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4437BD7B-FF69-456C-ADEA-28716AA2E8FE}" xr6:coauthVersionLast="47" xr6:coauthVersionMax="47" xr10:uidLastSave="{00000000-0000-0000-0000-000000000000}"/>
  <bookViews>
    <workbookView xWindow="-108" yWindow="-108" windowWidth="23256" windowHeight="12456" firstSheet="16" activeTab="29" xr2:uid="{00000000-000D-0000-FFFF-FFFF00000000}"/>
  </bookViews>
  <sheets>
    <sheet name="1.4" sheetId="1" r:id="rId1"/>
    <sheet name="2.4" sheetId="2" r:id="rId2"/>
    <sheet name="3.4" sheetId="3" r:id="rId3"/>
    <sheet name="4.4" sheetId="4" r:id="rId4"/>
    <sheet name="5.4" sheetId="5" r:id="rId5"/>
    <sheet name="6.4" sheetId="6" r:id="rId6"/>
    <sheet name="7.4" sheetId="7" r:id="rId7"/>
    <sheet name="8.4" sheetId="9" r:id="rId8"/>
    <sheet name="9.4" sheetId="10" r:id="rId9"/>
    <sheet name="10.4" sheetId="11" r:id="rId10"/>
    <sheet name="11.4" sheetId="13" r:id="rId11"/>
    <sheet name="12.4" sheetId="14" r:id="rId12"/>
    <sheet name="13.4" sheetId="15" r:id="rId13"/>
    <sheet name="14.4" sheetId="16" r:id="rId14"/>
    <sheet name="15.4" sheetId="17" r:id="rId15"/>
    <sheet name="16.4" sheetId="18" r:id="rId16"/>
    <sheet name="17.4" sheetId="19" r:id="rId17"/>
    <sheet name="18.4" sheetId="21" r:id="rId18"/>
    <sheet name="19.4" sheetId="22" r:id="rId19"/>
    <sheet name="20.4" sheetId="23" r:id="rId20"/>
    <sheet name="21.4" sheetId="24" r:id="rId21"/>
    <sheet name="22.4" sheetId="25" r:id="rId22"/>
    <sheet name="23.4" sheetId="26" r:id="rId23"/>
    <sheet name="24.4" sheetId="27" r:id="rId24"/>
    <sheet name="25.4" sheetId="28" r:id="rId25"/>
    <sheet name="26.4" sheetId="29" r:id="rId26"/>
    <sheet name="27.4" sheetId="30" r:id="rId27"/>
    <sheet name="28.4" sheetId="31" r:id="rId28"/>
    <sheet name="29.4" sheetId="32" r:id="rId29"/>
    <sheet name="30.4" sheetId="33" r:id="rId30"/>
  </sheets>
  <definedNames>
    <definedName name="_xlnm._FilterDatabase" localSheetId="0" hidden="1">'1.4'!$A$2:$D$662</definedName>
    <definedName name="_xlnm._FilterDatabase" localSheetId="9" hidden="1">'10.4'!$A$2:$IT$663</definedName>
    <definedName name="_xlnm._FilterDatabase" localSheetId="10" hidden="1">'11.4'!$A$2:$D$665</definedName>
    <definedName name="_xlnm._FilterDatabase" localSheetId="11" hidden="1">'12.4'!$A$2:$D$665</definedName>
    <definedName name="_xlnm._FilterDatabase" localSheetId="12" hidden="1">'13.4'!$A$2:$D$665</definedName>
    <definedName name="_xlnm._FilterDatabase" localSheetId="13" hidden="1">'14.4'!$A$2:$D$665</definedName>
    <definedName name="_xlnm._FilterDatabase" localSheetId="14" hidden="1">'15.4'!$A$2:$D$664</definedName>
    <definedName name="_xlnm._FilterDatabase" localSheetId="15" hidden="1">'16.4'!$A$2:$D$665</definedName>
    <definedName name="_xlnm._FilterDatabase" localSheetId="16" hidden="1">'17.4'!$A$2:$IT$663</definedName>
    <definedName name="_xlnm._FilterDatabase" localSheetId="17" hidden="1">'18.4'!$A$2:$IT$665</definedName>
    <definedName name="_xlnm._FilterDatabase" localSheetId="18" hidden="1">'19.4'!$A$2:$D$665</definedName>
    <definedName name="_xlnm._FilterDatabase" localSheetId="1" hidden="1">'2.4'!$A$2:$D$662</definedName>
    <definedName name="_xlnm._FilterDatabase" localSheetId="19" hidden="1">'20.4'!$A$2:$D$665</definedName>
    <definedName name="_xlnm._FilterDatabase" localSheetId="20" hidden="1">'21.4'!$A$2:$D$665</definedName>
    <definedName name="_xlnm._FilterDatabase" localSheetId="21" hidden="1">'22.4'!$A$2:$D$665</definedName>
    <definedName name="_xlnm._FilterDatabase" localSheetId="22" hidden="1">'23.4'!$A$2:$IT$665</definedName>
    <definedName name="_xlnm._FilterDatabase" localSheetId="23" hidden="1">'24.4'!$A$2:$D$665</definedName>
    <definedName name="_xlnm._FilterDatabase" localSheetId="24" hidden="1">'25.4'!$A$2:$D$665</definedName>
    <definedName name="_xlnm._FilterDatabase" localSheetId="25" hidden="1">'26.4'!$A$2:$D$477</definedName>
    <definedName name="_xlnm._FilterDatabase" localSheetId="26" hidden="1">'27.4'!$A$2:$D$665</definedName>
    <definedName name="_xlnm._FilterDatabase" localSheetId="27" hidden="1">'28.4'!$A$2:$D$665</definedName>
    <definedName name="_xlnm._FilterDatabase" localSheetId="28" hidden="1">'29.4'!$A$2:$D$665</definedName>
    <definedName name="_xlnm._FilterDatabase" localSheetId="2" hidden="1">'3.4'!$A$2:$D$662</definedName>
    <definedName name="_xlnm._FilterDatabase" localSheetId="29" hidden="1">'30.4'!$A$2:$D$664</definedName>
    <definedName name="_xlnm._FilterDatabase" localSheetId="3" hidden="1">'4.4'!$A$2:$D$662</definedName>
    <definedName name="_xlnm._FilterDatabase" localSheetId="4" hidden="1">'5.4'!$A$2:$D$662</definedName>
    <definedName name="_xlnm._FilterDatabase" localSheetId="5" hidden="1">'6.4'!$A$2:$D$661</definedName>
    <definedName name="_xlnm._FilterDatabase" localSheetId="6" hidden="1">'7.4'!$A$2:$IV$662</definedName>
    <definedName name="_xlnm._FilterDatabase" localSheetId="7" hidden="1">'8.4'!$A$2:$D$662</definedName>
    <definedName name="_xlnm._FilterDatabase" localSheetId="8" hidden="1">'9.4'!$A$2:$D$662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4" i="32" l="1"/>
  <c r="L679" i="32" s="1"/>
  <c r="L678" i="32" l="1"/>
  <c r="C664" i="26"/>
  <c r="E512" i="26"/>
  <c r="E664" i="26" s="1"/>
  <c r="E667" i="26" s="1"/>
  <c r="D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9" i="33"/>
  <c r="D20" i="33"/>
  <c r="D21" i="33"/>
  <c r="D22" i="33"/>
  <c r="D23" i="33"/>
  <c r="D24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214" i="33"/>
  <c r="D216" i="33"/>
  <c r="D217" i="33"/>
  <c r="D218" i="33"/>
  <c r="D219" i="33"/>
  <c r="D220" i="33"/>
  <c r="D221" i="33"/>
  <c r="D222" i="33"/>
  <c r="D223" i="33"/>
  <c r="D224" i="33"/>
  <c r="D225" i="33"/>
  <c r="D226" i="33"/>
  <c r="D227" i="33"/>
  <c r="D228" i="33"/>
  <c r="D229" i="33"/>
  <c r="D230" i="33"/>
  <c r="D231" i="33"/>
  <c r="D232" i="33"/>
  <c r="D233" i="33"/>
  <c r="D234" i="33"/>
  <c r="D235" i="33"/>
  <c r="D236" i="33"/>
  <c r="D237" i="33"/>
  <c r="D238" i="33"/>
  <c r="D239" i="33"/>
  <c r="D240" i="33"/>
  <c r="D241" i="33"/>
  <c r="D242" i="33"/>
  <c r="D243" i="33"/>
  <c r="D244" i="33"/>
  <c r="D245" i="33"/>
  <c r="D246" i="33"/>
  <c r="D247" i="33"/>
  <c r="D248" i="33"/>
  <c r="D249" i="33"/>
  <c r="D250" i="33"/>
  <c r="D251" i="33"/>
  <c r="D252" i="33"/>
  <c r="D253" i="33"/>
  <c r="D255" i="33"/>
  <c r="D256" i="33"/>
  <c r="D257" i="33"/>
  <c r="D258" i="33"/>
  <c r="D259" i="33"/>
  <c r="D260" i="33"/>
  <c r="D261" i="33"/>
  <c r="D262" i="33"/>
  <c r="D263" i="33"/>
  <c r="D264" i="33"/>
  <c r="D265" i="33"/>
  <c r="D266" i="33"/>
  <c r="D267" i="33"/>
  <c r="D268" i="33"/>
  <c r="D269" i="33"/>
  <c r="D270" i="33"/>
  <c r="D271" i="33"/>
  <c r="D272" i="33"/>
  <c r="D273" i="33"/>
  <c r="D274" i="33"/>
  <c r="D275" i="33"/>
  <c r="D276" i="33"/>
  <c r="D277" i="33"/>
  <c r="D278" i="33"/>
  <c r="D279" i="33"/>
  <c r="D280" i="33"/>
  <c r="D281" i="33"/>
  <c r="D282" i="33"/>
  <c r="D283" i="33"/>
  <c r="D284" i="33"/>
  <c r="D285" i="33"/>
  <c r="D286" i="33"/>
  <c r="D287" i="33"/>
  <c r="D288" i="33"/>
  <c r="D289" i="33"/>
  <c r="D290" i="33"/>
  <c r="D291" i="33"/>
  <c r="D292" i="33"/>
  <c r="D293" i="33"/>
  <c r="D294" i="33"/>
  <c r="D295" i="33"/>
  <c r="D296" i="33"/>
  <c r="D297" i="33"/>
  <c r="D298" i="33"/>
  <c r="D299" i="33"/>
  <c r="D300" i="33"/>
  <c r="D301" i="33"/>
  <c r="D302" i="33"/>
  <c r="D303" i="33"/>
  <c r="D304" i="33"/>
  <c r="D305" i="33"/>
  <c r="D306" i="33"/>
  <c r="D307" i="33"/>
  <c r="D308" i="33"/>
  <c r="D309" i="33"/>
  <c r="D310" i="33"/>
  <c r="D311" i="33"/>
  <c r="D312" i="33"/>
  <c r="D313" i="33"/>
  <c r="D314" i="33"/>
  <c r="D315" i="33"/>
  <c r="D316" i="33"/>
  <c r="D317" i="33"/>
  <c r="D318" i="33"/>
  <c r="D319" i="33"/>
  <c r="D320" i="33"/>
  <c r="D321" i="33"/>
  <c r="D322" i="33"/>
  <c r="D323" i="33"/>
  <c r="D324" i="33"/>
  <c r="D325" i="33"/>
  <c r="D326" i="33"/>
  <c r="D327" i="33"/>
  <c r="D328" i="33"/>
  <c r="D329" i="33"/>
  <c r="D330" i="33"/>
  <c r="D331" i="33"/>
  <c r="D332" i="33"/>
  <c r="D334" i="33"/>
  <c r="D337" i="33"/>
  <c r="D338" i="33"/>
  <c r="D339" i="33"/>
  <c r="D340" i="33"/>
  <c r="D341" i="33"/>
  <c r="D342" i="33"/>
  <c r="D343" i="33"/>
  <c r="D344" i="33"/>
  <c r="D345" i="33"/>
  <c r="D346" i="33"/>
  <c r="D347" i="33"/>
  <c r="D348" i="33"/>
  <c r="D349" i="33"/>
  <c r="D350" i="33"/>
  <c r="D351" i="33"/>
  <c r="D352" i="33"/>
  <c r="D353" i="33"/>
  <c r="D354" i="33"/>
  <c r="D355" i="33"/>
  <c r="D356" i="33"/>
  <c r="D357" i="33"/>
  <c r="D358" i="33"/>
  <c r="D359" i="33"/>
  <c r="D360" i="33"/>
  <c r="D361" i="33"/>
  <c r="D362" i="33"/>
  <c r="D363" i="33"/>
  <c r="D364" i="33"/>
  <c r="D365" i="33"/>
  <c r="D366" i="33"/>
  <c r="D367" i="33"/>
  <c r="D368" i="33"/>
  <c r="D369" i="33"/>
  <c r="D370" i="33"/>
  <c r="D372" i="33"/>
  <c r="D373" i="33"/>
  <c r="D374" i="33"/>
  <c r="D375" i="33"/>
  <c r="D376" i="33"/>
  <c r="D377" i="33"/>
  <c r="D378" i="33"/>
  <c r="D379" i="33"/>
  <c r="D382" i="33"/>
  <c r="D383" i="33"/>
  <c r="D384" i="33"/>
  <c r="D385" i="33"/>
  <c r="D386" i="33"/>
  <c r="D387" i="33"/>
  <c r="D388" i="33"/>
  <c r="D389" i="33"/>
  <c r="D390" i="33"/>
  <c r="D391" i="33"/>
  <c r="D392" i="33"/>
  <c r="D393" i="33"/>
  <c r="D394" i="33"/>
  <c r="D395" i="33"/>
  <c r="D396" i="33"/>
  <c r="D397" i="33"/>
  <c r="D398" i="33"/>
  <c r="D399" i="33"/>
  <c r="D400" i="33"/>
  <c r="D401" i="33"/>
  <c r="D402" i="33"/>
  <c r="D403" i="33"/>
  <c r="D404" i="33"/>
  <c r="D405" i="33"/>
  <c r="D406" i="33"/>
  <c r="D407" i="33"/>
  <c r="D408" i="33"/>
  <c r="D409" i="33"/>
  <c r="D410" i="33"/>
  <c r="D411" i="33"/>
  <c r="D412" i="33"/>
  <c r="D413" i="33"/>
  <c r="D414" i="33"/>
  <c r="D415" i="33"/>
  <c r="D416" i="33"/>
  <c r="D417" i="33"/>
  <c r="D418" i="33"/>
  <c r="D419" i="33"/>
  <c r="D420" i="33"/>
  <c r="D421" i="33"/>
  <c r="D422" i="33"/>
  <c r="D423" i="33"/>
  <c r="D424" i="33"/>
  <c r="D425" i="33"/>
  <c r="D426" i="33"/>
  <c r="D427" i="33"/>
  <c r="D428" i="33"/>
  <c r="D429" i="33"/>
  <c r="D431" i="33"/>
  <c r="D432" i="33"/>
  <c r="D433" i="33"/>
  <c r="D434" i="33"/>
  <c r="D435" i="33"/>
  <c r="D436" i="33"/>
  <c r="D437" i="33"/>
  <c r="D438" i="33"/>
  <c r="D439" i="33"/>
  <c r="D440" i="33"/>
  <c r="D441" i="33"/>
  <c r="D442" i="33"/>
  <c r="D443" i="33"/>
  <c r="D444" i="33"/>
  <c r="D445" i="33"/>
  <c r="D446" i="33"/>
  <c r="D447" i="33"/>
  <c r="D449" i="33"/>
  <c r="D450" i="33"/>
  <c r="D451" i="33"/>
  <c r="D452" i="33"/>
  <c r="D453" i="33"/>
  <c r="D454" i="33"/>
  <c r="D456" i="33"/>
  <c r="D457" i="33"/>
  <c r="D458" i="33"/>
  <c r="D459" i="33"/>
  <c r="D460" i="33"/>
  <c r="D461" i="33"/>
  <c r="D462" i="33"/>
  <c r="D463" i="33"/>
  <c r="D464" i="33"/>
  <c r="D465" i="33"/>
  <c r="D466" i="33"/>
  <c r="D467" i="33"/>
  <c r="D468" i="33"/>
  <c r="D469" i="33"/>
  <c r="D470" i="33"/>
  <c r="D471" i="33"/>
  <c r="D472" i="33"/>
  <c r="D473" i="33"/>
  <c r="D474" i="33"/>
  <c r="D475" i="33"/>
  <c r="D476" i="33"/>
  <c r="D477" i="33"/>
  <c r="D478" i="33"/>
  <c r="D479" i="33"/>
  <c r="D481" i="33"/>
  <c r="D482" i="33"/>
  <c r="D483" i="33"/>
  <c r="D484" i="33"/>
  <c r="D485" i="33"/>
  <c r="D486" i="33"/>
  <c r="D487" i="33"/>
  <c r="D488" i="33"/>
  <c r="D489" i="33"/>
  <c r="D490" i="33"/>
  <c r="D491" i="33"/>
  <c r="D492" i="33"/>
  <c r="D493" i="33"/>
  <c r="D494" i="33"/>
  <c r="D495" i="33"/>
  <c r="D496" i="33"/>
  <c r="D497" i="33"/>
  <c r="D498" i="33"/>
  <c r="D499" i="33"/>
  <c r="D500" i="33"/>
  <c r="D501" i="33"/>
  <c r="D503" i="33"/>
  <c r="D504" i="33"/>
  <c r="D505" i="33"/>
  <c r="D506" i="33"/>
  <c r="D507" i="33"/>
  <c r="D508" i="33"/>
  <c r="D509" i="33"/>
  <c r="D510" i="33"/>
  <c r="D511" i="33"/>
  <c r="D512" i="33"/>
  <c r="D513" i="33"/>
  <c r="D514" i="33"/>
  <c r="D515" i="33"/>
  <c r="D516" i="33"/>
  <c r="D517" i="33"/>
  <c r="D518" i="33"/>
  <c r="D519" i="33"/>
  <c r="D520" i="33"/>
  <c r="D521" i="33"/>
  <c r="D522" i="33"/>
  <c r="D523" i="33"/>
  <c r="D524" i="33"/>
  <c r="D526" i="33"/>
  <c r="D527" i="33"/>
  <c r="D528" i="33"/>
  <c r="D529" i="33"/>
  <c r="D530" i="33"/>
  <c r="D531" i="33"/>
  <c r="D532" i="33"/>
  <c r="D534" i="33"/>
  <c r="D535" i="33"/>
  <c r="D536" i="33"/>
  <c r="D537" i="33"/>
  <c r="D538" i="33"/>
  <c r="D539" i="33"/>
  <c r="D540" i="33"/>
  <c r="D541" i="33"/>
  <c r="D542" i="33"/>
  <c r="D543" i="33"/>
  <c r="D544" i="33"/>
  <c r="D545" i="33"/>
  <c r="D546" i="33"/>
  <c r="D547" i="33"/>
  <c r="D548" i="33"/>
  <c r="D549" i="33"/>
  <c r="D550" i="33"/>
  <c r="D551" i="33"/>
  <c r="D552" i="33"/>
  <c r="D553" i="33"/>
  <c r="D554" i="33"/>
  <c r="D555" i="33"/>
  <c r="D556" i="33"/>
  <c r="D557" i="33"/>
  <c r="D558" i="33"/>
  <c r="D559" i="33"/>
  <c r="D560" i="33"/>
  <c r="D561" i="33"/>
  <c r="D562" i="33"/>
  <c r="D563" i="33"/>
  <c r="D564" i="33"/>
  <c r="D565" i="33"/>
  <c r="D566" i="33"/>
  <c r="D567" i="33"/>
  <c r="D568" i="33"/>
  <c r="D569" i="33"/>
  <c r="D570" i="33"/>
  <c r="D571" i="33"/>
  <c r="D572" i="33"/>
  <c r="D573" i="33"/>
  <c r="D574" i="33"/>
  <c r="D575" i="33"/>
  <c r="D576" i="33"/>
  <c r="D577" i="33"/>
  <c r="D578" i="33"/>
  <c r="D579" i="33"/>
  <c r="D580" i="33"/>
  <c r="D581" i="33"/>
  <c r="D582" i="33"/>
  <c r="D583" i="33"/>
  <c r="D584" i="33"/>
  <c r="D585" i="33"/>
  <c r="D586" i="33"/>
  <c r="D587" i="33"/>
  <c r="D588" i="33"/>
  <c r="D589" i="33"/>
  <c r="D590" i="33"/>
  <c r="D591" i="33"/>
  <c r="D592" i="33"/>
  <c r="D593" i="33"/>
  <c r="D594" i="33"/>
  <c r="D595" i="33"/>
  <c r="D596" i="33"/>
  <c r="D597" i="33"/>
  <c r="D598" i="33"/>
  <c r="D599" i="33"/>
  <c r="D600" i="33"/>
  <c r="D601" i="33"/>
  <c r="D602" i="33"/>
  <c r="D603" i="33"/>
  <c r="D604" i="33"/>
  <c r="D605" i="33"/>
  <c r="D606" i="33"/>
  <c r="D607" i="33"/>
  <c r="D608" i="33"/>
  <c r="D609" i="33"/>
  <c r="D610" i="33"/>
  <c r="D611" i="33"/>
  <c r="D612" i="33"/>
  <c r="D613" i="33"/>
  <c r="D614" i="33"/>
  <c r="D615" i="33"/>
  <c r="D616" i="33"/>
  <c r="D617" i="33"/>
  <c r="D618" i="33"/>
  <c r="D619" i="33"/>
  <c r="D620" i="33"/>
  <c r="D622" i="33"/>
  <c r="D623" i="33"/>
  <c r="D624" i="33"/>
  <c r="D625" i="33"/>
  <c r="D626" i="33"/>
  <c r="D627" i="33"/>
  <c r="D628" i="33"/>
  <c r="D629" i="33"/>
  <c r="D630" i="33"/>
  <c r="D631" i="33"/>
  <c r="D632" i="33"/>
  <c r="D633" i="33"/>
  <c r="D634" i="33"/>
  <c r="D635" i="33"/>
  <c r="D636" i="33"/>
  <c r="D637" i="33"/>
  <c r="D638" i="33"/>
  <c r="D639" i="33"/>
  <c r="D640" i="33"/>
  <c r="D641" i="33"/>
  <c r="D642" i="33"/>
  <c r="D643" i="33"/>
  <c r="D644" i="33"/>
  <c r="D645" i="33"/>
  <c r="D646" i="33"/>
  <c r="D647" i="33"/>
  <c r="D648" i="33"/>
  <c r="D649" i="33"/>
  <c r="D650" i="33"/>
  <c r="D651" i="33"/>
  <c r="D652" i="33"/>
  <c r="D653" i="33"/>
  <c r="D654" i="33"/>
  <c r="D655" i="33"/>
  <c r="D656" i="33"/>
  <c r="D657" i="33"/>
  <c r="D658" i="33"/>
  <c r="D659" i="33"/>
  <c r="D660" i="33"/>
  <c r="D661" i="33"/>
  <c r="D662" i="33"/>
  <c r="D663" i="33"/>
  <c r="D3" i="33"/>
  <c r="B621" i="33"/>
  <c r="D621" i="33" s="1"/>
  <c r="B533" i="33"/>
  <c r="D533" i="33" s="1"/>
  <c r="B525" i="33"/>
  <c r="D525" i="33" s="1"/>
  <c r="B502" i="33"/>
  <c r="D502" i="33" s="1"/>
  <c r="B480" i="33"/>
  <c r="D480" i="33" s="1"/>
  <c r="B455" i="33"/>
  <c r="D455" i="33" s="1"/>
  <c r="B448" i="33"/>
  <c r="D448" i="33" s="1"/>
  <c r="B430" i="33"/>
  <c r="D430" i="33" s="1"/>
  <c r="B381" i="33"/>
  <c r="D381" i="33" s="1"/>
  <c r="B380" i="33"/>
  <c r="D380" i="33" s="1"/>
  <c r="B371" i="33"/>
  <c r="D371" i="33" s="1"/>
  <c r="B254" i="33"/>
  <c r="D254" i="33" s="1"/>
  <c r="B249" i="33"/>
  <c r="B246" i="33"/>
  <c r="B215" i="33"/>
  <c r="D215" i="33" s="1"/>
  <c r="B197" i="33"/>
  <c r="D197" i="33" s="1"/>
  <c r="B169" i="33"/>
  <c r="D169" i="33" s="1"/>
  <c r="B73" i="33"/>
  <c r="D73" i="33" s="1"/>
  <c r="B25" i="33"/>
  <c r="D25" i="33" s="1"/>
  <c r="B18" i="33"/>
  <c r="D18" i="33" s="1"/>
  <c r="D664" i="33" l="1"/>
  <c r="D333" i="33"/>
  <c r="B333" i="33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5" i="32"/>
  <c r="D26" i="32"/>
  <c r="D27" i="32"/>
  <c r="D28" i="32"/>
  <c r="D29" i="32"/>
  <c r="D30" i="32"/>
  <c r="D31" i="32"/>
  <c r="D32" i="32"/>
  <c r="D34" i="32"/>
  <c r="D35" i="32"/>
  <c r="D36" i="32"/>
  <c r="D37" i="32"/>
  <c r="D38" i="32"/>
  <c r="D39" i="32"/>
  <c r="D40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5" i="32"/>
  <c r="D66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4" i="32"/>
  <c r="D115" i="32"/>
  <c r="D116" i="32"/>
  <c r="D117" i="32"/>
  <c r="D118" i="32"/>
  <c r="D119" i="32"/>
  <c r="D120" i="32"/>
  <c r="D121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79" i="32"/>
  <c r="D180" i="32"/>
  <c r="D181" i="32"/>
  <c r="D182" i="32"/>
  <c r="D183" i="32"/>
  <c r="D184" i="32"/>
  <c r="D185" i="32"/>
  <c r="D186" i="32"/>
  <c r="D187" i="32"/>
  <c r="D188" i="32"/>
  <c r="D189" i="32"/>
  <c r="D190" i="32"/>
  <c r="D191" i="32"/>
  <c r="D192" i="32"/>
  <c r="D193" i="32"/>
  <c r="D194" i="32"/>
  <c r="D195" i="32"/>
  <c r="D196" i="32"/>
  <c r="D197" i="32"/>
  <c r="D198" i="32"/>
  <c r="D199" i="32"/>
  <c r="D200" i="32"/>
  <c r="D201" i="32"/>
  <c r="D202" i="32"/>
  <c r="D203" i="32"/>
  <c r="D204" i="32"/>
  <c r="D205" i="32"/>
  <c r="D206" i="32"/>
  <c r="D207" i="32"/>
  <c r="D208" i="32"/>
  <c r="D209" i="32"/>
  <c r="D210" i="32"/>
  <c r="D211" i="32"/>
  <c r="D212" i="32"/>
  <c r="D213" i="32"/>
  <c r="D214" i="32"/>
  <c r="D215" i="32"/>
  <c r="D216" i="32"/>
  <c r="D217" i="32"/>
  <c r="D218" i="32"/>
  <c r="D219" i="32"/>
  <c r="D221" i="32"/>
  <c r="D222" i="32"/>
  <c r="D223" i="32"/>
  <c r="D224" i="32"/>
  <c r="D225" i="32"/>
  <c r="D226" i="32"/>
  <c r="D227" i="32"/>
  <c r="D228" i="32"/>
  <c r="D229" i="32"/>
  <c r="D230" i="32"/>
  <c r="D231" i="32"/>
  <c r="D232" i="32"/>
  <c r="D233" i="32"/>
  <c r="D234" i="32"/>
  <c r="D235" i="32"/>
  <c r="D237" i="32"/>
  <c r="D238" i="32"/>
  <c r="D239" i="32"/>
  <c r="D240" i="32"/>
  <c r="D241" i="32"/>
  <c r="D242" i="32"/>
  <c r="D243" i="32"/>
  <c r="D244" i="32"/>
  <c r="D245" i="32"/>
  <c r="D246" i="32"/>
  <c r="D247" i="32"/>
  <c r="D248" i="32"/>
  <c r="D249" i="32"/>
  <c r="D250" i="32"/>
  <c r="D251" i="32"/>
  <c r="D252" i="32"/>
  <c r="D253" i="32"/>
  <c r="D254" i="32"/>
  <c r="D255" i="32"/>
  <c r="D256" i="32"/>
  <c r="D257" i="32"/>
  <c r="D258" i="32"/>
  <c r="D259" i="32"/>
  <c r="D260" i="32"/>
  <c r="D261" i="32"/>
  <c r="D262" i="32"/>
  <c r="D263" i="32"/>
  <c r="D264" i="32"/>
  <c r="D265" i="32"/>
  <c r="D266" i="32"/>
  <c r="D267" i="32"/>
  <c r="D268" i="32"/>
  <c r="D269" i="32"/>
  <c r="D270" i="32"/>
  <c r="D271" i="32"/>
  <c r="D272" i="32"/>
  <c r="D273" i="32"/>
  <c r="D274" i="32"/>
  <c r="D275" i="32"/>
  <c r="D276" i="32"/>
  <c r="D277" i="32"/>
  <c r="D278" i="32"/>
  <c r="D279" i="32"/>
  <c r="D280" i="32"/>
  <c r="D281" i="32"/>
  <c r="D282" i="32"/>
  <c r="D283" i="32"/>
  <c r="D284" i="32"/>
  <c r="D285" i="32"/>
  <c r="D286" i="32"/>
  <c r="D287" i="32"/>
  <c r="D288" i="32"/>
  <c r="D289" i="32"/>
  <c r="D290" i="32"/>
  <c r="D291" i="32"/>
  <c r="D292" i="32"/>
  <c r="D293" i="32"/>
  <c r="D294" i="32"/>
  <c r="D295" i="32"/>
  <c r="D296" i="32"/>
  <c r="D297" i="32"/>
  <c r="D298" i="32"/>
  <c r="D299" i="32"/>
  <c r="D300" i="32"/>
  <c r="D301" i="32"/>
  <c r="D302" i="32"/>
  <c r="D303" i="32"/>
  <c r="D304" i="32"/>
  <c r="D305" i="32"/>
  <c r="D306" i="32"/>
  <c r="D307" i="32"/>
  <c r="D308" i="32"/>
  <c r="D309" i="32"/>
  <c r="D310" i="32"/>
  <c r="D311" i="32"/>
  <c r="D312" i="32"/>
  <c r="D313" i="32"/>
  <c r="D314" i="32"/>
  <c r="D315" i="32"/>
  <c r="D316" i="32"/>
  <c r="D317" i="32"/>
  <c r="D318" i="32"/>
  <c r="D319" i="32"/>
  <c r="D320" i="32"/>
  <c r="D321" i="32"/>
  <c r="D322" i="32"/>
  <c r="D323" i="32"/>
  <c r="D324" i="32"/>
  <c r="D325" i="32"/>
  <c r="D326" i="32"/>
  <c r="D327" i="32"/>
  <c r="D328" i="32"/>
  <c r="D329" i="32"/>
  <c r="D330" i="32"/>
  <c r="D331" i="32"/>
  <c r="D332" i="32"/>
  <c r="D334" i="32"/>
  <c r="D337" i="32"/>
  <c r="D338" i="32"/>
  <c r="D339" i="32"/>
  <c r="D340" i="32"/>
  <c r="D341" i="32"/>
  <c r="D342" i="32"/>
  <c r="D343" i="32"/>
  <c r="D344" i="32"/>
  <c r="D345" i="32"/>
  <c r="D346" i="32"/>
  <c r="D347" i="32"/>
  <c r="D348" i="32"/>
  <c r="D349" i="32"/>
  <c r="D350" i="32"/>
  <c r="D351" i="32"/>
  <c r="D352" i="32"/>
  <c r="D353" i="32"/>
  <c r="D354" i="32"/>
  <c r="D355" i="32"/>
  <c r="D356" i="32"/>
  <c r="D357" i="32"/>
  <c r="D358" i="32"/>
  <c r="D359" i="32"/>
  <c r="D360" i="32"/>
  <c r="D361" i="32"/>
  <c r="D362" i="32"/>
  <c r="D363" i="32"/>
  <c r="D364" i="32"/>
  <c r="D365" i="32"/>
  <c r="D366" i="32"/>
  <c r="D367" i="32"/>
  <c r="D368" i="32"/>
  <c r="D369" i="32"/>
  <c r="D370" i="32"/>
  <c r="D371" i="32"/>
  <c r="D372" i="32"/>
  <c r="D374" i="32"/>
  <c r="D375" i="32"/>
  <c r="D376" i="32"/>
  <c r="D377" i="32"/>
  <c r="D378" i="32"/>
  <c r="D379" i="32"/>
  <c r="D380" i="32"/>
  <c r="D381" i="32"/>
  <c r="D383" i="32"/>
  <c r="D384" i="32"/>
  <c r="D385" i="32"/>
  <c r="D386" i="32"/>
  <c r="D387" i="32"/>
  <c r="D388" i="32"/>
  <c r="D389" i="32"/>
  <c r="D390" i="32"/>
  <c r="D391" i="32"/>
  <c r="D392" i="32"/>
  <c r="D393" i="32"/>
  <c r="D394" i="32"/>
  <c r="D395" i="32"/>
  <c r="D396" i="32"/>
  <c r="D397" i="32"/>
  <c r="D398" i="32"/>
  <c r="D399" i="32"/>
  <c r="D400" i="32"/>
  <c r="D401" i="32"/>
  <c r="D402" i="32"/>
  <c r="D403" i="32"/>
  <c r="D404" i="32"/>
  <c r="D405" i="32"/>
  <c r="D406" i="32"/>
  <c r="D407" i="32"/>
  <c r="D408" i="32"/>
  <c r="D409" i="32"/>
  <c r="D410" i="32"/>
  <c r="D411" i="32"/>
  <c r="D412" i="32"/>
  <c r="D413" i="32"/>
  <c r="D414" i="32"/>
  <c r="D415" i="32"/>
  <c r="D416" i="32"/>
  <c r="D417" i="32"/>
  <c r="D418" i="32"/>
  <c r="D419" i="32"/>
  <c r="D420" i="32"/>
  <c r="D421" i="32"/>
  <c r="D422" i="32"/>
  <c r="D423" i="32"/>
  <c r="D424" i="32"/>
  <c r="D425" i="32"/>
  <c r="D426" i="32"/>
  <c r="D427" i="32"/>
  <c r="D428" i="32"/>
  <c r="D429" i="32"/>
  <c r="D431" i="32"/>
  <c r="D432" i="32"/>
  <c r="D433" i="32"/>
  <c r="D434" i="32"/>
  <c r="D435" i="32"/>
  <c r="D436" i="32"/>
  <c r="D437" i="32"/>
  <c r="D438" i="32"/>
  <c r="D439" i="32"/>
  <c r="D440" i="32"/>
  <c r="D441" i="32"/>
  <c r="D442" i="32"/>
  <c r="D443" i="32"/>
  <c r="D444" i="32"/>
  <c r="D445" i="32"/>
  <c r="D446" i="32"/>
  <c r="D447" i="32"/>
  <c r="D448" i="32"/>
  <c r="D450" i="32"/>
  <c r="D451" i="32"/>
  <c r="D452" i="32"/>
  <c r="D453" i="32"/>
  <c r="D454" i="32"/>
  <c r="D456" i="32"/>
  <c r="D457" i="32"/>
  <c r="D458" i="32"/>
  <c r="D459" i="32"/>
  <c r="D460" i="32"/>
  <c r="D461" i="32"/>
  <c r="D462" i="32"/>
  <c r="D463" i="32"/>
  <c r="D464" i="32"/>
  <c r="D465" i="32"/>
  <c r="D466" i="32"/>
  <c r="D467" i="32"/>
  <c r="D468" i="32"/>
  <c r="D469" i="32"/>
  <c r="D470" i="32"/>
  <c r="D471" i="32"/>
  <c r="D472" i="32"/>
  <c r="D473" i="32"/>
  <c r="D474" i="32"/>
  <c r="D475" i="32"/>
  <c r="D476" i="32"/>
  <c r="D477" i="32"/>
  <c r="D478" i="32"/>
  <c r="D479" i="32"/>
  <c r="D481" i="32"/>
  <c r="D482" i="32"/>
  <c r="D483" i="32"/>
  <c r="D484" i="32"/>
  <c r="D485" i="32"/>
  <c r="D486" i="32"/>
  <c r="D487" i="32"/>
  <c r="D488" i="32"/>
  <c r="D489" i="32"/>
  <c r="D490" i="32"/>
  <c r="D491" i="32"/>
  <c r="D492" i="32"/>
  <c r="D493" i="32"/>
  <c r="D494" i="32"/>
  <c r="D495" i="32"/>
  <c r="D496" i="32"/>
  <c r="D497" i="32"/>
  <c r="D498" i="32"/>
  <c r="D499" i="32"/>
  <c r="D500" i="32"/>
  <c r="D501" i="32"/>
  <c r="D503" i="32"/>
  <c r="D504" i="32"/>
  <c r="D505" i="32"/>
  <c r="D506" i="32"/>
  <c r="D507" i="32"/>
  <c r="D508" i="32"/>
  <c r="D509" i="32"/>
  <c r="D510" i="32"/>
  <c r="D511" i="32"/>
  <c r="D512" i="32"/>
  <c r="D513" i="32"/>
  <c r="D514" i="32"/>
  <c r="D515" i="32"/>
  <c r="D516" i="32"/>
  <c r="D517" i="32"/>
  <c r="D518" i="32"/>
  <c r="D519" i="32"/>
  <c r="D520" i="32"/>
  <c r="D521" i="32"/>
  <c r="D522" i="32"/>
  <c r="D523" i="32"/>
  <c r="D525" i="32"/>
  <c r="D526" i="32"/>
  <c r="D527" i="32"/>
  <c r="D528" i="32"/>
  <c r="D529" i="32"/>
  <c r="D530" i="32"/>
  <c r="D531" i="32"/>
  <c r="D532" i="32"/>
  <c r="D533" i="32"/>
  <c r="D534" i="32"/>
  <c r="D535" i="32"/>
  <c r="D536" i="32"/>
  <c r="D537" i="32"/>
  <c r="D538" i="32"/>
  <c r="D539" i="32"/>
  <c r="D540" i="32"/>
  <c r="D541" i="32"/>
  <c r="D542" i="32"/>
  <c r="D543" i="32"/>
  <c r="D544" i="32"/>
  <c r="D545" i="32"/>
  <c r="D546" i="32"/>
  <c r="D547" i="32"/>
  <c r="D548" i="32"/>
  <c r="D549" i="32"/>
  <c r="D550" i="32"/>
  <c r="D552" i="32"/>
  <c r="D553" i="32"/>
  <c r="D554" i="32"/>
  <c r="D555" i="32"/>
  <c r="D556" i="32"/>
  <c r="D557" i="32"/>
  <c r="D558" i="32"/>
  <c r="D559" i="32"/>
  <c r="D560" i="32"/>
  <c r="D561" i="32"/>
  <c r="D562" i="32"/>
  <c r="D563" i="32"/>
  <c r="D564" i="32"/>
  <c r="D565" i="32"/>
  <c r="D567" i="32"/>
  <c r="D568" i="32"/>
  <c r="D569" i="32"/>
  <c r="D570" i="32"/>
  <c r="D571" i="32"/>
  <c r="D572" i="32"/>
  <c r="D573" i="32"/>
  <c r="D574" i="32"/>
  <c r="D575" i="32"/>
  <c r="D576" i="32"/>
  <c r="D577" i="32"/>
  <c r="D578" i="32"/>
  <c r="D579" i="32"/>
  <c r="D580" i="32"/>
  <c r="D581" i="32"/>
  <c r="D582" i="32"/>
  <c r="D583" i="32"/>
  <c r="D584" i="32"/>
  <c r="D585" i="32"/>
  <c r="D586" i="32"/>
  <c r="D587" i="32"/>
  <c r="D588" i="32"/>
  <c r="D589" i="32"/>
  <c r="D590" i="32"/>
  <c r="D591" i="32"/>
  <c r="D592" i="32"/>
  <c r="D593" i="32"/>
  <c r="D594" i="32"/>
  <c r="D595" i="32"/>
  <c r="D596" i="32"/>
  <c r="D597" i="32"/>
  <c r="D598" i="32"/>
  <c r="D599" i="32"/>
  <c r="D600" i="32"/>
  <c r="D601" i="32"/>
  <c r="D602" i="32"/>
  <c r="D603" i="32"/>
  <c r="D604" i="32"/>
  <c r="D605" i="32"/>
  <c r="D606" i="32"/>
  <c r="D607" i="32"/>
  <c r="D608" i="32"/>
  <c r="D609" i="32"/>
  <c r="D610" i="32"/>
  <c r="D611" i="32"/>
  <c r="D612" i="32"/>
  <c r="D613" i="32"/>
  <c r="D614" i="32"/>
  <c r="D615" i="32"/>
  <c r="D616" i="32"/>
  <c r="D617" i="32"/>
  <c r="D618" i="32"/>
  <c r="D619" i="32"/>
  <c r="D620" i="32"/>
  <c r="D622" i="32"/>
  <c r="D623" i="32"/>
  <c r="D624" i="32"/>
  <c r="D625" i="32"/>
  <c r="D626" i="32"/>
  <c r="D627" i="32"/>
  <c r="D628" i="32"/>
  <c r="D629" i="32"/>
  <c r="D630" i="32"/>
  <c r="D631" i="32"/>
  <c r="D632" i="32"/>
  <c r="D633" i="32"/>
  <c r="D634" i="32"/>
  <c r="D635" i="32"/>
  <c r="D636" i="32"/>
  <c r="D637" i="32"/>
  <c r="D638" i="32"/>
  <c r="D639" i="32"/>
  <c r="D640" i="32"/>
  <c r="D641" i="32"/>
  <c r="D642" i="32"/>
  <c r="D643" i="32"/>
  <c r="D644" i="32"/>
  <c r="D645" i="32"/>
  <c r="D646" i="32"/>
  <c r="D647" i="32"/>
  <c r="D648" i="32"/>
  <c r="D649" i="32"/>
  <c r="D650" i="32"/>
  <c r="D651" i="32"/>
  <c r="D652" i="32"/>
  <c r="D653" i="32"/>
  <c r="D654" i="32"/>
  <c r="D655" i="32"/>
  <c r="D656" i="32"/>
  <c r="D657" i="32"/>
  <c r="D658" i="32"/>
  <c r="D659" i="32"/>
  <c r="D660" i="32"/>
  <c r="D661" i="32"/>
  <c r="D662" i="32"/>
  <c r="D663" i="32"/>
  <c r="D664" i="32"/>
  <c r="D3" i="32"/>
  <c r="B621" i="32"/>
  <c r="D621" i="32" s="1"/>
  <c r="B566" i="32"/>
  <c r="D566" i="32" s="1"/>
  <c r="B551" i="32"/>
  <c r="D551" i="32" s="1"/>
  <c r="B524" i="32"/>
  <c r="D524" i="32" s="1"/>
  <c r="B502" i="32"/>
  <c r="D502" i="32" s="1"/>
  <c r="B480" i="32"/>
  <c r="D480" i="32" s="1"/>
  <c r="B455" i="32"/>
  <c r="D455" i="32" s="1"/>
  <c r="B449" i="32"/>
  <c r="D449" i="32" s="1"/>
  <c r="B430" i="32"/>
  <c r="D430" i="32" s="1"/>
  <c r="B382" i="32"/>
  <c r="D382" i="32" s="1"/>
  <c r="B373" i="32"/>
  <c r="D373" i="32" s="1"/>
  <c r="B288" i="32"/>
  <c r="B236" i="32"/>
  <c r="D236" i="32" s="1"/>
  <c r="B220" i="32"/>
  <c r="D220" i="32" s="1"/>
  <c r="B83" i="32"/>
  <c r="D83" i="32" s="1"/>
  <c r="B67" i="32"/>
  <c r="D67" i="32" s="1"/>
  <c r="B64" i="32"/>
  <c r="D64" i="32" s="1"/>
  <c r="B63" i="32"/>
  <c r="D63" i="32" s="1"/>
  <c r="B41" i="32"/>
  <c r="D41" i="32" s="1"/>
  <c r="B33" i="32"/>
  <c r="B24" i="32"/>
  <c r="D24" i="32" s="1"/>
  <c r="D666" i="33" l="1"/>
  <c r="B333" i="32"/>
  <c r="B665" i="32"/>
  <c r="D33" i="32"/>
  <c r="D333" i="32" s="1"/>
  <c r="D665" i="32"/>
  <c r="D668" i="32" s="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7" i="31"/>
  <c r="D248" i="31"/>
  <c r="D249" i="31"/>
  <c r="D250" i="31"/>
  <c r="D251" i="31"/>
  <c r="D252" i="31"/>
  <c r="D253" i="31"/>
  <c r="D255" i="31"/>
  <c r="D256" i="31"/>
  <c r="D257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D325" i="31"/>
  <c r="D326" i="31"/>
  <c r="D327" i="31"/>
  <c r="D328" i="31"/>
  <c r="D329" i="31"/>
  <c r="D330" i="31"/>
  <c r="D331" i="31"/>
  <c r="D332" i="31"/>
  <c r="D334" i="31"/>
  <c r="D337" i="31"/>
  <c r="D338" i="31"/>
  <c r="D339" i="31"/>
  <c r="D340" i="31"/>
  <c r="D341" i="31"/>
  <c r="D342" i="31"/>
  <c r="D343" i="31"/>
  <c r="D344" i="31"/>
  <c r="D345" i="31"/>
  <c r="D346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3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D403" i="31"/>
  <c r="D404" i="31"/>
  <c r="D405" i="31"/>
  <c r="D406" i="31"/>
  <c r="D407" i="31"/>
  <c r="D408" i="31"/>
  <c r="D409" i="31"/>
  <c r="D410" i="31"/>
  <c r="D411" i="31"/>
  <c r="D412" i="31"/>
  <c r="D413" i="31"/>
  <c r="D414" i="31"/>
  <c r="D415" i="31"/>
  <c r="D416" i="31"/>
  <c r="D417" i="31"/>
  <c r="D418" i="31"/>
  <c r="D419" i="31"/>
  <c r="D420" i="31"/>
  <c r="D421" i="31"/>
  <c r="D422" i="31"/>
  <c r="D423" i="31"/>
  <c r="D424" i="31"/>
  <c r="D425" i="31"/>
  <c r="D426" i="31"/>
  <c r="D427" i="31"/>
  <c r="D428" i="31"/>
  <c r="D429" i="31"/>
  <c r="D430" i="31"/>
  <c r="D431" i="31"/>
  <c r="D432" i="31"/>
  <c r="D433" i="31"/>
  <c r="D434" i="31"/>
  <c r="D435" i="31"/>
  <c r="D436" i="31"/>
  <c r="D437" i="31"/>
  <c r="D438" i="31"/>
  <c r="D439" i="31"/>
  <c r="D440" i="31"/>
  <c r="D441" i="31"/>
  <c r="D442" i="31"/>
  <c r="D443" i="31"/>
  <c r="D444" i="31"/>
  <c r="D445" i="31"/>
  <c r="D446" i="31"/>
  <c r="D447" i="31"/>
  <c r="D448" i="31"/>
  <c r="D449" i="31"/>
  <c r="D450" i="31"/>
  <c r="D451" i="31"/>
  <c r="D452" i="31"/>
  <c r="D453" i="31"/>
  <c r="D454" i="31"/>
  <c r="D455" i="31"/>
  <c r="D456" i="31"/>
  <c r="D457" i="31"/>
  <c r="D458" i="31"/>
  <c r="D459" i="31"/>
  <c r="D460" i="31"/>
  <c r="D461" i="31"/>
  <c r="D462" i="31"/>
  <c r="D463" i="31"/>
  <c r="D464" i="31"/>
  <c r="D466" i="31"/>
  <c r="D467" i="31"/>
  <c r="D468" i="31"/>
  <c r="D469" i="31"/>
  <c r="D470" i="31"/>
  <c r="D471" i="31"/>
  <c r="D472" i="31"/>
  <c r="D473" i="31"/>
  <c r="D474" i="31"/>
  <c r="D475" i="31"/>
  <c r="D476" i="31"/>
  <c r="D477" i="31"/>
  <c r="D478" i="31"/>
  <c r="D479" i="31"/>
  <c r="D480" i="31"/>
  <c r="D481" i="31"/>
  <c r="D482" i="31"/>
  <c r="D483" i="31"/>
  <c r="D484" i="31"/>
  <c r="D485" i="31"/>
  <c r="D486" i="31"/>
  <c r="D487" i="31"/>
  <c r="D488" i="31"/>
  <c r="D489" i="31"/>
  <c r="D490" i="31"/>
  <c r="D491" i="31"/>
  <c r="D492" i="31"/>
  <c r="D493" i="31"/>
  <c r="D494" i="31"/>
  <c r="D495" i="31"/>
  <c r="D496" i="31"/>
  <c r="D497" i="31"/>
  <c r="D498" i="31"/>
  <c r="D499" i="31"/>
  <c r="D500" i="31"/>
  <c r="D501" i="31"/>
  <c r="D502" i="31"/>
  <c r="D503" i="31"/>
  <c r="D504" i="31"/>
  <c r="D505" i="31"/>
  <c r="D506" i="31"/>
  <c r="D507" i="31"/>
  <c r="D508" i="31"/>
  <c r="D509" i="31"/>
  <c r="D510" i="31"/>
  <c r="D511" i="31"/>
  <c r="D512" i="31"/>
  <c r="D513" i="31"/>
  <c r="D514" i="31"/>
  <c r="D515" i="31"/>
  <c r="D516" i="31"/>
  <c r="D517" i="31"/>
  <c r="D518" i="31"/>
  <c r="D519" i="31"/>
  <c r="D520" i="31"/>
  <c r="D521" i="31"/>
  <c r="D522" i="31"/>
  <c r="D523" i="31"/>
  <c r="D524" i="31"/>
  <c r="D525" i="31"/>
  <c r="D526" i="31"/>
  <c r="D527" i="31"/>
  <c r="D528" i="31"/>
  <c r="D529" i="31"/>
  <c r="D530" i="31"/>
  <c r="D531" i="31"/>
  <c r="D532" i="31"/>
  <c r="D533" i="31"/>
  <c r="D534" i="31"/>
  <c r="D535" i="31"/>
  <c r="D536" i="31"/>
  <c r="D537" i="31"/>
  <c r="D538" i="31"/>
  <c r="D539" i="31"/>
  <c r="D540" i="31"/>
  <c r="D541" i="31"/>
  <c r="D542" i="31"/>
  <c r="D543" i="31"/>
  <c r="D545" i="31"/>
  <c r="D546" i="31"/>
  <c r="D547" i="31"/>
  <c r="D548" i="31"/>
  <c r="D550" i="31"/>
  <c r="D551" i="31"/>
  <c r="D552" i="31"/>
  <c r="D553" i="31"/>
  <c r="D554" i="31"/>
  <c r="D555" i="31"/>
  <c r="D556" i="31"/>
  <c r="D557" i="31"/>
  <c r="D558" i="31"/>
  <c r="D559" i="31"/>
  <c r="D560" i="31"/>
  <c r="D561" i="31"/>
  <c r="D562" i="31"/>
  <c r="D563" i="31"/>
  <c r="D564" i="31"/>
  <c r="D565" i="31"/>
  <c r="D566" i="31"/>
  <c r="D567" i="31"/>
  <c r="D568" i="31"/>
  <c r="D569" i="31"/>
  <c r="D570" i="31"/>
  <c r="D571" i="31"/>
  <c r="D572" i="31"/>
  <c r="D573" i="31"/>
  <c r="D574" i="31"/>
  <c r="D575" i="31"/>
  <c r="D576" i="31"/>
  <c r="D577" i="31"/>
  <c r="D578" i="31"/>
  <c r="D579" i="31"/>
  <c r="D580" i="31"/>
  <c r="D581" i="31"/>
  <c r="D582" i="31"/>
  <c r="D583" i="31"/>
  <c r="D584" i="31"/>
  <c r="D585" i="31"/>
  <c r="D586" i="31"/>
  <c r="D587" i="31"/>
  <c r="D588" i="31"/>
  <c r="D589" i="31"/>
  <c r="D590" i="31"/>
  <c r="D591" i="31"/>
  <c r="D592" i="31"/>
  <c r="D593" i="31"/>
  <c r="D594" i="31"/>
  <c r="D595" i="31"/>
  <c r="D596" i="31"/>
  <c r="D597" i="31"/>
  <c r="D598" i="31"/>
  <c r="D599" i="31"/>
  <c r="D600" i="31"/>
  <c r="D601" i="31"/>
  <c r="D602" i="31"/>
  <c r="D603" i="31"/>
  <c r="D604" i="31"/>
  <c r="D605" i="31"/>
  <c r="D606" i="31"/>
  <c r="D607" i="31"/>
  <c r="D608" i="31"/>
  <c r="D609" i="31"/>
  <c r="D610" i="31"/>
  <c r="D611" i="31"/>
  <c r="D612" i="31"/>
  <c r="D613" i="31"/>
  <c r="D615" i="31"/>
  <c r="D616" i="31"/>
  <c r="D617" i="31"/>
  <c r="D618" i="31"/>
  <c r="D619" i="31"/>
  <c r="D620" i="31"/>
  <c r="D621" i="31"/>
  <c r="D622" i="31"/>
  <c r="D623" i="31"/>
  <c r="D624" i="31"/>
  <c r="D625" i="31"/>
  <c r="D626" i="31"/>
  <c r="D627" i="31"/>
  <c r="D628" i="31"/>
  <c r="D629" i="31"/>
  <c r="D630" i="31"/>
  <c r="D631" i="31"/>
  <c r="D632" i="31"/>
  <c r="D633" i="31"/>
  <c r="D634" i="31"/>
  <c r="D635" i="31"/>
  <c r="D636" i="31"/>
  <c r="D637" i="31"/>
  <c r="D638" i="31"/>
  <c r="D639" i="31"/>
  <c r="D640" i="31"/>
  <c r="D641" i="31"/>
  <c r="D642" i="31"/>
  <c r="D643" i="31"/>
  <c r="D644" i="31"/>
  <c r="D645" i="31"/>
  <c r="D646" i="31"/>
  <c r="D647" i="31"/>
  <c r="D648" i="31"/>
  <c r="D649" i="31"/>
  <c r="D650" i="31"/>
  <c r="D651" i="31"/>
  <c r="D652" i="31"/>
  <c r="D653" i="31"/>
  <c r="D654" i="31"/>
  <c r="D655" i="31"/>
  <c r="D656" i="31"/>
  <c r="D657" i="31"/>
  <c r="D658" i="31"/>
  <c r="D659" i="31"/>
  <c r="D660" i="31"/>
  <c r="D661" i="31"/>
  <c r="D662" i="31"/>
  <c r="D663" i="31"/>
  <c r="D664" i="31"/>
  <c r="D3" i="3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2" i="30"/>
  <c r="D163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6" i="30"/>
  <c r="D247" i="30"/>
  <c r="D248" i="30"/>
  <c r="D249" i="30"/>
  <c r="D250" i="30"/>
  <c r="D251" i="30"/>
  <c r="D252" i="30"/>
  <c r="D254" i="30"/>
  <c r="D255" i="30"/>
  <c r="D256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D327" i="30"/>
  <c r="D328" i="30"/>
  <c r="D329" i="30"/>
  <c r="D330" i="30"/>
  <c r="D331" i="30"/>
  <c r="D332" i="30"/>
  <c r="D334" i="30"/>
  <c r="D337" i="30"/>
  <c r="D338" i="30"/>
  <c r="D339" i="30"/>
  <c r="D340" i="30"/>
  <c r="D341" i="30"/>
  <c r="D342" i="30"/>
  <c r="D343" i="30"/>
  <c r="D344" i="30"/>
  <c r="D345" i="30"/>
  <c r="D346" i="30"/>
  <c r="D347" i="30"/>
  <c r="D348" i="30"/>
  <c r="D349" i="30"/>
  <c r="D350" i="30"/>
  <c r="D351" i="30"/>
  <c r="D352" i="30"/>
  <c r="D353" i="30"/>
  <c r="D354" i="30"/>
  <c r="D356" i="30"/>
  <c r="D357" i="30"/>
  <c r="D358" i="30"/>
  <c r="D359" i="30"/>
  <c r="D360" i="30"/>
  <c r="D361" i="30"/>
  <c r="D362" i="30"/>
  <c r="D363" i="30"/>
  <c r="D364" i="30"/>
  <c r="D365" i="30"/>
  <c r="D366" i="30"/>
  <c r="D367" i="30"/>
  <c r="D368" i="30"/>
  <c r="D369" i="30"/>
  <c r="D370" i="30"/>
  <c r="D371" i="30"/>
  <c r="D372" i="30"/>
  <c r="D373" i="30"/>
  <c r="D374" i="30"/>
  <c r="D375" i="30"/>
  <c r="D376" i="30"/>
  <c r="D377" i="30"/>
  <c r="D378" i="30"/>
  <c r="D379" i="30"/>
  <c r="D380" i="30"/>
  <c r="D381" i="30"/>
  <c r="D382" i="30"/>
  <c r="D383" i="30"/>
  <c r="D384" i="30"/>
  <c r="D385" i="30"/>
  <c r="D386" i="30"/>
  <c r="D387" i="30"/>
  <c r="D388" i="30"/>
  <c r="D389" i="30"/>
  <c r="D390" i="30"/>
  <c r="D391" i="30"/>
  <c r="D392" i="30"/>
  <c r="D393" i="30"/>
  <c r="D394" i="30"/>
  <c r="D395" i="30"/>
  <c r="D396" i="30"/>
  <c r="D397" i="30"/>
  <c r="D398" i="30"/>
  <c r="D399" i="30"/>
  <c r="D400" i="30"/>
  <c r="D401" i="30"/>
  <c r="D402" i="30"/>
  <c r="D403" i="30"/>
  <c r="D404" i="30"/>
  <c r="D405" i="30"/>
  <c r="D406" i="30"/>
  <c r="D407" i="30"/>
  <c r="D408" i="30"/>
  <c r="D409" i="30"/>
  <c r="D410" i="30"/>
  <c r="D411" i="30"/>
  <c r="D412" i="30"/>
  <c r="D413" i="30"/>
  <c r="D414" i="30"/>
  <c r="D415" i="30"/>
  <c r="D416" i="30"/>
  <c r="D417" i="30"/>
  <c r="D418" i="30"/>
  <c r="D419" i="30"/>
  <c r="D420" i="30"/>
  <c r="D421" i="30"/>
  <c r="D422" i="30"/>
  <c r="D423" i="30"/>
  <c r="D424" i="30"/>
  <c r="D425" i="30"/>
  <c r="D426" i="30"/>
  <c r="D427" i="30"/>
  <c r="D428" i="30"/>
  <c r="D429" i="30"/>
  <c r="D430" i="30"/>
  <c r="D431" i="30"/>
  <c r="D432" i="30"/>
  <c r="D433" i="30"/>
  <c r="D434" i="30"/>
  <c r="D435" i="30"/>
  <c r="D436" i="30"/>
  <c r="D437" i="30"/>
  <c r="D438" i="30"/>
  <c r="D439" i="30"/>
  <c r="D440" i="30"/>
  <c r="D441" i="30"/>
  <c r="D442" i="30"/>
  <c r="D443" i="30"/>
  <c r="D444" i="30"/>
  <c r="D445" i="30"/>
  <c r="D446" i="30"/>
  <c r="D447" i="30"/>
  <c r="D448" i="30"/>
  <c r="D449" i="30"/>
  <c r="D450" i="30"/>
  <c r="D451" i="30"/>
  <c r="D452" i="30"/>
  <c r="D453" i="30"/>
  <c r="D454" i="30"/>
  <c r="D455" i="30"/>
  <c r="D456" i="30"/>
  <c r="D457" i="30"/>
  <c r="D458" i="30"/>
  <c r="D459" i="30"/>
  <c r="D460" i="30"/>
  <c r="D461" i="30"/>
  <c r="D462" i="30"/>
  <c r="D463" i="30"/>
  <c r="D464" i="30"/>
  <c r="D466" i="30"/>
  <c r="D467" i="30"/>
  <c r="D468" i="30"/>
  <c r="D469" i="30"/>
  <c r="D470" i="30"/>
  <c r="D471" i="30"/>
  <c r="D472" i="30"/>
  <c r="D473" i="30"/>
  <c r="D474" i="30"/>
  <c r="D475" i="30"/>
  <c r="D476" i="30"/>
  <c r="D477" i="30"/>
  <c r="D478" i="30"/>
  <c r="D479" i="30"/>
  <c r="D480" i="30"/>
  <c r="D481" i="30"/>
  <c r="D482" i="30"/>
  <c r="D483" i="30"/>
  <c r="D484" i="30"/>
  <c r="D485" i="30"/>
  <c r="D486" i="30"/>
  <c r="D487" i="30"/>
  <c r="D488" i="30"/>
  <c r="D489" i="30"/>
  <c r="D490" i="30"/>
  <c r="D491" i="30"/>
  <c r="D492" i="30"/>
  <c r="D493" i="30"/>
  <c r="D494" i="30"/>
  <c r="D495" i="30"/>
  <c r="D496" i="30"/>
  <c r="D497" i="30"/>
  <c r="D498" i="30"/>
  <c r="D499" i="30"/>
  <c r="D500" i="30"/>
  <c r="D501" i="30"/>
  <c r="D502" i="30"/>
  <c r="D503" i="30"/>
  <c r="D504" i="30"/>
  <c r="D505" i="30"/>
  <c r="D506" i="30"/>
  <c r="D507" i="30"/>
  <c r="D508" i="30"/>
  <c r="D509" i="30"/>
  <c r="D510" i="30"/>
  <c r="D511" i="30"/>
  <c r="D512" i="30"/>
  <c r="D513" i="30"/>
  <c r="D514" i="30"/>
  <c r="D515" i="30"/>
  <c r="D516" i="30"/>
  <c r="D517" i="30"/>
  <c r="D518" i="30"/>
  <c r="D519" i="30"/>
  <c r="D520" i="30"/>
  <c r="D521" i="30"/>
  <c r="D522" i="30"/>
  <c r="D523" i="30"/>
  <c r="D524" i="30"/>
  <c r="D525" i="30"/>
  <c r="D526" i="30"/>
  <c r="D527" i="30"/>
  <c r="D528" i="30"/>
  <c r="D529" i="30"/>
  <c r="D530" i="30"/>
  <c r="D531" i="30"/>
  <c r="D532" i="30"/>
  <c r="D533" i="30"/>
  <c r="D534" i="30"/>
  <c r="D536" i="30"/>
  <c r="D537" i="30"/>
  <c r="D538" i="30"/>
  <c r="D539" i="30"/>
  <c r="D540" i="30"/>
  <c r="D541" i="30"/>
  <c r="D542" i="30"/>
  <c r="D543" i="30"/>
  <c r="D545" i="30"/>
  <c r="D546" i="30"/>
  <c r="D547" i="30"/>
  <c r="D548" i="30"/>
  <c r="D550" i="30"/>
  <c r="D551" i="30"/>
  <c r="D552" i="30"/>
  <c r="D553" i="30"/>
  <c r="D554" i="30"/>
  <c r="D555" i="30"/>
  <c r="D556" i="30"/>
  <c r="D557" i="30"/>
  <c r="D558" i="30"/>
  <c r="D559" i="30"/>
  <c r="D560" i="30"/>
  <c r="D561" i="30"/>
  <c r="D562" i="30"/>
  <c r="D563" i="30"/>
  <c r="D564" i="30"/>
  <c r="D565" i="30"/>
  <c r="D566" i="30"/>
  <c r="D567" i="30"/>
  <c r="D568" i="30"/>
  <c r="D569" i="30"/>
  <c r="D570" i="30"/>
  <c r="D571" i="30"/>
  <c r="D572" i="30"/>
  <c r="D573" i="30"/>
  <c r="D574" i="30"/>
  <c r="D575" i="30"/>
  <c r="D576" i="30"/>
  <c r="D577" i="30"/>
  <c r="D578" i="30"/>
  <c r="D579" i="30"/>
  <c r="D580" i="30"/>
  <c r="D581" i="30"/>
  <c r="D582" i="30"/>
  <c r="D583" i="30"/>
  <c r="D584" i="30"/>
  <c r="D585" i="30"/>
  <c r="D586" i="30"/>
  <c r="D587" i="30"/>
  <c r="D588" i="30"/>
  <c r="D589" i="30"/>
  <c r="D590" i="30"/>
  <c r="D591" i="30"/>
  <c r="D592" i="30"/>
  <c r="D593" i="30"/>
  <c r="D594" i="30"/>
  <c r="D595" i="30"/>
  <c r="D596" i="30"/>
  <c r="D597" i="30"/>
  <c r="D598" i="30"/>
  <c r="D599" i="30"/>
  <c r="D600" i="30"/>
  <c r="D601" i="30"/>
  <c r="D602" i="30"/>
  <c r="D603" i="30"/>
  <c r="D604" i="30"/>
  <c r="D605" i="30"/>
  <c r="D606" i="30"/>
  <c r="D607" i="30"/>
  <c r="D608" i="30"/>
  <c r="D609" i="30"/>
  <c r="D610" i="30"/>
  <c r="D611" i="30"/>
  <c r="D612" i="30"/>
  <c r="D613" i="30"/>
  <c r="D615" i="30"/>
  <c r="D616" i="30"/>
  <c r="D618" i="30"/>
  <c r="D619" i="30"/>
  <c r="D620" i="30"/>
  <c r="D621" i="30"/>
  <c r="D622" i="30"/>
  <c r="D623" i="30"/>
  <c r="D624" i="30"/>
  <c r="D625" i="30"/>
  <c r="D626" i="30"/>
  <c r="D627" i="30"/>
  <c r="D628" i="30"/>
  <c r="D629" i="30"/>
  <c r="D630" i="30"/>
  <c r="D631" i="30"/>
  <c r="D632" i="30"/>
  <c r="D633" i="30"/>
  <c r="D634" i="30"/>
  <c r="D635" i="30"/>
  <c r="D636" i="30"/>
  <c r="D637" i="30"/>
  <c r="D638" i="30"/>
  <c r="D639" i="30"/>
  <c r="D640" i="30"/>
  <c r="D641" i="30"/>
  <c r="D642" i="30"/>
  <c r="D643" i="30"/>
  <c r="D644" i="30"/>
  <c r="D645" i="30"/>
  <c r="D646" i="30"/>
  <c r="D647" i="30"/>
  <c r="D648" i="30"/>
  <c r="D649" i="30"/>
  <c r="D650" i="30"/>
  <c r="D651" i="30"/>
  <c r="D652" i="30"/>
  <c r="D653" i="30"/>
  <c r="D654" i="30"/>
  <c r="D655" i="30"/>
  <c r="D656" i="30"/>
  <c r="D657" i="30"/>
  <c r="D658" i="30"/>
  <c r="D659" i="30"/>
  <c r="D660" i="30"/>
  <c r="D661" i="30"/>
  <c r="D662" i="30"/>
  <c r="D663" i="30"/>
  <c r="D664" i="30"/>
  <c r="D3" i="30"/>
  <c r="B614" i="31"/>
  <c r="D614" i="31" s="1"/>
  <c r="B549" i="31"/>
  <c r="D549" i="31" s="1"/>
  <c r="B544" i="31"/>
  <c r="D544" i="31" s="1"/>
  <c r="B465" i="31"/>
  <c r="D465" i="31" s="1"/>
  <c r="B420" i="31"/>
  <c r="B258" i="31"/>
  <c r="D258" i="31" s="1"/>
  <c r="B254" i="31"/>
  <c r="D254" i="31" s="1"/>
  <c r="B246" i="31"/>
  <c r="D246" i="31" s="1"/>
  <c r="B164" i="31"/>
  <c r="D164" i="31" s="1"/>
  <c r="B72" i="31"/>
  <c r="D72" i="31" s="1"/>
  <c r="B25" i="31"/>
  <c r="D25" i="31" s="1"/>
  <c r="B617" i="30"/>
  <c r="D617" i="30" s="1"/>
  <c r="B614" i="30"/>
  <c r="D614" i="30" s="1"/>
  <c r="B549" i="30"/>
  <c r="D549" i="30" s="1"/>
  <c r="B544" i="30"/>
  <c r="D544" i="30" s="1"/>
  <c r="B535" i="30"/>
  <c r="D535" i="30" s="1"/>
  <c r="B465" i="30"/>
  <c r="D465" i="30" s="1"/>
  <c r="B355" i="30"/>
  <c r="B257" i="30"/>
  <c r="D257" i="30" s="1"/>
  <c r="B253" i="30"/>
  <c r="D253" i="30" s="1"/>
  <c r="B245" i="30"/>
  <c r="D245" i="30" s="1"/>
  <c r="B216" i="30"/>
  <c r="D216" i="30" s="1"/>
  <c r="B198" i="30"/>
  <c r="B197" i="30"/>
  <c r="D197" i="30" s="1"/>
  <c r="B180" i="30"/>
  <c r="D180" i="30" s="1"/>
  <c r="B164" i="30"/>
  <c r="D164" i="30" s="1"/>
  <c r="B161" i="30"/>
  <c r="D161" i="30" s="1"/>
  <c r="B25" i="30"/>
  <c r="D25" i="30" s="1"/>
  <c r="B18" i="30"/>
  <c r="D333" i="30" l="1"/>
  <c r="D333" i="31"/>
  <c r="B333" i="31"/>
  <c r="B665" i="31"/>
  <c r="D665" i="31"/>
  <c r="D667" i="31" s="1"/>
  <c r="B665" i="30"/>
  <c r="B333" i="30"/>
  <c r="D355" i="30"/>
  <c r="D665" i="30" s="1"/>
  <c r="D667" i="30" s="1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6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1" i="29"/>
  <c r="D262" i="29"/>
  <c r="D263" i="29"/>
  <c r="D264" i="29"/>
  <c r="D265" i="29"/>
  <c r="D266" i="29"/>
  <c r="D268" i="29"/>
  <c r="D269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3" i="29"/>
  <c r="D294" i="29"/>
  <c r="D295" i="29"/>
  <c r="D296" i="29"/>
  <c r="D297" i="29"/>
  <c r="D298" i="29"/>
  <c r="D299" i="29"/>
  <c r="D300" i="29"/>
  <c r="D301" i="29"/>
  <c r="D302" i="29"/>
  <c r="D303" i="29"/>
  <c r="D304" i="29"/>
  <c r="D305" i="29"/>
  <c r="D306" i="29"/>
  <c r="D307" i="29"/>
  <c r="D308" i="29"/>
  <c r="D309" i="29"/>
  <c r="D310" i="29"/>
  <c r="D311" i="29"/>
  <c r="D312" i="29"/>
  <c r="D313" i="29"/>
  <c r="D314" i="29"/>
  <c r="D315" i="29"/>
  <c r="D316" i="29"/>
  <c r="D317" i="29"/>
  <c r="D318" i="29"/>
  <c r="D319" i="29"/>
  <c r="D320" i="29"/>
  <c r="D321" i="29"/>
  <c r="D322" i="29"/>
  <c r="D323" i="29"/>
  <c r="D324" i="29"/>
  <c r="D325" i="29"/>
  <c r="D326" i="29"/>
  <c r="D327" i="29"/>
  <c r="D328" i="29"/>
  <c r="D329" i="29"/>
  <c r="D330" i="29"/>
  <c r="D331" i="29"/>
  <c r="D332" i="29"/>
  <c r="D333" i="29"/>
  <c r="D334" i="29"/>
  <c r="D335" i="29"/>
  <c r="D337" i="29"/>
  <c r="D338" i="29"/>
  <c r="D339" i="29"/>
  <c r="D340" i="29"/>
  <c r="D341" i="29"/>
  <c r="D342" i="29"/>
  <c r="D343" i="29"/>
  <c r="D344" i="29"/>
  <c r="D346" i="29"/>
  <c r="D347" i="29"/>
  <c r="D348" i="29"/>
  <c r="D349" i="29"/>
  <c r="D350" i="29"/>
  <c r="D351" i="29"/>
  <c r="D352" i="29"/>
  <c r="D353" i="29"/>
  <c r="D354" i="29"/>
  <c r="D355" i="29"/>
  <c r="D356" i="29"/>
  <c r="D357" i="29"/>
  <c r="D358" i="29"/>
  <c r="D359" i="29"/>
  <c r="D360" i="29"/>
  <c r="D361" i="29"/>
  <c r="D362" i="29"/>
  <c r="D363" i="29"/>
  <c r="D364" i="29"/>
  <c r="D365" i="29"/>
  <c r="D366" i="29"/>
  <c r="D367" i="29"/>
  <c r="D368" i="29"/>
  <c r="D369" i="29"/>
  <c r="D370" i="29"/>
  <c r="D371" i="29"/>
  <c r="D372" i="29"/>
  <c r="D373" i="29"/>
  <c r="D374" i="29"/>
  <c r="D375" i="29"/>
  <c r="D376" i="29"/>
  <c r="D377" i="29"/>
  <c r="D378" i="29"/>
  <c r="D379" i="29"/>
  <c r="D380" i="29"/>
  <c r="D381" i="29"/>
  <c r="D382" i="29"/>
  <c r="D383" i="29"/>
  <c r="D384" i="29"/>
  <c r="D385" i="29"/>
  <c r="D386" i="29"/>
  <c r="D387" i="29"/>
  <c r="D388" i="29"/>
  <c r="D389" i="29"/>
  <c r="D390" i="29"/>
  <c r="D391" i="29"/>
  <c r="D392" i="29"/>
  <c r="D393" i="29"/>
  <c r="D394" i="29"/>
  <c r="D395" i="29"/>
  <c r="D396" i="29"/>
  <c r="D397" i="29"/>
  <c r="D398" i="29"/>
  <c r="D399" i="29"/>
  <c r="D400" i="29"/>
  <c r="D401" i="29"/>
  <c r="D402" i="29"/>
  <c r="D403" i="29"/>
  <c r="D404" i="29"/>
  <c r="D405" i="29"/>
  <c r="D406" i="29"/>
  <c r="D407" i="29"/>
  <c r="D408" i="29"/>
  <c r="D409" i="29"/>
  <c r="D410" i="29"/>
  <c r="D411" i="29"/>
  <c r="D412" i="29"/>
  <c r="D413" i="29"/>
  <c r="D414" i="29"/>
  <c r="D415" i="29"/>
  <c r="D416" i="29"/>
  <c r="D417" i="29"/>
  <c r="D418" i="29"/>
  <c r="D419" i="29"/>
  <c r="D420" i="29"/>
  <c r="D421" i="29"/>
  <c r="D422" i="29"/>
  <c r="D423" i="29"/>
  <c r="D424" i="29"/>
  <c r="D425" i="29"/>
  <c r="D426" i="29"/>
  <c r="D427" i="29"/>
  <c r="D428" i="29"/>
  <c r="D429" i="29"/>
  <c r="D430" i="29"/>
  <c r="D431" i="29"/>
  <c r="D432" i="29"/>
  <c r="D433" i="29"/>
  <c r="D434" i="29"/>
  <c r="D435" i="29"/>
  <c r="D436" i="29"/>
  <c r="D437" i="29"/>
  <c r="D438" i="29"/>
  <c r="D439" i="29"/>
  <c r="D440" i="29"/>
  <c r="D441" i="29"/>
  <c r="D442" i="29"/>
  <c r="D443" i="29"/>
  <c r="D444" i="29"/>
  <c r="D445" i="29"/>
  <c r="D446" i="29"/>
  <c r="D447" i="29"/>
  <c r="D448" i="29"/>
  <c r="D449" i="29"/>
  <c r="D450" i="29"/>
  <c r="D451" i="29"/>
  <c r="D452" i="29"/>
  <c r="D453" i="29"/>
  <c r="D454" i="29"/>
  <c r="D455" i="29"/>
  <c r="D456" i="29"/>
  <c r="D457" i="29"/>
  <c r="D458" i="29"/>
  <c r="D459" i="29"/>
  <c r="D460" i="29"/>
  <c r="D461" i="29"/>
  <c r="D462" i="29"/>
  <c r="D463" i="29"/>
  <c r="D464" i="29"/>
  <c r="D465" i="29"/>
  <c r="D466" i="29"/>
  <c r="D467" i="29"/>
  <c r="D468" i="29"/>
  <c r="D469" i="29"/>
  <c r="D470" i="29"/>
  <c r="D471" i="29"/>
  <c r="D472" i="29"/>
  <c r="D473" i="29"/>
  <c r="D474" i="29"/>
  <c r="D475" i="29"/>
  <c r="D476" i="29"/>
  <c r="D3" i="29"/>
  <c r="B345" i="29"/>
  <c r="D345" i="29" s="1"/>
  <c r="B342" i="29"/>
  <c r="B336" i="29"/>
  <c r="D336" i="29" s="1"/>
  <c r="B292" i="29"/>
  <c r="D292" i="29" s="1"/>
  <c r="B267" i="29"/>
  <c r="D267" i="29" s="1"/>
  <c r="B260" i="29"/>
  <c r="D260" i="29" s="1"/>
  <c r="B242" i="29"/>
  <c r="D242" i="29" s="1"/>
  <c r="B190" i="29"/>
  <c r="B182" i="29"/>
  <c r="D182" i="29" s="1"/>
  <c r="D145" i="29" l="1"/>
  <c r="D477" i="29"/>
  <c r="D479" i="29" s="1"/>
  <c r="B477" i="29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30" i="28"/>
  <c r="D31" i="28"/>
  <c r="D32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4" i="28"/>
  <c r="D185" i="28"/>
  <c r="D186" i="28"/>
  <c r="D187" i="28"/>
  <c r="D189" i="28"/>
  <c r="D190" i="28"/>
  <c r="D191" i="28"/>
  <c r="D192" i="28"/>
  <c r="D193" i="28"/>
  <c r="D194" i="28"/>
  <c r="D195" i="28"/>
  <c r="D196" i="28"/>
  <c r="D197" i="28"/>
  <c r="D198" i="28"/>
  <c r="D199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4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1" i="28"/>
  <c r="D372" i="28"/>
  <c r="D373" i="28"/>
  <c r="D374" i="28"/>
  <c r="D375" i="28"/>
  <c r="D376" i="28"/>
  <c r="D377" i="28"/>
  <c r="D379" i="28"/>
  <c r="D380" i="28"/>
  <c r="D381" i="28"/>
  <c r="D382" i="28"/>
  <c r="D383" i="28"/>
  <c r="D384" i="28"/>
  <c r="D385" i="28"/>
  <c r="D386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9" i="28"/>
  <c r="D450" i="28"/>
  <c r="D451" i="28"/>
  <c r="D452" i="28"/>
  <c r="D453" i="28"/>
  <c r="D454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3" i="28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1" i="28"/>
  <c r="D532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3" i="28"/>
  <c r="B621" i="28"/>
  <c r="D621" i="28" s="1"/>
  <c r="B533" i="28"/>
  <c r="D533" i="28" s="1"/>
  <c r="B530" i="28"/>
  <c r="D530" i="28" s="1"/>
  <c r="B502" i="28"/>
  <c r="D502" i="28" s="1"/>
  <c r="B480" i="28"/>
  <c r="D480" i="28" s="1"/>
  <c r="B455" i="28"/>
  <c r="D455" i="28" s="1"/>
  <c r="B448" i="28"/>
  <c r="D448" i="28" s="1"/>
  <c r="B430" i="28"/>
  <c r="D430" i="28" s="1"/>
  <c r="B387" i="28"/>
  <c r="D387" i="28" s="1"/>
  <c r="B378" i="28"/>
  <c r="D378" i="28" s="1"/>
  <c r="B370" i="28"/>
  <c r="B272" i="28"/>
  <c r="D272" i="28" s="1"/>
  <c r="B200" i="28"/>
  <c r="D200" i="28" s="1"/>
  <c r="B188" i="28"/>
  <c r="B183" i="28"/>
  <c r="D183" i="28" s="1"/>
  <c r="B97" i="28"/>
  <c r="D97" i="28" s="1"/>
  <c r="B68" i="28"/>
  <c r="D68" i="28" s="1"/>
  <c r="B67" i="28"/>
  <c r="D67" i="28" s="1"/>
  <c r="B66" i="28"/>
  <c r="D66" i="28" s="1"/>
  <c r="B33" i="28"/>
  <c r="D33" i="28" s="1"/>
  <c r="B29" i="28"/>
  <c r="D29" i="28" s="1"/>
  <c r="B24" i="28"/>
  <c r="B333" i="28" l="1"/>
  <c r="D188" i="28"/>
  <c r="D333" i="28" s="1"/>
  <c r="B665" i="28"/>
  <c r="D370" i="28"/>
  <c r="D665" i="28" s="1"/>
  <c r="D667" i="28" s="1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9" i="27"/>
  <c r="D20" i="27"/>
  <c r="D21" i="27"/>
  <c r="D22" i="27"/>
  <c r="D23" i="27"/>
  <c r="D24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8" i="27"/>
  <c r="D59" i="27"/>
  <c r="D60" i="27"/>
  <c r="D61" i="27"/>
  <c r="D62" i="27"/>
  <c r="D63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7" i="27"/>
  <c r="D248" i="27"/>
  <c r="D249" i="27"/>
  <c r="D250" i="27"/>
  <c r="D251" i="27"/>
  <c r="D252" i="27"/>
  <c r="D253" i="27"/>
  <c r="D254" i="27"/>
  <c r="D255" i="27"/>
  <c r="D256" i="27"/>
  <c r="D257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3" i="27"/>
  <c r="D284" i="27"/>
  <c r="D286" i="27"/>
  <c r="D287" i="27"/>
  <c r="D288" i="27"/>
  <c r="D289" i="27"/>
  <c r="D290" i="27"/>
  <c r="D291" i="27"/>
  <c r="D292" i="27"/>
  <c r="D293" i="27"/>
  <c r="D294" i="27"/>
  <c r="D295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30" i="27"/>
  <c r="D331" i="27"/>
  <c r="D332" i="27"/>
  <c r="D334" i="27"/>
  <c r="D337" i="27"/>
  <c r="D338" i="27"/>
  <c r="D339" i="27"/>
  <c r="D340" i="27"/>
  <c r="D341" i="27"/>
  <c r="D342" i="27"/>
  <c r="D343" i="27"/>
  <c r="D344" i="27"/>
  <c r="D345" i="27"/>
  <c r="D346" i="27"/>
  <c r="D347" i="27"/>
  <c r="D348" i="27"/>
  <c r="D349" i="27"/>
  <c r="D350" i="27"/>
  <c r="D351" i="27"/>
  <c r="D352" i="27"/>
  <c r="D353" i="27"/>
  <c r="D354" i="27"/>
  <c r="D355" i="27"/>
  <c r="D356" i="27"/>
  <c r="D357" i="27"/>
  <c r="D358" i="27"/>
  <c r="D359" i="27"/>
  <c r="D360" i="27"/>
  <c r="D361" i="27"/>
  <c r="D362" i="27"/>
  <c r="D363" i="27"/>
  <c r="D364" i="27"/>
  <c r="D365" i="27"/>
  <c r="D366" i="27"/>
  <c r="D367" i="27"/>
  <c r="D368" i="27"/>
  <c r="D369" i="27"/>
  <c r="D370" i="27"/>
  <c r="D371" i="27"/>
  <c r="D372" i="27"/>
  <c r="D373" i="27"/>
  <c r="D374" i="27"/>
  <c r="D375" i="27"/>
  <c r="D376" i="27"/>
  <c r="D377" i="27"/>
  <c r="D379" i="27"/>
  <c r="D380" i="27"/>
  <c r="D381" i="27"/>
  <c r="D382" i="27"/>
  <c r="D383" i="27"/>
  <c r="D384" i="27"/>
  <c r="D385" i="27"/>
  <c r="D386" i="27"/>
  <c r="D387" i="27"/>
  <c r="D388" i="27"/>
  <c r="D389" i="27"/>
  <c r="D390" i="27"/>
  <c r="D391" i="27"/>
  <c r="D392" i="27"/>
  <c r="D393" i="27"/>
  <c r="D394" i="27"/>
  <c r="D395" i="27"/>
  <c r="D396" i="27"/>
  <c r="D397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411" i="27"/>
  <c r="D412" i="27"/>
  <c r="D413" i="27"/>
  <c r="D414" i="27"/>
  <c r="D415" i="27"/>
  <c r="D416" i="27"/>
  <c r="D417" i="27"/>
  <c r="D418" i="27"/>
  <c r="D419" i="27"/>
  <c r="D420" i="27"/>
  <c r="D421" i="27"/>
  <c r="D422" i="27"/>
  <c r="D423" i="27"/>
  <c r="D424" i="27"/>
  <c r="D425" i="27"/>
  <c r="D426" i="27"/>
  <c r="D427" i="27"/>
  <c r="D428" i="27"/>
  <c r="D429" i="27"/>
  <c r="D431" i="27"/>
  <c r="D432" i="27"/>
  <c r="D433" i="27"/>
  <c r="D434" i="27"/>
  <c r="D435" i="27"/>
  <c r="D436" i="27"/>
  <c r="D437" i="27"/>
  <c r="D438" i="27"/>
  <c r="D439" i="27"/>
  <c r="D440" i="27"/>
  <c r="D441" i="27"/>
  <c r="D442" i="27"/>
  <c r="D443" i="27"/>
  <c r="D444" i="27"/>
  <c r="D445" i="27"/>
  <c r="D446" i="27"/>
  <c r="D447" i="27"/>
  <c r="D448" i="27"/>
  <c r="D449" i="27"/>
  <c r="D450" i="27"/>
  <c r="D451" i="27"/>
  <c r="D452" i="27"/>
  <c r="D453" i="27"/>
  <c r="D454" i="27"/>
  <c r="D456" i="27"/>
  <c r="D457" i="27"/>
  <c r="D458" i="27"/>
  <c r="D459" i="27"/>
  <c r="D460" i="27"/>
  <c r="D461" i="27"/>
  <c r="D462" i="27"/>
  <c r="D463" i="27"/>
  <c r="D464" i="27"/>
  <c r="D465" i="27"/>
  <c r="D466" i="27"/>
  <c r="D467" i="27"/>
  <c r="D468" i="27"/>
  <c r="D469" i="27"/>
  <c r="D470" i="27"/>
  <c r="D471" i="27"/>
  <c r="D472" i="27"/>
  <c r="D473" i="27"/>
  <c r="D474" i="27"/>
  <c r="D475" i="27"/>
  <c r="D476" i="27"/>
  <c r="D477" i="27"/>
  <c r="D478" i="27"/>
  <c r="D479" i="27"/>
  <c r="D481" i="27"/>
  <c r="D482" i="27"/>
  <c r="D483" i="27"/>
  <c r="D484" i="27"/>
  <c r="D485" i="27"/>
  <c r="D486" i="27"/>
  <c r="D487" i="27"/>
  <c r="D488" i="27"/>
  <c r="D489" i="27"/>
  <c r="D490" i="27"/>
  <c r="D491" i="27"/>
  <c r="D492" i="27"/>
  <c r="D493" i="27"/>
  <c r="D494" i="27"/>
  <c r="D495" i="27"/>
  <c r="D496" i="27"/>
  <c r="D497" i="27"/>
  <c r="D498" i="27"/>
  <c r="D499" i="27"/>
  <c r="D500" i="27"/>
  <c r="D501" i="27"/>
  <c r="D502" i="27"/>
  <c r="D503" i="27"/>
  <c r="D504" i="27"/>
  <c r="D505" i="27"/>
  <c r="D506" i="27"/>
  <c r="D507" i="27"/>
  <c r="D508" i="27"/>
  <c r="D509" i="27"/>
  <c r="D510" i="27"/>
  <c r="D511" i="27"/>
  <c r="D512" i="27"/>
  <c r="D513" i="27"/>
  <c r="D514" i="27"/>
  <c r="D515" i="27"/>
  <c r="D516" i="27"/>
  <c r="D517" i="27"/>
  <c r="D518" i="27"/>
  <c r="D519" i="27"/>
  <c r="D520" i="27"/>
  <c r="D521" i="27"/>
  <c r="D522" i="27"/>
  <c r="D523" i="27"/>
  <c r="D524" i="27"/>
  <c r="D525" i="27"/>
  <c r="D526" i="27"/>
  <c r="D527" i="27"/>
  <c r="D528" i="27"/>
  <c r="D529" i="27"/>
  <c r="D530" i="27"/>
  <c r="D531" i="27"/>
  <c r="D532" i="27"/>
  <c r="D534" i="27"/>
  <c r="D535" i="27"/>
  <c r="D536" i="27"/>
  <c r="D537" i="27"/>
  <c r="D538" i="27"/>
  <c r="D539" i="27"/>
  <c r="D540" i="27"/>
  <c r="D541" i="27"/>
  <c r="D542" i="27"/>
  <c r="D543" i="27"/>
  <c r="D544" i="27"/>
  <c r="D545" i="27"/>
  <c r="D546" i="27"/>
  <c r="D547" i="27"/>
  <c r="D548" i="27"/>
  <c r="D549" i="27"/>
  <c r="D550" i="27"/>
  <c r="D551" i="27"/>
  <c r="D552" i="27"/>
  <c r="D553" i="27"/>
  <c r="D554" i="27"/>
  <c r="D555" i="27"/>
  <c r="D556" i="27"/>
  <c r="D557" i="27"/>
  <c r="D558" i="27"/>
  <c r="D559" i="27"/>
  <c r="D560" i="27"/>
  <c r="D561" i="27"/>
  <c r="D562" i="27"/>
  <c r="D563" i="27"/>
  <c r="D564" i="27"/>
  <c r="D565" i="27"/>
  <c r="D566" i="27"/>
  <c r="D567" i="27"/>
  <c r="D568" i="27"/>
  <c r="D569" i="27"/>
  <c r="D570" i="27"/>
  <c r="D571" i="27"/>
  <c r="D572" i="27"/>
  <c r="D573" i="27"/>
  <c r="D574" i="27"/>
  <c r="D575" i="27"/>
  <c r="D576" i="27"/>
  <c r="D577" i="27"/>
  <c r="D578" i="27"/>
  <c r="D579" i="27"/>
  <c r="D580" i="27"/>
  <c r="D581" i="27"/>
  <c r="D582" i="27"/>
  <c r="D583" i="27"/>
  <c r="D584" i="27"/>
  <c r="D585" i="27"/>
  <c r="D586" i="27"/>
  <c r="D587" i="27"/>
  <c r="D588" i="27"/>
  <c r="D589" i="27"/>
  <c r="D590" i="27"/>
  <c r="D591" i="27"/>
  <c r="D592" i="27"/>
  <c r="D593" i="27"/>
  <c r="D594" i="27"/>
  <c r="D595" i="27"/>
  <c r="D596" i="27"/>
  <c r="D597" i="27"/>
  <c r="D598" i="27"/>
  <c r="D599" i="27"/>
  <c r="D600" i="27"/>
  <c r="D601" i="27"/>
  <c r="D602" i="27"/>
  <c r="D603" i="27"/>
  <c r="D604" i="27"/>
  <c r="D605" i="27"/>
  <c r="D606" i="27"/>
  <c r="D607" i="27"/>
  <c r="D608" i="27"/>
  <c r="D609" i="27"/>
  <c r="D610" i="27"/>
  <c r="D611" i="27"/>
  <c r="D612" i="27"/>
  <c r="D613" i="27"/>
  <c r="D614" i="27"/>
  <c r="D615" i="27"/>
  <c r="D616" i="27"/>
  <c r="D617" i="27"/>
  <c r="D618" i="27"/>
  <c r="D619" i="27"/>
  <c r="D620" i="27"/>
  <c r="D621" i="27"/>
  <c r="D622" i="27"/>
  <c r="D623" i="27"/>
  <c r="D624" i="27"/>
  <c r="D625" i="27"/>
  <c r="D626" i="27"/>
  <c r="D627" i="27"/>
  <c r="D628" i="27"/>
  <c r="D629" i="27"/>
  <c r="D630" i="27"/>
  <c r="D631" i="27"/>
  <c r="D632" i="27"/>
  <c r="D633" i="27"/>
  <c r="D634" i="27"/>
  <c r="D635" i="27"/>
  <c r="D636" i="27"/>
  <c r="D637" i="27"/>
  <c r="D638" i="27"/>
  <c r="D639" i="27"/>
  <c r="D640" i="27"/>
  <c r="D641" i="27"/>
  <c r="D642" i="27"/>
  <c r="D643" i="27"/>
  <c r="D644" i="27"/>
  <c r="D645" i="27"/>
  <c r="D646" i="27"/>
  <c r="D647" i="27"/>
  <c r="D648" i="27"/>
  <c r="D649" i="27"/>
  <c r="D650" i="27"/>
  <c r="D651" i="27"/>
  <c r="D652" i="27"/>
  <c r="D653" i="27"/>
  <c r="D654" i="27"/>
  <c r="D655" i="27"/>
  <c r="D656" i="27"/>
  <c r="D657" i="27"/>
  <c r="D658" i="27"/>
  <c r="D659" i="27"/>
  <c r="D660" i="27"/>
  <c r="D661" i="27"/>
  <c r="D662" i="27"/>
  <c r="D663" i="27"/>
  <c r="D664" i="27"/>
  <c r="D3" i="27"/>
  <c r="B533" i="27"/>
  <c r="D533" i="27" s="1"/>
  <c r="B480" i="27"/>
  <c r="D480" i="27" s="1"/>
  <c r="B455" i="27"/>
  <c r="D455" i="27" s="1"/>
  <c r="B448" i="27"/>
  <c r="B430" i="27"/>
  <c r="D430" i="27" s="1"/>
  <c r="B378" i="27"/>
  <c r="D378" i="27" s="1"/>
  <c r="B285" i="27"/>
  <c r="D285" i="27" s="1"/>
  <c r="B282" i="27"/>
  <c r="D282" i="27" s="1"/>
  <c r="B258" i="27"/>
  <c r="D258" i="27" s="1"/>
  <c r="B254" i="27"/>
  <c r="B246" i="27"/>
  <c r="D246" i="27" s="1"/>
  <c r="B196" i="27"/>
  <c r="B195" i="27"/>
  <c r="D195" i="27" s="1"/>
  <c r="B182" i="27"/>
  <c r="B141" i="27"/>
  <c r="B138" i="27"/>
  <c r="B64" i="27"/>
  <c r="D64" i="27" s="1"/>
  <c r="B57" i="27"/>
  <c r="D57" i="27" s="1"/>
  <c r="B44" i="27"/>
  <c r="D44" i="27" s="1"/>
  <c r="B25" i="27"/>
  <c r="D25" i="27" s="1"/>
  <c r="B18" i="27"/>
  <c r="D18" i="27" s="1"/>
  <c r="B665" i="27" l="1"/>
  <c r="D333" i="27"/>
  <c r="D665" i="27"/>
  <c r="D667" i="27" s="1"/>
  <c r="B333" i="27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6" i="25"/>
  <c r="D247" i="25"/>
  <c r="D248" i="25"/>
  <c r="D249" i="25"/>
  <c r="D250" i="25"/>
  <c r="D251" i="25"/>
  <c r="D252" i="25"/>
  <c r="D254" i="25"/>
  <c r="D255" i="25"/>
  <c r="D256" i="25"/>
  <c r="D258" i="25"/>
  <c r="D259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D284" i="25"/>
  <c r="D285" i="25"/>
  <c r="D286" i="25"/>
  <c r="D287" i="25"/>
  <c r="D288" i="25"/>
  <c r="D289" i="25"/>
  <c r="D290" i="25"/>
  <c r="D291" i="25"/>
  <c r="D292" i="25"/>
  <c r="D293" i="25"/>
  <c r="D294" i="25"/>
  <c r="D295" i="25"/>
  <c r="D296" i="25"/>
  <c r="D297" i="25"/>
  <c r="D298" i="25"/>
  <c r="D299" i="25"/>
  <c r="D300" i="25"/>
  <c r="D301" i="25"/>
  <c r="D302" i="25"/>
  <c r="D303" i="25"/>
  <c r="D304" i="25"/>
  <c r="D305" i="25"/>
  <c r="D306" i="25"/>
  <c r="D307" i="25"/>
  <c r="D308" i="25"/>
  <c r="D309" i="25"/>
  <c r="D310" i="25"/>
  <c r="D311" i="25"/>
  <c r="D312" i="25"/>
  <c r="D313" i="25"/>
  <c r="D314" i="25"/>
  <c r="D315" i="25"/>
  <c r="D316" i="25"/>
  <c r="D317" i="25"/>
  <c r="D318" i="25"/>
  <c r="D319" i="25"/>
  <c r="D320" i="25"/>
  <c r="D321" i="25"/>
  <c r="D322" i="25"/>
  <c r="D323" i="25"/>
  <c r="D324" i="25"/>
  <c r="D325" i="25"/>
  <c r="D326" i="25"/>
  <c r="D327" i="25"/>
  <c r="D328" i="25"/>
  <c r="D329" i="25"/>
  <c r="D330" i="25"/>
  <c r="D331" i="25"/>
  <c r="D332" i="25"/>
  <c r="D334" i="25"/>
  <c r="D337" i="25"/>
  <c r="D338" i="25"/>
  <c r="D339" i="25"/>
  <c r="D340" i="25"/>
  <c r="D341" i="25"/>
  <c r="D342" i="25"/>
  <c r="D343" i="25"/>
  <c r="D344" i="25"/>
  <c r="D345" i="25"/>
  <c r="D346" i="25"/>
  <c r="D347" i="25"/>
  <c r="D348" i="25"/>
  <c r="D349" i="25"/>
  <c r="D350" i="25"/>
  <c r="D351" i="25"/>
  <c r="D352" i="25"/>
  <c r="D353" i="25"/>
  <c r="D354" i="25"/>
  <c r="D355" i="25"/>
  <c r="D356" i="25"/>
  <c r="D357" i="25"/>
  <c r="D358" i="25"/>
  <c r="D359" i="25"/>
  <c r="D360" i="25"/>
  <c r="D361" i="25"/>
  <c r="D362" i="25"/>
  <c r="D363" i="25"/>
  <c r="D364" i="25"/>
  <c r="D365" i="25"/>
  <c r="D366" i="25"/>
  <c r="D367" i="25"/>
  <c r="D368" i="25"/>
  <c r="D369" i="25"/>
  <c r="D371" i="25"/>
  <c r="D372" i="25"/>
  <c r="D373" i="25"/>
  <c r="D374" i="25"/>
  <c r="D376" i="25"/>
  <c r="D377" i="25"/>
  <c r="D379" i="25"/>
  <c r="D380" i="25"/>
  <c r="D381" i="25"/>
  <c r="D382" i="25"/>
  <c r="D383" i="25"/>
  <c r="D384" i="25"/>
  <c r="D385" i="25"/>
  <c r="D386" i="25"/>
  <c r="D387" i="25"/>
  <c r="D388" i="25"/>
  <c r="D389" i="25"/>
  <c r="D390" i="25"/>
  <c r="D391" i="25"/>
  <c r="D392" i="25"/>
  <c r="D393" i="25"/>
  <c r="D394" i="25"/>
  <c r="D395" i="25"/>
  <c r="D396" i="25"/>
  <c r="D397" i="25"/>
  <c r="D398" i="25"/>
  <c r="D399" i="25"/>
  <c r="D400" i="25"/>
  <c r="D401" i="25"/>
  <c r="D402" i="25"/>
  <c r="D403" i="25"/>
  <c r="D404" i="25"/>
  <c r="D405" i="25"/>
  <c r="D406" i="25"/>
  <c r="D407" i="25"/>
  <c r="D408" i="25"/>
  <c r="D409" i="25"/>
  <c r="D410" i="25"/>
  <c r="D411" i="25"/>
  <c r="D412" i="25"/>
  <c r="D413" i="25"/>
  <c r="D414" i="25"/>
  <c r="D415" i="25"/>
  <c r="D416" i="25"/>
  <c r="D417" i="25"/>
  <c r="D418" i="25"/>
  <c r="D419" i="25"/>
  <c r="D420" i="25"/>
  <c r="D421" i="25"/>
  <c r="D422" i="25"/>
  <c r="D423" i="25"/>
  <c r="D424" i="25"/>
  <c r="D425" i="25"/>
  <c r="D426" i="25"/>
  <c r="D427" i="25"/>
  <c r="D428" i="25"/>
  <c r="D429" i="25"/>
  <c r="D431" i="25"/>
  <c r="D432" i="25"/>
  <c r="D433" i="25"/>
  <c r="D434" i="25"/>
  <c r="D435" i="25"/>
  <c r="D436" i="25"/>
  <c r="D437" i="25"/>
  <c r="D438" i="25"/>
  <c r="D439" i="25"/>
  <c r="D440" i="25"/>
  <c r="D441" i="25"/>
  <c r="D442" i="25"/>
  <c r="D443" i="25"/>
  <c r="D444" i="25"/>
  <c r="D445" i="25"/>
  <c r="D446" i="25"/>
  <c r="D447" i="25"/>
  <c r="D449" i="25"/>
  <c r="D450" i="25"/>
  <c r="D451" i="25"/>
  <c r="D452" i="25"/>
  <c r="D453" i="25"/>
  <c r="D454" i="25"/>
  <c r="D456" i="25"/>
  <c r="D457" i="25"/>
  <c r="D458" i="25"/>
  <c r="D459" i="25"/>
  <c r="D460" i="25"/>
  <c r="D461" i="25"/>
  <c r="D462" i="25"/>
  <c r="D463" i="25"/>
  <c r="D464" i="25"/>
  <c r="D465" i="25"/>
  <c r="D466" i="25"/>
  <c r="D467" i="25"/>
  <c r="D468" i="25"/>
  <c r="D469" i="25"/>
  <c r="D470" i="25"/>
  <c r="D471" i="25"/>
  <c r="D472" i="25"/>
  <c r="D473" i="25"/>
  <c r="D474" i="25"/>
  <c r="D475" i="25"/>
  <c r="D476" i="25"/>
  <c r="D477" i="25"/>
  <c r="D478" i="25"/>
  <c r="D479" i="25"/>
  <c r="D481" i="25"/>
  <c r="D482" i="25"/>
  <c r="D483" i="25"/>
  <c r="D484" i="25"/>
  <c r="D485" i="25"/>
  <c r="D486" i="25"/>
  <c r="D487" i="25"/>
  <c r="D488" i="25"/>
  <c r="D489" i="25"/>
  <c r="D490" i="25"/>
  <c r="D491" i="25"/>
  <c r="D492" i="25"/>
  <c r="D493" i="25"/>
  <c r="D494" i="25"/>
  <c r="D495" i="25"/>
  <c r="D496" i="25"/>
  <c r="D497" i="25"/>
  <c r="D498" i="25"/>
  <c r="D499" i="25"/>
  <c r="D500" i="25"/>
  <c r="D501" i="25"/>
  <c r="D503" i="25"/>
  <c r="D504" i="25"/>
  <c r="D505" i="25"/>
  <c r="D506" i="25"/>
  <c r="D507" i="25"/>
  <c r="D508" i="25"/>
  <c r="D509" i="25"/>
  <c r="D510" i="25"/>
  <c r="D511" i="25"/>
  <c r="D512" i="25"/>
  <c r="D513" i="25"/>
  <c r="D514" i="25"/>
  <c r="D515" i="25"/>
  <c r="D516" i="25"/>
  <c r="D517" i="25"/>
  <c r="D518" i="25"/>
  <c r="D519" i="25"/>
  <c r="D520" i="25"/>
  <c r="D521" i="25"/>
  <c r="D522" i="25"/>
  <c r="D523" i="25"/>
  <c r="D524" i="25"/>
  <c r="D525" i="25"/>
  <c r="D526" i="25"/>
  <c r="D527" i="25"/>
  <c r="D529" i="25"/>
  <c r="D531" i="25"/>
  <c r="D532" i="25"/>
  <c r="D534" i="25"/>
  <c r="D535" i="25"/>
  <c r="D536" i="25"/>
  <c r="D537" i="25"/>
  <c r="D538" i="25"/>
  <c r="D539" i="25"/>
  <c r="D540" i="25"/>
  <c r="D541" i="25"/>
  <c r="D542" i="25"/>
  <c r="D543" i="25"/>
  <c r="D544" i="25"/>
  <c r="D545" i="25"/>
  <c r="D546" i="25"/>
  <c r="D547" i="25"/>
  <c r="D548" i="25"/>
  <c r="D549" i="25"/>
  <c r="D550" i="25"/>
  <c r="D551" i="25"/>
  <c r="D552" i="25"/>
  <c r="D553" i="25"/>
  <c r="D554" i="25"/>
  <c r="D555" i="25"/>
  <c r="D556" i="25"/>
  <c r="D557" i="25"/>
  <c r="D558" i="25"/>
  <c r="D559" i="25"/>
  <c r="D560" i="25"/>
  <c r="D561" i="25"/>
  <c r="D562" i="25"/>
  <c r="D563" i="25"/>
  <c r="D564" i="25"/>
  <c r="D565" i="25"/>
  <c r="D566" i="25"/>
  <c r="D567" i="25"/>
  <c r="D568" i="25"/>
  <c r="D569" i="25"/>
  <c r="D570" i="25"/>
  <c r="D571" i="25"/>
  <c r="D572" i="25"/>
  <c r="D573" i="25"/>
  <c r="D574" i="25"/>
  <c r="D575" i="25"/>
  <c r="D576" i="25"/>
  <c r="D577" i="25"/>
  <c r="D578" i="25"/>
  <c r="D579" i="25"/>
  <c r="D580" i="25"/>
  <c r="D581" i="25"/>
  <c r="D582" i="25"/>
  <c r="D583" i="25"/>
  <c r="D584" i="25"/>
  <c r="D585" i="25"/>
  <c r="D586" i="25"/>
  <c r="D587" i="25"/>
  <c r="D588" i="25"/>
  <c r="D589" i="25"/>
  <c r="D590" i="25"/>
  <c r="D591" i="25"/>
  <c r="D592" i="25"/>
  <c r="D593" i="25"/>
  <c r="D594" i="25"/>
  <c r="D595" i="25"/>
  <c r="D596" i="25"/>
  <c r="D597" i="25"/>
  <c r="D598" i="25"/>
  <c r="D599" i="25"/>
  <c r="D600" i="25"/>
  <c r="D601" i="25"/>
  <c r="D602" i="25"/>
  <c r="D603" i="25"/>
  <c r="D605" i="25"/>
  <c r="D606" i="25"/>
  <c r="D607" i="25"/>
  <c r="D608" i="25"/>
  <c r="D609" i="25"/>
  <c r="D610" i="25"/>
  <c r="D611" i="25"/>
  <c r="D612" i="25"/>
  <c r="D613" i="25"/>
  <c r="D614" i="25"/>
  <c r="D615" i="25"/>
  <c r="D616" i="25"/>
  <c r="D617" i="25"/>
  <c r="D618" i="25"/>
  <c r="D619" i="25"/>
  <c r="D620" i="25"/>
  <c r="D622" i="25"/>
  <c r="D623" i="25"/>
  <c r="D624" i="25"/>
  <c r="D625" i="25"/>
  <c r="D626" i="25"/>
  <c r="D627" i="25"/>
  <c r="D628" i="25"/>
  <c r="D629" i="25"/>
  <c r="D630" i="25"/>
  <c r="D631" i="25"/>
  <c r="D632" i="25"/>
  <c r="D633" i="25"/>
  <c r="D634" i="25"/>
  <c r="D635" i="25"/>
  <c r="D636" i="25"/>
  <c r="D637" i="25"/>
  <c r="D638" i="25"/>
  <c r="D639" i="25"/>
  <c r="D640" i="25"/>
  <c r="D641" i="25"/>
  <c r="D642" i="25"/>
  <c r="D643" i="25"/>
  <c r="D644" i="25"/>
  <c r="D645" i="25"/>
  <c r="D646" i="25"/>
  <c r="D647" i="25"/>
  <c r="D648" i="25"/>
  <c r="D649" i="25"/>
  <c r="D650" i="25"/>
  <c r="D651" i="25"/>
  <c r="D652" i="25"/>
  <c r="D653" i="25"/>
  <c r="D654" i="25"/>
  <c r="D655" i="25"/>
  <c r="D656" i="25"/>
  <c r="D657" i="25"/>
  <c r="D658" i="25"/>
  <c r="D659" i="25"/>
  <c r="D660" i="25"/>
  <c r="D661" i="25"/>
  <c r="D662" i="25"/>
  <c r="D663" i="25"/>
  <c r="D664" i="25"/>
  <c r="D3" i="25"/>
  <c r="B621" i="25"/>
  <c r="D621" i="25" s="1"/>
  <c r="B604" i="25"/>
  <c r="D604" i="25" s="1"/>
  <c r="B533" i="25"/>
  <c r="D533" i="25" s="1"/>
  <c r="B530" i="25"/>
  <c r="D530" i="25" s="1"/>
  <c r="B528" i="25"/>
  <c r="D528" i="25" s="1"/>
  <c r="B502" i="25"/>
  <c r="D502" i="25" s="1"/>
  <c r="B480" i="25"/>
  <c r="D480" i="25" s="1"/>
  <c r="B455" i="25"/>
  <c r="D455" i="25" s="1"/>
  <c r="B448" i="25"/>
  <c r="D448" i="25" s="1"/>
  <c r="B430" i="25"/>
  <c r="D430" i="25" s="1"/>
  <c r="B378" i="25"/>
  <c r="D378" i="25" s="1"/>
  <c r="B375" i="25"/>
  <c r="D375" i="25" s="1"/>
  <c r="B370" i="25"/>
  <c r="D370" i="25" s="1"/>
  <c r="B257" i="25"/>
  <c r="D257" i="25" s="1"/>
  <c r="B253" i="25"/>
  <c r="D253" i="25" s="1"/>
  <c r="B245" i="25"/>
  <c r="D245" i="25" s="1"/>
  <c r="B198" i="25"/>
  <c r="D198" i="25" s="1"/>
  <c r="B197" i="25"/>
  <c r="D197" i="25" s="1"/>
  <c r="B25" i="25"/>
  <c r="B665" i="25" l="1"/>
  <c r="D665" i="25"/>
  <c r="B333" i="25"/>
  <c r="D25" i="25"/>
  <c r="D333" i="25" s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6" i="24"/>
  <c r="D77" i="24"/>
  <c r="D78" i="24"/>
  <c r="D79" i="24"/>
  <c r="D80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2" i="24"/>
  <c r="D163" i="24"/>
  <c r="D164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6" i="24"/>
  <c r="D247" i="24"/>
  <c r="D248" i="24"/>
  <c r="D249" i="24"/>
  <c r="D250" i="24"/>
  <c r="D251" i="24"/>
  <c r="D252" i="24"/>
  <c r="D254" i="24"/>
  <c r="D255" i="24"/>
  <c r="D256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4" i="24"/>
  <c r="D337" i="24"/>
  <c r="D338" i="24"/>
  <c r="D339" i="24"/>
  <c r="D340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5" i="24"/>
  <c r="D456" i="24"/>
  <c r="D457" i="24"/>
  <c r="D458" i="24"/>
  <c r="D459" i="24"/>
  <c r="D460" i="24"/>
  <c r="D461" i="24"/>
  <c r="D462" i="24"/>
  <c r="D463" i="24"/>
  <c r="D464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6" i="24"/>
  <c r="D537" i="24"/>
  <c r="D538" i="24"/>
  <c r="D539" i="24"/>
  <c r="D540" i="24"/>
  <c r="D541" i="24"/>
  <c r="D542" i="24"/>
  <c r="D543" i="24"/>
  <c r="D544" i="24"/>
  <c r="D545" i="24"/>
  <c r="D547" i="24"/>
  <c r="D548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4" i="24"/>
  <c r="D605" i="24"/>
  <c r="D606" i="24"/>
  <c r="D607" i="24"/>
  <c r="D608" i="24"/>
  <c r="D609" i="24"/>
  <c r="D610" i="24"/>
  <c r="D611" i="24"/>
  <c r="D612" i="24"/>
  <c r="D613" i="24"/>
  <c r="D615" i="24"/>
  <c r="D616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3" i="24"/>
  <c r="B617" i="24"/>
  <c r="D617" i="24" s="1"/>
  <c r="B614" i="24"/>
  <c r="D614" i="24" s="1"/>
  <c r="B603" i="24"/>
  <c r="D603" i="24" s="1"/>
  <c r="B549" i="24"/>
  <c r="D549" i="24" s="1"/>
  <c r="B546" i="24"/>
  <c r="D546" i="24" s="1"/>
  <c r="B544" i="24"/>
  <c r="B535" i="24"/>
  <c r="D535" i="24" s="1"/>
  <c r="B497" i="24"/>
  <c r="D497" i="24" s="1"/>
  <c r="B465" i="24"/>
  <c r="D465" i="24" s="1"/>
  <c r="B454" i="24"/>
  <c r="D454" i="24" s="1"/>
  <c r="B435" i="24"/>
  <c r="D435" i="24" s="1"/>
  <c r="B420" i="24"/>
  <c r="D420" i="24" s="1"/>
  <c r="B407" i="24"/>
  <c r="D407" i="24" s="1"/>
  <c r="B382" i="24"/>
  <c r="D382" i="24" s="1"/>
  <c r="B355" i="24"/>
  <c r="D355" i="24" s="1"/>
  <c r="B341" i="24"/>
  <c r="B257" i="24"/>
  <c r="D257" i="24" s="1"/>
  <c r="B253" i="24"/>
  <c r="D253" i="24" s="1"/>
  <c r="B245" i="24"/>
  <c r="D245" i="24" s="1"/>
  <c r="B216" i="24"/>
  <c r="D216" i="24" s="1"/>
  <c r="B198" i="24"/>
  <c r="D198" i="24" s="1"/>
  <c r="B197" i="24"/>
  <c r="D197" i="24" s="1"/>
  <c r="B180" i="24"/>
  <c r="D180" i="24" s="1"/>
  <c r="B165" i="24"/>
  <c r="D165" i="24" s="1"/>
  <c r="B161" i="24"/>
  <c r="D161" i="24" s="1"/>
  <c r="B81" i="24"/>
  <c r="D81" i="24" s="1"/>
  <c r="B75" i="24"/>
  <c r="D75" i="24" s="1"/>
  <c r="B57" i="24"/>
  <c r="D57" i="24" s="1"/>
  <c r="B18" i="24"/>
  <c r="D18" i="24" s="1"/>
  <c r="D667" i="25" l="1"/>
  <c r="D333" i="24"/>
  <c r="B333" i="24"/>
  <c r="B665" i="24"/>
  <c r="D341" i="24"/>
  <c r="D665" i="24"/>
  <c r="D667" i="24" s="1"/>
  <c r="E667" i="21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20" i="23"/>
  <c r="D21" i="23"/>
  <c r="D22" i="23"/>
  <c r="D23" i="23"/>
  <c r="D24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6" i="23"/>
  <c r="D247" i="23"/>
  <c r="D248" i="23"/>
  <c r="D249" i="23"/>
  <c r="D250" i="23"/>
  <c r="D251" i="23"/>
  <c r="D252" i="23"/>
  <c r="D253" i="23"/>
  <c r="D254" i="23"/>
  <c r="D255" i="23"/>
  <c r="D256" i="23"/>
  <c r="D258" i="23"/>
  <c r="D259" i="23"/>
  <c r="D260" i="23"/>
  <c r="D261" i="23"/>
  <c r="D262" i="23"/>
  <c r="D263" i="23"/>
  <c r="D264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294" i="23"/>
  <c r="D295" i="23"/>
  <c r="D296" i="23"/>
  <c r="D297" i="23"/>
  <c r="D298" i="23"/>
  <c r="D299" i="23"/>
  <c r="D300" i="23"/>
  <c r="D301" i="23"/>
  <c r="D302" i="23"/>
  <c r="D303" i="23"/>
  <c r="D304" i="23"/>
  <c r="D305" i="23"/>
  <c r="D306" i="23"/>
  <c r="D307" i="23"/>
  <c r="D308" i="23"/>
  <c r="D309" i="23"/>
  <c r="D310" i="23"/>
  <c r="D311" i="23"/>
  <c r="D312" i="23"/>
  <c r="D313" i="23"/>
  <c r="D314" i="23"/>
  <c r="D315" i="23"/>
  <c r="D316" i="23"/>
  <c r="D317" i="23"/>
  <c r="D318" i="23"/>
  <c r="D319" i="23"/>
  <c r="D320" i="23"/>
  <c r="D321" i="23"/>
  <c r="D322" i="23"/>
  <c r="D323" i="23"/>
  <c r="D324" i="23"/>
  <c r="D325" i="23"/>
  <c r="D326" i="23"/>
  <c r="D327" i="23"/>
  <c r="D328" i="23"/>
  <c r="D329" i="23"/>
  <c r="D330" i="23"/>
  <c r="D331" i="23"/>
  <c r="D332" i="23"/>
  <c r="D334" i="23"/>
  <c r="D337" i="23"/>
  <c r="D338" i="23"/>
  <c r="D339" i="23"/>
  <c r="D340" i="23"/>
  <c r="D341" i="23"/>
  <c r="D342" i="23"/>
  <c r="D343" i="23"/>
  <c r="D344" i="23"/>
  <c r="D345" i="23"/>
  <c r="D346" i="23"/>
  <c r="D347" i="23"/>
  <c r="D348" i="23"/>
  <c r="D349" i="23"/>
  <c r="D350" i="23"/>
  <c r="D351" i="23"/>
  <c r="D352" i="23"/>
  <c r="D353" i="23"/>
  <c r="D354" i="23"/>
  <c r="D355" i="23"/>
  <c r="D356" i="23"/>
  <c r="D357" i="23"/>
  <c r="D358" i="23"/>
  <c r="D359" i="23"/>
  <c r="D360" i="23"/>
  <c r="D361" i="23"/>
  <c r="D362" i="23"/>
  <c r="D363" i="23"/>
  <c r="D364" i="23"/>
  <c r="D365" i="23"/>
  <c r="D366" i="23"/>
  <c r="D367" i="23"/>
  <c r="D368" i="23"/>
  <c r="D369" i="23"/>
  <c r="D370" i="23"/>
  <c r="D371" i="23"/>
  <c r="D372" i="23"/>
  <c r="D373" i="23"/>
  <c r="D374" i="23"/>
  <c r="D375" i="23"/>
  <c r="D376" i="23"/>
  <c r="D377" i="23"/>
  <c r="D379" i="23"/>
  <c r="D380" i="23"/>
  <c r="D381" i="23"/>
  <c r="D382" i="23"/>
  <c r="D383" i="23"/>
  <c r="D384" i="23"/>
  <c r="D385" i="23"/>
  <c r="D386" i="23"/>
  <c r="D387" i="23"/>
  <c r="D388" i="23"/>
  <c r="D389" i="23"/>
  <c r="D390" i="23"/>
  <c r="D391" i="23"/>
  <c r="D392" i="23"/>
  <c r="D393" i="23"/>
  <c r="D394" i="23"/>
  <c r="D395" i="23"/>
  <c r="D396" i="23"/>
  <c r="D397" i="23"/>
  <c r="D398" i="23"/>
  <c r="D399" i="23"/>
  <c r="D400" i="23"/>
  <c r="D401" i="23"/>
  <c r="D402" i="23"/>
  <c r="D403" i="23"/>
  <c r="D404" i="23"/>
  <c r="D405" i="23"/>
  <c r="D406" i="23"/>
  <c r="D407" i="23"/>
  <c r="D408" i="23"/>
  <c r="D409" i="23"/>
  <c r="D410" i="23"/>
  <c r="D411" i="23"/>
  <c r="D412" i="23"/>
  <c r="D413" i="23"/>
  <c r="D414" i="23"/>
  <c r="D415" i="23"/>
  <c r="D416" i="23"/>
  <c r="D417" i="23"/>
  <c r="D418" i="23"/>
  <c r="D419" i="23"/>
  <c r="D420" i="23"/>
  <c r="D421" i="23"/>
  <c r="D422" i="23"/>
  <c r="D423" i="23"/>
  <c r="D424" i="23"/>
  <c r="D425" i="23"/>
  <c r="D426" i="23"/>
  <c r="D427" i="23"/>
  <c r="D428" i="23"/>
  <c r="D429" i="23"/>
  <c r="D430" i="23"/>
  <c r="D431" i="23"/>
  <c r="D432" i="23"/>
  <c r="D433" i="23"/>
  <c r="D434" i="23"/>
  <c r="D435" i="23"/>
  <c r="D436" i="23"/>
  <c r="D437" i="23"/>
  <c r="D438" i="23"/>
  <c r="D439" i="23"/>
  <c r="D440" i="23"/>
  <c r="D441" i="23"/>
  <c r="D442" i="23"/>
  <c r="D443" i="23"/>
  <c r="D444" i="23"/>
  <c r="D445" i="23"/>
  <c r="D446" i="23"/>
  <c r="D447" i="23"/>
  <c r="D449" i="23"/>
  <c r="D450" i="23"/>
  <c r="D451" i="23"/>
  <c r="D452" i="23"/>
  <c r="D453" i="23"/>
  <c r="D454" i="23"/>
  <c r="D456" i="23"/>
  <c r="D457" i="23"/>
  <c r="D458" i="23"/>
  <c r="D459" i="23"/>
  <c r="D460" i="23"/>
  <c r="D461" i="23"/>
  <c r="D462" i="23"/>
  <c r="D463" i="23"/>
  <c r="D464" i="23"/>
  <c r="D465" i="23"/>
  <c r="D466" i="23"/>
  <c r="D467" i="23"/>
  <c r="D468" i="23"/>
  <c r="D469" i="23"/>
  <c r="D470" i="23"/>
  <c r="D471" i="23"/>
  <c r="D472" i="23"/>
  <c r="D473" i="23"/>
  <c r="D474" i="23"/>
  <c r="D475" i="23"/>
  <c r="D476" i="23"/>
  <c r="D477" i="23"/>
  <c r="D478" i="23"/>
  <c r="D479" i="23"/>
  <c r="D480" i="23"/>
  <c r="D481" i="23"/>
  <c r="D482" i="23"/>
  <c r="D483" i="23"/>
  <c r="D484" i="23"/>
  <c r="D485" i="23"/>
  <c r="D486" i="23"/>
  <c r="D487" i="23"/>
  <c r="D488" i="23"/>
  <c r="D489" i="23"/>
  <c r="D490" i="23"/>
  <c r="D491" i="23"/>
  <c r="D492" i="23"/>
  <c r="D493" i="23"/>
  <c r="D494" i="23"/>
  <c r="D495" i="23"/>
  <c r="D496" i="23"/>
  <c r="D497" i="23"/>
  <c r="D498" i="23"/>
  <c r="D499" i="23"/>
  <c r="D500" i="23"/>
  <c r="D501" i="23"/>
  <c r="D502" i="23"/>
  <c r="D503" i="23"/>
  <c r="D504" i="23"/>
  <c r="D505" i="23"/>
  <c r="D506" i="23"/>
  <c r="D507" i="23"/>
  <c r="D508" i="23"/>
  <c r="D509" i="23"/>
  <c r="D510" i="23"/>
  <c r="D511" i="23"/>
  <c r="D512" i="23"/>
  <c r="D513" i="23"/>
  <c r="D514" i="23"/>
  <c r="D515" i="23"/>
  <c r="D517" i="23"/>
  <c r="D518" i="23"/>
  <c r="D519" i="23"/>
  <c r="D520" i="23"/>
  <c r="D521" i="23"/>
  <c r="D522" i="23"/>
  <c r="D523" i="23"/>
  <c r="D524" i="23"/>
  <c r="D525" i="23"/>
  <c r="D526" i="23"/>
  <c r="D527" i="23"/>
  <c r="D528" i="23"/>
  <c r="D529" i="23"/>
  <c r="D531" i="23"/>
  <c r="D532" i="23"/>
  <c r="D534" i="23"/>
  <c r="D535" i="23"/>
  <c r="D536" i="23"/>
  <c r="D537" i="23"/>
  <c r="D538" i="23"/>
  <c r="D539" i="23"/>
  <c r="D540" i="23"/>
  <c r="D541" i="23"/>
  <c r="D542" i="23"/>
  <c r="D543" i="23"/>
  <c r="D544" i="23"/>
  <c r="D545" i="23"/>
  <c r="D546" i="23"/>
  <c r="D547" i="23"/>
  <c r="D548" i="23"/>
  <c r="D549" i="23"/>
  <c r="D550" i="23"/>
  <c r="D551" i="23"/>
  <c r="D552" i="23"/>
  <c r="D553" i="23"/>
  <c r="D554" i="23"/>
  <c r="D555" i="23"/>
  <c r="D556" i="23"/>
  <c r="D557" i="23"/>
  <c r="D558" i="23"/>
  <c r="D559" i="23"/>
  <c r="D560" i="23"/>
  <c r="D561" i="23"/>
  <c r="D562" i="23"/>
  <c r="D563" i="23"/>
  <c r="D564" i="23"/>
  <c r="D565" i="23"/>
  <c r="D566" i="23"/>
  <c r="D567" i="23"/>
  <c r="D568" i="23"/>
  <c r="D569" i="23"/>
  <c r="D570" i="23"/>
  <c r="D571" i="23"/>
  <c r="D572" i="23"/>
  <c r="D573" i="23"/>
  <c r="D574" i="23"/>
  <c r="D575" i="23"/>
  <c r="D576" i="23"/>
  <c r="D577" i="23"/>
  <c r="D578" i="23"/>
  <c r="D579" i="23"/>
  <c r="D580" i="23"/>
  <c r="D581" i="23"/>
  <c r="D582" i="23"/>
  <c r="D583" i="23"/>
  <c r="D584" i="23"/>
  <c r="D585" i="23"/>
  <c r="D586" i="23"/>
  <c r="D587" i="23"/>
  <c r="D588" i="23"/>
  <c r="D589" i="23"/>
  <c r="D590" i="23"/>
  <c r="D591" i="23"/>
  <c r="D592" i="23"/>
  <c r="D593" i="23"/>
  <c r="D594" i="23"/>
  <c r="D595" i="23"/>
  <c r="D596" i="23"/>
  <c r="D597" i="23"/>
  <c r="D598" i="23"/>
  <c r="D599" i="23"/>
  <c r="D600" i="23"/>
  <c r="D601" i="23"/>
  <c r="D602" i="23"/>
  <c r="D603" i="23"/>
  <c r="D604" i="23"/>
  <c r="D605" i="23"/>
  <c r="D606" i="23"/>
  <c r="D607" i="23"/>
  <c r="D608" i="23"/>
  <c r="D609" i="23"/>
  <c r="D610" i="23"/>
  <c r="D611" i="23"/>
  <c r="D612" i="23"/>
  <c r="D613" i="23"/>
  <c r="D614" i="23"/>
  <c r="D615" i="23"/>
  <c r="D616" i="23"/>
  <c r="D617" i="23"/>
  <c r="D618" i="23"/>
  <c r="D619" i="23"/>
  <c r="D620" i="23"/>
  <c r="D621" i="23"/>
  <c r="D622" i="23"/>
  <c r="D623" i="23"/>
  <c r="D624" i="23"/>
  <c r="D625" i="23"/>
  <c r="D626" i="23"/>
  <c r="D627" i="23"/>
  <c r="D628" i="23"/>
  <c r="D629" i="23"/>
  <c r="D630" i="23"/>
  <c r="D631" i="23"/>
  <c r="D632" i="23"/>
  <c r="D633" i="23"/>
  <c r="D634" i="23"/>
  <c r="D635" i="23"/>
  <c r="D636" i="23"/>
  <c r="D637" i="23"/>
  <c r="D638" i="23"/>
  <c r="D639" i="23"/>
  <c r="D640" i="23"/>
  <c r="D641" i="23"/>
  <c r="D642" i="23"/>
  <c r="D643" i="23"/>
  <c r="D644" i="23"/>
  <c r="D645" i="23"/>
  <c r="D646" i="23"/>
  <c r="D647" i="23"/>
  <c r="D648" i="23"/>
  <c r="D649" i="23"/>
  <c r="D650" i="23"/>
  <c r="D651" i="23"/>
  <c r="D652" i="23"/>
  <c r="D653" i="23"/>
  <c r="D654" i="23"/>
  <c r="D655" i="23"/>
  <c r="D656" i="23"/>
  <c r="D657" i="23"/>
  <c r="D658" i="23"/>
  <c r="D659" i="23"/>
  <c r="D660" i="23"/>
  <c r="D661" i="23"/>
  <c r="D662" i="23"/>
  <c r="D663" i="23"/>
  <c r="D664" i="23"/>
  <c r="D3" i="23"/>
  <c r="B533" i="23"/>
  <c r="D533" i="23" s="1"/>
  <c r="B530" i="23"/>
  <c r="D530" i="23" s="1"/>
  <c r="B516" i="23"/>
  <c r="D516" i="23" s="1"/>
  <c r="B455" i="23"/>
  <c r="D455" i="23" s="1"/>
  <c r="B448" i="23"/>
  <c r="D448" i="23" s="1"/>
  <c r="B378" i="23"/>
  <c r="B257" i="23"/>
  <c r="D257" i="23" s="1"/>
  <c r="B245" i="23"/>
  <c r="D245" i="23" s="1"/>
  <c r="B198" i="23"/>
  <c r="D198" i="23" s="1"/>
  <c r="B197" i="23"/>
  <c r="D197" i="23" s="1"/>
  <c r="B180" i="23"/>
  <c r="D180" i="23" s="1"/>
  <c r="B165" i="23"/>
  <c r="D165" i="23" s="1"/>
  <c r="B106" i="23"/>
  <c r="D106" i="23" s="1"/>
  <c r="B81" i="23"/>
  <c r="D81" i="23" s="1"/>
  <c r="B25" i="23"/>
  <c r="D25" i="23" s="1"/>
  <c r="B19" i="23"/>
  <c r="B665" i="23" l="1"/>
  <c r="D378" i="23"/>
  <c r="D665" i="23"/>
  <c r="B333" i="23"/>
  <c r="D19" i="23"/>
  <c r="D333" i="23" s="1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1" i="22"/>
  <c r="D172" i="22"/>
  <c r="D173" i="22"/>
  <c r="D174" i="22"/>
  <c r="D175" i="22"/>
  <c r="D176" i="22"/>
  <c r="D177" i="22"/>
  <c r="D178" i="22"/>
  <c r="D179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6" i="22"/>
  <c r="D247" i="22"/>
  <c r="D248" i="22"/>
  <c r="D249" i="22"/>
  <c r="D250" i="22"/>
  <c r="D251" i="22"/>
  <c r="D252" i="22"/>
  <c r="D254" i="22"/>
  <c r="D255" i="22"/>
  <c r="D256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4" i="22"/>
  <c r="D337" i="22"/>
  <c r="D338" i="22"/>
  <c r="D339" i="22"/>
  <c r="D340" i="22"/>
  <c r="D341" i="22"/>
  <c r="D342" i="22"/>
  <c r="D343" i="22"/>
  <c r="D344" i="22"/>
  <c r="D345" i="22"/>
  <c r="D346" i="22"/>
  <c r="D347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6" i="22"/>
  <c r="D377" i="22"/>
  <c r="D379" i="22"/>
  <c r="D380" i="22"/>
  <c r="D381" i="22"/>
  <c r="D383" i="22"/>
  <c r="D384" i="22"/>
  <c r="D385" i="22"/>
  <c r="D386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29" i="22"/>
  <c r="D431" i="22"/>
  <c r="D432" i="22"/>
  <c r="D433" i="22"/>
  <c r="D434" i="22"/>
  <c r="D435" i="22"/>
  <c r="D436" i="22"/>
  <c r="D437" i="22"/>
  <c r="D438" i="22"/>
  <c r="D439" i="22"/>
  <c r="D440" i="22"/>
  <c r="D441" i="22"/>
  <c r="D442" i="22"/>
  <c r="D443" i="22"/>
  <c r="D444" i="22"/>
  <c r="D445" i="22"/>
  <c r="D446" i="22"/>
  <c r="D447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8" i="22"/>
  <c r="D479" i="22"/>
  <c r="D481" i="22"/>
  <c r="D482" i="22"/>
  <c r="D483" i="22"/>
  <c r="D484" i="22"/>
  <c r="D485" i="22"/>
  <c r="D486" i="22"/>
  <c r="D487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505" i="22"/>
  <c r="D506" i="22"/>
  <c r="D507" i="22"/>
  <c r="D508" i="22"/>
  <c r="D509" i="22"/>
  <c r="D510" i="22"/>
  <c r="D511" i="22"/>
  <c r="D512" i="22"/>
  <c r="D513" i="22"/>
  <c r="D514" i="22"/>
  <c r="D515" i="22"/>
  <c r="D517" i="22"/>
  <c r="D518" i="22"/>
  <c r="D519" i="22"/>
  <c r="D520" i="22"/>
  <c r="D521" i="22"/>
  <c r="D522" i="22"/>
  <c r="D523" i="22"/>
  <c r="D525" i="22"/>
  <c r="D527" i="22"/>
  <c r="D529" i="22"/>
  <c r="D531" i="22"/>
  <c r="D532" i="22"/>
  <c r="D533" i="22"/>
  <c r="D534" i="22"/>
  <c r="D535" i="22"/>
  <c r="D536" i="22"/>
  <c r="D537" i="22"/>
  <c r="D538" i="22"/>
  <c r="D539" i="22"/>
  <c r="D540" i="22"/>
  <c r="D541" i="22"/>
  <c r="D542" i="22"/>
  <c r="D543" i="22"/>
  <c r="D544" i="22"/>
  <c r="D545" i="22"/>
  <c r="D546" i="22"/>
  <c r="D547" i="22"/>
  <c r="D548" i="22"/>
  <c r="D549" i="22"/>
  <c r="D550" i="22"/>
  <c r="D551" i="22"/>
  <c r="D552" i="22"/>
  <c r="D553" i="22"/>
  <c r="D554" i="22"/>
  <c r="D555" i="22"/>
  <c r="D556" i="22"/>
  <c r="D557" i="22"/>
  <c r="D558" i="22"/>
  <c r="D559" i="22"/>
  <c r="D560" i="22"/>
  <c r="D561" i="22"/>
  <c r="D562" i="22"/>
  <c r="D563" i="22"/>
  <c r="D564" i="22"/>
  <c r="D565" i="22"/>
  <c r="D566" i="22"/>
  <c r="D567" i="22"/>
  <c r="D568" i="22"/>
  <c r="D569" i="22"/>
  <c r="D570" i="22"/>
  <c r="D571" i="22"/>
  <c r="D572" i="22"/>
  <c r="D573" i="22"/>
  <c r="D574" i="22"/>
  <c r="D575" i="22"/>
  <c r="D576" i="22"/>
  <c r="D577" i="22"/>
  <c r="D578" i="22"/>
  <c r="D579" i="22"/>
  <c r="D580" i="22"/>
  <c r="D581" i="22"/>
  <c r="D582" i="22"/>
  <c r="D583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601" i="22"/>
  <c r="D602" i="22"/>
  <c r="D603" i="22"/>
  <c r="D605" i="22"/>
  <c r="D606" i="22"/>
  <c r="D607" i="22"/>
  <c r="D608" i="22"/>
  <c r="D609" i="22"/>
  <c r="D610" i="22"/>
  <c r="D611" i="22"/>
  <c r="D612" i="22"/>
  <c r="D613" i="22"/>
  <c r="D614" i="22"/>
  <c r="D615" i="22"/>
  <c r="D616" i="22"/>
  <c r="D617" i="22"/>
  <c r="D618" i="22"/>
  <c r="D619" i="22"/>
  <c r="D620" i="22"/>
  <c r="D622" i="22"/>
  <c r="D623" i="22"/>
  <c r="D624" i="22"/>
  <c r="D625" i="22"/>
  <c r="D626" i="22"/>
  <c r="D627" i="22"/>
  <c r="D628" i="22"/>
  <c r="D629" i="22"/>
  <c r="D630" i="22"/>
  <c r="D631" i="22"/>
  <c r="D632" i="22"/>
  <c r="D633" i="22"/>
  <c r="D634" i="22"/>
  <c r="D635" i="22"/>
  <c r="D636" i="22"/>
  <c r="D637" i="22"/>
  <c r="D638" i="22"/>
  <c r="D639" i="22"/>
  <c r="D640" i="22"/>
  <c r="D641" i="22"/>
  <c r="D642" i="22"/>
  <c r="D643" i="22"/>
  <c r="D644" i="22"/>
  <c r="D645" i="22"/>
  <c r="D646" i="22"/>
  <c r="D647" i="22"/>
  <c r="D648" i="22"/>
  <c r="D649" i="22"/>
  <c r="D650" i="22"/>
  <c r="D651" i="22"/>
  <c r="D652" i="22"/>
  <c r="D653" i="22"/>
  <c r="D654" i="22"/>
  <c r="D655" i="22"/>
  <c r="D656" i="22"/>
  <c r="D657" i="22"/>
  <c r="D658" i="22"/>
  <c r="D659" i="22"/>
  <c r="D660" i="22"/>
  <c r="D661" i="22"/>
  <c r="D662" i="22"/>
  <c r="D663" i="22"/>
  <c r="D664" i="22"/>
  <c r="D3" i="22"/>
  <c r="B621" i="22"/>
  <c r="D621" i="22" s="1"/>
  <c r="B604" i="22"/>
  <c r="D604" i="22" s="1"/>
  <c r="B530" i="22"/>
  <c r="D530" i="22" s="1"/>
  <c r="B528" i="22"/>
  <c r="D528" i="22" s="1"/>
  <c r="B526" i="22"/>
  <c r="D526" i="22" s="1"/>
  <c r="B524" i="22"/>
  <c r="D524" i="22" s="1"/>
  <c r="B516" i="22"/>
  <c r="D516" i="22" s="1"/>
  <c r="B480" i="22"/>
  <c r="B477" i="22"/>
  <c r="D477" i="22" s="1"/>
  <c r="B448" i="22"/>
  <c r="D448" i="22" s="1"/>
  <c r="B430" i="22"/>
  <c r="D430" i="22" s="1"/>
  <c r="B387" i="22"/>
  <c r="D387" i="22" s="1"/>
  <c r="B382" i="22"/>
  <c r="D382" i="22" s="1"/>
  <c r="B378" i="22"/>
  <c r="D378" i="22" s="1"/>
  <c r="B375" i="22"/>
  <c r="D375" i="22" s="1"/>
  <c r="B257" i="22"/>
  <c r="D257" i="22" s="1"/>
  <c r="B253" i="22"/>
  <c r="D253" i="22" s="1"/>
  <c r="B245" i="22"/>
  <c r="D245" i="22" s="1"/>
  <c r="B216" i="22"/>
  <c r="D216" i="22" s="1"/>
  <c r="B198" i="22"/>
  <c r="D198" i="22" s="1"/>
  <c r="B197" i="22"/>
  <c r="D197" i="22" s="1"/>
  <c r="B180" i="22"/>
  <c r="D180" i="22" s="1"/>
  <c r="B170" i="22"/>
  <c r="D170" i="22" s="1"/>
  <c r="B81" i="22"/>
  <c r="D81" i="22" s="1"/>
  <c r="B57" i="22"/>
  <c r="D57" i="22" s="1"/>
  <c r="B41" i="22"/>
  <c r="D41" i="22" s="1"/>
  <c r="B25" i="22"/>
  <c r="D25" i="22" s="1"/>
  <c r="D667" i="23" l="1"/>
  <c r="B665" i="22"/>
  <c r="D333" i="22"/>
  <c r="B333" i="22"/>
  <c r="D480" i="22"/>
  <c r="D665" i="22"/>
  <c r="D667" i="22" s="1"/>
  <c r="D181" i="19"/>
  <c r="E181" i="19" s="1"/>
  <c r="D98" i="19"/>
  <c r="E98" i="19" s="1"/>
  <c r="D33" i="19"/>
  <c r="E33" i="19" s="1"/>
  <c r="D19" i="19"/>
  <c r="E19" i="19" s="1"/>
  <c r="E334" i="19" s="1"/>
  <c r="E265" i="19"/>
  <c r="E257" i="19"/>
  <c r="E253" i="19"/>
  <c r="E245" i="19"/>
  <c r="E220" i="19"/>
  <c r="E217" i="19"/>
  <c r="E205" i="19"/>
  <c r="E199" i="19"/>
  <c r="E198" i="19"/>
  <c r="E183" i="19"/>
  <c r="E171" i="19"/>
  <c r="E167" i="19"/>
  <c r="E166" i="19"/>
  <c r="E163" i="19"/>
  <c r="E162" i="19"/>
  <c r="E157" i="19"/>
  <c r="E128" i="19"/>
  <c r="E122" i="19"/>
  <c r="E82" i="19"/>
  <c r="E75" i="19"/>
  <c r="E68" i="19"/>
  <c r="E64" i="19"/>
  <c r="E58" i="19"/>
  <c r="E57" i="19"/>
  <c r="E55" i="19"/>
  <c r="E42" i="19"/>
  <c r="E41" i="19"/>
  <c r="E37" i="19"/>
  <c r="E32" i="19"/>
  <c r="E31" i="19"/>
  <c r="E29" i="19"/>
  <c r="E26" i="19"/>
  <c r="E16" i="19"/>
  <c r="E616" i="19"/>
  <c r="E602" i="19"/>
  <c r="E589" i="19"/>
  <c r="E548" i="19"/>
  <c r="E545" i="19"/>
  <c r="E534" i="19"/>
  <c r="E532" i="19"/>
  <c r="E512" i="19"/>
  <c r="E489" i="19"/>
  <c r="E464" i="19"/>
  <c r="E462" i="19"/>
  <c r="E453" i="19"/>
  <c r="E434" i="19"/>
  <c r="E379" i="19"/>
  <c r="D496" i="19" l="1"/>
  <c r="E496" i="19" s="1"/>
  <c r="D419" i="19"/>
  <c r="E419" i="19" s="1"/>
  <c r="D406" i="19"/>
  <c r="E406" i="19" s="1"/>
  <c r="D381" i="19"/>
  <c r="E381" i="19" s="1"/>
  <c r="D354" i="19"/>
  <c r="E354" i="19" s="1"/>
  <c r="D347" i="19"/>
  <c r="E347" i="19" s="1"/>
  <c r="D340" i="19"/>
  <c r="E340" i="19" s="1"/>
  <c r="E664" i="19" l="1"/>
  <c r="E665" i="19" s="1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4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3" i="18"/>
  <c r="B604" i="18"/>
  <c r="D604" i="18" s="1"/>
  <c r="B516" i="18"/>
  <c r="D516" i="18" s="1"/>
  <c r="B502" i="18"/>
  <c r="D502" i="18" s="1"/>
  <c r="B455" i="18"/>
  <c r="D455" i="18" s="1"/>
  <c r="B448" i="18"/>
  <c r="B378" i="18"/>
  <c r="B199" i="18"/>
  <c r="D199" i="18" s="1"/>
  <c r="B198" i="18"/>
  <c r="D198" i="18" s="1"/>
  <c r="B166" i="18"/>
  <c r="D166" i="18" s="1"/>
  <c r="B75" i="18"/>
  <c r="B25" i="18"/>
  <c r="D25" i="18" s="1"/>
  <c r="B665" i="18" l="1"/>
  <c r="D378" i="18"/>
  <c r="D665" i="18" s="1"/>
  <c r="D333" i="18"/>
  <c r="B333" i="18"/>
  <c r="D620" i="17"/>
  <c r="D618" i="17"/>
  <c r="D476" i="17"/>
  <c r="D429" i="17"/>
  <c r="D405" i="17"/>
  <c r="D386" i="17"/>
  <c r="D381" i="17"/>
  <c r="D374" i="17"/>
  <c r="D35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" i="17"/>
  <c r="B616" i="17"/>
  <c r="D616" i="17" s="1"/>
  <c r="B532" i="17"/>
  <c r="D532" i="17" s="1"/>
  <c r="B529" i="17"/>
  <c r="D529" i="17" s="1"/>
  <c r="B527" i="17"/>
  <c r="D527" i="17" s="1"/>
  <c r="B523" i="17"/>
  <c r="D523" i="17" s="1"/>
  <c r="B515" i="17"/>
  <c r="D515" i="17" s="1"/>
  <c r="B479" i="17"/>
  <c r="D479" i="17" s="1"/>
  <c r="B454" i="17"/>
  <c r="D454" i="17" s="1"/>
  <c r="B447" i="17"/>
  <c r="D447" i="17" s="1"/>
  <c r="B377" i="17"/>
  <c r="D377" i="17" s="1"/>
  <c r="B374" i="17"/>
  <c r="B369" i="17"/>
  <c r="B257" i="17"/>
  <c r="D257" i="17" s="1"/>
  <c r="B217" i="17"/>
  <c r="D217" i="17" s="1"/>
  <c r="B199" i="17"/>
  <c r="D199" i="17" s="1"/>
  <c r="B198" i="17"/>
  <c r="D198" i="17" s="1"/>
  <c r="B181" i="17"/>
  <c r="D181" i="17" s="1"/>
  <c r="B166" i="17"/>
  <c r="D166" i="17" s="1"/>
  <c r="B81" i="17"/>
  <c r="D81" i="17" s="1"/>
  <c r="B18" i="17"/>
  <c r="D18" i="17" s="1"/>
  <c r="D667" i="18" l="1"/>
  <c r="D333" i="17"/>
  <c r="B664" i="17"/>
  <c r="D369" i="17"/>
  <c r="D664" i="17" s="1"/>
  <c r="B333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4" i="16"/>
  <c r="D337" i="16"/>
  <c r="D338" i="16"/>
  <c r="D339" i="16"/>
  <c r="D340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1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4" i="16"/>
  <c r="D515" i="16"/>
  <c r="D516" i="16"/>
  <c r="D517" i="16"/>
  <c r="D518" i="16"/>
  <c r="D519" i="16"/>
  <c r="D520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6" i="16"/>
  <c r="D537" i="16"/>
  <c r="D538" i="16"/>
  <c r="D539" i="16"/>
  <c r="D540" i="16"/>
  <c r="D541" i="16"/>
  <c r="D542" i="16"/>
  <c r="D543" i="16"/>
  <c r="D544" i="16"/>
  <c r="D545" i="16"/>
  <c r="D546" i="16"/>
  <c r="D547" i="16"/>
  <c r="D548" i="16"/>
  <c r="D550" i="16"/>
  <c r="D551" i="16"/>
  <c r="D552" i="16"/>
  <c r="D553" i="16"/>
  <c r="D554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5" i="16"/>
  <c r="D586" i="16"/>
  <c r="D587" i="16"/>
  <c r="D588" i="16"/>
  <c r="D589" i="16"/>
  <c r="D590" i="16"/>
  <c r="D591" i="16"/>
  <c r="D592" i="16"/>
  <c r="D593" i="16"/>
  <c r="D594" i="16"/>
  <c r="D595" i="16"/>
  <c r="D596" i="16"/>
  <c r="D597" i="16"/>
  <c r="D598" i="16"/>
  <c r="D599" i="16"/>
  <c r="D600" i="16"/>
  <c r="D601" i="16"/>
  <c r="D602" i="16"/>
  <c r="D603" i="16"/>
  <c r="D604" i="16"/>
  <c r="D605" i="16"/>
  <c r="D606" i="16"/>
  <c r="D607" i="16"/>
  <c r="D608" i="16"/>
  <c r="D609" i="16"/>
  <c r="D610" i="16"/>
  <c r="D611" i="16"/>
  <c r="D612" i="16"/>
  <c r="D613" i="16"/>
  <c r="D614" i="16"/>
  <c r="D615" i="16"/>
  <c r="D616" i="16"/>
  <c r="D617" i="16"/>
  <c r="D618" i="16"/>
  <c r="D619" i="16"/>
  <c r="D620" i="16"/>
  <c r="D621" i="16"/>
  <c r="D622" i="16"/>
  <c r="D623" i="16"/>
  <c r="D624" i="16"/>
  <c r="D625" i="16"/>
  <c r="D626" i="16"/>
  <c r="D627" i="16"/>
  <c r="D628" i="16"/>
  <c r="D629" i="16"/>
  <c r="D630" i="16"/>
  <c r="D631" i="16"/>
  <c r="D632" i="16"/>
  <c r="D633" i="16"/>
  <c r="D634" i="16"/>
  <c r="D635" i="16"/>
  <c r="D636" i="16"/>
  <c r="D637" i="16"/>
  <c r="D638" i="16"/>
  <c r="D639" i="16"/>
  <c r="D640" i="16"/>
  <c r="D641" i="16"/>
  <c r="D642" i="16"/>
  <c r="D643" i="16"/>
  <c r="D644" i="16"/>
  <c r="D645" i="16"/>
  <c r="D646" i="16"/>
  <c r="D647" i="16"/>
  <c r="D648" i="16"/>
  <c r="D649" i="16"/>
  <c r="D650" i="16"/>
  <c r="D651" i="16"/>
  <c r="D652" i="16"/>
  <c r="D653" i="16"/>
  <c r="D654" i="16"/>
  <c r="D655" i="16"/>
  <c r="D656" i="16"/>
  <c r="D657" i="16"/>
  <c r="D658" i="16"/>
  <c r="D659" i="16"/>
  <c r="D660" i="16"/>
  <c r="D661" i="16"/>
  <c r="D662" i="16"/>
  <c r="D663" i="16"/>
  <c r="D664" i="16"/>
  <c r="D3" i="16"/>
  <c r="B549" i="16"/>
  <c r="D549" i="16" s="1"/>
  <c r="B535" i="16"/>
  <c r="D535" i="16" s="1"/>
  <c r="B513" i="16"/>
  <c r="D513" i="16" s="1"/>
  <c r="B497" i="16"/>
  <c r="D497" i="16" s="1"/>
  <c r="B465" i="16"/>
  <c r="D465" i="16" s="1"/>
  <c r="B420" i="16"/>
  <c r="D420" i="16" s="1"/>
  <c r="B382" i="16"/>
  <c r="D382" i="16" s="1"/>
  <c r="B380" i="16"/>
  <c r="D380" i="16" s="1"/>
  <c r="B355" i="16"/>
  <c r="D355" i="16" s="1"/>
  <c r="B341" i="16"/>
  <c r="D341" i="16" s="1"/>
  <c r="B245" i="16"/>
  <c r="D245" i="16" s="1"/>
  <c r="B199" i="16"/>
  <c r="D199" i="16" s="1"/>
  <c r="B198" i="16"/>
  <c r="D198" i="16" s="1"/>
  <c r="B63" i="16"/>
  <c r="D63" i="16" s="1"/>
  <c r="B41" i="16"/>
  <c r="D41" i="16" s="1"/>
  <c r="B25" i="16"/>
  <c r="D666" i="17" l="1"/>
  <c r="B665" i="16"/>
  <c r="B333" i="16"/>
  <c r="D25" i="16"/>
  <c r="D333" i="16" s="1"/>
  <c r="D665" i="16"/>
  <c r="D667" i="16" s="1"/>
  <c r="D334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1" i="15"/>
  <c r="D372" i="15"/>
  <c r="D373" i="15"/>
  <c r="D374" i="15"/>
  <c r="D375" i="15"/>
  <c r="D376" i="15"/>
  <c r="D377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9" i="15"/>
  <c r="D450" i="15"/>
  <c r="D451" i="15"/>
  <c r="D452" i="15"/>
  <c r="D453" i="15"/>
  <c r="D454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3" i="15"/>
  <c r="D164" i="15"/>
  <c r="D165" i="15"/>
  <c r="D166" i="15"/>
  <c r="D168" i="15"/>
  <c r="D169" i="15"/>
  <c r="D170" i="15"/>
  <c r="D172" i="15"/>
  <c r="D173" i="15"/>
  <c r="D174" i="15"/>
  <c r="D175" i="15"/>
  <c r="D176" i="15"/>
  <c r="D177" i="15"/>
  <c r="D178" i="15"/>
  <c r="D179" i="15"/>
  <c r="D180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6" i="15"/>
  <c r="D247" i="15"/>
  <c r="D248" i="15"/>
  <c r="D249" i="15"/>
  <c r="D250" i="15"/>
  <c r="D251" i="15"/>
  <c r="D252" i="15"/>
  <c r="D254" i="15"/>
  <c r="D255" i="15"/>
  <c r="D256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B621" i="15"/>
  <c r="D621" i="15" s="1"/>
  <c r="B530" i="15"/>
  <c r="D530" i="15" s="1"/>
  <c r="B516" i="15"/>
  <c r="D516" i="15" s="1"/>
  <c r="B502" i="15"/>
  <c r="D502" i="15" s="1"/>
  <c r="B480" i="15"/>
  <c r="D480" i="15" s="1"/>
  <c r="B455" i="15"/>
  <c r="D455" i="15" s="1"/>
  <c r="B448" i="15"/>
  <c r="D448" i="15" s="1"/>
  <c r="B430" i="15"/>
  <c r="B406" i="15"/>
  <c r="D406" i="15" s="1"/>
  <c r="B378" i="15"/>
  <c r="D378" i="15" s="1"/>
  <c r="B370" i="15"/>
  <c r="D370" i="15" s="1"/>
  <c r="B257" i="15"/>
  <c r="D257" i="15" s="1"/>
  <c r="B253" i="15"/>
  <c r="D253" i="15" s="1"/>
  <c r="B245" i="15"/>
  <c r="D245" i="15" s="1"/>
  <c r="B199" i="15"/>
  <c r="D199" i="15" s="1"/>
  <c r="B198" i="15"/>
  <c r="D198" i="15" s="1"/>
  <c r="B181" i="15"/>
  <c r="D181" i="15" s="1"/>
  <c r="B171" i="15"/>
  <c r="D171" i="15" s="1"/>
  <c r="B167" i="15"/>
  <c r="D167" i="15" s="1"/>
  <c r="B162" i="15"/>
  <c r="D162" i="15" s="1"/>
  <c r="B81" i="15"/>
  <c r="D81" i="15" s="1"/>
  <c r="B25" i="15"/>
  <c r="D25" i="15" s="1"/>
  <c r="B3" i="15"/>
  <c r="B665" i="15" l="1"/>
  <c r="B333" i="15"/>
  <c r="D3" i="15"/>
  <c r="D333" i="15" s="1"/>
  <c r="D665" i="15"/>
  <c r="D667" i="15" l="1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8" i="14"/>
  <c r="D59" i="14"/>
  <c r="D60" i="14"/>
  <c r="D61" i="14"/>
  <c r="D62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4" i="14"/>
  <c r="D165" i="14"/>
  <c r="D166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6" i="14"/>
  <c r="D247" i="14"/>
  <c r="D248" i="14"/>
  <c r="D249" i="14"/>
  <c r="D250" i="14"/>
  <c r="D251" i="14"/>
  <c r="D252" i="14"/>
  <c r="D253" i="14"/>
  <c r="D254" i="14"/>
  <c r="D255" i="14"/>
  <c r="D256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4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1" i="14"/>
  <c r="D372" i="14"/>
  <c r="D373" i="14"/>
  <c r="D374" i="14"/>
  <c r="D375" i="14"/>
  <c r="D376" i="14"/>
  <c r="D377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9" i="14"/>
  <c r="D450" i="14"/>
  <c r="D451" i="14"/>
  <c r="D452" i="14"/>
  <c r="D453" i="14"/>
  <c r="D454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7" i="14"/>
  <c r="D518" i="14"/>
  <c r="D519" i="14"/>
  <c r="D520" i="14"/>
  <c r="D521" i="14"/>
  <c r="D522" i="14"/>
  <c r="D523" i="14"/>
  <c r="D524" i="14"/>
  <c r="D525" i="14"/>
  <c r="D526" i="14"/>
  <c r="D527" i="14"/>
  <c r="D529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3" i="14"/>
  <c r="B621" i="14"/>
  <c r="D621" i="14" s="1"/>
  <c r="B530" i="14"/>
  <c r="D530" i="14" s="1"/>
  <c r="B528" i="14"/>
  <c r="D528" i="14" s="1"/>
  <c r="B516" i="14"/>
  <c r="D516" i="14" s="1"/>
  <c r="B455" i="14"/>
  <c r="D455" i="14" s="1"/>
  <c r="B448" i="14"/>
  <c r="D448" i="14" s="1"/>
  <c r="B378" i="14"/>
  <c r="D378" i="14" s="1"/>
  <c r="B370" i="14"/>
  <c r="B257" i="14"/>
  <c r="D257" i="14" s="1"/>
  <c r="B245" i="14"/>
  <c r="D245" i="14" s="1"/>
  <c r="B198" i="14"/>
  <c r="D198" i="14" s="1"/>
  <c r="B167" i="14"/>
  <c r="D167" i="14" s="1"/>
  <c r="B163" i="14"/>
  <c r="D163" i="14" s="1"/>
  <c r="B63" i="14"/>
  <c r="D63" i="14" s="1"/>
  <c r="B57" i="14"/>
  <c r="D57" i="14" s="1"/>
  <c r="B25" i="14"/>
  <c r="D25" i="14" s="1"/>
  <c r="B18" i="14"/>
  <c r="D333" i="14" l="1"/>
  <c r="B665" i="14"/>
  <c r="D370" i="14"/>
  <c r="D665" i="14" s="1"/>
  <c r="D667" i="14" s="1"/>
  <c r="B333" i="14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200" i="13"/>
  <c r="D201" i="13"/>
  <c r="D202" i="13"/>
  <c r="D203" i="13"/>
  <c r="D204" i="13"/>
  <c r="D205" i="13"/>
  <c r="D206" i="13"/>
  <c r="D207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6" i="13"/>
  <c r="D247" i="13"/>
  <c r="D248" i="13"/>
  <c r="D249" i="13"/>
  <c r="D250" i="13"/>
  <c r="D251" i="13"/>
  <c r="D252" i="13"/>
  <c r="D254" i="13"/>
  <c r="D255" i="13"/>
  <c r="D256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4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1" i="13"/>
  <c r="D372" i="13"/>
  <c r="D373" i="13"/>
  <c r="D374" i="13"/>
  <c r="D375" i="13"/>
  <c r="D376" i="13"/>
  <c r="D377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9" i="13"/>
  <c r="D450" i="13"/>
  <c r="D451" i="13"/>
  <c r="D452" i="13"/>
  <c r="D453" i="13"/>
  <c r="D454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7" i="13"/>
  <c r="D518" i="13"/>
  <c r="D519" i="13"/>
  <c r="D520" i="13"/>
  <c r="D521" i="13"/>
  <c r="D522" i="13"/>
  <c r="D523" i="13"/>
  <c r="D524" i="13"/>
  <c r="D525" i="13"/>
  <c r="D526" i="13"/>
  <c r="D527" i="13"/>
  <c r="D529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B530" i="13"/>
  <c r="D530" i="13" s="1"/>
  <c r="B528" i="13"/>
  <c r="D528" i="13" s="1"/>
  <c r="B516" i="13"/>
  <c r="D516" i="13" s="1"/>
  <c r="B502" i="13"/>
  <c r="D502" i="13" s="1"/>
  <c r="B480" i="13"/>
  <c r="D480" i="13" s="1"/>
  <c r="B455" i="13"/>
  <c r="D455" i="13" s="1"/>
  <c r="B448" i="13"/>
  <c r="D448" i="13" s="1"/>
  <c r="B378" i="13"/>
  <c r="D378" i="13" s="1"/>
  <c r="B370" i="13"/>
  <c r="D370" i="13" s="1"/>
  <c r="D3" i="13"/>
  <c r="B257" i="13"/>
  <c r="D257" i="13" s="1"/>
  <c r="B253" i="13"/>
  <c r="D253" i="13" s="1"/>
  <c r="B245" i="13"/>
  <c r="D245" i="13" s="1"/>
  <c r="B208" i="13"/>
  <c r="D208" i="13" s="1"/>
  <c r="B199" i="13"/>
  <c r="D199" i="13" s="1"/>
  <c r="B198" i="13"/>
  <c r="D198" i="13" s="1"/>
  <c r="B81" i="13"/>
  <c r="B75" i="13"/>
  <c r="D75" i="13" s="1"/>
  <c r="B25" i="13"/>
  <c r="D25" i="13" s="1"/>
  <c r="B665" i="13" l="1"/>
  <c r="D333" i="13"/>
  <c r="D665" i="13"/>
  <c r="B333" i="13"/>
  <c r="D164" i="11"/>
  <c r="E164" i="11" s="1"/>
  <c r="E618" i="11"/>
  <c r="E615" i="11"/>
  <c r="E547" i="11"/>
  <c r="E544" i="11"/>
  <c r="E542" i="11"/>
  <c r="E533" i="11"/>
  <c r="E531" i="11"/>
  <c r="E511" i="11"/>
  <c r="E483" i="11"/>
  <c r="E463" i="11"/>
  <c r="E452" i="11"/>
  <c r="E440" i="11"/>
  <c r="E433" i="11"/>
  <c r="E378" i="11"/>
  <c r="E327" i="11"/>
  <c r="E324" i="11"/>
  <c r="E320" i="11"/>
  <c r="E267" i="11"/>
  <c r="E260" i="11"/>
  <c r="E257" i="11"/>
  <c r="E254" i="11"/>
  <c r="E253" i="11"/>
  <c r="E251" i="11"/>
  <c r="E246" i="11"/>
  <c r="E245" i="11"/>
  <c r="E243" i="11"/>
  <c r="E221" i="11"/>
  <c r="E207" i="11"/>
  <c r="E200" i="11"/>
  <c r="E199" i="11"/>
  <c r="E184" i="11"/>
  <c r="E182" i="11"/>
  <c r="E174" i="11"/>
  <c r="E172" i="11"/>
  <c r="E167" i="11"/>
  <c r="E163" i="11"/>
  <c r="E160" i="11"/>
  <c r="E147" i="11"/>
  <c r="E143" i="11"/>
  <c r="E141" i="11"/>
  <c r="E76" i="11"/>
  <c r="E64" i="11"/>
  <c r="E58" i="11"/>
  <c r="E51" i="11"/>
  <c r="D495" i="11"/>
  <c r="E495" i="11" s="1"/>
  <c r="D418" i="11"/>
  <c r="E418" i="11" s="1"/>
  <c r="D405" i="11"/>
  <c r="E405" i="11" s="1"/>
  <c r="D380" i="11"/>
  <c r="E380" i="11" s="1"/>
  <c r="D353" i="11"/>
  <c r="E353" i="11" s="1"/>
  <c r="D339" i="11"/>
  <c r="E339" i="11" s="1"/>
  <c r="D82" i="11"/>
  <c r="E82" i="11" s="1"/>
  <c r="D75" i="11"/>
  <c r="E75" i="11" s="1"/>
  <c r="D55" i="11"/>
  <c r="E55" i="11" s="1"/>
  <c r="D42" i="11"/>
  <c r="E42" i="11" s="1"/>
  <c r="D31" i="11"/>
  <c r="E31" i="11" s="1"/>
  <c r="D30" i="11"/>
  <c r="E30" i="11" s="1"/>
  <c r="D26" i="11"/>
  <c r="E26" i="11" s="1"/>
  <c r="D668" i="13" l="1"/>
  <c r="E663" i="11"/>
  <c r="E333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20" i="10"/>
  <c r="D21" i="10"/>
  <c r="D22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5" i="10"/>
  <c r="D56" i="10"/>
  <c r="D57" i="10"/>
  <c r="D58" i="10"/>
  <c r="D59" i="10"/>
  <c r="D60" i="10"/>
  <c r="D61" i="10"/>
  <c r="D62" i="10"/>
  <c r="D63" i="10"/>
  <c r="D64" i="10"/>
  <c r="D65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1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3" i="10"/>
  <c r="D374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6" i="10"/>
  <c r="D447" i="10"/>
  <c r="D448" i="10"/>
  <c r="D449" i="10"/>
  <c r="D450" i="10"/>
  <c r="D451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8" i="10"/>
  <c r="D529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3" i="10"/>
  <c r="B530" i="10"/>
  <c r="D530" i="10" s="1"/>
  <c r="B527" i="10"/>
  <c r="D527" i="10" s="1"/>
  <c r="B513" i="10"/>
  <c r="D513" i="10" s="1"/>
  <c r="B452" i="10"/>
  <c r="D452" i="10" s="1"/>
  <c r="B445" i="10"/>
  <c r="D445" i="10" s="1"/>
  <c r="B375" i="10"/>
  <c r="D375" i="10" s="1"/>
  <c r="B372" i="10"/>
  <c r="B186" i="10"/>
  <c r="D186" i="10" s="1"/>
  <c r="B167" i="10"/>
  <c r="D167" i="10" s="1"/>
  <c r="B82" i="10"/>
  <c r="D82" i="10" s="1"/>
  <c r="B67" i="10"/>
  <c r="D67" i="10" s="1"/>
  <c r="B66" i="10"/>
  <c r="D66" i="10" s="1"/>
  <c r="B54" i="10"/>
  <c r="B23" i="10"/>
  <c r="D23" i="10" s="1"/>
  <c r="B19" i="10"/>
  <c r="D19" i="10" s="1"/>
  <c r="E664" i="11" l="1"/>
  <c r="B330" i="10"/>
  <c r="B662" i="10"/>
  <c r="D372" i="10"/>
  <c r="D662" i="10" s="1"/>
  <c r="D54" i="10"/>
  <c r="D330" i="10" s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1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8" i="9"/>
  <c r="D369" i="9"/>
  <c r="D370" i="9"/>
  <c r="D371" i="9"/>
  <c r="D372" i="9"/>
  <c r="D373" i="9"/>
  <c r="D374" i="9"/>
  <c r="D376" i="9"/>
  <c r="D377" i="9"/>
  <c r="D378" i="9"/>
  <c r="D379" i="9"/>
  <c r="D380" i="9"/>
  <c r="D381" i="9"/>
  <c r="D382" i="9"/>
  <c r="D383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4" i="9"/>
  <c r="D515" i="9"/>
  <c r="D516" i="9"/>
  <c r="D517" i="9"/>
  <c r="D518" i="9"/>
  <c r="D519" i="9"/>
  <c r="D520" i="9"/>
  <c r="D521" i="9"/>
  <c r="D522" i="9"/>
  <c r="D523" i="9"/>
  <c r="D524" i="9"/>
  <c r="D526" i="9"/>
  <c r="D528" i="9"/>
  <c r="D529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3" i="9"/>
  <c r="B618" i="9"/>
  <c r="D618" i="9" s="1"/>
  <c r="B530" i="9"/>
  <c r="D530" i="9" s="1"/>
  <c r="B527" i="9"/>
  <c r="D527" i="9" s="1"/>
  <c r="B525" i="9"/>
  <c r="D525" i="9" s="1"/>
  <c r="B513" i="9"/>
  <c r="D513" i="9" s="1"/>
  <c r="B477" i="9"/>
  <c r="D477" i="9" s="1"/>
  <c r="B384" i="9"/>
  <c r="D384" i="9" s="1"/>
  <c r="B375" i="9"/>
  <c r="D375" i="9" s="1"/>
  <c r="B367" i="9"/>
  <c r="B197" i="9"/>
  <c r="D197" i="9" s="1"/>
  <c r="B196" i="9"/>
  <c r="D196" i="9" s="1"/>
  <c r="B164" i="9"/>
  <c r="D164" i="9" s="1"/>
  <c r="B73" i="9"/>
  <c r="B330" i="9" l="1"/>
  <c r="D664" i="10"/>
  <c r="B662" i="9"/>
  <c r="D367" i="9"/>
  <c r="D662" i="9" s="1"/>
  <c r="D73" i="9"/>
  <c r="D330" i="9" s="1"/>
  <c r="E574" i="7"/>
  <c r="E551" i="7"/>
  <c r="E548" i="7"/>
  <c r="E528" i="7"/>
  <c r="E527" i="7"/>
  <c r="E512" i="7"/>
  <c r="E510" i="7"/>
  <c r="E502" i="7"/>
  <c r="E495" i="7"/>
  <c r="E492" i="7"/>
  <c r="E487" i="7"/>
  <c r="E421" i="7"/>
  <c r="E412" i="7"/>
  <c r="E388" i="7"/>
  <c r="E356" i="7"/>
  <c r="E215" i="7"/>
  <c r="E201" i="7"/>
  <c r="E131" i="7"/>
  <c r="E129" i="7"/>
  <c r="E101" i="7"/>
  <c r="E48" i="7"/>
  <c r="E14" i="7"/>
  <c r="E632" i="7"/>
  <c r="E586" i="7"/>
  <c r="E572" i="7"/>
  <c r="E523" i="7"/>
  <c r="E472" i="7"/>
  <c r="E349" i="7"/>
  <c r="E163" i="7"/>
  <c r="E7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5" i="7"/>
  <c r="E584" i="7"/>
  <c r="E583" i="7"/>
  <c r="E582" i="7"/>
  <c r="E581" i="7"/>
  <c r="E580" i="7"/>
  <c r="E579" i="7"/>
  <c r="E578" i="7"/>
  <c r="E577" i="7"/>
  <c r="E576" i="7"/>
  <c r="E575" i="7"/>
  <c r="E573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0" i="7"/>
  <c r="E549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6" i="7"/>
  <c r="E525" i="7"/>
  <c r="E524" i="7"/>
  <c r="E522" i="7"/>
  <c r="E521" i="7"/>
  <c r="E520" i="7"/>
  <c r="E519" i="7"/>
  <c r="E518" i="7"/>
  <c r="E517" i="7"/>
  <c r="E516" i="7"/>
  <c r="E515" i="7"/>
  <c r="E514" i="7"/>
  <c r="E513" i="7"/>
  <c r="E511" i="7"/>
  <c r="E509" i="7"/>
  <c r="E508" i="7"/>
  <c r="E507" i="7"/>
  <c r="E506" i="7"/>
  <c r="E505" i="7"/>
  <c r="E504" i="7"/>
  <c r="E503" i="7"/>
  <c r="E501" i="7"/>
  <c r="E500" i="7"/>
  <c r="E499" i="7"/>
  <c r="E498" i="7"/>
  <c r="E497" i="7"/>
  <c r="E496" i="7"/>
  <c r="E494" i="7"/>
  <c r="E493" i="7"/>
  <c r="E491" i="7"/>
  <c r="E490" i="7"/>
  <c r="E489" i="7"/>
  <c r="E488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0" i="7"/>
  <c r="E419" i="7"/>
  <c r="E418" i="7"/>
  <c r="E417" i="7"/>
  <c r="E416" i="7"/>
  <c r="E415" i="7"/>
  <c r="E414" i="7"/>
  <c r="E413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5" i="7"/>
  <c r="E354" i="7"/>
  <c r="E353" i="7"/>
  <c r="E352" i="7"/>
  <c r="E351" i="7"/>
  <c r="E350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5" i="7"/>
  <c r="E6" i="7"/>
  <c r="E8" i="7"/>
  <c r="E9" i="7"/>
  <c r="E10" i="7"/>
  <c r="E11" i="7"/>
  <c r="E12" i="7"/>
  <c r="E13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30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4" i="7"/>
  <c r="D665" i="9" l="1"/>
  <c r="E331" i="7"/>
  <c r="E661" i="7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2" i="6"/>
  <c r="D163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4" i="6"/>
  <c r="D245" i="6"/>
  <c r="D246" i="6"/>
  <c r="D247" i="6"/>
  <c r="D248" i="6"/>
  <c r="D249" i="6"/>
  <c r="D250" i="6"/>
  <c r="D252" i="6"/>
  <c r="D253" i="6"/>
  <c r="D254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1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8" i="6"/>
  <c r="D369" i="6"/>
  <c r="D370" i="6"/>
  <c r="D371" i="6"/>
  <c r="D372" i="6"/>
  <c r="D373" i="6"/>
  <c r="D374" i="6"/>
  <c r="D376" i="6"/>
  <c r="D377" i="6"/>
  <c r="D378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6" i="6"/>
  <c r="D447" i="6"/>
  <c r="D448" i="6"/>
  <c r="D449" i="6"/>
  <c r="D450" i="6"/>
  <c r="D451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4" i="6"/>
  <c r="D515" i="6"/>
  <c r="D516" i="6"/>
  <c r="D517" i="6"/>
  <c r="D518" i="6"/>
  <c r="D519" i="6"/>
  <c r="D520" i="6"/>
  <c r="D522" i="6"/>
  <c r="D523" i="6"/>
  <c r="D524" i="6"/>
  <c r="D526" i="6"/>
  <c r="D527" i="6"/>
  <c r="D528" i="6"/>
  <c r="D529" i="6"/>
  <c r="D3" i="6"/>
  <c r="B617" i="6"/>
  <c r="D617" i="6" s="1"/>
  <c r="B530" i="6"/>
  <c r="D530" i="6" s="1"/>
  <c r="B525" i="6"/>
  <c r="D525" i="6" s="1"/>
  <c r="B521" i="6"/>
  <c r="D521" i="6" s="1"/>
  <c r="B513" i="6"/>
  <c r="D513" i="6" s="1"/>
  <c r="B499" i="6"/>
  <c r="D499" i="6" s="1"/>
  <c r="B477" i="6"/>
  <c r="D477" i="6" s="1"/>
  <c r="B452" i="6"/>
  <c r="D452" i="6" s="1"/>
  <c r="B445" i="6"/>
  <c r="D445" i="6" s="1"/>
  <c r="B379" i="6"/>
  <c r="D379" i="6" s="1"/>
  <c r="B375" i="6"/>
  <c r="D375" i="6" s="1"/>
  <c r="B367" i="6"/>
  <c r="B255" i="6"/>
  <c r="D255" i="6" s="1"/>
  <c r="B251" i="6"/>
  <c r="D251" i="6" s="1"/>
  <c r="B243" i="6"/>
  <c r="D243" i="6" s="1"/>
  <c r="B217" i="6"/>
  <c r="D217" i="6" s="1"/>
  <c r="B197" i="6"/>
  <c r="D197" i="6" s="1"/>
  <c r="B196" i="6"/>
  <c r="D196" i="6" s="1"/>
  <c r="B179" i="6"/>
  <c r="D179" i="6" s="1"/>
  <c r="B164" i="6"/>
  <c r="D164" i="6" s="1"/>
  <c r="B161" i="6"/>
  <c r="B50" i="6"/>
  <c r="D50" i="6" s="1"/>
  <c r="E664" i="7" l="1"/>
  <c r="B330" i="6"/>
  <c r="B661" i="6"/>
  <c r="E662" i="7"/>
  <c r="D161" i="6"/>
  <c r="D330" i="6" s="1"/>
  <c r="D367" i="6"/>
  <c r="D661" i="6" s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2" i="5"/>
  <c r="D163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4" i="5"/>
  <c r="D245" i="5"/>
  <c r="D246" i="5"/>
  <c r="D247" i="5"/>
  <c r="D248" i="5"/>
  <c r="D249" i="5"/>
  <c r="D250" i="5"/>
  <c r="D252" i="5"/>
  <c r="D253" i="5"/>
  <c r="D254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1" i="5"/>
  <c r="D334" i="5"/>
  <c r="D335" i="5"/>
  <c r="D336" i="5"/>
  <c r="D337" i="5"/>
  <c r="D339" i="5"/>
  <c r="D340" i="5"/>
  <c r="D341" i="5"/>
  <c r="D342" i="5"/>
  <c r="D343" i="5"/>
  <c r="D344" i="5"/>
  <c r="D346" i="5"/>
  <c r="D347" i="5"/>
  <c r="D348" i="5"/>
  <c r="D349" i="5"/>
  <c r="D350" i="5"/>
  <c r="D351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3" i="5"/>
  <c r="D484" i="5"/>
  <c r="D485" i="5"/>
  <c r="D486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3" i="5"/>
  <c r="D534" i="5"/>
  <c r="D535" i="5"/>
  <c r="D536" i="5"/>
  <c r="D537" i="5"/>
  <c r="D538" i="5"/>
  <c r="D539" i="5"/>
  <c r="D540" i="5"/>
  <c r="D542" i="5"/>
  <c r="D543" i="5"/>
  <c r="D544" i="5"/>
  <c r="D545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3" i="5"/>
  <c r="B614" i="5"/>
  <c r="D614" i="5" s="1"/>
  <c r="B546" i="5"/>
  <c r="D546" i="5" s="1"/>
  <c r="B541" i="5"/>
  <c r="D541" i="5" s="1"/>
  <c r="B532" i="5"/>
  <c r="D532" i="5" s="1"/>
  <c r="B510" i="5"/>
  <c r="D510" i="5" s="1"/>
  <c r="B487" i="5"/>
  <c r="D487" i="5" s="1"/>
  <c r="B482" i="5"/>
  <c r="D482" i="5" s="1"/>
  <c r="B451" i="5"/>
  <c r="D451" i="5" s="1"/>
  <c r="B417" i="5"/>
  <c r="D417" i="5" s="1"/>
  <c r="B404" i="5"/>
  <c r="D404" i="5" s="1"/>
  <c r="B379" i="5"/>
  <c r="D379" i="5" s="1"/>
  <c r="B352" i="5"/>
  <c r="D352" i="5" s="1"/>
  <c r="B345" i="5"/>
  <c r="D345" i="5" s="1"/>
  <c r="B338" i="5"/>
  <c r="D338" i="5" s="1"/>
  <c r="B255" i="5"/>
  <c r="D255" i="5" s="1"/>
  <c r="B251" i="5"/>
  <c r="D251" i="5" s="1"/>
  <c r="B243" i="5"/>
  <c r="D243" i="5" s="1"/>
  <c r="B197" i="5"/>
  <c r="D197" i="5" s="1"/>
  <c r="B196" i="5"/>
  <c r="D196" i="5" s="1"/>
  <c r="B179" i="5"/>
  <c r="D179" i="5" s="1"/>
  <c r="B164" i="5"/>
  <c r="D164" i="5" s="1"/>
  <c r="B161" i="5"/>
  <c r="D161" i="5" s="1"/>
  <c r="B81" i="5"/>
  <c r="D81" i="5" s="1"/>
  <c r="B25" i="5"/>
  <c r="D664" i="6" l="1"/>
  <c r="D662" i="5"/>
  <c r="D330" i="5"/>
  <c r="B330" i="5"/>
  <c r="B662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6" i="4"/>
  <c r="D57" i="4"/>
  <c r="D58" i="4"/>
  <c r="D59" i="4"/>
  <c r="D60" i="4"/>
  <c r="D61" i="4"/>
  <c r="D62" i="4"/>
  <c r="D64" i="4"/>
  <c r="D65" i="4"/>
  <c r="D66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1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6" i="4"/>
  <c r="D377" i="4"/>
  <c r="D378" i="4"/>
  <c r="D379" i="4"/>
  <c r="D380" i="4"/>
  <c r="D381" i="4"/>
  <c r="D382" i="4"/>
  <c r="D383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6" i="4"/>
  <c r="D447" i="4"/>
  <c r="D448" i="4"/>
  <c r="D449" i="4"/>
  <c r="D450" i="4"/>
  <c r="D451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4" i="4"/>
  <c r="D515" i="4"/>
  <c r="D516" i="4"/>
  <c r="D517" i="4"/>
  <c r="D518" i="4"/>
  <c r="D519" i="4"/>
  <c r="D520" i="4"/>
  <c r="D522" i="4"/>
  <c r="D523" i="4"/>
  <c r="D524" i="4"/>
  <c r="D525" i="4"/>
  <c r="D526" i="4"/>
  <c r="D528" i="4"/>
  <c r="D529" i="4"/>
  <c r="D530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B618" i="4"/>
  <c r="D618" i="4" s="1"/>
  <c r="B531" i="4"/>
  <c r="D531" i="4" s="1"/>
  <c r="B527" i="4"/>
  <c r="D527" i="4" s="1"/>
  <c r="B521" i="4"/>
  <c r="D521" i="4" s="1"/>
  <c r="B513" i="4"/>
  <c r="D513" i="4" s="1"/>
  <c r="B496" i="4"/>
  <c r="D496" i="4" s="1"/>
  <c r="B477" i="4"/>
  <c r="D477" i="4" s="1"/>
  <c r="B452" i="4"/>
  <c r="D452" i="4" s="1"/>
  <c r="B445" i="4"/>
  <c r="D445" i="4" s="1"/>
  <c r="B384" i="4"/>
  <c r="D384" i="4" s="1"/>
  <c r="B375" i="4"/>
  <c r="D375" i="4" s="1"/>
  <c r="B274" i="4"/>
  <c r="D274" i="4" s="1"/>
  <c r="B201" i="4"/>
  <c r="D201" i="4" s="1"/>
  <c r="B200" i="4"/>
  <c r="D200" i="4" s="1"/>
  <c r="B182" i="4"/>
  <c r="D182" i="4" s="1"/>
  <c r="B168" i="4"/>
  <c r="D168" i="4" s="1"/>
  <c r="B83" i="4"/>
  <c r="D83" i="4" s="1"/>
  <c r="B68" i="4"/>
  <c r="D68" i="4" s="1"/>
  <c r="B67" i="4"/>
  <c r="D67" i="4" s="1"/>
  <c r="B63" i="4"/>
  <c r="D63" i="4" s="1"/>
  <c r="B55" i="4"/>
  <c r="D55" i="4" s="1"/>
  <c r="B32" i="4"/>
  <c r="D32" i="4" s="1"/>
  <c r="B23" i="4"/>
  <c r="D23" i="4" s="1"/>
  <c r="B3" i="4"/>
  <c r="D665" i="5" l="1"/>
  <c r="B330" i="4"/>
  <c r="D3" i="4"/>
  <c r="D330" i="4" s="1"/>
  <c r="D662" i="4"/>
  <c r="B662" i="4"/>
  <c r="D666" i="4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2" i="3"/>
  <c r="D163" i="3"/>
  <c r="D165" i="3"/>
  <c r="D166" i="3"/>
  <c r="D167" i="3"/>
  <c r="D168" i="3"/>
  <c r="D170" i="3"/>
  <c r="D171" i="3"/>
  <c r="D172" i="3"/>
  <c r="D173" i="3"/>
  <c r="D174" i="3"/>
  <c r="D175" i="3"/>
  <c r="D176" i="3"/>
  <c r="D177" i="3"/>
  <c r="D178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4" i="3"/>
  <c r="D245" i="3"/>
  <c r="D246" i="3"/>
  <c r="D247" i="3"/>
  <c r="D248" i="3"/>
  <c r="D249" i="3"/>
  <c r="D250" i="3"/>
  <c r="D252" i="3"/>
  <c r="D253" i="3"/>
  <c r="D254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1" i="3"/>
  <c r="D334" i="3"/>
  <c r="D335" i="3"/>
  <c r="D336" i="3"/>
  <c r="D337" i="3"/>
  <c r="D339" i="3"/>
  <c r="D340" i="3"/>
  <c r="D341" i="3"/>
  <c r="D342" i="3"/>
  <c r="D343" i="3"/>
  <c r="D344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2" i="3"/>
  <c r="D453" i="3"/>
  <c r="D454" i="3"/>
  <c r="D455" i="3"/>
  <c r="D456" i="3"/>
  <c r="D457" i="3"/>
  <c r="D458" i="3"/>
  <c r="D459" i="3"/>
  <c r="D460" i="3"/>
  <c r="D461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3" i="3"/>
  <c r="B614" i="3"/>
  <c r="D614" i="3" s="1"/>
  <c r="B546" i="3"/>
  <c r="D546" i="3" s="1"/>
  <c r="B510" i="3"/>
  <c r="D510" i="3" s="1"/>
  <c r="B495" i="3"/>
  <c r="D495" i="3" s="1"/>
  <c r="B482" i="3"/>
  <c r="D482" i="3" s="1"/>
  <c r="B462" i="3"/>
  <c r="D462" i="3" s="1"/>
  <c r="B451" i="3"/>
  <c r="D451" i="3" s="1"/>
  <c r="B417" i="3"/>
  <c r="D417" i="3" s="1"/>
  <c r="B404" i="3"/>
  <c r="D404" i="3" s="1"/>
  <c r="B379" i="3"/>
  <c r="D379" i="3" s="1"/>
  <c r="B345" i="3"/>
  <c r="D345" i="3" s="1"/>
  <c r="B338" i="3"/>
  <c r="B255" i="3"/>
  <c r="D255" i="3" s="1"/>
  <c r="B251" i="3"/>
  <c r="D251" i="3" s="1"/>
  <c r="B243" i="3"/>
  <c r="D243" i="3" s="1"/>
  <c r="B197" i="3"/>
  <c r="D197" i="3" s="1"/>
  <c r="B196" i="3"/>
  <c r="D196" i="3" s="1"/>
  <c r="B179" i="3"/>
  <c r="D179" i="3" s="1"/>
  <c r="B169" i="3"/>
  <c r="D169" i="3" s="1"/>
  <c r="B164" i="3"/>
  <c r="D164" i="3" s="1"/>
  <c r="B161" i="3"/>
  <c r="D161" i="3" s="1"/>
  <c r="B25" i="3"/>
  <c r="D25" i="3" l="1"/>
  <c r="D330" i="3" s="1"/>
  <c r="B330" i="3"/>
  <c r="B662" i="3"/>
  <c r="D338" i="3"/>
  <c r="D662" i="3" s="1"/>
  <c r="D666" i="3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4" i="2"/>
  <c r="D175" i="2"/>
  <c r="D176" i="2"/>
  <c r="D177" i="2"/>
  <c r="D178" i="2"/>
  <c r="D179" i="2"/>
  <c r="D180" i="2"/>
  <c r="D181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1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6" i="2"/>
  <c r="D377" i="2"/>
  <c r="D378" i="2"/>
  <c r="D379" i="2"/>
  <c r="D380" i="2"/>
  <c r="D381" i="2"/>
  <c r="D382" i="2"/>
  <c r="D383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6" i="2"/>
  <c r="D528" i="2"/>
  <c r="D529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3" i="2"/>
  <c r="B618" i="2"/>
  <c r="D618" i="2" s="1"/>
  <c r="B530" i="2"/>
  <c r="D530" i="2" s="1"/>
  <c r="B527" i="2"/>
  <c r="D527" i="2" s="1"/>
  <c r="B525" i="2"/>
  <c r="D525" i="2" s="1"/>
  <c r="B477" i="2"/>
  <c r="D477" i="2" s="1"/>
  <c r="B445" i="2"/>
  <c r="D445" i="2" s="1"/>
  <c r="B384" i="2"/>
  <c r="D384" i="2" s="1"/>
  <c r="B375" i="2"/>
  <c r="D375" i="2" s="1"/>
  <c r="B351" i="2"/>
  <c r="B200" i="2"/>
  <c r="D200" i="2" s="1"/>
  <c r="B182" i="2"/>
  <c r="D182" i="2" s="1"/>
  <c r="B173" i="2"/>
  <c r="D173" i="2" s="1"/>
  <c r="B90" i="2"/>
  <c r="D90" i="2" s="1"/>
  <c r="B66" i="2"/>
  <c r="D66" i="2" s="1"/>
  <c r="B24" i="2"/>
  <c r="B662" i="2" l="1"/>
  <c r="B330" i="2"/>
  <c r="D351" i="2"/>
  <c r="D662" i="2" s="1"/>
  <c r="D24" i="2"/>
  <c r="D330" i="2" s="1"/>
  <c r="D24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1" i="1"/>
  <c r="D334" i="1"/>
  <c r="D335" i="1"/>
  <c r="D336" i="1"/>
  <c r="D337" i="1"/>
  <c r="D338" i="1"/>
  <c r="D339" i="1"/>
  <c r="D340" i="1"/>
  <c r="D341" i="1"/>
  <c r="D342" i="1"/>
  <c r="D343" i="1"/>
  <c r="D344" i="1"/>
  <c r="D346" i="1"/>
  <c r="D347" i="1"/>
  <c r="D348" i="1"/>
  <c r="D349" i="1"/>
  <c r="D350" i="1"/>
  <c r="D351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3" i="1"/>
  <c r="B546" i="1"/>
  <c r="D546" i="1" s="1"/>
  <c r="B532" i="1"/>
  <c r="D532" i="1" s="1"/>
  <c r="B494" i="1"/>
  <c r="D494" i="1" s="1"/>
  <c r="B404" i="1"/>
  <c r="D404" i="1" s="1"/>
  <c r="B379" i="1"/>
  <c r="D379" i="1" s="1"/>
  <c r="B352" i="1"/>
  <c r="D352" i="1" s="1"/>
  <c r="B345" i="1"/>
  <c r="D345" i="1" s="1"/>
  <c r="B164" i="1"/>
  <c r="B330" i="1" s="1"/>
  <c r="D666" i="2" l="1"/>
  <c r="D662" i="1"/>
  <c r="D164" i="1"/>
  <c r="D330" i="1" s="1"/>
  <c r="B662" i="1"/>
  <c r="D6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VRDL-KETOAN-02</author>
  </authors>
  <commentList>
    <comment ref="K670" authorId="0" shapeId="0" xr:uid="{0ACDB36C-8DE4-46DF-8A0A-36DA4DD6D611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Z:\02.VEGA\#VƯỜN RAU ĐÀ LẠT\17. KHO NGỌC THỤY - BÁO CÁO CHUNG\02. QUẢN LÝ TỒN KHO\2. Năm 2024</t>
        </r>
      </text>
    </comment>
    <comment ref="L670" authorId="0" shapeId="0" xr:uid="{C7EA4F1B-C7E7-4989-ADC9-18185AE4563E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Z:\02.VEGA\#VƯỜN RAU ĐÀ LẠT\_BÁO CÁO CHUNG\03. GIÁ TRỊ HÀNG TỒN KHO\2024 (ấy ngày 30)</t>
        </r>
      </text>
    </comment>
    <comment ref="K677" authorId="0" shapeId="0" xr:uid="{BB957A28-23C1-4B5A-B483-24A91B954D90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chị Tiên</t>
        </r>
      </text>
    </comment>
  </commentList>
</comments>
</file>

<file path=xl/sharedStrings.xml><?xml version="1.0" encoding="utf-8"?>
<sst xmlns="http://schemas.openxmlformats.org/spreadsheetml/2006/main" count="23069" uniqueCount="425">
  <si>
    <t>TÊN SẢN PHẨM</t>
  </si>
  <si>
    <t>TỒN TRƯỚC</t>
  </si>
  <si>
    <t>BẮP CẢI TÍM</t>
  </si>
  <si>
    <t>BẮP CẢI TÍM (BẮP)</t>
  </si>
  <si>
    <t>BẮP CẢI TÍM SUSHI</t>
  </si>
  <si>
    <t>BẮP CẢI TRẮNG</t>
  </si>
  <si>
    <t>BẮP CẢI TRẮNG (BẮP)</t>
  </si>
  <si>
    <t>BẮP CẢI TRẮNG MỘC CHÂU</t>
  </si>
  <si>
    <t>BẮP CẢI TRẮNG SÓI BIỂN</t>
  </si>
  <si>
    <t>BẮP CẢI TRẮNG SUSHI</t>
  </si>
  <si>
    <t>BẮP MỸ</t>
  </si>
  <si>
    <t>BẦU</t>
  </si>
  <si>
    <t>BÍ ĐAO XANH</t>
  </si>
  <si>
    <t>BÍ ĐAO XANH 400G</t>
  </si>
  <si>
    <t>BÍ ĐỎ HỒ LÔ</t>
  </si>
  <si>
    <t>BÍ ĐỎ MINI</t>
  </si>
  <si>
    <t>BÍ ĐỎ NON (KG)KQ</t>
  </si>
  <si>
    <t>BÍ ĐỎ NON TRÁI VR</t>
  </si>
  <si>
    <t>BÍ ĐỎ NON( KG) VR</t>
  </si>
  <si>
    <t>BÍ ĐỎ TRÒN</t>
  </si>
  <si>
    <t>BÍ MINI VÀNG 300GR</t>
  </si>
  <si>
    <t>BÍ MINI VÀNG KG</t>
  </si>
  <si>
    <t>BÍ NGÒI VÀNG</t>
  </si>
  <si>
    <t>BÍ NGÒI VÀNG (TRÁI)</t>
  </si>
  <si>
    <t>BÍ NGÒI XANH</t>
  </si>
  <si>
    <t>BÍ NGÒI XANH(TRÁI)</t>
  </si>
  <si>
    <t>BÍ NHẬT</t>
  </si>
  <si>
    <t>BƠ 034</t>
  </si>
  <si>
    <t>BƠ BOOTH</t>
  </si>
  <si>
    <t>BƠ SÁP</t>
  </si>
  <si>
    <t>BÓ XÔI</t>
  </si>
  <si>
    <t>BÓ XÔI 300G VR</t>
  </si>
  <si>
    <t>BÓ XÔI-HN KQ</t>
  </si>
  <si>
    <t>BÓ XÔI-NA</t>
  </si>
  <si>
    <t>BÔNG ATISO</t>
  </si>
  <si>
    <t>BÔNG BÍ</t>
  </si>
  <si>
    <t>BÔNG BÍ TÚI 300GR</t>
  </si>
  <si>
    <t>BÔNG CẢI TRẮNG</t>
  </si>
  <si>
    <t>BÔNG CẢI TRẮNG (CÂY)</t>
  </si>
  <si>
    <t>BÔNG CẢI XANH 10P</t>
  </si>
  <si>
    <t>BÔNG CẢI XANH AEON</t>
  </si>
  <si>
    <t>BÔNG CẢI XANH AEON (CÂY)</t>
  </si>
  <si>
    <t>BÔNG CẢI XANH BABY (KG)</t>
  </si>
  <si>
    <t>BÔNG CẢI XANH BABY 200G</t>
  </si>
  <si>
    <t>BÔNG CẢI XANH BIGC</t>
  </si>
  <si>
    <t>BÔNG CẢI XANH CITI</t>
  </si>
  <si>
    <t>CÀ CHUA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</si>
  <si>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</si>
  <si>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</si>
  <si>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</si>
  <si>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</si>
  <si>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</si>
  <si>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</si>
  <si>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</si>
  <si>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</si>
  <si>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CHERRY MIX 300G</t>
  </si>
  <si>
    <t>CÀ CHUA L1</t>
  </si>
  <si>
    <t>CÀ CHUA MỘC CHÂU</t>
  </si>
  <si>
    <t>CÀ CHUA NGỌT</t>
  </si>
  <si>
    <t>CÀ CHUA NGỌT 300GR (KG)</t>
  </si>
  <si>
    <t>CÀ CHUA NGỌT XÁ</t>
  </si>
  <si>
    <t>CÀ CHUA ROSEBERRY 300G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</si>
  <si>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</si>
  <si>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</si>
  <si>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</si>
  <si>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</si>
  <si>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</si>
  <si>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</si>
  <si>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</si>
  <si>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CHUA VỈ 400GR</t>
  </si>
  <si>
    <t>CÀ CHUA VR</t>
  </si>
  <si>
    <t>CÀ CHUA Ý</t>
  </si>
  <si>
    <t>CÀ CHUA Ý 500G</t>
  </si>
  <si>
    <t>CÀ CHUA Ý CHÙM</t>
  </si>
  <si>
    <t>CÀ CHUA Ý(VỈ) KG</t>
  </si>
  <si>
    <t>CÀ CHUA Ý(VỈ) KG KQ</t>
  </si>
  <si>
    <t>CÀ RỐT BABY</t>
  </si>
  <si>
    <t>CÀ RỐT BABY (KG) KQ</t>
  </si>
  <si>
    <t>CÀ RỐT BABY 200GR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</si>
  <si>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</si>
  <si>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</si>
  <si>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</si>
  <si>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</si>
  <si>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</si>
  <si>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CÀ TÍM</t>
  </si>
  <si>
    <t>CÀ TÍM CẶP 400G</t>
  </si>
  <si>
    <t>CÀ TÍM SỌC PHA LÊ 300G</t>
  </si>
  <si>
    <t>CÀ TÍM SỌC PHA LÊ HỘP 500GR  VR</t>
  </si>
  <si>
    <t>CÀ TÍM SỌC PHA LÊ TÍM (KG) VR</t>
  </si>
  <si>
    <t>CÀ Ý VỈ 650GR</t>
  </si>
  <si>
    <t>CẢI CANH</t>
  </si>
  <si>
    <t>CẢI CẦU VỒNG</t>
  </si>
  <si>
    <t>CẢI CẦU VỒNG 300GR</t>
  </si>
  <si>
    <t>CẢI CHÍP</t>
  </si>
  <si>
    <t>CẢI CÚC 500GR</t>
  </si>
  <si>
    <t>CẢI KALE</t>
  </si>
  <si>
    <t>CẢI KALE 300GR</t>
  </si>
  <si>
    <t>CẢI MÈO MỘC CHÂU</t>
  </si>
  <si>
    <t>CẢI NGỌT</t>
  </si>
  <si>
    <t>CẢI THẢO DL</t>
  </si>
  <si>
    <t>CẢI THẢO DL(BẮP)</t>
  </si>
  <si>
    <t>CẢI THẢO HỎA TIỄN</t>
  </si>
  <si>
    <t>CẢI THẢO HỎA TIỄN 250GR</t>
  </si>
  <si>
    <t>CẢI THẢO KIM CHI</t>
  </si>
  <si>
    <t>CẢI THẢO MỘC CHÂU</t>
  </si>
  <si>
    <t>CẢI THẢO VR</t>
  </si>
  <si>
    <t>CẦN TÂY (KG)</t>
  </si>
  <si>
    <t>CẦN TÂY THUỶ CANH</t>
  </si>
  <si>
    <t>CẦN TÂY(CÂY)</t>
  </si>
  <si>
    <t>CHANH DÂY</t>
  </si>
  <si>
    <t>CHANH DÂY NGỌT L2</t>
  </si>
  <si>
    <t>CHANH DÂY NGỌT VỈ 300GR</t>
  </si>
  <si>
    <t>CHANH KHÔNG HẠT</t>
  </si>
  <si>
    <t>CHANH VÀNG (KG)</t>
  </si>
  <si>
    <t>CHANH VÀNG TRÁI 180UP</t>
  </si>
  <si>
    <t>CHẬU CÂY CẢI CẦU VỒNG</t>
  </si>
  <si>
    <t>CHẬU CÂY CẢI KALE</t>
  </si>
  <si>
    <t>CHẬU CÂY CẦN TÂY</t>
  </si>
  <si>
    <t>CHUỐI LABA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</si>
  <si>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</si>
  <si>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</si>
  <si>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</si>
  <si>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</si>
  <si>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</si>
  <si>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</si>
  <si>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CỦ CẢI MUỐI (VỈ) 250G KQ</t>
  </si>
  <si>
    <t>CỦ CẢI MUỐI(KG)</t>
  </si>
  <si>
    <t>CỦ CẢI TRẮNG</t>
  </si>
  <si>
    <t>CỦ CẢI TRẮNG CẶP 400GR</t>
  </si>
  <si>
    <t>CỦ DỀN</t>
  </si>
  <si>
    <t>CỦ DỀN 600G</t>
  </si>
  <si>
    <t>CỦ HÀNH ĐỎ</t>
  </si>
  <si>
    <t>CỦ HÀNH ĐỎ 500GR</t>
  </si>
  <si>
    <t>CỦ NGHỆ</t>
  </si>
  <si>
    <t>CỦ SẮN</t>
  </si>
  <si>
    <t>ĐẬU BO</t>
  </si>
  <si>
    <t>ĐẬU BO 250GR</t>
  </si>
  <si>
    <t>ĐẬU COVE MỘC CHÂU</t>
  </si>
  <si>
    <t>ĐẬU CÚC</t>
  </si>
  <si>
    <t>ĐẬU CÚC 250GR</t>
  </si>
  <si>
    <t>ĐẬU ĐỎ</t>
  </si>
  <si>
    <t>ĐẬU ĐỎ 250GR</t>
  </si>
  <si>
    <t>ĐẬU HÀ LAN</t>
  </si>
  <si>
    <t>ĐẬU HÀ LAN-FUJI</t>
  </si>
  <si>
    <t>ĐẬU NGỰ</t>
  </si>
  <si>
    <t>ĐẬU NGỰ 250GR</t>
  </si>
  <si>
    <t>ĐẬU QUE TRẮNG (KG NA)</t>
  </si>
  <si>
    <t>ĐẬU QUE TRẮNG (KG) KQ</t>
  </si>
  <si>
    <t>ĐẬU QUE TRẮNG (KG) VR</t>
  </si>
  <si>
    <t>ĐẬU QUE TRẮNG (TÚI) KQ</t>
  </si>
  <si>
    <t>ĐẬU QUE TRẮNG (TÚI) VR</t>
  </si>
  <si>
    <t>ĐẬU QUE TRẮNG (TÚI) VR 300gr</t>
  </si>
  <si>
    <t>ĐẬU QUE XANH (KG) KQ</t>
  </si>
  <si>
    <t>ĐẬU QUE XANH( KG) VR</t>
  </si>
  <si>
    <t>ĐẬU QUE XANH( TÚI) KQ</t>
  </si>
  <si>
    <t>ĐẬU QUE XANH( TÚI) VR</t>
  </si>
  <si>
    <t>DAU THAP CAM (HON HOP) TUOI 100G</t>
  </si>
  <si>
    <t>ĐẬU TRẮNG</t>
  </si>
  <si>
    <t>ĐẬU TRẮNG 250GR</t>
  </si>
  <si>
    <t>DƯA LEO</t>
  </si>
  <si>
    <t>DƯA LEO 400G</t>
  </si>
  <si>
    <t>DƯA LEO BABY KQ</t>
  </si>
  <si>
    <t>DƯA LEO BABY KQ(KG)</t>
  </si>
  <si>
    <t>DƯA LEO BABY VR</t>
  </si>
  <si>
    <t>DƯA LEO BABY VR(KG)</t>
  </si>
  <si>
    <t>DƯA LEO BABY VR(KG)-NA</t>
  </si>
  <si>
    <t>DƯA LEO BABY XÁ</t>
  </si>
  <si>
    <t>DƯA LEO GIỐNG NHẬT 600GR</t>
  </si>
  <si>
    <t>DƯA LEO GIỐNG NHẬT KG</t>
  </si>
  <si>
    <t>DƯA LEO KG (VỈ)</t>
  </si>
  <si>
    <t>GỪNG</t>
  </si>
  <si>
    <t>GỪNG 250GR</t>
  </si>
  <si>
    <t>HÀNH LÁ</t>
  </si>
  <si>
    <t>HÀNH LÁ THUỶ CANH</t>
  </si>
  <si>
    <t>HÀNH LÁ THUỶ CANH(KG) VR</t>
  </si>
  <si>
    <t>HÀNH TÂY DL</t>
  </si>
  <si>
    <t>HÀNH TÂY DL BABY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</si>
  <si>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</si>
  <si>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</si>
  <si>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</si>
  <si>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</si>
  <si>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</si>
  <si>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</si>
  <si>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HẠT DẺ TƯƠI BẮC KINH</t>
  </si>
  <si>
    <t>HẠT DẺ TƯƠI SIZE 24</t>
  </si>
  <si>
    <t>HẠT DẺ TƯƠI SIZE 26</t>
  </si>
  <si>
    <t>HẠT DẺ TƯƠI TÚI 500GR</t>
  </si>
  <si>
    <t>HỒNG GIÒN</t>
  </si>
  <si>
    <t>HỒNG TREO GIÓ</t>
  </si>
  <si>
    <t>HÚNG CAY 50G VR</t>
  </si>
  <si>
    <t>HÚNG LỦI TA 50G VR</t>
  </si>
  <si>
    <t>HÚNG QUẾ 50G VR</t>
  </si>
  <si>
    <t>HƯƠNG THẢO 50G VGR</t>
  </si>
  <si>
    <t>KHỔ QUA</t>
  </si>
  <si>
    <t>KHỔ QUA 400GR</t>
  </si>
  <si>
    <t>KHOAI LANG MẬT (KG) 2-3 CỦ</t>
  </si>
  <si>
    <t>KHOAI LANG MẬT (KG) 4-6 CỦ</t>
  </si>
  <si>
    <t>KHOAI LANG MẬT 500G KQ</t>
  </si>
  <si>
    <t>KHOAI LANG MẬT 500G VR</t>
  </si>
  <si>
    <t>KHOAI LANG NHẬT</t>
  </si>
  <si>
    <t>KHOAI LANG TÚI LƯỚI 1KG</t>
  </si>
  <si>
    <t>KHOAI LANG TÚI LƯỚI 500GR</t>
  </si>
  <si>
    <t>KHOAI MỠ</t>
  </si>
  <si>
    <t>KHOAI MÔN CAO</t>
  </si>
  <si>
    <t>KHOAI MÔN SỌ</t>
  </si>
  <si>
    <t>KHOAI SỌ</t>
  </si>
  <si>
    <t>KHOAI TÂY BI</t>
  </si>
  <si>
    <t>KHOAI TÂY BI 500G VR</t>
  </si>
  <si>
    <t>KHOAI TÂY BI TÚI LƯỚI 500GR</t>
  </si>
  <si>
    <t>KHOAI TÂY DT TÚI LƯỚI 1KG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</si>
  <si>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</si>
  <si>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</si>
  <si>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</si>
  <si>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</si>
  <si>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</si>
  <si>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</si>
  <si>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</si>
  <si>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LÁ É</t>
  </si>
  <si>
    <t>LÁ É 300G</t>
  </si>
  <si>
    <t>LÁ GIANG</t>
  </si>
  <si>
    <t>LÁ GIANG 200G</t>
  </si>
  <si>
    <t>LÁ MÈ</t>
  </si>
  <si>
    <t>LÁ MÈ (KG) KQ</t>
  </si>
  <si>
    <t>LÁ MÈ TÚI 50G</t>
  </si>
  <si>
    <t>LÁ MÈ TÚI 50G SB</t>
  </si>
  <si>
    <t>LÊ</t>
  </si>
  <si>
    <t>MÂM XÔI ĐEN</t>
  </si>
  <si>
    <t>MĂNG TÂY</t>
  </si>
  <si>
    <t>MĂNG TÂY 300GR</t>
  </si>
  <si>
    <t>MỒNG TƠI</t>
  </si>
  <si>
    <t>MƯỚP HƯƠNG</t>
  </si>
  <si>
    <t>MƯỚP HƯƠNG 300G</t>
  </si>
  <si>
    <t>NẤM MỠ NÂU 170G</t>
  </si>
  <si>
    <t>NẤM MỠ TRẮNG 170G</t>
  </si>
  <si>
    <t>NGÒ GAI 50G VR</t>
  </si>
  <si>
    <t>NGÒ RÍ</t>
  </si>
  <si>
    <t>NGÒ RÍ TÚI 50GR</t>
  </si>
  <si>
    <t>NGÒ TÂY</t>
  </si>
  <si>
    <t>NGÒ TÂY 50G VR</t>
  </si>
  <si>
    <t>NGUYEN LIEU COM CHIEN DUONG CHAU AL 150G</t>
  </si>
  <si>
    <t>NHA DAM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</si>
  <si>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</si>
  <si>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</si>
  <si>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</si>
  <si>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</si>
  <si>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</si>
  <si>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</si>
  <si>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BABY</t>
  </si>
  <si>
    <t>ỚT CHUÔNG MÀU SNACK MÀU</t>
  </si>
  <si>
    <t>ỚT CHUÔNG MÀU SNACK MÀU(KG) KQ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</si>
  <si>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</si>
  <si>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</si>
  <si>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</si>
  <si>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</si>
  <si>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</si>
  <si>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</si>
  <si>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</si>
  <si>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ỚT HIỂM</t>
  </si>
  <si>
    <t>ỚT HIỂM 100G</t>
  </si>
  <si>
    <t>OT HIEM XANH</t>
  </si>
  <si>
    <t>ỚT NGỌT PALERMO (KG) KQ</t>
  </si>
  <si>
    <t>ỚT NGỌT PALERMO (KG) VR</t>
  </si>
  <si>
    <t>ỚT NGỌT PALERMO TÚI 300GR</t>
  </si>
  <si>
    <t>ỚT NGỌT PALERMO TÚI 300GR KQ</t>
  </si>
  <si>
    <t>ỚT SỪNG</t>
  </si>
  <si>
    <t>ỚT SỪNG 100G</t>
  </si>
  <si>
    <t>ỚT TRÁI CÂY TÚI 150GR</t>
  </si>
  <si>
    <t>PARO</t>
  </si>
  <si>
    <t>PARO (CÂY)</t>
  </si>
  <si>
    <t>QUẾ TÂY 50G VR</t>
  </si>
  <si>
    <t>RAU BẦU ĐẤT</t>
  </si>
  <si>
    <t>RAU DIẾP CÁ 50G</t>
  </si>
  <si>
    <t>RAU NGÓT</t>
  </si>
  <si>
    <t>RAU RĂM 50G VR</t>
  </si>
  <si>
    <t>ROCKET</t>
  </si>
  <si>
    <t>SET ỚT CHUÔNG BABY 250G</t>
  </si>
  <si>
    <t>SET RAU KÈM ỚT</t>
  </si>
  <si>
    <t>SET RAU KHÔNG KÈM ỚT</t>
  </si>
  <si>
    <t>SU HÀO</t>
  </si>
  <si>
    <t>SU HÀO 400G</t>
  </si>
  <si>
    <t>SU HÀO MỘC CHÂU</t>
  </si>
  <si>
    <t>SU SU</t>
  </si>
  <si>
    <t>SU SU 400G</t>
  </si>
  <si>
    <t>SU SU MỘC CHÂU</t>
  </si>
  <si>
    <t>SÚ TRÁI TIM</t>
  </si>
  <si>
    <t>SÚ TRÁI TIM (BẮP)</t>
  </si>
  <si>
    <t>THÌ LÀ</t>
  </si>
  <si>
    <t>THÌ LÀ TÚI 80GR</t>
  </si>
  <si>
    <t>TÍA TÔ 50G</t>
  </si>
  <si>
    <t>TỎI</t>
  </si>
  <si>
    <t>TỎI 250G</t>
  </si>
  <si>
    <t>TỎI CÔ ĐƠN</t>
  </si>
  <si>
    <t>TRÁI SAKE</t>
  </si>
  <si>
    <t>VÚ SỮA</t>
  </si>
  <si>
    <t>XẢ CÂY</t>
  </si>
  <si>
    <t>XẠ HƯƠNG</t>
  </si>
  <si>
    <t>XÀ LÁCH BÚP MỠ</t>
  </si>
  <si>
    <t>XÀ LÁCH CAROL</t>
  </si>
  <si>
    <t>XÀ LÁCH LOLO TÍM</t>
  </si>
  <si>
    <t>XÀ LÁCH LOLO TÍM TÚI 300G</t>
  </si>
  <si>
    <t>XÀ LÁCH LOLO XANH</t>
  </si>
  <si>
    <t>XÀ LÁCH LOLO XANH SUSHI</t>
  </si>
  <si>
    <t>XÀ LÁCH LOLO XANH THỦY CANH(KG)-NA</t>
  </si>
  <si>
    <t>XÀ LÁCH LOLO XANH TÚI 300GR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</si>
  <si>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</si>
  <si>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</si>
  <si>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</si>
  <si>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</si>
  <si>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</si>
  <si>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</si>
  <si>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MỸ</t>
  </si>
  <si>
    <t>XÀ LÁCH ROMEN (KG)</t>
  </si>
  <si>
    <t>XÀ LÁCH ROMEN THUỶ CANH (KG) VR</t>
  </si>
  <si>
    <t>XÀ LÁCH ROMEN THUỶ CANH VR</t>
  </si>
  <si>
    <t>XÀ LÁCH ROMEN TÚI 300GR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</si>
  <si>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</si>
  <si>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</si>
  <si>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</si>
  <si>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</si>
  <si>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</si>
  <si>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</si>
  <si>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</si>
  <si>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</si>
  <si>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</si>
  <si>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</si>
  <si>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</si>
  <si>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</si>
  <si>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XÀ LÁCH XOONG THUỶ CANH</t>
  </si>
  <si>
    <t>XOÀI CÁT HOÀ LỘC</t>
  </si>
  <si>
    <t>hàng tồn cuối ngày 1/4 vr</t>
  </si>
  <si>
    <t>GIÁ NHẬP</t>
  </si>
  <si>
    <t>THÀNH TIỀN</t>
  </si>
  <si>
    <t>hàng tồn cuối ngày 1/4 kq</t>
  </si>
  <si>
    <t>hàng tồn cuối ngày 2/4 vr</t>
  </si>
  <si>
    <t>hàng tồn cuối ngày 2/4 kq</t>
  </si>
  <si>
    <t>hàng tồn cuối ngày 3/3 vr</t>
  </si>
  <si>
    <t>hàng tồn cuối ngày 3/3 kq</t>
  </si>
  <si>
    <t>Tổng</t>
  </si>
  <si>
    <t xml:space="preserve">Stock </t>
  </si>
  <si>
    <t>hàng tồn cuối ngày 4/4 vr</t>
  </si>
  <si>
    <t>hàng tồn cuối ngày 4/4 kq</t>
  </si>
  <si>
    <t>hàng tồn cuối ngày 5/4 kq</t>
  </si>
  <si>
    <t>hàng tồn cuối ngày 5/4 VR</t>
  </si>
  <si>
    <t>NGÀY  /03/2024</t>
  </si>
  <si>
    <t>hàng tồn cuối ngày 6/4 vr</t>
  </si>
  <si>
    <t>ĐVT</t>
  </si>
  <si>
    <t>Kg</t>
  </si>
  <si>
    <t>BẮP</t>
  </si>
  <si>
    <t>TRÁI</t>
  </si>
  <si>
    <t>TÚI</t>
  </si>
  <si>
    <t>VỈ</t>
  </si>
  <si>
    <t>CÂY</t>
  </si>
  <si>
    <t>HỘP</t>
  </si>
  <si>
    <t>KG</t>
  </si>
  <si>
    <t>CẶP</t>
  </si>
  <si>
    <t>BÓ</t>
  </si>
  <si>
    <t>CHẬU</t>
  </si>
  <si>
    <t>Gía nhập</t>
  </si>
  <si>
    <t>Thành tiền</t>
  </si>
  <si>
    <t>NGÀY  10/04/2024</t>
  </si>
  <si>
    <t>MÍT THÁI</t>
  </si>
  <si>
    <t>hàng tồn cuối ngày 9/4 vr</t>
  </si>
  <si>
    <t>NGÀY  11/04/2024</t>
  </si>
  <si>
    <t>CÓC</t>
  </si>
  <si>
    <t>DỨA</t>
  </si>
  <si>
    <t>XOÀI CẮT 200G</t>
  </si>
  <si>
    <t>NGÀY  13/04/2024</t>
  </si>
  <si>
    <t>CÓC NON 200G</t>
  </si>
  <si>
    <t>CỦ ĐẬU 400G</t>
  </si>
  <si>
    <t>DỨA 350G</t>
  </si>
  <si>
    <t>MÍT TỐ NỮ</t>
  </si>
  <si>
    <t>hàng tồn cuối ngày 11/4</t>
  </si>
  <si>
    <t>hàng tồn cuối ngày 12/3 vr</t>
  </si>
  <si>
    <t>hàng tồn cuối ngày 12/3 kq</t>
  </si>
  <si>
    <t>NGÀY 15 /04/2024</t>
  </si>
  <si>
    <t>hàng tồn cuối ngày 14/4 vr</t>
  </si>
  <si>
    <t>hàng tồn cuối ngày 14/4 kq</t>
  </si>
  <si>
    <t>hàng tồn cuối ngày 15/4 vr</t>
  </si>
  <si>
    <t>hàng tồn cuối ngày 15/4 kq</t>
  </si>
  <si>
    <t>hàng tồn cuối ngày 16/4 VR</t>
  </si>
  <si>
    <t>GÍA NHẬP</t>
  </si>
  <si>
    <t>hàng tồn cuối ngày 16/4 kq</t>
  </si>
  <si>
    <t>SẦU RIÊNG RI 6</t>
  </si>
  <si>
    <t>TÊN SẢN PHẨM KQ</t>
  </si>
  <si>
    <t>CẢI KALE 150GR</t>
  </si>
  <si>
    <t>MIT RUOT DO XE</t>
  </si>
  <si>
    <t>TÊN SẢN PHẨM VR</t>
  </si>
  <si>
    <t>hàng tồn cuối ngày 19/4 vr</t>
  </si>
  <si>
    <t>hàng tồn cuối ngày 19/4 kq</t>
  </si>
  <si>
    <t>CHANH DÂY TÍM</t>
  </si>
  <si>
    <t>hàng tồn cuối ngày 20/4 vr</t>
  </si>
  <si>
    <t>hàng tồn cuối ngày 20/4 kq</t>
  </si>
  <si>
    <t>hàng tồn cuối ngày 21/4 vr</t>
  </si>
  <si>
    <t>hàng tồn cuối ngày 21/4 kq</t>
  </si>
  <si>
    <t>hàng tồn cuối ngày 22/4 vr</t>
  </si>
  <si>
    <t>hàng tồn cuối ngày 22/4 kq</t>
  </si>
  <si>
    <t>DƯA LEO BABY VR 300G</t>
  </si>
  <si>
    <t>ROCKET 200G</t>
  </si>
  <si>
    <t>NGÀY  26/04/2024</t>
  </si>
  <si>
    <t>hàng tồn cuối ngày 24/4 vr</t>
  </si>
  <si>
    <t>hàng tồn cuối ngày 25/4 vr</t>
  </si>
  <si>
    <t>hàng tồn cuối ngày 25/4 kq</t>
  </si>
  <si>
    <t xml:space="preserve">GIÁ NHẬP </t>
  </si>
  <si>
    <t>hàng tồn cuối ngày 26/4 vr</t>
  </si>
  <si>
    <t>hàng tồn cuối ngày 26/4 kq</t>
  </si>
  <si>
    <t>NGÀY  30/04/2024</t>
  </si>
  <si>
    <t>MẬN HẬU 500G</t>
  </si>
  <si>
    <t>hàng tồn cuối ngày 27/9 vr</t>
  </si>
  <si>
    <t>hàng tồn cuối ngày 28/4 vr</t>
  </si>
  <si>
    <t>hàng tồn cuối ngày 27/4 kq</t>
  </si>
  <si>
    <t>NGÀY  01/05/2024</t>
  </si>
  <si>
    <t>ỔI GĂNG</t>
  </si>
  <si>
    <t>hàng tồn cuối ngày 29/4 vr</t>
  </si>
  <si>
    <t>NGÀY  02/05/2024</t>
  </si>
  <si>
    <t>hàng tồn cuối ngày 30/4</t>
  </si>
  <si>
    <t>Kho Ngọc Thụy</t>
  </si>
  <si>
    <t>Đà Lạt</t>
  </si>
  <si>
    <t>Hàng nhập trong kỳ</t>
  </si>
  <si>
    <t>Xuất trong kỳ</t>
  </si>
  <si>
    <t>Tồn cuối T3 (30/03/2024)</t>
  </si>
  <si>
    <t>HĐ đầu ra</t>
  </si>
  <si>
    <t>Phân bổ HH xuất kho</t>
  </si>
  <si>
    <t>KQ</t>
  </si>
  <si>
    <t>VRĐL</t>
  </si>
  <si>
    <t>Tồn cuối T4 (29/04/2024)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</si>
</sst>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_-* #,##0_-;\-* #,##0_-;_-* &quot;-&quot;??_-;_-@_-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6"/>
      <name val="Times New Roman"/>
      <family val="1"/>
    </font>
    <font>
      <sz val="12"/>
      <color rgb="FFFF0000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0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b/>
      <sz val="10"/>
      <name val="Times New Roman"/>
      <family val="1"/>
      <charset val="163"/>
    </font>
    <font>
      <sz val="14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2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0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b/>
      <sz val="10"/>
      <name val="Times New Roman"/>
      <family val="1"/>
      <charset val="163"/>
    </font>
    <font>
      <sz val="14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2"/>
      <name val="Times New Roman"/>
      <family val="1"/>
      <charset val="163"/>
    </font>
    <font>
      <sz val="6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8"/>
      <name val="Times New Roman"/>
      <family val="1"/>
    </font>
    <font>
      <b/>
      <sz val="14"/>
      <color theme="1"/>
      <name val="Calibri"/>
      <family val="2"/>
      <charset val="163"/>
      <scheme val="minor"/>
    </font>
    <font>
      <b/>
      <sz val="12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shrinkToFit="1"/>
    </xf>
    <xf numFmtId="164" fontId="5" fillId="0" borderId="2" xfId="1" applyNumberFormat="1" applyFont="1" applyFill="1" applyBorder="1" applyAlignment="1">
      <alignment horizontal="left" vertical="center" shrinkToFit="1"/>
    </xf>
    <xf numFmtId="164" fontId="5" fillId="0" borderId="2" xfId="2" applyNumberFormat="1" applyFont="1" applyFill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1" fontId="5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wrapText="1" shrinkToFit="1"/>
    </xf>
    <xf numFmtId="165" fontId="8" fillId="0" borderId="2" xfId="0" applyNumberFormat="1" applyFont="1" applyBorder="1" applyAlignment="1">
      <alignment horizontal="left" vertical="center" shrinkToFit="1"/>
    </xf>
    <xf numFmtId="165" fontId="5" fillId="0" borderId="2" xfId="0" applyNumberFormat="1" applyFont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shrinkToFit="1"/>
    </xf>
    <xf numFmtId="166" fontId="5" fillId="0" borderId="2" xfId="1" applyNumberFormat="1" applyFont="1" applyFill="1" applyBorder="1" applyAlignment="1">
      <alignment horizontal="left" vertical="center" shrinkToFit="1"/>
    </xf>
    <xf numFmtId="166" fontId="5" fillId="0" borderId="2" xfId="2" applyNumberFormat="1" applyFont="1" applyFill="1" applyBorder="1" applyAlignment="1">
      <alignment horizontal="left" vertical="center" shrinkToFit="1"/>
    </xf>
    <xf numFmtId="165" fontId="7" fillId="0" borderId="2" xfId="0" applyNumberFormat="1" applyFont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wrapText="1" shrinkToFit="1"/>
    </xf>
    <xf numFmtId="3" fontId="7" fillId="0" borderId="2" xfId="0" applyNumberFormat="1" applyFont="1" applyBorder="1"/>
    <xf numFmtId="165" fontId="5" fillId="0" borderId="0" xfId="0" applyNumberFormat="1" applyFont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shrinkToFit="1"/>
    </xf>
    <xf numFmtId="1" fontId="5" fillId="0" borderId="4" xfId="0" applyNumberFormat="1" applyFont="1" applyBorder="1" applyAlignment="1">
      <alignment horizontal="left" vertical="center" shrinkToFit="1"/>
    </xf>
    <xf numFmtId="165" fontId="8" fillId="0" borderId="4" xfId="0" applyNumberFormat="1" applyFont="1" applyBorder="1" applyAlignment="1">
      <alignment horizontal="left" vertical="center" shrinkToFit="1"/>
    </xf>
    <xf numFmtId="165" fontId="8" fillId="0" borderId="2" xfId="0" applyNumberFormat="1" applyFont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top"/>
    </xf>
    <xf numFmtId="166" fontId="5" fillId="0" borderId="2" xfId="2" applyNumberFormat="1" applyFont="1" applyFill="1" applyBorder="1" applyAlignment="1">
      <alignment horizontal="left" vertical="top"/>
    </xf>
    <xf numFmtId="165" fontId="5" fillId="3" borderId="2" xfId="0" applyNumberFormat="1" applyFont="1" applyFill="1" applyBorder="1" applyAlignment="1">
      <alignment horizontal="left" vertical="center" shrinkToFit="1"/>
    </xf>
    <xf numFmtId="164" fontId="8" fillId="0" borderId="2" xfId="1" applyNumberFormat="1" applyFont="1" applyFill="1" applyBorder="1" applyAlignment="1">
      <alignment horizontal="left" vertical="center" wrapText="1" shrinkToFit="1"/>
    </xf>
    <xf numFmtId="1" fontId="9" fillId="0" borderId="2" xfId="0" applyNumberFormat="1" applyFont="1" applyBorder="1" applyAlignment="1">
      <alignment horizontal="left" vertical="center" shrinkToFit="1"/>
    </xf>
    <xf numFmtId="164" fontId="9" fillId="0" borderId="2" xfId="1" applyNumberFormat="1" applyFont="1" applyFill="1" applyBorder="1" applyAlignment="1">
      <alignment horizontal="left" vertical="center" shrinkToFit="1"/>
    </xf>
    <xf numFmtId="164" fontId="9" fillId="0" borderId="2" xfId="2" applyNumberFormat="1" applyFont="1" applyFill="1" applyBorder="1" applyAlignment="1">
      <alignment horizontal="left" vertical="center" shrinkToFit="1"/>
    </xf>
    <xf numFmtId="0" fontId="9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left" vertical="center" shrinkToFit="1"/>
    </xf>
    <xf numFmtId="3" fontId="8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164" fontId="10" fillId="0" borderId="2" xfId="1" applyNumberFormat="1" applyFont="1" applyFill="1" applyBorder="1" applyAlignment="1">
      <alignment horizontal="center" vertical="center"/>
    </xf>
    <xf numFmtId="164" fontId="10" fillId="0" borderId="2" xfId="2" applyNumberFormat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164" fontId="4" fillId="0" borderId="2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left" vertical="center" shrinkToFit="1"/>
    </xf>
    <xf numFmtId="164" fontId="5" fillId="0" borderId="2" xfId="2" applyNumberFormat="1" applyFont="1" applyFill="1" applyBorder="1" applyAlignment="1">
      <alignment horizontal="left" vertical="center" wrapText="1" shrinkToFit="1"/>
    </xf>
    <xf numFmtId="164" fontId="0" fillId="0" borderId="0" xfId="0" applyNumberFormat="1"/>
    <xf numFmtId="43" fontId="5" fillId="0" borderId="2" xfId="2" applyFont="1" applyFill="1" applyBorder="1" applyAlignment="1">
      <alignment horizontal="left" vertical="center" shrinkToFit="1"/>
    </xf>
    <xf numFmtId="164" fontId="11" fillId="0" borderId="2" xfId="2" applyNumberFormat="1" applyFont="1" applyFill="1" applyBorder="1" applyAlignment="1">
      <alignment horizontal="left" vertical="center" wrapText="1" shrinkToFit="1"/>
    </xf>
    <xf numFmtId="0" fontId="12" fillId="0" borderId="0" xfId="0" applyFont="1" applyAlignment="1">
      <alignment horizontal="left" vertical="center"/>
    </xf>
    <xf numFmtId="164" fontId="4" fillId="0" borderId="2" xfId="2" applyNumberFormat="1" applyFont="1" applyFill="1" applyBorder="1" applyAlignment="1">
      <alignment vertical="center" wrapText="1"/>
    </xf>
    <xf numFmtId="3" fontId="13" fillId="3" borderId="7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15" fillId="3" borderId="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4" fillId="0" borderId="2" xfId="2" applyNumberFormat="1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left" vertical="center" shrinkToFit="1"/>
    </xf>
    <xf numFmtId="3" fontId="15" fillId="3" borderId="8" xfId="0" applyNumberFormat="1" applyFont="1" applyFill="1" applyBorder="1" applyAlignment="1">
      <alignment horizontal="left" vertical="center" shrinkToFit="1"/>
    </xf>
    <xf numFmtId="164" fontId="17" fillId="0" borderId="2" xfId="2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3" fontId="5" fillId="3" borderId="6" xfId="0" applyNumberFormat="1" applyFont="1" applyFill="1" applyBorder="1" applyAlignment="1">
      <alignment horizontal="left" vertical="center" shrinkToFit="1"/>
    </xf>
    <xf numFmtId="3" fontId="5" fillId="3" borderId="9" xfId="0" applyNumberFormat="1" applyFont="1" applyFill="1" applyBorder="1" applyAlignment="1">
      <alignment horizontal="left" vertical="center" shrinkToFit="1"/>
    </xf>
    <xf numFmtId="3" fontId="5" fillId="3" borderId="7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21" fillId="0" borderId="2" xfId="2" applyNumberFormat="1" applyFont="1" applyFill="1" applyBorder="1" applyAlignment="1">
      <alignment horizontal="center" vertical="center"/>
    </xf>
    <xf numFmtId="3" fontId="9" fillId="3" borderId="7" xfId="0" applyNumberFormat="1" applyFont="1" applyFill="1" applyBorder="1" applyAlignment="1">
      <alignment horizontal="left" vertical="center" shrinkToFit="1"/>
    </xf>
    <xf numFmtId="3" fontId="5" fillId="3" borderId="7" xfId="0" applyNumberFormat="1" applyFont="1" applyFill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164" fontId="8" fillId="0" borderId="0" xfId="2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12" fillId="0" borderId="0" xfId="2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shrinkToFit="1"/>
    </xf>
    <xf numFmtId="164" fontId="8" fillId="0" borderId="2" xfId="2" applyNumberFormat="1" applyFont="1" applyFill="1" applyBorder="1" applyAlignment="1">
      <alignment horizontal="center" vertical="center"/>
    </xf>
    <xf numFmtId="164" fontId="8" fillId="0" borderId="2" xfId="2" applyNumberFormat="1" applyFont="1" applyFill="1" applyBorder="1" applyAlignment="1">
      <alignment horizontal="left" vertical="center" shrinkToFit="1"/>
    </xf>
    <xf numFmtId="3" fontId="8" fillId="3" borderId="7" xfId="0" applyNumberFormat="1" applyFont="1" applyFill="1" applyBorder="1" applyAlignment="1">
      <alignment horizontal="left" vertical="center" shrinkToFit="1"/>
    </xf>
    <xf numFmtId="3" fontId="17" fillId="3" borderId="8" xfId="0" applyNumberFormat="1" applyFont="1" applyFill="1" applyBorder="1" applyAlignment="1">
      <alignment horizontal="left" vertical="center" shrinkToFit="1"/>
    </xf>
    <xf numFmtId="1" fontId="17" fillId="0" borderId="2" xfId="0" applyNumberFormat="1" applyFont="1" applyBorder="1" applyAlignment="1">
      <alignment vertical="center" shrinkToFit="1"/>
    </xf>
    <xf numFmtId="164" fontId="17" fillId="3" borderId="7" xfId="2" applyNumberFormat="1" applyFont="1" applyFill="1" applyBorder="1" applyAlignment="1">
      <alignment horizontal="center" vertical="center"/>
    </xf>
    <xf numFmtId="164" fontId="17" fillId="3" borderId="8" xfId="2" applyNumberFormat="1" applyFont="1" applyFill="1" applyBorder="1" applyAlignment="1">
      <alignment horizontal="center" vertical="center"/>
    </xf>
    <xf numFmtId="166" fontId="8" fillId="0" borderId="2" xfId="2" applyNumberFormat="1" applyFont="1" applyFill="1" applyBorder="1" applyAlignment="1">
      <alignment horizontal="left" vertical="center" shrinkToFit="1"/>
    </xf>
    <xf numFmtId="0" fontId="7" fillId="0" borderId="2" xfId="0" applyFont="1" applyBorder="1" applyAlignment="1">
      <alignment vertical="center"/>
    </xf>
    <xf numFmtId="0" fontId="17" fillId="3" borderId="0" xfId="0" applyFont="1" applyFill="1" applyAlignment="1">
      <alignment horizontal="left" vertical="center"/>
    </xf>
    <xf numFmtId="16" fontId="22" fillId="0" borderId="0" xfId="0" applyNumberFormat="1" applyFont="1"/>
    <xf numFmtId="164" fontId="17" fillId="4" borderId="0" xfId="0" applyNumberFormat="1" applyFont="1" applyFill="1" applyAlignment="1">
      <alignment horizontal="left" vertical="center"/>
    </xf>
    <xf numFmtId="165" fontId="8" fillId="0" borderId="0" xfId="0" applyNumberFormat="1" applyFont="1" applyAlignment="1">
      <alignment horizontal="left" vertical="center" shrinkToFit="1"/>
    </xf>
    <xf numFmtId="1" fontId="9" fillId="0" borderId="0" xfId="0" applyNumberFormat="1" applyFont="1" applyAlignment="1">
      <alignment horizontal="left" vertical="center" shrinkToFit="1"/>
    </xf>
    <xf numFmtId="0" fontId="3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3" borderId="11" xfId="0" applyNumberFormat="1" applyFont="1" applyFill="1" applyBorder="1" applyAlignment="1">
      <alignment horizontal="center" vertical="center" wrapText="1"/>
    </xf>
    <xf numFmtId="3" fontId="5" fillId="3" borderId="10" xfId="0" applyNumberFormat="1" applyFont="1" applyFill="1" applyBorder="1" applyAlignment="1">
      <alignment horizontal="left" vertical="center" shrinkToFit="1"/>
    </xf>
    <xf numFmtId="3" fontId="23" fillId="3" borderId="11" xfId="0" applyNumberFormat="1" applyFont="1" applyFill="1" applyBorder="1" applyAlignment="1">
      <alignment horizontal="left" vertical="center" shrinkToFit="1"/>
    </xf>
    <xf numFmtId="3" fontId="10" fillId="3" borderId="8" xfId="0" applyNumberFormat="1" applyFont="1" applyFill="1" applyBorder="1" applyAlignment="1">
      <alignment horizontal="left" vertical="center" wrapText="1"/>
    </xf>
    <xf numFmtId="3" fontId="10" fillId="3" borderId="10" xfId="0" applyNumberFormat="1" applyFont="1" applyFill="1" applyBorder="1" applyAlignment="1">
      <alignment horizontal="left" vertical="center" shrinkToFit="1"/>
    </xf>
    <xf numFmtId="3" fontId="23" fillId="3" borderId="10" xfId="0" applyNumberFormat="1" applyFont="1" applyFill="1" applyBorder="1" applyAlignment="1">
      <alignment horizontal="left" vertical="center" shrinkToFit="1"/>
    </xf>
    <xf numFmtId="3" fontId="23" fillId="3" borderId="11" xfId="0" applyNumberFormat="1" applyFont="1" applyFill="1" applyBorder="1" applyAlignment="1">
      <alignment horizontal="left" vertical="center"/>
    </xf>
    <xf numFmtId="3" fontId="10" fillId="3" borderId="10" xfId="0" applyNumberFormat="1" applyFont="1" applyFill="1" applyBorder="1" applyAlignment="1">
      <alignment horizontal="left" vertical="center" wrapText="1" shrinkToFit="1"/>
    </xf>
    <xf numFmtId="3" fontId="10" fillId="3" borderId="8" xfId="0" applyNumberFormat="1" applyFont="1" applyFill="1" applyBorder="1" applyAlignment="1">
      <alignment horizontal="center" vertical="center" wrapText="1"/>
    </xf>
    <xf numFmtId="3" fontId="9" fillId="3" borderId="10" xfId="0" applyNumberFormat="1" applyFont="1" applyFill="1" applyBorder="1" applyAlignment="1">
      <alignment horizontal="left" vertical="center" shrinkToFit="1"/>
    </xf>
    <xf numFmtId="3" fontId="24" fillId="3" borderId="11" xfId="0" applyNumberFormat="1" applyFont="1" applyFill="1" applyBorder="1" applyAlignment="1">
      <alignment horizontal="left" vertical="center" shrinkToFit="1"/>
    </xf>
    <xf numFmtId="3" fontId="23" fillId="3" borderId="11" xfId="0" applyNumberFormat="1" applyFont="1" applyFill="1" applyBorder="1" applyAlignment="1">
      <alignment horizontal="left" vertical="top"/>
    </xf>
    <xf numFmtId="3" fontId="15" fillId="3" borderId="11" xfId="0" applyNumberFormat="1" applyFont="1" applyFill="1" applyBorder="1" applyAlignment="1">
      <alignment horizontal="left" vertical="center" shrinkToFit="1"/>
    </xf>
    <xf numFmtId="3" fontId="5" fillId="3" borderId="12" xfId="0" applyNumberFormat="1" applyFont="1" applyFill="1" applyBorder="1" applyAlignment="1">
      <alignment horizontal="left" vertical="center" shrinkToFit="1"/>
    </xf>
    <xf numFmtId="3" fontId="5" fillId="3" borderId="14" xfId="0" applyNumberFormat="1" applyFont="1" applyFill="1" applyBorder="1" applyAlignment="1">
      <alignment horizontal="left" vertical="center" shrinkToFit="1"/>
    </xf>
    <xf numFmtId="3" fontId="5" fillId="3" borderId="10" xfId="0" applyNumberFormat="1" applyFont="1" applyFill="1" applyBorder="1" applyAlignment="1">
      <alignment horizontal="center" vertical="center" shrinkToFit="1"/>
    </xf>
    <xf numFmtId="3" fontId="5" fillId="3" borderId="11" xfId="0" applyNumberFormat="1" applyFont="1" applyFill="1" applyBorder="1" applyAlignment="1">
      <alignment horizontal="left" vertical="center" shrinkToFit="1"/>
    </xf>
    <xf numFmtId="164" fontId="4" fillId="3" borderId="7" xfId="2" applyNumberFormat="1" applyFont="1" applyFill="1" applyBorder="1" applyAlignment="1">
      <alignment horizontal="center" vertical="center"/>
    </xf>
    <xf numFmtId="164" fontId="4" fillId="3" borderId="8" xfId="2" applyNumberFormat="1" applyFont="1" applyFill="1" applyBorder="1" applyAlignment="1">
      <alignment horizontal="center" vertical="center"/>
    </xf>
    <xf numFmtId="164" fontId="4" fillId="3" borderId="10" xfId="2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3" fontId="15" fillId="3" borderId="8" xfId="0" applyNumberFormat="1" applyFont="1" applyFill="1" applyBorder="1" applyAlignment="1">
      <alignment horizontal="left" vertical="center" wrapText="1" shrinkToFit="1"/>
    </xf>
    <xf numFmtId="164" fontId="7" fillId="0" borderId="2" xfId="2" applyNumberFormat="1" applyFont="1" applyFill="1" applyBorder="1" applyAlignment="1">
      <alignment horizontal="center" vertical="center"/>
    </xf>
    <xf numFmtId="164" fontId="7" fillId="0" borderId="2" xfId="2" applyNumberFormat="1" applyFont="1" applyFill="1" applyBorder="1" applyAlignment="1">
      <alignment horizontal="left" vertical="center" shrinkToFit="1"/>
    </xf>
    <xf numFmtId="164" fontId="15" fillId="4" borderId="0" xfId="0" applyNumberFormat="1" applyFont="1" applyFill="1" applyAlignment="1">
      <alignment horizontal="left" vertical="center"/>
    </xf>
    <xf numFmtId="164" fontId="17" fillId="5" borderId="2" xfId="2" applyNumberFormat="1" applyFont="1" applyFill="1" applyBorder="1" applyAlignment="1">
      <alignment vertical="center" wrapText="1"/>
    </xf>
    <xf numFmtId="3" fontId="17" fillId="5" borderId="2" xfId="0" applyNumberFormat="1" applyFont="1" applyFill="1" applyBorder="1" applyAlignment="1">
      <alignment horizontal="center" vertical="center" wrapText="1"/>
    </xf>
    <xf numFmtId="3" fontId="17" fillId="5" borderId="7" xfId="0" applyNumberFormat="1" applyFont="1" applyFill="1" applyBorder="1" applyAlignment="1">
      <alignment horizontal="center" vertical="center" wrapText="1"/>
    </xf>
    <xf numFmtId="3" fontId="17" fillId="5" borderId="8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 applyAlignment="1">
      <alignment horizontal="left" vertical="center"/>
    </xf>
    <xf numFmtId="3" fontId="27" fillId="2" borderId="2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shrinkToFit="1"/>
    </xf>
    <xf numFmtId="164" fontId="28" fillId="0" borderId="2" xfId="1" applyNumberFormat="1" applyFont="1" applyFill="1" applyBorder="1" applyAlignment="1">
      <alignment horizontal="left" vertical="center" shrinkToFit="1"/>
    </xf>
    <xf numFmtId="164" fontId="28" fillId="0" borderId="2" xfId="2" applyNumberFormat="1" applyFont="1" applyFill="1" applyBorder="1" applyAlignment="1">
      <alignment horizontal="left" vertical="center" shrinkToFit="1"/>
    </xf>
    <xf numFmtId="0" fontId="29" fillId="0" borderId="2" xfId="0" applyFont="1" applyBorder="1" applyAlignment="1">
      <alignment horizontal="left" vertical="center" shrinkToFit="1"/>
    </xf>
    <xf numFmtId="1" fontId="28" fillId="0" borderId="2" xfId="0" applyNumberFormat="1" applyFont="1" applyBorder="1" applyAlignment="1">
      <alignment horizontal="left" vertical="center" shrinkToFit="1"/>
    </xf>
    <xf numFmtId="0" fontId="30" fillId="0" borderId="2" xfId="0" applyFont="1" applyBorder="1" applyAlignment="1">
      <alignment horizontal="left" vertical="center" wrapText="1" shrinkToFit="1"/>
    </xf>
    <xf numFmtId="165" fontId="30" fillId="0" borderId="2" xfId="0" applyNumberFormat="1" applyFont="1" applyBorder="1" applyAlignment="1">
      <alignment horizontal="left" vertical="center" shrinkToFit="1"/>
    </xf>
    <xf numFmtId="165" fontId="28" fillId="0" borderId="2" xfId="0" applyNumberFormat="1" applyFont="1" applyBorder="1" applyAlignment="1">
      <alignment horizontal="left" vertical="center" shrinkToFit="1"/>
    </xf>
    <xf numFmtId="1" fontId="29" fillId="0" borderId="2" xfId="0" applyNumberFormat="1" applyFont="1" applyBorder="1" applyAlignment="1">
      <alignment horizontal="left" vertical="center" shrinkToFit="1"/>
    </xf>
    <xf numFmtId="166" fontId="28" fillId="0" borderId="2" xfId="1" applyNumberFormat="1" applyFont="1" applyFill="1" applyBorder="1" applyAlignment="1">
      <alignment horizontal="left" vertical="center" shrinkToFit="1"/>
    </xf>
    <xf numFmtId="165" fontId="29" fillId="0" borderId="2" xfId="0" applyNumberFormat="1" applyFont="1" applyBorder="1" applyAlignment="1">
      <alignment horizontal="left" vertical="center" shrinkToFit="1"/>
    </xf>
    <xf numFmtId="1" fontId="28" fillId="0" borderId="0" xfId="0" applyNumberFormat="1" applyFont="1" applyAlignment="1">
      <alignment horizontal="left" vertical="center" shrinkToFit="1"/>
    </xf>
    <xf numFmtId="1" fontId="30" fillId="0" borderId="2" xfId="0" applyNumberFormat="1" applyFont="1" applyBorder="1" applyAlignment="1">
      <alignment horizontal="left" vertical="center" wrapText="1" shrinkToFit="1"/>
    </xf>
    <xf numFmtId="3" fontId="29" fillId="0" borderId="2" xfId="0" applyNumberFormat="1" applyFont="1" applyBorder="1"/>
    <xf numFmtId="165" fontId="28" fillId="0" borderId="0" xfId="0" applyNumberFormat="1" applyFont="1" applyAlignment="1">
      <alignment horizontal="left" vertical="center" shrinkToFit="1"/>
    </xf>
    <xf numFmtId="1" fontId="30" fillId="0" borderId="2" xfId="0" applyNumberFormat="1" applyFont="1" applyBorder="1" applyAlignment="1">
      <alignment horizontal="left" vertical="center" shrinkToFit="1"/>
    </xf>
    <xf numFmtId="1" fontId="28" fillId="0" borderId="4" xfId="0" applyNumberFormat="1" applyFont="1" applyBorder="1" applyAlignment="1">
      <alignment horizontal="left" vertical="center" shrinkToFit="1"/>
    </xf>
    <xf numFmtId="165" fontId="30" fillId="0" borderId="4" xfId="0" applyNumberFormat="1" applyFont="1" applyBorder="1" applyAlignment="1">
      <alignment horizontal="left" vertical="center" shrinkToFit="1"/>
    </xf>
    <xf numFmtId="165" fontId="30" fillId="0" borderId="2" xfId="0" applyNumberFormat="1" applyFont="1" applyBorder="1" applyAlignment="1">
      <alignment horizontal="left" vertical="center" wrapText="1" shrinkToFit="1"/>
    </xf>
    <xf numFmtId="166" fontId="28" fillId="0" borderId="2" xfId="1" applyNumberFormat="1" applyFont="1" applyFill="1" applyBorder="1" applyAlignment="1">
      <alignment horizontal="left" vertical="top"/>
    </xf>
    <xf numFmtId="165" fontId="28" fillId="3" borderId="2" xfId="0" applyNumberFormat="1" applyFont="1" applyFill="1" applyBorder="1" applyAlignment="1">
      <alignment horizontal="left" vertical="center" shrinkToFit="1"/>
    </xf>
    <xf numFmtId="1" fontId="31" fillId="0" borderId="2" xfId="0" applyNumberFormat="1" applyFont="1" applyBorder="1" applyAlignment="1">
      <alignment horizontal="left" vertical="center" shrinkToFit="1"/>
    </xf>
    <xf numFmtId="164" fontId="31" fillId="0" borderId="2" xfId="1" applyNumberFormat="1" applyFont="1" applyFill="1" applyBorder="1" applyAlignment="1">
      <alignment horizontal="left" vertical="center" shrinkToFit="1"/>
    </xf>
    <xf numFmtId="0" fontId="31" fillId="0" borderId="2" xfId="0" applyFont="1" applyBorder="1" applyAlignment="1">
      <alignment vertical="center"/>
    </xf>
    <xf numFmtId="3" fontId="29" fillId="0" borderId="2" xfId="0" applyNumberFormat="1" applyFont="1" applyBorder="1" applyAlignment="1">
      <alignment horizontal="left" vertical="center" shrinkToFit="1"/>
    </xf>
    <xf numFmtId="3" fontId="30" fillId="0" borderId="2" xfId="0" applyNumberFormat="1" applyFont="1" applyBorder="1" applyAlignment="1">
      <alignment horizontal="left" vertical="center" shrinkToFit="1"/>
    </xf>
    <xf numFmtId="3" fontId="28" fillId="0" borderId="2" xfId="0" applyNumberFormat="1" applyFont="1" applyBorder="1" applyAlignment="1">
      <alignment horizontal="left" vertical="center" shrinkToFit="1"/>
    </xf>
    <xf numFmtId="164" fontId="32" fillId="0" borderId="2" xfId="1" applyNumberFormat="1" applyFont="1" applyFill="1" applyBorder="1" applyAlignment="1">
      <alignment horizontal="center" vertical="center"/>
    </xf>
    <xf numFmtId="1" fontId="32" fillId="0" borderId="2" xfId="0" applyNumberFormat="1" applyFont="1" applyBorder="1" applyAlignment="1">
      <alignment vertical="center" shrinkToFit="1"/>
    </xf>
    <xf numFmtId="164" fontId="27" fillId="0" borderId="2" xfId="1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4" fontId="17" fillId="3" borderId="0" xfId="0" applyNumberFormat="1" applyFont="1" applyFill="1" applyAlignment="1">
      <alignment horizontal="left" vertical="center"/>
    </xf>
    <xf numFmtId="0" fontId="33" fillId="0" borderId="0" xfId="0" applyFont="1"/>
    <xf numFmtId="0" fontId="34" fillId="0" borderId="0" xfId="0" applyFont="1" applyAlignment="1">
      <alignment horizontal="left" vertical="center"/>
    </xf>
    <xf numFmtId="3" fontId="35" fillId="2" borderId="2" xfId="0" applyNumberFormat="1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left" vertical="center" shrinkToFit="1"/>
    </xf>
    <xf numFmtId="164" fontId="36" fillId="0" borderId="2" xfId="1" applyNumberFormat="1" applyFont="1" applyFill="1" applyBorder="1" applyAlignment="1">
      <alignment horizontal="left" vertical="center" shrinkToFit="1"/>
    </xf>
    <xf numFmtId="164" fontId="36" fillId="0" borderId="2" xfId="2" applyNumberFormat="1" applyFont="1" applyFill="1" applyBorder="1" applyAlignment="1">
      <alignment horizontal="left" vertical="center" shrinkToFit="1"/>
    </xf>
    <xf numFmtId="0" fontId="37" fillId="0" borderId="2" xfId="0" applyFont="1" applyBorder="1" applyAlignment="1">
      <alignment horizontal="left" vertical="center" shrinkToFit="1"/>
    </xf>
    <xf numFmtId="1" fontId="36" fillId="0" borderId="2" xfId="0" applyNumberFormat="1" applyFont="1" applyBorder="1" applyAlignment="1">
      <alignment horizontal="left" vertical="center" shrinkToFit="1"/>
    </xf>
    <xf numFmtId="0" fontId="38" fillId="0" borderId="2" xfId="0" applyFont="1" applyBorder="1" applyAlignment="1">
      <alignment horizontal="left" vertical="center" wrapText="1" shrinkToFit="1"/>
    </xf>
    <xf numFmtId="165" fontId="38" fillId="0" borderId="2" xfId="0" applyNumberFormat="1" applyFont="1" applyBorder="1" applyAlignment="1">
      <alignment horizontal="left" vertical="center" shrinkToFit="1"/>
    </xf>
    <xf numFmtId="165" fontId="36" fillId="0" borderId="2" xfId="0" applyNumberFormat="1" applyFont="1" applyBorder="1" applyAlignment="1">
      <alignment horizontal="left" vertical="center" shrinkToFit="1"/>
    </xf>
    <xf numFmtId="1" fontId="37" fillId="0" borderId="2" xfId="0" applyNumberFormat="1" applyFont="1" applyBorder="1" applyAlignment="1">
      <alignment horizontal="left" vertical="center" shrinkToFit="1"/>
    </xf>
    <xf numFmtId="166" fontId="36" fillId="0" borderId="2" xfId="1" applyNumberFormat="1" applyFont="1" applyFill="1" applyBorder="1" applyAlignment="1">
      <alignment horizontal="left" vertical="center" shrinkToFit="1"/>
    </xf>
    <xf numFmtId="165" fontId="37" fillId="0" borderId="2" xfId="0" applyNumberFormat="1" applyFont="1" applyBorder="1" applyAlignment="1">
      <alignment horizontal="left" vertical="center" shrinkToFit="1"/>
    </xf>
    <xf numFmtId="1" fontId="36" fillId="0" borderId="0" xfId="0" applyNumberFormat="1" applyFont="1" applyAlignment="1">
      <alignment horizontal="left" vertical="center" shrinkToFit="1"/>
    </xf>
    <xf numFmtId="1" fontId="38" fillId="0" borderId="2" xfId="0" applyNumberFormat="1" applyFont="1" applyBorder="1" applyAlignment="1">
      <alignment horizontal="left" vertical="center" wrapText="1" shrinkToFit="1"/>
    </xf>
    <xf numFmtId="3" fontId="37" fillId="0" borderId="2" xfId="0" applyNumberFormat="1" applyFont="1" applyBorder="1"/>
    <xf numFmtId="165" fontId="36" fillId="0" borderId="0" xfId="0" applyNumberFormat="1" applyFont="1" applyAlignment="1">
      <alignment horizontal="left" vertical="center" shrinkToFit="1"/>
    </xf>
    <xf numFmtId="1" fontId="38" fillId="0" borderId="2" xfId="0" applyNumberFormat="1" applyFont="1" applyBorder="1" applyAlignment="1">
      <alignment horizontal="left" vertical="center" shrinkToFit="1"/>
    </xf>
    <xf numFmtId="1" fontId="36" fillId="0" borderId="4" xfId="0" applyNumberFormat="1" applyFont="1" applyBorder="1" applyAlignment="1">
      <alignment horizontal="left" vertical="center" shrinkToFit="1"/>
    </xf>
    <xf numFmtId="165" fontId="38" fillId="0" borderId="4" xfId="0" applyNumberFormat="1" applyFont="1" applyBorder="1" applyAlignment="1">
      <alignment horizontal="left" vertical="center" shrinkToFit="1"/>
    </xf>
    <xf numFmtId="165" fontId="38" fillId="0" borderId="2" xfId="0" applyNumberFormat="1" applyFont="1" applyBorder="1" applyAlignment="1">
      <alignment horizontal="left" vertical="center" wrapText="1" shrinkToFit="1"/>
    </xf>
    <xf numFmtId="166" fontId="36" fillId="0" borderId="2" xfId="1" applyNumberFormat="1" applyFont="1" applyFill="1" applyBorder="1" applyAlignment="1">
      <alignment horizontal="left" vertical="top"/>
    </xf>
    <xf numFmtId="165" fontId="36" fillId="3" borderId="2" xfId="0" applyNumberFormat="1" applyFont="1" applyFill="1" applyBorder="1" applyAlignment="1">
      <alignment horizontal="left" vertical="center" shrinkToFit="1"/>
    </xf>
    <xf numFmtId="164" fontId="39" fillId="0" borderId="2" xfId="1" applyNumberFormat="1" applyFont="1" applyFill="1" applyBorder="1" applyAlignment="1">
      <alignment horizontal="left" vertical="center" wrapText="1" shrinkToFit="1"/>
    </xf>
    <xf numFmtId="1" fontId="40" fillId="0" borderId="2" xfId="0" applyNumberFormat="1" applyFont="1" applyBorder="1" applyAlignment="1">
      <alignment horizontal="left" vertical="center" shrinkToFit="1"/>
    </xf>
    <xf numFmtId="164" fontId="40" fillId="0" borderId="2" xfId="1" applyNumberFormat="1" applyFont="1" applyFill="1" applyBorder="1" applyAlignment="1">
      <alignment horizontal="left" vertical="center" shrinkToFit="1"/>
    </xf>
    <xf numFmtId="0" fontId="40" fillId="0" borderId="2" xfId="0" applyFont="1" applyBorder="1" applyAlignment="1">
      <alignment vertical="center"/>
    </xf>
    <xf numFmtId="3" fontId="37" fillId="0" borderId="2" xfId="0" applyNumberFormat="1" applyFont="1" applyBorder="1" applyAlignment="1">
      <alignment horizontal="left" vertical="center" shrinkToFit="1"/>
    </xf>
    <xf numFmtId="3" fontId="38" fillId="0" borderId="2" xfId="0" applyNumberFormat="1" applyFont="1" applyBorder="1" applyAlignment="1">
      <alignment horizontal="left" vertical="center" shrinkToFit="1"/>
    </xf>
    <xf numFmtId="3" fontId="36" fillId="0" borderId="2" xfId="0" applyNumberFormat="1" applyFont="1" applyBorder="1" applyAlignment="1">
      <alignment horizontal="left" vertical="center" shrinkToFit="1"/>
    </xf>
    <xf numFmtId="164" fontId="41" fillId="0" borderId="2" xfId="1" applyNumberFormat="1" applyFont="1" applyFill="1" applyBorder="1" applyAlignment="1">
      <alignment horizontal="center" vertical="center"/>
    </xf>
    <xf numFmtId="1" fontId="41" fillId="0" borderId="2" xfId="0" applyNumberFormat="1" applyFont="1" applyBorder="1" applyAlignment="1">
      <alignment vertical="center" shrinkToFit="1"/>
    </xf>
    <xf numFmtId="164" fontId="35" fillId="0" borderId="2" xfId="1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164" fontId="3" fillId="0" borderId="0" xfId="2" applyNumberFormat="1" applyFont="1" applyFill="1" applyBorder="1" applyAlignment="1">
      <alignment horizontal="center" vertical="center"/>
    </xf>
    <xf numFmtId="3" fontId="23" fillId="4" borderId="10" xfId="0" applyNumberFormat="1" applyFont="1" applyFill="1" applyBorder="1" applyAlignment="1">
      <alignment horizontal="left" vertical="center" shrinkToFit="1"/>
    </xf>
    <xf numFmtId="3" fontId="10" fillId="4" borderId="10" xfId="0" applyNumberFormat="1" applyFont="1" applyFill="1" applyBorder="1" applyAlignment="1">
      <alignment horizontal="left" vertical="center" wrapText="1" shrinkToFit="1"/>
    </xf>
    <xf numFmtId="3" fontId="10" fillId="4" borderId="10" xfId="0" applyNumberFormat="1" applyFont="1" applyFill="1" applyBorder="1" applyAlignment="1">
      <alignment horizontal="left" vertical="center" shrinkToFit="1"/>
    </xf>
    <xf numFmtId="0" fontId="23" fillId="3" borderId="0" xfId="0" applyFont="1" applyFill="1" applyAlignment="1">
      <alignment horizontal="left" vertical="center"/>
    </xf>
    <xf numFmtId="3" fontId="5" fillId="4" borderId="10" xfId="0" applyNumberFormat="1" applyFont="1" applyFill="1" applyBorder="1" applyAlignment="1">
      <alignment horizontal="left" vertical="center" shrinkToFit="1"/>
    </xf>
    <xf numFmtId="165" fontId="8" fillId="0" borderId="4" xfId="0" applyNumberFormat="1" applyFont="1" applyBorder="1" applyAlignment="1">
      <alignment horizontal="left" vertical="center" wrapText="1" shrinkToFit="1"/>
    </xf>
    <xf numFmtId="3" fontId="23" fillId="6" borderId="11" xfId="0" applyNumberFormat="1" applyFont="1" applyFill="1" applyBorder="1" applyAlignment="1">
      <alignment horizontal="left" vertical="center" shrinkToFit="1"/>
    </xf>
    <xf numFmtId="3" fontId="5" fillId="6" borderId="10" xfId="0" applyNumberFormat="1" applyFont="1" applyFill="1" applyBorder="1" applyAlignment="1">
      <alignment horizontal="left" vertical="center" shrinkToFit="1"/>
    </xf>
    <xf numFmtId="3" fontId="23" fillId="6" borderId="11" xfId="0" applyNumberFormat="1" applyFont="1" applyFill="1" applyBorder="1" applyAlignment="1">
      <alignment horizontal="left" vertical="center" wrapText="1" shrinkToFit="1"/>
    </xf>
    <xf numFmtId="164" fontId="5" fillId="0" borderId="2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9" fillId="0" borderId="2" xfId="0" applyNumberFormat="1" applyFont="1" applyBorder="1" applyAlignment="1">
      <alignment horizontal="left" vertical="center" shrinkToFit="1"/>
    </xf>
    <xf numFmtId="164" fontId="9" fillId="0" borderId="2" xfId="2" applyNumberFormat="1" applyFont="1" applyFill="1" applyBorder="1" applyAlignment="1">
      <alignment horizontal="center" vertical="center"/>
    </xf>
    <xf numFmtId="164" fontId="10" fillId="3" borderId="10" xfId="2" applyNumberFormat="1" applyFont="1" applyFill="1" applyBorder="1" applyAlignment="1">
      <alignment horizontal="center" vertical="center"/>
    </xf>
    <xf numFmtId="164" fontId="10" fillId="3" borderId="7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5" fillId="3" borderId="10" xfId="0" applyNumberFormat="1" applyFont="1" applyFill="1" applyBorder="1" applyAlignment="1">
      <alignment horizontal="left" vertical="center" wrapText="1" shrinkToFit="1"/>
    </xf>
    <xf numFmtId="164" fontId="23" fillId="4" borderId="0" xfId="0" applyNumberFormat="1" applyFont="1" applyFill="1" applyAlignment="1">
      <alignment horizontal="left" vertical="center"/>
    </xf>
    <xf numFmtId="3" fontId="23" fillId="3" borderId="11" xfId="0" applyNumberFormat="1" applyFont="1" applyFill="1" applyBorder="1" applyAlignment="1">
      <alignment horizontal="left" vertical="center" wrapText="1" shrinkToFit="1"/>
    </xf>
    <xf numFmtId="164" fontId="43" fillId="0" borderId="0" xfId="2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3" borderId="5" xfId="0" applyFont="1" applyFill="1" applyBorder="1" applyAlignment="1">
      <alignment horizontal="center" vertical="center"/>
    </xf>
    <xf numFmtId="164" fontId="10" fillId="7" borderId="2" xfId="2" applyNumberFormat="1" applyFont="1" applyFill="1" applyBorder="1" applyAlignment="1">
      <alignment vertical="center" wrapText="1"/>
    </xf>
    <xf numFmtId="3" fontId="10" fillId="7" borderId="2" xfId="0" applyNumberFormat="1" applyFont="1" applyFill="1" applyBorder="1" applyAlignment="1">
      <alignment horizontal="center" vertical="center" wrapText="1"/>
    </xf>
    <xf numFmtId="3" fontId="10" fillId="7" borderId="13" xfId="0" applyNumberFormat="1" applyFont="1" applyFill="1" applyBorder="1" applyAlignment="1">
      <alignment horizontal="center" vertical="center" wrapText="1"/>
    </xf>
    <xf numFmtId="3" fontId="10" fillId="7" borderId="11" xfId="0" applyNumberFormat="1" applyFont="1" applyFill="1" applyBorder="1" applyAlignment="1">
      <alignment horizontal="center" vertical="center" wrapText="1"/>
    </xf>
    <xf numFmtId="164" fontId="5" fillId="0" borderId="0" xfId="2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" fontId="42" fillId="0" borderId="0" xfId="0" applyNumberFormat="1" applyFont="1"/>
    <xf numFmtId="164" fontId="5" fillId="4" borderId="0" xfId="0" applyNumberFormat="1" applyFont="1" applyFill="1" applyAlignment="1">
      <alignment horizontal="left" vertical="center"/>
    </xf>
    <xf numFmtId="164" fontId="10" fillId="7" borderId="2" xfId="2" applyNumberFormat="1" applyFont="1" applyFill="1" applyBorder="1" applyAlignment="1">
      <alignment horizontal="center" vertical="top" wrapText="1"/>
    </xf>
    <xf numFmtId="3" fontId="5" fillId="4" borderId="6" xfId="0" applyNumberFormat="1" applyFont="1" applyFill="1" applyBorder="1" applyAlignment="1">
      <alignment horizontal="left" vertical="center" shrinkToFit="1"/>
    </xf>
    <xf numFmtId="164" fontId="5" fillId="3" borderId="0" xfId="0" applyNumberFormat="1" applyFont="1" applyFill="1" applyAlignment="1">
      <alignment horizontal="left" vertical="center"/>
    </xf>
    <xf numFmtId="3" fontId="13" fillId="0" borderId="13" xfId="0" applyNumberFormat="1" applyFont="1" applyBorder="1" applyAlignment="1">
      <alignment horizontal="center" vertical="center" wrapText="1"/>
    </xf>
    <xf numFmtId="3" fontId="15" fillId="0" borderId="11" xfId="0" applyNumberFormat="1" applyFont="1" applyBorder="1" applyAlignment="1">
      <alignment horizontal="center" vertical="center" wrapText="1"/>
    </xf>
    <xf numFmtId="3" fontId="5" fillId="0" borderId="10" xfId="0" applyNumberFormat="1" applyFont="1" applyBorder="1" applyAlignment="1">
      <alignment horizontal="left" vertical="center" shrinkToFit="1"/>
    </xf>
    <xf numFmtId="3" fontId="23" fillId="0" borderId="11" xfId="0" applyNumberFormat="1" applyFont="1" applyBorder="1" applyAlignment="1">
      <alignment horizontal="left" vertical="center" shrinkToFit="1"/>
    </xf>
    <xf numFmtId="3" fontId="10" fillId="0" borderId="10" xfId="0" applyNumberFormat="1" applyFont="1" applyBorder="1" applyAlignment="1">
      <alignment horizontal="left" vertical="center" shrinkToFit="1"/>
    </xf>
    <xf numFmtId="3" fontId="23" fillId="0" borderId="11" xfId="0" applyNumberFormat="1" applyFont="1" applyBorder="1" applyAlignment="1">
      <alignment horizontal="left" vertical="center"/>
    </xf>
    <xf numFmtId="1" fontId="24" fillId="0" borderId="2" xfId="0" applyNumberFormat="1" applyFont="1" applyBorder="1" applyAlignment="1">
      <alignment horizontal="left" vertical="center" shrinkToFit="1"/>
    </xf>
    <xf numFmtId="3" fontId="23" fillId="0" borderId="11" xfId="0" applyNumberFormat="1" applyFont="1" applyBorder="1" applyAlignment="1">
      <alignment horizontal="left" vertical="top"/>
    </xf>
    <xf numFmtId="3" fontId="5" fillId="0" borderId="12" xfId="0" applyNumberFormat="1" applyFont="1" applyBorder="1" applyAlignment="1">
      <alignment horizontal="left" vertical="center" shrinkToFit="1"/>
    </xf>
    <xf numFmtId="3" fontId="23" fillId="4" borderId="11" xfId="0" applyNumberFormat="1" applyFont="1" applyFill="1" applyBorder="1" applyAlignment="1">
      <alignment horizontal="left" vertical="center" shrinkToFit="1"/>
    </xf>
    <xf numFmtId="3" fontId="5" fillId="0" borderId="14" xfId="0" applyNumberFormat="1" applyFont="1" applyBorder="1" applyAlignment="1">
      <alignment horizontal="left" vertical="center" shrinkToFit="1"/>
    </xf>
    <xf numFmtId="3" fontId="5" fillId="0" borderId="10" xfId="0" applyNumberFormat="1" applyFont="1" applyBorder="1" applyAlignment="1">
      <alignment horizontal="center" vertical="center" shrinkToFit="1"/>
    </xf>
    <xf numFmtId="3" fontId="5" fillId="0" borderId="11" xfId="0" applyNumberFormat="1" applyFont="1" applyBorder="1" applyAlignment="1">
      <alignment horizontal="left" vertical="center" shrinkToFit="1"/>
    </xf>
    <xf numFmtId="3" fontId="23" fillId="4" borderId="11" xfId="0" applyNumberFormat="1" applyFont="1" applyFill="1" applyBorder="1" applyAlignment="1">
      <alignment horizontal="left" vertical="center" wrapText="1" shrinkToFit="1"/>
    </xf>
    <xf numFmtId="3" fontId="8" fillId="0" borderId="10" xfId="0" applyNumberFormat="1" applyFont="1" applyBorder="1" applyAlignment="1">
      <alignment horizontal="left" vertical="center" shrinkToFit="1"/>
    </xf>
    <xf numFmtId="3" fontId="8" fillId="0" borderId="11" xfId="0" applyNumberFormat="1" applyFont="1" applyBorder="1" applyAlignment="1">
      <alignment horizontal="left" vertical="center" shrinkToFit="1"/>
    </xf>
    <xf numFmtId="164" fontId="17" fillId="3" borderId="10" xfId="2" applyNumberFormat="1" applyFont="1" applyFill="1" applyBorder="1" applyAlignment="1">
      <alignment horizontal="center" vertical="center"/>
    </xf>
    <xf numFmtId="3" fontId="8" fillId="3" borderId="11" xfId="0" applyNumberFormat="1" applyFont="1" applyFill="1" applyBorder="1" applyAlignment="1">
      <alignment horizontal="left" vertical="center" shrinkToFit="1"/>
    </xf>
    <xf numFmtId="16" fontId="2" fillId="0" borderId="0" xfId="0" applyNumberFormat="1" applyFont="1"/>
    <xf numFmtId="164" fontId="17" fillId="6" borderId="2" xfId="2" applyNumberFormat="1" applyFont="1" applyFill="1" applyBorder="1" applyAlignment="1">
      <alignment vertical="center" wrapText="1"/>
    </xf>
    <xf numFmtId="3" fontId="17" fillId="6" borderId="2" xfId="0" applyNumberFormat="1" applyFont="1" applyFill="1" applyBorder="1" applyAlignment="1">
      <alignment horizontal="center" vertical="center" wrapText="1"/>
    </xf>
    <xf numFmtId="3" fontId="17" fillId="6" borderId="13" xfId="0" applyNumberFormat="1" applyFont="1" applyFill="1" applyBorder="1" applyAlignment="1">
      <alignment horizontal="center" vertical="center" wrapText="1"/>
    </xf>
    <xf numFmtId="3" fontId="17" fillId="6" borderId="11" xfId="0" applyNumberFormat="1" applyFont="1" applyFill="1" applyBorder="1" applyAlignment="1">
      <alignment horizontal="center" vertical="center" wrapText="1"/>
    </xf>
    <xf numFmtId="164" fontId="14" fillId="0" borderId="2" xfId="2" applyNumberFormat="1" applyFont="1" applyFill="1" applyBorder="1" applyAlignment="1">
      <alignment horizontal="left" vertical="center" wrapText="1" shrinkToFit="1"/>
    </xf>
    <xf numFmtId="164" fontId="44" fillId="0" borderId="2" xfId="2" applyNumberFormat="1" applyFont="1" applyFill="1" applyBorder="1" applyAlignment="1">
      <alignment horizontal="left" vertical="center" wrapText="1" shrinkToFit="1"/>
    </xf>
    <xf numFmtId="164" fontId="45" fillId="4" borderId="0" xfId="0" applyNumberFormat="1" applyFont="1" applyFill="1"/>
    <xf numFmtId="164" fontId="46" fillId="4" borderId="0" xfId="0" applyNumberFormat="1" applyFont="1" applyFill="1"/>
    <xf numFmtId="164" fontId="47" fillId="4" borderId="0" xfId="0" applyNumberFormat="1" applyFont="1" applyFill="1"/>
    <xf numFmtId="164" fontId="32" fillId="4" borderId="0" xfId="0" applyNumberFormat="1" applyFont="1" applyFill="1" applyAlignment="1">
      <alignment horizontal="left" vertical="center"/>
    </xf>
    <xf numFmtId="0" fontId="48" fillId="0" borderId="0" xfId="0" applyFont="1" applyAlignment="1">
      <alignment horizontal="center"/>
    </xf>
    <xf numFmtId="164" fontId="48" fillId="0" borderId="0" xfId="1" applyNumberFormat="1" applyFont="1"/>
    <xf numFmtId="43" fontId="0" fillId="0" borderId="0" xfId="1" applyFont="1"/>
    <xf numFmtId="164" fontId="0" fillId="0" borderId="0" xfId="1" applyNumberFormat="1" applyFont="1"/>
    <xf numFmtId="0" fontId="48" fillId="0" borderId="0" xfId="0" applyFont="1"/>
    <xf numFmtId="167" fontId="48" fillId="8" borderId="15" xfId="1" applyNumberFormat="1" applyFont="1" applyFill="1" applyBorder="1"/>
    <xf numFmtId="43" fontId="0" fillId="0" borderId="0" xfId="0" applyNumberFormat="1"/>
    <xf numFmtId="164" fontId="0" fillId="4" borderId="0" xfId="1" applyNumberFormat="1" applyFont="1" applyFill="1"/>
    <xf numFmtId="165" fontId="5" fillId="4" borderId="2" xfId="0" applyNumberFormat="1" applyFont="1" applyFill="1" applyBorder="1" applyAlignment="1">
      <alignment horizontal="left" vertical="center" shrinkToFit="1"/>
    </xf>
    <xf numFmtId="164" fontId="5" fillId="4" borderId="2" xfId="2" applyNumberFormat="1" applyFont="1" applyFill="1" applyBorder="1" applyAlignment="1">
      <alignment horizontal="left" vertical="center" shrinkToFit="1"/>
    </xf>
    <xf numFmtId="164" fontId="28" fillId="4" borderId="2" xfId="2" applyNumberFormat="1" applyFont="1" applyFill="1" applyBorder="1" applyAlignment="1">
      <alignment horizontal="left" vertical="center" shrinkToFit="1"/>
    </xf>
    <xf numFmtId="165" fontId="12" fillId="3" borderId="2" xfId="0" applyNumberFormat="1" applyFont="1" applyFill="1" applyBorder="1" applyAlignment="1">
      <alignment horizontal="left" vertical="center" shrinkToFit="1"/>
    </xf>
    <xf numFmtId="164" fontId="12" fillId="3" borderId="2" xfId="2" applyNumberFormat="1" applyFont="1" applyFill="1" applyBorder="1" applyAlignment="1">
      <alignment horizontal="center" vertical="center"/>
    </xf>
    <xf numFmtId="164" fontId="12" fillId="3" borderId="2" xfId="2" applyNumberFormat="1" applyFont="1" applyFill="1" applyBorder="1" applyAlignment="1">
      <alignment horizontal="left" vertical="center" shrinkToFit="1"/>
    </xf>
    <xf numFmtId="3" fontId="43" fillId="3" borderId="10" xfId="0" applyNumberFormat="1" applyFont="1" applyFill="1" applyBorder="1" applyAlignment="1">
      <alignment horizontal="left" vertical="center" shrinkToFit="1"/>
    </xf>
    <xf numFmtId="3" fontId="51" fillId="3" borderId="11" xfId="0" applyNumberFormat="1" applyFont="1" applyFill="1" applyBorder="1" applyAlignment="1">
      <alignment horizontal="left" vertical="center" shrinkToFit="1"/>
    </xf>
    <xf numFmtId="165" fontId="43" fillId="0" borderId="2" xfId="0" applyNumberFormat="1" applyFont="1" applyBorder="1" applyAlignment="1">
      <alignment horizontal="left" vertical="center" shrinkToFit="1"/>
    </xf>
    <xf numFmtId="164" fontId="43" fillId="0" borderId="2" xfId="2" applyNumberFormat="1" applyFont="1" applyFill="1" applyBorder="1" applyAlignment="1">
      <alignment horizontal="left" vertical="center" shrinkToFit="1"/>
    </xf>
    <xf numFmtId="164" fontId="43" fillId="0" borderId="2" xfId="2" applyNumberFormat="1" applyFont="1" applyFill="1" applyBorder="1" applyAlignment="1">
      <alignment horizontal="center" vertical="center"/>
    </xf>
    <xf numFmtId="3" fontId="43" fillId="3" borderId="11" xfId="0" applyNumberFormat="1" applyFont="1" applyFill="1" applyBorder="1" applyAlignment="1">
      <alignment horizontal="left" vertical="center" shrinkToFit="1"/>
    </xf>
    <xf numFmtId="165" fontId="12" fillId="0" borderId="2" xfId="0" applyNumberFormat="1" applyFont="1" applyBorder="1" applyAlignment="1">
      <alignment horizontal="left" vertical="center" shrinkToFit="1"/>
    </xf>
    <xf numFmtId="164" fontId="12" fillId="0" borderId="2" xfId="2" applyNumberFormat="1" applyFont="1" applyFill="1" applyBorder="1" applyAlignment="1">
      <alignment horizontal="center" vertical="center"/>
    </xf>
    <xf numFmtId="164" fontId="12" fillId="0" borderId="2" xfId="2" applyNumberFormat="1" applyFont="1" applyFill="1" applyBorder="1" applyAlignment="1">
      <alignment horizontal="left" vertical="center" shrinkToFit="1"/>
    </xf>
    <xf numFmtId="3" fontId="12" fillId="0" borderId="10" xfId="0" applyNumberFormat="1" applyFont="1" applyBorder="1" applyAlignment="1">
      <alignment horizontal="left" vertical="center" shrinkToFit="1"/>
    </xf>
    <xf numFmtId="3" fontId="12" fillId="3" borderId="11" xfId="0" applyNumberFormat="1" applyFont="1" applyFill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65"/>
  <sheetViews>
    <sheetView topLeftCell="A482" workbookViewId="0">
      <selection activeCell="D665" sqref="D665"/>
    </sheetView>
  </sheetViews>
  <sheetFormatPr defaultRowHeight="14.4" x14ac:dyDescent="0.3"/>
  <cols>
    <col min="1" max="1" width="39.109375" customWidth="1"/>
    <col min="3" max="3" width="12.33203125" customWidth="1"/>
    <col min="4" max="4" width="21.21875" customWidth="1"/>
  </cols>
  <sheetData>
    <row r="1" spans="1:4" x14ac:dyDescent="0.3">
      <c r="A1" s="1" t="s">
        <v>329</v>
      </c>
      <c r="B1" s="2"/>
      <c r="C1" s="2"/>
      <c r="D1" s="2"/>
    </row>
    <row r="2" spans="1:4" ht="39.6" customHeight="1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6"/>
      <c r="C3" s="6"/>
      <c r="D3" s="7">
        <f>B3*C3</f>
        <v>0</v>
      </c>
    </row>
    <row r="4" spans="1:4" ht="18" hidden="1" x14ac:dyDescent="0.3">
      <c r="A4" s="8" t="s">
        <v>3</v>
      </c>
      <c r="B4" s="6"/>
      <c r="C4" s="6"/>
      <c r="D4" s="7">
        <f t="shared" ref="D4:D67" si="0">B4*C4</f>
        <v>0</v>
      </c>
    </row>
    <row r="5" spans="1:4" ht="18" hidden="1" x14ac:dyDescent="0.3">
      <c r="A5" s="5" t="s">
        <v>4</v>
      </c>
      <c r="B5" s="6"/>
      <c r="C5" s="6"/>
      <c r="D5" s="7">
        <f t="shared" si="0"/>
        <v>0</v>
      </c>
    </row>
    <row r="6" spans="1:4" ht="18" x14ac:dyDescent="0.3">
      <c r="A6" s="5" t="s">
        <v>5</v>
      </c>
      <c r="B6" s="6">
        <v>300</v>
      </c>
      <c r="C6" s="6">
        <v>7500</v>
      </c>
      <c r="D6" s="7">
        <f t="shared" si="0"/>
        <v>2250000</v>
      </c>
    </row>
    <row r="7" spans="1:4" ht="18" hidden="1" x14ac:dyDescent="0.3">
      <c r="A7" s="9" t="s">
        <v>6</v>
      </c>
      <c r="B7" s="6"/>
      <c r="C7" s="6"/>
      <c r="D7" s="7">
        <f t="shared" si="0"/>
        <v>0</v>
      </c>
    </row>
    <row r="8" spans="1:4" ht="18" hidden="1" x14ac:dyDescent="0.3">
      <c r="A8" s="10" t="s">
        <v>7</v>
      </c>
      <c r="B8" s="6"/>
      <c r="C8" s="6"/>
      <c r="D8" s="7">
        <f t="shared" si="0"/>
        <v>0</v>
      </c>
    </row>
    <row r="9" spans="1:4" ht="18" hidden="1" x14ac:dyDescent="0.3">
      <c r="A9" s="5" t="s">
        <v>8</v>
      </c>
      <c r="B9" s="6"/>
      <c r="C9" s="6"/>
      <c r="D9" s="7">
        <f t="shared" si="0"/>
        <v>0</v>
      </c>
    </row>
    <row r="10" spans="1:4" ht="18" hidden="1" x14ac:dyDescent="0.3">
      <c r="A10" s="5" t="s">
        <v>9</v>
      </c>
      <c r="B10" s="6"/>
      <c r="C10" s="6"/>
      <c r="D10" s="7">
        <f t="shared" si="0"/>
        <v>0</v>
      </c>
    </row>
    <row r="11" spans="1:4" ht="18" hidden="1" x14ac:dyDescent="0.3">
      <c r="A11" s="11" t="s">
        <v>10</v>
      </c>
      <c r="B11" s="6"/>
      <c r="C11" s="6"/>
      <c r="D11" s="7">
        <f t="shared" si="0"/>
        <v>0</v>
      </c>
    </row>
    <row r="12" spans="1:4" ht="18" hidden="1" x14ac:dyDescent="0.3">
      <c r="A12" s="9" t="s">
        <v>11</v>
      </c>
      <c r="B12" s="6"/>
      <c r="C12" s="6"/>
      <c r="D12" s="7">
        <f t="shared" si="0"/>
        <v>0</v>
      </c>
    </row>
    <row r="13" spans="1:4" ht="18" hidden="1" x14ac:dyDescent="0.3">
      <c r="A13" s="9" t="s">
        <v>12</v>
      </c>
      <c r="B13" s="6"/>
      <c r="C13" s="6"/>
      <c r="D13" s="7">
        <f t="shared" si="0"/>
        <v>0</v>
      </c>
    </row>
    <row r="14" spans="1:4" ht="18" hidden="1" x14ac:dyDescent="0.3">
      <c r="A14" s="12" t="s">
        <v>13</v>
      </c>
      <c r="B14" s="6"/>
      <c r="C14" s="6"/>
      <c r="D14" s="7">
        <f t="shared" si="0"/>
        <v>0</v>
      </c>
    </row>
    <row r="15" spans="1:4" ht="18" hidden="1" x14ac:dyDescent="0.3">
      <c r="A15" s="12" t="s">
        <v>14</v>
      </c>
      <c r="B15" s="6"/>
      <c r="C15" s="6"/>
      <c r="D15" s="7">
        <f t="shared" si="0"/>
        <v>0</v>
      </c>
    </row>
    <row r="16" spans="1:4" ht="18" hidden="1" x14ac:dyDescent="0.3">
      <c r="A16" s="9" t="s">
        <v>15</v>
      </c>
      <c r="B16" s="6"/>
      <c r="C16" s="6"/>
      <c r="D16" s="7">
        <f t="shared" si="0"/>
        <v>0</v>
      </c>
    </row>
    <row r="17" spans="1:4" ht="18" hidden="1" x14ac:dyDescent="0.3">
      <c r="A17" s="9" t="s">
        <v>16</v>
      </c>
      <c r="B17" s="6"/>
      <c r="C17" s="6"/>
      <c r="D17" s="7">
        <f t="shared" si="0"/>
        <v>0</v>
      </c>
    </row>
    <row r="18" spans="1:4" ht="18" x14ac:dyDescent="0.3">
      <c r="A18" s="13" t="s">
        <v>17</v>
      </c>
      <c r="B18" s="6">
        <v>30</v>
      </c>
      <c r="C18" s="6">
        <v>5000</v>
      </c>
      <c r="D18" s="7">
        <f t="shared" si="0"/>
        <v>150000</v>
      </c>
    </row>
    <row r="19" spans="1:4" ht="18" hidden="1" x14ac:dyDescent="0.3">
      <c r="A19" s="11" t="s">
        <v>18</v>
      </c>
      <c r="B19" s="6"/>
      <c r="C19" s="6"/>
      <c r="D19" s="7">
        <f t="shared" si="0"/>
        <v>0</v>
      </c>
    </row>
    <row r="20" spans="1:4" ht="18" hidden="1" x14ac:dyDescent="0.3">
      <c r="A20" s="9" t="s">
        <v>19</v>
      </c>
      <c r="B20" s="6"/>
      <c r="C20" s="6"/>
      <c r="D20" s="7">
        <f t="shared" si="0"/>
        <v>0</v>
      </c>
    </row>
    <row r="21" spans="1:4" ht="18" hidden="1" x14ac:dyDescent="0.3">
      <c r="A21" s="12" t="s">
        <v>20</v>
      </c>
      <c r="B21" s="6"/>
      <c r="C21" s="6"/>
      <c r="D21" s="7">
        <f t="shared" si="0"/>
        <v>0</v>
      </c>
    </row>
    <row r="22" spans="1:4" ht="18" hidden="1" x14ac:dyDescent="0.3">
      <c r="A22" s="12" t="s">
        <v>21</v>
      </c>
      <c r="B22" s="6"/>
      <c r="C22" s="6"/>
      <c r="D22" s="7">
        <f t="shared" si="0"/>
        <v>0</v>
      </c>
    </row>
    <row r="23" spans="1:4" ht="18" hidden="1" x14ac:dyDescent="0.3">
      <c r="A23" s="9" t="s">
        <v>22</v>
      </c>
      <c r="B23" s="6"/>
      <c r="C23" s="6"/>
      <c r="D23" s="7">
        <f t="shared" si="0"/>
        <v>0</v>
      </c>
    </row>
    <row r="24" spans="1:4" ht="18" hidden="1" x14ac:dyDescent="0.3">
      <c r="A24" s="9" t="s">
        <v>23</v>
      </c>
      <c r="B24" s="6"/>
      <c r="C24" s="6"/>
      <c r="D24" s="7">
        <f t="shared" si="0"/>
        <v>0</v>
      </c>
    </row>
    <row r="25" spans="1:4" ht="18" x14ac:dyDescent="0.3">
      <c r="A25" s="9" t="s">
        <v>24</v>
      </c>
      <c r="B25" s="6">
        <v>65</v>
      </c>
      <c r="C25" s="6">
        <v>5000</v>
      </c>
      <c r="D25" s="7">
        <f t="shared" si="0"/>
        <v>325000</v>
      </c>
    </row>
    <row r="26" spans="1:4" ht="18" hidden="1" x14ac:dyDescent="0.3">
      <c r="A26" s="9" t="s">
        <v>25</v>
      </c>
      <c r="B26" s="6"/>
      <c r="C26" s="6"/>
      <c r="D26" s="7">
        <f t="shared" si="0"/>
        <v>0</v>
      </c>
    </row>
    <row r="27" spans="1:4" ht="18" hidden="1" x14ac:dyDescent="0.3">
      <c r="A27" s="9" t="s">
        <v>26</v>
      </c>
      <c r="B27" s="6"/>
      <c r="C27" s="6"/>
      <c r="D27" s="7">
        <f t="shared" si="0"/>
        <v>0</v>
      </c>
    </row>
    <row r="28" spans="1:4" ht="18" hidden="1" x14ac:dyDescent="0.3">
      <c r="A28" s="9" t="s">
        <v>27</v>
      </c>
      <c r="B28" s="6"/>
      <c r="C28" s="6"/>
      <c r="D28" s="7">
        <f t="shared" si="0"/>
        <v>0</v>
      </c>
    </row>
    <row r="29" spans="1:4" ht="18" hidden="1" x14ac:dyDescent="0.3">
      <c r="A29" s="12" t="s">
        <v>28</v>
      </c>
      <c r="B29" s="6"/>
      <c r="C29" s="6"/>
      <c r="D29" s="7">
        <f t="shared" si="0"/>
        <v>0</v>
      </c>
    </row>
    <row r="30" spans="1:4" ht="18" hidden="1" x14ac:dyDescent="0.3">
      <c r="A30" s="12" t="s">
        <v>29</v>
      </c>
      <c r="B30" s="6"/>
      <c r="C30" s="6"/>
      <c r="D30" s="7">
        <f t="shared" si="0"/>
        <v>0</v>
      </c>
    </row>
    <row r="31" spans="1:4" ht="18" x14ac:dyDescent="0.3">
      <c r="A31" s="9" t="s">
        <v>30</v>
      </c>
      <c r="B31" s="6">
        <v>13</v>
      </c>
      <c r="C31" s="6">
        <v>22000</v>
      </c>
      <c r="D31" s="7">
        <f t="shared" si="0"/>
        <v>286000</v>
      </c>
    </row>
    <row r="32" spans="1:4" ht="18" hidden="1" x14ac:dyDescent="0.3">
      <c r="A32" s="9" t="s">
        <v>31</v>
      </c>
      <c r="B32" s="6"/>
      <c r="C32" s="6"/>
      <c r="D32" s="7">
        <f t="shared" si="0"/>
        <v>0</v>
      </c>
    </row>
    <row r="33" spans="1:4" ht="18" hidden="1" x14ac:dyDescent="0.3">
      <c r="A33" s="11" t="s">
        <v>32</v>
      </c>
      <c r="B33" s="14"/>
      <c r="C33" s="14"/>
      <c r="D33" s="7">
        <f t="shared" si="0"/>
        <v>0</v>
      </c>
    </row>
    <row r="34" spans="1:4" ht="18" hidden="1" x14ac:dyDescent="0.3">
      <c r="A34" s="11" t="s">
        <v>33</v>
      </c>
      <c r="B34" s="14"/>
      <c r="C34" s="14"/>
      <c r="D34" s="7">
        <f t="shared" si="0"/>
        <v>0</v>
      </c>
    </row>
    <row r="35" spans="1:4" ht="18" hidden="1" x14ac:dyDescent="0.3">
      <c r="A35" s="9" t="s">
        <v>34</v>
      </c>
      <c r="B35" s="6"/>
      <c r="C35" s="6"/>
      <c r="D35" s="7">
        <f t="shared" si="0"/>
        <v>0</v>
      </c>
    </row>
    <row r="36" spans="1:4" ht="18" hidden="1" x14ac:dyDescent="0.3">
      <c r="A36" s="9" t="s">
        <v>35</v>
      </c>
      <c r="B36" s="6"/>
      <c r="C36" s="6"/>
      <c r="D36" s="7">
        <f t="shared" si="0"/>
        <v>0</v>
      </c>
    </row>
    <row r="37" spans="1:4" ht="18" hidden="1" x14ac:dyDescent="0.3">
      <c r="A37" s="16" t="s">
        <v>36</v>
      </c>
      <c r="B37" s="6"/>
      <c r="C37" s="6"/>
      <c r="D37" s="7">
        <f t="shared" si="0"/>
        <v>0</v>
      </c>
    </row>
    <row r="38" spans="1:4" ht="18" hidden="1" x14ac:dyDescent="0.3">
      <c r="A38" s="9" t="s">
        <v>37</v>
      </c>
      <c r="B38" s="6"/>
      <c r="C38" s="6"/>
      <c r="D38" s="7">
        <f t="shared" si="0"/>
        <v>0</v>
      </c>
    </row>
    <row r="39" spans="1:4" ht="18" hidden="1" x14ac:dyDescent="0.3">
      <c r="A39" s="9" t="s">
        <v>38</v>
      </c>
      <c r="B39" s="6"/>
      <c r="C39" s="6"/>
      <c r="D39" s="7">
        <f t="shared" si="0"/>
        <v>0</v>
      </c>
    </row>
    <row r="40" spans="1:4" ht="18" hidden="1" x14ac:dyDescent="0.3">
      <c r="A40" s="9" t="s">
        <v>39</v>
      </c>
      <c r="B40" s="6"/>
      <c r="C40" s="6"/>
      <c r="D40" s="7">
        <f t="shared" si="0"/>
        <v>0</v>
      </c>
    </row>
    <row r="41" spans="1:4" ht="18" x14ac:dyDescent="0.3">
      <c r="A41" s="9" t="s">
        <v>40</v>
      </c>
      <c r="B41" s="6">
        <v>80</v>
      </c>
      <c r="C41" s="6">
        <v>22000</v>
      </c>
      <c r="D41" s="7">
        <f t="shared" si="0"/>
        <v>1760000</v>
      </c>
    </row>
    <row r="42" spans="1:4" ht="18" hidden="1" x14ac:dyDescent="0.3">
      <c r="A42" s="13" t="s">
        <v>41</v>
      </c>
      <c r="B42" s="6"/>
      <c r="C42" s="6"/>
      <c r="D42" s="7">
        <f t="shared" si="0"/>
        <v>0</v>
      </c>
    </row>
    <row r="43" spans="1:4" ht="18" hidden="1" x14ac:dyDescent="0.3">
      <c r="A43" s="11" t="s">
        <v>42</v>
      </c>
      <c r="B43" s="6"/>
      <c r="C43" s="6"/>
      <c r="D43" s="7">
        <f t="shared" si="0"/>
        <v>0</v>
      </c>
    </row>
    <row r="44" spans="1:4" ht="18" hidden="1" x14ac:dyDescent="0.3">
      <c r="A44" s="13" t="s">
        <v>43</v>
      </c>
      <c r="B44" s="6"/>
      <c r="C44" s="6"/>
      <c r="D44" s="7">
        <f t="shared" si="0"/>
        <v>0</v>
      </c>
    </row>
    <row r="45" spans="1:4" ht="18" hidden="1" x14ac:dyDescent="0.3">
      <c r="A45" s="9" t="s">
        <v>44</v>
      </c>
      <c r="B45" s="6"/>
      <c r="C45" s="6"/>
      <c r="D45" s="7">
        <f t="shared" si="0"/>
        <v>0</v>
      </c>
    </row>
    <row r="46" spans="1:4" ht="18" hidden="1" x14ac:dyDescent="0.3">
      <c r="A46" s="9" t="s">
        <v>45</v>
      </c>
      <c r="B46" s="6"/>
      <c r="C46" s="6"/>
      <c r="D46" s="7">
        <f t="shared" si="0"/>
        <v>0</v>
      </c>
    </row>
    <row r="47" spans="1:4" ht="18" hidden="1" x14ac:dyDescent="0.3">
      <c r="A47" s="12" t="s">
        <v>46</v>
      </c>
      <c r="B47" s="6"/>
      <c r="C47" s="6"/>
      <c r="D47" s="7">
        <f t="shared" si="0"/>
        <v>0</v>
      </c>
    </row>
    <row r="48" spans="1:4" ht="18" hidden="1" x14ac:dyDescent="0.3">
      <c r="A48" s="17" t="s">
        <v>47</v>
      </c>
      <c r="B48" s="6"/>
      <c r="C48" s="6"/>
      <c r="D48" s="7">
        <f t="shared" si="0"/>
        <v>0</v>
      </c>
    </row>
    <row r="49" spans="1:4" ht="18" hidden="1" x14ac:dyDescent="0.3">
      <c r="A49" s="16" t="s">
        <v>48</v>
      </c>
      <c r="B49" s="6"/>
      <c r="C49" s="6"/>
      <c r="D49" s="7">
        <f t="shared" si="0"/>
        <v>0</v>
      </c>
    </row>
    <row r="50" spans="1:4" ht="18" hidden="1" x14ac:dyDescent="0.3">
      <c r="A50" s="16" t="s">
        <v>49</v>
      </c>
      <c r="B50" s="6"/>
      <c r="C50" s="6"/>
      <c r="D50" s="7">
        <f t="shared" si="0"/>
        <v>0</v>
      </c>
    </row>
    <row r="51" spans="1:4" ht="18" hidden="1" x14ac:dyDescent="0.3">
      <c r="A51" s="16" t="s">
        <v>50</v>
      </c>
      <c r="B51" s="6"/>
      <c r="C51" s="6"/>
      <c r="D51" s="7">
        <f t="shared" si="0"/>
        <v>0</v>
      </c>
    </row>
    <row r="52" spans="1:4" ht="18" hidden="1" x14ac:dyDescent="0.3">
      <c r="A52" s="9" t="s">
        <v>51</v>
      </c>
      <c r="B52" s="6"/>
      <c r="C52" s="6"/>
      <c r="D52" s="7">
        <f t="shared" si="0"/>
        <v>0</v>
      </c>
    </row>
    <row r="53" spans="1:4" ht="18" hidden="1" x14ac:dyDescent="0.3">
      <c r="A53" s="11" t="s">
        <v>52</v>
      </c>
      <c r="B53" s="6"/>
      <c r="C53" s="6"/>
      <c r="D53" s="7">
        <f t="shared" si="0"/>
        <v>0</v>
      </c>
    </row>
    <row r="54" spans="1:4" ht="18" hidden="1" x14ac:dyDescent="0.3">
      <c r="A54" s="9" t="s">
        <v>53</v>
      </c>
      <c r="B54" s="6"/>
      <c r="C54" s="6"/>
      <c r="D54" s="7">
        <f t="shared" si="0"/>
        <v>0</v>
      </c>
    </row>
    <row r="55" spans="1:4" ht="18" hidden="1" x14ac:dyDescent="0.3">
      <c r="A55" s="9" t="s">
        <v>54</v>
      </c>
      <c r="B55" s="6"/>
      <c r="C55" s="6"/>
      <c r="D55" s="7">
        <f t="shared" si="0"/>
        <v>0</v>
      </c>
    </row>
    <row r="56" spans="1:4" ht="18" hidden="1" x14ac:dyDescent="0.3">
      <c r="A56" s="16" t="s">
        <v>55</v>
      </c>
      <c r="B56" s="6"/>
      <c r="C56" s="6"/>
      <c r="D56" s="7">
        <f t="shared" si="0"/>
        <v>0</v>
      </c>
    </row>
    <row r="57" spans="1:4" ht="18" hidden="1" x14ac:dyDescent="0.3">
      <c r="A57" s="9" t="s">
        <v>56</v>
      </c>
      <c r="B57" s="6"/>
      <c r="C57" s="6"/>
      <c r="D57" s="7">
        <f t="shared" si="0"/>
        <v>0</v>
      </c>
    </row>
    <row r="58" spans="1:4" ht="18" hidden="1" x14ac:dyDescent="0.3">
      <c r="A58" s="18" t="s">
        <v>57</v>
      </c>
      <c r="B58" s="6"/>
      <c r="C58" s="6"/>
      <c r="D58" s="7">
        <f t="shared" si="0"/>
        <v>0</v>
      </c>
    </row>
    <row r="59" spans="1:4" ht="18" hidden="1" x14ac:dyDescent="0.3">
      <c r="A59" s="9" t="s">
        <v>58</v>
      </c>
      <c r="B59" s="6"/>
      <c r="C59" s="6"/>
      <c r="D59" s="7">
        <f t="shared" si="0"/>
        <v>0</v>
      </c>
    </row>
    <row r="60" spans="1:4" ht="18" hidden="1" x14ac:dyDescent="0.3">
      <c r="A60" s="9" t="s">
        <v>59</v>
      </c>
      <c r="B60" s="6"/>
      <c r="C60" s="6"/>
      <c r="D60" s="7">
        <f t="shared" si="0"/>
        <v>0</v>
      </c>
    </row>
    <row r="61" spans="1:4" ht="18" hidden="1" x14ac:dyDescent="0.3">
      <c r="A61" s="19" t="s">
        <v>60</v>
      </c>
      <c r="B61" s="6"/>
      <c r="C61" s="6"/>
      <c r="D61" s="7">
        <f t="shared" si="0"/>
        <v>0</v>
      </c>
    </row>
    <row r="62" spans="1:4" ht="18" hidden="1" x14ac:dyDescent="0.3">
      <c r="A62" s="20" t="s">
        <v>61</v>
      </c>
      <c r="B62" s="6"/>
      <c r="C62" s="6"/>
      <c r="D62" s="7">
        <f t="shared" si="0"/>
        <v>0</v>
      </c>
    </row>
    <row r="63" spans="1:4" ht="18" hidden="1" x14ac:dyDescent="0.3">
      <c r="A63" s="12" t="s">
        <v>62</v>
      </c>
      <c r="B63" s="6"/>
      <c r="C63" s="6"/>
      <c r="D63" s="7">
        <f t="shared" si="0"/>
        <v>0</v>
      </c>
    </row>
    <row r="64" spans="1:4" ht="18" hidden="1" x14ac:dyDescent="0.3">
      <c r="A64" s="11" t="s">
        <v>63</v>
      </c>
      <c r="B64" s="6"/>
      <c r="C64" s="6"/>
      <c r="D64" s="7">
        <f t="shared" si="0"/>
        <v>0</v>
      </c>
    </row>
    <row r="65" spans="1:4" ht="18" hidden="1" x14ac:dyDescent="0.3">
      <c r="A65" s="12" t="s">
        <v>64</v>
      </c>
      <c r="B65" s="6"/>
      <c r="C65" s="6"/>
      <c r="D65" s="7">
        <f t="shared" si="0"/>
        <v>0</v>
      </c>
    </row>
    <row r="66" spans="1:4" ht="18" hidden="1" x14ac:dyDescent="0.3">
      <c r="A66" s="12" t="s">
        <v>65</v>
      </c>
      <c r="B66" s="6"/>
      <c r="C66" s="6"/>
      <c r="D66" s="7">
        <f t="shared" si="0"/>
        <v>0</v>
      </c>
    </row>
    <row r="67" spans="1:4" ht="18" hidden="1" x14ac:dyDescent="0.3">
      <c r="A67" s="12" t="s">
        <v>66</v>
      </c>
      <c r="B67" s="6"/>
      <c r="C67" s="6"/>
      <c r="D67" s="7">
        <f t="shared" si="0"/>
        <v>0</v>
      </c>
    </row>
    <row r="68" spans="1:4" ht="18" hidden="1" x14ac:dyDescent="0.3">
      <c r="A68" s="19" t="s">
        <v>67</v>
      </c>
      <c r="B68" s="6"/>
      <c r="C68" s="6"/>
      <c r="D68" s="7">
        <f t="shared" ref="D68:D131" si="1">B68*C68</f>
        <v>0</v>
      </c>
    </row>
    <row r="69" spans="1:4" ht="18" hidden="1" x14ac:dyDescent="0.3">
      <c r="A69" s="9" t="s">
        <v>68</v>
      </c>
      <c r="B69" s="6"/>
      <c r="C69" s="6"/>
      <c r="D69" s="7">
        <f t="shared" si="1"/>
        <v>0</v>
      </c>
    </row>
    <row r="70" spans="1:4" ht="18" hidden="1" x14ac:dyDescent="0.3">
      <c r="A70" s="9" t="s">
        <v>69</v>
      </c>
      <c r="B70" s="6"/>
      <c r="C70" s="6"/>
      <c r="D70" s="7">
        <f t="shared" si="1"/>
        <v>0</v>
      </c>
    </row>
    <row r="71" spans="1:4" ht="18" hidden="1" x14ac:dyDescent="0.3">
      <c r="A71" s="12" t="s">
        <v>70</v>
      </c>
      <c r="B71" s="6"/>
      <c r="C71" s="6"/>
      <c r="D71" s="7">
        <f t="shared" si="1"/>
        <v>0</v>
      </c>
    </row>
    <row r="72" spans="1:4" ht="18" hidden="1" x14ac:dyDescent="0.3">
      <c r="A72" s="9" t="s">
        <v>71</v>
      </c>
      <c r="B72" s="6"/>
      <c r="C72" s="6"/>
      <c r="D72" s="7">
        <f t="shared" si="1"/>
        <v>0</v>
      </c>
    </row>
    <row r="73" spans="1:4" ht="18" hidden="1" x14ac:dyDescent="0.3">
      <c r="A73" s="13" t="s">
        <v>72</v>
      </c>
      <c r="B73" s="6"/>
      <c r="C73" s="6"/>
      <c r="D73" s="7">
        <f t="shared" si="1"/>
        <v>0</v>
      </c>
    </row>
    <row r="74" spans="1:4" ht="18" x14ac:dyDescent="0.3">
      <c r="A74" s="9" t="s">
        <v>73</v>
      </c>
      <c r="B74" s="6">
        <v>80</v>
      </c>
      <c r="C74" s="6">
        <v>16000</v>
      </c>
      <c r="D74" s="7">
        <f t="shared" si="1"/>
        <v>1280000</v>
      </c>
    </row>
    <row r="75" spans="1:4" ht="18" x14ac:dyDescent="0.3">
      <c r="A75" s="9" t="s">
        <v>74</v>
      </c>
      <c r="B75" s="6">
        <v>5</v>
      </c>
      <c r="C75" s="6">
        <v>13000</v>
      </c>
      <c r="D75" s="7">
        <f t="shared" si="1"/>
        <v>65000</v>
      </c>
    </row>
    <row r="76" spans="1:4" ht="18" hidden="1" x14ac:dyDescent="0.3">
      <c r="A76" s="9" t="s">
        <v>75</v>
      </c>
      <c r="B76" s="6"/>
      <c r="C76" s="6"/>
      <c r="D76" s="7">
        <f t="shared" si="1"/>
        <v>0</v>
      </c>
    </row>
    <row r="77" spans="1:4" ht="18" hidden="1" x14ac:dyDescent="0.3">
      <c r="A77" s="12" t="s">
        <v>76</v>
      </c>
      <c r="B77" s="14"/>
      <c r="C77" s="14"/>
      <c r="D77" s="7">
        <f t="shared" si="1"/>
        <v>0</v>
      </c>
    </row>
    <row r="78" spans="1:4" ht="18" hidden="1" x14ac:dyDescent="0.3">
      <c r="A78" s="12" t="s">
        <v>77</v>
      </c>
      <c r="B78" s="14"/>
      <c r="C78" s="14"/>
      <c r="D78" s="7">
        <f t="shared" si="1"/>
        <v>0</v>
      </c>
    </row>
    <row r="79" spans="1:4" ht="18" hidden="1" x14ac:dyDescent="0.3">
      <c r="A79" s="12" t="s">
        <v>78</v>
      </c>
      <c r="B79" s="14"/>
      <c r="C79" s="14"/>
      <c r="D79" s="7">
        <f t="shared" si="1"/>
        <v>0</v>
      </c>
    </row>
    <row r="80" spans="1:4" ht="18" hidden="1" x14ac:dyDescent="0.3">
      <c r="A80" s="9" t="s">
        <v>79</v>
      </c>
      <c r="B80" s="6"/>
      <c r="C80" s="6"/>
      <c r="D80" s="7">
        <f t="shared" si="1"/>
        <v>0</v>
      </c>
    </row>
    <row r="81" spans="1:4" ht="18" hidden="1" x14ac:dyDescent="0.3">
      <c r="A81" s="9" t="s">
        <v>80</v>
      </c>
      <c r="B81" s="6"/>
      <c r="C81" s="6"/>
      <c r="D81" s="7">
        <f t="shared" si="1"/>
        <v>0</v>
      </c>
    </row>
    <row r="82" spans="1:4" ht="18" hidden="1" x14ac:dyDescent="0.3">
      <c r="A82" s="9" t="s">
        <v>81</v>
      </c>
      <c r="B82" s="6"/>
      <c r="C82" s="6"/>
      <c r="D82" s="7">
        <f t="shared" si="1"/>
        <v>0</v>
      </c>
    </row>
    <row r="83" spans="1:4" ht="18" hidden="1" x14ac:dyDescent="0.3">
      <c r="A83" s="9" t="s">
        <v>82</v>
      </c>
      <c r="B83" s="6"/>
      <c r="C83" s="6"/>
      <c r="D83" s="7">
        <f t="shared" si="1"/>
        <v>0</v>
      </c>
    </row>
    <row r="84" spans="1:4" ht="18" hidden="1" x14ac:dyDescent="0.3">
      <c r="A84" s="9" t="s">
        <v>83</v>
      </c>
      <c r="B84" s="6"/>
      <c r="C84" s="6"/>
      <c r="D84" s="7">
        <f t="shared" si="1"/>
        <v>0</v>
      </c>
    </row>
    <row r="85" spans="1:4" ht="18" hidden="1" x14ac:dyDescent="0.3">
      <c r="A85" s="9" t="s">
        <v>84</v>
      </c>
      <c r="B85" s="6"/>
      <c r="C85" s="6"/>
      <c r="D85" s="7">
        <f t="shared" si="1"/>
        <v>0</v>
      </c>
    </row>
    <row r="86" spans="1:4" ht="18" hidden="1" x14ac:dyDescent="0.3">
      <c r="A86" s="21" t="s">
        <v>85</v>
      </c>
      <c r="B86" s="6"/>
      <c r="C86" s="6"/>
      <c r="D86" s="7">
        <f t="shared" si="1"/>
        <v>0</v>
      </c>
    </row>
    <row r="87" spans="1:4" ht="18" hidden="1" x14ac:dyDescent="0.3">
      <c r="A87" s="21" t="s">
        <v>86</v>
      </c>
      <c r="B87" s="6"/>
      <c r="C87" s="6"/>
      <c r="D87" s="7">
        <f t="shared" si="1"/>
        <v>0</v>
      </c>
    </row>
    <row r="88" spans="1:4" ht="18" hidden="1" x14ac:dyDescent="0.3">
      <c r="A88" s="21" t="s">
        <v>87</v>
      </c>
      <c r="B88" s="6"/>
      <c r="C88" s="6"/>
      <c r="D88" s="7">
        <f t="shared" si="1"/>
        <v>0</v>
      </c>
    </row>
    <row r="89" spans="1:4" ht="18" hidden="1" x14ac:dyDescent="0.3">
      <c r="A89" s="11" t="s">
        <v>88</v>
      </c>
      <c r="B89" s="6"/>
      <c r="C89" s="6"/>
      <c r="D89" s="7">
        <f t="shared" si="1"/>
        <v>0</v>
      </c>
    </row>
    <row r="90" spans="1:4" ht="18" hidden="1" x14ac:dyDescent="0.3">
      <c r="A90" s="13" t="s">
        <v>89</v>
      </c>
      <c r="B90" s="6"/>
      <c r="C90" s="6"/>
      <c r="D90" s="7">
        <f t="shared" si="1"/>
        <v>0</v>
      </c>
    </row>
    <row r="91" spans="1:4" ht="18" hidden="1" x14ac:dyDescent="0.3">
      <c r="A91" s="11" t="s">
        <v>90</v>
      </c>
      <c r="B91" s="6"/>
      <c r="C91" s="6"/>
      <c r="D91" s="7">
        <f t="shared" si="1"/>
        <v>0</v>
      </c>
    </row>
    <row r="92" spans="1:4" ht="18" hidden="1" x14ac:dyDescent="0.3">
      <c r="A92" s="9" t="s">
        <v>91</v>
      </c>
      <c r="B92" s="6"/>
      <c r="C92" s="6"/>
      <c r="D92" s="7">
        <f t="shared" si="1"/>
        <v>0</v>
      </c>
    </row>
    <row r="93" spans="1:4" ht="18" hidden="1" x14ac:dyDescent="0.3">
      <c r="A93" s="9" t="s">
        <v>92</v>
      </c>
      <c r="B93" s="6"/>
      <c r="C93" s="6"/>
      <c r="D93" s="7">
        <f t="shared" si="1"/>
        <v>0</v>
      </c>
    </row>
    <row r="94" spans="1:4" ht="18" hidden="1" x14ac:dyDescent="0.3">
      <c r="A94" s="11" t="s">
        <v>93</v>
      </c>
      <c r="B94" s="6"/>
      <c r="C94" s="6"/>
      <c r="D94" s="7">
        <f t="shared" si="1"/>
        <v>0</v>
      </c>
    </row>
    <row r="95" spans="1:4" ht="18" hidden="1" x14ac:dyDescent="0.3">
      <c r="A95" s="11" t="s">
        <v>94</v>
      </c>
      <c r="B95" s="6"/>
      <c r="C95" s="6"/>
      <c r="D95" s="7">
        <f t="shared" si="1"/>
        <v>0</v>
      </c>
    </row>
    <row r="96" spans="1:4" ht="18" hidden="1" x14ac:dyDescent="0.3">
      <c r="A96" s="9" t="s">
        <v>95</v>
      </c>
      <c r="B96" s="14"/>
      <c r="C96" s="14"/>
      <c r="D96" s="7">
        <f t="shared" si="1"/>
        <v>0</v>
      </c>
    </row>
    <row r="97" spans="1:4" ht="18" x14ac:dyDescent="0.3">
      <c r="A97" s="21" t="s">
        <v>96</v>
      </c>
      <c r="B97" s="6">
        <v>7</v>
      </c>
      <c r="C97" s="6">
        <v>3600</v>
      </c>
      <c r="D97" s="7">
        <f t="shared" si="1"/>
        <v>25200</v>
      </c>
    </row>
    <row r="98" spans="1:4" ht="18" hidden="1" x14ac:dyDescent="0.3">
      <c r="A98" s="11" t="s">
        <v>97</v>
      </c>
      <c r="B98" s="6"/>
      <c r="C98" s="6"/>
      <c r="D98" s="7">
        <f t="shared" si="1"/>
        <v>0</v>
      </c>
    </row>
    <row r="99" spans="1:4" ht="18" hidden="1" x14ac:dyDescent="0.3">
      <c r="A99" s="11" t="s">
        <v>98</v>
      </c>
      <c r="B99" s="6"/>
      <c r="C99" s="6"/>
      <c r="D99" s="7">
        <f t="shared" si="1"/>
        <v>0</v>
      </c>
    </row>
    <row r="100" spans="1:4" ht="18" x14ac:dyDescent="0.3">
      <c r="A100" s="9" t="s">
        <v>99</v>
      </c>
      <c r="B100" s="6">
        <v>140</v>
      </c>
      <c r="C100" s="6">
        <v>8000</v>
      </c>
      <c r="D100" s="7">
        <f t="shared" si="1"/>
        <v>1120000</v>
      </c>
    </row>
    <row r="101" spans="1:4" ht="18" hidden="1" x14ac:dyDescent="0.3">
      <c r="A101" s="16" t="s">
        <v>100</v>
      </c>
      <c r="B101" s="6"/>
      <c r="C101" s="6"/>
      <c r="D101" s="7">
        <f t="shared" si="1"/>
        <v>0</v>
      </c>
    </row>
    <row r="102" spans="1:4" ht="18" hidden="1" x14ac:dyDescent="0.3">
      <c r="A102" s="22" t="s">
        <v>101</v>
      </c>
      <c r="B102" s="6"/>
      <c r="C102" s="6"/>
      <c r="D102" s="7">
        <f t="shared" si="1"/>
        <v>0</v>
      </c>
    </row>
    <row r="103" spans="1:4" ht="18" hidden="1" x14ac:dyDescent="0.3">
      <c r="A103" s="22" t="s">
        <v>102</v>
      </c>
      <c r="B103" s="6"/>
      <c r="C103" s="6"/>
      <c r="D103" s="7">
        <f t="shared" si="1"/>
        <v>0</v>
      </c>
    </row>
    <row r="104" spans="1:4" ht="18" hidden="1" x14ac:dyDescent="0.3">
      <c r="A104" s="23" t="s">
        <v>103</v>
      </c>
      <c r="B104" s="6"/>
      <c r="C104" s="6"/>
      <c r="D104" s="7">
        <f t="shared" si="1"/>
        <v>0</v>
      </c>
    </row>
    <row r="105" spans="1:4" ht="18" hidden="1" x14ac:dyDescent="0.3">
      <c r="A105" s="24" t="s">
        <v>104</v>
      </c>
      <c r="B105" s="6"/>
      <c r="C105" s="6"/>
      <c r="D105" s="7">
        <f t="shared" si="1"/>
        <v>0</v>
      </c>
    </row>
    <row r="106" spans="1:4" ht="18" hidden="1" x14ac:dyDescent="0.3">
      <c r="A106" s="9" t="s">
        <v>105</v>
      </c>
      <c r="B106" s="6"/>
      <c r="C106" s="6"/>
      <c r="D106" s="7">
        <f t="shared" si="1"/>
        <v>0</v>
      </c>
    </row>
    <row r="107" spans="1:4" ht="18" hidden="1" x14ac:dyDescent="0.3">
      <c r="A107" s="9" t="s">
        <v>106</v>
      </c>
      <c r="B107" s="6"/>
      <c r="C107" s="6"/>
      <c r="D107" s="7">
        <f t="shared" si="1"/>
        <v>0</v>
      </c>
    </row>
    <row r="108" spans="1:4" ht="18" hidden="1" x14ac:dyDescent="0.3">
      <c r="A108" s="9" t="s">
        <v>107</v>
      </c>
      <c r="B108" s="6"/>
      <c r="C108" s="6"/>
      <c r="D108" s="7">
        <f t="shared" si="1"/>
        <v>0</v>
      </c>
    </row>
    <row r="109" spans="1:4" ht="18" hidden="1" x14ac:dyDescent="0.3">
      <c r="A109" s="9" t="s">
        <v>108</v>
      </c>
      <c r="B109" s="6"/>
      <c r="C109" s="6"/>
      <c r="D109" s="7">
        <f t="shared" si="1"/>
        <v>0</v>
      </c>
    </row>
    <row r="110" spans="1:4" ht="18" hidden="1" x14ac:dyDescent="0.3">
      <c r="A110" s="9" t="s">
        <v>109</v>
      </c>
      <c r="B110" s="6"/>
      <c r="C110" s="6"/>
      <c r="D110" s="7">
        <f t="shared" si="1"/>
        <v>0</v>
      </c>
    </row>
    <row r="111" spans="1:4" ht="18" hidden="1" x14ac:dyDescent="0.3">
      <c r="A111" s="9" t="s">
        <v>110</v>
      </c>
      <c r="B111" s="6"/>
      <c r="C111" s="6"/>
      <c r="D111" s="7">
        <f t="shared" si="1"/>
        <v>0</v>
      </c>
    </row>
    <row r="112" spans="1:4" ht="18" hidden="1" x14ac:dyDescent="0.3">
      <c r="A112" s="9" t="s">
        <v>111</v>
      </c>
      <c r="B112" s="6"/>
      <c r="C112" s="6"/>
      <c r="D112" s="7">
        <f t="shared" si="1"/>
        <v>0</v>
      </c>
    </row>
    <row r="113" spans="1:4" ht="18" hidden="1" x14ac:dyDescent="0.3">
      <c r="A113" s="9" t="s">
        <v>112</v>
      </c>
      <c r="B113" s="6"/>
      <c r="C113" s="6"/>
      <c r="D113" s="7">
        <f t="shared" si="1"/>
        <v>0</v>
      </c>
    </row>
    <row r="114" spans="1:4" ht="18" hidden="1" x14ac:dyDescent="0.3">
      <c r="A114" s="11" t="s">
        <v>113</v>
      </c>
      <c r="B114" s="6"/>
      <c r="C114" s="6"/>
      <c r="D114" s="7">
        <f t="shared" si="1"/>
        <v>0</v>
      </c>
    </row>
    <row r="115" spans="1:4" ht="18" hidden="1" x14ac:dyDescent="0.3">
      <c r="A115" s="21" t="s">
        <v>114</v>
      </c>
      <c r="B115" s="6"/>
      <c r="C115" s="6"/>
      <c r="D115" s="7">
        <f t="shared" si="1"/>
        <v>0</v>
      </c>
    </row>
    <row r="116" spans="1:4" ht="18" hidden="1" x14ac:dyDescent="0.3">
      <c r="A116" s="9" t="s">
        <v>115</v>
      </c>
      <c r="B116" s="6"/>
      <c r="C116" s="6"/>
      <c r="D116" s="7">
        <f t="shared" si="1"/>
        <v>0</v>
      </c>
    </row>
    <row r="117" spans="1:4" ht="18" hidden="1" x14ac:dyDescent="0.3">
      <c r="A117" s="11" t="s">
        <v>116</v>
      </c>
      <c r="B117" s="6"/>
      <c r="C117" s="6"/>
      <c r="D117" s="7">
        <f t="shared" si="1"/>
        <v>0</v>
      </c>
    </row>
    <row r="118" spans="1:4" ht="18" hidden="1" x14ac:dyDescent="0.3">
      <c r="A118" s="11" t="s">
        <v>117</v>
      </c>
      <c r="B118" s="6"/>
      <c r="C118" s="6"/>
      <c r="D118" s="7">
        <f t="shared" si="1"/>
        <v>0</v>
      </c>
    </row>
    <row r="119" spans="1:4" ht="18" hidden="1" x14ac:dyDescent="0.3">
      <c r="A119" s="9" t="s">
        <v>118</v>
      </c>
      <c r="B119" s="6"/>
      <c r="C119" s="6"/>
      <c r="D119" s="7">
        <f t="shared" si="1"/>
        <v>0</v>
      </c>
    </row>
    <row r="120" spans="1:4" ht="18" hidden="1" x14ac:dyDescent="0.3">
      <c r="A120" s="10" t="s">
        <v>119</v>
      </c>
      <c r="B120" s="6"/>
      <c r="C120" s="6"/>
      <c r="D120" s="7">
        <f t="shared" si="1"/>
        <v>0</v>
      </c>
    </row>
    <row r="121" spans="1:4" ht="18" x14ac:dyDescent="0.3">
      <c r="A121" s="13" t="s">
        <v>120</v>
      </c>
      <c r="B121" s="6">
        <v>9</v>
      </c>
      <c r="C121" s="6">
        <v>12000</v>
      </c>
      <c r="D121" s="7">
        <f t="shared" si="1"/>
        <v>108000</v>
      </c>
    </row>
    <row r="122" spans="1:4" ht="18" hidden="1" x14ac:dyDescent="0.3">
      <c r="A122" s="12" t="s">
        <v>121</v>
      </c>
      <c r="B122" s="14"/>
      <c r="C122" s="14"/>
      <c r="D122" s="7">
        <f t="shared" si="1"/>
        <v>0</v>
      </c>
    </row>
    <row r="123" spans="1:4" ht="18" hidden="1" x14ac:dyDescent="0.3">
      <c r="A123" s="12" t="s">
        <v>122</v>
      </c>
      <c r="B123" s="14"/>
      <c r="C123" s="14"/>
      <c r="D123" s="7">
        <f t="shared" si="1"/>
        <v>0</v>
      </c>
    </row>
    <row r="124" spans="1:4" ht="18" hidden="1" x14ac:dyDescent="0.3">
      <c r="A124" s="12" t="s">
        <v>123</v>
      </c>
      <c r="B124" s="14"/>
      <c r="C124" s="14"/>
      <c r="D124" s="7">
        <f t="shared" si="1"/>
        <v>0</v>
      </c>
    </row>
    <row r="125" spans="1:4" ht="18" hidden="1" x14ac:dyDescent="0.3">
      <c r="A125" s="12" t="s">
        <v>124</v>
      </c>
      <c r="B125" s="25"/>
      <c r="C125" s="25"/>
      <c r="D125" s="7">
        <f t="shared" si="1"/>
        <v>0</v>
      </c>
    </row>
    <row r="126" spans="1:4" ht="18" hidden="1" x14ac:dyDescent="0.3">
      <c r="A126" s="27" t="s">
        <v>125</v>
      </c>
      <c r="B126" s="6"/>
      <c r="C126" s="6"/>
      <c r="D126" s="7">
        <f t="shared" si="1"/>
        <v>0</v>
      </c>
    </row>
    <row r="127" spans="1:4" ht="18" hidden="1" x14ac:dyDescent="0.3">
      <c r="A127" s="12" t="s">
        <v>126</v>
      </c>
      <c r="B127" s="14"/>
      <c r="C127" s="14"/>
      <c r="D127" s="7">
        <f t="shared" si="1"/>
        <v>0</v>
      </c>
    </row>
    <row r="128" spans="1:4" ht="18" hidden="1" x14ac:dyDescent="0.3">
      <c r="A128" s="9" t="s">
        <v>127</v>
      </c>
      <c r="B128" s="6"/>
      <c r="C128" s="6"/>
      <c r="D128" s="7">
        <f t="shared" si="1"/>
        <v>0</v>
      </c>
    </row>
    <row r="129" spans="1:4" ht="18" hidden="1" x14ac:dyDescent="0.3">
      <c r="A129" s="9" t="s">
        <v>128</v>
      </c>
      <c r="B129" s="6"/>
      <c r="C129" s="6"/>
      <c r="D129" s="7">
        <f t="shared" si="1"/>
        <v>0</v>
      </c>
    </row>
    <row r="130" spans="1:4" ht="18" hidden="1" x14ac:dyDescent="0.3">
      <c r="A130" s="9" t="s">
        <v>129</v>
      </c>
      <c r="B130" s="6"/>
      <c r="C130" s="6"/>
      <c r="D130" s="7">
        <f t="shared" si="1"/>
        <v>0</v>
      </c>
    </row>
    <row r="131" spans="1:4" ht="18" hidden="1" x14ac:dyDescent="0.3">
      <c r="A131" s="16" t="s">
        <v>130</v>
      </c>
      <c r="B131" s="6"/>
      <c r="C131" s="6"/>
      <c r="D131" s="7">
        <f t="shared" si="1"/>
        <v>0</v>
      </c>
    </row>
    <row r="132" spans="1:4" ht="18" hidden="1" x14ac:dyDescent="0.3">
      <c r="A132" s="12" t="s">
        <v>131</v>
      </c>
      <c r="B132" s="6"/>
      <c r="C132" s="6"/>
      <c r="D132" s="7">
        <f t="shared" ref="D132:D195" si="2">B132*C132</f>
        <v>0</v>
      </c>
    </row>
    <row r="133" spans="1:4" ht="18" hidden="1" x14ac:dyDescent="0.3">
      <c r="A133" s="12" t="s">
        <v>132</v>
      </c>
      <c r="B133" s="6"/>
      <c r="C133" s="6"/>
      <c r="D133" s="7">
        <f t="shared" si="2"/>
        <v>0</v>
      </c>
    </row>
    <row r="134" spans="1:4" ht="18" hidden="1" x14ac:dyDescent="0.3">
      <c r="A134" s="9" t="s">
        <v>133</v>
      </c>
      <c r="B134" s="6"/>
      <c r="C134" s="6"/>
      <c r="D134" s="7">
        <f t="shared" si="2"/>
        <v>0</v>
      </c>
    </row>
    <row r="135" spans="1:4" ht="18" hidden="1" x14ac:dyDescent="0.3">
      <c r="A135" s="9" t="s">
        <v>134</v>
      </c>
      <c r="B135" s="6"/>
      <c r="C135" s="6"/>
      <c r="D135" s="7">
        <f t="shared" si="2"/>
        <v>0</v>
      </c>
    </row>
    <row r="136" spans="1:4" ht="18" hidden="1" x14ac:dyDescent="0.3">
      <c r="A136" s="9" t="s">
        <v>135</v>
      </c>
      <c r="B136" s="14"/>
      <c r="C136" s="14"/>
      <c r="D136" s="7">
        <f t="shared" si="2"/>
        <v>0</v>
      </c>
    </row>
    <row r="137" spans="1:4" ht="18" hidden="1" x14ac:dyDescent="0.3">
      <c r="A137" s="9" t="s">
        <v>136</v>
      </c>
      <c r="B137" s="14"/>
      <c r="C137" s="14"/>
      <c r="D137" s="7">
        <f t="shared" si="2"/>
        <v>0</v>
      </c>
    </row>
    <row r="138" spans="1:4" ht="18" hidden="1" x14ac:dyDescent="0.3">
      <c r="A138" s="9" t="s">
        <v>137</v>
      </c>
      <c r="B138" s="6"/>
      <c r="C138" s="6"/>
      <c r="D138" s="7">
        <f t="shared" si="2"/>
        <v>0</v>
      </c>
    </row>
    <row r="139" spans="1:4" ht="18" x14ac:dyDescent="0.3">
      <c r="A139" s="9" t="s">
        <v>138</v>
      </c>
      <c r="B139" s="14">
        <v>0.75</v>
      </c>
      <c r="C139" s="14">
        <v>70000</v>
      </c>
      <c r="D139" s="7">
        <f t="shared" si="2"/>
        <v>52500</v>
      </c>
    </row>
    <row r="140" spans="1:4" ht="18" hidden="1" x14ac:dyDescent="0.3">
      <c r="A140" s="9" t="s">
        <v>139</v>
      </c>
      <c r="B140" s="14"/>
      <c r="C140" s="14"/>
      <c r="D140" s="7">
        <f t="shared" si="2"/>
        <v>0</v>
      </c>
    </row>
    <row r="141" spans="1:4" ht="18" hidden="1" x14ac:dyDescent="0.3">
      <c r="A141" s="9" t="s">
        <v>140</v>
      </c>
      <c r="B141" s="14"/>
      <c r="C141" s="14"/>
      <c r="D141" s="7">
        <f t="shared" si="2"/>
        <v>0</v>
      </c>
    </row>
    <row r="142" spans="1:4" ht="18" hidden="1" x14ac:dyDescent="0.3">
      <c r="A142" s="9" t="s">
        <v>141</v>
      </c>
      <c r="B142" s="14"/>
      <c r="C142" s="14"/>
      <c r="D142" s="7">
        <f t="shared" si="2"/>
        <v>0</v>
      </c>
    </row>
    <row r="143" spans="1:4" ht="18" hidden="1" x14ac:dyDescent="0.3">
      <c r="A143" s="9" t="s">
        <v>142</v>
      </c>
      <c r="B143" s="14"/>
      <c r="C143" s="14"/>
      <c r="D143" s="7">
        <f t="shared" si="2"/>
        <v>0</v>
      </c>
    </row>
    <row r="144" spans="1:4" ht="18" hidden="1" x14ac:dyDescent="0.3">
      <c r="A144" s="9" t="s">
        <v>143</v>
      </c>
      <c r="B144" s="14"/>
      <c r="C144" s="14"/>
      <c r="D144" s="7">
        <f t="shared" si="2"/>
        <v>0</v>
      </c>
    </row>
    <row r="145" spans="1:4" ht="18" hidden="1" x14ac:dyDescent="0.3">
      <c r="A145" s="9" t="s">
        <v>144</v>
      </c>
      <c r="B145" s="14"/>
      <c r="C145" s="14"/>
      <c r="D145" s="7">
        <f t="shared" si="2"/>
        <v>0</v>
      </c>
    </row>
    <row r="146" spans="1:4" ht="18" hidden="1" x14ac:dyDescent="0.3">
      <c r="A146" s="9" t="s">
        <v>145</v>
      </c>
      <c r="B146" s="14"/>
      <c r="C146" s="14"/>
      <c r="D146" s="7">
        <f t="shared" si="2"/>
        <v>0</v>
      </c>
    </row>
    <row r="147" spans="1:4" ht="18" hidden="1" x14ac:dyDescent="0.3">
      <c r="A147" s="9" t="s">
        <v>146</v>
      </c>
      <c r="B147" s="6"/>
      <c r="C147" s="6"/>
      <c r="D147" s="7">
        <f t="shared" si="2"/>
        <v>0</v>
      </c>
    </row>
    <row r="148" spans="1:4" ht="18" hidden="1" x14ac:dyDescent="0.3">
      <c r="A148" s="9" t="s">
        <v>147</v>
      </c>
      <c r="B148" s="6"/>
      <c r="C148" s="6"/>
      <c r="D148" s="7">
        <f t="shared" si="2"/>
        <v>0</v>
      </c>
    </row>
    <row r="149" spans="1:4" ht="18" hidden="1" x14ac:dyDescent="0.3">
      <c r="A149" s="9" t="s">
        <v>148</v>
      </c>
      <c r="B149" s="6"/>
      <c r="C149" s="6"/>
      <c r="D149" s="7">
        <f t="shared" si="2"/>
        <v>0</v>
      </c>
    </row>
    <row r="150" spans="1:4" ht="18" hidden="1" x14ac:dyDescent="0.3">
      <c r="A150" s="9" t="s">
        <v>149</v>
      </c>
      <c r="B150" s="6"/>
      <c r="C150" s="6"/>
      <c r="D150" s="7">
        <f t="shared" si="2"/>
        <v>0</v>
      </c>
    </row>
    <row r="151" spans="1:4" ht="18" hidden="1" x14ac:dyDescent="0.3">
      <c r="A151" s="9" t="s">
        <v>150</v>
      </c>
      <c r="B151" s="6"/>
      <c r="C151" s="6"/>
      <c r="D151" s="7">
        <f t="shared" si="2"/>
        <v>0</v>
      </c>
    </row>
    <row r="152" spans="1:4" ht="18" hidden="1" x14ac:dyDescent="0.3">
      <c r="A152" s="16" t="s">
        <v>151</v>
      </c>
      <c r="B152" s="6"/>
      <c r="C152" s="6"/>
      <c r="D152" s="7">
        <f t="shared" si="2"/>
        <v>0</v>
      </c>
    </row>
    <row r="153" spans="1:4" ht="18" hidden="1" x14ac:dyDescent="0.3">
      <c r="A153" s="9" t="s">
        <v>152</v>
      </c>
      <c r="B153" s="6"/>
      <c r="C153" s="6"/>
      <c r="D153" s="7">
        <f t="shared" si="2"/>
        <v>0</v>
      </c>
    </row>
    <row r="154" spans="1:4" ht="18" hidden="1" x14ac:dyDescent="0.3">
      <c r="A154" s="9" t="s">
        <v>153</v>
      </c>
      <c r="B154" s="6"/>
      <c r="C154" s="6"/>
      <c r="D154" s="7">
        <f t="shared" si="2"/>
        <v>0</v>
      </c>
    </row>
    <row r="155" spans="1:4" ht="18" hidden="1" x14ac:dyDescent="0.3">
      <c r="A155" s="9" t="s">
        <v>154</v>
      </c>
      <c r="B155" s="6"/>
      <c r="C155" s="6"/>
      <c r="D155" s="7">
        <f t="shared" si="2"/>
        <v>0</v>
      </c>
    </row>
    <row r="156" spans="1:4" ht="18" x14ac:dyDescent="0.3">
      <c r="A156" s="9" t="s">
        <v>155</v>
      </c>
      <c r="B156" s="6">
        <v>2</v>
      </c>
      <c r="C156" s="6">
        <v>6500</v>
      </c>
      <c r="D156" s="7">
        <f t="shared" si="2"/>
        <v>13000</v>
      </c>
    </row>
    <row r="157" spans="1:4" ht="18" hidden="1" x14ac:dyDescent="0.3">
      <c r="A157" s="9" t="s">
        <v>156</v>
      </c>
      <c r="B157" s="14"/>
      <c r="C157" s="14"/>
      <c r="D157" s="7">
        <f t="shared" si="2"/>
        <v>0</v>
      </c>
    </row>
    <row r="158" spans="1:4" ht="18" hidden="1" x14ac:dyDescent="0.3">
      <c r="A158" s="17" t="s">
        <v>157</v>
      </c>
      <c r="B158" s="14"/>
      <c r="C158" s="14"/>
      <c r="D158" s="7">
        <f t="shared" si="2"/>
        <v>0</v>
      </c>
    </row>
    <row r="159" spans="1:4" ht="18" hidden="1" x14ac:dyDescent="0.3">
      <c r="A159" s="9" t="s">
        <v>158</v>
      </c>
      <c r="B159" s="14"/>
      <c r="C159" s="14"/>
      <c r="D159" s="7">
        <f t="shared" si="2"/>
        <v>0</v>
      </c>
    </row>
    <row r="160" spans="1:4" ht="18" hidden="1" x14ac:dyDescent="0.3">
      <c r="A160" s="9" t="s">
        <v>159</v>
      </c>
      <c r="B160" s="6"/>
      <c r="C160" s="6"/>
      <c r="D160" s="7">
        <f t="shared" si="2"/>
        <v>0</v>
      </c>
    </row>
    <row r="161" spans="1:4" ht="18" x14ac:dyDescent="0.3">
      <c r="A161" s="16" t="s">
        <v>160</v>
      </c>
      <c r="B161" s="6">
        <v>75</v>
      </c>
      <c r="C161" s="6">
        <v>8000</v>
      </c>
      <c r="D161" s="7">
        <f t="shared" si="2"/>
        <v>600000</v>
      </c>
    </row>
    <row r="162" spans="1:4" ht="18" hidden="1" x14ac:dyDescent="0.3">
      <c r="A162" s="9" t="s">
        <v>161</v>
      </c>
      <c r="B162" s="6"/>
      <c r="C162" s="6"/>
      <c r="D162" s="7">
        <f t="shared" si="2"/>
        <v>0</v>
      </c>
    </row>
    <row r="163" spans="1:4" ht="18" hidden="1" x14ac:dyDescent="0.3">
      <c r="A163" s="12" t="s">
        <v>162</v>
      </c>
      <c r="B163" s="6"/>
      <c r="C163" s="6"/>
      <c r="D163" s="7">
        <f t="shared" si="2"/>
        <v>0</v>
      </c>
    </row>
    <row r="164" spans="1:4" ht="18" x14ac:dyDescent="0.3">
      <c r="A164" s="9" t="s">
        <v>163</v>
      </c>
      <c r="B164" s="6">
        <f>254+140+125</f>
        <v>519</v>
      </c>
      <c r="C164" s="28">
        <v>7000</v>
      </c>
      <c r="D164" s="7">
        <f t="shared" si="2"/>
        <v>3633000</v>
      </c>
    </row>
    <row r="165" spans="1:4" ht="18" hidden="1" x14ac:dyDescent="0.3">
      <c r="A165" s="9" t="s">
        <v>164</v>
      </c>
      <c r="B165" s="6"/>
      <c r="C165" s="6"/>
      <c r="D165" s="7">
        <f t="shared" si="2"/>
        <v>0</v>
      </c>
    </row>
    <row r="166" spans="1:4" ht="18" hidden="1" x14ac:dyDescent="0.3">
      <c r="A166" s="9" t="s">
        <v>165</v>
      </c>
      <c r="B166" s="6"/>
      <c r="C166" s="6"/>
      <c r="D166" s="7">
        <f t="shared" si="2"/>
        <v>0</v>
      </c>
    </row>
    <row r="167" spans="1:4" ht="18" hidden="1" x14ac:dyDescent="0.3">
      <c r="A167" s="19" t="s">
        <v>166</v>
      </c>
      <c r="B167" s="6"/>
      <c r="C167" s="6"/>
      <c r="D167" s="7">
        <f t="shared" si="2"/>
        <v>0</v>
      </c>
    </row>
    <row r="168" spans="1:4" ht="18" hidden="1" x14ac:dyDescent="0.3">
      <c r="A168" s="9" t="s">
        <v>167</v>
      </c>
      <c r="B168" s="6"/>
      <c r="C168" s="6"/>
      <c r="D168" s="7">
        <f t="shared" si="2"/>
        <v>0</v>
      </c>
    </row>
    <row r="169" spans="1:4" ht="18" x14ac:dyDescent="0.3">
      <c r="A169" s="29" t="s">
        <v>168</v>
      </c>
      <c r="B169" s="30">
        <v>18</v>
      </c>
      <c r="C169" s="30">
        <v>16000</v>
      </c>
      <c r="D169" s="7">
        <f t="shared" si="2"/>
        <v>288000</v>
      </c>
    </row>
    <row r="170" spans="1:4" ht="18" hidden="1" x14ac:dyDescent="0.3">
      <c r="A170" s="11" t="s">
        <v>169</v>
      </c>
      <c r="B170" s="6"/>
      <c r="C170" s="6"/>
      <c r="D170" s="7">
        <f t="shared" si="2"/>
        <v>0</v>
      </c>
    </row>
    <row r="171" spans="1:4" ht="18" hidden="1" x14ac:dyDescent="0.3">
      <c r="A171" s="9" t="s">
        <v>170</v>
      </c>
      <c r="B171" s="6"/>
      <c r="C171" s="6"/>
      <c r="D171" s="7">
        <f t="shared" si="2"/>
        <v>0</v>
      </c>
    </row>
    <row r="172" spans="1:4" ht="18" hidden="1" x14ac:dyDescent="0.3">
      <c r="A172" s="9" t="s">
        <v>171</v>
      </c>
      <c r="B172" s="6"/>
      <c r="C172" s="6"/>
      <c r="D172" s="7">
        <f t="shared" si="2"/>
        <v>0</v>
      </c>
    </row>
    <row r="173" spans="1:4" ht="18" hidden="1" x14ac:dyDescent="0.3">
      <c r="A173" s="12" t="s">
        <v>172</v>
      </c>
      <c r="B173" s="6"/>
      <c r="C173" s="6"/>
      <c r="D173" s="7">
        <f t="shared" si="2"/>
        <v>0</v>
      </c>
    </row>
    <row r="174" spans="1:4" ht="18" hidden="1" x14ac:dyDescent="0.3">
      <c r="A174" s="9" t="s">
        <v>173</v>
      </c>
      <c r="B174" s="6"/>
      <c r="C174" s="6"/>
      <c r="D174" s="7">
        <f t="shared" si="2"/>
        <v>0</v>
      </c>
    </row>
    <row r="175" spans="1:4" ht="18" hidden="1" x14ac:dyDescent="0.3">
      <c r="A175" s="9" t="s">
        <v>174</v>
      </c>
      <c r="B175" s="6"/>
      <c r="C175" s="6"/>
      <c r="D175" s="7">
        <f t="shared" si="2"/>
        <v>0</v>
      </c>
    </row>
    <row r="176" spans="1:4" ht="18" hidden="1" x14ac:dyDescent="0.3">
      <c r="A176" s="12" t="s">
        <v>175</v>
      </c>
      <c r="B176" s="6"/>
      <c r="C176" s="6"/>
      <c r="D176" s="7">
        <f t="shared" si="2"/>
        <v>0</v>
      </c>
    </row>
    <row r="177" spans="1:4" ht="18" hidden="1" x14ac:dyDescent="0.3">
      <c r="A177" s="12" t="s">
        <v>176</v>
      </c>
      <c r="B177" s="6"/>
      <c r="C177" s="6"/>
      <c r="D177" s="7">
        <f t="shared" si="2"/>
        <v>0</v>
      </c>
    </row>
    <row r="178" spans="1:4" ht="18" hidden="1" x14ac:dyDescent="0.3">
      <c r="A178" s="12" t="s">
        <v>177</v>
      </c>
      <c r="B178" s="6"/>
      <c r="C178" s="6"/>
      <c r="D178" s="7">
        <f t="shared" si="2"/>
        <v>0</v>
      </c>
    </row>
    <row r="179" spans="1:4" ht="18" x14ac:dyDescent="0.3">
      <c r="A179" s="9" t="s">
        <v>178</v>
      </c>
      <c r="B179" s="6">
        <v>180</v>
      </c>
      <c r="C179" s="6">
        <v>2100</v>
      </c>
      <c r="D179" s="7">
        <f t="shared" si="2"/>
        <v>378000</v>
      </c>
    </row>
    <row r="180" spans="1:4" ht="18" hidden="1" x14ac:dyDescent="0.3">
      <c r="A180" s="12" t="s">
        <v>179</v>
      </c>
      <c r="B180" s="6"/>
      <c r="C180" s="6"/>
      <c r="D180" s="7">
        <f t="shared" si="2"/>
        <v>0</v>
      </c>
    </row>
    <row r="181" spans="1:4" ht="18" x14ac:dyDescent="0.3">
      <c r="A181" s="12" t="s">
        <v>180</v>
      </c>
      <c r="B181" s="6">
        <v>12</v>
      </c>
      <c r="C181" s="6">
        <v>20000</v>
      </c>
      <c r="D181" s="7">
        <f t="shared" si="2"/>
        <v>240000</v>
      </c>
    </row>
    <row r="182" spans="1:4" ht="18" hidden="1" x14ac:dyDescent="0.3">
      <c r="A182" s="12" t="s">
        <v>181</v>
      </c>
      <c r="B182" s="6"/>
      <c r="C182" s="6"/>
      <c r="D182" s="7">
        <f t="shared" si="2"/>
        <v>0</v>
      </c>
    </row>
    <row r="183" spans="1:4" ht="18" hidden="1" x14ac:dyDescent="0.3">
      <c r="A183" s="9" t="s">
        <v>182</v>
      </c>
      <c r="B183" s="6"/>
      <c r="C183" s="6"/>
      <c r="D183" s="7">
        <f t="shared" si="2"/>
        <v>0</v>
      </c>
    </row>
    <row r="184" spans="1:4" ht="18" hidden="1" x14ac:dyDescent="0.3">
      <c r="A184" s="16" t="s">
        <v>183</v>
      </c>
      <c r="B184" s="6"/>
      <c r="C184" s="6"/>
      <c r="D184" s="7">
        <f t="shared" si="2"/>
        <v>0</v>
      </c>
    </row>
    <row r="185" spans="1:4" ht="18" hidden="1" x14ac:dyDescent="0.3">
      <c r="A185" s="16" t="s">
        <v>184</v>
      </c>
      <c r="B185" s="6"/>
      <c r="C185" s="6"/>
      <c r="D185" s="7">
        <f t="shared" si="2"/>
        <v>0</v>
      </c>
    </row>
    <row r="186" spans="1:4" ht="18" hidden="1" x14ac:dyDescent="0.3">
      <c r="A186" s="16" t="s">
        <v>185</v>
      </c>
      <c r="B186" s="6"/>
      <c r="C186" s="6"/>
      <c r="D186" s="7">
        <f t="shared" si="2"/>
        <v>0</v>
      </c>
    </row>
    <row r="187" spans="1:4" ht="18" x14ac:dyDescent="0.3">
      <c r="A187" s="16" t="s">
        <v>186</v>
      </c>
      <c r="B187" s="6">
        <v>24</v>
      </c>
      <c r="C187" s="6">
        <v>85000</v>
      </c>
      <c r="D187" s="7">
        <f t="shared" si="2"/>
        <v>2040000</v>
      </c>
    </row>
    <row r="188" spans="1:4" ht="18" hidden="1" x14ac:dyDescent="0.3">
      <c r="A188" s="12" t="s">
        <v>187</v>
      </c>
      <c r="B188" s="6"/>
      <c r="C188" s="6"/>
      <c r="D188" s="7">
        <f t="shared" si="2"/>
        <v>0</v>
      </c>
    </row>
    <row r="189" spans="1:4" ht="18" hidden="1" x14ac:dyDescent="0.3">
      <c r="A189" s="9" t="s">
        <v>188</v>
      </c>
      <c r="B189" s="6"/>
      <c r="C189" s="6"/>
      <c r="D189" s="7">
        <f t="shared" si="2"/>
        <v>0</v>
      </c>
    </row>
    <row r="190" spans="1:4" ht="18" hidden="1" x14ac:dyDescent="0.3">
      <c r="A190" s="32" t="s">
        <v>189</v>
      </c>
      <c r="B190" s="6"/>
      <c r="C190" s="6"/>
      <c r="D190" s="7">
        <f t="shared" si="2"/>
        <v>0</v>
      </c>
    </row>
    <row r="191" spans="1:4" ht="18" hidden="1" x14ac:dyDescent="0.3">
      <c r="A191" s="32" t="s">
        <v>190</v>
      </c>
      <c r="B191" s="6"/>
      <c r="C191" s="6"/>
      <c r="D191" s="7">
        <f t="shared" si="2"/>
        <v>0</v>
      </c>
    </row>
    <row r="192" spans="1:4" ht="18" hidden="1" x14ac:dyDescent="0.3">
      <c r="A192" s="32" t="s">
        <v>191</v>
      </c>
      <c r="B192" s="6"/>
      <c r="C192" s="6"/>
      <c r="D192" s="7">
        <f t="shared" si="2"/>
        <v>0</v>
      </c>
    </row>
    <row r="193" spans="1:4" ht="18" hidden="1" x14ac:dyDescent="0.3">
      <c r="A193" s="32" t="s">
        <v>192</v>
      </c>
      <c r="B193" s="6"/>
      <c r="C193" s="6"/>
      <c r="D193" s="7">
        <f t="shared" si="2"/>
        <v>0</v>
      </c>
    </row>
    <row r="194" spans="1:4" ht="18" hidden="1" x14ac:dyDescent="0.3">
      <c r="A194" s="9" t="s">
        <v>193</v>
      </c>
      <c r="B194" s="6"/>
      <c r="C194" s="6"/>
      <c r="D194" s="7">
        <f t="shared" si="2"/>
        <v>0</v>
      </c>
    </row>
    <row r="195" spans="1:4" ht="18" hidden="1" x14ac:dyDescent="0.3">
      <c r="A195" s="33" t="s">
        <v>194</v>
      </c>
      <c r="B195" s="6"/>
      <c r="C195" s="6"/>
      <c r="D195" s="7">
        <f t="shared" si="2"/>
        <v>0</v>
      </c>
    </row>
    <row r="196" spans="1:4" ht="18" x14ac:dyDescent="0.3">
      <c r="A196" s="9" t="s">
        <v>195</v>
      </c>
      <c r="B196" s="6">
        <v>520</v>
      </c>
      <c r="C196" s="6">
        <v>23000</v>
      </c>
      <c r="D196" s="7">
        <f t="shared" ref="D196:D259" si="3">B196*C196</f>
        <v>11960000</v>
      </c>
    </row>
    <row r="197" spans="1:4" ht="18" x14ac:dyDescent="0.3">
      <c r="A197" s="12" t="s">
        <v>196</v>
      </c>
      <c r="B197" s="6">
        <v>480</v>
      </c>
      <c r="C197" s="6">
        <v>22000</v>
      </c>
      <c r="D197" s="7">
        <f t="shared" si="3"/>
        <v>10560000</v>
      </c>
    </row>
    <row r="198" spans="1:4" ht="18" hidden="1" x14ac:dyDescent="0.3">
      <c r="A198" s="9" t="s">
        <v>197</v>
      </c>
      <c r="B198" s="6"/>
      <c r="C198" s="6"/>
      <c r="D198" s="7">
        <f t="shared" si="3"/>
        <v>0</v>
      </c>
    </row>
    <row r="199" spans="1:4" ht="18" hidden="1" x14ac:dyDescent="0.3">
      <c r="A199" s="9" t="s">
        <v>198</v>
      </c>
      <c r="B199" s="6"/>
      <c r="C199" s="6"/>
      <c r="D199" s="7">
        <f t="shared" si="3"/>
        <v>0</v>
      </c>
    </row>
    <row r="200" spans="1:4" ht="18" hidden="1" x14ac:dyDescent="0.3">
      <c r="A200" s="9" t="s">
        <v>199</v>
      </c>
      <c r="B200" s="6"/>
      <c r="C200" s="6"/>
      <c r="D200" s="7">
        <f t="shared" si="3"/>
        <v>0</v>
      </c>
    </row>
    <row r="201" spans="1:4" ht="18" hidden="1" x14ac:dyDescent="0.3">
      <c r="A201" s="34" t="s">
        <v>200</v>
      </c>
      <c r="B201" s="6"/>
      <c r="C201" s="6"/>
      <c r="D201" s="7">
        <f t="shared" si="3"/>
        <v>0</v>
      </c>
    </row>
    <row r="202" spans="1:4" ht="18" hidden="1" x14ac:dyDescent="0.3">
      <c r="A202" s="34" t="s">
        <v>201</v>
      </c>
      <c r="B202" s="6"/>
      <c r="C202" s="6"/>
      <c r="D202" s="7">
        <f t="shared" si="3"/>
        <v>0</v>
      </c>
    </row>
    <row r="203" spans="1:4" ht="18" hidden="1" x14ac:dyDescent="0.3">
      <c r="A203" s="9" t="s">
        <v>202</v>
      </c>
      <c r="B203" s="6"/>
      <c r="C203" s="6"/>
      <c r="D203" s="7">
        <f t="shared" si="3"/>
        <v>0</v>
      </c>
    </row>
    <row r="204" spans="1:4" ht="18" x14ac:dyDescent="0.3">
      <c r="A204" s="11" t="s">
        <v>203</v>
      </c>
      <c r="B204" s="6">
        <v>5</v>
      </c>
      <c r="C204" s="6">
        <v>42000</v>
      </c>
      <c r="D204" s="7">
        <f t="shared" si="3"/>
        <v>210000</v>
      </c>
    </row>
    <row r="205" spans="1:4" ht="18" hidden="1" x14ac:dyDescent="0.3">
      <c r="A205" s="9" t="s">
        <v>204</v>
      </c>
      <c r="B205" s="6"/>
      <c r="C205" s="6"/>
      <c r="D205" s="7">
        <f t="shared" si="3"/>
        <v>0</v>
      </c>
    </row>
    <row r="206" spans="1:4" ht="18" hidden="1" x14ac:dyDescent="0.3">
      <c r="A206" s="11" t="s">
        <v>205</v>
      </c>
      <c r="B206" s="6"/>
      <c r="C206" s="6"/>
      <c r="D206" s="7">
        <f t="shared" si="3"/>
        <v>0</v>
      </c>
    </row>
    <row r="207" spans="1:4" ht="18" x14ac:dyDescent="0.3">
      <c r="A207" s="9" t="s">
        <v>206</v>
      </c>
      <c r="B207" s="6">
        <v>11</v>
      </c>
      <c r="C207" s="6">
        <v>8000</v>
      </c>
      <c r="D207" s="7">
        <f t="shared" si="3"/>
        <v>88000</v>
      </c>
    </row>
    <row r="208" spans="1:4" ht="18" hidden="1" x14ac:dyDescent="0.3">
      <c r="A208" s="9" t="s">
        <v>207</v>
      </c>
      <c r="B208" s="6"/>
      <c r="C208" s="6"/>
      <c r="D208" s="7">
        <f t="shared" si="3"/>
        <v>0</v>
      </c>
    </row>
    <row r="209" spans="1:4" ht="18" hidden="1" x14ac:dyDescent="0.3">
      <c r="A209" s="9" t="s">
        <v>208</v>
      </c>
      <c r="B209" s="6"/>
      <c r="C209" s="6"/>
      <c r="D209" s="7">
        <f t="shared" si="3"/>
        <v>0</v>
      </c>
    </row>
    <row r="210" spans="1:4" ht="18" hidden="1" x14ac:dyDescent="0.3">
      <c r="A210" s="9" t="s">
        <v>209</v>
      </c>
      <c r="B210" s="6"/>
      <c r="C210" s="6"/>
      <c r="D210" s="7">
        <f t="shared" si="3"/>
        <v>0</v>
      </c>
    </row>
    <row r="211" spans="1:4" ht="18" hidden="1" x14ac:dyDescent="0.3">
      <c r="A211" s="9" t="s">
        <v>210</v>
      </c>
      <c r="B211" s="6"/>
      <c r="C211" s="6"/>
      <c r="D211" s="7">
        <f t="shared" si="3"/>
        <v>0</v>
      </c>
    </row>
    <row r="212" spans="1:4" ht="18" hidden="1" x14ac:dyDescent="0.3">
      <c r="A212" s="35" t="s">
        <v>211</v>
      </c>
      <c r="B212" s="6"/>
      <c r="C212" s="6"/>
      <c r="D212" s="7">
        <f t="shared" si="3"/>
        <v>0</v>
      </c>
    </row>
    <row r="213" spans="1:4" ht="18" hidden="1" x14ac:dyDescent="0.3">
      <c r="A213" s="9" t="s">
        <v>212</v>
      </c>
      <c r="B213" s="6"/>
      <c r="C213" s="6"/>
      <c r="D213" s="7">
        <f t="shared" si="3"/>
        <v>0</v>
      </c>
    </row>
    <row r="214" spans="1:4" ht="18" hidden="1" x14ac:dyDescent="0.3">
      <c r="A214" s="9" t="s">
        <v>213</v>
      </c>
      <c r="B214" s="6"/>
      <c r="C214" s="6"/>
      <c r="D214" s="7">
        <f t="shared" si="3"/>
        <v>0</v>
      </c>
    </row>
    <row r="215" spans="1:4" ht="18" hidden="1" x14ac:dyDescent="0.3">
      <c r="A215" s="9" t="s">
        <v>214</v>
      </c>
      <c r="B215" s="6"/>
      <c r="C215" s="6"/>
      <c r="D215" s="7">
        <f t="shared" si="3"/>
        <v>0</v>
      </c>
    </row>
    <row r="216" spans="1:4" ht="18" hidden="1" x14ac:dyDescent="0.3">
      <c r="A216" s="9" t="s">
        <v>215</v>
      </c>
      <c r="B216" s="6"/>
      <c r="C216" s="6"/>
      <c r="D216" s="7">
        <f t="shared" si="3"/>
        <v>0</v>
      </c>
    </row>
    <row r="217" spans="1:4" ht="18" hidden="1" x14ac:dyDescent="0.3">
      <c r="A217" s="9" t="s">
        <v>216</v>
      </c>
      <c r="B217" s="6"/>
      <c r="C217" s="6"/>
      <c r="D217" s="7">
        <f t="shared" si="3"/>
        <v>0</v>
      </c>
    </row>
    <row r="218" spans="1:4" ht="18" hidden="1" x14ac:dyDescent="0.3">
      <c r="A218" s="16" t="s">
        <v>217</v>
      </c>
      <c r="B218" s="6"/>
      <c r="C218" s="6"/>
      <c r="D218" s="7">
        <f t="shared" si="3"/>
        <v>0</v>
      </c>
    </row>
    <row r="219" spans="1:4" ht="18" hidden="1" x14ac:dyDescent="0.3">
      <c r="A219" s="16" t="s">
        <v>218</v>
      </c>
      <c r="B219" s="6"/>
      <c r="C219" s="6"/>
      <c r="D219" s="7">
        <f t="shared" si="3"/>
        <v>0</v>
      </c>
    </row>
    <row r="220" spans="1:4" ht="18" hidden="1" x14ac:dyDescent="0.3">
      <c r="A220" s="16" t="s">
        <v>219</v>
      </c>
      <c r="B220" s="6"/>
      <c r="C220" s="6"/>
      <c r="D220" s="7">
        <f t="shared" si="3"/>
        <v>0</v>
      </c>
    </row>
    <row r="221" spans="1:4" ht="18" hidden="1" x14ac:dyDescent="0.3">
      <c r="A221" s="16" t="s">
        <v>220</v>
      </c>
      <c r="B221" s="6"/>
      <c r="C221" s="6"/>
      <c r="D221" s="7">
        <f t="shared" si="3"/>
        <v>0</v>
      </c>
    </row>
    <row r="222" spans="1:4" ht="18" hidden="1" x14ac:dyDescent="0.3">
      <c r="A222" s="9" t="s">
        <v>221</v>
      </c>
      <c r="B222" s="6"/>
      <c r="C222" s="6"/>
      <c r="D222" s="7">
        <f t="shared" si="3"/>
        <v>0</v>
      </c>
    </row>
    <row r="223" spans="1:4" ht="18" hidden="1" x14ac:dyDescent="0.3">
      <c r="A223" s="9" t="s">
        <v>222</v>
      </c>
      <c r="B223" s="6"/>
      <c r="C223" s="6"/>
      <c r="D223" s="7">
        <f t="shared" si="3"/>
        <v>0</v>
      </c>
    </row>
    <row r="224" spans="1:4" ht="18" hidden="1" x14ac:dyDescent="0.3">
      <c r="A224" s="16" t="s">
        <v>223</v>
      </c>
      <c r="B224" s="6"/>
      <c r="C224" s="6"/>
      <c r="D224" s="7">
        <f t="shared" si="3"/>
        <v>0</v>
      </c>
    </row>
    <row r="225" spans="1:4" ht="18" hidden="1" x14ac:dyDescent="0.3">
      <c r="A225" s="16" t="s">
        <v>224</v>
      </c>
      <c r="B225" s="6"/>
      <c r="C225" s="6"/>
      <c r="D225" s="7">
        <f t="shared" si="3"/>
        <v>0</v>
      </c>
    </row>
    <row r="226" spans="1:4" ht="18" hidden="1" x14ac:dyDescent="0.3">
      <c r="A226" s="11" t="s">
        <v>225</v>
      </c>
      <c r="B226" s="6"/>
      <c r="C226" s="6"/>
      <c r="D226" s="7">
        <f t="shared" si="3"/>
        <v>0</v>
      </c>
    </row>
    <row r="227" spans="1:4" ht="18" hidden="1" x14ac:dyDescent="0.3">
      <c r="A227" s="12" t="s">
        <v>226</v>
      </c>
      <c r="B227" s="6"/>
      <c r="C227" s="6"/>
      <c r="D227" s="7">
        <f t="shared" si="3"/>
        <v>0</v>
      </c>
    </row>
    <row r="228" spans="1:4" ht="18" hidden="1" x14ac:dyDescent="0.3">
      <c r="A228" s="11" t="s">
        <v>227</v>
      </c>
      <c r="B228" s="6"/>
      <c r="C228" s="6"/>
      <c r="D228" s="7">
        <f t="shared" si="3"/>
        <v>0</v>
      </c>
    </row>
    <row r="229" spans="1:4" ht="18" hidden="1" x14ac:dyDescent="0.3">
      <c r="A229" s="11" t="s">
        <v>228</v>
      </c>
      <c r="B229" s="6"/>
      <c r="C229" s="6"/>
      <c r="D229" s="7">
        <f t="shared" si="3"/>
        <v>0</v>
      </c>
    </row>
    <row r="230" spans="1:4" ht="18" hidden="1" x14ac:dyDescent="0.3">
      <c r="A230" s="34" t="s">
        <v>229</v>
      </c>
      <c r="B230" s="6"/>
      <c r="C230" s="6"/>
      <c r="D230" s="7">
        <f t="shared" si="3"/>
        <v>0</v>
      </c>
    </row>
    <row r="231" spans="1:4" ht="18" hidden="1" x14ac:dyDescent="0.3">
      <c r="A231" s="9" t="s">
        <v>230</v>
      </c>
      <c r="B231" s="6"/>
      <c r="C231" s="6"/>
      <c r="D231" s="7">
        <f t="shared" si="3"/>
        <v>0</v>
      </c>
    </row>
    <row r="232" spans="1:4" ht="18" hidden="1" x14ac:dyDescent="0.3">
      <c r="A232" s="9" t="s">
        <v>231</v>
      </c>
      <c r="B232" s="6"/>
      <c r="C232" s="6"/>
      <c r="D232" s="7">
        <f t="shared" si="3"/>
        <v>0</v>
      </c>
    </row>
    <row r="233" spans="1:4" ht="18" hidden="1" x14ac:dyDescent="0.3">
      <c r="A233" s="13" t="s">
        <v>232</v>
      </c>
      <c r="B233" s="6"/>
      <c r="C233" s="6"/>
      <c r="D233" s="7">
        <f t="shared" si="3"/>
        <v>0</v>
      </c>
    </row>
    <row r="234" spans="1:4" ht="18" hidden="1" x14ac:dyDescent="0.3">
      <c r="A234" s="13" t="s">
        <v>233</v>
      </c>
      <c r="B234" s="6"/>
      <c r="C234" s="6"/>
      <c r="D234" s="7">
        <f t="shared" si="3"/>
        <v>0</v>
      </c>
    </row>
    <row r="235" spans="1:4" ht="18" hidden="1" x14ac:dyDescent="0.3">
      <c r="A235" s="32" t="s">
        <v>234</v>
      </c>
      <c r="B235" s="6"/>
      <c r="C235" s="6"/>
      <c r="D235" s="7">
        <f t="shared" si="3"/>
        <v>0</v>
      </c>
    </row>
    <row r="236" spans="1:4" ht="18" hidden="1" x14ac:dyDescent="0.3">
      <c r="A236" s="9" t="s">
        <v>235</v>
      </c>
      <c r="B236" s="6"/>
      <c r="C236" s="6"/>
      <c r="D236" s="7">
        <f t="shared" si="3"/>
        <v>0</v>
      </c>
    </row>
    <row r="237" spans="1:4" ht="18" hidden="1" x14ac:dyDescent="0.3">
      <c r="A237" s="9" t="s">
        <v>236</v>
      </c>
      <c r="B237" s="6"/>
      <c r="C237" s="6"/>
      <c r="D237" s="7">
        <f t="shared" si="3"/>
        <v>0</v>
      </c>
    </row>
    <row r="238" spans="1:4" ht="18" hidden="1" x14ac:dyDescent="0.3">
      <c r="A238" s="9" t="s">
        <v>237</v>
      </c>
      <c r="B238" s="14"/>
      <c r="C238" s="14"/>
      <c r="D238" s="7">
        <f t="shared" si="3"/>
        <v>0</v>
      </c>
    </row>
    <row r="239" spans="1:4" ht="18" hidden="1" x14ac:dyDescent="0.3">
      <c r="A239" s="32" t="s">
        <v>238</v>
      </c>
      <c r="B239" s="6"/>
      <c r="C239" s="6"/>
      <c r="D239" s="7">
        <f t="shared" si="3"/>
        <v>0</v>
      </c>
    </row>
    <row r="240" spans="1:4" ht="18" hidden="1" x14ac:dyDescent="0.3">
      <c r="A240" s="9" t="s">
        <v>239</v>
      </c>
      <c r="B240" s="14"/>
      <c r="C240" s="14"/>
      <c r="D240" s="7">
        <f t="shared" si="3"/>
        <v>0</v>
      </c>
    </row>
    <row r="241" spans="1:4" ht="18" hidden="1" x14ac:dyDescent="0.3">
      <c r="A241" s="9" t="s">
        <v>240</v>
      </c>
      <c r="B241" s="6"/>
      <c r="C241" s="6"/>
      <c r="D241" s="7">
        <f t="shared" si="3"/>
        <v>0</v>
      </c>
    </row>
    <row r="242" spans="1:4" ht="18" hidden="1" x14ac:dyDescent="0.3">
      <c r="A242" s="11" t="s">
        <v>241</v>
      </c>
      <c r="B242" s="6"/>
      <c r="C242" s="6"/>
      <c r="D242" s="7">
        <f t="shared" si="3"/>
        <v>0</v>
      </c>
    </row>
    <row r="243" spans="1:4" ht="18" x14ac:dyDescent="0.3">
      <c r="A243" s="9" t="s">
        <v>242</v>
      </c>
      <c r="B243" s="6">
        <v>60</v>
      </c>
      <c r="C243" s="6">
        <v>36000</v>
      </c>
      <c r="D243" s="7">
        <f t="shared" si="3"/>
        <v>2160000</v>
      </c>
    </row>
    <row r="244" spans="1:4" ht="18" hidden="1" x14ac:dyDescent="0.3">
      <c r="A244" s="9" t="s">
        <v>243</v>
      </c>
      <c r="B244" s="6"/>
      <c r="C244" s="6"/>
      <c r="D244" s="7">
        <f t="shared" si="3"/>
        <v>0</v>
      </c>
    </row>
    <row r="245" spans="1:4" ht="18" hidden="1" x14ac:dyDescent="0.3">
      <c r="A245" s="9" t="s">
        <v>244</v>
      </c>
      <c r="B245" s="6"/>
      <c r="C245" s="6"/>
      <c r="D245" s="7">
        <f t="shared" si="3"/>
        <v>0</v>
      </c>
    </row>
    <row r="246" spans="1:4" ht="18" hidden="1" x14ac:dyDescent="0.3">
      <c r="A246" s="9" t="s">
        <v>245</v>
      </c>
      <c r="B246" s="6"/>
      <c r="C246" s="6"/>
      <c r="D246" s="7">
        <f t="shared" si="3"/>
        <v>0</v>
      </c>
    </row>
    <row r="247" spans="1:4" ht="18" hidden="1" x14ac:dyDescent="0.3">
      <c r="A247" s="9" t="s">
        <v>246</v>
      </c>
      <c r="B247" s="6"/>
      <c r="C247" s="6"/>
      <c r="D247" s="7">
        <f t="shared" si="3"/>
        <v>0</v>
      </c>
    </row>
    <row r="248" spans="1:4" ht="18" hidden="1" x14ac:dyDescent="0.3">
      <c r="A248" s="16" t="s">
        <v>247</v>
      </c>
      <c r="B248" s="6"/>
      <c r="C248" s="6"/>
      <c r="D248" s="7">
        <f t="shared" si="3"/>
        <v>0</v>
      </c>
    </row>
    <row r="249" spans="1:4" ht="18" hidden="1" x14ac:dyDescent="0.3">
      <c r="A249" s="21" t="s">
        <v>248</v>
      </c>
      <c r="B249" s="6"/>
      <c r="C249" s="6"/>
      <c r="D249" s="7">
        <f t="shared" si="3"/>
        <v>0</v>
      </c>
    </row>
    <row r="250" spans="1:4" ht="18" hidden="1" x14ac:dyDescent="0.3">
      <c r="A250" s="21" t="s">
        <v>249</v>
      </c>
      <c r="B250" s="6"/>
      <c r="C250" s="6"/>
      <c r="D250" s="7">
        <f t="shared" si="3"/>
        <v>0</v>
      </c>
    </row>
    <row r="251" spans="1:4" ht="18" x14ac:dyDescent="0.3">
      <c r="A251" s="9" t="s">
        <v>250</v>
      </c>
      <c r="B251" s="6">
        <v>33</v>
      </c>
      <c r="C251" s="6">
        <v>32000</v>
      </c>
      <c r="D251" s="7">
        <f t="shared" si="3"/>
        <v>1056000</v>
      </c>
    </row>
    <row r="252" spans="1:4" ht="18" hidden="1" x14ac:dyDescent="0.3">
      <c r="A252" s="9" t="s">
        <v>251</v>
      </c>
      <c r="B252" s="6"/>
      <c r="C252" s="6"/>
      <c r="D252" s="7">
        <f t="shared" si="3"/>
        <v>0</v>
      </c>
    </row>
    <row r="253" spans="1:4" ht="18" hidden="1" x14ac:dyDescent="0.3">
      <c r="A253" s="9" t="s">
        <v>252</v>
      </c>
      <c r="B253" s="6"/>
      <c r="C253" s="6"/>
      <c r="D253" s="7">
        <f t="shared" si="3"/>
        <v>0</v>
      </c>
    </row>
    <row r="254" spans="1:4" ht="18" hidden="1" x14ac:dyDescent="0.3">
      <c r="A254" s="9" t="s">
        <v>253</v>
      </c>
      <c r="B254" s="6"/>
      <c r="C254" s="6"/>
      <c r="D254" s="7">
        <f t="shared" si="3"/>
        <v>0</v>
      </c>
    </row>
    <row r="255" spans="1:4" ht="18" x14ac:dyDescent="0.3">
      <c r="A255" s="9" t="s">
        <v>254</v>
      </c>
      <c r="B255" s="6">
        <v>56</v>
      </c>
      <c r="C255" s="6">
        <v>25000</v>
      </c>
      <c r="D255" s="7">
        <f t="shared" si="3"/>
        <v>1400000</v>
      </c>
    </row>
    <row r="256" spans="1:4" ht="18" hidden="1" x14ac:dyDescent="0.3">
      <c r="A256" s="9" t="s">
        <v>255</v>
      </c>
      <c r="B256" s="6"/>
      <c r="C256" s="6"/>
      <c r="D256" s="7">
        <f t="shared" si="3"/>
        <v>0</v>
      </c>
    </row>
    <row r="257" spans="1:4" ht="18" hidden="1" x14ac:dyDescent="0.3">
      <c r="A257" s="9" t="s">
        <v>256</v>
      </c>
      <c r="B257" s="6"/>
      <c r="C257" s="6"/>
      <c r="D257" s="7">
        <f t="shared" si="3"/>
        <v>0</v>
      </c>
    </row>
    <row r="258" spans="1:4" ht="18" hidden="1" x14ac:dyDescent="0.3">
      <c r="A258" s="9" t="s">
        <v>257</v>
      </c>
      <c r="B258" s="14"/>
      <c r="C258" s="14"/>
      <c r="D258" s="7">
        <f t="shared" si="3"/>
        <v>0</v>
      </c>
    </row>
    <row r="259" spans="1:4" ht="18" hidden="1" x14ac:dyDescent="0.3">
      <c r="A259" s="13" t="s">
        <v>258</v>
      </c>
      <c r="B259" s="6"/>
      <c r="C259" s="6"/>
      <c r="D259" s="7">
        <f t="shared" si="3"/>
        <v>0</v>
      </c>
    </row>
    <row r="260" spans="1:4" ht="18" hidden="1" x14ac:dyDescent="0.3">
      <c r="A260" s="9" t="s">
        <v>259</v>
      </c>
      <c r="B260" s="6"/>
      <c r="C260" s="6"/>
      <c r="D260" s="7">
        <f t="shared" ref="D260:D323" si="4">B260*C260</f>
        <v>0</v>
      </c>
    </row>
    <row r="261" spans="1:4" ht="18" hidden="1" x14ac:dyDescent="0.3">
      <c r="A261" s="11" t="s">
        <v>260</v>
      </c>
      <c r="B261" s="6"/>
      <c r="C261" s="6"/>
      <c r="D261" s="7">
        <f t="shared" si="4"/>
        <v>0</v>
      </c>
    </row>
    <row r="262" spans="1:4" ht="18" hidden="1" x14ac:dyDescent="0.3">
      <c r="A262" s="11" t="s">
        <v>261</v>
      </c>
      <c r="B262" s="6"/>
      <c r="C262" s="6"/>
      <c r="D262" s="7">
        <f t="shared" si="4"/>
        <v>0</v>
      </c>
    </row>
    <row r="263" spans="1:4" ht="18" hidden="1" x14ac:dyDescent="0.3">
      <c r="A263" s="9" t="s">
        <v>262</v>
      </c>
      <c r="B263" s="6"/>
      <c r="C263" s="6"/>
      <c r="D263" s="7">
        <f t="shared" si="4"/>
        <v>0</v>
      </c>
    </row>
    <row r="264" spans="1:4" ht="18" hidden="1" x14ac:dyDescent="0.3">
      <c r="A264" s="9" t="s">
        <v>263</v>
      </c>
      <c r="B264" s="6"/>
      <c r="C264" s="6"/>
      <c r="D264" s="7">
        <f t="shared" si="4"/>
        <v>0</v>
      </c>
    </row>
    <row r="265" spans="1:4" ht="18" hidden="1" x14ac:dyDescent="0.3">
      <c r="A265" s="9" t="s">
        <v>264</v>
      </c>
      <c r="B265" s="6"/>
      <c r="C265" s="6"/>
      <c r="D265" s="7">
        <f t="shared" si="4"/>
        <v>0</v>
      </c>
    </row>
    <row r="266" spans="1:4" ht="18" hidden="1" x14ac:dyDescent="0.3">
      <c r="A266" s="9" t="s">
        <v>265</v>
      </c>
      <c r="B266" s="6"/>
      <c r="C266" s="6"/>
      <c r="D266" s="7">
        <f t="shared" si="4"/>
        <v>0</v>
      </c>
    </row>
    <row r="267" spans="1:4" ht="18" hidden="1" x14ac:dyDescent="0.3">
      <c r="A267" s="9" t="s">
        <v>266</v>
      </c>
      <c r="B267" s="6"/>
      <c r="C267" s="6"/>
      <c r="D267" s="7">
        <f t="shared" si="4"/>
        <v>0</v>
      </c>
    </row>
    <row r="268" spans="1:4" ht="18" hidden="1" x14ac:dyDescent="0.3">
      <c r="A268" s="9" t="s">
        <v>267</v>
      </c>
      <c r="B268" s="6"/>
      <c r="C268" s="6"/>
      <c r="D268" s="7">
        <f t="shared" si="4"/>
        <v>0</v>
      </c>
    </row>
    <row r="269" spans="1:4" ht="18" hidden="1" x14ac:dyDescent="0.3">
      <c r="A269" s="9" t="s">
        <v>268</v>
      </c>
      <c r="B269" s="6"/>
      <c r="C269" s="6"/>
      <c r="D269" s="7">
        <f t="shared" si="4"/>
        <v>0</v>
      </c>
    </row>
    <row r="270" spans="1:4" ht="18" hidden="1" x14ac:dyDescent="0.3">
      <c r="A270" s="32" t="s">
        <v>269</v>
      </c>
      <c r="B270" s="6"/>
      <c r="C270" s="6"/>
      <c r="D270" s="7">
        <f t="shared" si="4"/>
        <v>0</v>
      </c>
    </row>
    <row r="271" spans="1:4" ht="18" hidden="1" x14ac:dyDescent="0.3">
      <c r="A271" s="9" t="s">
        <v>270</v>
      </c>
      <c r="B271" s="6"/>
      <c r="C271" s="6"/>
      <c r="D271" s="7">
        <f t="shared" si="4"/>
        <v>0</v>
      </c>
    </row>
    <row r="272" spans="1:4" ht="18" hidden="1" x14ac:dyDescent="0.3">
      <c r="A272" s="32" t="s">
        <v>271</v>
      </c>
      <c r="B272" s="6"/>
      <c r="C272" s="6"/>
      <c r="D272" s="7">
        <f t="shared" si="4"/>
        <v>0</v>
      </c>
    </row>
    <row r="273" spans="1:4" ht="18" hidden="1" x14ac:dyDescent="0.3">
      <c r="A273" s="11" t="s">
        <v>272</v>
      </c>
      <c r="B273" s="6"/>
      <c r="C273" s="6"/>
      <c r="D273" s="7">
        <f t="shared" si="4"/>
        <v>0</v>
      </c>
    </row>
    <row r="274" spans="1:4" ht="18" hidden="1" x14ac:dyDescent="0.3">
      <c r="A274" s="32" t="s">
        <v>273</v>
      </c>
      <c r="B274" s="6"/>
      <c r="C274" s="6"/>
      <c r="D274" s="7">
        <f t="shared" si="4"/>
        <v>0</v>
      </c>
    </row>
    <row r="275" spans="1:4" ht="18" hidden="1" x14ac:dyDescent="0.3">
      <c r="A275" s="12" t="s">
        <v>274</v>
      </c>
      <c r="B275" s="14"/>
      <c r="C275" s="14"/>
      <c r="D275" s="7">
        <f t="shared" si="4"/>
        <v>0</v>
      </c>
    </row>
    <row r="276" spans="1:4" ht="18" hidden="1" x14ac:dyDescent="0.3">
      <c r="A276" s="16" t="s">
        <v>275</v>
      </c>
      <c r="B276" s="6"/>
      <c r="C276" s="6"/>
      <c r="D276" s="7">
        <f t="shared" si="4"/>
        <v>0</v>
      </c>
    </row>
    <row r="277" spans="1:4" ht="18" hidden="1" x14ac:dyDescent="0.3">
      <c r="A277" s="16" t="s">
        <v>276</v>
      </c>
      <c r="B277" s="6"/>
      <c r="C277" s="6"/>
      <c r="D277" s="7">
        <f t="shared" si="4"/>
        <v>0</v>
      </c>
    </row>
    <row r="278" spans="1:4" ht="18" hidden="1" x14ac:dyDescent="0.3">
      <c r="A278" s="16" t="s">
        <v>277</v>
      </c>
      <c r="B278" s="6"/>
      <c r="C278" s="6"/>
      <c r="D278" s="7">
        <f t="shared" si="4"/>
        <v>0</v>
      </c>
    </row>
    <row r="279" spans="1:4" ht="18" hidden="1" x14ac:dyDescent="0.3">
      <c r="A279" s="9" t="s">
        <v>278</v>
      </c>
      <c r="B279" s="6"/>
      <c r="C279" s="6"/>
      <c r="D279" s="7">
        <f t="shared" si="4"/>
        <v>0</v>
      </c>
    </row>
    <row r="280" spans="1:4" ht="18" hidden="1" x14ac:dyDescent="0.3">
      <c r="A280" s="16" t="s">
        <v>279</v>
      </c>
      <c r="B280" s="6"/>
      <c r="C280" s="6"/>
      <c r="D280" s="7">
        <f t="shared" si="4"/>
        <v>0</v>
      </c>
    </row>
    <row r="281" spans="1:4" ht="18" hidden="1" x14ac:dyDescent="0.3">
      <c r="A281" s="9" t="s">
        <v>280</v>
      </c>
      <c r="B281" s="6"/>
      <c r="C281" s="6"/>
      <c r="D281" s="7">
        <f t="shared" si="4"/>
        <v>0</v>
      </c>
    </row>
    <row r="282" spans="1:4" ht="18" hidden="1" x14ac:dyDescent="0.3">
      <c r="A282" s="9" t="s">
        <v>281</v>
      </c>
      <c r="B282" s="6"/>
      <c r="C282" s="6"/>
      <c r="D282" s="7">
        <f t="shared" si="4"/>
        <v>0</v>
      </c>
    </row>
    <row r="283" spans="1:4" ht="18" hidden="1" x14ac:dyDescent="0.3">
      <c r="A283" s="16" t="s">
        <v>282</v>
      </c>
      <c r="B283" s="6"/>
      <c r="C283" s="6"/>
      <c r="D283" s="7">
        <f t="shared" si="4"/>
        <v>0</v>
      </c>
    </row>
    <row r="284" spans="1:4" ht="18" hidden="1" x14ac:dyDescent="0.3">
      <c r="A284" s="24" t="s">
        <v>283</v>
      </c>
      <c r="B284" s="6"/>
      <c r="C284" s="6"/>
      <c r="D284" s="7">
        <f t="shared" si="4"/>
        <v>0</v>
      </c>
    </row>
    <row r="285" spans="1:4" ht="18" x14ac:dyDescent="0.3">
      <c r="A285" s="9" t="s">
        <v>284</v>
      </c>
      <c r="B285" s="6">
        <v>58</v>
      </c>
      <c r="C285" s="6">
        <v>16000</v>
      </c>
      <c r="D285" s="7">
        <f t="shared" si="4"/>
        <v>928000</v>
      </c>
    </row>
    <row r="286" spans="1:4" ht="18" hidden="1" x14ac:dyDescent="0.3">
      <c r="A286" s="13" t="s">
        <v>285</v>
      </c>
      <c r="B286" s="6"/>
      <c r="C286" s="6"/>
      <c r="D286" s="7">
        <f t="shared" si="4"/>
        <v>0</v>
      </c>
    </row>
    <row r="287" spans="1:4" ht="18" hidden="1" x14ac:dyDescent="0.3">
      <c r="A287" s="12" t="s">
        <v>286</v>
      </c>
      <c r="B287" s="6"/>
      <c r="C287" s="6"/>
      <c r="D287" s="7">
        <f t="shared" si="4"/>
        <v>0</v>
      </c>
    </row>
    <row r="288" spans="1:4" ht="18" hidden="1" x14ac:dyDescent="0.3">
      <c r="A288" s="16" t="s">
        <v>287</v>
      </c>
      <c r="B288" s="6"/>
      <c r="C288" s="6"/>
      <c r="D288" s="7">
        <f t="shared" si="4"/>
        <v>0</v>
      </c>
    </row>
    <row r="289" spans="1:4" ht="18" hidden="1" x14ac:dyDescent="0.3">
      <c r="A289" s="13" t="s">
        <v>288</v>
      </c>
      <c r="B289" s="6"/>
      <c r="C289" s="6"/>
      <c r="D289" s="7">
        <f t="shared" si="4"/>
        <v>0</v>
      </c>
    </row>
    <row r="290" spans="1:4" ht="18" hidden="1" x14ac:dyDescent="0.3">
      <c r="A290" s="9" t="s">
        <v>289</v>
      </c>
      <c r="B290" s="6"/>
      <c r="C290" s="6"/>
      <c r="D290" s="7">
        <f t="shared" si="4"/>
        <v>0</v>
      </c>
    </row>
    <row r="291" spans="1:4" ht="18" hidden="1" x14ac:dyDescent="0.3">
      <c r="A291" s="16" t="s">
        <v>290</v>
      </c>
      <c r="B291" s="6"/>
      <c r="C291" s="6"/>
      <c r="D291" s="7">
        <f t="shared" si="4"/>
        <v>0</v>
      </c>
    </row>
    <row r="292" spans="1:4" ht="18" hidden="1" x14ac:dyDescent="0.3">
      <c r="A292" s="12" t="s">
        <v>291</v>
      </c>
      <c r="B292" s="6"/>
      <c r="C292" s="6"/>
      <c r="D292" s="7">
        <f t="shared" si="4"/>
        <v>0</v>
      </c>
    </row>
    <row r="293" spans="1:4" ht="18" hidden="1" x14ac:dyDescent="0.3">
      <c r="A293" s="9" t="s">
        <v>292</v>
      </c>
      <c r="B293" s="6"/>
      <c r="C293" s="6"/>
      <c r="D293" s="7">
        <f t="shared" si="4"/>
        <v>0</v>
      </c>
    </row>
    <row r="294" spans="1:4" ht="18" hidden="1" x14ac:dyDescent="0.3">
      <c r="A294" s="11" t="s">
        <v>293</v>
      </c>
      <c r="B294" s="6"/>
      <c r="C294" s="6"/>
      <c r="D294" s="7">
        <f t="shared" si="4"/>
        <v>0</v>
      </c>
    </row>
    <row r="295" spans="1:4" ht="18" hidden="1" x14ac:dyDescent="0.3">
      <c r="A295" s="9" t="s">
        <v>294</v>
      </c>
      <c r="B295" s="6"/>
      <c r="C295" s="6"/>
      <c r="D295" s="7">
        <f t="shared" si="4"/>
        <v>0</v>
      </c>
    </row>
    <row r="296" spans="1:4" ht="18" hidden="1" x14ac:dyDescent="0.3">
      <c r="A296" s="12" t="s">
        <v>295</v>
      </c>
      <c r="B296" s="6"/>
      <c r="C296" s="6"/>
      <c r="D296" s="7">
        <f t="shared" si="4"/>
        <v>0</v>
      </c>
    </row>
    <row r="297" spans="1:4" ht="18" hidden="1" x14ac:dyDescent="0.3">
      <c r="A297" s="12" t="s">
        <v>296</v>
      </c>
      <c r="B297" s="6"/>
      <c r="C297" s="6"/>
      <c r="D297" s="7">
        <f t="shared" si="4"/>
        <v>0</v>
      </c>
    </row>
    <row r="298" spans="1:4" ht="18" hidden="1" x14ac:dyDescent="0.3">
      <c r="A298" s="9" t="s">
        <v>297</v>
      </c>
      <c r="B298" s="6"/>
      <c r="C298" s="6"/>
      <c r="D298" s="7">
        <f t="shared" si="4"/>
        <v>0</v>
      </c>
    </row>
    <row r="299" spans="1:4" ht="18" hidden="1" x14ac:dyDescent="0.3">
      <c r="A299" s="9" t="s">
        <v>298</v>
      </c>
      <c r="B299" s="6"/>
      <c r="C299" s="6"/>
      <c r="D299" s="7">
        <f t="shared" si="4"/>
        <v>0</v>
      </c>
    </row>
    <row r="300" spans="1:4" ht="18" hidden="1" x14ac:dyDescent="0.3">
      <c r="A300" s="9" t="s">
        <v>299</v>
      </c>
      <c r="B300" s="6"/>
      <c r="C300" s="6"/>
      <c r="D300" s="7">
        <f t="shared" si="4"/>
        <v>0</v>
      </c>
    </row>
    <row r="301" spans="1:4" ht="18" hidden="1" x14ac:dyDescent="0.3">
      <c r="A301" s="13" t="s">
        <v>300</v>
      </c>
      <c r="B301" s="6"/>
      <c r="C301" s="6"/>
      <c r="D301" s="7">
        <f t="shared" si="4"/>
        <v>0</v>
      </c>
    </row>
    <row r="302" spans="1:4" ht="18" hidden="1" x14ac:dyDescent="0.3">
      <c r="A302" s="13" t="s">
        <v>301</v>
      </c>
      <c r="B302" s="6"/>
      <c r="C302" s="6"/>
      <c r="D302" s="7">
        <f t="shared" si="4"/>
        <v>0</v>
      </c>
    </row>
    <row r="303" spans="1:4" ht="18" hidden="1" x14ac:dyDescent="0.3">
      <c r="A303" s="21" t="s">
        <v>302</v>
      </c>
      <c r="B303" s="6"/>
      <c r="C303" s="6"/>
      <c r="D303" s="7">
        <f t="shared" si="4"/>
        <v>0</v>
      </c>
    </row>
    <row r="304" spans="1:4" ht="18" hidden="1" x14ac:dyDescent="0.3">
      <c r="A304" s="13" t="s">
        <v>303</v>
      </c>
      <c r="B304" s="6"/>
      <c r="C304" s="6"/>
      <c r="D304" s="7">
        <f t="shared" si="4"/>
        <v>0</v>
      </c>
    </row>
    <row r="305" spans="1:4" ht="18" hidden="1" x14ac:dyDescent="0.3">
      <c r="A305" s="9" t="s">
        <v>304</v>
      </c>
      <c r="B305" s="6"/>
      <c r="C305" s="6"/>
      <c r="D305" s="7">
        <f t="shared" si="4"/>
        <v>0</v>
      </c>
    </row>
    <row r="306" spans="1:4" ht="18" hidden="1" x14ac:dyDescent="0.3">
      <c r="A306" s="9" t="s">
        <v>305</v>
      </c>
      <c r="B306" s="6"/>
      <c r="C306" s="6"/>
      <c r="D306" s="7">
        <f t="shared" si="4"/>
        <v>0</v>
      </c>
    </row>
    <row r="307" spans="1:4" ht="18" x14ac:dyDescent="0.3">
      <c r="A307" s="9" t="s">
        <v>306</v>
      </c>
      <c r="B307" s="6">
        <v>3</v>
      </c>
      <c r="C307" s="6">
        <v>28000</v>
      </c>
      <c r="D307" s="7">
        <f t="shared" si="4"/>
        <v>84000</v>
      </c>
    </row>
    <row r="308" spans="1:4" ht="18" hidden="1" x14ac:dyDescent="0.3">
      <c r="A308" s="9" t="s">
        <v>307</v>
      </c>
      <c r="B308" s="6"/>
      <c r="C308" s="6"/>
      <c r="D308" s="7">
        <f t="shared" si="4"/>
        <v>0</v>
      </c>
    </row>
    <row r="309" spans="1:4" ht="18" hidden="1" x14ac:dyDescent="0.3">
      <c r="A309" s="21" t="s">
        <v>308</v>
      </c>
      <c r="B309" s="6"/>
      <c r="C309" s="6"/>
      <c r="D309" s="7">
        <f t="shared" si="4"/>
        <v>0</v>
      </c>
    </row>
    <row r="310" spans="1:4" ht="18" hidden="1" x14ac:dyDescent="0.3">
      <c r="A310" s="9" t="s">
        <v>309</v>
      </c>
      <c r="B310" s="6"/>
      <c r="C310" s="6"/>
      <c r="D310" s="7">
        <f t="shared" si="4"/>
        <v>0</v>
      </c>
    </row>
    <row r="311" spans="1:4" ht="18" hidden="1" x14ac:dyDescent="0.3">
      <c r="A311" s="9" t="s">
        <v>310</v>
      </c>
      <c r="B311" s="6"/>
      <c r="C311" s="6"/>
      <c r="D311" s="7">
        <f t="shared" si="4"/>
        <v>0</v>
      </c>
    </row>
    <row r="312" spans="1:4" ht="18" hidden="1" x14ac:dyDescent="0.3">
      <c r="A312" s="12" t="s">
        <v>311</v>
      </c>
      <c r="B312" s="6"/>
      <c r="C312" s="6"/>
      <c r="D312" s="7">
        <f t="shared" si="4"/>
        <v>0</v>
      </c>
    </row>
    <row r="313" spans="1:4" ht="18" hidden="1" x14ac:dyDescent="0.3">
      <c r="A313" s="9" t="s">
        <v>312</v>
      </c>
      <c r="B313" s="36"/>
      <c r="C313" s="36"/>
      <c r="D313" s="7">
        <f t="shared" si="4"/>
        <v>0</v>
      </c>
    </row>
    <row r="314" spans="1:4" ht="18" hidden="1" x14ac:dyDescent="0.3">
      <c r="A314" s="9" t="s">
        <v>313</v>
      </c>
      <c r="B314" s="6"/>
      <c r="C314" s="6"/>
      <c r="D314" s="7">
        <f t="shared" si="4"/>
        <v>0</v>
      </c>
    </row>
    <row r="315" spans="1:4" ht="18" hidden="1" x14ac:dyDescent="0.3">
      <c r="A315" s="9" t="s">
        <v>314</v>
      </c>
      <c r="B315" s="6"/>
      <c r="C315" s="6"/>
      <c r="D315" s="7">
        <f t="shared" si="4"/>
        <v>0</v>
      </c>
    </row>
    <row r="316" spans="1:4" ht="18" hidden="1" x14ac:dyDescent="0.3">
      <c r="A316" s="21" t="s">
        <v>315</v>
      </c>
      <c r="B316" s="6"/>
      <c r="C316" s="6"/>
      <c r="D316" s="7">
        <f t="shared" si="4"/>
        <v>0</v>
      </c>
    </row>
    <row r="317" spans="1:4" ht="18" hidden="1" x14ac:dyDescent="0.3">
      <c r="A317" s="21" t="s">
        <v>316</v>
      </c>
      <c r="B317" s="6"/>
      <c r="C317" s="6"/>
      <c r="D317" s="7">
        <f t="shared" si="4"/>
        <v>0</v>
      </c>
    </row>
    <row r="318" spans="1:4" ht="18" hidden="1" x14ac:dyDescent="0.3">
      <c r="A318" s="9" t="s">
        <v>317</v>
      </c>
      <c r="B318" s="6"/>
      <c r="C318" s="6"/>
      <c r="D318" s="7">
        <f t="shared" si="4"/>
        <v>0</v>
      </c>
    </row>
    <row r="319" spans="1:4" ht="18" hidden="1" x14ac:dyDescent="0.3">
      <c r="A319" s="9" t="s">
        <v>318</v>
      </c>
      <c r="B319" s="6"/>
      <c r="C319" s="6"/>
      <c r="D319" s="7">
        <f t="shared" si="4"/>
        <v>0</v>
      </c>
    </row>
    <row r="320" spans="1:4" ht="18" hidden="1" x14ac:dyDescent="0.3">
      <c r="A320" s="21" t="s">
        <v>319</v>
      </c>
      <c r="B320" s="6"/>
      <c r="C320" s="6"/>
      <c r="D320" s="7">
        <f t="shared" si="4"/>
        <v>0</v>
      </c>
    </row>
    <row r="321" spans="1:4" ht="18" hidden="1" x14ac:dyDescent="0.3">
      <c r="A321" s="9" t="s">
        <v>320</v>
      </c>
      <c r="B321" s="6"/>
      <c r="C321" s="6"/>
      <c r="D321" s="7">
        <f t="shared" si="4"/>
        <v>0</v>
      </c>
    </row>
    <row r="322" spans="1:4" ht="18" hidden="1" x14ac:dyDescent="0.3">
      <c r="A322" s="9" t="s">
        <v>321</v>
      </c>
      <c r="B322" s="6"/>
      <c r="C322" s="6"/>
      <c r="D322" s="7">
        <f t="shared" si="4"/>
        <v>0</v>
      </c>
    </row>
    <row r="323" spans="1:4" ht="18" hidden="1" x14ac:dyDescent="0.3">
      <c r="A323" s="9" t="s">
        <v>322</v>
      </c>
      <c r="B323" s="6"/>
      <c r="C323" s="6"/>
      <c r="D323" s="7">
        <f t="shared" si="4"/>
        <v>0</v>
      </c>
    </row>
    <row r="324" spans="1:4" ht="18" hidden="1" x14ac:dyDescent="0.3">
      <c r="A324" s="9" t="s">
        <v>323</v>
      </c>
      <c r="B324" s="6"/>
      <c r="C324" s="6"/>
      <c r="D324" s="7">
        <f t="shared" ref="D324:D387" si="5">B324*C324</f>
        <v>0</v>
      </c>
    </row>
    <row r="325" spans="1:4" ht="18" hidden="1" x14ac:dyDescent="0.3">
      <c r="A325" s="9" t="s">
        <v>324</v>
      </c>
      <c r="B325" s="6"/>
      <c r="C325" s="6"/>
      <c r="D325" s="7">
        <f t="shared" si="5"/>
        <v>0</v>
      </c>
    </row>
    <row r="326" spans="1:4" ht="18" hidden="1" x14ac:dyDescent="0.3">
      <c r="A326" s="9" t="s">
        <v>325</v>
      </c>
      <c r="B326" s="6"/>
      <c r="C326" s="6"/>
      <c r="D326" s="7">
        <f t="shared" si="5"/>
        <v>0</v>
      </c>
    </row>
    <row r="327" spans="1:4" ht="18" hidden="1" x14ac:dyDescent="0.3">
      <c r="A327" s="9" t="s">
        <v>326</v>
      </c>
      <c r="B327" s="6"/>
      <c r="C327" s="6"/>
      <c r="D327" s="7">
        <f t="shared" si="5"/>
        <v>0</v>
      </c>
    </row>
    <row r="328" spans="1:4" ht="18" hidden="1" x14ac:dyDescent="0.3">
      <c r="A328" s="9" t="s">
        <v>327</v>
      </c>
      <c r="B328" s="6"/>
      <c r="C328" s="6"/>
      <c r="D328" s="7">
        <f t="shared" si="5"/>
        <v>0</v>
      </c>
    </row>
    <row r="329" spans="1:4" ht="18" hidden="1" x14ac:dyDescent="0.3">
      <c r="A329" s="11" t="s">
        <v>328</v>
      </c>
      <c r="B329" s="6"/>
      <c r="C329" s="6"/>
      <c r="D329" s="7">
        <f t="shared" si="5"/>
        <v>0</v>
      </c>
    </row>
    <row r="330" spans="1:4" ht="18" x14ac:dyDescent="0.3">
      <c r="A330" s="38"/>
      <c r="B330" s="39">
        <f>SUM(B3:B329)</f>
        <v>2785.75</v>
      </c>
      <c r="C330" s="39"/>
      <c r="D330" s="7">
        <f>SUM(D6:D307)</f>
        <v>43059700</v>
      </c>
    </row>
    <row r="331" spans="1:4" ht="18" hidden="1" x14ac:dyDescent="0.3">
      <c r="D331" s="7">
        <f t="shared" si="5"/>
        <v>0</v>
      </c>
    </row>
    <row r="332" spans="1:4" ht="18" x14ac:dyDescent="0.3">
      <c r="A332" s="1" t="s">
        <v>332</v>
      </c>
      <c r="B332" s="2"/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5" t="s">
        <v>2</v>
      </c>
      <c r="B335" s="7"/>
      <c r="C335" s="7"/>
      <c r="D335" s="7">
        <f t="shared" si="5"/>
        <v>0</v>
      </c>
    </row>
    <row r="336" spans="1:4" ht="18" hidden="1" x14ac:dyDescent="0.3">
      <c r="A336" s="8" t="s">
        <v>3</v>
      </c>
      <c r="B336" s="7"/>
      <c r="C336" s="7"/>
      <c r="D336" s="7">
        <f t="shared" si="5"/>
        <v>0</v>
      </c>
    </row>
    <row r="337" spans="1:4" ht="18" hidden="1" x14ac:dyDescent="0.3">
      <c r="A337" s="5" t="s">
        <v>4</v>
      </c>
      <c r="B337" s="7"/>
      <c r="C337" s="7"/>
      <c r="D337" s="7">
        <f t="shared" si="5"/>
        <v>0</v>
      </c>
    </row>
    <row r="338" spans="1:4" ht="18" x14ac:dyDescent="0.3">
      <c r="A338" s="5" t="s">
        <v>5</v>
      </c>
      <c r="B338" s="7">
        <v>330</v>
      </c>
      <c r="C338" s="7">
        <v>7500</v>
      </c>
      <c r="D338" s="7">
        <f t="shared" si="5"/>
        <v>2475000</v>
      </c>
    </row>
    <row r="339" spans="1:4" ht="18" hidden="1" x14ac:dyDescent="0.3">
      <c r="A339" s="9" t="s">
        <v>6</v>
      </c>
      <c r="B339" s="7"/>
      <c r="C339" s="7"/>
      <c r="D339" s="7">
        <f t="shared" si="5"/>
        <v>0</v>
      </c>
    </row>
    <row r="340" spans="1:4" ht="18" hidden="1" x14ac:dyDescent="0.3">
      <c r="A340" s="10" t="s">
        <v>7</v>
      </c>
      <c r="B340" s="7"/>
      <c r="C340" s="7"/>
      <c r="D340" s="7">
        <f t="shared" si="5"/>
        <v>0</v>
      </c>
    </row>
    <row r="341" spans="1:4" ht="18" hidden="1" x14ac:dyDescent="0.3">
      <c r="A341" s="5" t="s">
        <v>8</v>
      </c>
      <c r="B341" s="7"/>
      <c r="C341" s="7"/>
      <c r="D341" s="7">
        <f t="shared" si="5"/>
        <v>0</v>
      </c>
    </row>
    <row r="342" spans="1:4" ht="18" hidden="1" x14ac:dyDescent="0.3">
      <c r="A342" s="5" t="s">
        <v>9</v>
      </c>
      <c r="B342" s="7"/>
      <c r="C342" s="7"/>
      <c r="D342" s="7">
        <f t="shared" si="5"/>
        <v>0</v>
      </c>
    </row>
    <row r="343" spans="1:4" ht="18" hidden="1" x14ac:dyDescent="0.3">
      <c r="A343" s="11" t="s">
        <v>10</v>
      </c>
      <c r="B343" s="7"/>
      <c r="C343" s="7"/>
      <c r="D343" s="7">
        <f t="shared" si="5"/>
        <v>0</v>
      </c>
    </row>
    <row r="344" spans="1:4" ht="18" hidden="1" x14ac:dyDescent="0.3">
      <c r="A344" s="9" t="s">
        <v>11</v>
      </c>
      <c r="B344" s="7"/>
      <c r="C344" s="7"/>
      <c r="D344" s="7">
        <f t="shared" si="5"/>
        <v>0</v>
      </c>
    </row>
    <row r="345" spans="1:4" ht="18" x14ac:dyDescent="0.3">
      <c r="A345" s="9" t="s">
        <v>12</v>
      </c>
      <c r="B345" s="7">
        <f>20+105</f>
        <v>125</v>
      </c>
      <c r="C345" s="7">
        <v>8000</v>
      </c>
      <c r="D345" s="7">
        <f t="shared" si="5"/>
        <v>1000000</v>
      </c>
    </row>
    <row r="346" spans="1:4" ht="18" hidden="1" x14ac:dyDescent="0.3">
      <c r="A346" s="12" t="s">
        <v>13</v>
      </c>
      <c r="B346" s="7"/>
      <c r="C346" s="7"/>
      <c r="D346" s="7">
        <f t="shared" si="5"/>
        <v>0</v>
      </c>
    </row>
    <row r="347" spans="1:4" ht="18" hidden="1" x14ac:dyDescent="0.3">
      <c r="A347" s="12" t="s">
        <v>14</v>
      </c>
      <c r="B347" s="7"/>
      <c r="C347" s="7"/>
      <c r="D347" s="7">
        <f t="shared" si="5"/>
        <v>0</v>
      </c>
    </row>
    <row r="348" spans="1:4" ht="18" hidden="1" x14ac:dyDescent="0.3">
      <c r="A348" s="9" t="s">
        <v>15</v>
      </c>
      <c r="B348" s="7"/>
      <c r="C348" s="7"/>
      <c r="D348" s="7">
        <f t="shared" si="5"/>
        <v>0</v>
      </c>
    </row>
    <row r="349" spans="1:4" ht="18" hidden="1" x14ac:dyDescent="0.3">
      <c r="A349" s="9" t="s">
        <v>16</v>
      </c>
      <c r="B349" s="7"/>
      <c r="C349" s="7"/>
      <c r="D349" s="7">
        <f t="shared" si="5"/>
        <v>0</v>
      </c>
    </row>
    <row r="350" spans="1:4" ht="18" hidden="1" x14ac:dyDescent="0.3">
      <c r="A350" s="13" t="s">
        <v>17</v>
      </c>
      <c r="B350" s="7"/>
      <c r="C350" s="7"/>
      <c r="D350" s="7">
        <f t="shared" si="5"/>
        <v>0</v>
      </c>
    </row>
    <row r="351" spans="1:4" ht="18" hidden="1" x14ac:dyDescent="0.3">
      <c r="A351" s="11" t="s">
        <v>18</v>
      </c>
      <c r="B351" s="7"/>
      <c r="C351" s="7"/>
      <c r="D351" s="7">
        <f t="shared" si="5"/>
        <v>0</v>
      </c>
    </row>
    <row r="352" spans="1:4" ht="18" x14ac:dyDescent="0.3">
      <c r="A352" s="9" t="s">
        <v>19</v>
      </c>
      <c r="B352" s="7">
        <f>700+1660</f>
        <v>2360</v>
      </c>
      <c r="C352" s="7">
        <v>4000</v>
      </c>
      <c r="D352" s="7">
        <f t="shared" si="5"/>
        <v>9440000</v>
      </c>
    </row>
    <row r="353" spans="1:4" ht="18" hidden="1" x14ac:dyDescent="0.3">
      <c r="A353" s="12" t="s">
        <v>20</v>
      </c>
      <c r="B353" s="7"/>
      <c r="C353" s="7"/>
      <c r="D353" s="7">
        <f t="shared" si="5"/>
        <v>0</v>
      </c>
    </row>
    <row r="354" spans="1:4" ht="18" hidden="1" x14ac:dyDescent="0.3">
      <c r="A354" s="12" t="s">
        <v>21</v>
      </c>
      <c r="B354" s="7"/>
      <c r="C354" s="7"/>
      <c r="D354" s="7">
        <f t="shared" si="5"/>
        <v>0</v>
      </c>
    </row>
    <row r="355" spans="1:4" ht="18" hidden="1" x14ac:dyDescent="0.3">
      <c r="A355" s="9" t="s">
        <v>22</v>
      </c>
      <c r="B355" s="7"/>
      <c r="C355" s="7"/>
      <c r="D355" s="7">
        <f t="shared" si="5"/>
        <v>0</v>
      </c>
    </row>
    <row r="356" spans="1:4" ht="18" hidden="1" x14ac:dyDescent="0.3">
      <c r="A356" s="9" t="s">
        <v>23</v>
      </c>
      <c r="B356" s="7"/>
      <c r="C356" s="7"/>
      <c r="D356" s="7">
        <f t="shared" si="5"/>
        <v>0</v>
      </c>
    </row>
    <row r="357" spans="1:4" ht="18" x14ac:dyDescent="0.3">
      <c r="A357" s="9" t="s">
        <v>24</v>
      </c>
      <c r="B357" s="7">
        <v>20</v>
      </c>
      <c r="C357" s="7">
        <v>5000</v>
      </c>
      <c r="D357" s="7">
        <f t="shared" si="5"/>
        <v>100000</v>
      </c>
    </row>
    <row r="358" spans="1:4" ht="18" hidden="1" x14ac:dyDescent="0.3">
      <c r="A358" s="9" t="s">
        <v>25</v>
      </c>
      <c r="B358" s="7"/>
      <c r="C358" s="7"/>
      <c r="D358" s="7">
        <f t="shared" si="5"/>
        <v>0</v>
      </c>
    </row>
    <row r="359" spans="1:4" ht="18" hidden="1" x14ac:dyDescent="0.3">
      <c r="A359" s="9" t="s">
        <v>26</v>
      </c>
      <c r="B359" s="7"/>
      <c r="C359" s="7"/>
      <c r="D359" s="7">
        <f t="shared" si="5"/>
        <v>0</v>
      </c>
    </row>
    <row r="360" spans="1:4" ht="18" hidden="1" x14ac:dyDescent="0.3">
      <c r="A360" s="9" t="s">
        <v>27</v>
      </c>
      <c r="B360" s="7"/>
      <c r="C360" s="7"/>
      <c r="D360" s="7">
        <f t="shared" si="5"/>
        <v>0</v>
      </c>
    </row>
    <row r="361" spans="1:4" ht="18" hidden="1" x14ac:dyDescent="0.3">
      <c r="A361" s="12" t="s">
        <v>28</v>
      </c>
      <c r="B361" s="7"/>
      <c r="C361" s="7"/>
      <c r="D361" s="7">
        <f t="shared" si="5"/>
        <v>0</v>
      </c>
    </row>
    <row r="362" spans="1:4" ht="18" hidden="1" x14ac:dyDescent="0.3">
      <c r="A362" s="12" t="s">
        <v>29</v>
      </c>
      <c r="B362" s="7"/>
      <c r="C362" s="7"/>
      <c r="D362" s="7">
        <f t="shared" si="5"/>
        <v>0</v>
      </c>
    </row>
    <row r="363" spans="1:4" ht="18" hidden="1" x14ac:dyDescent="0.3">
      <c r="A363" s="9" t="s">
        <v>30</v>
      </c>
      <c r="B363" s="7"/>
      <c r="C363" s="7"/>
      <c r="D363" s="7">
        <f t="shared" si="5"/>
        <v>0</v>
      </c>
    </row>
    <row r="364" spans="1:4" ht="18" hidden="1" x14ac:dyDescent="0.3">
      <c r="A364" s="9" t="s">
        <v>31</v>
      </c>
      <c r="B364" s="7"/>
      <c r="C364" s="7"/>
      <c r="D364" s="7">
        <f t="shared" si="5"/>
        <v>0</v>
      </c>
    </row>
    <row r="365" spans="1:4" ht="18" hidden="1" x14ac:dyDescent="0.3">
      <c r="A365" s="11" t="s">
        <v>32</v>
      </c>
      <c r="B365" s="15"/>
      <c r="C365" s="15"/>
      <c r="D365" s="7">
        <f t="shared" si="5"/>
        <v>0</v>
      </c>
    </row>
    <row r="366" spans="1:4" ht="18" hidden="1" x14ac:dyDescent="0.3">
      <c r="A366" s="11" t="s">
        <v>33</v>
      </c>
      <c r="B366" s="15"/>
      <c r="C366" s="15"/>
      <c r="D366" s="7">
        <f t="shared" si="5"/>
        <v>0</v>
      </c>
    </row>
    <row r="367" spans="1:4" ht="18" hidden="1" x14ac:dyDescent="0.3">
      <c r="A367" s="9" t="s">
        <v>34</v>
      </c>
      <c r="B367" s="7"/>
      <c r="C367" s="7"/>
      <c r="D367" s="7">
        <f t="shared" si="5"/>
        <v>0</v>
      </c>
    </row>
    <row r="368" spans="1:4" ht="18" hidden="1" x14ac:dyDescent="0.3">
      <c r="A368" s="9" t="s">
        <v>35</v>
      </c>
      <c r="B368" s="7"/>
      <c r="C368" s="7"/>
      <c r="D368" s="7">
        <f t="shared" si="5"/>
        <v>0</v>
      </c>
    </row>
    <row r="369" spans="1:4" ht="18" hidden="1" x14ac:dyDescent="0.3">
      <c r="A369" s="16" t="s">
        <v>36</v>
      </c>
      <c r="B369" s="7"/>
      <c r="C369" s="7"/>
      <c r="D369" s="7">
        <f t="shared" si="5"/>
        <v>0</v>
      </c>
    </row>
    <row r="370" spans="1:4" ht="18" hidden="1" x14ac:dyDescent="0.3">
      <c r="A370" s="9" t="s">
        <v>37</v>
      </c>
      <c r="B370" s="7"/>
      <c r="C370" s="7"/>
      <c r="D370" s="7">
        <f t="shared" si="5"/>
        <v>0</v>
      </c>
    </row>
    <row r="371" spans="1:4" ht="18" hidden="1" x14ac:dyDescent="0.3">
      <c r="A371" s="9" t="s">
        <v>38</v>
      </c>
      <c r="B371" s="7"/>
      <c r="C371" s="7"/>
      <c r="D371" s="7">
        <f t="shared" si="5"/>
        <v>0</v>
      </c>
    </row>
    <row r="372" spans="1:4" ht="18" hidden="1" x14ac:dyDescent="0.3">
      <c r="A372" s="9" t="s">
        <v>39</v>
      </c>
      <c r="B372" s="7"/>
      <c r="C372" s="7"/>
      <c r="D372" s="7">
        <f t="shared" si="5"/>
        <v>0</v>
      </c>
    </row>
    <row r="373" spans="1:4" ht="18" hidden="1" x14ac:dyDescent="0.3">
      <c r="A373" s="9" t="s">
        <v>40</v>
      </c>
      <c r="B373" s="7"/>
      <c r="C373" s="7"/>
      <c r="D373" s="7">
        <f t="shared" si="5"/>
        <v>0</v>
      </c>
    </row>
    <row r="374" spans="1:4" ht="18" hidden="1" x14ac:dyDescent="0.3">
      <c r="A374" s="13" t="s">
        <v>41</v>
      </c>
      <c r="B374" s="7"/>
      <c r="C374" s="7"/>
      <c r="D374" s="7">
        <f t="shared" si="5"/>
        <v>0</v>
      </c>
    </row>
    <row r="375" spans="1:4" ht="18" hidden="1" x14ac:dyDescent="0.3">
      <c r="A375" s="11" t="s">
        <v>42</v>
      </c>
      <c r="B375" s="7"/>
      <c r="C375" s="7"/>
      <c r="D375" s="7">
        <f t="shared" si="5"/>
        <v>0</v>
      </c>
    </row>
    <row r="376" spans="1:4" ht="18" hidden="1" x14ac:dyDescent="0.3">
      <c r="A376" s="13" t="s">
        <v>43</v>
      </c>
      <c r="B376" s="7"/>
      <c r="C376" s="7"/>
      <c r="D376" s="7">
        <f t="shared" si="5"/>
        <v>0</v>
      </c>
    </row>
    <row r="377" spans="1:4" ht="18" x14ac:dyDescent="0.3">
      <c r="A377" s="9" t="s">
        <v>44</v>
      </c>
      <c r="B377" s="7">
        <v>12</v>
      </c>
      <c r="C377" s="7">
        <v>13000</v>
      </c>
      <c r="D377" s="7">
        <f t="shared" si="5"/>
        <v>156000</v>
      </c>
    </row>
    <row r="378" spans="1:4" ht="18" hidden="1" x14ac:dyDescent="0.3">
      <c r="A378" s="9" t="s">
        <v>45</v>
      </c>
      <c r="B378" s="7"/>
      <c r="C378" s="7"/>
      <c r="D378" s="7">
        <f t="shared" si="5"/>
        <v>0</v>
      </c>
    </row>
    <row r="379" spans="1:4" ht="18" x14ac:dyDescent="0.3">
      <c r="A379" s="12" t="s">
        <v>46</v>
      </c>
      <c r="B379" s="7">
        <f>400+140+400+80</f>
        <v>1020</v>
      </c>
      <c r="C379" s="7">
        <v>7500</v>
      </c>
      <c r="D379" s="7">
        <f t="shared" si="5"/>
        <v>7650000</v>
      </c>
    </row>
    <row r="380" spans="1:4" ht="18" hidden="1" x14ac:dyDescent="0.3">
      <c r="A380" s="17" t="s">
        <v>47</v>
      </c>
      <c r="B380" s="7"/>
      <c r="C380" s="7"/>
      <c r="D380" s="7">
        <f t="shared" si="5"/>
        <v>0</v>
      </c>
    </row>
    <row r="381" spans="1:4" ht="18" hidden="1" x14ac:dyDescent="0.3">
      <c r="A381" s="16" t="s">
        <v>48</v>
      </c>
      <c r="B381" s="7"/>
      <c r="C381" s="7"/>
      <c r="D381" s="7">
        <f t="shared" si="5"/>
        <v>0</v>
      </c>
    </row>
    <row r="382" spans="1:4" ht="18" hidden="1" x14ac:dyDescent="0.3">
      <c r="A382" s="16" t="s">
        <v>49</v>
      </c>
      <c r="B382" s="7"/>
      <c r="C382" s="7"/>
      <c r="D382" s="7">
        <f t="shared" si="5"/>
        <v>0</v>
      </c>
    </row>
    <row r="383" spans="1:4" ht="18" hidden="1" x14ac:dyDescent="0.3">
      <c r="A383" s="16" t="s">
        <v>50</v>
      </c>
      <c r="B383" s="7"/>
      <c r="C383" s="7"/>
      <c r="D383" s="7">
        <f t="shared" si="5"/>
        <v>0</v>
      </c>
    </row>
    <row r="384" spans="1:4" ht="18" hidden="1" x14ac:dyDescent="0.3">
      <c r="A384" s="9" t="s">
        <v>51</v>
      </c>
      <c r="B384" s="7"/>
      <c r="C384" s="7"/>
      <c r="D384" s="7">
        <f t="shared" si="5"/>
        <v>0</v>
      </c>
    </row>
    <row r="385" spans="1:4" ht="18" hidden="1" x14ac:dyDescent="0.3">
      <c r="A385" s="11" t="s">
        <v>52</v>
      </c>
      <c r="B385" s="7"/>
      <c r="C385" s="7"/>
      <c r="D385" s="7">
        <f t="shared" si="5"/>
        <v>0</v>
      </c>
    </row>
    <row r="386" spans="1:4" ht="18" hidden="1" x14ac:dyDescent="0.3">
      <c r="A386" s="9" t="s">
        <v>53</v>
      </c>
      <c r="B386" s="7"/>
      <c r="C386" s="7"/>
      <c r="D386" s="7">
        <f t="shared" si="5"/>
        <v>0</v>
      </c>
    </row>
    <row r="387" spans="1:4" ht="18" hidden="1" x14ac:dyDescent="0.3">
      <c r="A387" s="9" t="s">
        <v>54</v>
      </c>
      <c r="B387" s="7"/>
      <c r="C387" s="7"/>
      <c r="D387" s="7">
        <f t="shared" si="5"/>
        <v>0</v>
      </c>
    </row>
    <row r="388" spans="1:4" ht="18" hidden="1" x14ac:dyDescent="0.3">
      <c r="A388" s="16" t="s">
        <v>55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56</v>
      </c>
      <c r="B389" s="7"/>
      <c r="C389" s="7"/>
      <c r="D389" s="7">
        <f t="shared" si="6"/>
        <v>0</v>
      </c>
    </row>
    <row r="390" spans="1:4" ht="18" hidden="1" x14ac:dyDescent="0.3">
      <c r="A390" s="18" t="s">
        <v>57</v>
      </c>
      <c r="B390" s="7"/>
      <c r="C390" s="7"/>
      <c r="D390" s="7">
        <f t="shared" si="6"/>
        <v>0</v>
      </c>
    </row>
    <row r="391" spans="1:4" ht="18" hidden="1" x14ac:dyDescent="0.3">
      <c r="A391" s="9" t="s">
        <v>58</v>
      </c>
      <c r="B391" s="7"/>
      <c r="C391" s="7"/>
      <c r="D391" s="7">
        <f t="shared" si="6"/>
        <v>0</v>
      </c>
    </row>
    <row r="392" spans="1:4" ht="18" hidden="1" x14ac:dyDescent="0.3">
      <c r="A392" s="9" t="s">
        <v>59</v>
      </c>
      <c r="B392" s="7"/>
      <c r="C392" s="7"/>
      <c r="D392" s="7">
        <f t="shared" si="6"/>
        <v>0</v>
      </c>
    </row>
    <row r="393" spans="1:4" ht="18" hidden="1" x14ac:dyDescent="0.3">
      <c r="A393" s="19" t="s">
        <v>60</v>
      </c>
      <c r="B393" s="7"/>
      <c r="C393" s="7"/>
      <c r="D393" s="7">
        <f t="shared" si="6"/>
        <v>0</v>
      </c>
    </row>
    <row r="394" spans="1:4" ht="18" hidden="1" x14ac:dyDescent="0.3">
      <c r="A394" s="20" t="s">
        <v>61</v>
      </c>
      <c r="B394" s="7"/>
      <c r="C394" s="7"/>
      <c r="D394" s="7">
        <f t="shared" si="6"/>
        <v>0</v>
      </c>
    </row>
    <row r="395" spans="1:4" ht="18" hidden="1" x14ac:dyDescent="0.3">
      <c r="A395" s="12" t="s">
        <v>62</v>
      </c>
      <c r="B395" s="7"/>
      <c r="C395" s="7"/>
      <c r="D395" s="7">
        <f t="shared" si="6"/>
        <v>0</v>
      </c>
    </row>
    <row r="396" spans="1:4" ht="18" hidden="1" x14ac:dyDescent="0.3">
      <c r="A396" s="11" t="s">
        <v>63</v>
      </c>
      <c r="B396" s="7"/>
      <c r="C396" s="7"/>
      <c r="D396" s="7">
        <f t="shared" si="6"/>
        <v>0</v>
      </c>
    </row>
    <row r="397" spans="1:4" ht="18" hidden="1" x14ac:dyDescent="0.3">
      <c r="A397" s="12" t="s">
        <v>64</v>
      </c>
      <c r="B397" s="7"/>
      <c r="C397" s="7"/>
      <c r="D397" s="7">
        <f t="shared" si="6"/>
        <v>0</v>
      </c>
    </row>
    <row r="398" spans="1:4" ht="18" hidden="1" x14ac:dyDescent="0.3">
      <c r="A398" s="12" t="s">
        <v>65</v>
      </c>
      <c r="B398" s="7"/>
      <c r="C398" s="7"/>
      <c r="D398" s="7">
        <f t="shared" si="6"/>
        <v>0</v>
      </c>
    </row>
    <row r="399" spans="1:4" ht="18" hidden="1" x14ac:dyDescent="0.3">
      <c r="A399" s="12" t="s">
        <v>66</v>
      </c>
      <c r="B399" s="7"/>
      <c r="C399" s="7"/>
      <c r="D399" s="7">
        <f t="shared" si="6"/>
        <v>0</v>
      </c>
    </row>
    <row r="400" spans="1:4" ht="18" hidden="1" x14ac:dyDescent="0.3">
      <c r="A400" s="19" t="s">
        <v>67</v>
      </c>
      <c r="B400" s="7"/>
      <c r="C400" s="7"/>
      <c r="D400" s="7">
        <f t="shared" si="6"/>
        <v>0</v>
      </c>
    </row>
    <row r="401" spans="1:4" ht="18" hidden="1" x14ac:dyDescent="0.3">
      <c r="A401" s="9" t="s">
        <v>68</v>
      </c>
      <c r="B401" s="7"/>
      <c r="C401" s="7"/>
      <c r="D401" s="7">
        <f t="shared" si="6"/>
        <v>0</v>
      </c>
    </row>
    <row r="402" spans="1:4" ht="18" hidden="1" x14ac:dyDescent="0.3">
      <c r="A402" s="9" t="s">
        <v>69</v>
      </c>
      <c r="B402" s="7"/>
      <c r="C402" s="7"/>
      <c r="D402" s="7">
        <f t="shared" si="6"/>
        <v>0</v>
      </c>
    </row>
    <row r="403" spans="1:4" ht="18" hidden="1" x14ac:dyDescent="0.3">
      <c r="A403" s="12" t="s">
        <v>70</v>
      </c>
      <c r="B403" s="7"/>
      <c r="C403" s="7"/>
      <c r="D403" s="7">
        <f t="shared" si="6"/>
        <v>0</v>
      </c>
    </row>
    <row r="404" spans="1:4" ht="18" x14ac:dyDescent="0.3">
      <c r="A404" s="9" t="s">
        <v>71</v>
      </c>
      <c r="B404" s="7">
        <f>550+130+70</f>
        <v>750</v>
      </c>
      <c r="C404" s="7">
        <v>13000</v>
      </c>
      <c r="D404" s="7">
        <f t="shared" si="6"/>
        <v>9750000</v>
      </c>
    </row>
    <row r="405" spans="1:4" ht="18" hidden="1" x14ac:dyDescent="0.3">
      <c r="A405" s="13" t="s">
        <v>72</v>
      </c>
      <c r="B405" s="7"/>
      <c r="C405" s="7"/>
      <c r="D405" s="7">
        <f t="shared" si="6"/>
        <v>0</v>
      </c>
    </row>
    <row r="406" spans="1:4" ht="18" hidden="1" x14ac:dyDescent="0.3">
      <c r="A406" s="9" t="s">
        <v>73</v>
      </c>
      <c r="B406" s="7"/>
      <c r="C406" s="7"/>
      <c r="D406" s="7">
        <f t="shared" si="6"/>
        <v>0</v>
      </c>
    </row>
    <row r="407" spans="1:4" ht="18" hidden="1" x14ac:dyDescent="0.3">
      <c r="A407" s="9" t="s">
        <v>74</v>
      </c>
      <c r="B407" s="7"/>
      <c r="C407" s="7"/>
      <c r="D407" s="7">
        <f t="shared" si="6"/>
        <v>0</v>
      </c>
    </row>
    <row r="408" spans="1:4" ht="18" hidden="1" x14ac:dyDescent="0.3">
      <c r="A408" s="9" t="s">
        <v>75</v>
      </c>
      <c r="B408" s="7"/>
      <c r="C408" s="7"/>
      <c r="D408" s="7">
        <f t="shared" si="6"/>
        <v>0</v>
      </c>
    </row>
    <row r="409" spans="1:4" ht="18" hidden="1" x14ac:dyDescent="0.3">
      <c r="A409" s="12" t="s">
        <v>76</v>
      </c>
      <c r="B409" s="15"/>
      <c r="C409" s="15"/>
      <c r="D409" s="7">
        <f t="shared" si="6"/>
        <v>0</v>
      </c>
    </row>
    <row r="410" spans="1:4" ht="18" hidden="1" x14ac:dyDescent="0.3">
      <c r="A410" s="12" t="s">
        <v>77</v>
      </c>
      <c r="B410" s="15"/>
      <c r="C410" s="15"/>
      <c r="D410" s="7">
        <f t="shared" si="6"/>
        <v>0</v>
      </c>
    </row>
    <row r="411" spans="1:4" ht="18" hidden="1" x14ac:dyDescent="0.3">
      <c r="A411" s="12" t="s">
        <v>78</v>
      </c>
      <c r="B411" s="15"/>
      <c r="C411" s="15"/>
      <c r="D411" s="7">
        <f t="shared" si="6"/>
        <v>0</v>
      </c>
    </row>
    <row r="412" spans="1:4" ht="18" hidden="1" x14ac:dyDescent="0.3">
      <c r="A412" s="9" t="s">
        <v>79</v>
      </c>
      <c r="B412" s="7"/>
      <c r="C412" s="7"/>
      <c r="D412" s="7">
        <f t="shared" si="6"/>
        <v>0</v>
      </c>
    </row>
    <row r="413" spans="1:4" ht="18" hidden="1" x14ac:dyDescent="0.3">
      <c r="A413" s="9" t="s">
        <v>80</v>
      </c>
      <c r="B413" s="7"/>
      <c r="C413" s="7"/>
      <c r="D413" s="7">
        <f t="shared" si="6"/>
        <v>0</v>
      </c>
    </row>
    <row r="414" spans="1:4" ht="18" hidden="1" x14ac:dyDescent="0.3">
      <c r="A414" s="9" t="s">
        <v>81</v>
      </c>
      <c r="B414" s="7"/>
      <c r="C414" s="7"/>
      <c r="D414" s="7">
        <f t="shared" si="6"/>
        <v>0</v>
      </c>
    </row>
    <row r="415" spans="1:4" ht="18" hidden="1" x14ac:dyDescent="0.3">
      <c r="A415" s="9" t="s">
        <v>82</v>
      </c>
      <c r="B415" s="7"/>
      <c r="C415" s="7"/>
      <c r="D415" s="7">
        <f t="shared" si="6"/>
        <v>0</v>
      </c>
    </row>
    <row r="416" spans="1:4" ht="18" hidden="1" x14ac:dyDescent="0.3">
      <c r="A416" s="9" t="s">
        <v>83</v>
      </c>
      <c r="B416" s="7"/>
      <c r="C416" s="7"/>
      <c r="D416" s="7">
        <f t="shared" si="6"/>
        <v>0</v>
      </c>
    </row>
    <row r="417" spans="1:4" ht="18" x14ac:dyDescent="0.3">
      <c r="A417" s="9" t="s">
        <v>84</v>
      </c>
      <c r="B417" s="7">
        <v>158</v>
      </c>
      <c r="C417" s="7">
        <v>9000</v>
      </c>
      <c r="D417" s="7">
        <f t="shared" si="6"/>
        <v>1422000</v>
      </c>
    </row>
    <row r="418" spans="1:4" ht="18" hidden="1" x14ac:dyDescent="0.3">
      <c r="A418" s="21" t="s">
        <v>85</v>
      </c>
      <c r="B418" s="7"/>
      <c r="C418" s="7"/>
      <c r="D418" s="7">
        <f t="shared" si="6"/>
        <v>0</v>
      </c>
    </row>
    <row r="419" spans="1:4" ht="18" hidden="1" x14ac:dyDescent="0.3">
      <c r="A419" s="21" t="s">
        <v>86</v>
      </c>
      <c r="B419" s="7"/>
      <c r="C419" s="7"/>
      <c r="D419" s="7">
        <f t="shared" si="6"/>
        <v>0</v>
      </c>
    </row>
    <row r="420" spans="1:4" ht="18" hidden="1" x14ac:dyDescent="0.3">
      <c r="A420" s="21" t="s">
        <v>87</v>
      </c>
      <c r="B420" s="7"/>
      <c r="C420" s="7"/>
      <c r="D420" s="7">
        <f t="shared" si="6"/>
        <v>0</v>
      </c>
    </row>
    <row r="421" spans="1:4" ht="18" hidden="1" x14ac:dyDescent="0.3">
      <c r="A421" s="11" t="s">
        <v>88</v>
      </c>
      <c r="B421" s="7"/>
      <c r="C421" s="7"/>
      <c r="D421" s="7">
        <f t="shared" si="6"/>
        <v>0</v>
      </c>
    </row>
    <row r="422" spans="1:4" ht="18" hidden="1" x14ac:dyDescent="0.3">
      <c r="A422" s="13" t="s">
        <v>89</v>
      </c>
      <c r="B422" s="7"/>
      <c r="C422" s="7"/>
      <c r="D422" s="7">
        <f t="shared" si="6"/>
        <v>0</v>
      </c>
    </row>
    <row r="423" spans="1:4" ht="18" hidden="1" x14ac:dyDescent="0.3">
      <c r="A423" s="11" t="s">
        <v>90</v>
      </c>
      <c r="B423" s="7"/>
      <c r="C423" s="7"/>
      <c r="D423" s="7">
        <f t="shared" si="6"/>
        <v>0</v>
      </c>
    </row>
    <row r="424" spans="1:4" ht="18" hidden="1" x14ac:dyDescent="0.3">
      <c r="A424" s="9" t="s">
        <v>91</v>
      </c>
      <c r="B424" s="7"/>
      <c r="C424" s="7"/>
      <c r="D424" s="7">
        <f t="shared" si="6"/>
        <v>0</v>
      </c>
    </row>
    <row r="425" spans="1:4" ht="18" hidden="1" x14ac:dyDescent="0.3">
      <c r="A425" s="9" t="s">
        <v>92</v>
      </c>
      <c r="B425" s="7"/>
      <c r="C425" s="7"/>
      <c r="D425" s="7">
        <f t="shared" si="6"/>
        <v>0</v>
      </c>
    </row>
    <row r="426" spans="1:4" ht="18" hidden="1" x14ac:dyDescent="0.3">
      <c r="A426" s="11" t="s">
        <v>93</v>
      </c>
      <c r="B426" s="7"/>
      <c r="C426" s="7"/>
      <c r="D426" s="7">
        <f t="shared" si="6"/>
        <v>0</v>
      </c>
    </row>
    <row r="427" spans="1:4" ht="18" hidden="1" x14ac:dyDescent="0.3">
      <c r="A427" s="11" t="s">
        <v>94</v>
      </c>
      <c r="B427" s="7"/>
      <c r="C427" s="7"/>
      <c r="D427" s="7">
        <f t="shared" si="6"/>
        <v>0</v>
      </c>
    </row>
    <row r="428" spans="1:4" ht="18" hidden="1" x14ac:dyDescent="0.3">
      <c r="A428" s="9" t="s">
        <v>95</v>
      </c>
      <c r="B428" s="15"/>
      <c r="C428" s="15"/>
      <c r="D428" s="7">
        <f t="shared" si="6"/>
        <v>0</v>
      </c>
    </row>
    <row r="429" spans="1:4" ht="18" hidden="1" x14ac:dyDescent="0.3">
      <c r="A429" s="21" t="s">
        <v>96</v>
      </c>
      <c r="B429" s="7"/>
      <c r="C429" s="7"/>
      <c r="D429" s="7">
        <f t="shared" si="6"/>
        <v>0</v>
      </c>
    </row>
    <row r="430" spans="1:4" ht="18" hidden="1" x14ac:dyDescent="0.3">
      <c r="A430" s="11" t="s">
        <v>97</v>
      </c>
      <c r="B430" s="7"/>
      <c r="C430" s="7"/>
      <c r="D430" s="7">
        <f t="shared" si="6"/>
        <v>0</v>
      </c>
    </row>
    <row r="431" spans="1:4" ht="18" hidden="1" x14ac:dyDescent="0.3">
      <c r="A431" s="11" t="s">
        <v>98</v>
      </c>
      <c r="B431" s="7"/>
      <c r="C431" s="7"/>
      <c r="D431" s="7">
        <f t="shared" si="6"/>
        <v>0</v>
      </c>
    </row>
    <row r="432" spans="1:4" ht="18" hidden="1" x14ac:dyDescent="0.3">
      <c r="A432" s="9" t="s">
        <v>99</v>
      </c>
      <c r="B432" s="7"/>
      <c r="C432" s="7"/>
      <c r="D432" s="7">
        <f t="shared" si="6"/>
        <v>0</v>
      </c>
    </row>
    <row r="433" spans="1:4" ht="18" hidden="1" x14ac:dyDescent="0.3">
      <c r="A433" s="16" t="s">
        <v>100</v>
      </c>
      <c r="B433" s="7"/>
      <c r="C433" s="7"/>
      <c r="D433" s="7">
        <f t="shared" si="6"/>
        <v>0</v>
      </c>
    </row>
    <row r="434" spans="1:4" ht="18" hidden="1" x14ac:dyDescent="0.3">
      <c r="A434" s="22" t="s">
        <v>101</v>
      </c>
      <c r="B434" s="7"/>
      <c r="C434" s="7"/>
      <c r="D434" s="7">
        <f t="shared" si="6"/>
        <v>0</v>
      </c>
    </row>
    <row r="435" spans="1:4" ht="18" hidden="1" x14ac:dyDescent="0.3">
      <c r="A435" s="22" t="s">
        <v>102</v>
      </c>
      <c r="B435" s="7"/>
      <c r="C435" s="7"/>
      <c r="D435" s="7">
        <f t="shared" si="6"/>
        <v>0</v>
      </c>
    </row>
    <row r="436" spans="1:4" ht="18" hidden="1" x14ac:dyDescent="0.3">
      <c r="A436" s="23" t="s">
        <v>103</v>
      </c>
      <c r="B436" s="7"/>
      <c r="C436" s="7"/>
      <c r="D436" s="7">
        <f t="shared" si="6"/>
        <v>0</v>
      </c>
    </row>
    <row r="437" spans="1:4" ht="18" hidden="1" x14ac:dyDescent="0.3">
      <c r="A437" s="24" t="s">
        <v>104</v>
      </c>
      <c r="B437" s="7"/>
      <c r="C437" s="7"/>
      <c r="D437" s="7">
        <f t="shared" si="6"/>
        <v>0</v>
      </c>
    </row>
    <row r="438" spans="1:4" ht="18" hidden="1" x14ac:dyDescent="0.3">
      <c r="A438" s="9" t="s">
        <v>105</v>
      </c>
      <c r="B438" s="7"/>
      <c r="C438" s="7"/>
      <c r="D438" s="7">
        <f t="shared" si="6"/>
        <v>0</v>
      </c>
    </row>
    <row r="439" spans="1:4" ht="18" hidden="1" x14ac:dyDescent="0.3">
      <c r="A439" s="9" t="s">
        <v>106</v>
      </c>
      <c r="B439" s="7"/>
      <c r="C439" s="7"/>
      <c r="D439" s="7">
        <f t="shared" si="6"/>
        <v>0</v>
      </c>
    </row>
    <row r="440" spans="1:4" ht="18" hidden="1" x14ac:dyDescent="0.3">
      <c r="A440" s="9" t="s">
        <v>107</v>
      </c>
      <c r="B440" s="7"/>
      <c r="C440" s="7"/>
      <c r="D440" s="7">
        <f t="shared" si="6"/>
        <v>0</v>
      </c>
    </row>
    <row r="441" spans="1:4" ht="18" hidden="1" x14ac:dyDescent="0.3">
      <c r="A441" s="9" t="s">
        <v>108</v>
      </c>
      <c r="B441" s="7"/>
      <c r="C441" s="7"/>
      <c r="D441" s="7">
        <f t="shared" si="6"/>
        <v>0</v>
      </c>
    </row>
    <row r="442" spans="1:4" ht="18" hidden="1" x14ac:dyDescent="0.3">
      <c r="A442" s="9" t="s">
        <v>109</v>
      </c>
      <c r="B442" s="7"/>
      <c r="C442" s="7"/>
      <c r="D442" s="7">
        <f t="shared" si="6"/>
        <v>0</v>
      </c>
    </row>
    <row r="443" spans="1:4" ht="18" hidden="1" x14ac:dyDescent="0.3">
      <c r="A443" s="9" t="s">
        <v>110</v>
      </c>
      <c r="B443" s="7"/>
      <c r="C443" s="7"/>
      <c r="D443" s="7">
        <f t="shared" si="6"/>
        <v>0</v>
      </c>
    </row>
    <row r="444" spans="1:4" ht="18" hidden="1" x14ac:dyDescent="0.3">
      <c r="A444" s="9" t="s">
        <v>111</v>
      </c>
      <c r="B444" s="7"/>
      <c r="C444" s="7"/>
      <c r="D444" s="7">
        <f t="shared" si="6"/>
        <v>0</v>
      </c>
    </row>
    <row r="445" spans="1:4" ht="18" hidden="1" x14ac:dyDescent="0.3">
      <c r="A445" s="9" t="s">
        <v>112</v>
      </c>
      <c r="B445" s="7"/>
      <c r="C445" s="7"/>
      <c r="D445" s="7">
        <f t="shared" si="6"/>
        <v>0</v>
      </c>
    </row>
    <row r="446" spans="1:4" ht="18" hidden="1" x14ac:dyDescent="0.3">
      <c r="A446" s="11" t="s">
        <v>113</v>
      </c>
      <c r="B446" s="7"/>
      <c r="C446" s="7"/>
      <c r="D446" s="7">
        <f t="shared" si="6"/>
        <v>0</v>
      </c>
    </row>
    <row r="447" spans="1:4" ht="18" hidden="1" x14ac:dyDescent="0.3">
      <c r="A447" s="21" t="s">
        <v>114</v>
      </c>
      <c r="B447" s="7"/>
      <c r="C447" s="7"/>
      <c r="D447" s="7">
        <f t="shared" si="6"/>
        <v>0</v>
      </c>
    </row>
    <row r="448" spans="1:4" ht="18" hidden="1" x14ac:dyDescent="0.3">
      <c r="A448" s="9" t="s">
        <v>115</v>
      </c>
      <c r="B448" s="7"/>
      <c r="C448" s="7"/>
      <c r="D448" s="7">
        <f t="shared" si="6"/>
        <v>0</v>
      </c>
    </row>
    <row r="449" spans="1:4" ht="18" hidden="1" x14ac:dyDescent="0.3">
      <c r="A449" s="11" t="s">
        <v>116</v>
      </c>
      <c r="B449" s="7"/>
      <c r="C449" s="7"/>
      <c r="D449" s="7">
        <f t="shared" si="6"/>
        <v>0</v>
      </c>
    </row>
    <row r="450" spans="1:4" ht="18" hidden="1" x14ac:dyDescent="0.3">
      <c r="A450" s="11" t="s">
        <v>117</v>
      </c>
      <c r="B450" s="7"/>
      <c r="C450" s="7"/>
      <c r="D450" s="7">
        <f t="shared" si="6"/>
        <v>0</v>
      </c>
    </row>
    <row r="451" spans="1:4" ht="18" x14ac:dyDescent="0.3">
      <c r="A451" s="9" t="s">
        <v>118</v>
      </c>
      <c r="B451" s="7">
        <v>45</v>
      </c>
      <c r="C451" s="7">
        <v>10000</v>
      </c>
      <c r="D451" s="7">
        <f t="shared" si="6"/>
        <v>450000</v>
      </c>
    </row>
    <row r="452" spans="1:4" ht="18" hidden="1" x14ac:dyDescent="0.3">
      <c r="A452" s="10" t="s">
        <v>119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3" t="s">
        <v>120</v>
      </c>
      <c r="B453" s="7"/>
      <c r="C453" s="7"/>
      <c r="D453" s="7">
        <f t="shared" si="7"/>
        <v>0</v>
      </c>
    </row>
    <row r="454" spans="1:4" ht="18" hidden="1" x14ac:dyDescent="0.3">
      <c r="A454" s="12" t="s">
        <v>121</v>
      </c>
      <c r="B454" s="15"/>
      <c r="C454" s="15"/>
      <c r="D454" s="7">
        <f t="shared" si="7"/>
        <v>0</v>
      </c>
    </row>
    <row r="455" spans="1:4" ht="18" hidden="1" x14ac:dyDescent="0.3">
      <c r="A455" s="12" t="s">
        <v>122</v>
      </c>
      <c r="B455" s="15"/>
      <c r="C455" s="15"/>
      <c r="D455" s="7">
        <f t="shared" si="7"/>
        <v>0</v>
      </c>
    </row>
    <row r="456" spans="1:4" ht="18" hidden="1" x14ac:dyDescent="0.3">
      <c r="A456" s="12" t="s">
        <v>123</v>
      </c>
      <c r="B456" s="15"/>
      <c r="C456" s="15"/>
      <c r="D456" s="7">
        <f t="shared" si="7"/>
        <v>0</v>
      </c>
    </row>
    <row r="457" spans="1:4" ht="18" hidden="1" x14ac:dyDescent="0.3">
      <c r="A457" s="12" t="s">
        <v>124</v>
      </c>
      <c r="B457" s="26"/>
      <c r="C457" s="26"/>
      <c r="D457" s="7">
        <f t="shared" si="7"/>
        <v>0</v>
      </c>
    </row>
    <row r="458" spans="1:4" ht="18" hidden="1" x14ac:dyDescent="0.3">
      <c r="A458" s="27" t="s">
        <v>125</v>
      </c>
      <c r="B458" s="7"/>
      <c r="C458" s="7"/>
      <c r="D458" s="7">
        <f t="shared" si="7"/>
        <v>0</v>
      </c>
    </row>
    <row r="459" spans="1:4" ht="18" hidden="1" x14ac:dyDescent="0.3">
      <c r="A459" s="12" t="s">
        <v>126</v>
      </c>
      <c r="B459" s="15"/>
      <c r="C459" s="15"/>
      <c r="D459" s="7">
        <f t="shared" si="7"/>
        <v>0</v>
      </c>
    </row>
    <row r="460" spans="1:4" ht="18" hidden="1" x14ac:dyDescent="0.3">
      <c r="A460" s="9" t="s">
        <v>127</v>
      </c>
      <c r="B460" s="7"/>
      <c r="C460" s="7"/>
      <c r="D460" s="7">
        <f t="shared" si="7"/>
        <v>0</v>
      </c>
    </row>
    <row r="461" spans="1:4" ht="18" hidden="1" x14ac:dyDescent="0.3">
      <c r="A461" s="9" t="s">
        <v>128</v>
      </c>
      <c r="B461" s="7"/>
      <c r="C461" s="7"/>
      <c r="D461" s="7">
        <f t="shared" si="7"/>
        <v>0</v>
      </c>
    </row>
    <row r="462" spans="1:4" ht="18" x14ac:dyDescent="0.3">
      <c r="A462" s="9" t="s">
        <v>129</v>
      </c>
      <c r="B462" s="7">
        <v>98</v>
      </c>
      <c r="C462" s="7">
        <v>8000</v>
      </c>
      <c r="D462" s="7">
        <f t="shared" si="7"/>
        <v>784000</v>
      </c>
    </row>
    <row r="463" spans="1:4" ht="18" hidden="1" x14ac:dyDescent="0.3">
      <c r="A463" s="16" t="s">
        <v>130</v>
      </c>
      <c r="B463" s="7"/>
      <c r="C463" s="7"/>
      <c r="D463" s="7">
        <f t="shared" si="7"/>
        <v>0</v>
      </c>
    </row>
    <row r="464" spans="1:4" ht="18" hidden="1" x14ac:dyDescent="0.3">
      <c r="A464" s="12" t="s">
        <v>131</v>
      </c>
      <c r="B464" s="7"/>
      <c r="C464" s="7"/>
      <c r="D464" s="7">
        <f t="shared" si="7"/>
        <v>0</v>
      </c>
    </row>
    <row r="465" spans="1:4" ht="18" hidden="1" x14ac:dyDescent="0.3">
      <c r="A465" s="12" t="s">
        <v>132</v>
      </c>
      <c r="B465" s="7"/>
      <c r="C465" s="7"/>
      <c r="D465" s="7">
        <f t="shared" si="7"/>
        <v>0</v>
      </c>
    </row>
    <row r="466" spans="1:4" ht="18" hidden="1" x14ac:dyDescent="0.3">
      <c r="A466" s="9" t="s">
        <v>133</v>
      </c>
      <c r="B466" s="7"/>
      <c r="C466" s="7"/>
      <c r="D466" s="7">
        <f t="shared" si="7"/>
        <v>0</v>
      </c>
    </row>
    <row r="467" spans="1:4" ht="18" hidden="1" x14ac:dyDescent="0.3">
      <c r="A467" s="9" t="s">
        <v>134</v>
      </c>
      <c r="B467" s="7"/>
      <c r="C467" s="7"/>
      <c r="D467" s="7">
        <f t="shared" si="7"/>
        <v>0</v>
      </c>
    </row>
    <row r="468" spans="1:4" ht="18" hidden="1" x14ac:dyDescent="0.3">
      <c r="A468" s="9" t="s">
        <v>135</v>
      </c>
      <c r="B468" s="15"/>
      <c r="C468" s="15"/>
      <c r="D468" s="7">
        <f t="shared" si="7"/>
        <v>0</v>
      </c>
    </row>
    <row r="469" spans="1:4" ht="18" hidden="1" x14ac:dyDescent="0.3">
      <c r="A469" s="9" t="s">
        <v>136</v>
      </c>
      <c r="B469" s="15"/>
      <c r="C469" s="15"/>
      <c r="D469" s="7">
        <f t="shared" si="7"/>
        <v>0</v>
      </c>
    </row>
    <row r="470" spans="1:4" ht="18" hidden="1" x14ac:dyDescent="0.3">
      <c r="A470" s="9" t="s">
        <v>137</v>
      </c>
      <c r="B470" s="7"/>
      <c r="C470" s="7"/>
      <c r="D470" s="7">
        <f t="shared" si="7"/>
        <v>0</v>
      </c>
    </row>
    <row r="471" spans="1:4" ht="18" hidden="1" x14ac:dyDescent="0.3">
      <c r="A471" s="9" t="s">
        <v>138</v>
      </c>
      <c r="B471" s="15"/>
      <c r="C471" s="15"/>
      <c r="D471" s="7">
        <f t="shared" si="7"/>
        <v>0</v>
      </c>
    </row>
    <row r="472" spans="1:4" ht="18" hidden="1" x14ac:dyDescent="0.3">
      <c r="A472" s="9" t="s">
        <v>139</v>
      </c>
      <c r="B472" s="15"/>
      <c r="C472" s="15"/>
      <c r="D472" s="7">
        <f t="shared" si="7"/>
        <v>0</v>
      </c>
    </row>
    <row r="473" spans="1:4" ht="18" hidden="1" x14ac:dyDescent="0.3">
      <c r="A473" s="9" t="s">
        <v>140</v>
      </c>
      <c r="B473" s="15"/>
      <c r="C473" s="15"/>
      <c r="D473" s="7">
        <f t="shared" si="7"/>
        <v>0</v>
      </c>
    </row>
    <row r="474" spans="1:4" ht="18" hidden="1" x14ac:dyDescent="0.3">
      <c r="A474" s="9" t="s">
        <v>141</v>
      </c>
      <c r="B474" s="15"/>
      <c r="C474" s="15"/>
      <c r="D474" s="7">
        <f t="shared" si="7"/>
        <v>0</v>
      </c>
    </row>
    <row r="475" spans="1:4" ht="18" hidden="1" x14ac:dyDescent="0.3">
      <c r="A475" s="9" t="s">
        <v>142</v>
      </c>
      <c r="B475" s="15"/>
      <c r="C475" s="15"/>
      <c r="D475" s="7">
        <f t="shared" si="7"/>
        <v>0</v>
      </c>
    </row>
    <row r="476" spans="1:4" ht="18" hidden="1" x14ac:dyDescent="0.3">
      <c r="A476" s="9" t="s">
        <v>143</v>
      </c>
      <c r="B476" s="15"/>
      <c r="C476" s="15"/>
      <c r="D476" s="7">
        <f t="shared" si="7"/>
        <v>0</v>
      </c>
    </row>
    <row r="477" spans="1:4" ht="18" hidden="1" x14ac:dyDescent="0.3">
      <c r="A477" s="9" t="s">
        <v>144</v>
      </c>
      <c r="B477" s="15"/>
      <c r="C477" s="15"/>
      <c r="D477" s="7">
        <f t="shared" si="7"/>
        <v>0</v>
      </c>
    </row>
    <row r="478" spans="1:4" ht="18" hidden="1" x14ac:dyDescent="0.3">
      <c r="A478" s="9" t="s">
        <v>145</v>
      </c>
      <c r="B478" s="15"/>
      <c r="C478" s="15"/>
      <c r="D478" s="7">
        <f t="shared" si="7"/>
        <v>0</v>
      </c>
    </row>
    <row r="479" spans="1:4" ht="18" hidden="1" x14ac:dyDescent="0.3">
      <c r="A479" s="9" t="s">
        <v>146</v>
      </c>
      <c r="B479" s="7"/>
      <c r="C479" s="7"/>
      <c r="D479" s="7">
        <f t="shared" si="7"/>
        <v>0</v>
      </c>
    </row>
    <row r="480" spans="1:4" ht="18" hidden="1" x14ac:dyDescent="0.3">
      <c r="A480" s="9" t="s">
        <v>147</v>
      </c>
      <c r="B480" s="7"/>
      <c r="C480" s="7"/>
      <c r="D480" s="7">
        <f t="shared" si="7"/>
        <v>0</v>
      </c>
    </row>
    <row r="481" spans="1:4" ht="18" hidden="1" x14ac:dyDescent="0.3">
      <c r="A481" s="9" t="s">
        <v>148</v>
      </c>
      <c r="B481" s="7"/>
      <c r="C481" s="7"/>
      <c r="D481" s="7">
        <f t="shared" si="7"/>
        <v>0</v>
      </c>
    </row>
    <row r="482" spans="1:4" ht="18" x14ac:dyDescent="0.3">
      <c r="A482" s="9" t="s">
        <v>149</v>
      </c>
      <c r="B482" s="7">
        <v>150</v>
      </c>
      <c r="C482" s="7">
        <v>9000</v>
      </c>
      <c r="D482" s="7">
        <f t="shared" si="7"/>
        <v>1350000</v>
      </c>
    </row>
    <row r="483" spans="1:4" ht="18" hidden="1" x14ac:dyDescent="0.3">
      <c r="A483" s="9" t="s">
        <v>150</v>
      </c>
      <c r="B483" s="7"/>
      <c r="C483" s="7"/>
      <c r="D483" s="7">
        <f t="shared" si="7"/>
        <v>0</v>
      </c>
    </row>
    <row r="484" spans="1:4" ht="18" hidden="1" x14ac:dyDescent="0.3">
      <c r="A484" s="16" t="s">
        <v>151</v>
      </c>
      <c r="B484" s="7"/>
      <c r="C484" s="7"/>
      <c r="D484" s="7">
        <f t="shared" si="7"/>
        <v>0</v>
      </c>
    </row>
    <row r="485" spans="1:4" ht="18" hidden="1" x14ac:dyDescent="0.3">
      <c r="A485" s="9" t="s">
        <v>152</v>
      </c>
      <c r="B485" s="7"/>
      <c r="C485" s="7"/>
      <c r="D485" s="7">
        <f t="shared" si="7"/>
        <v>0</v>
      </c>
    </row>
    <row r="486" spans="1:4" ht="18" hidden="1" x14ac:dyDescent="0.3">
      <c r="A486" s="9" t="s">
        <v>153</v>
      </c>
      <c r="B486" s="7"/>
      <c r="C486" s="7"/>
      <c r="D486" s="7">
        <f t="shared" si="7"/>
        <v>0</v>
      </c>
    </row>
    <row r="487" spans="1:4" ht="18" x14ac:dyDescent="0.3">
      <c r="A487" s="9" t="s">
        <v>154</v>
      </c>
      <c r="B487" s="7">
        <v>17</v>
      </c>
      <c r="C487" s="7">
        <v>6500</v>
      </c>
      <c r="D487" s="7">
        <f t="shared" si="7"/>
        <v>110500</v>
      </c>
    </row>
    <row r="488" spans="1:4" ht="18" hidden="1" x14ac:dyDescent="0.3">
      <c r="A488" s="9" t="s">
        <v>155</v>
      </c>
      <c r="B488" s="7"/>
      <c r="C488" s="7"/>
      <c r="D488" s="7">
        <f t="shared" si="7"/>
        <v>0</v>
      </c>
    </row>
    <row r="489" spans="1:4" ht="18" hidden="1" x14ac:dyDescent="0.3">
      <c r="A489" s="9" t="s">
        <v>156</v>
      </c>
      <c r="B489" s="15"/>
      <c r="C489" s="15"/>
      <c r="D489" s="7">
        <f t="shared" si="7"/>
        <v>0</v>
      </c>
    </row>
    <row r="490" spans="1:4" ht="18" hidden="1" x14ac:dyDescent="0.3">
      <c r="A490" s="17" t="s">
        <v>157</v>
      </c>
      <c r="B490" s="15"/>
      <c r="C490" s="15"/>
      <c r="D490" s="7">
        <f t="shared" si="7"/>
        <v>0</v>
      </c>
    </row>
    <row r="491" spans="1:4" ht="18" hidden="1" x14ac:dyDescent="0.3">
      <c r="A491" s="9" t="s">
        <v>158</v>
      </c>
      <c r="B491" s="15"/>
      <c r="C491" s="15"/>
      <c r="D491" s="7">
        <f t="shared" si="7"/>
        <v>0</v>
      </c>
    </row>
    <row r="492" spans="1:4" ht="18" hidden="1" x14ac:dyDescent="0.3">
      <c r="A492" s="9" t="s">
        <v>159</v>
      </c>
      <c r="B492" s="7"/>
      <c r="C492" s="7"/>
      <c r="D492" s="7">
        <f t="shared" si="7"/>
        <v>0</v>
      </c>
    </row>
    <row r="493" spans="1:4" ht="18" hidden="1" x14ac:dyDescent="0.3">
      <c r="A493" s="16" t="s">
        <v>160</v>
      </c>
      <c r="B493" s="7"/>
      <c r="C493" s="7"/>
      <c r="D493" s="7">
        <f t="shared" si="7"/>
        <v>0</v>
      </c>
    </row>
    <row r="494" spans="1:4" ht="18" x14ac:dyDescent="0.3">
      <c r="A494" s="9" t="s">
        <v>161</v>
      </c>
      <c r="B494" s="7">
        <f>400+200+25+50+182</f>
        <v>857</v>
      </c>
      <c r="C494" s="7">
        <v>7000</v>
      </c>
      <c r="D494" s="7">
        <f t="shared" si="7"/>
        <v>5999000</v>
      </c>
    </row>
    <row r="495" spans="1:4" ht="18" hidden="1" x14ac:dyDescent="0.3">
      <c r="A495" s="12" t="s">
        <v>162</v>
      </c>
      <c r="B495" s="7"/>
      <c r="C495" s="7"/>
      <c r="D495" s="7">
        <f t="shared" si="7"/>
        <v>0</v>
      </c>
    </row>
    <row r="496" spans="1:4" ht="18" hidden="1" x14ac:dyDescent="0.3">
      <c r="A496" s="9" t="s">
        <v>163</v>
      </c>
      <c r="B496" s="7"/>
      <c r="C496" s="7"/>
      <c r="D496" s="7">
        <f t="shared" si="7"/>
        <v>0</v>
      </c>
    </row>
    <row r="497" spans="1:4" ht="18" hidden="1" x14ac:dyDescent="0.3">
      <c r="A497" s="9" t="s">
        <v>164</v>
      </c>
      <c r="B497" s="7"/>
      <c r="C497" s="7"/>
      <c r="D497" s="7">
        <f t="shared" si="7"/>
        <v>0</v>
      </c>
    </row>
    <row r="498" spans="1:4" ht="18" hidden="1" x14ac:dyDescent="0.3">
      <c r="A498" s="9" t="s">
        <v>165</v>
      </c>
      <c r="B498" s="7"/>
      <c r="C498" s="7"/>
      <c r="D498" s="7">
        <f t="shared" si="7"/>
        <v>0</v>
      </c>
    </row>
    <row r="499" spans="1:4" ht="18" hidden="1" x14ac:dyDescent="0.3">
      <c r="A499" s="19" t="s">
        <v>166</v>
      </c>
      <c r="B499" s="7"/>
      <c r="C499" s="7"/>
      <c r="D499" s="7">
        <f t="shared" si="7"/>
        <v>0</v>
      </c>
    </row>
    <row r="500" spans="1:4" ht="18" hidden="1" x14ac:dyDescent="0.3">
      <c r="A500" s="9" t="s">
        <v>167</v>
      </c>
      <c r="B500" s="7"/>
      <c r="C500" s="7"/>
      <c r="D500" s="7">
        <f t="shared" si="7"/>
        <v>0</v>
      </c>
    </row>
    <row r="501" spans="1:4" ht="18" hidden="1" x14ac:dyDescent="0.3">
      <c r="A501" s="29" t="s">
        <v>168</v>
      </c>
      <c r="B501" s="31"/>
      <c r="C501" s="31"/>
      <c r="D501" s="7">
        <f t="shared" si="7"/>
        <v>0</v>
      </c>
    </row>
    <row r="502" spans="1:4" ht="18" hidden="1" x14ac:dyDescent="0.3">
      <c r="A502" s="11" t="s">
        <v>169</v>
      </c>
      <c r="B502" s="7"/>
      <c r="C502" s="7"/>
      <c r="D502" s="7">
        <f t="shared" si="7"/>
        <v>0</v>
      </c>
    </row>
    <row r="503" spans="1:4" ht="18" hidden="1" x14ac:dyDescent="0.3">
      <c r="A503" s="9" t="s">
        <v>170</v>
      </c>
      <c r="B503" s="7"/>
      <c r="C503" s="7"/>
      <c r="D503" s="7">
        <f t="shared" si="7"/>
        <v>0</v>
      </c>
    </row>
    <row r="504" spans="1:4" ht="18" hidden="1" x14ac:dyDescent="0.3">
      <c r="A504" s="9" t="s">
        <v>171</v>
      </c>
      <c r="B504" s="7"/>
      <c r="C504" s="7"/>
      <c r="D504" s="7">
        <f t="shared" si="7"/>
        <v>0</v>
      </c>
    </row>
    <row r="505" spans="1:4" ht="18" hidden="1" x14ac:dyDescent="0.3">
      <c r="A505" s="12" t="s">
        <v>172</v>
      </c>
      <c r="B505" s="7"/>
      <c r="C505" s="7"/>
      <c r="D505" s="7">
        <f t="shared" si="7"/>
        <v>0</v>
      </c>
    </row>
    <row r="506" spans="1:4" ht="18" hidden="1" x14ac:dyDescent="0.3">
      <c r="A506" s="9" t="s">
        <v>173</v>
      </c>
      <c r="B506" s="7"/>
      <c r="C506" s="7"/>
      <c r="D506" s="7">
        <f t="shared" si="7"/>
        <v>0</v>
      </c>
    </row>
    <row r="507" spans="1:4" ht="18" hidden="1" x14ac:dyDescent="0.3">
      <c r="A507" s="9" t="s">
        <v>174</v>
      </c>
      <c r="B507" s="7"/>
      <c r="C507" s="7"/>
      <c r="D507" s="7">
        <f t="shared" si="7"/>
        <v>0</v>
      </c>
    </row>
    <row r="508" spans="1:4" ht="18" hidden="1" x14ac:dyDescent="0.3">
      <c r="A508" s="12" t="s">
        <v>175</v>
      </c>
      <c r="B508" s="7"/>
      <c r="C508" s="7"/>
      <c r="D508" s="7">
        <f t="shared" si="7"/>
        <v>0</v>
      </c>
    </row>
    <row r="509" spans="1:4" ht="18" hidden="1" x14ac:dyDescent="0.3">
      <c r="A509" s="12" t="s">
        <v>176</v>
      </c>
      <c r="B509" s="7"/>
      <c r="C509" s="7"/>
      <c r="D509" s="7">
        <f t="shared" si="7"/>
        <v>0</v>
      </c>
    </row>
    <row r="510" spans="1:4" ht="18" x14ac:dyDescent="0.3">
      <c r="A510" s="12" t="s">
        <v>177</v>
      </c>
      <c r="B510" s="7">
        <v>300</v>
      </c>
      <c r="C510" s="7">
        <v>7000</v>
      </c>
      <c r="D510" s="7">
        <f t="shared" si="7"/>
        <v>2100000</v>
      </c>
    </row>
    <row r="511" spans="1:4" ht="18" hidden="1" x14ac:dyDescent="0.3">
      <c r="A511" s="9" t="s">
        <v>178</v>
      </c>
      <c r="B511" s="7"/>
      <c r="C511" s="7"/>
      <c r="D511" s="7">
        <f t="shared" si="7"/>
        <v>0</v>
      </c>
    </row>
    <row r="512" spans="1:4" ht="18" hidden="1" x14ac:dyDescent="0.3">
      <c r="A512" s="12" t="s">
        <v>179</v>
      </c>
      <c r="B512" s="7"/>
      <c r="C512" s="7"/>
      <c r="D512" s="7">
        <f t="shared" si="7"/>
        <v>0</v>
      </c>
    </row>
    <row r="513" spans="1:4" ht="18" hidden="1" x14ac:dyDescent="0.3">
      <c r="A513" s="12" t="s">
        <v>180</v>
      </c>
      <c r="B513" s="7"/>
      <c r="C513" s="7"/>
      <c r="D513" s="7">
        <f t="shared" si="7"/>
        <v>0</v>
      </c>
    </row>
    <row r="514" spans="1:4" ht="18" hidden="1" x14ac:dyDescent="0.3">
      <c r="A514" s="12" t="s">
        <v>181</v>
      </c>
      <c r="B514" s="7"/>
      <c r="C514" s="7"/>
      <c r="D514" s="7">
        <f t="shared" si="7"/>
        <v>0</v>
      </c>
    </row>
    <row r="515" spans="1:4" ht="18" hidden="1" x14ac:dyDescent="0.3">
      <c r="A515" s="9" t="s">
        <v>182</v>
      </c>
      <c r="B515" s="7"/>
      <c r="C515" s="7"/>
      <c r="D515" s="7">
        <f t="shared" si="7"/>
        <v>0</v>
      </c>
    </row>
    <row r="516" spans="1:4" ht="18" hidden="1" x14ac:dyDescent="0.3">
      <c r="A516" s="16" t="s">
        <v>183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6" t="s">
        <v>184</v>
      </c>
      <c r="B517" s="7"/>
      <c r="C517" s="7"/>
      <c r="D517" s="7">
        <f t="shared" si="8"/>
        <v>0</v>
      </c>
    </row>
    <row r="518" spans="1:4" ht="18" hidden="1" x14ac:dyDescent="0.3">
      <c r="A518" s="16" t="s">
        <v>185</v>
      </c>
      <c r="B518" s="7"/>
      <c r="C518" s="7"/>
      <c r="D518" s="7">
        <f t="shared" si="8"/>
        <v>0</v>
      </c>
    </row>
    <row r="519" spans="1:4" ht="18" hidden="1" x14ac:dyDescent="0.3">
      <c r="A519" s="16" t="s">
        <v>186</v>
      </c>
      <c r="B519" s="7"/>
      <c r="C519" s="7"/>
      <c r="D519" s="7">
        <f t="shared" si="8"/>
        <v>0</v>
      </c>
    </row>
    <row r="520" spans="1:4" ht="18" hidden="1" x14ac:dyDescent="0.3">
      <c r="A520" s="12" t="s">
        <v>187</v>
      </c>
      <c r="B520" s="7"/>
      <c r="C520" s="7"/>
      <c r="D520" s="7">
        <f t="shared" si="8"/>
        <v>0</v>
      </c>
    </row>
    <row r="521" spans="1:4" ht="18" hidden="1" x14ac:dyDescent="0.3">
      <c r="A521" s="9" t="s">
        <v>188</v>
      </c>
      <c r="B521" s="7"/>
      <c r="C521" s="7"/>
      <c r="D521" s="7">
        <f t="shared" si="8"/>
        <v>0</v>
      </c>
    </row>
    <row r="522" spans="1:4" ht="18" hidden="1" x14ac:dyDescent="0.3">
      <c r="A522" s="32" t="s">
        <v>189</v>
      </c>
      <c r="B522" s="7"/>
      <c r="C522" s="7"/>
      <c r="D522" s="7">
        <f t="shared" si="8"/>
        <v>0</v>
      </c>
    </row>
    <row r="523" spans="1:4" ht="18" hidden="1" x14ac:dyDescent="0.3">
      <c r="A523" s="32" t="s">
        <v>190</v>
      </c>
      <c r="B523" s="7"/>
      <c r="C523" s="7"/>
      <c r="D523" s="7">
        <f t="shared" si="8"/>
        <v>0</v>
      </c>
    </row>
    <row r="524" spans="1:4" ht="18" hidden="1" x14ac:dyDescent="0.3">
      <c r="A524" s="32" t="s">
        <v>191</v>
      </c>
      <c r="B524" s="7"/>
      <c r="C524" s="7"/>
      <c r="D524" s="7">
        <f t="shared" si="8"/>
        <v>0</v>
      </c>
    </row>
    <row r="525" spans="1:4" ht="18" hidden="1" x14ac:dyDescent="0.3">
      <c r="A525" s="32" t="s">
        <v>192</v>
      </c>
      <c r="B525" s="7"/>
      <c r="C525" s="7"/>
      <c r="D525" s="7">
        <f t="shared" si="8"/>
        <v>0</v>
      </c>
    </row>
    <row r="526" spans="1:4" ht="18" hidden="1" x14ac:dyDescent="0.3">
      <c r="A526" s="9" t="s">
        <v>193</v>
      </c>
      <c r="B526" s="7"/>
      <c r="C526" s="7"/>
      <c r="D526" s="7">
        <f t="shared" si="8"/>
        <v>0</v>
      </c>
    </row>
    <row r="527" spans="1:4" ht="18" hidden="1" x14ac:dyDescent="0.3">
      <c r="A527" s="33" t="s">
        <v>194</v>
      </c>
      <c r="B527" s="7"/>
      <c r="C527" s="7"/>
      <c r="D527" s="7">
        <f t="shared" si="8"/>
        <v>0</v>
      </c>
    </row>
    <row r="528" spans="1:4" ht="18" hidden="1" x14ac:dyDescent="0.3">
      <c r="A528" s="9" t="s">
        <v>195</v>
      </c>
      <c r="B528" s="7"/>
      <c r="C528" s="7"/>
      <c r="D528" s="7">
        <f t="shared" si="8"/>
        <v>0</v>
      </c>
    </row>
    <row r="529" spans="1:4" ht="18" hidden="1" x14ac:dyDescent="0.3">
      <c r="A529" s="12" t="s">
        <v>196</v>
      </c>
      <c r="B529" s="7"/>
      <c r="C529" s="7"/>
      <c r="D529" s="7">
        <f t="shared" si="8"/>
        <v>0</v>
      </c>
    </row>
    <row r="530" spans="1:4" ht="18" x14ac:dyDescent="0.3">
      <c r="A530" s="9" t="s">
        <v>197</v>
      </c>
      <c r="B530" s="7">
        <v>18</v>
      </c>
      <c r="C530" s="7">
        <v>13000</v>
      </c>
      <c r="D530" s="7">
        <f t="shared" si="8"/>
        <v>234000</v>
      </c>
    </row>
    <row r="531" spans="1:4" ht="18" hidden="1" x14ac:dyDescent="0.3">
      <c r="A531" s="9" t="s">
        <v>198</v>
      </c>
      <c r="B531" s="7"/>
      <c r="C531" s="7"/>
      <c r="D531" s="7">
        <f t="shared" si="8"/>
        <v>0</v>
      </c>
    </row>
    <row r="532" spans="1:4" ht="18" x14ac:dyDescent="0.3">
      <c r="A532" s="9" t="s">
        <v>199</v>
      </c>
      <c r="B532" s="7">
        <f>500+600+120</f>
        <v>1220</v>
      </c>
      <c r="C532" s="7">
        <v>7500</v>
      </c>
      <c r="D532" s="7">
        <f t="shared" si="8"/>
        <v>9150000</v>
      </c>
    </row>
    <row r="533" spans="1:4" ht="18" hidden="1" x14ac:dyDescent="0.3">
      <c r="A533" s="34" t="s">
        <v>200</v>
      </c>
      <c r="B533" s="7"/>
      <c r="C533" s="7"/>
      <c r="D533" s="7">
        <f t="shared" si="8"/>
        <v>0</v>
      </c>
    </row>
    <row r="534" spans="1:4" ht="18" hidden="1" x14ac:dyDescent="0.3">
      <c r="A534" s="34" t="s">
        <v>201</v>
      </c>
      <c r="B534" s="7"/>
      <c r="C534" s="7"/>
      <c r="D534" s="7">
        <f t="shared" si="8"/>
        <v>0</v>
      </c>
    </row>
    <row r="535" spans="1:4" ht="18" hidden="1" x14ac:dyDescent="0.3">
      <c r="A535" s="9" t="s">
        <v>202</v>
      </c>
      <c r="B535" s="7"/>
      <c r="C535" s="7"/>
      <c r="D535" s="7">
        <f t="shared" si="8"/>
        <v>0</v>
      </c>
    </row>
    <row r="536" spans="1:4" ht="18" hidden="1" x14ac:dyDescent="0.3">
      <c r="A536" s="11" t="s">
        <v>203</v>
      </c>
      <c r="B536" s="7"/>
      <c r="C536" s="7"/>
      <c r="D536" s="7">
        <f t="shared" si="8"/>
        <v>0</v>
      </c>
    </row>
    <row r="537" spans="1:4" ht="18" hidden="1" x14ac:dyDescent="0.3">
      <c r="A537" s="9" t="s">
        <v>204</v>
      </c>
      <c r="B537" s="7"/>
      <c r="C537" s="7"/>
      <c r="D537" s="7">
        <f t="shared" si="8"/>
        <v>0</v>
      </c>
    </row>
    <row r="538" spans="1:4" ht="18" hidden="1" x14ac:dyDescent="0.3">
      <c r="A538" s="11" t="s">
        <v>205</v>
      </c>
      <c r="B538" s="7"/>
      <c r="C538" s="7"/>
      <c r="D538" s="7">
        <f t="shared" si="8"/>
        <v>0</v>
      </c>
    </row>
    <row r="539" spans="1:4" ht="18" hidden="1" x14ac:dyDescent="0.3">
      <c r="A539" s="9" t="s">
        <v>206</v>
      </c>
      <c r="B539" s="7"/>
      <c r="C539" s="7"/>
      <c r="D539" s="7">
        <f t="shared" si="8"/>
        <v>0</v>
      </c>
    </row>
    <row r="540" spans="1:4" ht="18" hidden="1" x14ac:dyDescent="0.3">
      <c r="A540" s="9" t="s">
        <v>207</v>
      </c>
      <c r="B540" s="7"/>
      <c r="C540" s="7"/>
      <c r="D540" s="7">
        <f t="shared" si="8"/>
        <v>0</v>
      </c>
    </row>
    <row r="541" spans="1:4" ht="18" hidden="1" x14ac:dyDescent="0.3">
      <c r="A541" s="9" t="s">
        <v>208</v>
      </c>
      <c r="B541" s="7"/>
      <c r="C541" s="7"/>
      <c r="D541" s="7">
        <f t="shared" si="8"/>
        <v>0</v>
      </c>
    </row>
    <row r="542" spans="1:4" ht="18" hidden="1" x14ac:dyDescent="0.3">
      <c r="A542" s="9" t="s">
        <v>209</v>
      </c>
      <c r="B542" s="7"/>
      <c r="C542" s="7"/>
      <c r="D542" s="7">
        <f t="shared" si="8"/>
        <v>0</v>
      </c>
    </row>
    <row r="543" spans="1:4" ht="18" x14ac:dyDescent="0.3">
      <c r="A543" s="9" t="s">
        <v>210</v>
      </c>
      <c r="B543" s="7">
        <v>100</v>
      </c>
      <c r="C543" s="7">
        <v>17000</v>
      </c>
      <c r="D543" s="7">
        <f t="shared" si="8"/>
        <v>1700000</v>
      </c>
    </row>
    <row r="544" spans="1:4" ht="18" hidden="1" x14ac:dyDescent="0.3">
      <c r="A544" s="35" t="s">
        <v>211</v>
      </c>
      <c r="B544" s="7"/>
      <c r="C544" s="7"/>
      <c r="D544" s="7">
        <f t="shared" si="8"/>
        <v>0</v>
      </c>
    </row>
    <row r="545" spans="1:4" ht="18" hidden="1" x14ac:dyDescent="0.3">
      <c r="A545" s="9" t="s">
        <v>212</v>
      </c>
      <c r="B545" s="7"/>
      <c r="C545" s="7"/>
      <c r="D545" s="7">
        <f t="shared" si="8"/>
        <v>0</v>
      </c>
    </row>
    <row r="546" spans="1:4" ht="18" x14ac:dyDescent="0.3">
      <c r="A546" s="9" t="s">
        <v>213</v>
      </c>
      <c r="B546" s="7">
        <f>60+350+180+30</f>
        <v>620</v>
      </c>
      <c r="C546" s="7">
        <v>14500</v>
      </c>
      <c r="D546" s="7">
        <f t="shared" si="8"/>
        <v>8990000</v>
      </c>
    </row>
    <row r="547" spans="1:4" ht="18" hidden="1" x14ac:dyDescent="0.3">
      <c r="A547" s="9" t="s">
        <v>214</v>
      </c>
      <c r="B547" s="7"/>
      <c r="C547" s="7"/>
      <c r="D547" s="7">
        <f t="shared" si="8"/>
        <v>0</v>
      </c>
    </row>
    <row r="548" spans="1:4" ht="18" hidden="1" x14ac:dyDescent="0.3">
      <c r="A548" s="9" t="s">
        <v>215</v>
      </c>
      <c r="B548" s="7"/>
      <c r="C548" s="7"/>
      <c r="D548" s="7">
        <f t="shared" si="8"/>
        <v>0</v>
      </c>
    </row>
    <row r="549" spans="1:4" ht="18" hidden="1" x14ac:dyDescent="0.3">
      <c r="A549" s="9" t="s">
        <v>216</v>
      </c>
      <c r="B549" s="7"/>
      <c r="C549" s="7"/>
      <c r="D549" s="7">
        <f t="shared" si="8"/>
        <v>0</v>
      </c>
    </row>
    <row r="550" spans="1:4" ht="18" hidden="1" x14ac:dyDescent="0.3">
      <c r="A550" s="16" t="s">
        <v>217</v>
      </c>
      <c r="B550" s="7"/>
      <c r="C550" s="7"/>
      <c r="D550" s="7">
        <f t="shared" si="8"/>
        <v>0</v>
      </c>
    </row>
    <row r="551" spans="1:4" ht="18" hidden="1" x14ac:dyDescent="0.3">
      <c r="A551" s="16" t="s">
        <v>218</v>
      </c>
      <c r="B551" s="7"/>
      <c r="C551" s="7"/>
      <c r="D551" s="7">
        <f t="shared" si="8"/>
        <v>0</v>
      </c>
    </row>
    <row r="552" spans="1:4" ht="18" hidden="1" x14ac:dyDescent="0.3">
      <c r="A552" s="16" t="s">
        <v>219</v>
      </c>
      <c r="B552" s="7"/>
      <c r="C552" s="7"/>
      <c r="D552" s="7">
        <f t="shared" si="8"/>
        <v>0</v>
      </c>
    </row>
    <row r="553" spans="1:4" ht="18" hidden="1" x14ac:dyDescent="0.3">
      <c r="A553" s="16" t="s">
        <v>220</v>
      </c>
      <c r="B553" s="7"/>
      <c r="C553" s="7"/>
      <c r="D553" s="7">
        <f t="shared" si="8"/>
        <v>0</v>
      </c>
    </row>
    <row r="554" spans="1:4" ht="18" hidden="1" x14ac:dyDescent="0.3">
      <c r="A554" s="9" t="s">
        <v>221</v>
      </c>
      <c r="B554" s="7"/>
      <c r="C554" s="7"/>
      <c r="D554" s="7">
        <f t="shared" si="8"/>
        <v>0</v>
      </c>
    </row>
    <row r="555" spans="1:4" ht="18" hidden="1" x14ac:dyDescent="0.3">
      <c r="A555" s="9" t="s">
        <v>222</v>
      </c>
      <c r="B555" s="7"/>
      <c r="C555" s="7"/>
      <c r="D555" s="7">
        <f t="shared" si="8"/>
        <v>0</v>
      </c>
    </row>
    <row r="556" spans="1:4" ht="18" hidden="1" x14ac:dyDescent="0.3">
      <c r="A556" s="16" t="s">
        <v>223</v>
      </c>
      <c r="B556" s="7"/>
      <c r="C556" s="7"/>
      <c r="D556" s="7">
        <f t="shared" si="8"/>
        <v>0</v>
      </c>
    </row>
    <row r="557" spans="1:4" ht="18" hidden="1" x14ac:dyDescent="0.3">
      <c r="A557" s="16" t="s">
        <v>224</v>
      </c>
      <c r="B557" s="7"/>
      <c r="C557" s="7"/>
      <c r="D557" s="7">
        <f t="shared" si="8"/>
        <v>0</v>
      </c>
    </row>
    <row r="558" spans="1:4" ht="18" hidden="1" x14ac:dyDescent="0.3">
      <c r="A558" s="11" t="s">
        <v>225</v>
      </c>
      <c r="B558" s="7"/>
      <c r="C558" s="7"/>
      <c r="D558" s="7">
        <f t="shared" si="8"/>
        <v>0</v>
      </c>
    </row>
    <row r="559" spans="1:4" ht="18" hidden="1" x14ac:dyDescent="0.3">
      <c r="A559" s="12" t="s">
        <v>226</v>
      </c>
      <c r="B559" s="7"/>
      <c r="C559" s="7"/>
      <c r="D559" s="7">
        <f t="shared" si="8"/>
        <v>0</v>
      </c>
    </row>
    <row r="560" spans="1:4" ht="18" hidden="1" x14ac:dyDescent="0.3">
      <c r="A560" s="11" t="s">
        <v>227</v>
      </c>
      <c r="B560" s="7"/>
      <c r="C560" s="7"/>
      <c r="D560" s="7">
        <f t="shared" si="8"/>
        <v>0</v>
      </c>
    </row>
    <row r="561" spans="1:4" ht="18" hidden="1" x14ac:dyDescent="0.3">
      <c r="A561" s="11" t="s">
        <v>228</v>
      </c>
      <c r="B561" s="7"/>
      <c r="C561" s="7"/>
      <c r="D561" s="7">
        <f t="shared" si="8"/>
        <v>0</v>
      </c>
    </row>
    <row r="562" spans="1:4" ht="18" hidden="1" x14ac:dyDescent="0.3">
      <c r="A562" s="34" t="s">
        <v>229</v>
      </c>
      <c r="B562" s="7"/>
      <c r="C562" s="7"/>
      <c r="D562" s="7">
        <f t="shared" si="8"/>
        <v>0</v>
      </c>
    </row>
    <row r="563" spans="1:4" ht="18" hidden="1" x14ac:dyDescent="0.3">
      <c r="A563" s="9" t="s">
        <v>230</v>
      </c>
      <c r="B563" s="7"/>
      <c r="C563" s="7"/>
      <c r="D563" s="7">
        <f t="shared" si="8"/>
        <v>0</v>
      </c>
    </row>
    <row r="564" spans="1:4" ht="18" hidden="1" x14ac:dyDescent="0.3">
      <c r="A564" s="9" t="s">
        <v>231</v>
      </c>
      <c r="B564" s="7"/>
      <c r="C564" s="7"/>
      <c r="D564" s="7">
        <f t="shared" si="8"/>
        <v>0</v>
      </c>
    </row>
    <row r="565" spans="1:4" ht="18" hidden="1" x14ac:dyDescent="0.3">
      <c r="A565" s="13" t="s">
        <v>232</v>
      </c>
      <c r="B565" s="7"/>
      <c r="C565" s="7"/>
      <c r="D565" s="7">
        <f t="shared" si="8"/>
        <v>0</v>
      </c>
    </row>
    <row r="566" spans="1:4" ht="18" hidden="1" x14ac:dyDescent="0.3">
      <c r="A566" s="13" t="s">
        <v>233</v>
      </c>
      <c r="B566" s="7"/>
      <c r="C566" s="7"/>
      <c r="D566" s="7">
        <f t="shared" si="8"/>
        <v>0</v>
      </c>
    </row>
    <row r="567" spans="1:4" ht="18" hidden="1" x14ac:dyDescent="0.3">
      <c r="A567" s="32" t="s">
        <v>234</v>
      </c>
      <c r="B567" s="7"/>
      <c r="C567" s="7"/>
      <c r="D567" s="7">
        <f t="shared" si="8"/>
        <v>0</v>
      </c>
    </row>
    <row r="568" spans="1:4" ht="18" hidden="1" x14ac:dyDescent="0.3">
      <c r="A568" s="9" t="s">
        <v>235</v>
      </c>
      <c r="B568" s="7"/>
      <c r="C568" s="7"/>
      <c r="D568" s="7">
        <f t="shared" si="8"/>
        <v>0</v>
      </c>
    </row>
    <row r="569" spans="1:4" ht="18" hidden="1" x14ac:dyDescent="0.3">
      <c r="A569" s="9" t="s">
        <v>236</v>
      </c>
      <c r="B569" s="7"/>
      <c r="C569" s="7"/>
      <c r="D569" s="7">
        <f t="shared" si="8"/>
        <v>0</v>
      </c>
    </row>
    <row r="570" spans="1:4" ht="18" hidden="1" x14ac:dyDescent="0.3">
      <c r="A570" s="9" t="s">
        <v>237</v>
      </c>
      <c r="B570" s="15"/>
      <c r="C570" s="15"/>
      <c r="D570" s="7">
        <f t="shared" si="8"/>
        <v>0</v>
      </c>
    </row>
    <row r="571" spans="1:4" ht="18" hidden="1" x14ac:dyDescent="0.3">
      <c r="A571" s="32" t="s">
        <v>238</v>
      </c>
      <c r="B571" s="7"/>
      <c r="C571" s="7"/>
      <c r="D571" s="7">
        <f t="shared" si="8"/>
        <v>0</v>
      </c>
    </row>
    <row r="572" spans="1:4" ht="18" hidden="1" x14ac:dyDescent="0.3">
      <c r="A572" s="9" t="s">
        <v>239</v>
      </c>
      <c r="B572" s="15"/>
      <c r="C572" s="15"/>
      <c r="D572" s="7">
        <f t="shared" si="8"/>
        <v>0</v>
      </c>
    </row>
    <row r="573" spans="1:4" ht="18" hidden="1" x14ac:dyDescent="0.3">
      <c r="A573" s="9" t="s">
        <v>240</v>
      </c>
      <c r="B573" s="7"/>
      <c r="C573" s="7"/>
      <c r="D573" s="7">
        <f t="shared" si="8"/>
        <v>0</v>
      </c>
    </row>
    <row r="574" spans="1:4" ht="18" hidden="1" x14ac:dyDescent="0.3">
      <c r="A574" s="11" t="s">
        <v>241</v>
      </c>
      <c r="B574" s="7"/>
      <c r="C574" s="7"/>
      <c r="D574" s="7">
        <f t="shared" si="8"/>
        <v>0</v>
      </c>
    </row>
    <row r="575" spans="1:4" ht="18" x14ac:dyDescent="0.3">
      <c r="A575" s="9" t="s">
        <v>242</v>
      </c>
      <c r="B575" s="7">
        <v>19</v>
      </c>
      <c r="C575" s="7">
        <v>36000</v>
      </c>
      <c r="D575" s="7">
        <f t="shared" si="8"/>
        <v>684000</v>
      </c>
    </row>
    <row r="576" spans="1:4" ht="18" hidden="1" x14ac:dyDescent="0.3">
      <c r="A576" s="9" t="s">
        <v>243</v>
      </c>
      <c r="B576" s="7"/>
      <c r="C576" s="7"/>
      <c r="D576" s="7">
        <f t="shared" si="8"/>
        <v>0</v>
      </c>
    </row>
    <row r="577" spans="1:4" ht="18" hidden="1" x14ac:dyDescent="0.3">
      <c r="A577" s="9" t="s">
        <v>244</v>
      </c>
      <c r="B577" s="7"/>
      <c r="C577" s="7"/>
      <c r="D577" s="7">
        <f t="shared" si="8"/>
        <v>0</v>
      </c>
    </row>
    <row r="578" spans="1:4" ht="18" hidden="1" x14ac:dyDescent="0.3">
      <c r="A578" s="9" t="s">
        <v>245</v>
      </c>
      <c r="B578" s="7"/>
      <c r="C578" s="7"/>
      <c r="D578" s="7">
        <f t="shared" si="8"/>
        <v>0</v>
      </c>
    </row>
    <row r="579" spans="1:4" ht="18" hidden="1" x14ac:dyDescent="0.3">
      <c r="A579" s="9" t="s">
        <v>246</v>
      </c>
      <c r="B579" s="7"/>
      <c r="C579" s="7"/>
      <c r="D579" s="7">
        <f t="shared" si="8"/>
        <v>0</v>
      </c>
    </row>
    <row r="580" spans="1:4" ht="18" hidden="1" x14ac:dyDescent="0.3">
      <c r="A580" s="16" t="s">
        <v>247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21" t="s">
        <v>248</v>
      </c>
      <c r="B581" s="7"/>
      <c r="C581" s="7"/>
      <c r="D581" s="7">
        <f t="shared" si="9"/>
        <v>0</v>
      </c>
    </row>
    <row r="582" spans="1:4" ht="18" hidden="1" x14ac:dyDescent="0.3">
      <c r="A582" s="21" t="s">
        <v>249</v>
      </c>
      <c r="B582" s="7"/>
      <c r="C582" s="7"/>
      <c r="D582" s="7">
        <f t="shared" si="9"/>
        <v>0</v>
      </c>
    </row>
    <row r="583" spans="1:4" ht="18" x14ac:dyDescent="0.3">
      <c r="A583" s="9" t="s">
        <v>250</v>
      </c>
      <c r="B583" s="7">
        <v>11</v>
      </c>
      <c r="C583" s="7">
        <v>32000</v>
      </c>
      <c r="D583" s="7">
        <f t="shared" si="9"/>
        <v>352000</v>
      </c>
    </row>
    <row r="584" spans="1:4" ht="18" hidden="1" x14ac:dyDescent="0.3">
      <c r="A584" s="9" t="s">
        <v>251</v>
      </c>
      <c r="B584" s="7"/>
      <c r="C584" s="7"/>
      <c r="D584" s="7">
        <f t="shared" si="9"/>
        <v>0</v>
      </c>
    </row>
    <row r="585" spans="1:4" ht="18" hidden="1" x14ac:dyDescent="0.3">
      <c r="A585" s="9" t="s">
        <v>252</v>
      </c>
      <c r="B585" s="7"/>
      <c r="C585" s="7"/>
      <c r="D585" s="7">
        <f t="shared" si="9"/>
        <v>0</v>
      </c>
    </row>
    <row r="586" spans="1:4" ht="18" hidden="1" x14ac:dyDescent="0.3">
      <c r="A586" s="9" t="s">
        <v>253</v>
      </c>
      <c r="B586" s="7"/>
      <c r="C586" s="7"/>
      <c r="D586" s="7">
        <f t="shared" si="9"/>
        <v>0</v>
      </c>
    </row>
    <row r="587" spans="1:4" ht="18" x14ac:dyDescent="0.3">
      <c r="A587" s="9" t="s">
        <v>254</v>
      </c>
      <c r="B587" s="7">
        <v>44</v>
      </c>
      <c r="C587" s="7">
        <v>25000</v>
      </c>
      <c r="D587" s="7">
        <f t="shared" si="9"/>
        <v>1100000</v>
      </c>
    </row>
    <row r="588" spans="1:4" ht="18" hidden="1" x14ac:dyDescent="0.3">
      <c r="A588" s="9" t="s">
        <v>255</v>
      </c>
      <c r="B588" s="7"/>
      <c r="C588" s="7"/>
      <c r="D588" s="7">
        <f t="shared" si="9"/>
        <v>0</v>
      </c>
    </row>
    <row r="589" spans="1:4" ht="18" hidden="1" x14ac:dyDescent="0.3">
      <c r="A589" s="9" t="s">
        <v>256</v>
      </c>
      <c r="B589" s="7"/>
      <c r="C589" s="7"/>
      <c r="D589" s="7">
        <f t="shared" si="9"/>
        <v>0</v>
      </c>
    </row>
    <row r="590" spans="1:4" ht="18" hidden="1" x14ac:dyDescent="0.3">
      <c r="A590" s="9" t="s">
        <v>257</v>
      </c>
      <c r="B590" s="15"/>
      <c r="C590" s="15"/>
      <c r="D590" s="7">
        <f t="shared" si="9"/>
        <v>0</v>
      </c>
    </row>
    <row r="591" spans="1:4" ht="18" hidden="1" x14ac:dyDescent="0.3">
      <c r="A591" s="13" t="s">
        <v>258</v>
      </c>
      <c r="B591" s="7"/>
      <c r="C591" s="7"/>
      <c r="D591" s="7">
        <f t="shared" si="9"/>
        <v>0</v>
      </c>
    </row>
    <row r="592" spans="1:4" ht="18" hidden="1" x14ac:dyDescent="0.3">
      <c r="A592" s="9" t="s">
        <v>259</v>
      </c>
      <c r="B592" s="7"/>
      <c r="C592" s="7"/>
      <c r="D592" s="7">
        <f t="shared" si="9"/>
        <v>0</v>
      </c>
    </row>
    <row r="593" spans="1:4" ht="18" hidden="1" x14ac:dyDescent="0.3">
      <c r="A593" s="11" t="s">
        <v>260</v>
      </c>
      <c r="B593" s="7"/>
      <c r="C593" s="7"/>
      <c r="D593" s="7">
        <f t="shared" si="9"/>
        <v>0</v>
      </c>
    </row>
    <row r="594" spans="1:4" ht="18" hidden="1" x14ac:dyDescent="0.3">
      <c r="A594" s="11" t="s">
        <v>261</v>
      </c>
      <c r="B594" s="7"/>
      <c r="C594" s="7"/>
      <c r="D594" s="7">
        <f t="shared" si="9"/>
        <v>0</v>
      </c>
    </row>
    <row r="595" spans="1:4" ht="18" hidden="1" x14ac:dyDescent="0.3">
      <c r="A595" s="9" t="s">
        <v>262</v>
      </c>
      <c r="B595" s="7"/>
      <c r="C595" s="7"/>
      <c r="D595" s="7">
        <f t="shared" si="9"/>
        <v>0</v>
      </c>
    </row>
    <row r="596" spans="1:4" ht="18" hidden="1" x14ac:dyDescent="0.3">
      <c r="A596" s="9" t="s">
        <v>263</v>
      </c>
      <c r="B596" s="7"/>
      <c r="C596" s="7"/>
      <c r="D596" s="7">
        <f t="shared" si="9"/>
        <v>0</v>
      </c>
    </row>
    <row r="597" spans="1:4" ht="18" hidden="1" x14ac:dyDescent="0.3">
      <c r="A597" s="9" t="s">
        <v>264</v>
      </c>
      <c r="B597" s="7"/>
      <c r="C597" s="7"/>
      <c r="D597" s="7">
        <f t="shared" si="9"/>
        <v>0</v>
      </c>
    </row>
    <row r="598" spans="1:4" ht="18" hidden="1" x14ac:dyDescent="0.3">
      <c r="A598" s="9" t="s">
        <v>265</v>
      </c>
      <c r="B598" s="7"/>
      <c r="C598" s="7"/>
      <c r="D598" s="7">
        <f t="shared" si="9"/>
        <v>0</v>
      </c>
    </row>
    <row r="599" spans="1:4" ht="18" hidden="1" x14ac:dyDescent="0.3">
      <c r="A599" s="9" t="s">
        <v>266</v>
      </c>
      <c r="B599" s="7"/>
      <c r="C599" s="7"/>
      <c r="D599" s="7">
        <f t="shared" si="9"/>
        <v>0</v>
      </c>
    </row>
    <row r="600" spans="1:4" ht="18" hidden="1" x14ac:dyDescent="0.3">
      <c r="A600" s="9" t="s">
        <v>267</v>
      </c>
      <c r="B600" s="7"/>
      <c r="C600" s="7"/>
      <c r="D600" s="7">
        <f t="shared" si="9"/>
        <v>0</v>
      </c>
    </row>
    <row r="601" spans="1:4" ht="18" hidden="1" x14ac:dyDescent="0.3">
      <c r="A601" s="9" t="s">
        <v>268</v>
      </c>
      <c r="B601" s="7"/>
      <c r="C601" s="7"/>
      <c r="D601" s="7">
        <f t="shared" si="9"/>
        <v>0</v>
      </c>
    </row>
    <row r="602" spans="1:4" ht="18" hidden="1" x14ac:dyDescent="0.3">
      <c r="A602" s="32" t="s">
        <v>269</v>
      </c>
      <c r="B602" s="7"/>
      <c r="C602" s="7"/>
      <c r="D602" s="7">
        <f t="shared" si="9"/>
        <v>0</v>
      </c>
    </row>
    <row r="603" spans="1:4" ht="18" hidden="1" x14ac:dyDescent="0.3">
      <c r="A603" s="9" t="s">
        <v>270</v>
      </c>
      <c r="B603" s="7"/>
      <c r="C603" s="7"/>
      <c r="D603" s="7">
        <f t="shared" si="9"/>
        <v>0</v>
      </c>
    </row>
    <row r="604" spans="1:4" ht="18" hidden="1" x14ac:dyDescent="0.3">
      <c r="A604" s="32" t="s">
        <v>271</v>
      </c>
      <c r="B604" s="7"/>
      <c r="C604" s="7"/>
      <c r="D604" s="7">
        <f t="shared" si="9"/>
        <v>0</v>
      </c>
    </row>
    <row r="605" spans="1:4" ht="18" hidden="1" x14ac:dyDescent="0.3">
      <c r="A605" s="11" t="s">
        <v>272</v>
      </c>
      <c r="B605" s="7"/>
      <c r="C605" s="7"/>
      <c r="D605" s="7">
        <f t="shared" si="9"/>
        <v>0</v>
      </c>
    </row>
    <row r="606" spans="1:4" ht="18" hidden="1" x14ac:dyDescent="0.3">
      <c r="A606" s="32" t="s">
        <v>273</v>
      </c>
      <c r="B606" s="7"/>
      <c r="C606" s="7"/>
      <c r="D606" s="7">
        <f t="shared" si="9"/>
        <v>0</v>
      </c>
    </row>
    <row r="607" spans="1:4" ht="18" hidden="1" x14ac:dyDescent="0.3">
      <c r="A607" s="12" t="s">
        <v>274</v>
      </c>
      <c r="B607" s="15"/>
      <c r="C607" s="15"/>
      <c r="D607" s="7">
        <f t="shared" si="9"/>
        <v>0</v>
      </c>
    </row>
    <row r="608" spans="1:4" ht="18" hidden="1" x14ac:dyDescent="0.3">
      <c r="A608" s="16" t="s">
        <v>275</v>
      </c>
      <c r="B608" s="7"/>
      <c r="C608" s="7"/>
      <c r="D608" s="7">
        <f t="shared" si="9"/>
        <v>0</v>
      </c>
    </row>
    <row r="609" spans="1:4" ht="18" hidden="1" x14ac:dyDescent="0.3">
      <c r="A609" s="16" t="s">
        <v>276</v>
      </c>
      <c r="B609" s="7"/>
      <c r="C609" s="7"/>
      <c r="D609" s="7">
        <f t="shared" si="9"/>
        <v>0</v>
      </c>
    </row>
    <row r="610" spans="1:4" ht="18" hidden="1" x14ac:dyDescent="0.3">
      <c r="A610" s="16" t="s">
        <v>277</v>
      </c>
      <c r="B610" s="7"/>
      <c r="C610" s="7"/>
      <c r="D610" s="7">
        <f t="shared" si="9"/>
        <v>0</v>
      </c>
    </row>
    <row r="611" spans="1:4" ht="18" hidden="1" x14ac:dyDescent="0.3">
      <c r="A611" s="9" t="s">
        <v>278</v>
      </c>
      <c r="B611" s="7"/>
      <c r="C611" s="7"/>
      <c r="D611" s="7">
        <f t="shared" si="9"/>
        <v>0</v>
      </c>
    </row>
    <row r="612" spans="1:4" ht="18" hidden="1" x14ac:dyDescent="0.3">
      <c r="A612" s="16" t="s">
        <v>279</v>
      </c>
      <c r="B612" s="7"/>
      <c r="C612" s="7"/>
      <c r="D612" s="7">
        <f t="shared" si="9"/>
        <v>0</v>
      </c>
    </row>
    <row r="613" spans="1:4" ht="18" hidden="1" x14ac:dyDescent="0.3">
      <c r="A613" s="9" t="s">
        <v>280</v>
      </c>
      <c r="B613" s="7"/>
      <c r="C613" s="7"/>
      <c r="D613" s="7">
        <f t="shared" si="9"/>
        <v>0</v>
      </c>
    </row>
    <row r="614" spans="1:4" ht="18" x14ac:dyDescent="0.3">
      <c r="A614" s="9" t="s">
        <v>281</v>
      </c>
      <c r="B614" s="7">
        <v>370</v>
      </c>
      <c r="C614" s="7"/>
      <c r="D614" s="7">
        <f t="shared" si="9"/>
        <v>0</v>
      </c>
    </row>
    <row r="615" spans="1:4" ht="18" hidden="1" x14ac:dyDescent="0.3">
      <c r="A615" s="16" t="s">
        <v>282</v>
      </c>
      <c r="B615" s="7"/>
      <c r="C615" s="7"/>
      <c r="D615" s="7">
        <f t="shared" si="9"/>
        <v>0</v>
      </c>
    </row>
    <row r="616" spans="1:4" ht="18" hidden="1" x14ac:dyDescent="0.3">
      <c r="A616" s="24" t="s">
        <v>283</v>
      </c>
      <c r="B616" s="7"/>
      <c r="C616" s="7"/>
      <c r="D616" s="7">
        <f t="shared" si="9"/>
        <v>0</v>
      </c>
    </row>
    <row r="617" spans="1:4" ht="18" hidden="1" x14ac:dyDescent="0.3">
      <c r="A617" s="9" t="s">
        <v>284</v>
      </c>
      <c r="B617" s="7"/>
      <c r="C617" s="7"/>
      <c r="D617" s="7">
        <f t="shared" si="9"/>
        <v>0</v>
      </c>
    </row>
    <row r="618" spans="1:4" ht="18" hidden="1" x14ac:dyDescent="0.3">
      <c r="A618" s="13" t="s">
        <v>285</v>
      </c>
      <c r="B618" s="7"/>
      <c r="C618" s="7"/>
      <c r="D618" s="7">
        <f t="shared" si="9"/>
        <v>0</v>
      </c>
    </row>
    <row r="619" spans="1:4" ht="18" hidden="1" x14ac:dyDescent="0.3">
      <c r="A619" s="12" t="s">
        <v>286</v>
      </c>
      <c r="B619" s="7"/>
      <c r="C619" s="7"/>
      <c r="D619" s="7">
        <f t="shared" si="9"/>
        <v>0</v>
      </c>
    </row>
    <row r="620" spans="1:4" ht="18" hidden="1" x14ac:dyDescent="0.3">
      <c r="A620" s="16" t="s">
        <v>287</v>
      </c>
      <c r="B620" s="7"/>
      <c r="C620" s="7"/>
      <c r="D620" s="7">
        <f t="shared" si="9"/>
        <v>0</v>
      </c>
    </row>
    <row r="621" spans="1:4" ht="18" hidden="1" x14ac:dyDescent="0.3">
      <c r="A621" s="13" t="s">
        <v>288</v>
      </c>
      <c r="B621" s="7"/>
      <c r="C621" s="7"/>
      <c r="D621" s="7">
        <f t="shared" si="9"/>
        <v>0</v>
      </c>
    </row>
    <row r="622" spans="1:4" ht="18" hidden="1" x14ac:dyDescent="0.3">
      <c r="A622" s="9" t="s">
        <v>289</v>
      </c>
      <c r="B622" s="7"/>
      <c r="C622" s="7"/>
      <c r="D622" s="7">
        <f t="shared" si="9"/>
        <v>0</v>
      </c>
    </row>
    <row r="623" spans="1:4" ht="18" hidden="1" x14ac:dyDescent="0.3">
      <c r="A623" s="16" t="s">
        <v>290</v>
      </c>
      <c r="B623" s="7"/>
      <c r="C623" s="7"/>
      <c r="D623" s="7">
        <f t="shared" si="9"/>
        <v>0</v>
      </c>
    </row>
    <row r="624" spans="1:4" ht="18" hidden="1" x14ac:dyDescent="0.3">
      <c r="A624" s="12" t="s">
        <v>291</v>
      </c>
      <c r="B624" s="7"/>
      <c r="C624" s="7"/>
      <c r="D624" s="7">
        <f t="shared" si="9"/>
        <v>0</v>
      </c>
    </row>
    <row r="625" spans="1:4" ht="18" hidden="1" x14ac:dyDescent="0.3">
      <c r="A625" s="9" t="s">
        <v>292</v>
      </c>
      <c r="B625" s="7"/>
      <c r="C625" s="7"/>
      <c r="D625" s="7">
        <f t="shared" si="9"/>
        <v>0</v>
      </c>
    </row>
    <row r="626" spans="1:4" ht="18" hidden="1" x14ac:dyDescent="0.3">
      <c r="A626" s="11" t="s">
        <v>293</v>
      </c>
      <c r="B626" s="7"/>
      <c r="C626" s="7"/>
      <c r="D626" s="7">
        <f t="shared" si="9"/>
        <v>0</v>
      </c>
    </row>
    <row r="627" spans="1:4" ht="18" hidden="1" x14ac:dyDescent="0.3">
      <c r="A627" s="9" t="s">
        <v>294</v>
      </c>
      <c r="B627" s="7"/>
      <c r="C627" s="7"/>
      <c r="D627" s="7">
        <f t="shared" si="9"/>
        <v>0</v>
      </c>
    </row>
    <row r="628" spans="1:4" ht="18" hidden="1" x14ac:dyDescent="0.3">
      <c r="A628" s="12" t="s">
        <v>295</v>
      </c>
      <c r="B628" s="7"/>
      <c r="C628" s="7"/>
      <c r="D628" s="7">
        <f t="shared" si="9"/>
        <v>0</v>
      </c>
    </row>
    <row r="629" spans="1:4" ht="18" hidden="1" x14ac:dyDescent="0.3">
      <c r="A629" s="12" t="s">
        <v>296</v>
      </c>
      <c r="B629" s="7"/>
      <c r="C629" s="7"/>
      <c r="D629" s="7">
        <f t="shared" si="9"/>
        <v>0</v>
      </c>
    </row>
    <row r="630" spans="1:4" ht="18" hidden="1" x14ac:dyDescent="0.3">
      <c r="A630" s="9" t="s">
        <v>297</v>
      </c>
      <c r="B630" s="7"/>
      <c r="C630" s="7"/>
      <c r="D630" s="7">
        <f t="shared" si="9"/>
        <v>0</v>
      </c>
    </row>
    <row r="631" spans="1:4" ht="18" hidden="1" x14ac:dyDescent="0.3">
      <c r="A631" s="9" t="s">
        <v>298</v>
      </c>
      <c r="B631" s="7"/>
      <c r="C631" s="7"/>
      <c r="D631" s="7">
        <f t="shared" si="9"/>
        <v>0</v>
      </c>
    </row>
    <row r="632" spans="1:4" ht="18" hidden="1" x14ac:dyDescent="0.3">
      <c r="A632" s="9" t="s">
        <v>299</v>
      </c>
      <c r="B632" s="7"/>
      <c r="C632" s="7"/>
      <c r="D632" s="7">
        <f t="shared" si="9"/>
        <v>0</v>
      </c>
    </row>
    <row r="633" spans="1:4" ht="18" hidden="1" x14ac:dyDescent="0.3">
      <c r="A633" s="13" t="s">
        <v>300</v>
      </c>
      <c r="B633" s="7"/>
      <c r="C633" s="7"/>
      <c r="D633" s="7">
        <f t="shared" si="9"/>
        <v>0</v>
      </c>
    </row>
    <row r="634" spans="1:4" ht="18" hidden="1" x14ac:dyDescent="0.3">
      <c r="A634" s="13" t="s">
        <v>301</v>
      </c>
      <c r="B634" s="7"/>
      <c r="C634" s="7"/>
      <c r="D634" s="7">
        <f t="shared" si="9"/>
        <v>0</v>
      </c>
    </row>
    <row r="635" spans="1:4" ht="18" hidden="1" x14ac:dyDescent="0.3">
      <c r="A635" s="21" t="s">
        <v>302</v>
      </c>
      <c r="B635" s="7"/>
      <c r="C635" s="7"/>
      <c r="D635" s="7">
        <f t="shared" si="9"/>
        <v>0</v>
      </c>
    </row>
    <row r="636" spans="1:4" ht="18" hidden="1" x14ac:dyDescent="0.3">
      <c r="A636" s="13" t="s">
        <v>303</v>
      </c>
      <c r="B636" s="7"/>
      <c r="C636" s="7"/>
      <c r="D636" s="7">
        <f t="shared" si="9"/>
        <v>0</v>
      </c>
    </row>
    <row r="637" spans="1:4" ht="18" hidden="1" x14ac:dyDescent="0.3">
      <c r="A637" s="9" t="s">
        <v>304</v>
      </c>
      <c r="B637" s="7"/>
      <c r="C637" s="7"/>
      <c r="D637" s="7">
        <f t="shared" si="9"/>
        <v>0</v>
      </c>
    </row>
    <row r="638" spans="1:4" ht="18" hidden="1" x14ac:dyDescent="0.3">
      <c r="A638" s="9" t="s">
        <v>305</v>
      </c>
      <c r="B638" s="7"/>
      <c r="C638" s="7"/>
      <c r="D638" s="7">
        <f t="shared" si="9"/>
        <v>0</v>
      </c>
    </row>
    <row r="639" spans="1:4" ht="18" hidden="1" x14ac:dyDescent="0.3">
      <c r="A639" s="9" t="s">
        <v>306</v>
      </c>
      <c r="B639" s="7"/>
      <c r="C639" s="7"/>
      <c r="D639" s="7">
        <f t="shared" si="9"/>
        <v>0</v>
      </c>
    </row>
    <row r="640" spans="1:4" ht="18" hidden="1" x14ac:dyDescent="0.3">
      <c r="A640" s="9" t="s">
        <v>307</v>
      </c>
      <c r="B640" s="7"/>
      <c r="C640" s="7"/>
      <c r="D640" s="7">
        <f t="shared" si="9"/>
        <v>0</v>
      </c>
    </row>
    <row r="641" spans="1:4" ht="18" hidden="1" x14ac:dyDescent="0.3">
      <c r="A641" s="21" t="s">
        <v>308</v>
      </c>
      <c r="B641" s="7"/>
      <c r="C641" s="7"/>
      <c r="D641" s="7">
        <f t="shared" si="9"/>
        <v>0</v>
      </c>
    </row>
    <row r="642" spans="1:4" ht="18" hidden="1" x14ac:dyDescent="0.3">
      <c r="A642" s="9" t="s">
        <v>309</v>
      </c>
      <c r="B642" s="7"/>
      <c r="C642" s="7"/>
      <c r="D642" s="7">
        <f t="shared" si="9"/>
        <v>0</v>
      </c>
    </row>
    <row r="643" spans="1:4" ht="18" hidden="1" x14ac:dyDescent="0.3">
      <c r="A643" s="9" t="s">
        <v>310</v>
      </c>
      <c r="B643" s="7"/>
      <c r="C643" s="7"/>
      <c r="D643" s="7">
        <f t="shared" si="9"/>
        <v>0</v>
      </c>
    </row>
    <row r="644" spans="1:4" ht="18" hidden="1" x14ac:dyDescent="0.3">
      <c r="A644" s="12" t="s">
        <v>311</v>
      </c>
      <c r="B644" s="7"/>
      <c r="C644" s="7"/>
      <c r="D644" s="7">
        <f t="shared" ref="D644:D661" si="10">B644*C644</f>
        <v>0</v>
      </c>
    </row>
    <row r="645" spans="1:4" ht="18" hidden="1" x14ac:dyDescent="0.3">
      <c r="A645" s="9" t="s">
        <v>312</v>
      </c>
      <c r="B645" s="37"/>
      <c r="C645" s="37"/>
      <c r="D645" s="7">
        <f t="shared" si="10"/>
        <v>0</v>
      </c>
    </row>
    <row r="646" spans="1:4" ht="18" hidden="1" x14ac:dyDescent="0.3">
      <c r="A646" s="9" t="s">
        <v>313</v>
      </c>
      <c r="B646" s="7"/>
      <c r="C646" s="7"/>
      <c r="D646" s="7">
        <f t="shared" si="10"/>
        <v>0</v>
      </c>
    </row>
    <row r="647" spans="1:4" ht="18" hidden="1" x14ac:dyDescent="0.3">
      <c r="A647" s="9" t="s">
        <v>314</v>
      </c>
      <c r="B647" s="7"/>
      <c r="C647" s="7"/>
      <c r="D647" s="7">
        <f t="shared" si="10"/>
        <v>0</v>
      </c>
    </row>
    <row r="648" spans="1:4" ht="18" hidden="1" x14ac:dyDescent="0.3">
      <c r="A648" s="21" t="s">
        <v>315</v>
      </c>
      <c r="B648" s="7"/>
      <c r="C648" s="7"/>
      <c r="D648" s="7">
        <f t="shared" si="10"/>
        <v>0</v>
      </c>
    </row>
    <row r="649" spans="1:4" ht="18" hidden="1" x14ac:dyDescent="0.3">
      <c r="A649" s="21" t="s">
        <v>316</v>
      </c>
      <c r="B649" s="7"/>
      <c r="C649" s="7"/>
      <c r="D649" s="7">
        <f t="shared" si="10"/>
        <v>0</v>
      </c>
    </row>
    <row r="650" spans="1:4" ht="18" hidden="1" x14ac:dyDescent="0.3">
      <c r="A650" s="9" t="s">
        <v>317</v>
      </c>
      <c r="B650" s="7"/>
      <c r="C650" s="7"/>
      <c r="D650" s="7">
        <f t="shared" si="10"/>
        <v>0</v>
      </c>
    </row>
    <row r="651" spans="1:4" ht="18" hidden="1" x14ac:dyDescent="0.3">
      <c r="A651" s="9" t="s">
        <v>318</v>
      </c>
      <c r="B651" s="7"/>
      <c r="C651" s="7"/>
      <c r="D651" s="7">
        <f t="shared" si="10"/>
        <v>0</v>
      </c>
    </row>
    <row r="652" spans="1:4" ht="18" hidden="1" x14ac:dyDescent="0.3">
      <c r="A652" s="21" t="s">
        <v>319</v>
      </c>
      <c r="B652" s="7"/>
      <c r="C652" s="7"/>
      <c r="D652" s="7">
        <f t="shared" si="10"/>
        <v>0</v>
      </c>
    </row>
    <row r="653" spans="1:4" ht="18" hidden="1" x14ac:dyDescent="0.3">
      <c r="A653" s="9" t="s">
        <v>320</v>
      </c>
      <c r="B653" s="7"/>
      <c r="C653" s="7"/>
      <c r="D653" s="7">
        <f t="shared" si="10"/>
        <v>0</v>
      </c>
    </row>
    <row r="654" spans="1:4" ht="18" hidden="1" x14ac:dyDescent="0.3">
      <c r="A654" s="9" t="s">
        <v>321</v>
      </c>
      <c r="B654" s="7"/>
      <c r="C654" s="7"/>
      <c r="D654" s="7">
        <f t="shared" si="10"/>
        <v>0</v>
      </c>
    </row>
    <row r="655" spans="1:4" ht="18" hidden="1" x14ac:dyDescent="0.3">
      <c r="A655" s="9" t="s">
        <v>322</v>
      </c>
      <c r="B655" s="7"/>
      <c r="C655" s="7"/>
      <c r="D655" s="7">
        <f t="shared" si="10"/>
        <v>0</v>
      </c>
    </row>
    <row r="656" spans="1:4" ht="18" hidden="1" x14ac:dyDescent="0.3">
      <c r="A656" s="9" t="s">
        <v>323</v>
      </c>
      <c r="B656" s="7"/>
      <c r="C656" s="7"/>
      <c r="D656" s="7">
        <f t="shared" si="10"/>
        <v>0</v>
      </c>
    </row>
    <row r="657" spans="1:4" ht="18" hidden="1" x14ac:dyDescent="0.3">
      <c r="A657" s="9" t="s">
        <v>324</v>
      </c>
      <c r="B657" s="7"/>
      <c r="C657" s="7"/>
      <c r="D657" s="7">
        <f t="shared" si="10"/>
        <v>0</v>
      </c>
    </row>
    <row r="658" spans="1:4" ht="18" hidden="1" x14ac:dyDescent="0.3">
      <c r="A658" s="9" t="s">
        <v>325</v>
      </c>
      <c r="B658" s="7"/>
      <c r="C658" s="7"/>
      <c r="D658" s="7">
        <f t="shared" si="10"/>
        <v>0</v>
      </c>
    </row>
    <row r="659" spans="1:4" ht="18" hidden="1" x14ac:dyDescent="0.3">
      <c r="A659" s="9" t="s">
        <v>326</v>
      </c>
      <c r="B659" s="7"/>
      <c r="C659" s="7"/>
      <c r="D659" s="7">
        <f t="shared" si="10"/>
        <v>0</v>
      </c>
    </row>
    <row r="660" spans="1:4" ht="18" hidden="1" x14ac:dyDescent="0.3">
      <c r="A660" s="9" t="s">
        <v>327</v>
      </c>
      <c r="B660" s="7"/>
      <c r="C660" s="7"/>
      <c r="D660" s="7">
        <f t="shared" si="10"/>
        <v>0</v>
      </c>
    </row>
    <row r="661" spans="1:4" ht="18" hidden="1" x14ac:dyDescent="0.3">
      <c r="A661" s="11" t="s">
        <v>328</v>
      </c>
      <c r="B661" s="7"/>
      <c r="C661" s="7"/>
      <c r="D661" s="7">
        <f t="shared" si="10"/>
        <v>0</v>
      </c>
    </row>
    <row r="662" spans="1:4" ht="17.399999999999999" x14ac:dyDescent="0.3">
      <c r="A662" s="38"/>
      <c r="B662" s="40">
        <f>SUM(B335:B661)</f>
        <v>8644</v>
      </c>
      <c r="C662" s="40"/>
      <c r="D662" s="40">
        <f>SUM(D338:D587)</f>
        <v>64996500</v>
      </c>
    </row>
    <row r="665" spans="1:4" x14ac:dyDescent="0.3">
      <c r="C665" t="s">
        <v>337</v>
      </c>
      <c r="D665" s="44">
        <f>+D662+D330</f>
        <v>108056200</v>
      </c>
    </row>
  </sheetData>
  <protectedRanges>
    <protectedRange password="CF71" sqref="B3:C329 B1:D2" name="tho"/>
    <protectedRange password="CF71" sqref="D3:D661" name="tho_2"/>
    <protectedRange password="CF71" sqref="B332:C661" name="tho_1"/>
  </protectedRanges>
  <autoFilter ref="A2:D662" xr:uid="{00000000-0009-0000-0000-000000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66"/>
  <sheetViews>
    <sheetView topLeftCell="A499" workbookViewId="0">
      <selection activeCell="D666" sqref="D666"/>
    </sheetView>
  </sheetViews>
  <sheetFormatPr defaultRowHeight="14.4" x14ac:dyDescent="0.3"/>
  <cols>
    <col min="1" max="1" width="41.88671875" customWidth="1"/>
    <col min="3" max="3" width="15.5546875" customWidth="1"/>
    <col min="4" max="4" width="23.5546875" customWidth="1"/>
  </cols>
  <sheetData>
    <row r="1" spans="1:4" x14ac:dyDescent="0.3">
      <c r="A1" s="1" t="s">
        <v>333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12" t="s">
        <v>64</v>
      </c>
      <c r="B3" s="7">
        <v>1.5</v>
      </c>
      <c r="C3" s="7">
        <v>6500</v>
      </c>
      <c r="D3" s="7">
        <f>B3*C3</f>
        <v>9750</v>
      </c>
    </row>
    <row r="4" spans="1:4" ht="18" hidden="1" x14ac:dyDescent="0.3">
      <c r="A4" s="11" t="s">
        <v>63</v>
      </c>
      <c r="B4" s="7"/>
      <c r="C4" s="7"/>
      <c r="D4" s="7">
        <f t="shared" ref="D4:D67" si="0">B4*C4</f>
        <v>0</v>
      </c>
    </row>
    <row r="5" spans="1:4" ht="18" hidden="1" x14ac:dyDescent="0.3">
      <c r="A5" s="12" t="s">
        <v>66</v>
      </c>
      <c r="B5" s="7"/>
      <c r="C5" s="7"/>
      <c r="D5" s="7">
        <f t="shared" si="0"/>
        <v>0</v>
      </c>
    </row>
    <row r="6" spans="1:4" ht="18" hidden="1" x14ac:dyDescent="0.3">
      <c r="A6" s="12" t="s">
        <v>65</v>
      </c>
      <c r="B6" s="7"/>
      <c r="C6" s="7"/>
      <c r="D6" s="7">
        <f t="shared" si="0"/>
        <v>0</v>
      </c>
    </row>
    <row r="7" spans="1:4" ht="18" hidden="1" x14ac:dyDescent="0.3">
      <c r="A7" s="21" t="s">
        <v>96</v>
      </c>
      <c r="B7" s="7"/>
      <c r="C7" s="7"/>
      <c r="D7" s="7">
        <f t="shared" si="0"/>
        <v>0</v>
      </c>
    </row>
    <row r="8" spans="1:4" ht="18" hidden="1" x14ac:dyDescent="0.3">
      <c r="A8" s="19" t="s">
        <v>67</v>
      </c>
      <c r="B8" s="7"/>
      <c r="C8" s="7"/>
      <c r="D8" s="7">
        <f t="shared" si="0"/>
        <v>0</v>
      </c>
    </row>
    <row r="9" spans="1:4" ht="18" hidden="1" x14ac:dyDescent="0.3">
      <c r="A9" s="9" t="s">
        <v>68</v>
      </c>
      <c r="B9" s="7"/>
      <c r="C9" s="7"/>
      <c r="D9" s="7">
        <f t="shared" si="0"/>
        <v>0</v>
      </c>
    </row>
    <row r="10" spans="1:4" ht="18" hidden="1" x14ac:dyDescent="0.3">
      <c r="A10" s="12" t="s">
        <v>62</v>
      </c>
      <c r="B10" s="7"/>
      <c r="C10" s="7"/>
      <c r="D10" s="7">
        <f t="shared" si="0"/>
        <v>0</v>
      </c>
    </row>
    <row r="11" spans="1:4" ht="18" hidden="1" x14ac:dyDescent="0.3">
      <c r="A11" s="12" t="s">
        <v>77</v>
      </c>
      <c r="B11" s="15"/>
      <c r="C11" s="15"/>
      <c r="D11" s="7">
        <f t="shared" si="0"/>
        <v>0</v>
      </c>
    </row>
    <row r="12" spans="1:4" ht="18" hidden="1" x14ac:dyDescent="0.3">
      <c r="A12" s="12" t="s">
        <v>76</v>
      </c>
      <c r="B12" s="15"/>
      <c r="C12" s="15"/>
      <c r="D12" s="7">
        <f t="shared" si="0"/>
        <v>0</v>
      </c>
    </row>
    <row r="13" spans="1:4" ht="18" hidden="1" x14ac:dyDescent="0.3">
      <c r="A13" s="9" t="s">
        <v>91</v>
      </c>
      <c r="B13" s="7"/>
      <c r="C13" s="7"/>
      <c r="D13" s="7">
        <f t="shared" si="0"/>
        <v>0</v>
      </c>
    </row>
    <row r="14" spans="1:4" ht="18" hidden="1" x14ac:dyDescent="0.3">
      <c r="A14" s="12" t="s">
        <v>78</v>
      </c>
      <c r="B14" s="15"/>
      <c r="C14" s="15"/>
      <c r="D14" s="7">
        <f t="shared" si="0"/>
        <v>0</v>
      </c>
    </row>
    <row r="15" spans="1:4" ht="18" hidden="1" x14ac:dyDescent="0.3">
      <c r="A15" s="9" t="s">
        <v>92</v>
      </c>
      <c r="B15" s="7"/>
      <c r="C15" s="7"/>
      <c r="D15" s="7">
        <f t="shared" si="0"/>
        <v>0</v>
      </c>
    </row>
    <row r="16" spans="1:4" ht="18" hidden="1" x14ac:dyDescent="0.3">
      <c r="A16" s="9" t="s">
        <v>95</v>
      </c>
      <c r="B16" s="15"/>
      <c r="C16" s="15"/>
      <c r="D16" s="7">
        <f t="shared" si="0"/>
        <v>0</v>
      </c>
    </row>
    <row r="17" spans="1:4" ht="18" hidden="1" x14ac:dyDescent="0.3">
      <c r="A17" s="11" t="s">
        <v>113</v>
      </c>
      <c r="B17" s="7"/>
      <c r="C17" s="7"/>
      <c r="D17" s="7">
        <f t="shared" si="0"/>
        <v>0</v>
      </c>
    </row>
    <row r="18" spans="1:4" ht="18" hidden="1" x14ac:dyDescent="0.3">
      <c r="A18" s="21" t="s">
        <v>114</v>
      </c>
      <c r="B18" s="7"/>
      <c r="C18" s="7"/>
      <c r="D18" s="7">
        <f t="shared" si="0"/>
        <v>0</v>
      </c>
    </row>
    <row r="19" spans="1:4" ht="18" hidden="1" x14ac:dyDescent="0.3">
      <c r="A19" s="9" t="s">
        <v>108</v>
      </c>
      <c r="B19" s="7"/>
      <c r="C19" s="7"/>
      <c r="D19" s="7">
        <f t="shared" si="0"/>
        <v>0</v>
      </c>
    </row>
    <row r="20" spans="1:4" ht="18" hidden="1" x14ac:dyDescent="0.3">
      <c r="A20" s="9" t="s">
        <v>107</v>
      </c>
      <c r="B20" s="7"/>
      <c r="C20" s="7"/>
      <c r="D20" s="7">
        <f t="shared" si="0"/>
        <v>0</v>
      </c>
    </row>
    <row r="21" spans="1:4" ht="18" hidden="1" x14ac:dyDescent="0.3">
      <c r="A21" s="9" t="s">
        <v>106</v>
      </c>
      <c r="B21" s="7"/>
      <c r="C21" s="7"/>
      <c r="D21" s="7">
        <f t="shared" si="0"/>
        <v>0</v>
      </c>
    </row>
    <row r="22" spans="1:4" ht="18" hidden="1" x14ac:dyDescent="0.3">
      <c r="A22" s="11" t="s">
        <v>241</v>
      </c>
      <c r="B22" s="7"/>
      <c r="C22" s="7"/>
      <c r="D22" s="7">
        <f t="shared" si="0"/>
        <v>0</v>
      </c>
    </row>
    <row r="23" spans="1:4" ht="18" x14ac:dyDescent="0.3">
      <c r="A23" s="9" t="s">
        <v>242</v>
      </c>
      <c r="B23" s="7">
        <v>32</v>
      </c>
      <c r="C23" s="7">
        <v>36000</v>
      </c>
      <c r="D23" s="7">
        <f t="shared" si="0"/>
        <v>1152000</v>
      </c>
    </row>
    <row r="24" spans="1:4" ht="18" x14ac:dyDescent="0.3">
      <c r="A24" s="9" t="s">
        <v>250</v>
      </c>
      <c r="B24" s="7">
        <f>8+9+30</f>
        <v>47</v>
      </c>
      <c r="C24" s="7">
        <v>32000</v>
      </c>
      <c r="D24" s="7">
        <f t="shared" si="0"/>
        <v>1504000</v>
      </c>
    </row>
    <row r="25" spans="1:4" ht="18" x14ac:dyDescent="0.3">
      <c r="A25" s="9" t="s">
        <v>243</v>
      </c>
      <c r="B25" s="7">
        <v>9</v>
      </c>
      <c r="C25" s="7">
        <v>29000</v>
      </c>
      <c r="D25" s="7">
        <f t="shared" si="0"/>
        <v>261000</v>
      </c>
    </row>
    <row r="26" spans="1:4" ht="18" hidden="1" x14ac:dyDescent="0.3">
      <c r="A26" s="9" t="s">
        <v>245</v>
      </c>
      <c r="B26" s="7"/>
      <c r="C26" s="7"/>
      <c r="D26" s="7">
        <f t="shared" si="0"/>
        <v>0</v>
      </c>
    </row>
    <row r="27" spans="1:4" ht="18" hidden="1" x14ac:dyDescent="0.3">
      <c r="A27" s="9" t="s">
        <v>246</v>
      </c>
      <c r="B27" s="7"/>
      <c r="C27" s="7"/>
      <c r="D27" s="7">
        <f t="shared" si="0"/>
        <v>0</v>
      </c>
    </row>
    <row r="28" spans="1:4" ht="18" x14ac:dyDescent="0.3">
      <c r="A28" s="9" t="s">
        <v>244</v>
      </c>
      <c r="B28" s="7">
        <v>50</v>
      </c>
      <c r="C28" s="7">
        <v>7200</v>
      </c>
      <c r="D28" s="7">
        <f t="shared" si="0"/>
        <v>360000</v>
      </c>
    </row>
    <row r="29" spans="1:4" ht="18" x14ac:dyDescent="0.3">
      <c r="A29" s="9" t="s">
        <v>251</v>
      </c>
      <c r="B29" s="7">
        <v>7</v>
      </c>
      <c r="C29" s="7">
        <v>22000</v>
      </c>
      <c r="D29" s="7">
        <f t="shared" si="0"/>
        <v>154000</v>
      </c>
    </row>
    <row r="30" spans="1:4" ht="18" hidden="1" x14ac:dyDescent="0.3">
      <c r="A30" s="9" t="s">
        <v>252</v>
      </c>
      <c r="B30" s="7"/>
      <c r="C30" s="7"/>
      <c r="D30" s="7">
        <f t="shared" si="0"/>
        <v>0</v>
      </c>
    </row>
    <row r="31" spans="1:4" ht="18" hidden="1" x14ac:dyDescent="0.3">
      <c r="A31" s="9" t="s">
        <v>253</v>
      </c>
      <c r="B31" s="7"/>
      <c r="C31" s="7"/>
      <c r="D31" s="7">
        <f t="shared" si="0"/>
        <v>0</v>
      </c>
    </row>
    <row r="32" spans="1:4" ht="18" x14ac:dyDescent="0.3">
      <c r="A32" s="9" t="s">
        <v>254</v>
      </c>
      <c r="B32" s="7">
        <v>14</v>
      </c>
      <c r="C32" s="7">
        <v>24000</v>
      </c>
      <c r="D32" s="7">
        <f t="shared" si="0"/>
        <v>336000</v>
      </c>
    </row>
    <row r="33" spans="1:4" ht="18" hidden="1" x14ac:dyDescent="0.3">
      <c r="A33" s="9" t="s">
        <v>255</v>
      </c>
      <c r="B33" s="7"/>
      <c r="C33" s="7"/>
      <c r="D33" s="7">
        <f t="shared" si="0"/>
        <v>0</v>
      </c>
    </row>
    <row r="34" spans="1:4" ht="18" hidden="1" x14ac:dyDescent="0.3">
      <c r="A34" s="9" t="s">
        <v>256</v>
      </c>
      <c r="B34" s="7"/>
      <c r="C34" s="7"/>
      <c r="D34" s="7">
        <f t="shared" si="0"/>
        <v>0</v>
      </c>
    </row>
    <row r="35" spans="1:4" ht="18" hidden="1" x14ac:dyDescent="0.3">
      <c r="A35" s="9" t="s">
        <v>129</v>
      </c>
      <c r="B35" s="7"/>
      <c r="C35" s="7"/>
      <c r="D35" s="7">
        <f t="shared" si="0"/>
        <v>0</v>
      </c>
    </row>
    <row r="36" spans="1:4" ht="18" hidden="1" x14ac:dyDescent="0.3">
      <c r="A36" s="16" t="s">
        <v>130</v>
      </c>
      <c r="B36" s="7"/>
      <c r="C36" s="7"/>
      <c r="D36" s="7">
        <f t="shared" si="0"/>
        <v>0</v>
      </c>
    </row>
    <row r="37" spans="1:4" ht="18" hidden="1" x14ac:dyDescent="0.3">
      <c r="A37" s="9" t="s">
        <v>171</v>
      </c>
      <c r="B37" s="7"/>
      <c r="C37" s="7"/>
      <c r="D37" s="7">
        <f t="shared" si="0"/>
        <v>0</v>
      </c>
    </row>
    <row r="38" spans="1:4" ht="18" hidden="1" x14ac:dyDescent="0.3">
      <c r="A38" s="12" t="s">
        <v>187</v>
      </c>
      <c r="B38" s="7"/>
      <c r="C38" s="7"/>
      <c r="D38" s="7">
        <f t="shared" si="0"/>
        <v>0</v>
      </c>
    </row>
    <row r="39" spans="1:4" ht="18" hidden="1" x14ac:dyDescent="0.3">
      <c r="A39" s="9" t="s">
        <v>310</v>
      </c>
      <c r="B39" s="7"/>
      <c r="C39" s="7"/>
      <c r="D39" s="7">
        <f t="shared" si="0"/>
        <v>0</v>
      </c>
    </row>
    <row r="40" spans="1:4" ht="18" hidden="1" x14ac:dyDescent="0.3">
      <c r="A40" s="9" t="s">
        <v>210</v>
      </c>
      <c r="B40" s="7"/>
      <c r="C40" s="7"/>
      <c r="D40" s="7">
        <f t="shared" si="0"/>
        <v>0</v>
      </c>
    </row>
    <row r="41" spans="1:4" ht="18" hidden="1" x14ac:dyDescent="0.3">
      <c r="A41" s="35" t="s">
        <v>211</v>
      </c>
      <c r="B41" s="7"/>
      <c r="C41" s="7"/>
      <c r="D41" s="7">
        <f t="shared" si="0"/>
        <v>0</v>
      </c>
    </row>
    <row r="42" spans="1:4" ht="18" hidden="1" x14ac:dyDescent="0.3">
      <c r="A42" s="9" t="s">
        <v>212</v>
      </c>
      <c r="B42" s="7"/>
      <c r="C42" s="7"/>
      <c r="D42" s="7">
        <f t="shared" si="0"/>
        <v>0</v>
      </c>
    </row>
    <row r="43" spans="1:4" ht="18" hidden="1" x14ac:dyDescent="0.3">
      <c r="A43" s="9" t="s">
        <v>213</v>
      </c>
      <c r="B43" s="7"/>
      <c r="C43" s="7"/>
      <c r="D43" s="7">
        <f t="shared" si="0"/>
        <v>0</v>
      </c>
    </row>
    <row r="44" spans="1:4" ht="18" hidden="1" x14ac:dyDescent="0.3">
      <c r="A44" s="9" t="s">
        <v>214</v>
      </c>
      <c r="B44" s="7"/>
      <c r="C44" s="7"/>
      <c r="D44" s="7">
        <f t="shared" si="0"/>
        <v>0</v>
      </c>
    </row>
    <row r="45" spans="1:4" ht="18" hidden="1" x14ac:dyDescent="0.3">
      <c r="A45" s="9" t="s">
        <v>215</v>
      </c>
      <c r="B45" s="7"/>
      <c r="C45" s="7"/>
      <c r="D45" s="7">
        <f t="shared" si="0"/>
        <v>0</v>
      </c>
    </row>
    <row r="46" spans="1:4" ht="18" x14ac:dyDescent="0.3">
      <c r="A46" s="9" t="s">
        <v>216</v>
      </c>
      <c r="B46" s="7">
        <v>30</v>
      </c>
      <c r="C46" s="7">
        <v>5000</v>
      </c>
      <c r="D46" s="7">
        <f t="shared" si="0"/>
        <v>150000</v>
      </c>
    </row>
    <row r="47" spans="1:4" ht="18" hidden="1" x14ac:dyDescent="0.3">
      <c r="A47" s="9" t="s">
        <v>99</v>
      </c>
      <c r="B47" s="7"/>
      <c r="C47" s="7"/>
      <c r="D47" s="7">
        <f t="shared" si="0"/>
        <v>0</v>
      </c>
    </row>
    <row r="48" spans="1:4" ht="18" hidden="1" x14ac:dyDescent="0.3">
      <c r="A48" s="42" t="s">
        <v>100</v>
      </c>
      <c r="B48" s="7"/>
      <c r="C48" s="7"/>
      <c r="D48" s="7">
        <f t="shared" si="0"/>
        <v>0</v>
      </c>
    </row>
    <row r="49" spans="1:4" ht="18" hidden="1" x14ac:dyDescent="0.3">
      <c r="A49" s="11" t="s">
        <v>103</v>
      </c>
      <c r="B49" s="7"/>
      <c r="C49" s="7"/>
      <c r="D49" s="7">
        <f t="shared" si="0"/>
        <v>0</v>
      </c>
    </row>
    <row r="50" spans="1:4" ht="18" hidden="1" x14ac:dyDescent="0.3">
      <c r="A50" s="9" t="s">
        <v>105</v>
      </c>
      <c r="B50" s="7"/>
      <c r="C50" s="7"/>
      <c r="D50" s="7">
        <f t="shared" si="0"/>
        <v>0</v>
      </c>
    </row>
    <row r="51" spans="1:4" ht="18" hidden="1" x14ac:dyDescent="0.3">
      <c r="A51" s="9" t="s">
        <v>11</v>
      </c>
      <c r="B51" s="7"/>
      <c r="C51" s="7"/>
      <c r="D51" s="7">
        <f t="shared" si="0"/>
        <v>0</v>
      </c>
    </row>
    <row r="52" spans="1:4" ht="18" hidden="1" x14ac:dyDescent="0.3">
      <c r="A52" s="9" t="s">
        <v>12</v>
      </c>
      <c r="B52" s="7"/>
      <c r="C52" s="7"/>
      <c r="D52" s="7">
        <f t="shared" si="0"/>
        <v>0</v>
      </c>
    </row>
    <row r="53" spans="1:4" ht="18" hidden="1" x14ac:dyDescent="0.3">
      <c r="A53" s="12" t="s">
        <v>13</v>
      </c>
      <c r="B53" s="7"/>
      <c r="C53" s="7"/>
      <c r="D53" s="7">
        <f t="shared" si="0"/>
        <v>0</v>
      </c>
    </row>
    <row r="54" spans="1:4" ht="18" x14ac:dyDescent="0.3">
      <c r="A54" s="16" t="s">
        <v>160</v>
      </c>
      <c r="B54" s="7">
        <v>74</v>
      </c>
      <c r="C54" s="7">
        <v>8000</v>
      </c>
      <c r="D54" s="7">
        <f t="shared" si="0"/>
        <v>592000</v>
      </c>
    </row>
    <row r="55" spans="1:4" ht="18" hidden="1" x14ac:dyDescent="0.3">
      <c r="A55" s="33" t="s">
        <v>194</v>
      </c>
      <c r="B55" s="7"/>
      <c r="C55" s="7"/>
      <c r="D55" s="7">
        <f t="shared" si="0"/>
        <v>0</v>
      </c>
    </row>
    <row r="56" spans="1:4" ht="18" hidden="1" x14ac:dyDescent="0.3">
      <c r="A56" s="9" t="s">
        <v>193</v>
      </c>
      <c r="B56" s="7"/>
      <c r="C56" s="7"/>
      <c r="D56" s="7">
        <f t="shared" si="0"/>
        <v>0</v>
      </c>
    </row>
    <row r="57" spans="1:4" ht="18" x14ac:dyDescent="0.3">
      <c r="A57" s="9" t="s">
        <v>159</v>
      </c>
      <c r="B57" s="7">
        <v>8</v>
      </c>
      <c r="C57" s="7">
        <v>13000</v>
      </c>
      <c r="D57" s="7">
        <f t="shared" si="0"/>
        <v>104000</v>
      </c>
    </row>
    <row r="58" spans="1:4" ht="18" hidden="1" x14ac:dyDescent="0.3">
      <c r="A58" s="9" t="s">
        <v>230</v>
      </c>
      <c r="B58" s="7"/>
      <c r="C58" s="7"/>
      <c r="D58" s="7">
        <f t="shared" si="0"/>
        <v>0</v>
      </c>
    </row>
    <row r="59" spans="1:4" ht="18" hidden="1" x14ac:dyDescent="0.3">
      <c r="A59" s="9" t="s">
        <v>231</v>
      </c>
      <c r="B59" s="7"/>
      <c r="C59" s="7"/>
      <c r="D59" s="7">
        <f t="shared" si="0"/>
        <v>0</v>
      </c>
    </row>
    <row r="60" spans="1:4" ht="18" hidden="1" x14ac:dyDescent="0.3">
      <c r="A60" s="9" t="s">
        <v>167</v>
      </c>
      <c r="B60" s="7"/>
      <c r="C60" s="7"/>
      <c r="D60" s="7">
        <f t="shared" si="0"/>
        <v>0</v>
      </c>
    </row>
    <row r="61" spans="1:4" ht="18" x14ac:dyDescent="0.3">
      <c r="A61" s="29" t="s">
        <v>168</v>
      </c>
      <c r="B61" s="31">
        <v>3</v>
      </c>
      <c r="C61" s="31">
        <v>16000</v>
      </c>
      <c r="D61" s="7">
        <f t="shared" si="0"/>
        <v>48000</v>
      </c>
    </row>
    <row r="62" spans="1:4" ht="18" hidden="1" x14ac:dyDescent="0.3">
      <c r="A62" s="20" t="s">
        <v>20</v>
      </c>
      <c r="B62" s="7"/>
      <c r="C62" s="7"/>
      <c r="D62" s="7">
        <f t="shared" si="0"/>
        <v>0</v>
      </c>
    </row>
    <row r="63" spans="1:4" ht="18" hidden="1" x14ac:dyDescent="0.3">
      <c r="A63" s="12" t="s">
        <v>21</v>
      </c>
      <c r="B63" s="7"/>
      <c r="C63" s="7"/>
      <c r="D63" s="7">
        <f t="shared" si="0"/>
        <v>0</v>
      </c>
    </row>
    <row r="64" spans="1:4" ht="18" hidden="1" x14ac:dyDescent="0.3">
      <c r="A64" s="12" t="s">
        <v>28</v>
      </c>
      <c r="B64" s="7"/>
      <c r="C64" s="7"/>
      <c r="D64" s="7">
        <f t="shared" si="0"/>
        <v>0</v>
      </c>
    </row>
    <row r="65" spans="1:4" ht="18" x14ac:dyDescent="0.3">
      <c r="A65" s="9" t="s">
        <v>195</v>
      </c>
      <c r="B65" s="7">
        <v>320</v>
      </c>
      <c r="C65" s="7">
        <v>23000</v>
      </c>
      <c r="D65" s="7">
        <f t="shared" si="0"/>
        <v>7360000</v>
      </c>
    </row>
    <row r="66" spans="1:4" ht="18" x14ac:dyDescent="0.3">
      <c r="A66" s="12" t="s">
        <v>196</v>
      </c>
      <c r="B66" s="7">
        <f>25+10+80</f>
        <v>115</v>
      </c>
      <c r="C66" s="7">
        <v>22000</v>
      </c>
      <c r="D66" s="7">
        <f t="shared" si="0"/>
        <v>2530000</v>
      </c>
    </row>
    <row r="67" spans="1:4" ht="18" x14ac:dyDescent="0.3">
      <c r="A67" s="9" t="s">
        <v>27</v>
      </c>
      <c r="B67" s="7">
        <v>30</v>
      </c>
      <c r="C67" s="7">
        <v>50000</v>
      </c>
      <c r="D67" s="7">
        <f t="shared" si="0"/>
        <v>1500000</v>
      </c>
    </row>
    <row r="68" spans="1:4" ht="18" x14ac:dyDescent="0.3">
      <c r="A68" s="12" t="s">
        <v>29</v>
      </c>
      <c r="B68" s="7">
        <v>10</v>
      </c>
      <c r="C68" s="7">
        <v>37000</v>
      </c>
      <c r="D68" s="7">
        <f t="shared" ref="D68:D131" si="1">B68*C68</f>
        <v>370000</v>
      </c>
    </row>
    <row r="69" spans="1:4" ht="18" hidden="1" x14ac:dyDescent="0.3">
      <c r="A69" s="9" t="s">
        <v>197</v>
      </c>
      <c r="B69" s="7"/>
      <c r="C69" s="7"/>
      <c r="D69" s="7">
        <f t="shared" si="1"/>
        <v>0</v>
      </c>
    </row>
    <row r="70" spans="1:4" ht="18" hidden="1" x14ac:dyDescent="0.3">
      <c r="A70" s="9" t="s">
        <v>198</v>
      </c>
      <c r="B70" s="7"/>
      <c r="C70" s="7"/>
      <c r="D70" s="7">
        <f t="shared" si="1"/>
        <v>0</v>
      </c>
    </row>
    <row r="71" spans="1:4" ht="18" hidden="1" x14ac:dyDescent="0.3">
      <c r="A71" s="9" t="s">
        <v>268</v>
      </c>
      <c r="B71" s="7"/>
      <c r="C71" s="7"/>
      <c r="D71" s="7">
        <f t="shared" si="1"/>
        <v>0</v>
      </c>
    </row>
    <row r="72" spans="1:4" ht="18" x14ac:dyDescent="0.3">
      <c r="A72" s="9" t="s">
        <v>267</v>
      </c>
      <c r="B72" s="7">
        <v>21</v>
      </c>
      <c r="C72" s="7">
        <v>8500</v>
      </c>
      <c r="D72" s="7">
        <f t="shared" si="1"/>
        <v>178500</v>
      </c>
    </row>
    <row r="73" spans="1:4" ht="18" hidden="1" x14ac:dyDescent="0.3">
      <c r="A73" s="5" t="s">
        <v>2</v>
      </c>
      <c r="B73" s="7"/>
      <c r="C73" s="7"/>
      <c r="D73" s="7">
        <f t="shared" si="1"/>
        <v>0</v>
      </c>
    </row>
    <row r="74" spans="1:4" ht="18" hidden="1" x14ac:dyDescent="0.3">
      <c r="A74" s="8" t="s">
        <v>3</v>
      </c>
      <c r="B74" s="7"/>
      <c r="C74" s="7"/>
      <c r="D74" s="7">
        <f t="shared" si="1"/>
        <v>0</v>
      </c>
    </row>
    <row r="75" spans="1:4" ht="18" hidden="1" x14ac:dyDescent="0.3">
      <c r="A75" s="5" t="s">
        <v>4</v>
      </c>
      <c r="B75" s="7"/>
      <c r="C75" s="7"/>
      <c r="D75" s="7">
        <f t="shared" si="1"/>
        <v>0</v>
      </c>
    </row>
    <row r="76" spans="1:4" ht="18" hidden="1" x14ac:dyDescent="0.3">
      <c r="A76" s="13" t="s">
        <v>288</v>
      </c>
      <c r="B76" s="7"/>
      <c r="C76" s="7"/>
      <c r="D76" s="7">
        <f t="shared" si="1"/>
        <v>0</v>
      </c>
    </row>
    <row r="77" spans="1:4" ht="18" hidden="1" x14ac:dyDescent="0.3">
      <c r="A77" s="16" t="s">
        <v>55</v>
      </c>
      <c r="B77" s="7"/>
      <c r="C77" s="7"/>
      <c r="D77" s="7">
        <f t="shared" si="1"/>
        <v>0</v>
      </c>
    </row>
    <row r="78" spans="1:4" ht="18" hidden="1" x14ac:dyDescent="0.3">
      <c r="A78" s="13" t="s">
        <v>300</v>
      </c>
      <c r="B78" s="7"/>
      <c r="C78" s="7"/>
      <c r="D78" s="7">
        <f t="shared" si="1"/>
        <v>0</v>
      </c>
    </row>
    <row r="79" spans="1:4" ht="18" hidden="1" x14ac:dyDescent="0.3">
      <c r="A79" s="13" t="s">
        <v>301</v>
      </c>
      <c r="B79" s="7"/>
      <c r="C79" s="7"/>
      <c r="D79" s="7">
        <f t="shared" si="1"/>
        <v>0</v>
      </c>
    </row>
    <row r="80" spans="1:4" ht="18" hidden="1" x14ac:dyDescent="0.3">
      <c r="A80" s="13" t="s">
        <v>303</v>
      </c>
      <c r="B80" s="7"/>
      <c r="C80" s="7"/>
      <c r="D80" s="7">
        <f t="shared" si="1"/>
        <v>0</v>
      </c>
    </row>
    <row r="81" spans="1:4" ht="18" hidden="1" x14ac:dyDescent="0.3">
      <c r="A81" s="9" t="s">
        <v>312</v>
      </c>
      <c r="B81" s="37"/>
      <c r="C81" s="37"/>
      <c r="D81" s="7">
        <f t="shared" si="1"/>
        <v>0</v>
      </c>
    </row>
    <row r="82" spans="1:4" ht="18" hidden="1" x14ac:dyDescent="0.3">
      <c r="A82" s="9" t="s">
        <v>79</v>
      </c>
      <c r="B82" s="7"/>
      <c r="C82" s="7"/>
      <c r="D82" s="7">
        <f t="shared" si="1"/>
        <v>0</v>
      </c>
    </row>
    <row r="83" spans="1:4" ht="18" hidden="1" x14ac:dyDescent="0.3">
      <c r="A83" s="9" t="s">
        <v>170</v>
      </c>
      <c r="B83" s="7"/>
      <c r="C83" s="7"/>
      <c r="D83" s="7">
        <f t="shared" si="1"/>
        <v>0</v>
      </c>
    </row>
    <row r="84" spans="1:4" ht="18" hidden="1" x14ac:dyDescent="0.3">
      <c r="A84" s="9" t="s">
        <v>236</v>
      </c>
      <c r="B84" s="7"/>
      <c r="C84" s="7"/>
      <c r="D84" s="7">
        <f t="shared" si="1"/>
        <v>0</v>
      </c>
    </row>
    <row r="85" spans="1:4" ht="18" hidden="1" x14ac:dyDescent="0.3">
      <c r="A85" s="9" t="s">
        <v>82</v>
      </c>
      <c r="B85" s="7"/>
      <c r="C85" s="7"/>
      <c r="D85" s="7">
        <f t="shared" si="1"/>
        <v>0</v>
      </c>
    </row>
    <row r="86" spans="1:4" ht="18" hidden="1" x14ac:dyDescent="0.3">
      <c r="A86" s="9" t="s">
        <v>83</v>
      </c>
      <c r="B86" s="7"/>
      <c r="C86" s="7"/>
      <c r="D86" s="7">
        <f t="shared" si="1"/>
        <v>0</v>
      </c>
    </row>
    <row r="87" spans="1:4" ht="18" hidden="1" x14ac:dyDescent="0.3">
      <c r="A87" s="9" t="s">
        <v>257</v>
      </c>
      <c r="B87" s="15"/>
      <c r="C87" s="15"/>
      <c r="D87" s="7">
        <f t="shared" si="1"/>
        <v>0</v>
      </c>
    </row>
    <row r="88" spans="1:4" ht="18" hidden="1" x14ac:dyDescent="0.3">
      <c r="A88" s="34" t="s">
        <v>229</v>
      </c>
      <c r="B88" s="7"/>
      <c r="C88" s="7"/>
      <c r="D88" s="7">
        <f t="shared" si="1"/>
        <v>0</v>
      </c>
    </row>
    <row r="89" spans="1:4" ht="18" hidden="1" x14ac:dyDescent="0.3">
      <c r="A89" s="12" t="s">
        <v>286</v>
      </c>
      <c r="B89" s="7"/>
      <c r="C89" s="7"/>
      <c r="D89" s="7">
        <f t="shared" si="1"/>
        <v>0</v>
      </c>
    </row>
    <row r="90" spans="1:4" ht="18" x14ac:dyDescent="0.3">
      <c r="A90" s="9" t="s">
        <v>80</v>
      </c>
      <c r="B90" s="7">
        <f>72+28+10</f>
        <v>110</v>
      </c>
      <c r="C90" s="7">
        <v>9000</v>
      </c>
      <c r="D90" s="7">
        <f t="shared" si="1"/>
        <v>990000</v>
      </c>
    </row>
    <row r="91" spans="1:4" ht="18" hidden="1" x14ac:dyDescent="0.3">
      <c r="A91" s="9" t="s">
        <v>81</v>
      </c>
      <c r="B91" s="7"/>
      <c r="C91" s="7"/>
      <c r="D91" s="7">
        <f t="shared" si="1"/>
        <v>0</v>
      </c>
    </row>
    <row r="92" spans="1:4" ht="18" hidden="1" x14ac:dyDescent="0.3">
      <c r="A92" s="13" t="s">
        <v>258</v>
      </c>
      <c r="B92" s="7"/>
      <c r="C92" s="7"/>
      <c r="D92" s="7">
        <f t="shared" si="1"/>
        <v>0</v>
      </c>
    </row>
    <row r="93" spans="1:4" ht="18" hidden="1" x14ac:dyDescent="0.3">
      <c r="A93" s="9" t="s">
        <v>235</v>
      </c>
      <c r="B93" s="7"/>
      <c r="C93" s="7"/>
      <c r="D93" s="7">
        <f t="shared" si="1"/>
        <v>0</v>
      </c>
    </row>
    <row r="94" spans="1:4" ht="18" hidden="1" x14ac:dyDescent="0.3">
      <c r="A94" s="16" t="s">
        <v>287</v>
      </c>
      <c r="B94" s="7"/>
      <c r="C94" s="7"/>
      <c r="D94" s="7">
        <f t="shared" si="1"/>
        <v>0</v>
      </c>
    </row>
    <row r="95" spans="1:4" ht="18" hidden="1" x14ac:dyDescent="0.3">
      <c r="A95" s="9" t="s">
        <v>118</v>
      </c>
      <c r="B95" s="7"/>
      <c r="C95" s="7"/>
      <c r="D95" s="7">
        <f t="shared" si="1"/>
        <v>0</v>
      </c>
    </row>
    <row r="96" spans="1:4" ht="18" hidden="1" x14ac:dyDescent="0.3">
      <c r="A96" s="16" t="s">
        <v>36</v>
      </c>
      <c r="B96" s="7"/>
      <c r="C96" s="7"/>
      <c r="D96" s="7">
        <f t="shared" si="1"/>
        <v>0</v>
      </c>
    </row>
    <row r="97" spans="1:4" ht="18" hidden="1" x14ac:dyDescent="0.3">
      <c r="A97" s="9" t="s">
        <v>37</v>
      </c>
      <c r="B97" s="7"/>
      <c r="C97" s="7"/>
      <c r="D97" s="7">
        <f t="shared" si="1"/>
        <v>0</v>
      </c>
    </row>
    <row r="98" spans="1:4" ht="18" hidden="1" x14ac:dyDescent="0.3">
      <c r="A98" s="9" t="s">
        <v>38</v>
      </c>
      <c r="B98" s="7"/>
      <c r="C98" s="7"/>
      <c r="D98" s="7">
        <f t="shared" si="1"/>
        <v>0</v>
      </c>
    </row>
    <row r="99" spans="1:4" ht="18" hidden="1" x14ac:dyDescent="0.3">
      <c r="A99" s="16" t="s">
        <v>276</v>
      </c>
      <c r="B99" s="7"/>
      <c r="C99" s="7"/>
      <c r="D99" s="7">
        <f t="shared" si="1"/>
        <v>0</v>
      </c>
    </row>
    <row r="100" spans="1:4" ht="18" hidden="1" x14ac:dyDescent="0.3">
      <c r="A100" s="16" t="s">
        <v>277</v>
      </c>
      <c r="B100" s="7"/>
      <c r="C100" s="7"/>
      <c r="D100" s="7">
        <f t="shared" si="1"/>
        <v>0</v>
      </c>
    </row>
    <row r="101" spans="1:4" ht="18" hidden="1" x14ac:dyDescent="0.3">
      <c r="A101" s="9" t="s">
        <v>135</v>
      </c>
      <c r="B101" s="15"/>
      <c r="C101" s="15"/>
      <c r="D101" s="7">
        <f t="shared" si="1"/>
        <v>0</v>
      </c>
    </row>
    <row r="102" spans="1:4" ht="18" hidden="1" x14ac:dyDescent="0.3">
      <c r="A102" s="22" t="s">
        <v>136</v>
      </c>
      <c r="B102" s="15"/>
      <c r="C102" s="15"/>
      <c r="D102" s="7">
        <f t="shared" si="1"/>
        <v>0</v>
      </c>
    </row>
    <row r="103" spans="1:4" ht="18" hidden="1" x14ac:dyDescent="0.3">
      <c r="A103" s="22" t="s">
        <v>138</v>
      </c>
      <c r="B103" s="15"/>
      <c r="C103" s="15"/>
      <c r="D103" s="7">
        <f t="shared" si="1"/>
        <v>0</v>
      </c>
    </row>
    <row r="104" spans="1:4" ht="18" hidden="1" x14ac:dyDescent="0.3">
      <c r="A104" s="22" t="s">
        <v>139</v>
      </c>
      <c r="B104" s="15"/>
      <c r="C104" s="15"/>
      <c r="D104" s="7">
        <f t="shared" si="1"/>
        <v>0</v>
      </c>
    </row>
    <row r="105" spans="1:4" ht="18" hidden="1" x14ac:dyDescent="0.3">
      <c r="A105" s="9" t="s">
        <v>140</v>
      </c>
      <c r="B105" s="15"/>
      <c r="C105" s="15"/>
      <c r="D105" s="7">
        <f t="shared" si="1"/>
        <v>0</v>
      </c>
    </row>
    <row r="106" spans="1:4" ht="18" hidden="1" x14ac:dyDescent="0.3">
      <c r="A106" s="9" t="s">
        <v>141</v>
      </c>
      <c r="B106" s="15"/>
      <c r="C106" s="15"/>
      <c r="D106" s="7">
        <f t="shared" si="1"/>
        <v>0</v>
      </c>
    </row>
    <row r="107" spans="1:4" ht="18" hidden="1" x14ac:dyDescent="0.3">
      <c r="A107" s="9" t="s">
        <v>143</v>
      </c>
      <c r="B107" s="15"/>
      <c r="C107" s="15"/>
      <c r="D107" s="7">
        <f t="shared" si="1"/>
        <v>0</v>
      </c>
    </row>
    <row r="108" spans="1:4" ht="18" hidden="1" x14ac:dyDescent="0.3">
      <c r="A108" s="9" t="s">
        <v>144</v>
      </c>
      <c r="B108" s="15"/>
      <c r="C108" s="15"/>
      <c r="D108" s="7">
        <f t="shared" si="1"/>
        <v>0</v>
      </c>
    </row>
    <row r="109" spans="1:4" ht="18" hidden="1" x14ac:dyDescent="0.3">
      <c r="A109" s="9" t="s">
        <v>145</v>
      </c>
      <c r="B109" s="15"/>
      <c r="C109" s="15"/>
      <c r="D109" s="7">
        <f t="shared" si="1"/>
        <v>0</v>
      </c>
    </row>
    <row r="110" spans="1:4" ht="18" hidden="1" x14ac:dyDescent="0.3">
      <c r="A110" s="9" t="s">
        <v>156</v>
      </c>
      <c r="B110" s="15"/>
      <c r="C110" s="15"/>
      <c r="D110" s="7">
        <f t="shared" si="1"/>
        <v>0</v>
      </c>
    </row>
    <row r="111" spans="1:4" ht="18" hidden="1" x14ac:dyDescent="0.3">
      <c r="A111" s="9" t="s">
        <v>157</v>
      </c>
      <c r="B111" s="15"/>
      <c r="C111" s="15"/>
      <c r="D111" s="7">
        <f t="shared" si="1"/>
        <v>0</v>
      </c>
    </row>
    <row r="112" spans="1:4" ht="18" hidden="1" x14ac:dyDescent="0.3">
      <c r="A112" s="9" t="s">
        <v>158</v>
      </c>
      <c r="B112" s="15"/>
      <c r="C112" s="15"/>
      <c r="D112" s="7">
        <f t="shared" si="1"/>
        <v>0</v>
      </c>
    </row>
    <row r="113" spans="1:4" ht="18" hidden="1" x14ac:dyDescent="0.3">
      <c r="A113" s="12" t="s">
        <v>46</v>
      </c>
      <c r="B113" s="7"/>
      <c r="C113" s="7"/>
      <c r="D113" s="7">
        <f t="shared" si="1"/>
        <v>0</v>
      </c>
    </row>
    <row r="114" spans="1:4" ht="18" hidden="1" x14ac:dyDescent="0.3">
      <c r="A114" s="9" t="s">
        <v>56</v>
      </c>
      <c r="B114" s="7"/>
      <c r="C114" s="7"/>
      <c r="D114" s="7">
        <f t="shared" si="1"/>
        <v>0</v>
      </c>
    </row>
    <row r="115" spans="1:4" ht="18" hidden="1" x14ac:dyDescent="0.3">
      <c r="A115" s="9" t="s">
        <v>69</v>
      </c>
      <c r="B115" s="7"/>
      <c r="C115" s="7"/>
      <c r="D115" s="7">
        <f t="shared" si="1"/>
        <v>0</v>
      </c>
    </row>
    <row r="116" spans="1:4" ht="18" hidden="1" x14ac:dyDescent="0.3">
      <c r="A116" s="12" t="s">
        <v>70</v>
      </c>
      <c r="B116" s="7"/>
      <c r="C116" s="7"/>
      <c r="D116" s="7">
        <f t="shared" si="1"/>
        <v>0</v>
      </c>
    </row>
    <row r="117" spans="1:4" ht="18" hidden="1" x14ac:dyDescent="0.3">
      <c r="A117" s="9" t="s">
        <v>15</v>
      </c>
      <c r="B117" s="7"/>
      <c r="C117" s="7"/>
      <c r="D117" s="7">
        <f t="shared" si="1"/>
        <v>0</v>
      </c>
    </row>
    <row r="118" spans="1:4" ht="18" hidden="1" x14ac:dyDescent="0.3">
      <c r="A118" s="9" t="s">
        <v>265</v>
      </c>
      <c r="B118" s="7"/>
      <c r="C118" s="7"/>
      <c r="D118" s="7">
        <f t="shared" si="1"/>
        <v>0</v>
      </c>
    </row>
    <row r="119" spans="1:4" ht="18" hidden="1" x14ac:dyDescent="0.3">
      <c r="A119" s="9" t="s">
        <v>294</v>
      </c>
      <c r="B119" s="7"/>
      <c r="C119" s="7"/>
      <c r="D119" s="7">
        <f t="shared" si="1"/>
        <v>0</v>
      </c>
    </row>
    <row r="120" spans="1:4" ht="18" hidden="1" x14ac:dyDescent="0.3">
      <c r="A120" s="9" t="s">
        <v>19</v>
      </c>
      <c r="B120" s="7"/>
      <c r="C120" s="7"/>
      <c r="D120" s="7">
        <f t="shared" si="1"/>
        <v>0</v>
      </c>
    </row>
    <row r="121" spans="1:4" ht="18" hidden="1" x14ac:dyDescent="0.3">
      <c r="A121" s="9" t="s">
        <v>34</v>
      </c>
      <c r="B121" s="7"/>
      <c r="C121" s="7"/>
      <c r="D121" s="7">
        <f t="shared" si="1"/>
        <v>0</v>
      </c>
    </row>
    <row r="122" spans="1:4" ht="18" hidden="1" x14ac:dyDescent="0.3">
      <c r="A122" s="16" t="s">
        <v>218</v>
      </c>
      <c r="B122" s="7"/>
      <c r="C122" s="7"/>
      <c r="D122" s="7">
        <f t="shared" si="1"/>
        <v>0</v>
      </c>
    </row>
    <row r="123" spans="1:4" ht="18" hidden="1" x14ac:dyDescent="0.3">
      <c r="A123" s="13" t="s">
        <v>120</v>
      </c>
      <c r="B123" s="7"/>
      <c r="C123" s="7"/>
      <c r="D123" s="7">
        <f t="shared" si="1"/>
        <v>0</v>
      </c>
    </row>
    <row r="124" spans="1:4" ht="18" hidden="1" x14ac:dyDescent="0.3">
      <c r="A124" s="10" t="s">
        <v>119</v>
      </c>
      <c r="B124" s="7"/>
      <c r="C124" s="7"/>
      <c r="D124" s="7">
        <f t="shared" si="1"/>
        <v>0</v>
      </c>
    </row>
    <row r="125" spans="1:4" ht="18" hidden="1" x14ac:dyDescent="0.3">
      <c r="A125" s="9" t="s">
        <v>142</v>
      </c>
      <c r="B125" s="15"/>
      <c r="C125" s="15"/>
      <c r="D125" s="7">
        <f t="shared" si="1"/>
        <v>0</v>
      </c>
    </row>
    <row r="126" spans="1:4" ht="18" hidden="1" x14ac:dyDescent="0.3">
      <c r="A126" s="12" t="s">
        <v>121</v>
      </c>
      <c r="B126" s="15"/>
      <c r="C126" s="15"/>
      <c r="D126" s="7">
        <f t="shared" si="1"/>
        <v>0</v>
      </c>
    </row>
    <row r="127" spans="1:4" ht="18" hidden="1" x14ac:dyDescent="0.3">
      <c r="A127" s="12" t="s">
        <v>122</v>
      </c>
      <c r="B127" s="15"/>
      <c r="C127" s="15"/>
      <c r="D127" s="7">
        <f t="shared" si="1"/>
        <v>0</v>
      </c>
    </row>
    <row r="128" spans="1:4" ht="18" hidden="1" x14ac:dyDescent="0.3">
      <c r="A128" s="12" t="s">
        <v>123</v>
      </c>
      <c r="B128" s="15"/>
      <c r="C128" s="15"/>
      <c r="D128" s="7">
        <f t="shared" si="1"/>
        <v>0</v>
      </c>
    </row>
    <row r="129" spans="1:4" ht="18" hidden="1" x14ac:dyDescent="0.3">
      <c r="A129" s="12" t="s">
        <v>124</v>
      </c>
      <c r="B129" s="26"/>
      <c r="C129" s="26"/>
      <c r="D129" s="7">
        <f t="shared" si="1"/>
        <v>0</v>
      </c>
    </row>
    <row r="130" spans="1:4" ht="18" hidden="1" x14ac:dyDescent="0.3">
      <c r="A130" s="16" t="s">
        <v>219</v>
      </c>
      <c r="B130" s="7"/>
      <c r="C130" s="7"/>
      <c r="D130" s="7">
        <f t="shared" si="1"/>
        <v>0</v>
      </c>
    </row>
    <row r="131" spans="1:4" ht="18" hidden="1" x14ac:dyDescent="0.3">
      <c r="A131" s="16" t="s">
        <v>217</v>
      </c>
      <c r="B131" s="7"/>
      <c r="C131" s="7"/>
      <c r="D131" s="7">
        <f t="shared" si="1"/>
        <v>0</v>
      </c>
    </row>
    <row r="132" spans="1:4" ht="18" hidden="1" x14ac:dyDescent="0.3">
      <c r="A132" s="12" t="s">
        <v>274</v>
      </c>
      <c r="B132" s="15"/>
      <c r="C132" s="15"/>
      <c r="D132" s="7">
        <f t="shared" ref="D132:D195" si="2">B132*C132</f>
        <v>0</v>
      </c>
    </row>
    <row r="133" spans="1:4" ht="18" hidden="1" x14ac:dyDescent="0.3">
      <c r="A133" s="9" t="s">
        <v>284</v>
      </c>
      <c r="B133" s="7"/>
      <c r="C133" s="7"/>
      <c r="D133" s="7">
        <f t="shared" si="2"/>
        <v>0</v>
      </c>
    </row>
    <row r="134" spans="1:4" ht="18" hidden="1" x14ac:dyDescent="0.3">
      <c r="A134" s="16" t="s">
        <v>220</v>
      </c>
      <c r="B134" s="7"/>
      <c r="C134" s="7"/>
      <c r="D134" s="7">
        <f t="shared" si="2"/>
        <v>0</v>
      </c>
    </row>
    <row r="135" spans="1:4" ht="18" hidden="1" x14ac:dyDescent="0.3">
      <c r="A135" s="13" t="s">
        <v>285</v>
      </c>
      <c r="B135" s="7"/>
      <c r="C135" s="7"/>
      <c r="D135" s="7">
        <f t="shared" si="2"/>
        <v>0</v>
      </c>
    </row>
    <row r="136" spans="1:4" ht="18" hidden="1" x14ac:dyDescent="0.3">
      <c r="A136" s="9" t="s">
        <v>222</v>
      </c>
      <c r="B136" s="7"/>
      <c r="C136" s="7"/>
      <c r="D136" s="7">
        <f t="shared" si="2"/>
        <v>0</v>
      </c>
    </row>
    <row r="137" spans="1:4" ht="18" hidden="1" x14ac:dyDescent="0.3">
      <c r="A137" s="11" t="s">
        <v>42</v>
      </c>
      <c r="B137" s="7"/>
      <c r="C137" s="7"/>
      <c r="D137" s="7">
        <f t="shared" si="2"/>
        <v>0</v>
      </c>
    </row>
    <row r="138" spans="1:4" ht="18" hidden="1" x14ac:dyDescent="0.3">
      <c r="A138" s="16" t="s">
        <v>224</v>
      </c>
      <c r="B138" s="7"/>
      <c r="C138" s="7"/>
      <c r="D138" s="7">
        <f t="shared" si="2"/>
        <v>0</v>
      </c>
    </row>
    <row r="139" spans="1:4" ht="18" hidden="1" x14ac:dyDescent="0.3">
      <c r="A139" s="9" t="s">
        <v>237</v>
      </c>
      <c r="B139" s="15"/>
      <c r="C139" s="15"/>
      <c r="D139" s="7">
        <f t="shared" si="2"/>
        <v>0</v>
      </c>
    </row>
    <row r="140" spans="1:4" ht="18" hidden="1" x14ac:dyDescent="0.3">
      <c r="A140" s="9" t="s">
        <v>239</v>
      </c>
      <c r="B140" s="15"/>
      <c r="C140" s="15"/>
      <c r="D140" s="7">
        <f t="shared" si="2"/>
        <v>0</v>
      </c>
    </row>
    <row r="141" spans="1:4" ht="18" hidden="1" x14ac:dyDescent="0.3">
      <c r="A141" s="13" t="s">
        <v>43</v>
      </c>
      <c r="B141" s="7"/>
      <c r="C141" s="7"/>
      <c r="D141" s="7">
        <f t="shared" si="2"/>
        <v>0</v>
      </c>
    </row>
    <row r="142" spans="1:4" ht="18" hidden="1" x14ac:dyDescent="0.3">
      <c r="A142" s="9" t="s">
        <v>221</v>
      </c>
      <c r="B142" s="7"/>
      <c r="C142" s="7"/>
      <c r="D142" s="7">
        <f t="shared" si="2"/>
        <v>0</v>
      </c>
    </row>
    <row r="143" spans="1:4" ht="18" hidden="1" x14ac:dyDescent="0.3">
      <c r="A143" s="16" t="s">
        <v>223</v>
      </c>
      <c r="B143" s="7"/>
      <c r="C143" s="7"/>
      <c r="D143" s="7">
        <f t="shared" si="2"/>
        <v>0</v>
      </c>
    </row>
    <row r="144" spans="1:4" ht="18" hidden="1" x14ac:dyDescent="0.3">
      <c r="A144" s="12" t="s">
        <v>295</v>
      </c>
      <c r="B144" s="7"/>
      <c r="C144" s="7"/>
      <c r="D144" s="7">
        <f t="shared" si="2"/>
        <v>0</v>
      </c>
    </row>
    <row r="145" spans="1:4" ht="18" hidden="1" x14ac:dyDescent="0.3">
      <c r="A145" s="9" t="s">
        <v>199</v>
      </c>
      <c r="B145" s="7"/>
      <c r="C145" s="7"/>
      <c r="D145" s="7">
        <f t="shared" si="2"/>
        <v>0</v>
      </c>
    </row>
    <row r="146" spans="1:4" ht="18" hidden="1" x14ac:dyDescent="0.3">
      <c r="A146" s="34" t="s">
        <v>200</v>
      </c>
      <c r="B146" s="7"/>
      <c r="C146" s="7"/>
      <c r="D146" s="7">
        <f t="shared" si="2"/>
        <v>0</v>
      </c>
    </row>
    <row r="147" spans="1:4" ht="18" hidden="1" x14ac:dyDescent="0.3">
      <c r="A147" s="34" t="s">
        <v>201</v>
      </c>
      <c r="B147" s="7"/>
      <c r="C147" s="7"/>
      <c r="D147" s="7">
        <f t="shared" si="2"/>
        <v>0</v>
      </c>
    </row>
    <row r="148" spans="1:4" ht="18" x14ac:dyDescent="0.3">
      <c r="A148" s="9" t="s">
        <v>35</v>
      </c>
      <c r="B148" s="7">
        <v>0.3</v>
      </c>
      <c r="C148" s="7">
        <v>45000</v>
      </c>
      <c r="D148" s="7">
        <f t="shared" si="2"/>
        <v>13500</v>
      </c>
    </row>
    <row r="149" spans="1:4" ht="18" hidden="1" x14ac:dyDescent="0.3">
      <c r="A149" s="9" t="s">
        <v>270</v>
      </c>
      <c r="B149" s="7"/>
      <c r="C149" s="7"/>
      <c r="D149" s="7">
        <f t="shared" si="2"/>
        <v>0</v>
      </c>
    </row>
    <row r="150" spans="1:4" ht="18" x14ac:dyDescent="0.3">
      <c r="A150" s="9" t="s">
        <v>47</v>
      </c>
      <c r="B150" s="7">
        <v>5</v>
      </c>
      <c r="C150" s="7">
        <v>7000</v>
      </c>
      <c r="D150" s="7">
        <f t="shared" si="2"/>
        <v>35000</v>
      </c>
    </row>
    <row r="151" spans="1:4" ht="18" hidden="1" x14ac:dyDescent="0.3">
      <c r="A151" s="16" t="s">
        <v>48</v>
      </c>
      <c r="B151" s="7"/>
      <c r="C151" s="7"/>
      <c r="D151" s="7">
        <f t="shared" si="2"/>
        <v>0</v>
      </c>
    </row>
    <row r="152" spans="1:4" ht="18" hidden="1" x14ac:dyDescent="0.3">
      <c r="A152" s="16" t="s">
        <v>49</v>
      </c>
      <c r="B152" s="7"/>
      <c r="C152" s="7"/>
      <c r="D152" s="7">
        <f t="shared" si="2"/>
        <v>0</v>
      </c>
    </row>
    <row r="153" spans="1:4" ht="18" hidden="1" x14ac:dyDescent="0.3">
      <c r="A153" s="16" t="s">
        <v>50</v>
      </c>
      <c r="B153" s="7"/>
      <c r="C153" s="7"/>
      <c r="D153" s="7">
        <f t="shared" si="2"/>
        <v>0</v>
      </c>
    </row>
    <row r="154" spans="1:4" ht="18" hidden="1" x14ac:dyDescent="0.3">
      <c r="A154" s="9" t="s">
        <v>51</v>
      </c>
      <c r="B154" s="7"/>
      <c r="C154" s="7"/>
      <c r="D154" s="7">
        <f t="shared" si="2"/>
        <v>0</v>
      </c>
    </row>
    <row r="155" spans="1:4" ht="18" x14ac:dyDescent="0.3">
      <c r="A155" s="9" t="s">
        <v>53</v>
      </c>
      <c r="B155" s="7">
        <v>7</v>
      </c>
      <c r="C155" s="7">
        <v>4200</v>
      </c>
      <c r="D155" s="7">
        <f t="shared" si="2"/>
        <v>29400</v>
      </c>
    </row>
    <row r="156" spans="1:4" ht="18" hidden="1" x14ac:dyDescent="0.3">
      <c r="A156" s="9" t="s">
        <v>54</v>
      </c>
      <c r="B156" s="7"/>
      <c r="C156" s="7"/>
      <c r="D156" s="7">
        <f t="shared" si="2"/>
        <v>0</v>
      </c>
    </row>
    <row r="157" spans="1:4" ht="18" hidden="1" x14ac:dyDescent="0.3">
      <c r="A157" s="11" t="s">
        <v>52</v>
      </c>
      <c r="B157" s="7"/>
      <c r="C157" s="7"/>
      <c r="D157" s="7">
        <f t="shared" si="2"/>
        <v>0</v>
      </c>
    </row>
    <row r="158" spans="1:4" ht="18" hidden="1" x14ac:dyDescent="0.3">
      <c r="A158" s="17" t="s">
        <v>58</v>
      </c>
      <c r="B158" s="7"/>
      <c r="C158" s="7"/>
      <c r="D158" s="7">
        <f t="shared" si="2"/>
        <v>0</v>
      </c>
    </row>
    <row r="159" spans="1:4" ht="18" hidden="1" x14ac:dyDescent="0.3">
      <c r="A159" s="9" t="s">
        <v>59</v>
      </c>
      <c r="B159" s="7"/>
      <c r="C159" s="7"/>
      <c r="D159" s="7">
        <f t="shared" si="2"/>
        <v>0</v>
      </c>
    </row>
    <row r="160" spans="1:4" ht="18" hidden="1" x14ac:dyDescent="0.3">
      <c r="A160" s="19" t="s">
        <v>60</v>
      </c>
      <c r="B160" s="7"/>
      <c r="C160" s="7"/>
      <c r="D160" s="7">
        <f t="shared" si="2"/>
        <v>0</v>
      </c>
    </row>
    <row r="161" spans="1:4" ht="18" hidden="1" x14ac:dyDescent="0.3">
      <c r="A161" s="9" t="s">
        <v>146</v>
      </c>
      <c r="B161" s="7"/>
      <c r="C161" s="7"/>
      <c r="D161" s="7">
        <f t="shared" si="2"/>
        <v>0</v>
      </c>
    </row>
    <row r="162" spans="1:4" ht="18" hidden="1" x14ac:dyDescent="0.3">
      <c r="A162" s="9" t="s">
        <v>147</v>
      </c>
      <c r="B162" s="7"/>
      <c r="C162" s="7"/>
      <c r="D162" s="7">
        <f t="shared" si="2"/>
        <v>0</v>
      </c>
    </row>
    <row r="163" spans="1:4" ht="18" hidden="1" x14ac:dyDescent="0.3">
      <c r="A163" s="16" t="s">
        <v>151</v>
      </c>
      <c r="B163" s="7"/>
      <c r="C163" s="7"/>
      <c r="D163" s="7">
        <f t="shared" si="2"/>
        <v>0</v>
      </c>
    </row>
    <row r="164" spans="1:4" ht="18" hidden="1" x14ac:dyDescent="0.3">
      <c r="A164" s="9" t="s">
        <v>149</v>
      </c>
      <c r="B164" s="7"/>
      <c r="C164" s="7"/>
      <c r="D164" s="7">
        <f t="shared" si="2"/>
        <v>0</v>
      </c>
    </row>
    <row r="165" spans="1:4" ht="18" hidden="1" x14ac:dyDescent="0.3">
      <c r="A165" s="9" t="s">
        <v>148</v>
      </c>
      <c r="B165" s="7"/>
      <c r="C165" s="7"/>
      <c r="D165" s="7">
        <f t="shared" si="2"/>
        <v>0</v>
      </c>
    </row>
    <row r="166" spans="1:4" ht="18" hidden="1" x14ac:dyDescent="0.3">
      <c r="A166" s="9" t="s">
        <v>150</v>
      </c>
      <c r="B166" s="7"/>
      <c r="C166" s="7"/>
      <c r="D166" s="7">
        <f t="shared" si="2"/>
        <v>0</v>
      </c>
    </row>
    <row r="167" spans="1:4" ht="18" hidden="1" x14ac:dyDescent="0.3">
      <c r="A167" s="9" t="s">
        <v>297</v>
      </c>
      <c r="B167" s="7"/>
      <c r="C167" s="7"/>
      <c r="D167" s="7">
        <f t="shared" si="2"/>
        <v>0</v>
      </c>
    </row>
    <row r="168" spans="1:4" ht="18" hidden="1" x14ac:dyDescent="0.3">
      <c r="A168" s="13" t="s">
        <v>72</v>
      </c>
      <c r="B168" s="7"/>
      <c r="C168" s="7"/>
      <c r="D168" s="7">
        <f t="shared" si="2"/>
        <v>0</v>
      </c>
    </row>
    <row r="169" spans="1:4" ht="18" hidden="1" x14ac:dyDescent="0.3">
      <c r="A169" s="12" t="s">
        <v>311</v>
      </c>
      <c r="B169" s="7"/>
      <c r="C169" s="7"/>
      <c r="D169" s="7">
        <f t="shared" si="2"/>
        <v>0</v>
      </c>
    </row>
    <row r="170" spans="1:4" ht="18" hidden="1" x14ac:dyDescent="0.3">
      <c r="A170" s="9" t="s">
        <v>71</v>
      </c>
      <c r="B170" s="7"/>
      <c r="C170" s="7"/>
      <c r="D170" s="7">
        <f t="shared" si="2"/>
        <v>0</v>
      </c>
    </row>
    <row r="171" spans="1:4" ht="18" hidden="1" x14ac:dyDescent="0.3">
      <c r="A171" s="9" t="s">
        <v>75</v>
      </c>
      <c r="B171" s="7"/>
      <c r="C171" s="7"/>
      <c r="D171" s="7">
        <f t="shared" si="2"/>
        <v>0</v>
      </c>
    </row>
    <row r="172" spans="1:4" ht="18" hidden="1" x14ac:dyDescent="0.3">
      <c r="A172" s="9" t="s">
        <v>73</v>
      </c>
      <c r="B172" s="7"/>
      <c r="C172" s="7"/>
      <c r="D172" s="7">
        <f t="shared" si="2"/>
        <v>0</v>
      </c>
    </row>
    <row r="173" spans="1:4" ht="18" x14ac:dyDescent="0.3">
      <c r="A173" s="9" t="s">
        <v>74</v>
      </c>
      <c r="B173" s="7">
        <f>17+24+33</f>
        <v>74</v>
      </c>
      <c r="C173" s="7">
        <v>13000</v>
      </c>
      <c r="D173" s="7">
        <f t="shared" si="2"/>
        <v>962000</v>
      </c>
    </row>
    <row r="174" spans="1:4" ht="18" x14ac:dyDescent="0.3">
      <c r="A174" s="13" t="s">
        <v>89</v>
      </c>
      <c r="B174" s="7">
        <v>6</v>
      </c>
      <c r="C174" s="7">
        <v>10400</v>
      </c>
      <c r="D174" s="7">
        <f t="shared" si="2"/>
        <v>62400</v>
      </c>
    </row>
    <row r="175" spans="1:4" ht="18" hidden="1" x14ac:dyDescent="0.3">
      <c r="A175" s="9" t="s">
        <v>314</v>
      </c>
      <c r="B175" s="7"/>
      <c r="C175" s="7"/>
      <c r="D175" s="7">
        <f t="shared" si="2"/>
        <v>0</v>
      </c>
    </row>
    <row r="176" spans="1:4" ht="18" hidden="1" x14ac:dyDescent="0.3">
      <c r="A176" s="21" t="s">
        <v>86</v>
      </c>
      <c r="B176" s="7"/>
      <c r="C176" s="7"/>
      <c r="D176" s="7">
        <f t="shared" si="2"/>
        <v>0</v>
      </c>
    </row>
    <row r="177" spans="1:4" ht="18" hidden="1" x14ac:dyDescent="0.3">
      <c r="A177" s="21" t="s">
        <v>87</v>
      </c>
      <c r="B177" s="7"/>
      <c r="C177" s="7"/>
      <c r="D177" s="7">
        <f t="shared" si="2"/>
        <v>0</v>
      </c>
    </row>
    <row r="178" spans="1:4" ht="18" hidden="1" x14ac:dyDescent="0.3">
      <c r="A178" s="11" t="s">
        <v>88</v>
      </c>
      <c r="B178" s="7"/>
      <c r="C178" s="7"/>
      <c r="D178" s="7">
        <f t="shared" si="2"/>
        <v>0</v>
      </c>
    </row>
    <row r="179" spans="1:4" ht="18" hidden="1" x14ac:dyDescent="0.3">
      <c r="A179" s="12" t="s">
        <v>175</v>
      </c>
      <c r="B179" s="7"/>
      <c r="C179" s="7"/>
      <c r="D179" s="7">
        <f t="shared" si="2"/>
        <v>0</v>
      </c>
    </row>
    <row r="180" spans="1:4" ht="18" hidden="1" x14ac:dyDescent="0.3">
      <c r="A180" s="12" t="s">
        <v>176</v>
      </c>
      <c r="B180" s="7"/>
      <c r="C180" s="7"/>
      <c r="D180" s="7">
        <f t="shared" si="2"/>
        <v>0</v>
      </c>
    </row>
    <row r="181" spans="1:4" ht="18" hidden="1" x14ac:dyDescent="0.3">
      <c r="A181" s="12" t="s">
        <v>177</v>
      </c>
      <c r="B181" s="7"/>
      <c r="C181" s="7"/>
      <c r="D181" s="7">
        <f t="shared" si="2"/>
        <v>0</v>
      </c>
    </row>
    <row r="182" spans="1:4" ht="18" x14ac:dyDescent="0.3">
      <c r="A182" s="9" t="s">
        <v>178</v>
      </c>
      <c r="B182" s="7">
        <f>45*3</f>
        <v>135</v>
      </c>
      <c r="C182" s="7">
        <v>2100</v>
      </c>
      <c r="D182" s="7">
        <f t="shared" si="2"/>
        <v>283500</v>
      </c>
    </row>
    <row r="183" spans="1:4" ht="18" hidden="1" x14ac:dyDescent="0.3">
      <c r="A183" s="12" t="s">
        <v>179</v>
      </c>
      <c r="B183" s="7"/>
      <c r="C183" s="7"/>
      <c r="D183" s="7">
        <f t="shared" si="2"/>
        <v>0</v>
      </c>
    </row>
    <row r="184" spans="1:4" ht="18" x14ac:dyDescent="0.3">
      <c r="A184" s="12" t="s">
        <v>180</v>
      </c>
      <c r="B184" s="7">
        <v>3</v>
      </c>
      <c r="C184" s="7">
        <v>20000</v>
      </c>
      <c r="D184" s="7">
        <f t="shared" si="2"/>
        <v>60000</v>
      </c>
    </row>
    <row r="185" spans="1:4" ht="18" hidden="1" x14ac:dyDescent="0.3">
      <c r="A185" s="12" t="s">
        <v>181</v>
      </c>
      <c r="B185" s="7"/>
      <c r="C185" s="7"/>
      <c r="D185" s="7">
        <f t="shared" si="2"/>
        <v>0</v>
      </c>
    </row>
    <row r="186" spans="1:4" ht="18" hidden="1" x14ac:dyDescent="0.3">
      <c r="A186" s="9" t="s">
        <v>182</v>
      </c>
      <c r="B186" s="7"/>
      <c r="C186" s="7"/>
      <c r="D186" s="7">
        <f t="shared" si="2"/>
        <v>0</v>
      </c>
    </row>
    <row r="187" spans="1:4" ht="18" x14ac:dyDescent="0.3">
      <c r="A187" s="9" t="s">
        <v>206</v>
      </c>
      <c r="B187" s="7">
        <v>10</v>
      </c>
      <c r="C187" s="7">
        <v>8000</v>
      </c>
      <c r="D187" s="7">
        <f t="shared" si="2"/>
        <v>80000</v>
      </c>
    </row>
    <row r="188" spans="1:4" ht="18" hidden="1" x14ac:dyDescent="0.3">
      <c r="A188" s="9" t="s">
        <v>207</v>
      </c>
      <c r="B188" s="7"/>
      <c r="C188" s="7"/>
      <c r="D188" s="7">
        <f t="shared" si="2"/>
        <v>0</v>
      </c>
    </row>
    <row r="189" spans="1:4" ht="18" hidden="1" x14ac:dyDescent="0.3">
      <c r="A189" s="9" t="s">
        <v>208</v>
      </c>
      <c r="B189" s="7"/>
      <c r="C189" s="7"/>
      <c r="D189" s="7">
        <f t="shared" si="2"/>
        <v>0</v>
      </c>
    </row>
    <row r="190" spans="1:4" ht="18" hidden="1" x14ac:dyDescent="0.3">
      <c r="A190" s="9" t="s">
        <v>209</v>
      </c>
      <c r="B190" s="7"/>
      <c r="C190" s="7"/>
      <c r="D190" s="7">
        <f t="shared" si="2"/>
        <v>0</v>
      </c>
    </row>
    <row r="191" spans="1:4" ht="18" hidden="1" x14ac:dyDescent="0.3">
      <c r="A191" s="9" t="s">
        <v>101</v>
      </c>
      <c r="B191" s="7"/>
      <c r="C191" s="7"/>
      <c r="D191" s="7">
        <f t="shared" si="2"/>
        <v>0</v>
      </c>
    </row>
    <row r="192" spans="1:4" ht="18" hidden="1" x14ac:dyDescent="0.3">
      <c r="A192" s="9" t="s">
        <v>102</v>
      </c>
      <c r="B192" s="7"/>
      <c r="C192" s="7"/>
      <c r="D192" s="7">
        <f t="shared" si="2"/>
        <v>0</v>
      </c>
    </row>
    <row r="193" spans="1:4" ht="18" hidden="1" x14ac:dyDescent="0.3">
      <c r="A193" s="9" t="s">
        <v>84</v>
      </c>
      <c r="B193" s="7"/>
      <c r="C193" s="7"/>
      <c r="D193" s="7">
        <f t="shared" si="2"/>
        <v>0</v>
      </c>
    </row>
    <row r="194" spans="1:4" ht="18" hidden="1" x14ac:dyDescent="0.3">
      <c r="A194" s="21" t="s">
        <v>85</v>
      </c>
      <c r="B194" s="7"/>
      <c r="C194" s="7"/>
      <c r="D194" s="7">
        <f t="shared" si="2"/>
        <v>0</v>
      </c>
    </row>
    <row r="195" spans="1:4" ht="18" x14ac:dyDescent="0.3">
      <c r="A195" s="5" t="s">
        <v>5</v>
      </c>
      <c r="B195" s="7">
        <v>30</v>
      </c>
      <c r="C195" s="7">
        <v>7500</v>
      </c>
      <c r="D195" s="7">
        <f t="shared" si="2"/>
        <v>225000</v>
      </c>
    </row>
    <row r="196" spans="1:4" ht="18" hidden="1" x14ac:dyDescent="0.3">
      <c r="A196" s="9" t="s">
        <v>6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5" t="s">
        <v>9</v>
      </c>
      <c r="B197" s="7"/>
      <c r="C197" s="7"/>
      <c r="D197" s="7">
        <f t="shared" si="3"/>
        <v>0</v>
      </c>
    </row>
    <row r="198" spans="1:4" ht="18" hidden="1" x14ac:dyDescent="0.3">
      <c r="A198" s="9" t="s">
        <v>161</v>
      </c>
      <c r="B198" s="7"/>
      <c r="C198" s="7"/>
      <c r="D198" s="7">
        <f t="shared" si="3"/>
        <v>0</v>
      </c>
    </row>
    <row r="199" spans="1:4" ht="18" hidden="1" x14ac:dyDescent="0.3">
      <c r="A199" s="12" t="s">
        <v>162</v>
      </c>
      <c r="B199" s="7"/>
      <c r="C199" s="7"/>
      <c r="D199" s="7">
        <f t="shared" si="3"/>
        <v>0</v>
      </c>
    </row>
    <row r="200" spans="1:4" ht="18" x14ac:dyDescent="0.3">
      <c r="A200" s="9" t="s">
        <v>163</v>
      </c>
      <c r="B200" s="7">
        <f>222+180+38</f>
        <v>440</v>
      </c>
      <c r="C200" s="43">
        <v>7000</v>
      </c>
      <c r="D200" s="7">
        <f t="shared" si="3"/>
        <v>3080000</v>
      </c>
    </row>
    <row r="201" spans="1:4" ht="18" hidden="1" x14ac:dyDescent="0.3">
      <c r="A201" s="9" t="s">
        <v>164</v>
      </c>
      <c r="B201" s="7"/>
      <c r="C201" s="7"/>
      <c r="D201" s="7">
        <f t="shared" si="3"/>
        <v>0</v>
      </c>
    </row>
    <row r="202" spans="1:4" ht="18" hidden="1" x14ac:dyDescent="0.3">
      <c r="A202" s="9" t="s">
        <v>165</v>
      </c>
      <c r="B202" s="7"/>
      <c r="C202" s="7"/>
      <c r="D202" s="7">
        <f t="shared" si="3"/>
        <v>0</v>
      </c>
    </row>
    <row r="203" spans="1:4" ht="18" hidden="1" x14ac:dyDescent="0.3">
      <c r="A203" s="19" t="s">
        <v>166</v>
      </c>
      <c r="B203" s="7"/>
      <c r="C203" s="7"/>
      <c r="D203" s="7">
        <f t="shared" si="3"/>
        <v>0</v>
      </c>
    </row>
    <row r="204" spans="1:4" ht="18" hidden="1" x14ac:dyDescent="0.3">
      <c r="A204" s="12" t="s">
        <v>226</v>
      </c>
      <c r="B204" s="7"/>
      <c r="C204" s="7"/>
      <c r="D204" s="7">
        <f t="shared" si="3"/>
        <v>0</v>
      </c>
    </row>
    <row r="205" spans="1:4" ht="18" x14ac:dyDescent="0.3">
      <c r="A205" s="12" t="s">
        <v>14</v>
      </c>
      <c r="B205" s="7">
        <v>20</v>
      </c>
      <c r="C205" s="7">
        <v>10000</v>
      </c>
      <c r="D205" s="7">
        <f t="shared" si="3"/>
        <v>200000</v>
      </c>
    </row>
    <row r="206" spans="1:4" ht="18" hidden="1" x14ac:dyDescent="0.3">
      <c r="A206" s="11" t="s">
        <v>90</v>
      </c>
      <c r="B206" s="7"/>
      <c r="C206" s="7"/>
      <c r="D206" s="7">
        <f t="shared" si="3"/>
        <v>0</v>
      </c>
    </row>
    <row r="207" spans="1:4" ht="18" hidden="1" x14ac:dyDescent="0.3">
      <c r="A207" s="11" t="s">
        <v>93</v>
      </c>
      <c r="B207" s="7"/>
      <c r="C207" s="7"/>
      <c r="D207" s="7">
        <f t="shared" si="3"/>
        <v>0</v>
      </c>
    </row>
    <row r="208" spans="1:4" ht="18" hidden="1" x14ac:dyDescent="0.3">
      <c r="A208" s="11" t="s">
        <v>94</v>
      </c>
      <c r="B208" s="7"/>
      <c r="C208" s="7"/>
      <c r="D208" s="7">
        <f t="shared" si="3"/>
        <v>0</v>
      </c>
    </row>
    <row r="209" spans="1:4" ht="18" hidden="1" x14ac:dyDescent="0.3">
      <c r="A209" s="11" t="s">
        <v>98</v>
      </c>
      <c r="B209" s="7"/>
      <c r="C209" s="7"/>
      <c r="D209" s="7">
        <f t="shared" si="3"/>
        <v>0</v>
      </c>
    </row>
    <row r="210" spans="1:4" ht="18" hidden="1" x14ac:dyDescent="0.3">
      <c r="A210" s="9" t="s">
        <v>109</v>
      </c>
      <c r="B210" s="7"/>
      <c r="C210" s="7"/>
      <c r="D210" s="7">
        <f t="shared" si="3"/>
        <v>0</v>
      </c>
    </row>
    <row r="211" spans="1:4" ht="18" hidden="1" x14ac:dyDescent="0.3">
      <c r="A211" s="9" t="s">
        <v>110</v>
      </c>
      <c r="B211" s="7"/>
      <c r="C211" s="7"/>
      <c r="D211" s="7">
        <f t="shared" si="3"/>
        <v>0</v>
      </c>
    </row>
    <row r="212" spans="1:4" ht="18" hidden="1" x14ac:dyDescent="0.3">
      <c r="A212" s="9" t="s">
        <v>111</v>
      </c>
      <c r="B212" s="7"/>
      <c r="C212" s="7"/>
      <c r="D212" s="7">
        <f t="shared" si="3"/>
        <v>0</v>
      </c>
    </row>
    <row r="213" spans="1:4" ht="18" hidden="1" x14ac:dyDescent="0.3">
      <c r="A213" s="9" t="s">
        <v>112</v>
      </c>
      <c r="B213" s="7"/>
      <c r="C213" s="7"/>
      <c r="D213" s="7">
        <f t="shared" si="3"/>
        <v>0</v>
      </c>
    </row>
    <row r="214" spans="1:4" ht="18" hidden="1" x14ac:dyDescent="0.3">
      <c r="A214" s="12" t="s">
        <v>131</v>
      </c>
      <c r="B214" s="7"/>
      <c r="C214" s="7"/>
      <c r="D214" s="7">
        <f t="shared" si="3"/>
        <v>0</v>
      </c>
    </row>
    <row r="215" spans="1:4" ht="18" hidden="1" x14ac:dyDescent="0.3">
      <c r="A215" s="12" t="s">
        <v>132</v>
      </c>
      <c r="B215" s="7"/>
      <c r="C215" s="7"/>
      <c r="D215" s="7">
        <f t="shared" si="3"/>
        <v>0</v>
      </c>
    </row>
    <row r="216" spans="1:4" ht="18" hidden="1" x14ac:dyDescent="0.3">
      <c r="A216" s="9" t="s">
        <v>133</v>
      </c>
      <c r="B216" s="7"/>
      <c r="C216" s="7"/>
      <c r="D216" s="7">
        <f t="shared" si="3"/>
        <v>0</v>
      </c>
    </row>
    <row r="217" spans="1:4" ht="18" hidden="1" x14ac:dyDescent="0.3">
      <c r="A217" s="9" t="s">
        <v>134</v>
      </c>
      <c r="B217" s="7"/>
      <c r="C217" s="7"/>
      <c r="D217" s="7">
        <f t="shared" si="3"/>
        <v>0</v>
      </c>
    </row>
    <row r="218" spans="1:4" ht="18" hidden="1" x14ac:dyDescent="0.3">
      <c r="A218" s="9" t="s">
        <v>202</v>
      </c>
      <c r="B218" s="7"/>
      <c r="C218" s="7"/>
      <c r="D218" s="7">
        <f t="shared" si="3"/>
        <v>0</v>
      </c>
    </row>
    <row r="219" spans="1:4" ht="18" hidden="1" x14ac:dyDescent="0.3">
      <c r="A219" s="11" t="s">
        <v>203</v>
      </c>
      <c r="B219" s="7"/>
      <c r="C219" s="7"/>
      <c r="D219" s="7">
        <f t="shared" si="3"/>
        <v>0</v>
      </c>
    </row>
    <row r="220" spans="1:4" ht="18" hidden="1" x14ac:dyDescent="0.3">
      <c r="A220" s="9" t="s">
        <v>204</v>
      </c>
      <c r="B220" s="7"/>
      <c r="C220" s="7"/>
      <c r="D220" s="7">
        <f t="shared" si="3"/>
        <v>0</v>
      </c>
    </row>
    <row r="221" spans="1:4" ht="18" hidden="1" x14ac:dyDescent="0.3">
      <c r="A221" s="11" t="s">
        <v>205</v>
      </c>
      <c r="B221" s="7"/>
      <c r="C221" s="7"/>
      <c r="D221" s="7">
        <f t="shared" si="3"/>
        <v>0</v>
      </c>
    </row>
    <row r="222" spans="1:4" ht="18" hidden="1" x14ac:dyDescent="0.3">
      <c r="A222" s="9" t="s">
        <v>240</v>
      </c>
      <c r="B222" s="7"/>
      <c r="C222" s="7"/>
      <c r="D222" s="7">
        <f t="shared" si="3"/>
        <v>0</v>
      </c>
    </row>
    <row r="223" spans="1:4" ht="18" hidden="1" x14ac:dyDescent="0.3">
      <c r="A223" s="9" t="s">
        <v>259</v>
      </c>
      <c r="B223" s="7"/>
      <c r="C223" s="7"/>
      <c r="D223" s="7">
        <f t="shared" si="3"/>
        <v>0</v>
      </c>
    </row>
    <row r="224" spans="1:4" ht="18" hidden="1" x14ac:dyDescent="0.3">
      <c r="A224" s="9" t="s">
        <v>264</v>
      </c>
      <c r="B224" s="7"/>
      <c r="C224" s="7"/>
      <c r="D224" s="7">
        <f t="shared" si="3"/>
        <v>0</v>
      </c>
    </row>
    <row r="225" spans="1:4" ht="18" hidden="1" x14ac:dyDescent="0.3">
      <c r="A225" s="9" t="s">
        <v>289</v>
      </c>
      <c r="B225" s="7"/>
      <c r="C225" s="7"/>
      <c r="D225" s="7">
        <f t="shared" si="3"/>
        <v>0</v>
      </c>
    </row>
    <row r="226" spans="1:4" ht="18" hidden="1" x14ac:dyDescent="0.3">
      <c r="A226" s="16" t="s">
        <v>290</v>
      </c>
      <c r="B226" s="7"/>
      <c r="C226" s="7"/>
      <c r="D226" s="7">
        <f t="shared" si="3"/>
        <v>0</v>
      </c>
    </row>
    <row r="227" spans="1:4" ht="18" hidden="1" x14ac:dyDescent="0.3">
      <c r="A227" s="12" t="s">
        <v>291</v>
      </c>
      <c r="B227" s="7"/>
      <c r="C227" s="7"/>
      <c r="D227" s="7">
        <f t="shared" si="3"/>
        <v>0</v>
      </c>
    </row>
    <row r="228" spans="1:4" ht="18" hidden="1" x14ac:dyDescent="0.3">
      <c r="A228" s="9" t="s">
        <v>262</v>
      </c>
      <c r="B228" s="7"/>
      <c r="C228" s="7"/>
      <c r="D228" s="7">
        <f t="shared" si="3"/>
        <v>0</v>
      </c>
    </row>
    <row r="229" spans="1:4" ht="18" hidden="1" x14ac:dyDescent="0.3">
      <c r="A229" s="16" t="s">
        <v>275</v>
      </c>
      <c r="B229" s="7"/>
      <c r="C229" s="7"/>
      <c r="D229" s="7">
        <f t="shared" si="3"/>
        <v>0</v>
      </c>
    </row>
    <row r="230" spans="1:4" ht="18" hidden="1" x14ac:dyDescent="0.3">
      <c r="A230" s="9" t="s">
        <v>31</v>
      </c>
      <c r="B230" s="7"/>
      <c r="C230" s="7"/>
      <c r="D230" s="7">
        <f t="shared" si="3"/>
        <v>0</v>
      </c>
    </row>
    <row r="231" spans="1:4" ht="18" hidden="1" x14ac:dyDescent="0.3">
      <c r="A231" s="11" t="s">
        <v>32</v>
      </c>
      <c r="B231" s="15"/>
      <c r="C231" s="15"/>
      <c r="D231" s="7">
        <f t="shared" si="3"/>
        <v>0</v>
      </c>
    </row>
    <row r="232" spans="1:4" ht="18" hidden="1" x14ac:dyDescent="0.3">
      <c r="A232" s="11" t="s">
        <v>33</v>
      </c>
      <c r="B232" s="15"/>
      <c r="C232" s="15"/>
      <c r="D232" s="7">
        <f t="shared" si="3"/>
        <v>0</v>
      </c>
    </row>
    <row r="233" spans="1:4" ht="18" hidden="1" x14ac:dyDescent="0.3">
      <c r="A233" s="21" t="s">
        <v>248</v>
      </c>
      <c r="B233" s="7"/>
      <c r="C233" s="7"/>
      <c r="D233" s="7">
        <f t="shared" si="3"/>
        <v>0</v>
      </c>
    </row>
    <row r="234" spans="1:4" ht="18" hidden="1" x14ac:dyDescent="0.3">
      <c r="A234" s="11" t="s">
        <v>261</v>
      </c>
      <c r="B234" s="7"/>
      <c r="C234" s="7"/>
      <c r="D234" s="7">
        <f t="shared" si="3"/>
        <v>0</v>
      </c>
    </row>
    <row r="235" spans="1:4" ht="18" hidden="1" x14ac:dyDescent="0.3">
      <c r="A235" s="21" t="s">
        <v>249</v>
      </c>
      <c r="B235" s="7"/>
      <c r="C235" s="7"/>
      <c r="D235" s="7">
        <f t="shared" si="3"/>
        <v>0</v>
      </c>
    </row>
    <row r="236" spans="1:4" ht="18" hidden="1" x14ac:dyDescent="0.3">
      <c r="A236" s="11" t="s">
        <v>260</v>
      </c>
      <c r="B236" s="7"/>
      <c r="C236" s="7"/>
      <c r="D236" s="7">
        <f t="shared" si="3"/>
        <v>0</v>
      </c>
    </row>
    <row r="237" spans="1:4" ht="18" hidden="1" x14ac:dyDescent="0.3">
      <c r="A237" s="11" t="s">
        <v>10</v>
      </c>
      <c r="B237" s="7"/>
      <c r="C237" s="7"/>
      <c r="D237" s="7">
        <f t="shared" si="3"/>
        <v>0</v>
      </c>
    </row>
    <row r="238" spans="1:4" ht="18" hidden="1" x14ac:dyDescent="0.3">
      <c r="A238" s="9" t="s">
        <v>30</v>
      </c>
      <c r="B238" s="7"/>
      <c r="C238" s="7"/>
      <c r="D238" s="7">
        <f t="shared" si="3"/>
        <v>0</v>
      </c>
    </row>
    <row r="239" spans="1:4" ht="18" hidden="1" x14ac:dyDescent="0.3">
      <c r="A239" s="9" t="s">
        <v>263</v>
      </c>
      <c r="B239" s="7"/>
      <c r="C239" s="7"/>
      <c r="D239" s="7">
        <f t="shared" si="3"/>
        <v>0</v>
      </c>
    </row>
    <row r="240" spans="1:4" ht="18" hidden="1" x14ac:dyDescent="0.3">
      <c r="A240" s="16" t="s">
        <v>247</v>
      </c>
      <c r="B240" s="7"/>
      <c r="C240" s="7"/>
      <c r="D240" s="7">
        <f t="shared" si="3"/>
        <v>0</v>
      </c>
    </row>
    <row r="241" spans="1:4" ht="18" hidden="1" x14ac:dyDescent="0.3">
      <c r="A241" s="9" t="s">
        <v>266</v>
      </c>
      <c r="B241" s="7"/>
      <c r="C241" s="7"/>
      <c r="D241" s="7">
        <f t="shared" si="3"/>
        <v>0</v>
      </c>
    </row>
    <row r="242" spans="1:4" ht="18" hidden="1" x14ac:dyDescent="0.3">
      <c r="A242" s="12" t="s">
        <v>172</v>
      </c>
      <c r="B242" s="7"/>
      <c r="C242" s="7"/>
      <c r="D242" s="7">
        <f t="shared" si="3"/>
        <v>0</v>
      </c>
    </row>
    <row r="243" spans="1:4" ht="18" hidden="1" x14ac:dyDescent="0.3">
      <c r="A243" s="9" t="s">
        <v>173</v>
      </c>
      <c r="B243" s="7"/>
      <c r="C243" s="7"/>
      <c r="D243" s="7">
        <f t="shared" si="3"/>
        <v>0</v>
      </c>
    </row>
    <row r="244" spans="1:4" ht="18" hidden="1" x14ac:dyDescent="0.3">
      <c r="A244" s="9" t="s">
        <v>174</v>
      </c>
      <c r="B244" s="7"/>
      <c r="C244" s="7"/>
      <c r="D244" s="7">
        <f t="shared" si="3"/>
        <v>0</v>
      </c>
    </row>
    <row r="245" spans="1:4" ht="18" hidden="1" x14ac:dyDescent="0.3">
      <c r="A245" s="12" t="s">
        <v>296</v>
      </c>
      <c r="B245" s="7"/>
      <c r="C245" s="7"/>
      <c r="D245" s="7">
        <f t="shared" si="3"/>
        <v>0</v>
      </c>
    </row>
    <row r="246" spans="1:4" ht="18" hidden="1" x14ac:dyDescent="0.3">
      <c r="A246" s="9" t="s">
        <v>298</v>
      </c>
      <c r="B246" s="7"/>
      <c r="C246" s="7"/>
      <c r="D246" s="7">
        <f t="shared" si="3"/>
        <v>0</v>
      </c>
    </row>
    <row r="247" spans="1:4" ht="18" hidden="1" x14ac:dyDescent="0.3">
      <c r="A247" s="21" t="s">
        <v>302</v>
      </c>
      <c r="B247" s="7"/>
      <c r="C247" s="7"/>
      <c r="D247" s="7">
        <f t="shared" si="3"/>
        <v>0</v>
      </c>
    </row>
    <row r="248" spans="1:4" ht="18" hidden="1" x14ac:dyDescent="0.3">
      <c r="A248" s="9" t="s">
        <v>305</v>
      </c>
      <c r="B248" s="7"/>
      <c r="C248" s="7"/>
      <c r="D248" s="7">
        <f t="shared" si="3"/>
        <v>0</v>
      </c>
    </row>
    <row r="249" spans="1:4" ht="18" hidden="1" x14ac:dyDescent="0.3">
      <c r="A249" s="9" t="s">
        <v>304</v>
      </c>
      <c r="B249" s="7"/>
      <c r="C249" s="7"/>
      <c r="D249" s="7">
        <f t="shared" si="3"/>
        <v>0</v>
      </c>
    </row>
    <row r="250" spans="1:4" ht="18" hidden="1" x14ac:dyDescent="0.3">
      <c r="A250" s="9" t="s">
        <v>306</v>
      </c>
      <c r="B250" s="7"/>
      <c r="C250" s="7"/>
      <c r="D250" s="7">
        <f t="shared" si="3"/>
        <v>0</v>
      </c>
    </row>
    <row r="251" spans="1:4" ht="18" hidden="1" x14ac:dyDescent="0.3">
      <c r="A251" s="21" t="s">
        <v>308</v>
      </c>
      <c r="B251" s="7"/>
      <c r="C251" s="7"/>
      <c r="D251" s="7">
        <f t="shared" si="3"/>
        <v>0</v>
      </c>
    </row>
    <row r="252" spans="1:4" ht="18" hidden="1" x14ac:dyDescent="0.3">
      <c r="A252" s="9" t="s">
        <v>307</v>
      </c>
      <c r="B252" s="7"/>
      <c r="C252" s="7"/>
      <c r="D252" s="7">
        <f t="shared" si="3"/>
        <v>0</v>
      </c>
    </row>
    <row r="253" spans="1:4" ht="18" hidden="1" x14ac:dyDescent="0.3">
      <c r="A253" s="9" t="s">
        <v>317</v>
      </c>
      <c r="B253" s="7"/>
      <c r="C253" s="7"/>
      <c r="D253" s="7">
        <f t="shared" si="3"/>
        <v>0</v>
      </c>
    </row>
    <row r="254" spans="1:4" ht="18" hidden="1" x14ac:dyDescent="0.3">
      <c r="A254" s="9" t="s">
        <v>309</v>
      </c>
      <c r="B254" s="7"/>
      <c r="C254" s="7"/>
      <c r="D254" s="7">
        <f t="shared" si="3"/>
        <v>0</v>
      </c>
    </row>
    <row r="255" spans="1:4" ht="18" hidden="1" x14ac:dyDescent="0.3">
      <c r="A255" s="9" t="s">
        <v>313</v>
      </c>
      <c r="B255" s="7"/>
      <c r="C255" s="7"/>
      <c r="D255" s="7">
        <f t="shared" si="3"/>
        <v>0</v>
      </c>
    </row>
    <row r="256" spans="1:4" ht="18" hidden="1" x14ac:dyDescent="0.3">
      <c r="A256" s="21" t="s">
        <v>315</v>
      </c>
      <c r="B256" s="7"/>
      <c r="C256" s="7"/>
      <c r="D256" s="7">
        <f t="shared" si="3"/>
        <v>0</v>
      </c>
    </row>
    <row r="257" spans="1:4" ht="18" hidden="1" x14ac:dyDescent="0.3">
      <c r="A257" s="21" t="s">
        <v>316</v>
      </c>
      <c r="B257" s="7"/>
      <c r="C257" s="7"/>
      <c r="D257" s="7">
        <f t="shared" si="3"/>
        <v>0</v>
      </c>
    </row>
    <row r="258" spans="1:4" ht="18" hidden="1" x14ac:dyDescent="0.3">
      <c r="A258" s="21" t="s">
        <v>319</v>
      </c>
      <c r="B258" s="7"/>
      <c r="C258" s="7"/>
      <c r="D258" s="7">
        <f t="shared" si="3"/>
        <v>0</v>
      </c>
    </row>
    <row r="259" spans="1:4" ht="18" hidden="1" x14ac:dyDescent="0.3">
      <c r="A259" s="9" t="s">
        <v>318</v>
      </c>
      <c r="B259" s="7"/>
      <c r="C259" s="7"/>
      <c r="D259" s="7">
        <f t="shared" si="3"/>
        <v>0</v>
      </c>
    </row>
    <row r="260" spans="1:4" ht="18" hidden="1" x14ac:dyDescent="0.3">
      <c r="A260" s="9" t="s">
        <v>321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320</v>
      </c>
      <c r="B261" s="7"/>
      <c r="C261" s="7"/>
      <c r="D261" s="7">
        <f t="shared" si="4"/>
        <v>0</v>
      </c>
    </row>
    <row r="262" spans="1:4" ht="18" hidden="1" x14ac:dyDescent="0.3">
      <c r="A262" s="9" t="s">
        <v>324</v>
      </c>
      <c r="B262" s="7"/>
      <c r="C262" s="7"/>
      <c r="D262" s="7">
        <f t="shared" si="4"/>
        <v>0</v>
      </c>
    </row>
    <row r="263" spans="1:4" ht="18" hidden="1" x14ac:dyDescent="0.3">
      <c r="A263" s="9" t="s">
        <v>322</v>
      </c>
      <c r="B263" s="7"/>
      <c r="C263" s="7"/>
      <c r="D263" s="7">
        <f t="shared" si="4"/>
        <v>0</v>
      </c>
    </row>
    <row r="264" spans="1:4" ht="18" hidden="1" x14ac:dyDescent="0.3">
      <c r="A264" s="9" t="s">
        <v>323</v>
      </c>
      <c r="B264" s="7"/>
      <c r="C264" s="7"/>
      <c r="D264" s="7">
        <f t="shared" si="4"/>
        <v>0</v>
      </c>
    </row>
    <row r="265" spans="1:4" ht="18" hidden="1" x14ac:dyDescent="0.3">
      <c r="A265" s="9" t="s">
        <v>325</v>
      </c>
      <c r="B265" s="7"/>
      <c r="C265" s="7"/>
      <c r="D265" s="7">
        <f t="shared" si="4"/>
        <v>0</v>
      </c>
    </row>
    <row r="266" spans="1:4" ht="18" hidden="1" x14ac:dyDescent="0.3">
      <c r="A266" s="9" t="s">
        <v>299</v>
      </c>
      <c r="B266" s="7"/>
      <c r="C266" s="7"/>
      <c r="D266" s="7">
        <f t="shared" si="4"/>
        <v>0</v>
      </c>
    </row>
    <row r="267" spans="1:4" ht="18" hidden="1" x14ac:dyDescent="0.3">
      <c r="A267" s="9" t="s">
        <v>326</v>
      </c>
      <c r="B267" s="7"/>
      <c r="C267" s="7"/>
      <c r="D267" s="7">
        <f t="shared" si="4"/>
        <v>0</v>
      </c>
    </row>
    <row r="268" spans="1:4" ht="18" hidden="1" x14ac:dyDescent="0.3">
      <c r="A268" s="9" t="s">
        <v>327</v>
      </c>
      <c r="B268" s="7"/>
      <c r="C268" s="7"/>
      <c r="D268" s="7">
        <f t="shared" si="4"/>
        <v>0</v>
      </c>
    </row>
    <row r="269" spans="1:4" ht="18" hidden="1" x14ac:dyDescent="0.3">
      <c r="A269" s="9" t="s">
        <v>278</v>
      </c>
      <c r="B269" s="7"/>
      <c r="C269" s="7"/>
      <c r="D269" s="7">
        <f t="shared" si="4"/>
        <v>0</v>
      </c>
    </row>
    <row r="270" spans="1:4" ht="18" hidden="1" x14ac:dyDescent="0.3">
      <c r="A270" s="16" t="s">
        <v>279</v>
      </c>
      <c r="B270" s="7"/>
      <c r="C270" s="7"/>
      <c r="D270" s="7">
        <f t="shared" si="4"/>
        <v>0</v>
      </c>
    </row>
    <row r="271" spans="1:4" ht="18" hidden="1" x14ac:dyDescent="0.3">
      <c r="A271" s="9" t="s">
        <v>280</v>
      </c>
      <c r="B271" s="7"/>
      <c r="C271" s="7"/>
      <c r="D271" s="7">
        <f t="shared" si="4"/>
        <v>0</v>
      </c>
    </row>
    <row r="272" spans="1:4" ht="18" x14ac:dyDescent="0.3">
      <c r="A272" s="9" t="s">
        <v>24</v>
      </c>
      <c r="B272" s="7">
        <v>95</v>
      </c>
      <c r="C272" s="7">
        <v>5000</v>
      </c>
      <c r="D272" s="7">
        <f t="shared" si="4"/>
        <v>475000</v>
      </c>
    </row>
    <row r="273" spans="1:4" ht="18" hidden="1" x14ac:dyDescent="0.3">
      <c r="A273" s="9" t="s">
        <v>23</v>
      </c>
      <c r="B273" s="7"/>
      <c r="C273" s="7"/>
      <c r="D273" s="7">
        <f t="shared" si="4"/>
        <v>0</v>
      </c>
    </row>
    <row r="274" spans="1:4" ht="18" hidden="1" x14ac:dyDescent="0.3">
      <c r="A274" s="9" t="s">
        <v>25</v>
      </c>
      <c r="B274" s="7"/>
      <c r="C274" s="7"/>
      <c r="D274" s="7">
        <f t="shared" si="4"/>
        <v>0</v>
      </c>
    </row>
    <row r="275" spans="1:4" ht="18" hidden="1" x14ac:dyDescent="0.3">
      <c r="A275" s="9" t="s">
        <v>22</v>
      </c>
      <c r="B275" s="7"/>
      <c r="C275" s="7"/>
      <c r="D275" s="7">
        <f t="shared" si="4"/>
        <v>0</v>
      </c>
    </row>
    <row r="276" spans="1:4" ht="18" hidden="1" x14ac:dyDescent="0.3">
      <c r="A276" s="9" t="s">
        <v>26</v>
      </c>
      <c r="B276" s="7"/>
      <c r="C276" s="7"/>
      <c r="D276" s="7">
        <f t="shared" si="4"/>
        <v>0</v>
      </c>
    </row>
    <row r="277" spans="1:4" ht="18" hidden="1" x14ac:dyDescent="0.3">
      <c r="A277" s="9" t="s">
        <v>39</v>
      </c>
      <c r="B277" s="7"/>
      <c r="C277" s="7"/>
      <c r="D277" s="7">
        <f t="shared" si="4"/>
        <v>0</v>
      </c>
    </row>
    <row r="278" spans="1:4" ht="18" hidden="1" x14ac:dyDescent="0.3">
      <c r="A278" s="9" t="s">
        <v>45</v>
      </c>
      <c r="B278" s="7"/>
      <c r="C278" s="7"/>
      <c r="D278" s="7">
        <f t="shared" si="4"/>
        <v>0</v>
      </c>
    </row>
    <row r="279" spans="1:4" ht="18" x14ac:dyDescent="0.3">
      <c r="A279" s="9" t="s">
        <v>40</v>
      </c>
      <c r="B279" s="7">
        <v>7</v>
      </c>
      <c r="C279" s="7">
        <v>22000</v>
      </c>
      <c r="D279" s="7">
        <f t="shared" si="4"/>
        <v>154000</v>
      </c>
    </row>
    <row r="280" spans="1:4" ht="18" hidden="1" x14ac:dyDescent="0.3">
      <c r="A280" s="9" t="s">
        <v>44</v>
      </c>
      <c r="B280" s="7"/>
      <c r="C280" s="7"/>
      <c r="D280" s="7">
        <f t="shared" si="4"/>
        <v>0</v>
      </c>
    </row>
    <row r="281" spans="1:4" ht="18" hidden="1" x14ac:dyDescent="0.3">
      <c r="A281" s="13" t="s">
        <v>41</v>
      </c>
      <c r="B281" s="7"/>
      <c r="C281" s="7"/>
      <c r="D281" s="7">
        <f t="shared" si="4"/>
        <v>0</v>
      </c>
    </row>
    <row r="282" spans="1:4" ht="18" hidden="1" x14ac:dyDescent="0.3">
      <c r="A282" s="27" t="s">
        <v>125</v>
      </c>
      <c r="B282" s="7"/>
      <c r="C282" s="7"/>
      <c r="D282" s="7">
        <f t="shared" si="4"/>
        <v>0</v>
      </c>
    </row>
    <row r="283" spans="1:4" ht="18" x14ac:dyDescent="0.3">
      <c r="A283" s="9" t="s">
        <v>127</v>
      </c>
      <c r="B283" s="7">
        <v>16</v>
      </c>
      <c r="C283" s="7">
        <v>10000</v>
      </c>
      <c r="D283" s="7">
        <f t="shared" si="4"/>
        <v>160000</v>
      </c>
    </row>
    <row r="284" spans="1:4" ht="18" hidden="1" x14ac:dyDescent="0.3">
      <c r="A284" s="9" t="s">
        <v>128</v>
      </c>
      <c r="B284" s="7"/>
      <c r="C284" s="7"/>
      <c r="D284" s="7">
        <f t="shared" si="4"/>
        <v>0</v>
      </c>
    </row>
    <row r="285" spans="1:4" ht="18" hidden="1" x14ac:dyDescent="0.3">
      <c r="A285" s="12" t="s">
        <v>126</v>
      </c>
      <c r="B285" s="15"/>
      <c r="C285" s="15"/>
      <c r="D285" s="7">
        <f t="shared" si="4"/>
        <v>0</v>
      </c>
    </row>
    <row r="286" spans="1:4" ht="18" hidden="1" x14ac:dyDescent="0.3">
      <c r="A286" s="9" t="s">
        <v>281</v>
      </c>
      <c r="B286" s="7"/>
      <c r="C286" s="7"/>
      <c r="D286" s="7">
        <f t="shared" si="4"/>
        <v>0</v>
      </c>
    </row>
    <row r="287" spans="1:4" ht="18" hidden="1" x14ac:dyDescent="0.3">
      <c r="A287" s="16" t="s">
        <v>282</v>
      </c>
      <c r="B287" s="7"/>
      <c r="C287" s="7"/>
      <c r="D287" s="7">
        <f t="shared" si="4"/>
        <v>0</v>
      </c>
    </row>
    <row r="288" spans="1:4" ht="18" hidden="1" x14ac:dyDescent="0.3">
      <c r="A288" s="9" t="s">
        <v>16</v>
      </c>
      <c r="B288" s="7"/>
      <c r="C288" s="7"/>
      <c r="D288" s="7">
        <f t="shared" si="4"/>
        <v>0</v>
      </c>
    </row>
    <row r="289" spans="1:4" ht="18" x14ac:dyDescent="0.3">
      <c r="A289" s="13" t="s">
        <v>17</v>
      </c>
      <c r="B289" s="7">
        <v>18</v>
      </c>
      <c r="C289" s="7">
        <v>5000</v>
      </c>
      <c r="D289" s="7">
        <f t="shared" si="4"/>
        <v>90000</v>
      </c>
    </row>
    <row r="290" spans="1:4" ht="18" hidden="1" x14ac:dyDescent="0.3">
      <c r="A290" s="11" t="s">
        <v>18</v>
      </c>
      <c r="B290" s="7"/>
      <c r="C290" s="7"/>
      <c r="D290" s="7">
        <f t="shared" si="4"/>
        <v>0</v>
      </c>
    </row>
    <row r="291" spans="1:4" ht="18" hidden="1" x14ac:dyDescent="0.3">
      <c r="A291" s="9" t="s">
        <v>152</v>
      </c>
      <c r="B291" s="7"/>
      <c r="C291" s="7"/>
      <c r="D291" s="7">
        <f t="shared" si="4"/>
        <v>0</v>
      </c>
    </row>
    <row r="292" spans="1:4" ht="18" hidden="1" x14ac:dyDescent="0.3">
      <c r="A292" s="9" t="s">
        <v>153</v>
      </c>
      <c r="B292" s="7"/>
      <c r="C292" s="7"/>
      <c r="D292" s="7">
        <f t="shared" si="4"/>
        <v>0</v>
      </c>
    </row>
    <row r="293" spans="1:4" ht="18" hidden="1" x14ac:dyDescent="0.3">
      <c r="A293" s="9" t="s">
        <v>154</v>
      </c>
      <c r="B293" s="7"/>
      <c r="C293" s="7"/>
      <c r="D293" s="7">
        <f t="shared" si="4"/>
        <v>0</v>
      </c>
    </row>
    <row r="294" spans="1:4" ht="18" hidden="1" x14ac:dyDescent="0.3">
      <c r="A294" s="9" t="s">
        <v>155</v>
      </c>
      <c r="B294" s="7"/>
      <c r="C294" s="7"/>
      <c r="D294" s="7">
        <f t="shared" si="4"/>
        <v>0</v>
      </c>
    </row>
    <row r="295" spans="1:4" ht="18" hidden="1" x14ac:dyDescent="0.3">
      <c r="A295" s="10" t="s">
        <v>7</v>
      </c>
      <c r="B295" s="7"/>
      <c r="C295" s="7"/>
      <c r="D295" s="7">
        <f t="shared" si="4"/>
        <v>0</v>
      </c>
    </row>
    <row r="296" spans="1:4" ht="18" hidden="1" x14ac:dyDescent="0.3">
      <c r="A296" s="5" t="s">
        <v>8</v>
      </c>
      <c r="B296" s="7"/>
      <c r="C296" s="7"/>
      <c r="D296" s="7">
        <f t="shared" si="4"/>
        <v>0</v>
      </c>
    </row>
    <row r="297" spans="1:4" ht="18" hidden="1" x14ac:dyDescent="0.3">
      <c r="A297" s="18" t="s">
        <v>57</v>
      </c>
      <c r="B297" s="7"/>
      <c r="C297" s="7"/>
      <c r="D297" s="7">
        <f t="shared" si="4"/>
        <v>0</v>
      </c>
    </row>
    <row r="298" spans="1:4" ht="18" hidden="1" x14ac:dyDescent="0.3">
      <c r="A298" s="12" t="s">
        <v>61</v>
      </c>
      <c r="B298" s="7"/>
      <c r="C298" s="7"/>
      <c r="D298" s="7">
        <f t="shared" si="4"/>
        <v>0</v>
      </c>
    </row>
    <row r="299" spans="1:4" ht="18" hidden="1" x14ac:dyDescent="0.3">
      <c r="A299" s="11" t="s">
        <v>97</v>
      </c>
      <c r="B299" s="7"/>
      <c r="C299" s="7"/>
      <c r="D299" s="7">
        <f t="shared" si="4"/>
        <v>0</v>
      </c>
    </row>
    <row r="300" spans="1:4" ht="18" hidden="1" x14ac:dyDescent="0.3">
      <c r="A300" s="24" t="s">
        <v>104</v>
      </c>
      <c r="B300" s="7"/>
      <c r="C300" s="7"/>
      <c r="D300" s="7">
        <f t="shared" si="4"/>
        <v>0</v>
      </c>
    </row>
    <row r="301" spans="1:4" ht="18" hidden="1" x14ac:dyDescent="0.3">
      <c r="A301" s="9" t="s">
        <v>115</v>
      </c>
      <c r="B301" s="7"/>
      <c r="C301" s="7"/>
      <c r="D301" s="7">
        <f t="shared" si="4"/>
        <v>0</v>
      </c>
    </row>
    <row r="302" spans="1:4" ht="18" hidden="1" x14ac:dyDescent="0.3">
      <c r="A302" s="11" t="s">
        <v>116</v>
      </c>
      <c r="B302" s="7"/>
      <c r="C302" s="7"/>
      <c r="D302" s="7">
        <f t="shared" si="4"/>
        <v>0</v>
      </c>
    </row>
    <row r="303" spans="1:4" ht="18" hidden="1" x14ac:dyDescent="0.3">
      <c r="A303" s="11" t="s">
        <v>117</v>
      </c>
      <c r="B303" s="7"/>
      <c r="C303" s="7"/>
      <c r="D303" s="7">
        <f t="shared" si="4"/>
        <v>0</v>
      </c>
    </row>
    <row r="304" spans="1:4" ht="18" hidden="1" x14ac:dyDescent="0.3">
      <c r="A304" s="9" t="s">
        <v>137</v>
      </c>
      <c r="B304" s="7"/>
      <c r="C304" s="7"/>
      <c r="D304" s="7">
        <f t="shared" si="4"/>
        <v>0</v>
      </c>
    </row>
    <row r="305" spans="1:4" ht="18" hidden="1" x14ac:dyDescent="0.3">
      <c r="A305" s="11" t="s">
        <v>169</v>
      </c>
      <c r="B305" s="7"/>
      <c r="C305" s="7"/>
      <c r="D305" s="7">
        <f t="shared" si="4"/>
        <v>0</v>
      </c>
    </row>
    <row r="306" spans="1:4" ht="18" hidden="1" x14ac:dyDescent="0.3">
      <c r="A306" s="11" t="s">
        <v>227</v>
      </c>
      <c r="B306" s="7"/>
      <c r="C306" s="7"/>
      <c r="D306" s="7">
        <f t="shared" si="4"/>
        <v>0</v>
      </c>
    </row>
    <row r="307" spans="1:4" ht="18" hidden="1" x14ac:dyDescent="0.3">
      <c r="A307" s="16" t="s">
        <v>184</v>
      </c>
      <c r="B307" s="7"/>
      <c r="C307" s="7"/>
      <c r="D307" s="7">
        <f t="shared" si="4"/>
        <v>0</v>
      </c>
    </row>
    <row r="308" spans="1:4" ht="18" hidden="1" x14ac:dyDescent="0.3">
      <c r="A308" s="32" t="s">
        <v>191</v>
      </c>
      <c r="B308" s="7"/>
      <c r="C308" s="7"/>
      <c r="D308" s="7">
        <f t="shared" si="4"/>
        <v>0</v>
      </c>
    </row>
    <row r="309" spans="1:4" ht="18" hidden="1" x14ac:dyDescent="0.3">
      <c r="A309" s="32" t="s">
        <v>192</v>
      </c>
      <c r="B309" s="7"/>
      <c r="C309" s="7"/>
      <c r="D309" s="7">
        <f t="shared" si="4"/>
        <v>0</v>
      </c>
    </row>
    <row r="310" spans="1:4" ht="18" hidden="1" x14ac:dyDescent="0.3">
      <c r="A310" s="9" t="s">
        <v>188</v>
      </c>
      <c r="B310" s="7"/>
      <c r="C310" s="7"/>
      <c r="D310" s="7">
        <f t="shared" si="4"/>
        <v>0</v>
      </c>
    </row>
    <row r="311" spans="1:4" ht="18" hidden="1" x14ac:dyDescent="0.3">
      <c r="A311" s="32" t="s">
        <v>189</v>
      </c>
      <c r="B311" s="7"/>
      <c r="C311" s="7"/>
      <c r="D311" s="7">
        <f t="shared" si="4"/>
        <v>0</v>
      </c>
    </row>
    <row r="312" spans="1:4" ht="18" hidden="1" x14ac:dyDescent="0.3">
      <c r="A312" s="32" t="s">
        <v>190</v>
      </c>
      <c r="B312" s="7"/>
      <c r="C312" s="7"/>
      <c r="D312" s="7">
        <f t="shared" si="4"/>
        <v>0</v>
      </c>
    </row>
    <row r="313" spans="1:4" ht="18" hidden="1" x14ac:dyDescent="0.3">
      <c r="A313" s="32" t="s">
        <v>234</v>
      </c>
      <c r="B313" s="7"/>
      <c r="C313" s="7"/>
      <c r="D313" s="7">
        <f t="shared" si="4"/>
        <v>0</v>
      </c>
    </row>
    <row r="314" spans="1:4" ht="18" hidden="1" x14ac:dyDescent="0.3">
      <c r="A314" s="32" t="s">
        <v>269</v>
      </c>
      <c r="B314" s="7"/>
      <c r="C314" s="7"/>
      <c r="D314" s="7">
        <f t="shared" si="4"/>
        <v>0</v>
      </c>
    </row>
    <row r="315" spans="1:4" ht="18" hidden="1" x14ac:dyDescent="0.3">
      <c r="A315" s="11" t="s">
        <v>225</v>
      </c>
      <c r="B315" s="7"/>
      <c r="C315" s="7"/>
      <c r="D315" s="7">
        <f t="shared" si="4"/>
        <v>0</v>
      </c>
    </row>
    <row r="316" spans="1:4" ht="18" hidden="1" x14ac:dyDescent="0.3">
      <c r="A316" s="32" t="s">
        <v>271</v>
      </c>
      <c r="B316" s="7"/>
      <c r="C316" s="7"/>
      <c r="D316" s="7">
        <f t="shared" si="4"/>
        <v>0</v>
      </c>
    </row>
    <row r="317" spans="1:4" ht="18" hidden="1" x14ac:dyDescent="0.3">
      <c r="A317" s="32" t="s">
        <v>273</v>
      </c>
      <c r="B317" s="7"/>
      <c r="C317" s="7"/>
      <c r="D317" s="7">
        <f t="shared" si="4"/>
        <v>0</v>
      </c>
    </row>
    <row r="318" spans="1:4" ht="18" hidden="1" x14ac:dyDescent="0.3">
      <c r="A318" s="13" t="s">
        <v>232</v>
      </c>
      <c r="B318" s="7"/>
      <c r="C318" s="7"/>
      <c r="D318" s="7">
        <f t="shared" si="4"/>
        <v>0</v>
      </c>
    </row>
    <row r="319" spans="1:4" ht="18" hidden="1" x14ac:dyDescent="0.3">
      <c r="A319" s="13" t="s">
        <v>233</v>
      </c>
      <c r="B319" s="7"/>
      <c r="C319" s="7"/>
      <c r="D319" s="7">
        <f t="shared" si="4"/>
        <v>0</v>
      </c>
    </row>
    <row r="320" spans="1:4" ht="18" hidden="1" x14ac:dyDescent="0.3">
      <c r="A320" s="11" t="s">
        <v>228</v>
      </c>
      <c r="B320" s="7"/>
      <c r="C320" s="7"/>
      <c r="D320" s="7">
        <f t="shared" si="4"/>
        <v>0</v>
      </c>
    </row>
    <row r="321" spans="1:4" ht="18" hidden="1" x14ac:dyDescent="0.3">
      <c r="A321" s="32" t="s">
        <v>238</v>
      </c>
      <c r="B321" s="7"/>
      <c r="C321" s="7"/>
      <c r="D321" s="7">
        <f t="shared" si="4"/>
        <v>0</v>
      </c>
    </row>
    <row r="322" spans="1:4" ht="18" hidden="1" x14ac:dyDescent="0.3">
      <c r="A322" s="16" t="s">
        <v>183</v>
      </c>
      <c r="B322" s="7"/>
      <c r="C322" s="7"/>
      <c r="D322" s="7">
        <f t="shared" si="4"/>
        <v>0</v>
      </c>
    </row>
    <row r="323" spans="1:4" ht="18" hidden="1" x14ac:dyDescent="0.3">
      <c r="A323" s="16" t="s">
        <v>185</v>
      </c>
      <c r="B323" s="7"/>
      <c r="C323" s="7"/>
      <c r="D323" s="7">
        <f t="shared" si="4"/>
        <v>0</v>
      </c>
    </row>
    <row r="324" spans="1:4" ht="18" hidden="1" x14ac:dyDescent="0.3">
      <c r="A324" s="11" t="s">
        <v>272</v>
      </c>
      <c r="B324" s="7"/>
      <c r="C324" s="7"/>
      <c r="D324" s="7">
        <f t="shared" ref="D324:D387" si="5">B324*C324</f>
        <v>0</v>
      </c>
    </row>
    <row r="325" spans="1:4" ht="18" x14ac:dyDescent="0.3">
      <c r="A325" s="16" t="s">
        <v>186</v>
      </c>
      <c r="B325" s="7">
        <v>24</v>
      </c>
      <c r="C325" s="7">
        <v>85000</v>
      </c>
      <c r="D325" s="7">
        <f t="shared" si="5"/>
        <v>2040000</v>
      </c>
    </row>
    <row r="326" spans="1:4" ht="18" hidden="1" x14ac:dyDescent="0.3">
      <c r="A326" s="24" t="s">
        <v>283</v>
      </c>
      <c r="B326" s="7"/>
      <c r="C326" s="7"/>
      <c r="D326" s="7">
        <f t="shared" si="5"/>
        <v>0</v>
      </c>
    </row>
    <row r="327" spans="1:4" ht="18" hidden="1" x14ac:dyDescent="0.3">
      <c r="A327" s="9" t="s">
        <v>292</v>
      </c>
      <c r="B327" s="7"/>
      <c r="C327" s="7"/>
      <c r="D327" s="7">
        <f t="shared" si="5"/>
        <v>0</v>
      </c>
    </row>
    <row r="328" spans="1:4" ht="18" hidden="1" x14ac:dyDescent="0.3">
      <c r="A328" s="11" t="s">
        <v>293</v>
      </c>
      <c r="B328" s="7"/>
      <c r="C328" s="7"/>
      <c r="D328" s="7">
        <f t="shared" si="5"/>
        <v>0</v>
      </c>
    </row>
    <row r="329" spans="1:4" ht="18" hidden="1" x14ac:dyDescent="0.3">
      <c r="A329" s="11" t="s">
        <v>328</v>
      </c>
      <c r="B329" s="7"/>
      <c r="C329" s="7"/>
      <c r="D329" s="7">
        <f t="shared" si="5"/>
        <v>0</v>
      </c>
    </row>
    <row r="330" spans="1:4" ht="18" x14ac:dyDescent="0.3">
      <c r="A330" s="38"/>
      <c r="B330" s="40">
        <f>SUM(B3:B329)</f>
        <v>1771.8</v>
      </c>
      <c r="C330" s="40"/>
      <c r="D330" s="7">
        <f>SUM(D3:D325)</f>
        <v>25549050</v>
      </c>
    </row>
    <row r="331" spans="1:4" ht="18" hidden="1" x14ac:dyDescent="0.3">
      <c r="D331" s="7">
        <f t="shared" si="5"/>
        <v>0</v>
      </c>
    </row>
    <row r="332" spans="1:4" ht="18" x14ac:dyDescent="0.3">
      <c r="A332" s="1" t="s">
        <v>334</v>
      </c>
      <c r="B332" s="2"/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12" t="s">
        <v>62</v>
      </c>
      <c r="B335" s="7"/>
      <c r="C335" s="7"/>
      <c r="D335" s="7">
        <f t="shared" si="5"/>
        <v>0</v>
      </c>
    </row>
    <row r="336" spans="1:4" ht="18" hidden="1" x14ac:dyDescent="0.3">
      <c r="A336" s="11" t="s">
        <v>63</v>
      </c>
      <c r="B336" s="7"/>
      <c r="C336" s="7"/>
      <c r="D336" s="7">
        <f t="shared" si="5"/>
        <v>0</v>
      </c>
    </row>
    <row r="337" spans="1:4" ht="18" hidden="1" x14ac:dyDescent="0.3">
      <c r="A337" s="12" t="s">
        <v>64</v>
      </c>
      <c r="B337" s="7"/>
      <c r="C337" s="7"/>
      <c r="D337" s="7">
        <f t="shared" si="5"/>
        <v>0</v>
      </c>
    </row>
    <row r="338" spans="1:4" ht="18" hidden="1" x14ac:dyDescent="0.3">
      <c r="A338" s="12" t="s">
        <v>65</v>
      </c>
      <c r="B338" s="7"/>
      <c r="C338" s="7"/>
      <c r="D338" s="7">
        <f t="shared" si="5"/>
        <v>0</v>
      </c>
    </row>
    <row r="339" spans="1:4" ht="18" hidden="1" x14ac:dyDescent="0.3">
      <c r="A339" s="12" t="s">
        <v>66</v>
      </c>
      <c r="B339" s="7"/>
      <c r="C339" s="7"/>
      <c r="D339" s="7">
        <f t="shared" si="5"/>
        <v>0</v>
      </c>
    </row>
    <row r="340" spans="1:4" ht="18" hidden="1" x14ac:dyDescent="0.3">
      <c r="A340" s="19" t="s">
        <v>67</v>
      </c>
      <c r="B340" s="7"/>
      <c r="C340" s="7"/>
      <c r="D340" s="7">
        <f t="shared" si="5"/>
        <v>0</v>
      </c>
    </row>
    <row r="341" spans="1:4" ht="18" hidden="1" x14ac:dyDescent="0.3">
      <c r="A341" s="9" t="s">
        <v>68</v>
      </c>
      <c r="B341" s="7"/>
      <c r="C341" s="7"/>
      <c r="D341" s="7">
        <f t="shared" si="5"/>
        <v>0</v>
      </c>
    </row>
    <row r="342" spans="1:4" ht="18" hidden="1" x14ac:dyDescent="0.3">
      <c r="A342" s="12" t="s">
        <v>76</v>
      </c>
      <c r="B342" s="15"/>
      <c r="C342" s="15"/>
      <c r="D342" s="7">
        <f t="shared" si="5"/>
        <v>0</v>
      </c>
    </row>
    <row r="343" spans="1:4" ht="18" hidden="1" x14ac:dyDescent="0.3">
      <c r="A343" s="12" t="s">
        <v>77</v>
      </c>
      <c r="B343" s="15"/>
      <c r="C343" s="15"/>
      <c r="D343" s="7">
        <f t="shared" si="5"/>
        <v>0</v>
      </c>
    </row>
    <row r="344" spans="1:4" ht="18" hidden="1" x14ac:dyDescent="0.3">
      <c r="A344" s="12" t="s">
        <v>78</v>
      </c>
      <c r="B344" s="15"/>
      <c r="C344" s="15"/>
      <c r="D344" s="7">
        <f t="shared" si="5"/>
        <v>0</v>
      </c>
    </row>
    <row r="345" spans="1:4" ht="18" hidden="1" x14ac:dyDescent="0.3">
      <c r="A345" s="9" t="s">
        <v>91</v>
      </c>
      <c r="B345" s="7"/>
      <c r="C345" s="7"/>
      <c r="D345" s="7">
        <f t="shared" si="5"/>
        <v>0</v>
      </c>
    </row>
    <row r="346" spans="1:4" ht="18" hidden="1" x14ac:dyDescent="0.3">
      <c r="A346" s="9" t="s">
        <v>92</v>
      </c>
      <c r="B346" s="7"/>
      <c r="C346" s="7"/>
      <c r="D346" s="7">
        <f t="shared" si="5"/>
        <v>0</v>
      </c>
    </row>
    <row r="347" spans="1:4" ht="18" hidden="1" x14ac:dyDescent="0.3">
      <c r="A347" s="9" t="s">
        <v>95</v>
      </c>
      <c r="B347" s="15"/>
      <c r="C347" s="15"/>
      <c r="D347" s="7">
        <f t="shared" si="5"/>
        <v>0</v>
      </c>
    </row>
    <row r="348" spans="1:4" ht="18" hidden="1" x14ac:dyDescent="0.3">
      <c r="A348" s="21" t="s">
        <v>96</v>
      </c>
      <c r="B348" s="7"/>
      <c r="C348" s="7"/>
      <c r="D348" s="7">
        <f t="shared" si="5"/>
        <v>0</v>
      </c>
    </row>
    <row r="349" spans="1:4" ht="18" hidden="1" x14ac:dyDescent="0.3">
      <c r="A349" s="11" t="s">
        <v>113</v>
      </c>
      <c r="B349" s="7"/>
      <c r="C349" s="7"/>
      <c r="D349" s="7">
        <f t="shared" si="5"/>
        <v>0</v>
      </c>
    </row>
    <row r="350" spans="1:4" ht="18" hidden="1" x14ac:dyDescent="0.3">
      <c r="A350" s="21" t="s">
        <v>114</v>
      </c>
      <c r="B350" s="7"/>
      <c r="C350" s="7"/>
      <c r="D350" s="7">
        <f t="shared" si="5"/>
        <v>0</v>
      </c>
    </row>
    <row r="351" spans="1:4" ht="18" x14ac:dyDescent="0.3">
      <c r="A351" s="9" t="s">
        <v>106</v>
      </c>
      <c r="B351" s="7">
        <f>27+25+20</f>
        <v>72</v>
      </c>
      <c r="C351" s="7">
        <v>12000</v>
      </c>
      <c r="D351" s="7">
        <f t="shared" si="5"/>
        <v>864000</v>
      </c>
    </row>
    <row r="352" spans="1:4" ht="18" hidden="1" x14ac:dyDescent="0.3">
      <c r="A352" s="9" t="s">
        <v>107</v>
      </c>
      <c r="B352" s="7"/>
      <c r="C352" s="7"/>
      <c r="D352" s="7">
        <f t="shared" si="5"/>
        <v>0</v>
      </c>
    </row>
    <row r="353" spans="1:4" ht="18" hidden="1" x14ac:dyDescent="0.3">
      <c r="A353" s="9" t="s">
        <v>108</v>
      </c>
      <c r="B353" s="7"/>
      <c r="C353" s="7"/>
      <c r="D353" s="7">
        <f t="shared" si="5"/>
        <v>0</v>
      </c>
    </row>
    <row r="354" spans="1:4" ht="18" hidden="1" x14ac:dyDescent="0.3">
      <c r="A354" s="11" t="s">
        <v>241</v>
      </c>
      <c r="B354" s="7"/>
      <c r="C354" s="7"/>
      <c r="D354" s="7">
        <f t="shared" si="5"/>
        <v>0</v>
      </c>
    </row>
    <row r="355" spans="1:4" ht="18" hidden="1" x14ac:dyDescent="0.3">
      <c r="A355" s="9" t="s">
        <v>242</v>
      </c>
      <c r="B355" s="7"/>
      <c r="C355" s="7"/>
      <c r="D355" s="7">
        <f t="shared" si="5"/>
        <v>0</v>
      </c>
    </row>
    <row r="356" spans="1:4" ht="18" hidden="1" x14ac:dyDescent="0.3">
      <c r="A356" s="9" t="s">
        <v>243</v>
      </c>
      <c r="B356" s="7"/>
      <c r="C356" s="7"/>
      <c r="D356" s="7">
        <f t="shared" si="5"/>
        <v>0</v>
      </c>
    </row>
    <row r="357" spans="1:4" ht="18" hidden="1" x14ac:dyDescent="0.3">
      <c r="A357" s="9" t="s">
        <v>244</v>
      </c>
      <c r="B357" s="7"/>
      <c r="C357" s="7"/>
      <c r="D357" s="7">
        <f t="shared" si="5"/>
        <v>0</v>
      </c>
    </row>
    <row r="358" spans="1:4" ht="18" hidden="1" x14ac:dyDescent="0.3">
      <c r="A358" s="9" t="s">
        <v>245</v>
      </c>
      <c r="B358" s="7"/>
      <c r="C358" s="7"/>
      <c r="D358" s="7">
        <f t="shared" si="5"/>
        <v>0</v>
      </c>
    </row>
    <row r="359" spans="1:4" ht="18" hidden="1" x14ac:dyDescent="0.3">
      <c r="A359" s="9" t="s">
        <v>246</v>
      </c>
      <c r="B359" s="7"/>
      <c r="C359" s="7"/>
      <c r="D359" s="7">
        <f t="shared" si="5"/>
        <v>0</v>
      </c>
    </row>
    <row r="360" spans="1:4" ht="18" hidden="1" x14ac:dyDescent="0.3">
      <c r="A360" s="9" t="s">
        <v>250</v>
      </c>
      <c r="B360" s="7"/>
      <c r="C360" s="7"/>
      <c r="D360" s="7">
        <f t="shared" si="5"/>
        <v>0</v>
      </c>
    </row>
    <row r="361" spans="1:4" ht="18" hidden="1" x14ac:dyDescent="0.3">
      <c r="A361" s="9" t="s">
        <v>251</v>
      </c>
      <c r="B361" s="7"/>
      <c r="C361" s="7"/>
      <c r="D361" s="7">
        <f t="shared" si="5"/>
        <v>0</v>
      </c>
    </row>
    <row r="362" spans="1:4" ht="18" hidden="1" x14ac:dyDescent="0.3">
      <c r="A362" s="9" t="s">
        <v>252</v>
      </c>
      <c r="B362" s="7"/>
      <c r="C362" s="7"/>
      <c r="D362" s="7">
        <f t="shared" si="5"/>
        <v>0</v>
      </c>
    </row>
    <row r="363" spans="1:4" ht="18" hidden="1" x14ac:dyDescent="0.3">
      <c r="A363" s="9" t="s">
        <v>253</v>
      </c>
      <c r="B363" s="7"/>
      <c r="C363" s="7"/>
      <c r="D363" s="7">
        <f t="shared" si="5"/>
        <v>0</v>
      </c>
    </row>
    <row r="364" spans="1:4" ht="18" hidden="1" x14ac:dyDescent="0.3">
      <c r="A364" s="9" t="s">
        <v>254</v>
      </c>
      <c r="B364" s="7"/>
      <c r="C364" s="7"/>
      <c r="D364" s="7">
        <f t="shared" si="5"/>
        <v>0</v>
      </c>
    </row>
    <row r="365" spans="1:4" ht="18" hidden="1" x14ac:dyDescent="0.3">
      <c r="A365" s="9" t="s">
        <v>255</v>
      </c>
      <c r="B365" s="7"/>
      <c r="C365" s="7"/>
      <c r="D365" s="7">
        <f t="shared" si="5"/>
        <v>0</v>
      </c>
    </row>
    <row r="366" spans="1:4" ht="18" hidden="1" x14ac:dyDescent="0.3">
      <c r="A366" s="9" t="s">
        <v>256</v>
      </c>
      <c r="B366" s="7"/>
      <c r="C366" s="7"/>
      <c r="D366" s="7">
        <f t="shared" si="5"/>
        <v>0</v>
      </c>
    </row>
    <row r="367" spans="1:4" ht="18" x14ac:dyDescent="0.3">
      <c r="A367" s="9" t="s">
        <v>129</v>
      </c>
      <c r="B367" s="7">
        <v>100</v>
      </c>
      <c r="C367" s="7">
        <v>8000</v>
      </c>
      <c r="D367" s="7">
        <f t="shared" si="5"/>
        <v>800000</v>
      </c>
    </row>
    <row r="368" spans="1:4" ht="18" hidden="1" x14ac:dyDescent="0.3">
      <c r="A368" s="16" t="s">
        <v>130</v>
      </c>
      <c r="B368" s="7"/>
      <c r="C368" s="7"/>
      <c r="D368" s="7">
        <f t="shared" si="5"/>
        <v>0</v>
      </c>
    </row>
    <row r="369" spans="1:4" ht="18" hidden="1" x14ac:dyDescent="0.3">
      <c r="A369" s="9" t="s">
        <v>171</v>
      </c>
      <c r="B369" s="7"/>
      <c r="C369" s="7"/>
      <c r="D369" s="7">
        <f t="shared" si="5"/>
        <v>0</v>
      </c>
    </row>
    <row r="370" spans="1:4" ht="18" hidden="1" x14ac:dyDescent="0.3">
      <c r="A370" s="12" t="s">
        <v>187</v>
      </c>
      <c r="B370" s="7"/>
      <c r="C370" s="7"/>
      <c r="D370" s="7">
        <f t="shared" si="5"/>
        <v>0</v>
      </c>
    </row>
    <row r="371" spans="1:4" ht="18" hidden="1" x14ac:dyDescent="0.3">
      <c r="A371" s="9" t="s">
        <v>310</v>
      </c>
      <c r="B371" s="7"/>
      <c r="C371" s="7"/>
      <c r="D371" s="7">
        <f t="shared" si="5"/>
        <v>0</v>
      </c>
    </row>
    <row r="372" spans="1:4" ht="18" x14ac:dyDescent="0.3">
      <c r="A372" s="9" t="s">
        <v>210</v>
      </c>
      <c r="B372" s="7">
        <v>12</v>
      </c>
      <c r="C372" s="7">
        <v>17000</v>
      </c>
      <c r="D372" s="7">
        <f t="shared" si="5"/>
        <v>204000</v>
      </c>
    </row>
    <row r="373" spans="1:4" ht="18" hidden="1" x14ac:dyDescent="0.3">
      <c r="A373" s="35" t="s">
        <v>211</v>
      </c>
      <c r="B373" s="7"/>
      <c r="C373" s="7"/>
      <c r="D373" s="7">
        <f t="shared" si="5"/>
        <v>0</v>
      </c>
    </row>
    <row r="374" spans="1:4" ht="18" hidden="1" x14ac:dyDescent="0.3">
      <c r="A374" s="9" t="s">
        <v>212</v>
      </c>
      <c r="B374" s="7"/>
      <c r="C374" s="7"/>
      <c r="D374" s="7">
        <f t="shared" si="5"/>
        <v>0</v>
      </c>
    </row>
    <row r="375" spans="1:4" ht="18" x14ac:dyDescent="0.3">
      <c r="A375" s="9" t="s">
        <v>213</v>
      </c>
      <c r="B375" s="7">
        <f>420+90</f>
        <v>510</v>
      </c>
      <c r="C375" s="7">
        <v>14500</v>
      </c>
      <c r="D375" s="7">
        <f t="shared" si="5"/>
        <v>7395000</v>
      </c>
    </row>
    <row r="376" spans="1:4" ht="18" hidden="1" x14ac:dyDescent="0.3">
      <c r="A376" s="9" t="s">
        <v>214</v>
      </c>
      <c r="B376" s="7"/>
      <c r="C376" s="7"/>
      <c r="D376" s="7">
        <f t="shared" si="5"/>
        <v>0</v>
      </c>
    </row>
    <row r="377" spans="1:4" ht="18" hidden="1" x14ac:dyDescent="0.3">
      <c r="A377" s="9" t="s">
        <v>215</v>
      </c>
      <c r="B377" s="7"/>
      <c r="C377" s="7"/>
      <c r="D377" s="7">
        <f t="shared" si="5"/>
        <v>0</v>
      </c>
    </row>
    <row r="378" spans="1:4" ht="18" hidden="1" x14ac:dyDescent="0.3">
      <c r="A378" s="9" t="s">
        <v>216</v>
      </c>
      <c r="B378" s="7"/>
      <c r="C378" s="7"/>
      <c r="D378" s="7">
        <f t="shared" si="5"/>
        <v>0</v>
      </c>
    </row>
    <row r="379" spans="1:4" ht="18" hidden="1" x14ac:dyDescent="0.3">
      <c r="A379" s="9" t="s">
        <v>99</v>
      </c>
      <c r="B379" s="7"/>
      <c r="C379" s="7"/>
      <c r="D379" s="7">
        <f t="shared" si="5"/>
        <v>0</v>
      </c>
    </row>
    <row r="380" spans="1:4" ht="18" hidden="1" x14ac:dyDescent="0.3">
      <c r="A380" s="42" t="s">
        <v>100</v>
      </c>
      <c r="B380" s="7"/>
      <c r="C380" s="7"/>
      <c r="D380" s="7">
        <f t="shared" si="5"/>
        <v>0</v>
      </c>
    </row>
    <row r="381" spans="1:4" ht="18" hidden="1" x14ac:dyDescent="0.3">
      <c r="A381" s="11" t="s">
        <v>103</v>
      </c>
      <c r="B381" s="7"/>
      <c r="C381" s="7"/>
      <c r="D381" s="7">
        <f t="shared" si="5"/>
        <v>0</v>
      </c>
    </row>
    <row r="382" spans="1:4" ht="18" hidden="1" x14ac:dyDescent="0.3">
      <c r="A382" s="9" t="s">
        <v>105</v>
      </c>
      <c r="B382" s="7"/>
      <c r="C382" s="7"/>
      <c r="D382" s="7">
        <f t="shared" si="5"/>
        <v>0</v>
      </c>
    </row>
    <row r="383" spans="1:4" ht="18" hidden="1" x14ac:dyDescent="0.3">
      <c r="A383" s="9" t="s">
        <v>11</v>
      </c>
      <c r="B383" s="7"/>
      <c r="C383" s="7"/>
      <c r="D383" s="7">
        <f t="shared" si="5"/>
        <v>0</v>
      </c>
    </row>
    <row r="384" spans="1:4" ht="18" x14ac:dyDescent="0.3">
      <c r="A384" s="9" t="s">
        <v>12</v>
      </c>
      <c r="B384" s="7">
        <f>25+35</f>
        <v>60</v>
      </c>
      <c r="C384" s="7">
        <v>8000</v>
      </c>
      <c r="D384" s="7">
        <f t="shared" si="5"/>
        <v>480000</v>
      </c>
    </row>
    <row r="385" spans="1:4" ht="18" hidden="1" x14ac:dyDescent="0.3">
      <c r="A385" s="12" t="s">
        <v>13</v>
      </c>
      <c r="B385" s="7"/>
      <c r="C385" s="7"/>
      <c r="D385" s="7">
        <f t="shared" si="5"/>
        <v>0</v>
      </c>
    </row>
    <row r="386" spans="1:4" ht="18" hidden="1" x14ac:dyDescent="0.3">
      <c r="A386" s="9" t="s">
        <v>159</v>
      </c>
      <c r="B386" s="7"/>
      <c r="C386" s="7"/>
      <c r="D386" s="7">
        <f t="shared" si="5"/>
        <v>0</v>
      </c>
    </row>
    <row r="387" spans="1:4" ht="18" hidden="1" x14ac:dyDescent="0.3">
      <c r="A387" s="16" t="s">
        <v>160</v>
      </c>
      <c r="B387" s="7"/>
      <c r="C387" s="7"/>
      <c r="D387" s="7">
        <f t="shared" si="5"/>
        <v>0</v>
      </c>
    </row>
    <row r="388" spans="1:4" ht="18" hidden="1" x14ac:dyDescent="0.3">
      <c r="A388" s="9" t="s">
        <v>193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33" t="s">
        <v>194</v>
      </c>
      <c r="B389" s="7"/>
      <c r="C389" s="7"/>
      <c r="D389" s="7">
        <f t="shared" si="6"/>
        <v>0</v>
      </c>
    </row>
    <row r="390" spans="1:4" ht="18" hidden="1" x14ac:dyDescent="0.3">
      <c r="A390" s="9" t="s">
        <v>230</v>
      </c>
      <c r="B390" s="7"/>
      <c r="C390" s="7"/>
      <c r="D390" s="7">
        <f t="shared" si="6"/>
        <v>0</v>
      </c>
    </row>
    <row r="391" spans="1:4" ht="18" hidden="1" x14ac:dyDescent="0.3">
      <c r="A391" s="9" t="s">
        <v>231</v>
      </c>
      <c r="B391" s="7"/>
      <c r="C391" s="7"/>
      <c r="D391" s="7">
        <f t="shared" si="6"/>
        <v>0</v>
      </c>
    </row>
    <row r="392" spans="1:4" ht="18" hidden="1" x14ac:dyDescent="0.3">
      <c r="A392" s="12" t="s">
        <v>20</v>
      </c>
      <c r="B392" s="7"/>
      <c r="C392" s="7"/>
      <c r="D392" s="7">
        <f t="shared" si="6"/>
        <v>0</v>
      </c>
    </row>
    <row r="393" spans="1:4" ht="18" hidden="1" x14ac:dyDescent="0.3">
      <c r="A393" s="12" t="s">
        <v>21</v>
      </c>
      <c r="B393" s="7"/>
      <c r="C393" s="7"/>
      <c r="D393" s="7">
        <f t="shared" si="6"/>
        <v>0</v>
      </c>
    </row>
    <row r="394" spans="1:4" ht="18" hidden="1" x14ac:dyDescent="0.3">
      <c r="A394" s="17" t="s">
        <v>167</v>
      </c>
      <c r="B394" s="7"/>
      <c r="C394" s="7"/>
      <c r="D394" s="7">
        <f t="shared" si="6"/>
        <v>0</v>
      </c>
    </row>
    <row r="395" spans="1:4" ht="18" hidden="1" x14ac:dyDescent="0.3">
      <c r="A395" s="29" t="s">
        <v>168</v>
      </c>
      <c r="B395" s="31"/>
      <c r="C395" s="31"/>
      <c r="D395" s="7">
        <f t="shared" si="6"/>
        <v>0</v>
      </c>
    </row>
    <row r="396" spans="1:4" ht="18" hidden="1" x14ac:dyDescent="0.3">
      <c r="A396" s="9" t="s">
        <v>27</v>
      </c>
      <c r="B396" s="7"/>
      <c r="C396" s="7"/>
      <c r="D396" s="7">
        <f t="shared" si="6"/>
        <v>0</v>
      </c>
    </row>
    <row r="397" spans="1:4" ht="18" hidden="1" x14ac:dyDescent="0.3">
      <c r="A397" s="12" t="s">
        <v>28</v>
      </c>
      <c r="B397" s="7"/>
      <c r="C397" s="7"/>
      <c r="D397" s="7">
        <f t="shared" si="6"/>
        <v>0</v>
      </c>
    </row>
    <row r="398" spans="1:4" ht="18" hidden="1" x14ac:dyDescent="0.3">
      <c r="A398" s="12" t="s">
        <v>29</v>
      </c>
      <c r="B398" s="7"/>
      <c r="C398" s="7"/>
      <c r="D398" s="7">
        <f t="shared" si="6"/>
        <v>0</v>
      </c>
    </row>
    <row r="399" spans="1:4" ht="18" hidden="1" x14ac:dyDescent="0.3">
      <c r="A399" s="9" t="s">
        <v>195</v>
      </c>
      <c r="B399" s="7"/>
      <c r="C399" s="7"/>
      <c r="D399" s="7">
        <f t="shared" si="6"/>
        <v>0</v>
      </c>
    </row>
    <row r="400" spans="1:4" ht="18" hidden="1" x14ac:dyDescent="0.3">
      <c r="A400" s="12" t="s">
        <v>196</v>
      </c>
      <c r="B400" s="7"/>
      <c r="C400" s="7"/>
      <c r="D400" s="7">
        <f t="shared" si="6"/>
        <v>0</v>
      </c>
    </row>
    <row r="401" spans="1:4" ht="18" x14ac:dyDescent="0.3">
      <c r="A401" s="9" t="s">
        <v>197</v>
      </c>
      <c r="B401" s="7">
        <v>17</v>
      </c>
      <c r="C401" s="7">
        <v>13000</v>
      </c>
      <c r="D401" s="7">
        <f t="shared" si="6"/>
        <v>221000</v>
      </c>
    </row>
    <row r="402" spans="1:4" ht="18" hidden="1" x14ac:dyDescent="0.3">
      <c r="A402" s="9" t="s">
        <v>198</v>
      </c>
      <c r="B402" s="7"/>
      <c r="C402" s="7"/>
      <c r="D402" s="7">
        <f t="shared" si="6"/>
        <v>0</v>
      </c>
    </row>
    <row r="403" spans="1:4" ht="18" hidden="1" x14ac:dyDescent="0.3">
      <c r="A403" s="9" t="s">
        <v>267</v>
      </c>
      <c r="B403" s="7"/>
      <c r="C403" s="7"/>
      <c r="D403" s="7">
        <f t="shared" si="6"/>
        <v>0</v>
      </c>
    </row>
    <row r="404" spans="1:4" ht="18" hidden="1" x14ac:dyDescent="0.3">
      <c r="A404" s="9" t="s">
        <v>268</v>
      </c>
      <c r="B404" s="7"/>
      <c r="C404" s="7"/>
      <c r="D404" s="7">
        <f t="shared" si="6"/>
        <v>0</v>
      </c>
    </row>
    <row r="405" spans="1:4" ht="18" hidden="1" x14ac:dyDescent="0.3">
      <c r="A405" s="5" t="s">
        <v>2</v>
      </c>
      <c r="B405" s="7"/>
      <c r="C405" s="7"/>
      <c r="D405" s="7">
        <f t="shared" si="6"/>
        <v>0</v>
      </c>
    </row>
    <row r="406" spans="1:4" ht="18" hidden="1" x14ac:dyDescent="0.3">
      <c r="A406" s="8" t="s">
        <v>3</v>
      </c>
      <c r="B406" s="7"/>
      <c r="C406" s="7"/>
      <c r="D406" s="7">
        <f t="shared" si="6"/>
        <v>0</v>
      </c>
    </row>
    <row r="407" spans="1:4" ht="18" hidden="1" x14ac:dyDescent="0.3">
      <c r="A407" s="5" t="s">
        <v>4</v>
      </c>
      <c r="B407" s="7"/>
      <c r="C407" s="7"/>
      <c r="D407" s="7">
        <f t="shared" si="6"/>
        <v>0</v>
      </c>
    </row>
    <row r="408" spans="1:4" ht="18" hidden="1" x14ac:dyDescent="0.3">
      <c r="A408" s="16" t="s">
        <v>55</v>
      </c>
      <c r="B408" s="7"/>
      <c r="C408" s="7"/>
      <c r="D408" s="7">
        <f t="shared" si="6"/>
        <v>0</v>
      </c>
    </row>
    <row r="409" spans="1:4" ht="18" hidden="1" x14ac:dyDescent="0.3">
      <c r="A409" s="13" t="s">
        <v>288</v>
      </c>
      <c r="B409" s="7"/>
      <c r="C409" s="7"/>
      <c r="D409" s="7">
        <f t="shared" si="6"/>
        <v>0</v>
      </c>
    </row>
    <row r="410" spans="1:4" ht="18" hidden="1" x14ac:dyDescent="0.3">
      <c r="A410" s="13" t="s">
        <v>300</v>
      </c>
      <c r="B410" s="7"/>
      <c r="C410" s="7"/>
      <c r="D410" s="7">
        <f t="shared" si="6"/>
        <v>0</v>
      </c>
    </row>
    <row r="411" spans="1:4" ht="18" hidden="1" x14ac:dyDescent="0.3">
      <c r="A411" s="13" t="s">
        <v>301</v>
      </c>
      <c r="B411" s="7"/>
      <c r="C411" s="7"/>
      <c r="D411" s="7">
        <f t="shared" si="6"/>
        <v>0</v>
      </c>
    </row>
    <row r="412" spans="1:4" ht="18" hidden="1" x14ac:dyDescent="0.3">
      <c r="A412" s="13" t="s">
        <v>303</v>
      </c>
      <c r="B412" s="7"/>
      <c r="C412" s="7"/>
      <c r="D412" s="7">
        <f t="shared" si="6"/>
        <v>0</v>
      </c>
    </row>
    <row r="413" spans="1:4" ht="18" hidden="1" x14ac:dyDescent="0.3">
      <c r="A413" s="9" t="s">
        <v>312</v>
      </c>
      <c r="B413" s="37"/>
      <c r="C413" s="37"/>
      <c r="D413" s="7">
        <f t="shared" si="6"/>
        <v>0</v>
      </c>
    </row>
    <row r="414" spans="1:4" ht="18" hidden="1" x14ac:dyDescent="0.3">
      <c r="A414" s="9" t="s">
        <v>79</v>
      </c>
      <c r="B414" s="7"/>
      <c r="C414" s="7"/>
      <c r="D414" s="7">
        <f t="shared" si="6"/>
        <v>0</v>
      </c>
    </row>
    <row r="415" spans="1:4" ht="18" hidden="1" x14ac:dyDescent="0.3">
      <c r="A415" s="9" t="s">
        <v>80</v>
      </c>
      <c r="B415" s="7"/>
      <c r="C415" s="7"/>
      <c r="D415" s="7">
        <f t="shared" si="6"/>
        <v>0</v>
      </c>
    </row>
    <row r="416" spans="1:4" ht="18" hidden="1" x14ac:dyDescent="0.3">
      <c r="A416" s="9" t="s">
        <v>81</v>
      </c>
      <c r="B416" s="7"/>
      <c r="C416" s="7"/>
      <c r="D416" s="7">
        <f t="shared" si="6"/>
        <v>0</v>
      </c>
    </row>
    <row r="417" spans="1:4" ht="18" hidden="1" x14ac:dyDescent="0.3">
      <c r="A417" s="9" t="s">
        <v>82</v>
      </c>
      <c r="B417" s="7"/>
      <c r="C417" s="7"/>
      <c r="D417" s="7">
        <f t="shared" si="6"/>
        <v>0</v>
      </c>
    </row>
    <row r="418" spans="1:4" ht="18" hidden="1" x14ac:dyDescent="0.3">
      <c r="A418" s="9" t="s">
        <v>83</v>
      </c>
      <c r="B418" s="7"/>
      <c r="C418" s="7"/>
      <c r="D418" s="7">
        <f t="shared" si="6"/>
        <v>0</v>
      </c>
    </row>
    <row r="419" spans="1:4" ht="18" hidden="1" x14ac:dyDescent="0.3">
      <c r="A419" s="9" t="s">
        <v>170</v>
      </c>
      <c r="B419" s="7"/>
      <c r="C419" s="7"/>
      <c r="D419" s="7">
        <f t="shared" si="6"/>
        <v>0</v>
      </c>
    </row>
    <row r="420" spans="1:4" ht="18" hidden="1" x14ac:dyDescent="0.3">
      <c r="A420" s="34" t="s">
        <v>229</v>
      </c>
      <c r="B420" s="7"/>
      <c r="C420" s="7"/>
      <c r="D420" s="7">
        <f t="shared" si="6"/>
        <v>0</v>
      </c>
    </row>
    <row r="421" spans="1:4" ht="18" hidden="1" x14ac:dyDescent="0.3">
      <c r="A421" s="9" t="s">
        <v>235</v>
      </c>
      <c r="B421" s="7"/>
      <c r="C421" s="7"/>
      <c r="D421" s="7">
        <f t="shared" si="6"/>
        <v>0</v>
      </c>
    </row>
    <row r="422" spans="1:4" ht="18" hidden="1" x14ac:dyDescent="0.3">
      <c r="A422" s="9" t="s">
        <v>236</v>
      </c>
      <c r="B422" s="7"/>
      <c r="C422" s="7"/>
      <c r="D422" s="7">
        <f t="shared" si="6"/>
        <v>0</v>
      </c>
    </row>
    <row r="423" spans="1:4" ht="18" hidden="1" x14ac:dyDescent="0.3">
      <c r="A423" s="9" t="s">
        <v>257</v>
      </c>
      <c r="B423" s="15"/>
      <c r="C423" s="15"/>
      <c r="D423" s="7">
        <f t="shared" si="6"/>
        <v>0</v>
      </c>
    </row>
    <row r="424" spans="1:4" ht="18" hidden="1" x14ac:dyDescent="0.3">
      <c r="A424" s="13" t="s">
        <v>258</v>
      </c>
      <c r="B424" s="7"/>
      <c r="C424" s="7"/>
      <c r="D424" s="7">
        <f t="shared" si="6"/>
        <v>0</v>
      </c>
    </row>
    <row r="425" spans="1:4" ht="18" hidden="1" x14ac:dyDescent="0.3">
      <c r="A425" s="12" t="s">
        <v>286</v>
      </c>
      <c r="B425" s="7"/>
      <c r="C425" s="7"/>
      <c r="D425" s="7">
        <f t="shared" si="6"/>
        <v>0</v>
      </c>
    </row>
    <row r="426" spans="1:4" ht="18" hidden="1" x14ac:dyDescent="0.3">
      <c r="A426" s="16" t="s">
        <v>287</v>
      </c>
      <c r="B426" s="7"/>
      <c r="C426" s="7"/>
      <c r="D426" s="7">
        <f t="shared" si="6"/>
        <v>0</v>
      </c>
    </row>
    <row r="427" spans="1:4" ht="18" x14ac:dyDescent="0.3">
      <c r="A427" s="9" t="s">
        <v>118</v>
      </c>
      <c r="B427" s="7">
        <v>111</v>
      </c>
      <c r="C427" s="7">
        <v>10000</v>
      </c>
      <c r="D427" s="7">
        <f t="shared" si="6"/>
        <v>1110000</v>
      </c>
    </row>
    <row r="428" spans="1:4" ht="18" hidden="1" x14ac:dyDescent="0.3">
      <c r="A428" s="16" t="s">
        <v>36</v>
      </c>
      <c r="B428" s="7"/>
      <c r="C428" s="7"/>
      <c r="D428" s="7">
        <f t="shared" si="6"/>
        <v>0</v>
      </c>
    </row>
    <row r="429" spans="1:4" ht="18" hidden="1" x14ac:dyDescent="0.3">
      <c r="A429" s="9" t="s">
        <v>37</v>
      </c>
      <c r="B429" s="7"/>
      <c r="C429" s="7"/>
      <c r="D429" s="7">
        <f t="shared" si="6"/>
        <v>0</v>
      </c>
    </row>
    <row r="430" spans="1:4" ht="18" hidden="1" x14ac:dyDescent="0.3">
      <c r="A430" s="9" t="s">
        <v>38</v>
      </c>
      <c r="B430" s="7"/>
      <c r="C430" s="7"/>
      <c r="D430" s="7">
        <f t="shared" si="6"/>
        <v>0</v>
      </c>
    </row>
    <row r="431" spans="1:4" ht="18" hidden="1" x14ac:dyDescent="0.3">
      <c r="A431" s="16" t="s">
        <v>276</v>
      </c>
      <c r="B431" s="7"/>
      <c r="C431" s="7"/>
      <c r="D431" s="7">
        <f t="shared" si="6"/>
        <v>0</v>
      </c>
    </row>
    <row r="432" spans="1:4" ht="18" hidden="1" x14ac:dyDescent="0.3">
      <c r="A432" s="16" t="s">
        <v>277</v>
      </c>
      <c r="B432" s="7"/>
      <c r="C432" s="7"/>
      <c r="D432" s="7">
        <f t="shared" si="6"/>
        <v>0</v>
      </c>
    </row>
    <row r="433" spans="1:4" ht="18" hidden="1" x14ac:dyDescent="0.3">
      <c r="A433" s="9" t="s">
        <v>135</v>
      </c>
      <c r="B433" s="15"/>
      <c r="C433" s="15"/>
      <c r="D433" s="7">
        <f t="shared" si="6"/>
        <v>0</v>
      </c>
    </row>
    <row r="434" spans="1:4" ht="18" hidden="1" x14ac:dyDescent="0.3">
      <c r="A434" s="22" t="s">
        <v>136</v>
      </c>
      <c r="B434" s="15"/>
      <c r="C434" s="15"/>
      <c r="D434" s="7">
        <f t="shared" si="6"/>
        <v>0</v>
      </c>
    </row>
    <row r="435" spans="1:4" ht="18" hidden="1" x14ac:dyDescent="0.3">
      <c r="A435" s="22" t="s">
        <v>138</v>
      </c>
      <c r="B435" s="15"/>
      <c r="C435" s="15"/>
      <c r="D435" s="7">
        <f t="shared" si="6"/>
        <v>0</v>
      </c>
    </row>
    <row r="436" spans="1:4" ht="18" hidden="1" x14ac:dyDescent="0.3">
      <c r="A436" s="22" t="s">
        <v>139</v>
      </c>
      <c r="B436" s="15"/>
      <c r="C436" s="15"/>
      <c r="D436" s="7">
        <f t="shared" si="6"/>
        <v>0</v>
      </c>
    </row>
    <row r="437" spans="1:4" ht="18" hidden="1" x14ac:dyDescent="0.3">
      <c r="A437" s="9" t="s">
        <v>140</v>
      </c>
      <c r="B437" s="15"/>
      <c r="C437" s="15"/>
      <c r="D437" s="7">
        <f t="shared" si="6"/>
        <v>0</v>
      </c>
    </row>
    <row r="438" spans="1:4" ht="18" hidden="1" x14ac:dyDescent="0.3">
      <c r="A438" s="9" t="s">
        <v>141</v>
      </c>
      <c r="B438" s="15"/>
      <c r="C438" s="15"/>
      <c r="D438" s="7">
        <f t="shared" si="6"/>
        <v>0</v>
      </c>
    </row>
    <row r="439" spans="1:4" ht="18" hidden="1" x14ac:dyDescent="0.3">
      <c r="A439" s="9" t="s">
        <v>143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144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145</v>
      </c>
      <c r="B441" s="15"/>
      <c r="C441" s="15"/>
      <c r="D441" s="7">
        <f t="shared" si="6"/>
        <v>0</v>
      </c>
    </row>
    <row r="442" spans="1:4" ht="18" hidden="1" x14ac:dyDescent="0.3">
      <c r="A442" s="9" t="s">
        <v>156</v>
      </c>
      <c r="B442" s="15"/>
      <c r="C442" s="15"/>
      <c r="D442" s="7">
        <f t="shared" si="6"/>
        <v>0</v>
      </c>
    </row>
    <row r="443" spans="1:4" ht="18" hidden="1" x14ac:dyDescent="0.3">
      <c r="A443" s="9" t="s">
        <v>157</v>
      </c>
      <c r="B443" s="15"/>
      <c r="C443" s="15"/>
      <c r="D443" s="7">
        <f t="shared" si="6"/>
        <v>0</v>
      </c>
    </row>
    <row r="444" spans="1:4" ht="18" hidden="1" x14ac:dyDescent="0.3">
      <c r="A444" s="9" t="s">
        <v>158</v>
      </c>
      <c r="B444" s="15"/>
      <c r="C444" s="15"/>
      <c r="D444" s="7">
        <f t="shared" si="6"/>
        <v>0</v>
      </c>
    </row>
    <row r="445" spans="1:4" ht="18" x14ac:dyDescent="0.3">
      <c r="A445" s="12" t="s">
        <v>46</v>
      </c>
      <c r="B445" s="7">
        <f>140+60+100+200+60</f>
        <v>560</v>
      </c>
      <c r="C445" s="7">
        <v>7000</v>
      </c>
      <c r="D445" s="7">
        <f t="shared" si="6"/>
        <v>3920000</v>
      </c>
    </row>
    <row r="446" spans="1:4" ht="18" hidden="1" x14ac:dyDescent="0.3">
      <c r="A446" s="9" t="s">
        <v>56</v>
      </c>
      <c r="B446" s="7"/>
      <c r="C446" s="7"/>
      <c r="D446" s="7">
        <f t="shared" si="6"/>
        <v>0</v>
      </c>
    </row>
    <row r="447" spans="1:4" ht="18" hidden="1" x14ac:dyDescent="0.3">
      <c r="A447" s="9" t="s">
        <v>69</v>
      </c>
      <c r="B447" s="7"/>
      <c r="C447" s="7"/>
      <c r="D447" s="7">
        <f t="shared" si="6"/>
        <v>0</v>
      </c>
    </row>
    <row r="448" spans="1:4" ht="18" hidden="1" x14ac:dyDescent="0.3">
      <c r="A448" s="12" t="s">
        <v>70</v>
      </c>
      <c r="B448" s="7"/>
      <c r="C448" s="7"/>
      <c r="D448" s="7">
        <f t="shared" si="6"/>
        <v>0</v>
      </c>
    </row>
    <row r="449" spans="1:4" ht="18" hidden="1" x14ac:dyDescent="0.3">
      <c r="A449" s="9" t="s">
        <v>15</v>
      </c>
      <c r="B449" s="7"/>
      <c r="C449" s="7"/>
      <c r="D449" s="7">
        <f t="shared" si="6"/>
        <v>0</v>
      </c>
    </row>
    <row r="450" spans="1:4" ht="18" hidden="1" x14ac:dyDescent="0.3">
      <c r="A450" s="9" t="s">
        <v>265</v>
      </c>
      <c r="B450" s="7"/>
      <c r="C450" s="7"/>
      <c r="D450" s="7">
        <f t="shared" si="6"/>
        <v>0</v>
      </c>
    </row>
    <row r="451" spans="1:4" ht="18" hidden="1" x14ac:dyDescent="0.3">
      <c r="A451" s="9" t="s">
        <v>294</v>
      </c>
      <c r="B451" s="7"/>
      <c r="C451" s="7"/>
      <c r="D451" s="7">
        <f t="shared" si="6"/>
        <v>0</v>
      </c>
    </row>
    <row r="452" spans="1:4" ht="18" x14ac:dyDescent="0.3">
      <c r="A452" s="9" t="s">
        <v>19</v>
      </c>
      <c r="B452" s="7">
        <v>1640</v>
      </c>
      <c r="C452" s="7">
        <v>4000</v>
      </c>
      <c r="D452" s="7">
        <f t="shared" ref="D452:D515" si="7">B452*C452</f>
        <v>6560000</v>
      </c>
    </row>
    <row r="453" spans="1:4" ht="18" hidden="1" x14ac:dyDescent="0.3">
      <c r="A453" s="9" t="s">
        <v>34</v>
      </c>
      <c r="B453" s="7"/>
      <c r="C453" s="7"/>
      <c r="D453" s="7">
        <f t="shared" si="7"/>
        <v>0</v>
      </c>
    </row>
    <row r="454" spans="1:4" ht="18" hidden="1" x14ac:dyDescent="0.3">
      <c r="A454" s="11" t="s">
        <v>42</v>
      </c>
      <c r="B454" s="7"/>
      <c r="C454" s="7"/>
      <c r="D454" s="7">
        <f t="shared" si="7"/>
        <v>0</v>
      </c>
    </row>
    <row r="455" spans="1:4" ht="18" hidden="1" x14ac:dyDescent="0.3">
      <c r="A455" s="13" t="s">
        <v>43</v>
      </c>
      <c r="B455" s="7"/>
      <c r="C455" s="7"/>
      <c r="D455" s="7">
        <f t="shared" si="7"/>
        <v>0</v>
      </c>
    </row>
    <row r="456" spans="1:4" ht="18" hidden="1" x14ac:dyDescent="0.3">
      <c r="A456" s="10" t="s">
        <v>119</v>
      </c>
      <c r="B456" s="7"/>
      <c r="C456" s="7"/>
      <c r="D456" s="7">
        <f t="shared" si="7"/>
        <v>0</v>
      </c>
    </row>
    <row r="457" spans="1:4" ht="18" hidden="1" x14ac:dyDescent="0.3">
      <c r="A457" s="13" t="s">
        <v>120</v>
      </c>
      <c r="B457" s="7"/>
      <c r="C457" s="7"/>
      <c r="D457" s="7">
        <f t="shared" si="7"/>
        <v>0</v>
      </c>
    </row>
    <row r="458" spans="1:4" ht="18" hidden="1" x14ac:dyDescent="0.3">
      <c r="A458" s="12" t="s">
        <v>121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122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123</v>
      </c>
      <c r="B460" s="15"/>
      <c r="C460" s="15"/>
      <c r="D460" s="7">
        <f t="shared" si="7"/>
        <v>0</v>
      </c>
    </row>
    <row r="461" spans="1:4" ht="18" hidden="1" x14ac:dyDescent="0.3">
      <c r="A461" s="12" t="s">
        <v>124</v>
      </c>
      <c r="B461" s="26"/>
      <c r="C461" s="26"/>
      <c r="D461" s="7">
        <f t="shared" si="7"/>
        <v>0</v>
      </c>
    </row>
    <row r="462" spans="1:4" ht="18" hidden="1" x14ac:dyDescent="0.3">
      <c r="A462" s="9" t="s">
        <v>142</v>
      </c>
      <c r="B462" s="15"/>
      <c r="C462" s="15"/>
      <c r="D462" s="7">
        <f t="shared" si="7"/>
        <v>0</v>
      </c>
    </row>
    <row r="463" spans="1:4" ht="18" hidden="1" x14ac:dyDescent="0.3">
      <c r="A463" s="16" t="s">
        <v>217</v>
      </c>
      <c r="B463" s="7"/>
      <c r="C463" s="7"/>
      <c r="D463" s="7">
        <f t="shared" si="7"/>
        <v>0</v>
      </c>
    </row>
    <row r="464" spans="1:4" ht="18" hidden="1" x14ac:dyDescent="0.3">
      <c r="A464" s="16" t="s">
        <v>218</v>
      </c>
      <c r="B464" s="7"/>
      <c r="C464" s="7"/>
      <c r="D464" s="7">
        <f t="shared" si="7"/>
        <v>0</v>
      </c>
    </row>
    <row r="465" spans="1:4" ht="18" hidden="1" x14ac:dyDescent="0.3">
      <c r="A465" s="16" t="s">
        <v>219</v>
      </c>
      <c r="B465" s="7"/>
      <c r="C465" s="7"/>
      <c r="D465" s="7">
        <f t="shared" si="7"/>
        <v>0</v>
      </c>
    </row>
    <row r="466" spans="1:4" ht="18" hidden="1" x14ac:dyDescent="0.3">
      <c r="A466" s="16" t="s">
        <v>220</v>
      </c>
      <c r="B466" s="7"/>
      <c r="C466" s="7"/>
      <c r="D466" s="7">
        <f t="shared" si="7"/>
        <v>0</v>
      </c>
    </row>
    <row r="467" spans="1:4" ht="18" hidden="1" x14ac:dyDescent="0.3">
      <c r="A467" s="9" t="s">
        <v>221</v>
      </c>
      <c r="B467" s="7"/>
      <c r="C467" s="7"/>
      <c r="D467" s="7">
        <f t="shared" si="7"/>
        <v>0</v>
      </c>
    </row>
    <row r="468" spans="1:4" ht="18" hidden="1" x14ac:dyDescent="0.3">
      <c r="A468" s="9" t="s">
        <v>222</v>
      </c>
      <c r="B468" s="7"/>
      <c r="C468" s="7"/>
      <c r="D468" s="7">
        <f t="shared" si="7"/>
        <v>0</v>
      </c>
    </row>
    <row r="469" spans="1:4" ht="18" hidden="1" x14ac:dyDescent="0.3">
      <c r="A469" s="16" t="s">
        <v>223</v>
      </c>
      <c r="B469" s="7"/>
      <c r="C469" s="7"/>
      <c r="D469" s="7">
        <f t="shared" si="7"/>
        <v>0</v>
      </c>
    </row>
    <row r="470" spans="1:4" ht="18" hidden="1" x14ac:dyDescent="0.3">
      <c r="A470" s="16" t="s">
        <v>224</v>
      </c>
      <c r="B470" s="7"/>
      <c r="C470" s="7"/>
      <c r="D470" s="7">
        <f t="shared" si="7"/>
        <v>0</v>
      </c>
    </row>
    <row r="471" spans="1:4" ht="18" hidden="1" x14ac:dyDescent="0.3">
      <c r="A471" s="9" t="s">
        <v>237</v>
      </c>
      <c r="B471" s="15"/>
      <c r="C471" s="15"/>
      <c r="D471" s="7">
        <f t="shared" si="7"/>
        <v>0</v>
      </c>
    </row>
    <row r="472" spans="1:4" ht="18" hidden="1" x14ac:dyDescent="0.3">
      <c r="A472" s="9" t="s">
        <v>239</v>
      </c>
      <c r="B472" s="15"/>
      <c r="C472" s="15"/>
      <c r="D472" s="7">
        <f t="shared" si="7"/>
        <v>0</v>
      </c>
    </row>
    <row r="473" spans="1:4" ht="18" hidden="1" x14ac:dyDescent="0.3">
      <c r="A473" s="12" t="s">
        <v>274</v>
      </c>
      <c r="B473" s="15"/>
      <c r="C473" s="15"/>
      <c r="D473" s="7">
        <f t="shared" si="7"/>
        <v>0</v>
      </c>
    </row>
    <row r="474" spans="1:4" ht="18" hidden="1" x14ac:dyDescent="0.3">
      <c r="A474" s="9" t="s">
        <v>284</v>
      </c>
      <c r="B474" s="7"/>
      <c r="C474" s="7"/>
      <c r="D474" s="7">
        <f t="shared" si="7"/>
        <v>0</v>
      </c>
    </row>
    <row r="475" spans="1:4" ht="18" hidden="1" x14ac:dyDescent="0.3">
      <c r="A475" s="13" t="s">
        <v>285</v>
      </c>
      <c r="B475" s="7"/>
      <c r="C475" s="7"/>
      <c r="D475" s="7">
        <f t="shared" si="7"/>
        <v>0</v>
      </c>
    </row>
    <row r="476" spans="1:4" ht="18" hidden="1" x14ac:dyDescent="0.3">
      <c r="A476" s="12" t="s">
        <v>295</v>
      </c>
      <c r="B476" s="7"/>
      <c r="C476" s="7"/>
      <c r="D476" s="7">
        <f t="shared" si="7"/>
        <v>0</v>
      </c>
    </row>
    <row r="477" spans="1:4" ht="18" x14ac:dyDescent="0.3">
      <c r="A477" s="9" t="s">
        <v>199</v>
      </c>
      <c r="B477" s="7">
        <f>920+50</f>
        <v>970</v>
      </c>
      <c r="C477" s="7">
        <v>7500</v>
      </c>
      <c r="D477" s="7">
        <f t="shared" si="7"/>
        <v>7275000</v>
      </c>
    </row>
    <row r="478" spans="1:4" ht="18" hidden="1" x14ac:dyDescent="0.3">
      <c r="A478" s="34" t="s">
        <v>200</v>
      </c>
      <c r="B478" s="7"/>
      <c r="C478" s="7"/>
      <c r="D478" s="7">
        <f t="shared" si="7"/>
        <v>0</v>
      </c>
    </row>
    <row r="479" spans="1:4" ht="18" hidden="1" x14ac:dyDescent="0.3">
      <c r="A479" s="34" t="s">
        <v>201</v>
      </c>
      <c r="B479" s="7"/>
      <c r="C479" s="7"/>
      <c r="D479" s="7">
        <f t="shared" si="7"/>
        <v>0</v>
      </c>
    </row>
    <row r="480" spans="1:4" ht="18" hidden="1" x14ac:dyDescent="0.3">
      <c r="A480" s="9" t="s">
        <v>35</v>
      </c>
      <c r="B480" s="7"/>
      <c r="C480" s="7"/>
      <c r="D480" s="7">
        <f t="shared" si="7"/>
        <v>0</v>
      </c>
    </row>
    <row r="481" spans="1:4" ht="18" hidden="1" x14ac:dyDescent="0.3">
      <c r="A481" s="9" t="s">
        <v>270</v>
      </c>
      <c r="B481" s="7"/>
      <c r="C481" s="7"/>
      <c r="D481" s="7">
        <f t="shared" si="7"/>
        <v>0</v>
      </c>
    </row>
    <row r="482" spans="1:4" ht="18" hidden="1" x14ac:dyDescent="0.3">
      <c r="A482" s="9" t="s">
        <v>47</v>
      </c>
      <c r="B482" s="7"/>
      <c r="C482" s="7"/>
      <c r="D482" s="7">
        <f t="shared" si="7"/>
        <v>0</v>
      </c>
    </row>
    <row r="483" spans="1:4" ht="18" hidden="1" x14ac:dyDescent="0.3">
      <c r="A483" s="16" t="s">
        <v>48</v>
      </c>
      <c r="B483" s="7"/>
      <c r="C483" s="7"/>
      <c r="D483" s="7">
        <f t="shared" si="7"/>
        <v>0</v>
      </c>
    </row>
    <row r="484" spans="1:4" ht="18" hidden="1" x14ac:dyDescent="0.3">
      <c r="A484" s="16" t="s">
        <v>49</v>
      </c>
      <c r="B484" s="7"/>
      <c r="C484" s="7"/>
      <c r="D484" s="7">
        <f t="shared" si="7"/>
        <v>0</v>
      </c>
    </row>
    <row r="485" spans="1:4" ht="18" hidden="1" x14ac:dyDescent="0.3">
      <c r="A485" s="16" t="s">
        <v>50</v>
      </c>
      <c r="B485" s="7"/>
      <c r="C485" s="7"/>
      <c r="D485" s="7">
        <f t="shared" si="7"/>
        <v>0</v>
      </c>
    </row>
    <row r="486" spans="1:4" ht="18" hidden="1" x14ac:dyDescent="0.3">
      <c r="A486" s="9" t="s">
        <v>51</v>
      </c>
      <c r="B486" s="7"/>
      <c r="C486" s="7"/>
      <c r="D486" s="7">
        <f t="shared" si="7"/>
        <v>0</v>
      </c>
    </row>
    <row r="487" spans="1:4" ht="18" hidden="1" x14ac:dyDescent="0.3">
      <c r="A487" s="11" t="s">
        <v>52</v>
      </c>
      <c r="B487" s="7"/>
      <c r="C487" s="7"/>
      <c r="D487" s="7">
        <f t="shared" si="7"/>
        <v>0</v>
      </c>
    </row>
    <row r="488" spans="1:4" ht="18" hidden="1" x14ac:dyDescent="0.3">
      <c r="A488" s="9" t="s">
        <v>53</v>
      </c>
      <c r="B488" s="7"/>
      <c r="C488" s="7"/>
      <c r="D488" s="7">
        <f t="shared" si="7"/>
        <v>0</v>
      </c>
    </row>
    <row r="489" spans="1:4" ht="18" hidden="1" x14ac:dyDescent="0.3">
      <c r="A489" s="9" t="s">
        <v>54</v>
      </c>
      <c r="B489" s="7"/>
      <c r="C489" s="7"/>
      <c r="D489" s="7">
        <f t="shared" si="7"/>
        <v>0</v>
      </c>
    </row>
    <row r="490" spans="1:4" ht="18" hidden="1" x14ac:dyDescent="0.3">
      <c r="A490" s="17" t="s">
        <v>58</v>
      </c>
      <c r="B490" s="7"/>
      <c r="C490" s="7"/>
      <c r="D490" s="7">
        <f t="shared" si="7"/>
        <v>0</v>
      </c>
    </row>
    <row r="491" spans="1:4" ht="18" hidden="1" x14ac:dyDescent="0.3">
      <c r="A491" s="9" t="s">
        <v>59</v>
      </c>
      <c r="B491" s="7"/>
      <c r="C491" s="7"/>
      <c r="D491" s="7">
        <f t="shared" si="7"/>
        <v>0</v>
      </c>
    </row>
    <row r="492" spans="1:4" ht="18" hidden="1" x14ac:dyDescent="0.3">
      <c r="A492" s="19" t="s">
        <v>60</v>
      </c>
      <c r="B492" s="7"/>
      <c r="C492" s="7"/>
      <c r="D492" s="7">
        <f t="shared" si="7"/>
        <v>0</v>
      </c>
    </row>
    <row r="493" spans="1:4" ht="18" hidden="1" x14ac:dyDescent="0.3">
      <c r="A493" s="9" t="s">
        <v>146</v>
      </c>
      <c r="B493" s="7"/>
      <c r="C493" s="7"/>
      <c r="D493" s="7">
        <f t="shared" si="7"/>
        <v>0</v>
      </c>
    </row>
    <row r="494" spans="1:4" ht="18" hidden="1" x14ac:dyDescent="0.3">
      <c r="A494" s="9" t="s">
        <v>147</v>
      </c>
      <c r="B494" s="7"/>
      <c r="C494" s="7"/>
      <c r="D494" s="7">
        <f t="shared" si="7"/>
        <v>0</v>
      </c>
    </row>
    <row r="495" spans="1:4" ht="18" hidden="1" x14ac:dyDescent="0.3">
      <c r="A495" s="9" t="s">
        <v>148</v>
      </c>
      <c r="B495" s="7"/>
      <c r="C495" s="7"/>
      <c r="D495" s="7">
        <f t="shared" si="7"/>
        <v>0</v>
      </c>
    </row>
    <row r="496" spans="1:4" ht="18" x14ac:dyDescent="0.3">
      <c r="A496" s="9" t="s">
        <v>149</v>
      </c>
      <c r="B496" s="7">
        <v>110</v>
      </c>
      <c r="C496" s="7">
        <v>9000</v>
      </c>
      <c r="D496" s="7">
        <f t="shared" si="7"/>
        <v>990000</v>
      </c>
    </row>
    <row r="497" spans="1:4" ht="18" hidden="1" x14ac:dyDescent="0.3">
      <c r="A497" s="9" t="s">
        <v>150</v>
      </c>
      <c r="B497" s="7"/>
      <c r="C497" s="7"/>
      <c r="D497" s="7">
        <f t="shared" si="7"/>
        <v>0</v>
      </c>
    </row>
    <row r="498" spans="1:4" ht="18" hidden="1" x14ac:dyDescent="0.3">
      <c r="A498" s="16" t="s">
        <v>151</v>
      </c>
      <c r="B498" s="7"/>
      <c r="C498" s="7"/>
      <c r="D498" s="7">
        <f t="shared" si="7"/>
        <v>0</v>
      </c>
    </row>
    <row r="499" spans="1:4" ht="18" x14ac:dyDescent="0.3">
      <c r="A499" s="9" t="s">
        <v>71</v>
      </c>
      <c r="B499" s="7">
        <v>70</v>
      </c>
      <c r="C499" s="7">
        <v>13000</v>
      </c>
      <c r="D499" s="7">
        <f t="shared" si="7"/>
        <v>910000</v>
      </c>
    </row>
    <row r="500" spans="1:4" ht="18" hidden="1" x14ac:dyDescent="0.3">
      <c r="A500" s="13" t="s">
        <v>72</v>
      </c>
      <c r="B500" s="7"/>
      <c r="C500" s="7"/>
      <c r="D500" s="7">
        <f t="shared" si="7"/>
        <v>0</v>
      </c>
    </row>
    <row r="501" spans="1:4" ht="18" hidden="1" x14ac:dyDescent="0.3">
      <c r="A501" s="9" t="s">
        <v>73</v>
      </c>
      <c r="B501" s="7"/>
      <c r="C501" s="7"/>
      <c r="D501" s="7">
        <f t="shared" si="7"/>
        <v>0</v>
      </c>
    </row>
    <row r="502" spans="1:4" ht="18" hidden="1" x14ac:dyDescent="0.3">
      <c r="A502" s="9" t="s">
        <v>74</v>
      </c>
      <c r="B502" s="7"/>
      <c r="C502" s="7"/>
      <c r="D502" s="7">
        <f t="shared" si="7"/>
        <v>0</v>
      </c>
    </row>
    <row r="503" spans="1:4" ht="18" hidden="1" x14ac:dyDescent="0.3">
      <c r="A503" s="9" t="s">
        <v>75</v>
      </c>
      <c r="B503" s="7"/>
      <c r="C503" s="7"/>
      <c r="D503" s="7">
        <f t="shared" si="7"/>
        <v>0</v>
      </c>
    </row>
    <row r="504" spans="1:4" ht="18" hidden="1" x14ac:dyDescent="0.3">
      <c r="A504" s="13" t="s">
        <v>89</v>
      </c>
      <c r="B504" s="7"/>
      <c r="C504" s="7"/>
      <c r="D504" s="7">
        <f t="shared" si="7"/>
        <v>0</v>
      </c>
    </row>
    <row r="505" spans="1:4" ht="18" hidden="1" x14ac:dyDescent="0.3">
      <c r="A505" s="9" t="s">
        <v>297</v>
      </c>
      <c r="B505" s="7"/>
      <c r="C505" s="7"/>
      <c r="D505" s="7">
        <f t="shared" si="7"/>
        <v>0</v>
      </c>
    </row>
    <row r="506" spans="1:4" ht="18" hidden="1" x14ac:dyDescent="0.3">
      <c r="A506" s="12" t="s">
        <v>311</v>
      </c>
      <c r="B506" s="7"/>
      <c r="C506" s="7"/>
      <c r="D506" s="7">
        <f t="shared" si="7"/>
        <v>0</v>
      </c>
    </row>
    <row r="507" spans="1:4" ht="18" hidden="1" x14ac:dyDescent="0.3">
      <c r="A507" s="9" t="s">
        <v>314</v>
      </c>
      <c r="B507" s="7"/>
      <c r="C507" s="7"/>
      <c r="D507" s="7">
        <f t="shared" si="7"/>
        <v>0</v>
      </c>
    </row>
    <row r="508" spans="1:4" ht="18" hidden="1" x14ac:dyDescent="0.3">
      <c r="A508" s="21" t="s">
        <v>86</v>
      </c>
      <c r="B508" s="7"/>
      <c r="C508" s="7"/>
      <c r="D508" s="7">
        <f t="shared" si="7"/>
        <v>0</v>
      </c>
    </row>
    <row r="509" spans="1:4" ht="18" hidden="1" x14ac:dyDescent="0.3">
      <c r="A509" s="21" t="s">
        <v>87</v>
      </c>
      <c r="B509" s="7"/>
      <c r="C509" s="7"/>
      <c r="D509" s="7">
        <f t="shared" si="7"/>
        <v>0</v>
      </c>
    </row>
    <row r="510" spans="1:4" ht="18" hidden="1" x14ac:dyDescent="0.3">
      <c r="A510" s="11" t="s">
        <v>88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12" t="s">
        <v>177</v>
      </c>
      <c r="B513" s="7">
        <v>380</v>
      </c>
      <c r="C513" s="7">
        <v>7000</v>
      </c>
      <c r="D513" s="7">
        <f t="shared" si="7"/>
        <v>2660000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9" t="s">
        <v>206</v>
      </c>
      <c r="B519" s="7"/>
      <c r="C519" s="7"/>
      <c r="D519" s="7">
        <f t="shared" si="8"/>
        <v>0</v>
      </c>
    </row>
    <row r="520" spans="1:4" ht="18" hidden="1" x14ac:dyDescent="0.3">
      <c r="A520" s="9" t="s">
        <v>207</v>
      </c>
      <c r="B520" s="7"/>
      <c r="C520" s="7"/>
      <c r="D520" s="7">
        <f t="shared" si="8"/>
        <v>0</v>
      </c>
    </row>
    <row r="521" spans="1:4" ht="18" hidden="1" x14ac:dyDescent="0.3">
      <c r="A521" s="9" t="s">
        <v>208</v>
      </c>
      <c r="B521" s="7"/>
      <c r="C521" s="7"/>
      <c r="D521" s="7">
        <f t="shared" si="8"/>
        <v>0</v>
      </c>
    </row>
    <row r="522" spans="1:4" ht="18" hidden="1" x14ac:dyDescent="0.3">
      <c r="A522" s="9" t="s">
        <v>209</v>
      </c>
      <c r="B522" s="7"/>
      <c r="C522" s="7"/>
      <c r="D522" s="7">
        <f t="shared" si="8"/>
        <v>0</v>
      </c>
    </row>
    <row r="523" spans="1:4" ht="18" hidden="1" x14ac:dyDescent="0.3">
      <c r="A523" s="9" t="s">
        <v>101</v>
      </c>
      <c r="B523" s="7"/>
      <c r="C523" s="7"/>
      <c r="D523" s="7">
        <f t="shared" si="8"/>
        <v>0</v>
      </c>
    </row>
    <row r="524" spans="1:4" ht="18" hidden="1" x14ac:dyDescent="0.3">
      <c r="A524" s="9" t="s">
        <v>102</v>
      </c>
      <c r="B524" s="7"/>
      <c r="C524" s="7"/>
      <c r="D524" s="7">
        <f t="shared" si="8"/>
        <v>0</v>
      </c>
    </row>
    <row r="525" spans="1:4" ht="18" x14ac:dyDescent="0.3">
      <c r="A525" s="9" t="s">
        <v>84</v>
      </c>
      <c r="B525" s="7">
        <f>36+40</f>
        <v>76</v>
      </c>
      <c r="C525" s="7">
        <v>9000</v>
      </c>
      <c r="D525" s="7">
        <f t="shared" si="8"/>
        <v>684000</v>
      </c>
    </row>
    <row r="526" spans="1:4" ht="18" hidden="1" x14ac:dyDescent="0.3">
      <c r="A526" s="21" t="s">
        <v>85</v>
      </c>
      <c r="B526" s="7"/>
      <c r="C526" s="7"/>
      <c r="D526" s="7">
        <f t="shared" si="8"/>
        <v>0</v>
      </c>
    </row>
    <row r="527" spans="1:4" ht="18" x14ac:dyDescent="0.3">
      <c r="A527" s="5" t="s">
        <v>5</v>
      </c>
      <c r="B527" s="7">
        <f>250+105+160</f>
        <v>515</v>
      </c>
      <c r="C527" s="7">
        <v>7500</v>
      </c>
      <c r="D527" s="7">
        <f t="shared" si="8"/>
        <v>3862500</v>
      </c>
    </row>
    <row r="528" spans="1:4" ht="18" hidden="1" x14ac:dyDescent="0.3">
      <c r="A528" s="9" t="s">
        <v>6</v>
      </c>
      <c r="B528" s="7"/>
      <c r="C528" s="7"/>
      <c r="D528" s="7">
        <f t="shared" si="8"/>
        <v>0</v>
      </c>
    </row>
    <row r="529" spans="1:4" ht="18" hidden="1" x14ac:dyDescent="0.3">
      <c r="A529" s="5" t="s">
        <v>9</v>
      </c>
      <c r="B529" s="7"/>
      <c r="C529" s="7"/>
      <c r="D529" s="7">
        <f t="shared" si="8"/>
        <v>0</v>
      </c>
    </row>
    <row r="530" spans="1:4" ht="18" x14ac:dyDescent="0.3">
      <c r="A530" s="9" t="s">
        <v>161</v>
      </c>
      <c r="B530" s="7">
        <f>120+530-60</f>
        <v>590</v>
      </c>
      <c r="C530" s="7">
        <v>7000</v>
      </c>
      <c r="D530" s="7">
        <f t="shared" si="8"/>
        <v>4130000</v>
      </c>
    </row>
    <row r="531" spans="1:4" ht="18" hidden="1" x14ac:dyDescent="0.3">
      <c r="A531" s="12" t="s">
        <v>162</v>
      </c>
      <c r="B531" s="7"/>
      <c r="C531" s="7"/>
      <c r="D531" s="7">
        <f t="shared" si="8"/>
        <v>0</v>
      </c>
    </row>
    <row r="532" spans="1:4" ht="18" hidden="1" x14ac:dyDescent="0.3">
      <c r="A532" s="9" t="s">
        <v>163</v>
      </c>
      <c r="B532" s="7"/>
      <c r="C532" s="7"/>
      <c r="D532" s="7">
        <f t="shared" si="8"/>
        <v>0</v>
      </c>
    </row>
    <row r="533" spans="1:4" ht="18" hidden="1" x14ac:dyDescent="0.3">
      <c r="A533" s="9" t="s">
        <v>164</v>
      </c>
      <c r="B533" s="7"/>
      <c r="C533" s="7"/>
      <c r="D533" s="7">
        <f t="shared" si="8"/>
        <v>0</v>
      </c>
    </row>
    <row r="534" spans="1:4" ht="18" hidden="1" x14ac:dyDescent="0.3">
      <c r="A534" s="9" t="s">
        <v>165</v>
      </c>
      <c r="B534" s="7"/>
      <c r="C534" s="7"/>
      <c r="D534" s="7">
        <f t="shared" si="8"/>
        <v>0</v>
      </c>
    </row>
    <row r="535" spans="1:4" ht="18" hidden="1" x14ac:dyDescent="0.3">
      <c r="A535" s="19" t="s">
        <v>166</v>
      </c>
      <c r="B535" s="7"/>
      <c r="C535" s="7"/>
      <c r="D535" s="7">
        <f t="shared" si="8"/>
        <v>0</v>
      </c>
    </row>
    <row r="536" spans="1:4" ht="18" hidden="1" x14ac:dyDescent="0.3">
      <c r="A536" s="12" t="s">
        <v>226</v>
      </c>
      <c r="B536" s="7"/>
      <c r="C536" s="7"/>
      <c r="D536" s="7">
        <f t="shared" si="8"/>
        <v>0</v>
      </c>
    </row>
    <row r="537" spans="1:4" ht="18" hidden="1" x14ac:dyDescent="0.3">
      <c r="A537" s="12" t="s">
        <v>14</v>
      </c>
      <c r="B537" s="7"/>
      <c r="C537" s="7"/>
      <c r="D537" s="7">
        <f t="shared" si="8"/>
        <v>0</v>
      </c>
    </row>
    <row r="538" spans="1:4" ht="18" hidden="1" x14ac:dyDescent="0.3">
      <c r="A538" s="11" t="s">
        <v>90</v>
      </c>
      <c r="B538" s="7"/>
      <c r="C538" s="7"/>
      <c r="D538" s="7">
        <f t="shared" si="8"/>
        <v>0</v>
      </c>
    </row>
    <row r="539" spans="1:4" ht="18" hidden="1" x14ac:dyDescent="0.3">
      <c r="A539" s="11" t="s">
        <v>93</v>
      </c>
      <c r="B539" s="7"/>
      <c r="C539" s="7"/>
      <c r="D539" s="7">
        <f t="shared" si="8"/>
        <v>0</v>
      </c>
    </row>
    <row r="540" spans="1:4" ht="18" hidden="1" x14ac:dyDescent="0.3">
      <c r="A540" s="11" t="s">
        <v>94</v>
      </c>
      <c r="B540" s="7"/>
      <c r="C540" s="7"/>
      <c r="D540" s="7">
        <f t="shared" si="8"/>
        <v>0</v>
      </c>
    </row>
    <row r="541" spans="1:4" ht="18" hidden="1" x14ac:dyDescent="0.3">
      <c r="A541" s="11" t="s">
        <v>98</v>
      </c>
      <c r="B541" s="7"/>
      <c r="C541" s="7"/>
      <c r="D541" s="7">
        <f t="shared" si="8"/>
        <v>0</v>
      </c>
    </row>
    <row r="542" spans="1:4" ht="18" hidden="1" x14ac:dyDescent="0.3">
      <c r="A542" s="9" t="s">
        <v>109</v>
      </c>
      <c r="B542" s="7"/>
      <c r="C542" s="7"/>
      <c r="D542" s="7">
        <f t="shared" si="8"/>
        <v>0</v>
      </c>
    </row>
    <row r="543" spans="1:4" ht="18" hidden="1" x14ac:dyDescent="0.3">
      <c r="A543" s="9" t="s">
        <v>110</v>
      </c>
      <c r="B543" s="7"/>
      <c r="C543" s="7"/>
      <c r="D543" s="7">
        <f t="shared" si="8"/>
        <v>0</v>
      </c>
    </row>
    <row r="544" spans="1:4" ht="18" hidden="1" x14ac:dyDescent="0.3">
      <c r="A544" s="9" t="s">
        <v>111</v>
      </c>
      <c r="B544" s="7"/>
      <c r="C544" s="7"/>
      <c r="D544" s="7">
        <f t="shared" si="8"/>
        <v>0</v>
      </c>
    </row>
    <row r="545" spans="1:4" ht="18" hidden="1" x14ac:dyDescent="0.3">
      <c r="A545" s="9" t="s">
        <v>112</v>
      </c>
      <c r="B545" s="7"/>
      <c r="C545" s="7"/>
      <c r="D545" s="7">
        <f t="shared" si="8"/>
        <v>0</v>
      </c>
    </row>
    <row r="546" spans="1:4" ht="18" hidden="1" x14ac:dyDescent="0.3">
      <c r="A546" s="12" t="s">
        <v>131</v>
      </c>
      <c r="B546" s="7"/>
      <c r="C546" s="7"/>
      <c r="D546" s="7">
        <f t="shared" si="8"/>
        <v>0</v>
      </c>
    </row>
    <row r="547" spans="1:4" ht="18" hidden="1" x14ac:dyDescent="0.3">
      <c r="A547" s="12" t="s">
        <v>132</v>
      </c>
      <c r="B547" s="7"/>
      <c r="C547" s="7"/>
      <c r="D547" s="7">
        <f t="shared" si="8"/>
        <v>0</v>
      </c>
    </row>
    <row r="548" spans="1:4" ht="18" hidden="1" x14ac:dyDescent="0.3">
      <c r="A548" s="9" t="s">
        <v>133</v>
      </c>
      <c r="B548" s="7"/>
      <c r="C548" s="7"/>
      <c r="D548" s="7">
        <f t="shared" si="8"/>
        <v>0</v>
      </c>
    </row>
    <row r="549" spans="1:4" ht="18" hidden="1" x14ac:dyDescent="0.3">
      <c r="A549" s="9" t="s">
        <v>134</v>
      </c>
      <c r="B549" s="7"/>
      <c r="C549" s="7"/>
      <c r="D549" s="7">
        <f t="shared" si="8"/>
        <v>0</v>
      </c>
    </row>
    <row r="550" spans="1:4" ht="18" hidden="1" x14ac:dyDescent="0.3">
      <c r="A550" s="9" t="s">
        <v>202</v>
      </c>
      <c r="B550" s="7"/>
      <c r="C550" s="7"/>
      <c r="D550" s="7">
        <f t="shared" si="8"/>
        <v>0</v>
      </c>
    </row>
    <row r="551" spans="1:4" ht="18" hidden="1" x14ac:dyDescent="0.3">
      <c r="A551" s="11" t="s">
        <v>203</v>
      </c>
      <c r="B551" s="7"/>
      <c r="C551" s="7"/>
      <c r="D551" s="7">
        <f t="shared" si="8"/>
        <v>0</v>
      </c>
    </row>
    <row r="552" spans="1:4" ht="18" hidden="1" x14ac:dyDescent="0.3">
      <c r="A552" s="9" t="s">
        <v>204</v>
      </c>
      <c r="B552" s="7"/>
      <c r="C552" s="7"/>
      <c r="D552" s="7">
        <f t="shared" si="8"/>
        <v>0</v>
      </c>
    </row>
    <row r="553" spans="1:4" ht="18" hidden="1" x14ac:dyDescent="0.3">
      <c r="A553" s="11" t="s">
        <v>205</v>
      </c>
      <c r="B553" s="7"/>
      <c r="C553" s="7"/>
      <c r="D553" s="7">
        <f t="shared" si="8"/>
        <v>0</v>
      </c>
    </row>
    <row r="554" spans="1:4" ht="18" hidden="1" x14ac:dyDescent="0.3">
      <c r="A554" s="9" t="s">
        <v>240</v>
      </c>
      <c r="B554" s="7"/>
      <c r="C554" s="7"/>
      <c r="D554" s="7">
        <f t="shared" si="8"/>
        <v>0</v>
      </c>
    </row>
    <row r="555" spans="1:4" ht="18" hidden="1" x14ac:dyDescent="0.3">
      <c r="A555" s="9" t="s">
        <v>259</v>
      </c>
      <c r="B555" s="7"/>
      <c r="C555" s="7"/>
      <c r="D555" s="7">
        <f t="shared" si="8"/>
        <v>0</v>
      </c>
    </row>
    <row r="556" spans="1:4" ht="18" hidden="1" x14ac:dyDescent="0.3">
      <c r="A556" s="9" t="s">
        <v>264</v>
      </c>
      <c r="B556" s="7"/>
      <c r="C556" s="7"/>
      <c r="D556" s="7">
        <f t="shared" si="8"/>
        <v>0</v>
      </c>
    </row>
    <row r="557" spans="1:4" ht="18" hidden="1" x14ac:dyDescent="0.3">
      <c r="A557" s="9" t="s">
        <v>289</v>
      </c>
      <c r="B557" s="7"/>
      <c r="C557" s="7"/>
      <c r="D557" s="7">
        <f t="shared" si="8"/>
        <v>0</v>
      </c>
    </row>
    <row r="558" spans="1:4" ht="18" hidden="1" x14ac:dyDescent="0.3">
      <c r="A558" s="16" t="s">
        <v>290</v>
      </c>
      <c r="B558" s="7"/>
      <c r="C558" s="7"/>
      <c r="D558" s="7">
        <f t="shared" si="8"/>
        <v>0</v>
      </c>
    </row>
    <row r="559" spans="1:4" ht="18" hidden="1" x14ac:dyDescent="0.3">
      <c r="A559" s="12" t="s">
        <v>291</v>
      </c>
      <c r="B559" s="7"/>
      <c r="C559" s="7"/>
      <c r="D559" s="7">
        <f t="shared" si="8"/>
        <v>0</v>
      </c>
    </row>
    <row r="560" spans="1:4" ht="18" hidden="1" x14ac:dyDescent="0.3">
      <c r="A560" s="11" t="s">
        <v>10</v>
      </c>
      <c r="B560" s="7"/>
      <c r="C560" s="7"/>
      <c r="D560" s="7">
        <f t="shared" si="8"/>
        <v>0</v>
      </c>
    </row>
    <row r="561" spans="1:4" ht="18" hidden="1" x14ac:dyDescent="0.3">
      <c r="A561" s="9" t="s">
        <v>30</v>
      </c>
      <c r="B561" s="7"/>
      <c r="C561" s="7"/>
      <c r="D561" s="7">
        <f t="shared" si="8"/>
        <v>0</v>
      </c>
    </row>
    <row r="562" spans="1:4" ht="18" hidden="1" x14ac:dyDescent="0.3">
      <c r="A562" s="9" t="s">
        <v>31</v>
      </c>
      <c r="B562" s="7"/>
      <c r="C562" s="7"/>
      <c r="D562" s="7">
        <f t="shared" si="8"/>
        <v>0</v>
      </c>
    </row>
    <row r="563" spans="1:4" ht="18" hidden="1" x14ac:dyDescent="0.3">
      <c r="A563" s="11" t="s">
        <v>32</v>
      </c>
      <c r="B563" s="15"/>
      <c r="C563" s="15"/>
      <c r="D563" s="7">
        <f t="shared" si="8"/>
        <v>0</v>
      </c>
    </row>
    <row r="564" spans="1:4" ht="18" hidden="1" x14ac:dyDescent="0.3">
      <c r="A564" s="11" t="s">
        <v>33</v>
      </c>
      <c r="B564" s="15"/>
      <c r="C564" s="15"/>
      <c r="D564" s="7">
        <f t="shared" si="8"/>
        <v>0</v>
      </c>
    </row>
    <row r="565" spans="1:4" ht="18" hidden="1" x14ac:dyDescent="0.3">
      <c r="A565" s="16" t="s">
        <v>247</v>
      </c>
      <c r="B565" s="7"/>
      <c r="C565" s="7"/>
      <c r="D565" s="7">
        <f t="shared" si="8"/>
        <v>0</v>
      </c>
    </row>
    <row r="566" spans="1:4" ht="18" hidden="1" x14ac:dyDescent="0.3">
      <c r="A566" s="21" t="s">
        <v>248</v>
      </c>
      <c r="B566" s="7"/>
      <c r="C566" s="7"/>
      <c r="D566" s="7">
        <f t="shared" si="8"/>
        <v>0</v>
      </c>
    </row>
    <row r="567" spans="1:4" ht="18" hidden="1" x14ac:dyDescent="0.3">
      <c r="A567" s="21" t="s">
        <v>249</v>
      </c>
      <c r="B567" s="7"/>
      <c r="C567" s="7"/>
      <c r="D567" s="7">
        <f t="shared" si="8"/>
        <v>0</v>
      </c>
    </row>
    <row r="568" spans="1:4" ht="18" hidden="1" x14ac:dyDescent="0.3">
      <c r="A568" s="11" t="s">
        <v>260</v>
      </c>
      <c r="B568" s="7"/>
      <c r="C568" s="7"/>
      <c r="D568" s="7">
        <f t="shared" si="8"/>
        <v>0</v>
      </c>
    </row>
    <row r="569" spans="1:4" ht="18" hidden="1" x14ac:dyDescent="0.3">
      <c r="A569" s="11" t="s">
        <v>261</v>
      </c>
      <c r="B569" s="7"/>
      <c r="C569" s="7"/>
      <c r="D569" s="7">
        <f t="shared" si="8"/>
        <v>0</v>
      </c>
    </row>
    <row r="570" spans="1:4" ht="18" hidden="1" x14ac:dyDescent="0.3">
      <c r="A570" s="9" t="s">
        <v>262</v>
      </c>
      <c r="B570" s="7"/>
      <c r="C570" s="7"/>
      <c r="D570" s="7">
        <f t="shared" si="8"/>
        <v>0</v>
      </c>
    </row>
    <row r="571" spans="1:4" ht="18" hidden="1" x14ac:dyDescent="0.3">
      <c r="A571" s="9" t="s">
        <v>263</v>
      </c>
      <c r="B571" s="7"/>
      <c r="C571" s="7"/>
      <c r="D571" s="7">
        <f t="shared" si="8"/>
        <v>0</v>
      </c>
    </row>
    <row r="572" spans="1:4" ht="18" hidden="1" x14ac:dyDescent="0.3">
      <c r="A572" s="9" t="s">
        <v>266</v>
      </c>
      <c r="B572" s="7"/>
      <c r="C572" s="7"/>
      <c r="D572" s="7">
        <f t="shared" si="8"/>
        <v>0</v>
      </c>
    </row>
    <row r="573" spans="1:4" ht="18" hidden="1" x14ac:dyDescent="0.3">
      <c r="A573" s="16" t="s">
        <v>275</v>
      </c>
      <c r="B573" s="7"/>
      <c r="C573" s="7"/>
      <c r="D573" s="7">
        <f t="shared" si="8"/>
        <v>0</v>
      </c>
    </row>
    <row r="574" spans="1:4" ht="18" hidden="1" x14ac:dyDescent="0.3">
      <c r="A574" s="12" t="s">
        <v>172</v>
      </c>
      <c r="B574" s="7"/>
      <c r="C574" s="7"/>
      <c r="D574" s="7">
        <f t="shared" si="8"/>
        <v>0</v>
      </c>
    </row>
    <row r="575" spans="1:4" ht="18" hidden="1" x14ac:dyDescent="0.3">
      <c r="A575" s="9" t="s">
        <v>173</v>
      </c>
      <c r="B575" s="7"/>
      <c r="C575" s="7"/>
      <c r="D575" s="7">
        <f t="shared" si="8"/>
        <v>0</v>
      </c>
    </row>
    <row r="576" spans="1:4" ht="18" hidden="1" x14ac:dyDescent="0.3">
      <c r="A576" s="9" t="s">
        <v>174</v>
      </c>
      <c r="B576" s="7"/>
      <c r="C576" s="7"/>
      <c r="D576" s="7">
        <f t="shared" si="8"/>
        <v>0</v>
      </c>
    </row>
    <row r="577" spans="1:4" ht="18" hidden="1" x14ac:dyDescent="0.3">
      <c r="A577" s="12" t="s">
        <v>296</v>
      </c>
      <c r="B577" s="7"/>
      <c r="C577" s="7"/>
      <c r="D577" s="7">
        <f t="shared" si="8"/>
        <v>0</v>
      </c>
    </row>
    <row r="578" spans="1:4" ht="18" hidden="1" x14ac:dyDescent="0.3">
      <c r="A578" s="9" t="s">
        <v>298</v>
      </c>
      <c r="B578" s="7"/>
      <c r="C578" s="7"/>
      <c r="D578" s="7">
        <f t="shared" si="8"/>
        <v>0</v>
      </c>
    </row>
    <row r="579" spans="1:4" ht="18" hidden="1" x14ac:dyDescent="0.3">
      <c r="A579" s="9" t="s">
        <v>299</v>
      </c>
      <c r="B579" s="7"/>
      <c r="C579" s="7"/>
      <c r="D579" s="7">
        <f t="shared" si="8"/>
        <v>0</v>
      </c>
    </row>
    <row r="580" spans="1:4" ht="18" hidden="1" x14ac:dyDescent="0.3">
      <c r="A580" s="21" t="s">
        <v>302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304</v>
      </c>
      <c r="B581" s="7"/>
      <c r="C581" s="7"/>
      <c r="D581" s="7">
        <f t="shared" si="9"/>
        <v>0</v>
      </c>
    </row>
    <row r="582" spans="1:4" ht="18" hidden="1" x14ac:dyDescent="0.3">
      <c r="A582" s="9" t="s">
        <v>305</v>
      </c>
      <c r="B582" s="7"/>
      <c r="C582" s="7"/>
      <c r="D582" s="7">
        <f t="shared" si="9"/>
        <v>0</v>
      </c>
    </row>
    <row r="583" spans="1:4" ht="18" hidden="1" x14ac:dyDescent="0.3">
      <c r="A583" s="9" t="s">
        <v>306</v>
      </c>
      <c r="B583" s="7"/>
      <c r="C583" s="7"/>
      <c r="D583" s="7">
        <f t="shared" si="9"/>
        <v>0</v>
      </c>
    </row>
    <row r="584" spans="1:4" ht="18" hidden="1" x14ac:dyDescent="0.3">
      <c r="A584" s="9" t="s">
        <v>307</v>
      </c>
      <c r="B584" s="7"/>
      <c r="C584" s="7"/>
      <c r="D584" s="7">
        <f t="shared" si="9"/>
        <v>0</v>
      </c>
    </row>
    <row r="585" spans="1:4" ht="18" hidden="1" x14ac:dyDescent="0.3">
      <c r="A585" s="21" t="s">
        <v>308</v>
      </c>
      <c r="B585" s="7"/>
      <c r="C585" s="7"/>
      <c r="D585" s="7">
        <f t="shared" si="9"/>
        <v>0</v>
      </c>
    </row>
    <row r="586" spans="1:4" ht="18" hidden="1" x14ac:dyDescent="0.3">
      <c r="A586" s="9" t="s">
        <v>309</v>
      </c>
      <c r="B586" s="7"/>
      <c r="C586" s="7"/>
      <c r="D586" s="7">
        <f t="shared" si="9"/>
        <v>0</v>
      </c>
    </row>
    <row r="587" spans="1:4" ht="18" hidden="1" x14ac:dyDescent="0.3">
      <c r="A587" s="9" t="s">
        <v>313</v>
      </c>
      <c r="B587" s="7"/>
      <c r="C587" s="7"/>
      <c r="D587" s="7">
        <f t="shared" si="9"/>
        <v>0</v>
      </c>
    </row>
    <row r="588" spans="1:4" ht="18" hidden="1" x14ac:dyDescent="0.3">
      <c r="A588" s="21" t="s">
        <v>315</v>
      </c>
      <c r="B588" s="7"/>
      <c r="C588" s="7"/>
      <c r="D588" s="7">
        <f t="shared" si="9"/>
        <v>0</v>
      </c>
    </row>
    <row r="589" spans="1:4" ht="18" hidden="1" x14ac:dyDescent="0.3">
      <c r="A589" s="21" t="s">
        <v>316</v>
      </c>
      <c r="B589" s="7"/>
      <c r="C589" s="7"/>
      <c r="D589" s="7">
        <f t="shared" si="9"/>
        <v>0</v>
      </c>
    </row>
    <row r="590" spans="1:4" ht="18" hidden="1" x14ac:dyDescent="0.3">
      <c r="A590" s="9" t="s">
        <v>317</v>
      </c>
      <c r="B590" s="7"/>
      <c r="C590" s="7"/>
      <c r="D590" s="7">
        <f t="shared" si="9"/>
        <v>0</v>
      </c>
    </row>
    <row r="591" spans="1:4" ht="18" hidden="1" x14ac:dyDescent="0.3">
      <c r="A591" s="9" t="s">
        <v>318</v>
      </c>
      <c r="B591" s="7"/>
      <c r="C591" s="7"/>
      <c r="D591" s="7">
        <f t="shared" si="9"/>
        <v>0</v>
      </c>
    </row>
    <row r="592" spans="1:4" ht="18" hidden="1" x14ac:dyDescent="0.3">
      <c r="A592" s="21" t="s">
        <v>319</v>
      </c>
      <c r="B592" s="7"/>
      <c r="C592" s="7"/>
      <c r="D592" s="7">
        <f t="shared" si="9"/>
        <v>0</v>
      </c>
    </row>
    <row r="593" spans="1:4" ht="18" x14ac:dyDescent="0.3">
      <c r="A593" s="9" t="s">
        <v>320</v>
      </c>
      <c r="B593" s="7">
        <v>15</v>
      </c>
      <c r="C593" s="7">
        <v>6800</v>
      </c>
      <c r="D593" s="7">
        <f t="shared" si="9"/>
        <v>102000</v>
      </c>
    </row>
    <row r="594" spans="1:4" ht="18" hidden="1" x14ac:dyDescent="0.3">
      <c r="A594" s="9" t="s">
        <v>321</v>
      </c>
      <c r="B594" s="7"/>
      <c r="C594" s="7"/>
      <c r="D594" s="7">
        <f t="shared" si="9"/>
        <v>0</v>
      </c>
    </row>
    <row r="595" spans="1:4" ht="18" hidden="1" x14ac:dyDescent="0.3">
      <c r="A595" s="9" t="s">
        <v>322</v>
      </c>
      <c r="B595" s="7"/>
      <c r="C595" s="7"/>
      <c r="D595" s="7">
        <f t="shared" si="9"/>
        <v>0</v>
      </c>
    </row>
    <row r="596" spans="1:4" ht="18" hidden="1" x14ac:dyDescent="0.3">
      <c r="A596" s="9" t="s">
        <v>323</v>
      </c>
      <c r="B596" s="7"/>
      <c r="C596" s="7"/>
      <c r="D596" s="7">
        <f t="shared" si="9"/>
        <v>0</v>
      </c>
    </row>
    <row r="597" spans="1:4" ht="18" hidden="1" x14ac:dyDescent="0.3">
      <c r="A597" s="9" t="s">
        <v>324</v>
      </c>
      <c r="B597" s="7"/>
      <c r="C597" s="7"/>
      <c r="D597" s="7">
        <f t="shared" si="9"/>
        <v>0</v>
      </c>
    </row>
    <row r="598" spans="1:4" ht="18" hidden="1" x14ac:dyDescent="0.3">
      <c r="A598" s="9" t="s">
        <v>325</v>
      </c>
      <c r="B598" s="7"/>
      <c r="C598" s="7"/>
      <c r="D598" s="7">
        <f t="shared" si="9"/>
        <v>0</v>
      </c>
    </row>
    <row r="599" spans="1:4" ht="18" hidden="1" x14ac:dyDescent="0.3">
      <c r="A599" s="9" t="s">
        <v>326</v>
      </c>
      <c r="B599" s="7"/>
      <c r="C599" s="7"/>
      <c r="D599" s="7">
        <f t="shared" si="9"/>
        <v>0</v>
      </c>
    </row>
    <row r="600" spans="1:4" ht="18" hidden="1" x14ac:dyDescent="0.3">
      <c r="A600" s="9" t="s">
        <v>327</v>
      </c>
      <c r="B600" s="7"/>
      <c r="C600" s="7"/>
      <c r="D600" s="7">
        <f t="shared" si="9"/>
        <v>0</v>
      </c>
    </row>
    <row r="601" spans="1:4" ht="18" hidden="1" x14ac:dyDescent="0.3">
      <c r="A601" s="9" t="s">
        <v>278</v>
      </c>
      <c r="B601" s="7"/>
      <c r="C601" s="7"/>
      <c r="D601" s="7">
        <f t="shared" si="9"/>
        <v>0</v>
      </c>
    </row>
    <row r="602" spans="1:4" ht="18" hidden="1" x14ac:dyDescent="0.3">
      <c r="A602" s="16" t="s">
        <v>279</v>
      </c>
      <c r="B602" s="7"/>
      <c r="C602" s="7"/>
      <c r="D602" s="7">
        <f t="shared" si="9"/>
        <v>0</v>
      </c>
    </row>
    <row r="603" spans="1:4" ht="18" hidden="1" x14ac:dyDescent="0.3">
      <c r="A603" s="9" t="s">
        <v>280</v>
      </c>
      <c r="B603" s="7"/>
      <c r="C603" s="7"/>
      <c r="D603" s="7">
        <f t="shared" si="9"/>
        <v>0</v>
      </c>
    </row>
    <row r="604" spans="1:4" ht="18" hidden="1" x14ac:dyDescent="0.3">
      <c r="A604" s="9" t="s">
        <v>22</v>
      </c>
      <c r="B604" s="7"/>
      <c r="C604" s="7"/>
      <c r="D604" s="7">
        <f t="shared" si="9"/>
        <v>0</v>
      </c>
    </row>
    <row r="605" spans="1:4" ht="18" hidden="1" x14ac:dyDescent="0.3">
      <c r="A605" s="9" t="s">
        <v>23</v>
      </c>
      <c r="B605" s="7"/>
      <c r="C605" s="7"/>
      <c r="D605" s="7">
        <f t="shared" si="9"/>
        <v>0</v>
      </c>
    </row>
    <row r="606" spans="1:4" ht="18" hidden="1" x14ac:dyDescent="0.3">
      <c r="A606" s="9" t="s">
        <v>24</v>
      </c>
      <c r="B606" s="7"/>
      <c r="C606" s="7"/>
      <c r="D606" s="7">
        <f t="shared" si="9"/>
        <v>0</v>
      </c>
    </row>
    <row r="607" spans="1:4" ht="18" hidden="1" x14ac:dyDescent="0.3">
      <c r="A607" s="9" t="s">
        <v>25</v>
      </c>
      <c r="B607" s="7"/>
      <c r="C607" s="7"/>
      <c r="D607" s="7">
        <f t="shared" si="9"/>
        <v>0</v>
      </c>
    </row>
    <row r="608" spans="1:4" ht="18" hidden="1" x14ac:dyDescent="0.3">
      <c r="A608" s="9" t="s">
        <v>26</v>
      </c>
      <c r="B608" s="7"/>
      <c r="C608" s="7"/>
      <c r="D608" s="7">
        <f t="shared" si="9"/>
        <v>0</v>
      </c>
    </row>
    <row r="609" spans="1:4" ht="18" hidden="1" x14ac:dyDescent="0.3">
      <c r="A609" s="9" t="s">
        <v>39</v>
      </c>
      <c r="B609" s="7"/>
      <c r="C609" s="7"/>
      <c r="D609" s="7">
        <f t="shared" si="9"/>
        <v>0</v>
      </c>
    </row>
    <row r="610" spans="1:4" ht="18" hidden="1" x14ac:dyDescent="0.3">
      <c r="A610" s="9" t="s">
        <v>40</v>
      </c>
      <c r="B610" s="7"/>
      <c r="C610" s="7"/>
      <c r="D610" s="7">
        <f t="shared" si="9"/>
        <v>0</v>
      </c>
    </row>
    <row r="611" spans="1:4" ht="18" hidden="1" x14ac:dyDescent="0.3">
      <c r="A611" s="13" t="s">
        <v>41</v>
      </c>
      <c r="B611" s="7"/>
      <c r="C611" s="7"/>
      <c r="D611" s="7">
        <f t="shared" si="9"/>
        <v>0</v>
      </c>
    </row>
    <row r="612" spans="1:4" ht="18" x14ac:dyDescent="0.3">
      <c r="A612" s="9" t="s">
        <v>44</v>
      </c>
      <c r="B612" s="7">
        <v>6</v>
      </c>
      <c r="C612" s="7">
        <v>13000</v>
      </c>
      <c r="D612" s="7">
        <f t="shared" si="9"/>
        <v>78000</v>
      </c>
    </row>
    <row r="613" spans="1:4" ht="18" hidden="1" x14ac:dyDescent="0.3">
      <c r="A613" s="9" t="s">
        <v>45</v>
      </c>
      <c r="B613" s="7"/>
      <c r="C613" s="7"/>
      <c r="D613" s="7">
        <f t="shared" si="9"/>
        <v>0</v>
      </c>
    </row>
    <row r="614" spans="1:4" ht="18" hidden="1" x14ac:dyDescent="0.3">
      <c r="A614" s="27" t="s">
        <v>125</v>
      </c>
      <c r="B614" s="7"/>
      <c r="C614" s="7"/>
      <c r="D614" s="7">
        <f t="shared" si="9"/>
        <v>0</v>
      </c>
    </row>
    <row r="615" spans="1:4" ht="18" hidden="1" x14ac:dyDescent="0.3">
      <c r="A615" s="12" t="s">
        <v>126</v>
      </c>
      <c r="B615" s="15"/>
      <c r="C615" s="15"/>
      <c r="D615" s="7">
        <f t="shared" si="9"/>
        <v>0</v>
      </c>
    </row>
    <row r="616" spans="1:4" ht="18" hidden="1" x14ac:dyDescent="0.3">
      <c r="A616" s="9" t="s">
        <v>127</v>
      </c>
      <c r="B616" s="7"/>
      <c r="C616" s="7"/>
      <c r="D616" s="7">
        <f t="shared" si="9"/>
        <v>0</v>
      </c>
    </row>
    <row r="617" spans="1:4" ht="18" hidden="1" x14ac:dyDescent="0.3">
      <c r="A617" s="9" t="s">
        <v>128</v>
      </c>
      <c r="B617" s="7"/>
      <c r="C617" s="7"/>
      <c r="D617" s="7">
        <f t="shared" si="9"/>
        <v>0</v>
      </c>
    </row>
    <row r="618" spans="1:4" ht="18" x14ac:dyDescent="0.3">
      <c r="A618" s="9" t="s">
        <v>281</v>
      </c>
      <c r="B618" s="7">
        <f>10+30+24+100+80</f>
        <v>244</v>
      </c>
      <c r="C618" s="7">
        <v>8000</v>
      </c>
      <c r="D618" s="7">
        <f t="shared" si="9"/>
        <v>1952000</v>
      </c>
    </row>
    <row r="619" spans="1:4" ht="18" hidden="1" x14ac:dyDescent="0.3">
      <c r="A619" s="16" t="s">
        <v>282</v>
      </c>
      <c r="B619" s="7"/>
      <c r="C619" s="7"/>
      <c r="D619" s="7">
        <f t="shared" si="9"/>
        <v>0</v>
      </c>
    </row>
    <row r="620" spans="1:4" ht="18" hidden="1" x14ac:dyDescent="0.3">
      <c r="A620" s="9" t="s">
        <v>16</v>
      </c>
      <c r="B620" s="7"/>
      <c r="C620" s="7"/>
      <c r="D620" s="7">
        <f t="shared" si="9"/>
        <v>0</v>
      </c>
    </row>
    <row r="621" spans="1:4" ht="18" hidden="1" x14ac:dyDescent="0.3">
      <c r="A621" s="13" t="s">
        <v>17</v>
      </c>
      <c r="B621" s="7"/>
      <c r="C621" s="7"/>
      <c r="D621" s="7">
        <f t="shared" si="9"/>
        <v>0</v>
      </c>
    </row>
    <row r="622" spans="1:4" ht="18" hidden="1" x14ac:dyDescent="0.3">
      <c r="A622" s="11" t="s">
        <v>18</v>
      </c>
      <c r="B622" s="7"/>
      <c r="C622" s="7"/>
      <c r="D622" s="7">
        <f t="shared" si="9"/>
        <v>0</v>
      </c>
    </row>
    <row r="623" spans="1:4" ht="18" hidden="1" x14ac:dyDescent="0.3">
      <c r="A623" s="9" t="s">
        <v>152</v>
      </c>
      <c r="B623" s="7"/>
      <c r="C623" s="7"/>
      <c r="D623" s="7">
        <f t="shared" si="9"/>
        <v>0</v>
      </c>
    </row>
    <row r="624" spans="1:4" ht="18" hidden="1" x14ac:dyDescent="0.3">
      <c r="A624" s="9" t="s">
        <v>153</v>
      </c>
      <c r="B624" s="7"/>
      <c r="C624" s="7"/>
      <c r="D624" s="7">
        <f t="shared" si="9"/>
        <v>0</v>
      </c>
    </row>
    <row r="625" spans="1:4" ht="18" x14ac:dyDescent="0.3">
      <c r="A625" s="9" t="s">
        <v>154</v>
      </c>
      <c r="B625" s="7">
        <v>25</v>
      </c>
      <c r="C625" s="7">
        <v>6500</v>
      </c>
      <c r="D625" s="7">
        <f t="shared" si="9"/>
        <v>162500</v>
      </c>
    </row>
    <row r="626" spans="1:4" ht="18" hidden="1" x14ac:dyDescent="0.3">
      <c r="A626" s="9" t="s">
        <v>155</v>
      </c>
      <c r="B626" s="7"/>
      <c r="C626" s="7"/>
      <c r="D626" s="7">
        <f t="shared" si="9"/>
        <v>0</v>
      </c>
    </row>
    <row r="627" spans="1:4" ht="18" hidden="1" x14ac:dyDescent="0.3">
      <c r="A627" s="10" t="s">
        <v>7</v>
      </c>
      <c r="B627" s="7"/>
      <c r="C627" s="7"/>
      <c r="D627" s="7">
        <f t="shared" si="9"/>
        <v>0</v>
      </c>
    </row>
    <row r="628" spans="1:4" ht="18" hidden="1" x14ac:dyDescent="0.3">
      <c r="A628" s="5" t="s">
        <v>8</v>
      </c>
      <c r="B628" s="7"/>
      <c r="C628" s="7"/>
      <c r="D628" s="7">
        <f t="shared" si="9"/>
        <v>0</v>
      </c>
    </row>
    <row r="629" spans="1:4" ht="18" hidden="1" x14ac:dyDescent="0.3">
      <c r="A629" s="18" t="s">
        <v>57</v>
      </c>
      <c r="B629" s="7"/>
      <c r="C629" s="7"/>
      <c r="D629" s="7">
        <f t="shared" si="9"/>
        <v>0</v>
      </c>
    </row>
    <row r="630" spans="1:4" ht="18" hidden="1" x14ac:dyDescent="0.3">
      <c r="A630" s="12" t="s">
        <v>61</v>
      </c>
      <c r="B630" s="7"/>
      <c r="C630" s="7"/>
      <c r="D630" s="7">
        <f t="shared" si="9"/>
        <v>0</v>
      </c>
    </row>
    <row r="631" spans="1:4" ht="18" hidden="1" x14ac:dyDescent="0.3">
      <c r="A631" s="11" t="s">
        <v>97</v>
      </c>
      <c r="B631" s="7"/>
      <c r="C631" s="7"/>
      <c r="D631" s="7">
        <f t="shared" si="9"/>
        <v>0</v>
      </c>
    </row>
    <row r="632" spans="1:4" ht="18" hidden="1" x14ac:dyDescent="0.3">
      <c r="A632" s="24" t="s">
        <v>104</v>
      </c>
      <c r="B632" s="7"/>
      <c r="C632" s="7"/>
      <c r="D632" s="7">
        <f t="shared" si="9"/>
        <v>0</v>
      </c>
    </row>
    <row r="633" spans="1:4" ht="18" hidden="1" x14ac:dyDescent="0.3">
      <c r="A633" s="9" t="s">
        <v>115</v>
      </c>
      <c r="B633" s="7"/>
      <c r="C633" s="7"/>
      <c r="D633" s="7">
        <f t="shared" si="9"/>
        <v>0</v>
      </c>
    </row>
    <row r="634" spans="1:4" ht="18" hidden="1" x14ac:dyDescent="0.3">
      <c r="A634" s="11" t="s">
        <v>116</v>
      </c>
      <c r="B634" s="7"/>
      <c r="C634" s="7"/>
      <c r="D634" s="7">
        <f t="shared" si="9"/>
        <v>0</v>
      </c>
    </row>
    <row r="635" spans="1:4" ht="18" hidden="1" x14ac:dyDescent="0.3">
      <c r="A635" s="11" t="s">
        <v>117</v>
      </c>
      <c r="B635" s="7"/>
      <c r="C635" s="7"/>
      <c r="D635" s="7">
        <f t="shared" si="9"/>
        <v>0</v>
      </c>
    </row>
    <row r="636" spans="1:4" ht="18" hidden="1" x14ac:dyDescent="0.3">
      <c r="A636" s="9" t="s">
        <v>137</v>
      </c>
      <c r="B636" s="7"/>
      <c r="C636" s="7"/>
      <c r="D636" s="7">
        <f t="shared" si="9"/>
        <v>0</v>
      </c>
    </row>
    <row r="637" spans="1:4" ht="18" hidden="1" x14ac:dyDescent="0.3">
      <c r="A637" s="11" t="s">
        <v>169</v>
      </c>
      <c r="B637" s="7"/>
      <c r="C637" s="7"/>
      <c r="D637" s="7">
        <f t="shared" si="9"/>
        <v>0</v>
      </c>
    </row>
    <row r="638" spans="1:4" ht="18" hidden="1" x14ac:dyDescent="0.3">
      <c r="A638" s="16" t="s">
        <v>183</v>
      </c>
      <c r="B638" s="7"/>
      <c r="C638" s="7"/>
      <c r="D638" s="7">
        <f t="shared" si="9"/>
        <v>0</v>
      </c>
    </row>
    <row r="639" spans="1:4" ht="18" hidden="1" x14ac:dyDescent="0.3">
      <c r="A639" s="16" t="s">
        <v>184</v>
      </c>
      <c r="B639" s="7"/>
      <c r="C639" s="7"/>
      <c r="D639" s="7">
        <f t="shared" si="9"/>
        <v>0</v>
      </c>
    </row>
    <row r="640" spans="1:4" ht="18" hidden="1" x14ac:dyDescent="0.3">
      <c r="A640" s="16" t="s">
        <v>185</v>
      </c>
      <c r="B640" s="7"/>
      <c r="C640" s="7"/>
      <c r="D640" s="7">
        <f t="shared" si="9"/>
        <v>0</v>
      </c>
    </row>
    <row r="641" spans="1:4" ht="18" hidden="1" x14ac:dyDescent="0.3">
      <c r="A641" s="16" t="s">
        <v>186</v>
      </c>
      <c r="B641" s="7"/>
      <c r="C641" s="7"/>
      <c r="D641" s="7">
        <f t="shared" si="9"/>
        <v>0</v>
      </c>
    </row>
    <row r="642" spans="1:4" ht="18" hidden="1" x14ac:dyDescent="0.3">
      <c r="A642" s="9" t="s">
        <v>188</v>
      </c>
      <c r="B642" s="7"/>
      <c r="C642" s="7"/>
      <c r="D642" s="7">
        <f t="shared" si="9"/>
        <v>0</v>
      </c>
    </row>
    <row r="643" spans="1:4" ht="18" hidden="1" x14ac:dyDescent="0.3">
      <c r="A643" s="32" t="s">
        <v>189</v>
      </c>
      <c r="B643" s="7"/>
      <c r="C643" s="7"/>
      <c r="D643" s="7">
        <f t="shared" si="9"/>
        <v>0</v>
      </c>
    </row>
    <row r="644" spans="1:4" ht="18" hidden="1" x14ac:dyDescent="0.3">
      <c r="A644" s="32" t="s">
        <v>190</v>
      </c>
      <c r="B644" s="7"/>
      <c r="C644" s="7"/>
      <c r="D644" s="7">
        <f t="shared" ref="D644:D661" si="10">B644*C644</f>
        <v>0</v>
      </c>
    </row>
    <row r="645" spans="1:4" ht="18" hidden="1" x14ac:dyDescent="0.3">
      <c r="A645" s="32" t="s">
        <v>191</v>
      </c>
      <c r="B645" s="7"/>
      <c r="C645" s="7"/>
      <c r="D645" s="7">
        <f t="shared" si="10"/>
        <v>0</v>
      </c>
    </row>
    <row r="646" spans="1:4" ht="18" hidden="1" x14ac:dyDescent="0.3">
      <c r="A646" s="32" t="s">
        <v>192</v>
      </c>
      <c r="B646" s="7"/>
      <c r="C646" s="7"/>
      <c r="D646" s="7">
        <f t="shared" si="10"/>
        <v>0</v>
      </c>
    </row>
    <row r="647" spans="1:4" ht="18" hidden="1" x14ac:dyDescent="0.3">
      <c r="A647" s="11" t="s">
        <v>225</v>
      </c>
      <c r="B647" s="7"/>
      <c r="C647" s="7"/>
      <c r="D647" s="7">
        <f t="shared" si="10"/>
        <v>0</v>
      </c>
    </row>
    <row r="648" spans="1:4" ht="18" hidden="1" x14ac:dyDescent="0.3">
      <c r="A648" s="11" t="s">
        <v>227</v>
      </c>
      <c r="B648" s="7"/>
      <c r="C648" s="7"/>
      <c r="D648" s="7">
        <f t="shared" si="10"/>
        <v>0</v>
      </c>
    </row>
    <row r="649" spans="1:4" ht="18" hidden="1" x14ac:dyDescent="0.3">
      <c r="A649" s="11" t="s">
        <v>228</v>
      </c>
      <c r="B649" s="7"/>
      <c r="C649" s="7"/>
      <c r="D649" s="7">
        <f t="shared" si="10"/>
        <v>0</v>
      </c>
    </row>
    <row r="650" spans="1:4" ht="18" hidden="1" x14ac:dyDescent="0.3">
      <c r="A650" s="13" t="s">
        <v>232</v>
      </c>
      <c r="B650" s="7"/>
      <c r="C650" s="7"/>
      <c r="D650" s="7">
        <f t="shared" si="10"/>
        <v>0</v>
      </c>
    </row>
    <row r="651" spans="1:4" ht="18" hidden="1" x14ac:dyDescent="0.3">
      <c r="A651" s="13" t="s">
        <v>233</v>
      </c>
      <c r="B651" s="7"/>
      <c r="C651" s="7"/>
      <c r="D651" s="7">
        <f t="shared" si="10"/>
        <v>0</v>
      </c>
    </row>
    <row r="652" spans="1:4" ht="18" hidden="1" x14ac:dyDescent="0.3">
      <c r="A652" s="32" t="s">
        <v>234</v>
      </c>
      <c r="B652" s="7"/>
      <c r="C652" s="7"/>
      <c r="D652" s="7">
        <f t="shared" si="10"/>
        <v>0</v>
      </c>
    </row>
    <row r="653" spans="1:4" ht="18" hidden="1" x14ac:dyDescent="0.3">
      <c r="A653" s="32" t="s">
        <v>238</v>
      </c>
      <c r="B653" s="7"/>
      <c r="C653" s="7"/>
      <c r="D653" s="7">
        <f t="shared" si="10"/>
        <v>0</v>
      </c>
    </row>
    <row r="654" spans="1:4" ht="18" hidden="1" x14ac:dyDescent="0.3">
      <c r="A654" s="32" t="s">
        <v>269</v>
      </c>
      <c r="B654" s="7"/>
      <c r="C654" s="7"/>
      <c r="D654" s="7">
        <f t="shared" si="10"/>
        <v>0</v>
      </c>
    </row>
    <row r="655" spans="1:4" ht="18" hidden="1" x14ac:dyDescent="0.3">
      <c r="A655" s="32" t="s">
        <v>271</v>
      </c>
      <c r="B655" s="7"/>
      <c r="C655" s="7"/>
      <c r="D655" s="7">
        <f t="shared" si="10"/>
        <v>0</v>
      </c>
    </row>
    <row r="656" spans="1:4" ht="18" hidden="1" x14ac:dyDescent="0.3">
      <c r="A656" s="11" t="s">
        <v>272</v>
      </c>
      <c r="B656" s="7"/>
      <c r="C656" s="7"/>
      <c r="D656" s="7">
        <f t="shared" si="10"/>
        <v>0</v>
      </c>
    </row>
    <row r="657" spans="1:4" ht="18" hidden="1" x14ac:dyDescent="0.3">
      <c r="A657" s="32" t="s">
        <v>273</v>
      </c>
      <c r="B657" s="7"/>
      <c r="C657" s="7"/>
      <c r="D657" s="7">
        <f t="shared" si="10"/>
        <v>0</v>
      </c>
    </row>
    <row r="658" spans="1:4" ht="18" hidden="1" x14ac:dyDescent="0.3">
      <c r="A658" s="24" t="s">
        <v>283</v>
      </c>
      <c r="B658" s="7"/>
      <c r="C658" s="7"/>
      <c r="D658" s="7">
        <f t="shared" si="10"/>
        <v>0</v>
      </c>
    </row>
    <row r="659" spans="1:4" ht="18" hidden="1" x14ac:dyDescent="0.3">
      <c r="A659" s="9" t="s">
        <v>292</v>
      </c>
      <c r="B659" s="7"/>
      <c r="C659" s="7"/>
      <c r="D659" s="7">
        <f t="shared" si="10"/>
        <v>0</v>
      </c>
    </row>
    <row r="660" spans="1:4" ht="18" hidden="1" x14ac:dyDescent="0.3">
      <c r="A660" s="11" t="s">
        <v>293</v>
      </c>
      <c r="B660" s="7"/>
      <c r="C660" s="7"/>
      <c r="D660" s="7">
        <f t="shared" si="10"/>
        <v>0</v>
      </c>
    </row>
    <row r="661" spans="1:4" ht="18" hidden="1" x14ac:dyDescent="0.3">
      <c r="A661" s="11" t="s">
        <v>328</v>
      </c>
      <c r="B661" s="7"/>
      <c r="C661" s="7"/>
      <c r="D661" s="7">
        <f t="shared" si="10"/>
        <v>0</v>
      </c>
    </row>
    <row r="662" spans="1:4" ht="17.399999999999999" x14ac:dyDescent="0.3">
      <c r="A662" s="38"/>
      <c r="B662" s="40">
        <f>SUM(B335:B661)</f>
        <v>6083</v>
      </c>
      <c r="C662" s="40"/>
      <c r="D662" s="40">
        <f t="shared" ref="D662" si="11">SUM(D335:D661)</f>
        <v>44360000</v>
      </c>
    </row>
    <row r="666" spans="1:4" x14ac:dyDescent="0.3">
      <c r="D666" s="44">
        <f>+D662+D330</f>
        <v>69909050</v>
      </c>
    </row>
  </sheetData>
  <protectedRanges>
    <protectedRange password="CF71" sqref="B3:C329 B1:D2" name="tho"/>
    <protectedRange password="CF71" sqref="D3:D661" name="tho_2"/>
    <protectedRange password="CF71" sqref="B332:C661" name="tho_1"/>
  </protectedRanges>
  <autoFilter ref="A2:D662" xr:uid="{00000000-0009-0000-0000-000001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666"/>
  <sheetViews>
    <sheetView topLeftCell="A543" workbookViewId="0">
      <selection activeCell="D667" sqref="D667"/>
    </sheetView>
  </sheetViews>
  <sheetFormatPr defaultRowHeight="14.4" x14ac:dyDescent="0.3"/>
  <cols>
    <col min="1" max="1" width="39.6640625" customWidth="1"/>
    <col min="3" max="3" width="11.77734375" customWidth="1"/>
    <col min="4" max="4" width="18.21875" customWidth="1"/>
  </cols>
  <sheetData>
    <row r="1" spans="1:4" x14ac:dyDescent="0.3">
      <c r="A1" s="1" t="s">
        <v>335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hidden="1" x14ac:dyDescent="0.3">
      <c r="A15" s="12" t="s">
        <v>14</v>
      </c>
      <c r="B15" s="7"/>
      <c r="C15" s="7"/>
      <c r="D15" s="7">
        <f t="shared" si="0"/>
        <v>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v>36</v>
      </c>
      <c r="C18" s="7">
        <v>5000</v>
      </c>
      <c r="D18" s="7">
        <f t="shared" si="0"/>
        <v>180000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28+15+80</f>
        <v>123</v>
      </c>
      <c r="C25" s="7">
        <v>6000</v>
      </c>
      <c r="D25" s="7">
        <f t="shared" si="0"/>
        <v>738000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x14ac:dyDescent="0.3">
      <c r="A50" s="16" t="s">
        <v>49</v>
      </c>
      <c r="B50" s="7">
        <v>3</v>
      </c>
      <c r="C50" s="7">
        <v>4200</v>
      </c>
      <c r="D50" s="7">
        <f t="shared" si="0"/>
        <v>12600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110</v>
      </c>
      <c r="C57" s="7">
        <v>7000</v>
      </c>
      <c r="D57" s="7">
        <f t="shared" si="0"/>
        <v>770000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2" t="s">
        <v>62</v>
      </c>
      <c r="B63" s="7"/>
      <c r="C63" s="7"/>
      <c r="D63" s="7">
        <f t="shared" si="0"/>
        <v>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hidden="1" x14ac:dyDescent="0.3">
      <c r="A74" s="9" t="s">
        <v>73</v>
      </c>
      <c r="B74" s="7"/>
      <c r="C74" s="7"/>
      <c r="D74" s="7">
        <f t="shared" si="1"/>
        <v>0</v>
      </c>
    </row>
    <row r="75" spans="1:4" ht="18" x14ac:dyDescent="0.3">
      <c r="A75" s="9" t="s">
        <v>74</v>
      </c>
      <c r="B75" s="7">
        <v>20</v>
      </c>
      <c r="C75" s="7">
        <v>12000</v>
      </c>
      <c r="D75" s="7">
        <f t="shared" si="1"/>
        <v>240000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90</v>
      </c>
      <c r="C81" s="7">
        <v>9000</v>
      </c>
      <c r="D81" s="7">
        <f t="shared" si="1"/>
        <v>810000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hidden="1" x14ac:dyDescent="0.3">
      <c r="A100" s="9" t="s">
        <v>99</v>
      </c>
      <c r="B100" s="7"/>
      <c r="C100" s="7"/>
      <c r="D100" s="7">
        <f t="shared" si="1"/>
        <v>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hidden="1" x14ac:dyDescent="0.3">
      <c r="A107" s="9" t="s">
        <v>106</v>
      </c>
      <c r="B107" s="7"/>
      <c r="C107" s="7"/>
      <c r="D107" s="7">
        <f t="shared" si="1"/>
        <v>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x14ac:dyDescent="0.3">
      <c r="A126" s="27" t="s">
        <v>125</v>
      </c>
      <c r="B126" s="7">
        <v>2</v>
      </c>
      <c r="C126" s="7">
        <v>70000</v>
      </c>
      <c r="D126" s="7">
        <f t="shared" si="1"/>
        <v>140000</v>
      </c>
    </row>
    <row r="127" spans="1:4" ht="18" hidden="1" x14ac:dyDescent="0.3">
      <c r="A127" s="12" t="s">
        <v>126</v>
      </c>
      <c r="B127" s="15"/>
      <c r="C127" s="15"/>
      <c r="D127" s="7">
        <f t="shared" si="1"/>
        <v>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129</v>
      </c>
      <c r="B130" s="7"/>
      <c r="C130" s="7"/>
      <c r="D130" s="7">
        <f t="shared" si="1"/>
        <v>0</v>
      </c>
    </row>
    <row r="131" spans="1:4" ht="18" hidden="1" x14ac:dyDescent="0.3">
      <c r="A131" s="16" t="s">
        <v>130</v>
      </c>
      <c r="B131" s="7"/>
      <c r="C131" s="7"/>
      <c r="D131" s="7">
        <f t="shared" si="1"/>
        <v>0</v>
      </c>
    </row>
    <row r="132" spans="1:4" ht="18" hidden="1" x14ac:dyDescent="0.3">
      <c r="A132" s="12" t="s">
        <v>131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132</v>
      </c>
      <c r="B133" s="7"/>
      <c r="C133" s="7"/>
      <c r="D133" s="7">
        <f t="shared" si="2"/>
        <v>0</v>
      </c>
    </row>
    <row r="134" spans="1:4" ht="18" hidden="1" x14ac:dyDescent="0.3">
      <c r="A134" s="9" t="s">
        <v>133</v>
      </c>
      <c r="B134" s="7"/>
      <c r="C134" s="7"/>
      <c r="D134" s="7">
        <f t="shared" si="2"/>
        <v>0</v>
      </c>
    </row>
    <row r="135" spans="1:4" ht="18" hidden="1" x14ac:dyDescent="0.3">
      <c r="A135" s="9" t="s">
        <v>134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x14ac:dyDescent="0.3">
      <c r="A139" s="9" t="s">
        <v>138</v>
      </c>
      <c r="B139" s="15">
        <v>0.5</v>
      </c>
      <c r="C139" s="15">
        <v>70000</v>
      </c>
      <c r="D139" s="7">
        <f t="shared" si="2"/>
        <v>35000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x14ac:dyDescent="0.3">
      <c r="A141" s="9" t="s">
        <v>140</v>
      </c>
      <c r="B141" s="15">
        <v>0.8</v>
      </c>
      <c r="C141" s="15">
        <v>80000</v>
      </c>
      <c r="D141" s="7">
        <f t="shared" si="2"/>
        <v>64000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x14ac:dyDescent="0.3">
      <c r="A145" s="9" t="s">
        <v>144</v>
      </c>
      <c r="B145" s="15">
        <v>1.5</v>
      </c>
      <c r="C145" s="15">
        <v>70000</v>
      </c>
      <c r="D145" s="7">
        <f t="shared" si="2"/>
        <v>105000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x14ac:dyDescent="0.3">
      <c r="A158" s="17" t="s">
        <v>157</v>
      </c>
      <c r="B158" s="15">
        <v>2.5</v>
      </c>
      <c r="C158" s="15">
        <v>70000</v>
      </c>
      <c r="D158" s="7">
        <f t="shared" si="2"/>
        <v>175000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x14ac:dyDescent="0.3">
      <c r="A160" s="9" t="s">
        <v>159</v>
      </c>
      <c r="B160" s="7">
        <v>12</v>
      </c>
      <c r="C160" s="7">
        <v>12000</v>
      </c>
      <c r="D160" s="7">
        <f t="shared" si="2"/>
        <v>144000</v>
      </c>
    </row>
    <row r="161" spans="1:4" ht="18" x14ac:dyDescent="0.3">
      <c r="A161" s="16" t="s">
        <v>160</v>
      </c>
      <c r="B161" s="7">
        <f>31+39</f>
        <v>70</v>
      </c>
      <c r="C161" s="7">
        <v>7000</v>
      </c>
      <c r="D161" s="7">
        <f t="shared" si="2"/>
        <v>490000</v>
      </c>
    </row>
    <row r="162" spans="1:4" ht="18" hidden="1" x14ac:dyDescent="0.3">
      <c r="A162" s="9" t="s">
        <v>161</v>
      </c>
      <c r="B162" s="7"/>
      <c r="C162" s="7"/>
      <c r="D162" s="7">
        <f t="shared" si="2"/>
        <v>0</v>
      </c>
    </row>
    <row r="163" spans="1:4" ht="18" hidden="1" x14ac:dyDescent="0.3">
      <c r="A163" s="12" t="s">
        <v>162</v>
      </c>
      <c r="B163" s="7"/>
      <c r="C163" s="7"/>
      <c r="D163" s="7">
        <f t="shared" si="2"/>
        <v>0</v>
      </c>
    </row>
    <row r="164" spans="1:4" ht="18" x14ac:dyDescent="0.3">
      <c r="A164" s="9" t="s">
        <v>163</v>
      </c>
      <c r="B164" s="7">
        <f>60+208</f>
        <v>268</v>
      </c>
      <c r="C164" s="7">
        <v>7000</v>
      </c>
      <c r="D164" s="7">
        <f t="shared" si="2"/>
        <v>1876000</v>
      </c>
    </row>
    <row r="165" spans="1:4" ht="18" x14ac:dyDescent="0.3">
      <c r="A165" s="9" t="s">
        <v>164</v>
      </c>
      <c r="B165" s="7">
        <v>20</v>
      </c>
      <c r="C165" s="7">
        <v>7000</v>
      </c>
      <c r="D165" s="7">
        <f t="shared" si="2"/>
        <v>140000</v>
      </c>
    </row>
    <row r="166" spans="1:4" ht="18" hidden="1" x14ac:dyDescent="0.3">
      <c r="A166" s="9" t="s">
        <v>165</v>
      </c>
      <c r="B166" s="7"/>
      <c r="C166" s="7"/>
      <c r="D166" s="7">
        <f t="shared" si="2"/>
        <v>0</v>
      </c>
    </row>
    <row r="167" spans="1:4" ht="18" hidden="1" x14ac:dyDescent="0.3">
      <c r="A167" s="19" t="s">
        <v>166</v>
      </c>
      <c r="B167" s="7"/>
      <c r="C167" s="7"/>
      <c r="D167" s="7">
        <f t="shared" si="2"/>
        <v>0</v>
      </c>
    </row>
    <row r="168" spans="1:4" ht="18" hidden="1" x14ac:dyDescent="0.3">
      <c r="A168" s="9" t="s">
        <v>167</v>
      </c>
      <c r="B168" s="7"/>
      <c r="C168" s="7"/>
      <c r="D168" s="7">
        <f t="shared" si="2"/>
        <v>0</v>
      </c>
    </row>
    <row r="169" spans="1:4" ht="18" x14ac:dyDescent="0.3">
      <c r="A169" s="29" t="s">
        <v>168</v>
      </c>
      <c r="B169" s="31">
        <f>3+20+8</f>
        <v>31</v>
      </c>
      <c r="C169" s="31">
        <v>16000</v>
      </c>
      <c r="D169" s="7">
        <f t="shared" si="2"/>
        <v>496000</v>
      </c>
    </row>
    <row r="170" spans="1:4" ht="18" hidden="1" x14ac:dyDescent="0.3">
      <c r="A170" s="11" t="s">
        <v>169</v>
      </c>
      <c r="B170" s="7"/>
      <c r="C170" s="7"/>
      <c r="D170" s="7">
        <f t="shared" si="2"/>
        <v>0</v>
      </c>
    </row>
    <row r="171" spans="1:4" ht="18" hidden="1" x14ac:dyDescent="0.3">
      <c r="A171" s="9" t="s">
        <v>170</v>
      </c>
      <c r="B171" s="7"/>
      <c r="C171" s="7"/>
      <c r="D171" s="7">
        <f t="shared" si="2"/>
        <v>0</v>
      </c>
    </row>
    <row r="172" spans="1:4" ht="18" hidden="1" x14ac:dyDescent="0.3">
      <c r="A172" s="9" t="s">
        <v>171</v>
      </c>
      <c r="B172" s="7"/>
      <c r="C172" s="7"/>
      <c r="D172" s="7">
        <f t="shared" si="2"/>
        <v>0</v>
      </c>
    </row>
    <row r="173" spans="1:4" ht="18" hidden="1" x14ac:dyDescent="0.3">
      <c r="A173" s="12" t="s">
        <v>172</v>
      </c>
      <c r="B173" s="7"/>
      <c r="C173" s="7"/>
      <c r="D173" s="7">
        <f t="shared" si="2"/>
        <v>0</v>
      </c>
    </row>
    <row r="174" spans="1:4" ht="18" hidden="1" x14ac:dyDescent="0.3">
      <c r="A174" s="9" t="s">
        <v>173</v>
      </c>
      <c r="B174" s="7"/>
      <c r="C174" s="7"/>
      <c r="D174" s="7">
        <f t="shared" si="2"/>
        <v>0</v>
      </c>
    </row>
    <row r="175" spans="1:4" ht="18" hidden="1" x14ac:dyDescent="0.3">
      <c r="A175" s="9" t="s">
        <v>174</v>
      </c>
      <c r="B175" s="7"/>
      <c r="C175" s="7"/>
      <c r="D175" s="7">
        <f t="shared" si="2"/>
        <v>0</v>
      </c>
    </row>
    <row r="176" spans="1:4" ht="18" hidden="1" x14ac:dyDescent="0.3">
      <c r="A176" s="12" t="s">
        <v>175</v>
      </c>
      <c r="B176" s="7"/>
      <c r="C176" s="7"/>
      <c r="D176" s="7">
        <f t="shared" si="2"/>
        <v>0</v>
      </c>
    </row>
    <row r="177" spans="1:4" ht="18" hidden="1" x14ac:dyDescent="0.3">
      <c r="A177" s="12" t="s">
        <v>176</v>
      </c>
      <c r="B177" s="7"/>
      <c r="C177" s="7"/>
      <c r="D177" s="7">
        <f t="shared" si="2"/>
        <v>0</v>
      </c>
    </row>
    <row r="178" spans="1:4" ht="18" hidden="1" x14ac:dyDescent="0.3">
      <c r="A178" s="12" t="s">
        <v>177</v>
      </c>
      <c r="B178" s="7"/>
      <c r="C178" s="7"/>
      <c r="D178" s="7">
        <f t="shared" si="2"/>
        <v>0</v>
      </c>
    </row>
    <row r="179" spans="1:4" ht="18" x14ac:dyDescent="0.3">
      <c r="A179" s="9" t="s">
        <v>178</v>
      </c>
      <c r="B179" s="7">
        <f>55/0.3</f>
        <v>183.33333333333334</v>
      </c>
      <c r="C179" s="7">
        <v>2100</v>
      </c>
      <c r="D179" s="7">
        <f t="shared" si="2"/>
        <v>385000</v>
      </c>
    </row>
    <row r="180" spans="1:4" ht="18" hidden="1" x14ac:dyDescent="0.3">
      <c r="A180" s="12" t="s">
        <v>179</v>
      </c>
      <c r="B180" s="7"/>
      <c r="C180" s="7"/>
      <c r="D180" s="7">
        <f t="shared" si="2"/>
        <v>0</v>
      </c>
    </row>
    <row r="181" spans="1:4" ht="18" x14ac:dyDescent="0.3">
      <c r="A181" s="12" t="s">
        <v>180</v>
      </c>
      <c r="B181" s="7">
        <v>20</v>
      </c>
      <c r="C181" s="7">
        <v>20000</v>
      </c>
      <c r="D181" s="7">
        <f t="shared" si="2"/>
        <v>400000</v>
      </c>
    </row>
    <row r="182" spans="1:4" ht="18" hidden="1" x14ac:dyDescent="0.3">
      <c r="A182" s="12" t="s">
        <v>181</v>
      </c>
      <c r="B182" s="7"/>
      <c r="C182" s="7"/>
      <c r="D182" s="7">
        <f t="shared" si="2"/>
        <v>0</v>
      </c>
    </row>
    <row r="183" spans="1:4" ht="18" hidden="1" x14ac:dyDescent="0.3">
      <c r="A183" s="9" t="s">
        <v>182</v>
      </c>
      <c r="B183" s="7"/>
      <c r="C183" s="7"/>
      <c r="D183" s="7">
        <f t="shared" si="2"/>
        <v>0</v>
      </c>
    </row>
    <row r="184" spans="1:4" ht="18" hidden="1" x14ac:dyDescent="0.3">
      <c r="A184" s="16" t="s">
        <v>183</v>
      </c>
      <c r="B184" s="7"/>
      <c r="C184" s="7"/>
      <c r="D184" s="7">
        <f t="shared" si="2"/>
        <v>0</v>
      </c>
    </row>
    <row r="185" spans="1:4" ht="18" hidden="1" x14ac:dyDescent="0.3">
      <c r="A185" s="16" t="s">
        <v>184</v>
      </c>
      <c r="B185" s="7"/>
      <c r="C185" s="7"/>
      <c r="D185" s="7">
        <f t="shared" si="2"/>
        <v>0</v>
      </c>
    </row>
    <row r="186" spans="1:4" ht="18" hidden="1" x14ac:dyDescent="0.3">
      <c r="A186" s="16" t="s">
        <v>185</v>
      </c>
      <c r="B186" s="7"/>
      <c r="C186" s="7"/>
      <c r="D186" s="7">
        <f t="shared" si="2"/>
        <v>0</v>
      </c>
    </row>
    <row r="187" spans="1:4" ht="18" hidden="1" x14ac:dyDescent="0.3">
      <c r="A187" s="16" t="s">
        <v>186</v>
      </c>
      <c r="B187" s="7"/>
      <c r="C187" s="7"/>
      <c r="D187" s="7">
        <f t="shared" si="2"/>
        <v>0</v>
      </c>
    </row>
    <row r="188" spans="1:4" ht="18" hidden="1" x14ac:dyDescent="0.3">
      <c r="A188" s="12" t="s">
        <v>187</v>
      </c>
      <c r="B188" s="7"/>
      <c r="C188" s="7"/>
      <c r="D188" s="7">
        <f t="shared" si="2"/>
        <v>0</v>
      </c>
    </row>
    <row r="189" spans="1:4" ht="18" hidden="1" x14ac:dyDescent="0.3">
      <c r="A189" s="9" t="s">
        <v>188</v>
      </c>
      <c r="B189" s="7"/>
      <c r="C189" s="7"/>
      <c r="D189" s="7">
        <f t="shared" si="2"/>
        <v>0</v>
      </c>
    </row>
    <row r="190" spans="1:4" ht="18" hidden="1" x14ac:dyDescent="0.3">
      <c r="A190" s="32" t="s">
        <v>189</v>
      </c>
      <c r="B190" s="7"/>
      <c r="C190" s="7"/>
      <c r="D190" s="7">
        <f t="shared" si="2"/>
        <v>0</v>
      </c>
    </row>
    <row r="191" spans="1:4" ht="18" hidden="1" x14ac:dyDescent="0.3">
      <c r="A191" s="32" t="s">
        <v>190</v>
      </c>
      <c r="B191" s="7"/>
      <c r="C191" s="7"/>
      <c r="D191" s="7">
        <f t="shared" si="2"/>
        <v>0</v>
      </c>
    </row>
    <row r="192" spans="1:4" ht="18" hidden="1" x14ac:dyDescent="0.3">
      <c r="A192" s="32" t="s">
        <v>191</v>
      </c>
      <c r="B192" s="7"/>
      <c r="C192" s="7"/>
      <c r="D192" s="7">
        <f t="shared" si="2"/>
        <v>0</v>
      </c>
    </row>
    <row r="193" spans="1:4" ht="18" hidden="1" x14ac:dyDescent="0.3">
      <c r="A193" s="32" t="s">
        <v>192</v>
      </c>
      <c r="B193" s="7"/>
      <c r="C193" s="7"/>
      <c r="D193" s="7">
        <f t="shared" si="2"/>
        <v>0</v>
      </c>
    </row>
    <row r="194" spans="1:4" ht="18" hidden="1" x14ac:dyDescent="0.3">
      <c r="A194" s="9" t="s">
        <v>193</v>
      </c>
      <c r="B194" s="7"/>
      <c r="C194" s="7"/>
      <c r="D194" s="7">
        <f t="shared" si="2"/>
        <v>0</v>
      </c>
    </row>
    <row r="195" spans="1:4" ht="18" hidden="1" x14ac:dyDescent="0.3">
      <c r="A195" s="33" t="s">
        <v>194</v>
      </c>
      <c r="B195" s="7"/>
      <c r="C195" s="7"/>
      <c r="D195" s="7">
        <f t="shared" si="2"/>
        <v>0</v>
      </c>
    </row>
    <row r="196" spans="1:4" ht="18" x14ac:dyDescent="0.3">
      <c r="A196" s="9" t="s">
        <v>195</v>
      </c>
      <c r="B196" s="7">
        <f>200+200+200+275</f>
        <v>875</v>
      </c>
      <c r="C196" s="7">
        <v>22000</v>
      </c>
      <c r="D196" s="7">
        <f t="shared" ref="D196:D259" si="3">B196*C196</f>
        <v>19250000</v>
      </c>
    </row>
    <row r="197" spans="1:4" ht="18" x14ac:dyDescent="0.3">
      <c r="A197" s="12" t="s">
        <v>196</v>
      </c>
      <c r="B197" s="7">
        <f>270+200+200</f>
        <v>670</v>
      </c>
      <c r="C197" s="7">
        <v>22000</v>
      </c>
      <c r="D197" s="7">
        <f t="shared" si="3"/>
        <v>14740000</v>
      </c>
    </row>
    <row r="198" spans="1:4" ht="18" hidden="1" x14ac:dyDescent="0.3">
      <c r="A198" s="9" t="s">
        <v>197</v>
      </c>
      <c r="B198" s="7"/>
      <c r="C198" s="7"/>
      <c r="D198" s="7">
        <f t="shared" si="3"/>
        <v>0</v>
      </c>
    </row>
    <row r="199" spans="1:4" ht="18" hidden="1" x14ac:dyDescent="0.3">
      <c r="A199" s="9" t="s">
        <v>198</v>
      </c>
      <c r="B199" s="7"/>
      <c r="C199" s="7"/>
      <c r="D199" s="7">
        <f t="shared" si="3"/>
        <v>0</v>
      </c>
    </row>
    <row r="200" spans="1:4" ht="18" hidden="1" x14ac:dyDescent="0.3">
      <c r="A200" s="9" t="s">
        <v>199</v>
      </c>
      <c r="B200" s="7"/>
      <c r="C200" s="7"/>
      <c r="D200" s="7">
        <f t="shared" si="3"/>
        <v>0</v>
      </c>
    </row>
    <row r="201" spans="1:4" ht="18" hidden="1" x14ac:dyDescent="0.3">
      <c r="A201" s="34" t="s">
        <v>200</v>
      </c>
      <c r="B201" s="7"/>
      <c r="C201" s="7"/>
      <c r="D201" s="7">
        <f t="shared" si="3"/>
        <v>0</v>
      </c>
    </row>
    <row r="202" spans="1:4" ht="18" hidden="1" x14ac:dyDescent="0.3">
      <c r="A202" s="34" t="s">
        <v>201</v>
      </c>
      <c r="B202" s="7"/>
      <c r="C202" s="7"/>
      <c r="D202" s="7">
        <f t="shared" si="3"/>
        <v>0</v>
      </c>
    </row>
    <row r="203" spans="1:4" ht="18" hidden="1" x14ac:dyDescent="0.3">
      <c r="A203" s="9" t="s">
        <v>202</v>
      </c>
      <c r="B203" s="7"/>
      <c r="C203" s="7"/>
      <c r="D203" s="7">
        <f t="shared" si="3"/>
        <v>0</v>
      </c>
    </row>
    <row r="204" spans="1:4" ht="18" hidden="1" x14ac:dyDescent="0.3">
      <c r="A204" s="11" t="s">
        <v>203</v>
      </c>
      <c r="B204" s="7"/>
      <c r="C204" s="7"/>
      <c r="D204" s="7">
        <f t="shared" si="3"/>
        <v>0</v>
      </c>
    </row>
    <row r="205" spans="1:4" ht="18" hidden="1" x14ac:dyDescent="0.3">
      <c r="A205" s="9" t="s">
        <v>204</v>
      </c>
      <c r="B205" s="7"/>
      <c r="C205" s="7"/>
      <c r="D205" s="7">
        <f t="shared" si="3"/>
        <v>0</v>
      </c>
    </row>
    <row r="206" spans="1:4" ht="18" hidden="1" x14ac:dyDescent="0.3">
      <c r="A206" s="11" t="s">
        <v>205</v>
      </c>
      <c r="B206" s="7"/>
      <c r="C206" s="7"/>
      <c r="D206" s="7">
        <f t="shared" si="3"/>
        <v>0</v>
      </c>
    </row>
    <row r="207" spans="1:4" ht="18" hidden="1" x14ac:dyDescent="0.3">
      <c r="A207" s="9" t="s">
        <v>206</v>
      </c>
      <c r="B207" s="7"/>
      <c r="C207" s="7"/>
      <c r="D207" s="7">
        <f t="shared" si="3"/>
        <v>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hidden="1" x14ac:dyDescent="0.3">
      <c r="A216" s="9" t="s">
        <v>215</v>
      </c>
      <c r="B216" s="7"/>
      <c r="C216" s="7"/>
      <c r="D216" s="7">
        <f t="shared" si="3"/>
        <v>0</v>
      </c>
    </row>
    <row r="217" spans="1:4" ht="18" x14ac:dyDescent="0.3">
      <c r="A217" s="9" t="s">
        <v>216</v>
      </c>
      <c r="B217" s="7">
        <v>10</v>
      </c>
      <c r="C217" s="7">
        <v>5000</v>
      </c>
      <c r="D217" s="7">
        <f t="shared" si="3"/>
        <v>50000</v>
      </c>
    </row>
    <row r="218" spans="1:4" ht="18" hidden="1" x14ac:dyDescent="0.3">
      <c r="A218" s="16" t="s">
        <v>217</v>
      </c>
      <c r="B218" s="7"/>
      <c r="C218" s="7"/>
      <c r="D218" s="7">
        <f t="shared" si="3"/>
        <v>0</v>
      </c>
    </row>
    <row r="219" spans="1:4" ht="18" hidden="1" x14ac:dyDescent="0.3">
      <c r="A219" s="16" t="s">
        <v>218</v>
      </c>
      <c r="B219" s="7"/>
      <c r="C219" s="7"/>
      <c r="D219" s="7">
        <f t="shared" si="3"/>
        <v>0</v>
      </c>
    </row>
    <row r="220" spans="1:4" ht="18" hidden="1" x14ac:dyDescent="0.3">
      <c r="A220" s="16" t="s">
        <v>219</v>
      </c>
      <c r="B220" s="7"/>
      <c r="C220" s="7"/>
      <c r="D220" s="7">
        <f t="shared" si="3"/>
        <v>0</v>
      </c>
    </row>
    <row r="221" spans="1:4" ht="18" hidden="1" x14ac:dyDescent="0.3">
      <c r="A221" s="16" t="s">
        <v>220</v>
      </c>
      <c r="B221" s="7"/>
      <c r="C221" s="7"/>
      <c r="D221" s="7">
        <f t="shared" si="3"/>
        <v>0</v>
      </c>
    </row>
    <row r="222" spans="1:4" ht="18" hidden="1" x14ac:dyDescent="0.3">
      <c r="A222" s="9" t="s">
        <v>221</v>
      </c>
      <c r="B222" s="7"/>
      <c r="C222" s="7"/>
      <c r="D222" s="7">
        <f t="shared" si="3"/>
        <v>0</v>
      </c>
    </row>
    <row r="223" spans="1:4" ht="18" hidden="1" x14ac:dyDescent="0.3">
      <c r="A223" s="9" t="s">
        <v>222</v>
      </c>
      <c r="B223" s="7"/>
      <c r="C223" s="7"/>
      <c r="D223" s="7">
        <f t="shared" si="3"/>
        <v>0</v>
      </c>
    </row>
    <row r="224" spans="1:4" ht="18" hidden="1" x14ac:dyDescent="0.3">
      <c r="A224" s="16" t="s">
        <v>223</v>
      </c>
      <c r="B224" s="7"/>
      <c r="C224" s="7"/>
      <c r="D224" s="7">
        <f t="shared" si="3"/>
        <v>0</v>
      </c>
    </row>
    <row r="225" spans="1:4" ht="18" hidden="1" x14ac:dyDescent="0.3">
      <c r="A225" s="16" t="s">
        <v>224</v>
      </c>
      <c r="B225" s="7"/>
      <c r="C225" s="7"/>
      <c r="D225" s="7">
        <f t="shared" si="3"/>
        <v>0</v>
      </c>
    </row>
    <row r="226" spans="1:4" ht="18" hidden="1" x14ac:dyDescent="0.3">
      <c r="A226" s="11" t="s">
        <v>225</v>
      </c>
      <c r="B226" s="7"/>
      <c r="C226" s="7"/>
      <c r="D226" s="7">
        <f t="shared" si="3"/>
        <v>0</v>
      </c>
    </row>
    <row r="227" spans="1:4" ht="18" hidden="1" x14ac:dyDescent="0.3">
      <c r="A227" s="12" t="s">
        <v>226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34" t="s">
        <v>229</v>
      </c>
      <c r="B230" s="7"/>
      <c r="C230" s="7"/>
      <c r="D230" s="7">
        <f t="shared" si="3"/>
        <v>0</v>
      </c>
    </row>
    <row r="231" spans="1:4" ht="18" hidden="1" x14ac:dyDescent="0.3">
      <c r="A231" s="9" t="s">
        <v>230</v>
      </c>
      <c r="B231" s="7"/>
      <c r="C231" s="7"/>
      <c r="D231" s="7">
        <f t="shared" si="3"/>
        <v>0</v>
      </c>
    </row>
    <row r="232" spans="1:4" ht="18" hidden="1" x14ac:dyDescent="0.3">
      <c r="A232" s="9" t="s">
        <v>231</v>
      </c>
      <c r="B232" s="7"/>
      <c r="C232" s="7"/>
      <c r="D232" s="7">
        <f t="shared" si="3"/>
        <v>0</v>
      </c>
    </row>
    <row r="233" spans="1:4" ht="18" hidden="1" x14ac:dyDescent="0.3">
      <c r="A233" s="13" t="s">
        <v>232</v>
      </c>
      <c r="B233" s="7"/>
      <c r="C233" s="7"/>
      <c r="D233" s="7">
        <f t="shared" si="3"/>
        <v>0</v>
      </c>
    </row>
    <row r="234" spans="1:4" ht="18" hidden="1" x14ac:dyDescent="0.3">
      <c r="A234" s="13" t="s">
        <v>233</v>
      </c>
      <c r="B234" s="7"/>
      <c r="C234" s="7"/>
      <c r="D234" s="7">
        <f t="shared" si="3"/>
        <v>0</v>
      </c>
    </row>
    <row r="235" spans="1:4" ht="18" hidden="1" x14ac:dyDescent="0.3">
      <c r="A235" s="32" t="s">
        <v>234</v>
      </c>
      <c r="B235" s="7"/>
      <c r="C235" s="7"/>
      <c r="D235" s="7">
        <f t="shared" si="3"/>
        <v>0</v>
      </c>
    </row>
    <row r="236" spans="1:4" ht="18" hidden="1" x14ac:dyDescent="0.3">
      <c r="A236" s="9" t="s">
        <v>235</v>
      </c>
      <c r="B236" s="7"/>
      <c r="C236" s="7"/>
      <c r="D236" s="7">
        <f t="shared" si="3"/>
        <v>0</v>
      </c>
    </row>
    <row r="237" spans="1:4" ht="18" hidden="1" x14ac:dyDescent="0.3">
      <c r="A237" s="9" t="s">
        <v>236</v>
      </c>
      <c r="B237" s="7"/>
      <c r="C237" s="7"/>
      <c r="D237" s="7">
        <f t="shared" si="3"/>
        <v>0</v>
      </c>
    </row>
    <row r="238" spans="1:4" ht="18" hidden="1" x14ac:dyDescent="0.3">
      <c r="A238" s="9" t="s">
        <v>237</v>
      </c>
      <c r="B238" s="15"/>
      <c r="C238" s="15"/>
      <c r="D238" s="7">
        <f t="shared" si="3"/>
        <v>0</v>
      </c>
    </row>
    <row r="239" spans="1:4" ht="18" hidden="1" x14ac:dyDescent="0.3">
      <c r="A239" s="32" t="s">
        <v>238</v>
      </c>
      <c r="B239" s="7"/>
      <c r="C239" s="7"/>
      <c r="D239" s="7">
        <f t="shared" si="3"/>
        <v>0</v>
      </c>
    </row>
    <row r="240" spans="1:4" ht="18" hidden="1" x14ac:dyDescent="0.3">
      <c r="A240" s="9" t="s">
        <v>239</v>
      </c>
      <c r="B240" s="15"/>
      <c r="C240" s="15"/>
      <c r="D240" s="7">
        <f t="shared" si="3"/>
        <v>0</v>
      </c>
    </row>
    <row r="241" spans="1:4" ht="18" hidden="1" x14ac:dyDescent="0.3">
      <c r="A241" s="9" t="s">
        <v>240</v>
      </c>
      <c r="B241" s="7"/>
      <c r="C241" s="7"/>
      <c r="D241" s="7">
        <f t="shared" si="3"/>
        <v>0</v>
      </c>
    </row>
    <row r="242" spans="1:4" ht="18" hidden="1" x14ac:dyDescent="0.3">
      <c r="A242" s="11" t="s">
        <v>241</v>
      </c>
      <c r="B242" s="7"/>
      <c r="C242" s="7"/>
      <c r="D242" s="7">
        <f t="shared" si="3"/>
        <v>0</v>
      </c>
    </row>
    <row r="243" spans="1:4" ht="18" x14ac:dyDescent="0.3">
      <c r="A243" s="9" t="s">
        <v>242</v>
      </c>
      <c r="B243" s="7">
        <f>12+37+40</f>
        <v>89</v>
      </c>
      <c r="C243" s="7">
        <v>36000</v>
      </c>
      <c r="D243" s="7">
        <f t="shared" si="3"/>
        <v>3204000</v>
      </c>
    </row>
    <row r="244" spans="1:4" ht="18" hidden="1" x14ac:dyDescent="0.3">
      <c r="A244" s="9" t="s">
        <v>243</v>
      </c>
      <c r="B244" s="7"/>
      <c r="C244" s="7"/>
      <c r="D244" s="7">
        <f t="shared" si="3"/>
        <v>0</v>
      </c>
    </row>
    <row r="245" spans="1:4" ht="18" hidden="1" x14ac:dyDescent="0.3">
      <c r="A245" s="9" t="s">
        <v>244</v>
      </c>
      <c r="B245" s="7"/>
      <c r="C245" s="7"/>
      <c r="D245" s="7">
        <f t="shared" si="3"/>
        <v>0</v>
      </c>
    </row>
    <row r="246" spans="1:4" ht="18" hidden="1" x14ac:dyDescent="0.3">
      <c r="A246" s="9" t="s">
        <v>245</v>
      </c>
      <c r="B246" s="7"/>
      <c r="C246" s="7"/>
      <c r="D246" s="7">
        <f t="shared" si="3"/>
        <v>0</v>
      </c>
    </row>
    <row r="247" spans="1:4" ht="18" hidden="1" x14ac:dyDescent="0.3">
      <c r="A247" s="9" t="s">
        <v>246</v>
      </c>
      <c r="B247" s="7"/>
      <c r="C247" s="7"/>
      <c r="D247" s="7">
        <f t="shared" si="3"/>
        <v>0</v>
      </c>
    </row>
    <row r="248" spans="1:4" ht="18" hidden="1" x14ac:dyDescent="0.3">
      <c r="A248" s="16" t="s">
        <v>247</v>
      </c>
      <c r="B248" s="7"/>
      <c r="C248" s="7"/>
      <c r="D248" s="7">
        <f t="shared" si="3"/>
        <v>0</v>
      </c>
    </row>
    <row r="249" spans="1:4" ht="18" hidden="1" x14ac:dyDescent="0.3">
      <c r="A249" s="21" t="s">
        <v>248</v>
      </c>
      <c r="B249" s="7"/>
      <c r="C249" s="7"/>
      <c r="D249" s="7">
        <f t="shared" si="3"/>
        <v>0</v>
      </c>
    </row>
    <row r="250" spans="1:4" ht="18" hidden="1" x14ac:dyDescent="0.3">
      <c r="A250" s="21" t="s">
        <v>249</v>
      </c>
      <c r="B250" s="7"/>
      <c r="C250" s="7"/>
      <c r="D250" s="7">
        <f t="shared" si="3"/>
        <v>0</v>
      </c>
    </row>
    <row r="251" spans="1:4" ht="18" x14ac:dyDescent="0.3">
      <c r="A251" s="9" t="s">
        <v>250</v>
      </c>
      <c r="B251" s="7">
        <f>50+20</f>
        <v>70</v>
      </c>
      <c r="C251" s="7">
        <v>32000</v>
      </c>
      <c r="D251" s="7">
        <f t="shared" si="3"/>
        <v>2240000</v>
      </c>
    </row>
    <row r="252" spans="1:4" ht="18" hidden="1" x14ac:dyDescent="0.3">
      <c r="A252" s="9" t="s">
        <v>251</v>
      </c>
      <c r="B252" s="7"/>
      <c r="C252" s="7"/>
      <c r="D252" s="7">
        <f t="shared" si="3"/>
        <v>0</v>
      </c>
    </row>
    <row r="253" spans="1:4" ht="18" hidden="1" x14ac:dyDescent="0.3">
      <c r="A253" s="9" t="s">
        <v>252</v>
      </c>
      <c r="B253" s="7"/>
      <c r="C253" s="7"/>
      <c r="D253" s="7">
        <f t="shared" si="3"/>
        <v>0</v>
      </c>
    </row>
    <row r="254" spans="1:4" ht="18" hidden="1" x14ac:dyDescent="0.3">
      <c r="A254" s="9" t="s">
        <v>253</v>
      </c>
      <c r="B254" s="7"/>
      <c r="C254" s="7"/>
      <c r="D254" s="7">
        <f t="shared" si="3"/>
        <v>0</v>
      </c>
    </row>
    <row r="255" spans="1:4" ht="18" x14ac:dyDescent="0.3">
      <c r="A255" s="9" t="s">
        <v>254</v>
      </c>
      <c r="B255" s="7">
        <f>30+5+5+20+10</f>
        <v>70</v>
      </c>
      <c r="C255" s="7">
        <v>25000</v>
      </c>
      <c r="D255" s="7">
        <f t="shared" si="3"/>
        <v>1750000</v>
      </c>
    </row>
    <row r="256" spans="1:4" ht="18" hidden="1" x14ac:dyDescent="0.3">
      <c r="A256" s="9" t="s">
        <v>255</v>
      </c>
      <c r="B256" s="7"/>
      <c r="C256" s="7"/>
      <c r="D256" s="7">
        <f t="shared" si="3"/>
        <v>0</v>
      </c>
    </row>
    <row r="257" spans="1:4" ht="18" hidden="1" x14ac:dyDescent="0.3">
      <c r="A257" s="9" t="s">
        <v>256</v>
      </c>
      <c r="B257" s="7"/>
      <c r="C257" s="7"/>
      <c r="D257" s="7">
        <f t="shared" si="3"/>
        <v>0</v>
      </c>
    </row>
    <row r="258" spans="1:4" ht="18" hidden="1" x14ac:dyDescent="0.3">
      <c r="A258" s="9" t="s">
        <v>257</v>
      </c>
      <c r="B258" s="15"/>
      <c r="C258" s="15"/>
      <c r="D258" s="7">
        <f t="shared" si="3"/>
        <v>0</v>
      </c>
    </row>
    <row r="259" spans="1:4" ht="18" hidden="1" x14ac:dyDescent="0.3">
      <c r="A259" s="13" t="s">
        <v>258</v>
      </c>
      <c r="B259" s="7"/>
      <c r="C259" s="7"/>
      <c r="D259" s="7">
        <f t="shared" si="3"/>
        <v>0</v>
      </c>
    </row>
    <row r="260" spans="1:4" ht="18" hidden="1" x14ac:dyDescent="0.3">
      <c r="A260" s="9" t="s">
        <v>259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1" t="s">
        <v>260</v>
      </c>
      <c r="B261" s="7"/>
      <c r="C261" s="7"/>
      <c r="D261" s="7">
        <f t="shared" si="4"/>
        <v>0</v>
      </c>
    </row>
    <row r="262" spans="1:4" ht="18" hidden="1" x14ac:dyDescent="0.3">
      <c r="A262" s="11" t="s">
        <v>261</v>
      </c>
      <c r="B262" s="7"/>
      <c r="C262" s="7"/>
      <c r="D262" s="7">
        <f t="shared" si="4"/>
        <v>0</v>
      </c>
    </row>
    <row r="263" spans="1:4" ht="18" hidden="1" x14ac:dyDescent="0.3">
      <c r="A263" s="9" t="s">
        <v>262</v>
      </c>
      <c r="B263" s="7"/>
      <c r="C263" s="7"/>
      <c r="D263" s="7">
        <f t="shared" si="4"/>
        <v>0</v>
      </c>
    </row>
    <row r="264" spans="1:4" ht="18" hidden="1" x14ac:dyDescent="0.3">
      <c r="A264" s="9" t="s">
        <v>263</v>
      </c>
      <c r="B264" s="7"/>
      <c r="C264" s="7"/>
      <c r="D264" s="7">
        <f t="shared" si="4"/>
        <v>0</v>
      </c>
    </row>
    <row r="265" spans="1:4" ht="18" hidden="1" x14ac:dyDescent="0.3">
      <c r="A265" s="9" t="s">
        <v>264</v>
      </c>
      <c r="B265" s="7"/>
      <c r="C265" s="7"/>
      <c r="D265" s="7">
        <f t="shared" si="4"/>
        <v>0</v>
      </c>
    </row>
    <row r="266" spans="1:4" ht="18" hidden="1" x14ac:dyDescent="0.3">
      <c r="A266" s="9" t="s">
        <v>265</v>
      </c>
      <c r="B266" s="7"/>
      <c r="C266" s="7"/>
      <c r="D266" s="7">
        <f t="shared" si="4"/>
        <v>0</v>
      </c>
    </row>
    <row r="267" spans="1:4" ht="18" hidden="1" x14ac:dyDescent="0.3">
      <c r="A267" s="9" t="s">
        <v>266</v>
      </c>
      <c r="B267" s="7"/>
      <c r="C267" s="7"/>
      <c r="D267" s="7">
        <f t="shared" si="4"/>
        <v>0</v>
      </c>
    </row>
    <row r="268" spans="1:4" ht="18" x14ac:dyDescent="0.3">
      <c r="A268" s="9" t="s">
        <v>267</v>
      </c>
      <c r="B268" s="7">
        <v>7</v>
      </c>
      <c r="C268" s="7">
        <v>8000</v>
      </c>
      <c r="D268" s="7">
        <f t="shared" si="4"/>
        <v>56000</v>
      </c>
    </row>
    <row r="269" spans="1:4" ht="18" hidden="1" x14ac:dyDescent="0.3">
      <c r="A269" s="9" t="s">
        <v>268</v>
      </c>
      <c r="B269" s="7"/>
      <c r="C269" s="7"/>
      <c r="D269" s="7">
        <f t="shared" si="4"/>
        <v>0</v>
      </c>
    </row>
    <row r="270" spans="1:4" ht="18" hidden="1" x14ac:dyDescent="0.3">
      <c r="A270" s="32" t="s">
        <v>269</v>
      </c>
      <c r="B270" s="7"/>
      <c r="C270" s="7"/>
      <c r="D270" s="7">
        <f t="shared" si="4"/>
        <v>0</v>
      </c>
    </row>
    <row r="271" spans="1:4" ht="18" hidden="1" x14ac:dyDescent="0.3">
      <c r="A271" s="9" t="s">
        <v>270</v>
      </c>
      <c r="B271" s="7"/>
      <c r="C271" s="7"/>
      <c r="D271" s="7">
        <f t="shared" si="4"/>
        <v>0</v>
      </c>
    </row>
    <row r="272" spans="1:4" ht="18" hidden="1" x14ac:dyDescent="0.3">
      <c r="A272" s="32" t="s">
        <v>271</v>
      </c>
      <c r="B272" s="7"/>
      <c r="C272" s="7"/>
      <c r="D272" s="7">
        <f t="shared" si="4"/>
        <v>0</v>
      </c>
    </row>
    <row r="273" spans="1:4" ht="18" hidden="1" x14ac:dyDescent="0.3">
      <c r="A273" s="11" t="s">
        <v>272</v>
      </c>
      <c r="B273" s="7"/>
      <c r="C273" s="7"/>
      <c r="D273" s="7">
        <f t="shared" si="4"/>
        <v>0</v>
      </c>
    </row>
    <row r="274" spans="1:4" ht="18" hidden="1" x14ac:dyDescent="0.3">
      <c r="A274" s="32" t="s">
        <v>273</v>
      </c>
      <c r="B274" s="7"/>
      <c r="C274" s="7"/>
      <c r="D274" s="7">
        <f t="shared" si="4"/>
        <v>0</v>
      </c>
    </row>
    <row r="275" spans="1:4" ht="18" hidden="1" x14ac:dyDescent="0.3">
      <c r="A275" s="12" t="s">
        <v>274</v>
      </c>
      <c r="B275" s="15"/>
      <c r="C275" s="15"/>
      <c r="D275" s="7">
        <f t="shared" si="4"/>
        <v>0</v>
      </c>
    </row>
    <row r="276" spans="1:4" ht="18" hidden="1" x14ac:dyDescent="0.3">
      <c r="A276" s="16" t="s">
        <v>275</v>
      </c>
      <c r="B276" s="7"/>
      <c r="C276" s="7"/>
      <c r="D276" s="7">
        <f t="shared" si="4"/>
        <v>0</v>
      </c>
    </row>
    <row r="277" spans="1:4" ht="18" hidden="1" x14ac:dyDescent="0.3">
      <c r="A277" s="16" t="s">
        <v>276</v>
      </c>
      <c r="B277" s="7"/>
      <c r="C277" s="7"/>
      <c r="D277" s="7">
        <f t="shared" si="4"/>
        <v>0</v>
      </c>
    </row>
    <row r="278" spans="1:4" ht="18" hidden="1" x14ac:dyDescent="0.3">
      <c r="A278" s="16" t="s">
        <v>277</v>
      </c>
      <c r="B278" s="7"/>
      <c r="C278" s="7"/>
      <c r="D278" s="7">
        <f t="shared" si="4"/>
        <v>0</v>
      </c>
    </row>
    <row r="279" spans="1:4" ht="18" hidden="1" x14ac:dyDescent="0.3">
      <c r="A279" s="9" t="s">
        <v>278</v>
      </c>
      <c r="B279" s="7"/>
      <c r="C279" s="7"/>
      <c r="D279" s="7">
        <f t="shared" si="4"/>
        <v>0</v>
      </c>
    </row>
    <row r="280" spans="1:4" ht="18" hidden="1" x14ac:dyDescent="0.3">
      <c r="A280" s="16" t="s">
        <v>279</v>
      </c>
      <c r="B280" s="7"/>
      <c r="C280" s="7"/>
      <c r="D280" s="7">
        <f t="shared" si="4"/>
        <v>0</v>
      </c>
    </row>
    <row r="281" spans="1:4" ht="18" hidden="1" x14ac:dyDescent="0.3">
      <c r="A281" s="9" t="s">
        <v>280</v>
      </c>
      <c r="B281" s="7"/>
      <c r="C281" s="7"/>
      <c r="D281" s="7">
        <f t="shared" si="4"/>
        <v>0</v>
      </c>
    </row>
    <row r="282" spans="1:4" ht="18" hidden="1" x14ac:dyDescent="0.3">
      <c r="A282" s="9" t="s">
        <v>281</v>
      </c>
      <c r="B282" s="7"/>
      <c r="C282" s="7"/>
      <c r="D282" s="7">
        <f t="shared" si="4"/>
        <v>0</v>
      </c>
    </row>
    <row r="283" spans="1:4" ht="18" hidden="1" x14ac:dyDescent="0.3">
      <c r="A283" s="16" t="s">
        <v>282</v>
      </c>
      <c r="B283" s="7"/>
      <c r="C283" s="7"/>
      <c r="D283" s="7">
        <f t="shared" si="4"/>
        <v>0</v>
      </c>
    </row>
    <row r="284" spans="1:4" ht="18" hidden="1" x14ac:dyDescent="0.3">
      <c r="A284" s="24" t="s">
        <v>283</v>
      </c>
      <c r="B284" s="7"/>
      <c r="C284" s="7"/>
      <c r="D284" s="7">
        <f t="shared" si="4"/>
        <v>0</v>
      </c>
    </row>
    <row r="285" spans="1:4" ht="18" hidden="1" x14ac:dyDescent="0.3">
      <c r="A285" s="9" t="s">
        <v>284</v>
      </c>
      <c r="B285" s="7"/>
      <c r="C285" s="7"/>
      <c r="D285" s="7">
        <f t="shared" si="4"/>
        <v>0</v>
      </c>
    </row>
    <row r="286" spans="1:4" ht="18" hidden="1" x14ac:dyDescent="0.3">
      <c r="A286" s="13" t="s">
        <v>285</v>
      </c>
      <c r="B286" s="7"/>
      <c r="C286" s="7"/>
      <c r="D286" s="7">
        <f t="shared" si="4"/>
        <v>0</v>
      </c>
    </row>
    <row r="287" spans="1:4" ht="18" hidden="1" x14ac:dyDescent="0.3">
      <c r="A287" s="12" t="s">
        <v>286</v>
      </c>
      <c r="B287" s="7"/>
      <c r="C287" s="7"/>
      <c r="D287" s="7">
        <f t="shared" si="4"/>
        <v>0</v>
      </c>
    </row>
    <row r="288" spans="1:4" ht="18" hidden="1" x14ac:dyDescent="0.3">
      <c r="A288" s="16" t="s">
        <v>287</v>
      </c>
      <c r="B288" s="7"/>
      <c r="C288" s="7"/>
      <c r="D288" s="7">
        <f t="shared" si="4"/>
        <v>0</v>
      </c>
    </row>
    <row r="289" spans="1:4" ht="18" hidden="1" x14ac:dyDescent="0.3">
      <c r="A289" s="13" t="s">
        <v>288</v>
      </c>
      <c r="B289" s="7"/>
      <c r="C289" s="7"/>
      <c r="D289" s="7">
        <f t="shared" si="4"/>
        <v>0</v>
      </c>
    </row>
    <row r="290" spans="1:4" ht="18" hidden="1" x14ac:dyDescent="0.3">
      <c r="A290" s="9" t="s">
        <v>289</v>
      </c>
      <c r="B290" s="7"/>
      <c r="C290" s="7"/>
      <c r="D290" s="7">
        <f t="shared" si="4"/>
        <v>0</v>
      </c>
    </row>
    <row r="291" spans="1:4" ht="18" hidden="1" x14ac:dyDescent="0.3">
      <c r="A291" s="16" t="s">
        <v>290</v>
      </c>
      <c r="B291" s="7"/>
      <c r="C291" s="7"/>
      <c r="D291" s="7">
        <f t="shared" si="4"/>
        <v>0</v>
      </c>
    </row>
    <row r="292" spans="1:4" ht="18" hidden="1" x14ac:dyDescent="0.3">
      <c r="A292" s="12" t="s">
        <v>291</v>
      </c>
      <c r="B292" s="7"/>
      <c r="C292" s="7"/>
      <c r="D292" s="7">
        <f t="shared" si="4"/>
        <v>0</v>
      </c>
    </row>
    <row r="293" spans="1:4" ht="18" hidden="1" x14ac:dyDescent="0.3">
      <c r="A293" s="9" t="s">
        <v>292</v>
      </c>
      <c r="B293" s="7"/>
      <c r="C293" s="7"/>
      <c r="D293" s="7">
        <f t="shared" si="4"/>
        <v>0</v>
      </c>
    </row>
    <row r="294" spans="1:4" ht="18" hidden="1" x14ac:dyDescent="0.3">
      <c r="A294" s="11" t="s">
        <v>293</v>
      </c>
      <c r="B294" s="7"/>
      <c r="C294" s="7"/>
      <c r="D294" s="7">
        <f t="shared" si="4"/>
        <v>0</v>
      </c>
    </row>
    <row r="295" spans="1:4" ht="18" hidden="1" x14ac:dyDescent="0.3">
      <c r="A295" s="9" t="s">
        <v>294</v>
      </c>
      <c r="B295" s="7"/>
      <c r="C295" s="7"/>
      <c r="D295" s="7">
        <f t="shared" si="4"/>
        <v>0</v>
      </c>
    </row>
    <row r="296" spans="1:4" ht="18" hidden="1" x14ac:dyDescent="0.3">
      <c r="A296" s="12" t="s">
        <v>295</v>
      </c>
      <c r="B296" s="7"/>
      <c r="C296" s="7"/>
      <c r="D296" s="7">
        <f t="shared" si="4"/>
        <v>0</v>
      </c>
    </row>
    <row r="297" spans="1:4" ht="18" hidden="1" x14ac:dyDescent="0.3">
      <c r="A297" s="12" t="s">
        <v>296</v>
      </c>
      <c r="B297" s="7"/>
      <c r="C297" s="7"/>
      <c r="D297" s="7">
        <f t="shared" si="4"/>
        <v>0</v>
      </c>
    </row>
    <row r="298" spans="1:4" ht="18" hidden="1" x14ac:dyDescent="0.3">
      <c r="A298" s="9" t="s">
        <v>297</v>
      </c>
      <c r="B298" s="7"/>
      <c r="C298" s="7"/>
      <c r="D298" s="7">
        <f t="shared" si="4"/>
        <v>0</v>
      </c>
    </row>
    <row r="299" spans="1:4" ht="18" hidden="1" x14ac:dyDescent="0.3">
      <c r="A299" s="9" t="s">
        <v>298</v>
      </c>
      <c r="B299" s="7"/>
      <c r="C299" s="7"/>
      <c r="D299" s="7">
        <f t="shared" si="4"/>
        <v>0</v>
      </c>
    </row>
    <row r="300" spans="1:4" ht="18" hidden="1" x14ac:dyDescent="0.3">
      <c r="A300" s="9" t="s">
        <v>299</v>
      </c>
      <c r="B300" s="7"/>
      <c r="C300" s="7"/>
      <c r="D300" s="7">
        <f t="shared" si="4"/>
        <v>0</v>
      </c>
    </row>
    <row r="301" spans="1:4" ht="18" x14ac:dyDescent="0.3">
      <c r="A301" s="13" t="s">
        <v>300</v>
      </c>
      <c r="B301" s="7">
        <v>1</v>
      </c>
      <c r="C301" s="7">
        <v>12000</v>
      </c>
      <c r="D301" s="7">
        <f t="shared" si="4"/>
        <v>12000</v>
      </c>
    </row>
    <row r="302" spans="1:4" ht="18" hidden="1" x14ac:dyDescent="0.3">
      <c r="A302" s="13" t="s">
        <v>301</v>
      </c>
      <c r="B302" s="7"/>
      <c r="C302" s="7"/>
      <c r="D302" s="7">
        <f t="shared" si="4"/>
        <v>0</v>
      </c>
    </row>
    <row r="303" spans="1:4" ht="18" hidden="1" x14ac:dyDescent="0.3">
      <c r="A303" s="21" t="s">
        <v>302</v>
      </c>
      <c r="B303" s="7"/>
      <c r="C303" s="7"/>
      <c r="D303" s="7">
        <f t="shared" si="4"/>
        <v>0</v>
      </c>
    </row>
    <row r="304" spans="1:4" ht="18" hidden="1" x14ac:dyDescent="0.3">
      <c r="A304" s="13" t="s">
        <v>303</v>
      </c>
      <c r="B304" s="7"/>
      <c r="C304" s="7"/>
      <c r="D304" s="7">
        <f t="shared" si="4"/>
        <v>0</v>
      </c>
    </row>
    <row r="305" spans="1:4" ht="18" hidden="1" x14ac:dyDescent="0.3">
      <c r="A305" s="9" t="s">
        <v>304</v>
      </c>
      <c r="B305" s="7"/>
      <c r="C305" s="7"/>
      <c r="D305" s="7">
        <f t="shared" si="4"/>
        <v>0</v>
      </c>
    </row>
    <row r="306" spans="1:4" ht="18" x14ac:dyDescent="0.3">
      <c r="A306" s="9" t="s">
        <v>305</v>
      </c>
      <c r="B306" s="7">
        <v>2</v>
      </c>
      <c r="C306" s="7">
        <v>6800</v>
      </c>
      <c r="D306" s="7">
        <f t="shared" si="4"/>
        <v>13600</v>
      </c>
    </row>
    <row r="307" spans="1:4" ht="18" hidden="1" x14ac:dyDescent="0.3">
      <c r="A307" s="9" t="s">
        <v>306</v>
      </c>
      <c r="B307" s="7"/>
      <c r="C307" s="7"/>
      <c r="D307" s="7">
        <f t="shared" si="4"/>
        <v>0</v>
      </c>
    </row>
    <row r="308" spans="1:4" ht="18" hidden="1" x14ac:dyDescent="0.3">
      <c r="A308" s="9" t="s">
        <v>307</v>
      </c>
      <c r="B308" s="7"/>
      <c r="C308" s="7"/>
      <c r="D308" s="7">
        <f t="shared" si="4"/>
        <v>0</v>
      </c>
    </row>
    <row r="309" spans="1:4" ht="18" hidden="1" x14ac:dyDescent="0.3">
      <c r="A309" s="21" t="s">
        <v>308</v>
      </c>
      <c r="B309" s="7"/>
      <c r="C309" s="7"/>
      <c r="D309" s="7">
        <f t="shared" si="4"/>
        <v>0</v>
      </c>
    </row>
    <row r="310" spans="1:4" ht="18" hidden="1" x14ac:dyDescent="0.3">
      <c r="A310" s="9" t="s">
        <v>309</v>
      </c>
      <c r="B310" s="7"/>
      <c r="C310" s="7"/>
      <c r="D310" s="7">
        <f t="shared" si="4"/>
        <v>0</v>
      </c>
    </row>
    <row r="311" spans="1:4" ht="18" hidden="1" x14ac:dyDescent="0.3">
      <c r="A311" s="9" t="s">
        <v>310</v>
      </c>
      <c r="B311" s="7"/>
      <c r="C311" s="7"/>
      <c r="D311" s="7">
        <f t="shared" si="4"/>
        <v>0</v>
      </c>
    </row>
    <row r="312" spans="1:4" ht="18" hidden="1" x14ac:dyDescent="0.3">
      <c r="A312" s="12" t="s">
        <v>311</v>
      </c>
      <c r="B312" s="7"/>
      <c r="C312" s="7"/>
      <c r="D312" s="7">
        <f t="shared" si="4"/>
        <v>0</v>
      </c>
    </row>
    <row r="313" spans="1:4" ht="18" hidden="1" x14ac:dyDescent="0.3">
      <c r="A313" s="9" t="s">
        <v>312</v>
      </c>
      <c r="B313" s="37"/>
      <c r="C313" s="37"/>
      <c r="D313" s="7">
        <f t="shared" si="4"/>
        <v>0</v>
      </c>
    </row>
    <row r="314" spans="1:4" ht="18" hidden="1" x14ac:dyDescent="0.3">
      <c r="A314" s="9" t="s">
        <v>313</v>
      </c>
      <c r="B314" s="7"/>
      <c r="C314" s="7"/>
      <c r="D314" s="7">
        <f t="shared" si="4"/>
        <v>0</v>
      </c>
    </row>
    <row r="315" spans="1:4" ht="18" hidden="1" x14ac:dyDescent="0.3">
      <c r="A315" s="9" t="s">
        <v>314</v>
      </c>
      <c r="B315" s="7"/>
      <c r="C315" s="7"/>
      <c r="D315" s="7">
        <f t="shared" si="4"/>
        <v>0</v>
      </c>
    </row>
    <row r="316" spans="1:4" ht="18" hidden="1" x14ac:dyDescent="0.3">
      <c r="A316" s="21" t="s">
        <v>315</v>
      </c>
      <c r="B316" s="7"/>
      <c r="C316" s="7"/>
      <c r="D316" s="7">
        <f t="shared" si="4"/>
        <v>0</v>
      </c>
    </row>
    <row r="317" spans="1:4" ht="18" hidden="1" x14ac:dyDescent="0.3">
      <c r="A317" s="21" t="s">
        <v>316</v>
      </c>
      <c r="B317" s="7"/>
      <c r="C317" s="7"/>
      <c r="D317" s="7">
        <f t="shared" si="4"/>
        <v>0</v>
      </c>
    </row>
    <row r="318" spans="1:4" ht="18" hidden="1" x14ac:dyDescent="0.3">
      <c r="A318" s="9" t="s">
        <v>317</v>
      </c>
      <c r="B318" s="7"/>
      <c r="C318" s="7"/>
      <c r="D318" s="7">
        <f t="shared" si="4"/>
        <v>0</v>
      </c>
    </row>
    <row r="319" spans="1:4" ht="18" hidden="1" x14ac:dyDescent="0.3">
      <c r="A319" s="9" t="s">
        <v>318</v>
      </c>
      <c r="B319" s="7"/>
      <c r="C319" s="7"/>
      <c r="D319" s="7">
        <f t="shared" si="4"/>
        <v>0</v>
      </c>
    </row>
    <row r="320" spans="1:4" ht="18" hidden="1" x14ac:dyDescent="0.3">
      <c r="A320" s="21" t="s">
        <v>319</v>
      </c>
      <c r="B320" s="7"/>
      <c r="C320" s="7"/>
      <c r="D320" s="7">
        <f t="shared" si="4"/>
        <v>0</v>
      </c>
    </row>
    <row r="321" spans="1:4" ht="18" hidden="1" x14ac:dyDescent="0.3">
      <c r="A321" s="9" t="s">
        <v>320</v>
      </c>
      <c r="B321" s="7"/>
      <c r="C321" s="7"/>
      <c r="D321" s="7">
        <f t="shared" si="4"/>
        <v>0</v>
      </c>
    </row>
    <row r="322" spans="1:4" ht="18" hidden="1" x14ac:dyDescent="0.3">
      <c r="A322" s="9" t="s">
        <v>321</v>
      </c>
      <c r="B322" s="7"/>
      <c r="C322" s="7"/>
      <c r="D322" s="7">
        <f t="shared" si="4"/>
        <v>0</v>
      </c>
    </row>
    <row r="323" spans="1:4" ht="18" hidden="1" x14ac:dyDescent="0.3">
      <c r="A323" s="9" t="s">
        <v>322</v>
      </c>
      <c r="B323" s="7"/>
      <c r="C323" s="7"/>
      <c r="D323" s="7">
        <f t="shared" si="4"/>
        <v>0</v>
      </c>
    </row>
    <row r="324" spans="1:4" ht="18" hidden="1" x14ac:dyDescent="0.3">
      <c r="A324" s="9" t="s">
        <v>323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324</v>
      </c>
      <c r="B325" s="7"/>
      <c r="C325" s="7"/>
      <c r="D325" s="7">
        <f t="shared" si="5"/>
        <v>0</v>
      </c>
    </row>
    <row r="326" spans="1:4" ht="18" x14ac:dyDescent="0.3">
      <c r="A326" s="9" t="s">
        <v>325</v>
      </c>
      <c r="B326" s="7">
        <v>8</v>
      </c>
      <c r="C326" s="7">
        <v>24000</v>
      </c>
      <c r="D326" s="7">
        <f t="shared" si="5"/>
        <v>192000</v>
      </c>
    </row>
    <row r="327" spans="1:4" ht="18" hidden="1" x14ac:dyDescent="0.3">
      <c r="A327" s="9" t="s">
        <v>326</v>
      </c>
      <c r="B327" s="7"/>
      <c r="C327" s="7"/>
      <c r="D327" s="7">
        <f t="shared" si="5"/>
        <v>0</v>
      </c>
    </row>
    <row r="328" spans="1:4" ht="18" hidden="1" x14ac:dyDescent="0.3">
      <c r="A328" s="9" t="s">
        <v>327</v>
      </c>
      <c r="B328" s="7"/>
      <c r="C328" s="7"/>
      <c r="D328" s="7">
        <f t="shared" si="5"/>
        <v>0</v>
      </c>
    </row>
    <row r="329" spans="1:4" ht="18" hidden="1" x14ac:dyDescent="0.3">
      <c r="A329" s="11" t="s">
        <v>328</v>
      </c>
      <c r="B329" s="7"/>
      <c r="C329" s="7"/>
      <c r="D329" s="7">
        <f t="shared" si="5"/>
        <v>0</v>
      </c>
    </row>
    <row r="330" spans="1:4" ht="18" x14ac:dyDescent="0.3">
      <c r="A330" s="38"/>
      <c r="B330" s="7">
        <f t="shared" ref="B330" si="6">SUM(B18:B326)</f>
        <v>2795.6333333333332</v>
      </c>
      <c r="C330" s="7"/>
      <c r="D330" s="7">
        <f>SUM(D18:D326)</f>
        <v>48708200</v>
      </c>
    </row>
    <row r="331" spans="1:4" ht="18" hidden="1" x14ac:dyDescent="0.3">
      <c r="D331" s="7">
        <f t="shared" si="5"/>
        <v>0</v>
      </c>
    </row>
    <row r="332" spans="1:4" ht="18" x14ac:dyDescent="0.3">
      <c r="A332" s="1" t="s">
        <v>336</v>
      </c>
      <c r="B332" s="2"/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5" t="s">
        <v>2</v>
      </c>
      <c r="B335" s="7"/>
      <c r="C335" s="7"/>
      <c r="D335" s="7">
        <f t="shared" si="5"/>
        <v>0</v>
      </c>
    </row>
    <row r="336" spans="1:4" ht="18" hidden="1" x14ac:dyDescent="0.3">
      <c r="A336" s="8" t="s">
        <v>3</v>
      </c>
      <c r="B336" s="7"/>
      <c r="C336" s="7"/>
      <c r="D336" s="7">
        <f t="shared" si="5"/>
        <v>0</v>
      </c>
    </row>
    <row r="337" spans="1:4" ht="18" hidden="1" x14ac:dyDescent="0.3">
      <c r="A337" s="5" t="s">
        <v>4</v>
      </c>
      <c r="B337" s="7"/>
      <c r="C337" s="7"/>
      <c r="D337" s="7">
        <f t="shared" si="5"/>
        <v>0</v>
      </c>
    </row>
    <row r="338" spans="1:4" ht="18" x14ac:dyDescent="0.3">
      <c r="A338" s="5" t="s">
        <v>5</v>
      </c>
      <c r="B338" s="7">
        <f>120+70+150</f>
        <v>340</v>
      </c>
      <c r="C338" s="7">
        <v>8000</v>
      </c>
      <c r="D338" s="7">
        <f t="shared" si="5"/>
        <v>2720000</v>
      </c>
    </row>
    <row r="339" spans="1:4" ht="18" hidden="1" x14ac:dyDescent="0.3">
      <c r="A339" s="9" t="s">
        <v>6</v>
      </c>
      <c r="B339" s="7"/>
      <c r="C339" s="7"/>
      <c r="D339" s="7">
        <f t="shared" si="5"/>
        <v>0</v>
      </c>
    </row>
    <row r="340" spans="1:4" ht="18" hidden="1" x14ac:dyDescent="0.3">
      <c r="A340" s="10" t="s">
        <v>7</v>
      </c>
      <c r="B340" s="7"/>
      <c r="C340" s="7"/>
      <c r="D340" s="7">
        <f t="shared" si="5"/>
        <v>0</v>
      </c>
    </row>
    <row r="341" spans="1:4" ht="18" hidden="1" x14ac:dyDescent="0.3">
      <c r="A341" s="5" t="s">
        <v>8</v>
      </c>
      <c r="B341" s="7"/>
      <c r="C341" s="7"/>
      <c r="D341" s="7">
        <f t="shared" si="5"/>
        <v>0</v>
      </c>
    </row>
    <row r="342" spans="1:4" ht="18" hidden="1" x14ac:dyDescent="0.3">
      <c r="A342" s="5" t="s">
        <v>9</v>
      </c>
      <c r="B342" s="7"/>
      <c r="C342" s="7"/>
      <c r="D342" s="7">
        <f t="shared" si="5"/>
        <v>0</v>
      </c>
    </row>
    <row r="343" spans="1:4" ht="18" hidden="1" x14ac:dyDescent="0.3">
      <c r="A343" s="11" t="s">
        <v>10</v>
      </c>
      <c r="B343" s="7"/>
      <c r="C343" s="7"/>
      <c r="D343" s="7">
        <f t="shared" si="5"/>
        <v>0</v>
      </c>
    </row>
    <row r="344" spans="1:4" ht="18" hidden="1" x14ac:dyDescent="0.3">
      <c r="A344" s="9" t="s">
        <v>11</v>
      </c>
      <c r="B344" s="7"/>
      <c r="C344" s="7"/>
      <c r="D344" s="7">
        <f t="shared" si="5"/>
        <v>0</v>
      </c>
    </row>
    <row r="345" spans="1:4" ht="18" x14ac:dyDescent="0.3">
      <c r="A345" s="9" t="s">
        <v>12</v>
      </c>
      <c r="B345" s="7">
        <f>40+20+30</f>
        <v>90</v>
      </c>
      <c r="C345" s="7">
        <v>8000</v>
      </c>
      <c r="D345" s="7">
        <f t="shared" si="5"/>
        <v>720000</v>
      </c>
    </row>
    <row r="346" spans="1:4" ht="18" hidden="1" x14ac:dyDescent="0.3">
      <c r="A346" s="12" t="s">
        <v>13</v>
      </c>
      <c r="B346" s="7"/>
      <c r="C346" s="7"/>
      <c r="D346" s="7">
        <f t="shared" si="5"/>
        <v>0</v>
      </c>
    </row>
    <row r="347" spans="1:4" ht="18" hidden="1" x14ac:dyDescent="0.3">
      <c r="A347" s="12" t="s">
        <v>14</v>
      </c>
      <c r="B347" s="7"/>
      <c r="C347" s="7"/>
      <c r="D347" s="7">
        <f t="shared" si="5"/>
        <v>0</v>
      </c>
    </row>
    <row r="348" spans="1:4" ht="18" hidden="1" x14ac:dyDescent="0.3">
      <c r="A348" s="9" t="s">
        <v>15</v>
      </c>
      <c r="B348" s="7"/>
      <c r="C348" s="7"/>
      <c r="D348" s="7">
        <f t="shared" si="5"/>
        <v>0</v>
      </c>
    </row>
    <row r="349" spans="1:4" ht="18" hidden="1" x14ac:dyDescent="0.3">
      <c r="A349" s="9" t="s">
        <v>16</v>
      </c>
      <c r="B349" s="7"/>
      <c r="C349" s="7"/>
      <c r="D349" s="7">
        <f t="shared" si="5"/>
        <v>0</v>
      </c>
    </row>
    <row r="350" spans="1:4" ht="18" hidden="1" x14ac:dyDescent="0.3">
      <c r="A350" s="13" t="s">
        <v>17</v>
      </c>
      <c r="B350" s="7"/>
      <c r="C350" s="7"/>
      <c r="D350" s="7">
        <f t="shared" si="5"/>
        <v>0</v>
      </c>
    </row>
    <row r="351" spans="1:4" ht="18" hidden="1" x14ac:dyDescent="0.3">
      <c r="A351" s="11" t="s">
        <v>18</v>
      </c>
      <c r="B351" s="7"/>
      <c r="C351" s="7"/>
      <c r="D351" s="7">
        <f t="shared" si="5"/>
        <v>0</v>
      </c>
    </row>
    <row r="352" spans="1:4" ht="18" x14ac:dyDescent="0.3">
      <c r="A352" s="9" t="s">
        <v>19</v>
      </c>
      <c r="B352" s="7">
        <v>490</v>
      </c>
      <c r="C352" s="7">
        <v>4000</v>
      </c>
      <c r="D352" s="7">
        <f t="shared" si="5"/>
        <v>1960000</v>
      </c>
    </row>
    <row r="353" spans="1:4" ht="18" hidden="1" x14ac:dyDescent="0.3">
      <c r="A353" s="12" t="s">
        <v>20</v>
      </c>
      <c r="B353" s="7"/>
      <c r="C353" s="7"/>
      <c r="D353" s="7">
        <f t="shared" si="5"/>
        <v>0</v>
      </c>
    </row>
    <row r="354" spans="1:4" ht="18" hidden="1" x14ac:dyDescent="0.3">
      <c r="A354" s="12" t="s">
        <v>21</v>
      </c>
      <c r="B354" s="7"/>
      <c r="C354" s="7"/>
      <c r="D354" s="7">
        <f t="shared" si="5"/>
        <v>0</v>
      </c>
    </row>
    <row r="355" spans="1:4" ht="18" hidden="1" x14ac:dyDescent="0.3">
      <c r="A355" s="9" t="s">
        <v>22</v>
      </c>
      <c r="B355" s="7"/>
      <c r="C355" s="7"/>
      <c r="D355" s="7">
        <f t="shared" si="5"/>
        <v>0</v>
      </c>
    </row>
    <row r="356" spans="1:4" ht="18" hidden="1" x14ac:dyDescent="0.3">
      <c r="A356" s="9" t="s">
        <v>23</v>
      </c>
      <c r="B356" s="7"/>
      <c r="C356" s="7"/>
      <c r="D356" s="7">
        <f t="shared" si="5"/>
        <v>0</v>
      </c>
    </row>
    <row r="357" spans="1:4" ht="18" hidden="1" x14ac:dyDescent="0.3">
      <c r="A357" s="9" t="s">
        <v>24</v>
      </c>
      <c r="B357" s="7"/>
      <c r="C357" s="7"/>
      <c r="D357" s="7">
        <f t="shared" si="5"/>
        <v>0</v>
      </c>
    </row>
    <row r="358" spans="1:4" ht="18" hidden="1" x14ac:dyDescent="0.3">
      <c r="A358" s="9" t="s">
        <v>25</v>
      </c>
      <c r="B358" s="7"/>
      <c r="C358" s="7"/>
      <c r="D358" s="7">
        <f t="shared" si="5"/>
        <v>0</v>
      </c>
    </row>
    <row r="359" spans="1:4" ht="18" hidden="1" x14ac:dyDescent="0.3">
      <c r="A359" s="9" t="s">
        <v>26</v>
      </c>
      <c r="B359" s="7"/>
      <c r="C359" s="7"/>
      <c r="D359" s="7">
        <f t="shared" si="5"/>
        <v>0</v>
      </c>
    </row>
    <row r="360" spans="1:4" ht="18" hidden="1" x14ac:dyDescent="0.3">
      <c r="A360" s="9" t="s">
        <v>27</v>
      </c>
      <c r="B360" s="7"/>
      <c r="C360" s="7"/>
      <c r="D360" s="7">
        <f t="shared" si="5"/>
        <v>0</v>
      </c>
    </row>
    <row r="361" spans="1:4" ht="18" hidden="1" x14ac:dyDescent="0.3">
      <c r="A361" s="12" t="s">
        <v>28</v>
      </c>
      <c r="B361" s="7"/>
      <c r="C361" s="7"/>
      <c r="D361" s="7">
        <f t="shared" si="5"/>
        <v>0</v>
      </c>
    </row>
    <row r="362" spans="1:4" ht="18" hidden="1" x14ac:dyDescent="0.3">
      <c r="A362" s="12" t="s">
        <v>29</v>
      </c>
      <c r="B362" s="7"/>
      <c r="C362" s="7"/>
      <c r="D362" s="7">
        <f t="shared" si="5"/>
        <v>0</v>
      </c>
    </row>
    <row r="363" spans="1:4" ht="18" hidden="1" x14ac:dyDescent="0.3">
      <c r="A363" s="9" t="s">
        <v>30</v>
      </c>
      <c r="B363" s="7"/>
      <c r="C363" s="7"/>
      <c r="D363" s="7">
        <f t="shared" si="5"/>
        <v>0</v>
      </c>
    </row>
    <row r="364" spans="1:4" ht="18" hidden="1" x14ac:dyDescent="0.3">
      <c r="A364" s="9" t="s">
        <v>31</v>
      </c>
      <c r="B364" s="7"/>
      <c r="C364" s="7"/>
      <c r="D364" s="7">
        <f t="shared" si="5"/>
        <v>0</v>
      </c>
    </row>
    <row r="365" spans="1:4" ht="18" hidden="1" x14ac:dyDescent="0.3">
      <c r="A365" s="11" t="s">
        <v>32</v>
      </c>
      <c r="B365" s="15"/>
      <c r="C365" s="15"/>
      <c r="D365" s="7">
        <f t="shared" si="5"/>
        <v>0</v>
      </c>
    </row>
    <row r="366" spans="1:4" ht="18" hidden="1" x14ac:dyDescent="0.3">
      <c r="A366" s="11" t="s">
        <v>33</v>
      </c>
      <c r="B366" s="15"/>
      <c r="C366" s="15"/>
      <c r="D366" s="7">
        <f t="shared" si="5"/>
        <v>0</v>
      </c>
    </row>
    <row r="367" spans="1:4" ht="18" hidden="1" x14ac:dyDescent="0.3">
      <c r="A367" s="9" t="s">
        <v>34</v>
      </c>
      <c r="B367" s="7"/>
      <c r="C367" s="7"/>
      <c r="D367" s="7">
        <f t="shared" si="5"/>
        <v>0</v>
      </c>
    </row>
    <row r="368" spans="1:4" ht="18" hidden="1" x14ac:dyDescent="0.3">
      <c r="A368" s="9" t="s">
        <v>35</v>
      </c>
      <c r="B368" s="7"/>
      <c r="C368" s="7"/>
      <c r="D368" s="7">
        <f t="shared" si="5"/>
        <v>0</v>
      </c>
    </row>
    <row r="369" spans="1:4" ht="18" hidden="1" x14ac:dyDescent="0.3">
      <c r="A369" s="16" t="s">
        <v>36</v>
      </c>
      <c r="B369" s="7"/>
      <c r="C369" s="7"/>
      <c r="D369" s="7">
        <f t="shared" si="5"/>
        <v>0</v>
      </c>
    </row>
    <row r="370" spans="1:4" ht="18" hidden="1" x14ac:dyDescent="0.3">
      <c r="A370" s="9" t="s">
        <v>37</v>
      </c>
      <c r="B370" s="7"/>
      <c r="C370" s="7"/>
      <c r="D370" s="7">
        <f t="shared" si="5"/>
        <v>0</v>
      </c>
    </row>
    <row r="371" spans="1:4" ht="18" hidden="1" x14ac:dyDescent="0.3">
      <c r="A371" s="9" t="s">
        <v>38</v>
      </c>
      <c r="B371" s="7"/>
      <c r="C371" s="7"/>
      <c r="D371" s="7">
        <f t="shared" si="5"/>
        <v>0</v>
      </c>
    </row>
    <row r="372" spans="1:4" ht="18" hidden="1" x14ac:dyDescent="0.3">
      <c r="A372" s="9" t="s">
        <v>39</v>
      </c>
      <c r="B372" s="7"/>
      <c r="C372" s="7"/>
      <c r="D372" s="7">
        <f t="shared" si="5"/>
        <v>0</v>
      </c>
    </row>
    <row r="373" spans="1:4" ht="18" hidden="1" x14ac:dyDescent="0.3">
      <c r="A373" s="9" t="s">
        <v>40</v>
      </c>
      <c r="B373" s="7"/>
      <c r="C373" s="7"/>
      <c r="D373" s="7">
        <f t="shared" si="5"/>
        <v>0</v>
      </c>
    </row>
    <row r="374" spans="1:4" ht="18" hidden="1" x14ac:dyDescent="0.3">
      <c r="A374" s="13" t="s">
        <v>41</v>
      </c>
      <c r="B374" s="7"/>
      <c r="C374" s="7"/>
      <c r="D374" s="7">
        <f t="shared" si="5"/>
        <v>0</v>
      </c>
    </row>
    <row r="375" spans="1:4" ht="18" hidden="1" x14ac:dyDescent="0.3">
      <c r="A375" s="11" t="s">
        <v>42</v>
      </c>
      <c r="B375" s="7"/>
      <c r="C375" s="7"/>
      <c r="D375" s="7">
        <f t="shared" si="5"/>
        <v>0</v>
      </c>
    </row>
    <row r="376" spans="1:4" ht="18" hidden="1" x14ac:dyDescent="0.3">
      <c r="A376" s="13" t="s">
        <v>43</v>
      </c>
      <c r="B376" s="7"/>
      <c r="C376" s="7"/>
      <c r="D376" s="7">
        <f t="shared" si="5"/>
        <v>0</v>
      </c>
    </row>
    <row r="377" spans="1:4" ht="18" x14ac:dyDescent="0.3">
      <c r="A377" s="9" t="s">
        <v>44</v>
      </c>
      <c r="B377" s="7">
        <v>5</v>
      </c>
      <c r="C377" s="7">
        <v>13000</v>
      </c>
      <c r="D377" s="7">
        <f t="shared" si="5"/>
        <v>65000</v>
      </c>
    </row>
    <row r="378" spans="1:4" ht="18" hidden="1" x14ac:dyDescent="0.3">
      <c r="A378" s="9" t="s">
        <v>45</v>
      </c>
      <c r="B378" s="7"/>
      <c r="C378" s="7"/>
      <c r="D378" s="7">
        <f t="shared" si="5"/>
        <v>0</v>
      </c>
    </row>
    <row r="379" spans="1:4" ht="18" x14ac:dyDescent="0.3">
      <c r="A379" s="12" t="s">
        <v>46</v>
      </c>
      <c r="B379" s="7">
        <f>140-60+80+60+80+70</f>
        <v>370</v>
      </c>
      <c r="C379" s="7">
        <v>7000</v>
      </c>
      <c r="D379" s="7">
        <f t="shared" si="5"/>
        <v>2590000</v>
      </c>
    </row>
    <row r="380" spans="1:4" ht="18" hidden="1" x14ac:dyDescent="0.3">
      <c r="A380" s="17" t="s">
        <v>47</v>
      </c>
      <c r="B380" s="7"/>
      <c r="C380" s="7"/>
      <c r="D380" s="7">
        <f t="shared" si="5"/>
        <v>0</v>
      </c>
    </row>
    <row r="381" spans="1:4" ht="18" hidden="1" x14ac:dyDescent="0.3">
      <c r="A381" s="16" t="s">
        <v>48</v>
      </c>
      <c r="B381" s="7"/>
      <c r="C381" s="7"/>
      <c r="D381" s="7">
        <f t="shared" si="5"/>
        <v>0</v>
      </c>
    </row>
    <row r="382" spans="1:4" ht="18" hidden="1" x14ac:dyDescent="0.3">
      <c r="A382" s="16" t="s">
        <v>49</v>
      </c>
      <c r="B382" s="7"/>
      <c r="C382" s="7"/>
      <c r="D382" s="7">
        <f t="shared" si="5"/>
        <v>0</v>
      </c>
    </row>
    <row r="383" spans="1:4" ht="18" hidden="1" x14ac:dyDescent="0.3">
      <c r="A383" s="16" t="s">
        <v>50</v>
      </c>
      <c r="B383" s="7"/>
      <c r="C383" s="7"/>
      <c r="D383" s="7">
        <f t="shared" si="5"/>
        <v>0</v>
      </c>
    </row>
    <row r="384" spans="1:4" ht="18" hidden="1" x14ac:dyDescent="0.3">
      <c r="A384" s="9" t="s">
        <v>51</v>
      </c>
      <c r="B384" s="7"/>
      <c r="C384" s="7"/>
      <c r="D384" s="7">
        <f t="shared" si="5"/>
        <v>0</v>
      </c>
    </row>
    <row r="385" spans="1:4" ht="18" hidden="1" x14ac:dyDescent="0.3">
      <c r="A385" s="11" t="s">
        <v>52</v>
      </c>
      <c r="B385" s="7"/>
      <c r="C385" s="7"/>
      <c r="D385" s="7">
        <f t="shared" si="5"/>
        <v>0</v>
      </c>
    </row>
    <row r="386" spans="1:4" ht="18" hidden="1" x14ac:dyDescent="0.3">
      <c r="A386" s="9" t="s">
        <v>53</v>
      </c>
      <c r="B386" s="7"/>
      <c r="C386" s="7"/>
      <c r="D386" s="7">
        <f t="shared" si="5"/>
        <v>0</v>
      </c>
    </row>
    <row r="387" spans="1:4" ht="18" hidden="1" x14ac:dyDescent="0.3">
      <c r="A387" s="9" t="s">
        <v>54</v>
      </c>
      <c r="B387" s="7"/>
      <c r="C387" s="7"/>
      <c r="D387" s="7">
        <f t="shared" si="5"/>
        <v>0</v>
      </c>
    </row>
    <row r="388" spans="1:4" ht="18" hidden="1" x14ac:dyDescent="0.3">
      <c r="A388" s="16" t="s">
        <v>55</v>
      </c>
      <c r="B388" s="7"/>
      <c r="C388" s="7"/>
      <c r="D388" s="7">
        <f t="shared" ref="D388:D451" si="7">B388*C388</f>
        <v>0</v>
      </c>
    </row>
    <row r="389" spans="1:4" ht="18" hidden="1" x14ac:dyDescent="0.3">
      <c r="A389" s="9" t="s">
        <v>56</v>
      </c>
      <c r="B389" s="7"/>
      <c r="C389" s="7"/>
      <c r="D389" s="7">
        <f t="shared" si="7"/>
        <v>0</v>
      </c>
    </row>
    <row r="390" spans="1:4" ht="18" hidden="1" x14ac:dyDescent="0.3">
      <c r="A390" s="18" t="s">
        <v>57</v>
      </c>
      <c r="B390" s="7"/>
      <c r="C390" s="7"/>
      <c r="D390" s="7">
        <f t="shared" si="7"/>
        <v>0</v>
      </c>
    </row>
    <row r="391" spans="1:4" ht="18" hidden="1" x14ac:dyDescent="0.3">
      <c r="A391" s="9" t="s">
        <v>58</v>
      </c>
      <c r="B391" s="7"/>
      <c r="C391" s="7"/>
      <c r="D391" s="7">
        <f t="shared" si="7"/>
        <v>0</v>
      </c>
    </row>
    <row r="392" spans="1:4" ht="18" hidden="1" x14ac:dyDescent="0.3">
      <c r="A392" s="9" t="s">
        <v>59</v>
      </c>
      <c r="B392" s="7"/>
      <c r="C392" s="7"/>
      <c r="D392" s="7">
        <f t="shared" si="7"/>
        <v>0</v>
      </c>
    </row>
    <row r="393" spans="1:4" ht="18" hidden="1" x14ac:dyDescent="0.3">
      <c r="A393" s="19" t="s">
        <v>60</v>
      </c>
      <c r="B393" s="7"/>
      <c r="C393" s="7"/>
      <c r="D393" s="7">
        <f t="shared" si="7"/>
        <v>0</v>
      </c>
    </row>
    <row r="394" spans="1:4" ht="18" hidden="1" x14ac:dyDescent="0.3">
      <c r="A394" s="20" t="s">
        <v>61</v>
      </c>
      <c r="B394" s="7"/>
      <c r="C394" s="7"/>
      <c r="D394" s="7">
        <f t="shared" si="7"/>
        <v>0</v>
      </c>
    </row>
    <row r="395" spans="1:4" ht="18" hidden="1" x14ac:dyDescent="0.3">
      <c r="A395" s="12" t="s">
        <v>62</v>
      </c>
      <c r="B395" s="7"/>
      <c r="C395" s="7"/>
      <c r="D395" s="7">
        <f t="shared" si="7"/>
        <v>0</v>
      </c>
    </row>
    <row r="396" spans="1:4" ht="18" hidden="1" x14ac:dyDescent="0.3">
      <c r="A396" s="11" t="s">
        <v>63</v>
      </c>
      <c r="B396" s="7"/>
      <c r="C396" s="7"/>
      <c r="D396" s="7">
        <f t="shared" si="7"/>
        <v>0</v>
      </c>
    </row>
    <row r="397" spans="1:4" ht="18" hidden="1" x14ac:dyDescent="0.3">
      <c r="A397" s="12" t="s">
        <v>64</v>
      </c>
      <c r="B397" s="7"/>
      <c r="C397" s="7"/>
      <c r="D397" s="7">
        <f t="shared" si="7"/>
        <v>0</v>
      </c>
    </row>
    <row r="398" spans="1:4" ht="18" hidden="1" x14ac:dyDescent="0.3">
      <c r="A398" s="12" t="s">
        <v>65</v>
      </c>
      <c r="B398" s="7"/>
      <c r="C398" s="7"/>
      <c r="D398" s="7">
        <f t="shared" si="7"/>
        <v>0</v>
      </c>
    </row>
    <row r="399" spans="1:4" ht="18" hidden="1" x14ac:dyDescent="0.3">
      <c r="A399" s="12" t="s">
        <v>66</v>
      </c>
      <c r="B399" s="7"/>
      <c r="C399" s="7"/>
      <c r="D399" s="7">
        <f t="shared" si="7"/>
        <v>0</v>
      </c>
    </row>
    <row r="400" spans="1:4" ht="18" hidden="1" x14ac:dyDescent="0.3">
      <c r="A400" s="19" t="s">
        <v>67</v>
      </c>
      <c r="B400" s="7"/>
      <c r="C400" s="7"/>
      <c r="D400" s="7">
        <f t="shared" si="7"/>
        <v>0</v>
      </c>
    </row>
    <row r="401" spans="1:4" ht="18" hidden="1" x14ac:dyDescent="0.3">
      <c r="A401" s="9" t="s">
        <v>68</v>
      </c>
      <c r="B401" s="7"/>
      <c r="C401" s="7"/>
      <c r="D401" s="7">
        <f t="shared" si="7"/>
        <v>0</v>
      </c>
    </row>
    <row r="402" spans="1:4" ht="18" hidden="1" x14ac:dyDescent="0.3">
      <c r="A402" s="9" t="s">
        <v>69</v>
      </c>
      <c r="B402" s="7"/>
      <c r="C402" s="7"/>
      <c r="D402" s="7">
        <f t="shared" si="7"/>
        <v>0</v>
      </c>
    </row>
    <row r="403" spans="1:4" ht="18" hidden="1" x14ac:dyDescent="0.3">
      <c r="A403" s="12" t="s">
        <v>70</v>
      </c>
      <c r="B403" s="7"/>
      <c r="C403" s="7"/>
      <c r="D403" s="7">
        <f t="shared" si="7"/>
        <v>0</v>
      </c>
    </row>
    <row r="404" spans="1:4" ht="18" x14ac:dyDescent="0.3">
      <c r="A404" s="9" t="s">
        <v>71</v>
      </c>
      <c r="B404" s="7">
        <f>450-100</f>
        <v>350</v>
      </c>
      <c r="C404" s="7">
        <v>13000</v>
      </c>
      <c r="D404" s="7">
        <f t="shared" si="7"/>
        <v>4550000</v>
      </c>
    </row>
    <row r="405" spans="1:4" ht="18" hidden="1" x14ac:dyDescent="0.3">
      <c r="A405" s="13" t="s">
        <v>72</v>
      </c>
      <c r="B405" s="7"/>
      <c r="C405" s="7"/>
      <c r="D405" s="7">
        <f t="shared" si="7"/>
        <v>0</v>
      </c>
    </row>
    <row r="406" spans="1:4" ht="18" hidden="1" x14ac:dyDescent="0.3">
      <c r="A406" s="9" t="s">
        <v>73</v>
      </c>
      <c r="B406" s="7"/>
      <c r="C406" s="7"/>
      <c r="D406" s="7">
        <f t="shared" si="7"/>
        <v>0</v>
      </c>
    </row>
    <row r="407" spans="1:4" ht="18" hidden="1" x14ac:dyDescent="0.3">
      <c r="A407" s="9" t="s">
        <v>74</v>
      </c>
      <c r="B407" s="7"/>
      <c r="C407" s="7"/>
      <c r="D407" s="7">
        <f t="shared" si="7"/>
        <v>0</v>
      </c>
    </row>
    <row r="408" spans="1:4" ht="18" x14ac:dyDescent="0.3">
      <c r="A408" s="9" t="s">
        <v>75</v>
      </c>
      <c r="B408" s="7">
        <v>43</v>
      </c>
      <c r="C408" s="7">
        <v>12000</v>
      </c>
      <c r="D408" s="7">
        <f t="shared" si="7"/>
        <v>516000</v>
      </c>
    </row>
    <row r="409" spans="1:4" ht="18" hidden="1" x14ac:dyDescent="0.3">
      <c r="A409" s="12" t="s">
        <v>76</v>
      </c>
      <c r="B409" s="15"/>
      <c r="C409" s="15"/>
      <c r="D409" s="7">
        <f t="shared" si="7"/>
        <v>0</v>
      </c>
    </row>
    <row r="410" spans="1:4" ht="18" hidden="1" x14ac:dyDescent="0.3">
      <c r="A410" s="12" t="s">
        <v>77</v>
      </c>
      <c r="B410" s="15"/>
      <c r="C410" s="15"/>
      <c r="D410" s="7">
        <f t="shared" si="7"/>
        <v>0</v>
      </c>
    </row>
    <row r="411" spans="1:4" ht="18" hidden="1" x14ac:dyDescent="0.3">
      <c r="A411" s="12" t="s">
        <v>78</v>
      </c>
      <c r="B411" s="15"/>
      <c r="C411" s="15"/>
      <c r="D411" s="7">
        <f t="shared" si="7"/>
        <v>0</v>
      </c>
    </row>
    <row r="412" spans="1:4" ht="18" hidden="1" x14ac:dyDescent="0.3">
      <c r="A412" s="9" t="s">
        <v>79</v>
      </c>
      <c r="B412" s="7"/>
      <c r="C412" s="7"/>
      <c r="D412" s="7">
        <f t="shared" si="7"/>
        <v>0</v>
      </c>
    </row>
    <row r="413" spans="1:4" ht="18" hidden="1" x14ac:dyDescent="0.3">
      <c r="A413" s="9" t="s">
        <v>80</v>
      </c>
      <c r="B413" s="7"/>
      <c r="C413" s="7"/>
      <c r="D413" s="7">
        <f t="shared" si="7"/>
        <v>0</v>
      </c>
    </row>
    <row r="414" spans="1:4" ht="18" hidden="1" x14ac:dyDescent="0.3">
      <c r="A414" s="9" t="s">
        <v>81</v>
      </c>
      <c r="B414" s="7"/>
      <c r="C414" s="7"/>
      <c r="D414" s="7">
        <f t="shared" si="7"/>
        <v>0</v>
      </c>
    </row>
    <row r="415" spans="1:4" ht="18" hidden="1" x14ac:dyDescent="0.3">
      <c r="A415" s="9" t="s">
        <v>82</v>
      </c>
      <c r="B415" s="7"/>
      <c r="C415" s="7"/>
      <c r="D415" s="7">
        <f t="shared" si="7"/>
        <v>0</v>
      </c>
    </row>
    <row r="416" spans="1:4" ht="18" hidden="1" x14ac:dyDescent="0.3">
      <c r="A416" s="9" t="s">
        <v>83</v>
      </c>
      <c r="B416" s="7"/>
      <c r="C416" s="7"/>
      <c r="D416" s="7">
        <f t="shared" si="7"/>
        <v>0</v>
      </c>
    </row>
    <row r="417" spans="1:4" ht="18" x14ac:dyDescent="0.3">
      <c r="A417" s="9" t="s">
        <v>84</v>
      </c>
      <c r="B417" s="7">
        <f>20+30+10+30+10</f>
        <v>100</v>
      </c>
      <c r="C417" s="7">
        <v>9000</v>
      </c>
      <c r="D417" s="7">
        <f t="shared" si="7"/>
        <v>900000</v>
      </c>
    </row>
    <row r="418" spans="1:4" ht="18" hidden="1" x14ac:dyDescent="0.3">
      <c r="A418" s="21" t="s">
        <v>85</v>
      </c>
      <c r="B418" s="7"/>
      <c r="C418" s="7"/>
      <c r="D418" s="7">
        <f t="shared" si="7"/>
        <v>0</v>
      </c>
    </row>
    <row r="419" spans="1:4" ht="18" hidden="1" x14ac:dyDescent="0.3">
      <c r="A419" s="21" t="s">
        <v>86</v>
      </c>
      <c r="B419" s="7"/>
      <c r="C419" s="7"/>
      <c r="D419" s="7">
        <f t="shared" si="7"/>
        <v>0</v>
      </c>
    </row>
    <row r="420" spans="1:4" ht="18" hidden="1" x14ac:dyDescent="0.3">
      <c r="A420" s="21" t="s">
        <v>87</v>
      </c>
      <c r="B420" s="7"/>
      <c r="C420" s="7"/>
      <c r="D420" s="7">
        <f t="shared" si="7"/>
        <v>0</v>
      </c>
    </row>
    <row r="421" spans="1:4" ht="18" hidden="1" x14ac:dyDescent="0.3">
      <c r="A421" s="11" t="s">
        <v>88</v>
      </c>
      <c r="B421" s="7"/>
      <c r="C421" s="7"/>
      <c r="D421" s="7">
        <f t="shared" si="7"/>
        <v>0</v>
      </c>
    </row>
    <row r="422" spans="1:4" ht="18" hidden="1" x14ac:dyDescent="0.3">
      <c r="A422" s="13" t="s">
        <v>89</v>
      </c>
      <c r="B422" s="7"/>
      <c r="C422" s="7"/>
      <c r="D422" s="7">
        <f t="shared" si="7"/>
        <v>0</v>
      </c>
    </row>
    <row r="423" spans="1:4" ht="18" hidden="1" x14ac:dyDescent="0.3">
      <c r="A423" s="11" t="s">
        <v>90</v>
      </c>
      <c r="B423" s="7"/>
      <c r="C423" s="7"/>
      <c r="D423" s="7">
        <f t="shared" si="7"/>
        <v>0</v>
      </c>
    </row>
    <row r="424" spans="1:4" ht="18" hidden="1" x14ac:dyDescent="0.3">
      <c r="A424" s="9" t="s">
        <v>91</v>
      </c>
      <c r="B424" s="7"/>
      <c r="C424" s="7"/>
      <c r="D424" s="7">
        <f t="shared" si="7"/>
        <v>0</v>
      </c>
    </row>
    <row r="425" spans="1:4" ht="18" hidden="1" x14ac:dyDescent="0.3">
      <c r="A425" s="9" t="s">
        <v>92</v>
      </c>
      <c r="B425" s="7"/>
      <c r="C425" s="7"/>
      <c r="D425" s="7">
        <f t="shared" si="7"/>
        <v>0</v>
      </c>
    </row>
    <row r="426" spans="1:4" ht="18" hidden="1" x14ac:dyDescent="0.3">
      <c r="A426" s="11" t="s">
        <v>93</v>
      </c>
      <c r="B426" s="7"/>
      <c r="C426" s="7"/>
      <c r="D426" s="7">
        <f t="shared" si="7"/>
        <v>0</v>
      </c>
    </row>
    <row r="427" spans="1:4" ht="18" hidden="1" x14ac:dyDescent="0.3">
      <c r="A427" s="11" t="s">
        <v>94</v>
      </c>
      <c r="B427" s="7"/>
      <c r="C427" s="7"/>
      <c r="D427" s="7">
        <f t="shared" si="7"/>
        <v>0</v>
      </c>
    </row>
    <row r="428" spans="1:4" ht="18" hidden="1" x14ac:dyDescent="0.3">
      <c r="A428" s="9" t="s">
        <v>95</v>
      </c>
      <c r="B428" s="15"/>
      <c r="C428" s="15"/>
      <c r="D428" s="7">
        <f t="shared" si="7"/>
        <v>0</v>
      </c>
    </row>
    <row r="429" spans="1:4" ht="18" hidden="1" x14ac:dyDescent="0.3">
      <c r="A429" s="21" t="s">
        <v>96</v>
      </c>
      <c r="B429" s="7"/>
      <c r="C429" s="7"/>
      <c r="D429" s="7">
        <f t="shared" si="7"/>
        <v>0</v>
      </c>
    </row>
    <row r="430" spans="1:4" ht="18" hidden="1" x14ac:dyDescent="0.3">
      <c r="A430" s="11" t="s">
        <v>97</v>
      </c>
      <c r="B430" s="7"/>
      <c r="C430" s="7"/>
      <c r="D430" s="7">
        <f t="shared" si="7"/>
        <v>0</v>
      </c>
    </row>
    <row r="431" spans="1:4" ht="18" hidden="1" x14ac:dyDescent="0.3">
      <c r="A431" s="11" t="s">
        <v>98</v>
      </c>
      <c r="B431" s="7"/>
      <c r="C431" s="7"/>
      <c r="D431" s="7">
        <f t="shared" si="7"/>
        <v>0</v>
      </c>
    </row>
    <row r="432" spans="1:4" ht="18" x14ac:dyDescent="0.3">
      <c r="A432" s="9" t="s">
        <v>99</v>
      </c>
      <c r="B432" s="7">
        <v>30</v>
      </c>
      <c r="C432" s="7">
        <v>9000</v>
      </c>
      <c r="D432" s="7">
        <f t="shared" si="7"/>
        <v>270000</v>
      </c>
    </row>
    <row r="433" spans="1:4" ht="18" hidden="1" x14ac:dyDescent="0.3">
      <c r="A433" s="16" t="s">
        <v>100</v>
      </c>
      <c r="B433" s="7"/>
      <c r="C433" s="7"/>
      <c r="D433" s="7">
        <f t="shared" si="7"/>
        <v>0</v>
      </c>
    </row>
    <row r="434" spans="1:4" ht="18" x14ac:dyDescent="0.3">
      <c r="A434" s="22" t="s">
        <v>101</v>
      </c>
      <c r="B434" s="7">
        <v>4</v>
      </c>
      <c r="C434" s="7">
        <v>15000</v>
      </c>
      <c r="D434" s="7">
        <f t="shared" si="7"/>
        <v>60000</v>
      </c>
    </row>
    <row r="435" spans="1:4" ht="18" hidden="1" x14ac:dyDescent="0.3">
      <c r="A435" s="22" t="s">
        <v>102</v>
      </c>
      <c r="B435" s="7"/>
      <c r="C435" s="7"/>
      <c r="D435" s="7">
        <f t="shared" si="7"/>
        <v>0</v>
      </c>
    </row>
    <row r="436" spans="1:4" ht="18" hidden="1" x14ac:dyDescent="0.3">
      <c r="A436" s="23" t="s">
        <v>103</v>
      </c>
      <c r="B436" s="7"/>
      <c r="C436" s="7"/>
      <c r="D436" s="7">
        <f t="shared" si="7"/>
        <v>0</v>
      </c>
    </row>
    <row r="437" spans="1:4" ht="18" hidden="1" x14ac:dyDescent="0.3">
      <c r="A437" s="24" t="s">
        <v>104</v>
      </c>
      <c r="B437" s="7"/>
      <c r="C437" s="7"/>
      <c r="D437" s="7">
        <f t="shared" si="7"/>
        <v>0</v>
      </c>
    </row>
    <row r="438" spans="1:4" ht="18" hidden="1" x14ac:dyDescent="0.3">
      <c r="A438" s="9" t="s">
        <v>105</v>
      </c>
      <c r="B438" s="7"/>
      <c r="C438" s="7"/>
      <c r="D438" s="7">
        <f t="shared" si="7"/>
        <v>0</v>
      </c>
    </row>
    <row r="439" spans="1:4" ht="18" hidden="1" x14ac:dyDescent="0.3">
      <c r="A439" s="9" t="s">
        <v>106</v>
      </c>
      <c r="B439" s="7"/>
      <c r="C439" s="7"/>
      <c r="D439" s="7">
        <f t="shared" si="7"/>
        <v>0</v>
      </c>
    </row>
    <row r="440" spans="1:4" ht="18" hidden="1" x14ac:dyDescent="0.3">
      <c r="A440" s="9" t="s">
        <v>107</v>
      </c>
      <c r="B440" s="7"/>
      <c r="C440" s="7"/>
      <c r="D440" s="7">
        <f t="shared" si="7"/>
        <v>0</v>
      </c>
    </row>
    <row r="441" spans="1:4" ht="18" hidden="1" x14ac:dyDescent="0.3">
      <c r="A441" s="9" t="s">
        <v>108</v>
      </c>
      <c r="B441" s="7"/>
      <c r="C441" s="7"/>
      <c r="D441" s="7">
        <f t="shared" si="7"/>
        <v>0</v>
      </c>
    </row>
    <row r="442" spans="1:4" ht="18" hidden="1" x14ac:dyDescent="0.3">
      <c r="A442" s="9" t="s">
        <v>109</v>
      </c>
      <c r="B442" s="7"/>
      <c r="C442" s="7"/>
      <c r="D442" s="7">
        <f t="shared" si="7"/>
        <v>0</v>
      </c>
    </row>
    <row r="443" spans="1:4" ht="18" hidden="1" x14ac:dyDescent="0.3">
      <c r="A443" s="9" t="s">
        <v>110</v>
      </c>
      <c r="B443" s="7"/>
      <c r="C443" s="7"/>
      <c r="D443" s="7">
        <f t="shared" si="7"/>
        <v>0</v>
      </c>
    </row>
    <row r="444" spans="1:4" ht="18" hidden="1" x14ac:dyDescent="0.3">
      <c r="A444" s="9" t="s">
        <v>111</v>
      </c>
      <c r="B444" s="7"/>
      <c r="C444" s="7"/>
      <c r="D444" s="7">
        <f t="shared" si="7"/>
        <v>0</v>
      </c>
    </row>
    <row r="445" spans="1:4" ht="18" hidden="1" x14ac:dyDescent="0.3">
      <c r="A445" s="9" t="s">
        <v>112</v>
      </c>
      <c r="B445" s="7"/>
      <c r="C445" s="7"/>
      <c r="D445" s="7">
        <f t="shared" si="7"/>
        <v>0</v>
      </c>
    </row>
    <row r="446" spans="1:4" ht="18" hidden="1" x14ac:dyDescent="0.3">
      <c r="A446" s="11" t="s">
        <v>113</v>
      </c>
      <c r="B446" s="7"/>
      <c r="C446" s="7"/>
      <c r="D446" s="7">
        <f t="shared" si="7"/>
        <v>0</v>
      </c>
    </row>
    <row r="447" spans="1:4" ht="18" hidden="1" x14ac:dyDescent="0.3">
      <c r="A447" s="21" t="s">
        <v>114</v>
      </c>
      <c r="B447" s="7"/>
      <c r="C447" s="7"/>
      <c r="D447" s="7">
        <f t="shared" si="7"/>
        <v>0</v>
      </c>
    </row>
    <row r="448" spans="1:4" ht="18" hidden="1" x14ac:dyDescent="0.3">
      <c r="A448" s="9" t="s">
        <v>115</v>
      </c>
      <c r="B448" s="7"/>
      <c r="C448" s="7"/>
      <c r="D448" s="7">
        <f t="shared" si="7"/>
        <v>0</v>
      </c>
    </row>
    <row r="449" spans="1:4" ht="18" hidden="1" x14ac:dyDescent="0.3">
      <c r="A449" s="11" t="s">
        <v>116</v>
      </c>
      <c r="B449" s="7"/>
      <c r="C449" s="7"/>
      <c r="D449" s="7">
        <f t="shared" si="7"/>
        <v>0</v>
      </c>
    </row>
    <row r="450" spans="1:4" ht="18" hidden="1" x14ac:dyDescent="0.3">
      <c r="A450" s="11" t="s">
        <v>117</v>
      </c>
      <c r="B450" s="7"/>
      <c r="C450" s="7"/>
      <c r="D450" s="7">
        <f t="shared" si="7"/>
        <v>0</v>
      </c>
    </row>
    <row r="451" spans="1:4" ht="18" x14ac:dyDescent="0.3">
      <c r="A451" s="9" t="s">
        <v>118</v>
      </c>
      <c r="B451" s="7">
        <f>12+50+60</f>
        <v>122</v>
      </c>
      <c r="C451" s="7">
        <v>10000</v>
      </c>
      <c r="D451" s="7">
        <f t="shared" si="7"/>
        <v>1220000</v>
      </c>
    </row>
    <row r="452" spans="1:4" ht="18" hidden="1" x14ac:dyDescent="0.3">
      <c r="A452" s="10" t="s">
        <v>119</v>
      </c>
      <c r="B452" s="7"/>
      <c r="C452" s="7"/>
      <c r="D452" s="7">
        <f t="shared" ref="D452:D515" si="8">B452*C452</f>
        <v>0</v>
      </c>
    </row>
    <row r="453" spans="1:4" ht="18" hidden="1" x14ac:dyDescent="0.3">
      <c r="A453" s="13" t="s">
        <v>120</v>
      </c>
      <c r="B453" s="7"/>
      <c r="C453" s="7"/>
      <c r="D453" s="7">
        <f t="shared" si="8"/>
        <v>0</v>
      </c>
    </row>
    <row r="454" spans="1:4" ht="18" hidden="1" x14ac:dyDescent="0.3">
      <c r="A454" s="12" t="s">
        <v>121</v>
      </c>
      <c r="B454" s="15"/>
      <c r="C454" s="15"/>
      <c r="D454" s="7">
        <f t="shared" si="8"/>
        <v>0</v>
      </c>
    </row>
    <row r="455" spans="1:4" ht="18" hidden="1" x14ac:dyDescent="0.3">
      <c r="A455" s="12" t="s">
        <v>122</v>
      </c>
      <c r="B455" s="15"/>
      <c r="C455" s="15"/>
      <c r="D455" s="7">
        <f t="shared" si="8"/>
        <v>0</v>
      </c>
    </row>
    <row r="456" spans="1:4" ht="18" hidden="1" x14ac:dyDescent="0.3">
      <c r="A456" s="12" t="s">
        <v>123</v>
      </c>
      <c r="B456" s="15"/>
      <c r="C456" s="15"/>
      <c r="D456" s="7">
        <f t="shared" si="8"/>
        <v>0</v>
      </c>
    </row>
    <row r="457" spans="1:4" ht="18" hidden="1" x14ac:dyDescent="0.3">
      <c r="A457" s="12" t="s">
        <v>124</v>
      </c>
      <c r="B457" s="26"/>
      <c r="C457" s="26"/>
      <c r="D457" s="7">
        <f t="shared" si="8"/>
        <v>0</v>
      </c>
    </row>
    <row r="458" spans="1:4" ht="18" hidden="1" x14ac:dyDescent="0.3">
      <c r="A458" s="27" t="s">
        <v>125</v>
      </c>
      <c r="B458" s="7"/>
      <c r="C458" s="7"/>
      <c r="D458" s="7">
        <f t="shared" si="8"/>
        <v>0</v>
      </c>
    </row>
    <row r="459" spans="1:4" ht="18" hidden="1" x14ac:dyDescent="0.3">
      <c r="A459" s="12" t="s">
        <v>126</v>
      </c>
      <c r="B459" s="15"/>
      <c r="C459" s="15"/>
      <c r="D459" s="7">
        <f t="shared" si="8"/>
        <v>0</v>
      </c>
    </row>
    <row r="460" spans="1:4" ht="18" hidden="1" x14ac:dyDescent="0.3">
      <c r="A460" s="9" t="s">
        <v>127</v>
      </c>
      <c r="B460" s="7"/>
      <c r="C460" s="7"/>
      <c r="D460" s="7">
        <f t="shared" si="8"/>
        <v>0</v>
      </c>
    </row>
    <row r="461" spans="1:4" ht="18" hidden="1" x14ac:dyDescent="0.3">
      <c r="A461" s="9" t="s">
        <v>128</v>
      </c>
      <c r="B461" s="7"/>
      <c r="C461" s="7"/>
      <c r="D461" s="7">
        <f t="shared" si="8"/>
        <v>0</v>
      </c>
    </row>
    <row r="462" spans="1:4" ht="18" x14ac:dyDescent="0.3">
      <c r="A462" s="9" t="s">
        <v>129</v>
      </c>
      <c r="B462" s="7">
        <f>10+50+20</f>
        <v>80</v>
      </c>
      <c r="C462" s="7">
        <v>8000</v>
      </c>
      <c r="D462" s="7">
        <f t="shared" si="8"/>
        <v>640000</v>
      </c>
    </row>
    <row r="463" spans="1:4" ht="18" hidden="1" x14ac:dyDescent="0.3">
      <c r="A463" s="16" t="s">
        <v>130</v>
      </c>
      <c r="B463" s="7"/>
      <c r="C463" s="7"/>
      <c r="D463" s="7">
        <f t="shared" si="8"/>
        <v>0</v>
      </c>
    </row>
    <row r="464" spans="1:4" ht="18" hidden="1" x14ac:dyDescent="0.3">
      <c r="A464" s="12" t="s">
        <v>131</v>
      </c>
      <c r="B464" s="7"/>
      <c r="C464" s="7"/>
      <c r="D464" s="7">
        <f t="shared" si="8"/>
        <v>0</v>
      </c>
    </row>
    <row r="465" spans="1:4" ht="18" hidden="1" x14ac:dyDescent="0.3">
      <c r="A465" s="12" t="s">
        <v>132</v>
      </c>
      <c r="B465" s="7"/>
      <c r="C465" s="7"/>
      <c r="D465" s="7">
        <f t="shared" si="8"/>
        <v>0</v>
      </c>
    </row>
    <row r="466" spans="1:4" ht="18" hidden="1" x14ac:dyDescent="0.3">
      <c r="A466" s="9" t="s">
        <v>133</v>
      </c>
      <c r="B466" s="7"/>
      <c r="C466" s="7"/>
      <c r="D466" s="7">
        <f t="shared" si="8"/>
        <v>0</v>
      </c>
    </row>
    <row r="467" spans="1:4" ht="18" hidden="1" x14ac:dyDescent="0.3">
      <c r="A467" s="9" t="s">
        <v>134</v>
      </c>
      <c r="B467" s="7"/>
      <c r="C467" s="7"/>
      <c r="D467" s="7">
        <f t="shared" si="8"/>
        <v>0</v>
      </c>
    </row>
    <row r="468" spans="1:4" ht="18" hidden="1" x14ac:dyDescent="0.3">
      <c r="A468" s="9" t="s">
        <v>135</v>
      </c>
      <c r="B468" s="15"/>
      <c r="C468" s="15"/>
      <c r="D468" s="7">
        <f t="shared" si="8"/>
        <v>0</v>
      </c>
    </row>
    <row r="469" spans="1:4" ht="18" hidden="1" x14ac:dyDescent="0.3">
      <c r="A469" s="9" t="s">
        <v>136</v>
      </c>
      <c r="B469" s="15"/>
      <c r="C469" s="15"/>
      <c r="D469" s="7">
        <f t="shared" si="8"/>
        <v>0</v>
      </c>
    </row>
    <row r="470" spans="1:4" ht="18" hidden="1" x14ac:dyDescent="0.3">
      <c r="A470" s="9" t="s">
        <v>137</v>
      </c>
      <c r="B470" s="7"/>
      <c r="C470" s="7"/>
      <c r="D470" s="7">
        <f t="shared" si="8"/>
        <v>0</v>
      </c>
    </row>
    <row r="471" spans="1:4" ht="18" hidden="1" x14ac:dyDescent="0.3">
      <c r="A471" s="9" t="s">
        <v>138</v>
      </c>
      <c r="B471" s="15"/>
      <c r="C471" s="15"/>
      <c r="D471" s="7">
        <f t="shared" si="8"/>
        <v>0</v>
      </c>
    </row>
    <row r="472" spans="1:4" ht="18" hidden="1" x14ac:dyDescent="0.3">
      <c r="A472" s="9" t="s">
        <v>139</v>
      </c>
      <c r="B472" s="15"/>
      <c r="C472" s="15"/>
      <c r="D472" s="7">
        <f t="shared" si="8"/>
        <v>0</v>
      </c>
    </row>
    <row r="473" spans="1:4" ht="18" hidden="1" x14ac:dyDescent="0.3">
      <c r="A473" s="9" t="s">
        <v>140</v>
      </c>
      <c r="B473" s="15"/>
      <c r="C473" s="15"/>
      <c r="D473" s="7">
        <f t="shared" si="8"/>
        <v>0</v>
      </c>
    </row>
    <row r="474" spans="1:4" ht="18" hidden="1" x14ac:dyDescent="0.3">
      <c r="A474" s="9" t="s">
        <v>141</v>
      </c>
      <c r="B474" s="15"/>
      <c r="C474" s="15"/>
      <c r="D474" s="7">
        <f t="shared" si="8"/>
        <v>0</v>
      </c>
    </row>
    <row r="475" spans="1:4" ht="18" hidden="1" x14ac:dyDescent="0.3">
      <c r="A475" s="9" t="s">
        <v>142</v>
      </c>
      <c r="B475" s="15"/>
      <c r="C475" s="15"/>
      <c r="D475" s="7">
        <f t="shared" si="8"/>
        <v>0</v>
      </c>
    </row>
    <row r="476" spans="1:4" ht="18" hidden="1" x14ac:dyDescent="0.3">
      <c r="A476" s="9" t="s">
        <v>143</v>
      </c>
      <c r="B476" s="15"/>
      <c r="C476" s="15"/>
      <c r="D476" s="7">
        <f t="shared" si="8"/>
        <v>0</v>
      </c>
    </row>
    <row r="477" spans="1:4" ht="18" hidden="1" x14ac:dyDescent="0.3">
      <c r="A477" s="9" t="s">
        <v>144</v>
      </c>
      <c r="B477" s="15"/>
      <c r="C477" s="15"/>
      <c r="D477" s="7">
        <f t="shared" si="8"/>
        <v>0</v>
      </c>
    </row>
    <row r="478" spans="1:4" ht="18" hidden="1" x14ac:dyDescent="0.3">
      <c r="A478" s="9" t="s">
        <v>145</v>
      </c>
      <c r="B478" s="15"/>
      <c r="C478" s="15"/>
      <c r="D478" s="7">
        <f t="shared" si="8"/>
        <v>0</v>
      </c>
    </row>
    <row r="479" spans="1:4" ht="18" hidden="1" x14ac:dyDescent="0.3">
      <c r="A479" s="9" t="s">
        <v>146</v>
      </c>
      <c r="B479" s="7"/>
      <c r="C479" s="7"/>
      <c r="D479" s="7">
        <f t="shared" si="8"/>
        <v>0</v>
      </c>
    </row>
    <row r="480" spans="1:4" ht="18" hidden="1" x14ac:dyDescent="0.3">
      <c r="A480" s="9" t="s">
        <v>147</v>
      </c>
      <c r="B480" s="7"/>
      <c r="C480" s="7"/>
      <c r="D480" s="7">
        <f t="shared" si="8"/>
        <v>0</v>
      </c>
    </row>
    <row r="481" spans="1:4" ht="18" hidden="1" x14ac:dyDescent="0.3">
      <c r="A481" s="9" t="s">
        <v>148</v>
      </c>
      <c r="B481" s="7"/>
      <c r="C481" s="7"/>
      <c r="D481" s="7">
        <f t="shared" si="8"/>
        <v>0</v>
      </c>
    </row>
    <row r="482" spans="1:4" ht="18" x14ac:dyDescent="0.3">
      <c r="A482" s="9" t="s">
        <v>149</v>
      </c>
      <c r="B482" s="7">
        <f>40+20+140-60</f>
        <v>140</v>
      </c>
      <c r="C482" s="7">
        <v>9000</v>
      </c>
      <c r="D482" s="7">
        <f t="shared" si="8"/>
        <v>1260000</v>
      </c>
    </row>
    <row r="483" spans="1:4" ht="18" hidden="1" x14ac:dyDescent="0.3">
      <c r="A483" s="9" t="s">
        <v>150</v>
      </c>
      <c r="B483" s="7"/>
      <c r="C483" s="7"/>
      <c r="D483" s="7">
        <f t="shared" si="8"/>
        <v>0</v>
      </c>
    </row>
    <row r="484" spans="1:4" ht="18" hidden="1" x14ac:dyDescent="0.3">
      <c r="A484" s="16" t="s">
        <v>151</v>
      </c>
      <c r="B484" s="7"/>
      <c r="C484" s="7"/>
      <c r="D484" s="7">
        <f t="shared" si="8"/>
        <v>0</v>
      </c>
    </row>
    <row r="485" spans="1:4" ht="18" hidden="1" x14ac:dyDescent="0.3">
      <c r="A485" s="9" t="s">
        <v>152</v>
      </c>
      <c r="B485" s="7"/>
      <c r="C485" s="7"/>
      <c r="D485" s="7">
        <f t="shared" si="8"/>
        <v>0</v>
      </c>
    </row>
    <row r="486" spans="1:4" ht="18" hidden="1" x14ac:dyDescent="0.3">
      <c r="A486" s="9" t="s">
        <v>153</v>
      </c>
      <c r="B486" s="7"/>
      <c r="C486" s="7"/>
      <c r="D486" s="7">
        <f t="shared" si="8"/>
        <v>0</v>
      </c>
    </row>
    <row r="487" spans="1:4" ht="18" x14ac:dyDescent="0.3">
      <c r="A487" s="9" t="s">
        <v>154</v>
      </c>
      <c r="B487" s="7">
        <v>22</v>
      </c>
      <c r="C487" s="7">
        <v>6500</v>
      </c>
      <c r="D487" s="7">
        <f t="shared" si="8"/>
        <v>143000</v>
      </c>
    </row>
    <row r="488" spans="1:4" ht="18" hidden="1" x14ac:dyDescent="0.3">
      <c r="A488" s="9" t="s">
        <v>155</v>
      </c>
      <c r="B488" s="7"/>
      <c r="C488" s="7"/>
      <c r="D488" s="7">
        <f t="shared" si="8"/>
        <v>0</v>
      </c>
    </row>
    <row r="489" spans="1:4" ht="18" hidden="1" x14ac:dyDescent="0.3">
      <c r="A489" s="9" t="s">
        <v>156</v>
      </c>
      <c r="B489" s="15"/>
      <c r="C489" s="15"/>
      <c r="D489" s="7">
        <f t="shared" si="8"/>
        <v>0</v>
      </c>
    </row>
    <row r="490" spans="1:4" ht="18" hidden="1" x14ac:dyDescent="0.3">
      <c r="A490" s="17" t="s">
        <v>157</v>
      </c>
      <c r="B490" s="15"/>
      <c r="C490" s="15"/>
      <c r="D490" s="7">
        <f t="shared" si="8"/>
        <v>0</v>
      </c>
    </row>
    <row r="491" spans="1:4" ht="18" hidden="1" x14ac:dyDescent="0.3">
      <c r="A491" s="9" t="s">
        <v>158</v>
      </c>
      <c r="B491" s="15"/>
      <c r="C491" s="15"/>
      <c r="D491" s="7">
        <f t="shared" si="8"/>
        <v>0</v>
      </c>
    </row>
    <row r="492" spans="1:4" ht="18" hidden="1" x14ac:dyDescent="0.3">
      <c r="A492" s="9" t="s">
        <v>159</v>
      </c>
      <c r="B492" s="7"/>
      <c r="C492" s="7"/>
      <c r="D492" s="7">
        <f t="shared" si="8"/>
        <v>0</v>
      </c>
    </row>
    <row r="493" spans="1:4" ht="18" hidden="1" x14ac:dyDescent="0.3">
      <c r="A493" s="16" t="s">
        <v>160</v>
      </c>
      <c r="B493" s="7"/>
      <c r="C493" s="7"/>
      <c r="D493" s="7">
        <f t="shared" si="8"/>
        <v>0</v>
      </c>
    </row>
    <row r="494" spans="1:4" ht="18" x14ac:dyDescent="0.3">
      <c r="A494" s="9" t="s">
        <v>161</v>
      </c>
      <c r="B494" s="7">
        <v>110</v>
      </c>
      <c r="C494" s="7">
        <v>7000</v>
      </c>
      <c r="D494" s="7">
        <f t="shared" si="8"/>
        <v>770000</v>
      </c>
    </row>
    <row r="495" spans="1:4" ht="18" x14ac:dyDescent="0.3">
      <c r="A495" s="12" t="s">
        <v>162</v>
      </c>
      <c r="B495" s="7">
        <f>30+60+50+25</f>
        <v>165</v>
      </c>
      <c r="C495" s="7">
        <v>7000</v>
      </c>
      <c r="D495" s="7">
        <f t="shared" si="8"/>
        <v>1155000</v>
      </c>
    </row>
    <row r="496" spans="1:4" ht="18" hidden="1" x14ac:dyDescent="0.3">
      <c r="A496" s="9" t="s">
        <v>163</v>
      </c>
      <c r="B496" s="7"/>
      <c r="C496" s="7"/>
      <c r="D496" s="7">
        <f t="shared" si="8"/>
        <v>0</v>
      </c>
    </row>
    <row r="497" spans="1:4" ht="18" hidden="1" x14ac:dyDescent="0.3">
      <c r="A497" s="9" t="s">
        <v>164</v>
      </c>
      <c r="B497" s="7"/>
      <c r="C497" s="7"/>
      <c r="D497" s="7">
        <f t="shared" si="8"/>
        <v>0</v>
      </c>
    </row>
    <row r="498" spans="1:4" ht="18" hidden="1" x14ac:dyDescent="0.3">
      <c r="A498" s="9" t="s">
        <v>165</v>
      </c>
      <c r="B498" s="7"/>
      <c r="C498" s="7"/>
      <c r="D498" s="7">
        <f t="shared" si="8"/>
        <v>0</v>
      </c>
    </row>
    <row r="499" spans="1:4" ht="18" hidden="1" x14ac:dyDescent="0.3">
      <c r="A499" s="19" t="s">
        <v>166</v>
      </c>
      <c r="B499" s="7"/>
      <c r="C499" s="7"/>
      <c r="D499" s="7">
        <f t="shared" si="8"/>
        <v>0</v>
      </c>
    </row>
    <row r="500" spans="1:4" ht="18" hidden="1" x14ac:dyDescent="0.3">
      <c r="A500" s="9" t="s">
        <v>167</v>
      </c>
      <c r="B500" s="7"/>
      <c r="C500" s="7"/>
      <c r="D500" s="7">
        <f t="shared" si="8"/>
        <v>0</v>
      </c>
    </row>
    <row r="501" spans="1:4" ht="18" hidden="1" x14ac:dyDescent="0.3">
      <c r="A501" s="29" t="s">
        <v>168</v>
      </c>
      <c r="B501" s="31"/>
      <c r="C501" s="31"/>
      <c r="D501" s="7">
        <f t="shared" si="8"/>
        <v>0</v>
      </c>
    </row>
    <row r="502" spans="1:4" ht="18" hidden="1" x14ac:dyDescent="0.3">
      <c r="A502" s="11" t="s">
        <v>169</v>
      </c>
      <c r="B502" s="7"/>
      <c r="C502" s="7"/>
      <c r="D502" s="7">
        <f t="shared" si="8"/>
        <v>0</v>
      </c>
    </row>
    <row r="503" spans="1:4" ht="18" hidden="1" x14ac:dyDescent="0.3">
      <c r="A503" s="9" t="s">
        <v>170</v>
      </c>
      <c r="B503" s="7"/>
      <c r="C503" s="7"/>
      <c r="D503" s="7">
        <f t="shared" si="8"/>
        <v>0</v>
      </c>
    </row>
    <row r="504" spans="1:4" ht="18" hidden="1" x14ac:dyDescent="0.3">
      <c r="A504" s="9" t="s">
        <v>171</v>
      </c>
      <c r="B504" s="7"/>
      <c r="C504" s="7"/>
      <c r="D504" s="7">
        <f t="shared" si="8"/>
        <v>0</v>
      </c>
    </row>
    <row r="505" spans="1:4" ht="18" hidden="1" x14ac:dyDescent="0.3">
      <c r="A505" s="12" t="s">
        <v>172</v>
      </c>
      <c r="B505" s="7"/>
      <c r="C505" s="7"/>
      <c r="D505" s="7">
        <f t="shared" si="8"/>
        <v>0</v>
      </c>
    </row>
    <row r="506" spans="1:4" ht="18" hidden="1" x14ac:dyDescent="0.3">
      <c r="A506" s="9" t="s">
        <v>173</v>
      </c>
      <c r="B506" s="7"/>
      <c r="C506" s="7"/>
      <c r="D506" s="7">
        <f t="shared" si="8"/>
        <v>0</v>
      </c>
    </row>
    <row r="507" spans="1:4" ht="18" hidden="1" x14ac:dyDescent="0.3">
      <c r="A507" s="9" t="s">
        <v>174</v>
      </c>
      <c r="B507" s="7"/>
      <c r="C507" s="7"/>
      <c r="D507" s="7">
        <f t="shared" si="8"/>
        <v>0</v>
      </c>
    </row>
    <row r="508" spans="1:4" ht="18" hidden="1" x14ac:dyDescent="0.3">
      <c r="A508" s="12" t="s">
        <v>175</v>
      </c>
      <c r="B508" s="7"/>
      <c r="C508" s="7"/>
      <c r="D508" s="7">
        <f t="shared" si="8"/>
        <v>0</v>
      </c>
    </row>
    <row r="509" spans="1:4" ht="18" hidden="1" x14ac:dyDescent="0.3">
      <c r="A509" s="12" t="s">
        <v>176</v>
      </c>
      <c r="B509" s="7"/>
      <c r="C509" s="7"/>
      <c r="D509" s="7">
        <f t="shared" si="8"/>
        <v>0</v>
      </c>
    </row>
    <row r="510" spans="1:4" ht="18" x14ac:dyDescent="0.3">
      <c r="A510" s="12" t="s">
        <v>177</v>
      </c>
      <c r="B510" s="7">
        <f>1800+530</f>
        <v>2330</v>
      </c>
      <c r="C510" s="43">
        <v>7700</v>
      </c>
      <c r="D510" s="7">
        <f t="shared" si="8"/>
        <v>17941000</v>
      </c>
    </row>
    <row r="511" spans="1:4" ht="18" hidden="1" x14ac:dyDescent="0.3">
      <c r="A511" s="9" t="s">
        <v>178</v>
      </c>
      <c r="B511" s="7"/>
      <c r="C511" s="7"/>
      <c r="D511" s="7">
        <f t="shared" si="8"/>
        <v>0</v>
      </c>
    </row>
    <row r="512" spans="1:4" ht="18" hidden="1" x14ac:dyDescent="0.3">
      <c r="A512" s="12" t="s">
        <v>179</v>
      </c>
      <c r="B512" s="7"/>
      <c r="C512" s="7"/>
      <c r="D512" s="7">
        <f t="shared" si="8"/>
        <v>0</v>
      </c>
    </row>
    <row r="513" spans="1:4" ht="18" hidden="1" x14ac:dyDescent="0.3">
      <c r="A513" s="12" t="s">
        <v>180</v>
      </c>
      <c r="B513" s="7"/>
      <c r="C513" s="7"/>
      <c r="D513" s="7">
        <f t="shared" si="8"/>
        <v>0</v>
      </c>
    </row>
    <row r="514" spans="1:4" ht="18" hidden="1" x14ac:dyDescent="0.3">
      <c r="A514" s="12" t="s">
        <v>181</v>
      </c>
      <c r="B514" s="7"/>
      <c r="C514" s="7"/>
      <c r="D514" s="7">
        <f t="shared" si="8"/>
        <v>0</v>
      </c>
    </row>
    <row r="515" spans="1:4" ht="18" hidden="1" x14ac:dyDescent="0.3">
      <c r="A515" s="9" t="s">
        <v>182</v>
      </c>
      <c r="B515" s="7"/>
      <c r="C515" s="7"/>
      <c r="D515" s="7">
        <f t="shared" si="8"/>
        <v>0</v>
      </c>
    </row>
    <row r="516" spans="1:4" ht="18" hidden="1" x14ac:dyDescent="0.3">
      <c r="A516" s="16" t="s">
        <v>183</v>
      </c>
      <c r="B516" s="7"/>
      <c r="C516" s="7"/>
      <c r="D516" s="7">
        <f t="shared" ref="D516:D579" si="9">B516*C516</f>
        <v>0</v>
      </c>
    </row>
    <row r="517" spans="1:4" ht="18" hidden="1" x14ac:dyDescent="0.3">
      <c r="A517" s="16" t="s">
        <v>184</v>
      </c>
      <c r="B517" s="7"/>
      <c r="C517" s="7"/>
      <c r="D517" s="7">
        <f t="shared" si="9"/>
        <v>0</v>
      </c>
    </row>
    <row r="518" spans="1:4" ht="18" hidden="1" x14ac:dyDescent="0.3">
      <c r="A518" s="16" t="s">
        <v>185</v>
      </c>
      <c r="B518" s="7"/>
      <c r="C518" s="7"/>
      <c r="D518" s="7">
        <f t="shared" si="9"/>
        <v>0</v>
      </c>
    </row>
    <row r="519" spans="1:4" ht="18" hidden="1" x14ac:dyDescent="0.3">
      <c r="A519" s="16" t="s">
        <v>186</v>
      </c>
      <c r="B519" s="7"/>
      <c r="C519" s="7"/>
      <c r="D519" s="7">
        <f t="shared" si="9"/>
        <v>0</v>
      </c>
    </row>
    <row r="520" spans="1:4" ht="18" hidden="1" x14ac:dyDescent="0.3">
      <c r="A520" s="12" t="s">
        <v>187</v>
      </c>
      <c r="B520" s="7"/>
      <c r="C520" s="7"/>
      <c r="D520" s="7">
        <f t="shared" si="9"/>
        <v>0</v>
      </c>
    </row>
    <row r="521" spans="1:4" ht="18" hidden="1" x14ac:dyDescent="0.3">
      <c r="A521" s="9" t="s">
        <v>188</v>
      </c>
      <c r="B521" s="7"/>
      <c r="C521" s="7"/>
      <c r="D521" s="7">
        <f t="shared" si="9"/>
        <v>0</v>
      </c>
    </row>
    <row r="522" spans="1:4" ht="18" hidden="1" x14ac:dyDescent="0.3">
      <c r="A522" s="32" t="s">
        <v>189</v>
      </c>
      <c r="B522" s="7"/>
      <c r="C522" s="7"/>
      <c r="D522" s="7">
        <f t="shared" si="9"/>
        <v>0</v>
      </c>
    </row>
    <row r="523" spans="1:4" ht="18" hidden="1" x14ac:dyDescent="0.3">
      <c r="A523" s="32" t="s">
        <v>190</v>
      </c>
      <c r="B523" s="7"/>
      <c r="C523" s="7"/>
      <c r="D523" s="7">
        <f t="shared" si="9"/>
        <v>0</v>
      </c>
    </row>
    <row r="524" spans="1:4" ht="18" hidden="1" x14ac:dyDescent="0.3">
      <c r="A524" s="32" t="s">
        <v>191</v>
      </c>
      <c r="B524" s="7"/>
      <c r="C524" s="7"/>
      <c r="D524" s="7">
        <f t="shared" si="9"/>
        <v>0</v>
      </c>
    </row>
    <row r="525" spans="1:4" ht="18" hidden="1" x14ac:dyDescent="0.3">
      <c r="A525" s="32" t="s">
        <v>192</v>
      </c>
      <c r="B525" s="7"/>
      <c r="C525" s="7"/>
      <c r="D525" s="7">
        <f t="shared" si="9"/>
        <v>0</v>
      </c>
    </row>
    <row r="526" spans="1:4" ht="18" hidden="1" x14ac:dyDescent="0.3">
      <c r="A526" s="9" t="s">
        <v>193</v>
      </c>
      <c r="B526" s="7"/>
      <c r="C526" s="7"/>
      <c r="D526" s="7">
        <f t="shared" si="9"/>
        <v>0</v>
      </c>
    </row>
    <row r="527" spans="1:4" ht="18" hidden="1" x14ac:dyDescent="0.3">
      <c r="A527" s="33" t="s">
        <v>194</v>
      </c>
      <c r="B527" s="7"/>
      <c r="C527" s="7"/>
      <c r="D527" s="7">
        <f t="shared" si="9"/>
        <v>0</v>
      </c>
    </row>
    <row r="528" spans="1:4" ht="18" hidden="1" x14ac:dyDescent="0.3">
      <c r="A528" s="9" t="s">
        <v>195</v>
      </c>
      <c r="B528" s="7"/>
      <c r="C528" s="7"/>
      <c r="D528" s="7">
        <f t="shared" si="9"/>
        <v>0</v>
      </c>
    </row>
    <row r="529" spans="1:4" ht="18" hidden="1" x14ac:dyDescent="0.3">
      <c r="A529" s="12" t="s">
        <v>196</v>
      </c>
      <c r="B529" s="7"/>
      <c r="C529" s="7"/>
      <c r="D529" s="7">
        <f t="shared" si="9"/>
        <v>0</v>
      </c>
    </row>
    <row r="530" spans="1:4" ht="18" x14ac:dyDescent="0.3">
      <c r="A530" s="9" t="s">
        <v>197</v>
      </c>
      <c r="B530" s="7">
        <v>25</v>
      </c>
      <c r="C530" s="7">
        <v>13000</v>
      </c>
      <c r="D530" s="7">
        <f t="shared" si="9"/>
        <v>325000</v>
      </c>
    </row>
    <row r="531" spans="1:4" ht="18" hidden="1" x14ac:dyDescent="0.3">
      <c r="A531" s="9" t="s">
        <v>198</v>
      </c>
      <c r="B531" s="7"/>
      <c r="C531" s="7"/>
      <c r="D531" s="7">
        <f t="shared" si="9"/>
        <v>0</v>
      </c>
    </row>
    <row r="532" spans="1:4" ht="18" hidden="1" x14ac:dyDescent="0.3">
      <c r="A532" s="9" t="s">
        <v>199</v>
      </c>
      <c r="B532" s="7"/>
      <c r="C532" s="7"/>
      <c r="D532" s="7">
        <f t="shared" si="9"/>
        <v>0</v>
      </c>
    </row>
    <row r="533" spans="1:4" ht="18" hidden="1" x14ac:dyDescent="0.3">
      <c r="A533" s="34" t="s">
        <v>200</v>
      </c>
      <c r="B533" s="7"/>
      <c r="C533" s="7"/>
      <c r="D533" s="7">
        <f t="shared" si="9"/>
        <v>0</v>
      </c>
    </row>
    <row r="534" spans="1:4" ht="18" hidden="1" x14ac:dyDescent="0.3">
      <c r="A534" s="34" t="s">
        <v>201</v>
      </c>
      <c r="B534" s="7"/>
      <c r="C534" s="7"/>
      <c r="D534" s="7">
        <f t="shared" si="9"/>
        <v>0</v>
      </c>
    </row>
    <row r="535" spans="1:4" ht="18" hidden="1" x14ac:dyDescent="0.3">
      <c r="A535" s="9" t="s">
        <v>202</v>
      </c>
      <c r="B535" s="7"/>
      <c r="C535" s="7"/>
      <c r="D535" s="7">
        <f t="shared" si="9"/>
        <v>0</v>
      </c>
    </row>
    <row r="536" spans="1:4" ht="18" hidden="1" x14ac:dyDescent="0.3">
      <c r="A536" s="11" t="s">
        <v>203</v>
      </c>
      <c r="B536" s="7"/>
      <c r="C536" s="7"/>
      <c r="D536" s="7">
        <f t="shared" si="9"/>
        <v>0</v>
      </c>
    </row>
    <row r="537" spans="1:4" ht="18" hidden="1" x14ac:dyDescent="0.3">
      <c r="A537" s="9" t="s">
        <v>204</v>
      </c>
      <c r="B537" s="7"/>
      <c r="C537" s="7"/>
      <c r="D537" s="7">
        <f t="shared" si="9"/>
        <v>0</v>
      </c>
    </row>
    <row r="538" spans="1:4" ht="18" hidden="1" x14ac:dyDescent="0.3">
      <c r="A538" s="11" t="s">
        <v>205</v>
      </c>
      <c r="B538" s="7"/>
      <c r="C538" s="7"/>
      <c r="D538" s="7">
        <f t="shared" si="9"/>
        <v>0</v>
      </c>
    </row>
    <row r="539" spans="1:4" ht="18" hidden="1" x14ac:dyDescent="0.3">
      <c r="A539" s="9" t="s">
        <v>206</v>
      </c>
      <c r="B539" s="7"/>
      <c r="C539" s="7"/>
      <c r="D539" s="7">
        <f t="shared" si="9"/>
        <v>0</v>
      </c>
    </row>
    <row r="540" spans="1:4" ht="18" hidden="1" x14ac:dyDescent="0.3">
      <c r="A540" s="9" t="s">
        <v>207</v>
      </c>
      <c r="B540" s="7"/>
      <c r="C540" s="7"/>
      <c r="D540" s="7">
        <f t="shared" si="9"/>
        <v>0</v>
      </c>
    </row>
    <row r="541" spans="1:4" ht="18" hidden="1" x14ac:dyDescent="0.3">
      <c r="A541" s="9" t="s">
        <v>208</v>
      </c>
      <c r="B541" s="7"/>
      <c r="C541" s="7"/>
      <c r="D541" s="7">
        <f t="shared" si="9"/>
        <v>0</v>
      </c>
    </row>
    <row r="542" spans="1:4" ht="18" hidden="1" x14ac:dyDescent="0.3">
      <c r="A542" s="9" t="s">
        <v>209</v>
      </c>
      <c r="B542" s="7"/>
      <c r="C542" s="7"/>
      <c r="D542" s="7">
        <f t="shared" si="9"/>
        <v>0</v>
      </c>
    </row>
    <row r="543" spans="1:4" ht="18" x14ac:dyDescent="0.3">
      <c r="A543" s="9" t="s">
        <v>210</v>
      </c>
      <c r="B543" s="7">
        <v>70</v>
      </c>
      <c r="C543" s="7">
        <v>17000</v>
      </c>
      <c r="D543" s="7">
        <f t="shared" si="9"/>
        <v>1190000</v>
      </c>
    </row>
    <row r="544" spans="1:4" ht="18" hidden="1" x14ac:dyDescent="0.3">
      <c r="A544" s="35" t="s">
        <v>211</v>
      </c>
      <c r="B544" s="7"/>
      <c r="C544" s="7"/>
      <c r="D544" s="7">
        <f t="shared" si="9"/>
        <v>0</v>
      </c>
    </row>
    <row r="545" spans="1:4" ht="18" hidden="1" x14ac:dyDescent="0.3">
      <c r="A545" s="9" t="s">
        <v>212</v>
      </c>
      <c r="B545" s="7"/>
      <c r="C545" s="7"/>
      <c r="D545" s="7">
        <f t="shared" si="9"/>
        <v>0</v>
      </c>
    </row>
    <row r="546" spans="1:4" ht="18" x14ac:dyDescent="0.3">
      <c r="A546" s="9" t="s">
        <v>213</v>
      </c>
      <c r="B546" s="7">
        <f>90+40+40+20</f>
        <v>190</v>
      </c>
      <c r="C546" s="7">
        <v>13500</v>
      </c>
      <c r="D546" s="7">
        <f t="shared" si="9"/>
        <v>2565000</v>
      </c>
    </row>
    <row r="547" spans="1:4" ht="18" hidden="1" x14ac:dyDescent="0.3">
      <c r="A547" s="9" t="s">
        <v>214</v>
      </c>
      <c r="B547" s="7"/>
      <c r="C547" s="7"/>
      <c r="D547" s="7">
        <f t="shared" si="9"/>
        <v>0</v>
      </c>
    </row>
    <row r="548" spans="1:4" ht="18" hidden="1" x14ac:dyDescent="0.3">
      <c r="A548" s="9" t="s">
        <v>215</v>
      </c>
      <c r="B548" s="7"/>
      <c r="C548" s="7"/>
      <c r="D548" s="7">
        <f t="shared" si="9"/>
        <v>0</v>
      </c>
    </row>
    <row r="549" spans="1:4" ht="18" hidden="1" x14ac:dyDescent="0.3">
      <c r="A549" s="9" t="s">
        <v>216</v>
      </c>
      <c r="B549" s="7"/>
      <c r="C549" s="7"/>
      <c r="D549" s="7">
        <f t="shared" si="9"/>
        <v>0</v>
      </c>
    </row>
    <row r="550" spans="1:4" ht="18" hidden="1" x14ac:dyDescent="0.3">
      <c r="A550" s="16" t="s">
        <v>217</v>
      </c>
      <c r="B550" s="7"/>
      <c r="C550" s="7"/>
      <c r="D550" s="7">
        <f t="shared" si="9"/>
        <v>0</v>
      </c>
    </row>
    <row r="551" spans="1:4" ht="18" hidden="1" x14ac:dyDescent="0.3">
      <c r="A551" s="16" t="s">
        <v>218</v>
      </c>
      <c r="B551" s="7"/>
      <c r="C551" s="7"/>
      <c r="D551" s="7">
        <f t="shared" si="9"/>
        <v>0</v>
      </c>
    </row>
    <row r="552" spans="1:4" ht="18" hidden="1" x14ac:dyDescent="0.3">
      <c r="A552" s="16" t="s">
        <v>219</v>
      </c>
      <c r="B552" s="7"/>
      <c r="C552" s="7"/>
      <c r="D552" s="7">
        <f t="shared" si="9"/>
        <v>0</v>
      </c>
    </row>
    <row r="553" spans="1:4" ht="18" hidden="1" x14ac:dyDescent="0.3">
      <c r="A553" s="16" t="s">
        <v>220</v>
      </c>
      <c r="B553" s="7"/>
      <c r="C553" s="7"/>
      <c r="D553" s="7">
        <f t="shared" si="9"/>
        <v>0</v>
      </c>
    </row>
    <row r="554" spans="1:4" ht="18" hidden="1" x14ac:dyDescent="0.3">
      <c r="A554" s="9" t="s">
        <v>221</v>
      </c>
      <c r="B554" s="7"/>
      <c r="C554" s="7"/>
      <c r="D554" s="7">
        <f t="shared" si="9"/>
        <v>0</v>
      </c>
    </row>
    <row r="555" spans="1:4" ht="18" hidden="1" x14ac:dyDescent="0.3">
      <c r="A555" s="9" t="s">
        <v>222</v>
      </c>
      <c r="B555" s="7"/>
      <c r="C555" s="7"/>
      <c r="D555" s="7">
        <f t="shared" si="9"/>
        <v>0</v>
      </c>
    </row>
    <row r="556" spans="1:4" ht="18" hidden="1" x14ac:dyDescent="0.3">
      <c r="A556" s="16" t="s">
        <v>223</v>
      </c>
      <c r="B556" s="7"/>
      <c r="C556" s="7"/>
      <c r="D556" s="7">
        <f t="shared" si="9"/>
        <v>0</v>
      </c>
    </row>
    <row r="557" spans="1:4" ht="18" hidden="1" x14ac:dyDescent="0.3">
      <c r="A557" s="16" t="s">
        <v>224</v>
      </c>
      <c r="B557" s="7"/>
      <c r="C557" s="7"/>
      <c r="D557" s="7">
        <f t="shared" si="9"/>
        <v>0</v>
      </c>
    </row>
    <row r="558" spans="1:4" ht="18" hidden="1" x14ac:dyDescent="0.3">
      <c r="A558" s="11" t="s">
        <v>225</v>
      </c>
      <c r="B558" s="7"/>
      <c r="C558" s="7"/>
      <c r="D558" s="7">
        <f t="shared" si="9"/>
        <v>0</v>
      </c>
    </row>
    <row r="559" spans="1:4" ht="18" hidden="1" x14ac:dyDescent="0.3">
      <c r="A559" s="12" t="s">
        <v>226</v>
      </c>
      <c r="B559" s="7"/>
      <c r="C559" s="7"/>
      <c r="D559" s="7">
        <f t="shared" si="9"/>
        <v>0</v>
      </c>
    </row>
    <row r="560" spans="1:4" ht="18" hidden="1" x14ac:dyDescent="0.3">
      <c r="A560" s="11" t="s">
        <v>227</v>
      </c>
      <c r="B560" s="7"/>
      <c r="C560" s="7"/>
      <c r="D560" s="7">
        <f t="shared" si="9"/>
        <v>0</v>
      </c>
    </row>
    <row r="561" spans="1:4" ht="18" hidden="1" x14ac:dyDescent="0.3">
      <c r="A561" s="11" t="s">
        <v>228</v>
      </c>
      <c r="B561" s="7"/>
      <c r="C561" s="7"/>
      <c r="D561" s="7">
        <f t="shared" si="9"/>
        <v>0</v>
      </c>
    </row>
    <row r="562" spans="1:4" ht="18" hidden="1" x14ac:dyDescent="0.3">
      <c r="A562" s="34" t="s">
        <v>229</v>
      </c>
      <c r="B562" s="7"/>
      <c r="C562" s="7"/>
      <c r="D562" s="7">
        <f t="shared" si="9"/>
        <v>0</v>
      </c>
    </row>
    <row r="563" spans="1:4" ht="18" hidden="1" x14ac:dyDescent="0.3">
      <c r="A563" s="9" t="s">
        <v>230</v>
      </c>
      <c r="B563" s="7"/>
      <c r="C563" s="7"/>
      <c r="D563" s="7">
        <f t="shared" si="9"/>
        <v>0</v>
      </c>
    </row>
    <row r="564" spans="1:4" ht="18" hidden="1" x14ac:dyDescent="0.3">
      <c r="A564" s="9" t="s">
        <v>231</v>
      </c>
      <c r="B564" s="7"/>
      <c r="C564" s="7"/>
      <c r="D564" s="7">
        <f t="shared" si="9"/>
        <v>0</v>
      </c>
    </row>
    <row r="565" spans="1:4" ht="18" hidden="1" x14ac:dyDescent="0.3">
      <c r="A565" s="13" t="s">
        <v>232</v>
      </c>
      <c r="B565" s="7"/>
      <c r="C565" s="7"/>
      <c r="D565" s="7">
        <f t="shared" si="9"/>
        <v>0</v>
      </c>
    </row>
    <row r="566" spans="1:4" ht="18" hidden="1" x14ac:dyDescent="0.3">
      <c r="A566" s="13" t="s">
        <v>233</v>
      </c>
      <c r="B566" s="7"/>
      <c r="C566" s="7"/>
      <c r="D566" s="7">
        <f t="shared" si="9"/>
        <v>0</v>
      </c>
    </row>
    <row r="567" spans="1:4" ht="18" hidden="1" x14ac:dyDescent="0.3">
      <c r="A567" s="32" t="s">
        <v>234</v>
      </c>
      <c r="B567" s="7"/>
      <c r="C567" s="7"/>
      <c r="D567" s="7">
        <f t="shared" si="9"/>
        <v>0</v>
      </c>
    </row>
    <row r="568" spans="1:4" ht="18" hidden="1" x14ac:dyDescent="0.3">
      <c r="A568" s="9" t="s">
        <v>235</v>
      </c>
      <c r="B568" s="7"/>
      <c r="C568" s="7"/>
      <c r="D568" s="7">
        <f t="shared" si="9"/>
        <v>0</v>
      </c>
    </row>
    <row r="569" spans="1:4" ht="18" hidden="1" x14ac:dyDescent="0.3">
      <c r="A569" s="9" t="s">
        <v>236</v>
      </c>
      <c r="B569" s="7"/>
      <c r="C569" s="7"/>
      <c r="D569" s="7">
        <f t="shared" si="9"/>
        <v>0</v>
      </c>
    </row>
    <row r="570" spans="1:4" ht="18" hidden="1" x14ac:dyDescent="0.3">
      <c r="A570" s="9" t="s">
        <v>237</v>
      </c>
      <c r="B570" s="15"/>
      <c r="C570" s="15"/>
      <c r="D570" s="7">
        <f t="shared" si="9"/>
        <v>0</v>
      </c>
    </row>
    <row r="571" spans="1:4" ht="18" hidden="1" x14ac:dyDescent="0.3">
      <c r="A571" s="32" t="s">
        <v>238</v>
      </c>
      <c r="B571" s="7"/>
      <c r="C571" s="7"/>
      <c r="D571" s="7">
        <f t="shared" si="9"/>
        <v>0</v>
      </c>
    </row>
    <row r="572" spans="1:4" ht="18" hidden="1" x14ac:dyDescent="0.3">
      <c r="A572" s="9" t="s">
        <v>239</v>
      </c>
      <c r="B572" s="15"/>
      <c r="C572" s="15"/>
      <c r="D572" s="7">
        <f t="shared" si="9"/>
        <v>0</v>
      </c>
    </row>
    <row r="573" spans="1:4" ht="18" hidden="1" x14ac:dyDescent="0.3">
      <c r="A573" s="9" t="s">
        <v>240</v>
      </c>
      <c r="B573" s="7"/>
      <c r="C573" s="7"/>
      <c r="D573" s="7">
        <f t="shared" si="9"/>
        <v>0</v>
      </c>
    </row>
    <row r="574" spans="1:4" ht="18" hidden="1" x14ac:dyDescent="0.3">
      <c r="A574" s="11" t="s">
        <v>241</v>
      </c>
      <c r="B574" s="7"/>
      <c r="C574" s="7"/>
      <c r="D574" s="7">
        <f t="shared" si="9"/>
        <v>0</v>
      </c>
    </row>
    <row r="575" spans="1:4" ht="18" hidden="1" x14ac:dyDescent="0.3">
      <c r="A575" s="9" t="s">
        <v>242</v>
      </c>
      <c r="B575" s="7"/>
      <c r="C575" s="7"/>
      <c r="D575" s="7">
        <f t="shared" si="9"/>
        <v>0</v>
      </c>
    </row>
    <row r="576" spans="1:4" ht="18" hidden="1" x14ac:dyDescent="0.3">
      <c r="A576" s="9" t="s">
        <v>243</v>
      </c>
      <c r="B576" s="7"/>
      <c r="C576" s="7"/>
      <c r="D576" s="7">
        <f t="shared" si="9"/>
        <v>0</v>
      </c>
    </row>
    <row r="577" spans="1:4" ht="18" hidden="1" x14ac:dyDescent="0.3">
      <c r="A577" s="9" t="s">
        <v>244</v>
      </c>
      <c r="B577" s="7"/>
      <c r="C577" s="7"/>
      <c r="D577" s="7">
        <f t="shared" si="9"/>
        <v>0</v>
      </c>
    </row>
    <row r="578" spans="1:4" ht="18" hidden="1" x14ac:dyDescent="0.3">
      <c r="A578" s="9" t="s">
        <v>245</v>
      </c>
      <c r="B578" s="7"/>
      <c r="C578" s="7"/>
      <c r="D578" s="7">
        <f t="shared" si="9"/>
        <v>0</v>
      </c>
    </row>
    <row r="579" spans="1:4" ht="18" hidden="1" x14ac:dyDescent="0.3">
      <c r="A579" s="9" t="s">
        <v>246</v>
      </c>
      <c r="B579" s="7"/>
      <c r="C579" s="7"/>
      <c r="D579" s="7">
        <f t="shared" si="9"/>
        <v>0</v>
      </c>
    </row>
    <row r="580" spans="1:4" ht="18" hidden="1" x14ac:dyDescent="0.3">
      <c r="A580" s="16" t="s">
        <v>247</v>
      </c>
      <c r="B580" s="7"/>
      <c r="C580" s="7"/>
      <c r="D580" s="7">
        <f t="shared" ref="D580:D643" si="10">B580*C580</f>
        <v>0</v>
      </c>
    </row>
    <row r="581" spans="1:4" ht="18" hidden="1" x14ac:dyDescent="0.3">
      <c r="A581" s="21" t="s">
        <v>248</v>
      </c>
      <c r="B581" s="7"/>
      <c r="C581" s="7"/>
      <c r="D581" s="7">
        <f t="shared" si="10"/>
        <v>0</v>
      </c>
    </row>
    <row r="582" spans="1:4" ht="18" hidden="1" x14ac:dyDescent="0.3">
      <c r="A582" s="21" t="s">
        <v>249</v>
      </c>
      <c r="B582" s="7"/>
      <c r="C582" s="7"/>
      <c r="D582" s="7">
        <f t="shared" si="10"/>
        <v>0</v>
      </c>
    </row>
    <row r="583" spans="1:4" ht="18" hidden="1" x14ac:dyDescent="0.3">
      <c r="A583" s="9" t="s">
        <v>250</v>
      </c>
      <c r="B583" s="7"/>
      <c r="C583" s="7"/>
      <c r="D583" s="7">
        <f t="shared" si="10"/>
        <v>0</v>
      </c>
    </row>
    <row r="584" spans="1:4" ht="18" hidden="1" x14ac:dyDescent="0.3">
      <c r="A584" s="9" t="s">
        <v>251</v>
      </c>
      <c r="B584" s="7"/>
      <c r="C584" s="7"/>
      <c r="D584" s="7">
        <f t="shared" si="10"/>
        <v>0</v>
      </c>
    </row>
    <row r="585" spans="1:4" ht="18" hidden="1" x14ac:dyDescent="0.3">
      <c r="A585" s="9" t="s">
        <v>252</v>
      </c>
      <c r="B585" s="7"/>
      <c r="C585" s="7"/>
      <c r="D585" s="7">
        <f t="shared" si="10"/>
        <v>0</v>
      </c>
    </row>
    <row r="586" spans="1:4" ht="18" hidden="1" x14ac:dyDescent="0.3">
      <c r="A586" s="9" t="s">
        <v>253</v>
      </c>
      <c r="B586" s="7"/>
      <c r="C586" s="7"/>
      <c r="D586" s="7">
        <f t="shared" si="10"/>
        <v>0</v>
      </c>
    </row>
    <row r="587" spans="1:4" ht="18" hidden="1" x14ac:dyDescent="0.3">
      <c r="A587" s="9" t="s">
        <v>254</v>
      </c>
      <c r="B587" s="7"/>
      <c r="C587" s="7"/>
      <c r="D587" s="7">
        <f t="shared" si="10"/>
        <v>0</v>
      </c>
    </row>
    <row r="588" spans="1:4" ht="18" hidden="1" x14ac:dyDescent="0.3">
      <c r="A588" s="9" t="s">
        <v>255</v>
      </c>
      <c r="B588" s="7"/>
      <c r="C588" s="7"/>
      <c r="D588" s="7">
        <f t="shared" si="10"/>
        <v>0</v>
      </c>
    </row>
    <row r="589" spans="1:4" ht="18" hidden="1" x14ac:dyDescent="0.3">
      <c r="A589" s="9" t="s">
        <v>256</v>
      </c>
      <c r="B589" s="7"/>
      <c r="C589" s="7"/>
      <c r="D589" s="7">
        <f t="shared" si="10"/>
        <v>0</v>
      </c>
    </row>
    <row r="590" spans="1:4" ht="18" hidden="1" x14ac:dyDescent="0.3">
      <c r="A590" s="9" t="s">
        <v>257</v>
      </c>
      <c r="B590" s="15"/>
      <c r="C590" s="15"/>
      <c r="D590" s="7">
        <f t="shared" si="10"/>
        <v>0</v>
      </c>
    </row>
    <row r="591" spans="1:4" ht="18" hidden="1" x14ac:dyDescent="0.3">
      <c r="A591" s="13" t="s">
        <v>258</v>
      </c>
      <c r="B591" s="7"/>
      <c r="C591" s="7"/>
      <c r="D591" s="7">
        <f t="shared" si="10"/>
        <v>0</v>
      </c>
    </row>
    <row r="592" spans="1:4" ht="18" hidden="1" x14ac:dyDescent="0.3">
      <c r="A592" s="9" t="s">
        <v>259</v>
      </c>
      <c r="B592" s="7"/>
      <c r="C592" s="7"/>
      <c r="D592" s="7">
        <f t="shared" si="10"/>
        <v>0</v>
      </c>
    </row>
    <row r="593" spans="1:4" ht="18" hidden="1" x14ac:dyDescent="0.3">
      <c r="A593" s="11" t="s">
        <v>260</v>
      </c>
      <c r="B593" s="7"/>
      <c r="C593" s="7"/>
      <c r="D593" s="7">
        <f t="shared" si="10"/>
        <v>0</v>
      </c>
    </row>
    <row r="594" spans="1:4" ht="18" hidden="1" x14ac:dyDescent="0.3">
      <c r="A594" s="11" t="s">
        <v>261</v>
      </c>
      <c r="B594" s="7"/>
      <c r="C594" s="7"/>
      <c r="D594" s="7">
        <f t="shared" si="10"/>
        <v>0</v>
      </c>
    </row>
    <row r="595" spans="1:4" ht="18" hidden="1" x14ac:dyDescent="0.3">
      <c r="A595" s="9" t="s">
        <v>262</v>
      </c>
      <c r="B595" s="7"/>
      <c r="C595" s="7"/>
      <c r="D595" s="7">
        <f t="shared" si="10"/>
        <v>0</v>
      </c>
    </row>
    <row r="596" spans="1:4" ht="18" hidden="1" x14ac:dyDescent="0.3">
      <c r="A596" s="9" t="s">
        <v>263</v>
      </c>
      <c r="B596" s="7"/>
      <c r="C596" s="7"/>
      <c r="D596" s="7">
        <f t="shared" si="10"/>
        <v>0</v>
      </c>
    </row>
    <row r="597" spans="1:4" ht="18" hidden="1" x14ac:dyDescent="0.3">
      <c r="A597" s="9" t="s">
        <v>264</v>
      </c>
      <c r="B597" s="7"/>
      <c r="C597" s="7"/>
      <c r="D597" s="7">
        <f t="shared" si="10"/>
        <v>0</v>
      </c>
    </row>
    <row r="598" spans="1:4" ht="18" hidden="1" x14ac:dyDescent="0.3">
      <c r="A598" s="9" t="s">
        <v>265</v>
      </c>
      <c r="B598" s="7"/>
      <c r="C598" s="7"/>
      <c r="D598" s="7">
        <f t="shared" si="10"/>
        <v>0</v>
      </c>
    </row>
    <row r="599" spans="1:4" ht="18" hidden="1" x14ac:dyDescent="0.3">
      <c r="A599" s="9" t="s">
        <v>266</v>
      </c>
      <c r="B599" s="7"/>
      <c r="C599" s="7"/>
      <c r="D599" s="7">
        <f t="shared" si="10"/>
        <v>0</v>
      </c>
    </row>
    <row r="600" spans="1:4" ht="18" hidden="1" x14ac:dyDescent="0.3">
      <c r="A600" s="9" t="s">
        <v>267</v>
      </c>
      <c r="B600" s="7"/>
      <c r="C600" s="7"/>
      <c r="D600" s="7">
        <f t="shared" si="10"/>
        <v>0</v>
      </c>
    </row>
    <row r="601" spans="1:4" ht="18" hidden="1" x14ac:dyDescent="0.3">
      <c r="A601" s="9" t="s">
        <v>268</v>
      </c>
      <c r="B601" s="7"/>
      <c r="C601" s="7"/>
      <c r="D601" s="7">
        <f t="shared" si="10"/>
        <v>0</v>
      </c>
    </row>
    <row r="602" spans="1:4" ht="18" hidden="1" x14ac:dyDescent="0.3">
      <c r="A602" s="32" t="s">
        <v>269</v>
      </c>
      <c r="B602" s="7"/>
      <c r="C602" s="7"/>
      <c r="D602" s="7">
        <f t="shared" si="10"/>
        <v>0</v>
      </c>
    </row>
    <row r="603" spans="1:4" ht="18" hidden="1" x14ac:dyDescent="0.3">
      <c r="A603" s="9" t="s">
        <v>270</v>
      </c>
      <c r="B603" s="7"/>
      <c r="C603" s="7"/>
      <c r="D603" s="7">
        <f t="shared" si="10"/>
        <v>0</v>
      </c>
    </row>
    <row r="604" spans="1:4" ht="18" hidden="1" x14ac:dyDescent="0.3">
      <c r="A604" s="32" t="s">
        <v>271</v>
      </c>
      <c r="B604" s="7"/>
      <c r="C604" s="7"/>
      <c r="D604" s="7">
        <f t="shared" si="10"/>
        <v>0</v>
      </c>
    </row>
    <row r="605" spans="1:4" ht="18" hidden="1" x14ac:dyDescent="0.3">
      <c r="A605" s="11" t="s">
        <v>272</v>
      </c>
      <c r="B605" s="7"/>
      <c r="C605" s="7"/>
      <c r="D605" s="7">
        <f t="shared" si="10"/>
        <v>0</v>
      </c>
    </row>
    <row r="606" spans="1:4" ht="18" hidden="1" x14ac:dyDescent="0.3">
      <c r="A606" s="32" t="s">
        <v>273</v>
      </c>
      <c r="B606" s="7"/>
      <c r="C606" s="7"/>
      <c r="D606" s="7">
        <f t="shared" si="10"/>
        <v>0</v>
      </c>
    </row>
    <row r="607" spans="1:4" ht="18" hidden="1" x14ac:dyDescent="0.3">
      <c r="A607" s="12" t="s">
        <v>274</v>
      </c>
      <c r="B607" s="15"/>
      <c r="C607" s="15"/>
      <c r="D607" s="7">
        <f t="shared" si="10"/>
        <v>0</v>
      </c>
    </row>
    <row r="608" spans="1:4" ht="18" hidden="1" x14ac:dyDescent="0.3">
      <c r="A608" s="16" t="s">
        <v>275</v>
      </c>
      <c r="B608" s="7"/>
      <c r="C608" s="7"/>
      <c r="D608" s="7">
        <f t="shared" si="10"/>
        <v>0</v>
      </c>
    </row>
    <row r="609" spans="1:4" ht="18" hidden="1" x14ac:dyDescent="0.3">
      <c r="A609" s="16" t="s">
        <v>276</v>
      </c>
      <c r="B609" s="7"/>
      <c r="C609" s="7"/>
      <c r="D609" s="7">
        <f t="shared" si="10"/>
        <v>0</v>
      </c>
    </row>
    <row r="610" spans="1:4" ht="18" hidden="1" x14ac:dyDescent="0.3">
      <c r="A610" s="16" t="s">
        <v>277</v>
      </c>
      <c r="B610" s="7"/>
      <c r="C610" s="7"/>
      <c r="D610" s="7">
        <f t="shared" si="10"/>
        <v>0</v>
      </c>
    </row>
    <row r="611" spans="1:4" ht="18" x14ac:dyDescent="0.3">
      <c r="A611" s="9" t="s">
        <v>278</v>
      </c>
      <c r="B611" s="7">
        <v>18</v>
      </c>
      <c r="C611" s="7">
        <v>10000</v>
      </c>
      <c r="D611" s="7">
        <f t="shared" si="10"/>
        <v>180000</v>
      </c>
    </row>
    <row r="612" spans="1:4" ht="18" hidden="1" x14ac:dyDescent="0.3">
      <c r="A612" s="16" t="s">
        <v>279</v>
      </c>
      <c r="B612" s="7"/>
      <c r="C612" s="7"/>
      <c r="D612" s="7">
        <f t="shared" si="10"/>
        <v>0</v>
      </c>
    </row>
    <row r="613" spans="1:4" ht="18" hidden="1" x14ac:dyDescent="0.3">
      <c r="A613" s="9" t="s">
        <v>280</v>
      </c>
      <c r="B613" s="7"/>
      <c r="C613" s="7"/>
      <c r="D613" s="7">
        <f t="shared" si="10"/>
        <v>0</v>
      </c>
    </row>
    <row r="614" spans="1:4" ht="18" x14ac:dyDescent="0.3">
      <c r="A614" s="9" t="s">
        <v>281</v>
      </c>
      <c r="B614" s="7">
        <f>120+60+50</f>
        <v>230</v>
      </c>
      <c r="C614" s="7">
        <v>7500</v>
      </c>
      <c r="D614" s="7">
        <f t="shared" si="10"/>
        <v>1725000</v>
      </c>
    </row>
    <row r="615" spans="1:4" ht="18" hidden="1" x14ac:dyDescent="0.3">
      <c r="A615" s="16" t="s">
        <v>282</v>
      </c>
      <c r="B615" s="7"/>
      <c r="C615" s="7"/>
      <c r="D615" s="7">
        <f t="shared" si="10"/>
        <v>0</v>
      </c>
    </row>
    <row r="616" spans="1:4" ht="18" hidden="1" x14ac:dyDescent="0.3">
      <c r="A616" s="24" t="s">
        <v>283</v>
      </c>
      <c r="B616" s="7"/>
      <c r="C616" s="7"/>
      <c r="D616" s="7">
        <f t="shared" si="10"/>
        <v>0</v>
      </c>
    </row>
    <row r="617" spans="1:4" ht="18" hidden="1" x14ac:dyDescent="0.3">
      <c r="A617" s="9" t="s">
        <v>284</v>
      </c>
      <c r="B617" s="7"/>
      <c r="C617" s="7"/>
      <c r="D617" s="7">
        <f t="shared" si="10"/>
        <v>0</v>
      </c>
    </row>
    <row r="618" spans="1:4" ht="18" hidden="1" x14ac:dyDescent="0.3">
      <c r="A618" s="13" t="s">
        <v>285</v>
      </c>
      <c r="B618" s="7"/>
      <c r="C618" s="7"/>
      <c r="D618" s="7">
        <f t="shared" si="10"/>
        <v>0</v>
      </c>
    </row>
    <row r="619" spans="1:4" ht="18" hidden="1" x14ac:dyDescent="0.3">
      <c r="A619" s="12" t="s">
        <v>286</v>
      </c>
      <c r="B619" s="7"/>
      <c r="C619" s="7"/>
      <c r="D619" s="7">
        <f t="shared" si="10"/>
        <v>0</v>
      </c>
    </row>
    <row r="620" spans="1:4" ht="18" hidden="1" x14ac:dyDescent="0.3">
      <c r="A620" s="16" t="s">
        <v>287</v>
      </c>
      <c r="B620" s="7"/>
      <c r="C620" s="7"/>
      <c r="D620" s="7">
        <f t="shared" si="10"/>
        <v>0</v>
      </c>
    </row>
    <row r="621" spans="1:4" ht="18" hidden="1" x14ac:dyDescent="0.3">
      <c r="A621" s="13" t="s">
        <v>288</v>
      </c>
      <c r="B621" s="7"/>
      <c r="C621" s="7"/>
      <c r="D621" s="7">
        <f t="shared" si="10"/>
        <v>0</v>
      </c>
    </row>
    <row r="622" spans="1:4" ht="18" hidden="1" x14ac:dyDescent="0.3">
      <c r="A622" s="9" t="s">
        <v>289</v>
      </c>
      <c r="B622" s="7"/>
      <c r="C622" s="7"/>
      <c r="D622" s="7">
        <f t="shared" si="10"/>
        <v>0</v>
      </c>
    </row>
    <row r="623" spans="1:4" ht="18" hidden="1" x14ac:dyDescent="0.3">
      <c r="A623" s="16" t="s">
        <v>290</v>
      </c>
      <c r="B623" s="7"/>
      <c r="C623" s="7"/>
      <c r="D623" s="7">
        <f t="shared" si="10"/>
        <v>0</v>
      </c>
    </row>
    <row r="624" spans="1:4" ht="18" hidden="1" x14ac:dyDescent="0.3">
      <c r="A624" s="12" t="s">
        <v>291</v>
      </c>
      <c r="B624" s="7"/>
      <c r="C624" s="7"/>
      <c r="D624" s="7">
        <f t="shared" si="10"/>
        <v>0</v>
      </c>
    </row>
    <row r="625" spans="1:4" ht="18" hidden="1" x14ac:dyDescent="0.3">
      <c r="A625" s="9" t="s">
        <v>292</v>
      </c>
      <c r="B625" s="7"/>
      <c r="C625" s="7"/>
      <c r="D625" s="7">
        <f t="shared" si="10"/>
        <v>0</v>
      </c>
    </row>
    <row r="626" spans="1:4" ht="18" hidden="1" x14ac:dyDescent="0.3">
      <c r="A626" s="11" t="s">
        <v>293</v>
      </c>
      <c r="B626" s="7"/>
      <c r="C626" s="7"/>
      <c r="D626" s="7">
        <f t="shared" si="10"/>
        <v>0</v>
      </c>
    </row>
    <row r="627" spans="1:4" ht="18" hidden="1" x14ac:dyDescent="0.3">
      <c r="A627" s="9" t="s">
        <v>294</v>
      </c>
      <c r="B627" s="7"/>
      <c r="C627" s="7"/>
      <c r="D627" s="7">
        <f t="shared" si="10"/>
        <v>0</v>
      </c>
    </row>
    <row r="628" spans="1:4" ht="18" hidden="1" x14ac:dyDescent="0.3">
      <c r="A628" s="12" t="s">
        <v>295</v>
      </c>
      <c r="B628" s="7"/>
      <c r="C628" s="7"/>
      <c r="D628" s="7">
        <f t="shared" si="10"/>
        <v>0</v>
      </c>
    </row>
    <row r="629" spans="1:4" ht="18" hidden="1" x14ac:dyDescent="0.3">
      <c r="A629" s="12" t="s">
        <v>296</v>
      </c>
      <c r="B629" s="7"/>
      <c r="C629" s="7"/>
      <c r="D629" s="7">
        <f t="shared" si="10"/>
        <v>0</v>
      </c>
    </row>
    <row r="630" spans="1:4" ht="18" hidden="1" x14ac:dyDescent="0.3">
      <c r="A630" s="9" t="s">
        <v>297</v>
      </c>
      <c r="B630" s="7"/>
      <c r="C630" s="7"/>
      <c r="D630" s="7">
        <f t="shared" si="10"/>
        <v>0</v>
      </c>
    </row>
    <row r="631" spans="1:4" ht="18" hidden="1" x14ac:dyDescent="0.3">
      <c r="A631" s="9" t="s">
        <v>298</v>
      </c>
      <c r="B631" s="7"/>
      <c r="C631" s="7"/>
      <c r="D631" s="7">
        <f t="shared" si="10"/>
        <v>0</v>
      </c>
    </row>
    <row r="632" spans="1:4" ht="18" hidden="1" x14ac:dyDescent="0.3">
      <c r="A632" s="9" t="s">
        <v>299</v>
      </c>
      <c r="B632" s="7"/>
      <c r="C632" s="7"/>
      <c r="D632" s="7">
        <f t="shared" si="10"/>
        <v>0</v>
      </c>
    </row>
    <row r="633" spans="1:4" ht="18" hidden="1" x14ac:dyDescent="0.3">
      <c r="A633" s="13" t="s">
        <v>300</v>
      </c>
      <c r="B633" s="7"/>
      <c r="C633" s="7"/>
      <c r="D633" s="7">
        <f t="shared" si="10"/>
        <v>0</v>
      </c>
    </row>
    <row r="634" spans="1:4" ht="18" hidden="1" x14ac:dyDescent="0.3">
      <c r="A634" s="13" t="s">
        <v>301</v>
      </c>
      <c r="B634" s="7"/>
      <c r="C634" s="7"/>
      <c r="D634" s="7">
        <f t="shared" si="10"/>
        <v>0</v>
      </c>
    </row>
    <row r="635" spans="1:4" ht="18" hidden="1" x14ac:dyDescent="0.3">
      <c r="A635" s="21" t="s">
        <v>302</v>
      </c>
      <c r="B635" s="7"/>
      <c r="C635" s="7"/>
      <c r="D635" s="7">
        <f t="shared" si="10"/>
        <v>0</v>
      </c>
    </row>
    <row r="636" spans="1:4" ht="18" hidden="1" x14ac:dyDescent="0.3">
      <c r="A636" s="13" t="s">
        <v>303</v>
      </c>
      <c r="B636" s="7"/>
      <c r="C636" s="7"/>
      <c r="D636" s="7">
        <f t="shared" si="10"/>
        <v>0</v>
      </c>
    </row>
    <row r="637" spans="1:4" ht="18" hidden="1" x14ac:dyDescent="0.3">
      <c r="A637" s="9" t="s">
        <v>304</v>
      </c>
      <c r="B637" s="7"/>
      <c r="C637" s="7"/>
      <c r="D637" s="7">
        <f t="shared" si="10"/>
        <v>0</v>
      </c>
    </row>
    <row r="638" spans="1:4" ht="18" hidden="1" x14ac:dyDescent="0.3">
      <c r="A638" s="9" t="s">
        <v>305</v>
      </c>
      <c r="B638" s="7"/>
      <c r="C638" s="7"/>
      <c r="D638" s="7">
        <f t="shared" si="10"/>
        <v>0</v>
      </c>
    </row>
    <row r="639" spans="1:4" ht="18" hidden="1" x14ac:dyDescent="0.3">
      <c r="A639" s="9" t="s">
        <v>306</v>
      </c>
      <c r="B639" s="7"/>
      <c r="C639" s="7"/>
      <c r="D639" s="7">
        <f t="shared" si="10"/>
        <v>0</v>
      </c>
    </row>
    <row r="640" spans="1:4" ht="18" hidden="1" x14ac:dyDescent="0.3">
      <c r="A640" s="9" t="s">
        <v>307</v>
      </c>
      <c r="B640" s="7"/>
      <c r="C640" s="7"/>
      <c r="D640" s="7">
        <f t="shared" si="10"/>
        <v>0</v>
      </c>
    </row>
    <row r="641" spans="1:4" ht="18" hidden="1" x14ac:dyDescent="0.3">
      <c r="A641" s="21" t="s">
        <v>308</v>
      </c>
      <c r="B641" s="7"/>
      <c r="C641" s="7"/>
      <c r="D641" s="7">
        <f t="shared" si="10"/>
        <v>0</v>
      </c>
    </row>
    <row r="642" spans="1:4" ht="18" hidden="1" x14ac:dyDescent="0.3">
      <c r="A642" s="9" t="s">
        <v>309</v>
      </c>
      <c r="B642" s="7"/>
      <c r="C642" s="7"/>
      <c r="D642" s="7">
        <f t="shared" si="10"/>
        <v>0</v>
      </c>
    </row>
    <row r="643" spans="1:4" ht="18" hidden="1" x14ac:dyDescent="0.3">
      <c r="A643" s="9" t="s">
        <v>310</v>
      </c>
      <c r="B643" s="7"/>
      <c r="C643" s="7"/>
      <c r="D643" s="7">
        <f t="shared" si="10"/>
        <v>0</v>
      </c>
    </row>
    <row r="644" spans="1:4" ht="18" hidden="1" x14ac:dyDescent="0.3">
      <c r="A644" s="12" t="s">
        <v>311</v>
      </c>
      <c r="B644" s="7"/>
      <c r="C644" s="7"/>
      <c r="D644" s="7">
        <f t="shared" ref="D644:D661" si="11">B644*C644</f>
        <v>0</v>
      </c>
    </row>
    <row r="645" spans="1:4" ht="18" hidden="1" x14ac:dyDescent="0.3">
      <c r="A645" s="9" t="s">
        <v>312</v>
      </c>
      <c r="B645" s="37"/>
      <c r="C645" s="37"/>
      <c r="D645" s="7">
        <f t="shared" si="11"/>
        <v>0</v>
      </c>
    </row>
    <row r="646" spans="1:4" ht="18" hidden="1" x14ac:dyDescent="0.3">
      <c r="A646" s="9" t="s">
        <v>313</v>
      </c>
      <c r="B646" s="7"/>
      <c r="C646" s="7"/>
      <c r="D646" s="7">
        <f t="shared" si="11"/>
        <v>0</v>
      </c>
    </row>
    <row r="647" spans="1:4" ht="18" hidden="1" x14ac:dyDescent="0.3">
      <c r="A647" s="9" t="s">
        <v>314</v>
      </c>
      <c r="B647" s="7"/>
      <c r="C647" s="7"/>
      <c r="D647" s="7">
        <f t="shared" si="11"/>
        <v>0</v>
      </c>
    </row>
    <row r="648" spans="1:4" ht="18" hidden="1" x14ac:dyDescent="0.3">
      <c r="A648" s="21" t="s">
        <v>315</v>
      </c>
      <c r="B648" s="7"/>
      <c r="C648" s="7"/>
      <c r="D648" s="7">
        <f t="shared" si="11"/>
        <v>0</v>
      </c>
    </row>
    <row r="649" spans="1:4" ht="18" hidden="1" x14ac:dyDescent="0.3">
      <c r="A649" s="21" t="s">
        <v>316</v>
      </c>
      <c r="B649" s="7"/>
      <c r="C649" s="7"/>
      <c r="D649" s="7">
        <f t="shared" si="11"/>
        <v>0</v>
      </c>
    </row>
    <row r="650" spans="1:4" ht="18" hidden="1" x14ac:dyDescent="0.3">
      <c r="A650" s="9" t="s">
        <v>317</v>
      </c>
      <c r="B650" s="7"/>
      <c r="C650" s="7"/>
      <c r="D650" s="7">
        <f t="shared" si="11"/>
        <v>0</v>
      </c>
    </row>
    <row r="651" spans="1:4" ht="18" hidden="1" x14ac:dyDescent="0.3">
      <c r="A651" s="9" t="s">
        <v>318</v>
      </c>
      <c r="B651" s="7"/>
      <c r="C651" s="7"/>
      <c r="D651" s="7">
        <f t="shared" si="11"/>
        <v>0</v>
      </c>
    </row>
    <row r="652" spans="1:4" ht="18" hidden="1" x14ac:dyDescent="0.3">
      <c r="A652" s="21" t="s">
        <v>319</v>
      </c>
      <c r="B652" s="7"/>
      <c r="C652" s="7"/>
      <c r="D652" s="7">
        <f t="shared" si="11"/>
        <v>0</v>
      </c>
    </row>
    <row r="653" spans="1:4" ht="18" hidden="1" x14ac:dyDescent="0.3">
      <c r="A653" s="9" t="s">
        <v>320</v>
      </c>
      <c r="B653" s="7"/>
      <c r="C653" s="7"/>
      <c r="D653" s="7">
        <f t="shared" si="11"/>
        <v>0</v>
      </c>
    </row>
    <row r="654" spans="1:4" ht="18" hidden="1" x14ac:dyDescent="0.3">
      <c r="A654" s="9" t="s">
        <v>321</v>
      </c>
      <c r="B654" s="7"/>
      <c r="C654" s="7"/>
      <c r="D654" s="7">
        <f t="shared" si="11"/>
        <v>0</v>
      </c>
    </row>
    <row r="655" spans="1:4" ht="18" hidden="1" x14ac:dyDescent="0.3">
      <c r="A655" s="9" t="s">
        <v>322</v>
      </c>
      <c r="B655" s="7"/>
      <c r="C655" s="7"/>
      <c r="D655" s="7">
        <f t="shared" si="11"/>
        <v>0</v>
      </c>
    </row>
    <row r="656" spans="1:4" ht="18" hidden="1" x14ac:dyDescent="0.3">
      <c r="A656" s="9" t="s">
        <v>323</v>
      </c>
      <c r="B656" s="7"/>
      <c r="C656" s="7"/>
      <c r="D656" s="7">
        <f t="shared" si="11"/>
        <v>0</v>
      </c>
    </row>
    <row r="657" spans="1:4" ht="18" hidden="1" x14ac:dyDescent="0.3">
      <c r="A657" s="9" t="s">
        <v>324</v>
      </c>
      <c r="B657" s="7"/>
      <c r="C657" s="7"/>
      <c r="D657" s="7">
        <f t="shared" si="11"/>
        <v>0</v>
      </c>
    </row>
    <row r="658" spans="1:4" ht="18" hidden="1" x14ac:dyDescent="0.3">
      <c r="A658" s="9" t="s">
        <v>325</v>
      </c>
      <c r="B658" s="7"/>
      <c r="C658" s="7"/>
      <c r="D658" s="7">
        <f t="shared" si="11"/>
        <v>0</v>
      </c>
    </row>
    <row r="659" spans="1:4" ht="18" hidden="1" x14ac:dyDescent="0.3">
      <c r="A659" s="9" t="s">
        <v>326</v>
      </c>
      <c r="B659" s="7"/>
      <c r="C659" s="7"/>
      <c r="D659" s="7">
        <f t="shared" si="11"/>
        <v>0</v>
      </c>
    </row>
    <row r="660" spans="1:4" ht="18" hidden="1" x14ac:dyDescent="0.3">
      <c r="A660" s="9" t="s">
        <v>327</v>
      </c>
      <c r="B660" s="7"/>
      <c r="C660" s="7"/>
      <c r="D660" s="7">
        <f t="shared" si="11"/>
        <v>0</v>
      </c>
    </row>
    <row r="661" spans="1:4" ht="18" hidden="1" x14ac:dyDescent="0.3">
      <c r="A661" s="11" t="s">
        <v>328</v>
      </c>
      <c r="B661" s="7"/>
      <c r="C661" s="7"/>
      <c r="D661" s="7">
        <f t="shared" si="11"/>
        <v>0</v>
      </c>
    </row>
    <row r="662" spans="1:4" ht="17.399999999999999" x14ac:dyDescent="0.3">
      <c r="A662" s="38"/>
      <c r="B662" s="40">
        <f>SUM(B335:B661)</f>
        <v>5324</v>
      </c>
      <c r="C662" s="40"/>
      <c r="D662" s="40">
        <f t="shared" ref="D662" si="12">SUM(D335:D661)</f>
        <v>43465000</v>
      </c>
    </row>
    <row r="666" spans="1:4" x14ac:dyDescent="0.3">
      <c r="D666" s="44">
        <f>+D662+D330</f>
        <v>92173200</v>
      </c>
    </row>
  </sheetData>
  <protectedRanges>
    <protectedRange password="CF71" sqref="B3:C329 B1:D2" name="tho"/>
    <protectedRange password="CF71" sqref="D3:D661 B330:C330" name="tho_2"/>
    <protectedRange password="CF71" sqref="B332:C661" name="tho_1"/>
  </protectedRanges>
  <autoFilter ref="A2:D662" xr:uid="{00000000-0009-0000-0000-000002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666"/>
  <sheetViews>
    <sheetView topLeftCell="A405" workbookViewId="0">
      <selection activeCell="D666" sqref="D666"/>
    </sheetView>
  </sheetViews>
  <sheetFormatPr defaultRowHeight="14.4" x14ac:dyDescent="0.3"/>
  <cols>
    <col min="1" max="1" width="29.44140625" customWidth="1"/>
    <col min="2" max="2" width="11.88671875" customWidth="1"/>
    <col min="3" max="3" width="13" customWidth="1"/>
    <col min="4" max="4" width="19.109375" customWidth="1"/>
  </cols>
  <sheetData>
    <row r="1" spans="1:4" x14ac:dyDescent="0.3">
      <c r="A1" s="1" t="s">
        <v>339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12" t="s">
        <v>62</v>
      </c>
      <c r="B3" s="7">
        <f>6+24</f>
        <v>30</v>
      </c>
      <c r="C3" s="7">
        <v>7000</v>
      </c>
      <c r="D3" s="7">
        <f>B3*C3</f>
        <v>210000</v>
      </c>
    </row>
    <row r="4" spans="1:4" ht="18" hidden="1" x14ac:dyDescent="0.3">
      <c r="A4" s="11" t="s">
        <v>63</v>
      </c>
      <c r="B4" s="7"/>
      <c r="C4" s="7"/>
      <c r="D4" s="7">
        <f t="shared" ref="D4:D67" si="0">B4*C4</f>
        <v>0</v>
      </c>
    </row>
    <row r="5" spans="1:4" ht="18" hidden="1" x14ac:dyDescent="0.3">
      <c r="A5" s="12" t="s">
        <v>64</v>
      </c>
      <c r="B5" s="7"/>
      <c r="C5" s="7"/>
      <c r="D5" s="7">
        <f t="shared" si="0"/>
        <v>0</v>
      </c>
    </row>
    <row r="6" spans="1:4" ht="18" hidden="1" x14ac:dyDescent="0.3">
      <c r="A6" s="12" t="s">
        <v>65</v>
      </c>
      <c r="B6" s="7"/>
      <c r="C6" s="7"/>
      <c r="D6" s="7">
        <f t="shared" si="0"/>
        <v>0</v>
      </c>
    </row>
    <row r="7" spans="1:4" ht="18" hidden="1" x14ac:dyDescent="0.3">
      <c r="A7" s="12" t="s">
        <v>66</v>
      </c>
      <c r="B7" s="7"/>
      <c r="C7" s="7"/>
      <c r="D7" s="7">
        <f t="shared" si="0"/>
        <v>0</v>
      </c>
    </row>
    <row r="8" spans="1:4" ht="18" hidden="1" x14ac:dyDescent="0.3">
      <c r="A8" s="19" t="s">
        <v>67</v>
      </c>
      <c r="B8" s="7"/>
      <c r="C8" s="7"/>
      <c r="D8" s="7">
        <f t="shared" si="0"/>
        <v>0</v>
      </c>
    </row>
    <row r="9" spans="1:4" ht="18" hidden="1" x14ac:dyDescent="0.3">
      <c r="A9" s="9" t="s">
        <v>68</v>
      </c>
      <c r="B9" s="7"/>
      <c r="C9" s="7"/>
      <c r="D9" s="7">
        <f t="shared" si="0"/>
        <v>0</v>
      </c>
    </row>
    <row r="10" spans="1:4" ht="18" hidden="1" x14ac:dyDescent="0.3">
      <c r="A10" s="12" t="s">
        <v>76</v>
      </c>
      <c r="B10" s="15"/>
      <c r="C10" s="15"/>
      <c r="D10" s="7">
        <f t="shared" si="0"/>
        <v>0</v>
      </c>
    </row>
    <row r="11" spans="1:4" ht="18" hidden="1" x14ac:dyDescent="0.3">
      <c r="A11" s="12" t="s">
        <v>77</v>
      </c>
      <c r="B11" s="15"/>
      <c r="C11" s="15"/>
      <c r="D11" s="7">
        <f t="shared" si="0"/>
        <v>0</v>
      </c>
    </row>
    <row r="12" spans="1:4" ht="18" hidden="1" x14ac:dyDescent="0.3">
      <c r="A12" s="12" t="s">
        <v>78</v>
      </c>
      <c r="B12" s="15"/>
      <c r="C12" s="15"/>
      <c r="D12" s="7">
        <f t="shared" si="0"/>
        <v>0</v>
      </c>
    </row>
    <row r="13" spans="1:4" ht="18" hidden="1" x14ac:dyDescent="0.3">
      <c r="A13" s="9" t="s">
        <v>91</v>
      </c>
      <c r="B13" s="7"/>
      <c r="C13" s="7"/>
      <c r="D13" s="7">
        <f t="shared" si="0"/>
        <v>0</v>
      </c>
    </row>
    <row r="14" spans="1:4" ht="18" hidden="1" x14ac:dyDescent="0.3">
      <c r="A14" s="9" t="s">
        <v>92</v>
      </c>
      <c r="B14" s="7"/>
      <c r="C14" s="7"/>
      <c r="D14" s="7">
        <f t="shared" si="0"/>
        <v>0</v>
      </c>
    </row>
    <row r="15" spans="1:4" ht="18" hidden="1" x14ac:dyDescent="0.3">
      <c r="A15" s="9" t="s">
        <v>95</v>
      </c>
      <c r="B15" s="15"/>
      <c r="C15" s="15"/>
      <c r="D15" s="7">
        <f t="shared" si="0"/>
        <v>0</v>
      </c>
    </row>
    <row r="16" spans="1:4" ht="18" hidden="1" x14ac:dyDescent="0.3">
      <c r="A16" s="21" t="s">
        <v>96</v>
      </c>
      <c r="B16" s="7"/>
      <c r="C16" s="7"/>
      <c r="D16" s="7">
        <f t="shared" si="0"/>
        <v>0</v>
      </c>
    </row>
    <row r="17" spans="1:4" ht="18" hidden="1" x14ac:dyDescent="0.3">
      <c r="A17" s="11" t="s">
        <v>113</v>
      </c>
      <c r="B17" s="7"/>
      <c r="C17" s="7"/>
      <c r="D17" s="7">
        <f t="shared" si="0"/>
        <v>0</v>
      </c>
    </row>
    <row r="18" spans="1:4" ht="18" hidden="1" x14ac:dyDescent="0.3">
      <c r="A18" s="21" t="s">
        <v>114</v>
      </c>
      <c r="B18" s="7"/>
      <c r="C18" s="7"/>
      <c r="D18" s="7">
        <f t="shared" si="0"/>
        <v>0</v>
      </c>
    </row>
    <row r="19" spans="1:4" ht="18" hidden="1" x14ac:dyDescent="0.3">
      <c r="A19" s="9" t="s">
        <v>106</v>
      </c>
      <c r="B19" s="7"/>
      <c r="C19" s="7"/>
      <c r="D19" s="7">
        <f t="shared" si="0"/>
        <v>0</v>
      </c>
    </row>
    <row r="20" spans="1:4" ht="18" hidden="1" x14ac:dyDescent="0.3">
      <c r="A20" s="9" t="s">
        <v>107</v>
      </c>
      <c r="B20" s="7"/>
      <c r="C20" s="7"/>
      <c r="D20" s="7">
        <f t="shared" si="0"/>
        <v>0</v>
      </c>
    </row>
    <row r="21" spans="1:4" ht="18" hidden="1" x14ac:dyDescent="0.3">
      <c r="A21" s="9" t="s">
        <v>108</v>
      </c>
      <c r="B21" s="7"/>
      <c r="C21" s="7"/>
      <c r="D21" s="7">
        <f t="shared" si="0"/>
        <v>0</v>
      </c>
    </row>
    <row r="22" spans="1:4" ht="18" hidden="1" x14ac:dyDescent="0.3">
      <c r="A22" s="11" t="s">
        <v>241</v>
      </c>
      <c r="B22" s="7"/>
      <c r="C22" s="7"/>
      <c r="D22" s="7">
        <f t="shared" si="0"/>
        <v>0</v>
      </c>
    </row>
    <row r="23" spans="1:4" ht="18" x14ac:dyDescent="0.3">
      <c r="A23" s="9" t="s">
        <v>242</v>
      </c>
      <c r="B23" s="7">
        <f>50+25+5</f>
        <v>80</v>
      </c>
      <c r="C23" s="7">
        <v>36000</v>
      </c>
      <c r="D23" s="7">
        <f t="shared" si="0"/>
        <v>2880000</v>
      </c>
    </row>
    <row r="24" spans="1:4" ht="18" hidden="1" x14ac:dyDescent="0.3">
      <c r="A24" s="9" t="s">
        <v>243</v>
      </c>
      <c r="B24" s="7"/>
      <c r="C24" s="7"/>
      <c r="D24" s="7">
        <f t="shared" si="0"/>
        <v>0</v>
      </c>
    </row>
    <row r="25" spans="1:4" ht="18" hidden="1" x14ac:dyDescent="0.3">
      <c r="A25" s="9" t="s">
        <v>244</v>
      </c>
      <c r="B25" s="7"/>
      <c r="C25" s="7"/>
      <c r="D25" s="7">
        <f t="shared" si="0"/>
        <v>0</v>
      </c>
    </row>
    <row r="26" spans="1:4" ht="18" x14ac:dyDescent="0.3">
      <c r="A26" s="9" t="s">
        <v>245</v>
      </c>
      <c r="B26" s="7">
        <v>18</v>
      </c>
      <c r="C26" s="7">
        <v>12000</v>
      </c>
      <c r="D26" s="7">
        <f t="shared" si="0"/>
        <v>216000</v>
      </c>
    </row>
    <row r="27" spans="1:4" ht="18" hidden="1" x14ac:dyDescent="0.3">
      <c r="A27" s="9" t="s">
        <v>246</v>
      </c>
      <c r="B27" s="7"/>
      <c r="C27" s="7"/>
      <c r="D27" s="7">
        <f t="shared" si="0"/>
        <v>0</v>
      </c>
    </row>
    <row r="28" spans="1:4" ht="18" x14ac:dyDescent="0.3">
      <c r="A28" s="9" t="s">
        <v>250</v>
      </c>
      <c r="B28" s="7">
        <v>46</v>
      </c>
      <c r="C28" s="7">
        <v>32000</v>
      </c>
      <c r="D28" s="7">
        <f t="shared" si="0"/>
        <v>1472000</v>
      </c>
    </row>
    <row r="29" spans="1:4" ht="18" hidden="1" x14ac:dyDescent="0.3">
      <c r="A29" s="9" t="s">
        <v>251</v>
      </c>
      <c r="B29" s="7"/>
      <c r="C29" s="7"/>
      <c r="D29" s="7">
        <f t="shared" si="0"/>
        <v>0</v>
      </c>
    </row>
    <row r="30" spans="1:4" ht="18" hidden="1" x14ac:dyDescent="0.3">
      <c r="A30" s="9" t="s">
        <v>252</v>
      </c>
      <c r="B30" s="7"/>
      <c r="C30" s="7"/>
      <c r="D30" s="7">
        <f t="shared" si="0"/>
        <v>0</v>
      </c>
    </row>
    <row r="31" spans="1:4" ht="18" hidden="1" x14ac:dyDescent="0.3">
      <c r="A31" s="9" t="s">
        <v>253</v>
      </c>
      <c r="B31" s="7"/>
      <c r="C31" s="7"/>
      <c r="D31" s="7">
        <f t="shared" si="0"/>
        <v>0</v>
      </c>
    </row>
    <row r="32" spans="1:4" ht="18" x14ac:dyDescent="0.3">
      <c r="A32" s="9" t="s">
        <v>254</v>
      </c>
      <c r="B32" s="7">
        <f>10+15</f>
        <v>25</v>
      </c>
      <c r="C32" s="7">
        <v>25000</v>
      </c>
      <c r="D32" s="7">
        <f t="shared" si="0"/>
        <v>625000</v>
      </c>
    </row>
    <row r="33" spans="1:4" ht="18" hidden="1" x14ac:dyDescent="0.3">
      <c r="A33" s="9" t="s">
        <v>255</v>
      </c>
      <c r="B33" s="7"/>
      <c r="C33" s="7"/>
      <c r="D33" s="7">
        <f t="shared" si="0"/>
        <v>0</v>
      </c>
    </row>
    <row r="34" spans="1:4" ht="18" hidden="1" x14ac:dyDescent="0.3">
      <c r="A34" s="9" t="s">
        <v>256</v>
      </c>
      <c r="B34" s="7"/>
      <c r="C34" s="7"/>
      <c r="D34" s="7">
        <f t="shared" si="0"/>
        <v>0</v>
      </c>
    </row>
    <row r="35" spans="1:4" ht="18" hidden="1" x14ac:dyDescent="0.3">
      <c r="A35" s="9" t="s">
        <v>129</v>
      </c>
      <c r="B35" s="7"/>
      <c r="C35" s="7"/>
      <c r="D35" s="7">
        <f t="shared" si="0"/>
        <v>0</v>
      </c>
    </row>
    <row r="36" spans="1:4" ht="18" hidden="1" x14ac:dyDescent="0.3">
      <c r="A36" s="16" t="s">
        <v>130</v>
      </c>
      <c r="B36" s="7"/>
      <c r="C36" s="7"/>
      <c r="D36" s="7">
        <f t="shared" si="0"/>
        <v>0</v>
      </c>
    </row>
    <row r="37" spans="1:4" ht="18" hidden="1" x14ac:dyDescent="0.3">
      <c r="A37" s="9" t="s">
        <v>171</v>
      </c>
      <c r="B37" s="7"/>
      <c r="C37" s="7"/>
      <c r="D37" s="7">
        <f t="shared" si="0"/>
        <v>0</v>
      </c>
    </row>
    <row r="38" spans="1:4" ht="18" hidden="1" x14ac:dyDescent="0.3">
      <c r="A38" s="12" t="s">
        <v>187</v>
      </c>
      <c r="B38" s="7"/>
      <c r="C38" s="7"/>
      <c r="D38" s="7">
        <f t="shared" si="0"/>
        <v>0</v>
      </c>
    </row>
    <row r="39" spans="1:4" ht="18" hidden="1" x14ac:dyDescent="0.3">
      <c r="A39" s="9" t="s">
        <v>310</v>
      </c>
      <c r="B39" s="7"/>
      <c r="C39" s="7"/>
      <c r="D39" s="7">
        <f t="shared" si="0"/>
        <v>0</v>
      </c>
    </row>
    <row r="40" spans="1:4" ht="18" hidden="1" x14ac:dyDescent="0.3">
      <c r="A40" s="9" t="s">
        <v>210</v>
      </c>
      <c r="B40" s="7"/>
      <c r="C40" s="7"/>
      <c r="D40" s="7">
        <f t="shared" si="0"/>
        <v>0</v>
      </c>
    </row>
    <row r="41" spans="1:4" ht="18" hidden="1" x14ac:dyDescent="0.3">
      <c r="A41" s="35" t="s">
        <v>211</v>
      </c>
      <c r="B41" s="7"/>
      <c r="C41" s="7"/>
      <c r="D41" s="7">
        <f t="shared" si="0"/>
        <v>0</v>
      </c>
    </row>
    <row r="42" spans="1:4" ht="18" hidden="1" x14ac:dyDescent="0.3">
      <c r="A42" s="9" t="s">
        <v>212</v>
      </c>
      <c r="B42" s="7"/>
      <c r="C42" s="7"/>
      <c r="D42" s="7">
        <f t="shared" si="0"/>
        <v>0</v>
      </c>
    </row>
    <row r="43" spans="1:4" ht="18" hidden="1" x14ac:dyDescent="0.3">
      <c r="A43" s="9" t="s">
        <v>213</v>
      </c>
      <c r="B43" s="7"/>
      <c r="C43" s="7"/>
      <c r="D43" s="7">
        <f t="shared" si="0"/>
        <v>0</v>
      </c>
    </row>
    <row r="44" spans="1:4" ht="18" hidden="1" x14ac:dyDescent="0.3">
      <c r="A44" s="9" t="s">
        <v>214</v>
      </c>
      <c r="B44" s="7"/>
      <c r="C44" s="7"/>
      <c r="D44" s="7">
        <f t="shared" si="0"/>
        <v>0</v>
      </c>
    </row>
    <row r="45" spans="1:4" ht="18" hidden="1" x14ac:dyDescent="0.3">
      <c r="A45" s="9" t="s">
        <v>215</v>
      </c>
      <c r="B45" s="7"/>
      <c r="C45" s="7"/>
      <c r="D45" s="7">
        <f t="shared" si="0"/>
        <v>0</v>
      </c>
    </row>
    <row r="46" spans="1:4" ht="18" hidden="1" x14ac:dyDescent="0.3">
      <c r="A46" s="9" t="s">
        <v>216</v>
      </c>
      <c r="B46" s="7"/>
      <c r="C46" s="7"/>
      <c r="D46" s="7">
        <f t="shared" si="0"/>
        <v>0</v>
      </c>
    </row>
    <row r="47" spans="1:4" ht="18" hidden="1" x14ac:dyDescent="0.3">
      <c r="A47" s="9" t="s">
        <v>99</v>
      </c>
      <c r="B47" s="7"/>
      <c r="C47" s="7"/>
      <c r="D47" s="7">
        <f t="shared" si="0"/>
        <v>0</v>
      </c>
    </row>
    <row r="48" spans="1:4" ht="18" hidden="1" x14ac:dyDescent="0.3">
      <c r="A48" s="42" t="s">
        <v>100</v>
      </c>
      <c r="B48" s="7"/>
      <c r="C48" s="7"/>
      <c r="D48" s="7">
        <f t="shared" si="0"/>
        <v>0</v>
      </c>
    </row>
    <row r="49" spans="1:4" ht="18" hidden="1" x14ac:dyDescent="0.3">
      <c r="A49" s="11" t="s">
        <v>103</v>
      </c>
      <c r="B49" s="7"/>
      <c r="C49" s="7"/>
      <c r="D49" s="7">
        <f t="shared" si="0"/>
        <v>0</v>
      </c>
    </row>
    <row r="50" spans="1:4" ht="18" hidden="1" x14ac:dyDescent="0.3">
      <c r="A50" s="9" t="s">
        <v>105</v>
      </c>
      <c r="B50" s="7"/>
      <c r="C50" s="7"/>
      <c r="D50" s="7">
        <f t="shared" si="0"/>
        <v>0</v>
      </c>
    </row>
    <row r="51" spans="1:4" ht="18" hidden="1" x14ac:dyDescent="0.3">
      <c r="A51" s="9" t="s">
        <v>11</v>
      </c>
      <c r="B51" s="7"/>
      <c r="C51" s="7"/>
      <c r="D51" s="7">
        <f t="shared" si="0"/>
        <v>0</v>
      </c>
    </row>
    <row r="52" spans="1:4" ht="18" hidden="1" x14ac:dyDescent="0.3">
      <c r="A52" s="9" t="s">
        <v>12</v>
      </c>
      <c r="B52" s="7"/>
      <c r="C52" s="7"/>
      <c r="D52" s="7">
        <f t="shared" si="0"/>
        <v>0</v>
      </c>
    </row>
    <row r="53" spans="1:4" ht="18" hidden="1" x14ac:dyDescent="0.3">
      <c r="A53" s="12" t="s">
        <v>13</v>
      </c>
      <c r="B53" s="7"/>
      <c r="C53" s="7"/>
      <c r="D53" s="7">
        <f t="shared" si="0"/>
        <v>0</v>
      </c>
    </row>
    <row r="54" spans="1:4" ht="18" x14ac:dyDescent="0.3">
      <c r="A54" s="9" t="s">
        <v>159</v>
      </c>
      <c r="B54" s="7">
        <v>24</v>
      </c>
      <c r="C54" s="7">
        <v>13000</v>
      </c>
      <c r="D54" s="7">
        <f t="shared" si="0"/>
        <v>312000</v>
      </c>
    </row>
    <row r="55" spans="1:4" ht="18" x14ac:dyDescent="0.3">
      <c r="A55" s="16" t="s">
        <v>160</v>
      </c>
      <c r="B55" s="7">
        <f>20+54</f>
        <v>74</v>
      </c>
      <c r="C55" s="7">
        <v>8000</v>
      </c>
      <c r="D55" s="7">
        <f t="shared" si="0"/>
        <v>592000</v>
      </c>
    </row>
    <row r="56" spans="1:4" ht="18" hidden="1" x14ac:dyDescent="0.3">
      <c r="A56" s="9" t="s">
        <v>193</v>
      </c>
      <c r="B56" s="7"/>
      <c r="C56" s="7"/>
      <c r="D56" s="7">
        <f t="shared" si="0"/>
        <v>0</v>
      </c>
    </row>
    <row r="57" spans="1:4" ht="18" hidden="1" x14ac:dyDescent="0.3">
      <c r="A57" s="33" t="s">
        <v>194</v>
      </c>
      <c r="B57" s="7"/>
      <c r="C57" s="7"/>
      <c r="D57" s="7">
        <f t="shared" si="0"/>
        <v>0</v>
      </c>
    </row>
    <row r="58" spans="1:4" ht="18" hidden="1" x14ac:dyDescent="0.3">
      <c r="A58" s="9" t="s">
        <v>230</v>
      </c>
      <c r="B58" s="7"/>
      <c r="C58" s="7"/>
      <c r="D58" s="7">
        <f t="shared" si="0"/>
        <v>0</v>
      </c>
    </row>
    <row r="59" spans="1:4" ht="18" hidden="1" x14ac:dyDescent="0.3">
      <c r="A59" s="9" t="s">
        <v>231</v>
      </c>
      <c r="B59" s="7"/>
      <c r="C59" s="7"/>
      <c r="D59" s="7">
        <f t="shared" si="0"/>
        <v>0</v>
      </c>
    </row>
    <row r="60" spans="1:4" ht="18" hidden="1" x14ac:dyDescent="0.3">
      <c r="A60" s="12" t="s">
        <v>20</v>
      </c>
      <c r="B60" s="7"/>
      <c r="C60" s="7"/>
      <c r="D60" s="7">
        <f t="shared" si="0"/>
        <v>0</v>
      </c>
    </row>
    <row r="61" spans="1:4" ht="18" hidden="1" x14ac:dyDescent="0.3">
      <c r="A61" s="12" t="s">
        <v>21</v>
      </c>
      <c r="B61" s="7"/>
      <c r="C61" s="7"/>
      <c r="D61" s="7">
        <f t="shared" si="0"/>
        <v>0</v>
      </c>
    </row>
    <row r="62" spans="1:4" ht="18" hidden="1" x14ac:dyDescent="0.3">
      <c r="A62" s="17" t="s">
        <v>167</v>
      </c>
      <c r="B62" s="7"/>
      <c r="C62" s="7"/>
      <c r="D62" s="7">
        <f t="shared" si="0"/>
        <v>0</v>
      </c>
    </row>
    <row r="63" spans="1:4" ht="18" x14ac:dyDescent="0.3">
      <c r="A63" s="29" t="s">
        <v>168</v>
      </c>
      <c r="B63" s="31">
        <f>17+9</f>
        <v>26</v>
      </c>
      <c r="C63" s="31">
        <v>16000</v>
      </c>
      <c r="D63" s="7">
        <f t="shared" si="0"/>
        <v>416000</v>
      </c>
    </row>
    <row r="64" spans="1:4" ht="18" hidden="1" x14ac:dyDescent="0.3">
      <c r="A64" s="9" t="s">
        <v>27</v>
      </c>
      <c r="B64" s="7"/>
      <c r="C64" s="7"/>
      <c r="D64" s="7">
        <f t="shared" si="0"/>
        <v>0</v>
      </c>
    </row>
    <row r="65" spans="1:4" ht="18" hidden="1" x14ac:dyDescent="0.3">
      <c r="A65" s="12" t="s">
        <v>28</v>
      </c>
      <c r="B65" s="7"/>
      <c r="C65" s="7"/>
      <c r="D65" s="7">
        <f t="shared" si="0"/>
        <v>0</v>
      </c>
    </row>
    <row r="66" spans="1:4" ht="18" hidden="1" x14ac:dyDescent="0.3">
      <c r="A66" s="12" t="s">
        <v>29</v>
      </c>
      <c r="B66" s="7"/>
      <c r="C66" s="7"/>
      <c r="D66" s="7">
        <f t="shared" si="0"/>
        <v>0</v>
      </c>
    </row>
    <row r="67" spans="1:4" ht="18" x14ac:dyDescent="0.3">
      <c r="A67" s="9" t="s">
        <v>195</v>
      </c>
      <c r="B67" s="7">
        <f>90+180</f>
        <v>270</v>
      </c>
      <c r="C67" s="7">
        <v>22000</v>
      </c>
      <c r="D67" s="7">
        <f t="shared" si="0"/>
        <v>5940000</v>
      </c>
    </row>
    <row r="68" spans="1:4" ht="18" x14ac:dyDescent="0.3">
      <c r="A68" s="12" t="s">
        <v>196</v>
      </c>
      <c r="B68" s="7">
        <f>460+100</f>
        <v>560</v>
      </c>
      <c r="C68" s="7">
        <v>22000</v>
      </c>
      <c r="D68" s="7">
        <f t="shared" ref="D68:D131" si="1">B68*C68</f>
        <v>12320000</v>
      </c>
    </row>
    <row r="69" spans="1:4" ht="18" hidden="1" x14ac:dyDescent="0.3">
      <c r="A69" s="9" t="s">
        <v>197</v>
      </c>
      <c r="B69" s="7"/>
      <c r="C69" s="7"/>
      <c r="D69" s="7">
        <f t="shared" si="1"/>
        <v>0</v>
      </c>
    </row>
    <row r="70" spans="1:4" ht="18" hidden="1" x14ac:dyDescent="0.3">
      <c r="A70" s="9" t="s">
        <v>198</v>
      </c>
      <c r="B70" s="7"/>
      <c r="C70" s="7"/>
      <c r="D70" s="7">
        <f t="shared" si="1"/>
        <v>0</v>
      </c>
    </row>
    <row r="71" spans="1:4" ht="18" hidden="1" x14ac:dyDescent="0.3">
      <c r="A71" s="9" t="s">
        <v>267</v>
      </c>
      <c r="B71" s="7"/>
      <c r="C71" s="7"/>
      <c r="D71" s="7">
        <f t="shared" si="1"/>
        <v>0</v>
      </c>
    </row>
    <row r="72" spans="1:4" ht="18" hidden="1" x14ac:dyDescent="0.3">
      <c r="A72" s="9" t="s">
        <v>268</v>
      </c>
      <c r="B72" s="7"/>
      <c r="C72" s="7"/>
      <c r="D72" s="7">
        <f t="shared" si="1"/>
        <v>0</v>
      </c>
    </row>
    <row r="73" spans="1:4" ht="18" hidden="1" x14ac:dyDescent="0.3">
      <c r="A73" s="5" t="s">
        <v>2</v>
      </c>
      <c r="B73" s="7"/>
      <c r="C73" s="7"/>
      <c r="D73" s="7">
        <f t="shared" si="1"/>
        <v>0</v>
      </c>
    </row>
    <row r="74" spans="1:4" ht="18" hidden="1" x14ac:dyDescent="0.3">
      <c r="A74" s="8" t="s">
        <v>3</v>
      </c>
      <c r="B74" s="7"/>
      <c r="C74" s="7"/>
      <c r="D74" s="7">
        <f t="shared" si="1"/>
        <v>0</v>
      </c>
    </row>
    <row r="75" spans="1:4" ht="18" hidden="1" x14ac:dyDescent="0.3">
      <c r="A75" s="5" t="s">
        <v>4</v>
      </c>
      <c r="B75" s="7"/>
      <c r="C75" s="7"/>
      <c r="D75" s="7">
        <f t="shared" si="1"/>
        <v>0</v>
      </c>
    </row>
    <row r="76" spans="1:4" ht="18" hidden="1" x14ac:dyDescent="0.3">
      <c r="A76" s="16" t="s">
        <v>55</v>
      </c>
      <c r="B76" s="7"/>
      <c r="C76" s="7"/>
      <c r="D76" s="7">
        <f t="shared" si="1"/>
        <v>0</v>
      </c>
    </row>
    <row r="77" spans="1:4" ht="18" hidden="1" x14ac:dyDescent="0.3">
      <c r="A77" s="13" t="s">
        <v>288</v>
      </c>
      <c r="B77" s="7"/>
      <c r="C77" s="7"/>
      <c r="D77" s="7">
        <f t="shared" si="1"/>
        <v>0</v>
      </c>
    </row>
    <row r="78" spans="1:4" ht="18" hidden="1" x14ac:dyDescent="0.3">
      <c r="A78" s="13" t="s">
        <v>300</v>
      </c>
      <c r="B78" s="7"/>
      <c r="C78" s="7"/>
      <c r="D78" s="7">
        <f t="shared" si="1"/>
        <v>0</v>
      </c>
    </row>
    <row r="79" spans="1:4" ht="18" hidden="1" x14ac:dyDescent="0.3">
      <c r="A79" s="13" t="s">
        <v>301</v>
      </c>
      <c r="B79" s="7"/>
      <c r="C79" s="7"/>
      <c r="D79" s="7">
        <f t="shared" si="1"/>
        <v>0</v>
      </c>
    </row>
    <row r="80" spans="1:4" ht="18" hidden="1" x14ac:dyDescent="0.3">
      <c r="A80" s="13" t="s">
        <v>303</v>
      </c>
      <c r="B80" s="7"/>
      <c r="C80" s="7"/>
      <c r="D80" s="7">
        <f t="shared" si="1"/>
        <v>0</v>
      </c>
    </row>
    <row r="81" spans="1:4" ht="18" hidden="1" x14ac:dyDescent="0.3">
      <c r="A81" s="9" t="s">
        <v>312</v>
      </c>
      <c r="B81" s="37"/>
      <c r="C81" s="37"/>
      <c r="D81" s="7">
        <f t="shared" si="1"/>
        <v>0</v>
      </c>
    </row>
    <row r="82" spans="1:4" ht="18" hidden="1" x14ac:dyDescent="0.3">
      <c r="A82" s="9" t="s">
        <v>79</v>
      </c>
      <c r="B82" s="7"/>
      <c r="C82" s="7"/>
      <c r="D82" s="7">
        <f t="shared" si="1"/>
        <v>0</v>
      </c>
    </row>
    <row r="83" spans="1:4" ht="18" x14ac:dyDescent="0.3">
      <c r="A83" s="9" t="s">
        <v>80</v>
      </c>
      <c r="B83" s="7">
        <f>70+60</f>
        <v>130</v>
      </c>
      <c r="C83" s="7">
        <v>9000</v>
      </c>
      <c r="D83" s="7">
        <f t="shared" si="1"/>
        <v>1170000</v>
      </c>
    </row>
    <row r="84" spans="1:4" ht="18" hidden="1" x14ac:dyDescent="0.3">
      <c r="A84" s="9" t="s">
        <v>81</v>
      </c>
      <c r="B84" s="7"/>
      <c r="C84" s="7"/>
      <c r="D84" s="7">
        <f t="shared" si="1"/>
        <v>0</v>
      </c>
    </row>
    <row r="85" spans="1:4" ht="18" hidden="1" x14ac:dyDescent="0.3">
      <c r="A85" s="9" t="s">
        <v>82</v>
      </c>
      <c r="B85" s="7"/>
      <c r="C85" s="7"/>
      <c r="D85" s="7">
        <f t="shared" si="1"/>
        <v>0</v>
      </c>
    </row>
    <row r="86" spans="1:4" ht="18" hidden="1" x14ac:dyDescent="0.3">
      <c r="A86" s="9" t="s">
        <v>83</v>
      </c>
      <c r="B86" s="7"/>
      <c r="C86" s="7"/>
      <c r="D86" s="7">
        <f t="shared" si="1"/>
        <v>0</v>
      </c>
    </row>
    <row r="87" spans="1:4" ht="18" x14ac:dyDescent="0.3">
      <c r="A87" s="9" t="s">
        <v>170</v>
      </c>
      <c r="B87" s="7">
        <v>3</v>
      </c>
      <c r="C87" s="7">
        <v>34000</v>
      </c>
      <c r="D87" s="7">
        <f t="shared" si="1"/>
        <v>102000</v>
      </c>
    </row>
    <row r="88" spans="1:4" ht="18" hidden="1" x14ac:dyDescent="0.3">
      <c r="A88" s="34" t="s">
        <v>229</v>
      </c>
      <c r="B88" s="7"/>
      <c r="C88" s="7"/>
      <c r="D88" s="7">
        <f t="shared" si="1"/>
        <v>0</v>
      </c>
    </row>
    <row r="89" spans="1:4" ht="18" hidden="1" x14ac:dyDescent="0.3">
      <c r="A89" s="9" t="s">
        <v>235</v>
      </c>
      <c r="B89" s="7"/>
      <c r="C89" s="7"/>
      <c r="D89" s="7">
        <f t="shared" si="1"/>
        <v>0</v>
      </c>
    </row>
    <row r="90" spans="1:4" ht="18" hidden="1" x14ac:dyDescent="0.3">
      <c r="A90" s="9" t="s">
        <v>236</v>
      </c>
      <c r="B90" s="7"/>
      <c r="C90" s="7"/>
      <c r="D90" s="7">
        <f t="shared" si="1"/>
        <v>0</v>
      </c>
    </row>
    <row r="91" spans="1:4" ht="18" hidden="1" x14ac:dyDescent="0.3">
      <c r="A91" s="9" t="s">
        <v>257</v>
      </c>
      <c r="B91" s="15"/>
      <c r="C91" s="15"/>
      <c r="D91" s="7">
        <f t="shared" si="1"/>
        <v>0</v>
      </c>
    </row>
    <row r="92" spans="1:4" ht="18" hidden="1" x14ac:dyDescent="0.3">
      <c r="A92" s="13" t="s">
        <v>258</v>
      </c>
      <c r="B92" s="7"/>
      <c r="C92" s="7"/>
      <c r="D92" s="7">
        <f t="shared" si="1"/>
        <v>0</v>
      </c>
    </row>
    <row r="93" spans="1:4" ht="18" hidden="1" x14ac:dyDescent="0.3">
      <c r="A93" s="12" t="s">
        <v>286</v>
      </c>
      <c r="B93" s="7"/>
      <c r="C93" s="7"/>
      <c r="D93" s="7">
        <f t="shared" si="1"/>
        <v>0</v>
      </c>
    </row>
    <row r="94" spans="1:4" ht="18" hidden="1" x14ac:dyDescent="0.3">
      <c r="A94" s="16" t="s">
        <v>287</v>
      </c>
      <c r="B94" s="7"/>
      <c r="C94" s="7"/>
      <c r="D94" s="7">
        <f t="shared" si="1"/>
        <v>0</v>
      </c>
    </row>
    <row r="95" spans="1:4" ht="18" hidden="1" x14ac:dyDescent="0.3">
      <c r="A95" s="9" t="s">
        <v>118</v>
      </c>
      <c r="B95" s="7"/>
      <c r="C95" s="7"/>
      <c r="D95" s="7">
        <f t="shared" si="1"/>
        <v>0</v>
      </c>
    </row>
    <row r="96" spans="1:4" ht="18" hidden="1" x14ac:dyDescent="0.3">
      <c r="A96" s="16" t="s">
        <v>36</v>
      </c>
      <c r="B96" s="7"/>
      <c r="C96" s="7"/>
      <c r="D96" s="7">
        <f t="shared" si="1"/>
        <v>0</v>
      </c>
    </row>
    <row r="97" spans="1:4" ht="18" hidden="1" x14ac:dyDescent="0.3">
      <c r="A97" s="9" t="s">
        <v>37</v>
      </c>
      <c r="B97" s="7"/>
      <c r="C97" s="7"/>
      <c r="D97" s="7">
        <f t="shared" si="1"/>
        <v>0</v>
      </c>
    </row>
    <row r="98" spans="1:4" ht="18" hidden="1" x14ac:dyDescent="0.3">
      <c r="A98" s="9" t="s">
        <v>38</v>
      </c>
      <c r="B98" s="7"/>
      <c r="C98" s="7"/>
      <c r="D98" s="7">
        <f t="shared" si="1"/>
        <v>0</v>
      </c>
    </row>
    <row r="99" spans="1:4" ht="18" hidden="1" x14ac:dyDescent="0.3">
      <c r="A99" s="16" t="s">
        <v>276</v>
      </c>
      <c r="B99" s="7"/>
      <c r="C99" s="7"/>
      <c r="D99" s="7">
        <f t="shared" si="1"/>
        <v>0</v>
      </c>
    </row>
    <row r="100" spans="1:4" ht="18" hidden="1" x14ac:dyDescent="0.3">
      <c r="A100" s="16" t="s">
        <v>277</v>
      </c>
      <c r="B100" s="7"/>
      <c r="C100" s="7"/>
      <c r="D100" s="7">
        <f t="shared" si="1"/>
        <v>0</v>
      </c>
    </row>
    <row r="101" spans="1:4" ht="18" hidden="1" x14ac:dyDescent="0.3">
      <c r="A101" s="9" t="s">
        <v>135</v>
      </c>
      <c r="B101" s="15"/>
      <c r="C101" s="15"/>
      <c r="D101" s="7">
        <f t="shared" si="1"/>
        <v>0</v>
      </c>
    </row>
    <row r="102" spans="1:4" ht="18" hidden="1" x14ac:dyDescent="0.3">
      <c r="A102" s="22" t="s">
        <v>136</v>
      </c>
      <c r="B102" s="15"/>
      <c r="C102" s="15"/>
      <c r="D102" s="7">
        <f t="shared" si="1"/>
        <v>0</v>
      </c>
    </row>
    <row r="103" spans="1:4" ht="18" x14ac:dyDescent="0.3">
      <c r="A103" s="22" t="s">
        <v>138</v>
      </c>
      <c r="B103" s="15">
        <v>1.5</v>
      </c>
      <c r="C103" s="15">
        <v>70000</v>
      </c>
      <c r="D103" s="7">
        <f t="shared" si="1"/>
        <v>105000</v>
      </c>
    </row>
    <row r="104" spans="1:4" ht="18" hidden="1" x14ac:dyDescent="0.3">
      <c r="A104" s="22" t="s">
        <v>139</v>
      </c>
      <c r="B104" s="15"/>
      <c r="C104" s="15"/>
      <c r="D104" s="7">
        <f t="shared" si="1"/>
        <v>0</v>
      </c>
    </row>
    <row r="105" spans="1:4" ht="18" x14ac:dyDescent="0.3">
      <c r="A105" s="9" t="s">
        <v>140</v>
      </c>
      <c r="B105" s="45">
        <v>0.75</v>
      </c>
      <c r="C105" s="15">
        <v>80000</v>
      </c>
      <c r="D105" s="7">
        <f t="shared" si="1"/>
        <v>60000</v>
      </c>
    </row>
    <row r="106" spans="1:4" ht="18" hidden="1" x14ac:dyDescent="0.3">
      <c r="A106" s="9" t="s">
        <v>141</v>
      </c>
      <c r="B106" s="15"/>
      <c r="C106" s="15"/>
      <c r="D106" s="7">
        <f t="shared" si="1"/>
        <v>0</v>
      </c>
    </row>
    <row r="107" spans="1:4" ht="18" hidden="1" x14ac:dyDescent="0.3">
      <c r="A107" s="9" t="s">
        <v>143</v>
      </c>
      <c r="B107" s="15"/>
      <c r="C107" s="15"/>
      <c r="D107" s="7">
        <f t="shared" si="1"/>
        <v>0</v>
      </c>
    </row>
    <row r="108" spans="1:4" ht="18" x14ac:dyDescent="0.3">
      <c r="A108" s="9" t="s">
        <v>144</v>
      </c>
      <c r="B108" s="15">
        <v>1</v>
      </c>
      <c r="C108" s="15">
        <v>70000</v>
      </c>
      <c r="D108" s="7">
        <f t="shared" si="1"/>
        <v>70000</v>
      </c>
    </row>
    <row r="109" spans="1:4" ht="18" hidden="1" x14ac:dyDescent="0.3">
      <c r="A109" s="9" t="s">
        <v>145</v>
      </c>
      <c r="B109" s="15"/>
      <c r="C109" s="15"/>
      <c r="D109" s="7">
        <f t="shared" si="1"/>
        <v>0</v>
      </c>
    </row>
    <row r="110" spans="1:4" ht="18" hidden="1" x14ac:dyDescent="0.3">
      <c r="A110" s="9" t="s">
        <v>156</v>
      </c>
      <c r="B110" s="15"/>
      <c r="C110" s="15"/>
      <c r="D110" s="7">
        <f t="shared" si="1"/>
        <v>0</v>
      </c>
    </row>
    <row r="111" spans="1:4" ht="18" x14ac:dyDescent="0.3">
      <c r="A111" s="9" t="s">
        <v>157</v>
      </c>
      <c r="B111" s="15">
        <v>3</v>
      </c>
      <c r="C111" s="15">
        <v>70000</v>
      </c>
      <c r="D111" s="7">
        <f t="shared" si="1"/>
        <v>210000</v>
      </c>
    </row>
    <row r="112" spans="1:4" ht="18" hidden="1" x14ac:dyDescent="0.3">
      <c r="A112" s="9" t="s">
        <v>158</v>
      </c>
      <c r="B112" s="15"/>
      <c r="C112" s="15"/>
      <c r="D112" s="7">
        <f t="shared" si="1"/>
        <v>0</v>
      </c>
    </row>
    <row r="113" spans="1:4" ht="18" hidden="1" x14ac:dyDescent="0.3">
      <c r="A113" s="12" t="s">
        <v>46</v>
      </c>
      <c r="B113" s="7"/>
      <c r="C113" s="7"/>
      <c r="D113" s="7">
        <f t="shared" si="1"/>
        <v>0</v>
      </c>
    </row>
    <row r="114" spans="1:4" ht="18" hidden="1" x14ac:dyDescent="0.3">
      <c r="A114" s="9" t="s">
        <v>56</v>
      </c>
      <c r="B114" s="7"/>
      <c r="C114" s="7"/>
      <c r="D114" s="7">
        <f t="shared" si="1"/>
        <v>0</v>
      </c>
    </row>
    <row r="115" spans="1:4" ht="18" hidden="1" x14ac:dyDescent="0.3">
      <c r="A115" s="9" t="s">
        <v>69</v>
      </c>
      <c r="B115" s="7"/>
      <c r="C115" s="7"/>
      <c r="D115" s="7">
        <f t="shared" si="1"/>
        <v>0</v>
      </c>
    </row>
    <row r="116" spans="1:4" ht="18" hidden="1" x14ac:dyDescent="0.3">
      <c r="A116" s="12" t="s">
        <v>70</v>
      </c>
      <c r="B116" s="7"/>
      <c r="C116" s="7"/>
      <c r="D116" s="7">
        <f t="shared" si="1"/>
        <v>0</v>
      </c>
    </row>
    <row r="117" spans="1:4" ht="18" hidden="1" x14ac:dyDescent="0.3">
      <c r="A117" s="9" t="s">
        <v>15</v>
      </c>
      <c r="B117" s="7"/>
      <c r="C117" s="7"/>
      <c r="D117" s="7">
        <f t="shared" si="1"/>
        <v>0</v>
      </c>
    </row>
    <row r="118" spans="1:4" ht="18" hidden="1" x14ac:dyDescent="0.3">
      <c r="A118" s="9" t="s">
        <v>265</v>
      </c>
      <c r="B118" s="7"/>
      <c r="C118" s="7"/>
      <c r="D118" s="7">
        <f t="shared" si="1"/>
        <v>0</v>
      </c>
    </row>
    <row r="119" spans="1:4" ht="18" hidden="1" x14ac:dyDescent="0.3">
      <c r="A119" s="9" t="s">
        <v>294</v>
      </c>
      <c r="B119" s="7"/>
      <c r="C119" s="7"/>
      <c r="D119" s="7">
        <f t="shared" si="1"/>
        <v>0</v>
      </c>
    </row>
    <row r="120" spans="1:4" ht="18" hidden="1" x14ac:dyDescent="0.3">
      <c r="A120" s="9" t="s">
        <v>19</v>
      </c>
      <c r="B120" s="7"/>
      <c r="C120" s="7"/>
      <c r="D120" s="7">
        <f t="shared" si="1"/>
        <v>0</v>
      </c>
    </row>
    <row r="121" spans="1:4" ht="18" hidden="1" x14ac:dyDescent="0.3">
      <c r="A121" s="9" t="s">
        <v>34</v>
      </c>
      <c r="B121" s="7"/>
      <c r="C121" s="7"/>
      <c r="D121" s="7">
        <f t="shared" si="1"/>
        <v>0</v>
      </c>
    </row>
    <row r="122" spans="1:4" ht="18" hidden="1" x14ac:dyDescent="0.3">
      <c r="A122" s="11" t="s">
        <v>42</v>
      </c>
      <c r="B122" s="7"/>
      <c r="C122" s="7"/>
      <c r="D122" s="7">
        <f t="shared" si="1"/>
        <v>0</v>
      </c>
    </row>
    <row r="123" spans="1:4" ht="18" hidden="1" x14ac:dyDescent="0.3">
      <c r="A123" s="13" t="s">
        <v>43</v>
      </c>
      <c r="B123" s="7"/>
      <c r="C123" s="7"/>
      <c r="D123" s="7">
        <f t="shared" si="1"/>
        <v>0</v>
      </c>
    </row>
    <row r="124" spans="1:4" ht="18" hidden="1" x14ac:dyDescent="0.3">
      <c r="A124" s="10" t="s">
        <v>119</v>
      </c>
      <c r="B124" s="7"/>
      <c r="C124" s="7"/>
      <c r="D124" s="7">
        <f t="shared" si="1"/>
        <v>0</v>
      </c>
    </row>
    <row r="125" spans="1:4" ht="18" hidden="1" x14ac:dyDescent="0.3">
      <c r="A125" s="13" t="s">
        <v>120</v>
      </c>
      <c r="B125" s="7"/>
      <c r="C125" s="7"/>
      <c r="D125" s="7">
        <f t="shared" si="1"/>
        <v>0</v>
      </c>
    </row>
    <row r="126" spans="1:4" ht="18" hidden="1" x14ac:dyDescent="0.3">
      <c r="A126" s="12" t="s">
        <v>121</v>
      </c>
      <c r="B126" s="15"/>
      <c r="C126" s="15"/>
      <c r="D126" s="7">
        <f t="shared" si="1"/>
        <v>0</v>
      </c>
    </row>
    <row r="127" spans="1:4" ht="18" hidden="1" x14ac:dyDescent="0.3">
      <c r="A127" s="12" t="s">
        <v>122</v>
      </c>
      <c r="B127" s="15"/>
      <c r="C127" s="15"/>
      <c r="D127" s="7">
        <f t="shared" si="1"/>
        <v>0</v>
      </c>
    </row>
    <row r="128" spans="1:4" ht="18" hidden="1" x14ac:dyDescent="0.3">
      <c r="A128" s="12" t="s">
        <v>123</v>
      </c>
      <c r="B128" s="15"/>
      <c r="C128" s="15"/>
      <c r="D128" s="7">
        <f t="shared" si="1"/>
        <v>0</v>
      </c>
    </row>
    <row r="129" spans="1:4" ht="18" hidden="1" x14ac:dyDescent="0.3">
      <c r="A129" s="12" t="s">
        <v>124</v>
      </c>
      <c r="B129" s="26"/>
      <c r="C129" s="26"/>
      <c r="D129" s="7">
        <f t="shared" si="1"/>
        <v>0</v>
      </c>
    </row>
    <row r="130" spans="1:4" ht="18" hidden="1" x14ac:dyDescent="0.3">
      <c r="A130" s="9" t="s">
        <v>142</v>
      </c>
      <c r="B130" s="15"/>
      <c r="C130" s="15"/>
      <c r="D130" s="7">
        <f t="shared" si="1"/>
        <v>0</v>
      </c>
    </row>
    <row r="131" spans="1:4" ht="18" hidden="1" x14ac:dyDescent="0.3">
      <c r="A131" s="16" t="s">
        <v>217</v>
      </c>
      <c r="B131" s="7"/>
      <c r="C131" s="7"/>
      <c r="D131" s="7">
        <f t="shared" si="1"/>
        <v>0</v>
      </c>
    </row>
    <row r="132" spans="1:4" ht="18" hidden="1" x14ac:dyDescent="0.3">
      <c r="A132" s="16" t="s">
        <v>218</v>
      </c>
      <c r="B132" s="7"/>
      <c r="C132" s="7"/>
      <c r="D132" s="7">
        <f t="shared" ref="D132:D195" si="2">B132*C132</f>
        <v>0</v>
      </c>
    </row>
    <row r="133" spans="1:4" ht="18" x14ac:dyDescent="0.3">
      <c r="A133" s="16" t="s">
        <v>219</v>
      </c>
      <c r="B133" s="15">
        <v>0.3</v>
      </c>
      <c r="C133" s="7">
        <v>45000</v>
      </c>
      <c r="D133" s="7">
        <f t="shared" si="2"/>
        <v>13500</v>
      </c>
    </row>
    <row r="134" spans="1:4" ht="18" hidden="1" x14ac:dyDescent="0.3">
      <c r="A134" s="16" t="s">
        <v>220</v>
      </c>
      <c r="B134" s="7"/>
      <c r="C134" s="7"/>
      <c r="D134" s="7">
        <f t="shared" si="2"/>
        <v>0</v>
      </c>
    </row>
    <row r="135" spans="1:4" ht="18" hidden="1" x14ac:dyDescent="0.3">
      <c r="A135" s="9" t="s">
        <v>221</v>
      </c>
      <c r="B135" s="7"/>
      <c r="C135" s="7"/>
      <c r="D135" s="7">
        <f t="shared" si="2"/>
        <v>0</v>
      </c>
    </row>
    <row r="136" spans="1:4" ht="18" hidden="1" x14ac:dyDescent="0.3">
      <c r="A136" s="9" t="s">
        <v>222</v>
      </c>
      <c r="B136" s="7"/>
      <c r="C136" s="7"/>
      <c r="D136" s="7">
        <f t="shared" si="2"/>
        <v>0</v>
      </c>
    </row>
    <row r="137" spans="1:4" ht="18" hidden="1" x14ac:dyDescent="0.3">
      <c r="A137" s="16" t="s">
        <v>223</v>
      </c>
      <c r="B137" s="7"/>
      <c r="C137" s="7"/>
      <c r="D137" s="7">
        <f t="shared" si="2"/>
        <v>0</v>
      </c>
    </row>
    <row r="138" spans="1:4" ht="18" hidden="1" x14ac:dyDescent="0.3">
      <c r="A138" s="16" t="s">
        <v>224</v>
      </c>
      <c r="B138" s="7"/>
      <c r="C138" s="7"/>
      <c r="D138" s="7">
        <f t="shared" si="2"/>
        <v>0</v>
      </c>
    </row>
    <row r="139" spans="1:4" ht="18" hidden="1" x14ac:dyDescent="0.3">
      <c r="A139" s="9" t="s">
        <v>237</v>
      </c>
      <c r="B139" s="15"/>
      <c r="C139" s="15"/>
      <c r="D139" s="7">
        <f t="shared" si="2"/>
        <v>0</v>
      </c>
    </row>
    <row r="140" spans="1:4" ht="18" hidden="1" x14ac:dyDescent="0.3">
      <c r="A140" s="9" t="s">
        <v>239</v>
      </c>
      <c r="B140" s="15"/>
      <c r="C140" s="15"/>
      <c r="D140" s="7">
        <f t="shared" si="2"/>
        <v>0</v>
      </c>
    </row>
    <row r="141" spans="1:4" ht="18" hidden="1" x14ac:dyDescent="0.3">
      <c r="A141" s="12" t="s">
        <v>274</v>
      </c>
      <c r="B141" s="15"/>
      <c r="C141" s="15"/>
      <c r="D141" s="7">
        <f t="shared" si="2"/>
        <v>0</v>
      </c>
    </row>
    <row r="142" spans="1:4" ht="18" hidden="1" x14ac:dyDescent="0.3">
      <c r="A142" s="9" t="s">
        <v>284</v>
      </c>
      <c r="B142" s="7"/>
      <c r="C142" s="7"/>
      <c r="D142" s="7">
        <f t="shared" si="2"/>
        <v>0</v>
      </c>
    </row>
    <row r="143" spans="1:4" ht="18" hidden="1" x14ac:dyDescent="0.3">
      <c r="A143" s="13" t="s">
        <v>285</v>
      </c>
      <c r="B143" s="7"/>
      <c r="C143" s="7"/>
      <c r="D143" s="7">
        <f t="shared" si="2"/>
        <v>0</v>
      </c>
    </row>
    <row r="144" spans="1:4" ht="18" hidden="1" x14ac:dyDescent="0.3">
      <c r="A144" s="12" t="s">
        <v>295</v>
      </c>
      <c r="B144" s="7"/>
      <c r="C144" s="7"/>
      <c r="D144" s="7">
        <f t="shared" si="2"/>
        <v>0</v>
      </c>
    </row>
    <row r="145" spans="1:4" ht="18" hidden="1" x14ac:dyDescent="0.3">
      <c r="A145" s="9" t="s">
        <v>199</v>
      </c>
      <c r="B145" s="7"/>
      <c r="C145" s="7"/>
      <c r="D145" s="7">
        <f t="shared" si="2"/>
        <v>0</v>
      </c>
    </row>
    <row r="146" spans="1:4" ht="18" hidden="1" x14ac:dyDescent="0.3">
      <c r="A146" s="34" t="s">
        <v>200</v>
      </c>
      <c r="B146" s="7"/>
      <c r="C146" s="7"/>
      <c r="D146" s="7">
        <f t="shared" si="2"/>
        <v>0</v>
      </c>
    </row>
    <row r="147" spans="1:4" ht="18" hidden="1" x14ac:dyDescent="0.3">
      <c r="A147" s="34" t="s">
        <v>201</v>
      </c>
      <c r="B147" s="7"/>
      <c r="C147" s="7"/>
      <c r="D147" s="7">
        <f t="shared" si="2"/>
        <v>0</v>
      </c>
    </row>
    <row r="148" spans="1:4" ht="18" hidden="1" x14ac:dyDescent="0.3">
      <c r="A148" s="9" t="s">
        <v>35</v>
      </c>
      <c r="B148" s="7"/>
      <c r="C148" s="7"/>
      <c r="D148" s="7">
        <f t="shared" si="2"/>
        <v>0</v>
      </c>
    </row>
    <row r="149" spans="1:4" ht="18" hidden="1" x14ac:dyDescent="0.3">
      <c r="A149" s="9" t="s">
        <v>270</v>
      </c>
      <c r="B149" s="7"/>
      <c r="C149" s="7"/>
      <c r="D149" s="7">
        <f t="shared" si="2"/>
        <v>0</v>
      </c>
    </row>
    <row r="150" spans="1:4" ht="18" hidden="1" x14ac:dyDescent="0.3">
      <c r="A150" s="9" t="s">
        <v>47</v>
      </c>
      <c r="B150" s="7"/>
      <c r="C150" s="7"/>
      <c r="D150" s="7">
        <f t="shared" si="2"/>
        <v>0</v>
      </c>
    </row>
    <row r="151" spans="1:4" ht="18" hidden="1" x14ac:dyDescent="0.3">
      <c r="A151" s="16" t="s">
        <v>48</v>
      </c>
      <c r="B151" s="7"/>
      <c r="C151" s="7"/>
      <c r="D151" s="7">
        <f t="shared" si="2"/>
        <v>0</v>
      </c>
    </row>
    <row r="152" spans="1:4" ht="18" x14ac:dyDescent="0.3">
      <c r="A152" s="16" t="s">
        <v>49</v>
      </c>
      <c r="B152" s="7">
        <v>7</v>
      </c>
      <c r="C152" s="7">
        <v>4200</v>
      </c>
      <c r="D152" s="7">
        <f t="shared" si="2"/>
        <v>29400</v>
      </c>
    </row>
    <row r="153" spans="1:4" ht="18" hidden="1" x14ac:dyDescent="0.3">
      <c r="A153" s="16" t="s">
        <v>50</v>
      </c>
      <c r="B153" s="7"/>
      <c r="C153" s="7"/>
      <c r="D153" s="7">
        <f t="shared" si="2"/>
        <v>0</v>
      </c>
    </row>
    <row r="154" spans="1:4" ht="18" hidden="1" x14ac:dyDescent="0.3">
      <c r="A154" s="9" t="s">
        <v>51</v>
      </c>
      <c r="B154" s="7"/>
      <c r="C154" s="7"/>
      <c r="D154" s="7">
        <f t="shared" si="2"/>
        <v>0</v>
      </c>
    </row>
    <row r="155" spans="1:4" ht="18" hidden="1" x14ac:dyDescent="0.3">
      <c r="A155" s="11" t="s">
        <v>52</v>
      </c>
      <c r="B155" s="7"/>
      <c r="C155" s="7"/>
      <c r="D155" s="7">
        <f t="shared" si="2"/>
        <v>0</v>
      </c>
    </row>
    <row r="156" spans="1:4" ht="18" hidden="1" x14ac:dyDescent="0.3">
      <c r="A156" s="9" t="s">
        <v>53</v>
      </c>
      <c r="B156" s="7"/>
      <c r="C156" s="7"/>
      <c r="D156" s="7">
        <f t="shared" si="2"/>
        <v>0</v>
      </c>
    </row>
    <row r="157" spans="1:4" ht="18" hidden="1" x14ac:dyDescent="0.3">
      <c r="A157" s="9" t="s">
        <v>54</v>
      </c>
      <c r="B157" s="7"/>
      <c r="C157" s="7"/>
      <c r="D157" s="7">
        <f t="shared" si="2"/>
        <v>0</v>
      </c>
    </row>
    <row r="158" spans="1:4" ht="18" hidden="1" x14ac:dyDescent="0.3">
      <c r="A158" s="17" t="s">
        <v>58</v>
      </c>
      <c r="B158" s="7"/>
      <c r="C158" s="7"/>
      <c r="D158" s="7">
        <f t="shared" si="2"/>
        <v>0</v>
      </c>
    </row>
    <row r="159" spans="1:4" ht="18" hidden="1" x14ac:dyDescent="0.3">
      <c r="A159" s="9" t="s">
        <v>59</v>
      </c>
      <c r="B159" s="7"/>
      <c r="C159" s="7"/>
      <c r="D159" s="7">
        <f t="shared" si="2"/>
        <v>0</v>
      </c>
    </row>
    <row r="160" spans="1:4" ht="18" hidden="1" x14ac:dyDescent="0.3">
      <c r="A160" s="19" t="s">
        <v>60</v>
      </c>
      <c r="B160" s="7"/>
      <c r="C160" s="7"/>
      <c r="D160" s="7">
        <f t="shared" si="2"/>
        <v>0</v>
      </c>
    </row>
    <row r="161" spans="1:4" ht="18" hidden="1" x14ac:dyDescent="0.3">
      <c r="A161" s="9" t="s">
        <v>146</v>
      </c>
      <c r="B161" s="7"/>
      <c r="C161" s="7"/>
      <c r="D161" s="7">
        <f t="shared" si="2"/>
        <v>0</v>
      </c>
    </row>
    <row r="162" spans="1:4" ht="18" hidden="1" x14ac:dyDescent="0.3">
      <c r="A162" s="9" t="s">
        <v>147</v>
      </c>
      <c r="B162" s="7"/>
      <c r="C162" s="7"/>
      <c r="D162" s="7">
        <f t="shared" si="2"/>
        <v>0</v>
      </c>
    </row>
    <row r="163" spans="1:4" ht="18" hidden="1" x14ac:dyDescent="0.3">
      <c r="A163" s="9" t="s">
        <v>148</v>
      </c>
      <c r="B163" s="7"/>
      <c r="C163" s="7"/>
      <c r="D163" s="7">
        <f t="shared" si="2"/>
        <v>0</v>
      </c>
    </row>
    <row r="164" spans="1:4" ht="18" hidden="1" x14ac:dyDescent="0.3">
      <c r="A164" s="9" t="s">
        <v>149</v>
      </c>
      <c r="B164" s="7"/>
      <c r="C164" s="7"/>
      <c r="D164" s="7">
        <f t="shared" si="2"/>
        <v>0</v>
      </c>
    </row>
    <row r="165" spans="1:4" ht="18" hidden="1" x14ac:dyDescent="0.3">
      <c r="A165" s="9" t="s">
        <v>150</v>
      </c>
      <c r="B165" s="7"/>
      <c r="C165" s="7"/>
      <c r="D165" s="7">
        <f t="shared" si="2"/>
        <v>0</v>
      </c>
    </row>
    <row r="166" spans="1:4" ht="18" hidden="1" x14ac:dyDescent="0.3">
      <c r="A166" s="16" t="s">
        <v>151</v>
      </c>
      <c r="B166" s="7"/>
      <c r="C166" s="7"/>
      <c r="D166" s="7">
        <f t="shared" si="2"/>
        <v>0</v>
      </c>
    </row>
    <row r="167" spans="1:4" ht="18" hidden="1" x14ac:dyDescent="0.3">
      <c r="A167" s="9" t="s">
        <v>71</v>
      </c>
      <c r="B167" s="7"/>
      <c r="C167" s="7"/>
      <c r="D167" s="7">
        <f t="shared" si="2"/>
        <v>0</v>
      </c>
    </row>
    <row r="168" spans="1:4" ht="18" x14ac:dyDescent="0.3">
      <c r="A168" s="13" t="s">
        <v>72</v>
      </c>
      <c r="B168" s="7">
        <f>70+28</f>
        <v>98</v>
      </c>
      <c r="C168" s="7">
        <v>13000</v>
      </c>
      <c r="D168" s="7">
        <f t="shared" si="2"/>
        <v>1274000</v>
      </c>
    </row>
    <row r="169" spans="1:4" ht="18" hidden="1" x14ac:dyDescent="0.3">
      <c r="A169" s="9" t="s">
        <v>73</v>
      </c>
      <c r="B169" s="7"/>
      <c r="C169" s="7"/>
      <c r="D169" s="7">
        <f t="shared" si="2"/>
        <v>0</v>
      </c>
    </row>
    <row r="170" spans="1:4" ht="18" hidden="1" x14ac:dyDescent="0.3">
      <c r="A170" s="9" t="s">
        <v>74</v>
      </c>
      <c r="B170" s="7"/>
      <c r="C170" s="7"/>
      <c r="D170" s="7">
        <f t="shared" si="2"/>
        <v>0</v>
      </c>
    </row>
    <row r="171" spans="1:4" ht="18" hidden="1" x14ac:dyDescent="0.3">
      <c r="A171" s="9" t="s">
        <v>75</v>
      </c>
      <c r="B171" s="7"/>
      <c r="C171" s="7"/>
      <c r="D171" s="7">
        <f t="shared" si="2"/>
        <v>0</v>
      </c>
    </row>
    <row r="172" spans="1:4" ht="18" hidden="1" x14ac:dyDescent="0.3">
      <c r="A172" s="13" t="s">
        <v>89</v>
      </c>
      <c r="B172" s="7"/>
      <c r="C172" s="7"/>
      <c r="D172" s="7">
        <f t="shared" si="2"/>
        <v>0</v>
      </c>
    </row>
    <row r="173" spans="1:4" ht="18" hidden="1" x14ac:dyDescent="0.3">
      <c r="A173" s="9" t="s">
        <v>297</v>
      </c>
      <c r="B173" s="7"/>
      <c r="C173" s="7"/>
      <c r="D173" s="7">
        <f t="shared" si="2"/>
        <v>0</v>
      </c>
    </row>
    <row r="174" spans="1:4" ht="18" hidden="1" x14ac:dyDescent="0.3">
      <c r="A174" s="12" t="s">
        <v>311</v>
      </c>
      <c r="B174" s="7"/>
      <c r="C174" s="7"/>
      <c r="D174" s="7">
        <f t="shared" si="2"/>
        <v>0</v>
      </c>
    </row>
    <row r="175" spans="1:4" ht="18" hidden="1" x14ac:dyDescent="0.3">
      <c r="A175" s="9" t="s">
        <v>314</v>
      </c>
      <c r="B175" s="7"/>
      <c r="C175" s="7"/>
      <c r="D175" s="7">
        <f t="shared" si="2"/>
        <v>0</v>
      </c>
    </row>
    <row r="176" spans="1:4" ht="18" hidden="1" x14ac:dyDescent="0.3">
      <c r="A176" s="21" t="s">
        <v>86</v>
      </c>
      <c r="B176" s="7"/>
      <c r="C176" s="7"/>
      <c r="D176" s="7">
        <f t="shared" si="2"/>
        <v>0</v>
      </c>
    </row>
    <row r="177" spans="1:4" ht="18" hidden="1" x14ac:dyDescent="0.3">
      <c r="A177" s="21" t="s">
        <v>87</v>
      </c>
      <c r="B177" s="7"/>
      <c r="C177" s="7"/>
      <c r="D177" s="7">
        <f t="shared" si="2"/>
        <v>0</v>
      </c>
    </row>
    <row r="178" spans="1:4" ht="18" hidden="1" x14ac:dyDescent="0.3">
      <c r="A178" s="11" t="s">
        <v>88</v>
      </c>
      <c r="B178" s="7"/>
      <c r="C178" s="7"/>
      <c r="D178" s="7">
        <f t="shared" si="2"/>
        <v>0</v>
      </c>
    </row>
    <row r="179" spans="1:4" ht="18" hidden="1" x14ac:dyDescent="0.3">
      <c r="A179" s="12" t="s">
        <v>175</v>
      </c>
      <c r="B179" s="7"/>
      <c r="C179" s="7"/>
      <c r="D179" s="7">
        <f t="shared" si="2"/>
        <v>0</v>
      </c>
    </row>
    <row r="180" spans="1:4" ht="18" hidden="1" x14ac:dyDescent="0.3">
      <c r="A180" s="12" t="s">
        <v>176</v>
      </c>
      <c r="B180" s="7"/>
      <c r="C180" s="7"/>
      <c r="D180" s="7">
        <f t="shared" si="2"/>
        <v>0</v>
      </c>
    </row>
    <row r="181" spans="1:4" ht="18" hidden="1" x14ac:dyDescent="0.3">
      <c r="A181" s="12" t="s">
        <v>177</v>
      </c>
      <c r="B181" s="7"/>
      <c r="C181" s="7"/>
      <c r="D181" s="7">
        <f t="shared" si="2"/>
        <v>0</v>
      </c>
    </row>
    <row r="182" spans="1:4" ht="18" x14ac:dyDescent="0.3">
      <c r="A182" s="9" t="s">
        <v>178</v>
      </c>
      <c r="B182" s="7">
        <f>40/0.3</f>
        <v>133.33333333333334</v>
      </c>
      <c r="C182" s="7">
        <v>2100</v>
      </c>
      <c r="D182" s="7">
        <f t="shared" si="2"/>
        <v>280000</v>
      </c>
    </row>
    <row r="183" spans="1:4" ht="18" hidden="1" x14ac:dyDescent="0.3">
      <c r="A183" s="12" t="s">
        <v>179</v>
      </c>
      <c r="B183" s="7"/>
      <c r="C183" s="7"/>
      <c r="D183" s="7">
        <f t="shared" si="2"/>
        <v>0</v>
      </c>
    </row>
    <row r="184" spans="1:4" ht="18" x14ac:dyDescent="0.3">
      <c r="A184" s="12" t="s">
        <v>180</v>
      </c>
      <c r="B184" s="7">
        <v>5</v>
      </c>
      <c r="C184" s="7">
        <v>20000</v>
      </c>
      <c r="D184" s="7">
        <f t="shared" si="2"/>
        <v>100000</v>
      </c>
    </row>
    <row r="185" spans="1:4" ht="18" hidden="1" x14ac:dyDescent="0.3">
      <c r="A185" s="12" t="s">
        <v>181</v>
      </c>
      <c r="B185" s="7"/>
      <c r="C185" s="7"/>
      <c r="D185" s="7">
        <f t="shared" si="2"/>
        <v>0</v>
      </c>
    </row>
    <row r="186" spans="1:4" ht="18" hidden="1" x14ac:dyDescent="0.3">
      <c r="A186" s="9" t="s">
        <v>182</v>
      </c>
      <c r="B186" s="7"/>
      <c r="C186" s="7"/>
      <c r="D186" s="7">
        <f t="shared" si="2"/>
        <v>0</v>
      </c>
    </row>
    <row r="187" spans="1:4" ht="18" hidden="1" x14ac:dyDescent="0.3">
      <c r="A187" s="9" t="s">
        <v>206</v>
      </c>
      <c r="B187" s="7"/>
      <c r="C187" s="7"/>
      <c r="D187" s="7">
        <f t="shared" si="2"/>
        <v>0</v>
      </c>
    </row>
    <row r="188" spans="1:4" ht="18" hidden="1" x14ac:dyDescent="0.3">
      <c r="A188" s="9" t="s">
        <v>207</v>
      </c>
      <c r="B188" s="7"/>
      <c r="C188" s="7"/>
      <c r="D188" s="7">
        <f t="shared" si="2"/>
        <v>0</v>
      </c>
    </row>
    <row r="189" spans="1:4" ht="18" hidden="1" x14ac:dyDescent="0.3">
      <c r="A189" s="9" t="s">
        <v>208</v>
      </c>
      <c r="B189" s="7"/>
      <c r="C189" s="7"/>
      <c r="D189" s="7">
        <f t="shared" si="2"/>
        <v>0</v>
      </c>
    </row>
    <row r="190" spans="1:4" ht="18" hidden="1" x14ac:dyDescent="0.3">
      <c r="A190" s="9" t="s">
        <v>209</v>
      </c>
      <c r="B190" s="7"/>
      <c r="C190" s="7"/>
      <c r="D190" s="7">
        <f t="shared" si="2"/>
        <v>0</v>
      </c>
    </row>
    <row r="191" spans="1:4" ht="18" hidden="1" x14ac:dyDescent="0.3">
      <c r="A191" s="9" t="s">
        <v>101</v>
      </c>
      <c r="B191" s="7"/>
      <c r="C191" s="7"/>
      <c r="D191" s="7">
        <f t="shared" si="2"/>
        <v>0</v>
      </c>
    </row>
    <row r="192" spans="1:4" ht="18" hidden="1" x14ac:dyDescent="0.3">
      <c r="A192" s="9" t="s">
        <v>102</v>
      </c>
      <c r="B192" s="7"/>
      <c r="C192" s="7"/>
      <c r="D192" s="7">
        <f t="shared" si="2"/>
        <v>0</v>
      </c>
    </row>
    <row r="193" spans="1:4" ht="18" hidden="1" x14ac:dyDescent="0.3">
      <c r="A193" s="9" t="s">
        <v>84</v>
      </c>
      <c r="B193" s="7"/>
      <c r="C193" s="7"/>
      <c r="D193" s="7">
        <f t="shared" si="2"/>
        <v>0</v>
      </c>
    </row>
    <row r="194" spans="1:4" ht="18" hidden="1" x14ac:dyDescent="0.3">
      <c r="A194" s="21" t="s">
        <v>85</v>
      </c>
      <c r="B194" s="7"/>
      <c r="C194" s="7"/>
      <c r="D194" s="7">
        <f t="shared" si="2"/>
        <v>0</v>
      </c>
    </row>
    <row r="195" spans="1:4" ht="18" hidden="1" x14ac:dyDescent="0.3">
      <c r="A195" s="5" t="s">
        <v>5</v>
      </c>
      <c r="B195" s="7"/>
      <c r="C195" s="7"/>
      <c r="D195" s="7">
        <f t="shared" si="2"/>
        <v>0</v>
      </c>
    </row>
    <row r="196" spans="1:4" ht="18" hidden="1" x14ac:dyDescent="0.3">
      <c r="A196" s="9" t="s">
        <v>6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5" t="s">
        <v>9</v>
      </c>
      <c r="B197" s="7"/>
      <c r="C197" s="7"/>
      <c r="D197" s="7">
        <f t="shared" si="3"/>
        <v>0</v>
      </c>
    </row>
    <row r="198" spans="1:4" ht="18" hidden="1" x14ac:dyDescent="0.3">
      <c r="A198" s="9" t="s">
        <v>161</v>
      </c>
      <c r="B198" s="7"/>
      <c r="C198" s="7"/>
      <c r="D198" s="7">
        <f t="shared" si="3"/>
        <v>0</v>
      </c>
    </row>
    <row r="199" spans="1:4" ht="18" hidden="1" x14ac:dyDescent="0.3">
      <c r="A199" s="12" t="s">
        <v>162</v>
      </c>
      <c r="B199" s="7"/>
      <c r="C199" s="7"/>
      <c r="D199" s="7">
        <f t="shared" si="3"/>
        <v>0</v>
      </c>
    </row>
    <row r="200" spans="1:4" ht="18" x14ac:dyDescent="0.3">
      <c r="A200" s="9" t="s">
        <v>163</v>
      </c>
      <c r="B200" s="7">
        <f>210+270</f>
        <v>480</v>
      </c>
      <c r="C200" s="7">
        <v>7000</v>
      </c>
      <c r="D200" s="7">
        <f t="shared" si="3"/>
        <v>3360000</v>
      </c>
    </row>
    <row r="201" spans="1:4" ht="18" x14ac:dyDescent="0.3">
      <c r="A201" s="9" t="s">
        <v>164</v>
      </c>
      <c r="B201" s="7">
        <f>5+2+5</f>
        <v>12</v>
      </c>
      <c r="C201" s="7">
        <v>13000</v>
      </c>
      <c r="D201" s="7">
        <f t="shared" si="3"/>
        <v>156000</v>
      </c>
    </row>
    <row r="202" spans="1:4" ht="18" hidden="1" x14ac:dyDescent="0.3">
      <c r="A202" s="9" t="s">
        <v>165</v>
      </c>
      <c r="B202" s="7"/>
      <c r="C202" s="7"/>
      <c r="D202" s="7">
        <f t="shared" si="3"/>
        <v>0</v>
      </c>
    </row>
    <row r="203" spans="1:4" ht="18" hidden="1" x14ac:dyDescent="0.3">
      <c r="A203" s="19" t="s">
        <v>166</v>
      </c>
      <c r="B203" s="7"/>
      <c r="C203" s="7"/>
      <c r="D203" s="7">
        <f t="shared" si="3"/>
        <v>0</v>
      </c>
    </row>
    <row r="204" spans="1:4" ht="18" hidden="1" x14ac:dyDescent="0.3">
      <c r="A204" s="12" t="s">
        <v>226</v>
      </c>
      <c r="B204" s="7"/>
      <c r="C204" s="7"/>
      <c r="D204" s="7">
        <f t="shared" si="3"/>
        <v>0</v>
      </c>
    </row>
    <row r="205" spans="1:4" ht="18" hidden="1" x14ac:dyDescent="0.3">
      <c r="A205" s="12" t="s">
        <v>14</v>
      </c>
      <c r="B205" s="7"/>
      <c r="C205" s="7"/>
      <c r="D205" s="7">
        <f t="shared" si="3"/>
        <v>0</v>
      </c>
    </row>
    <row r="206" spans="1:4" ht="18" hidden="1" x14ac:dyDescent="0.3">
      <c r="A206" s="11" t="s">
        <v>90</v>
      </c>
      <c r="B206" s="7"/>
      <c r="C206" s="7"/>
      <c r="D206" s="7">
        <f t="shared" si="3"/>
        <v>0</v>
      </c>
    </row>
    <row r="207" spans="1:4" ht="18" hidden="1" x14ac:dyDescent="0.3">
      <c r="A207" s="11" t="s">
        <v>93</v>
      </c>
      <c r="B207" s="7"/>
      <c r="C207" s="7"/>
      <c r="D207" s="7">
        <f t="shared" si="3"/>
        <v>0</v>
      </c>
    </row>
    <row r="208" spans="1:4" ht="18" hidden="1" x14ac:dyDescent="0.3">
      <c r="A208" s="11" t="s">
        <v>94</v>
      </c>
      <c r="B208" s="7"/>
      <c r="C208" s="7"/>
      <c r="D208" s="7">
        <f t="shared" si="3"/>
        <v>0</v>
      </c>
    </row>
    <row r="209" spans="1:4" ht="18" hidden="1" x14ac:dyDescent="0.3">
      <c r="A209" s="11" t="s">
        <v>98</v>
      </c>
      <c r="B209" s="7"/>
      <c r="C209" s="7"/>
      <c r="D209" s="7">
        <f t="shared" si="3"/>
        <v>0</v>
      </c>
    </row>
    <row r="210" spans="1:4" ht="18" hidden="1" x14ac:dyDescent="0.3">
      <c r="A210" s="9" t="s">
        <v>109</v>
      </c>
      <c r="B210" s="7"/>
      <c r="C210" s="7"/>
      <c r="D210" s="7">
        <f t="shared" si="3"/>
        <v>0</v>
      </c>
    </row>
    <row r="211" spans="1:4" ht="18" hidden="1" x14ac:dyDescent="0.3">
      <c r="A211" s="9" t="s">
        <v>110</v>
      </c>
      <c r="B211" s="7"/>
      <c r="C211" s="7"/>
      <c r="D211" s="7">
        <f t="shared" si="3"/>
        <v>0</v>
      </c>
    </row>
    <row r="212" spans="1:4" ht="18" hidden="1" x14ac:dyDescent="0.3">
      <c r="A212" s="9" t="s">
        <v>111</v>
      </c>
      <c r="B212" s="7"/>
      <c r="C212" s="7"/>
      <c r="D212" s="7">
        <f t="shared" si="3"/>
        <v>0</v>
      </c>
    </row>
    <row r="213" spans="1:4" ht="18" hidden="1" x14ac:dyDescent="0.3">
      <c r="A213" s="9" t="s">
        <v>112</v>
      </c>
      <c r="B213" s="7"/>
      <c r="C213" s="7"/>
      <c r="D213" s="7">
        <f t="shared" si="3"/>
        <v>0</v>
      </c>
    </row>
    <row r="214" spans="1:4" ht="18" hidden="1" x14ac:dyDescent="0.3">
      <c r="A214" s="12" t="s">
        <v>131</v>
      </c>
      <c r="B214" s="7"/>
      <c r="C214" s="7"/>
      <c r="D214" s="7">
        <f t="shared" si="3"/>
        <v>0</v>
      </c>
    </row>
    <row r="215" spans="1:4" ht="18" hidden="1" x14ac:dyDescent="0.3">
      <c r="A215" s="12" t="s">
        <v>132</v>
      </c>
      <c r="B215" s="7"/>
      <c r="C215" s="7"/>
      <c r="D215" s="7">
        <f t="shared" si="3"/>
        <v>0</v>
      </c>
    </row>
    <row r="216" spans="1:4" ht="18" hidden="1" x14ac:dyDescent="0.3">
      <c r="A216" s="9" t="s">
        <v>133</v>
      </c>
      <c r="B216" s="7"/>
      <c r="C216" s="7"/>
      <c r="D216" s="7">
        <f t="shared" si="3"/>
        <v>0</v>
      </c>
    </row>
    <row r="217" spans="1:4" ht="18" hidden="1" x14ac:dyDescent="0.3">
      <c r="A217" s="9" t="s">
        <v>134</v>
      </c>
      <c r="B217" s="7"/>
      <c r="C217" s="7"/>
      <c r="D217" s="7">
        <f t="shared" si="3"/>
        <v>0</v>
      </c>
    </row>
    <row r="218" spans="1:4" ht="18" hidden="1" x14ac:dyDescent="0.3">
      <c r="A218" s="9" t="s">
        <v>202</v>
      </c>
      <c r="B218" s="7"/>
      <c r="C218" s="7"/>
      <c r="D218" s="7">
        <f t="shared" si="3"/>
        <v>0</v>
      </c>
    </row>
    <row r="219" spans="1:4" ht="18" hidden="1" x14ac:dyDescent="0.3">
      <c r="A219" s="11" t="s">
        <v>203</v>
      </c>
      <c r="B219" s="7"/>
      <c r="C219" s="7"/>
      <c r="D219" s="7">
        <f t="shared" si="3"/>
        <v>0</v>
      </c>
    </row>
    <row r="220" spans="1:4" ht="18" hidden="1" x14ac:dyDescent="0.3">
      <c r="A220" s="9" t="s">
        <v>204</v>
      </c>
      <c r="B220" s="7"/>
      <c r="C220" s="7"/>
      <c r="D220" s="7">
        <f t="shared" si="3"/>
        <v>0</v>
      </c>
    </row>
    <row r="221" spans="1:4" ht="18" hidden="1" x14ac:dyDescent="0.3">
      <c r="A221" s="11" t="s">
        <v>205</v>
      </c>
      <c r="B221" s="7"/>
      <c r="C221" s="7"/>
      <c r="D221" s="7">
        <f t="shared" si="3"/>
        <v>0</v>
      </c>
    </row>
    <row r="222" spans="1:4" ht="18" hidden="1" x14ac:dyDescent="0.3">
      <c r="A222" s="9" t="s">
        <v>240</v>
      </c>
      <c r="B222" s="7"/>
      <c r="C222" s="7"/>
      <c r="D222" s="7">
        <f t="shared" si="3"/>
        <v>0</v>
      </c>
    </row>
    <row r="223" spans="1:4" ht="18" hidden="1" x14ac:dyDescent="0.3">
      <c r="A223" s="9" t="s">
        <v>259</v>
      </c>
      <c r="B223" s="7"/>
      <c r="C223" s="7"/>
      <c r="D223" s="7">
        <f t="shared" si="3"/>
        <v>0</v>
      </c>
    </row>
    <row r="224" spans="1:4" ht="18" hidden="1" x14ac:dyDescent="0.3">
      <c r="A224" s="9" t="s">
        <v>264</v>
      </c>
      <c r="B224" s="7"/>
      <c r="C224" s="7"/>
      <c r="D224" s="7">
        <f t="shared" si="3"/>
        <v>0</v>
      </c>
    </row>
    <row r="225" spans="1:4" ht="18" hidden="1" x14ac:dyDescent="0.3">
      <c r="A225" s="9" t="s">
        <v>289</v>
      </c>
      <c r="B225" s="7"/>
      <c r="C225" s="7"/>
      <c r="D225" s="7">
        <f t="shared" si="3"/>
        <v>0</v>
      </c>
    </row>
    <row r="226" spans="1:4" ht="18" hidden="1" x14ac:dyDescent="0.3">
      <c r="A226" s="16" t="s">
        <v>290</v>
      </c>
      <c r="B226" s="7"/>
      <c r="C226" s="7"/>
      <c r="D226" s="7">
        <f t="shared" si="3"/>
        <v>0</v>
      </c>
    </row>
    <row r="227" spans="1:4" ht="18" hidden="1" x14ac:dyDescent="0.3">
      <c r="A227" s="12" t="s">
        <v>291</v>
      </c>
      <c r="B227" s="7"/>
      <c r="C227" s="7"/>
      <c r="D227" s="7">
        <f t="shared" si="3"/>
        <v>0</v>
      </c>
    </row>
    <row r="228" spans="1:4" ht="18" hidden="1" x14ac:dyDescent="0.3">
      <c r="A228" s="11" t="s">
        <v>10</v>
      </c>
      <c r="B228" s="7"/>
      <c r="C228" s="7"/>
      <c r="D228" s="7">
        <f t="shared" si="3"/>
        <v>0</v>
      </c>
    </row>
    <row r="229" spans="1:4" ht="18" hidden="1" x14ac:dyDescent="0.3">
      <c r="A229" s="9" t="s">
        <v>30</v>
      </c>
      <c r="B229" s="7"/>
      <c r="C229" s="7"/>
      <c r="D229" s="7">
        <f t="shared" si="3"/>
        <v>0</v>
      </c>
    </row>
    <row r="230" spans="1:4" ht="18" x14ac:dyDescent="0.3">
      <c r="A230" s="9" t="s">
        <v>31</v>
      </c>
      <c r="B230" s="7">
        <v>21</v>
      </c>
      <c r="C230" s="7">
        <v>8000</v>
      </c>
      <c r="D230" s="7">
        <f t="shared" si="3"/>
        <v>168000</v>
      </c>
    </row>
    <row r="231" spans="1:4" ht="18" hidden="1" x14ac:dyDescent="0.3">
      <c r="A231" s="11" t="s">
        <v>32</v>
      </c>
      <c r="B231" s="15"/>
      <c r="C231" s="15"/>
      <c r="D231" s="7">
        <f t="shared" si="3"/>
        <v>0</v>
      </c>
    </row>
    <row r="232" spans="1:4" ht="18" hidden="1" x14ac:dyDescent="0.3">
      <c r="A232" s="11" t="s">
        <v>33</v>
      </c>
      <c r="B232" s="15"/>
      <c r="C232" s="15"/>
      <c r="D232" s="7">
        <f t="shared" si="3"/>
        <v>0</v>
      </c>
    </row>
    <row r="233" spans="1:4" ht="18" hidden="1" x14ac:dyDescent="0.3">
      <c r="A233" s="16" t="s">
        <v>247</v>
      </c>
      <c r="B233" s="7"/>
      <c r="C233" s="7"/>
      <c r="D233" s="7">
        <f t="shared" si="3"/>
        <v>0</v>
      </c>
    </row>
    <row r="234" spans="1:4" ht="18" hidden="1" x14ac:dyDescent="0.3">
      <c r="A234" s="21" t="s">
        <v>248</v>
      </c>
      <c r="B234" s="7"/>
      <c r="C234" s="7"/>
      <c r="D234" s="7">
        <f t="shared" si="3"/>
        <v>0</v>
      </c>
    </row>
    <row r="235" spans="1:4" ht="18" hidden="1" x14ac:dyDescent="0.3">
      <c r="A235" s="21" t="s">
        <v>249</v>
      </c>
      <c r="B235" s="7"/>
      <c r="C235" s="7"/>
      <c r="D235" s="7">
        <f t="shared" si="3"/>
        <v>0</v>
      </c>
    </row>
    <row r="236" spans="1:4" ht="18" hidden="1" x14ac:dyDescent="0.3">
      <c r="A236" s="11" t="s">
        <v>260</v>
      </c>
      <c r="B236" s="7"/>
      <c r="C236" s="7"/>
      <c r="D236" s="7">
        <f t="shared" si="3"/>
        <v>0</v>
      </c>
    </row>
    <row r="237" spans="1:4" ht="18" hidden="1" x14ac:dyDescent="0.3">
      <c r="A237" s="11" t="s">
        <v>261</v>
      </c>
      <c r="B237" s="7"/>
      <c r="C237" s="7"/>
      <c r="D237" s="7">
        <f t="shared" si="3"/>
        <v>0</v>
      </c>
    </row>
    <row r="238" spans="1:4" ht="18" hidden="1" x14ac:dyDescent="0.3">
      <c r="A238" s="9" t="s">
        <v>262</v>
      </c>
      <c r="B238" s="7"/>
      <c r="C238" s="7"/>
      <c r="D238" s="7">
        <f t="shared" si="3"/>
        <v>0</v>
      </c>
    </row>
    <row r="239" spans="1:4" ht="18" hidden="1" x14ac:dyDescent="0.3">
      <c r="A239" s="9" t="s">
        <v>263</v>
      </c>
      <c r="B239" s="7"/>
      <c r="C239" s="7"/>
      <c r="D239" s="7">
        <f t="shared" si="3"/>
        <v>0</v>
      </c>
    </row>
    <row r="240" spans="1:4" ht="18" hidden="1" x14ac:dyDescent="0.3">
      <c r="A240" s="9" t="s">
        <v>266</v>
      </c>
      <c r="B240" s="7"/>
      <c r="C240" s="7"/>
      <c r="D240" s="7">
        <f t="shared" si="3"/>
        <v>0</v>
      </c>
    </row>
    <row r="241" spans="1:4" ht="18" hidden="1" x14ac:dyDescent="0.3">
      <c r="A241" s="16" t="s">
        <v>275</v>
      </c>
      <c r="B241" s="7"/>
      <c r="C241" s="7"/>
      <c r="D241" s="7">
        <f t="shared" si="3"/>
        <v>0</v>
      </c>
    </row>
    <row r="242" spans="1:4" ht="18" hidden="1" x14ac:dyDescent="0.3">
      <c r="A242" s="12" t="s">
        <v>172</v>
      </c>
      <c r="B242" s="7"/>
      <c r="C242" s="7"/>
      <c r="D242" s="7">
        <f t="shared" si="3"/>
        <v>0</v>
      </c>
    </row>
    <row r="243" spans="1:4" ht="18" hidden="1" x14ac:dyDescent="0.3">
      <c r="A243" s="9" t="s">
        <v>173</v>
      </c>
      <c r="B243" s="7"/>
      <c r="C243" s="7"/>
      <c r="D243" s="7">
        <f t="shared" si="3"/>
        <v>0</v>
      </c>
    </row>
    <row r="244" spans="1:4" ht="18" hidden="1" x14ac:dyDescent="0.3">
      <c r="A244" s="9" t="s">
        <v>174</v>
      </c>
      <c r="B244" s="7"/>
      <c r="C244" s="7"/>
      <c r="D244" s="7">
        <f t="shared" si="3"/>
        <v>0</v>
      </c>
    </row>
    <row r="245" spans="1:4" ht="18" hidden="1" x14ac:dyDescent="0.3">
      <c r="A245" s="12" t="s">
        <v>296</v>
      </c>
      <c r="B245" s="7"/>
      <c r="C245" s="7"/>
      <c r="D245" s="7">
        <f t="shared" si="3"/>
        <v>0</v>
      </c>
    </row>
    <row r="246" spans="1:4" ht="18" hidden="1" x14ac:dyDescent="0.3">
      <c r="A246" s="9" t="s">
        <v>298</v>
      </c>
      <c r="B246" s="7"/>
      <c r="C246" s="7"/>
      <c r="D246" s="7">
        <f t="shared" si="3"/>
        <v>0</v>
      </c>
    </row>
    <row r="247" spans="1:4" ht="18" hidden="1" x14ac:dyDescent="0.3">
      <c r="A247" s="9" t="s">
        <v>299</v>
      </c>
      <c r="B247" s="7"/>
      <c r="C247" s="7"/>
      <c r="D247" s="7">
        <f t="shared" si="3"/>
        <v>0</v>
      </c>
    </row>
    <row r="248" spans="1:4" ht="18" hidden="1" x14ac:dyDescent="0.3">
      <c r="A248" s="21" t="s">
        <v>302</v>
      </c>
      <c r="B248" s="7"/>
      <c r="C248" s="7"/>
      <c r="D248" s="7">
        <f t="shared" si="3"/>
        <v>0</v>
      </c>
    </row>
    <row r="249" spans="1:4" ht="18" hidden="1" x14ac:dyDescent="0.3">
      <c r="A249" s="9" t="s">
        <v>304</v>
      </c>
      <c r="B249" s="7"/>
      <c r="C249" s="7"/>
      <c r="D249" s="7">
        <f t="shared" si="3"/>
        <v>0</v>
      </c>
    </row>
    <row r="250" spans="1:4" ht="18" hidden="1" x14ac:dyDescent="0.3">
      <c r="A250" s="9" t="s">
        <v>305</v>
      </c>
      <c r="B250" s="7"/>
      <c r="C250" s="7"/>
      <c r="D250" s="7">
        <f t="shared" si="3"/>
        <v>0</v>
      </c>
    </row>
    <row r="251" spans="1:4" ht="18" hidden="1" x14ac:dyDescent="0.3">
      <c r="A251" s="9" t="s">
        <v>306</v>
      </c>
      <c r="B251" s="7"/>
      <c r="C251" s="7"/>
      <c r="D251" s="7">
        <f t="shared" si="3"/>
        <v>0</v>
      </c>
    </row>
    <row r="252" spans="1:4" ht="18" hidden="1" x14ac:dyDescent="0.3">
      <c r="A252" s="9" t="s">
        <v>307</v>
      </c>
      <c r="B252" s="7"/>
      <c r="C252" s="7"/>
      <c r="D252" s="7">
        <f t="shared" si="3"/>
        <v>0</v>
      </c>
    </row>
    <row r="253" spans="1:4" ht="18" hidden="1" x14ac:dyDescent="0.3">
      <c r="A253" s="21" t="s">
        <v>308</v>
      </c>
      <c r="B253" s="7"/>
      <c r="C253" s="7"/>
      <c r="D253" s="7">
        <f t="shared" si="3"/>
        <v>0</v>
      </c>
    </row>
    <row r="254" spans="1:4" ht="18" hidden="1" x14ac:dyDescent="0.3">
      <c r="A254" s="9" t="s">
        <v>309</v>
      </c>
      <c r="B254" s="7"/>
      <c r="C254" s="7"/>
      <c r="D254" s="7">
        <f t="shared" si="3"/>
        <v>0</v>
      </c>
    </row>
    <row r="255" spans="1:4" ht="18" hidden="1" x14ac:dyDescent="0.3">
      <c r="A255" s="9" t="s">
        <v>313</v>
      </c>
      <c r="B255" s="7"/>
      <c r="C255" s="7"/>
      <c r="D255" s="7">
        <f t="shared" si="3"/>
        <v>0</v>
      </c>
    </row>
    <row r="256" spans="1:4" ht="18" hidden="1" x14ac:dyDescent="0.3">
      <c r="A256" s="21" t="s">
        <v>315</v>
      </c>
      <c r="B256" s="7"/>
      <c r="C256" s="7"/>
      <c r="D256" s="7">
        <f t="shared" si="3"/>
        <v>0</v>
      </c>
    </row>
    <row r="257" spans="1:4" ht="18" hidden="1" x14ac:dyDescent="0.3">
      <c r="A257" s="21" t="s">
        <v>316</v>
      </c>
      <c r="B257" s="7"/>
      <c r="C257" s="7"/>
      <c r="D257" s="7">
        <f t="shared" si="3"/>
        <v>0</v>
      </c>
    </row>
    <row r="258" spans="1:4" ht="18" hidden="1" x14ac:dyDescent="0.3">
      <c r="A258" s="9" t="s">
        <v>317</v>
      </c>
      <c r="B258" s="7"/>
      <c r="C258" s="7"/>
      <c r="D258" s="7">
        <f t="shared" si="3"/>
        <v>0</v>
      </c>
    </row>
    <row r="259" spans="1:4" ht="18" hidden="1" x14ac:dyDescent="0.3">
      <c r="A259" s="9" t="s">
        <v>318</v>
      </c>
      <c r="B259" s="7"/>
      <c r="C259" s="7"/>
      <c r="D259" s="7">
        <f t="shared" si="3"/>
        <v>0</v>
      </c>
    </row>
    <row r="260" spans="1:4" ht="18" hidden="1" x14ac:dyDescent="0.3">
      <c r="A260" s="21" t="s">
        <v>319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320</v>
      </c>
      <c r="B261" s="7"/>
      <c r="C261" s="7"/>
      <c r="D261" s="7">
        <f t="shared" si="4"/>
        <v>0</v>
      </c>
    </row>
    <row r="262" spans="1:4" ht="18" hidden="1" x14ac:dyDescent="0.3">
      <c r="A262" s="9" t="s">
        <v>321</v>
      </c>
      <c r="B262" s="7"/>
      <c r="C262" s="7"/>
      <c r="D262" s="7">
        <f t="shared" si="4"/>
        <v>0</v>
      </c>
    </row>
    <row r="263" spans="1:4" ht="18" hidden="1" x14ac:dyDescent="0.3">
      <c r="A263" s="9" t="s">
        <v>322</v>
      </c>
      <c r="B263" s="7"/>
      <c r="C263" s="7"/>
      <c r="D263" s="7">
        <f t="shared" si="4"/>
        <v>0</v>
      </c>
    </row>
    <row r="264" spans="1:4" ht="18" hidden="1" x14ac:dyDescent="0.3">
      <c r="A264" s="9" t="s">
        <v>323</v>
      </c>
      <c r="B264" s="7"/>
      <c r="C264" s="7"/>
      <c r="D264" s="7">
        <f t="shared" si="4"/>
        <v>0</v>
      </c>
    </row>
    <row r="265" spans="1:4" ht="18" hidden="1" x14ac:dyDescent="0.3">
      <c r="A265" s="9" t="s">
        <v>324</v>
      </c>
      <c r="B265" s="7"/>
      <c r="C265" s="7"/>
      <c r="D265" s="7">
        <f t="shared" si="4"/>
        <v>0</v>
      </c>
    </row>
    <row r="266" spans="1:4" ht="18" hidden="1" x14ac:dyDescent="0.3">
      <c r="A266" s="9" t="s">
        <v>325</v>
      </c>
      <c r="B266" s="7"/>
      <c r="C266" s="7"/>
      <c r="D266" s="7">
        <f t="shared" si="4"/>
        <v>0</v>
      </c>
    </row>
    <row r="267" spans="1:4" ht="18" hidden="1" x14ac:dyDescent="0.3">
      <c r="A267" s="9" t="s">
        <v>326</v>
      </c>
      <c r="B267" s="7"/>
      <c r="C267" s="7"/>
      <c r="D267" s="7">
        <f t="shared" si="4"/>
        <v>0</v>
      </c>
    </row>
    <row r="268" spans="1:4" ht="18" hidden="1" x14ac:dyDescent="0.3">
      <c r="A268" s="9" t="s">
        <v>327</v>
      </c>
      <c r="B268" s="7"/>
      <c r="C268" s="7"/>
      <c r="D268" s="7">
        <f t="shared" si="4"/>
        <v>0</v>
      </c>
    </row>
    <row r="269" spans="1:4" ht="18" hidden="1" x14ac:dyDescent="0.3">
      <c r="A269" s="9" t="s">
        <v>278</v>
      </c>
      <c r="B269" s="7"/>
      <c r="C269" s="7"/>
      <c r="D269" s="7">
        <f t="shared" si="4"/>
        <v>0</v>
      </c>
    </row>
    <row r="270" spans="1:4" ht="18" hidden="1" x14ac:dyDescent="0.3">
      <c r="A270" s="16" t="s">
        <v>279</v>
      </c>
      <c r="B270" s="7"/>
      <c r="C270" s="7"/>
      <c r="D270" s="7">
        <f t="shared" si="4"/>
        <v>0</v>
      </c>
    </row>
    <row r="271" spans="1:4" ht="18" hidden="1" x14ac:dyDescent="0.3">
      <c r="A271" s="9" t="s">
        <v>280</v>
      </c>
      <c r="B271" s="7"/>
      <c r="C271" s="7"/>
      <c r="D271" s="7">
        <f t="shared" si="4"/>
        <v>0</v>
      </c>
    </row>
    <row r="272" spans="1:4" ht="18" hidden="1" x14ac:dyDescent="0.3">
      <c r="A272" s="9" t="s">
        <v>22</v>
      </c>
      <c r="B272" s="7"/>
      <c r="C272" s="7"/>
      <c r="D272" s="7">
        <f t="shared" si="4"/>
        <v>0</v>
      </c>
    </row>
    <row r="273" spans="1:4" ht="18" hidden="1" x14ac:dyDescent="0.3">
      <c r="A273" s="9" t="s">
        <v>23</v>
      </c>
      <c r="B273" s="7"/>
      <c r="C273" s="7"/>
      <c r="D273" s="7">
        <f t="shared" si="4"/>
        <v>0</v>
      </c>
    </row>
    <row r="274" spans="1:4" ht="18" x14ac:dyDescent="0.3">
      <c r="A274" s="9" t="s">
        <v>24</v>
      </c>
      <c r="B274" s="7">
        <f>34+30+10+70+40</f>
        <v>184</v>
      </c>
      <c r="C274" s="7">
        <v>6000</v>
      </c>
      <c r="D274" s="7">
        <f t="shared" si="4"/>
        <v>1104000</v>
      </c>
    </row>
    <row r="275" spans="1:4" ht="18" hidden="1" x14ac:dyDescent="0.3">
      <c r="A275" s="9" t="s">
        <v>25</v>
      </c>
      <c r="B275" s="7"/>
      <c r="C275" s="7"/>
      <c r="D275" s="7">
        <f t="shared" si="4"/>
        <v>0</v>
      </c>
    </row>
    <row r="276" spans="1:4" ht="18" hidden="1" x14ac:dyDescent="0.3">
      <c r="A276" s="9" t="s">
        <v>26</v>
      </c>
      <c r="B276" s="7"/>
      <c r="C276" s="7"/>
      <c r="D276" s="7">
        <f t="shared" si="4"/>
        <v>0</v>
      </c>
    </row>
    <row r="277" spans="1:4" ht="18" hidden="1" x14ac:dyDescent="0.3">
      <c r="A277" s="9" t="s">
        <v>39</v>
      </c>
      <c r="B277" s="7"/>
      <c r="C277" s="7"/>
      <c r="D277" s="7">
        <f t="shared" si="4"/>
        <v>0</v>
      </c>
    </row>
    <row r="278" spans="1:4" ht="18" hidden="1" x14ac:dyDescent="0.3">
      <c r="A278" s="9" t="s">
        <v>40</v>
      </c>
      <c r="B278" s="7"/>
      <c r="C278" s="7"/>
      <c r="D278" s="7">
        <f t="shared" si="4"/>
        <v>0</v>
      </c>
    </row>
    <row r="279" spans="1:4" ht="18" hidden="1" x14ac:dyDescent="0.3">
      <c r="A279" s="13" t="s">
        <v>41</v>
      </c>
      <c r="B279" s="7"/>
      <c r="C279" s="7"/>
      <c r="D279" s="7">
        <f t="shared" si="4"/>
        <v>0</v>
      </c>
    </row>
    <row r="280" spans="1:4" ht="18" hidden="1" x14ac:dyDescent="0.3">
      <c r="A280" s="9" t="s">
        <v>44</v>
      </c>
      <c r="B280" s="7"/>
      <c r="C280" s="7"/>
      <c r="D280" s="7">
        <f t="shared" si="4"/>
        <v>0</v>
      </c>
    </row>
    <row r="281" spans="1:4" ht="18" hidden="1" x14ac:dyDescent="0.3">
      <c r="A281" s="9" t="s">
        <v>45</v>
      </c>
      <c r="B281" s="7"/>
      <c r="C281" s="7"/>
      <c r="D281" s="7">
        <f t="shared" si="4"/>
        <v>0</v>
      </c>
    </row>
    <row r="282" spans="1:4" ht="18" hidden="1" x14ac:dyDescent="0.3">
      <c r="A282" s="27" t="s">
        <v>125</v>
      </c>
      <c r="B282" s="7"/>
      <c r="C282" s="7"/>
      <c r="D282" s="7">
        <f t="shared" si="4"/>
        <v>0</v>
      </c>
    </row>
    <row r="283" spans="1:4" ht="18" hidden="1" x14ac:dyDescent="0.3">
      <c r="A283" s="12" t="s">
        <v>126</v>
      </c>
      <c r="B283" s="15"/>
      <c r="C283" s="15"/>
      <c r="D283" s="7">
        <f t="shared" si="4"/>
        <v>0</v>
      </c>
    </row>
    <row r="284" spans="1:4" ht="18" x14ac:dyDescent="0.3">
      <c r="A284" s="9" t="s">
        <v>127</v>
      </c>
      <c r="B284" s="7">
        <v>3</v>
      </c>
      <c r="C284" s="7">
        <v>10000</v>
      </c>
      <c r="D284" s="7">
        <f t="shared" si="4"/>
        <v>30000</v>
      </c>
    </row>
    <row r="285" spans="1:4" ht="18" hidden="1" x14ac:dyDescent="0.3">
      <c r="A285" s="9" t="s">
        <v>128</v>
      </c>
      <c r="B285" s="7"/>
      <c r="C285" s="7"/>
      <c r="D285" s="7">
        <f t="shared" si="4"/>
        <v>0</v>
      </c>
    </row>
    <row r="286" spans="1:4" ht="18" hidden="1" x14ac:dyDescent="0.3">
      <c r="A286" s="9" t="s">
        <v>281</v>
      </c>
      <c r="B286" s="7"/>
      <c r="C286" s="7"/>
      <c r="D286" s="7">
        <f t="shared" si="4"/>
        <v>0</v>
      </c>
    </row>
    <row r="287" spans="1:4" ht="18" hidden="1" x14ac:dyDescent="0.3">
      <c r="A287" s="16" t="s">
        <v>282</v>
      </c>
      <c r="B287" s="7"/>
      <c r="C287" s="7"/>
      <c r="D287" s="7">
        <f t="shared" si="4"/>
        <v>0</v>
      </c>
    </row>
    <row r="288" spans="1:4" ht="18" hidden="1" x14ac:dyDescent="0.3">
      <c r="A288" s="9" t="s">
        <v>16</v>
      </c>
      <c r="B288" s="7"/>
      <c r="C288" s="7"/>
      <c r="D288" s="7">
        <f t="shared" si="4"/>
        <v>0</v>
      </c>
    </row>
    <row r="289" spans="1:4" ht="18" x14ac:dyDescent="0.3">
      <c r="A289" s="13" t="s">
        <v>17</v>
      </c>
      <c r="B289" s="7">
        <v>34</v>
      </c>
      <c r="C289" s="7">
        <v>5000</v>
      </c>
      <c r="D289" s="7">
        <f t="shared" si="4"/>
        <v>170000</v>
      </c>
    </row>
    <row r="290" spans="1:4" ht="18" hidden="1" x14ac:dyDescent="0.3">
      <c r="A290" s="11" t="s">
        <v>18</v>
      </c>
      <c r="B290" s="7"/>
      <c r="C290" s="7"/>
      <c r="D290" s="7">
        <f t="shared" si="4"/>
        <v>0</v>
      </c>
    </row>
    <row r="291" spans="1:4" ht="18" hidden="1" x14ac:dyDescent="0.3">
      <c r="A291" s="9" t="s">
        <v>152</v>
      </c>
      <c r="B291" s="7"/>
      <c r="C291" s="7"/>
      <c r="D291" s="7">
        <f t="shared" si="4"/>
        <v>0</v>
      </c>
    </row>
    <row r="292" spans="1:4" ht="18" hidden="1" x14ac:dyDescent="0.3">
      <c r="A292" s="9" t="s">
        <v>153</v>
      </c>
      <c r="B292" s="7"/>
      <c r="C292" s="7"/>
      <c r="D292" s="7">
        <f t="shared" si="4"/>
        <v>0</v>
      </c>
    </row>
    <row r="293" spans="1:4" ht="18" hidden="1" x14ac:dyDescent="0.3">
      <c r="A293" s="9" t="s">
        <v>154</v>
      </c>
      <c r="B293" s="7"/>
      <c r="C293" s="7"/>
      <c r="D293" s="7">
        <f t="shared" si="4"/>
        <v>0</v>
      </c>
    </row>
    <row r="294" spans="1:4" ht="18" x14ac:dyDescent="0.3">
      <c r="A294" s="9" t="s">
        <v>155</v>
      </c>
      <c r="B294" s="7">
        <v>6</v>
      </c>
      <c r="C294" s="7">
        <v>6500</v>
      </c>
      <c r="D294" s="7">
        <f t="shared" si="4"/>
        <v>39000</v>
      </c>
    </row>
    <row r="295" spans="1:4" ht="31.2" hidden="1" x14ac:dyDescent="0.3">
      <c r="A295" s="10" t="s">
        <v>7</v>
      </c>
      <c r="B295" s="7"/>
      <c r="C295" s="7"/>
      <c r="D295" s="7">
        <f t="shared" si="4"/>
        <v>0</v>
      </c>
    </row>
    <row r="296" spans="1:4" ht="18" hidden="1" x14ac:dyDescent="0.3">
      <c r="A296" s="5" t="s">
        <v>8</v>
      </c>
      <c r="B296" s="7"/>
      <c r="C296" s="7"/>
      <c r="D296" s="7">
        <f t="shared" si="4"/>
        <v>0</v>
      </c>
    </row>
    <row r="297" spans="1:4" ht="18" hidden="1" x14ac:dyDescent="0.3">
      <c r="A297" s="18" t="s">
        <v>57</v>
      </c>
      <c r="B297" s="7"/>
      <c r="C297" s="7"/>
      <c r="D297" s="7">
        <f t="shared" si="4"/>
        <v>0</v>
      </c>
    </row>
    <row r="298" spans="1:4" ht="18" hidden="1" x14ac:dyDescent="0.3">
      <c r="A298" s="12" t="s">
        <v>61</v>
      </c>
      <c r="B298" s="7"/>
      <c r="C298" s="7"/>
      <c r="D298" s="7">
        <f t="shared" si="4"/>
        <v>0</v>
      </c>
    </row>
    <row r="299" spans="1:4" ht="18" hidden="1" x14ac:dyDescent="0.3">
      <c r="A299" s="11" t="s">
        <v>97</v>
      </c>
      <c r="B299" s="7"/>
      <c r="C299" s="7"/>
      <c r="D299" s="7">
        <f t="shared" si="4"/>
        <v>0</v>
      </c>
    </row>
    <row r="300" spans="1:4" ht="18" hidden="1" x14ac:dyDescent="0.3">
      <c r="A300" s="24" t="s">
        <v>104</v>
      </c>
      <c r="B300" s="7"/>
      <c r="C300" s="7"/>
      <c r="D300" s="7">
        <f t="shared" si="4"/>
        <v>0</v>
      </c>
    </row>
    <row r="301" spans="1:4" ht="18" hidden="1" x14ac:dyDescent="0.3">
      <c r="A301" s="9" t="s">
        <v>115</v>
      </c>
      <c r="B301" s="7"/>
      <c r="C301" s="7"/>
      <c r="D301" s="7">
        <f t="shared" si="4"/>
        <v>0</v>
      </c>
    </row>
    <row r="302" spans="1:4" ht="18" hidden="1" x14ac:dyDescent="0.3">
      <c r="A302" s="11" t="s">
        <v>116</v>
      </c>
      <c r="B302" s="7"/>
      <c r="C302" s="7"/>
      <c r="D302" s="7">
        <f t="shared" si="4"/>
        <v>0</v>
      </c>
    </row>
    <row r="303" spans="1:4" ht="18" hidden="1" x14ac:dyDescent="0.3">
      <c r="A303" s="11" t="s">
        <v>117</v>
      </c>
      <c r="B303" s="7"/>
      <c r="C303" s="7"/>
      <c r="D303" s="7">
        <f t="shared" si="4"/>
        <v>0</v>
      </c>
    </row>
    <row r="304" spans="1:4" ht="18" hidden="1" x14ac:dyDescent="0.3">
      <c r="A304" s="9" t="s">
        <v>137</v>
      </c>
      <c r="B304" s="7"/>
      <c r="C304" s="7"/>
      <c r="D304" s="7">
        <f t="shared" si="4"/>
        <v>0</v>
      </c>
    </row>
    <row r="305" spans="1:4" ht="18" hidden="1" x14ac:dyDescent="0.3">
      <c r="A305" s="11" t="s">
        <v>169</v>
      </c>
      <c r="B305" s="7"/>
      <c r="C305" s="7"/>
      <c r="D305" s="7">
        <f t="shared" si="4"/>
        <v>0</v>
      </c>
    </row>
    <row r="306" spans="1:4" ht="18" hidden="1" x14ac:dyDescent="0.3">
      <c r="A306" s="16" t="s">
        <v>183</v>
      </c>
      <c r="B306" s="7"/>
      <c r="C306" s="7"/>
      <c r="D306" s="7">
        <f t="shared" si="4"/>
        <v>0</v>
      </c>
    </row>
    <row r="307" spans="1:4" ht="18" hidden="1" x14ac:dyDescent="0.3">
      <c r="A307" s="16" t="s">
        <v>184</v>
      </c>
      <c r="B307" s="7"/>
      <c r="C307" s="7"/>
      <c r="D307" s="7">
        <f t="shared" si="4"/>
        <v>0</v>
      </c>
    </row>
    <row r="308" spans="1:4" ht="18" hidden="1" x14ac:dyDescent="0.3">
      <c r="A308" s="16" t="s">
        <v>185</v>
      </c>
      <c r="B308" s="7"/>
      <c r="C308" s="7"/>
      <c r="D308" s="7">
        <f t="shared" si="4"/>
        <v>0</v>
      </c>
    </row>
    <row r="309" spans="1:4" ht="18" hidden="1" x14ac:dyDescent="0.3">
      <c r="A309" s="16" t="s">
        <v>186</v>
      </c>
      <c r="B309" s="7"/>
      <c r="C309" s="7"/>
      <c r="D309" s="7">
        <f t="shared" si="4"/>
        <v>0</v>
      </c>
    </row>
    <row r="310" spans="1:4" ht="18" hidden="1" x14ac:dyDescent="0.3">
      <c r="A310" s="9" t="s">
        <v>188</v>
      </c>
      <c r="B310" s="7"/>
      <c r="C310" s="7"/>
      <c r="D310" s="7">
        <f t="shared" si="4"/>
        <v>0</v>
      </c>
    </row>
    <row r="311" spans="1:4" ht="18" hidden="1" x14ac:dyDescent="0.3">
      <c r="A311" s="32" t="s">
        <v>189</v>
      </c>
      <c r="B311" s="7"/>
      <c r="C311" s="7"/>
      <c r="D311" s="7">
        <f t="shared" si="4"/>
        <v>0</v>
      </c>
    </row>
    <row r="312" spans="1:4" ht="18" hidden="1" x14ac:dyDescent="0.3">
      <c r="A312" s="32" t="s">
        <v>190</v>
      </c>
      <c r="B312" s="7"/>
      <c r="C312" s="7"/>
      <c r="D312" s="7">
        <f t="shared" si="4"/>
        <v>0</v>
      </c>
    </row>
    <row r="313" spans="1:4" ht="18" hidden="1" x14ac:dyDescent="0.3">
      <c r="A313" s="32" t="s">
        <v>191</v>
      </c>
      <c r="B313" s="7"/>
      <c r="C313" s="7"/>
      <c r="D313" s="7">
        <f t="shared" si="4"/>
        <v>0</v>
      </c>
    </row>
    <row r="314" spans="1:4" ht="18" hidden="1" x14ac:dyDescent="0.3">
      <c r="A314" s="32" t="s">
        <v>192</v>
      </c>
      <c r="B314" s="7"/>
      <c r="C314" s="7"/>
      <c r="D314" s="7">
        <f t="shared" si="4"/>
        <v>0</v>
      </c>
    </row>
    <row r="315" spans="1:4" ht="18" hidden="1" x14ac:dyDescent="0.3">
      <c r="A315" s="11" t="s">
        <v>225</v>
      </c>
      <c r="B315" s="7"/>
      <c r="C315" s="7"/>
      <c r="D315" s="7">
        <f t="shared" si="4"/>
        <v>0</v>
      </c>
    </row>
    <row r="316" spans="1:4" ht="18" hidden="1" x14ac:dyDescent="0.3">
      <c r="A316" s="11" t="s">
        <v>227</v>
      </c>
      <c r="B316" s="7"/>
      <c r="C316" s="7"/>
      <c r="D316" s="7">
        <f t="shared" si="4"/>
        <v>0</v>
      </c>
    </row>
    <row r="317" spans="1:4" ht="18" hidden="1" x14ac:dyDescent="0.3">
      <c r="A317" s="11" t="s">
        <v>228</v>
      </c>
      <c r="B317" s="7"/>
      <c r="C317" s="7"/>
      <c r="D317" s="7">
        <f t="shared" si="4"/>
        <v>0</v>
      </c>
    </row>
    <row r="318" spans="1:4" ht="18" hidden="1" x14ac:dyDescent="0.3">
      <c r="A318" s="13" t="s">
        <v>232</v>
      </c>
      <c r="B318" s="7"/>
      <c r="C318" s="7"/>
      <c r="D318" s="7">
        <f t="shared" si="4"/>
        <v>0</v>
      </c>
    </row>
    <row r="319" spans="1:4" ht="18" hidden="1" x14ac:dyDescent="0.3">
      <c r="A319" s="13" t="s">
        <v>233</v>
      </c>
      <c r="B319" s="7"/>
      <c r="C319" s="7"/>
      <c r="D319" s="7">
        <f t="shared" si="4"/>
        <v>0</v>
      </c>
    </row>
    <row r="320" spans="1:4" ht="18" hidden="1" x14ac:dyDescent="0.3">
      <c r="A320" s="32" t="s">
        <v>234</v>
      </c>
      <c r="B320" s="7"/>
      <c r="C320" s="7"/>
      <c r="D320" s="7">
        <f t="shared" si="4"/>
        <v>0</v>
      </c>
    </row>
    <row r="321" spans="1:4" ht="18" hidden="1" x14ac:dyDescent="0.3">
      <c r="A321" s="32" t="s">
        <v>238</v>
      </c>
      <c r="B321" s="7"/>
      <c r="C321" s="7"/>
      <c r="D321" s="7">
        <f t="shared" si="4"/>
        <v>0</v>
      </c>
    </row>
    <row r="322" spans="1:4" ht="18" hidden="1" x14ac:dyDescent="0.3">
      <c r="A322" s="32" t="s">
        <v>269</v>
      </c>
      <c r="B322" s="7"/>
      <c r="C322" s="7"/>
      <c r="D322" s="7">
        <f t="shared" si="4"/>
        <v>0</v>
      </c>
    </row>
    <row r="323" spans="1:4" ht="18" hidden="1" x14ac:dyDescent="0.3">
      <c r="A323" s="32" t="s">
        <v>271</v>
      </c>
      <c r="B323" s="7"/>
      <c r="C323" s="7"/>
      <c r="D323" s="7">
        <f t="shared" si="4"/>
        <v>0</v>
      </c>
    </row>
    <row r="324" spans="1:4" ht="18" hidden="1" x14ac:dyDescent="0.3">
      <c r="A324" s="11" t="s">
        <v>272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32" t="s">
        <v>273</v>
      </c>
      <c r="B325" s="7"/>
      <c r="C325" s="7"/>
      <c r="D325" s="7">
        <f t="shared" si="5"/>
        <v>0</v>
      </c>
    </row>
    <row r="326" spans="1:4" ht="18" hidden="1" x14ac:dyDescent="0.3">
      <c r="A326" s="24" t="s">
        <v>283</v>
      </c>
      <c r="B326" s="7"/>
      <c r="C326" s="7"/>
      <c r="D326" s="7">
        <f t="shared" si="5"/>
        <v>0</v>
      </c>
    </row>
    <row r="327" spans="1:4" ht="18" hidden="1" x14ac:dyDescent="0.3">
      <c r="A327" s="9" t="s">
        <v>292</v>
      </c>
      <c r="B327" s="7"/>
      <c r="C327" s="7"/>
      <c r="D327" s="7">
        <f t="shared" si="5"/>
        <v>0</v>
      </c>
    </row>
    <row r="328" spans="1:4" ht="18" hidden="1" x14ac:dyDescent="0.3">
      <c r="A328" s="11" t="s">
        <v>293</v>
      </c>
      <c r="B328" s="7"/>
      <c r="C328" s="7"/>
      <c r="D328" s="7">
        <f t="shared" si="5"/>
        <v>0</v>
      </c>
    </row>
    <row r="329" spans="1:4" ht="18" hidden="1" x14ac:dyDescent="0.3">
      <c r="A329" s="11" t="s">
        <v>328</v>
      </c>
      <c r="B329" s="7"/>
      <c r="C329" s="7"/>
      <c r="D329" s="7">
        <f t="shared" si="5"/>
        <v>0</v>
      </c>
    </row>
    <row r="330" spans="1:4" ht="18" x14ac:dyDescent="0.3">
      <c r="A330" s="38"/>
      <c r="B330" s="7">
        <f t="shared" ref="B330" si="6">SUM(B3:B294)</f>
        <v>2275.8833333333332</v>
      </c>
      <c r="C330" s="7"/>
      <c r="D330" s="7">
        <f>SUM(D3:D294)</f>
        <v>33423900</v>
      </c>
    </row>
    <row r="331" spans="1:4" ht="18" hidden="1" x14ac:dyDescent="0.3">
      <c r="D331" s="7">
        <f t="shared" si="5"/>
        <v>0</v>
      </c>
    </row>
    <row r="332" spans="1:4" ht="18" x14ac:dyDescent="0.3">
      <c r="A332" s="1" t="s">
        <v>340</v>
      </c>
      <c r="B332" s="2" t="s">
        <v>338</v>
      </c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12" t="s">
        <v>62</v>
      </c>
      <c r="B335" s="7"/>
      <c r="C335" s="7"/>
      <c r="D335" s="7">
        <f t="shared" si="5"/>
        <v>0</v>
      </c>
    </row>
    <row r="336" spans="1:4" ht="18" hidden="1" x14ac:dyDescent="0.3">
      <c r="A336" s="11" t="s">
        <v>63</v>
      </c>
      <c r="B336" s="7"/>
      <c r="C336" s="7"/>
      <c r="D336" s="7">
        <f t="shared" si="5"/>
        <v>0</v>
      </c>
    </row>
    <row r="337" spans="1:4" ht="18" hidden="1" x14ac:dyDescent="0.3">
      <c r="A337" s="12" t="s">
        <v>64</v>
      </c>
      <c r="B337" s="7"/>
      <c r="C337" s="7"/>
      <c r="D337" s="7">
        <f t="shared" si="5"/>
        <v>0</v>
      </c>
    </row>
    <row r="338" spans="1:4" ht="18" hidden="1" x14ac:dyDescent="0.3">
      <c r="A338" s="12" t="s">
        <v>65</v>
      </c>
      <c r="B338" s="7"/>
      <c r="C338" s="7"/>
      <c r="D338" s="7">
        <f t="shared" si="5"/>
        <v>0</v>
      </c>
    </row>
    <row r="339" spans="1:4" ht="18" hidden="1" x14ac:dyDescent="0.3">
      <c r="A339" s="12" t="s">
        <v>66</v>
      </c>
      <c r="B339" s="7"/>
      <c r="C339" s="7"/>
      <c r="D339" s="7">
        <f t="shared" si="5"/>
        <v>0</v>
      </c>
    </row>
    <row r="340" spans="1:4" ht="18" hidden="1" x14ac:dyDescent="0.3">
      <c r="A340" s="19" t="s">
        <v>67</v>
      </c>
      <c r="B340" s="7"/>
      <c r="C340" s="7"/>
      <c r="D340" s="7">
        <f t="shared" si="5"/>
        <v>0</v>
      </c>
    </row>
    <row r="341" spans="1:4" ht="18" hidden="1" x14ac:dyDescent="0.3">
      <c r="A341" s="9" t="s">
        <v>68</v>
      </c>
      <c r="B341" s="7"/>
      <c r="C341" s="7"/>
      <c r="D341" s="7">
        <f t="shared" si="5"/>
        <v>0</v>
      </c>
    </row>
    <row r="342" spans="1:4" ht="18" hidden="1" x14ac:dyDescent="0.3">
      <c r="A342" s="12" t="s">
        <v>76</v>
      </c>
      <c r="B342" s="15"/>
      <c r="C342" s="15"/>
      <c r="D342" s="7">
        <f t="shared" si="5"/>
        <v>0</v>
      </c>
    </row>
    <row r="343" spans="1:4" ht="18" hidden="1" x14ac:dyDescent="0.3">
      <c r="A343" s="12" t="s">
        <v>77</v>
      </c>
      <c r="B343" s="15"/>
      <c r="C343" s="15"/>
      <c r="D343" s="7">
        <f t="shared" si="5"/>
        <v>0</v>
      </c>
    </row>
    <row r="344" spans="1:4" ht="18" hidden="1" x14ac:dyDescent="0.3">
      <c r="A344" s="12" t="s">
        <v>78</v>
      </c>
      <c r="B344" s="15"/>
      <c r="C344" s="15"/>
      <c r="D344" s="7">
        <f t="shared" si="5"/>
        <v>0</v>
      </c>
    </row>
    <row r="345" spans="1:4" ht="18" hidden="1" x14ac:dyDescent="0.3">
      <c r="A345" s="9" t="s">
        <v>91</v>
      </c>
      <c r="B345" s="7"/>
      <c r="C345" s="7"/>
      <c r="D345" s="7">
        <f t="shared" si="5"/>
        <v>0</v>
      </c>
    </row>
    <row r="346" spans="1:4" ht="18" hidden="1" x14ac:dyDescent="0.3">
      <c r="A346" s="9" t="s">
        <v>92</v>
      </c>
      <c r="B346" s="7"/>
      <c r="C346" s="7"/>
      <c r="D346" s="7">
        <f t="shared" si="5"/>
        <v>0</v>
      </c>
    </row>
    <row r="347" spans="1:4" ht="18" hidden="1" x14ac:dyDescent="0.3">
      <c r="A347" s="9" t="s">
        <v>95</v>
      </c>
      <c r="B347" s="15"/>
      <c r="C347" s="15"/>
      <c r="D347" s="7">
        <f t="shared" si="5"/>
        <v>0</v>
      </c>
    </row>
    <row r="348" spans="1:4" ht="18" hidden="1" x14ac:dyDescent="0.3">
      <c r="A348" s="21" t="s">
        <v>96</v>
      </c>
      <c r="B348" s="7"/>
      <c r="C348" s="7"/>
      <c r="D348" s="7">
        <f t="shared" si="5"/>
        <v>0</v>
      </c>
    </row>
    <row r="349" spans="1:4" ht="18" hidden="1" x14ac:dyDescent="0.3">
      <c r="A349" s="11" t="s">
        <v>113</v>
      </c>
      <c r="B349" s="7"/>
      <c r="C349" s="7"/>
      <c r="D349" s="7">
        <f t="shared" si="5"/>
        <v>0</v>
      </c>
    </row>
    <row r="350" spans="1:4" ht="18" hidden="1" x14ac:dyDescent="0.3">
      <c r="A350" s="21" t="s">
        <v>114</v>
      </c>
      <c r="B350" s="7"/>
      <c r="C350" s="7"/>
      <c r="D350" s="7">
        <f t="shared" si="5"/>
        <v>0</v>
      </c>
    </row>
    <row r="351" spans="1:4" ht="18" x14ac:dyDescent="0.3">
      <c r="A351" s="9" t="s">
        <v>106</v>
      </c>
      <c r="B351" s="7">
        <v>20</v>
      </c>
      <c r="C351" s="7">
        <v>10000</v>
      </c>
      <c r="D351" s="7">
        <f t="shared" si="5"/>
        <v>200000</v>
      </c>
    </row>
    <row r="352" spans="1:4" ht="18" hidden="1" x14ac:dyDescent="0.3">
      <c r="A352" s="9" t="s">
        <v>107</v>
      </c>
      <c r="B352" s="7"/>
      <c r="C352" s="7"/>
      <c r="D352" s="7">
        <f t="shared" si="5"/>
        <v>0</v>
      </c>
    </row>
    <row r="353" spans="1:4" ht="18" hidden="1" x14ac:dyDescent="0.3">
      <c r="A353" s="9" t="s">
        <v>108</v>
      </c>
      <c r="B353" s="7"/>
      <c r="C353" s="7"/>
      <c r="D353" s="7">
        <f t="shared" si="5"/>
        <v>0</v>
      </c>
    </row>
    <row r="354" spans="1:4" ht="18" hidden="1" x14ac:dyDescent="0.3">
      <c r="A354" s="11" t="s">
        <v>241</v>
      </c>
      <c r="B354" s="7"/>
      <c r="C354" s="7"/>
      <c r="D354" s="7">
        <f t="shared" si="5"/>
        <v>0</v>
      </c>
    </row>
    <row r="355" spans="1:4" ht="18" hidden="1" x14ac:dyDescent="0.3">
      <c r="A355" s="9" t="s">
        <v>242</v>
      </c>
      <c r="B355" s="7"/>
      <c r="C355" s="7"/>
      <c r="D355" s="7">
        <f t="shared" si="5"/>
        <v>0</v>
      </c>
    </row>
    <row r="356" spans="1:4" ht="18" hidden="1" x14ac:dyDescent="0.3">
      <c r="A356" s="9" t="s">
        <v>243</v>
      </c>
      <c r="B356" s="7"/>
      <c r="C356" s="7"/>
      <c r="D356" s="7">
        <f t="shared" si="5"/>
        <v>0</v>
      </c>
    </row>
    <row r="357" spans="1:4" ht="18" hidden="1" x14ac:dyDescent="0.3">
      <c r="A357" s="9" t="s">
        <v>244</v>
      </c>
      <c r="B357" s="7"/>
      <c r="C357" s="7"/>
      <c r="D357" s="7">
        <f t="shared" si="5"/>
        <v>0</v>
      </c>
    </row>
    <row r="358" spans="1:4" ht="18" hidden="1" x14ac:dyDescent="0.3">
      <c r="A358" s="9" t="s">
        <v>245</v>
      </c>
      <c r="B358" s="7"/>
      <c r="C358" s="7"/>
      <c r="D358" s="7">
        <f t="shared" si="5"/>
        <v>0</v>
      </c>
    </row>
    <row r="359" spans="1:4" ht="18" hidden="1" x14ac:dyDescent="0.3">
      <c r="A359" s="9" t="s">
        <v>246</v>
      </c>
      <c r="B359" s="7"/>
      <c r="C359" s="7"/>
      <c r="D359" s="7">
        <f t="shared" si="5"/>
        <v>0</v>
      </c>
    </row>
    <row r="360" spans="1:4" ht="18" hidden="1" x14ac:dyDescent="0.3">
      <c r="A360" s="9" t="s">
        <v>250</v>
      </c>
      <c r="B360" s="7"/>
      <c r="C360" s="7"/>
      <c r="D360" s="7">
        <f t="shared" si="5"/>
        <v>0</v>
      </c>
    </row>
    <row r="361" spans="1:4" ht="18" hidden="1" x14ac:dyDescent="0.3">
      <c r="A361" s="9" t="s">
        <v>251</v>
      </c>
      <c r="B361" s="7"/>
      <c r="C361" s="7"/>
      <c r="D361" s="7">
        <f t="shared" si="5"/>
        <v>0</v>
      </c>
    </row>
    <row r="362" spans="1:4" ht="18" hidden="1" x14ac:dyDescent="0.3">
      <c r="A362" s="9" t="s">
        <v>252</v>
      </c>
      <c r="B362" s="7"/>
      <c r="C362" s="7"/>
      <c r="D362" s="7">
        <f t="shared" si="5"/>
        <v>0</v>
      </c>
    </row>
    <row r="363" spans="1:4" ht="18" hidden="1" x14ac:dyDescent="0.3">
      <c r="A363" s="9" t="s">
        <v>253</v>
      </c>
      <c r="B363" s="7"/>
      <c r="C363" s="7"/>
      <c r="D363" s="7">
        <f t="shared" si="5"/>
        <v>0</v>
      </c>
    </row>
    <row r="364" spans="1:4" ht="18" hidden="1" x14ac:dyDescent="0.3">
      <c r="A364" s="9" t="s">
        <v>254</v>
      </c>
      <c r="B364" s="7"/>
      <c r="C364" s="7"/>
      <c r="D364" s="7">
        <f t="shared" si="5"/>
        <v>0</v>
      </c>
    </row>
    <row r="365" spans="1:4" ht="18" hidden="1" x14ac:dyDescent="0.3">
      <c r="A365" s="9" t="s">
        <v>255</v>
      </c>
      <c r="B365" s="7"/>
      <c r="C365" s="7"/>
      <c r="D365" s="7">
        <f t="shared" si="5"/>
        <v>0</v>
      </c>
    </row>
    <row r="366" spans="1:4" ht="18" hidden="1" x14ac:dyDescent="0.3">
      <c r="A366" s="9" t="s">
        <v>256</v>
      </c>
      <c r="B366" s="7"/>
      <c r="C366" s="7"/>
      <c r="D366" s="7">
        <f t="shared" si="5"/>
        <v>0</v>
      </c>
    </row>
    <row r="367" spans="1:4" ht="18" hidden="1" x14ac:dyDescent="0.3">
      <c r="A367" s="9" t="s">
        <v>129</v>
      </c>
      <c r="B367" s="7"/>
      <c r="C367" s="7"/>
      <c r="D367" s="7">
        <f t="shared" si="5"/>
        <v>0</v>
      </c>
    </row>
    <row r="368" spans="1:4" ht="18" hidden="1" x14ac:dyDescent="0.3">
      <c r="A368" s="16" t="s">
        <v>130</v>
      </c>
      <c r="B368" s="7"/>
      <c r="C368" s="7"/>
      <c r="D368" s="7">
        <f t="shared" si="5"/>
        <v>0</v>
      </c>
    </row>
    <row r="369" spans="1:4" ht="18" hidden="1" x14ac:dyDescent="0.3">
      <c r="A369" s="9" t="s">
        <v>171</v>
      </c>
      <c r="B369" s="7"/>
      <c r="C369" s="7"/>
      <c r="D369" s="7">
        <f t="shared" si="5"/>
        <v>0</v>
      </c>
    </row>
    <row r="370" spans="1:4" ht="18" hidden="1" x14ac:dyDescent="0.3">
      <c r="A370" s="12" t="s">
        <v>187</v>
      </c>
      <c r="B370" s="7"/>
      <c r="C370" s="7"/>
      <c r="D370" s="7">
        <f t="shared" si="5"/>
        <v>0</v>
      </c>
    </row>
    <row r="371" spans="1:4" ht="18" hidden="1" x14ac:dyDescent="0.3">
      <c r="A371" s="9" t="s">
        <v>310</v>
      </c>
      <c r="B371" s="7"/>
      <c r="C371" s="7"/>
      <c r="D371" s="7">
        <f t="shared" si="5"/>
        <v>0</v>
      </c>
    </row>
    <row r="372" spans="1:4" ht="18" x14ac:dyDescent="0.3">
      <c r="A372" s="9" t="s">
        <v>210</v>
      </c>
      <c r="B372" s="7">
        <v>40</v>
      </c>
      <c r="C372" s="7">
        <v>17000</v>
      </c>
      <c r="D372" s="7">
        <f t="shared" si="5"/>
        <v>680000</v>
      </c>
    </row>
    <row r="373" spans="1:4" ht="18" hidden="1" x14ac:dyDescent="0.3">
      <c r="A373" s="35" t="s">
        <v>211</v>
      </c>
      <c r="B373" s="7"/>
      <c r="C373" s="7"/>
      <c r="D373" s="7">
        <f t="shared" si="5"/>
        <v>0</v>
      </c>
    </row>
    <row r="374" spans="1:4" ht="18" hidden="1" x14ac:dyDescent="0.3">
      <c r="A374" s="9" t="s">
        <v>212</v>
      </c>
      <c r="B374" s="7"/>
      <c r="C374" s="7"/>
      <c r="D374" s="7">
        <f t="shared" si="5"/>
        <v>0</v>
      </c>
    </row>
    <row r="375" spans="1:4" ht="18" x14ac:dyDescent="0.3">
      <c r="A375" s="9" t="s">
        <v>213</v>
      </c>
      <c r="B375" s="7">
        <f>50+260+350+475</f>
        <v>1135</v>
      </c>
      <c r="C375" s="7">
        <v>14500</v>
      </c>
      <c r="D375" s="7">
        <f t="shared" si="5"/>
        <v>16457500</v>
      </c>
    </row>
    <row r="376" spans="1:4" ht="18" hidden="1" x14ac:dyDescent="0.3">
      <c r="A376" s="9" t="s">
        <v>214</v>
      </c>
      <c r="B376" s="7"/>
      <c r="C376" s="7"/>
      <c r="D376" s="7">
        <f t="shared" si="5"/>
        <v>0</v>
      </c>
    </row>
    <row r="377" spans="1:4" ht="18" hidden="1" x14ac:dyDescent="0.3">
      <c r="A377" s="9" t="s">
        <v>215</v>
      </c>
      <c r="B377" s="7"/>
      <c r="C377" s="7"/>
      <c r="D377" s="7">
        <f t="shared" si="5"/>
        <v>0</v>
      </c>
    </row>
    <row r="378" spans="1:4" ht="18" hidden="1" x14ac:dyDescent="0.3">
      <c r="A378" s="9" t="s">
        <v>216</v>
      </c>
      <c r="B378" s="7"/>
      <c r="C378" s="7"/>
      <c r="D378" s="7">
        <f t="shared" si="5"/>
        <v>0</v>
      </c>
    </row>
    <row r="379" spans="1:4" ht="18" hidden="1" x14ac:dyDescent="0.3">
      <c r="A379" s="9" t="s">
        <v>99</v>
      </c>
      <c r="B379" s="7"/>
      <c r="C379" s="7"/>
      <c r="D379" s="7">
        <f t="shared" si="5"/>
        <v>0</v>
      </c>
    </row>
    <row r="380" spans="1:4" ht="18" hidden="1" x14ac:dyDescent="0.3">
      <c r="A380" s="42" t="s">
        <v>100</v>
      </c>
      <c r="B380" s="7"/>
      <c r="C380" s="7"/>
      <c r="D380" s="7">
        <f t="shared" si="5"/>
        <v>0</v>
      </c>
    </row>
    <row r="381" spans="1:4" ht="18" hidden="1" x14ac:dyDescent="0.3">
      <c r="A381" s="11" t="s">
        <v>103</v>
      </c>
      <c r="B381" s="7"/>
      <c r="C381" s="7"/>
      <c r="D381" s="7">
        <f t="shared" si="5"/>
        <v>0</v>
      </c>
    </row>
    <row r="382" spans="1:4" ht="18" hidden="1" x14ac:dyDescent="0.3">
      <c r="A382" s="9" t="s">
        <v>105</v>
      </c>
      <c r="B382" s="7"/>
      <c r="C382" s="7"/>
      <c r="D382" s="7">
        <f t="shared" si="5"/>
        <v>0</v>
      </c>
    </row>
    <row r="383" spans="1:4" ht="18" hidden="1" x14ac:dyDescent="0.3">
      <c r="A383" s="9" t="s">
        <v>11</v>
      </c>
      <c r="B383" s="7"/>
      <c r="C383" s="7"/>
      <c r="D383" s="7">
        <f t="shared" si="5"/>
        <v>0</v>
      </c>
    </row>
    <row r="384" spans="1:4" ht="18" x14ac:dyDescent="0.3">
      <c r="A384" s="9" t="s">
        <v>12</v>
      </c>
      <c r="B384" s="7">
        <f>24+30</f>
        <v>54</v>
      </c>
      <c r="C384" s="7">
        <v>8000</v>
      </c>
      <c r="D384" s="7">
        <f t="shared" si="5"/>
        <v>432000</v>
      </c>
    </row>
    <row r="385" spans="1:4" ht="18" hidden="1" x14ac:dyDescent="0.3">
      <c r="A385" s="12" t="s">
        <v>13</v>
      </c>
      <c r="B385" s="7"/>
      <c r="C385" s="7"/>
      <c r="D385" s="7">
        <f t="shared" si="5"/>
        <v>0</v>
      </c>
    </row>
    <row r="386" spans="1:4" ht="18" hidden="1" x14ac:dyDescent="0.3">
      <c r="A386" s="9" t="s">
        <v>159</v>
      </c>
      <c r="B386" s="7"/>
      <c r="C386" s="7"/>
      <c r="D386" s="7">
        <f t="shared" si="5"/>
        <v>0</v>
      </c>
    </row>
    <row r="387" spans="1:4" ht="18" hidden="1" x14ac:dyDescent="0.3">
      <c r="A387" s="16" t="s">
        <v>160</v>
      </c>
      <c r="B387" s="7"/>
      <c r="C387" s="7"/>
      <c r="D387" s="7">
        <f t="shared" si="5"/>
        <v>0</v>
      </c>
    </row>
    <row r="388" spans="1:4" ht="18" hidden="1" x14ac:dyDescent="0.3">
      <c r="A388" s="9" t="s">
        <v>193</v>
      </c>
      <c r="B388" s="7"/>
      <c r="C388" s="7"/>
      <c r="D388" s="7">
        <f t="shared" ref="D388:D451" si="7">B388*C388</f>
        <v>0</v>
      </c>
    </row>
    <row r="389" spans="1:4" ht="18" hidden="1" x14ac:dyDescent="0.3">
      <c r="A389" s="33" t="s">
        <v>194</v>
      </c>
      <c r="B389" s="7"/>
      <c r="C389" s="7"/>
      <c r="D389" s="7">
        <f t="shared" si="7"/>
        <v>0</v>
      </c>
    </row>
    <row r="390" spans="1:4" ht="18" hidden="1" x14ac:dyDescent="0.3">
      <c r="A390" s="9" t="s">
        <v>230</v>
      </c>
      <c r="B390" s="7"/>
      <c r="C390" s="7"/>
      <c r="D390" s="7">
        <f t="shared" si="7"/>
        <v>0</v>
      </c>
    </row>
    <row r="391" spans="1:4" ht="18" hidden="1" x14ac:dyDescent="0.3">
      <c r="A391" s="9" t="s">
        <v>231</v>
      </c>
      <c r="B391" s="7"/>
      <c r="C391" s="7"/>
      <c r="D391" s="7">
        <f t="shared" si="7"/>
        <v>0</v>
      </c>
    </row>
    <row r="392" spans="1:4" ht="18" hidden="1" x14ac:dyDescent="0.3">
      <c r="A392" s="12" t="s">
        <v>20</v>
      </c>
      <c r="B392" s="7"/>
      <c r="C392" s="7"/>
      <c r="D392" s="7">
        <f t="shared" si="7"/>
        <v>0</v>
      </c>
    </row>
    <row r="393" spans="1:4" ht="18" hidden="1" x14ac:dyDescent="0.3">
      <c r="A393" s="12" t="s">
        <v>21</v>
      </c>
      <c r="B393" s="7"/>
      <c r="C393" s="7"/>
      <c r="D393" s="7">
        <f t="shared" si="7"/>
        <v>0</v>
      </c>
    </row>
    <row r="394" spans="1:4" ht="18" hidden="1" x14ac:dyDescent="0.3">
      <c r="A394" s="17" t="s">
        <v>167</v>
      </c>
      <c r="B394" s="7"/>
      <c r="C394" s="7"/>
      <c r="D394" s="7">
        <f t="shared" si="7"/>
        <v>0</v>
      </c>
    </row>
    <row r="395" spans="1:4" ht="18" hidden="1" x14ac:dyDescent="0.3">
      <c r="A395" s="29" t="s">
        <v>168</v>
      </c>
      <c r="B395" s="31"/>
      <c r="C395" s="31"/>
      <c r="D395" s="7">
        <f t="shared" si="7"/>
        <v>0</v>
      </c>
    </row>
    <row r="396" spans="1:4" ht="18" hidden="1" x14ac:dyDescent="0.3">
      <c r="A396" s="9" t="s">
        <v>27</v>
      </c>
      <c r="B396" s="7"/>
      <c r="C396" s="7"/>
      <c r="D396" s="7">
        <f t="shared" si="7"/>
        <v>0</v>
      </c>
    </row>
    <row r="397" spans="1:4" ht="18" hidden="1" x14ac:dyDescent="0.3">
      <c r="A397" s="12" t="s">
        <v>28</v>
      </c>
      <c r="B397" s="7"/>
      <c r="C397" s="7"/>
      <c r="D397" s="7">
        <f t="shared" si="7"/>
        <v>0</v>
      </c>
    </row>
    <row r="398" spans="1:4" ht="18" hidden="1" x14ac:dyDescent="0.3">
      <c r="A398" s="12" t="s">
        <v>29</v>
      </c>
      <c r="B398" s="7"/>
      <c r="C398" s="7"/>
      <c r="D398" s="7">
        <f t="shared" si="7"/>
        <v>0</v>
      </c>
    </row>
    <row r="399" spans="1:4" ht="18" hidden="1" x14ac:dyDescent="0.3">
      <c r="A399" s="9" t="s">
        <v>195</v>
      </c>
      <c r="B399" s="7"/>
      <c r="C399" s="7"/>
      <c r="D399" s="7">
        <f t="shared" si="7"/>
        <v>0</v>
      </c>
    </row>
    <row r="400" spans="1:4" ht="18" hidden="1" x14ac:dyDescent="0.3">
      <c r="A400" s="12" t="s">
        <v>196</v>
      </c>
      <c r="B400" s="7"/>
      <c r="C400" s="7"/>
      <c r="D400" s="7">
        <f t="shared" si="7"/>
        <v>0</v>
      </c>
    </row>
    <row r="401" spans="1:4" ht="18" hidden="1" x14ac:dyDescent="0.3">
      <c r="A401" s="9" t="s">
        <v>197</v>
      </c>
      <c r="B401" s="7"/>
      <c r="C401" s="7"/>
      <c r="D401" s="7">
        <f t="shared" si="7"/>
        <v>0</v>
      </c>
    </row>
    <row r="402" spans="1:4" ht="18" hidden="1" x14ac:dyDescent="0.3">
      <c r="A402" s="9" t="s">
        <v>198</v>
      </c>
      <c r="B402" s="7"/>
      <c r="C402" s="7"/>
      <c r="D402" s="7">
        <f t="shared" si="7"/>
        <v>0</v>
      </c>
    </row>
    <row r="403" spans="1:4" ht="18" hidden="1" x14ac:dyDescent="0.3">
      <c r="A403" s="9" t="s">
        <v>267</v>
      </c>
      <c r="B403" s="7"/>
      <c r="C403" s="7"/>
      <c r="D403" s="7">
        <f t="shared" si="7"/>
        <v>0</v>
      </c>
    </row>
    <row r="404" spans="1:4" ht="18" hidden="1" x14ac:dyDescent="0.3">
      <c r="A404" s="9" t="s">
        <v>268</v>
      </c>
      <c r="B404" s="7"/>
      <c r="C404" s="7"/>
      <c r="D404" s="7">
        <f t="shared" si="7"/>
        <v>0</v>
      </c>
    </row>
    <row r="405" spans="1:4" ht="18" x14ac:dyDescent="0.3">
      <c r="A405" s="5" t="s">
        <v>2</v>
      </c>
      <c r="B405" s="7">
        <v>23</v>
      </c>
      <c r="C405" s="7">
        <v>7000</v>
      </c>
      <c r="D405" s="7">
        <f t="shared" si="7"/>
        <v>161000</v>
      </c>
    </row>
    <row r="406" spans="1:4" ht="18" hidden="1" x14ac:dyDescent="0.3">
      <c r="A406" s="8" t="s">
        <v>3</v>
      </c>
      <c r="B406" s="7"/>
      <c r="C406" s="7"/>
      <c r="D406" s="7">
        <f t="shared" si="7"/>
        <v>0</v>
      </c>
    </row>
    <row r="407" spans="1:4" ht="18" hidden="1" x14ac:dyDescent="0.3">
      <c r="A407" s="5" t="s">
        <v>4</v>
      </c>
      <c r="B407" s="7"/>
      <c r="C407" s="7"/>
      <c r="D407" s="7">
        <f t="shared" si="7"/>
        <v>0</v>
      </c>
    </row>
    <row r="408" spans="1:4" ht="18" hidden="1" x14ac:dyDescent="0.3">
      <c r="A408" s="16" t="s">
        <v>55</v>
      </c>
      <c r="B408" s="7"/>
      <c r="C408" s="7"/>
      <c r="D408" s="7">
        <f t="shared" si="7"/>
        <v>0</v>
      </c>
    </row>
    <row r="409" spans="1:4" ht="18" hidden="1" x14ac:dyDescent="0.3">
      <c r="A409" s="13" t="s">
        <v>288</v>
      </c>
      <c r="B409" s="7"/>
      <c r="C409" s="7"/>
      <c r="D409" s="7">
        <f t="shared" si="7"/>
        <v>0</v>
      </c>
    </row>
    <row r="410" spans="1:4" ht="18" hidden="1" x14ac:dyDescent="0.3">
      <c r="A410" s="13" t="s">
        <v>300</v>
      </c>
      <c r="B410" s="7"/>
      <c r="C410" s="7"/>
      <c r="D410" s="7">
        <f t="shared" si="7"/>
        <v>0</v>
      </c>
    </row>
    <row r="411" spans="1:4" ht="18" hidden="1" x14ac:dyDescent="0.3">
      <c r="A411" s="13" t="s">
        <v>301</v>
      </c>
      <c r="B411" s="7"/>
      <c r="C411" s="7"/>
      <c r="D411" s="7">
        <f t="shared" si="7"/>
        <v>0</v>
      </c>
    </row>
    <row r="412" spans="1:4" ht="18" hidden="1" x14ac:dyDescent="0.3">
      <c r="A412" s="13" t="s">
        <v>303</v>
      </c>
      <c r="B412" s="7"/>
      <c r="C412" s="7"/>
      <c r="D412" s="7">
        <f t="shared" si="7"/>
        <v>0</v>
      </c>
    </row>
    <row r="413" spans="1:4" ht="18" hidden="1" x14ac:dyDescent="0.3">
      <c r="A413" s="9" t="s">
        <v>312</v>
      </c>
      <c r="B413" s="37"/>
      <c r="C413" s="37"/>
      <c r="D413" s="7">
        <f t="shared" si="7"/>
        <v>0</v>
      </c>
    </row>
    <row r="414" spans="1:4" ht="18" hidden="1" x14ac:dyDescent="0.3">
      <c r="A414" s="9" t="s">
        <v>79</v>
      </c>
      <c r="B414" s="7"/>
      <c r="C414" s="7"/>
      <c r="D414" s="7">
        <f t="shared" si="7"/>
        <v>0</v>
      </c>
    </row>
    <row r="415" spans="1:4" ht="18" hidden="1" x14ac:dyDescent="0.3">
      <c r="A415" s="9" t="s">
        <v>80</v>
      </c>
      <c r="B415" s="7"/>
      <c r="C415" s="7"/>
      <c r="D415" s="7">
        <f t="shared" si="7"/>
        <v>0</v>
      </c>
    </row>
    <row r="416" spans="1:4" ht="18" hidden="1" x14ac:dyDescent="0.3">
      <c r="A416" s="9" t="s">
        <v>81</v>
      </c>
      <c r="B416" s="7"/>
      <c r="C416" s="7"/>
      <c r="D416" s="7">
        <f t="shared" si="7"/>
        <v>0</v>
      </c>
    </row>
    <row r="417" spans="1:4" ht="18" hidden="1" x14ac:dyDescent="0.3">
      <c r="A417" s="9" t="s">
        <v>82</v>
      </c>
      <c r="B417" s="7"/>
      <c r="C417" s="7"/>
      <c r="D417" s="7">
        <f t="shared" si="7"/>
        <v>0</v>
      </c>
    </row>
    <row r="418" spans="1:4" ht="18" hidden="1" x14ac:dyDescent="0.3">
      <c r="A418" s="9" t="s">
        <v>83</v>
      </c>
      <c r="B418" s="7"/>
      <c r="C418" s="7"/>
      <c r="D418" s="7">
        <f t="shared" si="7"/>
        <v>0</v>
      </c>
    </row>
    <row r="419" spans="1:4" ht="18" hidden="1" x14ac:dyDescent="0.3">
      <c r="A419" s="9" t="s">
        <v>170</v>
      </c>
      <c r="B419" s="7"/>
      <c r="C419" s="7"/>
      <c r="D419" s="7">
        <f t="shared" si="7"/>
        <v>0</v>
      </c>
    </row>
    <row r="420" spans="1:4" ht="18" hidden="1" x14ac:dyDescent="0.3">
      <c r="A420" s="34" t="s">
        <v>229</v>
      </c>
      <c r="B420" s="7"/>
      <c r="C420" s="7"/>
      <c r="D420" s="7">
        <f t="shared" si="7"/>
        <v>0</v>
      </c>
    </row>
    <row r="421" spans="1:4" ht="18" hidden="1" x14ac:dyDescent="0.3">
      <c r="A421" s="9" t="s">
        <v>235</v>
      </c>
      <c r="B421" s="7"/>
      <c r="C421" s="7"/>
      <c r="D421" s="7">
        <f t="shared" si="7"/>
        <v>0</v>
      </c>
    </row>
    <row r="422" spans="1:4" ht="18" hidden="1" x14ac:dyDescent="0.3">
      <c r="A422" s="9" t="s">
        <v>236</v>
      </c>
      <c r="B422" s="7"/>
      <c r="C422" s="7"/>
      <c r="D422" s="7">
        <f t="shared" si="7"/>
        <v>0</v>
      </c>
    </row>
    <row r="423" spans="1:4" ht="18" hidden="1" x14ac:dyDescent="0.3">
      <c r="A423" s="9" t="s">
        <v>257</v>
      </c>
      <c r="B423" s="15"/>
      <c r="C423" s="15"/>
      <c r="D423" s="7">
        <f t="shared" si="7"/>
        <v>0</v>
      </c>
    </row>
    <row r="424" spans="1:4" ht="18" hidden="1" x14ac:dyDescent="0.3">
      <c r="A424" s="13" t="s">
        <v>258</v>
      </c>
      <c r="B424" s="7"/>
      <c r="C424" s="7"/>
      <c r="D424" s="7">
        <f t="shared" si="7"/>
        <v>0</v>
      </c>
    </row>
    <row r="425" spans="1:4" ht="18" hidden="1" x14ac:dyDescent="0.3">
      <c r="A425" s="12" t="s">
        <v>286</v>
      </c>
      <c r="B425" s="7"/>
      <c r="C425" s="7"/>
      <c r="D425" s="7">
        <f t="shared" si="7"/>
        <v>0</v>
      </c>
    </row>
    <row r="426" spans="1:4" ht="18" hidden="1" x14ac:dyDescent="0.3">
      <c r="A426" s="16" t="s">
        <v>287</v>
      </c>
      <c r="B426" s="7"/>
      <c r="C426" s="7"/>
      <c r="D426" s="7">
        <f t="shared" si="7"/>
        <v>0</v>
      </c>
    </row>
    <row r="427" spans="1:4" ht="18" x14ac:dyDescent="0.3">
      <c r="A427" s="9" t="s">
        <v>118</v>
      </c>
      <c r="B427" s="7">
        <v>6</v>
      </c>
      <c r="C427" s="7">
        <v>10000</v>
      </c>
      <c r="D427" s="7">
        <f t="shared" si="7"/>
        <v>60000</v>
      </c>
    </row>
    <row r="428" spans="1:4" ht="18" hidden="1" x14ac:dyDescent="0.3">
      <c r="A428" s="16" t="s">
        <v>36</v>
      </c>
      <c r="B428" s="7"/>
      <c r="C428" s="7"/>
      <c r="D428" s="7">
        <f t="shared" si="7"/>
        <v>0</v>
      </c>
    </row>
    <row r="429" spans="1:4" ht="18" hidden="1" x14ac:dyDescent="0.3">
      <c r="A429" s="9" t="s">
        <v>37</v>
      </c>
      <c r="B429" s="7"/>
      <c r="C429" s="7"/>
      <c r="D429" s="7">
        <f t="shared" si="7"/>
        <v>0</v>
      </c>
    </row>
    <row r="430" spans="1:4" ht="18" hidden="1" x14ac:dyDescent="0.3">
      <c r="A430" s="9" t="s">
        <v>38</v>
      </c>
      <c r="B430" s="7"/>
      <c r="C430" s="7"/>
      <c r="D430" s="7">
        <f t="shared" si="7"/>
        <v>0</v>
      </c>
    </row>
    <row r="431" spans="1:4" ht="18" hidden="1" x14ac:dyDescent="0.3">
      <c r="A431" s="16" t="s">
        <v>276</v>
      </c>
      <c r="B431" s="7"/>
      <c r="C431" s="7"/>
      <c r="D431" s="7">
        <f t="shared" si="7"/>
        <v>0</v>
      </c>
    </row>
    <row r="432" spans="1:4" ht="18" hidden="1" x14ac:dyDescent="0.3">
      <c r="A432" s="16" t="s">
        <v>277</v>
      </c>
      <c r="B432" s="7"/>
      <c r="C432" s="7"/>
      <c r="D432" s="7">
        <f t="shared" si="7"/>
        <v>0</v>
      </c>
    </row>
    <row r="433" spans="1:4" ht="18" hidden="1" x14ac:dyDescent="0.3">
      <c r="A433" s="9" t="s">
        <v>135</v>
      </c>
      <c r="B433" s="15"/>
      <c r="C433" s="15"/>
      <c r="D433" s="7">
        <f t="shared" si="7"/>
        <v>0</v>
      </c>
    </row>
    <row r="434" spans="1:4" ht="18" hidden="1" x14ac:dyDescent="0.3">
      <c r="A434" s="22" t="s">
        <v>136</v>
      </c>
      <c r="B434" s="15"/>
      <c r="C434" s="15"/>
      <c r="D434" s="7">
        <f t="shared" si="7"/>
        <v>0</v>
      </c>
    </row>
    <row r="435" spans="1:4" ht="18" hidden="1" x14ac:dyDescent="0.3">
      <c r="A435" s="22" t="s">
        <v>138</v>
      </c>
      <c r="B435" s="15"/>
      <c r="C435" s="15"/>
      <c r="D435" s="7">
        <f t="shared" si="7"/>
        <v>0</v>
      </c>
    </row>
    <row r="436" spans="1:4" ht="18" hidden="1" x14ac:dyDescent="0.3">
      <c r="A436" s="22" t="s">
        <v>139</v>
      </c>
      <c r="B436" s="15"/>
      <c r="C436" s="15"/>
      <c r="D436" s="7">
        <f t="shared" si="7"/>
        <v>0</v>
      </c>
    </row>
    <row r="437" spans="1:4" ht="18" hidden="1" x14ac:dyDescent="0.3">
      <c r="A437" s="9" t="s">
        <v>140</v>
      </c>
      <c r="B437" s="15"/>
      <c r="C437" s="15"/>
      <c r="D437" s="7">
        <f t="shared" si="7"/>
        <v>0</v>
      </c>
    </row>
    <row r="438" spans="1:4" ht="18" hidden="1" x14ac:dyDescent="0.3">
      <c r="A438" s="9" t="s">
        <v>141</v>
      </c>
      <c r="B438" s="15"/>
      <c r="C438" s="15"/>
      <c r="D438" s="7">
        <f t="shared" si="7"/>
        <v>0</v>
      </c>
    </row>
    <row r="439" spans="1:4" ht="18" hidden="1" x14ac:dyDescent="0.3">
      <c r="A439" s="9" t="s">
        <v>143</v>
      </c>
      <c r="B439" s="15"/>
      <c r="C439" s="15"/>
      <c r="D439" s="7">
        <f t="shared" si="7"/>
        <v>0</v>
      </c>
    </row>
    <row r="440" spans="1:4" ht="18" hidden="1" x14ac:dyDescent="0.3">
      <c r="A440" s="9" t="s">
        <v>144</v>
      </c>
      <c r="B440" s="15"/>
      <c r="C440" s="15"/>
      <c r="D440" s="7">
        <f t="shared" si="7"/>
        <v>0</v>
      </c>
    </row>
    <row r="441" spans="1:4" ht="18" hidden="1" x14ac:dyDescent="0.3">
      <c r="A441" s="9" t="s">
        <v>145</v>
      </c>
      <c r="B441" s="15"/>
      <c r="C441" s="15"/>
      <c r="D441" s="7">
        <f t="shared" si="7"/>
        <v>0</v>
      </c>
    </row>
    <row r="442" spans="1:4" ht="18" hidden="1" x14ac:dyDescent="0.3">
      <c r="A442" s="9" t="s">
        <v>156</v>
      </c>
      <c r="B442" s="15"/>
      <c r="C442" s="15"/>
      <c r="D442" s="7">
        <f t="shared" si="7"/>
        <v>0</v>
      </c>
    </row>
    <row r="443" spans="1:4" ht="18" hidden="1" x14ac:dyDescent="0.3">
      <c r="A443" s="9" t="s">
        <v>157</v>
      </c>
      <c r="B443" s="15"/>
      <c r="C443" s="15"/>
      <c r="D443" s="7">
        <f t="shared" si="7"/>
        <v>0</v>
      </c>
    </row>
    <row r="444" spans="1:4" ht="18" hidden="1" x14ac:dyDescent="0.3">
      <c r="A444" s="9" t="s">
        <v>158</v>
      </c>
      <c r="B444" s="15"/>
      <c r="C444" s="15"/>
      <c r="D444" s="7">
        <f t="shared" si="7"/>
        <v>0</v>
      </c>
    </row>
    <row r="445" spans="1:4" ht="18" x14ac:dyDescent="0.3">
      <c r="A445" s="12" t="s">
        <v>46</v>
      </c>
      <c r="B445" s="7">
        <f>90+80+160</f>
        <v>330</v>
      </c>
      <c r="C445" s="7">
        <v>14000</v>
      </c>
      <c r="D445" s="7">
        <f t="shared" si="7"/>
        <v>4620000</v>
      </c>
    </row>
    <row r="446" spans="1:4" ht="18" hidden="1" x14ac:dyDescent="0.3">
      <c r="A446" s="9" t="s">
        <v>56</v>
      </c>
      <c r="B446" s="7"/>
      <c r="C446" s="7"/>
      <c r="D446" s="7">
        <f t="shared" si="7"/>
        <v>0</v>
      </c>
    </row>
    <row r="447" spans="1:4" ht="18" hidden="1" x14ac:dyDescent="0.3">
      <c r="A447" s="9" t="s">
        <v>69</v>
      </c>
      <c r="B447" s="7"/>
      <c r="C447" s="7"/>
      <c r="D447" s="7">
        <f t="shared" si="7"/>
        <v>0</v>
      </c>
    </row>
    <row r="448" spans="1:4" ht="18" hidden="1" x14ac:dyDescent="0.3">
      <c r="A448" s="12" t="s">
        <v>70</v>
      </c>
      <c r="B448" s="7"/>
      <c r="C448" s="7"/>
      <c r="D448" s="7">
        <f t="shared" si="7"/>
        <v>0</v>
      </c>
    </row>
    <row r="449" spans="1:4" ht="18" hidden="1" x14ac:dyDescent="0.3">
      <c r="A449" s="9" t="s">
        <v>15</v>
      </c>
      <c r="B449" s="7"/>
      <c r="C449" s="7"/>
      <c r="D449" s="7">
        <f t="shared" si="7"/>
        <v>0</v>
      </c>
    </row>
    <row r="450" spans="1:4" ht="18" hidden="1" x14ac:dyDescent="0.3">
      <c r="A450" s="9" t="s">
        <v>265</v>
      </c>
      <c r="B450" s="7"/>
      <c r="C450" s="7"/>
      <c r="D450" s="7">
        <f t="shared" si="7"/>
        <v>0</v>
      </c>
    </row>
    <row r="451" spans="1:4" ht="18" hidden="1" x14ac:dyDescent="0.3">
      <c r="A451" s="9" t="s">
        <v>294</v>
      </c>
      <c r="B451" s="7"/>
      <c r="C451" s="7"/>
      <c r="D451" s="7">
        <f t="shared" si="7"/>
        <v>0</v>
      </c>
    </row>
    <row r="452" spans="1:4" ht="18" x14ac:dyDescent="0.3">
      <c r="A452" s="9" t="s">
        <v>19</v>
      </c>
      <c r="B452" s="7">
        <f>2400+1100</f>
        <v>3500</v>
      </c>
      <c r="C452" s="7">
        <v>4000</v>
      </c>
      <c r="D452" s="7">
        <f t="shared" ref="D452:D515" si="8">B452*C452</f>
        <v>14000000</v>
      </c>
    </row>
    <row r="453" spans="1:4" ht="18" hidden="1" x14ac:dyDescent="0.3">
      <c r="A453" s="9" t="s">
        <v>34</v>
      </c>
      <c r="B453" s="7"/>
      <c r="C453" s="7"/>
      <c r="D453" s="7">
        <f t="shared" si="8"/>
        <v>0</v>
      </c>
    </row>
    <row r="454" spans="1:4" ht="18" hidden="1" x14ac:dyDescent="0.3">
      <c r="A454" s="11" t="s">
        <v>42</v>
      </c>
      <c r="B454" s="7"/>
      <c r="C454" s="7"/>
      <c r="D454" s="7">
        <f t="shared" si="8"/>
        <v>0</v>
      </c>
    </row>
    <row r="455" spans="1:4" ht="18" hidden="1" x14ac:dyDescent="0.3">
      <c r="A455" s="13" t="s">
        <v>43</v>
      </c>
      <c r="B455" s="7"/>
      <c r="C455" s="7"/>
      <c r="D455" s="7">
        <f t="shared" si="8"/>
        <v>0</v>
      </c>
    </row>
    <row r="456" spans="1:4" ht="18" hidden="1" x14ac:dyDescent="0.3">
      <c r="A456" s="10" t="s">
        <v>119</v>
      </c>
      <c r="B456" s="7"/>
      <c r="C456" s="7"/>
      <c r="D456" s="7">
        <f t="shared" si="8"/>
        <v>0</v>
      </c>
    </row>
    <row r="457" spans="1:4" ht="18" hidden="1" x14ac:dyDescent="0.3">
      <c r="A457" s="13" t="s">
        <v>120</v>
      </c>
      <c r="B457" s="7"/>
      <c r="C457" s="7"/>
      <c r="D457" s="7">
        <f t="shared" si="8"/>
        <v>0</v>
      </c>
    </row>
    <row r="458" spans="1:4" ht="18" hidden="1" x14ac:dyDescent="0.3">
      <c r="A458" s="12" t="s">
        <v>121</v>
      </c>
      <c r="B458" s="15"/>
      <c r="C458" s="15"/>
      <c r="D458" s="7">
        <f t="shared" si="8"/>
        <v>0</v>
      </c>
    </row>
    <row r="459" spans="1:4" ht="18" hidden="1" x14ac:dyDescent="0.3">
      <c r="A459" s="12" t="s">
        <v>122</v>
      </c>
      <c r="B459" s="15"/>
      <c r="C459" s="15"/>
      <c r="D459" s="7">
        <f t="shared" si="8"/>
        <v>0</v>
      </c>
    </row>
    <row r="460" spans="1:4" ht="18" hidden="1" x14ac:dyDescent="0.3">
      <c r="A460" s="12" t="s">
        <v>123</v>
      </c>
      <c r="B460" s="15"/>
      <c r="C460" s="15"/>
      <c r="D460" s="7">
        <f t="shared" si="8"/>
        <v>0</v>
      </c>
    </row>
    <row r="461" spans="1:4" ht="18" hidden="1" x14ac:dyDescent="0.3">
      <c r="A461" s="12" t="s">
        <v>124</v>
      </c>
      <c r="B461" s="26"/>
      <c r="C461" s="26"/>
      <c r="D461" s="7">
        <f t="shared" si="8"/>
        <v>0</v>
      </c>
    </row>
    <row r="462" spans="1:4" ht="18" hidden="1" x14ac:dyDescent="0.3">
      <c r="A462" s="9" t="s">
        <v>142</v>
      </c>
      <c r="B462" s="15"/>
      <c r="C462" s="15"/>
      <c r="D462" s="7">
        <f t="shared" si="8"/>
        <v>0</v>
      </c>
    </row>
    <row r="463" spans="1:4" ht="18" hidden="1" x14ac:dyDescent="0.3">
      <c r="A463" s="16" t="s">
        <v>217</v>
      </c>
      <c r="B463" s="7"/>
      <c r="C463" s="7"/>
      <c r="D463" s="7">
        <f t="shared" si="8"/>
        <v>0</v>
      </c>
    </row>
    <row r="464" spans="1:4" ht="18" hidden="1" x14ac:dyDescent="0.3">
      <c r="A464" s="16" t="s">
        <v>218</v>
      </c>
      <c r="B464" s="7"/>
      <c r="C464" s="7"/>
      <c r="D464" s="7">
        <f t="shared" si="8"/>
        <v>0</v>
      </c>
    </row>
    <row r="465" spans="1:4" ht="18" hidden="1" x14ac:dyDescent="0.3">
      <c r="A465" s="16" t="s">
        <v>219</v>
      </c>
      <c r="B465" s="7"/>
      <c r="C465" s="7"/>
      <c r="D465" s="7">
        <f t="shared" si="8"/>
        <v>0</v>
      </c>
    </row>
    <row r="466" spans="1:4" ht="18" hidden="1" x14ac:dyDescent="0.3">
      <c r="A466" s="16" t="s">
        <v>220</v>
      </c>
      <c r="B466" s="7"/>
      <c r="C466" s="7"/>
      <c r="D466" s="7">
        <f t="shared" si="8"/>
        <v>0</v>
      </c>
    </row>
    <row r="467" spans="1:4" ht="18" hidden="1" x14ac:dyDescent="0.3">
      <c r="A467" s="9" t="s">
        <v>221</v>
      </c>
      <c r="B467" s="7"/>
      <c r="C467" s="7"/>
      <c r="D467" s="7">
        <f t="shared" si="8"/>
        <v>0</v>
      </c>
    </row>
    <row r="468" spans="1:4" ht="18" hidden="1" x14ac:dyDescent="0.3">
      <c r="A468" s="9" t="s">
        <v>222</v>
      </c>
      <c r="B468" s="7"/>
      <c r="C468" s="7"/>
      <c r="D468" s="7">
        <f t="shared" si="8"/>
        <v>0</v>
      </c>
    </row>
    <row r="469" spans="1:4" ht="18" hidden="1" x14ac:dyDescent="0.3">
      <c r="A469" s="16" t="s">
        <v>223</v>
      </c>
      <c r="B469" s="7"/>
      <c r="C469" s="7"/>
      <c r="D469" s="7">
        <f t="shared" si="8"/>
        <v>0</v>
      </c>
    </row>
    <row r="470" spans="1:4" ht="18" hidden="1" x14ac:dyDescent="0.3">
      <c r="A470" s="16" t="s">
        <v>224</v>
      </c>
      <c r="B470" s="7"/>
      <c r="C470" s="7"/>
      <c r="D470" s="7">
        <f t="shared" si="8"/>
        <v>0</v>
      </c>
    </row>
    <row r="471" spans="1:4" ht="18" hidden="1" x14ac:dyDescent="0.3">
      <c r="A471" s="9" t="s">
        <v>237</v>
      </c>
      <c r="B471" s="15"/>
      <c r="C471" s="15"/>
      <c r="D471" s="7">
        <f t="shared" si="8"/>
        <v>0</v>
      </c>
    </row>
    <row r="472" spans="1:4" ht="18" hidden="1" x14ac:dyDescent="0.3">
      <c r="A472" s="9" t="s">
        <v>239</v>
      </c>
      <c r="B472" s="15"/>
      <c r="C472" s="15"/>
      <c r="D472" s="7">
        <f t="shared" si="8"/>
        <v>0</v>
      </c>
    </row>
    <row r="473" spans="1:4" ht="18" hidden="1" x14ac:dyDescent="0.3">
      <c r="A473" s="12" t="s">
        <v>274</v>
      </c>
      <c r="B473" s="15"/>
      <c r="C473" s="15"/>
      <c r="D473" s="7">
        <f t="shared" si="8"/>
        <v>0</v>
      </c>
    </row>
    <row r="474" spans="1:4" ht="18" x14ac:dyDescent="0.3">
      <c r="A474" s="9" t="s">
        <v>284</v>
      </c>
      <c r="B474" s="7">
        <v>30</v>
      </c>
      <c r="C474" s="7">
        <v>8000</v>
      </c>
      <c r="D474" s="7">
        <f t="shared" si="8"/>
        <v>240000</v>
      </c>
    </row>
    <row r="475" spans="1:4" ht="18" hidden="1" x14ac:dyDescent="0.3">
      <c r="A475" s="13" t="s">
        <v>285</v>
      </c>
      <c r="B475" s="7"/>
      <c r="C475" s="7"/>
      <c r="D475" s="7">
        <f t="shared" si="8"/>
        <v>0</v>
      </c>
    </row>
    <row r="476" spans="1:4" ht="18" hidden="1" x14ac:dyDescent="0.3">
      <c r="A476" s="12" t="s">
        <v>295</v>
      </c>
      <c r="B476" s="7"/>
      <c r="C476" s="7"/>
      <c r="D476" s="7">
        <f t="shared" si="8"/>
        <v>0</v>
      </c>
    </row>
    <row r="477" spans="1:4" ht="18" x14ac:dyDescent="0.3">
      <c r="A477" s="9" t="s">
        <v>199</v>
      </c>
      <c r="B477" s="7">
        <f>500+500+540</f>
        <v>1540</v>
      </c>
      <c r="C477" s="7">
        <v>7500</v>
      </c>
      <c r="D477" s="7">
        <f t="shared" si="8"/>
        <v>11550000</v>
      </c>
    </row>
    <row r="478" spans="1:4" ht="18" hidden="1" x14ac:dyDescent="0.3">
      <c r="A478" s="34" t="s">
        <v>200</v>
      </c>
      <c r="B478" s="7"/>
      <c r="C478" s="7"/>
      <c r="D478" s="7">
        <f t="shared" si="8"/>
        <v>0</v>
      </c>
    </row>
    <row r="479" spans="1:4" ht="18" hidden="1" x14ac:dyDescent="0.3">
      <c r="A479" s="34" t="s">
        <v>201</v>
      </c>
      <c r="B479" s="7"/>
      <c r="C479" s="7"/>
      <c r="D479" s="7">
        <f t="shared" si="8"/>
        <v>0</v>
      </c>
    </row>
    <row r="480" spans="1:4" ht="18" hidden="1" x14ac:dyDescent="0.3">
      <c r="A480" s="9" t="s">
        <v>35</v>
      </c>
      <c r="B480" s="7"/>
      <c r="C480" s="7"/>
      <c r="D480" s="7">
        <f t="shared" si="8"/>
        <v>0</v>
      </c>
    </row>
    <row r="481" spans="1:4" ht="18" hidden="1" x14ac:dyDescent="0.3">
      <c r="A481" s="9" t="s">
        <v>270</v>
      </c>
      <c r="B481" s="7"/>
      <c r="C481" s="7"/>
      <c r="D481" s="7">
        <f t="shared" si="8"/>
        <v>0</v>
      </c>
    </row>
    <row r="482" spans="1:4" ht="18" hidden="1" x14ac:dyDescent="0.3">
      <c r="A482" s="9" t="s">
        <v>47</v>
      </c>
      <c r="B482" s="7"/>
      <c r="C482" s="7"/>
      <c r="D482" s="7">
        <f t="shared" si="8"/>
        <v>0</v>
      </c>
    </row>
    <row r="483" spans="1:4" ht="18" hidden="1" x14ac:dyDescent="0.3">
      <c r="A483" s="16" t="s">
        <v>48</v>
      </c>
      <c r="B483" s="7"/>
      <c r="C483" s="7"/>
      <c r="D483" s="7">
        <f t="shared" si="8"/>
        <v>0</v>
      </c>
    </row>
    <row r="484" spans="1:4" ht="18" hidden="1" x14ac:dyDescent="0.3">
      <c r="A484" s="16" t="s">
        <v>49</v>
      </c>
      <c r="B484" s="7"/>
      <c r="C484" s="7"/>
      <c r="D484" s="7">
        <f t="shared" si="8"/>
        <v>0</v>
      </c>
    </row>
    <row r="485" spans="1:4" ht="18" hidden="1" x14ac:dyDescent="0.3">
      <c r="A485" s="16" t="s">
        <v>50</v>
      </c>
      <c r="B485" s="7"/>
      <c r="C485" s="7"/>
      <c r="D485" s="7">
        <f t="shared" si="8"/>
        <v>0</v>
      </c>
    </row>
    <row r="486" spans="1:4" ht="18" hidden="1" x14ac:dyDescent="0.3">
      <c r="A486" s="9" t="s">
        <v>51</v>
      </c>
      <c r="B486" s="7"/>
      <c r="C486" s="7"/>
      <c r="D486" s="7">
        <f t="shared" si="8"/>
        <v>0</v>
      </c>
    </row>
    <row r="487" spans="1:4" ht="18" hidden="1" x14ac:dyDescent="0.3">
      <c r="A487" s="11" t="s">
        <v>52</v>
      </c>
      <c r="B487" s="7"/>
      <c r="C487" s="7"/>
      <c r="D487" s="7">
        <f t="shared" si="8"/>
        <v>0</v>
      </c>
    </row>
    <row r="488" spans="1:4" ht="18" hidden="1" x14ac:dyDescent="0.3">
      <c r="A488" s="9" t="s">
        <v>53</v>
      </c>
      <c r="B488" s="7"/>
      <c r="C488" s="7"/>
      <c r="D488" s="7">
        <f t="shared" si="8"/>
        <v>0</v>
      </c>
    </row>
    <row r="489" spans="1:4" ht="18" hidden="1" x14ac:dyDescent="0.3">
      <c r="A489" s="9" t="s">
        <v>54</v>
      </c>
      <c r="B489" s="7"/>
      <c r="C489" s="7"/>
      <c r="D489" s="7">
        <f t="shared" si="8"/>
        <v>0</v>
      </c>
    </row>
    <row r="490" spans="1:4" ht="18" hidden="1" x14ac:dyDescent="0.3">
      <c r="A490" s="17" t="s">
        <v>58</v>
      </c>
      <c r="B490" s="7"/>
      <c r="C490" s="7"/>
      <c r="D490" s="7">
        <f t="shared" si="8"/>
        <v>0</v>
      </c>
    </row>
    <row r="491" spans="1:4" ht="18" hidden="1" x14ac:dyDescent="0.3">
      <c r="A491" s="9" t="s">
        <v>59</v>
      </c>
      <c r="B491" s="7"/>
      <c r="C491" s="7"/>
      <c r="D491" s="7">
        <f t="shared" si="8"/>
        <v>0</v>
      </c>
    </row>
    <row r="492" spans="1:4" ht="18" hidden="1" x14ac:dyDescent="0.3">
      <c r="A492" s="19" t="s">
        <v>60</v>
      </c>
      <c r="B492" s="7"/>
      <c r="C492" s="7"/>
      <c r="D492" s="7">
        <f t="shared" si="8"/>
        <v>0</v>
      </c>
    </row>
    <row r="493" spans="1:4" ht="18" hidden="1" x14ac:dyDescent="0.3">
      <c r="A493" s="9" t="s">
        <v>146</v>
      </c>
      <c r="B493" s="7"/>
      <c r="C493" s="7"/>
      <c r="D493" s="7">
        <f t="shared" si="8"/>
        <v>0</v>
      </c>
    </row>
    <row r="494" spans="1:4" ht="18" hidden="1" x14ac:dyDescent="0.3">
      <c r="A494" s="9" t="s">
        <v>147</v>
      </c>
      <c r="B494" s="7"/>
      <c r="C494" s="7"/>
      <c r="D494" s="7">
        <f t="shared" si="8"/>
        <v>0</v>
      </c>
    </row>
    <row r="495" spans="1:4" ht="18" hidden="1" x14ac:dyDescent="0.3">
      <c r="A495" s="9" t="s">
        <v>148</v>
      </c>
      <c r="B495" s="7"/>
      <c r="C495" s="7"/>
      <c r="D495" s="7">
        <f t="shared" si="8"/>
        <v>0</v>
      </c>
    </row>
    <row r="496" spans="1:4" ht="18" x14ac:dyDescent="0.3">
      <c r="A496" s="9" t="s">
        <v>149</v>
      </c>
      <c r="B496" s="7">
        <f>56+40+40</f>
        <v>136</v>
      </c>
      <c r="C496" s="7">
        <v>8500</v>
      </c>
      <c r="D496" s="7">
        <f t="shared" si="8"/>
        <v>1156000</v>
      </c>
    </row>
    <row r="497" spans="1:4" ht="18" hidden="1" x14ac:dyDescent="0.3">
      <c r="A497" s="9" t="s">
        <v>150</v>
      </c>
      <c r="B497" s="7"/>
      <c r="C497" s="7"/>
      <c r="D497" s="7">
        <f t="shared" si="8"/>
        <v>0</v>
      </c>
    </row>
    <row r="498" spans="1:4" ht="18" hidden="1" x14ac:dyDescent="0.3">
      <c r="A498" s="16" t="s">
        <v>151</v>
      </c>
      <c r="B498" s="7"/>
      <c r="C498" s="7"/>
      <c r="D498" s="7">
        <f t="shared" si="8"/>
        <v>0</v>
      </c>
    </row>
    <row r="499" spans="1:4" ht="18" x14ac:dyDescent="0.3">
      <c r="A499" s="9" t="s">
        <v>71</v>
      </c>
      <c r="B499" s="7">
        <v>150</v>
      </c>
      <c r="C499" s="7">
        <v>13000</v>
      </c>
      <c r="D499" s="7">
        <f t="shared" si="8"/>
        <v>1950000</v>
      </c>
    </row>
    <row r="500" spans="1:4" ht="18" x14ac:dyDescent="0.3">
      <c r="A500" s="13" t="s">
        <v>72</v>
      </c>
      <c r="B500" s="7">
        <v>46</v>
      </c>
      <c r="C500" s="7">
        <v>12000</v>
      </c>
      <c r="D500" s="7">
        <f t="shared" si="8"/>
        <v>552000</v>
      </c>
    </row>
    <row r="501" spans="1:4" ht="18" hidden="1" x14ac:dyDescent="0.3">
      <c r="A501" s="9" t="s">
        <v>73</v>
      </c>
      <c r="B501" s="7"/>
      <c r="C501" s="7"/>
      <c r="D501" s="7">
        <f t="shared" si="8"/>
        <v>0</v>
      </c>
    </row>
    <row r="502" spans="1:4" ht="18" hidden="1" x14ac:dyDescent="0.3">
      <c r="A502" s="9" t="s">
        <v>74</v>
      </c>
      <c r="B502" s="7"/>
      <c r="C502" s="7"/>
      <c r="D502" s="7">
        <f t="shared" si="8"/>
        <v>0</v>
      </c>
    </row>
    <row r="503" spans="1:4" ht="18" hidden="1" x14ac:dyDescent="0.3">
      <c r="A503" s="9" t="s">
        <v>75</v>
      </c>
      <c r="B503" s="7"/>
      <c r="C503" s="7"/>
      <c r="D503" s="7">
        <f t="shared" si="8"/>
        <v>0</v>
      </c>
    </row>
    <row r="504" spans="1:4" ht="18" hidden="1" x14ac:dyDescent="0.3">
      <c r="A504" s="13" t="s">
        <v>89</v>
      </c>
      <c r="B504" s="7"/>
      <c r="C504" s="7"/>
      <c r="D504" s="7">
        <f t="shared" si="8"/>
        <v>0</v>
      </c>
    </row>
    <row r="505" spans="1:4" ht="18" hidden="1" x14ac:dyDescent="0.3">
      <c r="A505" s="9" t="s">
        <v>297</v>
      </c>
      <c r="B505" s="7"/>
      <c r="C505" s="7"/>
      <c r="D505" s="7">
        <f t="shared" si="8"/>
        <v>0</v>
      </c>
    </row>
    <row r="506" spans="1:4" ht="18" hidden="1" x14ac:dyDescent="0.3">
      <c r="A506" s="12" t="s">
        <v>311</v>
      </c>
      <c r="B506" s="7"/>
      <c r="C506" s="7"/>
      <c r="D506" s="7">
        <f t="shared" si="8"/>
        <v>0</v>
      </c>
    </row>
    <row r="507" spans="1:4" ht="18" hidden="1" x14ac:dyDescent="0.3">
      <c r="A507" s="9" t="s">
        <v>314</v>
      </c>
      <c r="B507" s="7"/>
      <c r="C507" s="7"/>
      <c r="D507" s="7">
        <f t="shared" si="8"/>
        <v>0</v>
      </c>
    </row>
    <row r="508" spans="1:4" ht="18" hidden="1" x14ac:dyDescent="0.3">
      <c r="A508" s="21" t="s">
        <v>86</v>
      </c>
      <c r="B508" s="7"/>
      <c r="C508" s="7"/>
      <c r="D508" s="7">
        <f t="shared" si="8"/>
        <v>0</v>
      </c>
    </row>
    <row r="509" spans="1:4" ht="18" hidden="1" x14ac:dyDescent="0.3">
      <c r="A509" s="21" t="s">
        <v>87</v>
      </c>
      <c r="B509" s="7"/>
      <c r="C509" s="7"/>
      <c r="D509" s="7">
        <f t="shared" si="8"/>
        <v>0</v>
      </c>
    </row>
    <row r="510" spans="1:4" ht="18" hidden="1" x14ac:dyDescent="0.3">
      <c r="A510" s="11" t="s">
        <v>88</v>
      </c>
      <c r="B510" s="7"/>
      <c r="C510" s="7"/>
      <c r="D510" s="7">
        <f t="shared" si="8"/>
        <v>0</v>
      </c>
    </row>
    <row r="511" spans="1:4" ht="18" hidden="1" x14ac:dyDescent="0.3">
      <c r="A511" s="12" t="s">
        <v>175</v>
      </c>
      <c r="B511" s="7"/>
      <c r="C511" s="7"/>
      <c r="D511" s="7">
        <f t="shared" si="8"/>
        <v>0</v>
      </c>
    </row>
    <row r="512" spans="1:4" ht="18" hidden="1" x14ac:dyDescent="0.3">
      <c r="A512" s="12" t="s">
        <v>176</v>
      </c>
      <c r="B512" s="7"/>
      <c r="C512" s="7"/>
      <c r="D512" s="7">
        <f t="shared" si="8"/>
        <v>0</v>
      </c>
    </row>
    <row r="513" spans="1:4" ht="18" x14ac:dyDescent="0.3">
      <c r="A513" s="12" t="s">
        <v>177</v>
      </c>
      <c r="B513" s="7">
        <f>1300+1040</f>
        <v>2340</v>
      </c>
      <c r="C513" s="7">
        <v>7000</v>
      </c>
      <c r="D513" s="7">
        <f t="shared" si="8"/>
        <v>16380000</v>
      </c>
    </row>
    <row r="514" spans="1:4" ht="18" hidden="1" x14ac:dyDescent="0.3">
      <c r="A514" s="9" t="s">
        <v>178</v>
      </c>
      <c r="B514" s="7"/>
      <c r="C514" s="7"/>
      <c r="D514" s="7">
        <f t="shared" si="8"/>
        <v>0</v>
      </c>
    </row>
    <row r="515" spans="1:4" ht="18" hidden="1" x14ac:dyDescent="0.3">
      <c r="A515" s="12" t="s">
        <v>179</v>
      </c>
      <c r="B515" s="7"/>
      <c r="C515" s="7"/>
      <c r="D515" s="7">
        <f t="shared" si="8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9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9"/>
        <v>0</v>
      </c>
    </row>
    <row r="518" spans="1:4" ht="18" hidden="1" x14ac:dyDescent="0.3">
      <c r="A518" s="9" t="s">
        <v>182</v>
      </c>
      <c r="B518" s="7"/>
      <c r="C518" s="7"/>
      <c r="D518" s="7">
        <f t="shared" si="9"/>
        <v>0</v>
      </c>
    </row>
    <row r="519" spans="1:4" ht="18" hidden="1" x14ac:dyDescent="0.3">
      <c r="A519" s="9" t="s">
        <v>206</v>
      </c>
      <c r="B519" s="7"/>
      <c r="C519" s="7"/>
      <c r="D519" s="7">
        <f t="shared" si="9"/>
        <v>0</v>
      </c>
    </row>
    <row r="520" spans="1:4" ht="18" hidden="1" x14ac:dyDescent="0.3">
      <c r="A520" s="9" t="s">
        <v>207</v>
      </c>
      <c r="B520" s="7"/>
      <c r="C520" s="7"/>
      <c r="D520" s="7">
        <f t="shared" si="9"/>
        <v>0</v>
      </c>
    </row>
    <row r="521" spans="1:4" ht="18" x14ac:dyDescent="0.3">
      <c r="A521" s="9" t="s">
        <v>208</v>
      </c>
      <c r="B521" s="7">
        <f>31/0.5</f>
        <v>62</v>
      </c>
      <c r="C521" s="7">
        <v>5000</v>
      </c>
      <c r="D521" s="7">
        <f t="shared" si="9"/>
        <v>310000</v>
      </c>
    </row>
    <row r="522" spans="1:4" ht="18" hidden="1" x14ac:dyDescent="0.3">
      <c r="A522" s="9" t="s">
        <v>209</v>
      </c>
      <c r="B522" s="7"/>
      <c r="C522" s="7"/>
      <c r="D522" s="7">
        <f t="shared" si="9"/>
        <v>0</v>
      </c>
    </row>
    <row r="523" spans="1:4" ht="18" hidden="1" x14ac:dyDescent="0.3">
      <c r="A523" s="9" t="s">
        <v>101</v>
      </c>
      <c r="B523" s="7"/>
      <c r="C523" s="7"/>
      <c r="D523" s="7">
        <f t="shared" si="9"/>
        <v>0</v>
      </c>
    </row>
    <row r="524" spans="1:4" ht="18" hidden="1" x14ac:dyDescent="0.3">
      <c r="A524" s="9" t="s">
        <v>102</v>
      </c>
      <c r="B524" s="7"/>
      <c r="C524" s="7"/>
      <c r="D524" s="7">
        <f t="shared" si="9"/>
        <v>0</v>
      </c>
    </row>
    <row r="525" spans="1:4" ht="18" x14ac:dyDescent="0.3">
      <c r="A525" s="9" t="s">
        <v>84</v>
      </c>
      <c r="B525" s="7">
        <v>96</v>
      </c>
      <c r="C525" s="7">
        <v>9000</v>
      </c>
      <c r="D525" s="7">
        <f t="shared" si="9"/>
        <v>864000</v>
      </c>
    </row>
    <row r="526" spans="1:4" ht="18" hidden="1" x14ac:dyDescent="0.3">
      <c r="A526" s="21" t="s">
        <v>85</v>
      </c>
      <c r="B526" s="7"/>
      <c r="C526" s="7"/>
      <c r="D526" s="7">
        <f t="shared" si="9"/>
        <v>0</v>
      </c>
    </row>
    <row r="527" spans="1:4" ht="18" x14ac:dyDescent="0.3">
      <c r="A527" s="5" t="s">
        <v>5</v>
      </c>
      <c r="B527" s="7">
        <f>40+220+140</f>
        <v>400</v>
      </c>
      <c r="C527" s="7">
        <v>8000</v>
      </c>
      <c r="D527" s="7">
        <f t="shared" si="9"/>
        <v>3200000</v>
      </c>
    </row>
    <row r="528" spans="1:4" ht="18" hidden="1" x14ac:dyDescent="0.3">
      <c r="A528" s="9" t="s">
        <v>6</v>
      </c>
      <c r="B528" s="7"/>
      <c r="C528" s="7"/>
      <c r="D528" s="7">
        <f t="shared" si="9"/>
        <v>0</v>
      </c>
    </row>
    <row r="529" spans="1:4" ht="18" hidden="1" x14ac:dyDescent="0.3">
      <c r="A529" s="5" t="s">
        <v>9</v>
      </c>
      <c r="B529" s="7"/>
      <c r="C529" s="7"/>
      <c r="D529" s="7">
        <f t="shared" si="9"/>
        <v>0</v>
      </c>
    </row>
    <row r="530" spans="1:4" ht="18" x14ac:dyDescent="0.3">
      <c r="A530" s="9" t="s">
        <v>161</v>
      </c>
      <c r="B530" s="7">
        <v>140</v>
      </c>
      <c r="C530" s="7">
        <v>7000</v>
      </c>
      <c r="D530" s="7">
        <f t="shared" si="9"/>
        <v>980000</v>
      </c>
    </row>
    <row r="531" spans="1:4" ht="18" x14ac:dyDescent="0.3">
      <c r="A531" s="12" t="s">
        <v>162</v>
      </c>
      <c r="B531" s="7">
        <f>9+50+85+15+35+15</f>
        <v>209</v>
      </c>
      <c r="C531" s="7">
        <v>13000</v>
      </c>
      <c r="D531" s="7">
        <f t="shared" si="9"/>
        <v>2717000</v>
      </c>
    </row>
    <row r="532" spans="1:4" ht="18" hidden="1" x14ac:dyDescent="0.3">
      <c r="A532" s="9" t="s">
        <v>163</v>
      </c>
      <c r="B532" s="7"/>
      <c r="C532" s="7"/>
      <c r="D532" s="7">
        <f t="shared" si="9"/>
        <v>0</v>
      </c>
    </row>
    <row r="533" spans="1:4" ht="18" hidden="1" x14ac:dyDescent="0.3">
      <c r="A533" s="9" t="s">
        <v>164</v>
      </c>
      <c r="B533" s="7"/>
      <c r="C533" s="7"/>
      <c r="D533" s="7">
        <f t="shared" si="9"/>
        <v>0</v>
      </c>
    </row>
    <row r="534" spans="1:4" ht="18" hidden="1" x14ac:dyDescent="0.3">
      <c r="A534" s="9" t="s">
        <v>165</v>
      </c>
      <c r="B534" s="7"/>
      <c r="C534" s="7"/>
      <c r="D534" s="7">
        <f t="shared" si="9"/>
        <v>0</v>
      </c>
    </row>
    <row r="535" spans="1:4" ht="18" hidden="1" x14ac:dyDescent="0.3">
      <c r="A535" s="19" t="s">
        <v>166</v>
      </c>
      <c r="B535" s="7"/>
      <c r="C535" s="7"/>
      <c r="D535" s="7">
        <f t="shared" si="9"/>
        <v>0</v>
      </c>
    </row>
    <row r="536" spans="1:4" ht="18" hidden="1" x14ac:dyDescent="0.3">
      <c r="A536" s="12" t="s">
        <v>226</v>
      </c>
      <c r="B536" s="7"/>
      <c r="C536" s="7"/>
      <c r="D536" s="7">
        <f t="shared" si="9"/>
        <v>0</v>
      </c>
    </row>
    <row r="537" spans="1:4" ht="18" hidden="1" x14ac:dyDescent="0.3">
      <c r="A537" s="12" t="s">
        <v>14</v>
      </c>
      <c r="B537" s="7"/>
      <c r="C537" s="7"/>
      <c r="D537" s="7">
        <f t="shared" si="9"/>
        <v>0</v>
      </c>
    </row>
    <row r="538" spans="1:4" ht="18" hidden="1" x14ac:dyDescent="0.3">
      <c r="A538" s="11" t="s">
        <v>90</v>
      </c>
      <c r="B538" s="7"/>
      <c r="C538" s="7"/>
      <c r="D538" s="7">
        <f t="shared" si="9"/>
        <v>0</v>
      </c>
    </row>
    <row r="539" spans="1:4" ht="18" hidden="1" x14ac:dyDescent="0.3">
      <c r="A539" s="11" t="s">
        <v>93</v>
      </c>
      <c r="B539" s="7"/>
      <c r="C539" s="7"/>
      <c r="D539" s="7">
        <f t="shared" si="9"/>
        <v>0</v>
      </c>
    </row>
    <row r="540" spans="1:4" ht="18" hidden="1" x14ac:dyDescent="0.3">
      <c r="A540" s="11" t="s">
        <v>94</v>
      </c>
      <c r="B540" s="7"/>
      <c r="C540" s="7"/>
      <c r="D540" s="7">
        <f t="shared" si="9"/>
        <v>0</v>
      </c>
    </row>
    <row r="541" spans="1:4" ht="18" hidden="1" x14ac:dyDescent="0.3">
      <c r="A541" s="11" t="s">
        <v>98</v>
      </c>
      <c r="B541" s="7"/>
      <c r="C541" s="7"/>
      <c r="D541" s="7">
        <f t="shared" si="9"/>
        <v>0</v>
      </c>
    </row>
    <row r="542" spans="1:4" ht="18" hidden="1" x14ac:dyDescent="0.3">
      <c r="A542" s="9" t="s">
        <v>109</v>
      </c>
      <c r="B542" s="7"/>
      <c r="C542" s="7"/>
      <c r="D542" s="7">
        <f t="shared" si="9"/>
        <v>0</v>
      </c>
    </row>
    <row r="543" spans="1:4" ht="18" hidden="1" x14ac:dyDescent="0.3">
      <c r="A543" s="9" t="s">
        <v>110</v>
      </c>
      <c r="B543" s="7"/>
      <c r="C543" s="7"/>
      <c r="D543" s="7">
        <f t="shared" si="9"/>
        <v>0</v>
      </c>
    </row>
    <row r="544" spans="1:4" ht="18" hidden="1" x14ac:dyDescent="0.3">
      <c r="A544" s="9" t="s">
        <v>111</v>
      </c>
      <c r="B544" s="7"/>
      <c r="C544" s="7"/>
      <c r="D544" s="7">
        <f t="shared" si="9"/>
        <v>0</v>
      </c>
    </row>
    <row r="545" spans="1:4" ht="18" hidden="1" x14ac:dyDescent="0.3">
      <c r="A545" s="9" t="s">
        <v>112</v>
      </c>
      <c r="B545" s="7"/>
      <c r="C545" s="7"/>
      <c r="D545" s="7">
        <f t="shared" si="9"/>
        <v>0</v>
      </c>
    </row>
    <row r="546" spans="1:4" ht="18" hidden="1" x14ac:dyDescent="0.3">
      <c r="A546" s="12" t="s">
        <v>131</v>
      </c>
      <c r="B546" s="7"/>
      <c r="C546" s="7"/>
      <c r="D546" s="7">
        <f t="shared" si="9"/>
        <v>0</v>
      </c>
    </row>
    <row r="547" spans="1:4" ht="18" hidden="1" x14ac:dyDescent="0.3">
      <c r="A547" s="12" t="s">
        <v>132</v>
      </c>
      <c r="B547" s="7"/>
      <c r="C547" s="7"/>
      <c r="D547" s="7">
        <f t="shared" si="9"/>
        <v>0</v>
      </c>
    </row>
    <row r="548" spans="1:4" ht="18" hidden="1" x14ac:dyDescent="0.3">
      <c r="A548" s="9" t="s">
        <v>133</v>
      </c>
      <c r="B548" s="7"/>
      <c r="C548" s="7"/>
      <c r="D548" s="7">
        <f t="shared" si="9"/>
        <v>0</v>
      </c>
    </row>
    <row r="549" spans="1:4" ht="18" hidden="1" x14ac:dyDescent="0.3">
      <c r="A549" s="9" t="s">
        <v>134</v>
      </c>
      <c r="B549" s="7"/>
      <c r="C549" s="7"/>
      <c r="D549" s="7">
        <f t="shared" si="9"/>
        <v>0</v>
      </c>
    </row>
    <row r="550" spans="1:4" ht="18" hidden="1" x14ac:dyDescent="0.3">
      <c r="A550" s="9" t="s">
        <v>202</v>
      </c>
      <c r="B550" s="7"/>
      <c r="C550" s="7"/>
      <c r="D550" s="7">
        <f t="shared" si="9"/>
        <v>0</v>
      </c>
    </row>
    <row r="551" spans="1:4" ht="18" hidden="1" x14ac:dyDescent="0.3">
      <c r="A551" s="11" t="s">
        <v>203</v>
      </c>
      <c r="B551" s="7"/>
      <c r="C551" s="7"/>
      <c r="D551" s="7">
        <f t="shared" si="9"/>
        <v>0</v>
      </c>
    </row>
    <row r="552" spans="1:4" ht="18" hidden="1" x14ac:dyDescent="0.3">
      <c r="A552" s="9" t="s">
        <v>204</v>
      </c>
      <c r="B552" s="7"/>
      <c r="C552" s="7"/>
      <c r="D552" s="7">
        <f t="shared" si="9"/>
        <v>0</v>
      </c>
    </row>
    <row r="553" spans="1:4" ht="18" hidden="1" x14ac:dyDescent="0.3">
      <c r="A553" s="11" t="s">
        <v>205</v>
      </c>
      <c r="B553" s="7"/>
      <c r="C553" s="7"/>
      <c r="D553" s="7">
        <f t="shared" si="9"/>
        <v>0</v>
      </c>
    </row>
    <row r="554" spans="1:4" ht="18" hidden="1" x14ac:dyDescent="0.3">
      <c r="A554" s="9" t="s">
        <v>240</v>
      </c>
      <c r="B554" s="7"/>
      <c r="C554" s="7"/>
      <c r="D554" s="7">
        <f t="shared" si="9"/>
        <v>0</v>
      </c>
    </row>
    <row r="555" spans="1:4" ht="18" hidden="1" x14ac:dyDescent="0.3">
      <c r="A555" s="9" t="s">
        <v>259</v>
      </c>
      <c r="B555" s="7"/>
      <c r="C555" s="7"/>
      <c r="D555" s="7">
        <f t="shared" si="9"/>
        <v>0</v>
      </c>
    </row>
    <row r="556" spans="1:4" ht="18" hidden="1" x14ac:dyDescent="0.3">
      <c r="A556" s="9" t="s">
        <v>264</v>
      </c>
      <c r="B556" s="7"/>
      <c r="C556" s="7"/>
      <c r="D556" s="7">
        <f t="shared" si="9"/>
        <v>0</v>
      </c>
    </row>
    <row r="557" spans="1:4" ht="18" hidden="1" x14ac:dyDescent="0.3">
      <c r="A557" s="9" t="s">
        <v>289</v>
      </c>
      <c r="B557" s="7"/>
      <c r="C557" s="7"/>
      <c r="D557" s="7">
        <f t="shared" si="9"/>
        <v>0</v>
      </c>
    </row>
    <row r="558" spans="1:4" ht="18" hidden="1" x14ac:dyDescent="0.3">
      <c r="A558" s="16" t="s">
        <v>290</v>
      </c>
      <c r="B558" s="7"/>
      <c r="C558" s="7"/>
      <c r="D558" s="7">
        <f t="shared" si="9"/>
        <v>0</v>
      </c>
    </row>
    <row r="559" spans="1:4" ht="18" hidden="1" x14ac:dyDescent="0.3">
      <c r="A559" s="12" t="s">
        <v>291</v>
      </c>
      <c r="B559" s="7"/>
      <c r="C559" s="7"/>
      <c r="D559" s="7">
        <f t="shared" si="9"/>
        <v>0</v>
      </c>
    </row>
    <row r="560" spans="1:4" ht="18" hidden="1" x14ac:dyDescent="0.3">
      <c r="A560" s="11" t="s">
        <v>10</v>
      </c>
      <c r="B560" s="7"/>
      <c r="C560" s="7"/>
      <c r="D560" s="7">
        <f t="shared" si="9"/>
        <v>0</v>
      </c>
    </row>
    <row r="561" spans="1:4" ht="18" hidden="1" x14ac:dyDescent="0.3">
      <c r="A561" s="9" t="s">
        <v>30</v>
      </c>
      <c r="B561" s="7"/>
      <c r="C561" s="7"/>
      <c r="D561" s="7">
        <f t="shared" si="9"/>
        <v>0</v>
      </c>
    </row>
    <row r="562" spans="1:4" ht="18" hidden="1" x14ac:dyDescent="0.3">
      <c r="A562" s="9" t="s">
        <v>31</v>
      </c>
      <c r="B562" s="7"/>
      <c r="C562" s="7"/>
      <c r="D562" s="7">
        <f t="shared" si="9"/>
        <v>0</v>
      </c>
    </row>
    <row r="563" spans="1:4" ht="18" hidden="1" x14ac:dyDescent="0.3">
      <c r="A563" s="11" t="s">
        <v>32</v>
      </c>
      <c r="B563" s="15"/>
      <c r="C563" s="15"/>
      <c r="D563" s="7">
        <f t="shared" si="9"/>
        <v>0</v>
      </c>
    </row>
    <row r="564" spans="1:4" ht="18" hidden="1" x14ac:dyDescent="0.3">
      <c r="A564" s="11" t="s">
        <v>33</v>
      </c>
      <c r="B564" s="15"/>
      <c r="C564" s="15"/>
      <c r="D564" s="7">
        <f t="shared" si="9"/>
        <v>0</v>
      </c>
    </row>
    <row r="565" spans="1:4" ht="18" hidden="1" x14ac:dyDescent="0.3">
      <c r="A565" s="16" t="s">
        <v>247</v>
      </c>
      <c r="B565" s="7"/>
      <c r="C565" s="7"/>
      <c r="D565" s="7">
        <f t="shared" si="9"/>
        <v>0</v>
      </c>
    </row>
    <row r="566" spans="1:4" ht="18" hidden="1" x14ac:dyDescent="0.3">
      <c r="A566" s="21" t="s">
        <v>248</v>
      </c>
      <c r="B566" s="7"/>
      <c r="C566" s="7"/>
      <c r="D566" s="7">
        <f t="shared" si="9"/>
        <v>0</v>
      </c>
    </row>
    <row r="567" spans="1:4" ht="18" hidden="1" x14ac:dyDescent="0.3">
      <c r="A567" s="21" t="s">
        <v>249</v>
      </c>
      <c r="B567" s="7"/>
      <c r="C567" s="7"/>
      <c r="D567" s="7">
        <f t="shared" si="9"/>
        <v>0</v>
      </c>
    </row>
    <row r="568" spans="1:4" ht="18" hidden="1" x14ac:dyDescent="0.3">
      <c r="A568" s="11" t="s">
        <v>260</v>
      </c>
      <c r="B568" s="7"/>
      <c r="C568" s="7"/>
      <c r="D568" s="7">
        <f t="shared" si="9"/>
        <v>0</v>
      </c>
    </row>
    <row r="569" spans="1:4" ht="18" hidden="1" x14ac:dyDescent="0.3">
      <c r="A569" s="11" t="s">
        <v>261</v>
      </c>
      <c r="B569" s="7"/>
      <c r="C569" s="7"/>
      <c r="D569" s="7">
        <f t="shared" si="9"/>
        <v>0</v>
      </c>
    </row>
    <row r="570" spans="1:4" ht="18" hidden="1" x14ac:dyDescent="0.3">
      <c r="A570" s="9" t="s">
        <v>262</v>
      </c>
      <c r="B570" s="7"/>
      <c r="C570" s="7"/>
      <c r="D570" s="7">
        <f t="shared" si="9"/>
        <v>0</v>
      </c>
    </row>
    <row r="571" spans="1:4" ht="18" hidden="1" x14ac:dyDescent="0.3">
      <c r="A571" s="9" t="s">
        <v>263</v>
      </c>
      <c r="B571" s="7"/>
      <c r="C571" s="7"/>
      <c r="D571" s="7">
        <f t="shared" si="9"/>
        <v>0</v>
      </c>
    </row>
    <row r="572" spans="1:4" ht="18" hidden="1" x14ac:dyDescent="0.3">
      <c r="A572" s="9" t="s">
        <v>266</v>
      </c>
      <c r="B572" s="7"/>
      <c r="C572" s="7"/>
      <c r="D572" s="7">
        <f t="shared" si="9"/>
        <v>0</v>
      </c>
    </row>
    <row r="573" spans="1:4" ht="18" hidden="1" x14ac:dyDescent="0.3">
      <c r="A573" s="16" t="s">
        <v>275</v>
      </c>
      <c r="B573" s="7"/>
      <c r="C573" s="7"/>
      <c r="D573" s="7">
        <f t="shared" si="9"/>
        <v>0</v>
      </c>
    </row>
    <row r="574" spans="1:4" ht="18" hidden="1" x14ac:dyDescent="0.3">
      <c r="A574" s="12" t="s">
        <v>172</v>
      </c>
      <c r="B574" s="7"/>
      <c r="C574" s="7"/>
      <c r="D574" s="7">
        <f t="shared" si="9"/>
        <v>0</v>
      </c>
    </row>
    <row r="575" spans="1:4" ht="18" hidden="1" x14ac:dyDescent="0.3">
      <c r="A575" s="9" t="s">
        <v>173</v>
      </c>
      <c r="B575" s="7"/>
      <c r="C575" s="7"/>
      <c r="D575" s="7">
        <f t="shared" si="9"/>
        <v>0</v>
      </c>
    </row>
    <row r="576" spans="1:4" ht="18" hidden="1" x14ac:dyDescent="0.3">
      <c r="A576" s="9" t="s">
        <v>174</v>
      </c>
      <c r="B576" s="7"/>
      <c r="C576" s="7"/>
      <c r="D576" s="7">
        <f t="shared" si="9"/>
        <v>0</v>
      </c>
    </row>
    <row r="577" spans="1:4" ht="18" hidden="1" x14ac:dyDescent="0.3">
      <c r="A577" s="12" t="s">
        <v>296</v>
      </c>
      <c r="B577" s="7"/>
      <c r="C577" s="7"/>
      <c r="D577" s="7">
        <f t="shared" si="9"/>
        <v>0</v>
      </c>
    </row>
    <row r="578" spans="1:4" ht="18" hidden="1" x14ac:dyDescent="0.3">
      <c r="A578" s="9" t="s">
        <v>298</v>
      </c>
      <c r="B578" s="7"/>
      <c r="C578" s="7"/>
      <c r="D578" s="7">
        <f t="shared" si="9"/>
        <v>0</v>
      </c>
    </row>
    <row r="579" spans="1:4" ht="18" hidden="1" x14ac:dyDescent="0.3">
      <c r="A579" s="9" t="s">
        <v>299</v>
      </c>
      <c r="B579" s="7"/>
      <c r="C579" s="7"/>
      <c r="D579" s="7">
        <f t="shared" si="9"/>
        <v>0</v>
      </c>
    </row>
    <row r="580" spans="1:4" ht="18" hidden="1" x14ac:dyDescent="0.3">
      <c r="A580" s="21" t="s">
        <v>302</v>
      </c>
      <c r="B580" s="7"/>
      <c r="C580" s="7"/>
      <c r="D580" s="7">
        <f t="shared" ref="D580:D643" si="10">B580*C580</f>
        <v>0</v>
      </c>
    </row>
    <row r="581" spans="1:4" ht="18" hidden="1" x14ac:dyDescent="0.3">
      <c r="A581" s="9" t="s">
        <v>304</v>
      </c>
      <c r="B581" s="7"/>
      <c r="C581" s="7"/>
      <c r="D581" s="7">
        <f t="shared" si="10"/>
        <v>0</v>
      </c>
    </row>
    <row r="582" spans="1:4" ht="18" hidden="1" x14ac:dyDescent="0.3">
      <c r="A582" s="9" t="s">
        <v>305</v>
      </c>
      <c r="B582" s="7"/>
      <c r="C582" s="7"/>
      <c r="D582" s="7">
        <f t="shared" si="10"/>
        <v>0</v>
      </c>
    </row>
    <row r="583" spans="1:4" ht="18" hidden="1" x14ac:dyDescent="0.3">
      <c r="A583" s="9" t="s">
        <v>306</v>
      </c>
      <c r="B583" s="7"/>
      <c r="C583" s="7"/>
      <c r="D583" s="7">
        <f t="shared" si="10"/>
        <v>0</v>
      </c>
    </row>
    <row r="584" spans="1:4" ht="18" hidden="1" x14ac:dyDescent="0.3">
      <c r="A584" s="9" t="s">
        <v>307</v>
      </c>
      <c r="B584" s="7"/>
      <c r="C584" s="7"/>
      <c r="D584" s="7">
        <f t="shared" si="10"/>
        <v>0</v>
      </c>
    </row>
    <row r="585" spans="1:4" ht="18" hidden="1" x14ac:dyDescent="0.3">
      <c r="A585" s="21" t="s">
        <v>308</v>
      </c>
      <c r="B585" s="7"/>
      <c r="C585" s="7"/>
      <c r="D585" s="7">
        <f t="shared" si="10"/>
        <v>0</v>
      </c>
    </row>
    <row r="586" spans="1:4" ht="18" hidden="1" x14ac:dyDescent="0.3">
      <c r="A586" s="9" t="s">
        <v>309</v>
      </c>
      <c r="B586" s="7"/>
      <c r="C586" s="7"/>
      <c r="D586" s="7">
        <f t="shared" si="10"/>
        <v>0</v>
      </c>
    </row>
    <row r="587" spans="1:4" ht="18" hidden="1" x14ac:dyDescent="0.3">
      <c r="A587" s="9" t="s">
        <v>313</v>
      </c>
      <c r="B587" s="7"/>
      <c r="C587" s="7"/>
      <c r="D587" s="7">
        <f t="shared" si="10"/>
        <v>0</v>
      </c>
    </row>
    <row r="588" spans="1:4" ht="18" hidden="1" x14ac:dyDescent="0.3">
      <c r="A588" s="21" t="s">
        <v>315</v>
      </c>
      <c r="B588" s="7"/>
      <c r="C588" s="7"/>
      <c r="D588" s="7">
        <f t="shared" si="10"/>
        <v>0</v>
      </c>
    </row>
    <row r="589" spans="1:4" ht="18" hidden="1" x14ac:dyDescent="0.3">
      <c r="A589" s="21" t="s">
        <v>316</v>
      </c>
      <c r="B589" s="7"/>
      <c r="C589" s="7"/>
      <c r="D589" s="7">
        <f t="shared" si="10"/>
        <v>0</v>
      </c>
    </row>
    <row r="590" spans="1:4" ht="18" hidden="1" x14ac:dyDescent="0.3">
      <c r="A590" s="9" t="s">
        <v>317</v>
      </c>
      <c r="B590" s="7"/>
      <c r="C590" s="7"/>
      <c r="D590" s="7">
        <f t="shared" si="10"/>
        <v>0</v>
      </c>
    </row>
    <row r="591" spans="1:4" ht="18" hidden="1" x14ac:dyDescent="0.3">
      <c r="A591" s="9" t="s">
        <v>318</v>
      </c>
      <c r="B591" s="7"/>
      <c r="C591" s="7"/>
      <c r="D591" s="7">
        <f t="shared" si="10"/>
        <v>0</v>
      </c>
    </row>
    <row r="592" spans="1:4" ht="18" hidden="1" x14ac:dyDescent="0.3">
      <c r="A592" s="21" t="s">
        <v>319</v>
      </c>
      <c r="B592" s="7"/>
      <c r="C592" s="7"/>
      <c r="D592" s="7">
        <f t="shared" si="10"/>
        <v>0</v>
      </c>
    </row>
    <row r="593" spans="1:4" ht="18" hidden="1" x14ac:dyDescent="0.3">
      <c r="A593" s="9" t="s">
        <v>320</v>
      </c>
      <c r="B593" s="7"/>
      <c r="C593" s="7"/>
      <c r="D593" s="7">
        <f t="shared" si="10"/>
        <v>0</v>
      </c>
    </row>
    <row r="594" spans="1:4" ht="18" hidden="1" x14ac:dyDescent="0.3">
      <c r="A594" s="9" t="s">
        <v>321</v>
      </c>
      <c r="B594" s="7"/>
      <c r="C594" s="7"/>
      <c r="D594" s="7">
        <f t="shared" si="10"/>
        <v>0</v>
      </c>
    </row>
    <row r="595" spans="1:4" ht="18" hidden="1" x14ac:dyDescent="0.3">
      <c r="A595" s="9" t="s">
        <v>322</v>
      </c>
      <c r="B595" s="7"/>
      <c r="C595" s="7"/>
      <c r="D595" s="7">
        <f t="shared" si="10"/>
        <v>0</v>
      </c>
    </row>
    <row r="596" spans="1:4" ht="18" hidden="1" x14ac:dyDescent="0.3">
      <c r="A596" s="9" t="s">
        <v>323</v>
      </c>
      <c r="B596" s="7"/>
      <c r="C596" s="7"/>
      <c r="D596" s="7">
        <f t="shared" si="10"/>
        <v>0</v>
      </c>
    </row>
    <row r="597" spans="1:4" ht="18" hidden="1" x14ac:dyDescent="0.3">
      <c r="A597" s="9" t="s">
        <v>324</v>
      </c>
      <c r="B597" s="7"/>
      <c r="C597" s="7"/>
      <c r="D597" s="7">
        <f t="shared" si="10"/>
        <v>0</v>
      </c>
    </row>
    <row r="598" spans="1:4" ht="18" hidden="1" x14ac:dyDescent="0.3">
      <c r="A598" s="9" t="s">
        <v>325</v>
      </c>
      <c r="B598" s="7"/>
      <c r="C598" s="7"/>
      <c r="D598" s="7">
        <f t="shared" si="10"/>
        <v>0</v>
      </c>
    </row>
    <row r="599" spans="1:4" ht="18" hidden="1" x14ac:dyDescent="0.3">
      <c r="A599" s="9" t="s">
        <v>326</v>
      </c>
      <c r="B599" s="7"/>
      <c r="C599" s="7"/>
      <c r="D599" s="7">
        <f t="shared" si="10"/>
        <v>0</v>
      </c>
    </row>
    <row r="600" spans="1:4" ht="18" hidden="1" x14ac:dyDescent="0.3">
      <c r="A600" s="9" t="s">
        <v>327</v>
      </c>
      <c r="B600" s="7"/>
      <c r="C600" s="7"/>
      <c r="D600" s="7">
        <f t="shared" si="10"/>
        <v>0</v>
      </c>
    </row>
    <row r="601" spans="1:4" ht="18" hidden="1" x14ac:dyDescent="0.3">
      <c r="A601" s="9" t="s">
        <v>278</v>
      </c>
      <c r="B601" s="7"/>
      <c r="C601" s="7"/>
      <c r="D601" s="7">
        <f t="shared" si="10"/>
        <v>0</v>
      </c>
    </row>
    <row r="602" spans="1:4" ht="18" hidden="1" x14ac:dyDescent="0.3">
      <c r="A602" s="16" t="s">
        <v>279</v>
      </c>
      <c r="B602" s="7"/>
      <c r="C602" s="7"/>
      <c r="D602" s="7">
        <f t="shared" si="10"/>
        <v>0</v>
      </c>
    </row>
    <row r="603" spans="1:4" ht="18" hidden="1" x14ac:dyDescent="0.3">
      <c r="A603" s="9" t="s">
        <v>280</v>
      </c>
      <c r="B603" s="7"/>
      <c r="C603" s="7"/>
      <c r="D603" s="7">
        <f t="shared" si="10"/>
        <v>0</v>
      </c>
    </row>
    <row r="604" spans="1:4" ht="18" hidden="1" x14ac:dyDescent="0.3">
      <c r="A604" s="9" t="s">
        <v>22</v>
      </c>
      <c r="B604" s="7"/>
      <c r="C604" s="7"/>
      <c r="D604" s="7">
        <f t="shared" si="10"/>
        <v>0</v>
      </c>
    </row>
    <row r="605" spans="1:4" ht="18" hidden="1" x14ac:dyDescent="0.3">
      <c r="A605" s="9" t="s">
        <v>23</v>
      </c>
      <c r="B605" s="7"/>
      <c r="C605" s="7"/>
      <c r="D605" s="7">
        <f t="shared" si="10"/>
        <v>0</v>
      </c>
    </row>
    <row r="606" spans="1:4" ht="18" hidden="1" x14ac:dyDescent="0.3">
      <c r="A606" s="9" t="s">
        <v>24</v>
      </c>
      <c r="B606" s="7"/>
      <c r="C606" s="7"/>
      <c r="D606" s="7">
        <f t="shared" si="10"/>
        <v>0</v>
      </c>
    </row>
    <row r="607" spans="1:4" ht="18" hidden="1" x14ac:dyDescent="0.3">
      <c r="A607" s="9" t="s">
        <v>25</v>
      </c>
      <c r="B607" s="7"/>
      <c r="C607" s="7"/>
      <c r="D607" s="7">
        <f t="shared" si="10"/>
        <v>0</v>
      </c>
    </row>
    <row r="608" spans="1:4" ht="18" hidden="1" x14ac:dyDescent="0.3">
      <c r="A608" s="9" t="s">
        <v>26</v>
      </c>
      <c r="B608" s="7"/>
      <c r="C608" s="7"/>
      <c r="D608" s="7">
        <f t="shared" si="10"/>
        <v>0</v>
      </c>
    </row>
    <row r="609" spans="1:4" ht="18" hidden="1" x14ac:dyDescent="0.3">
      <c r="A609" s="9" t="s">
        <v>39</v>
      </c>
      <c r="B609" s="7"/>
      <c r="C609" s="7"/>
      <c r="D609" s="7">
        <f t="shared" si="10"/>
        <v>0</v>
      </c>
    </row>
    <row r="610" spans="1:4" ht="18" hidden="1" x14ac:dyDescent="0.3">
      <c r="A610" s="9" t="s">
        <v>40</v>
      </c>
      <c r="B610" s="7"/>
      <c r="C610" s="7"/>
      <c r="D610" s="7">
        <f t="shared" si="10"/>
        <v>0</v>
      </c>
    </row>
    <row r="611" spans="1:4" ht="18" hidden="1" x14ac:dyDescent="0.3">
      <c r="A611" s="13" t="s">
        <v>41</v>
      </c>
      <c r="B611" s="7"/>
      <c r="C611" s="7"/>
      <c r="D611" s="7">
        <f t="shared" si="10"/>
        <v>0</v>
      </c>
    </row>
    <row r="612" spans="1:4" ht="18" hidden="1" x14ac:dyDescent="0.3">
      <c r="A612" s="9" t="s">
        <v>44</v>
      </c>
      <c r="B612" s="7"/>
      <c r="C612" s="7"/>
      <c r="D612" s="7">
        <f t="shared" si="10"/>
        <v>0</v>
      </c>
    </row>
    <row r="613" spans="1:4" ht="18" hidden="1" x14ac:dyDescent="0.3">
      <c r="A613" s="9" t="s">
        <v>45</v>
      </c>
      <c r="B613" s="7"/>
      <c r="C613" s="7"/>
      <c r="D613" s="7">
        <f t="shared" si="10"/>
        <v>0</v>
      </c>
    </row>
    <row r="614" spans="1:4" ht="18" hidden="1" x14ac:dyDescent="0.3">
      <c r="A614" s="27" t="s">
        <v>125</v>
      </c>
      <c r="B614" s="7"/>
      <c r="C614" s="7"/>
      <c r="D614" s="7">
        <f t="shared" si="10"/>
        <v>0</v>
      </c>
    </row>
    <row r="615" spans="1:4" ht="18" hidden="1" x14ac:dyDescent="0.3">
      <c r="A615" s="12" t="s">
        <v>126</v>
      </c>
      <c r="B615" s="15"/>
      <c r="C615" s="15"/>
      <c r="D615" s="7">
        <f t="shared" si="10"/>
        <v>0</v>
      </c>
    </row>
    <row r="616" spans="1:4" ht="18" hidden="1" x14ac:dyDescent="0.3">
      <c r="A616" s="9" t="s">
        <v>127</v>
      </c>
      <c r="B616" s="7"/>
      <c r="C616" s="7"/>
      <c r="D616" s="7">
        <f t="shared" si="10"/>
        <v>0</v>
      </c>
    </row>
    <row r="617" spans="1:4" ht="18" hidden="1" x14ac:dyDescent="0.3">
      <c r="A617" s="9" t="s">
        <v>128</v>
      </c>
      <c r="B617" s="7"/>
      <c r="C617" s="7"/>
      <c r="D617" s="7">
        <f t="shared" si="10"/>
        <v>0</v>
      </c>
    </row>
    <row r="618" spans="1:4" ht="18" x14ac:dyDescent="0.3">
      <c r="A618" s="9" t="s">
        <v>281</v>
      </c>
      <c r="B618" s="7">
        <f>20+90</f>
        <v>110</v>
      </c>
      <c r="C618" s="7">
        <v>8000</v>
      </c>
      <c r="D618" s="7">
        <f t="shared" si="10"/>
        <v>880000</v>
      </c>
    </row>
    <row r="619" spans="1:4" ht="18" hidden="1" x14ac:dyDescent="0.3">
      <c r="A619" s="16" t="s">
        <v>282</v>
      </c>
      <c r="B619" s="7"/>
      <c r="C619" s="7"/>
      <c r="D619" s="7">
        <f t="shared" si="10"/>
        <v>0</v>
      </c>
    </row>
    <row r="620" spans="1:4" ht="18" hidden="1" x14ac:dyDescent="0.3">
      <c r="A620" s="9" t="s">
        <v>16</v>
      </c>
      <c r="B620" s="7"/>
      <c r="C620" s="7"/>
      <c r="D620" s="7">
        <f t="shared" si="10"/>
        <v>0</v>
      </c>
    </row>
    <row r="621" spans="1:4" ht="18" hidden="1" x14ac:dyDescent="0.3">
      <c r="A621" s="13" t="s">
        <v>17</v>
      </c>
      <c r="B621" s="7"/>
      <c r="C621" s="7"/>
      <c r="D621" s="7">
        <f t="shared" si="10"/>
        <v>0</v>
      </c>
    </row>
    <row r="622" spans="1:4" ht="18" hidden="1" x14ac:dyDescent="0.3">
      <c r="A622" s="11" t="s">
        <v>18</v>
      </c>
      <c r="B622" s="7"/>
      <c r="C622" s="7"/>
      <c r="D622" s="7">
        <f t="shared" si="10"/>
        <v>0</v>
      </c>
    </row>
    <row r="623" spans="1:4" ht="18" hidden="1" x14ac:dyDescent="0.3">
      <c r="A623" s="9" t="s">
        <v>152</v>
      </c>
      <c r="B623" s="7"/>
      <c r="C623" s="7"/>
      <c r="D623" s="7">
        <f t="shared" si="10"/>
        <v>0</v>
      </c>
    </row>
    <row r="624" spans="1:4" ht="18" hidden="1" x14ac:dyDescent="0.3">
      <c r="A624" s="9" t="s">
        <v>153</v>
      </c>
      <c r="B624" s="7"/>
      <c r="C624" s="7"/>
      <c r="D624" s="7">
        <f t="shared" si="10"/>
        <v>0</v>
      </c>
    </row>
    <row r="625" spans="1:4" ht="18" x14ac:dyDescent="0.3">
      <c r="A625" s="9" t="s">
        <v>154</v>
      </c>
      <c r="B625" s="7">
        <v>61</v>
      </c>
      <c r="C625" s="7">
        <v>6500</v>
      </c>
      <c r="D625" s="7">
        <f t="shared" si="10"/>
        <v>396500</v>
      </c>
    </row>
    <row r="626" spans="1:4" ht="18" hidden="1" x14ac:dyDescent="0.3">
      <c r="A626" s="9" t="s">
        <v>155</v>
      </c>
      <c r="B626" s="7"/>
      <c r="C626" s="7"/>
      <c r="D626" s="7">
        <f t="shared" si="10"/>
        <v>0</v>
      </c>
    </row>
    <row r="627" spans="1:4" ht="31.2" hidden="1" x14ac:dyDescent="0.3">
      <c r="A627" s="10" t="s">
        <v>7</v>
      </c>
      <c r="B627" s="7"/>
      <c r="C627" s="7"/>
      <c r="D627" s="7">
        <f t="shared" si="10"/>
        <v>0</v>
      </c>
    </row>
    <row r="628" spans="1:4" ht="18" hidden="1" x14ac:dyDescent="0.3">
      <c r="A628" s="5" t="s">
        <v>8</v>
      </c>
      <c r="B628" s="7"/>
      <c r="C628" s="7"/>
      <c r="D628" s="7">
        <f t="shared" si="10"/>
        <v>0</v>
      </c>
    </row>
    <row r="629" spans="1:4" ht="18" hidden="1" x14ac:dyDescent="0.3">
      <c r="A629" s="18" t="s">
        <v>57</v>
      </c>
      <c r="B629" s="7"/>
      <c r="C629" s="7"/>
      <c r="D629" s="7">
        <f t="shared" si="10"/>
        <v>0</v>
      </c>
    </row>
    <row r="630" spans="1:4" ht="18" hidden="1" x14ac:dyDescent="0.3">
      <c r="A630" s="12" t="s">
        <v>61</v>
      </c>
      <c r="B630" s="7"/>
      <c r="C630" s="7"/>
      <c r="D630" s="7">
        <f t="shared" si="10"/>
        <v>0</v>
      </c>
    </row>
    <row r="631" spans="1:4" ht="18" hidden="1" x14ac:dyDescent="0.3">
      <c r="A631" s="11" t="s">
        <v>97</v>
      </c>
      <c r="B631" s="7"/>
      <c r="C631" s="7"/>
      <c r="D631" s="7">
        <f t="shared" si="10"/>
        <v>0</v>
      </c>
    </row>
    <row r="632" spans="1:4" ht="18" hidden="1" x14ac:dyDescent="0.3">
      <c r="A632" s="24" t="s">
        <v>104</v>
      </c>
      <c r="B632" s="7"/>
      <c r="C632" s="7"/>
      <c r="D632" s="7">
        <f t="shared" si="10"/>
        <v>0</v>
      </c>
    </row>
    <row r="633" spans="1:4" ht="18" hidden="1" x14ac:dyDescent="0.3">
      <c r="A633" s="9" t="s">
        <v>115</v>
      </c>
      <c r="B633" s="7"/>
      <c r="C633" s="7"/>
      <c r="D633" s="7">
        <f t="shared" si="10"/>
        <v>0</v>
      </c>
    </row>
    <row r="634" spans="1:4" ht="18" hidden="1" x14ac:dyDescent="0.3">
      <c r="A634" s="11" t="s">
        <v>116</v>
      </c>
      <c r="B634" s="7"/>
      <c r="C634" s="7"/>
      <c r="D634" s="7">
        <f t="shared" si="10"/>
        <v>0</v>
      </c>
    </row>
    <row r="635" spans="1:4" ht="18" hidden="1" x14ac:dyDescent="0.3">
      <c r="A635" s="11" t="s">
        <v>117</v>
      </c>
      <c r="B635" s="7"/>
      <c r="C635" s="7"/>
      <c r="D635" s="7">
        <f t="shared" si="10"/>
        <v>0</v>
      </c>
    </row>
    <row r="636" spans="1:4" ht="18" hidden="1" x14ac:dyDescent="0.3">
      <c r="A636" s="9" t="s">
        <v>137</v>
      </c>
      <c r="B636" s="7"/>
      <c r="C636" s="7"/>
      <c r="D636" s="7">
        <f t="shared" si="10"/>
        <v>0</v>
      </c>
    </row>
    <row r="637" spans="1:4" ht="18" hidden="1" x14ac:dyDescent="0.3">
      <c r="A637" s="11" t="s">
        <v>169</v>
      </c>
      <c r="B637" s="7"/>
      <c r="C637" s="7"/>
      <c r="D637" s="7">
        <f t="shared" si="10"/>
        <v>0</v>
      </c>
    </row>
    <row r="638" spans="1:4" ht="18" hidden="1" x14ac:dyDescent="0.3">
      <c r="A638" s="16" t="s">
        <v>183</v>
      </c>
      <c r="B638" s="7"/>
      <c r="C638" s="7"/>
      <c r="D638" s="7">
        <f t="shared" si="10"/>
        <v>0</v>
      </c>
    </row>
    <row r="639" spans="1:4" ht="18" hidden="1" x14ac:dyDescent="0.3">
      <c r="A639" s="16" t="s">
        <v>184</v>
      </c>
      <c r="B639" s="7"/>
      <c r="C639" s="7"/>
      <c r="D639" s="7">
        <f t="shared" si="10"/>
        <v>0</v>
      </c>
    </row>
    <row r="640" spans="1:4" ht="18" hidden="1" x14ac:dyDescent="0.3">
      <c r="A640" s="16" t="s">
        <v>185</v>
      </c>
      <c r="B640" s="7"/>
      <c r="C640" s="7"/>
      <c r="D640" s="7">
        <f t="shared" si="10"/>
        <v>0</v>
      </c>
    </row>
    <row r="641" spans="1:4" ht="18" hidden="1" x14ac:dyDescent="0.3">
      <c r="A641" s="16" t="s">
        <v>186</v>
      </c>
      <c r="B641" s="7"/>
      <c r="C641" s="7"/>
      <c r="D641" s="7">
        <f t="shared" si="10"/>
        <v>0</v>
      </c>
    </row>
    <row r="642" spans="1:4" ht="18" hidden="1" x14ac:dyDescent="0.3">
      <c r="A642" s="9" t="s">
        <v>188</v>
      </c>
      <c r="B642" s="7"/>
      <c r="C642" s="7"/>
      <c r="D642" s="7">
        <f t="shared" si="10"/>
        <v>0</v>
      </c>
    </row>
    <row r="643" spans="1:4" ht="18" hidden="1" x14ac:dyDescent="0.3">
      <c r="A643" s="32" t="s">
        <v>189</v>
      </c>
      <c r="B643" s="7"/>
      <c r="C643" s="7"/>
      <c r="D643" s="7">
        <f t="shared" si="10"/>
        <v>0</v>
      </c>
    </row>
    <row r="644" spans="1:4" ht="18" hidden="1" x14ac:dyDescent="0.3">
      <c r="A644" s="32" t="s">
        <v>190</v>
      </c>
      <c r="B644" s="7"/>
      <c r="C644" s="7"/>
      <c r="D644" s="7">
        <f t="shared" ref="D644:D661" si="11">B644*C644</f>
        <v>0</v>
      </c>
    </row>
    <row r="645" spans="1:4" ht="18" hidden="1" x14ac:dyDescent="0.3">
      <c r="A645" s="32" t="s">
        <v>191</v>
      </c>
      <c r="B645" s="7"/>
      <c r="C645" s="7"/>
      <c r="D645" s="7">
        <f t="shared" si="11"/>
        <v>0</v>
      </c>
    </row>
    <row r="646" spans="1:4" ht="18" hidden="1" x14ac:dyDescent="0.3">
      <c r="A646" s="32" t="s">
        <v>192</v>
      </c>
      <c r="B646" s="7"/>
      <c r="C646" s="7"/>
      <c r="D646" s="7">
        <f t="shared" si="11"/>
        <v>0</v>
      </c>
    </row>
    <row r="647" spans="1:4" ht="18" hidden="1" x14ac:dyDescent="0.3">
      <c r="A647" s="11" t="s">
        <v>225</v>
      </c>
      <c r="B647" s="7"/>
      <c r="C647" s="7"/>
      <c r="D647" s="7">
        <f t="shared" si="11"/>
        <v>0</v>
      </c>
    </row>
    <row r="648" spans="1:4" ht="18" hidden="1" x14ac:dyDescent="0.3">
      <c r="A648" s="11" t="s">
        <v>227</v>
      </c>
      <c r="B648" s="7"/>
      <c r="C648" s="7"/>
      <c r="D648" s="7">
        <f t="shared" si="11"/>
        <v>0</v>
      </c>
    </row>
    <row r="649" spans="1:4" ht="18" hidden="1" x14ac:dyDescent="0.3">
      <c r="A649" s="11" t="s">
        <v>228</v>
      </c>
      <c r="B649" s="7"/>
      <c r="C649" s="7"/>
      <c r="D649" s="7">
        <f t="shared" si="11"/>
        <v>0</v>
      </c>
    </row>
    <row r="650" spans="1:4" ht="18" hidden="1" x14ac:dyDescent="0.3">
      <c r="A650" s="13" t="s">
        <v>232</v>
      </c>
      <c r="B650" s="7"/>
      <c r="C650" s="7"/>
      <c r="D650" s="7">
        <f t="shared" si="11"/>
        <v>0</v>
      </c>
    </row>
    <row r="651" spans="1:4" ht="18" hidden="1" x14ac:dyDescent="0.3">
      <c r="A651" s="13" t="s">
        <v>233</v>
      </c>
      <c r="B651" s="7"/>
      <c r="C651" s="7"/>
      <c r="D651" s="7">
        <f t="shared" si="11"/>
        <v>0</v>
      </c>
    </row>
    <row r="652" spans="1:4" ht="18" hidden="1" x14ac:dyDescent="0.3">
      <c r="A652" s="32" t="s">
        <v>234</v>
      </c>
      <c r="B652" s="7"/>
      <c r="C652" s="7"/>
      <c r="D652" s="7">
        <f t="shared" si="11"/>
        <v>0</v>
      </c>
    </row>
    <row r="653" spans="1:4" ht="18" hidden="1" x14ac:dyDescent="0.3">
      <c r="A653" s="32" t="s">
        <v>238</v>
      </c>
      <c r="B653" s="7"/>
      <c r="C653" s="7"/>
      <c r="D653" s="7">
        <f t="shared" si="11"/>
        <v>0</v>
      </c>
    </row>
    <row r="654" spans="1:4" ht="18" hidden="1" x14ac:dyDescent="0.3">
      <c r="A654" s="32" t="s">
        <v>269</v>
      </c>
      <c r="B654" s="7"/>
      <c r="C654" s="7"/>
      <c r="D654" s="7">
        <f t="shared" si="11"/>
        <v>0</v>
      </c>
    </row>
    <row r="655" spans="1:4" ht="18" hidden="1" x14ac:dyDescent="0.3">
      <c r="A655" s="32" t="s">
        <v>271</v>
      </c>
      <c r="B655" s="7"/>
      <c r="C655" s="7"/>
      <c r="D655" s="7">
        <f t="shared" si="11"/>
        <v>0</v>
      </c>
    </row>
    <row r="656" spans="1:4" ht="18" hidden="1" x14ac:dyDescent="0.3">
      <c r="A656" s="11" t="s">
        <v>272</v>
      </c>
      <c r="B656" s="7"/>
      <c r="C656" s="7"/>
      <c r="D656" s="7">
        <f t="shared" si="11"/>
        <v>0</v>
      </c>
    </row>
    <row r="657" spans="1:4" ht="18" hidden="1" x14ac:dyDescent="0.3">
      <c r="A657" s="32" t="s">
        <v>273</v>
      </c>
      <c r="B657" s="7"/>
      <c r="C657" s="7"/>
      <c r="D657" s="7">
        <f t="shared" si="11"/>
        <v>0</v>
      </c>
    </row>
    <row r="658" spans="1:4" ht="18" hidden="1" x14ac:dyDescent="0.3">
      <c r="A658" s="24" t="s">
        <v>283</v>
      </c>
      <c r="B658" s="7"/>
      <c r="C658" s="7"/>
      <c r="D658" s="7">
        <f t="shared" si="11"/>
        <v>0</v>
      </c>
    </row>
    <row r="659" spans="1:4" ht="18" hidden="1" x14ac:dyDescent="0.3">
      <c r="A659" s="9" t="s">
        <v>292</v>
      </c>
      <c r="B659" s="7"/>
      <c r="C659" s="7"/>
      <c r="D659" s="7">
        <f t="shared" si="11"/>
        <v>0</v>
      </c>
    </row>
    <row r="660" spans="1:4" ht="18" hidden="1" x14ac:dyDescent="0.3">
      <c r="A660" s="11" t="s">
        <v>293</v>
      </c>
      <c r="B660" s="7"/>
      <c r="C660" s="7"/>
      <c r="D660" s="7">
        <f t="shared" si="11"/>
        <v>0</v>
      </c>
    </row>
    <row r="661" spans="1:4" ht="18" hidden="1" x14ac:dyDescent="0.3">
      <c r="A661" s="11" t="s">
        <v>328</v>
      </c>
      <c r="B661" s="7"/>
      <c r="C661" s="7"/>
      <c r="D661" s="7">
        <f t="shared" si="11"/>
        <v>0</v>
      </c>
    </row>
    <row r="662" spans="1:4" ht="17.399999999999999" x14ac:dyDescent="0.3">
      <c r="A662" s="38"/>
      <c r="B662" s="40">
        <f>SUM(B335:B661)</f>
        <v>10428</v>
      </c>
      <c r="C662" s="40"/>
      <c r="D662" s="40">
        <f t="shared" ref="D662" si="12">SUM(D335:D661)</f>
        <v>77786000</v>
      </c>
    </row>
    <row r="666" spans="1:4" x14ac:dyDescent="0.3">
      <c r="D666" s="44">
        <f>D662+D330</f>
        <v>111209900</v>
      </c>
    </row>
  </sheetData>
  <protectedRanges>
    <protectedRange password="CF71" sqref="B3:C329 B1:D2" name="tho"/>
    <protectedRange password="CF71" sqref="D3:D661 B330:C330" name="tho_2"/>
    <protectedRange password="CF71" sqref="B332:C661" name="tho_1"/>
  </protectedRanges>
  <autoFilter ref="A2:D662" xr:uid="{00000000-0009-0000-0000-000003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665"/>
  <sheetViews>
    <sheetView topLeftCell="A370" workbookViewId="0">
      <selection activeCell="D665" sqref="D665"/>
    </sheetView>
  </sheetViews>
  <sheetFormatPr defaultRowHeight="14.4" x14ac:dyDescent="0.3"/>
  <cols>
    <col min="1" max="1" width="41.44140625" customWidth="1"/>
    <col min="3" max="3" width="13" customWidth="1"/>
    <col min="4" max="4" width="22.44140625" customWidth="1"/>
  </cols>
  <sheetData>
    <row r="1" spans="1:4" x14ac:dyDescent="0.3">
      <c r="A1" s="1" t="s">
        <v>342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6</v>
      </c>
      <c r="C15" s="7">
        <v>10000</v>
      </c>
      <c r="D15" s="7">
        <f t="shared" si="0"/>
        <v>60000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v>35</v>
      </c>
      <c r="C18" s="7">
        <v>5000</v>
      </c>
      <c r="D18" s="7">
        <f t="shared" si="0"/>
        <v>175000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15+45</f>
        <v>60</v>
      </c>
      <c r="C25" s="7">
        <v>6000</v>
      </c>
      <c r="D25" s="7">
        <f t="shared" si="0"/>
        <v>360000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80</v>
      </c>
      <c r="C57" s="7">
        <v>6000</v>
      </c>
      <c r="D57" s="7">
        <f t="shared" si="0"/>
        <v>480000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2" t="s">
        <v>62</v>
      </c>
      <c r="B63" s="7"/>
      <c r="C63" s="7"/>
      <c r="D63" s="7">
        <f t="shared" si="0"/>
        <v>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hidden="1" x14ac:dyDescent="0.3">
      <c r="A74" s="9" t="s">
        <v>73</v>
      </c>
      <c r="B74" s="7"/>
      <c r="C74" s="7"/>
      <c r="D74" s="7">
        <f t="shared" si="1"/>
        <v>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f>36+36</f>
        <v>72</v>
      </c>
      <c r="C81" s="7">
        <v>9000</v>
      </c>
      <c r="D81" s="7">
        <f t="shared" si="1"/>
        <v>648000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hidden="1" x14ac:dyDescent="0.3">
      <c r="A100" s="9" t="s">
        <v>99</v>
      </c>
      <c r="B100" s="7"/>
      <c r="C100" s="7"/>
      <c r="D100" s="7">
        <f t="shared" si="1"/>
        <v>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hidden="1" x14ac:dyDescent="0.3">
      <c r="A107" s="9" t="s">
        <v>106</v>
      </c>
      <c r="B107" s="7"/>
      <c r="C107" s="7"/>
      <c r="D107" s="7">
        <f t="shared" si="1"/>
        <v>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hidden="1" x14ac:dyDescent="0.3">
      <c r="A127" s="12" t="s">
        <v>126</v>
      </c>
      <c r="B127" s="15"/>
      <c r="C127" s="15"/>
      <c r="D127" s="7">
        <f t="shared" si="1"/>
        <v>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129</v>
      </c>
      <c r="B130" s="7"/>
      <c r="C130" s="7"/>
      <c r="D130" s="7">
        <f t="shared" si="1"/>
        <v>0</v>
      </c>
    </row>
    <row r="131" spans="1:4" ht="18" hidden="1" x14ac:dyDescent="0.3">
      <c r="A131" s="16" t="s">
        <v>130</v>
      </c>
      <c r="B131" s="7"/>
      <c r="C131" s="7"/>
      <c r="D131" s="7">
        <f t="shared" si="1"/>
        <v>0</v>
      </c>
    </row>
    <row r="132" spans="1:4" ht="18" hidden="1" x14ac:dyDescent="0.3">
      <c r="A132" s="12" t="s">
        <v>131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132</v>
      </c>
      <c r="B133" s="7"/>
      <c r="C133" s="7"/>
      <c r="D133" s="7">
        <f t="shared" si="2"/>
        <v>0</v>
      </c>
    </row>
    <row r="134" spans="1:4" ht="18" hidden="1" x14ac:dyDescent="0.3">
      <c r="A134" s="9" t="s">
        <v>133</v>
      </c>
      <c r="B134" s="7"/>
      <c r="C134" s="7"/>
      <c r="D134" s="7">
        <f t="shared" si="2"/>
        <v>0</v>
      </c>
    </row>
    <row r="135" spans="1:4" ht="18" hidden="1" x14ac:dyDescent="0.3">
      <c r="A135" s="9" t="s">
        <v>134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x14ac:dyDescent="0.3">
      <c r="A139" s="9" t="s">
        <v>138</v>
      </c>
      <c r="B139" s="15">
        <v>2</v>
      </c>
      <c r="C139" s="15">
        <v>70000</v>
      </c>
      <c r="D139" s="7">
        <f t="shared" si="2"/>
        <v>140000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x14ac:dyDescent="0.3">
      <c r="A152" s="16" t="s">
        <v>151</v>
      </c>
      <c r="B152" s="7">
        <v>10</v>
      </c>
      <c r="C152" s="7">
        <v>9000</v>
      </c>
      <c r="D152" s="7">
        <f t="shared" si="2"/>
        <v>90000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x14ac:dyDescent="0.3">
      <c r="A158" s="17" t="s">
        <v>157</v>
      </c>
      <c r="B158" s="15">
        <v>1</v>
      </c>
      <c r="C158" s="15">
        <v>70000</v>
      </c>
      <c r="D158" s="7">
        <f t="shared" si="2"/>
        <v>70000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x14ac:dyDescent="0.3">
      <c r="A160" s="9" t="s">
        <v>159</v>
      </c>
      <c r="B160" s="7">
        <v>20</v>
      </c>
      <c r="C160" s="7">
        <v>13000</v>
      </c>
      <c r="D160" s="7">
        <f t="shared" si="2"/>
        <v>260000</v>
      </c>
    </row>
    <row r="161" spans="1:4" ht="18" x14ac:dyDescent="0.3">
      <c r="A161" s="16" t="s">
        <v>160</v>
      </c>
      <c r="B161" s="7">
        <f>12+27</f>
        <v>39</v>
      </c>
      <c r="C161" s="7">
        <v>8000</v>
      </c>
      <c r="D161" s="7">
        <f t="shared" si="2"/>
        <v>312000</v>
      </c>
    </row>
    <row r="162" spans="1:4" ht="18" hidden="1" x14ac:dyDescent="0.3">
      <c r="A162" s="9" t="s">
        <v>161</v>
      </c>
      <c r="B162" s="7"/>
      <c r="C162" s="7"/>
      <c r="D162" s="7">
        <f t="shared" si="2"/>
        <v>0</v>
      </c>
    </row>
    <row r="163" spans="1:4" ht="18" hidden="1" x14ac:dyDescent="0.3">
      <c r="A163" s="12" t="s">
        <v>162</v>
      </c>
      <c r="B163" s="7"/>
      <c r="C163" s="7"/>
      <c r="D163" s="7">
        <f t="shared" si="2"/>
        <v>0</v>
      </c>
    </row>
    <row r="164" spans="1:4" ht="18" x14ac:dyDescent="0.3">
      <c r="A164" s="9" t="s">
        <v>163</v>
      </c>
      <c r="B164" s="7">
        <f>140+286</f>
        <v>426</v>
      </c>
      <c r="C164" s="7">
        <v>7000</v>
      </c>
      <c r="D164" s="7">
        <f t="shared" si="2"/>
        <v>2982000</v>
      </c>
    </row>
    <row r="165" spans="1:4" ht="18" hidden="1" x14ac:dyDescent="0.3">
      <c r="A165" s="9" t="s">
        <v>164</v>
      </c>
      <c r="B165" s="7"/>
      <c r="C165" s="7"/>
      <c r="D165" s="7">
        <f t="shared" si="2"/>
        <v>0</v>
      </c>
    </row>
    <row r="166" spans="1:4" ht="18" hidden="1" x14ac:dyDescent="0.3">
      <c r="A166" s="9" t="s">
        <v>165</v>
      </c>
      <c r="B166" s="7"/>
      <c r="C166" s="7"/>
      <c r="D166" s="7">
        <f t="shared" si="2"/>
        <v>0</v>
      </c>
    </row>
    <row r="167" spans="1:4" ht="18" hidden="1" x14ac:dyDescent="0.3">
      <c r="A167" s="19" t="s">
        <v>166</v>
      </c>
      <c r="B167" s="7"/>
      <c r="C167" s="7"/>
      <c r="D167" s="7">
        <f t="shared" si="2"/>
        <v>0</v>
      </c>
    </row>
    <row r="168" spans="1:4" ht="18" hidden="1" x14ac:dyDescent="0.3">
      <c r="A168" s="9" t="s">
        <v>167</v>
      </c>
      <c r="B168" s="7"/>
      <c r="C168" s="7"/>
      <c r="D168" s="7">
        <f t="shared" si="2"/>
        <v>0</v>
      </c>
    </row>
    <row r="169" spans="1:4" ht="18" hidden="1" x14ac:dyDescent="0.3">
      <c r="A169" s="29" t="s">
        <v>168</v>
      </c>
      <c r="B169" s="31"/>
      <c r="C169" s="31"/>
      <c r="D169" s="7">
        <f t="shared" si="2"/>
        <v>0</v>
      </c>
    </row>
    <row r="170" spans="1:4" ht="18" hidden="1" x14ac:dyDescent="0.3">
      <c r="A170" s="11" t="s">
        <v>169</v>
      </c>
      <c r="B170" s="7"/>
      <c r="C170" s="7"/>
      <c r="D170" s="7">
        <f t="shared" si="2"/>
        <v>0</v>
      </c>
    </row>
    <row r="171" spans="1:4" ht="18" hidden="1" x14ac:dyDescent="0.3">
      <c r="A171" s="9" t="s">
        <v>170</v>
      </c>
      <c r="B171" s="7"/>
      <c r="C171" s="7"/>
      <c r="D171" s="7">
        <f t="shared" si="2"/>
        <v>0</v>
      </c>
    </row>
    <row r="172" spans="1:4" ht="18" hidden="1" x14ac:dyDescent="0.3">
      <c r="A172" s="9" t="s">
        <v>171</v>
      </c>
      <c r="B172" s="7"/>
      <c r="C172" s="7"/>
      <c r="D172" s="7">
        <f t="shared" si="2"/>
        <v>0</v>
      </c>
    </row>
    <row r="173" spans="1:4" ht="18" hidden="1" x14ac:dyDescent="0.3">
      <c r="A173" s="12" t="s">
        <v>172</v>
      </c>
      <c r="B173" s="7"/>
      <c r="C173" s="7"/>
      <c r="D173" s="7">
        <f t="shared" si="2"/>
        <v>0</v>
      </c>
    </row>
    <row r="174" spans="1:4" ht="18" hidden="1" x14ac:dyDescent="0.3">
      <c r="A174" s="9" t="s">
        <v>173</v>
      </c>
      <c r="B174" s="7"/>
      <c r="C174" s="7"/>
      <c r="D174" s="7">
        <f t="shared" si="2"/>
        <v>0</v>
      </c>
    </row>
    <row r="175" spans="1:4" ht="18" hidden="1" x14ac:dyDescent="0.3">
      <c r="A175" s="9" t="s">
        <v>174</v>
      </c>
      <c r="B175" s="7"/>
      <c r="C175" s="7"/>
      <c r="D175" s="7">
        <f t="shared" si="2"/>
        <v>0</v>
      </c>
    </row>
    <row r="176" spans="1:4" ht="18" hidden="1" x14ac:dyDescent="0.3">
      <c r="A176" s="12" t="s">
        <v>175</v>
      </c>
      <c r="B176" s="7"/>
      <c r="C176" s="7"/>
      <c r="D176" s="7">
        <f t="shared" si="2"/>
        <v>0</v>
      </c>
    </row>
    <row r="177" spans="1:4" ht="18" hidden="1" x14ac:dyDescent="0.3">
      <c r="A177" s="12" t="s">
        <v>176</v>
      </c>
      <c r="B177" s="7"/>
      <c r="C177" s="7"/>
      <c r="D177" s="7">
        <f t="shared" si="2"/>
        <v>0</v>
      </c>
    </row>
    <row r="178" spans="1:4" ht="18" hidden="1" x14ac:dyDescent="0.3">
      <c r="A178" s="12" t="s">
        <v>177</v>
      </c>
      <c r="B178" s="7"/>
      <c r="C178" s="7"/>
      <c r="D178" s="7">
        <f t="shared" si="2"/>
        <v>0</v>
      </c>
    </row>
    <row r="179" spans="1:4" ht="18" x14ac:dyDescent="0.3">
      <c r="A179" s="9" t="s">
        <v>178</v>
      </c>
      <c r="B179" s="7">
        <f>60/0.3</f>
        <v>200</v>
      </c>
      <c r="C179" s="7">
        <v>7000</v>
      </c>
      <c r="D179" s="7">
        <f t="shared" si="2"/>
        <v>1400000</v>
      </c>
    </row>
    <row r="180" spans="1:4" ht="18" hidden="1" x14ac:dyDescent="0.3">
      <c r="A180" s="12" t="s">
        <v>179</v>
      </c>
      <c r="B180" s="7"/>
      <c r="C180" s="7"/>
      <c r="D180" s="7">
        <f t="shared" si="2"/>
        <v>0</v>
      </c>
    </row>
    <row r="181" spans="1:4" ht="18" hidden="1" x14ac:dyDescent="0.3">
      <c r="A181" s="12" t="s">
        <v>180</v>
      </c>
      <c r="B181" s="7"/>
      <c r="C181" s="7"/>
      <c r="D181" s="7">
        <f t="shared" si="2"/>
        <v>0</v>
      </c>
    </row>
    <row r="182" spans="1:4" ht="18" hidden="1" x14ac:dyDescent="0.3">
      <c r="A182" s="12" t="s">
        <v>181</v>
      </c>
      <c r="B182" s="7"/>
      <c r="C182" s="7"/>
      <c r="D182" s="7">
        <f t="shared" si="2"/>
        <v>0</v>
      </c>
    </row>
    <row r="183" spans="1:4" ht="18" hidden="1" x14ac:dyDescent="0.3">
      <c r="A183" s="9" t="s">
        <v>182</v>
      </c>
      <c r="B183" s="7"/>
      <c r="C183" s="7"/>
      <c r="D183" s="7">
        <f t="shared" si="2"/>
        <v>0</v>
      </c>
    </row>
    <row r="184" spans="1:4" ht="18" hidden="1" x14ac:dyDescent="0.3">
      <c r="A184" s="16" t="s">
        <v>183</v>
      </c>
      <c r="B184" s="7"/>
      <c r="C184" s="7"/>
      <c r="D184" s="7">
        <f t="shared" si="2"/>
        <v>0</v>
      </c>
    </row>
    <row r="185" spans="1:4" ht="18" hidden="1" x14ac:dyDescent="0.3">
      <c r="A185" s="16" t="s">
        <v>184</v>
      </c>
      <c r="B185" s="7"/>
      <c r="C185" s="7"/>
      <c r="D185" s="7">
        <f t="shared" si="2"/>
        <v>0</v>
      </c>
    </row>
    <row r="186" spans="1:4" ht="18" hidden="1" x14ac:dyDescent="0.3">
      <c r="A186" s="16" t="s">
        <v>185</v>
      </c>
      <c r="B186" s="7"/>
      <c r="C186" s="7"/>
      <c r="D186" s="7">
        <f t="shared" si="2"/>
        <v>0</v>
      </c>
    </row>
    <row r="187" spans="1:4" ht="18" hidden="1" x14ac:dyDescent="0.3">
      <c r="A187" s="16" t="s">
        <v>186</v>
      </c>
      <c r="B187" s="7"/>
      <c r="C187" s="7"/>
      <c r="D187" s="7">
        <f t="shared" si="2"/>
        <v>0</v>
      </c>
    </row>
    <row r="188" spans="1:4" ht="18" hidden="1" x14ac:dyDescent="0.3">
      <c r="A188" s="12" t="s">
        <v>187</v>
      </c>
      <c r="B188" s="7"/>
      <c r="C188" s="7"/>
      <c r="D188" s="7">
        <f t="shared" si="2"/>
        <v>0</v>
      </c>
    </row>
    <row r="189" spans="1:4" ht="18" hidden="1" x14ac:dyDescent="0.3">
      <c r="A189" s="9" t="s">
        <v>188</v>
      </c>
      <c r="B189" s="7"/>
      <c r="C189" s="7"/>
      <c r="D189" s="7">
        <f t="shared" si="2"/>
        <v>0</v>
      </c>
    </row>
    <row r="190" spans="1:4" ht="18" hidden="1" x14ac:dyDescent="0.3">
      <c r="A190" s="32" t="s">
        <v>189</v>
      </c>
      <c r="B190" s="7"/>
      <c r="C190" s="7"/>
      <c r="D190" s="7">
        <f t="shared" si="2"/>
        <v>0</v>
      </c>
    </row>
    <row r="191" spans="1:4" ht="18" hidden="1" x14ac:dyDescent="0.3">
      <c r="A191" s="32" t="s">
        <v>190</v>
      </c>
      <c r="B191" s="7"/>
      <c r="C191" s="7"/>
      <c r="D191" s="7">
        <f t="shared" si="2"/>
        <v>0</v>
      </c>
    </row>
    <row r="192" spans="1:4" ht="18" hidden="1" x14ac:dyDescent="0.3">
      <c r="A192" s="32" t="s">
        <v>191</v>
      </c>
      <c r="B192" s="7"/>
      <c r="C192" s="7"/>
      <c r="D192" s="7">
        <f t="shared" si="2"/>
        <v>0</v>
      </c>
    </row>
    <row r="193" spans="1:4" ht="18" hidden="1" x14ac:dyDescent="0.3">
      <c r="A193" s="32" t="s">
        <v>192</v>
      </c>
      <c r="B193" s="7"/>
      <c r="C193" s="7"/>
      <c r="D193" s="7">
        <f t="shared" si="2"/>
        <v>0</v>
      </c>
    </row>
    <row r="194" spans="1:4" ht="18" hidden="1" x14ac:dyDescent="0.3">
      <c r="A194" s="9" t="s">
        <v>193</v>
      </c>
      <c r="B194" s="7"/>
      <c r="C194" s="7"/>
      <c r="D194" s="7">
        <f t="shared" si="2"/>
        <v>0</v>
      </c>
    </row>
    <row r="195" spans="1:4" ht="18" hidden="1" x14ac:dyDescent="0.3">
      <c r="A195" s="33" t="s">
        <v>194</v>
      </c>
      <c r="B195" s="7"/>
      <c r="C195" s="7"/>
      <c r="D195" s="7">
        <f t="shared" si="2"/>
        <v>0</v>
      </c>
    </row>
    <row r="196" spans="1:4" ht="18" x14ac:dyDescent="0.3">
      <c r="A196" s="9" t="s">
        <v>195</v>
      </c>
      <c r="B196" s="7">
        <f>80+260</f>
        <v>340</v>
      </c>
      <c r="C196" s="7">
        <v>22000</v>
      </c>
      <c r="D196" s="7">
        <f t="shared" ref="D196:D259" si="3">B196*C196</f>
        <v>7480000</v>
      </c>
    </row>
    <row r="197" spans="1:4" ht="18" x14ac:dyDescent="0.3">
      <c r="A197" s="12" t="s">
        <v>196</v>
      </c>
      <c r="B197" s="7">
        <f>400+300</f>
        <v>700</v>
      </c>
      <c r="C197" s="7">
        <v>22000</v>
      </c>
      <c r="D197" s="7">
        <f t="shared" si="3"/>
        <v>15400000</v>
      </c>
    </row>
    <row r="198" spans="1:4" ht="18" hidden="1" x14ac:dyDescent="0.3">
      <c r="A198" s="9" t="s">
        <v>197</v>
      </c>
      <c r="B198" s="7"/>
      <c r="C198" s="7"/>
      <c r="D198" s="7">
        <f t="shared" si="3"/>
        <v>0</v>
      </c>
    </row>
    <row r="199" spans="1:4" ht="18" hidden="1" x14ac:dyDescent="0.3">
      <c r="A199" s="9" t="s">
        <v>198</v>
      </c>
      <c r="B199" s="7"/>
      <c r="C199" s="7"/>
      <c r="D199" s="7">
        <f t="shared" si="3"/>
        <v>0</v>
      </c>
    </row>
    <row r="200" spans="1:4" ht="18" hidden="1" x14ac:dyDescent="0.3">
      <c r="A200" s="9" t="s">
        <v>199</v>
      </c>
      <c r="B200" s="7"/>
      <c r="C200" s="7"/>
      <c r="D200" s="7">
        <f t="shared" si="3"/>
        <v>0</v>
      </c>
    </row>
    <row r="201" spans="1:4" ht="18" hidden="1" x14ac:dyDescent="0.3">
      <c r="A201" s="34" t="s">
        <v>200</v>
      </c>
      <c r="B201" s="7"/>
      <c r="C201" s="7"/>
      <c r="D201" s="7">
        <f t="shared" si="3"/>
        <v>0</v>
      </c>
    </row>
    <row r="202" spans="1:4" ht="18" hidden="1" x14ac:dyDescent="0.3">
      <c r="A202" s="34" t="s">
        <v>201</v>
      </c>
      <c r="B202" s="7"/>
      <c r="C202" s="7"/>
      <c r="D202" s="7">
        <f t="shared" si="3"/>
        <v>0</v>
      </c>
    </row>
    <row r="203" spans="1:4" ht="18" x14ac:dyDescent="0.3">
      <c r="A203" s="9" t="s">
        <v>202</v>
      </c>
      <c r="B203" s="7">
        <v>11</v>
      </c>
      <c r="C203" s="7">
        <v>27000</v>
      </c>
      <c r="D203" s="7">
        <f t="shared" si="3"/>
        <v>297000</v>
      </c>
    </row>
    <row r="204" spans="1:4" ht="18" hidden="1" x14ac:dyDescent="0.3">
      <c r="A204" s="11" t="s">
        <v>203</v>
      </c>
      <c r="B204" s="7"/>
      <c r="C204" s="7"/>
      <c r="D204" s="7">
        <f t="shared" si="3"/>
        <v>0</v>
      </c>
    </row>
    <row r="205" spans="1:4" ht="18" hidden="1" x14ac:dyDescent="0.3">
      <c r="A205" s="9" t="s">
        <v>204</v>
      </c>
      <c r="B205" s="7"/>
      <c r="C205" s="7"/>
      <c r="D205" s="7">
        <f t="shared" si="3"/>
        <v>0</v>
      </c>
    </row>
    <row r="206" spans="1:4" ht="18" hidden="1" x14ac:dyDescent="0.3">
      <c r="A206" s="11" t="s">
        <v>205</v>
      </c>
      <c r="B206" s="7"/>
      <c r="C206" s="7"/>
      <c r="D206" s="7">
        <f t="shared" si="3"/>
        <v>0</v>
      </c>
    </row>
    <row r="207" spans="1:4" ht="18" hidden="1" x14ac:dyDescent="0.3">
      <c r="A207" s="9" t="s">
        <v>206</v>
      </c>
      <c r="B207" s="7"/>
      <c r="C207" s="7"/>
      <c r="D207" s="7">
        <f t="shared" si="3"/>
        <v>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hidden="1" x14ac:dyDescent="0.3">
      <c r="A216" s="9" t="s">
        <v>215</v>
      </c>
      <c r="B216" s="7"/>
      <c r="C216" s="7"/>
      <c r="D216" s="7">
        <f t="shared" si="3"/>
        <v>0</v>
      </c>
    </row>
    <row r="217" spans="1:4" ht="18" hidden="1" x14ac:dyDescent="0.3">
      <c r="A217" s="9" t="s">
        <v>216</v>
      </c>
      <c r="B217" s="7"/>
      <c r="C217" s="7"/>
      <c r="D217" s="7">
        <f t="shared" si="3"/>
        <v>0</v>
      </c>
    </row>
    <row r="218" spans="1:4" ht="18" hidden="1" x14ac:dyDescent="0.3">
      <c r="A218" s="16" t="s">
        <v>217</v>
      </c>
      <c r="B218" s="7"/>
      <c r="C218" s="7"/>
      <c r="D218" s="7">
        <f t="shared" si="3"/>
        <v>0</v>
      </c>
    </row>
    <row r="219" spans="1:4" ht="18" hidden="1" x14ac:dyDescent="0.3">
      <c r="A219" s="16" t="s">
        <v>218</v>
      </c>
      <c r="B219" s="7"/>
      <c r="C219" s="7"/>
      <c r="D219" s="7">
        <f t="shared" si="3"/>
        <v>0</v>
      </c>
    </row>
    <row r="220" spans="1:4" ht="18" x14ac:dyDescent="0.3">
      <c r="A220" s="16" t="s">
        <v>219</v>
      </c>
      <c r="B220" s="15">
        <v>0.5</v>
      </c>
      <c r="C220" s="7">
        <v>45000</v>
      </c>
      <c r="D220" s="7">
        <f t="shared" si="3"/>
        <v>22500</v>
      </c>
    </row>
    <row r="221" spans="1:4" ht="18" hidden="1" x14ac:dyDescent="0.3">
      <c r="A221" s="16" t="s">
        <v>220</v>
      </c>
      <c r="B221" s="7"/>
      <c r="C221" s="7"/>
      <c r="D221" s="7">
        <f t="shared" si="3"/>
        <v>0</v>
      </c>
    </row>
    <row r="222" spans="1:4" ht="18" hidden="1" x14ac:dyDescent="0.3">
      <c r="A222" s="9" t="s">
        <v>221</v>
      </c>
      <c r="B222" s="7"/>
      <c r="C222" s="7"/>
      <c r="D222" s="7">
        <f t="shared" si="3"/>
        <v>0</v>
      </c>
    </row>
    <row r="223" spans="1:4" ht="18" hidden="1" x14ac:dyDescent="0.3">
      <c r="A223" s="9" t="s">
        <v>222</v>
      </c>
      <c r="B223" s="7"/>
      <c r="C223" s="7"/>
      <c r="D223" s="7">
        <f t="shared" si="3"/>
        <v>0</v>
      </c>
    </row>
    <row r="224" spans="1:4" ht="18" hidden="1" x14ac:dyDescent="0.3">
      <c r="A224" s="16" t="s">
        <v>223</v>
      </c>
      <c r="B224" s="7"/>
      <c r="C224" s="7"/>
      <c r="D224" s="7">
        <f t="shared" si="3"/>
        <v>0</v>
      </c>
    </row>
    <row r="225" spans="1:4" ht="18" hidden="1" x14ac:dyDescent="0.3">
      <c r="A225" s="16" t="s">
        <v>224</v>
      </c>
      <c r="B225" s="7"/>
      <c r="C225" s="7"/>
      <c r="D225" s="7">
        <f t="shared" si="3"/>
        <v>0</v>
      </c>
    </row>
    <row r="226" spans="1:4" ht="18" hidden="1" x14ac:dyDescent="0.3">
      <c r="A226" s="11" t="s">
        <v>225</v>
      </c>
      <c r="B226" s="7"/>
      <c r="C226" s="7"/>
      <c r="D226" s="7">
        <f t="shared" si="3"/>
        <v>0</v>
      </c>
    </row>
    <row r="227" spans="1:4" ht="18" hidden="1" x14ac:dyDescent="0.3">
      <c r="A227" s="12" t="s">
        <v>226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34" t="s">
        <v>229</v>
      </c>
      <c r="B230" s="7"/>
      <c r="C230" s="7"/>
      <c r="D230" s="7">
        <f t="shared" si="3"/>
        <v>0</v>
      </c>
    </row>
    <row r="231" spans="1:4" ht="18" hidden="1" x14ac:dyDescent="0.3">
      <c r="A231" s="9" t="s">
        <v>230</v>
      </c>
      <c r="B231" s="7"/>
      <c r="C231" s="7"/>
      <c r="D231" s="7">
        <f t="shared" si="3"/>
        <v>0</v>
      </c>
    </row>
    <row r="232" spans="1:4" ht="18" hidden="1" x14ac:dyDescent="0.3">
      <c r="A232" s="9" t="s">
        <v>231</v>
      </c>
      <c r="B232" s="7"/>
      <c r="C232" s="7"/>
      <c r="D232" s="7">
        <f t="shared" si="3"/>
        <v>0</v>
      </c>
    </row>
    <row r="233" spans="1:4" ht="18" hidden="1" x14ac:dyDescent="0.3">
      <c r="A233" s="13" t="s">
        <v>232</v>
      </c>
      <c r="B233" s="7"/>
      <c r="C233" s="7"/>
      <c r="D233" s="7">
        <f t="shared" si="3"/>
        <v>0</v>
      </c>
    </row>
    <row r="234" spans="1:4" ht="18" hidden="1" x14ac:dyDescent="0.3">
      <c r="A234" s="13" t="s">
        <v>233</v>
      </c>
      <c r="B234" s="7"/>
      <c r="C234" s="7"/>
      <c r="D234" s="7">
        <f t="shared" si="3"/>
        <v>0</v>
      </c>
    </row>
    <row r="235" spans="1:4" ht="18" hidden="1" x14ac:dyDescent="0.3">
      <c r="A235" s="32" t="s">
        <v>234</v>
      </c>
      <c r="B235" s="7"/>
      <c r="C235" s="7"/>
      <c r="D235" s="7">
        <f t="shared" si="3"/>
        <v>0</v>
      </c>
    </row>
    <row r="236" spans="1:4" ht="18" hidden="1" x14ac:dyDescent="0.3">
      <c r="A236" s="9" t="s">
        <v>235</v>
      </c>
      <c r="B236" s="7"/>
      <c r="C236" s="7"/>
      <c r="D236" s="7">
        <f t="shared" si="3"/>
        <v>0</v>
      </c>
    </row>
    <row r="237" spans="1:4" ht="18" hidden="1" x14ac:dyDescent="0.3">
      <c r="A237" s="9" t="s">
        <v>236</v>
      </c>
      <c r="B237" s="7"/>
      <c r="C237" s="7"/>
      <c r="D237" s="7">
        <f t="shared" si="3"/>
        <v>0</v>
      </c>
    </row>
    <row r="238" spans="1:4" ht="18" hidden="1" x14ac:dyDescent="0.3">
      <c r="A238" s="9" t="s">
        <v>237</v>
      </c>
      <c r="B238" s="15"/>
      <c r="C238" s="15"/>
      <c r="D238" s="7">
        <f t="shared" si="3"/>
        <v>0</v>
      </c>
    </row>
    <row r="239" spans="1:4" ht="18" hidden="1" x14ac:dyDescent="0.3">
      <c r="A239" s="32" t="s">
        <v>238</v>
      </c>
      <c r="B239" s="7"/>
      <c r="C239" s="7"/>
      <c r="D239" s="7">
        <f t="shared" si="3"/>
        <v>0</v>
      </c>
    </row>
    <row r="240" spans="1:4" ht="18" hidden="1" x14ac:dyDescent="0.3">
      <c r="A240" s="9" t="s">
        <v>239</v>
      </c>
      <c r="B240" s="15"/>
      <c r="C240" s="15"/>
      <c r="D240" s="7">
        <f t="shared" si="3"/>
        <v>0</v>
      </c>
    </row>
    <row r="241" spans="1:4" ht="18" hidden="1" x14ac:dyDescent="0.3">
      <c r="A241" s="9" t="s">
        <v>240</v>
      </c>
      <c r="B241" s="7"/>
      <c r="C241" s="7"/>
      <c r="D241" s="7">
        <f t="shared" si="3"/>
        <v>0</v>
      </c>
    </row>
    <row r="242" spans="1:4" ht="18" hidden="1" x14ac:dyDescent="0.3">
      <c r="A242" s="11" t="s">
        <v>241</v>
      </c>
      <c r="B242" s="7"/>
      <c r="C242" s="7"/>
      <c r="D242" s="7">
        <f t="shared" si="3"/>
        <v>0</v>
      </c>
    </row>
    <row r="243" spans="1:4" ht="18" x14ac:dyDescent="0.3">
      <c r="A243" s="9" t="s">
        <v>242</v>
      </c>
      <c r="B243" s="7">
        <f>25+50+20+5</f>
        <v>100</v>
      </c>
      <c r="C243" s="7">
        <v>36000</v>
      </c>
      <c r="D243" s="7">
        <f t="shared" si="3"/>
        <v>3600000</v>
      </c>
    </row>
    <row r="244" spans="1:4" ht="18" hidden="1" x14ac:dyDescent="0.3">
      <c r="A244" s="9" t="s">
        <v>243</v>
      </c>
      <c r="B244" s="7"/>
      <c r="C244" s="7"/>
      <c r="D244" s="7">
        <f t="shared" si="3"/>
        <v>0</v>
      </c>
    </row>
    <row r="245" spans="1:4" ht="18" hidden="1" x14ac:dyDescent="0.3">
      <c r="A245" s="9" t="s">
        <v>244</v>
      </c>
      <c r="B245" s="7"/>
      <c r="C245" s="7"/>
      <c r="D245" s="7">
        <f t="shared" si="3"/>
        <v>0</v>
      </c>
    </row>
    <row r="246" spans="1:4" ht="18" hidden="1" x14ac:dyDescent="0.3">
      <c r="A246" s="9" t="s">
        <v>245</v>
      </c>
      <c r="B246" s="7"/>
      <c r="C246" s="7"/>
      <c r="D246" s="7">
        <f t="shared" si="3"/>
        <v>0</v>
      </c>
    </row>
    <row r="247" spans="1:4" ht="18" hidden="1" x14ac:dyDescent="0.3">
      <c r="A247" s="9" t="s">
        <v>246</v>
      </c>
      <c r="B247" s="7"/>
      <c r="C247" s="7"/>
      <c r="D247" s="7">
        <f t="shared" si="3"/>
        <v>0</v>
      </c>
    </row>
    <row r="248" spans="1:4" ht="18" hidden="1" x14ac:dyDescent="0.3">
      <c r="A248" s="16" t="s">
        <v>247</v>
      </c>
      <c r="B248" s="7"/>
      <c r="C248" s="7"/>
      <c r="D248" s="7">
        <f t="shared" si="3"/>
        <v>0</v>
      </c>
    </row>
    <row r="249" spans="1:4" ht="18" hidden="1" x14ac:dyDescent="0.3">
      <c r="A249" s="21" t="s">
        <v>248</v>
      </c>
      <c r="B249" s="7"/>
      <c r="C249" s="7"/>
      <c r="D249" s="7">
        <f t="shared" si="3"/>
        <v>0</v>
      </c>
    </row>
    <row r="250" spans="1:4" ht="18" hidden="1" x14ac:dyDescent="0.3">
      <c r="A250" s="21" t="s">
        <v>249</v>
      </c>
      <c r="B250" s="7"/>
      <c r="C250" s="7"/>
      <c r="D250" s="7">
        <f t="shared" si="3"/>
        <v>0</v>
      </c>
    </row>
    <row r="251" spans="1:4" ht="18" x14ac:dyDescent="0.3">
      <c r="A251" s="9" t="s">
        <v>250</v>
      </c>
      <c r="B251" s="7">
        <f>30+10+5</f>
        <v>45</v>
      </c>
      <c r="C251" s="7">
        <v>32000</v>
      </c>
      <c r="D251" s="7">
        <f t="shared" si="3"/>
        <v>1440000</v>
      </c>
    </row>
    <row r="252" spans="1:4" ht="18" hidden="1" x14ac:dyDescent="0.3">
      <c r="A252" s="9" t="s">
        <v>251</v>
      </c>
      <c r="B252" s="7"/>
      <c r="C252" s="7"/>
      <c r="D252" s="7">
        <f t="shared" si="3"/>
        <v>0</v>
      </c>
    </row>
    <row r="253" spans="1:4" ht="18" hidden="1" x14ac:dyDescent="0.3">
      <c r="A253" s="9" t="s">
        <v>252</v>
      </c>
      <c r="B253" s="7"/>
      <c r="C253" s="7"/>
      <c r="D253" s="7">
        <f t="shared" si="3"/>
        <v>0</v>
      </c>
    </row>
    <row r="254" spans="1:4" ht="18" hidden="1" x14ac:dyDescent="0.3">
      <c r="A254" s="9" t="s">
        <v>253</v>
      </c>
      <c r="B254" s="7"/>
      <c r="C254" s="7"/>
      <c r="D254" s="7">
        <f t="shared" si="3"/>
        <v>0</v>
      </c>
    </row>
    <row r="255" spans="1:4" ht="18" x14ac:dyDescent="0.3">
      <c r="A255" s="9" t="s">
        <v>254</v>
      </c>
      <c r="B255" s="7">
        <f>7+25+30+6+6+20+25</f>
        <v>119</v>
      </c>
      <c r="C255" s="7">
        <v>25000</v>
      </c>
      <c r="D255" s="7">
        <f t="shared" si="3"/>
        <v>2975000</v>
      </c>
    </row>
    <row r="256" spans="1:4" ht="18" hidden="1" x14ac:dyDescent="0.3">
      <c r="A256" s="9" t="s">
        <v>255</v>
      </c>
      <c r="B256" s="7"/>
      <c r="C256" s="7"/>
      <c r="D256" s="7">
        <f t="shared" si="3"/>
        <v>0</v>
      </c>
    </row>
    <row r="257" spans="1:4" ht="18" hidden="1" x14ac:dyDescent="0.3">
      <c r="A257" s="9" t="s">
        <v>256</v>
      </c>
      <c r="B257" s="7"/>
      <c r="C257" s="7"/>
      <c r="D257" s="7">
        <f t="shared" si="3"/>
        <v>0</v>
      </c>
    </row>
    <row r="258" spans="1:4" ht="18" x14ac:dyDescent="0.3">
      <c r="A258" s="9" t="s">
        <v>257</v>
      </c>
      <c r="B258" s="15">
        <v>0.5</v>
      </c>
      <c r="C258" s="15">
        <v>28000</v>
      </c>
      <c r="D258" s="7">
        <f t="shared" si="3"/>
        <v>14000</v>
      </c>
    </row>
    <row r="259" spans="1:4" ht="18" hidden="1" x14ac:dyDescent="0.3">
      <c r="A259" s="13" t="s">
        <v>258</v>
      </c>
      <c r="B259" s="7"/>
      <c r="C259" s="7"/>
      <c r="D259" s="7">
        <f t="shared" si="3"/>
        <v>0</v>
      </c>
    </row>
    <row r="260" spans="1:4" ht="18" hidden="1" x14ac:dyDescent="0.3">
      <c r="A260" s="9" t="s">
        <v>259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1" t="s">
        <v>260</v>
      </c>
      <c r="B261" s="7"/>
      <c r="C261" s="7"/>
      <c r="D261" s="7">
        <f t="shared" si="4"/>
        <v>0</v>
      </c>
    </row>
    <row r="262" spans="1:4" ht="18" hidden="1" x14ac:dyDescent="0.3">
      <c r="A262" s="11" t="s">
        <v>261</v>
      </c>
      <c r="B262" s="7"/>
      <c r="C262" s="7"/>
      <c r="D262" s="7">
        <f t="shared" si="4"/>
        <v>0</v>
      </c>
    </row>
    <row r="263" spans="1:4" ht="18" hidden="1" x14ac:dyDescent="0.3">
      <c r="A263" s="9" t="s">
        <v>262</v>
      </c>
      <c r="B263" s="7"/>
      <c r="C263" s="7"/>
      <c r="D263" s="7">
        <f t="shared" si="4"/>
        <v>0</v>
      </c>
    </row>
    <row r="264" spans="1:4" ht="18" hidden="1" x14ac:dyDescent="0.3">
      <c r="A264" s="9" t="s">
        <v>263</v>
      </c>
      <c r="B264" s="7"/>
      <c r="C264" s="7"/>
      <c r="D264" s="7">
        <f t="shared" si="4"/>
        <v>0</v>
      </c>
    </row>
    <row r="265" spans="1:4" ht="18" hidden="1" x14ac:dyDescent="0.3">
      <c r="A265" s="9" t="s">
        <v>264</v>
      </c>
      <c r="B265" s="7"/>
      <c r="C265" s="7"/>
      <c r="D265" s="7">
        <f t="shared" si="4"/>
        <v>0</v>
      </c>
    </row>
    <row r="266" spans="1:4" ht="18" hidden="1" x14ac:dyDescent="0.3">
      <c r="A266" s="9" t="s">
        <v>265</v>
      </c>
      <c r="B266" s="7"/>
      <c r="C266" s="7"/>
      <c r="D266" s="7">
        <f t="shared" si="4"/>
        <v>0</v>
      </c>
    </row>
    <row r="267" spans="1:4" ht="18" hidden="1" x14ac:dyDescent="0.3">
      <c r="A267" s="9" t="s">
        <v>266</v>
      </c>
      <c r="B267" s="7"/>
      <c r="C267" s="7"/>
      <c r="D267" s="7">
        <f t="shared" si="4"/>
        <v>0</v>
      </c>
    </row>
    <row r="268" spans="1:4" ht="18" hidden="1" x14ac:dyDescent="0.3">
      <c r="A268" s="9" t="s">
        <v>267</v>
      </c>
      <c r="B268" s="7"/>
      <c r="C268" s="7"/>
      <c r="D268" s="7">
        <f t="shared" si="4"/>
        <v>0</v>
      </c>
    </row>
    <row r="269" spans="1:4" ht="18" hidden="1" x14ac:dyDescent="0.3">
      <c r="A269" s="9" t="s">
        <v>268</v>
      </c>
      <c r="B269" s="7"/>
      <c r="C269" s="7"/>
      <c r="D269" s="7">
        <f t="shared" si="4"/>
        <v>0</v>
      </c>
    </row>
    <row r="270" spans="1:4" ht="18" hidden="1" x14ac:dyDescent="0.3">
      <c r="A270" s="32" t="s">
        <v>269</v>
      </c>
      <c r="B270" s="7"/>
      <c r="C270" s="7"/>
      <c r="D270" s="7">
        <f t="shared" si="4"/>
        <v>0</v>
      </c>
    </row>
    <row r="271" spans="1:4" ht="18" hidden="1" x14ac:dyDescent="0.3">
      <c r="A271" s="9" t="s">
        <v>270</v>
      </c>
      <c r="B271" s="7"/>
      <c r="C271" s="7"/>
      <c r="D271" s="7">
        <f t="shared" si="4"/>
        <v>0</v>
      </c>
    </row>
    <row r="272" spans="1:4" ht="18" hidden="1" x14ac:dyDescent="0.3">
      <c r="A272" s="32" t="s">
        <v>271</v>
      </c>
      <c r="B272" s="7"/>
      <c r="C272" s="7"/>
      <c r="D272" s="7">
        <f t="shared" si="4"/>
        <v>0</v>
      </c>
    </row>
    <row r="273" spans="1:4" ht="18" hidden="1" x14ac:dyDescent="0.3">
      <c r="A273" s="11" t="s">
        <v>272</v>
      </c>
      <c r="B273" s="7"/>
      <c r="C273" s="7"/>
      <c r="D273" s="7">
        <f t="shared" si="4"/>
        <v>0</v>
      </c>
    </row>
    <row r="274" spans="1:4" ht="18" hidden="1" x14ac:dyDescent="0.3">
      <c r="A274" s="32" t="s">
        <v>273</v>
      </c>
      <c r="B274" s="7"/>
      <c r="C274" s="7"/>
      <c r="D274" s="7">
        <f t="shared" si="4"/>
        <v>0</v>
      </c>
    </row>
    <row r="275" spans="1:4" ht="18" hidden="1" x14ac:dyDescent="0.3">
      <c r="A275" s="12" t="s">
        <v>274</v>
      </c>
      <c r="B275" s="15"/>
      <c r="C275" s="15"/>
      <c r="D275" s="7">
        <f t="shared" si="4"/>
        <v>0</v>
      </c>
    </row>
    <row r="276" spans="1:4" ht="18" hidden="1" x14ac:dyDescent="0.3">
      <c r="A276" s="16" t="s">
        <v>275</v>
      </c>
      <c r="B276" s="7"/>
      <c r="C276" s="7"/>
      <c r="D276" s="7">
        <f t="shared" si="4"/>
        <v>0</v>
      </c>
    </row>
    <row r="277" spans="1:4" ht="18" hidden="1" x14ac:dyDescent="0.3">
      <c r="A277" s="16" t="s">
        <v>276</v>
      </c>
      <c r="B277" s="7"/>
      <c r="C277" s="7"/>
      <c r="D277" s="7">
        <f t="shared" si="4"/>
        <v>0</v>
      </c>
    </row>
    <row r="278" spans="1:4" ht="18" hidden="1" x14ac:dyDescent="0.3">
      <c r="A278" s="16" t="s">
        <v>277</v>
      </c>
      <c r="B278" s="7"/>
      <c r="C278" s="7"/>
      <c r="D278" s="7">
        <f t="shared" si="4"/>
        <v>0</v>
      </c>
    </row>
    <row r="279" spans="1:4" ht="18" hidden="1" x14ac:dyDescent="0.3">
      <c r="A279" s="9" t="s">
        <v>278</v>
      </c>
      <c r="B279" s="7"/>
      <c r="C279" s="7"/>
      <c r="D279" s="7">
        <f t="shared" si="4"/>
        <v>0</v>
      </c>
    </row>
    <row r="280" spans="1:4" ht="18" hidden="1" x14ac:dyDescent="0.3">
      <c r="A280" s="16" t="s">
        <v>279</v>
      </c>
      <c r="B280" s="7"/>
      <c r="C280" s="7"/>
      <c r="D280" s="7">
        <f t="shared" si="4"/>
        <v>0</v>
      </c>
    </row>
    <row r="281" spans="1:4" ht="18" hidden="1" x14ac:dyDescent="0.3">
      <c r="A281" s="9" t="s">
        <v>280</v>
      </c>
      <c r="B281" s="7"/>
      <c r="C281" s="7"/>
      <c r="D281" s="7">
        <f t="shared" si="4"/>
        <v>0</v>
      </c>
    </row>
    <row r="282" spans="1:4" ht="18" hidden="1" x14ac:dyDescent="0.3">
      <c r="A282" s="9" t="s">
        <v>281</v>
      </c>
      <c r="B282" s="7"/>
      <c r="C282" s="7"/>
      <c r="D282" s="7">
        <f t="shared" si="4"/>
        <v>0</v>
      </c>
    </row>
    <row r="283" spans="1:4" ht="18" hidden="1" x14ac:dyDescent="0.3">
      <c r="A283" s="16" t="s">
        <v>282</v>
      </c>
      <c r="B283" s="7"/>
      <c r="C283" s="7"/>
      <c r="D283" s="7">
        <f t="shared" si="4"/>
        <v>0</v>
      </c>
    </row>
    <row r="284" spans="1:4" ht="18" hidden="1" x14ac:dyDescent="0.3">
      <c r="A284" s="24" t="s">
        <v>283</v>
      </c>
      <c r="B284" s="7"/>
      <c r="C284" s="7"/>
      <c r="D284" s="7">
        <f t="shared" si="4"/>
        <v>0</v>
      </c>
    </row>
    <row r="285" spans="1:4" ht="18" hidden="1" x14ac:dyDescent="0.3">
      <c r="A285" s="9" t="s">
        <v>284</v>
      </c>
      <c r="B285" s="7"/>
      <c r="C285" s="7"/>
      <c r="D285" s="7">
        <f t="shared" si="4"/>
        <v>0</v>
      </c>
    </row>
    <row r="286" spans="1:4" ht="18" hidden="1" x14ac:dyDescent="0.3">
      <c r="A286" s="13" t="s">
        <v>285</v>
      </c>
      <c r="B286" s="7"/>
      <c r="C286" s="7"/>
      <c r="D286" s="7">
        <f t="shared" si="4"/>
        <v>0</v>
      </c>
    </row>
    <row r="287" spans="1:4" ht="18" hidden="1" x14ac:dyDescent="0.3">
      <c r="A287" s="12" t="s">
        <v>286</v>
      </c>
      <c r="B287" s="7"/>
      <c r="C287" s="7"/>
      <c r="D287" s="7">
        <f t="shared" si="4"/>
        <v>0</v>
      </c>
    </row>
    <row r="288" spans="1:4" ht="18" hidden="1" x14ac:dyDescent="0.3">
      <c r="A288" s="16" t="s">
        <v>287</v>
      </c>
      <c r="B288" s="7"/>
      <c r="C288" s="7"/>
      <c r="D288" s="7">
        <f t="shared" si="4"/>
        <v>0</v>
      </c>
    </row>
    <row r="289" spans="1:4" ht="18" hidden="1" x14ac:dyDescent="0.3">
      <c r="A289" s="13" t="s">
        <v>288</v>
      </c>
      <c r="B289" s="7"/>
      <c r="C289" s="7"/>
      <c r="D289" s="7">
        <f t="shared" si="4"/>
        <v>0</v>
      </c>
    </row>
    <row r="290" spans="1:4" ht="18" hidden="1" x14ac:dyDescent="0.3">
      <c r="A290" s="9" t="s">
        <v>289</v>
      </c>
      <c r="B290" s="7"/>
      <c r="C290" s="7"/>
      <c r="D290" s="7">
        <f t="shared" si="4"/>
        <v>0</v>
      </c>
    </row>
    <row r="291" spans="1:4" ht="18" hidden="1" x14ac:dyDescent="0.3">
      <c r="A291" s="16" t="s">
        <v>290</v>
      </c>
      <c r="B291" s="7"/>
      <c r="C291" s="7"/>
      <c r="D291" s="7">
        <f t="shared" si="4"/>
        <v>0</v>
      </c>
    </row>
    <row r="292" spans="1:4" ht="18" hidden="1" x14ac:dyDescent="0.3">
      <c r="A292" s="12" t="s">
        <v>291</v>
      </c>
      <c r="B292" s="7"/>
      <c r="C292" s="7"/>
      <c r="D292" s="7">
        <f t="shared" si="4"/>
        <v>0</v>
      </c>
    </row>
    <row r="293" spans="1:4" ht="18" hidden="1" x14ac:dyDescent="0.3">
      <c r="A293" s="9" t="s">
        <v>292</v>
      </c>
      <c r="B293" s="7"/>
      <c r="C293" s="7"/>
      <c r="D293" s="7">
        <f t="shared" si="4"/>
        <v>0</v>
      </c>
    </row>
    <row r="294" spans="1:4" ht="18" hidden="1" x14ac:dyDescent="0.3">
      <c r="A294" s="11" t="s">
        <v>293</v>
      </c>
      <c r="B294" s="7"/>
      <c r="C294" s="7"/>
      <c r="D294" s="7">
        <f t="shared" si="4"/>
        <v>0</v>
      </c>
    </row>
    <row r="295" spans="1:4" ht="18" hidden="1" x14ac:dyDescent="0.3">
      <c r="A295" s="9" t="s">
        <v>294</v>
      </c>
      <c r="B295" s="7"/>
      <c r="C295" s="7"/>
      <c r="D295" s="7">
        <f t="shared" si="4"/>
        <v>0</v>
      </c>
    </row>
    <row r="296" spans="1:4" ht="18" hidden="1" x14ac:dyDescent="0.3">
      <c r="A296" s="12" t="s">
        <v>295</v>
      </c>
      <c r="B296" s="7"/>
      <c r="C296" s="7"/>
      <c r="D296" s="7">
        <f t="shared" si="4"/>
        <v>0</v>
      </c>
    </row>
    <row r="297" spans="1:4" ht="18" hidden="1" x14ac:dyDescent="0.3">
      <c r="A297" s="12" t="s">
        <v>296</v>
      </c>
      <c r="B297" s="7"/>
      <c r="C297" s="7"/>
      <c r="D297" s="7">
        <f t="shared" si="4"/>
        <v>0</v>
      </c>
    </row>
    <row r="298" spans="1:4" ht="18" hidden="1" x14ac:dyDescent="0.3">
      <c r="A298" s="9" t="s">
        <v>297</v>
      </c>
      <c r="B298" s="7"/>
      <c r="C298" s="7"/>
      <c r="D298" s="7">
        <f t="shared" si="4"/>
        <v>0</v>
      </c>
    </row>
    <row r="299" spans="1:4" ht="18" hidden="1" x14ac:dyDescent="0.3">
      <c r="A299" s="9" t="s">
        <v>298</v>
      </c>
      <c r="B299" s="7"/>
      <c r="C299" s="7"/>
      <c r="D299" s="7">
        <f t="shared" si="4"/>
        <v>0</v>
      </c>
    </row>
    <row r="300" spans="1:4" ht="18" hidden="1" x14ac:dyDescent="0.3">
      <c r="A300" s="9" t="s">
        <v>299</v>
      </c>
      <c r="B300" s="7"/>
      <c r="C300" s="7"/>
      <c r="D300" s="7">
        <f t="shared" si="4"/>
        <v>0</v>
      </c>
    </row>
    <row r="301" spans="1:4" ht="18" hidden="1" x14ac:dyDescent="0.3">
      <c r="A301" s="13" t="s">
        <v>300</v>
      </c>
      <c r="B301" s="7"/>
      <c r="C301" s="7"/>
      <c r="D301" s="7">
        <f t="shared" si="4"/>
        <v>0</v>
      </c>
    </row>
    <row r="302" spans="1:4" ht="18" hidden="1" x14ac:dyDescent="0.3">
      <c r="A302" s="13" t="s">
        <v>301</v>
      </c>
      <c r="B302" s="7"/>
      <c r="C302" s="7"/>
      <c r="D302" s="7">
        <f t="shared" si="4"/>
        <v>0</v>
      </c>
    </row>
    <row r="303" spans="1:4" ht="18" hidden="1" x14ac:dyDescent="0.3">
      <c r="A303" s="21" t="s">
        <v>302</v>
      </c>
      <c r="B303" s="7"/>
      <c r="C303" s="7"/>
      <c r="D303" s="7">
        <f t="shared" si="4"/>
        <v>0</v>
      </c>
    </row>
    <row r="304" spans="1:4" ht="18" hidden="1" x14ac:dyDescent="0.3">
      <c r="A304" s="13" t="s">
        <v>303</v>
      </c>
      <c r="B304" s="7"/>
      <c r="C304" s="7"/>
      <c r="D304" s="7">
        <f t="shared" si="4"/>
        <v>0</v>
      </c>
    </row>
    <row r="305" spans="1:4" ht="18" hidden="1" x14ac:dyDescent="0.3">
      <c r="A305" s="9" t="s">
        <v>304</v>
      </c>
      <c r="B305" s="7"/>
      <c r="C305" s="7"/>
      <c r="D305" s="7">
        <f t="shared" si="4"/>
        <v>0</v>
      </c>
    </row>
    <row r="306" spans="1:4" ht="18" x14ac:dyDescent="0.3">
      <c r="A306" s="9" t="s">
        <v>305</v>
      </c>
      <c r="B306" s="7">
        <v>7</v>
      </c>
      <c r="C306" s="7">
        <v>6800</v>
      </c>
      <c r="D306" s="7">
        <f t="shared" si="4"/>
        <v>47600</v>
      </c>
    </row>
    <row r="307" spans="1:4" ht="18" hidden="1" x14ac:dyDescent="0.3">
      <c r="A307" s="9" t="s">
        <v>306</v>
      </c>
      <c r="B307" s="7"/>
      <c r="C307" s="7"/>
      <c r="D307" s="7">
        <f t="shared" si="4"/>
        <v>0</v>
      </c>
    </row>
    <row r="308" spans="1:4" ht="18" hidden="1" x14ac:dyDescent="0.3">
      <c r="A308" s="9" t="s">
        <v>307</v>
      </c>
      <c r="B308" s="7"/>
      <c r="C308" s="7"/>
      <c r="D308" s="7">
        <f t="shared" si="4"/>
        <v>0</v>
      </c>
    </row>
    <row r="309" spans="1:4" ht="18" hidden="1" x14ac:dyDescent="0.3">
      <c r="A309" s="21" t="s">
        <v>308</v>
      </c>
      <c r="B309" s="7"/>
      <c r="C309" s="7"/>
      <c r="D309" s="7">
        <f t="shared" si="4"/>
        <v>0</v>
      </c>
    </row>
    <row r="310" spans="1:4" ht="18" hidden="1" x14ac:dyDescent="0.3">
      <c r="A310" s="9" t="s">
        <v>309</v>
      </c>
      <c r="B310" s="7"/>
      <c r="C310" s="7"/>
      <c r="D310" s="7">
        <f t="shared" si="4"/>
        <v>0</v>
      </c>
    </row>
    <row r="311" spans="1:4" ht="18" hidden="1" x14ac:dyDescent="0.3">
      <c r="A311" s="9" t="s">
        <v>310</v>
      </c>
      <c r="B311" s="7"/>
      <c r="C311" s="7"/>
      <c r="D311" s="7">
        <f t="shared" si="4"/>
        <v>0</v>
      </c>
    </row>
    <row r="312" spans="1:4" ht="18" hidden="1" x14ac:dyDescent="0.3">
      <c r="A312" s="12" t="s">
        <v>311</v>
      </c>
      <c r="B312" s="7"/>
      <c r="C312" s="7"/>
      <c r="D312" s="7">
        <f t="shared" si="4"/>
        <v>0</v>
      </c>
    </row>
    <row r="313" spans="1:4" ht="18" hidden="1" x14ac:dyDescent="0.3">
      <c r="A313" s="9" t="s">
        <v>312</v>
      </c>
      <c r="B313" s="37"/>
      <c r="C313" s="37"/>
      <c r="D313" s="7">
        <f t="shared" si="4"/>
        <v>0</v>
      </c>
    </row>
    <row r="314" spans="1:4" ht="18" hidden="1" x14ac:dyDescent="0.3">
      <c r="A314" s="9" t="s">
        <v>313</v>
      </c>
      <c r="B314" s="7"/>
      <c r="C314" s="7"/>
      <c r="D314" s="7">
        <f t="shared" si="4"/>
        <v>0</v>
      </c>
    </row>
    <row r="315" spans="1:4" ht="18" hidden="1" x14ac:dyDescent="0.3">
      <c r="A315" s="9" t="s">
        <v>314</v>
      </c>
      <c r="B315" s="7"/>
      <c r="C315" s="7"/>
      <c r="D315" s="7">
        <f t="shared" si="4"/>
        <v>0</v>
      </c>
    </row>
    <row r="316" spans="1:4" ht="18" hidden="1" x14ac:dyDescent="0.3">
      <c r="A316" s="21" t="s">
        <v>315</v>
      </c>
      <c r="B316" s="7"/>
      <c r="C316" s="7"/>
      <c r="D316" s="7">
        <f t="shared" si="4"/>
        <v>0</v>
      </c>
    </row>
    <row r="317" spans="1:4" ht="18" hidden="1" x14ac:dyDescent="0.3">
      <c r="A317" s="21" t="s">
        <v>316</v>
      </c>
      <c r="B317" s="7"/>
      <c r="C317" s="7"/>
      <c r="D317" s="7">
        <f t="shared" si="4"/>
        <v>0</v>
      </c>
    </row>
    <row r="318" spans="1:4" ht="18" hidden="1" x14ac:dyDescent="0.3">
      <c r="A318" s="9" t="s">
        <v>317</v>
      </c>
      <c r="B318" s="7"/>
      <c r="C318" s="7"/>
      <c r="D318" s="7">
        <f t="shared" si="4"/>
        <v>0</v>
      </c>
    </row>
    <row r="319" spans="1:4" ht="18" hidden="1" x14ac:dyDescent="0.3">
      <c r="A319" s="9" t="s">
        <v>318</v>
      </c>
      <c r="B319" s="7"/>
      <c r="C319" s="7"/>
      <c r="D319" s="7">
        <f t="shared" si="4"/>
        <v>0</v>
      </c>
    </row>
    <row r="320" spans="1:4" ht="18" hidden="1" x14ac:dyDescent="0.3">
      <c r="A320" s="21" t="s">
        <v>319</v>
      </c>
      <c r="B320" s="7"/>
      <c r="C320" s="7"/>
      <c r="D320" s="7">
        <f t="shared" si="4"/>
        <v>0</v>
      </c>
    </row>
    <row r="321" spans="1:4" ht="18" hidden="1" x14ac:dyDescent="0.3">
      <c r="A321" s="9" t="s">
        <v>320</v>
      </c>
      <c r="B321" s="7"/>
      <c r="C321" s="7"/>
      <c r="D321" s="7">
        <f t="shared" si="4"/>
        <v>0</v>
      </c>
    </row>
    <row r="322" spans="1:4" ht="18" hidden="1" x14ac:dyDescent="0.3">
      <c r="A322" s="9" t="s">
        <v>321</v>
      </c>
      <c r="B322" s="7"/>
      <c r="C322" s="7"/>
      <c r="D322" s="7">
        <f t="shared" si="4"/>
        <v>0</v>
      </c>
    </row>
    <row r="323" spans="1:4" ht="18" hidden="1" x14ac:dyDescent="0.3">
      <c r="A323" s="9" t="s">
        <v>322</v>
      </c>
      <c r="B323" s="7"/>
      <c r="C323" s="7"/>
      <c r="D323" s="7">
        <f t="shared" si="4"/>
        <v>0</v>
      </c>
    </row>
    <row r="324" spans="1:4" ht="18" hidden="1" x14ac:dyDescent="0.3">
      <c r="A324" s="9" t="s">
        <v>323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324</v>
      </c>
      <c r="B325" s="7"/>
      <c r="C325" s="7"/>
      <c r="D325" s="7">
        <f t="shared" si="5"/>
        <v>0</v>
      </c>
    </row>
    <row r="326" spans="1:4" ht="18" hidden="1" x14ac:dyDescent="0.3">
      <c r="A326" s="9" t="s">
        <v>325</v>
      </c>
      <c r="B326" s="7"/>
      <c r="C326" s="7"/>
      <c r="D326" s="7">
        <f t="shared" si="5"/>
        <v>0</v>
      </c>
    </row>
    <row r="327" spans="1:4" ht="18" hidden="1" x14ac:dyDescent="0.3">
      <c r="A327" s="9" t="s">
        <v>326</v>
      </c>
      <c r="B327" s="7"/>
      <c r="C327" s="7"/>
      <c r="D327" s="7">
        <f t="shared" si="5"/>
        <v>0</v>
      </c>
    </row>
    <row r="328" spans="1:4" ht="18" hidden="1" x14ac:dyDescent="0.3">
      <c r="A328" s="9" t="s">
        <v>327</v>
      </c>
      <c r="B328" s="7"/>
      <c r="C328" s="7"/>
      <c r="D328" s="7">
        <f t="shared" si="5"/>
        <v>0</v>
      </c>
    </row>
    <row r="329" spans="1:4" ht="18" hidden="1" x14ac:dyDescent="0.3">
      <c r="A329" s="11" t="s">
        <v>328</v>
      </c>
      <c r="B329" s="7"/>
      <c r="C329" s="7"/>
      <c r="D329" s="7">
        <f t="shared" si="5"/>
        <v>0</v>
      </c>
    </row>
    <row r="330" spans="1:4" ht="18" x14ac:dyDescent="0.3">
      <c r="A330" s="38"/>
      <c r="B330" s="40">
        <f>SUM(B3:B329)</f>
        <v>2274</v>
      </c>
      <c r="C330" s="40"/>
      <c r="D330" s="7">
        <f>SUM(D15:D306)</f>
        <v>38253100</v>
      </c>
    </row>
    <row r="331" spans="1:4" ht="18" hidden="1" x14ac:dyDescent="0.3">
      <c r="D331" s="7">
        <f t="shared" si="5"/>
        <v>0</v>
      </c>
    </row>
    <row r="332" spans="1:4" ht="18" x14ac:dyDescent="0.3">
      <c r="A332" s="1" t="s">
        <v>341</v>
      </c>
      <c r="B332" s="2"/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5" t="s">
        <v>2</v>
      </c>
      <c r="B335" s="7"/>
      <c r="C335" s="7"/>
      <c r="D335" s="7">
        <f t="shared" si="5"/>
        <v>0</v>
      </c>
    </row>
    <row r="336" spans="1:4" ht="18" hidden="1" x14ac:dyDescent="0.3">
      <c r="A336" s="8" t="s">
        <v>3</v>
      </c>
      <c r="B336" s="7"/>
      <c r="C336" s="7"/>
      <c r="D336" s="7">
        <f t="shared" si="5"/>
        <v>0</v>
      </c>
    </row>
    <row r="337" spans="1:4" ht="18" hidden="1" x14ac:dyDescent="0.3">
      <c r="A337" s="5" t="s">
        <v>4</v>
      </c>
      <c r="B337" s="7"/>
      <c r="C337" s="7"/>
      <c r="D337" s="7">
        <f t="shared" si="5"/>
        <v>0</v>
      </c>
    </row>
    <row r="338" spans="1:4" ht="18" x14ac:dyDescent="0.3">
      <c r="A338" s="5" t="s">
        <v>5</v>
      </c>
      <c r="B338" s="7">
        <f>20+200+170</f>
        <v>390</v>
      </c>
      <c r="C338" s="7">
        <v>8000</v>
      </c>
      <c r="D338" s="7">
        <f t="shared" si="5"/>
        <v>3120000</v>
      </c>
    </row>
    <row r="339" spans="1:4" ht="18" hidden="1" x14ac:dyDescent="0.3">
      <c r="A339" s="9" t="s">
        <v>6</v>
      </c>
      <c r="B339" s="7"/>
      <c r="C339" s="7"/>
      <c r="D339" s="7">
        <f t="shared" si="5"/>
        <v>0</v>
      </c>
    </row>
    <row r="340" spans="1:4" ht="18" hidden="1" x14ac:dyDescent="0.3">
      <c r="A340" s="10" t="s">
        <v>7</v>
      </c>
      <c r="B340" s="7"/>
      <c r="C340" s="7"/>
      <c r="D340" s="7">
        <f t="shared" si="5"/>
        <v>0</v>
      </c>
    </row>
    <row r="341" spans="1:4" ht="18" hidden="1" x14ac:dyDescent="0.3">
      <c r="A341" s="5" t="s">
        <v>8</v>
      </c>
      <c r="B341" s="7"/>
      <c r="C341" s="7"/>
      <c r="D341" s="7">
        <f t="shared" si="5"/>
        <v>0</v>
      </c>
    </row>
    <row r="342" spans="1:4" ht="18" hidden="1" x14ac:dyDescent="0.3">
      <c r="A342" s="5" t="s">
        <v>9</v>
      </c>
      <c r="B342" s="7"/>
      <c r="C342" s="7"/>
      <c r="D342" s="7">
        <f t="shared" si="5"/>
        <v>0</v>
      </c>
    </row>
    <row r="343" spans="1:4" ht="18" hidden="1" x14ac:dyDescent="0.3">
      <c r="A343" s="11" t="s">
        <v>10</v>
      </c>
      <c r="B343" s="7"/>
      <c r="C343" s="7"/>
      <c r="D343" s="7">
        <f t="shared" si="5"/>
        <v>0</v>
      </c>
    </row>
    <row r="344" spans="1:4" ht="18" hidden="1" x14ac:dyDescent="0.3">
      <c r="A344" s="9" t="s">
        <v>11</v>
      </c>
      <c r="B344" s="7"/>
      <c r="C344" s="7"/>
      <c r="D344" s="7">
        <f t="shared" si="5"/>
        <v>0</v>
      </c>
    </row>
    <row r="345" spans="1:4" ht="18" x14ac:dyDescent="0.3">
      <c r="A345" s="9" t="s">
        <v>12</v>
      </c>
      <c r="B345" s="7">
        <f>40+27</f>
        <v>67</v>
      </c>
      <c r="C345" s="7">
        <v>8000</v>
      </c>
      <c r="D345" s="7">
        <f t="shared" si="5"/>
        <v>536000</v>
      </c>
    </row>
    <row r="346" spans="1:4" ht="18" hidden="1" x14ac:dyDescent="0.3">
      <c r="A346" s="12" t="s">
        <v>13</v>
      </c>
      <c r="B346" s="7"/>
      <c r="C346" s="7"/>
      <c r="D346" s="7">
        <f t="shared" si="5"/>
        <v>0</v>
      </c>
    </row>
    <row r="347" spans="1:4" ht="18" hidden="1" x14ac:dyDescent="0.3">
      <c r="A347" s="12" t="s">
        <v>14</v>
      </c>
      <c r="B347" s="7"/>
      <c r="C347" s="7"/>
      <c r="D347" s="7">
        <f t="shared" si="5"/>
        <v>0</v>
      </c>
    </row>
    <row r="348" spans="1:4" ht="18" hidden="1" x14ac:dyDescent="0.3">
      <c r="A348" s="9" t="s">
        <v>15</v>
      </c>
      <c r="B348" s="7"/>
      <c r="C348" s="7"/>
      <c r="D348" s="7">
        <f t="shared" si="5"/>
        <v>0</v>
      </c>
    </row>
    <row r="349" spans="1:4" ht="18" hidden="1" x14ac:dyDescent="0.3">
      <c r="A349" s="9" t="s">
        <v>16</v>
      </c>
      <c r="B349" s="7"/>
      <c r="C349" s="7"/>
      <c r="D349" s="7">
        <f t="shared" si="5"/>
        <v>0</v>
      </c>
    </row>
    <row r="350" spans="1:4" ht="18" hidden="1" x14ac:dyDescent="0.3">
      <c r="A350" s="13" t="s">
        <v>17</v>
      </c>
      <c r="B350" s="7"/>
      <c r="C350" s="7"/>
      <c r="D350" s="7">
        <f t="shared" si="5"/>
        <v>0</v>
      </c>
    </row>
    <row r="351" spans="1:4" ht="18" hidden="1" x14ac:dyDescent="0.3">
      <c r="A351" s="11" t="s">
        <v>18</v>
      </c>
      <c r="B351" s="7"/>
      <c r="C351" s="7"/>
      <c r="D351" s="7">
        <f t="shared" si="5"/>
        <v>0</v>
      </c>
    </row>
    <row r="352" spans="1:4" ht="18" x14ac:dyDescent="0.3">
      <c r="A352" s="9" t="s">
        <v>19</v>
      </c>
      <c r="B352" s="7">
        <f>1800+600</f>
        <v>2400</v>
      </c>
      <c r="C352" s="46">
        <v>4000</v>
      </c>
      <c r="D352" s="7">
        <f t="shared" si="5"/>
        <v>9600000</v>
      </c>
    </row>
    <row r="353" spans="1:4" ht="18" hidden="1" x14ac:dyDescent="0.3">
      <c r="A353" s="12" t="s">
        <v>20</v>
      </c>
      <c r="B353" s="7"/>
      <c r="C353" s="7"/>
      <c r="D353" s="7">
        <f t="shared" si="5"/>
        <v>0</v>
      </c>
    </row>
    <row r="354" spans="1:4" ht="18" hidden="1" x14ac:dyDescent="0.3">
      <c r="A354" s="12" t="s">
        <v>21</v>
      </c>
      <c r="B354" s="7"/>
      <c r="C354" s="7"/>
      <c r="D354" s="7">
        <f t="shared" si="5"/>
        <v>0</v>
      </c>
    </row>
    <row r="355" spans="1:4" ht="18" hidden="1" x14ac:dyDescent="0.3">
      <c r="A355" s="9" t="s">
        <v>22</v>
      </c>
      <c r="B355" s="7"/>
      <c r="C355" s="7"/>
      <c r="D355" s="7">
        <f t="shared" si="5"/>
        <v>0</v>
      </c>
    </row>
    <row r="356" spans="1:4" ht="18" hidden="1" x14ac:dyDescent="0.3">
      <c r="A356" s="9" t="s">
        <v>23</v>
      </c>
      <c r="B356" s="7"/>
      <c r="C356" s="7"/>
      <c r="D356" s="7">
        <f t="shared" si="5"/>
        <v>0</v>
      </c>
    </row>
    <row r="357" spans="1:4" ht="18" hidden="1" x14ac:dyDescent="0.3">
      <c r="A357" s="9" t="s">
        <v>24</v>
      </c>
      <c r="B357" s="7"/>
      <c r="C357" s="7"/>
      <c r="D357" s="7">
        <f t="shared" si="5"/>
        <v>0</v>
      </c>
    </row>
    <row r="358" spans="1:4" ht="18" hidden="1" x14ac:dyDescent="0.3">
      <c r="A358" s="9" t="s">
        <v>25</v>
      </c>
      <c r="B358" s="7"/>
      <c r="C358" s="7"/>
      <c r="D358" s="7">
        <f t="shared" si="5"/>
        <v>0</v>
      </c>
    </row>
    <row r="359" spans="1:4" ht="18" hidden="1" x14ac:dyDescent="0.3">
      <c r="A359" s="9" t="s">
        <v>26</v>
      </c>
      <c r="B359" s="7"/>
      <c r="C359" s="7"/>
      <c r="D359" s="7">
        <f t="shared" si="5"/>
        <v>0</v>
      </c>
    </row>
    <row r="360" spans="1:4" ht="18" hidden="1" x14ac:dyDescent="0.3">
      <c r="A360" s="9" t="s">
        <v>27</v>
      </c>
      <c r="B360" s="7"/>
      <c r="C360" s="7"/>
      <c r="D360" s="7">
        <f t="shared" si="5"/>
        <v>0</v>
      </c>
    </row>
    <row r="361" spans="1:4" ht="18" hidden="1" x14ac:dyDescent="0.3">
      <c r="A361" s="12" t="s">
        <v>28</v>
      </c>
      <c r="B361" s="7"/>
      <c r="C361" s="7"/>
      <c r="D361" s="7">
        <f t="shared" si="5"/>
        <v>0</v>
      </c>
    </row>
    <row r="362" spans="1:4" ht="18" hidden="1" x14ac:dyDescent="0.3">
      <c r="A362" s="12" t="s">
        <v>29</v>
      </c>
      <c r="B362" s="7"/>
      <c r="C362" s="7"/>
      <c r="D362" s="7">
        <f t="shared" si="5"/>
        <v>0</v>
      </c>
    </row>
    <row r="363" spans="1:4" ht="18" hidden="1" x14ac:dyDescent="0.3">
      <c r="A363" s="9" t="s">
        <v>30</v>
      </c>
      <c r="B363" s="7"/>
      <c r="C363" s="7"/>
      <c r="D363" s="7">
        <f t="shared" si="5"/>
        <v>0</v>
      </c>
    </row>
    <row r="364" spans="1:4" ht="18" hidden="1" x14ac:dyDescent="0.3">
      <c r="A364" s="9" t="s">
        <v>31</v>
      </c>
      <c r="B364" s="7"/>
      <c r="C364" s="7"/>
      <c r="D364" s="7">
        <f t="shared" si="5"/>
        <v>0</v>
      </c>
    </row>
    <row r="365" spans="1:4" ht="18" hidden="1" x14ac:dyDescent="0.3">
      <c r="A365" s="11" t="s">
        <v>32</v>
      </c>
      <c r="B365" s="15"/>
      <c r="C365" s="15"/>
      <c r="D365" s="7">
        <f t="shared" si="5"/>
        <v>0</v>
      </c>
    </row>
    <row r="366" spans="1:4" ht="18" hidden="1" x14ac:dyDescent="0.3">
      <c r="A366" s="11" t="s">
        <v>33</v>
      </c>
      <c r="B366" s="15"/>
      <c r="C366" s="15"/>
      <c r="D366" s="7">
        <f t="shared" si="5"/>
        <v>0</v>
      </c>
    </row>
    <row r="367" spans="1:4" ht="18" hidden="1" x14ac:dyDescent="0.3">
      <c r="A367" s="9" t="s">
        <v>34</v>
      </c>
      <c r="B367" s="7"/>
      <c r="C367" s="7"/>
      <c r="D367" s="7">
        <f t="shared" si="5"/>
        <v>0</v>
      </c>
    </row>
    <row r="368" spans="1:4" ht="18" hidden="1" x14ac:dyDescent="0.3">
      <c r="A368" s="9" t="s">
        <v>35</v>
      </c>
      <c r="B368" s="7"/>
      <c r="C368" s="7"/>
      <c r="D368" s="7">
        <f t="shared" si="5"/>
        <v>0</v>
      </c>
    </row>
    <row r="369" spans="1:4" ht="18" hidden="1" x14ac:dyDescent="0.3">
      <c r="A369" s="16" t="s">
        <v>36</v>
      </c>
      <c r="B369" s="7"/>
      <c r="C369" s="7"/>
      <c r="D369" s="7">
        <f t="shared" si="5"/>
        <v>0</v>
      </c>
    </row>
    <row r="370" spans="1:4" ht="18" x14ac:dyDescent="0.3">
      <c r="A370" s="9" t="s">
        <v>37</v>
      </c>
      <c r="B370" s="7">
        <v>8</v>
      </c>
      <c r="C370" s="7">
        <v>12000</v>
      </c>
      <c r="D370" s="7">
        <f t="shared" si="5"/>
        <v>96000</v>
      </c>
    </row>
    <row r="371" spans="1:4" ht="18" hidden="1" x14ac:dyDescent="0.3">
      <c r="A371" s="9" t="s">
        <v>38</v>
      </c>
      <c r="B371" s="7"/>
      <c r="C371" s="7"/>
      <c r="D371" s="7">
        <f t="shared" si="5"/>
        <v>0</v>
      </c>
    </row>
    <row r="372" spans="1:4" ht="18" hidden="1" x14ac:dyDescent="0.3">
      <c r="A372" s="9" t="s">
        <v>39</v>
      </c>
      <c r="B372" s="7"/>
      <c r="C372" s="7"/>
      <c r="D372" s="7">
        <f t="shared" si="5"/>
        <v>0</v>
      </c>
    </row>
    <row r="373" spans="1:4" ht="18" hidden="1" x14ac:dyDescent="0.3">
      <c r="A373" s="9" t="s">
        <v>40</v>
      </c>
      <c r="B373" s="7"/>
      <c r="C373" s="7"/>
      <c r="D373" s="7">
        <f t="shared" si="5"/>
        <v>0</v>
      </c>
    </row>
    <row r="374" spans="1:4" ht="18" hidden="1" x14ac:dyDescent="0.3">
      <c r="A374" s="13" t="s">
        <v>41</v>
      </c>
      <c r="B374" s="7"/>
      <c r="C374" s="7"/>
      <c r="D374" s="7">
        <f t="shared" si="5"/>
        <v>0</v>
      </c>
    </row>
    <row r="375" spans="1:4" ht="18" hidden="1" x14ac:dyDescent="0.3">
      <c r="A375" s="11" t="s">
        <v>42</v>
      </c>
      <c r="B375" s="7"/>
      <c r="C375" s="7"/>
      <c r="D375" s="7">
        <f t="shared" si="5"/>
        <v>0</v>
      </c>
    </row>
    <row r="376" spans="1:4" ht="18" hidden="1" x14ac:dyDescent="0.3">
      <c r="A376" s="13" t="s">
        <v>43</v>
      </c>
      <c r="B376" s="7"/>
      <c r="C376" s="7"/>
      <c r="D376" s="7">
        <f t="shared" si="5"/>
        <v>0</v>
      </c>
    </row>
    <row r="377" spans="1:4" ht="18" hidden="1" x14ac:dyDescent="0.3">
      <c r="A377" s="9" t="s">
        <v>44</v>
      </c>
      <c r="B377" s="7"/>
      <c r="C377" s="7"/>
      <c r="D377" s="7">
        <f t="shared" si="5"/>
        <v>0</v>
      </c>
    </row>
    <row r="378" spans="1:4" ht="18" hidden="1" x14ac:dyDescent="0.3">
      <c r="A378" s="9" t="s">
        <v>45</v>
      </c>
      <c r="B378" s="7"/>
      <c r="C378" s="7"/>
      <c r="D378" s="7">
        <f t="shared" si="5"/>
        <v>0</v>
      </c>
    </row>
    <row r="379" spans="1:4" ht="18" x14ac:dyDescent="0.3">
      <c r="A379" s="12" t="s">
        <v>46</v>
      </c>
      <c r="B379" s="7">
        <f>20+320+100+80+80</f>
        <v>600</v>
      </c>
      <c r="C379" s="7">
        <v>7000</v>
      </c>
      <c r="D379" s="7">
        <f t="shared" si="5"/>
        <v>4200000</v>
      </c>
    </row>
    <row r="380" spans="1:4" ht="18" hidden="1" x14ac:dyDescent="0.3">
      <c r="A380" s="17" t="s">
        <v>47</v>
      </c>
      <c r="B380" s="7"/>
      <c r="C380" s="7"/>
      <c r="D380" s="7">
        <f t="shared" si="5"/>
        <v>0</v>
      </c>
    </row>
    <row r="381" spans="1:4" ht="18" hidden="1" x14ac:dyDescent="0.3">
      <c r="A381" s="16" t="s">
        <v>48</v>
      </c>
      <c r="B381" s="7"/>
      <c r="C381" s="7"/>
      <c r="D381" s="7">
        <f t="shared" si="5"/>
        <v>0</v>
      </c>
    </row>
    <row r="382" spans="1:4" ht="18" hidden="1" x14ac:dyDescent="0.3">
      <c r="A382" s="16" t="s">
        <v>49</v>
      </c>
      <c r="B382" s="7"/>
      <c r="C382" s="7"/>
      <c r="D382" s="7">
        <f t="shared" si="5"/>
        <v>0</v>
      </c>
    </row>
    <row r="383" spans="1:4" ht="18" hidden="1" x14ac:dyDescent="0.3">
      <c r="A383" s="16" t="s">
        <v>50</v>
      </c>
      <c r="B383" s="7"/>
      <c r="C383" s="7"/>
      <c r="D383" s="7">
        <f t="shared" si="5"/>
        <v>0</v>
      </c>
    </row>
    <row r="384" spans="1:4" ht="18" hidden="1" x14ac:dyDescent="0.3">
      <c r="A384" s="9" t="s">
        <v>51</v>
      </c>
      <c r="B384" s="7"/>
      <c r="C384" s="7"/>
      <c r="D384" s="7">
        <f t="shared" si="5"/>
        <v>0</v>
      </c>
    </row>
    <row r="385" spans="1:4" ht="18" hidden="1" x14ac:dyDescent="0.3">
      <c r="A385" s="11" t="s">
        <v>52</v>
      </c>
      <c r="B385" s="7"/>
      <c r="C385" s="7"/>
      <c r="D385" s="7">
        <f t="shared" si="5"/>
        <v>0</v>
      </c>
    </row>
    <row r="386" spans="1:4" ht="18" hidden="1" x14ac:dyDescent="0.3">
      <c r="A386" s="9" t="s">
        <v>53</v>
      </c>
      <c r="B386" s="7"/>
      <c r="C386" s="7"/>
      <c r="D386" s="7">
        <f t="shared" si="5"/>
        <v>0</v>
      </c>
    </row>
    <row r="387" spans="1:4" ht="18" hidden="1" x14ac:dyDescent="0.3">
      <c r="A387" s="9" t="s">
        <v>54</v>
      </c>
      <c r="B387" s="7"/>
      <c r="C387" s="7"/>
      <c r="D387" s="7">
        <f t="shared" si="5"/>
        <v>0</v>
      </c>
    </row>
    <row r="388" spans="1:4" ht="18" hidden="1" x14ac:dyDescent="0.3">
      <c r="A388" s="16" t="s">
        <v>55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56</v>
      </c>
      <c r="B389" s="7"/>
      <c r="C389" s="7"/>
      <c r="D389" s="7">
        <f t="shared" si="6"/>
        <v>0</v>
      </c>
    </row>
    <row r="390" spans="1:4" ht="18" hidden="1" x14ac:dyDescent="0.3">
      <c r="A390" s="18" t="s">
        <v>57</v>
      </c>
      <c r="B390" s="7"/>
      <c r="C390" s="7"/>
      <c r="D390" s="7">
        <f t="shared" si="6"/>
        <v>0</v>
      </c>
    </row>
    <row r="391" spans="1:4" ht="18" hidden="1" x14ac:dyDescent="0.3">
      <c r="A391" s="9" t="s">
        <v>58</v>
      </c>
      <c r="B391" s="7"/>
      <c r="C391" s="7"/>
      <c r="D391" s="7">
        <f t="shared" si="6"/>
        <v>0</v>
      </c>
    </row>
    <row r="392" spans="1:4" ht="18" hidden="1" x14ac:dyDescent="0.3">
      <c r="A392" s="9" t="s">
        <v>59</v>
      </c>
      <c r="B392" s="7"/>
      <c r="C392" s="7"/>
      <c r="D392" s="7">
        <f t="shared" si="6"/>
        <v>0</v>
      </c>
    </row>
    <row r="393" spans="1:4" ht="18" hidden="1" x14ac:dyDescent="0.3">
      <c r="A393" s="19" t="s">
        <v>60</v>
      </c>
      <c r="B393" s="7"/>
      <c r="C393" s="7"/>
      <c r="D393" s="7">
        <f t="shared" si="6"/>
        <v>0</v>
      </c>
    </row>
    <row r="394" spans="1:4" ht="18" hidden="1" x14ac:dyDescent="0.3">
      <c r="A394" s="20" t="s">
        <v>61</v>
      </c>
      <c r="B394" s="7"/>
      <c r="C394" s="7"/>
      <c r="D394" s="7">
        <f t="shared" si="6"/>
        <v>0</v>
      </c>
    </row>
    <row r="395" spans="1:4" ht="18" hidden="1" x14ac:dyDescent="0.3">
      <c r="A395" s="12" t="s">
        <v>62</v>
      </c>
      <c r="B395" s="7"/>
      <c r="C395" s="7"/>
      <c r="D395" s="7">
        <f t="shared" si="6"/>
        <v>0</v>
      </c>
    </row>
    <row r="396" spans="1:4" ht="18" hidden="1" x14ac:dyDescent="0.3">
      <c r="A396" s="11" t="s">
        <v>63</v>
      </c>
      <c r="B396" s="7"/>
      <c r="C396" s="7"/>
      <c r="D396" s="7">
        <f t="shared" si="6"/>
        <v>0</v>
      </c>
    </row>
    <row r="397" spans="1:4" ht="18" hidden="1" x14ac:dyDescent="0.3">
      <c r="A397" s="12" t="s">
        <v>64</v>
      </c>
      <c r="B397" s="7"/>
      <c r="C397" s="7"/>
      <c r="D397" s="7">
        <f t="shared" si="6"/>
        <v>0</v>
      </c>
    </row>
    <row r="398" spans="1:4" ht="18" hidden="1" x14ac:dyDescent="0.3">
      <c r="A398" s="12" t="s">
        <v>65</v>
      </c>
      <c r="B398" s="7"/>
      <c r="C398" s="7"/>
      <c r="D398" s="7">
        <f t="shared" si="6"/>
        <v>0</v>
      </c>
    </row>
    <row r="399" spans="1:4" ht="18" hidden="1" x14ac:dyDescent="0.3">
      <c r="A399" s="12" t="s">
        <v>66</v>
      </c>
      <c r="B399" s="7"/>
      <c r="C399" s="7"/>
      <c r="D399" s="7">
        <f t="shared" si="6"/>
        <v>0</v>
      </c>
    </row>
    <row r="400" spans="1:4" ht="18" hidden="1" x14ac:dyDescent="0.3">
      <c r="A400" s="19" t="s">
        <v>67</v>
      </c>
      <c r="B400" s="7"/>
      <c r="C400" s="7"/>
      <c r="D400" s="7">
        <f t="shared" si="6"/>
        <v>0</v>
      </c>
    </row>
    <row r="401" spans="1:4" ht="18" hidden="1" x14ac:dyDescent="0.3">
      <c r="A401" s="9" t="s">
        <v>68</v>
      </c>
      <c r="B401" s="7"/>
      <c r="C401" s="7"/>
      <c r="D401" s="7">
        <f t="shared" si="6"/>
        <v>0</v>
      </c>
    </row>
    <row r="402" spans="1:4" ht="18" hidden="1" x14ac:dyDescent="0.3">
      <c r="A402" s="9" t="s">
        <v>69</v>
      </c>
      <c r="B402" s="7"/>
      <c r="C402" s="7"/>
      <c r="D402" s="7">
        <f t="shared" si="6"/>
        <v>0</v>
      </c>
    </row>
    <row r="403" spans="1:4" ht="18" hidden="1" x14ac:dyDescent="0.3">
      <c r="A403" s="12" t="s">
        <v>70</v>
      </c>
      <c r="B403" s="7"/>
      <c r="C403" s="7"/>
      <c r="D403" s="7">
        <f t="shared" si="6"/>
        <v>0</v>
      </c>
    </row>
    <row r="404" spans="1:4" ht="18" x14ac:dyDescent="0.3">
      <c r="A404" s="9" t="s">
        <v>71</v>
      </c>
      <c r="B404" s="7">
        <f>45+40+25</f>
        <v>110</v>
      </c>
      <c r="C404" s="7">
        <v>13000</v>
      </c>
      <c r="D404" s="7">
        <f t="shared" si="6"/>
        <v>1430000</v>
      </c>
    </row>
    <row r="405" spans="1:4" ht="18" hidden="1" x14ac:dyDescent="0.3">
      <c r="A405" s="13" t="s">
        <v>72</v>
      </c>
      <c r="B405" s="7"/>
      <c r="C405" s="7"/>
      <c r="D405" s="7">
        <f t="shared" si="6"/>
        <v>0</v>
      </c>
    </row>
    <row r="406" spans="1:4" ht="18" hidden="1" x14ac:dyDescent="0.3">
      <c r="A406" s="9" t="s">
        <v>73</v>
      </c>
      <c r="B406" s="7"/>
      <c r="C406" s="7"/>
      <c r="D406" s="7">
        <f t="shared" si="6"/>
        <v>0</v>
      </c>
    </row>
    <row r="407" spans="1:4" ht="18" hidden="1" x14ac:dyDescent="0.3">
      <c r="A407" s="9" t="s">
        <v>74</v>
      </c>
      <c r="B407" s="7"/>
      <c r="C407" s="7"/>
      <c r="D407" s="7">
        <f t="shared" si="6"/>
        <v>0</v>
      </c>
    </row>
    <row r="408" spans="1:4" ht="18" hidden="1" x14ac:dyDescent="0.3">
      <c r="A408" s="9" t="s">
        <v>75</v>
      </c>
      <c r="B408" s="7"/>
      <c r="C408" s="7"/>
      <c r="D408" s="7">
        <f t="shared" si="6"/>
        <v>0</v>
      </c>
    </row>
    <row r="409" spans="1:4" ht="18" hidden="1" x14ac:dyDescent="0.3">
      <c r="A409" s="12" t="s">
        <v>76</v>
      </c>
      <c r="B409" s="15"/>
      <c r="C409" s="15"/>
      <c r="D409" s="7">
        <f t="shared" si="6"/>
        <v>0</v>
      </c>
    </row>
    <row r="410" spans="1:4" ht="18" hidden="1" x14ac:dyDescent="0.3">
      <c r="A410" s="12" t="s">
        <v>77</v>
      </c>
      <c r="B410" s="15"/>
      <c r="C410" s="15"/>
      <c r="D410" s="7">
        <f t="shared" si="6"/>
        <v>0</v>
      </c>
    </row>
    <row r="411" spans="1:4" ht="18" hidden="1" x14ac:dyDescent="0.3">
      <c r="A411" s="12" t="s">
        <v>78</v>
      </c>
      <c r="B411" s="15"/>
      <c r="C411" s="15"/>
      <c r="D411" s="7">
        <f t="shared" si="6"/>
        <v>0</v>
      </c>
    </row>
    <row r="412" spans="1:4" ht="18" hidden="1" x14ac:dyDescent="0.3">
      <c r="A412" s="9" t="s">
        <v>79</v>
      </c>
      <c r="B412" s="7"/>
      <c r="C412" s="7"/>
      <c r="D412" s="7">
        <f t="shared" si="6"/>
        <v>0</v>
      </c>
    </row>
    <row r="413" spans="1:4" ht="18" hidden="1" x14ac:dyDescent="0.3">
      <c r="A413" s="9" t="s">
        <v>80</v>
      </c>
      <c r="B413" s="7"/>
      <c r="C413" s="7"/>
      <c r="D413" s="7">
        <f t="shared" si="6"/>
        <v>0</v>
      </c>
    </row>
    <row r="414" spans="1:4" ht="18" hidden="1" x14ac:dyDescent="0.3">
      <c r="A414" s="9" t="s">
        <v>81</v>
      </c>
      <c r="B414" s="7"/>
      <c r="C414" s="7"/>
      <c r="D414" s="7">
        <f t="shared" si="6"/>
        <v>0</v>
      </c>
    </row>
    <row r="415" spans="1:4" ht="18" hidden="1" x14ac:dyDescent="0.3">
      <c r="A415" s="9" t="s">
        <v>82</v>
      </c>
      <c r="B415" s="7"/>
      <c r="C415" s="7"/>
      <c r="D415" s="7">
        <f t="shared" si="6"/>
        <v>0</v>
      </c>
    </row>
    <row r="416" spans="1:4" ht="18" hidden="1" x14ac:dyDescent="0.3">
      <c r="A416" s="9" t="s">
        <v>83</v>
      </c>
      <c r="B416" s="7"/>
      <c r="C416" s="7"/>
      <c r="D416" s="7">
        <f t="shared" si="6"/>
        <v>0</v>
      </c>
    </row>
    <row r="417" spans="1:4" ht="18" x14ac:dyDescent="0.3">
      <c r="A417" s="9" t="s">
        <v>84</v>
      </c>
      <c r="B417" s="7">
        <f>10+22+6+30</f>
        <v>68</v>
      </c>
      <c r="C417" s="7">
        <v>9000</v>
      </c>
      <c r="D417" s="7">
        <f t="shared" si="6"/>
        <v>612000</v>
      </c>
    </row>
    <row r="418" spans="1:4" ht="18" hidden="1" x14ac:dyDescent="0.3">
      <c r="A418" s="21" t="s">
        <v>85</v>
      </c>
      <c r="B418" s="7"/>
      <c r="C418" s="7"/>
      <c r="D418" s="7">
        <f t="shared" si="6"/>
        <v>0</v>
      </c>
    </row>
    <row r="419" spans="1:4" ht="18" hidden="1" x14ac:dyDescent="0.3">
      <c r="A419" s="21" t="s">
        <v>86</v>
      </c>
      <c r="B419" s="7"/>
      <c r="C419" s="7"/>
      <c r="D419" s="7">
        <f t="shared" si="6"/>
        <v>0</v>
      </c>
    </row>
    <row r="420" spans="1:4" ht="18" hidden="1" x14ac:dyDescent="0.3">
      <c r="A420" s="21" t="s">
        <v>87</v>
      </c>
      <c r="B420" s="7"/>
      <c r="C420" s="7"/>
      <c r="D420" s="7">
        <f t="shared" si="6"/>
        <v>0</v>
      </c>
    </row>
    <row r="421" spans="1:4" ht="18" hidden="1" x14ac:dyDescent="0.3">
      <c r="A421" s="11" t="s">
        <v>88</v>
      </c>
      <c r="B421" s="7"/>
      <c r="C421" s="7"/>
      <c r="D421" s="7">
        <f t="shared" si="6"/>
        <v>0</v>
      </c>
    </row>
    <row r="422" spans="1:4" ht="18" hidden="1" x14ac:dyDescent="0.3">
      <c r="A422" s="13" t="s">
        <v>89</v>
      </c>
      <c r="B422" s="7"/>
      <c r="C422" s="7"/>
      <c r="D422" s="7">
        <f t="shared" si="6"/>
        <v>0</v>
      </c>
    </row>
    <row r="423" spans="1:4" ht="18" hidden="1" x14ac:dyDescent="0.3">
      <c r="A423" s="11" t="s">
        <v>90</v>
      </c>
      <c r="B423" s="7"/>
      <c r="C423" s="7"/>
      <c r="D423" s="7">
        <f t="shared" si="6"/>
        <v>0</v>
      </c>
    </row>
    <row r="424" spans="1:4" ht="18" hidden="1" x14ac:dyDescent="0.3">
      <c r="A424" s="9" t="s">
        <v>91</v>
      </c>
      <c r="B424" s="7"/>
      <c r="C424" s="7"/>
      <c r="D424" s="7">
        <f t="shared" si="6"/>
        <v>0</v>
      </c>
    </row>
    <row r="425" spans="1:4" ht="18" hidden="1" x14ac:dyDescent="0.3">
      <c r="A425" s="9" t="s">
        <v>92</v>
      </c>
      <c r="B425" s="7"/>
      <c r="C425" s="7"/>
      <c r="D425" s="7">
        <f t="shared" si="6"/>
        <v>0</v>
      </c>
    </row>
    <row r="426" spans="1:4" ht="18" hidden="1" x14ac:dyDescent="0.3">
      <c r="A426" s="11" t="s">
        <v>93</v>
      </c>
      <c r="B426" s="7"/>
      <c r="C426" s="7"/>
      <c r="D426" s="7">
        <f t="shared" si="6"/>
        <v>0</v>
      </c>
    </row>
    <row r="427" spans="1:4" ht="18" hidden="1" x14ac:dyDescent="0.3">
      <c r="A427" s="11" t="s">
        <v>94</v>
      </c>
      <c r="B427" s="7"/>
      <c r="C427" s="7"/>
      <c r="D427" s="7">
        <f t="shared" si="6"/>
        <v>0</v>
      </c>
    </row>
    <row r="428" spans="1:4" ht="18" hidden="1" x14ac:dyDescent="0.3">
      <c r="A428" s="9" t="s">
        <v>95</v>
      </c>
      <c r="B428" s="15"/>
      <c r="C428" s="15"/>
      <c r="D428" s="7">
        <f t="shared" si="6"/>
        <v>0</v>
      </c>
    </row>
    <row r="429" spans="1:4" ht="18" hidden="1" x14ac:dyDescent="0.3">
      <c r="A429" s="21" t="s">
        <v>96</v>
      </c>
      <c r="B429" s="7"/>
      <c r="C429" s="7"/>
      <c r="D429" s="7">
        <f t="shared" si="6"/>
        <v>0</v>
      </c>
    </row>
    <row r="430" spans="1:4" ht="18" hidden="1" x14ac:dyDescent="0.3">
      <c r="A430" s="11" t="s">
        <v>97</v>
      </c>
      <c r="B430" s="7"/>
      <c r="C430" s="7"/>
      <c r="D430" s="7">
        <f t="shared" si="6"/>
        <v>0</v>
      </c>
    </row>
    <row r="431" spans="1:4" ht="18" hidden="1" x14ac:dyDescent="0.3">
      <c r="A431" s="11" t="s">
        <v>98</v>
      </c>
      <c r="B431" s="7"/>
      <c r="C431" s="7"/>
      <c r="D431" s="7">
        <f t="shared" si="6"/>
        <v>0</v>
      </c>
    </row>
    <row r="432" spans="1:4" ht="18" x14ac:dyDescent="0.3">
      <c r="A432" s="9" t="s">
        <v>99</v>
      </c>
      <c r="B432" s="7">
        <v>200</v>
      </c>
      <c r="C432" s="7">
        <v>7500</v>
      </c>
      <c r="D432" s="7">
        <f t="shared" si="6"/>
        <v>1500000</v>
      </c>
    </row>
    <row r="433" spans="1:4" ht="18" hidden="1" x14ac:dyDescent="0.3">
      <c r="A433" s="16" t="s">
        <v>100</v>
      </c>
      <c r="B433" s="7"/>
      <c r="C433" s="7"/>
      <c r="D433" s="7">
        <f t="shared" si="6"/>
        <v>0</v>
      </c>
    </row>
    <row r="434" spans="1:4" ht="18" hidden="1" x14ac:dyDescent="0.3">
      <c r="A434" s="22" t="s">
        <v>101</v>
      </c>
      <c r="B434" s="7"/>
      <c r="C434" s="7"/>
      <c r="D434" s="7">
        <f t="shared" si="6"/>
        <v>0</v>
      </c>
    </row>
    <row r="435" spans="1:4" ht="18" hidden="1" x14ac:dyDescent="0.3">
      <c r="A435" s="22" t="s">
        <v>102</v>
      </c>
      <c r="B435" s="7"/>
      <c r="C435" s="7"/>
      <c r="D435" s="7">
        <f t="shared" si="6"/>
        <v>0</v>
      </c>
    </row>
    <row r="436" spans="1:4" ht="18" hidden="1" x14ac:dyDescent="0.3">
      <c r="A436" s="23" t="s">
        <v>103</v>
      </c>
      <c r="B436" s="7"/>
      <c r="C436" s="7"/>
      <c r="D436" s="7">
        <f t="shared" si="6"/>
        <v>0</v>
      </c>
    </row>
    <row r="437" spans="1:4" ht="18" hidden="1" x14ac:dyDescent="0.3">
      <c r="A437" s="24" t="s">
        <v>104</v>
      </c>
      <c r="B437" s="7"/>
      <c r="C437" s="7"/>
      <c r="D437" s="7">
        <f t="shared" si="6"/>
        <v>0</v>
      </c>
    </row>
    <row r="438" spans="1:4" ht="18" hidden="1" x14ac:dyDescent="0.3">
      <c r="A438" s="9" t="s">
        <v>105</v>
      </c>
      <c r="B438" s="7"/>
      <c r="C438" s="7"/>
      <c r="D438" s="7">
        <f t="shared" si="6"/>
        <v>0</v>
      </c>
    </row>
    <row r="439" spans="1:4" ht="18" hidden="1" x14ac:dyDescent="0.3">
      <c r="A439" s="9" t="s">
        <v>106</v>
      </c>
      <c r="B439" s="7"/>
      <c r="C439" s="7"/>
      <c r="D439" s="7">
        <f t="shared" si="6"/>
        <v>0</v>
      </c>
    </row>
    <row r="440" spans="1:4" ht="18" hidden="1" x14ac:dyDescent="0.3">
      <c r="A440" s="9" t="s">
        <v>107</v>
      </c>
      <c r="B440" s="7"/>
      <c r="C440" s="7"/>
      <c r="D440" s="7">
        <f t="shared" si="6"/>
        <v>0</v>
      </c>
    </row>
    <row r="441" spans="1:4" ht="18" hidden="1" x14ac:dyDescent="0.3">
      <c r="A441" s="9" t="s">
        <v>108</v>
      </c>
      <c r="B441" s="7"/>
      <c r="C441" s="7"/>
      <c r="D441" s="7">
        <f t="shared" si="6"/>
        <v>0</v>
      </c>
    </row>
    <row r="442" spans="1:4" ht="18" hidden="1" x14ac:dyDescent="0.3">
      <c r="A442" s="9" t="s">
        <v>109</v>
      </c>
      <c r="B442" s="7"/>
      <c r="C442" s="7"/>
      <c r="D442" s="7">
        <f t="shared" si="6"/>
        <v>0</v>
      </c>
    </row>
    <row r="443" spans="1:4" ht="18" hidden="1" x14ac:dyDescent="0.3">
      <c r="A443" s="9" t="s">
        <v>110</v>
      </c>
      <c r="B443" s="7"/>
      <c r="C443" s="7"/>
      <c r="D443" s="7">
        <f t="shared" si="6"/>
        <v>0</v>
      </c>
    </row>
    <row r="444" spans="1:4" ht="18" hidden="1" x14ac:dyDescent="0.3">
      <c r="A444" s="9" t="s">
        <v>111</v>
      </c>
      <c r="B444" s="7"/>
      <c r="C444" s="7"/>
      <c r="D444" s="7">
        <f t="shared" si="6"/>
        <v>0</v>
      </c>
    </row>
    <row r="445" spans="1:4" ht="18" hidden="1" x14ac:dyDescent="0.3">
      <c r="A445" s="9" t="s">
        <v>112</v>
      </c>
      <c r="B445" s="7"/>
      <c r="C445" s="7"/>
      <c r="D445" s="7">
        <f t="shared" si="6"/>
        <v>0</v>
      </c>
    </row>
    <row r="446" spans="1:4" ht="18" hidden="1" x14ac:dyDescent="0.3">
      <c r="A446" s="11" t="s">
        <v>113</v>
      </c>
      <c r="B446" s="7"/>
      <c r="C446" s="7"/>
      <c r="D446" s="7">
        <f t="shared" si="6"/>
        <v>0</v>
      </c>
    </row>
    <row r="447" spans="1:4" ht="18" hidden="1" x14ac:dyDescent="0.3">
      <c r="A447" s="21" t="s">
        <v>114</v>
      </c>
      <c r="B447" s="7"/>
      <c r="C447" s="7"/>
      <c r="D447" s="7">
        <f t="shared" si="6"/>
        <v>0</v>
      </c>
    </row>
    <row r="448" spans="1:4" ht="18" hidden="1" x14ac:dyDescent="0.3">
      <c r="A448" s="9" t="s">
        <v>115</v>
      </c>
      <c r="B448" s="7"/>
      <c r="C448" s="7"/>
      <c r="D448" s="7">
        <f t="shared" si="6"/>
        <v>0</v>
      </c>
    </row>
    <row r="449" spans="1:4" ht="18" hidden="1" x14ac:dyDescent="0.3">
      <c r="A449" s="11" t="s">
        <v>116</v>
      </c>
      <c r="B449" s="7"/>
      <c r="C449" s="7"/>
      <c r="D449" s="7">
        <f t="shared" si="6"/>
        <v>0</v>
      </c>
    </row>
    <row r="450" spans="1:4" ht="18" hidden="1" x14ac:dyDescent="0.3">
      <c r="A450" s="11" t="s">
        <v>117</v>
      </c>
      <c r="B450" s="7"/>
      <c r="C450" s="7"/>
      <c r="D450" s="7">
        <f t="shared" si="6"/>
        <v>0</v>
      </c>
    </row>
    <row r="451" spans="1:4" ht="18" x14ac:dyDescent="0.3">
      <c r="A451" s="9" t="s">
        <v>118</v>
      </c>
      <c r="B451" s="7">
        <f>5+80+110</f>
        <v>195</v>
      </c>
      <c r="C451" s="7">
        <v>10000</v>
      </c>
      <c r="D451" s="7">
        <f t="shared" si="6"/>
        <v>1950000</v>
      </c>
    </row>
    <row r="452" spans="1:4" ht="18" hidden="1" x14ac:dyDescent="0.3">
      <c r="A452" s="10" t="s">
        <v>119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3" t="s">
        <v>120</v>
      </c>
      <c r="B453" s="7"/>
      <c r="C453" s="7"/>
      <c r="D453" s="7">
        <f t="shared" si="7"/>
        <v>0</v>
      </c>
    </row>
    <row r="454" spans="1:4" ht="18" hidden="1" x14ac:dyDescent="0.3">
      <c r="A454" s="12" t="s">
        <v>121</v>
      </c>
      <c r="B454" s="15"/>
      <c r="C454" s="15"/>
      <c r="D454" s="7">
        <f t="shared" si="7"/>
        <v>0</v>
      </c>
    </row>
    <row r="455" spans="1:4" ht="18" hidden="1" x14ac:dyDescent="0.3">
      <c r="A455" s="12" t="s">
        <v>122</v>
      </c>
      <c r="B455" s="15"/>
      <c r="C455" s="15"/>
      <c r="D455" s="7">
        <f t="shared" si="7"/>
        <v>0</v>
      </c>
    </row>
    <row r="456" spans="1:4" ht="18" hidden="1" x14ac:dyDescent="0.3">
      <c r="A456" s="12" t="s">
        <v>123</v>
      </c>
      <c r="B456" s="15"/>
      <c r="C456" s="15"/>
      <c r="D456" s="7">
        <f t="shared" si="7"/>
        <v>0</v>
      </c>
    </row>
    <row r="457" spans="1:4" ht="18" hidden="1" x14ac:dyDescent="0.3">
      <c r="A457" s="12" t="s">
        <v>124</v>
      </c>
      <c r="B457" s="26"/>
      <c r="C457" s="26"/>
      <c r="D457" s="7">
        <f t="shared" si="7"/>
        <v>0</v>
      </c>
    </row>
    <row r="458" spans="1:4" ht="18" hidden="1" x14ac:dyDescent="0.3">
      <c r="A458" s="27" t="s">
        <v>125</v>
      </c>
      <c r="B458" s="7"/>
      <c r="C458" s="7"/>
      <c r="D458" s="7">
        <f t="shared" si="7"/>
        <v>0</v>
      </c>
    </row>
    <row r="459" spans="1:4" ht="18" hidden="1" x14ac:dyDescent="0.3">
      <c r="A459" s="12" t="s">
        <v>126</v>
      </c>
      <c r="B459" s="15"/>
      <c r="C459" s="15"/>
      <c r="D459" s="7">
        <f t="shared" si="7"/>
        <v>0</v>
      </c>
    </row>
    <row r="460" spans="1:4" ht="18" hidden="1" x14ac:dyDescent="0.3">
      <c r="A460" s="9" t="s">
        <v>127</v>
      </c>
      <c r="B460" s="7"/>
      <c r="C460" s="7"/>
      <c r="D460" s="7">
        <f t="shared" si="7"/>
        <v>0</v>
      </c>
    </row>
    <row r="461" spans="1:4" ht="18" hidden="1" x14ac:dyDescent="0.3">
      <c r="A461" s="9" t="s">
        <v>128</v>
      </c>
      <c r="B461" s="7"/>
      <c r="C461" s="7"/>
      <c r="D461" s="7">
        <f t="shared" si="7"/>
        <v>0</v>
      </c>
    </row>
    <row r="462" spans="1:4" ht="18" x14ac:dyDescent="0.3">
      <c r="A462" s="9" t="s">
        <v>129</v>
      </c>
      <c r="B462" s="7">
        <v>100</v>
      </c>
      <c r="C462" s="7">
        <v>8000</v>
      </c>
      <c r="D462" s="7">
        <f t="shared" si="7"/>
        <v>800000</v>
      </c>
    </row>
    <row r="463" spans="1:4" ht="18" hidden="1" x14ac:dyDescent="0.3">
      <c r="A463" s="16" t="s">
        <v>130</v>
      </c>
      <c r="B463" s="7"/>
      <c r="C463" s="7"/>
      <c r="D463" s="7">
        <f t="shared" si="7"/>
        <v>0</v>
      </c>
    </row>
    <row r="464" spans="1:4" ht="18" hidden="1" x14ac:dyDescent="0.3">
      <c r="A464" s="12" t="s">
        <v>131</v>
      </c>
      <c r="B464" s="7"/>
      <c r="C464" s="7"/>
      <c r="D464" s="7">
        <f t="shared" si="7"/>
        <v>0</v>
      </c>
    </row>
    <row r="465" spans="1:4" ht="18" hidden="1" x14ac:dyDescent="0.3">
      <c r="A465" s="12" t="s">
        <v>132</v>
      </c>
      <c r="B465" s="7"/>
      <c r="C465" s="7"/>
      <c r="D465" s="7">
        <f t="shared" si="7"/>
        <v>0</v>
      </c>
    </row>
    <row r="466" spans="1:4" ht="18" hidden="1" x14ac:dyDescent="0.3">
      <c r="A466" s="9" t="s">
        <v>133</v>
      </c>
      <c r="B466" s="7"/>
      <c r="C466" s="7"/>
      <c r="D466" s="7">
        <f t="shared" si="7"/>
        <v>0</v>
      </c>
    </row>
    <row r="467" spans="1:4" ht="18" hidden="1" x14ac:dyDescent="0.3">
      <c r="A467" s="9" t="s">
        <v>134</v>
      </c>
      <c r="B467" s="7"/>
      <c r="C467" s="7"/>
      <c r="D467" s="7">
        <f t="shared" si="7"/>
        <v>0</v>
      </c>
    </row>
    <row r="468" spans="1:4" ht="18" hidden="1" x14ac:dyDescent="0.3">
      <c r="A468" s="9" t="s">
        <v>135</v>
      </c>
      <c r="B468" s="15"/>
      <c r="C468" s="15"/>
      <c r="D468" s="7">
        <f t="shared" si="7"/>
        <v>0</v>
      </c>
    </row>
    <row r="469" spans="1:4" ht="18" hidden="1" x14ac:dyDescent="0.3">
      <c r="A469" s="9" t="s">
        <v>136</v>
      </c>
      <c r="B469" s="15"/>
      <c r="C469" s="15"/>
      <c r="D469" s="7">
        <f t="shared" si="7"/>
        <v>0</v>
      </c>
    </row>
    <row r="470" spans="1:4" ht="18" hidden="1" x14ac:dyDescent="0.3">
      <c r="A470" s="9" t="s">
        <v>137</v>
      </c>
      <c r="B470" s="7"/>
      <c r="C470" s="7"/>
      <c r="D470" s="7">
        <f t="shared" si="7"/>
        <v>0</v>
      </c>
    </row>
    <row r="471" spans="1:4" ht="18" hidden="1" x14ac:dyDescent="0.3">
      <c r="A471" s="9" t="s">
        <v>138</v>
      </c>
      <c r="B471" s="15"/>
      <c r="C471" s="15"/>
      <c r="D471" s="7">
        <f t="shared" si="7"/>
        <v>0</v>
      </c>
    </row>
    <row r="472" spans="1:4" ht="18" hidden="1" x14ac:dyDescent="0.3">
      <c r="A472" s="9" t="s">
        <v>139</v>
      </c>
      <c r="B472" s="15"/>
      <c r="C472" s="15"/>
      <c r="D472" s="7">
        <f t="shared" si="7"/>
        <v>0</v>
      </c>
    </row>
    <row r="473" spans="1:4" ht="18" hidden="1" x14ac:dyDescent="0.3">
      <c r="A473" s="9" t="s">
        <v>140</v>
      </c>
      <c r="B473" s="15"/>
      <c r="C473" s="15"/>
      <c r="D473" s="7">
        <f t="shared" si="7"/>
        <v>0</v>
      </c>
    </row>
    <row r="474" spans="1:4" ht="18" hidden="1" x14ac:dyDescent="0.3">
      <c r="A474" s="9" t="s">
        <v>141</v>
      </c>
      <c r="B474" s="15"/>
      <c r="C474" s="15"/>
      <c r="D474" s="7">
        <f t="shared" si="7"/>
        <v>0</v>
      </c>
    </row>
    <row r="475" spans="1:4" ht="18" hidden="1" x14ac:dyDescent="0.3">
      <c r="A475" s="9" t="s">
        <v>142</v>
      </c>
      <c r="B475" s="15"/>
      <c r="C475" s="15"/>
      <c r="D475" s="7">
        <f t="shared" si="7"/>
        <v>0</v>
      </c>
    </row>
    <row r="476" spans="1:4" ht="18" hidden="1" x14ac:dyDescent="0.3">
      <c r="A476" s="9" t="s">
        <v>143</v>
      </c>
      <c r="B476" s="15"/>
      <c r="C476" s="15"/>
      <c r="D476" s="7">
        <f t="shared" si="7"/>
        <v>0</v>
      </c>
    </row>
    <row r="477" spans="1:4" ht="18" hidden="1" x14ac:dyDescent="0.3">
      <c r="A477" s="9" t="s">
        <v>144</v>
      </c>
      <c r="B477" s="15"/>
      <c r="C477" s="15"/>
      <c r="D477" s="7">
        <f t="shared" si="7"/>
        <v>0</v>
      </c>
    </row>
    <row r="478" spans="1:4" ht="18" hidden="1" x14ac:dyDescent="0.3">
      <c r="A478" s="9" t="s">
        <v>145</v>
      </c>
      <c r="B478" s="15"/>
      <c r="C478" s="15"/>
      <c r="D478" s="7">
        <f t="shared" si="7"/>
        <v>0</v>
      </c>
    </row>
    <row r="479" spans="1:4" ht="18" hidden="1" x14ac:dyDescent="0.3">
      <c r="A479" s="9" t="s">
        <v>146</v>
      </c>
      <c r="B479" s="7"/>
      <c r="C479" s="7"/>
      <c r="D479" s="7">
        <f t="shared" si="7"/>
        <v>0</v>
      </c>
    </row>
    <row r="480" spans="1:4" ht="18" hidden="1" x14ac:dyDescent="0.3">
      <c r="A480" s="9" t="s">
        <v>147</v>
      </c>
      <c r="B480" s="7"/>
      <c r="C480" s="7"/>
      <c r="D480" s="7">
        <f t="shared" si="7"/>
        <v>0</v>
      </c>
    </row>
    <row r="481" spans="1:4" ht="18" hidden="1" x14ac:dyDescent="0.3">
      <c r="A481" s="9" t="s">
        <v>148</v>
      </c>
      <c r="B481" s="7"/>
      <c r="C481" s="7"/>
      <c r="D481" s="7">
        <f t="shared" si="7"/>
        <v>0</v>
      </c>
    </row>
    <row r="482" spans="1:4" ht="18" x14ac:dyDescent="0.3">
      <c r="A482" s="9" t="s">
        <v>149</v>
      </c>
      <c r="B482" s="7">
        <f>28+7+20+15+3</f>
        <v>73</v>
      </c>
      <c r="C482" s="7">
        <v>8500</v>
      </c>
      <c r="D482" s="7">
        <f t="shared" si="7"/>
        <v>620500</v>
      </c>
    </row>
    <row r="483" spans="1:4" ht="18" hidden="1" x14ac:dyDescent="0.3">
      <c r="A483" s="9" t="s">
        <v>150</v>
      </c>
      <c r="B483" s="7"/>
      <c r="C483" s="7"/>
      <c r="D483" s="7">
        <f t="shared" si="7"/>
        <v>0</v>
      </c>
    </row>
    <row r="484" spans="1:4" ht="18" hidden="1" x14ac:dyDescent="0.3">
      <c r="A484" s="16" t="s">
        <v>151</v>
      </c>
      <c r="B484" s="7"/>
      <c r="C484" s="7"/>
      <c r="D484" s="7">
        <f t="shared" si="7"/>
        <v>0</v>
      </c>
    </row>
    <row r="485" spans="1:4" ht="18" hidden="1" x14ac:dyDescent="0.3">
      <c r="A485" s="9" t="s">
        <v>152</v>
      </c>
      <c r="B485" s="7"/>
      <c r="C485" s="7"/>
      <c r="D485" s="7">
        <f t="shared" si="7"/>
        <v>0</v>
      </c>
    </row>
    <row r="486" spans="1:4" ht="18" hidden="1" x14ac:dyDescent="0.3">
      <c r="A486" s="9" t="s">
        <v>153</v>
      </c>
      <c r="B486" s="7"/>
      <c r="C486" s="7"/>
      <c r="D486" s="7">
        <f t="shared" si="7"/>
        <v>0</v>
      </c>
    </row>
    <row r="487" spans="1:4" ht="18" x14ac:dyDescent="0.3">
      <c r="A487" s="9" t="s">
        <v>154</v>
      </c>
      <c r="B487" s="7">
        <f>5+8</f>
        <v>13</v>
      </c>
      <c r="C487" s="7">
        <v>6500</v>
      </c>
      <c r="D487" s="7">
        <f t="shared" si="7"/>
        <v>84500</v>
      </c>
    </row>
    <row r="488" spans="1:4" ht="18" hidden="1" x14ac:dyDescent="0.3">
      <c r="A488" s="9" t="s">
        <v>155</v>
      </c>
      <c r="B488" s="7"/>
      <c r="C488" s="7"/>
      <c r="D488" s="7">
        <f t="shared" si="7"/>
        <v>0</v>
      </c>
    </row>
    <row r="489" spans="1:4" ht="18" hidden="1" x14ac:dyDescent="0.3">
      <c r="A489" s="9" t="s">
        <v>156</v>
      </c>
      <c r="B489" s="15"/>
      <c r="C489" s="15"/>
      <c r="D489" s="7">
        <f t="shared" si="7"/>
        <v>0</v>
      </c>
    </row>
    <row r="490" spans="1:4" ht="18" hidden="1" x14ac:dyDescent="0.3">
      <c r="A490" s="17" t="s">
        <v>157</v>
      </c>
      <c r="B490" s="15"/>
      <c r="C490" s="15"/>
      <c r="D490" s="7">
        <f t="shared" si="7"/>
        <v>0</v>
      </c>
    </row>
    <row r="491" spans="1:4" ht="18" hidden="1" x14ac:dyDescent="0.3">
      <c r="A491" s="9" t="s">
        <v>158</v>
      </c>
      <c r="B491" s="15"/>
      <c r="C491" s="15"/>
      <c r="D491" s="7">
        <f t="shared" si="7"/>
        <v>0</v>
      </c>
    </row>
    <row r="492" spans="1:4" ht="18" hidden="1" x14ac:dyDescent="0.3">
      <c r="A492" s="9" t="s">
        <v>159</v>
      </c>
      <c r="B492" s="7"/>
      <c r="C492" s="7"/>
      <c r="D492" s="7">
        <f t="shared" si="7"/>
        <v>0</v>
      </c>
    </row>
    <row r="493" spans="1:4" ht="18" hidden="1" x14ac:dyDescent="0.3">
      <c r="A493" s="16" t="s">
        <v>160</v>
      </c>
      <c r="B493" s="7"/>
      <c r="C493" s="7"/>
      <c r="D493" s="7">
        <f t="shared" si="7"/>
        <v>0</v>
      </c>
    </row>
    <row r="494" spans="1:4" ht="18" x14ac:dyDescent="0.3">
      <c r="A494" s="9" t="s">
        <v>161</v>
      </c>
      <c r="B494" s="7">
        <v>140</v>
      </c>
      <c r="C494" s="7">
        <v>7000</v>
      </c>
      <c r="D494" s="7">
        <f t="shared" si="7"/>
        <v>980000</v>
      </c>
    </row>
    <row r="495" spans="1:4" ht="18" hidden="1" x14ac:dyDescent="0.3">
      <c r="A495" s="12" t="s">
        <v>162</v>
      </c>
      <c r="B495" s="7"/>
      <c r="C495" s="7"/>
      <c r="D495" s="7">
        <f t="shared" si="7"/>
        <v>0</v>
      </c>
    </row>
    <row r="496" spans="1:4" ht="18" hidden="1" x14ac:dyDescent="0.3">
      <c r="A496" s="9" t="s">
        <v>163</v>
      </c>
      <c r="B496" s="7"/>
      <c r="C496" s="7"/>
      <c r="D496" s="7">
        <f t="shared" si="7"/>
        <v>0</v>
      </c>
    </row>
    <row r="497" spans="1:4" ht="18" hidden="1" x14ac:dyDescent="0.3">
      <c r="A497" s="9" t="s">
        <v>164</v>
      </c>
      <c r="B497" s="7"/>
      <c r="C497" s="7"/>
      <c r="D497" s="7">
        <f t="shared" si="7"/>
        <v>0</v>
      </c>
    </row>
    <row r="498" spans="1:4" ht="18" hidden="1" x14ac:dyDescent="0.3">
      <c r="A498" s="9" t="s">
        <v>165</v>
      </c>
      <c r="B498" s="7"/>
      <c r="C498" s="7"/>
      <c r="D498" s="7">
        <f t="shared" si="7"/>
        <v>0</v>
      </c>
    </row>
    <row r="499" spans="1:4" ht="18" hidden="1" x14ac:dyDescent="0.3">
      <c r="A499" s="19" t="s">
        <v>166</v>
      </c>
      <c r="B499" s="7"/>
      <c r="C499" s="7"/>
      <c r="D499" s="7">
        <f t="shared" si="7"/>
        <v>0</v>
      </c>
    </row>
    <row r="500" spans="1:4" ht="18" hidden="1" x14ac:dyDescent="0.3">
      <c r="A500" s="9" t="s">
        <v>167</v>
      </c>
      <c r="B500" s="7"/>
      <c r="C500" s="7"/>
      <c r="D500" s="7">
        <f t="shared" si="7"/>
        <v>0</v>
      </c>
    </row>
    <row r="501" spans="1:4" ht="18" hidden="1" x14ac:dyDescent="0.3">
      <c r="A501" s="29" t="s">
        <v>168</v>
      </c>
      <c r="B501" s="31"/>
      <c r="C501" s="31"/>
      <c r="D501" s="7">
        <f t="shared" si="7"/>
        <v>0</v>
      </c>
    </row>
    <row r="502" spans="1:4" ht="18" hidden="1" x14ac:dyDescent="0.3">
      <c r="A502" s="11" t="s">
        <v>169</v>
      </c>
      <c r="B502" s="7"/>
      <c r="C502" s="7"/>
      <c r="D502" s="7">
        <f t="shared" si="7"/>
        <v>0</v>
      </c>
    </row>
    <row r="503" spans="1:4" ht="18" hidden="1" x14ac:dyDescent="0.3">
      <c r="A503" s="9" t="s">
        <v>170</v>
      </c>
      <c r="B503" s="7"/>
      <c r="C503" s="7"/>
      <c r="D503" s="7">
        <f t="shared" si="7"/>
        <v>0</v>
      </c>
    </row>
    <row r="504" spans="1:4" ht="18" hidden="1" x14ac:dyDescent="0.3">
      <c r="A504" s="9" t="s">
        <v>171</v>
      </c>
      <c r="B504" s="7"/>
      <c r="C504" s="7"/>
      <c r="D504" s="7">
        <f t="shared" si="7"/>
        <v>0</v>
      </c>
    </row>
    <row r="505" spans="1:4" ht="18" hidden="1" x14ac:dyDescent="0.3">
      <c r="A505" s="12" t="s">
        <v>172</v>
      </c>
      <c r="B505" s="7"/>
      <c r="C505" s="7"/>
      <c r="D505" s="7">
        <f t="shared" si="7"/>
        <v>0</v>
      </c>
    </row>
    <row r="506" spans="1:4" ht="18" hidden="1" x14ac:dyDescent="0.3">
      <c r="A506" s="9" t="s">
        <v>173</v>
      </c>
      <c r="B506" s="7"/>
      <c r="C506" s="7"/>
      <c r="D506" s="7">
        <f t="shared" si="7"/>
        <v>0</v>
      </c>
    </row>
    <row r="507" spans="1:4" ht="18" hidden="1" x14ac:dyDescent="0.3">
      <c r="A507" s="9" t="s">
        <v>174</v>
      </c>
      <c r="B507" s="7"/>
      <c r="C507" s="7"/>
      <c r="D507" s="7">
        <f t="shared" si="7"/>
        <v>0</v>
      </c>
    </row>
    <row r="508" spans="1:4" ht="18" hidden="1" x14ac:dyDescent="0.3">
      <c r="A508" s="12" t="s">
        <v>175</v>
      </c>
      <c r="B508" s="7"/>
      <c r="C508" s="7"/>
      <c r="D508" s="7">
        <f t="shared" si="7"/>
        <v>0</v>
      </c>
    </row>
    <row r="509" spans="1:4" ht="18" hidden="1" x14ac:dyDescent="0.3">
      <c r="A509" s="12" t="s">
        <v>176</v>
      </c>
      <c r="B509" s="7"/>
      <c r="C509" s="7"/>
      <c r="D509" s="7">
        <f t="shared" si="7"/>
        <v>0</v>
      </c>
    </row>
    <row r="510" spans="1:4" ht="18" x14ac:dyDescent="0.3">
      <c r="A510" s="12" t="s">
        <v>177</v>
      </c>
      <c r="B510" s="7">
        <f>800+1020</f>
        <v>1820</v>
      </c>
      <c r="C510" s="46">
        <v>7700</v>
      </c>
      <c r="D510" s="7">
        <f t="shared" si="7"/>
        <v>14014000</v>
      </c>
    </row>
    <row r="511" spans="1:4" ht="18" hidden="1" x14ac:dyDescent="0.3">
      <c r="A511" s="9" t="s">
        <v>178</v>
      </c>
      <c r="B511" s="7"/>
      <c r="C511" s="7"/>
      <c r="D511" s="7">
        <f t="shared" si="7"/>
        <v>0</v>
      </c>
    </row>
    <row r="512" spans="1:4" ht="18" hidden="1" x14ac:dyDescent="0.3">
      <c r="A512" s="12" t="s">
        <v>179</v>
      </c>
      <c r="B512" s="7"/>
      <c r="C512" s="7"/>
      <c r="D512" s="7">
        <f t="shared" si="7"/>
        <v>0</v>
      </c>
    </row>
    <row r="513" spans="1:4" ht="18" hidden="1" x14ac:dyDescent="0.3">
      <c r="A513" s="12" t="s">
        <v>180</v>
      </c>
      <c r="B513" s="7"/>
      <c r="C513" s="7"/>
      <c r="D513" s="7">
        <f t="shared" si="7"/>
        <v>0</v>
      </c>
    </row>
    <row r="514" spans="1:4" ht="18" hidden="1" x14ac:dyDescent="0.3">
      <c r="A514" s="12" t="s">
        <v>181</v>
      </c>
      <c r="B514" s="7"/>
      <c r="C514" s="7"/>
      <c r="D514" s="7">
        <f t="shared" si="7"/>
        <v>0</v>
      </c>
    </row>
    <row r="515" spans="1:4" ht="18" hidden="1" x14ac:dyDescent="0.3">
      <c r="A515" s="9" t="s">
        <v>182</v>
      </c>
      <c r="B515" s="7"/>
      <c r="C515" s="7"/>
      <c r="D515" s="7">
        <f t="shared" si="7"/>
        <v>0</v>
      </c>
    </row>
    <row r="516" spans="1:4" ht="18" hidden="1" x14ac:dyDescent="0.3">
      <c r="A516" s="16" t="s">
        <v>183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6" t="s">
        <v>184</v>
      </c>
      <c r="B517" s="7"/>
      <c r="C517" s="7"/>
      <c r="D517" s="7">
        <f t="shared" si="8"/>
        <v>0</v>
      </c>
    </row>
    <row r="518" spans="1:4" ht="18" hidden="1" x14ac:dyDescent="0.3">
      <c r="A518" s="16" t="s">
        <v>185</v>
      </c>
      <c r="B518" s="7"/>
      <c r="C518" s="7"/>
      <c r="D518" s="7">
        <f t="shared" si="8"/>
        <v>0</v>
      </c>
    </row>
    <row r="519" spans="1:4" ht="18" hidden="1" x14ac:dyDescent="0.3">
      <c r="A519" s="16" t="s">
        <v>186</v>
      </c>
      <c r="B519" s="7"/>
      <c r="C519" s="7"/>
      <c r="D519" s="7">
        <f t="shared" si="8"/>
        <v>0</v>
      </c>
    </row>
    <row r="520" spans="1:4" ht="18" hidden="1" x14ac:dyDescent="0.3">
      <c r="A520" s="12" t="s">
        <v>187</v>
      </c>
      <c r="B520" s="7"/>
      <c r="C520" s="7"/>
      <c r="D520" s="7">
        <f t="shared" si="8"/>
        <v>0</v>
      </c>
    </row>
    <row r="521" spans="1:4" ht="18" hidden="1" x14ac:dyDescent="0.3">
      <c r="A521" s="9" t="s">
        <v>188</v>
      </c>
      <c r="B521" s="7"/>
      <c r="C521" s="7"/>
      <c r="D521" s="7">
        <f t="shared" si="8"/>
        <v>0</v>
      </c>
    </row>
    <row r="522" spans="1:4" ht="18" hidden="1" x14ac:dyDescent="0.3">
      <c r="A522" s="32" t="s">
        <v>189</v>
      </c>
      <c r="B522" s="7"/>
      <c r="C522" s="7"/>
      <c r="D522" s="7">
        <f t="shared" si="8"/>
        <v>0</v>
      </c>
    </row>
    <row r="523" spans="1:4" ht="18" hidden="1" x14ac:dyDescent="0.3">
      <c r="A523" s="32" t="s">
        <v>190</v>
      </c>
      <c r="B523" s="7"/>
      <c r="C523" s="7"/>
      <c r="D523" s="7">
        <f t="shared" si="8"/>
        <v>0</v>
      </c>
    </row>
    <row r="524" spans="1:4" ht="18" hidden="1" x14ac:dyDescent="0.3">
      <c r="A524" s="32" t="s">
        <v>191</v>
      </c>
      <c r="B524" s="7"/>
      <c r="C524" s="7"/>
      <c r="D524" s="7">
        <f t="shared" si="8"/>
        <v>0</v>
      </c>
    </row>
    <row r="525" spans="1:4" ht="18" hidden="1" x14ac:dyDescent="0.3">
      <c r="A525" s="32" t="s">
        <v>192</v>
      </c>
      <c r="B525" s="7"/>
      <c r="C525" s="7"/>
      <c r="D525" s="7">
        <f t="shared" si="8"/>
        <v>0</v>
      </c>
    </row>
    <row r="526" spans="1:4" ht="18" hidden="1" x14ac:dyDescent="0.3">
      <c r="A526" s="9" t="s">
        <v>193</v>
      </c>
      <c r="B526" s="7"/>
      <c r="C526" s="7"/>
      <c r="D526" s="7">
        <f t="shared" si="8"/>
        <v>0</v>
      </c>
    </row>
    <row r="527" spans="1:4" ht="18" hidden="1" x14ac:dyDescent="0.3">
      <c r="A527" s="33" t="s">
        <v>194</v>
      </c>
      <c r="B527" s="7"/>
      <c r="C527" s="7"/>
      <c r="D527" s="7">
        <f t="shared" si="8"/>
        <v>0</v>
      </c>
    </row>
    <row r="528" spans="1:4" ht="18" hidden="1" x14ac:dyDescent="0.3">
      <c r="A528" s="9" t="s">
        <v>195</v>
      </c>
      <c r="B528" s="7"/>
      <c r="C528" s="7"/>
      <c r="D528" s="7">
        <f t="shared" si="8"/>
        <v>0</v>
      </c>
    </row>
    <row r="529" spans="1:4" ht="18" hidden="1" x14ac:dyDescent="0.3">
      <c r="A529" s="12" t="s">
        <v>196</v>
      </c>
      <c r="B529" s="7"/>
      <c r="C529" s="7"/>
      <c r="D529" s="7">
        <f t="shared" si="8"/>
        <v>0</v>
      </c>
    </row>
    <row r="530" spans="1:4" ht="18" hidden="1" x14ac:dyDescent="0.3">
      <c r="A530" s="9" t="s">
        <v>197</v>
      </c>
      <c r="B530" s="7"/>
      <c r="C530" s="7"/>
      <c r="D530" s="7">
        <f t="shared" si="8"/>
        <v>0</v>
      </c>
    </row>
    <row r="531" spans="1:4" ht="18" hidden="1" x14ac:dyDescent="0.3">
      <c r="A531" s="9" t="s">
        <v>198</v>
      </c>
      <c r="B531" s="7"/>
      <c r="C531" s="7"/>
      <c r="D531" s="7">
        <f t="shared" si="8"/>
        <v>0</v>
      </c>
    </row>
    <row r="532" spans="1:4" ht="18" x14ac:dyDescent="0.3">
      <c r="A532" s="9" t="s">
        <v>199</v>
      </c>
      <c r="B532" s="7">
        <f>500+200+40+40</f>
        <v>780</v>
      </c>
      <c r="C532" s="7">
        <v>7500</v>
      </c>
      <c r="D532" s="7">
        <f t="shared" si="8"/>
        <v>5850000</v>
      </c>
    </row>
    <row r="533" spans="1:4" ht="18" hidden="1" x14ac:dyDescent="0.3">
      <c r="A533" s="34" t="s">
        <v>200</v>
      </c>
      <c r="B533" s="7"/>
      <c r="C533" s="7"/>
      <c r="D533" s="7">
        <f t="shared" si="8"/>
        <v>0</v>
      </c>
    </row>
    <row r="534" spans="1:4" ht="18" hidden="1" x14ac:dyDescent="0.3">
      <c r="A534" s="34" t="s">
        <v>201</v>
      </c>
      <c r="B534" s="7"/>
      <c r="C534" s="7"/>
      <c r="D534" s="7">
        <f t="shared" si="8"/>
        <v>0</v>
      </c>
    </row>
    <row r="535" spans="1:4" ht="18" hidden="1" x14ac:dyDescent="0.3">
      <c r="A535" s="9" t="s">
        <v>202</v>
      </c>
      <c r="B535" s="7"/>
      <c r="C535" s="7"/>
      <c r="D535" s="7">
        <f t="shared" si="8"/>
        <v>0</v>
      </c>
    </row>
    <row r="536" spans="1:4" ht="18" hidden="1" x14ac:dyDescent="0.3">
      <c r="A536" s="11" t="s">
        <v>203</v>
      </c>
      <c r="B536" s="7"/>
      <c r="C536" s="7"/>
      <c r="D536" s="7">
        <f t="shared" si="8"/>
        <v>0</v>
      </c>
    </row>
    <row r="537" spans="1:4" ht="18" hidden="1" x14ac:dyDescent="0.3">
      <c r="A537" s="9" t="s">
        <v>204</v>
      </c>
      <c r="B537" s="7"/>
      <c r="C537" s="7"/>
      <c r="D537" s="7">
        <f t="shared" si="8"/>
        <v>0</v>
      </c>
    </row>
    <row r="538" spans="1:4" ht="18" hidden="1" x14ac:dyDescent="0.3">
      <c r="A538" s="11" t="s">
        <v>205</v>
      </c>
      <c r="B538" s="7"/>
      <c r="C538" s="7"/>
      <c r="D538" s="7">
        <f t="shared" si="8"/>
        <v>0</v>
      </c>
    </row>
    <row r="539" spans="1:4" ht="18" hidden="1" x14ac:dyDescent="0.3">
      <c r="A539" s="9" t="s">
        <v>206</v>
      </c>
      <c r="B539" s="7"/>
      <c r="C539" s="7"/>
      <c r="D539" s="7">
        <f t="shared" si="8"/>
        <v>0</v>
      </c>
    </row>
    <row r="540" spans="1:4" ht="18" hidden="1" x14ac:dyDescent="0.3">
      <c r="A540" s="9" t="s">
        <v>207</v>
      </c>
      <c r="B540" s="7"/>
      <c r="C540" s="7"/>
      <c r="D540" s="7">
        <f t="shared" si="8"/>
        <v>0</v>
      </c>
    </row>
    <row r="541" spans="1:4" ht="18" x14ac:dyDescent="0.3">
      <c r="A541" s="9" t="s">
        <v>208</v>
      </c>
      <c r="B541" s="7">
        <f>55/0.5</f>
        <v>110</v>
      </c>
      <c r="C541" s="7">
        <v>5000</v>
      </c>
      <c r="D541" s="7">
        <f t="shared" si="8"/>
        <v>550000</v>
      </c>
    </row>
    <row r="542" spans="1:4" ht="18" hidden="1" x14ac:dyDescent="0.3">
      <c r="A542" s="9" t="s">
        <v>209</v>
      </c>
      <c r="B542" s="7"/>
      <c r="C542" s="7"/>
      <c r="D542" s="7">
        <f t="shared" si="8"/>
        <v>0</v>
      </c>
    </row>
    <row r="543" spans="1:4" ht="18" x14ac:dyDescent="0.3">
      <c r="A543" s="9" t="s">
        <v>210</v>
      </c>
      <c r="B543" s="7">
        <v>90</v>
      </c>
      <c r="C543" s="7">
        <v>17000</v>
      </c>
      <c r="D543" s="7">
        <f t="shared" si="8"/>
        <v>1530000</v>
      </c>
    </row>
    <row r="544" spans="1:4" ht="18" hidden="1" x14ac:dyDescent="0.3">
      <c r="A544" s="35" t="s">
        <v>211</v>
      </c>
      <c r="B544" s="7"/>
      <c r="C544" s="7"/>
      <c r="D544" s="7">
        <f t="shared" si="8"/>
        <v>0</v>
      </c>
    </row>
    <row r="545" spans="1:4" ht="18" hidden="1" x14ac:dyDescent="0.3">
      <c r="A545" s="9" t="s">
        <v>212</v>
      </c>
      <c r="B545" s="7"/>
      <c r="C545" s="7"/>
      <c r="D545" s="7">
        <f t="shared" si="8"/>
        <v>0</v>
      </c>
    </row>
    <row r="546" spans="1:4" ht="18" x14ac:dyDescent="0.3">
      <c r="A546" s="9" t="s">
        <v>213</v>
      </c>
      <c r="B546" s="7">
        <f>125+150+80+20</f>
        <v>375</v>
      </c>
      <c r="C546" s="7">
        <v>14500</v>
      </c>
      <c r="D546" s="7">
        <f t="shared" si="8"/>
        <v>5437500</v>
      </c>
    </row>
    <row r="547" spans="1:4" ht="18" hidden="1" x14ac:dyDescent="0.3">
      <c r="A547" s="9" t="s">
        <v>214</v>
      </c>
      <c r="B547" s="7"/>
      <c r="C547" s="7"/>
      <c r="D547" s="7">
        <f t="shared" si="8"/>
        <v>0</v>
      </c>
    </row>
    <row r="548" spans="1:4" ht="18" hidden="1" x14ac:dyDescent="0.3">
      <c r="A548" s="9" t="s">
        <v>215</v>
      </c>
      <c r="B548" s="7"/>
      <c r="C548" s="7"/>
      <c r="D548" s="7">
        <f t="shared" si="8"/>
        <v>0</v>
      </c>
    </row>
    <row r="549" spans="1:4" ht="18" hidden="1" x14ac:dyDescent="0.3">
      <c r="A549" s="9" t="s">
        <v>216</v>
      </c>
      <c r="B549" s="7"/>
      <c r="C549" s="7"/>
      <c r="D549" s="7">
        <f t="shared" si="8"/>
        <v>0</v>
      </c>
    </row>
    <row r="550" spans="1:4" ht="18" hidden="1" x14ac:dyDescent="0.3">
      <c r="A550" s="16" t="s">
        <v>217</v>
      </c>
      <c r="B550" s="7"/>
      <c r="C550" s="7"/>
      <c r="D550" s="7">
        <f t="shared" si="8"/>
        <v>0</v>
      </c>
    </row>
    <row r="551" spans="1:4" ht="18" hidden="1" x14ac:dyDescent="0.3">
      <c r="A551" s="16" t="s">
        <v>218</v>
      </c>
      <c r="B551" s="7"/>
      <c r="C551" s="7"/>
      <c r="D551" s="7">
        <f t="shared" si="8"/>
        <v>0</v>
      </c>
    </row>
    <row r="552" spans="1:4" ht="18" hidden="1" x14ac:dyDescent="0.3">
      <c r="A552" s="16" t="s">
        <v>219</v>
      </c>
      <c r="B552" s="7"/>
      <c r="C552" s="7"/>
      <c r="D552" s="7">
        <f t="shared" si="8"/>
        <v>0</v>
      </c>
    </row>
    <row r="553" spans="1:4" ht="18" hidden="1" x14ac:dyDescent="0.3">
      <c r="A553" s="16" t="s">
        <v>220</v>
      </c>
      <c r="B553" s="7"/>
      <c r="C553" s="7"/>
      <c r="D553" s="7">
        <f t="shared" si="8"/>
        <v>0</v>
      </c>
    </row>
    <row r="554" spans="1:4" ht="18" hidden="1" x14ac:dyDescent="0.3">
      <c r="A554" s="9" t="s">
        <v>221</v>
      </c>
      <c r="B554" s="7"/>
      <c r="C554" s="7"/>
      <c r="D554" s="7">
        <f t="shared" si="8"/>
        <v>0</v>
      </c>
    </row>
    <row r="555" spans="1:4" ht="18" hidden="1" x14ac:dyDescent="0.3">
      <c r="A555" s="9" t="s">
        <v>222</v>
      </c>
      <c r="B555" s="7"/>
      <c r="C555" s="7"/>
      <c r="D555" s="7">
        <f t="shared" si="8"/>
        <v>0</v>
      </c>
    </row>
    <row r="556" spans="1:4" ht="18" hidden="1" x14ac:dyDescent="0.3">
      <c r="A556" s="16" t="s">
        <v>223</v>
      </c>
      <c r="B556" s="7"/>
      <c r="C556" s="7"/>
      <c r="D556" s="7">
        <f t="shared" si="8"/>
        <v>0</v>
      </c>
    </row>
    <row r="557" spans="1:4" ht="18" hidden="1" x14ac:dyDescent="0.3">
      <c r="A557" s="16" t="s">
        <v>224</v>
      </c>
      <c r="B557" s="7"/>
      <c r="C557" s="7"/>
      <c r="D557" s="7">
        <f t="shared" si="8"/>
        <v>0</v>
      </c>
    </row>
    <row r="558" spans="1:4" ht="18" hidden="1" x14ac:dyDescent="0.3">
      <c r="A558" s="11" t="s">
        <v>225</v>
      </c>
      <c r="B558" s="7"/>
      <c r="C558" s="7"/>
      <c r="D558" s="7">
        <f t="shared" si="8"/>
        <v>0</v>
      </c>
    </row>
    <row r="559" spans="1:4" ht="18" hidden="1" x14ac:dyDescent="0.3">
      <c r="A559" s="12" t="s">
        <v>226</v>
      </c>
      <c r="B559" s="7"/>
      <c r="C559" s="7"/>
      <c r="D559" s="7">
        <f t="shared" si="8"/>
        <v>0</v>
      </c>
    </row>
    <row r="560" spans="1:4" ht="18" hidden="1" x14ac:dyDescent="0.3">
      <c r="A560" s="11" t="s">
        <v>227</v>
      </c>
      <c r="B560" s="7"/>
      <c r="C560" s="7"/>
      <c r="D560" s="7">
        <f t="shared" si="8"/>
        <v>0</v>
      </c>
    </row>
    <row r="561" spans="1:4" ht="18" hidden="1" x14ac:dyDescent="0.3">
      <c r="A561" s="11" t="s">
        <v>228</v>
      </c>
      <c r="B561" s="7"/>
      <c r="C561" s="7"/>
      <c r="D561" s="7">
        <f t="shared" si="8"/>
        <v>0</v>
      </c>
    </row>
    <row r="562" spans="1:4" ht="18" hidden="1" x14ac:dyDescent="0.3">
      <c r="A562" s="34" t="s">
        <v>229</v>
      </c>
      <c r="B562" s="7"/>
      <c r="C562" s="7"/>
      <c r="D562" s="7">
        <f t="shared" si="8"/>
        <v>0</v>
      </c>
    </row>
    <row r="563" spans="1:4" ht="18" hidden="1" x14ac:dyDescent="0.3">
      <c r="A563" s="9" t="s">
        <v>230</v>
      </c>
      <c r="B563" s="7"/>
      <c r="C563" s="7"/>
      <c r="D563" s="7">
        <f t="shared" si="8"/>
        <v>0</v>
      </c>
    </row>
    <row r="564" spans="1:4" ht="18" hidden="1" x14ac:dyDescent="0.3">
      <c r="A564" s="9" t="s">
        <v>231</v>
      </c>
      <c r="B564" s="7"/>
      <c r="C564" s="7"/>
      <c r="D564" s="7">
        <f t="shared" si="8"/>
        <v>0</v>
      </c>
    </row>
    <row r="565" spans="1:4" ht="18" hidden="1" x14ac:dyDescent="0.3">
      <c r="A565" s="13" t="s">
        <v>232</v>
      </c>
      <c r="B565" s="7"/>
      <c r="C565" s="7"/>
      <c r="D565" s="7">
        <f t="shared" si="8"/>
        <v>0</v>
      </c>
    </row>
    <row r="566" spans="1:4" ht="18" hidden="1" x14ac:dyDescent="0.3">
      <c r="A566" s="13" t="s">
        <v>233</v>
      </c>
      <c r="B566" s="7"/>
      <c r="C566" s="7"/>
      <c r="D566" s="7">
        <f t="shared" si="8"/>
        <v>0</v>
      </c>
    </row>
    <row r="567" spans="1:4" ht="18" hidden="1" x14ac:dyDescent="0.3">
      <c r="A567" s="32" t="s">
        <v>234</v>
      </c>
      <c r="B567" s="7"/>
      <c r="C567" s="7"/>
      <c r="D567" s="7">
        <f t="shared" si="8"/>
        <v>0</v>
      </c>
    </row>
    <row r="568" spans="1:4" ht="18" hidden="1" x14ac:dyDescent="0.3">
      <c r="A568" s="9" t="s">
        <v>235</v>
      </c>
      <c r="B568" s="7"/>
      <c r="C568" s="7"/>
      <c r="D568" s="7">
        <f t="shared" si="8"/>
        <v>0</v>
      </c>
    </row>
    <row r="569" spans="1:4" ht="18" hidden="1" x14ac:dyDescent="0.3">
      <c r="A569" s="9" t="s">
        <v>236</v>
      </c>
      <c r="B569" s="7"/>
      <c r="C569" s="7"/>
      <c r="D569" s="7">
        <f t="shared" si="8"/>
        <v>0</v>
      </c>
    </row>
    <row r="570" spans="1:4" ht="18" hidden="1" x14ac:dyDescent="0.3">
      <c r="A570" s="9" t="s">
        <v>237</v>
      </c>
      <c r="B570" s="15"/>
      <c r="C570" s="15"/>
      <c r="D570" s="7">
        <f t="shared" si="8"/>
        <v>0</v>
      </c>
    </row>
    <row r="571" spans="1:4" ht="18" hidden="1" x14ac:dyDescent="0.3">
      <c r="A571" s="32" t="s">
        <v>238</v>
      </c>
      <c r="B571" s="7"/>
      <c r="C571" s="7"/>
      <c r="D571" s="7">
        <f t="shared" si="8"/>
        <v>0</v>
      </c>
    </row>
    <row r="572" spans="1:4" ht="18" hidden="1" x14ac:dyDescent="0.3">
      <c r="A572" s="9" t="s">
        <v>239</v>
      </c>
      <c r="B572" s="15"/>
      <c r="C572" s="15"/>
      <c r="D572" s="7">
        <f t="shared" si="8"/>
        <v>0</v>
      </c>
    </row>
    <row r="573" spans="1:4" ht="18" hidden="1" x14ac:dyDescent="0.3">
      <c r="A573" s="9" t="s">
        <v>240</v>
      </c>
      <c r="B573" s="7"/>
      <c r="C573" s="7"/>
      <c r="D573" s="7">
        <f t="shared" si="8"/>
        <v>0</v>
      </c>
    </row>
    <row r="574" spans="1:4" ht="18" hidden="1" x14ac:dyDescent="0.3">
      <c r="A574" s="11" t="s">
        <v>241</v>
      </c>
      <c r="B574" s="7"/>
      <c r="C574" s="7"/>
      <c r="D574" s="7">
        <f t="shared" si="8"/>
        <v>0</v>
      </c>
    </row>
    <row r="575" spans="1:4" ht="18" hidden="1" x14ac:dyDescent="0.3">
      <c r="A575" s="9" t="s">
        <v>242</v>
      </c>
      <c r="B575" s="7"/>
      <c r="C575" s="7"/>
      <c r="D575" s="7">
        <f t="shared" si="8"/>
        <v>0</v>
      </c>
    </row>
    <row r="576" spans="1:4" ht="18" hidden="1" x14ac:dyDescent="0.3">
      <c r="A576" s="9" t="s">
        <v>243</v>
      </c>
      <c r="B576" s="7"/>
      <c r="C576" s="7"/>
      <c r="D576" s="7">
        <f t="shared" si="8"/>
        <v>0</v>
      </c>
    </row>
    <row r="577" spans="1:4" ht="18" hidden="1" x14ac:dyDescent="0.3">
      <c r="A577" s="9" t="s">
        <v>244</v>
      </c>
      <c r="B577" s="7"/>
      <c r="C577" s="7"/>
      <c r="D577" s="7">
        <f t="shared" si="8"/>
        <v>0</v>
      </c>
    </row>
    <row r="578" spans="1:4" ht="18" hidden="1" x14ac:dyDescent="0.3">
      <c r="A578" s="9" t="s">
        <v>245</v>
      </c>
      <c r="B578" s="7"/>
      <c r="C578" s="7"/>
      <c r="D578" s="7">
        <f t="shared" si="8"/>
        <v>0</v>
      </c>
    </row>
    <row r="579" spans="1:4" ht="18" hidden="1" x14ac:dyDescent="0.3">
      <c r="A579" s="9" t="s">
        <v>246</v>
      </c>
      <c r="B579" s="7"/>
      <c r="C579" s="7"/>
      <c r="D579" s="7">
        <f t="shared" si="8"/>
        <v>0</v>
      </c>
    </row>
    <row r="580" spans="1:4" ht="18" hidden="1" x14ac:dyDescent="0.3">
      <c r="A580" s="16" t="s">
        <v>247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21" t="s">
        <v>248</v>
      </c>
      <c r="B581" s="7"/>
      <c r="C581" s="7"/>
      <c r="D581" s="7">
        <f t="shared" si="9"/>
        <v>0</v>
      </c>
    </row>
    <row r="582" spans="1:4" ht="18" hidden="1" x14ac:dyDescent="0.3">
      <c r="A582" s="21" t="s">
        <v>249</v>
      </c>
      <c r="B582" s="7"/>
      <c r="C582" s="7"/>
      <c r="D582" s="7">
        <f t="shared" si="9"/>
        <v>0</v>
      </c>
    </row>
    <row r="583" spans="1:4" ht="18" hidden="1" x14ac:dyDescent="0.3">
      <c r="A583" s="9" t="s">
        <v>250</v>
      </c>
      <c r="B583" s="7"/>
      <c r="C583" s="7"/>
      <c r="D583" s="7">
        <f t="shared" si="9"/>
        <v>0</v>
      </c>
    </row>
    <row r="584" spans="1:4" ht="18" hidden="1" x14ac:dyDescent="0.3">
      <c r="A584" s="9" t="s">
        <v>251</v>
      </c>
      <c r="B584" s="7"/>
      <c r="C584" s="7"/>
      <c r="D584" s="7">
        <f t="shared" si="9"/>
        <v>0</v>
      </c>
    </row>
    <row r="585" spans="1:4" ht="18" hidden="1" x14ac:dyDescent="0.3">
      <c r="A585" s="9" t="s">
        <v>252</v>
      </c>
      <c r="B585" s="7"/>
      <c r="C585" s="7"/>
      <c r="D585" s="7">
        <f t="shared" si="9"/>
        <v>0</v>
      </c>
    </row>
    <row r="586" spans="1:4" ht="18" hidden="1" x14ac:dyDescent="0.3">
      <c r="A586" s="9" t="s">
        <v>253</v>
      </c>
      <c r="B586" s="7"/>
      <c r="C586" s="7"/>
      <c r="D586" s="7">
        <f t="shared" si="9"/>
        <v>0</v>
      </c>
    </row>
    <row r="587" spans="1:4" ht="18" hidden="1" x14ac:dyDescent="0.3">
      <c r="A587" s="9" t="s">
        <v>254</v>
      </c>
      <c r="B587" s="7"/>
      <c r="C587" s="7"/>
      <c r="D587" s="7">
        <f t="shared" si="9"/>
        <v>0</v>
      </c>
    </row>
    <row r="588" spans="1:4" ht="18" hidden="1" x14ac:dyDescent="0.3">
      <c r="A588" s="9" t="s">
        <v>255</v>
      </c>
      <c r="B588" s="7"/>
      <c r="C588" s="7"/>
      <c r="D588" s="7">
        <f t="shared" si="9"/>
        <v>0</v>
      </c>
    </row>
    <row r="589" spans="1:4" ht="18" hidden="1" x14ac:dyDescent="0.3">
      <c r="A589" s="9" t="s">
        <v>256</v>
      </c>
      <c r="B589" s="7"/>
      <c r="C589" s="7"/>
      <c r="D589" s="7">
        <f t="shared" si="9"/>
        <v>0</v>
      </c>
    </row>
    <row r="590" spans="1:4" ht="18" hidden="1" x14ac:dyDescent="0.3">
      <c r="A590" s="9" t="s">
        <v>257</v>
      </c>
      <c r="B590" s="15"/>
      <c r="C590" s="15"/>
      <c r="D590" s="7">
        <f t="shared" si="9"/>
        <v>0</v>
      </c>
    </row>
    <row r="591" spans="1:4" ht="18" hidden="1" x14ac:dyDescent="0.3">
      <c r="A591" s="13" t="s">
        <v>258</v>
      </c>
      <c r="B591" s="7"/>
      <c r="C591" s="7"/>
      <c r="D591" s="7">
        <f t="shared" si="9"/>
        <v>0</v>
      </c>
    </row>
    <row r="592" spans="1:4" ht="18" hidden="1" x14ac:dyDescent="0.3">
      <c r="A592" s="9" t="s">
        <v>259</v>
      </c>
      <c r="B592" s="7"/>
      <c r="C592" s="7"/>
      <c r="D592" s="7">
        <f t="shared" si="9"/>
        <v>0</v>
      </c>
    </row>
    <row r="593" spans="1:4" ht="18" hidden="1" x14ac:dyDescent="0.3">
      <c r="A593" s="11" t="s">
        <v>260</v>
      </c>
      <c r="B593" s="7"/>
      <c r="C593" s="7"/>
      <c r="D593" s="7">
        <f t="shared" si="9"/>
        <v>0</v>
      </c>
    </row>
    <row r="594" spans="1:4" ht="18" hidden="1" x14ac:dyDescent="0.3">
      <c r="A594" s="11" t="s">
        <v>261</v>
      </c>
      <c r="B594" s="7"/>
      <c r="C594" s="7"/>
      <c r="D594" s="7">
        <f t="shared" si="9"/>
        <v>0</v>
      </c>
    </row>
    <row r="595" spans="1:4" ht="18" hidden="1" x14ac:dyDescent="0.3">
      <c r="A595" s="9" t="s">
        <v>262</v>
      </c>
      <c r="B595" s="7"/>
      <c r="C595" s="7"/>
      <c r="D595" s="7">
        <f t="shared" si="9"/>
        <v>0</v>
      </c>
    </row>
    <row r="596" spans="1:4" ht="18" hidden="1" x14ac:dyDescent="0.3">
      <c r="A596" s="9" t="s">
        <v>263</v>
      </c>
      <c r="B596" s="7"/>
      <c r="C596" s="7"/>
      <c r="D596" s="7">
        <f t="shared" si="9"/>
        <v>0</v>
      </c>
    </row>
    <row r="597" spans="1:4" ht="18" hidden="1" x14ac:dyDescent="0.3">
      <c r="A597" s="9" t="s">
        <v>264</v>
      </c>
      <c r="B597" s="7"/>
      <c r="C597" s="7"/>
      <c r="D597" s="7">
        <f t="shared" si="9"/>
        <v>0</v>
      </c>
    </row>
    <row r="598" spans="1:4" ht="18" hidden="1" x14ac:dyDescent="0.3">
      <c r="A598" s="9" t="s">
        <v>265</v>
      </c>
      <c r="B598" s="7"/>
      <c r="C598" s="7"/>
      <c r="D598" s="7">
        <f t="shared" si="9"/>
        <v>0</v>
      </c>
    </row>
    <row r="599" spans="1:4" ht="18" hidden="1" x14ac:dyDescent="0.3">
      <c r="A599" s="9" t="s">
        <v>266</v>
      </c>
      <c r="B599" s="7"/>
      <c r="C599" s="7"/>
      <c r="D599" s="7">
        <f t="shared" si="9"/>
        <v>0</v>
      </c>
    </row>
    <row r="600" spans="1:4" ht="18" x14ac:dyDescent="0.3">
      <c r="A600" s="9" t="s">
        <v>267</v>
      </c>
      <c r="B600" s="7">
        <v>6</v>
      </c>
      <c r="C600" s="7">
        <v>10000</v>
      </c>
      <c r="D600" s="7">
        <f t="shared" si="9"/>
        <v>60000</v>
      </c>
    </row>
    <row r="601" spans="1:4" ht="18" hidden="1" x14ac:dyDescent="0.3">
      <c r="A601" s="9" t="s">
        <v>268</v>
      </c>
      <c r="B601" s="7"/>
      <c r="C601" s="7"/>
      <c r="D601" s="7">
        <f t="shared" si="9"/>
        <v>0</v>
      </c>
    </row>
    <row r="602" spans="1:4" ht="18" hidden="1" x14ac:dyDescent="0.3">
      <c r="A602" s="32" t="s">
        <v>269</v>
      </c>
      <c r="B602" s="7"/>
      <c r="C602" s="7"/>
      <c r="D602" s="7">
        <f t="shared" si="9"/>
        <v>0</v>
      </c>
    </row>
    <row r="603" spans="1:4" ht="18" hidden="1" x14ac:dyDescent="0.3">
      <c r="A603" s="9" t="s">
        <v>270</v>
      </c>
      <c r="B603" s="7"/>
      <c r="C603" s="7"/>
      <c r="D603" s="7">
        <f t="shared" si="9"/>
        <v>0</v>
      </c>
    </row>
    <row r="604" spans="1:4" ht="18" hidden="1" x14ac:dyDescent="0.3">
      <c r="A604" s="32" t="s">
        <v>271</v>
      </c>
      <c r="B604" s="7"/>
      <c r="C604" s="7"/>
      <c r="D604" s="7">
        <f t="shared" si="9"/>
        <v>0</v>
      </c>
    </row>
    <row r="605" spans="1:4" ht="18" hidden="1" x14ac:dyDescent="0.3">
      <c r="A605" s="11" t="s">
        <v>272</v>
      </c>
      <c r="B605" s="7"/>
      <c r="C605" s="7"/>
      <c r="D605" s="7">
        <f t="shared" si="9"/>
        <v>0</v>
      </c>
    </row>
    <row r="606" spans="1:4" ht="18" hidden="1" x14ac:dyDescent="0.3">
      <c r="A606" s="32" t="s">
        <v>273</v>
      </c>
      <c r="B606" s="7"/>
      <c r="C606" s="7"/>
      <c r="D606" s="7">
        <f t="shared" si="9"/>
        <v>0</v>
      </c>
    </row>
    <row r="607" spans="1:4" ht="18" hidden="1" x14ac:dyDescent="0.3">
      <c r="A607" s="12" t="s">
        <v>274</v>
      </c>
      <c r="B607" s="15"/>
      <c r="C607" s="15"/>
      <c r="D607" s="7">
        <f t="shared" si="9"/>
        <v>0</v>
      </c>
    </row>
    <row r="608" spans="1:4" ht="18" hidden="1" x14ac:dyDescent="0.3">
      <c r="A608" s="16" t="s">
        <v>275</v>
      </c>
      <c r="B608" s="7"/>
      <c r="C608" s="7"/>
      <c r="D608" s="7">
        <f t="shared" si="9"/>
        <v>0</v>
      </c>
    </row>
    <row r="609" spans="1:4" ht="18" hidden="1" x14ac:dyDescent="0.3">
      <c r="A609" s="16" t="s">
        <v>276</v>
      </c>
      <c r="B609" s="7"/>
      <c r="C609" s="7"/>
      <c r="D609" s="7">
        <f t="shared" si="9"/>
        <v>0</v>
      </c>
    </row>
    <row r="610" spans="1:4" ht="18" hidden="1" x14ac:dyDescent="0.3">
      <c r="A610" s="16" t="s">
        <v>277</v>
      </c>
      <c r="B610" s="7"/>
      <c r="C610" s="7"/>
      <c r="D610" s="7">
        <f t="shared" si="9"/>
        <v>0</v>
      </c>
    </row>
    <row r="611" spans="1:4" ht="18" x14ac:dyDescent="0.3">
      <c r="A611" s="9" t="s">
        <v>278</v>
      </c>
      <c r="B611" s="7">
        <v>3</v>
      </c>
      <c r="C611" s="7">
        <v>9000</v>
      </c>
      <c r="D611" s="7">
        <f t="shared" si="9"/>
        <v>27000</v>
      </c>
    </row>
    <row r="612" spans="1:4" ht="18" hidden="1" x14ac:dyDescent="0.3">
      <c r="A612" s="16" t="s">
        <v>279</v>
      </c>
      <c r="B612" s="7"/>
      <c r="C612" s="7"/>
      <c r="D612" s="7">
        <f t="shared" si="9"/>
        <v>0</v>
      </c>
    </row>
    <row r="613" spans="1:4" ht="18" hidden="1" x14ac:dyDescent="0.3">
      <c r="A613" s="9" t="s">
        <v>280</v>
      </c>
      <c r="B613" s="7"/>
      <c r="C613" s="7"/>
      <c r="D613" s="7">
        <f t="shared" si="9"/>
        <v>0</v>
      </c>
    </row>
    <row r="614" spans="1:4" ht="18" x14ac:dyDescent="0.3">
      <c r="A614" s="9" t="s">
        <v>281</v>
      </c>
      <c r="B614" s="7">
        <f>20+55+20+70</f>
        <v>165</v>
      </c>
      <c r="C614" s="7">
        <v>7000</v>
      </c>
      <c r="D614" s="7">
        <f t="shared" si="9"/>
        <v>1155000</v>
      </c>
    </row>
    <row r="615" spans="1:4" ht="18" hidden="1" x14ac:dyDescent="0.3">
      <c r="A615" s="16" t="s">
        <v>282</v>
      </c>
      <c r="B615" s="7"/>
      <c r="C615" s="7"/>
      <c r="D615" s="7">
        <f t="shared" si="9"/>
        <v>0</v>
      </c>
    </row>
    <row r="616" spans="1:4" ht="18" hidden="1" x14ac:dyDescent="0.3">
      <c r="A616" s="24" t="s">
        <v>283</v>
      </c>
      <c r="B616" s="7"/>
      <c r="C616" s="7"/>
      <c r="D616" s="7">
        <f t="shared" si="9"/>
        <v>0</v>
      </c>
    </row>
    <row r="617" spans="1:4" ht="18" hidden="1" x14ac:dyDescent="0.3">
      <c r="A617" s="9" t="s">
        <v>284</v>
      </c>
      <c r="B617" s="7"/>
      <c r="C617" s="7"/>
      <c r="D617" s="7">
        <f t="shared" si="9"/>
        <v>0</v>
      </c>
    </row>
    <row r="618" spans="1:4" ht="18" hidden="1" x14ac:dyDescent="0.3">
      <c r="A618" s="13" t="s">
        <v>285</v>
      </c>
      <c r="B618" s="7"/>
      <c r="C618" s="7"/>
      <c r="D618" s="7">
        <f t="shared" si="9"/>
        <v>0</v>
      </c>
    </row>
    <row r="619" spans="1:4" ht="18" hidden="1" x14ac:dyDescent="0.3">
      <c r="A619" s="12" t="s">
        <v>286</v>
      </c>
      <c r="B619" s="7"/>
      <c r="C619" s="7"/>
      <c r="D619" s="7">
        <f t="shared" si="9"/>
        <v>0</v>
      </c>
    </row>
    <row r="620" spans="1:4" ht="18" hidden="1" x14ac:dyDescent="0.3">
      <c r="A620" s="16" t="s">
        <v>287</v>
      </c>
      <c r="B620" s="7"/>
      <c r="C620" s="7"/>
      <c r="D620" s="7">
        <f t="shared" si="9"/>
        <v>0</v>
      </c>
    </row>
    <row r="621" spans="1:4" ht="18" hidden="1" x14ac:dyDescent="0.3">
      <c r="A621" s="13" t="s">
        <v>288</v>
      </c>
      <c r="B621" s="7"/>
      <c r="C621" s="7"/>
      <c r="D621" s="7">
        <f t="shared" si="9"/>
        <v>0</v>
      </c>
    </row>
    <row r="622" spans="1:4" ht="18" hidden="1" x14ac:dyDescent="0.3">
      <c r="A622" s="9" t="s">
        <v>289</v>
      </c>
      <c r="B622" s="7"/>
      <c r="C622" s="7"/>
      <c r="D622" s="7">
        <f t="shared" si="9"/>
        <v>0</v>
      </c>
    </row>
    <row r="623" spans="1:4" ht="18" hidden="1" x14ac:dyDescent="0.3">
      <c r="A623" s="16" t="s">
        <v>290</v>
      </c>
      <c r="B623" s="7"/>
      <c r="C623" s="7"/>
      <c r="D623" s="7">
        <f t="shared" si="9"/>
        <v>0</v>
      </c>
    </row>
    <row r="624" spans="1:4" ht="18" hidden="1" x14ac:dyDescent="0.3">
      <c r="A624" s="12" t="s">
        <v>291</v>
      </c>
      <c r="B624" s="7"/>
      <c r="C624" s="7"/>
      <c r="D624" s="7">
        <f t="shared" si="9"/>
        <v>0</v>
      </c>
    </row>
    <row r="625" spans="1:4" ht="18" hidden="1" x14ac:dyDescent="0.3">
      <c r="A625" s="9" t="s">
        <v>292</v>
      </c>
      <c r="B625" s="7"/>
      <c r="C625" s="7"/>
      <c r="D625" s="7">
        <f t="shared" si="9"/>
        <v>0</v>
      </c>
    </row>
    <row r="626" spans="1:4" ht="18" hidden="1" x14ac:dyDescent="0.3">
      <c r="A626" s="11" t="s">
        <v>293</v>
      </c>
      <c r="B626" s="7"/>
      <c r="C626" s="7"/>
      <c r="D626" s="7">
        <f t="shared" si="9"/>
        <v>0</v>
      </c>
    </row>
    <row r="627" spans="1:4" ht="18" hidden="1" x14ac:dyDescent="0.3">
      <c r="A627" s="9" t="s">
        <v>294</v>
      </c>
      <c r="B627" s="7"/>
      <c r="C627" s="7"/>
      <c r="D627" s="7">
        <f t="shared" si="9"/>
        <v>0</v>
      </c>
    </row>
    <row r="628" spans="1:4" ht="18" hidden="1" x14ac:dyDescent="0.3">
      <c r="A628" s="12" t="s">
        <v>295</v>
      </c>
      <c r="B628" s="7"/>
      <c r="C628" s="7"/>
      <c r="D628" s="7">
        <f t="shared" si="9"/>
        <v>0</v>
      </c>
    </row>
    <row r="629" spans="1:4" ht="18" hidden="1" x14ac:dyDescent="0.3">
      <c r="A629" s="12" t="s">
        <v>296</v>
      </c>
      <c r="B629" s="7"/>
      <c r="C629" s="7"/>
      <c r="D629" s="7">
        <f t="shared" si="9"/>
        <v>0</v>
      </c>
    </row>
    <row r="630" spans="1:4" ht="18" hidden="1" x14ac:dyDescent="0.3">
      <c r="A630" s="9" t="s">
        <v>297</v>
      </c>
      <c r="B630" s="7"/>
      <c r="C630" s="7"/>
      <c r="D630" s="7">
        <f t="shared" si="9"/>
        <v>0</v>
      </c>
    </row>
    <row r="631" spans="1:4" ht="18" hidden="1" x14ac:dyDescent="0.3">
      <c r="A631" s="9" t="s">
        <v>298</v>
      </c>
      <c r="B631" s="7"/>
      <c r="C631" s="7"/>
      <c r="D631" s="7">
        <f t="shared" si="9"/>
        <v>0</v>
      </c>
    </row>
    <row r="632" spans="1:4" ht="18" hidden="1" x14ac:dyDescent="0.3">
      <c r="A632" s="9" t="s">
        <v>299</v>
      </c>
      <c r="B632" s="7"/>
      <c r="C632" s="7"/>
      <c r="D632" s="7">
        <f t="shared" si="9"/>
        <v>0</v>
      </c>
    </row>
    <row r="633" spans="1:4" ht="18" hidden="1" x14ac:dyDescent="0.3">
      <c r="A633" s="13" t="s">
        <v>300</v>
      </c>
      <c r="B633" s="7"/>
      <c r="C633" s="7"/>
      <c r="D633" s="7">
        <f t="shared" si="9"/>
        <v>0</v>
      </c>
    </row>
    <row r="634" spans="1:4" ht="18" hidden="1" x14ac:dyDescent="0.3">
      <c r="A634" s="13" t="s">
        <v>301</v>
      </c>
      <c r="B634" s="7"/>
      <c r="C634" s="7"/>
      <c r="D634" s="7">
        <f t="shared" si="9"/>
        <v>0</v>
      </c>
    </row>
    <row r="635" spans="1:4" ht="18" hidden="1" x14ac:dyDescent="0.3">
      <c r="A635" s="21" t="s">
        <v>302</v>
      </c>
      <c r="B635" s="7"/>
      <c r="C635" s="7"/>
      <c r="D635" s="7">
        <f t="shared" si="9"/>
        <v>0</v>
      </c>
    </row>
    <row r="636" spans="1:4" ht="18" hidden="1" x14ac:dyDescent="0.3">
      <c r="A636" s="13" t="s">
        <v>303</v>
      </c>
      <c r="B636" s="7"/>
      <c r="C636" s="7"/>
      <c r="D636" s="7">
        <f t="shared" si="9"/>
        <v>0</v>
      </c>
    </row>
    <row r="637" spans="1:4" ht="18" hidden="1" x14ac:dyDescent="0.3">
      <c r="A637" s="9" t="s">
        <v>304</v>
      </c>
      <c r="B637" s="7"/>
      <c r="C637" s="7"/>
      <c r="D637" s="7">
        <f t="shared" si="9"/>
        <v>0</v>
      </c>
    </row>
    <row r="638" spans="1:4" ht="18" hidden="1" x14ac:dyDescent="0.3">
      <c r="A638" s="9" t="s">
        <v>305</v>
      </c>
      <c r="B638" s="7"/>
      <c r="C638" s="7"/>
      <c r="D638" s="7">
        <f t="shared" si="9"/>
        <v>0</v>
      </c>
    </row>
    <row r="639" spans="1:4" ht="18" hidden="1" x14ac:dyDescent="0.3">
      <c r="A639" s="9" t="s">
        <v>306</v>
      </c>
      <c r="B639" s="7"/>
      <c r="C639" s="7"/>
      <c r="D639" s="7">
        <f t="shared" si="9"/>
        <v>0</v>
      </c>
    </row>
    <row r="640" spans="1:4" ht="18" hidden="1" x14ac:dyDescent="0.3">
      <c r="A640" s="9" t="s">
        <v>307</v>
      </c>
      <c r="B640" s="7"/>
      <c r="C640" s="7"/>
      <c r="D640" s="7">
        <f t="shared" si="9"/>
        <v>0</v>
      </c>
    </row>
    <row r="641" spans="1:4" ht="18" hidden="1" x14ac:dyDescent="0.3">
      <c r="A641" s="21" t="s">
        <v>308</v>
      </c>
      <c r="B641" s="7"/>
      <c r="C641" s="7"/>
      <c r="D641" s="7">
        <f t="shared" si="9"/>
        <v>0</v>
      </c>
    </row>
    <row r="642" spans="1:4" ht="18" hidden="1" x14ac:dyDescent="0.3">
      <c r="A642" s="9" t="s">
        <v>309</v>
      </c>
      <c r="B642" s="7"/>
      <c r="C642" s="7"/>
      <c r="D642" s="7">
        <f t="shared" si="9"/>
        <v>0</v>
      </c>
    </row>
    <row r="643" spans="1:4" ht="18" hidden="1" x14ac:dyDescent="0.3">
      <c r="A643" s="9" t="s">
        <v>310</v>
      </c>
      <c r="B643" s="7"/>
      <c r="C643" s="7"/>
      <c r="D643" s="7">
        <f t="shared" si="9"/>
        <v>0</v>
      </c>
    </row>
    <row r="644" spans="1:4" ht="18" hidden="1" x14ac:dyDescent="0.3">
      <c r="A644" s="12" t="s">
        <v>311</v>
      </c>
      <c r="B644" s="7"/>
      <c r="C644" s="7"/>
      <c r="D644" s="7">
        <f t="shared" ref="D644:D661" si="10">B644*C644</f>
        <v>0</v>
      </c>
    </row>
    <row r="645" spans="1:4" ht="18" hidden="1" x14ac:dyDescent="0.3">
      <c r="A645" s="9" t="s">
        <v>312</v>
      </c>
      <c r="B645" s="37"/>
      <c r="C645" s="37"/>
      <c r="D645" s="7">
        <f t="shared" si="10"/>
        <v>0</v>
      </c>
    </row>
    <row r="646" spans="1:4" ht="18" hidden="1" x14ac:dyDescent="0.3">
      <c r="A646" s="9" t="s">
        <v>313</v>
      </c>
      <c r="B646" s="7"/>
      <c r="C646" s="7"/>
      <c r="D646" s="7">
        <f t="shared" si="10"/>
        <v>0</v>
      </c>
    </row>
    <row r="647" spans="1:4" ht="18" hidden="1" x14ac:dyDescent="0.3">
      <c r="A647" s="9" t="s">
        <v>314</v>
      </c>
      <c r="B647" s="7"/>
      <c r="C647" s="7"/>
      <c r="D647" s="7">
        <f t="shared" si="10"/>
        <v>0</v>
      </c>
    </row>
    <row r="648" spans="1:4" ht="18" hidden="1" x14ac:dyDescent="0.3">
      <c r="A648" s="21" t="s">
        <v>315</v>
      </c>
      <c r="B648" s="7"/>
      <c r="C648" s="7"/>
      <c r="D648" s="7">
        <f t="shared" si="10"/>
        <v>0</v>
      </c>
    </row>
    <row r="649" spans="1:4" ht="18" hidden="1" x14ac:dyDescent="0.3">
      <c r="A649" s="21" t="s">
        <v>316</v>
      </c>
      <c r="B649" s="7"/>
      <c r="C649" s="7"/>
      <c r="D649" s="7">
        <f t="shared" si="10"/>
        <v>0</v>
      </c>
    </row>
    <row r="650" spans="1:4" ht="18" hidden="1" x14ac:dyDescent="0.3">
      <c r="A650" s="9" t="s">
        <v>317</v>
      </c>
      <c r="B650" s="7"/>
      <c r="C650" s="7"/>
      <c r="D650" s="7">
        <f t="shared" si="10"/>
        <v>0</v>
      </c>
    </row>
    <row r="651" spans="1:4" ht="18" hidden="1" x14ac:dyDescent="0.3">
      <c r="A651" s="9" t="s">
        <v>318</v>
      </c>
      <c r="B651" s="7"/>
      <c r="C651" s="7"/>
      <c r="D651" s="7">
        <f t="shared" si="10"/>
        <v>0</v>
      </c>
    </row>
    <row r="652" spans="1:4" ht="18" hidden="1" x14ac:dyDescent="0.3">
      <c r="A652" s="21" t="s">
        <v>319</v>
      </c>
      <c r="B652" s="7"/>
      <c r="C652" s="7"/>
      <c r="D652" s="7">
        <f t="shared" si="10"/>
        <v>0</v>
      </c>
    </row>
    <row r="653" spans="1:4" ht="18" hidden="1" x14ac:dyDescent="0.3">
      <c r="A653" s="9" t="s">
        <v>320</v>
      </c>
      <c r="B653" s="7"/>
      <c r="C653" s="7"/>
      <c r="D653" s="7">
        <f t="shared" si="10"/>
        <v>0</v>
      </c>
    </row>
    <row r="654" spans="1:4" ht="18" hidden="1" x14ac:dyDescent="0.3">
      <c r="A654" s="9" t="s">
        <v>321</v>
      </c>
      <c r="B654" s="7"/>
      <c r="C654" s="7"/>
      <c r="D654" s="7">
        <f t="shared" si="10"/>
        <v>0</v>
      </c>
    </row>
    <row r="655" spans="1:4" ht="18" hidden="1" x14ac:dyDescent="0.3">
      <c r="A655" s="9" t="s">
        <v>322</v>
      </c>
      <c r="B655" s="7"/>
      <c r="C655" s="7"/>
      <c r="D655" s="7">
        <f t="shared" si="10"/>
        <v>0</v>
      </c>
    </row>
    <row r="656" spans="1:4" ht="18" hidden="1" x14ac:dyDescent="0.3">
      <c r="A656" s="9" t="s">
        <v>323</v>
      </c>
      <c r="B656" s="7"/>
      <c r="C656" s="7"/>
      <c r="D656" s="7">
        <f t="shared" si="10"/>
        <v>0</v>
      </c>
    </row>
    <row r="657" spans="1:4" ht="18" hidden="1" x14ac:dyDescent="0.3">
      <c r="A657" s="9" t="s">
        <v>324</v>
      </c>
      <c r="B657" s="7"/>
      <c r="C657" s="7"/>
      <c r="D657" s="7">
        <f t="shared" si="10"/>
        <v>0</v>
      </c>
    </row>
    <row r="658" spans="1:4" ht="18" hidden="1" x14ac:dyDescent="0.3">
      <c r="A658" s="9" t="s">
        <v>325</v>
      </c>
      <c r="B658" s="7"/>
      <c r="C658" s="7"/>
      <c r="D658" s="7">
        <f t="shared" si="10"/>
        <v>0</v>
      </c>
    </row>
    <row r="659" spans="1:4" ht="18" hidden="1" x14ac:dyDescent="0.3">
      <c r="A659" s="9" t="s">
        <v>326</v>
      </c>
      <c r="B659" s="7"/>
      <c r="C659" s="7"/>
      <c r="D659" s="7">
        <f t="shared" si="10"/>
        <v>0</v>
      </c>
    </row>
    <row r="660" spans="1:4" ht="18" hidden="1" x14ac:dyDescent="0.3">
      <c r="A660" s="9" t="s">
        <v>327</v>
      </c>
      <c r="B660" s="7"/>
      <c r="C660" s="7"/>
      <c r="D660" s="7">
        <f t="shared" si="10"/>
        <v>0</v>
      </c>
    </row>
    <row r="661" spans="1:4" ht="18" hidden="1" x14ac:dyDescent="0.3">
      <c r="A661" s="11" t="s">
        <v>328</v>
      </c>
      <c r="B661" s="7"/>
      <c r="C661" s="7"/>
      <c r="D661" s="7">
        <f t="shared" si="10"/>
        <v>0</v>
      </c>
    </row>
    <row r="662" spans="1:4" ht="17.399999999999999" x14ac:dyDescent="0.3">
      <c r="A662" s="38"/>
      <c r="B662" s="40">
        <f>SUM(B335:B661)</f>
        <v>7713</v>
      </c>
      <c r="C662" s="40"/>
      <c r="D662" s="40">
        <f>SUM(D338:D614)</f>
        <v>54152500</v>
      </c>
    </row>
    <row r="665" spans="1:4" x14ac:dyDescent="0.3">
      <c r="D665" s="44">
        <f>D662+D330</f>
        <v>92405600</v>
      </c>
    </row>
  </sheetData>
  <protectedRanges>
    <protectedRange password="CF71" sqref="B3:C329 B1:D2" name="tho"/>
    <protectedRange password="CF71" sqref="D3:D661" name="tho_2"/>
    <protectedRange password="CF71" sqref="B332:C661" name="tho_1"/>
  </protectedRanges>
  <autoFilter ref="A2:D662" xr:uid="{00000000-0009-0000-0000-000004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664"/>
  <sheetViews>
    <sheetView topLeftCell="A513" workbookViewId="0">
      <selection activeCell="D664" sqref="D664"/>
    </sheetView>
  </sheetViews>
  <sheetFormatPr defaultRowHeight="14.4" x14ac:dyDescent="0.3"/>
  <cols>
    <col min="1" max="1" width="60.109375" bestFit="1" customWidth="1"/>
    <col min="4" max="4" width="20.21875" customWidth="1"/>
  </cols>
  <sheetData>
    <row r="1" spans="1:4" x14ac:dyDescent="0.3">
      <c r="A1" s="1" t="s">
        <v>344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5</v>
      </c>
      <c r="C15" s="7">
        <v>10000</v>
      </c>
      <c r="D15" s="7">
        <f t="shared" si="0"/>
        <v>50000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hidden="1" x14ac:dyDescent="0.3">
      <c r="A18" s="13" t="s">
        <v>17</v>
      </c>
      <c r="B18" s="7"/>
      <c r="C18" s="7"/>
      <c r="D18" s="7">
        <f t="shared" si="0"/>
        <v>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hidden="1" x14ac:dyDescent="0.3">
      <c r="A25" s="9" t="s">
        <v>24</v>
      </c>
      <c r="B25" s="7"/>
      <c r="C25" s="7"/>
      <c r="D25" s="7">
        <f t="shared" si="0"/>
        <v>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x14ac:dyDescent="0.3">
      <c r="A50" s="16" t="s">
        <v>49</v>
      </c>
      <c r="B50" s="7">
        <f>17</f>
        <v>17</v>
      </c>
      <c r="C50" s="7">
        <v>4200</v>
      </c>
      <c r="D50" s="7">
        <f t="shared" si="0"/>
        <v>71400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x14ac:dyDescent="0.3">
      <c r="A54" s="9" t="s">
        <v>53</v>
      </c>
      <c r="B54" s="15">
        <v>3.5</v>
      </c>
      <c r="C54" s="7">
        <v>14000</v>
      </c>
      <c r="D54" s="7">
        <f t="shared" si="0"/>
        <v>49000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30</v>
      </c>
      <c r="C57" s="7">
        <v>6000</v>
      </c>
      <c r="D57" s="7">
        <f t="shared" si="0"/>
        <v>180000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v>58</v>
      </c>
      <c r="C63" s="7">
        <v>5000</v>
      </c>
      <c r="D63" s="7">
        <f t="shared" si="0"/>
        <v>290000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x14ac:dyDescent="0.3">
      <c r="A65" s="12" t="s">
        <v>64</v>
      </c>
      <c r="B65" s="7">
        <v>7</v>
      </c>
      <c r="C65" s="7">
        <v>24000</v>
      </c>
      <c r="D65" s="7">
        <f t="shared" si="0"/>
        <v>168000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x14ac:dyDescent="0.3">
      <c r="A73" s="13" t="s">
        <v>72</v>
      </c>
      <c r="B73" s="7">
        <v>50</v>
      </c>
      <c r="C73" s="7">
        <v>12000</v>
      </c>
      <c r="D73" s="7">
        <f t="shared" si="1"/>
        <v>600000</v>
      </c>
    </row>
    <row r="74" spans="1:4" ht="18" x14ac:dyDescent="0.3">
      <c r="A74" s="9" t="s">
        <v>73</v>
      </c>
      <c r="B74" s="7">
        <v>80</v>
      </c>
      <c r="C74" s="7">
        <v>16000</v>
      </c>
      <c r="D74" s="7">
        <f t="shared" si="1"/>
        <v>1280000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100</v>
      </c>
      <c r="C81" s="7">
        <v>9000</v>
      </c>
      <c r="D81" s="7">
        <f t="shared" si="1"/>
        <v>900000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hidden="1" x14ac:dyDescent="0.3">
      <c r="A100" s="9" t="s">
        <v>99</v>
      </c>
      <c r="B100" s="7"/>
      <c r="C100" s="7"/>
      <c r="D100" s="7">
        <f t="shared" si="1"/>
        <v>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hidden="1" x14ac:dyDescent="0.3">
      <c r="A107" s="9" t="s">
        <v>106</v>
      </c>
      <c r="B107" s="7"/>
      <c r="C107" s="7"/>
      <c r="D107" s="7">
        <f t="shared" si="1"/>
        <v>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hidden="1" x14ac:dyDescent="0.3">
      <c r="A127" s="12" t="s">
        <v>126</v>
      </c>
      <c r="B127" s="15"/>
      <c r="C127" s="15"/>
      <c r="D127" s="7">
        <f t="shared" si="1"/>
        <v>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129</v>
      </c>
      <c r="B130" s="7"/>
      <c r="C130" s="7"/>
      <c r="D130" s="7">
        <f t="shared" si="1"/>
        <v>0</v>
      </c>
    </row>
    <row r="131" spans="1:4" ht="18" hidden="1" x14ac:dyDescent="0.3">
      <c r="A131" s="16" t="s">
        <v>130</v>
      </c>
      <c r="B131" s="7"/>
      <c r="C131" s="7"/>
      <c r="D131" s="7">
        <f t="shared" si="1"/>
        <v>0</v>
      </c>
    </row>
    <row r="132" spans="1:4" ht="18" hidden="1" x14ac:dyDescent="0.3">
      <c r="A132" s="12" t="s">
        <v>131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132</v>
      </c>
      <c r="B133" s="7"/>
      <c r="C133" s="7"/>
      <c r="D133" s="7">
        <f t="shared" si="2"/>
        <v>0</v>
      </c>
    </row>
    <row r="134" spans="1:4" ht="18" hidden="1" x14ac:dyDescent="0.3">
      <c r="A134" s="9" t="s">
        <v>133</v>
      </c>
      <c r="B134" s="7"/>
      <c r="C134" s="7"/>
      <c r="D134" s="7">
        <f t="shared" si="2"/>
        <v>0</v>
      </c>
    </row>
    <row r="135" spans="1:4" ht="18" hidden="1" x14ac:dyDescent="0.3">
      <c r="A135" s="9" t="s">
        <v>134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x14ac:dyDescent="0.3">
      <c r="A139" s="9" t="s">
        <v>138</v>
      </c>
      <c r="B139" s="15">
        <v>2</v>
      </c>
      <c r="C139" s="15">
        <v>70000</v>
      </c>
      <c r="D139" s="7">
        <f t="shared" si="2"/>
        <v>140000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x14ac:dyDescent="0.3">
      <c r="A151" s="9" t="s">
        <v>150</v>
      </c>
      <c r="B151" s="7">
        <v>4</v>
      </c>
      <c r="C151" s="7">
        <v>8500</v>
      </c>
      <c r="D151" s="7">
        <f t="shared" si="2"/>
        <v>34000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x14ac:dyDescent="0.3">
      <c r="A156" s="9" t="s">
        <v>155</v>
      </c>
      <c r="B156" s="7">
        <v>12</v>
      </c>
      <c r="C156" s="7">
        <v>6500</v>
      </c>
      <c r="D156" s="7">
        <f t="shared" si="2"/>
        <v>78000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hidden="1" x14ac:dyDescent="0.3">
      <c r="A158" s="17" t="s">
        <v>157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159</v>
      </c>
      <c r="B160" s="7"/>
      <c r="C160" s="7"/>
      <c r="D160" s="7">
        <f t="shared" si="2"/>
        <v>0</v>
      </c>
    </row>
    <row r="161" spans="1:4" ht="18" x14ac:dyDescent="0.3">
      <c r="A161" s="16" t="s">
        <v>160</v>
      </c>
      <c r="B161" s="7">
        <f>27+81+10</f>
        <v>118</v>
      </c>
      <c r="C161" s="7">
        <v>8000</v>
      </c>
      <c r="D161" s="7">
        <f t="shared" si="2"/>
        <v>944000</v>
      </c>
    </row>
    <row r="162" spans="1:4" ht="18" hidden="1" x14ac:dyDescent="0.3">
      <c r="A162" s="9" t="s">
        <v>161</v>
      </c>
      <c r="B162" s="7"/>
      <c r="C162" s="7"/>
      <c r="D162" s="7">
        <f t="shared" si="2"/>
        <v>0</v>
      </c>
    </row>
    <row r="163" spans="1:4" ht="18" hidden="1" x14ac:dyDescent="0.3">
      <c r="A163" s="12" t="s">
        <v>162</v>
      </c>
      <c r="B163" s="7"/>
      <c r="C163" s="7"/>
      <c r="D163" s="7">
        <f t="shared" si="2"/>
        <v>0</v>
      </c>
    </row>
    <row r="164" spans="1:4" ht="18" x14ac:dyDescent="0.3">
      <c r="A164" s="9" t="s">
        <v>163</v>
      </c>
      <c r="B164" s="7">
        <f>27+6</f>
        <v>33</v>
      </c>
      <c r="C164" s="7">
        <v>7000</v>
      </c>
      <c r="D164" s="7">
        <f t="shared" si="2"/>
        <v>231000</v>
      </c>
    </row>
    <row r="165" spans="1:4" ht="18" hidden="1" x14ac:dyDescent="0.3">
      <c r="A165" s="9" t="s">
        <v>164</v>
      </c>
      <c r="B165" s="7"/>
      <c r="C165" s="7"/>
      <c r="D165" s="7">
        <f t="shared" si="2"/>
        <v>0</v>
      </c>
    </row>
    <row r="166" spans="1:4" ht="18" hidden="1" x14ac:dyDescent="0.3">
      <c r="A166" s="9" t="s">
        <v>165</v>
      </c>
      <c r="B166" s="7"/>
      <c r="C166" s="7"/>
      <c r="D166" s="7">
        <f t="shared" si="2"/>
        <v>0</v>
      </c>
    </row>
    <row r="167" spans="1:4" ht="18" hidden="1" x14ac:dyDescent="0.3">
      <c r="A167" s="19" t="s">
        <v>166</v>
      </c>
      <c r="B167" s="7"/>
      <c r="C167" s="7"/>
      <c r="D167" s="7">
        <f t="shared" si="2"/>
        <v>0</v>
      </c>
    </row>
    <row r="168" spans="1:4" ht="18" hidden="1" x14ac:dyDescent="0.3">
      <c r="A168" s="9" t="s">
        <v>167</v>
      </c>
      <c r="B168" s="7"/>
      <c r="C168" s="7"/>
      <c r="D168" s="7">
        <f t="shared" si="2"/>
        <v>0</v>
      </c>
    </row>
    <row r="169" spans="1:4" ht="18" x14ac:dyDescent="0.3">
      <c r="A169" s="29" t="s">
        <v>168</v>
      </c>
      <c r="B169" s="31">
        <v>6</v>
      </c>
      <c r="C169" s="31">
        <v>16000</v>
      </c>
      <c r="D169" s="7">
        <f t="shared" si="2"/>
        <v>96000</v>
      </c>
    </row>
    <row r="170" spans="1:4" ht="18" hidden="1" x14ac:dyDescent="0.3">
      <c r="A170" s="11" t="s">
        <v>169</v>
      </c>
      <c r="B170" s="7"/>
      <c r="C170" s="7"/>
      <c r="D170" s="7">
        <f t="shared" si="2"/>
        <v>0</v>
      </c>
    </row>
    <row r="171" spans="1:4" ht="18" x14ac:dyDescent="0.3">
      <c r="A171" s="9" t="s">
        <v>170</v>
      </c>
      <c r="B171" s="7">
        <v>4</v>
      </c>
      <c r="C171" s="7">
        <v>32000</v>
      </c>
      <c r="D171" s="7">
        <f t="shared" si="2"/>
        <v>128000</v>
      </c>
    </row>
    <row r="172" spans="1:4" ht="18" hidden="1" x14ac:dyDescent="0.3">
      <c r="A172" s="9" t="s">
        <v>171</v>
      </c>
      <c r="B172" s="7"/>
      <c r="C172" s="7"/>
      <c r="D172" s="7">
        <f t="shared" si="2"/>
        <v>0</v>
      </c>
    </row>
    <row r="173" spans="1:4" ht="18" hidden="1" x14ac:dyDescent="0.3">
      <c r="A173" s="12" t="s">
        <v>172</v>
      </c>
      <c r="B173" s="7"/>
      <c r="C173" s="7"/>
      <c r="D173" s="7">
        <f t="shared" si="2"/>
        <v>0</v>
      </c>
    </row>
    <row r="174" spans="1:4" ht="18" hidden="1" x14ac:dyDescent="0.3">
      <c r="A174" s="9" t="s">
        <v>173</v>
      </c>
      <c r="B174" s="7"/>
      <c r="C174" s="7"/>
      <c r="D174" s="7">
        <f t="shared" si="2"/>
        <v>0</v>
      </c>
    </row>
    <row r="175" spans="1:4" ht="18" hidden="1" x14ac:dyDescent="0.3">
      <c r="A175" s="9" t="s">
        <v>174</v>
      </c>
      <c r="B175" s="7"/>
      <c r="C175" s="7"/>
      <c r="D175" s="7">
        <f t="shared" si="2"/>
        <v>0</v>
      </c>
    </row>
    <row r="176" spans="1:4" ht="18" hidden="1" x14ac:dyDescent="0.3">
      <c r="A176" s="12" t="s">
        <v>175</v>
      </c>
      <c r="B176" s="7"/>
      <c r="C176" s="7"/>
      <c r="D176" s="7">
        <f t="shared" si="2"/>
        <v>0</v>
      </c>
    </row>
    <row r="177" spans="1:4" ht="18" hidden="1" x14ac:dyDescent="0.3">
      <c r="A177" s="12" t="s">
        <v>176</v>
      </c>
      <c r="B177" s="7"/>
      <c r="C177" s="7"/>
      <c r="D177" s="7">
        <f t="shared" si="2"/>
        <v>0</v>
      </c>
    </row>
    <row r="178" spans="1:4" ht="18" hidden="1" x14ac:dyDescent="0.3">
      <c r="A178" s="12" t="s">
        <v>177</v>
      </c>
      <c r="B178" s="7"/>
      <c r="C178" s="7"/>
      <c r="D178" s="7">
        <f t="shared" si="2"/>
        <v>0</v>
      </c>
    </row>
    <row r="179" spans="1:4" ht="18" x14ac:dyDescent="0.3">
      <c r="A179" s="9" t="s">
        <v>178</v>
      </c>
      <c r="B179" s="7">
        <f>5/0.3</f>
        <v>16.666666666666668</v>
      </c>
      <c r="C179" s="7">
        <v>2100</v>
      </c>
      <c r="D179" s="7">
        <f t="shared" si="2"/>
        <v>35000</v>
      </c>
    </row>
    <row r="180" spans="1:4" ht="18" hidden="1" x14ac:dyDescent="0.3">
      <c r="A180" s="12" t="s">
        <v>179</v>
      </c>
      <c r="B180" s="7"/>
      <c r="C180" s="7"/>
      <c r="D180" s="7">
        <f t="shared" si="2"/>
        <v>0</v>
      </c>
    </row>
    <row r="181" spans="1:4" ht="18" hidden="1" x14ac:dyDescent="0.3">
      <c r="A181" s="12" t="s">
        <v>180</v>
      </c>
      <c r="B181" s="7"/>
      <c r="C181" s="7"/>
      <c r="D181" s="7">
        <f t="shared" si="2"/>
        <v>0</v>
      </c>
    </row>
    <row r="182" spans="1:4" ht="18" hidden="1" x14ac:dyDescent="0.3">
      <c r="A182" s="12" t="s">
        <v>181</v>
      </c>
      <c r="B182" s="7"/>
      <c r="C182" s="7"/>
      <c r="D182" s="7">
        <f t="shared" si="2"/>
        <v>0</v>
      </c>
    </row>
    <row r="183" spans="1:4" ht="18" hidden="1" x14ac:dyDescent="0.3">
      <c r="A183" s="9" t="s">
        <v>182</v>
      </c>
      <c r="B183" s="7"/>
      <c r="C183" s="7"/>
      <c r="D183" s="7">
        <f t="shared" si="2"/>
        <v>0</v>
      </c>
    </row>
    <row r="184" spans="1:4" ht="18" hidden="1" x14ac:dyDescent="0.3">
      <c r="A184" s="16" t="s">
        <v>183</v>
      </c>
      <c r="B184" s="7"/>
      <c r="C184" s="7"/>
      <c r="D184" s="7">
        <f t="shared" si="2"/>
        <v>0</v>
      </c>
    </row>
    <row r="185" spans="1:4" ht="18" hidden="1" x14ac:dyDescent="0.3">
      <c r="A185" s="16" t="s">
        <v>184</v>
      </c>
      <c r="B185" s="7"/>
      <c r="C185" s="7"/>
      <c r="D185" s="7">
        <f t="shared" si="2"/>
        <v>0</v>
      </c>
    </row>
    <row r="186" spans="1:4" ht="18" hidden="1" x14ac:dyDescent="0.3">
      <c r="A186" s="16" t="s">
        <v>185</v>
      </c>
      <c r="B186" s="7"/>
      <c r="C186" s="7"/>
      <c r="D186" s="7">
        <f t="shared" si="2"/>
        <v>0</v>
      </c>
    </row>
    <row r="187" spans="1:4" ht="18" hidden="1" x14ac:dyDescent="0.3">
      <c r="A187" s="16" t="s">
        <v>186</v>
      </c>
      <c r="B187" s="7"/>
      <c r="C187" s="7"/>
      <c r="D187" s="7">
        <f t="shared" si="2"/>
        <v>0</v>
      </c>
    </row>
    <row r="188" spans="1:4" ht="18" hidden="1" x14ac:dyDescent="0.3">
      <c r="A188" s="12" t="s">
        <v>187</v>
      </c>
      <c r="B188" s="7"/>
      <c r="C188" s="7"/>
      <c r="D188" s="7">
        <f t="shared" si="2"/>
        <v>0</v>
      </c>
    </row>
    <row r="189" spans="1:4" ht="18" hidden="1" x14ac:dyDescent="0.3">
      <c r="A189" s="9" t="s">
        <v>188</v>
      </c>
      <c r="B189" s="7"/>
      <c r="C189" s="7"/>
      <c r="D189" s="7">
        <f t="shared" si="2"/>
        <v>0</v>
      </c>
    </row>
    <row r="190" spans="1:4" ht="18" hidden="1" x14ac:dyDescent="0.3">
      <c r="A190" s="32" t="s">
        <v>189</v>
      </c>
      <c r="B190" s="7"/>
      <c r="C190" s="7"/>
      <c r="D190" s="7">
        <f t="shared" si="2"/>
        <v>0</v>
      </c>
    </row>
    <row r="191" spans="1:4" ht="18" hidden="1" x14ac:dyDescent="0.3">
      <c r="A191" s="32" t="s">
        <v>190</v>
      </c>
      <c r="B191" s="7"/>
      <c r="C191" s="7"/>
      <c r="D191" s="7">
        <f t="shared" si="2"/>
        <v>0</v>
      </c>
    </row>
    <row r="192" spans="1:4" ht="18" hidden="1" x14ac:dyDescent="0.3">
      <c r="A192" s="32" t="s">
        <v>191</v>
      </c>
      <c r="B192" s="7"/>
      <c r="C192" s="7"/>
      <c r="D192" s="7">
        <f t="shared" si="2"/>
        <v>0</v>
      </c>
    </row>
    <row r="193" spans="1:4" ht="18" hidden="1" x14ac:dyDescent="0.3">
      <c r="A193" s="32" t="s">
        <v>192</v>
      </c>
      <c r="B193" s="7"/>
      <c r="C193" s="7"/>
      <c r="D193" s="7">
        <f t="shared" si="2"/>
        <v>0</v>
      </c>
    </row>
    <row r="194" spans="1:4" ht="18" hidden="1" x14ac:dyDescent="0.3">
      <c r="A194" s="9" t="s">
        <v>193</v>
      </c>
      <c r="B194" s="7"/>
      <c r="C194" s="7"/>
      <c r="D194" s="7">
        <f t="shared" si="2"/>
        <v>0</v>
      </c>
    </row>
    <row r="195" spans="1:4" ht="18" hidden="1" x14ac:dyDescent="0.3">
      <c r="A195" s="33" t="s">
        <v>194</v>
      </c>
      <c r="B195" s="7"/>
      <c r="C195" s="7"/>
      <c r="D195" s="7">
        <f t="shared" si="2"/>
        <v>0</v>
      </c>
    </row>
    <row r="196" spans="1:4" ht="18" x14ac:dyDescent="0.3">
      <c r="A196" s="9" t="s">
        <v>195</v>
      </c>
      <c r="B196" s="7">
        <f>40+20+40+200</f>
        <v>300</v>
      </c>
      <c r="C196" s="7">
        <v>21500</v>
      </c>
      <c r="D196" s="7">
        <f t="shared" ref="D196:D259" si="3">B196*C196</f>
        <v>6450000</v>
      </c>
    </row>
    <row r="197" spans="1:4" ht="18" x14ac:dyDescent="0.3">
      <c r="A197" s="12" t="s">
        <v>196</v>
      </c>
      <c r="B197" s="7">
        <f>500+120+40+100</f>
        <v>760</v>
      </c>
      <c r="C197" s="7">
        <v>21500</v>
      </c>
      <c r="D197" s="7">
        <f t="shared" si="3"/>
        <v>16340000</v>
      </c>
    </row>
    <row r="198" spans="1:4" ht="18" hidden="1" x14ac:dyDescent="0.3">
      <c r="A198" s="9" t="s">
        <v>197</v>
      </c>
      <c r="B198" s="7"/>
      <c r="C198" s="7"/>
      <c r="D198" s="7">
        <f t="shared" si="3"/>
        <v>0</v>
      </c>
    </row>
    <row r="199" spans="1:4" ht="18" hidden="1" x14ac:dyDescent="0.3">
      <c r="A199" s="9" t="s">
        <v>198</v>
      </c>
      <c r="B199" s="7"/>
      <c r="C199" s="7"/>
      <c r="D199" s="7">
        <f t="shared" si="3"/>
        <v>0</v>
      </c>
    </row>
    <row r="200" spans="1:4" ht="18" hidden="1" x14ac:dyDescent="0.3">
      <c r="A200" s="9" t="s">
        <v>199</v>
      </c>
      <c r="B200" s="7"/>
      <c r="C200" s="7"/>
      <c r="D200" s="7">
        <f t="shared" si="3"/>
        <v>0</v>
      </c>
    </row>
    <row r="201" spans="1:4" ht="18" hidden="1" x14ac:dyDescent="0.3">
      <c r="A201" s="34" t="s">
        <v>200</v>
      </c>
      <c r="B201" s="7"/>
      <c r="C201" s="7"/>
      <c r="D201" s="7">
        <f t="shared" si="3"/>
        <v>0</v>
      </c>
    </row>
    <row r="202" spans="1:4" ht="18" hidden="1" x14ac:dyDescent="0.3">
      <c r="A202" s="34" t="s">
        <v>201</v>
      </c>
      <c r="B202" s="7"/>
      <c r="C202" s="7"/>
      <c r="D202" s="7">
        <f t="shared" si="3"/>
        <v>0</v>
      </c>
    </row>
    <row r="203" spans="1:4" ht="18" x14ac:dyDescent="0.3">
      <c r="A203" s="9" t="s">
        <v>202</v>
      </c>
      <c r="B203" s="7">
        <v>12</v>
      </c>
      <c r="C203" s="7">
        <v>27000</v>
      </c>
      <c r="D203" s="7">
        <f t="shared" si="3"/>
        <v>324000</v>
      </c>
    </row>
    <row r="204" spans="1:4" ht="18" hidden="1" x14ac:dyDescent="0.3">
      <c r="A204" s="11" t="s">
        <v>203</v>
      </c>
      <c r="B204" s="7"/>
      <c r="C204" s="7"/>
      <c r="D204" s="7">
        <f t="shared" si="3"/>
        <v>0</v>
      </c>
    </row>
    <row r="205" spans="1:4" ht="18" hidden="1" x14ac:dyDescent="0.3">
      <c r="A205" s="9" t="s">
        <v>204</v>
      </c>
      <c r="B205" s="7"/>
      <c r="C205" s="7"/>
      <c r="D205" s="7">
        <f t="shared" si="3"/>
        <v>0</v>
      </c>
    </row>
    <row r="206" spans="1:4" ht="18" hidden="1" x14ac:dyDescent="0.3">
      <c r="A206" s="11" t="s">
        <v>205</v>
      </c>
      <c r="B206" s="7"/>
      <c r="C206" s="7"/>
      <c r="D206" s="7">
        <f t="shared" si="3"/>
        <v>0</v>
      </c>
    </row>
    <row r="207" spans="1:4" ht="18" hidden="1" x14ac:dyDescent="0.3">
      <c r="A207" s="9" t="s">
        <v>206</v>
      </c>
      <c r="B207" s="7"/>
      <c r="C207" s="7"/>
      <c r="D207" s="7">
        <f t="shared" si="3"/>
        <v>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hidden="1" x14ac:dyDescent="0.3">
      <c r="A216" s="9" t="s">
        <v>215</v>
      </c>
      <c r="B216" s="7"/>
      <c r="C216" s="7"/>
      <c r="D216" s="7">
        <f t="shared" si="3"/>
        <v>0</v>
      </c>
    </row>
    <row r="217" spans="1:4" ht="18" x14ac:dyDescent="0.3">
      <c r="A217" s="9" t="s">
        <v>216</v>
      </c>
      <c r="B217" s="7">
        <f>6/0.5</f>
        <v>12</v>
      </c>
      <c r="C217" s="7">
        <v>5000</v>
      </c>
      <c r="D217" s="7">
        <f t="shared" si="3"/>
        <v>60000</v>
      </c>
    </row>
    <row r="218" spans="1:4" ht="18" hidden="1" x14ac:dyDescent="0.3">
      <c r="A218" s="16" t="s">
        <v>217</v>
      </c>
      <c r="B218" s="7"/>
      <c r="C218" s="7"/>
      <c r="D218" s="7">
        <f t="shared" si="3"/>
        <v>0</v>
      </c>
    </row>
    <row r="219" spans="1:4" ht="18" hidden="1" x14ac:dyDescent="0.3">
      <c r="A219" s="16" t="s">
        <v>218</v>
      </c>
      <c r="B219" s="7"/>
      <c r="C219" s="7"/>
      <c r="D219" s="7">
        <f t="shared" si="3"/>
        <v>0</v>
      </c>
    </row>
    <row r="220" spans="1:4" ht="18" hidden="1" x14ac:dyDescent="0.3">
      <c r="A220" s="16" t="s">
        <v>219</v>
      </c>
      <c r="B220" s="7"/>
      <c r="C220" s="7"/>
      <c r="D220" s="7">
        <f t="shared" si="3"/>
        <v>0</v>
      </c>
    </row>
    <row r="221" spans="1:4" ht="18" hidden="1" x14ac:dyDescent="0.3">
      <c r="A221" s="16" t="s">
        <v>220</v>
      </c>
      <c r="B221" s="7"/>
      <c r="C221" s="7"/>
      <c r="D221" s="7">
        <f t="shared" si="3"/>
        <v>0</v>
      </c>
    </row>
    <row r="222" spans="1:4" ht="18" hidden="1" x14ac:dyDescent="0.3">
      <c r="A222" s="9" t="s">
        <v>221</v>
      </c>
      <c r="B222" s="7"/>
      <c r="C222" s="7"/>
      <c r="D222" s="7">
        <f t="shared" si="3"/>
        <v>0</v>
      </c>
    </row>
    <row r="223" spans="1:4" ht="18" hidden="1" x14ac:dyDescent="0.3">
      <c r="A223" s="9" t="s">
        <v>222</v>
      </c>
      <c r="B223" s="7"/>
      <c r="C223" s="7"/>
      <c r="D223" s="7">
        <f t="shared" si="3"/>
        <v>0</v>
      </c>
    </row>
    <row r="224" spans="1:4" ht="18" hidden="1" x14ac:dyDescent="0.3">
      <c r="A224" s="16" t="s">
        <v>223</v>
      </c>
      <c r="B224" s="7"/>
      <c r="C224" s="7"/>
      <c r="D224" s="7">
        <f t="shared" si="3"/>
        <v>0</v>
      </c>
    </row>
    <row r="225" spans="1:4" ht="18" hidden="1" x14ac:dyDescent="0.3">
      <c r="A225" s="16" t="s">
        <v>224</v>
      </c>
      <c r="B225" s="7"/>
      <c r="C225" s="7"/>
      <c r="D225" s="7">
        <f t="shared" si="3"/>
        <v>0</v>
      </c>
    </row>
    <row r="226" spans="1:4" ht="18" hidden="1" x14ac:dyDescent="0.3">
      <c r="A226" s="11" t="s">
        <v>225</v>
      </c>
      <c r="B226" s="7"/>
      <c r="C226" s="7"/>
      <c r="D226" s="7">
        <f t="shared" si="3"/>
        <v>0</v>
      </c>
    </row>
    <row r="227" spans="1:4" ht="18" hidden="1" x14ac:dyDescent="0.3">
      <c r="A227" s="12" t="s">
        <v>226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34" t="s">
        <v>229</v>
      </c>
      <c r="B230" s="7"/>
      <c r="C230" s="7"/>
      <c r="D230" s="7">
        <f t="shared" si="3"/>
        <v>0</v>
      </c>
    </row>
    <row r="231" spans="1:4" ht="18" hidden="1" x14ac:dyDescent="0.3">
      <c r="A231" s="9" t="s">
        <v>230</v>
      </c>
      <c r="B231" s="7"/>
      <c r="C231" s="7"/>
      <c r="D231" s="7">
        <f t="shared" si="3"/>
        <v>0</v>
      </c>
    </row>
    <row r="232" spans="1:4" ht="18" hidden="1" x14ac:dyDescent="0.3">
      <c r="A232" s="9" t="s">
        <v>231</v>
      </c>
      <c r="B232" s="7"/>
      <c r="C232" s="7"/>
      <c r="D232" s="7">
        <f t="shared" si="3"/>
        <v>0</v>
      </c>
    </row>
    <row r="233" spans="1:4" ht="18" hidden="1" x14ac:dyDescent="0.3">
      <c r="A233" s="13" t="s">
        <v>232</v>
      </c>
      <c r="B233" s="7"/>
      <c r="C233" s="7"/>
      <c r="D233" s="7">
        <f t="shared" si="3"/>
        <v>0</v>
      </c>
    </row>
    <row r="234" spans="1:4" ht="18" hidden="1" x14ac:dyDescent="0.3">
      <c r="A234" s="13" t="s">
        <v>233</v>
      </c>
      <c r="B234" s="7"/>
      <c r="C234" s="7"/>
      <c r="D234" s="7">
        <f t="shared" si="3"/>
        <v>0</v>
      </c>
    </row>
    <row r="235" spans="1:4" ht="18" hidden="1" x14ac:dyDescent="0.3">
      <c r="A235" s="32" t="s">
        <v>234</v>
      </c>
      <c r="B235" s="7"/>
      <c r="C235" s="7"/>
      <c r="D235" s="7">
        <f t="shared" si="3"/>
        <v>0</v>
      </c>
    </row>
    <row r="236" spans="1:4" ht="18" hidden="1" x14ac:dyDescent="0.3">
      <c r="A236" s="9" t="s">
        <v>235</v>
      </c>
      <c r="B236" s="7"/>
      <c r="C236" s="7"/>
      <c r="D236" s="7">
        <f t="shared" si="3"/>
        <v>0</v>
      </c>
    </row>
    <row r="237" spans="1:4" ht="18" hidden="1" x14ac:dyDescent="0.3">
      <c r="A237" s="9" t="s">
        <v>236</v>
      </c>
      <c r="B237" s="7"/>
      <c r="C237" s="7"/>
      <c r="D237" s="7">
        <f t="shared" si="3"/>
        <v>0</v>
      </c>
    </row>
    <row r="238" spans="1:4" ht="18" hidden="1" x14ac:dyDescent="0.3">
      <c r="A238" s="9" t="s">
        <v>237</v>
      </c>
      <c r="B238" s="15"/>
      <c r="C238" s="15"/>
      <c r="D238" s="7">
        <f t="shared" si="3"/>
        <v>0</v>
      </c>
    </row>
    <row r="239" spans="1:4" ht="18" hidden="1" x14ac:dyDescent="0.3">
      <c r="A239" s="32" t="s">
        <v>238</v>
      </c>
      <c r="B239" s="7"/>
      <c r="C239" s="7"/>
      <c r="D239" s="7">
        <f t="shared" si="3"/>
        <v>0</v>
      </c>
    </row>
    <row r="240" spans="1:4" ht="18" hidden="1" x14ac:dyDescent="0.3">
      <c r="A240" s="9" t="s">
        <v>239</v>
      </c>
      <c r="B240" s="15"/>
      <c r="C240" s="15"/>
      <c r="D240" s="7">
        <f t="shared" si="3"/>
        <v>0</v>
      </c>
    </row>
    <row r="241" spans="1:4" ht="18" hidden="1" x14ac:dyDescent="0.3">
      <c r="A241" s="9" t="s">
        <v>240</v>
      </c>
      <c r="B241" s="7"/>
      <c r="C241" s="7"/>
      <c r="D241" s="7">
        <f t="shared" si="3"/>
        <v>0</v>
      </c>
    </row>
    <row r="242" spans="1:4" ht="18" hidden="1" x14ac:dyDescent="0.3">
      <c r="A242" s="11" t="s">
        <v>241</v>
      </c>
      <c r="B242" s="7"/>
      <c r="C242" s="7"/>
      <c r="D242" s="7">
        <f t="shared" si="3"/>
        <v>0</v>
      </c>
    </row>
    <row r="243" spans="1:4" ht="18" x14ac:dyDescent="0.3">
      <c r="A243" s="9" t="s">
        <v>242</v>
      </c>
      <c r="B243" s="7">
        <f>14+40+20+35+15+6</f>
        <v>130</v>
      </c>
      <c r="C243" s="7">
        <v>36000</v>
      </c>
      <c r="D243" s="7">
        <f t="shared" si="3"/>
        <v>4680000</v>
      </c>
    </row>
    <row r="244" spans="1:4" ht="18" hidden="1" x14ac:dyDescent="0.3">
      <c r="A244" s="9" t="s">
        <v>243</v>
      </c>
      <c r="B244" s="7"/>
      <c r="C244" s="7"/>
      <c r="D244" s="7">
        <f t="shared" si="3"/>
        <v>0</v>
      </c>
    </row>
    <row r="245" spans="1:4" ht="18" hidden="1" x14ac:dyDescent="0.3">
      <c r="A245" s="9" t="s">
        <v>244</v>
      </c>
      <c r="B245" s="7"/>
      <c r="C245" s="7"/>
      <c r="D245" s="7">
        <f t="shared" si="3"/>
        <v>0</v>
      </c>
    </row>
    <row r="246" spans="1:4" ht="18" hidden="1" x14ac:dyDescent="0.3">
      <c r="A246" s="9" t="s">
        <v>245</v>
      </c>
      <c r="B246" s="7"/>
      <c r="C246" s="7"/>
      <c r="D246" s="7">
        <f t="shared" si="3"/>
        <v>0</v>
      </c>
    </row>
    <row r="247" spans="1:4" ht="18" hidden="1" x14ac:dyDescent="0.3">
      <c r="A247" s="9" t="s">
        <v>246</v>
      </c>
      <c r="B247" s="7"/>
      <c r="C247" s="7"/>
      <c r="D247" s="7">
        <f t="shared" si="3"/>
        <v>0</v>
      </c>
    </row>
    <row r="248" spans="1:4" ht="18" hidden="1" x14ac:dyDescent="0.3">
      <c r="A248" s="16" t="s">
        <v>247</v>
      </c>
      <c r="B248" s="7"/>
      <c r="C248" s="7"/>
      <c r="D248" s="7">
        <f t="shared" si="3"/>
        <v>0</v>
      </c>
    </row>
    <row r="249" spans="1:4" ht="18" hidden="1" x14ac:dyDescent="0.3">
      <c r="A249" s="21" t="s">
        <v>248</v>
      </c>
      <c r="B249" s="7"/>
      <c r="C249" s="7"/>
      <c r="D249" s="7">
        <f t="shared" si="3"/>
        <v>0</v>
      </c>
    </row>
    <row r="250" spans="1:4" ht="18" hidden="1" x14ac:dyDescent="0.3">
      <c r="A250" s="21" t="s">
        <v>249</v>
      </c>
      <c r="B250" s="7"/>
      <c r="C250" s="7"/>
      <c r="D250" s="7">
        <f t="shared" si="3"/>
        <v>0</v>
      </c>
    </row>
    <row r="251" spans="1:4" ht="18" x14ac:dyDescent="0.3">
      <c r="A251" s="9" t="s">
        <v>250</v>
      </c>
      <c r="B251" s="7">
        <f>7+10+5</f>
        <v>22</v>
      </c>
      <c r="C251" s="7">
        <v>32000</v>
      </c>
      <c r="D251" s="7">
        <f t="shared" si="3"/>
        <v>704000</v>
      </c>
    </row>
    <row r="252" spans="1:4" ht="18" hidden="1" x14ac:dyDescent="0.3">
      <c r="A252" s="9" t="s">
        <v>251</v>
      </c>
      <c r="B252" s="7"/>
      <c r="C252" s="7"/>
      <c r="D252" s="7">
        <f t="shared" si="3"/>
        <v>0</v>
      </c>
    </row>
    <row r="253" spans="1:4" ht="18" hidden="1" x14ac:dyDescent="0.3">
      <c r="A253" s="9" t="s">
        <v>252</v>
      </c>
      <c r="B253" s="7"/>
      <c r="C253" s="7"/>
      <c r="D253" s="7">
        <f t="shared" si="3"/>
        <v>0</v>
      </c>
    </row>
    <row r="254" spans="1:4" ht="18" hidden="1" x14ac:dyDescent="0.3">
      <c r="A254" s="9" t="s">
        <v>253</v>
      </c>
      <c r="B254" s="7"/>
      <c r="C254" s="7"/>
      <c r="D254" s="7">
        <f t="shared" si="3"/>
        <v>0</v>
      </c>
    </row>
    <row r="255" spans="1:4" ht="18" x14ac:dyDescent="0.3">
      <c r="A255" s="9" t="s">
        <v>254</v>
      </c>
      <c r="B255" s="7">
        <f>6+20+45+8+12</f>
        <v>91</v>
      </c>
      <c r="C255" s="7">
        <v>25000</v>
      </c>
      <c r="D255" s="7">
        <f t="shared" si="3"/>
        <v>2275000</v>
      </c>
    </row>
    <row r="256" spans="1:4" ht="18" hidden="1" x14ac:dyDescent="0.3">
      <c r="A256" s="9" t="s">
        <v>255</v>
      </c>
      <c r="B256" s="7"/>
      <c r="C256" s="7"/>
      <c r="D256" s="7">
        <f t="shared" si="3"/>
        <v>0</v>
      </c>
    </row>
    <row r="257" spans="1:4" ht="18" hidden="1" x14ac:dyDescent="0.3">
      <c r="A257" s="9" t="s">
        <v>256</v>
      </c>
      <c r="B257" s="7"/>
      <c r="C257" s="7"/>
      <c r="D257" s="7">
        <f t="shared" si="3"/>
        <v>0</v>
      </c>
    </row>
    <row r="258" spans="1:4" ht="18" x14ac:dyDescent="0.3">
      <c r="A258" s="9" t="s">
        <v>257</v>
      </c>
      <c r="B258" s="15">
        <v>2</v>
      </c>
      <c r="C258" s="15">
        <v>28000</v>
      </c>
      <c r="D258" s="7">
        <f t="shared" si="3"/>
        <v>56000</v>
      </c>
    </row>
    <row r="259" spans="1:4" ht="18" hidden="1" x14ac:dyDescent="0.3">
      <c r="A259" s="13" t="s">
        <v>258</v>
      </c>
      <c r="B259" s="7"/>
      <c r="C259" s="7"/>
      <c r="D259" s="7">
        <f t="shared" si="3"/>
        <v>0</v>
      </c>
    </row>
    <row r="260" spans="1:4" ht="18" hidden="1" x14ac:dyDescent="0.3">
      <c r="A260" s="9" t="s">
        <v>259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1" t="s">
        <v>260</v>
      </c>
      <c r="B261" s="7"/>
      <c r="C261" s="7"/>
      <c r="D261" s="7">
        <f t="shared" si="4"/>
        <v>0</v>
      </c>
    </row>
    <row r="262" spans="1:4" ht="18" hidden="1" x14ac:dyDescent="0.3">
      <c r="A262" s="11" t="s">
        <v>261</v>
      </c>
      <c r="B262" s="7"/>
      <c r="C262" s="7"/>
      <c r="D262" s="7">
        <f t="shared" si="4"/>
        <v>0</v>
      </c>
    </row>
    <row r="263" spans="1:4" ht="18" hidden="1" x14ac:dyDescent="0.3">
      <c r="A263" s="9" t="s">
        <v>262</v>
      </c>
      <c r="B263" s="7"/>
      <c r="C263" s="7"/>
      <c r="D263" s="7">
        <f t="shared" si="4"/>
        <v>0</v>
      </c>
    </row>
    <row r="264" spans="1:4" ht="18" hidden="1" x14ac:dyDescent="0.3">
      <c r="A264" s="9" t="s">
        <v>263</v>
      </c>
      <c r="B264" s="7"/>
      <c r="C264" s="7"/>
      <c r="D264" s="7">
        <f t="shared" si="4"/>
        <v>0</v>
      </c>
    </row>
    <row r="265" spans="1:4" ht="18" hidden="1" x14ac:dyDescent="0.3">
      <c r="A265" s="9" t="s">
        <v>264</v>
      </c>
      <c r="B265" s="7"/>
      <c r="C265" s="7"/>
      <c r="D265" s="7">
        <f t="shared" si="4"/>
        <v>0</v>
      </c>
    </row>
    <row r="266" spans="1:4" ht="18" hidden="1" x14ac:dyDescent="0.3">
      <c r="A266" s="9" t="s">
        <v>265</v>
      </c>
      <c r="B266" s="7"/>
      <c r="C266" s="7"/>
      <c r="D266" s="7">
        <f t="shared" si="4"/>
        <v>0</v>
      </c>
    </row>
    <row r="267" spans="1:4" ht="18" hidden="1" x14ac:dyDescent="0.3">
      <c r="A267" s="9" t="s">
        <v>266</v>
      </c>
      <c r="B267" s="7"/>
      <c r="C267" s="7"/>
      <c r="D267" s="7">
        <f t="shared" si="4"/>
        <v>0</v>
      </c>
    </row>
    <row r="268" spans="1:4" ht="18" hidden="1" x14ac:dyDescent="0.3">
      <c r="A268" s="9" t="s">
        <v>267</v>
      </c>
      <c r="B268" s="7"/>
      <c r="C268" s="7"/>
      <c r="D268" s="7">
        <f t="shared" si="4"/>
        <v>0</v>
      </c>
    </row>
    <row r="269" spans="1:4" ht="18" hidden="1" x14ac:dyDescent="0.3">
      <c r="A269" s="9" t="s">
        <v>268</v>
      </c>
      <c r="B269" s="7"/>
      <c r="C269" s="7"/>
      <c r="D269" s="7">
        <f t="shared" si="4"/>
        <v>0</v>
      </c>
    </row>
    <row r="270" spans="1:4" ht="18" hidden="1" x14ac:dyDescent="0.3">
      <c r="A270" s="32" t="s">
        <v>269</v>
      </c>
      <c r="B270" s="7"/>
      <c r="C270" s="7"/>
      <c r="D270" s="7">
        <f t="shared" si="4"/>
        <v>0</v>
      </c>
    </row>
    <row r="271" spans="1:4" ht="18" hidden="1" x14ac:dyDescent="0.3">
      <c r="A271" s="9" t="s">
        <v>270</v>
      </c>
      <c r="B271" s="7"/>
      <c r="C271" s="7"/>
      <c r="D271" s="7">
        <f t="shared" si="4"/>
        <v>0</v>
      </c>
    </row>
    <row r="272" spans="1:4" ht="18" hidden="1" x14ac:dyDescent="0.3">
      <c r="A272" s="32" t="s">
        <v>271</v>
      </c>
      <c r="B272" s="7"/>
      <c r="C272" s="7"/>
      <c r="D272" s="7">
        <f t="shared" si="4"/>
        <v>0</v>
      </c>
    </row>
    <row r="273" spans="1:4" ht="18" hidden="1" x14ac:dyDescent="0.3">
      <c r="A273" s="11" t="s">
        <v>272</v>
      </c>
      <c r="B273" s="7"/>
      <c r="C273" s="7"/>
      <c r="D273" s="7">
        <f t="shared" si="4"/>
        <v>0</v>
      </c>
    </row>
    <row r="274" spans="1:4" ht="18" hidden="1" x14ac:dyDescent="0.3">
      <c r="A274" s="32" t="s">
        <v>273</v>
      </c>
      <c r="B274" s="7"/>
      <c r="C274" s="7"/>
      <c r="D274" s="7">
        <f t="shared" si="4"/>
        <v>0</v>
      </c>
    </row>
    <row r="275" spans="1:4" ht="18" hidden="1" x14ac:dyDescent="0.3">
      <c r="A275" s="12" t="s">
        <v>274</v>
      </c>
      <c r="B275" s="15"/>
      <c r="C275" s="15"/>
      <c r="D275" s="7">
        <f t="shared" si="4"/>
        <v>0</v>
      </c>
    </row>
    <row r="276" spans="1:4" ht="18" hidden="1" x14ac:dyDescent="0.3">
      <c r="A276" s="16" t="s">
        <v>275</v>
      </c>
      <c r="B276" s="7"/>
      <c r="C276" s="7"/>
      <c r="D276" s="7">
        <f t="shared" si="4"/>
        <v>0</v>
      </c>
    </row>
    <row r="277" spans="1:4" ht="18" hidden="1" x14ac:dyDescent="0.3">
      <c r="A277" s="16" t="s">
        <v>276</v>
      </c>
      <c r="B277" s="7"/>
      <c r="C277" s="7"/>
      <c r="D277" s="7">
        <f t="shared" si="4"/>
        <v>0</v>
      </c>
    </row>
    <row r="278" spans="1:4" ht="18" hidden="1" x14ac:dyDescent="0.3">
      <c r="A278" s="16" t="s">
        <v>277</v>
      </c>
      <c r="B278" s="7"/>
      <c r="C278" s="7"/>
      <c r="D278" s="7">
        <f t="shared" si="4"/>
        <v>0</v>
      </c>
    </row>
    <row r="279" spans="1:4" ht="18" hidden="1" x14ac:dyDescent="0.3">
      <c r="A279" s="9" t="s">
        <v>278</v>
      </c>
      <c r="B279" s="7"/>
      <c r="C279" s="7"/>
      <c r="D279" s="7">
        <f t="shared" si="4"/>
        <v>0</v>
      </c>
    </row>
    <row r="280" spans="1:4" ht="18" hidden="1" x14ac:dyDescent="0.3">
      <c r="A280" s="16" t="s">
        <v>279</v>
      </c>
      <c r="B280" s="7"/>
      <c r="C280" s="7"/>
      <c r="D280" s="7">
        <f t="shared" si="4"/>
        <v>0</v>
      </c>
    </row>
    <row r="281" spans="1:4" ht="18" hidden="1" x14ac:dyDescent="0.3">
      <c r="A281" s="9" t="s">
        <v>280</v>
      </c>
      <c r="B281" s="7"/>
      <c r="C281" s="7"/>
      <c r="D281" s="7">
        <f t="shared" si="4"/>
        <v>0</v>
      </c>
    </row>
    <row r="282" spans="1:4" ht="18" hidden="1" x14ac:dyDescent="0.3">
      <c r="A282" s="9" t="s">
        <v>281</v>
      </c>
      <c r="B282" s="7"/>
      <c r="C282" s="7"/>
      <c r="D282" s="7">
        <f t="shared" si="4"/>
        <v>0</v>
      </c>
    </row>
    <row r="283" spans="1:4" ht="18" hidden="1" x14ac:dyDescent="0.3">
      <c r="A283" s="16" t="s">
        <v>282</v>
      </c>
      <c r="B283" s="7"/>
      <c r="C283" s="7"/>
      <c r="D283" s="7">
        <f t="shared" si="4"/>
        <v>0</v>
      </c>
    </row>
    <row r="284" spans="1:4" ht="18" hidden="1" x14ac:dyDescent="0.3">
      <c r="A284" s="24" t="s">
        <v>283</v>
      </c>
      <c r="B284" s="7"/>
      <c r="C284" s="7"/>
      <c r="D284" s="7">
        <f t="shared" si="4"/>
        <v>0</v>
      </c>
    </row>
    <row r="285" spans="1:4" ht="18" hidden="1" x14ac:dyDescent="0.3">
      <c r="A285" s="9" t="s">
        <v>284</v>
      </c>
      <c r="B285" s="7"/>
      <c r="C285" s="7"/>
      <c r="D285" s="7">
        <f t="shared" si="4"/>
        <v>0</v>
      </c>
    </row>
    <row r="286" spans="1:4" ht="18" hidden="1" x14ac:dyDescent="0.3">
      <c r="A286" s="13" t="s">
        <v>285</v>
      </c>
      <c r="B286" s="7"/>
      <c r="C286" s="7"/>
      <c r="D286" s="7">
        <f t="shared" si="4"/>
        <v>0</v>
      </c>
    </row>
    <row r="287" spans="1:4" ht="18" hidden="1" x14ac:dyDescent="0.3">
      <c r="A287" s="12" t="s">
        <v>286</v>
      </c>
      <c r="B287" s="7"/>
      <c r="C287" s="7"/>
      <c r="D287" s="7">
        <f t="shared" si="4"/>
        <v>0</v>
      </c>
    </row>
    <row r="288" spans="1:4" ht="18" hidden="1" x14ac:dyDescent="0.3">
      <c r="A288" s="16" t="s">
        <v>287</v>
      </c>
      <c r="B288" s="7"/>
      <c r="C288" s="7"/>
      <c r="D288" s="7">
        <f t="shared" si="4"/>
        <v>0</v>
      </c>
    </row>
    <row r="289" spans="1:4" ht="18" hidden="1" x14ac:dyDescent="0.3">
      <c r="A289" s="13" t="s">
        <v>288</v>
      </c>
      <c r="B289" s="7"/>
      <c r="C289" s="7"/>
      <c r="D289" s="7">
        <f t="shared" si="4"/>
        <v>0</v>
      </c>
    </row>
    <row r="290" spans="1:4" ht="18" hidden="1" x14ac:dyDescent="0.3">
      <c r="A290" s="9" t="s">
        <v>289</v>
      </c>
      <c r="B290" s="7"/>
      <c r="C290" s="7"/>
      <c r="D290" s="7">
        <f t="shared" si="4"/>
        <v>0</v>
      </c>
    </row>
    <row r="291" spans="1:4" ht="18" hidden="1" x14ac:dyDescent="0.3">
      <c r="A291" s="16" t="s">
        <v>290</v>
      </c>
      <c r="B291" s="7"/>
      <c r="C291" s="7"/>
      <c r="D291" s="7">
        <f t="shared" si="4"/>
        <v>0</v>
      </c>
    </row>
    <row r="292" spans="1:4" ht="18" hidden="1" x14ac:dyDescent="0.3">
      <c r="A292" s="12" t="s">
        <v>291</v>
      </c>
      <c r="B292" s="7"/>
      <c r="C292" s="7"/>
      <c r="D292" s="7">
        <f t="shared" si="4"/>
        <v>0</v>
      </c>
    </row>
    <row r="293" spans="1:4" ht="18" hidden="1" x14ac:dyDescent="0.3">
      <c r="A293" s="9" t="s">
        <v>292</v>
      </c>
      <c r="B293" s="7"/>
      <c r="C293" s="7"/>
      <c r="D293" s="7">
        <f t="shared" si="4"/>
        <v>0</v>
      </c>
    </row>
    <row r="294" spans="1:4" ht="18" hidden="1" x14ac:dyDescent="0.3">
      <c r="A294" s="11" t="s">
        <v>293</v>
      </c>
      <c r="B294" s="7"/>
      <c r="C294" s="7"/>
      <c r="D294" s="7">
        <f t="shared" si="4"/>
        <v>0</v>
      </c>
    </row>
    <row r="295" spans="1:4" ht="18" hidden="1" x14ac:dyDescent="0.3">
      <c r="A295" s="9" t="s">
        <v>294</v>
      </c>
      <c r="B295" s="7"/>
      <c r="C295" s="7"/>
      <c r="D295" s="7">
        <f t="shared" si="4"/>
        <v>0</v>
      </c>
    </row>
    <row r="296" spans="1:4" ht="18" hidden="1" x14ac:dyDescent="0.3">
      <c r="A296" s="12" t="s">
        <v>295</v>
      </c>
      <c r="B296" s="7"/>
      <c r="C296" s="7"/>
      <c r="D296" s="7">
        <f t="shared" si="4"/>
        <v>0</v>
      </c>
    </row>
    <row r="297" spans="1:4" ht="18" hidden="1" x14ac:dyDescent="0.3">
      <c r="A297" s="12" t="s">
        <v>296</v>
      </c>
      <c r="B297" s="7"/>
      <c r="C297" s="7"/>
      <c r="D297" s="7">
        <f t="shared" si="4"/>
        <v>0</v>
      </c>
    </row>
    <row r="298" spans="1:4" ht="18" hidden="1" x14ac:dyDescent="0.3">
      <c r="A298" s="9" t="s">
        <v>297</v>
      </c>
      <c r="B298" s="7"/>
      <c r="C298" s="7"/>
      <c r="D298" s="7">
        <f t="shared" si="4"/>
        <v>0</v>
      </c>
    </row>
    <row r="299" spans="1:4" ht="18" hidden="1" x14ac:dyDescent="0.3">
      <c r="A299" s="9" t="s">
        <v>298</v>
      </c>
      <c r="B299" s="7"/>
      <c r="C299" s="7"/>
      <c r="D299" s="7">
        <f t="shared" si="4"/>
        <v>0</v>
      </c>
    </row>
    <row r="300" spans="1:4" ht="18" hidden="1" x14ac:dyDescent="0.3">
      <c r="A300" s="9" t="s">
        <v>299</v>
      </c>
      <c r="B300" s="7"/>
      <c r="C300" s="7"/>
      <c r="D300" s="7">
        <f t="shared" si="4"/>
        <v>0</v>
      </c>
    </row>
    <row r="301" spans="1:4" ht="18" hidden="1" x14ac:dyDescent="0.3">
      <c r="A301" s="13" t="s">
        <v>300</v>
      </c>
      <c r="B301" s="7"/>
      <c r="C301" s="7"/>
      <c r="D301" s="7">
        <f t="shared" si="4"/>
        <v>0</v>
      </c>
    </row>
    <row r="302" spans="1:4" ht="18" hidden="1" x14ac:dyDescent="0.3">
      <c r="A302" s="13" t="s">
        <v>301</v>
      </c>
      <c r="B302" s="7"/>
      <c r="C302" s="7"/>
      <c r="D302" s="7">
        <f t="shared" si="4"/>
        <v>0</v>
      </c>
    </row>
    <row r="303" spans="1:4" ht="18" hidden="1" x14ac:dyDescent="0.3">
      <c r="A303" s="21" t="s">
        <v>302</v>
      </c>
      <c r="B303" s="7"/>
      <c r="C303" s="7"/>
      <c r="D303" s="7">
        <f t="shared" si="4"/>
        <v>0</v>
      </c>
    </row>
    <row r="304" spans="1:4" ht="18" hidden="1" x14ac:dyDescent="0.3">
      <c r="A304" s="13" t="s">
        <v>303</v>
      </c>
      <c r="B304" s="7"/>
      <c r="C304" s="7"/>
      <c r="D304" s="7">
        <f t="shared" si="4"/>
        <v>0</v>
      </c>
    </row>
    <row r="305" spans="1:4" ht="18" hidden="1" x14ac:dyDescent="0.3">
      <c r="A305" s="9" t="s">
        <v>304</v>
      </c>
      <c r="B305" s="7"/>
      <c r="C305" s="7"/>
      <c r="D305" s="7">
        <f t="shared" si="4"/>
        <v>0</v>
      </c>
    </row>
    <row r="306" spans="1:4" ht="18" hidden="1" x14ac:dyDescent="0.3">
      <c r="A306" s="9" t="s">
        <v>305</v>
      </c>
      <c r="B306" s="7"/>
      <c r="C306" s="7"/>
      <c r="D306" s="7">
        <f t="shared" si="4"/>
        <v>0</v>
      </c>
    </row>
    <row r="307" spans="1:4" ht="18" hidden="1" x14ac:dyDescent="0.3">
      <c r="A307" s="9" t="s">
        <v>306</v>
      </c>
      <c r="B307" s="7"/>
      <c r="C307" s="7"/>
      <c r="D307" s="7">
        <f t="shared" si="4"/>
        <v>0</v>
      </c>
    </row>
    <row r="308" spans="1:4" ht="18" hidden="1" x14ac:dyDescent="0.3">
      <c r="A308" s="9" t="s">
        <v>307</v>
      </c>
      <c r="B308" s="7"/>
      <c r="C308" s="7"/>
      <c r="D308" s="7">
        <f t="shared" si="4"/>
        <v>0</v>
      </c>
    </row>
    <row r="309" spans="1:4" ht="18" hidden="1" x14ac:dyDescent="0.3">
      <c r="A309" s="21" t="s">
        <v>308</v>
      </c>
      <c r="B309" s="7"/>
      <c r="C309" s="7"/>
      <c r="D309" s="7">
        <f t="shared" si="4"/>
        <v>0</v>
      </c>
    </row>
    <row r="310" spans="1:4" ht="18" hidden="1" x14ac:dyDescent="0.3">
      <c r="A310" s="9" t="s">
        <v>309</v>
      </c>
      <c r="B310" s="7"/>
      <c r="C310" s="7"/>
      <c r="D310" s="7">
        <f t="shared" si="4"/>
        <v>0</v>
      </c>
    </row>
    <row r="311" spans="1:4" ht="18" hidden="1" x14ac:dyDescent="0.3">
      <c r="A311" s="9" t="s">
        <v>310</v>
      </c>
      <c r="B311" s="7"/>
      <c r="C311" s="7"/>
      <c r="D311" s="7">
        <f t="shared" si="4"/>
        <v>0</v>
      </c>
    </row>
    <row r="312" spans="1:4" ht="18" hidden="1" x14ac:dyDescent="0.3">
      <c r="A312" s="12" t="s">
        <v>311</v>
      </c>
      <c r="B312" s="7"/>
      <c r="C312" s="7"/>
      <c r="D312" s="7">
        <f t="shared" si="4"/>
        <v>0</v>
      </c>
    </row>
    <row r="313" spans="1:4" ht="18" hidden="1" x14ac:dyDescent="0.3">
      <c r="A313" s="9" t="s">
        <v>312</v>
      </c>
      <c r="B313" s="37"/>
      <c r="C313" s="37"/>
      <c r="D313" s="7">
        <f t="shared" si="4"/>
        <v>0</v>
      </c>
    </row>
    <row r="314" spans="1:4" ht="18" hidden="1" x14ac:dyDescent="0.3">
      <c r="A314" s="9" t="s">
        <v>313</v>
      </c>
      <c r="B314" s="7"/>
      <c r="C314" s="7"/>
      <c r="D314" s="7">
        <f t="shared" si="4"/>
        <v>0</v>
      </c>
    </row>
    <row r="315" spans="1:4" ht="18" hidden="1" x14ac:dyDescent="0.3">
      <c r="A315" s="9" t="s">
        <v>314</v>
      </c>
      <c r="B315" s="7"/>
      <c r="C315" s="7"/>
      <c r="D315" s="7">
        <f t="shared" si="4"/>
        <v>0</v>
      </c>
    </row>
    <row r="316" spans="1:4" ht="18" hidden="1" x14ac:dyDescent="0.3">
      <c r="A316" s="21" t="s">
        <v>315</v>
      </c>
      <c r="B316" s="7"/>
      <c r="C316" s="7"/>
      <c r="D316" s="7">
        <f t="shared" si="4"/>
        <v>0</v>
      </c>
    </row>
    <row r="317" spans="1:4" ht="18" hidden="1" x14ac:dyDescent="0.3">
      <c r="A317" s="21" t="s">
        <v>316</v>
      </c>
      <c r="B317" s="7"/>
      <c r="C317" s="7"/>
      <c r="D317" s="7">
        <f t="shared" si="4"/>
        <v>0</v>
      </c>
    </row>
    <row r="318" spans="1:4" ht="18" hidden="1" x14ac:dyDescent="0.3">
      <c r="A318" s="9" t="s">
        <v>317</v>
      </c>
      <c r="B318" s="7"/>
      <c r="C318" s="7"/>
      <c r="D318" s="7">
        <f t="shared" si="4"/>
        <v>0</v>
      </c>
    </row>
    <row r="319" spans="1:4" ht="18" hidden="1" x14ac:dyDescent="0.3">
      <c r="A319" s="9" t="s">
        <v>318</v>
      </c>
      <c r="B319" s="7"/>
      <c r="C319" s="7"/>
      <c r="D319" s="7">
        <f t="shared" si="4"/>
        <v>0</v>
      </c>
    </row>
    <row r="320" spans="1:4" ht="18" hidden="1" x14ac:dyDescent="0.3">
      <c r="A320" s="21" t="s">
        <v>319</v>
      </c>
      <c r="B320" s="7"/>
      <c r="C320" s="7"/>
      <c r="D320" s="7">
        <f t="shared" si="4"/>
        <v>0</v>
      </c>
    </row>
    <row r="321" spans="1:4" ht="18" hidden="1" x14ac:dyDescent="0.3">
      <c r="A321" s="9" t="s">
        <v>320</v>
      </c>
      <c r="B321" s="7"/>
      <c r="C321" s="7"/>
      <c r="D321" s="7">
        <f t="shared" si="4"/>
        <v>0</v>
      </c>
    </row>
    <row r="322" spans="1:4" ht="18" hidden="1" x14ac:dyDescent="0.3">
      <c r="A322" s="9" t="s">
        <v>321</v>
      </c>
      <c r="B322" s="7"/>
      <c r="C322" s="7"/>
      <c r="D322" s="7">
        <f t="shared" si="4"/>
        <v>0</v>
      </c>
    </row>
    <row r="323" spans="1:4" ht="18" hidden="1" x14ac:dyDescent="0.3">
      <c r="A323" s="9" t="s">
        <v>322</v>
      </c>
      <c r="B323" s="7"/>
      <c r="C323" s="7"/>
      <c r="D323" s="7">
        <f t="shared" si="4"/>
        <v>0</v>
      </c>
    </row>
    <row r="324" spans="1:4" ht="18" hidden="1" x14ac:dyDescent="0.3">
      <c r="A324" s="9" t="s">
        <v>323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324</v>
      </c>
      <c r="B325" s="7"/>
      <c r="C325" s="7"/>
      <c r="D325" s="7">
        <f t="shared" si="5"/>
        <v>0</v>
      </c>
    </row>
    <row r="326" spans="1:4" ht="18" hidden="1" x14ac:dyDescent="0.3">
      <c r="A326" s="9" t="s">
        <v>325</v>
      </c>
      <c r="B326" s="7"/>
      <c r="C326" s="7"/>
      <c r="D326" s="7">
        <f t="shared" si="5"/>
        <v>0</v>
      </c>
    </row>
    <row r="327" spans="1:4" ht="18" hidden="1" x14ac:dyDescent="0.3">
      <c r="A327" s="9" t="s">
        <v>326</v>
      </c>
      <c r="B327" s="7"/>
      <c r="C327" s="7"/>
      <c r="D327" s="7">
        <f t="shared" si="5"/>
        <v>0</v>
      </c>
    </row>
    <row r="328" spans="1:4" ht="18" hidden="1" x14ac:dyDescent="0.3">
      <c r="A328" s="9" t="s">
        <v>327</v>
      </c>
      <c r="B328" s="7"/>
      <c r="C328" s="7"/>
      <c r="D328" s="7">
        <f t="shared" si="5"/>
        <v>0</v>
      </c>
    </row>
    <row r="329" spans="1:4" ht="18" hidden="1" x14ac:dyDescent="0.3">
      <c r="A329" s="11" t="s">
        <v>328</v>
      </c>
      <c r="B329" s="7"/>
      <c r="C329" s="7"/>
      <c r="D329" s="7">
        <f t="shared" si="5"/>
        <v>0</v>
      </c>
    </row>
    <row r="330" spans="1:4" ht="18" x14ac:dyDescent="0.3">
      <c r="A330" s="38"/>
      <c r="B330" s="40">
        <f>SUM(B3:B329)</f>
        <v>1875.1666666666665</v>
      </c>
      <c r="C330" s="40"/>
      <c r="D330" s="7">
        <f>SUM(D15:D258)</f>
        <v>36163400</v>
      </c>
    </row>
    <row r="331" spans="1:4" ht="18" hidden="1" x14ac:dyDescent="0.3">
      <c r="D331" s="7">
        <f t="shared" si="5"/>
        <v>0</v>
      </c>
    </row>
    <row r="332" spans="1:4" ht="18" hidden="1" x14ac:dyDescent="0.3">
      <c r="A332" s="1" t="s">
        <v>343</v>
      </c>
      <c r="B332" s="2"/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12" t="s">
        <v>62</v>
      </c>
      <c r="B335" s="7"/>
      <c r="C335" s="7"/>
      <c r="D335" s="7">
        <f t="shared" si="5"/>
        <v>0</v>
      </c>
    </row>
    <row r="336" spans="1:4" ht="18" hidden="1" x14ac:dyDescent="0.3">
      <c r="A336" s="11" t="s">
        <v>63</v>
      </c>
      <c r="B336" s="7"/>
      <c r="C336" s="7"/>
      <c r="D336" s="7">
        <f t="shared" si="5"/>
        <v>0</v>
      </c>
    </row>
    <row r="337" spans="1:4" ht="18" hidden="1" x14ac:dyDescent="0.3">
      <c r="A337" s="12" t="s">
        <v>64</v>
      </c>
      <c r="B337" s="7"/>
      <c r="C337" s="7"/>
      <c r="D337" s="7">
        <f t="shared" si="5"/>
        <v>0</v>
      </c>
    </row>
    <row r="338" spans="1:4" ht="18" hidden="1" x14ac:dyDescent="0.3">
      <c r="A338" s="12" t="s">
        <v>65</v>
      </c>
      <c r="B338" s="7"/>
      <c r="C338" s="7"/>
      <c r="D338" s="7">
        <f t="shared" si="5"/>
        <v>0</v>
      </c>
    </row>
    <row r="339" spans="1:4" ht="18" hidden="1" x14ac:dyDescent="0.3">
      <c r="A339" s="12" t="s">
        <v>66</v>
      </c>
      <c r="B339" s="7"/>
      <c r="C339" s="7"/>
      <c r="D339" s="7">
        <f t="shared" si="5"/>
        <v>0</v>
      </c>
    </row>
    <row r="340" spans="1:4" ht="18" hidden="1" x14ac:dyDescent="0.3">
      <c r="A340" s="19" t="s">
        <v>67</v>
      </c>
      <c r="B340" s="7"/>
      <c r="C340" s="7"/>
      <c r="D340" s="7">
        <f t="shared" si="5"/>
        <v>0</v>
      </c>
    </row>
    <row r="341" spans="1:4" ht="18" hidden="1" x14ac:dyDescent="0.3">
      <c r="A341" s="9" t="s">
        <v>68</v>
      </c>
      <c r="B341" s="7"/>
      <c r="C341" s="7"/>
      <c r="D341" s="7">
        <f t="shared" si="5"/>
        <v>0</v>
      </c>
    </row>
    <row r="342" spans="1:4" ht="18" hidden="1" x14ac:dyDescent="0.3">
      <c r="A342" s="12" t="s">
        <v>76</v>
      </c>
      <c r="B342" s="15"/>
      <c r="C342" s="15"/>
      <c r="D342" s="7">
        <f t="shared" si="5"/>
        <v>0</v>
      </c>
    </row>
    <row r="343" spans="1:4" ht="18" hidden="1" x14ac:dyDescent="0.3">
      <c r="A343" s="12" t="s">
        <v>77</v>
      </c>
      <c r="B343" s="15"/>
      <c r="C343" s="15"/>
      <c r="D343" s="7">
        <f t="shared" si="5"/>
        <v>0</v>
      </c>
    </row>
    <row r="344" spans="1:4" ht="18" hidden="1" x14ac:dyDescent="0.3">
      <c r="A344" s="12" t="s">
        <v>78</v>
      </c>
      <c r="B344" s="15"/>
      <c r="C344" s="15"/>
      <c r="D344" s="7">
        <f t="shared" si="5"/>
        <v>0</v>
      </c>
    </row>
    <row r="345" spans="1:4" ht="18" hidden="1" x14ac:dyDescent="0.3">
      <c r="A345" s="9" t="s">
        <v>91</v>
      </c>
      <c r="B345" s="7"/>
      <c r="C345" s="7"/>
      <c r="D345" s="7">
        <f t="shared" si="5"/>
        <v>0</v>
      </c>
    </row>
    <row r="346" spans="1:4" ht="18" hidden="1" x14ac:dyDescent="0.3">
      <c r="A346" s="9" t="s">
        <v>92</v>
      </c>
      <c r="B346" s="7"/>
      <c r="C346" s="7"/>
      <c r="D346" s="7">
        <f t="shared" si="5"/>
        <v>0</v>
      </c>
    </row>
    <row r="347" spans="1:4" ht="18" hidden="1" x14ac:dyDescent="0.3">
      <c r="A347" s="9" t="s">
        <v>95</v>
      </c>
      <c r="B347" s="15"/>
      <c r="C347" s="15"/>
      <c r="D347" s="7">
        <f t="shared" si="5"/>
        <v>0</v>
      </c>
    </row>
    <row r="348" spans="1:4" ht="18" hidden="1" x14ac:dyDescent="0.3">
      <c r="A348" s="21" t="s">
        <v>96</v>
      </c>
      <c r="B348" s="7"/>
      <c r="C348" s="7"/>
      <c r="D348" s="7">
        <f t="shared" si="5"/>
        <v>0</v>
      </c>
    </row>
    <row r="349" spans="1:4" ht="18" hidden="1" x14ac:dyDescent="0.3">
      <c r="A349" s="11" t="s">
        <v>113</v>
      </c>
      <c r="B349" s="7"/>
      <c r="C349" s="7"/>
      <c r="D349" s="7">
        <f t="shared" si="5"/>
        <v>0</v>
      </c>
    </row>
    <row r="350" spans="1:4" ht="18" hidden="1" x14ac:dyDescent="0.3">
      <c r="A350" s="21" t="s">
        <v>114</v>
      </c>
      <c r="B350" s="7"/>
      <c r="C350" s="7"/>
      <c r="D350" s="7">
        <f t="shared" si="5"/>
        <v>0</v>
      </c>
    </row>
    <row r="351" spans="1:4" ht="18" hidden="1" x14ac:dyDescent="0.3">
      <c r="A351" s="9" t="s">
        <v>106</v>
      </c>
      <c r="B351" s="7"/>
      <c r="C351" s="7"/>
      <c r="D351" s="7">
        <f t="shared" si="5"/>
        <v>0</v>
      </c>
    </row>
    <row r="352" spans="1:4" ht="18" hidden="1" x14ac:dyDescent="0.3">
      <c r="A352" s="9" t="s">
        <v>107</v>
      </c>
      <c r="B352" s="7"/>
      <c r="C352" s="7"/>
      <c r="D352" s="7">
        <f t="shared" si="5"/>
        <v>0</v>
      </c>
    </row>
    <row r="353" spans="1:4" ht="18" hidden="1" x14ac:dyDescent="0.3">
      <c r="A353" s="9" t="s">
        <v>108</v>
      </c>
      <c r="B353" s="7"/>
      <c r="C353" s="7"/>
      <c r="D353" s="7">
        <f t="shared" si="5"/>
        <v>0</v>
      </c>
    </row>
    <row r="354" spans="1:4" ht="18" hidden="1" x14ac:dyDescent="0.3">
      <c r="A354" s="11" t="s">
        <v>241</v>
      </c>
      <c r="B354" s="7"/>
      <c r="C354" s="7"/>
      <c r="D354" s="7">
        <f t="shared" si="5"/>
        <v>0</v>
      </c>
    </row>
    <row r="355" spans="1:4" ht="18" hidden="1" x14ac:dyDescent="0.3">
      <c r="A355" s="9" t="s">
        <v>242</v>
      </c>
      <c r="B355" s="7"/>
      <c r="C355" s="7"/>
      <c r="D355" s="7">
        <f t="shared" si="5"/>
        <v>0</v>
      </c>
    </row>
    <row r="356" spans="1:4" ht="18" hidden="1" x14ac:dyDescent="0.3">
      <c r="A356" s="9" t="s">
        <v>243</v>
      </c>
      <c r="B356" s="7"/>
      <c r="C356" s="7"/>
      <c r="D356" s="7">
        <f t="shared" si="5"/>
        <v>0</v>
      </c>
    </row>
    <row r="357" spans="1:4" ht="18" hidden="1" x14ac:dyDescent="0.3">
      <c r="A357" s="9" t="s">
        <v>244</v>
      </c>
      <c r="B357" s="7"/>
      <c r="C357" s="7"/>
      <c r="D357" s="7">
        <f t="shared" si="5"/>
        <v>0</v>
      </c>
    </row>
    <row r="358" spans="1:4" ht="18" hidden="1" x14ac:dyDescent="0.3">
      <c r="A358" s="9" t="s">
        <v>245</v>
      </c>
      <c r="B358" s="7"/>
      <c r="C358" s="7"/>
      <c r="D358" s="7">
        <f t="shared" si="5"/>
        <v>0</v>
      </c>
    </row>
    <row r="359" spans="1:4" ht="18" hidden="1" x14ac:dyDescent="0.3">
      <c r="A359" s="9" t="s">
        <v>246</v>
      </c>
      <c r="B359" s="7"/>
      <c r="C359" s="7"/>
      <c r="D359" s="7">
        <f t="shared" si="5"/>
        <v>0</v>
      </c>
    </row>
    <row r="360" spans="1:4" ht="18" hidden="1" x14ac:dyDescent="0.3">
      <c r="A360" s="9" t="s">
        <v>250</v>
      </c>
      <c r="B360" s="7"/>
      <c r="C360" s="7"/>
      <c r="D360" s="7">
        <f t="shared" si="5"/>
        <v>0</v>
      </c>
    </row>
    <row r="361" spans="1:4" ht="18" hidden="1" x14ac:dyDescent="0.3">
      <c r="A361" s="9" t="s">
        <v>251</v>
      </c>
      <c r="B361" s="7"/>
      <c r="C361" s="7"/>
      <c r="D361" s="7">
        <f t="shared" si="5"/>
        <v>0</v>
      </c>
    </row>
    <row r="362" spans="1:4" ht="18" hidden="1" x14ac:dyDescent="0.3">
      <c r="A362" s="9" t="s">
        <v>252</v>
      </c>
      <c r="B362" s="7"/>
      <c r="C362" s="7"/>
      <c r="D362" s="7">
        <f t="shared" si="5"/>
        <v>0</v>
      </c>
    </row>
    <row r="363" spans="1:4" ht="18" hidden="1" x14ac:dyDescent="0.3">
      <c r="A363" s="9" t="s">
        <v>253</v>
      </c>
      <c r="B363" s="7"/>
      <c r="C363" s="7"/>
      <c r="D363" s="7">
        <f t="shared" si="5"/>
        <v>0</v>
      </c>
    </row>
    <row r="364" spans="1:4" ht="18" hidden="1" x14ac:dyDescent="0.3">
      <c r="A364" s="9" t="s">
        <v>254</v>
      </c>
      <c r="B364" s="7"/>
      <c r="C364" s="7"/>
      <c r="D364" s="7">
        <f t="shared" si="5"/>
        <v>0</v>
      </c>
    </row>
    <row r="365" spans="1:4" ht="18" hidden="1" x14ac:dyDescent="0.3">
      <c r="A365" s="9" t="s">
        <v>255</v>
      </c>
      <c r="B365" s="7"/>
      <c r="C365" s="7"/>
      <c r="D365" s="7">
        <f t="shared" si="5"/>
        <v>0</v>
      </c>
    </row>
    <row r="366" spans="1:4" ht="18" hidden="1" x14ac:dyDescent="0.3">
      <c r="A366" s="9" t="s">
        <v>256</v>
      </c>
      <c r="B366" s="7"/>
      <c r="C366" s="7"/>
      <c r="D366" s="7">
        <f t="shared" si="5"/>
        <v>0</v>
      </c>
    </row>
    <row r="367" spans="1:4" ht="18" x14ac:dyDescent="0.3">
      <c r="A367" s="9" t="s">
        <v>129</v>
      </c>
      <c r="B367" s="7">
        <f>10+40+60</f>
        <v>110</v>
      </c>
      <c r="C367" s="7">
        <v>8000</v>
      </c>
      <c r="D367" s="7">
        <f t="shared" si="5"/>
        <v>880000</v>
      </c>
    </row>
    <row r="368" spans="1:4" ht="18" hidden="1" x14ac:dyDescent="0.3">
      <c r="A368" s="16" t="s">
        <v>130</v>
      </c>
      <c r="B368" s="7"/>
      <c r="C368" s="7"/>
      <c r="D368" s="7">
        <f t="shared" si="5"/>
        <v>0</v>
      </c>
    </row>
    <row r="369" spans="1:4" ht="18" hidden="1" x14ac:dyDescent="0.3">
      <c r="A369" s="9" t="s">
        <v>171</v>
      </c>
      <c r="B369" s="7"/>
      <c r="C369" s="7"/>
      <c r="D369" s="7">
        <f t="shared" si="5"/>
        <v>0</v>
      </c>
    </row>
    <row r="370" spans="1:4" ht="18" hidden="1" x14ac:dyDescent="0.3">
      <c r="A370" s="12" t="s">
        <v>187</v>
      </c>
      <c r="B370" s="7"/>
      <c r="C370" s="7"/>
      <c r="D370" s="7">
        <f t="shared" si="5"/>
        <v>0</v>
      </c>
    </row>
    <row r="371" spans="1:4" ht="18" hidden="1" x14ac:dyDescent="0.3">
      <c r="A371" s="9" t="s">
        <v>310</v>
      </c>
      <c r="B371" s="7"/>
      <c r="C371" s="7"/>
      <c r="D371" s="7">
        <f t="shared" si="5"/>
        <v>0</v>
      </c>
    </row>
    <row r="372" spans="1:4" ht="18" x14ac:dyDescent="0.3">
      <c r="A372" s="9" t="s">
        <v>210</v>
      </c>
      <c r="B372" s="7">
        <v>50</v>
      </c>
      <c r="C372" s="7">
        <v>17000</v>
      </c>
      <c r="D372" s="7">
        <f t="shared" si="5"/>
        <v>850000</v>
      </c>
    </row>
    <row r="373" spans="1:4" ht="18" hidden="1" x14ac:dyDescent="0.3">
      <c r="A373" s="35" t="s">
        <v>211</v>
      </c>
      <c r="B373" s="7"/>
      <c r="C373" s="7"/>
      <c r="D373" s="7">
        <f t="shared" si="5"/>
        <v>0</v>
      </c>
    </row>
    <row r="374" spans="1:4" ht="18" hidden="1" x14ac:dyDescent="0.3">
      <c r="A374" s="9" t="s">
        <v>212</v>
      </c>
      <c r="B374" s="7"/>
      <c r="C374" s="7"/>
      <c r="D374" s="7">
        <f t="shared" si="5"/>
        <v>0</v>
      </c>
    </row>
    <row r="375" spans="1:4" ht="18" x14ac:dyDescent="0.3">
      <c r="A375" s="9" t="s">
        <v>213</v>
      </c>
      <c r="B375" s="7">
        <f>325-80+120</f>
        <v>365</v>
      </c>
      <c r="C375" s="7">
        <v>14500</v>
      </c>
      <c r="D375" s="7">
        <f t="shared" si="5"/>
        <v>5292500</v>
      </c>
    </row>
    <row r="376" spans="1:4" ht="18" hidden="1" x14ac:dyDescent="0.3">
      <c r="A376" s="9" t="s">
        <v>214</v>
      </c>
      <c r="B376" s="7"/>
      <c r="C376" s="7"/>
      <c r="D376" s="7">
        <f t="shared" si="5"/>
        <v>0</v>
      </c>
    </row>
    <row r="377" spans="1:4" ht="18" hidden="1" x14ac:dyDescent="0.3">
      <c r="A377" s="9" t="s">
        <v>215</v>
      </c>
      <c r="B377" s="7"/>
      <c r="C377" s="7"/>
      <c r="D377" s="7">
        <f t="shared" si="5"/>
        <v>0</v>
      </c>
    </row>
    <row r="378" spans="1:4" ht="18" hidden="1" x14ac:dyDescent="0.3">
      <c r="A378" s="9" t="s">
        <v>216</v>
      </c>
      <c r="B378" s="7"/>
      <c r="C378" s="7"/>
      <c r="D378" s="7">
        <f t="shared" si="5"/>
        <v>0</v>
      </c>
    </row>
    <row r="379" spans="1:4" ht="18" x14ac:dyDescent="0.3">
      <c r="A379" s="9" t="s">
        <v>99</v>
      </c>
      <c r="B379" s="7">
        <f>70+330+220</f>
        <v>620</v>
      </c>
      <c r="C379" s="7">
        <v>7500</v>
      </c>
      <c r="D379" s="7">
        <f t="shared" si="5"/>
        <v>4650000</v>
      </c>
    </row>
    <row r="380" spans="1:4" ht="18" hidden="1" x14ac:dyDescent="0.3">
      <c r="A380" s="42" t="s">
        <v>100</v>
      </c>
      <c r="B380" s="7"/>
      <c r="C380" s="7"/>
      <c r="D380" s="7">
        <f t="shared" si="5"/>
        <v>0</v>
      </c>
    </row>
    <row r="381" spans="1:4" ht="18" hidden="1" x14ac:dyDescent="0.3">
      <c r="A381" s="11" t="s">
        <v>103</v>
      </c>
      <c r="B381" s="7"/>
      <c r="C381" s="7"/>
      <c r="D381" s="7">
        <f t="shared" si="5"/>
        <v>0</v>
      </c>
    </row>
    <row r="382" spans="1:4" ht="18" hidden="1" x14ac:dyDescent="0.3">
      <c r="A382" s="9" t="s">
        <v>105</v>
      </c>
      <c r="B382" s="7"/>
      <c r="C382" s="7"/>
      <c r="D382" s="7">
        <f t="shared" si="5"/>
        <v>0</v>
      </c>
    </row>
    <row r="383" spans="1:4" ht="18" hidden="1" x14ac:dyDescent="0.3">
      <c r="A383" s="9" t="s">
        <v>11</v>
      </c>
      <c r="B383" s="7"/>
      <c r="C383" s="7"/>
      <c r="D383" s="7">
        <f t="shared" si="5"/>
        <v>0</v>
      </c>
    </row>
    <row r="384" spans="1:4" ht="18" x14ac:dyDescent="0.3">
      <c r="A384" s="9" t="s">
        <v>12</v>
      </c>
      <c r="B384" s="7">
        <v>8</v>
      </c>
      <c r="C384" s="7">
        <v>8000</v>
      </c>
      <c r="D384" s="7">
        <f t="shared" si="5"/>
        <v>64000</v>
      </c>
    </row>
    <row r="385" spans="1:4" ht="18" hidden="1" x14ac:dyDescent="0.3">
      <c r="A385" s="12" t="s">
        <v>13</v>
      </c>
      <c r="B385" s="7"/>
      <c r="C385" s="7"/>
      <c r="D385" s="7">
        <f t="shared" si="5"/>
        <v>0</v>
      </c>
    </row>
    <row r="386" spans="1:4" ht="18" hidden="1" x14ac:dyDescent="0.3">
      <c r="A386" s="9" t="s">
        <v>159</v>
      </c>
      <c r="B386" s="7"/>
      <c r="C386" s="7"/>
      <c r="D386" s="7">
        <f t="shared" si="5"/>
        <v>0</v>
      </c>
    </row>
    <row r="387" spans="1:4" ht="18" hidden="1" x14ac:dyDescent="0.3">
      <c r="A387" s="16" t="s">
        <v>160</v>
      </c>
      <c r="B387" s="7"/>
      <c r="C387" s="7"/>
      <c r="D387" s="7">
        <f t="shared" si="5"/>
        <v>0</v>
      </c>
    </row>
    <row r="388" spans="1:4" ht="18" hidden="1" x14ac:dyDescent="0.3">
      <c r="A388" s="9" t="s">
        <v>193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33" t="s">
        <v>194</v>
      </c>
      <c r="B389" s="7"/>
      <c r="C389" s="7"/>
      <c r="D389" s="7">
        <f t="shared" si="6"/>
        <v>0</v>
      </c>
    </row>
    <row r="390" spans="1:4" ht="18" hidden="1" x14ac:dyDescent="0.3">
      <c r="A390" s="9" t="s">
        <v>230</v>
      </c>
      <c r="B390" s="7"/>
      <c r="C390" s="7"/>
      <c r="D390" s="7">
        <f t="shared" si="6"/>
        <v>0</v>
      </c>
    </row>
    <row r="391" spans="1:4" ht="18" hidden="1" x14ac:dyDescent="0.3">
      <c r="A391" s="9" t="s">
        <v>231</v>
      </c>
      <c r="B391" s="7"/>
      <c r="C391" s="7"/>
      <c r="D391" s="7">
        <f t="shared" si="6"/>
        <v>0</v>
      </c>
    </row>
    <row r="392" spans="1:4" ht="18" hidden="1" x14ac:dyDescent="0.3">
      <c r="A392" s="12" t="s">
        <v>20</v>
      </c>
      <c r="B392" s="7"/>
      <c r="C392" s="7"/>
      <c r="D392" s="7">
        <f t="shared" si="6"/>
        <v>0</v>
      </c>
    </row>
    <row r="393" spans="1:4" ht="18" hidden="1" x14ac:dyDescent="0.3">
      <c r="A393" s="12" t="s">
        <v>21</v>
      </c>
      <c r="B393" s="7"/>
      <c r="C393" s="7"/>
      <c r="D393" s="7">
        <f t="shared" si="6"/>
        <v>0</v>
      </c>
    </row>
    <row r="394" spans="1:4" ht="18" hidden="1" x14ac:dyDescent="0.3">
      <c r="A394" s="17" t="s">
        <v>167</v>
      </c>
      <c r="B394" s="7"/>
      <c r="C394" s="7"/>
      <c r="D394" s="7">
        <f t="shared" si="6"/>
        <v>0</v>
      </c>
    </row>
    <row r="395" spans="1:4" ht="18" hidden="1" x14ac:dyDescent="0.3">
      <c r="A395" s="29" t="s">
        <v>168</v>
      </c>
      <c r="B395" s="31"/>
      <c r="C395" s="31"/>
      <c r="D395" s="7">
        <f t="shared" si="6"/>
        <v>0</v>
      </c>
    </row>
    <row r="396" spans="1:4" ht="18" hidden="1" x14ac:dyDescent="0.3">
      <c r="A396" s="9" t="s">
        <v>27</v>
      </c>
      <c r="B396" s="7"/>
      <c r="C396" s="7"/>
      <c r="D396" s="7">
        <f t="shared" si="6"/>
        <v>0</v>
      </c>
    </row>
    <row r="397" spans="1:4" ht="18" hidden="1" x14ac:dyDescent="0.3">
      <c r="A397" s="12" t="s">
        <v>28</v>
      </c>
      <c r="B397" s="7"/>
      <c r="C397" s="7"/>
      <c r="D397" s="7">
        <f t="shared" si="6"/>
        <v>0</v>
      </c>
    </row>
    <row r="398" spans="1:4" ht="18" hidden="1" x14ac:dyDescent="0.3">
      <c r="A398" s="12" t="s">
        <v>29</v>
      </c>
      <c r="B398" s="7"/>
      <c r="C398" s="7"/>
      <c r="D398" s="7">
        <f t="shared" si="6"/>
        <v>0</v>
      </c>
    </row>
    <row r="399" spans="1:4" ht="18" hidden="1" x14ac:dyDescent="0.3">
      <c r="A399" s="9" t="s">
        <v>195</v>
      </c>
      <c r="B399" s="7"/>
      <c r="C399" s="7"/>
      <c r="D399" s="7">
        <f t="shared" si="6"/>
        <v>0</v>
      </c>
    </row>
    <row r="400" spans="1:4" ht="18" hidden="1" x14ac:dyDescent="0.3">
      <c r="A400" s="12" t="s">
        <v>196</v>
      </c>
      <c r="B400" s="7"/>
      <c r="C400" s="7"/>
      <c r="D400" s="7">
        <f t="shared" si="6"/>
        <v>0</v>
      </c>
    </row>
    <row r="401" spans="1:4" ht="18" x14ac:dyDescent="0.3">
      <c r="A401" s="9" t="s">
        <v>197</v>
      </c>
      <c r="B401" s="7">
        <v>10</v>
      </c>
      <c r="C401" s="7">
        <v>13000</v>
      </c>
      <c r="D401" s="7">
        <f t="shared" si="6"/>
        <v>130000</v>
      </c>
    </row>
    <row r="402" spans="1:4" ht="18" hidden="1" x14ac:dyDescent="0.3">
      <c r="A402" s="9" t="s">
        <v>198</v>
      </c>
      <c r="B402" s="7"/>
      <c r="C402" s="7"/>
      <c r="D402" s="7">
        <f t="shared" si="6"/>
        <v>0</v>
      </c>
    </row>
    <row r="403" spans="1:4" ht="18" x14ac:dyDescent="0.3">
      <c r="A403" s="9" t="s">
        <v>267</v>
      </c>
      <c r="B403" s="7">
        <v>22</v>
      </c>
      <c r="C403" s="7">
        <v>8000</v>
      </c>
      <c r="D403" s="7">
        <f t="shared" si="6"/>
        <v>176000</v>
      </c>
    </row>
    <row r="404" spans="1:4" ht="18" hidden="1" x14ac:dyDescent="0.3">
      <c r="A404" s="9" t="s">
        <v>268</v>
      </c>
      <c r="B404" s="7"/>
      <c r="C404" s="7"/>
      <c r="D404" s="7">
        <f t="shared" si="6"/>
        <v>0</v>
      </c>
    </row>
    <row r="405" spans="1:4" ht="18" hidden="1" x14ac:dyDescent="0.3">
      <c r="A405" s="5" t="s">
        <v>2</v>
      </c>
      <c r="B405" s="7"/>
      <c r="C405" s="7"/>
      <c r="D405" s="7">
        <f t="shared" si="6"/>
        <v>0</v>
      </c>
    </row>
    <row r="406" spans="1:4" ht="18" hidden="1" x14ac:dyDescent="0.3">
      <c r="A406" s="8" t="s">
        <v>3</v>
      </c>
      <c r="B406" s="7"/>
      <c r="C406" s="7"/>
      <c r="D406" s="7">
        <f t="shared" si="6"/>
        <v>0</v>
      </c>
    </row>
    <row r="407" spans="1:4" ht="18" hidden="1" x14ac:dyDescent="0.3">
      <c r="A407" s="5" t="s">
        <v>4</v>
      </c>
      <c r="B407" s="7"/>
      <c r="C407" s="7"/>
      <c r="D407" s="7">
        <f t="shared" si="6"/>
        <v>0</v>
      </c>
    </row>
    <row r="408" spans="1:4" ht="18" hidden="1" x14ac:dyDescent="0.3">
      <c r="A408" s="16" t="s">
        <v>55</v>
      </c>
      <c r="B408" s="7"/>
      <c r="C408" s="7"/>
      <c r="D408" s="7">
        <f t="shared" si="6"/>
        <v>0</v>
      </c>
    </row>
    <row r="409" spans="1:4" ht="18" hidden="1" x14ac:dyDescent="0.3">
      <c r="A409" s="13" t="s">
        <v>288</v>
      </c>
      <c r="B409" s="7"/>
      <c r="C409" s="7"/>
      <c r="D409" s="7">
        <f t="shared" si="6"/>
        <v>0</v>
      </c>
    </row>
    <row r="410" spans="1:4" ht="18" hidden="1" x14ac:dyDescent="0.3">
      <c r="A410" s="13" t="s">
        <v>300</v>
      </c>
      <c r="B410" s="7"/>
      <c r="C410" s="7"/>
      <c r="D410" s="7">
        <f t="shared" si="6"/>
        <v>0</v>
      </c>
    </row>
    <row r="411" spans="1:4" ht="18" hidden="1" x14ac:dyDescent="0.3">
      <c r="A411" s="13" t="s">
        <v>301</v>
      </c>
      <c r="B411" s="7"/>
      <c r="C411" s="7"/>
      <c r="D411" s="7">
        <f t="shared" si="6"/>
        <v>0</v>
      </c>
    </row>
    <row r="412" spans="1:4" ht="18" hidden="1" x14ac:dyDescent="0.3">
      <c r="A412" s="13" t="s">
        <v>303</v>
      </c>
      <c r="B412" s="7"/>
      <c r="C412" s="7"/>
      <c r="D412" s="7">
        <f t="shared" si="6"/>
        <v>0</v>
      </c>
    </row>
    <row r="413" spans="1:4" ht="18" hidden="1" x14ac:dyDescent="0.3">
      <c r="A413" s="9" t="s">
        <v>312</v>
      </c>
      <c r="B413" s="37"/>
      <c r="C413" s="37"/>
      <c r="D413" s="7">
        <f t="shared" si="6"/>
        <v>0</v>
      </c>
    </row>
    <row r="414" spans="1:4" ht="18" hidden="1" x14ac:dyDescent="0.3">
      <c r="A414" s="9" t="s">
        <v>79</v>
      </c>
      <c r="B414" s="7"/>
      <c r="C414" s="7"/>
      <c r="D414" s="7">
        <f t="shared" si="6"/>
        <v>0</v>
      </c>
    </row>
    <row r="415" spans="1:4" ht="18" hidden="1" x14ac:dyDescent="0.3">
      <c r="A415" s="9" t="s">
        <v>80</v>
      </c>
      <c r="B415" s="7"/>
      <c r="C415" s="7"/>
      <c r="D415" s="7">
        <f t="shared" si="6"/>
        <v>0</v>
      </c>
    </row>
    <row r="416" spans="1:4" ht="18" hidden="1" x14ac:dyDescent="0.3">
      <c r="A416" s="9" t="s">
        <v>81</v>
      </c>
      <c r="B416" s="7"/>
      <c r="C416" s="7"/>
      <c r="D416" s="7">
        <f t="shared" si="6"/>
        <v>0</v>
      </c>
    </row>
    <row r="417" spans="1:4" ht="18" hidden="1" x14ac:dyDescent="0.3">
      <c r="A417" s="9" t="s">
        <v>82</v>
      </c>
      <c r="B417" s="7"/>
      <c r="C417" s="7"/>
      <c r="D417" s="7">
        <f t="shared" si="6"/>
        <v>0</v>
      </c>
    </row>
    <row r="418" spans="1:4" ht="18" hidden="1" x14ac:dyDescent="0.3">
      <c r="A418" s="9" t="s">
        <v>83</v>
      </c>
      <c r="B418" s="7"/>
      <c r="C418" s="7"/>
      <c r="D418" s="7">
        <f t="shared" si="6"/>
        <v>0</v>
      </c>
    </row>
    <row r="419" spans="1:4" ht="18" hidden="1" x14ac:dyDescent="0.3">
      <c r="A419" s="9" t="s">
        <v>170</v>
      </c>
      <c r="B419" s="7"/>
      <c r="C419" s="7"/>
      <c r="D419" s="7">
        <f t="shared" si="6"/>
        <v>0</v>
      </c>
    </row>
    <row r="420" spans="1:4" ht="18" hidden="1" x14ac:dyDescent="0.3">
      <c r="A420" s="34" t="s">
        <v>229</v>
      </c>
      <c r="B420" s="7"/>
      <c r="C420" s="7"/>
      <c r="D420" s="7">
        <f t="shared" si="6"/>
        <v>0</v>
      </c>
    </row>
    <row r="421" spans="1:4" ht="18" hidden="1" x14ac:dyDescent="0.3">
      <c r="A421" s="9" t="s">
        <v>235</v>
      </c>
      <c r="B421" s="7"/>
      <c r="C421" s="7"/>
      <c r="D421" s="7">
        <f t="shared" si="6"/>
        <v>0</v>
      </c>
    </row>
    <row r="422" spans="1:4" ht="18" hidden="1" x14ac:dyDescent="0.3">
      <c r="A422" s="9" t="s">
        <v>236</v>
      </c>
      <c r="B422" s="7"/>
      <c r="C422" s="7"/>
      <c r="D422" s="7">
        <f t="shared" si="6"/>
        <v>0</v>
      </c>
    </row>
    <row r="423" spans="1:4" ht="18" hidden="1" x14ac:dyDescent="0.3">
      <c r="A423" s="9" t="s">
        <v>257</v>
      </c>
      <c r="B423" s="15"/>
      <c r="C423" s="15"/>
      <c r="D423" s="7">
        <f t="shared" si="6"/>
        <v>0</v>
      </c>
    </row>
    <row r="424" spans="1:4" ht="18" hidden="1" x14ac:dyDescent="0.3">
      <c r="A424" s="13" t="s">
        <v>258</v>
      </c>
      <c r="B424" s="7"/>
      <c r="C424" s="7"/>
      <c r="D424" s="7">
        <f t="shared" si="6"/>
        <v>0</v>
      </c>
    </row>
    <row r="425" spans="1:4" ht="18" hidden="1" x14ac:dyDescent="0.3">
      <c r="A425" s="12" t="s">
        <v>286</v>
      </c>
      <c r="B425" s="7"/>
      <c r="C425" s="7"/>
      <c r="D425" s="7">
        <f t="shared" si="6"/>
        <v>0</v>
      </c>
    </row>
    <row r="426" spans="1:4" ht="18" hidden="1" x14ac:dyDescent="0.3">
      <c r="A426" s="16" t="s">
        <v>287</v>
      </c>
      <c r="B426" s="7"/>
      <c r="C426" s="7"/>
      <c r="D426" s="7">
        <f t="shared" si="6"/>
        <v>0</v>
      </c>
    </row>
    <row r="427" spans="1:4" ht="18" x14ac:dyDescent="0.3">
      <c r="A427" s="9" t="s">
        <v>118</v>
      </c>
      <c r="B427" s="7">
        <v>80</v>
      </c>
      <c r="C427" s="7">
        <v>10000</v>
      </c>
      <c r="D427" s="7">
        <f t="shared" si="6"/>
        <v>800000</v>
      </c>
    </row>
    <row r="428" spans="1:4" ht="18" hidden="1" x14ac:dyDescent="0.3">
      <c r="A428" s="16" t="s">
        <v>36</v>
      </c>
      <c r="B428" s="7"/>
      <c r="C428" s="7"/>
      <c r="D428" s="7">
        <f t="shared" si="6"/>
        <v>0</v>
      </c>
    </row>
    <row r="429" spans="1:4" ht="18" hidden="1" x14ac:dyDescent="0.3">
      <c r="A429" s="9" t="s">
        <v>37</v>
      </c>
      <c r="B429" s="7"/>
      <c r="C429" s="7"/>
      <c r="D429" s="7">
        <f t="shared" si="6"/>
        <v>0</v>
      </c>
    </row>
    <row r="430" spans="1:4" ht="18" hidden="1" x14ac:dyDescent="0.3">
      <c r="A430" s="9" t="s">
        <v>38</v>
      </c>
      <c r="B430" s="7"/>
      <c r="C430" s="7"/>
      <c r="D430" s="7">
        <f t="shared" si="6"/>
        <v>0</v>
      </c>
    </row>
    <row r="431" spans="1:4" ht="18" hidden="1" x14ac:dyDescent="0.3">
      <c r="A431" s="16" t="s">
        <v>276</v>
      </c>
      <c r="B431" s="7"/>
      <c r="C431" s="7"/>
      <c r="D431" s="7">
        <f t="shared" si="6"/>
        <v>0</v>
      </c>
    </row>
    <row r="432" spans="1:4" ht="18" hidden="1" x14ac:dyDescent="0.3">
      <c r="A432" s="16" t="s">
        <v>277</v>
      </c>
      <c r="B432" s="7"/>
      <c r="C432" s="7"/>
      <c r="D432" s="7">
        <f t="shared" si="6"/>
        <v>0</v>
      </c>
    </row>
    <row r="433" spans="1:4" ht="18" hidden="1" x14ac:dyDescent="0.3">
      <c r="A433" s="9" t="s">
        <v>135</v>
      </c>
      <c r="B433" s="15"/>
      <c r="C433" s="15"/>
      <c r="D433" s="7">
        <f t="shared" si="6"/>
        <v>0</v>
      </c>
    </row>
    <row r="434" spans="1:4" ht="18" hidden="1" x14ac:dyDescent="0.3">
      <c r="A434" s="22" t="s">
        <v>136</v>
      </c>
      <c r="B434" s="15"/>
      <c r="C434" s="15"/>
      <c r="D434" s="7">
        <f t="shared" si="6"/>
        <v>0</v>
      </c>
    </row>
    <row r="435" spans="1:4" ht="18" hidden="1" x14ac:dyDescent="0.3">
      <c r="A435" s="22" t="s">
        <v>138</v>
      </c>
      <c r="B435" s="15"/>
      <c r="C435" s="15"/>
      <c r="D435" s="7">
        <f t="shared" si="6"/>
        <v>0</v>
      </c>
    </row>
    <row r="436" spans="1:4" ht="18" hidden="1" x14ac:dyDescent="0.3">
      <c r="A436" s="22" t="s">
        <v>139</v>
      </c>
      <c r="B436" s="15"/>
      <c r="C436" s="15"/>
      <c r="D436" s="7">
        <f t="shared" si="6"/>
        <v>0</v>
      </c>
    </row>
    <row r="437" spans="1:4" ht="18" hidden="1" x14ac:dyDescent="0.3">
      <c r="A437" s="9" t="s">
        <v>140</v>
      </c>
      <c r="B437" s="15"/>
      <c r="C437" s="15"/>
      <c r="D437" s="7">
        <f t="shared" si="6"/>
        <v>0</v>
      </c>
    </row>
    <row r="438" spans="1:4" ht="18" hidden="1" x14ac:dyDescent="0.3">
      <c r="A438" s="9" t="s">
        <v>141</v>
      </c>
      <c r="B438" s="15"/>
      <c r="C438" s="15"/>
      <c r="D438" s="7">
        <f t="shared" si="6"/>
        <v>0</v>
      </c>
    </row>
    <row r="439" spans="1:4" ht="18" hidden="1" x14ac:dyDescent="0.3">
      <c r="A439" s="9" t="s">
        <v>143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144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145</v>
      </c>
      <c r="B441" s="15"/>
      <c r="C441" s="15"/>
      <c r="D441" s="7">
        <f t="shared" si="6"/>
        <v>0</v>
      </c>
    </row>
    <row r="442" spans="1:4" ht="18" hidden="1" x14ac:dyDescent="0.3">
      <c r="A442" s="9" t="s">
        <v>156</v>
      </c>
      <c r="B442" s="15"/>
      <c r="C442" s="15"/>
      <c r="D442" s="7">
        <f t="shared" si="6"/>
        <v>0</v>
      </c>
    </row>
    <row r="443" spans="1:4" ht="18" hidden="1" x14ac:dyDescent="0.3">
      <c r="A443" s="9" t="s">
        <v>157</v>
      </c>
      <c r="B443" s="15"/>
      <c r="C443" s="15"/>
      <c r="D443" s="7">
        <f t="shared" si="6"/>
        <v>0</v>
      </c>
    </row>
    <row r="444" spans="1:4" ht="18" hidden="1" x14ac:dyDescent="0.3">
      <c r="A444" s="9" t="s">
        <v>158</v>
      </c>
      <c r="B444" s="15"/>
      <c r="C444" s="15"/>
      <c r="D444" s="7">
        <f t="shared" si="6"/>
        <v>0</v>
      </c>
    </row>
    <row r="445" spans="1:4" ht="18" x14ac:dyDescent="0.3">
      <c r="A445" s="12" t="s">
        <v>46</v>
      </c>
      <c r="B445" s="7">
        <f>220+10</f>
        <v>230</v>
      </c>
      <c r="C445" s="7">
        <v>8000</v>
      </c>
      <c r="D445" s="7">
        <f t="shared" si="6"/>
        <v>1840000</v>
      </c>
    </row>
    <row r="446" spans="1:4" ht="18" hidden="1" x14ac:dyDescent="0.3">
      <c r="A446" s="9" t="s">
        <v>56</v>
      </c>
      <c r="B446" s="7"/>
      <c r="C446" s="7"/>
      <c r="D446" s="7">
        <f t="shared" si="6"/>
        <v>0</v>
      </c>
    </row>
    <row r="447" spans="1:4" ht="18" hidden="1" x14ac:dyDescent="0.3">
      <c r="A447" s="9" t="s">
        <v>69</v>
      </c>
      <c r="B447" s="7"/>
      <c r="C447" s="7"/>
      <c r="D447" s="7">
        <f t="shared" si="6"/>
        <v>0</v>
      </c>
    </row>
    <row r="448" spans="1:4" ht="18" hidden="1" x14ac:dyDescent="0.3">
      <c r="A448" s="12" t="s">
        <v>70</v>
      </c>
      <c r="B448" s="7"/>
      <c r="C448" s="7"/>
      <c r="D448" s="7">
        <f t="shared" si="6"/>
        <v>0</v>
      </c>
    </row>
    <row r="449" spans="1:4" ht="18" hidden="1" x14ac:dyDescent="0.3">
      <c r="A449" s="9" t="s">
        <v>15</v>
      </c>
      <c r="B449" s="7"/>
      <c r="C449" s="7"/>
      <c r="D449" s="7">
        <f t="shared" si="6"/>
        <v>0</v>
      </c>
    </row>
    <row r="450" spans="1:4" ht="18" hidden="1" x14ac:dyDescent="0.3">
      <c r="A450" s="9" t="s">
        <v>265</v>
      </c>
      <c r="B450" s="7"/>
      <c r="C450" s="7"/>
      <c r="D450" s="7">
        <f t="shared" si="6"/>
        <v>0</v>
      </c>
    </row>
    <row r="451" spans="1:4" ht="18" hidden="1" x14ac:dyDescent="0.3">
      <c r="A451" s="9" t="s">
        <v>294</v>
      </c>
      <c r="B451" s="7"/>
      <c r="C451" s="7"/>
      <c r="D451" s="7">
        <f t="shared" si="6"/>
        <v>0</v>
      </c>
    </row>
    <row r="452" spans="1:4" ht="18" x14ac:dyDescent="0.3">
      <c r="A452" s="9" t="s">
        <v>19</v>
      </c>
      <c r="B452" s="7">
        <f>1200+300+300</f>
        <v>1800</v>
      </c>
      <c r="C452" s="46">
        <v>4000</v>
      </c>
      <c r="D452" s="7">
        <f t="shared" ref="D452:D515" si="7">B452*C452</f>
        <v>7200000</v>
      </c>
    </row>
    <row r="453" spans="1:4" ht="18" hidden="1" x14ac:dyDescent="0.3">
      <c r="A453" s="9" t="s">
        <v>34</v>
      </c>
      <c r="B453" s="7"/>
      <c r="C453" s="7"/>
      <c r="D453" s="7">
        <f t="shared" si="7"/>
        <v>0</v>
      </c>
    </row>
    <row r="454" spans="1:4" ht="18" hidden="1" x14ac:dyDescent="0.3">
      <c r="A454" s="11" t="s">
        <v>42</v>
      </c>
      <c r="B454" s="7"/>
      <c r="C454" s="7"/>
      <c r="D454" s="7">
        <f t="shared" si="7"/>
        <v>0</v>
      </c>
    </row>
    <row r="455" spans="1:4" ht="18" hidden="1" x14ac:dyDescent="0.3">
      <c r="A455" s="13" t="s">
        <v>43</v>
      </c>
      <c r="B455" s="7"/>
      <c r="C455" s="7"/>
      <c r="D455" s="7">
        <f t="shared" si="7"/>
        <v>0</v>
      </c>
    </row>
    <row r="456" spans="1:4" ht="18" hidden="1" x14ac:dyDescent="0.3">
      <c r="A456" s="10" t="s">
        <v>119</v>
      </c>
      <c r="B456" s="7"/>
      <c r="C456" s="7"/>
      <c r="D456" s="7">
        <f t="shared" si="7"/>
        <v>0</v>
      </c>
    </row>
    <row r="457" spans="1:4" ht="18" hidden="1" x14ac:dyDescent="0.3">
      <c r="A457" s="13" t="s">
        <v>120</v>
      </c>
      <c r="B457" s="7"/>
      <c r="C457" s="7"/>
      <c r="D457" s="7">
        <f t="shared" si="7"/>
        <v>0</v>
      </c>
    </row>
    <row r="458" spans="1:4" ht="18" hidden="1" x14ac:dyDescent="0.3">
      <c r="A458" s="12" t="s">
        <v>121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122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123</v>
      </c>
      <c r="B460" s="15"/>
      <c r="C460" s="15"/>
      <c r="D460" s="7">
        <f t="shared" si="7"/>
        <v>0</v>
      </c>
    </row>
    <row r="461" spans="1:4" ht="18" hidden="1" x14ac:dyDescent="0.3">
      <c r="A461" s="12" t="s">
        <v>124</v>
      </c>
      <c r="B461" s="26"/>
      <c r="C461" s="26"/>
      <c r="D461" s="7">
        <f t="shared" si="7"/>
        <v>0</v>
      </c>
    </row>
    <row r="462" spans="1:4" ht="18" hidden="1" x14ac:dyDescent="0.3">
      <c r="A462" s="9" t="s">
        <v>142</v>
      </c>
      <c r="B462" s="15"/>
      <c r="C462" s="15"/>
      <c r="D462" s="7">
        <f t="shared" si="7"/>
        <v>0</v>
      </c>
    </row>
    <row r="463" spans="1:4" ht="18" hidden="1" x14ac:dyDescent="0.3">
      <c r="A463" s="16" t="s">
        <v>217</v>
      </c>
      <c r="B463" s="7"/>
      <c r="C463" s="7"/>
      <c r="D463" s="7">
        <f t="shared" si="7"/>
        <v>0</v>
      </c>
    </row>
    <row r="464" spans="1:4" ht="18" hidden="1" x14ac:dyDescent="0.3">
      <c r="A464" s="16" t="s">
        <v>218</v>
      </c>
      <c r="B464" s="7"/>
      <c r="C464" s="7"/>
      <c r="D464" s="7">
        <f t="shared" si="7"/>
        <v>0</v>
      </c>
    </row>
    <row r="465" spans="1:4" ht="18" hidden="1" x14ac:dyDescent="0.3">
      <c r="A465" s="16" t="s">
        <v>219</v>
      </c>
      <c r="B465" s="7"/>
      <c r="C465" s="7"/>
      <c r="D465" s="7">
        <f t="shared" si="7"/>
        <v>0</v>
      </c>
    </row>
    <row r="466" spans="1:4" ht="18" hidden="1" x14ac:dyDescent="0.3">
      <c r="A466" s="16" t="s">
        <v>220</v>
      </c>
      <c r="B466" s="7"/>
      <c r="C466" s="7"/>
      <c r="D466" s="7">
        <f t="shared" si="7"/>
        <v>0</v>
      </c>
    </row>
    <row r="467" spans="1:4" ht="18" hidden="1" x14ac:dyDescent="0.3">
      <c r="A467" s="9" t="s">
        <v>221</v>
      </c>
      <c r="B467" s="7"/>
      <c r="C467" s="7"/>
      <c r="D467" s="7">
        <f t="shared" si="7"/>
        <v>0</v>
      </c>
    </row>
    <row r="468" spans="1:4" ht="18" hidden="1" x14ac:dyDescent="0.3">
      <c r="A468" s="9" t="s">
        <v>222</v>
      </c>
      <c r="B468" s="7"/>
      <c r="C468" s="7"/>
      <c r="D468" s="7">
        <f t="shared" si="7"/>
        <v>0</v>
      </c>
    </row>
    <row r="469" spans="1:4" ht="18" hidden="1" x14ac:dyDescent="0.3">
      <c r="A469" s="16" t="s">
        <v>223</v>
      </c>
      <c r="B469" s="7"/>
      <c r="C469" s="7"/>
      <c r="D469" s="7">
        <f t="shared" si="7"/>
        <v>0</v>
      </c>
    </row>
    <row r="470" spans="1:4" ht="18" hidden="1" x14ac:dyDescent="0.3">
      <c r="A470" s="16" t="s">
        <v>224</v>
      </c>
      <c r="B470" s="7"/>
      <c r="C470" s="7"/>
      <c r="D470" s="7">
        <f t="shared" si="7"/>
        <v>0</v>
      </c>
    </row>
    <row r="471" spans="1:4" ht="18" hidden="1" x14ac:dyDescent="0.3">
      <c r="A471" s="9" t="s">
        <v>237</v>
      </c>
      <c r="B471" s="15"/>
      <c r="C471" s="15"/>
      <c r="D471" s="7">
        <f t="shared" si="7"/>
        <v>0</v>
      </c>
    </row>
    <row r="472" spans="1:4" ht="18" hidden="1" x14ac:dyDescent="0.3">
      <c r="A472" s="9" t="s">
        <v>239</v>
      </c>
      <c r="B472" s="15"/>
      <c r="C472" s="15"/>
      <c r="D472" s="7">
        <f t="shared" si="7"/>
        <v>0</v>
      </c>
    </row>
    <row r="473" spans="1:4" ht="18" hidden="1" x14ac:dyDescent="0.3">
      <c r="A473" s="12" t="s">
        <v>274</v>
      </c>
      <c r="B473" s="15"/>
      <c r="C473" s="15"/>
      <c r="D473" s="7">
        <f t="shared" si="7"/>
        <v>0</v>
      </c>
    </row>
    <row r="474" spans="1:4" ht="18" hidden="1" x14ac:dyDescent="0.3">
      <c r="A474" s="9" t="s">
        <v>284</v>
      </c>
      <c r="B474" s="7"/>
      <c r="C474" s="7"/>
      <c r="D474" s="7">
        <f t="shared" si="7"/>
        <v>0</v>
      </c>
    </row>
    <row r="475" spans="1:4" ht="18" hidden="1" x14ac:dyDescent="0.3">
      <c r="A475" s="13" t="s">
        <v>285</v>
      </c>
      <c r="B475" s="7"/>
      <c r="C475" s="7"/>
      <c r="D475" s="7">
        <f t="shared" si="7"/>
        <v>0</v>
      </c>
    </row>
    <row r="476" spans="1:4" ht="18" hidden="1" x14ac:dyDescent="0.3">
      <c r="A476" s="12" t="s">
        <v>295</v>
      </c>
      <c r="B476" s="7"/>
      <c r="C476" s="7"/>
      <c r="D476" s="7">
        <f t="shared" si="7"/>
        <v>0</v>
      </c>
    </row>
    <row r="477" spans="1:4" ht="18" x14ac:dyDescent="0.3">
      <c r="A477" s="9" t="s">
        <v>199</v>
      </c>
      <c r="B477" s="7">
        <f>120+220+160</f>
        <v>500</v>
      </c>
      <c r="C477" s="7">
        <v>7000</v>
      </c>
      <c r="D477" s="7">
        <f t="shared" si="7"/>
        <v>3500000</v>
      </c>
    </row>
    <row r="478" spans="1:4" ht="18" hidden="1" x14ac:dyDescent="0.3">
      <c r="A478" s="34" t="s">
        <v>200</v>
      </c>
      <c r="B478" s="7"/>
      <c r="C478" s="7"/>
      <c r="D478" s="7">
        <f t="shared" si="7"/>
        <v>0</v>
      </c>
    </row>
    <row r="479" spans="1:4" ht="18" hidden="1" x14ac:dyDescent="0.3">
      <c r="A479" s="34" t="s">
        <v>201</v>
      </c>
      <c r="B479" s="7"/>
      <c r="C479" s="7"/>
      <c r="D479" s="7">
        <f t="shared" si="7"/>
        <v>0</v>
      </c>
    </row>
    <row r="480" spans="1:4" ht="18" hidden="1" x14ac:dyDescent="0.3">
      <c r="A480" s="9" t="s">
        <v>35</v>
      </c>
      <c r="B480" s="7"/>
      <c r="C480" s="7"/>
      <c r="D480" s="7">
        <f t="shared" si="7"/>
        <v>0</v>
      </c>
    </row>
    <row r="481" spans="1:4" ht="18" hidden="1" x14ac:dyDescent="0.3">
      <c r="A481" s="9" t="s">
        <v>270</v>
      </c>
      <c r="B481" s="7"/>
      <c r="C481" s="7"/>
      <c r="D481" s="7">
        <f t="shared" si="7"/>
        <v>0</v>
      </c>
    </row>
    <row r="482" spans="1:4" ht="18" hidden="1" x14ac:dyDescent="0.3">
      <c r="A482" s="9" t="s">
        <v>47</v>
      </c>
      <c r="B482" s="7"/>
      <c r="C482" s="7"/>
      <c r="D482" s="7">
        <f t="shared" si="7"/>
        <v>0</v>
      </c>
    </row>
    <row r="483" spans="1:4" ht="18" hidden="1" x14ac:dyDescent="0.3">
      <c r="A483" s="16" t="s">
        <v>48</v>
      </c>
      <c r="B483" s="7"/>
      <c r="C483" s="7"/>
      <c r="D483" s="7">
        <f t="shared" si="7"/>
        <v>0</v>
      </c>
    </row>
    <row r="484" spans="1:4" ht="18" hidden="1" x14ac:dyDescent="0.3">
      <c r="A484" s="16" t="s">
        <v>49</v>
      </c>
      <c r="B484" s="7"/>
      <c r="C484" s="7"/>
      <c r="D484" s="7">
        <f t="shared" si="7"/>
        <v>0</v>
      </c>
    </row>
    <row r="485" spans="1:4" ht="18" hidden="1" x14ac:dyDescent="0.3">
      <c r="A485" s="16" t="s">
        <v>50</v>
      </c>
      <c r="B485" s="7"/>
      <c r="C485" s="7"/>
      <c r="D485" s="7">
        <f t="shared" si="7"/>
        <v>0</v>
      </c>
    </row>
    <row r="486" spans="1:4" ht="18" hidden="1" x14ac:dyDescent="0.3">
      <c r="A486" s="9" t="s">
        <v>51</v>
      </c>
      <c r="B486" s="7"/>
      <c r="C486" s="7"/>
      <c r="D486" s="7">
        <f t="shared" si="7"/>
        <v>0</v>
      </c>
    </row>
    <row r="487" spans="1:4" ht="18" hidden="1" x14ac:dyDescent="0.3">
      <c r="A487" s="11" t="s">
        <v>52</v>
      </c>
      <c r="B487" s="7"/>
      <c r="C487" s="7"/>
      <c r="D487" s="7">
        <f t="shared" si="7"/>
        <v>0</v>
      </c>
    </row>
    <row r="488" spans="1:4" ht="18" hidden="1" x14ac:dyDescent="0.3">
      <c r="A488" s="9" t="s">
        <v>53</v>
      </c>
      <c r="B488" s="7"/>
      <c r="C488" s="7"/>
      <c r="D488" s="7">
        <f t="shared" si="7"/>
        <v>0</v>
      </c>
    </row>
    <row r="489" spans="1:4" ht="18" hidden="1" x14ac:dyDescent="0.3">
      <c r="A489" s="9" t="s">
        <v>54</v>
      </c>
      <c r="B489" s="7"/>
      <c r="C489" s="7"/>
      <c r="D489" s="7">
        <f t="shared" si="7"/>
        <v>0</v>
      </c>
    </row>
    <row r="490" spans="1:4" ht="18" hidden="1" x14ac:dyDescent="0.3">
      <c r="A490" s="17" t="s">
        <v>58</v>
      </c>
      <c r="B490" s="7"/>
      <c r="C490" s="7"/>
      <c r="D490" s="7">
        <f t="shared" si="7"/>
        <v>0</v>
      </c>
    </row>
    <row r="491" spans="1:4" ht="18" hidden="1" x14ac:dyDescent="0.3">
      <c r="A491" s="9" t="s">
        <v>59</v>
      </c>
      <c r="B491" s="7"/>
      <c r="C491" s="7"/>
      <c r="D491" s="7">
        <f t="shared" si="7"/>
        <v>0</v>
      </c>
    </row>
    <row r="492" spans="1:4" ht="18" hidden="1" x14ac:dyDescent="0.3">
      <c r="A492" s="19" t="s">
        <v>60</v>
      </c>
      <c r="B492" s="7"/>
      <c r="C492" s="7"/>
      <c r="D492" s="7">
        <f t="shared" si="7"/>
        <v>0</v>
      </c>
    </row>
    <row r="493" spans="1:4" ht="18" hidden="1" x14ac:dyDescent="0.3">
      <c r="A493" s="9" t="s">
        <v>146</v>
      </c>
      <c r="B493" s="7"/>
      <c r="C493" s="7"/>
      <c r="D493" s="7">
        <f t="shared" si="7"/>
        <v>0</v>
      </c>
    </row>
    <row r="494" spans="1:4" ht="18" hidden="1" x14ac:dyDescent="0.3">
      <c r="A494" s="9" t="s">
        <v>147</v>
      </c>
      <c r="B494" s="7"/>
      <c r="C494" s="7"/>
      <c r="D494" s="7">
        <f t="shared" si="7"/>
        <v>0</v>
      </c>
    </row>
    <row r="495" spans="1:4" ht="18" hidden="1" x14ac:dyDescent="0.3">
      <c r="A495" s="9" t="s">
        <v>148</v>
      </c>
      <c r="B495" s="7"/>
      <c r="C495" s="7"/>
      <c r="D495" s="7">
        <f t="shared" si="7"/>
        <v>0</v>
      </c>
    </row>
    <row r="496" spans="1:4" ht="18" x14ac:dyDescent="0.3">
      <c r="A496" s="9" t="s">
        <v>149</v>
      </c>
      <c r="B496" s="7">
        <v>10</v>
      </c>
      <c r="C496" s="7">
        <v>9000</v>
      </c>
      <c r="D496" s="7">
        <f t="shared" si="7"/>
        <v>90000</v>
      </c>
    </row>
    <row r="497" spans="1:4" ht="18" hidden="1" x14ac:dyDescent="0.3">
      <c r="A497" s="9" t="s">
        <v>150</v>
      </c>
      <c r="B497" s="7"/>
      <c r="C497" s="7"/>
      <c r="D497" s="7">
        <f t="shared" si="7"/>
        <v>0</v>
      </c>
    </row>
    <row r="498" spans="1:4" ht="18" hidden="1" x14ac:dyDescent="0.3">
      <c r="A498" s="16" t="s">
        <v>151</v>
      </c>
      <c r="B498" s="7"/>
      <c r="C498" s="7"/>
      <c r="D498" s="7">
        <f t="shared" si="7"/>
        <v>0</v>
      </c>
    </row>
    <row r="499" spans="1:4" ht="18" x14ac:dyDescent="0.3">
      <c r="A499" s="9" t="s">
        <v>71</v>
      </c>
      <c r="B499" s="7">
        <f>10+18+80+10</f>
        <v>118</v>
      </c>
      <c r="C499" s="7">
        <v>15000</v>
      </c>
      <c r="D499" s="7">
        <f t="shared" si="7"/>
        <v>1770000</v>
      </c>
    </row>
    <row r="500" spans="1:4" ht="18" hidden="1" x14ac:dyDescent="0.3">
      <c r="A500" s="13" t="s">
        <v>72</v>
      </c>
      <c r="B500" s="7"/>
      <c r="C500" s="7"/>
      <c r="D500" s="7">
        <f t="shared" si="7"/>
        <v>0</v>
      </c>
    </row>
    <row r="501" spans="1:4" ht="18" hidden="1" x14ac:dyDescent="0.3">
      <c r="A501" s="9" t="s">
        <v>73</v>
      </c>
      <c r="B501" s="7"/>
      <c r="C501" s="7"/>
      <c r="D501" s="7">
        <f t="shared" si="7"/>
        <v>0</v>
      </c>
    </row>
    <row r="502" spans="1:4" ht="18" hidden="1" x14ac:dyDescent="0.3">
      <c r="A502" s="9" t="s">
        <v>74</v>
      </c>
      <c r="B502" s="7"/>
      <c r="C502" s="7"/>
      <c r="D502" s="7">
        <f t="shared" si="7"/>
        <v>0</v>
      </c>
    </row>
    <row r="503" spans="1:4" ht="18" hidden="1" x14ac:dyDescent="0.3">
      <c r="A503" s="9" t="s">
        <v>75</v>
      </c>
      <c r="B503" s="7"/>
      <c r="C503" s="7"/>
      <c r="D503" s="7">
        <f t="shared" si="7"/>
        <v>0</v>
      </c>
    </row>
    <row r="504" spans="1:4" ht="18" hidden="1" x14ac:dyDescent="0.3">
      <c r="A504" s="13" t="s">
        <v>89</v>
      </c>
      <c r="B504" s="7"/>
      <c r="C504" s="7"/>
      <c r="D504" s="7">
        <f t="shared" si="7"/>
        <v>0</v>
      </c>
    </row>
    <row r="505" spans="1:4" ht="18" hidden="1" x14ac:dyDescent="0.3">
      <c r="A505" s="9" t="s">
        <v>297</v>
      </c>
      <c r="B505" s="7"/>
      <c r="C505" s="7"/>
      <c r="D505" s="7">
        <f t="shared" si="7"/>
        <v>0</v>
      </c>
    </row>
    <row r="506" spans="1:4" ht="18" hidden="1" x14ac:dyDescent="0.3">
      <c r="A506" s="12" t="s">
        <v>311</v>
      </c>
      <c r="B506" s="7"/>
      <c r="C506" s="7"/>
      <c r="D506" s="7">
        <f t="shared" si="7"/>
        <v>0</v>
      </c>
    </row>
    <row r="507" spans="1:4" ht="18" hidden="1" x14ac:dyDescent="0.3">
      <c r="A507" s="9" t="s">
        <v>314</v>
      </c>
      <c r="B507" s="7"/>
      <c r="C507" s="7"/>
      <c r="D507" s="7">
        <f t="shared" si="7"/>
        <v>0</v>
      </c>
    </row>
    <row r="508" spans="1:4" ht="18" hidden="1" x14ac:dyDescent="0.3">
      <c r="A508" s="21" t="s">
        <v>86</v>
      </c>
      <c r="B508" s="7"/>
      <c r="C508" s="7"/>
      <c r="D508" s="7">
        <f t="shared" si="7"/>
        <v>0</v>
      </c>
    </row>
    <row r="509" spans="1:4" ht="18" hidden="1" x14ac:dyDescent="0.3">
      <c r="A509" s="21" t="s">
        <v>87</v>
      </c>
      <c r="B509" s="7"/>
      <c r="C509" s="7"/>
      <c r="D509" s="7">
        <f t="shared" si="7"/>
        <v>0</v>
      </c>
    </row>
    <row r="510" spans="1:4" ht="18" hidden="1" x14ac:dyDescent="0.3">
      <c r="A510" s="11" t="s">
        <v>88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12" t="s">
        <v>177</v>
      </c>
      <c r="B513" s="7">
        <f>760+1480</f>
        <v>2240</v>
      </c>
      <c r="C513" s="46">
        <v>7000</v>
      </c>
      <c r="D513" s="7">
        <f t="shared" si="7"/>
        <v>15680000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8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9" t="s">
        <v>206</v>
      </c>
      <c r="B519" s="7"/>
      <c r="C519" s="7"/>
      <c r="D519" s="7">
        <f t="shared" si="8"/>
        <v>0</v>
      </c>
    </row>
    <row r="520" spans="1:4" ht="18" hidden="1" x14ac:dyDescent="0.3">
      <c r="A520" s="9" t="s">
        <v>207</v>
      </c>
      <c r="B520" s="7"/>
      <c r="C520" s="7"/>
      <c r="D520" s="7">
        <f t="shared" si="8"/>
        <v>0</v>
      </c>
    </row>
    <row r="521" spans="1:4" ht="18" x14ac:dyDescent="0.3">
      <c r="A521" s="9" t="s">
        <v>208</v>
      </c>
      <c r="B521" s="7">
        <f>46/0.5</f>
        <v>92</v>
      </c>
      <c r="C521" s="7">
        <v>5000</v>
      </c>
      <c r="D521" s="7">
        <f t="shared" si="8"/>
        <v>460000</v>
      </c>
    </row>
    <row r="522" spans="1:4" ht="18" hidden="1" x14ac:dyDescent="0.3">
      <c r="A522" s="9" t="s">
        <v>209</v>
      </c>
      <c r="B522" s="7"/>
      <c r="C522" s="7"/>
      <c r="D522" s="7">
        <f t="shared" si="8"/>
        <v>0</v>
      </c>
    </row>
    <row r="523" spans="1:4" ht="18" hidden="1" x14ac:dyDescent="0.3">
      <c r="A523" s="9" t="s">
        <v>101</v>
      </c>
      <c r="B523" s="7"/>
      <c r="C523" s="7"/>
      <c r="D523" s="7">
        <f t="shared" si="8"/>
        <v>0</v>
      </c>
    </row>
    <row r="524" spans="1:4" ht="18" hidden="1" x14ac:dyDescent="0.3">
      <c r="A524" s="9" t="s">
        <v>102</v>
      </c>
      <c r="B524" s="7"/>
      <c r="C524" s="7"/>
      <c r="D524" s="7">
        <f t="shared" si="8"/>
        <v>0</v>
      </c>
    </row>
    <row r="525" spans="1:4" ht="18" x14ac:dyDescent="0.3">
      <c r="A525" s="9" t="s">
        <v>84</v>
      </c>
      <c r="B525" s="7">
        <f>60+34</f>
        <v>94</v>
      </c>
      <c r="C525" s="7">
        <v>9000</v>
      </c>
      <c r="D525" s="7">
        <f t="shared" si="8"/>
        <v>846000</v>
      </c>
    </row>
    <row r="526" spans="1:4" ht="18" hidden="1" x14ac:dyDescent="0.3">
      <c r="A526" s="21" t="s">
        <v>85</v>
      </c>
      <c r="B526" s="7"/>
      <c r="C526" s="7"/>
      <c r="D526" s="7">
        <f t="shared" si="8"/>
        <v>0</v>
      </c>
    </row>
    <row r="527" spans="1:4" ht="18" x14ac:dyDescent="0.3">
      <c r="A527" s="5" t="s">
        <v>5</v>
      </c>
      <c r="B527" s="7">
        <v>130</v>
      </c>
      <c r="C527" s="7">
        <v>8000</v>
      </c>
      <c r="D527" s="7">
        <f t="shared" si="8"/>
        <v>1040000</v>
      </c>
    </row>
    <row r="528" spans="1:4" ht="18" hidden="1" x14ac:dyDescent="0.3">
      <c r="A528" s="9" t="s">
        <v>6</v>
      </c>
      <c r="B528" s="7"/>
      <c r="C528" s="7"/>
      <c r="D528" s="7">
        <f t="shared" si="8"/>
        <v>0</v>
      </c>
    </row>
    <row r="529" spans="1:4" ht="18" hidden="1" x14ac:dyDescent="0.3">
      <c r="A529" s="5" t="s">
        <v>9</v>
      </c>
      <c r="B529" s="7"/>
      <c r="C529" s="7"/>
      <c r="D529" s="7">
        <f t="shared" si="8"/>
        <v>0</v>
      </c>
    </row>
    <row r="530" spans="1:4" ht="18" x14ac:dyDescent="0.3">
      <c r="A530" s="9" t="s">
        <v>161</v>
      </c>
      <c r="B530" s="7">
        <f>9+13+50</f>
        <v>72</v>
      </c>
      <c r="C530" s="7">
        <v>7000</v>
      </c>
      <c r="D530" s="7">
        <f t="shared" si="8"/>
        <v>504000</v>
      </c>
    </row>
    <row r="531" spans="1:4" ht="18" hidden="1" x14ac:dyDescent="0.3">
      <c r="A531" s="9" t="s">
        <v>163</v>
      </c>
      <c r="B531" s="7"/>
      <c r="C531" s="7"/>
      <c r="D531" s="7">
        <f t="shared" si="8"/>
        <v>0</v>
      </c>
    </row>
    <row r="532" spans="1:4" ht="18" hidden="1" x14ac:dyDescent="0.3">
      <c r="A532" s="9" t="s">
        <v>164</v>
      </c>
      <c r="B532" s="7"/>
      <c r="C532" s="7"/>
      <c r="D532" s="7">
        <f t="shared" si="8"/>
        <v>0</v>
      </c>
    </row>
    <row r="533" spans="1:4" ht="18" hidden="1" x14ac:dyDescent="0.3">
      <c r="A533" s="9" t="s">
        <v>165</v>
      </c>
      <c r="B533" s="7"/>
      <c r="C533" s="7"/>
      <c r="D533" s="7">
        <f t="shared" si="8"/>
        <v>0</v>
      </c>
    </row>
    <row r="534" spans="1:4" ht="18" hidden="1" x14ac:dyDescent="0.3">
      <c r="A534" s="19" t="s">
        <v>166</v>
      </c>
      <c r="B534" s="7"/>
      <c r="C534" s="7"/>
      <c r="D534" s="7">
        <f t="shared" si="8"/>
        <v>0</v>
      </c>
    </row>
    <row r="535" spans="1:4" ht="18" hidden="1" x14ac:dyDescent="0.3">
      <c r="A535" s="12" t="s">
        <v>226</v>
      </c>
      <c r="B535" s="7"/>
      <c r="C535" s="7"/>
      <c r="D535" s="7">
        <f t="shared" si="8"/>
        <v>0</v>
      </c>
    </row>
    <row r="536" spans="1:4" ht="18" hidden="1" x14ac:dyDescent="0.3">
      <c r="A536" s="12" t="s">
        <v>14</v>
      </c>
      <c r="B536" s="7"/>
      <c r="C536" s="7"/>
      <c r="D536" s="7">
        <f t="shared" si="8"/>
        <v>0</v>
      </c>
    </row>
    <row r="537" spans="1:4" ht="18" hidden="1" x14ac:dyDescent="0.3">
      <c r="A537" s="11" t="s">
        <v>90</v>
      </c>
      <c r="B537" s="7"/>
      <c r="C537" s="7"/>
      <c r="D537" s="7">
        <f t="shared" si="8"/>
        <v>0</v>
      </c>
    </row>
    <row r="538" spans="1:4" ht="18" hidden="1" x14ac:dyDescent="0.3">
      <c r="A538" s="11" t="s">
        <v>93</v>
      </c>
      <c r="B538" s="7"/>
      <c r="C538" s="7"/>
      <c r="D538" s="7">
        <f t="shared" si="8"/>
        <v>0</v>
      </c>
    </row>
    <row r="539" spans="1:4" ht="18" hidden="1" x14ac:dyDescent="0.3">
      <c r="A539" s="11" t="s">
        <v>94</v>
      </c>
      <c r="B539" s="7"/>
      <c r="C539" s="7"/>
      <c r="D539" s="7">
        <f t="shared" si="8"/>
        <v>0</v>
      </c>
    </row>
    <row r="540" spans="1:4" ht="18" hidden="1" x14ac:dyDescent="0.3">
      <c r="A540" s="11" t="s">
        <v>98</v>
      </c>
      <c r="B540" s="7"/>
      <c r="C540" s="7"/>
      <c r="D540" s="7">
        <f t="shared" si="8"/>
        <v>0</v>
      </c>
    </row>
    <row r="541" spans="1:4" ht="18" hidden="1" x14ac:dyDescent="0.3">
      <c r="A541" s="9" t="s">
        <v>109</v>
      </c>
      <c r="B541" s="7"/>
      <c r="C541" s="7"/>
      <c r="D541" s="7">
        <f t="shared" si="8"/>
        <v>0</v>
      </c>
    </row>
    <row r="542" spans="1:4" ht="18" hidden="1" x14ac:dyDescent="0.3">
      <c r="A542" s="9" t="s">
        <v>110</v>
      </c>
      <c r="B542" s="7"/>
      <c r="C542" s="7"/>
      <c r="D542" s="7">
        <f t="shared" si="8"/>
        <v>0</v>
      </c>
    </row>
    <row r="543" spans="1:4" ht="18" hidden="1" x14ac:dyDescent="0.3">
      <c r="A543" s="9" t="s">
        <v>111</v>
      </c>
      <c r="B543" s="7"/>
      <c r="C543" s="7"/>
      <c r="D543" s="7">
        <f t="shared" si="8"/>
        <v>0</v>
      </c>
    </row>
    <row r="544" spans="1:4" ht="18" hidden="1" x14ac:dyDescent="0.3">
      <c r="A544" s="9" t="s">
        <v>112</v>
      </c>
      <c r="B544" s="7"/>
      <c r="C544" s="7"/>
      <c r="D544" s="7">
        <f t="shared" si="8"/>
        <v>0</v>
      </c>
    </row>
    <row r="545" spans="1:4" ht="18" hidden="1" x14ac:dyDescent="0.3">
      <c r="A545" s="12" t="s">
        <v>131</v>
      </c>
      <c r="B545" s="7"/>
      <c r="C545" s="7"/>
      <c r="D545" s="7">
        <f t="shared" si="8"/>
        <v>0</v>
      </c>
    </row>
    <row r="546" spans="1:4" ht="18" hidden="1" x14ac:dyDescent="0.3">
      <c r="A546" s="12" t="s">
        <v>132</v>
      </c>
      <c r="B546" s="7"/>
      <c r="C546" s="7"/>
      <c r="D546" s="7">
        <f t="shared" si="8"/>
        <v>0</v>
      </c>
    </row>
    <row r="547" spans="1:4" ht="18" hidden="1" x14ac:dyDescent="0.3">
      <c r="A547" s="9" t="s">
        <v>133</v>
      </c>
      <c r="B547" s="7"/>
      <c r="C547" s="7"/>
      <c r="D547" s="7">
        <f t="shared" si="8"/>
        <v>0</v>
      </c>
    </row>
    <row r="548" spans="1:4" ht="18" hidden="1" x14ac:dyDescent="0.3">
      <c r="A548" s="9" t="s">
        <v>134</v>
      </c>
      <c r="B548" s="7"/>
      <c r="C548" s="7"/>
      <c r="D548" s="7">
        <f t="shared" si="8"/>
        <v>0</v>
      </c>
    </row>
    <row r="549" spans="1:4" ht="18" hidden="1" x14ac:dyDescent="0.3">
      <c r="A549" s="9" t="s">
        <v>202</v>
      </c>
      <c r="B549" s="7"/>
      <c r="C549" s="7"/>
      <c r="D549" s="7">
        <f t="shared" si="8"/>
        <v>0</v>
      </c>
    </row>
    <row r="550" spans="1:4" ht="18" hidden="1" x14ac:dyDescent="0.3">
      <c r="A550" s="11" t="s">
        <v>203</v>
      </c>
      <c r="B550" s="7"/>
      <c r="C550" s="7"/>
      <c r="D550" s="7">
        <f t="shared" si="8"/>
        <v>0</v>
      </c>
    </row>
    <row r="551" spans="1:4" ht="18" hidden="1" x14ac:dyDescent="0.3">
      <c r="A551" s="9" t="s">
        <v>204</v>
      </c>
      <c r="B551" s="7"/>
      <c r="C551" s="7"/>
      <c r="D551" s="7">
        <f t="shared" si="8"/>
        <v>0</v>
      </c>
    </row>
    <row r="552" spans="1:4" ht="18" hidden="1" x14ac:dyDescent="0.3">
      <c r="A552" s="11" t="s">
        <v>205</v>
      </c>
      <c r="B552" s="7"/>
      <c r="C552" s="7"/>
      <c r="D552" s="7">
        <f t="shared" si="8"/>
        <v>0</v>
      </c>
    </row>
    <row r="553" spans="1:4" ht="18" hidden="1" x14ac:dyDescent="0.3">
      <c r="A553" s="9" t="s">
        <v>240</v>
      </c>
      <c r="B553" s="7"/>
      <c r="C553" s="7"/>
      <c r="D553" s="7">
        <f t="shared" si="8"/>
        <v>0</v>
      </c>
    </row>
    <row r="554" spans="1:4" ht="18" hidden="1" x14ac:dyDescent="0.3">
      <c r="A554" s="9" t="s">
        <v>259</v>
      </c>
      <c r="B554" s="7"/>
      <c r="C554" s="7"/>
      <c r="D554" s="7">
        <f t="shared" si="8"/>
        <v>0</v>
      </c>
    </row>
    <row r="555" spans="1:4" ht="18" hidden="1" x14ac:dyDescent="0.3">
      <c r="A555" s="9" t="s">
        <v>264</v>
      </c>
      <c r="B555" s="7"/>
      <c r="C555" s="7"/>
      <c r="D555" s="7">
        <f t="shared" si="8"/>
        <v>0</v>
      </c>
    </row>
    <row r="556" spans="1:4" ht="18" hidden="1" x14ac:dyDescent="0.3">
      <c r="A556" s="9" t="s">
        <v>289</v>
      </c>
      <c r="B556" s="7"/>
      <c r="C556" s="7"/>
      <c r="D556" s="7">
        <f t="shared" si="8"/>
        <v>0</v>
      </c>
    </row>
    <row r="557" spans="1:4" ht="18" hidden="1" x14ac:dyDescent="0.3">
      <c r="A557" s="16" t="s">
        <v>290</v>
      </c>
      <c r="B557" s="7"/>
      <c r="C557" s="7"/>
      <c r="D557" s="7">
        <f t="shared" si="8"/>
        <v>0</v>
      </c>
    </row>
    <row r="558" spans="1:4" ht="18" hidden="1" x14ac:dyDescent="0.3">
      <c r="A558" s="12" t="s">
        <v>291</v>
      </c>
      <c r="B558" s="7"/>
      <c r="C558" s="7"/>
      <c r="D558" s="7">
        <f t="shared" si="8"/>
        <v>0</v>
      </c>
    </row>
    <row r="559" spans="1:4" ht="18" hidden="1" x14ac:dyDescent="0.3">
      <c r="A559" s="11" t="s">
        <v>10</v>
      </c>
      <c r="B559" s="7"/>
      <c r="C559" s="7"/>
      <c r="D559" s="7">
        <f t="shared" si="8"/>
        <v>0</v>
      </c>
    </row>
    <row r="560" spans="1:4" ht="18" hidden="1" x14ac:dyDescent="0.3">
      <c r="A560" s="9" t="s">
        <v>30</v>
      </c>
      <c r="B560" s="7"/>
      <c r="C560" s="7"/>
      <c r="D560" s="7">
        <f t="shared" si="8"/>
        <v>0</v>
      </c>
    </row>
    <row r="561" spans="1:4" ht="18" hidden="1" x14ac:dyDescent="0.3">
      <c r="A561" s="9" t="s">
        <v>31</v>
      </c>
      <c r="B561" s="7"/>
      <c r="C561" s="7"/>
      <c r="D561" s="7">
        <f t="shared" si="8"/>
        <v>0</v>
      </c>
    </row>
    <row r="562" spans="1:4" ht="18" hidden="1" x14ac:dyDescent="0.3">
      <c r="A562" s="11" t="s">
        <v>32</v>
      </c>
      <c r="B562" s="15"/>
      <c r="C562" s="15"/>
      <c r="D562" s="7">
        <f t="shared" si="8"/>
        <v>0</v>
      </c>
    </row>
    <row r="563" spans="1:4" ht="18" hidden="1" x14ac:dyDescent="0.3">
      <c r="A563" s="11" t="s">
        <v>33</v>
      </c>
      <c r="B563" s="15"/>
      <c r="C563" s="15"/>
      <c r="D563" s="7">
        <f t="shared" si="8"/>
        <v>0</v>
      </c>
    </row>
    <row r="564" spans="1:4" ht="18" hidden="1" x14ac:dyDescent="0.3">
      <c r="A564" s="16" t="s">
        <v>247</v>
      </c>
      <c r="B564" s="7"/>
      <c r="C564" s="7"/>
      <c r="D564" s="7">
        <f t="shared" si="8"/>
        <v>0</v>
      </c>
    </row>
    <row r="565" spans="1:4" ht="18" hidden="1" x14ac:dyDescent="0.3">
      <c r="A565" s="21" t="s">
        <v>248</v>
      </c>
      <c r="B565" s="7"/>
      <c r="C565" s="7"/>
      <c r="D565" s="7">
        <f t="shared" si="8"/>
        <v>0</v>
      </c>
    </row>
    <row r="566" spans="1:4" ht="18" hidden="1" x14ac:dyDescent="0.3">
      <c r="A566" s="21" t="s">
        <v>249</v>
      </c>
      <c r="B566" s="7"/>
      <c r="C566" s="7"/>
      <c r="D566" s="7">
        <f t="shared" si="8"/>
        <v>0</v>
      </c>
    </row>
    <row r="567" spans="1:4" ht="18" hidden="1" x14ac:dyDescent="0.3">
      <c r="A567" s="11" t="s">
        <v>260</v>
      </c>
      <c r="B567" s="7"/>
      <c r="C567" s="7"/>
      <c r="D567" s="7">
        <f t="shared" si="8"/>
        <v>0</v>
      </c>
    </row>
    <row r="568" spans="1:4" ht="18" hidden="1" x14ac:dyDescent="0.3">
      <c r="A568" s="11" t="s">
        <v>261</v>
      </c>
      <c r="B568" s="7"/>
      <c r="C568" s="7"/>
      <c r="D568" s="7">
        <f t="shared" si="8"/>
        <v>0</v>
      </c>
    </row>
    <row r="569" spans="1:4" ht="18" hidden="1" x14ac:dyDescent="0.3">
      <c r="A569" s="9" t="s">
        <v>262</v>
      </c>
      <c r="B569" s="7"/>
      <c r="C569" s="7"/>
      <c r="D569" s="7">
        <f t="shared" si="8"/>
        <v>0</v>
      </c>
    </row>
    <row r="570" spans="1:4" ht="18" hidden="1" x14ac:dyDescent="0.3">
      <c r="A570" s="9" t="s">
        <v>263</v>
      </c>
      <c r="B570" s="7"/>
      <c r="C570" s="7"/>
      <c r="D570" s="7">
        <f t="shared" si="8"/>
        <v>0</v>
      </c>
    </row>
    <row r="571" spans="1:4" ht="18" hidden="1" x14ac:dyDescent="0.3">
      <c r="A571" s="9" t="s">
        <v>266</v>
      </c>
      <c r="B571" s="7"/>
      <c r="C571" s="7"/>
      <c r="D571" s="7">
        <f t="shared" si="8"/>
        <v>0</v>
      </c>
    </row>
    <row r="572" spans="1:4" ht="18" hidden="1" x14ac:dyDescent="0.3">
      <c r="A572" s="16" t="s">
        <v>275</v>
      </c>
      <c r="B572" s="7"/>
      <c r="C572" s="7"/>
      <c r="D572" s="7">
        <f t="shared" si="8"/>
        <v>0</v>
      </c>
    </row>
    <row r="573" spans="1:4" ht="18" hidden="1" x14ac:dyDescent="0.3">
      <c r="A573" s="12" t="s">
        <v>172</v>
      </c>
      <c r="B573" s="7"/>
      <c r="C573" s="7"/>
      <c r="D573" s="7">
        <f t="shared" si="8"/>
        <v>0</v>
      </c>
    </row>
    <row r="574" spans="1:4" ht="18" hidden="1" x14ac:dyDescent="0.3">
      <c r="A574" s="9" t="s">
        <v>173</v>
      </c>
      <c r="B574" s="7"/>
      <c r="C574" s="7"/>
      <c r="D574" s="7">
        <f t="shared" si="8"/>
        <v>0</v>
      </c>
    </row>
    <row r="575" spans="1:4" ht="18" hidden="1" x14ac:dyDescent="0.3">
      <c r="A575" s="9" t="s">
        <v>174</v>
      </c>
      <c r="B575" s="7"/>
      <c r="C575" s="7"/>
      <c r="D575" s="7">
        <f t="shared" si="8"/>
        <v>0</v>
      </c>
    </row>
    <row r="576" spans="1:4" ht="18" hidden="1" x14ac:dyDescent="0.3">
      <c r="A576" s="12" t="s">
        <v>296</v>
      </c>
      <c r="B576" s="7"/>
      <c r="C576" s="7"/>
      <c r="D576" s="7">
        <f t="shared" si="8"/>
        <v>0</v>
      </c>
    </row>
    <row r="577" spans="1:4" ht="18" hidden="1" x14ac:dyDescent="0.3">
      <c r="A577" s="9" t="s">
        <v>298</v>
      </c>
      <c r="B577" s="7"/>
      <c r="C577" s="7"/>
      <c r="D577" s="7">
        <f t="shared" si="8"/>
        <v>0</v>
      </c>
    </row>
    <row r="578" spans="1:4" ht="18" hidden="1" x14ac:dyDescent="0.3">
      <c r="A578" s="9" t="s">
        <v>299</v>
      </c>
      <c r="B578" s="7"/>
      <c r="C578" s="7"/>
      <c r="D578" s="7">
        <f t="shared" si="8"/>
        <v>0</v>
      </c>
    </row>
    <row r="579" spans="1:4" ht="18" hidden="1" x14ac:dyDescent="0.3">
      <c r="A579" s="21" t="s">
        <v>302</v>
      </c>
      <c r="B579" s="7"/>
      <c r="C579" s="7"/>
      <c r="D579" s="7">
        <f t="shared" ref="D579:D642" si="9">B579*C579</f>
        <v>0</v>
      </c>
    </row>
    <row r="580" spans="1:4" ht="18" hidden="1" x14ac:dyDescent="0.3">
      <c r="A580" s="9" t="s">
        <v>304</v>
      </c>
      <c r="B580" s="7"/>
      <c r="C580" s="7"/>
      <c r="D580" s="7">
        <f t="shared" si="9"/>
        <v>0</v>
      </c>
    </row>
    <row r="581" spans="1:4" ht="18" hidden="1" x14ac:dyDescent="0.3">
      <c r="A581" s="9" t="s">
        <v>305</v>
      </c>
      <c r="B581" s="7"/>
      <c r="C581" s="7"/>
      <c r="D581" s="7">
        <f t="shared" si="9"/>
        <v>0</v>
      </c>
    </row>
    <row r="582" spans="1:4" ht="18" hidden="1" x14ac:dyDescent="0.3">
      <c r="A582" s="9" t="s">
        <v>306</v>
      </c>
      <c r="B582" s="7"/>
      <c r="C582" s="7"/>
      <c r="D582" s="7">
        <f t="shared" si="9"/>
        <v>0</v>
      </c>
    </row>
    <row r="583" spans="1:4" ht="18" hidden="1" x14ac:dyDescent="0.3">
      <c r="A583" s="9" t="s">
        <v>307</v>
      </c>
      <c r="B583" s="7"/>
      <c r="C583" s="7"/>
      <c r="D583" s="7">
        <f t="shared" si="9"/>
        <v>0</v>
      </c>
    </row>
    <row r="584" spans="1:4" ht="18" hidden="1" x14ac:dyDescent="0.3">
      <c r="A584" s="21" t="s">
        <v>308</v>
      </c>
      <c r="B584" s="7"/>
      <c r="C584" s="7"/>
      <c r="D584" s="7">
        <f t="shared" si="9"/>
        <v>0</v>
      </c>
    </row>
    <row r="585" spans="1:4" ht="18" hidden="1" x14ac:dyDescent="0.3">
      <c r="A585" s="9" t="s">
        <v>309</v>
      </c>
      <c r="B585" s="7"/>
      <c r="C585" s="7"/>
      <c r="D585" s="7">
        <f t="shared" si="9"/>
        <v>0</v>
      </c>
    </row>
    <row r="586" spans="1:4" ht="18" hidden="1" x14ac:dyDescent="0.3">
      <c r="A586" s="9" t="s">
        <v>313</v>
      </c>
      <c r="B586" s="7"/>
      <c r="C586" s="7"/>
      <c r="D586" s="7">
        <f t="shared" si="9"/>
        <v>0</v>
      </c>
    </row>
    <row r="587" spans="1:4" ht="18" hidden="1" x14ac:dyDescent="0.3">
      <c r="A587" s="21" t="s">
        <v>315</v>
      </c>
      <c r="B587" s="7"/>
      <c r="C587" s="7"/>
      <c r="D587" s="7">
        <f t="shared" si="9"/>
        <v>0</v>
      </c>
    </row>
    <row r="588" spans="1:4" ht="18" hidden="1" x14ac:dyDescent="0.3">
      <c r="A588" s="21" t="s">
        <v>316</v>
      </c>
      <c r="B588" s="7"/>
      <c r="C588" s="7"/>
      <c r="D588" s="7">
        <f t="shared" si="9"/>
        <v>0</v>
      </c>
    </row>
    <row r="589" spans="1:4" ht="18" hidden="1" x14ac:dyDescent="0.3">
      <c r="A589" s="9" t="s">
        <v>317</v>
      </c>
      <c r="B589" s="7"/>
      <c r="C589" s="7"/>
      <c r="D589" s="7">
        <f t="shared" si="9"/>
        <v>0</v>
      </c>
    </row>
    <row r="590" spans="1:4" ht="18" hidden="1" x14ac:dyDescent="0.3">
      <c r="A590" s="9" t="s">
        <v>318</v>
      </c>
      <c r="B590" s="7"/>
      <c r="C590" s="7"/>
      <c r="D590" s="7">
        <f t="shared" si="9"/>
        <v>0</v>
      </c>
    </row>
    <row r="591" spans="1:4" ht="18" hidden="1" x14ac:dyDescent="0.3">
      <c r="A591" s="21" t="s">
        <v>319</v>
      </c>
      <c r="B591" s="7"/>
      <c r="C591" s="7"/>
      <c r="D591" s="7">
        <f t="shared" si="9"/>
        <v>0</v>
      </c>
    </row>
    <row r="592" spans="1:4" ht="18" hidden="1" x14ac:dyDescent="0.3">
      <c r="A592" s="9" t="s">
        <v>320</v>
      </c>
      <c r="B592" s="7"/>
      <c r="C592" s="7"/>
      <c r="D592" s="7">
        <f t="shared" si="9"/>
        <v>0</v>
      </c>
    </row>
    <row r="593" spans="1:4" ht="18" hidden="1" x14ac:dyDescent="0.3">
      <c r="A593" s="9" t="s">
        <v>321</v>
      </c>
      <c r="B593" s="7"/>
      <c r="C593" s="7"/>
      <c r="D593" s="7">
        <f t="shared" si="9"/>
        <v>0</v>
      </c>
    </row>
    <row r="594" spans="1:4" ht="18" hidden="1" x14ac:dyDescent="0.3">
      <c r="A594" s="9" t="s">
        <v>322</v>
      </c>
      <c r="B594" s="7"/>
      <c r="C594" s="7"/>
      <c r="D594" s="7">
        <f t="shared" si="9"/>
        <v>0</v>
      </c>
    </row>
    <row r="595" spans="1:4" ht="18" hidden="1" x14ac:dyDescent="0.3">
      <c r="A595" s="9" t="s">
        <v>323</v>
      </c>
      <c r="B595" s="7"/>
      <c r="C595" s="7"/>
      <c r="D595" s="7">
        <f t="shared" si="9"/>
        <v>0</v>
      </c>
    </row>
    <row r="596" spans="1:4" ht="18" hidden="1" x14ac:dyDescent="0.3">
      <c r="A596" s="9" t="s">
        <v>324</v>
      </c>
      <c r="B596" s="7"/>
      <c r="C596" s="7"/>
      <c r="D596" s="7">
        <f t="shared" si="9"/>
        <v>0</v>
      </c>
    </row>
    <row r="597" spans="1:4" ht="18" hidden="1" x14ac:dyDescent="0.3">
      <c r="A597" s="9" t="s">
        <v>325</v>
      </c>
      <c r="B597" s="7"/>
      <c r="C597" s="7"/>
      <c r="D597" s="7">
        <f t="shared" si="9"/>
        <v>0</v>
      </c>
    </row>
    <row r="598" spans="1:4" ht="18" hidden="1" x14ac:dyDescent="0.3">
      <c r="A598" s="9" t="s">
        <v>326</v>
      </c>
      <c r="B598" s="7"/>
      <c r="C598" s="7"/>
      <c r="D598" s="7">
        <f t="shared" si="9"/>
        <v>0</v>
      </c>
    </row>
    <row r="599" spans="1:4" ht="18" hidden="1" x14ac:dyDescent="0.3">
      <c r="A599" s="9" t="s">
        <v>327</v>
      </c>
      <c r="B599" s="7"/>
      <c r="C599" s="7"/>
      <c r="D599" s="7">
        <f t="shared" si="9"/>
        <v>0</v>
      </c>
    </row>
    <row r="600" spans="1:4" ht="18" x14ac:dyDescent="0.3">
      <c r="A600" s="9" t="s">
        <v>278</v>
      </c>
      <c r="B600" s="7">
        <v>10</v>
      </c>
      <c r="C600" s="7">
        <v>9000</v>
      </c>
      <c r="D600" s="7">
        <f t="shared" si="9"/>
        <v>90000</v>
      </c>
    </row>
    <row r="601" spans="1:4" ht="18" hidden="1" x14ac:dyDescent="0.3">
      <c r="A601" s="16" t="s">
        <v>279</v>
      </c>
      <c r="B601" s="7"/>
      <c r="C601" s="7"/>
      <c r="D601" s="7">
        <f t="shared" si="9"/>
        <v>0</v>
      </c>
    </row>
    <row r="602" spans="1:4" ht="18" hidden="1" x14ac:dyDescent="0.3">
      <c r="A602" s="9" t="s">
        <v>280</v>
      </c>
      <c r="B602" s="7"/>
      <c r="C602" s="7"/>
      <c r="D602" s="7">
        <f t="shared" si="9"/>
        <v>0</v>
      </c>
    </row>
    <row r="603" spans="1:4" ht="18" hidden="1" x14ac:dyDescent="0.3">
      <c r="A603" s="9" t="s">
        <v>22</v>
      </c>
      <c r="B603" s="7"/>
      <c r="C603" s="7"/>
      <c r="D603" s="7">
        <f t="shared" si="9"/>
        <v>0</v>
      </c>
    </row>
    <row r="604" spans="1:4" ht="18" hidden="1" x14ac:dyDescent="0.3">
      <c r="A604" s="9" t="s">
        <v>23</v>
      </c>
      <c r="B604" s="7"/>
      <c r="C604" s="7"/>
      <c r="D604" s="7">
        <f t="shared" si="9"/>
        <v>0</v>
      </c>
    </row>
    <row r="605" spans="1:4" ht="18" hidden="1" x14ac:dyDescent="0.3">
      <c r="A605" s="9" t="s">
        <v>24</v>
      </c>
      <c r="B605" s="7"/>
      <c r="C605" s="7"/>
      <c r="D605" s="7">
        <f t="shared" si="9"/>
        <v>0</v>
      </c>
    </row>
    <row r="606" spans="1:4" ht="18" hidden="1" x14ac:dyDescent="0.3">
      <c r="A606" s="9" t="s">
        <v>25</v>
      </c>
      <c r="B606" s="7"/>
      <c r="C606" s="7"/>
      <c r="D606" s="7">
        <f t="shared" si="9"/>
        <v>0</v>
      </c>
    </row>
    <row r="607" spans="1:4" ht="18" hidden="1" x14ac:dyDescent="0.3">
      <c r="A607" s="9" t="s">
        <v>26</v>
      </c>
      <c r="B607" s="7"/>
      <c r="C607" s="7"/>
      <c r="D607" s="7">
        <f t="shared" si="9"/>
        <v>0</v>
      </c>
    </row>
    <row r="608" spans="1:4" ht="18" hidden="1" x14ac:dyDescent="0.3">
      <c r="A608" s="9" t="s">
        <v>39</v>
      </c>
      <c r="B608" s="7"/>
      <c r="C608" s="7"/>
      <c r="D608" s="7">
        <f t="shared" si="9"/>
        <v>0</v>
      </c>
    </row>
    <row r="609" spans="1:4" ht="18" hidden="1" x14ac:dyDescent="0.3">
      <c r="A609" s="9" t="s">
        <v>40</v>
      </c>
      <c r="B609" s="7"/>
      <c r="C609" s="7"/>
      <c r="D609" s="7">
        <f t="shared" si="9"/>
        <v>0</v>
      </c>
    </row>
    <row r="610" spans="1:4" ht="18" hidden="1" x14ac:dyDescent="0.3">
      <c r="A610" s="13" t="s">
        <v>41</v>
      </c>
      <c r="B610" s="7"/>
      <c r="C610" s="7"/>
      <c r="D610" s="7">
        <f t="shared" si="9"/>
        <v>0</v>
      </c>
    </row>
    <row r="611" spans="1:4" ht="18" hidden="1" x14ac:dyDescent="0.3">
      <c r="A611" s="9" t="s">
        <v>44</v>
      </c>
      <c r="B611" s="7"/>
      <c r="C611" s="7"/>
      <c r="D611" s="7">
        <f t="shared" si="9"/>
        <v>0</v>
      </c>
    </row>
    <row r="612" spans="1:4" ht="18" hidden="1" x14ac:dyDescent="0.3">
      <c r="A612" s="9" t="s">
        <v>45</v>
      </c>
      <c r="B612" s="7"/>
      <c r="C612" s="7"/>
      <c r="D612" s="7">
        <f t="shared" si="9"/>
        <v>0</v>
      </c>
    </row>
    <row r="613" spans="1:4" ht="18" hidden="1" x14ac:dyDescent="0.3">
      <c r="A613" s="27" t="s">
        <v>125</v>
      </c>
      <c r="B613" s="7"/>
      <c r="C613" s="7"/>
      <c r="D613" s="7">
        <f t="shared" si="9"/>
        <v>0</v>
      </c>
    </row>
    <row r="614" spans="1:4" ht="18" hidden="1" x14ac:dyDescent="0.3">
      <c r="A614" s="12" t="s">
        <v>126</v>
      </c>
      <c r="B614" s="15"/>
      <c r="C614" s="15"/>
      <c r="D614" s="7">
        <f t="shared" si="9"/>
        <v>0</v>
      </c>
    </row>
    <row r="615" spans="1:4" ht="18" hidden="1" x14ac:dyDescent="0.3">
      <c r="A615" s="9" t="s">
        <v>127</v>
      </c>
      <c r="B615" s="7"/>
      <c r="C615" s="7"/>
      <c r="D615" s="7">
        <f t="shared" si="9"/>
        <v>0</v>
      </c>
    </row>
    <row r="616" spans="1:4" ht="18" hidden="1" x14ac:dyDescent="0.3">
      <c r="A616" s="9" t="s">
        <v>128</v>
      </c>
      <c r="B616" s="7"/>
      <c r="C616" s="7"/>
      <c r="D616" s="7">
        <f t="shared" si="9"/>
        <v>0</v>
      </c>
    </row>
    <row r="617" spans="1:4" ht="18" x14ac:dyDescent="0.3">
      <c r="A617" s="9" t="s">
        <v>281</v>
      </c>
      <c r="B617" s="7">
        <f>200+25+10+15+10+30</f>
        <v>290</v>
      </c>
      <c r="C617" s="7">
        <v>7000</v>
      </c>
      <c r="D617" s="7">
        <f t="shared" si="9"/>
        <v>2030000</v>
      </c>
    </row>
    <row r="618" spans="1:4" ht="18" hidden="1" x14ac:dyDescent="0.3">
      <c r="A618" s="16" t="s">
        <v>282</v>
      </c>
      <c r="B618" s="7"/>
      <c r="C618" s="7"/>
      <c r="D618" s="7">
        <f t="shared" si="9"/>
        <v>0</v>
      </c>
    </row>
    <row r="619" spans="1:4" ht="18" hidden="1" x14ac:dyDescent="0.3">
      <c r="A619" s="9" t="s">
        <v>16</v>
      </c>
      <c r="B619" s="7"/>
      <c r="C619" s="7"/>
      <c r="D619" s="7">
        <f t="shared" si="9"/>
        <v>0</v>
      </c>
    </row>
    <row r="620" spans="1:4" ht="18" hidden="1" x14ac:dyDescent="0.3">
      <c r="A620" s="13" t="s">
        <v>17</v>
      </c>
      <c r="B620" s="7"/>
      <c r="C620" s="7"/>
      <c r="D620" s="7">
        <f t="shared" si="9"/>
        <v>0</v>
      </c>
    </row>
    <row r="621" spans="1:4" ht="18" hidden="1" x14ac:dyDescent="0.3">
      <c r="A621" s="11" t="s">
        <v>18</v>
      </c>
      <c r="B621" s="7"/>
      <c r="C621" s="7"/>
      <c r="D621" s="7">
        <f t="shared" si="9"/>
        <v>0</v>
      </c>
    </row>
    <row r="622" spans="1:4" ht="18" hidden="1" x14ac:dyDescent="0.3">
      <c r="A622" s="9" t="s">
        <v>152</v>
      </c>
      <c r="B622" s="7"/>
      <c r="C622" s="7"/>
      <c r="D622" s="7">
        <f t="shared" si="9"/>
        <v>0</v>
      </c>
    </row>
    <row r="623" spans="1:4" ht="18" hidden="1" x14ac:dyDescent="0.3">
      <c r="A623" s="9" t="s">
        <v>153</v>
      </c>
      <c r="B623" s="7"/>
      <c r="C623" s="7"/>
      <c r="D623" s="7">
        <f t="shared" si="9"/>
        <v>0</v>
      </c>
    </row>
    <row r="624" spans="1:4" ht="18" hidden="1" x14ac:dyDescent="0.3">
      <c r="A624" s="9" t="s">
        <v>154</v>
      </c>
      <c r="B624" s="7"/>
      <c r="C624" s="7"/>
      <c r="D624" s="7">
        <f t="shared" si="9"/>
        <v>0</v>
      </c>
    </row>
    <row r="625" spans="1:4" ht="18" hidden="1" x14ac:dyDescent="0.3">
      <c r="A625" s="9" t="s">
        <v>155</v>
      </c>
      <c r="B625" s="7"/>
      <c r="C625" s="7"/>
      <c r="D625" s="7">
        <f t="shared" si="9"/>
        <v>0</v>
      </c>
    </row>
    <row r="626" spans="1:4" ht="18" hidden="1" x14ac:dyDescent="0.3">
      <c r="A626" s="10" t="s">
        <v>7</v>
      </c>
      <c r="B626" s="7"/>
      <c r="C626" s="7"/>
      <c r="D626" s="7">
        <f t="shared" si="9"/>
        <v>0</v>
      </c>
    </row>
    <row r="627" spans="1:4" ht="18" hidden="1" x14ac:dyDescent="0.3">
      <c r="A627" s="5" t="s">
        <v>8</v>
      </c>
      <c r="B627" s="7"/>
      <c r="C627" s="7"/>
      <c r="D627" s="7">
        <f t="shared" si="9"/>
        <v>0</v>
      </c>
    </row>
    <row r="628" spans="1:4" ht="18" hidden="1" x14ac:dyDescent="0.3">
      <c r="A628" s="18" t="s">
        <v>57</v>
      </c>
      <c r="B628" s="7"/>
      <c r="C628" s="7"/>
      <c r="D628" s="7">
        <f t="shared" si="9"/>
        <v>0</v>
      </c>
    </row>
    <row r="629" spans="1:4" ht="18" hidden="1" x14ac:dyDescent="0.3">
      <c r="A629" s="12" t="s">
        <v>61</v>
      </c>
      <c r="B629" s="7"/>
      <c r="C629" s="7"/>
      <c r="D629" s="7">
        <f t="shared" si="9"/>
        <v>0</v>
      </c>
    </row>
    <row r="630" spans="1:4" ht="18" hidden="1" x14ac:dyDescent="0.3">
      <c r="A630" s="11" t="s">
        <v>97</v>
      </c>
      <c r="B630" s="7"/>
      <c r="C630" s="7"/>
      <c r="D630" s="7">
        <f t="shared" si="9"/>
        <v>0</v>
      </c>
    </row>
    <row r="631" spans="1:4" ht="18" hidden="1" x14ac:dyDescent="0.3">
      <c r="A631" s="24" t="s">
        <v>104</v>
      </c>
      <c r="B631" s="7"/>
      <c r="C631" s="7"/>
      <c r="D631" s="7">
        <f t="shared" si="9"/>
        <v>0</v>
      </c>
    </row>
    <row r="632" spans="1:4" ht="18" hidden="1" x14ac:dyDescent="0.3">
      <c r="A632" s="9" t="s">
        <v>115</v>
      </c>
      <c r="B632" s="7"/>
      <c r="C632" s="7"/>
      <c r="D632" s="7">
        <f t="shared" si="9"/>
        <v>0</v>
      </c>
    </row>
    <row r="633" spans="1:4" ht="18" hidden="1" x14ac:dyDescent="0.3">
      <c r="A633" s="11" t="s">
        <v>116</v>
      </c>
      <c r="B633" s="7"/>
      <c r="C633" s="7"/>
      <c r="D633" s="7">
        <f t="shared" si="9"/>
        <v>0</v>
      </c>
    </row>
    <row r="634" spans="1:4" ht="18" hidden="1" x14ac:dyDescent="0.3">
      <c r="A634" s="11" t="s">
        <v>117</v>
      </c>
      <c r="B634" s="7"/>
      <c r="C634" s="7"/>
      <c r="D634" s="7">
        <f t="shared" si="9"/>
        <v>0</v>
      </c>
    </row>
    <row r="635" spans="1:4" ht="18" hidden="1" x14ac:dyDescent="0.3">
      <c r="A635" s="9" t="s">
        <v>137</v>
      </c>
      <c r="B635" s="7"/>
      <c r="C635" s="7"/>
      <c r="D635" s="7">
        <f t="shared" si="9"/>
        <v>0</v>
      </c>
    </row>
    <row r="636" spans="1:4" ht="18" hidden="1" x14ac:dyDescent="0.3">
      <c r="A636" s="11" t="s">
        <v>169</v>
      </c>
      <c r="B636" s="7"/>
      <c r="C636" s="7"/>
      <c r="D636" s="7">
        <f t="shared" si="9"/>
        <v>0</v>
      </c>
    </row>
    <row r="637" spans="1:4" ht="18" hidden="1" x14ac:dyDescent="0.3">
      <c r="A637" s="16" t="s">
        <v>183</v>
      </c>
      <c r="B637" s="7"/>
      <c r="C637" s="7"/>
      <c r="D637" s="7">
        <f t="shared" si="9"/>
        <v>0</v>
      </c>
    </row>
    <row r="638" spans="1:4" ht="18" hidden="1" x14ac:dyDescent="0.3">
      <c r="A638" s="16" t="s">
        <v>184</v>
      </c>
      <c r="B638" s="7"/>
      <c r="C638" s="7"/>
      <c r="D638" s="7">
        <f t="shared" si="9"/>
        <v>0</v>
      </c>
    </row>
    <row r="639" spans="1:4" ht="18" hidden="1" x14ac:dyDescent="0.3">
      <c r="A639" s="16" t="s">
        <v>185</v>
      </c>
      <c r="B639" s="7"/>
      <c r="C639" s="7"/>
      <c r="D639" s="7">
        <f t="shared" si="9"/>
        <v>0</v>
      </c>
    </row>
    <row r="640" spans="1:4" ht="18" hidden="1" x14ac:dyDescent="0.3">
      <c r="A640" s="16" t="s">
        <v>186</v>
      </c>
      <c r="B640" s="7"/>
      <c r="C640" s="7"/>
      <c r="D640" s="7">
        <f t="shared" si="9"/>
        <v>0</v>
      </c>
    </row>
    <row r="641" spans="1:4" ht="18" hidden="1" x14ac:dyDescent="0.3">
      <c r="A641" s="9" t="s">
        <v>188</v>
      </c>
      <c r="B641" s="7"/>
      <c r="C641" s="7"/>
      <c r="D641" s="7">
        <f t="shared" si="9"/>
        <v>0</v>
      </c>
    </row>
    <row r="642" spans="1:4" ht="18" hidden="1" x14ac:dyDescent="0.3">
      <c r="A642" s="32" t="s">
        <v>189</v>
      </c>
      <c r="B642" s="7"/>
      <c r="C642" s="7"/>
      <c r="D642" s="7">
        <f t="shared" si="9"/>
        <v>0</v>
      </c>
    </row>
    <row r="643" spans="1:4" ht="18" hidden="1" x14ac:dyDescent="0.3">
      <c r="A643" s="32" t="s">
        <v>190</v>
      </c>
      <c r="B643" s="7"/>
      <c r="C643" s="7"/>
      <c r="D643" s="7">
        <f t="shared" ref="D643:D660" si="10">B643*C643</f>
        <v>0</v>
      </c>
    </row>
    <row r="644" spans="1:4" ht="18" hidden="1" x14ac:dyDescent="0.3">
      <c r="A644" s="32" t="s">
        <v>191</v>
      </c>
      <c r="B644" s="7"/>
      <c r="C644" s="7"/>
      <c r="D644" s="7">
        <f t="shared" si="10"/>
        <v>0</v>
      </c>
    </row>
    <row r="645" spans="1:4" ht="18" hidden="1" x14ac:dyDescent="0.3">
      <c r="A645" s="32" t="s">
        <v>192</v>
      </c>
      <c r="B645" s="7"/>
      <c r="C645" s="7"/>
      <c r="D645" s="7">
        <f t="shared" si="10"/>
        <v>0</v>
      </c>
    </row>
    <row r="646" spans="1:4" ht="18" hidden="1" x14ac:dyDescent="0.3">
      <c r="A646" s="11" t="s">
        <v>225</v>
      </c>
      <c r="B646" s="7"/>
      <c r="C646" s="7"/>
      <c r="D646" s="7">
        <f t="shared" si="10"/>
        <v>0</v>
      </c>
    </row>
    <row r="647" spans="1:4" ht="18" hidden="1" x14ac:dyDescent="0.3">
      <c r="A647" s="11" t="s">
        <v>227</v>
      </c>
      <c r="B647" s="7"/>
      <c r="C647" s="7"/>
      <c r="D647" s="7">
        <f t="shared" si="10"/>
        <v>0</v>
      </c>
    </row>
    <row r="648" spans="1:4" ht="18" hidden="1" x14ac:dyDescent="0.3">
      <c r="A648" s="11" t="s">
        <v>228</v>
      </c>
      <c r="B648" s="7"/>
      <c r="C648" s="7"/>
      <c r="D648" s="7">
        <f t="shared" si="10"/>
        <v>0</v>
      </c>
    </row>
    <row r="649" spans="1:4" ht="18" hidden="1" x14ac:dyDescent="0.3">
      <c r="A649" s="13" t="s">
        <v>232</v>
      </c>
      <c r="B649" s="7"/>
      <c r="C649" s="7"/>
      <c r="D649" s="7">
        <f t="shared" si="10"/>
        <v>0</v>
      </c>
    </row>
    <row r="650" spans="1:4" ht="18" hidden="1" x14ac:dyDescent="0.3">
      <c r="A650" s="13" t="s">
        <v>233</v>
      </c>
      <c r="B650" s="7"/>
      <c r="C650" s="7"/>
      <c r="D650" s="7">
        <f t="shared" si="10"/>
        <v>0</v>
      </c>
    </row>
    <row r="651" spans="1:4" ht="18" hidden="1" x14ac:dyDescent="0.3">
      <c r="A651" s="32" t="s">
        <v>234</v>
      </c>
      <c r="B651" s="7"/>
      <c r="C651" s="7"/>
      <c r="D651" s="7">
        <f t="shared" si="10"/>
        <v>0</v>
      </c>
    </row>
    <row r="652" spans="1:4" ht="18" hidden="1" x14ac:dyDescent="0.3">
      <c r="A652" s="32" t="s">
        <v>238</v>
      </c>
      <c r="B652" s="7"/>
      <c r="C652" s="7"/>
      <c r="D652" s="7">
        <f t="shared" si="10"/>
        <v>0</v>
      </c>
    </row>
    <row r="653" spans="1:4" ht="18" hidden="1" x14ac:dyDescent="0.3">
      <c r="A653" s="32" t="s">
        <v>269</v>
      </c>
      <c r="B653" s="7"/>
      <c r="C653" s="7"/>
      <c r="D653" s="7">
        <f t="shared" si="10"/>
        <v>0</v>
      </c>
    </row>
    <row r="654" spans="1:4" ht="18" hidden="1" x14ac:dyDescent="0.3">
      <c r="A654" s="32" t="s">
        <v>271</v>
      </c>
      <c r="B654" s="7"/>
      <c r="C654" s="7"/>
      <c r="D654" s="7">
        <f t="shared" si="10"/>
        <v>0</v>
      </c>
    </row>
    <row r="655" spans="1:4" ht="18" hidden="1" x14ac:dyDescent="0.3">
      <c r="A655" s="11" t="s">
        <v>272</v>
      </c>
      <c r="B655" s="7"/>
      <c r="C655" s="7"/>
      <c r="D655" s="7">
        <f t="shared" si="10"/>
        <v>0</v>
      </c>
    </row>
    <row r="656" spans="1:4" ht="18" hidden="1" x14ac:dyDescent="0.3">
      <c r="A656" s="32" t="s">
        <v>273</v>
      </c>
      <c r="B656" s="7"/>
      <c r="C656" s="7"/>
      <c r="D656" s="7">
        <f t="shared" si="10"/>
        <v>0</v>
      </c>
    </row>
    <row r="657" spans="1:4" ht="18" hidden="1" x14ac:dyDescent="0.3">
      <c r="A657" s="24" t="s">
        <v>283</v>
      </c>
      <c r="B657" s="7"/>
      <c r="C657" s="7"/>
      <c r="D657" s="7">
        <f t="shared" si="10"/>
        <v>0</v>
      </c>
    </row>
    <row r="658" spans="1:4" ht="18" hidden="1" x14ac:dyDescent="0.3">
      <c r="A658" s="9" t="s">
        <v>292</v>
      </c>
      <c r="B658" s="7"/>
      <c r="C658" s="7"/>
      <c r="D658" s="7">
        <f t="shared" si="10"/>
        <v>0</v>
      </c>
    </row>
    <row r="659" spans="1:4" ht="18" hidden="1" x14ac:dyDescent="0.3">
      <c r="A659" s="11" t="s">
        <v>293</v>
      </c>
      <c r="B659" s="7"/>
      <c r="C659" s="7"/>
      <c r="D659" s="7">
        <f t="shared" si="10"/>
        <v>0</v>
      </c>
    </row>
    <row r="660" spans="1:4" ht="18" hidden="1" x14ac:dyDescent="0.3">
      <c r="A660" s="11" t="s">
        <v>328</v>
      </c>
      <c r="B660" s="7"/>
      <c r="C660" s="7"/>
      <c r="D660" s="7">
        <f t="shared" si="10"/>
        <v>0</v>
      </c>
    </row>
    <row r="661" spans="1:4" ht="17.399999999999999" x14ac:dyDescent="0.3">
      <c r="A661" s="38"/>
      <c r="B661" s="40">
        <f>SUM(B335:B660)</f>
        <v>6851</v>
      </c>
      <c r="C661" s="40"/>
      <c r="D661" s="40">
        <f>SUM(D367:D617)</f>
        <v>47892500</v>
      </c>
    </row>
    <row r="664" spans="1:4" x14ac:dyDescent="0.3">
      <c r="D664" s="44">
        <f>D661+D330</f>
        <v>84055900</v>
      </c>
    </row>
  </sheetData>
  <protectedRanges>
    <protectedRange password="CF71" sqref="B3:C329 B1:D2" name="tho"/>
    <protectedRange password="CF71" sqref="D3:D660" name="tho_2"/>
    <protectedRange password="CF71" sqref="B332:C660" name="tho_1"/>
  </protectedRanges>
  <autoFilter ref="A2:D661" xr:uid="{00000000-0009-0000-0000-000005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SX664"/>
  <sheetViews>
    <sheetView workbookViewId="0">
      <pane xSplit="1" ySplit="6" topLeftCell="B522" activePane="bottomRight" state="frozen"/>
      <selection pane="topRight" activeCell="B1" sqref="B1"/>
      <selection pane="bottomLeft" activeCell="A7" sqref="A7"/>
      <selection pane="bottomRight" activeCell="E664" sqref="E664"/>
    </sheetView>
  </sheetViews>
  <sheetFormatPr defaultColWidth="0" defaultRowHeight="15.6" x14ac:dyDescent="0.3"/>
  <cols>
    <col min="1" max="1" width="41.44140625" style="66" customWidth="1"/>
    <col min="2" max="2" width="6.44140625" style="67" customWidth="1"/>
    <col min="3" max="3" width="18.88671875" style="66" customWidth="1"/>
    <col min="4" max="4" width="14.109375" style="68" customWidth="1"/>
    <col min="5" max="5" width="24.5546875" style="82" customWidth="1"/>
    <col min="6" max="6" width="11.44140625" style="66" hidden="1" customWidth="1"/>
    <col min="7" max="7" width="6.33203125" style="66" customWidth="1"/>
    <col min="8" max="8" width="7" style="66" hidden="1" customWidth="1"/>
    <col min="9" max="9" width="10" style="66" customWidth="1"/>
    <col min="10" max="10" width="7" style="66" hidden="1" customWidth="1"/>
    <col min="11" max="12" width="11.44140625" style="66" customWidth="1"/>
    <col min="13" max="13" width="56.88671875" style="66" customWidth="1"/>
    <col min="14" max="14" width="9.109375" style="66" bestFit="1" customWidth="1"/>
    <col min="15" max="15" width="24.5546875" style="66" customWidth="1"/>
    <col min="16" max="16" width="9.5546875" style="66" customWidth="1"/>
    <col min="17" max="17" width="9.109375" style="66" bestFit="1" customWidth="1"/>
    <col min="18" max="19" width="6.44140625" style="66" hidden="1" customWidth="1"/>
    <col min="20" max="20" width="5" style="66" hidden="1" customWidth="1"/>
    <col min="21" max="22" width="6.44140625" style="66" hidden="1" customWidth="1"/>
    <col min="23" max="23" width="5" style="66" hidden="1" customWidth="1"/>
    <col min="24" max="24" width="6.44140625" style="66" hidden="1" customWidth="1"/>
    <col min="25" max="25" width="10" style="66" hidden="1" customWidth="1"/>
    <col min="26" max="27" width="6.44140625" style="66" hidden="1" customWidth="1"/>
    <col min="28" max="28" width="10" style="66" hidden="1" customWidth="1"/>
    <col min="29" max="33" width="6.44140625" style="66" hidden="1" customWidth="1"/>
    <col min="34" max="34" width="8" style="66" hidden="1" customWidth="1"/>
    <col min="35" max="35" width="6.88671875" style="66" hidden="1" customWidth="1"/>
    <col min="36" max="36" width="6.44140625" style="66" hidden="1" customWidth="1"/>
    <col min="37" max="37" width="6.109375" style="66" hidden="1" customWidth="1"/>
    <col min="38" max="40" width="6.44140625" style="66" hidden="1" customWidth="1"/>
    <col min="41" max="41" width="5.44140625" style="66" hidden="1" customWidth="1"/>
    <col min="42" max="43" width="6.44140625" style="66" hidden="1" customWidth="1"/>
    <col min="44" max="44" width="4.88671875" style="66" hidden="1" customWidth="1"/>
    <col min="45" max="49" width="6.44140625" style="66" hidden="1" customWidth="1"/>
    <col min="50" max="50" width="0" style="66" hidden="1" customWidth="1"/>
    <col min="51" max="51" width="9" style="66" hidden="1" customWidth="1"/>
    <col min="52" max="52" width="6" style="66" hidden="1" customWidth="1"/>
    <col min="53" max="53" width="5.44140625" style="66" hidden="1" customWidth="1"/>
    <col min="54" max="55" width="6.44140625" style="66" hidden="1" customWidth="1"/>
    <col min="56" max="56" width="8.44140625" style="66" hidden="1" customWidth="1"/>
    <col min="57" max="58" width="6.44140625" style="66" hidden="1" customWidth="1"/>
    <col min="59" max="59" width="5.88671875" style="66" hidden="1" customWidth="1"/>
    <col min="60" max="60" width="8.44140625" style="66" customWidth="1"/>
    <col min="61" max="61" width="6.44140625" style="66" hidden="1" customWidth="1"/>
    <col min="62" max="62" width="5.44140625" style="66" hidden="1" customWidth="1"/>
    <col min="63" max="64" width="6.44140625" style="66" hidden="1" customWidth="1"/>
    <col min="65" max="65" width="5.44140625" style="66" hidden="1" customWidth="1"/>
    <col min="66" max="67" width="6.44140625" style="66" hidden="1" customWidth="1"/>
    <col min="68" max="68" width="6" style="66" hidden="1" customWidth="1"/>
    <col min="69" max="70" width="6.44140625" style="66" hidden="1" customWidth="1"/>
    <col min="71" max="71" width="6.109375" style="66" hidden="1" customWidth="1"/>
    <col min="72" max="72" width="9.109375" style="66" hidden="1" customWidth="1"/>
    <col min="73" max="73" width="6" style="66" hidden="1" customWidth="1"/>
    <col min="74" max="74" width="5" style="66" hidden="1" customWidth="1"/>
    <col min="75" max="76" width="6.44140625" style="66" hidden="1" customWidth="1"/>
    <col min="77" max="77" width="7.44140625" style="66" hidden="1" customWidth="1"/>
    <col min="78" max="78" width="6.44140625" style="66" hidden="1" customWidth="1"/>
    <col min="79" max="79" width="5" style="66" hidden="1" customWidth="1"/>
    <col min="80" max="82" width="6.44140625" style="66" hidden="1" customWidth="1"/>
    <col min="83" max="83" width="5" style="66" hidden="1" customWidth="1"/>
    <col min="84" max="84" width="9.44140625" style="66" hidden="1" customWidth="1"/>
    <col min="85" max="85" width="5" style="66" hidden="1" customWidth="1"/>
    <col min="86" max="86" width="0" style="66" hidden="1" customWidth="1"/>
    <col min="87" max="87" width="6.44140625" style="66" hidden="1" customWidth="1"/>
    <col min="88" max="88" width="5" style="66" hidden="1" customWidth="1"/>
    <col min="89" max="90" width="6.44140625" style="66" hidden="1" customWidth="1"/>
    <col min="91" max="91" width="5" style="66" hidden="1" customWidth="1"/>
    <col min="92" max="93" width="6.44140625" style="66" hidden="1" customWidth="1"/>
    <col min="94" max="94" width="0" style="66" hidden="1" customWidth="1"/>
    <col min="95" max="95" width="6.44140625" style="66" hidden="1" customWidth="1"/>
    <col min="96" max="96" width="9.44140625" style="66" customWidth="1"/>
    <col min="97" max="97" width="0" style="66" hidden="1" customWidth="1"/>
    <col min="98" max="99" width="6.44140625" style="66" hidden="1" customWidth="1"/>
    <col min="100" max="100" width="5" style="66" hidden="1" customWidth="1"/>
    <col min="101" max="102" width="6.44140625" style="66" hidden="1" customWidth="1"/>
    <col min="103" max="103" width="5" style="66" hidden="1" customWidth="1"/>
    <col min="104" max="104" width="5" style="66" customWidth="1"/>
    <col min="105" max="105" width="0" style="66" hidden="1" customWidth="1"/>
    <col min="106" max="106" width="6.44140625" style="66" hidden="1" customWidth="1"/>
    <col min="107" max="107" width="5" style="66" customWidth="1"/>
    <col min="108" max="109" width="6.44140625" style="66" hidden="1" customWidth="1"/>
    <col min="110" max="110" width="7.109375" style="66" hidden="1" customWidth="1"/>
    <col min="111" max="112" width="6.44140625" style="66" hidden="1" customWidth="1"/>
    <col min="113" max="113" width="7.109375" style="66" hidden="1" customWidth="1"/>
    <col min="114" max="114" width="6.44140625" style="66" hidden="1" customWidth="1"/>
    <col min="115" max="115" width="6.44140625" style="66" customWidth="1"/>
    <col min="116" max="116" width="7.109375" style="66" hidden="1" customWidth="1"/>
    <col min="117" max="118" width="6.44140625" style="66" hidden="1" customWidth="1"/>
    <col min="119" max="119" width="7.109375" style="66" hidden="1" customWidth="1"/>
    <col min="120" max="121" width="6.44140625" style="66" hidden="1" customWidth="1"/>
    <col min="122" max="122" width="7.109375" style="66" hidden="1" customWidth="1"/>
    <col min="123" max="124" width="6.44140625" style="66" hidden="1" customWidth="1"/>
    <col min="125" max="125" width="7.109375" style="66" hidden="1" customWidth="1"/>
    <col min="126" max="127" width="6.44140625" style="66" hidden="1" customWidth="1"/>
    <col min="128" max="128" width="7.109375" style="66" hidden="1" customWidth="1"/>
    <col min="129" max="132" width="6.44140625" style="66" hidden="1" customWidth="1"/>
    <col min="133" max="133" width="6.88671875" style="66" hidden="1" customWidth="1"/>
    <col min="134" max="134" width="9.44140625" style="66" hidden="1" customWidth="1"/>
    <col min="135" max="135" width="6.44140625" style="66" hidden="1" customWidth="1"/>
    <col min="136" max="136" width="6.88671875" style="66" hidden="1" customWidth="1"/>
    <col min="137" max="137" width="9.44140625" style="66" hidden="1" customWidth="1"/>
    <col min="138" max="139" width="6.44140625" style="66" hidden="1" customWidth="1"/>
    <col min="140" max="140" width="9.44140625" style="66" hidden="1" customWidth="1"/>
    <col min="141" max="141" width="6.44140625" style="66" hidden="1" customWidth="1"/>
    <col min="142" max="142" width="7.44140625" style="66" hidden="1" customWidth="1"/>
    <col min="143" max="143" width="9.44140625" style="66" hidden="1" customWidth="1"/>
    <col min="144" max="145" width="6.44140625" style="66" hidden="1" customWidth="1"/>
    <col min="146" max="146" width="9.44140625" style="66" hidden="1" customWidth="1"/>
    <col min="147" max="147" width="6.44140625" style="66" hidden="1" customWidth="1"/>
    <col min="148" max="148" width="7.5546875" style="66" hidden="1" customWidth="1"/>
    <col min="149" max="150" width="9.44140625" style="66" hidden="1" customWidth="1"/>
    <col min="151" max="151" width="5" style="66" hidden="1" customWidth="1"/>
    <col min="152" max="157" width="0" style="66" hidden="1" customWidth="1"/>
    <col min="158" max="158" width="6.44140625" style="66" hidden="1" customWidth="1"/>
    <col min="159" max="159" width="5.88671875" style="66" hidden="1" customWidth="1"/>
    <col min="160" max="160" width="7" style="66" hidden="1" customWidth="1"/>
    <col min="161" max="161" width="7.44140625" style="66" hidden="1" customWidth="1"/>
    <col min="162" max="165" width="6.44140625" style="66" customWidth="1"/>
    <col min="166" max="166" width="6.88671875" style="66" customWidth="1"/>
    <col min="167" max="167" width="6.44140625" style="66" customWidth="1"/>
    <col min="168" max="170" width="6.44140625" style="66" hidden="1" customWidth="1"/>
    <col min="171" max="171" width="7.5546875" style="66" hidden="1" customWidth="1"/>
    <col min="172" max="174" width="6.44140625" style="66" hidden="1" customWidth="1"/>
    <col min="175" max="176" width="0" style="66" hidden="1" customWidth="1"/>
    <col min="177" max="177" width="6.44140625" style="66" hidden="1" customWidth="1"/>
    <col min="178" max="178" width="8.44140625" style="66" hidden="1" customWidth="1"/>
    <col min="179" max="179" width="0" style="66" hidden="1" customWidth="1"/>
    <col min="180" max="180" width="6.44140625" style="66" hidden="1" customWidth="1"/>
    <col min="181" max="181" width="8.44140625" style="66" hidden="1" customWidth="1"/>
    <col min="182" max="182" width="0" style="66" hidden="1" customWidth="1"/>
    <col min="183" max="183" width="6.44140625" style="66" hidden="1" customWidth="1"/>
    <col min="184" max="184" width="0" style="66" hidden="1" customWidth="1"/>
    <col min="185" max="185" width="6.5546875" style="66" customWidth="1"/>
    <col min="186" max="186" width="6.44140625" style="66" customWidth="1"/>
    <col min="187" max="187" width="11" style="66" hidden="1" customWidth="1"/>
    <col min="188" max="188" width="6.44140625" style="66" hidden="1" customWidth="1"/>
    <col min="189" max="189" width="6.44140625" style="66" customWidth="1"/>
    <col min="190" max="191" width="6.44140625" style="66" hidden="1" customWidth="1"/>
    <col min="192" max="192" width="7.44140625" style="66" customWidth="1"/>
    <col min="193" max="193" width="7" style="66" hidden="1" customWidth="1"/>
    <col min="194" max="194" width="6.44140625" style="66" customWidth="1"/>
    <col min="195" max="196" width="7" style="66" hidden="1" customWidth="1"/>
    <col min="197" max="197" width="8.88671875" style="66" hidden="1" customWidth="1"/>
    <col min="198" max="200" width="7" style="66" hidden="1" customWidth="1"/>
    <col min="201" max="201" width="8.88671875" style="66" hidden="1" customWidth="1"/>
    <col min="202" max="202" width="7.5546875" style="66" hidden="1" customWidth="1"/>
    <col min="203" max="203" width="7" style="66" hidden="1" customWidth="1"/>
    <col min="204" max="204" width="8.88671875" style="66" hidden="1" customWidth="1"/>
    <col min="205" max="206" width="7" style="66" hidden="1" customWidth="1"/>
    <col min="207" max="207" width="8.88671875" style="66" hidden="1" customWidth="1"/>
    <col min="208" max="209" width="7" style="66" hidden="1" customWidth="1"/>
    <col min="210" max="210" width="8.88671875" style="66" hidden="1" customWidth="1"/>
    <col min="211" max="212" width="7" style="66" hidden="1" customWidth="1"/>
    <col min="213" max="213" width="6.44140625" style="66" hidden="1" customWidth="1"/>
    <col min="214" max="214" width="8.44140625" style="66" hidden="1" customWidth="1"/>
    <col min="215" max="223" width="11.44140625" style="66" hidden="1" customWidth="1"/>
    <col min="224" max="224" width="7" style="66" hidden="1" customWidth="1"/>
    <col min="225" max="225" width="11.44140625" style="66" hidden="1" customWidth="1"/>
    <col min="226" max="226" width="7" style="66" hidden="1" customWidth="1"/>
    <col min="227" max="227" width="8.88671875" style="66" hidden="1" customWidth="1"/>
    <col min="228" max="230" width="7" style="66" hidden="1" customWidth="1"/>
    <col min="231" max="231" width="8.88671875" style="66" hidden="1" customWidth="1"/>
    <col min="232" max="232" width="7.5546875" style="66" hidden="1" customWidth="1"/>
    <col min="233" max="233" width="7" style="66" hidden="1" customWidth="1"/>
    <col min="234" max="234" width="8.88671875" style="66" hidden="1"/>
    <col min="235" max="235" width="41.44140625" style="66" customWidth="1"/>
    <col min="236" max="236" width="6.44140625" style="66" customWidth="1"/>
    <col min="237" max="237" width="14.6640625" style="66" customWidth="1"/>
    <col min="238" max="238" width="11.44140625" style="66" customWidth="1"/>
    <col min="239" max="240" width="13" style="66" customWidth="1"/>
    <col min="241" max="241" width="9.44140625" style="66" customWidth="1"/>
    <col min="242" max="242" width="7" style="66" hidden="1" customWidth="1"/>
    <col min="243" max="243" width="6.44140625" style="66" hidden="1" customWidth="1"/>
    <col min="244" max="244" width="8.44140625" style="66" hidden="1" customWidth="1"/>
    <col min="245" max="252" width="11.44140625" style="66" hidden="1" customWidth="1"/>
    <col min="253" max="253" width="10.109375" style="66" customWidth="1"/>
    <col min="254" max="254" width="7" style="66" hidden="1" customWidth="1"/>
    <col min="255" max="255" width="11.44140625" style="66" hidden="1" customWidth="1"/>
    <col min="256" max="262" width="7" style="66" hidden="1" customWidth="1"/>
    <col min="263" max="263" width="6.33203125" style="66" customWidth="1"/>
    <col min="264" max="264" width="7" style="66" hidden="1" customWidth="1"/>
    <col min="265" max="265" width="10" style="66" customWidth="1"/>
    <col min="266" max="266" width="7" style="66" hidden="1" customWidth="1"/>
    <col min="267" max="268" width="11.44140625" style="66" customWidth="1"/>
    <col min="269" max="269" width="56.88671875" style="66" customWidth="1"/>
    <col min="270" max="270" width="9.109375" style="66" bestFit="1" customWidth="1"/>
    <col min="271" max="271" width="24.5546875" style="66" customWidth="1"/>
    <col min="272" max="272" width="9.5546875" style="66" customWidth="1"/>
    <col min="273" max="273" width="9.109375" style="66" bestFit="1" customWidth="1"/>
    <col min="274" max="315" width="7" style="66" hidden="1" customWidth="1"/>
    <col min="316" max="316" width="8.44140625" style="66" customWidth="1"/>
    <col min="317" max="351" width="7" style="66" hidden="1" customWidth="1"/>
    <col min="352" max="352" width="9.44140625" style="66" customWidth="1"/>
    <col min="353" max="359" width="7" style="66" hidden="1" customWidth="1"/>
    <col min="360" max="360" width="5" style="66" customWidth="1"/>
    <col min="361" max="362" width="7" style="66" hidden="1" customWidth="1"/>
    <col min="363" max="363" width="5" style="66" customWidth="1"/>
    <col min="364" max="370" width="7" style="66" hidden="1" customWidth="1"/>
    <col min="371" max="371" width="6.44140625" style="66" customWidth="1"/>
    <col min="372" max="417" width="7" style="66" hidden="1" customWidth="1"/>
    <col min="418" max="421" width="6.44140625" style="66" customWidth="1"/>
    <col min="422" max="422" width="6.88671875" style="66" customWidth="1"/>
    <col min="423" max="423" width="6.44140625" style="66" customWidth="1"/>
    <col min="424" max="440" width="7" style="66" hidden="1" customWidth="1"/>
    <col min="441" max="441" width="6.5546875" style="66" customWidth="1"/>
    <col min="442" max="442" width="6.44140625" style="66" customWidth="1"/>
    <col min="443" max="444" width="7" style="66" hidden="1" customWidth="1"/>
    <col min="445" max="445" width="6.44140625" style="66" customWidth="1"/>
    <col min="446" max="447" width="7" style="66" hidden="1" customWidth="1"/>
    <col min="448" max="448" width="7.44140625" style="66" customWidth="1"/>
    <col min="449" max="449" width="7" style="66" hidden="1" customWidth="1"/>
    <col min="450" max="450" width="6.44140625" style="66" customWidth="1"/>
    <col min="451" max="489" width="7" style="66" hidden="1" customWidth="1"/>
    <col min="490" max="490" width="7" style="66" hidden="1"/>
    <col min="491" max="491" width="41.44140625" style="66" customWidth="1"/>
    <col min="492" max="492" width="6.44140625" style="66" customWidth="1"/>
    <col min="493" max="493" width="14.6640625" style="66" customWidth="1"/>
    <col min="494" max="494" width="11.44140625" style="66" customWidth="1"/>
    <col min="495" max="496" width="13" style="66" customWidth="1"/>
    <col min="497" max="497" width="9.44140625" style="66" customWidth="1"/>
    <col min="498" max="508" width="7" style="66" hidden="1" customWidth="1"/>
    <col min="509" max="509" width="10.109375" style="66" customWidth="1"/>
    <col min="510" max="518" width="7" style="66" hidden="1" customWidth="1"/>
    <col min="519" max="519" width="6.33203125" style="66" customWidth="1"/>
    <col min="520" max="520" width="7" style="66" hidden="1" customWidth="1"/>
    <col min="521" max="521" width="10" style="66" customWidth="1"/>
    <col min="522" max="522" width="7" style="66" hidden="1" customWidth="1"/>
    <col min="523" max="524" width="11.44140625" style="66" customWidth="1"/>
    <col min="525" max="525" width="56.88671875" style="66" customWidth="1"/>
    <col min="526" max="526" width="9.109375" style="66" bestFit="1" customWidth="1"/>
    <col min="527" max="527" width="24.5546875" style="66" customWidth="1"/>
    <col min="528" max="528" width="9.5546875" style="66" customWidth="1"/>
    <col min="529" max="529" width="9.109375" style="66" bestFit="1" customWidth="1"/>
    <col min="530" max="571" width="7" style="66" hidden="1" customWidth="1"/>
    <col min="572" max="572" width="8.44140625" style="66" customWidth="1"/>
    <col min="573" max="607" width="7" style="66" hidden="1" customWidth="1"/>
    <col min="608" max="608" width="9.44140625" style="66" customWidth="1"/>
    <col min="609" max="615" width="7" style="66" hidden="1" customWidth="1"/>
    <col min="616" max="616" width="5" style="66" customWidth="1"/>
    <col min="617" max="618" width="7" style="66" hidden="1" customWidth="1"/>
    <col min="619" max="619" width="5" style="66" customWidth="1"/>
    <col min="620" max="626" width="7" style="66" hidden="1" customWidth="1"/>
    <col min="627" max="627" width="6.44140625" style="66" customWidth="1"/>
    <col min="628" max="673" width="7" style="66" hidden="1" customWidth="1"/>
    <col min="674" max="677" width="6.44140625" style="66" customWidth="1"/>
    <col min="678" max="678" width="6.88671875" style="66" customWidth="1"/>
    <col min="679" max="679" width="6.44140625" style="66" customWidth="1"/>
    <col min="680" max="696" width="7" style="66" hidden="1" customWidth="1"/>
    <col min="697" max="697" width="6.5546875" style="66" customWidth="1"/>
    <col min="698" max="698" width="6.44140625" style="66" customWidth="1"/>
    <col min="699" max="700" width="7" style="66" hidden="1" customWidth="1"/>
    <col min="701" max="701" width="6.44140625" style="66" customWidth="1"/>
    <col min="702" max="703" width="7" style="66" hidden="1" customWidth="1"/>
    <col min="704" max="704" width="7.44140625" style="66" customWidth="1"/>
    <col min="705" max="705" width="7" style="66" hidden="1" customWidth="1"/>
    <col min="706" max="706" width="6.44140625" style="66" customWidth="1"/>
    <col min="707" max="745" width="7" style="66" hidden="1" customWidth="1"/>
    <col min="746" max="746" width="7" style="66" hidden="1"/>
    <col min="747" max="747" width="41.44140625" style="66" customWidth="1"/>
    <col min="748" max="748" width="6.44140625" style="66" customWidth="1"/>
    <col min="749" max="749" width="14.6640625" style="66" customWidth="1"/>
    <col min="750" max="750" width="11.44140625" style="66" customWidth="1"/>
    <col min="751" max="752" width="13" style="66" customWidth="1"/>
    <col min="753" max="753" width="9.44140625" style="66" customWidth="1"/>
    <col min="754" max="764" width="7" style="66" hidden="1" customWidth="1"/>
    <col min="765" max="765" width="10.109375" style="66" customWidth="1"/>
    <col min="766" max="774" width="7" style="66" hidden="1" customWidth="1"/>
    <col min="775" max="775" width="6.33203125" style="66" customWidth="1"/>
    <col min="776" max="776" width="7" style="66" hidden="1" customWidth="1"/>
    <col min="777" max="777" width="10" style="66" customWidth="1"/>
    <col min="778" max="778" width="7" style="66" hidden="1" customWidth="1"/>
    <col min="779" max="780" width="11.44140625" style="66" customWidth="1"/>
    <col min="781" max="781" width="56.88671875" style="66" customWidth="1"/>
    <col min="782" max="782" width="9.109375" style="66" bestFit="1" customWidth="1"/>
    <col min="783" max="783" width="24.5546875" style="66" customWidth="1"/>
    <col min="784" max="784" width="9.5546875" style="66" customWidth="1"/>
    <col min="785" max="785" width="9.109375" style="66" bestFit="1" customWidth="1"/>
    <col min="786" max="827" width="7" style="66" hidden="1" customWidth="1"/>
    <col min="828" max="828" width="8.44140625" style="66" customWidth="1"/>
    <col min="829" max="863" width="7" style="66" hidden="1" customWidth="1"/>
    <col min="864" max="864" width="9.44140625" style="66" customWidth="1"/>
    <col min="865" max="871" width="7" style="66" hidden="1" customWidth="1"/>
    <col min="872" max="872" width="5" style="66" customWidth="1"/>
    <col min="873" max="874" width="7" style="66" hidden="1" customWidth="1"/>
    <col min="875" max="875" width="5" style="66" customWidth="1"/>
    <col min="876" max="882" width="7" style="66" hidden="1" customWidth="1"/>
    <col min="883" max="883" width="6.44140625" style="66" customWidth="1"/>
    <col min="884" max="929" width="7" style="66" hidden="1" customWidth="1"/>
    <col min="930" max="933" width="6.44140625" style="66" customWidth="1"/>
    <col min="934" max="934" width="6.88671875" style="66" customWidth="1"/>
    <col min="935" max="935" width="6.44140625" style="66" customWidth="1"/>
    <col min="936" max="952" width="7" style="66" hidden="1" customWidth="1"/>
    <col min="953" max="953" width="6.5546875" style="66" customWidth="1"/>
    <col min="954" max="954" width="6.44140625" style="66" customWidth="1"/>
    <col min="955" max="956" width="7" style="66" hidden="1" customWidth="1"/>
    <col min="957" max="957" width="6.44140625" style="66" customWidth="1"/>
    <col min="958" max="959" width="7" style="66" hidden="1" customWidth="1"/>
    <col min="960" max="960" width="7.44140625" style="66" customWidth="1"/>
    <col min="961" max="961" width="7" style="66" hidden="1" customWidth="1"/>
    <col min="962" max="962" width="6.44140625" style="66" customWidth="1"/>
    <col min="963" max="1001" width="7" style="66" hidden="1" customWidth="1"/>
    <col min="1002" max="1002" width="7" style="66" hidden="1"/>
    <col min="1003" max="1003" width="41.44140625" style="66" customWidth="1"/>
    <col min="1004" max="1004" width="6.44140625" style="66" customWidth="1"/>
    <col min="1005" max="1005" width="14.6640625" style="66" customWidth="1"/>
    <col min="1006" max="1006" width="11.44140625" style="66" customWidth="1"/>
    <col min="1007" max="1008" width="13" style="66" customWidth="1"/>
    <col min="1009" max="1009" width="9.44140625" style="66" customWidth="1"/>
    <col min="1010" max="1020" width="7" style="66" hidden="1" customWidth="1"/>
    <col min="1021" max="1021" width="10.109375" style="66" customWidth="1"/>
    <col min="1022" max="1030" width="7" style="66" hidden="1" customWidth="1"/>
    <col min="1031" max="1031" width="6.33203125" style="66" customWidth="1"/>
    <col min="1032" max="1032" width="7" style="66" hidden="1" customWidth="1"/>
    <col min="1033" max="1033" width="10" style="66" customWidth="1"/>
    <col min="1034" max="1034" width="7" style="66" hidden="1" customWidth="1"/>
    <col min="1035" max="1036" width="11.44140625" style="66" customWidth="1"/>
    <col min="1037" max="1037" width="56.88671875" style="66" customWidth="1"/>
    <col min="1038" max="1038" width="9.109375" style="66" bestFit="1" customWidth="1"/>
    <col min="1039" max="1039" width="24.5546875" style="66" customWidth="1"/>
    <col min="1040" max="1040" width="9.5546875" style="66" customWidth="1"/>
    <col min="1041" max="1041" width="9.109375" style="66" bestFit="1" customWidth="1"/>
    <col min="1042" max="1083" width="7" style="66" hidden="1" customWidth="1"/>
    <col min="1084" max="1084" width="8.44140625" style="66" customWidth="1"/>
    <col min="1085" max="1119" width="7" style="66" hidden="1" customWidth="1"/>
    <col min="1120" max="1120" width="9.44140625" style="66" customWidth="1"/>
    <col min="1121" max="1127" width="7" style="66" hidden="1" customWidth="1"/>
    <col min="1128" max="1128" width="5" style="66" customWidth="1"/>
    <col min="1129" max="1130" width="7" style="66" hidden="1" customWidth="1"/>
    <col min="1131" max="1131" width="5" style="66" customWidth="1"/>
    <col min="1132" max="1138" width="7" style="66" hidden="1" customWidth="1"/>
    <col min="1139" max="1139" width="6.44140625" style="66" customWidth="1"/>
    <col min="1140" max="1185" width="7" style="66" hidden="1" customWidth="1"/>
    <col min="1186" max="1189" width="6.44140625" style="66" customWidth="1"/>
    <col min="1190" max="1190" width="6.88671875" style="66" customWidth="1"/>
    <col min="1191" max="1191" width="6.44140625" style="66" customWidth="1"/>
    <col min="1192" max="1208" width="7" style="66" hidden="1" customWidth="1"/>
    <col min="1209" max="1209" width="6.5546875" style="66" customWidth="1"/>
    <col min="1210" max="1210" width="6.44140625" style="66" customWidth="1"/>
    <col min="1211" max="1212" width="7" style="66" hidden="1" customWidth="1"/>
    <col min="1213" max="1213" width="6.44140625" style="66" customWidth="1"/>
    <col min="1214" max="1215" width="7" style="66" hidden="1" customWidth="1"/>
    <col min="1216" max="1216" width="7.44140625" style="66" customWidth="1"/>
    <col min="1217" max="1217" width="7" style="66" hidden="1" customWidth="1"/>
    <col min="1218" max="1218" width="6.44140625" style="66" customWidth="1"/>
    <col min="1219" max="1257" width="7" style="66" hidden="1" customWidth="1"/>
    <col min="1258" max="1258" width="7" style="66" hidden="1"/>
    <col min="1259" max="1259" width="41.44140625" style="66" customWidth="1"/>
    <col min="1260" max="1260" width="6.44140625" style="66" customWidth="1"/>
    <col min="1261" max="1261" width="14.6640625" style="66" customWidth="1"/>
    <col min="1262" max="1262" width="11.44140625" style="66" customWidth="1"/>
    <col min="1263" max="1264" width="13" style="66" customWidth="1"/>
    <col min="1265" max="1265" width="9.44140625" style="66" customWidth="1"/>
    <col min="1266" max="1276" width="7" style="66" hidden="1" customWidth="1"/>
    <col min="1277" max="1277" width="10.109375" style="66" customWidth="1"/>
    <col min="1278" max="1286" width="7" style="66" hidden="1" customWidth="1"/>
    <col min="1287" max="1287" width="6.33203125" style="66" customWidth="1"/>
    <col min="1288" max="1288" width="7" style="66" hidden="1" customWidth="1"/>
    <col min="1289" max="1289" width="10" style="66" customWidth="1"/>
    <col min="1290" max="1290" width="7" style="66" hidden="1" customWidth="1"/>
    <col min="1291" max="1292" width="11.44140625" style="66" customWidth="1"/>
    <col min="1293" max="1293" width="56.88671875" style="66" customWidth="1"/>
    <col min="1294" max="1294" width="9.109375" style="66" bestFit="1" customWidth="1"/>
    <col min="1295" max="1295" width="24.5546875" style="66" customWidth="1"/>
    <col min="1296" max="1296" width="9.5546875" style="66" customWidth="1"/>
    <col min="1297" max="1297" width="9.109375" style="66" bestFit="1" customWidth="1"/>
    <col min="1298" max="1339" width="7" style="66" hidden="1" customWidth="1"/>
    <col min="1340" max="1340" width="8.44140625" style="66" customWidth="1"/>
    <col min="1341" max="1375" width="7" style="66" hidden="1" customWidth="1"/>
    <col min="1376" max="1376" width="9.44140625" style="66" customWidth="1"/>
    <col min="1377" max="1383" width="7" style="66" hidden="1" customWidth="1"/>
    <col min="1384" max="1384" width="5" style="66" customWidth="1"/>
    <col min="1385" max="1386" width="7" style="66" hidden="1" customWidth="1"/>
    <col min="1387" max="1387" width="5" style="66" customWidth="1"/>
    <col min="1388" max="1394" width="7" style="66" hidden="1" customWidth="1"/>
    <col min="1395" max="1395" width="6.44140625" style="66" customWidth="1"/>
    <col min="1396" max="1441" width="7" style="66" hidden="1" customWidth="1"/>
    <col min="1442" max="1445" width="6.44140625" style="66" customWidth="1"/>
    <col min="1446" max="1446" width="6.88671875" style="66" customWidth="1"/>
    <col min="1447" max="1447" width="6.44140625" style="66" customWidth="1"/>
    <col min="1448" max="1464" width="7" style="66" hidden="1" customWidth="1"/>
    <col min="1465" max="1465" width="6.5546875" style="66" customWidth="1"/>
    <col min="1466" max="1466" width="6.44140625" style="66" customWidth="1"/>
    <col min="1467" max="1468" width="7" style="66" hidden="1" customWidth="1"/>
    <col min="1469" max="1469" width="6.44140625" style="66" customWidth="1"/>
    <col min="1470" max="1471" width="7" style="66" hidden="1" customWidth="1"/>
    <col min="1472" max="1472" width="7.44140625" style="66" customWidth="1"/>
    <col min="1473" max="1473" width="7" style="66" hidden="1" customWidth="1"/>
    <col min="1474" max="1474" width="6.44140625" style="66" customWidth="1"/>
    <col min="1475" max="1513" width="7" style="66" hidden="1" customWidth="1"/>
    <col min="1514" max="1514" width="7" style="66" hidden="1"/>
    <col min="1515" max="1515" width="41.44140625" style="66" customWidth="1"/>
    <col min="1516" max="1516" width="6.44140625" style="66" customWidth="1"/>
    <col min="1517" max="1517" width="14.6640625" style="66" customWidth="1"/>
    <col min="1518" max="1518" width="11.44140625" style="66" customWidth="1"/>
    <col min="1519" max="1520" width="13" style="66" customWidth="1"/>
    <col min="1521" max="1521" width="9.44140625" style="66" customWidth="1"/>
    <col min="1522" max="1532" width="7" style="66" hidden="1" customWidth="1"/>
    <col min="1533" max="1533" width="10.109375" style="66" customWidth="1"/>
    <col min="1534" max="1542" width="7" style="66" hidden="1" customWidth="1"/>
    <col min="1543" max="1543" width="6.33203125" style="66" customWidth="1"/>
    <col min="1544" max="1544" width="7" style="66" hidden="1" customWidth="1"/>
    <col min="1545" max="1545" width="10" style="66" customWidth="1"/>
    <col min="1546" max="1546" width="7" style="66" hidden="1" customWidth="1"/>
    <col min="1547" max="1548" width="11.44140625" style="66" customWidth="1"/>
    <col min="1549" max="1549" width="56.88671875" style="66" customWidth="1"/>
    <col min="1550" max="1550" width="9.109375" style="66" bestFit="1" customWidth="1"/>
    <col min="1551" max="1551" width="24.5546875" style="66" customWidth="1"/>
    <col min="1552" max="1552" width="9.5546875" style="66" customWidth="1"/>
    <col min="1553" max="1553" width="9.109375" style="66" bestFit="1" customWidth="1"/>
    <col min="1554" max="1595" width="7" style="66" hidden="1" customWidth="1"/>
    <col min="1596" max="1596" width="8.44140625" style="66" customWidth="1"/>
    <col min="1597" max="1631" width="7" style="66" hidden="1" customWidth="1"/>
    <col min="1632" max="1632" width="9.44140625" style="66" customWidth="1"/>
    <col min="1633" max="1639" width="7" style="66" hidden="1" customWidth="1"/>
    <col min="1640" max="1640" width="5" style="66" customWidth="1"/>
    <col min="1641" max="1642" width="7" style="66" hidden="1" customWidth="1"/>
    <col min="1643" max="1643" width="5" style="66" customWidth="1"/>
    <col min="1644" max="1650" width="7" style="66" hidden="1" customWidth="1"/>
    <col min="1651" max="1651" width="6.44140625" style="66" customWidth="1"/>
    <col min="1652" max="1697" width="7" style="66" hidden="1" customWidth="1"/>
    <col min="1698" max="1701" width="6.44140625" style="66" customWidth="1"/>
    <col min="1702" max="1702" width="6.88671875" style="66" customWidth="1"/>
    <col min="1703" max="1703" width="6.44140625" style="66" customWidth="1"/>
    <col min="1704" max="1720" width="7" style="66" hidden="1" customWidth="1"/>
    <col min="1721" max="1721" width="6.5546875" style="66" customWidth="1"/>
    <col min="1722" max="1722" width="6.44140625" style="66" customWidth="1"/>
    <col min="1723" max="1724" width="7" style="66" hidden="1" customWidth="1"/>
    <col min="1725" max="1725" width="6.44140625" style="66" customWidth="1"/>
    <col min="1726" max="1727" width="7" style="66" hidden="1" customWidth="1"/>
    <col min="1728" max="1728" width="7.44140625" style="66" customWidth="1"/>
    <col min="1729" max="1729" width="7" style="66" hidden="1" customWidth="1"/>
    <col min="1730" max="1730" width="6.44140625" style="66" customWidth="1"/>
    <col min="1731" max="1769" width="7" style="66" hidden="1" customWidth="1"/>
    <col min="1770" max="1770" width="7" style="66" hidden="1"/>
    <col min="1771" max="1771" width="41.44140625" style="66" customWidth="1"/>
    <col min="1772" max="1772" width="6.44140625" style="66" customWidth="1"/>
    <col min="1773" max="1773" width="14.6640625" style="66" customWidth="1"/>
    <col min="1774" max="1774" width="11.44140625" style="66" customWidth="1"/>
    <col min="1775" max="1776" width="13" style="66" customWidth="1"/>
    <col min="1777" max="1777" width="9.44140625" style="66" customWidth="1"/>
    <col min="1778" max="1788" width="7" style="66" hidden="1" customWidth="1"/>
    <col min="1789" max="1789" width="10.109375" style="66" customWidth="1"/>
    <col min="1790" max="1798" width="7" style="66" hidden="1" customWidth="1"/>
    <col min="1799" max="1799" width="6.33203125" style="66" customWidth="1"/>
    <col min="1800" max="1800" width="7" style="66" hidden="1" customWidth="1"/>
    <col min="1801" max="1801" width="10" style="66" customWidth="1"/>
    <col min="1802" max="1802" width="7" style="66" hidden="1" customWidth="1"/>
    <col min="1803" max="1804" width="11.44140625" style="66" customWidth="1"/>
    <col min="1805" max="1805" width="56.88671875" style="66" customWidth="1"/>
    <col min="1806" max="1806" width="9.109375" style="66" bestFit="1" customWidth="1"/>
    <col min="1807" max="1807" width="24.5546875" style="66" customWidth="1"/>
    <col min="1808" max="1808" width="9.5546875" style="66" customWidth="1"/>
    <col min="1809" max="1809" width="9.109375" style="66" bestFit="1" customWidth="1"/>
    <col min="1810" max="1851" width="7" style="66" hidden="1" customWidth="1"/>
    <col min="1852" max="1852" width="8.44140625" style="66" customWidth="1"/>
    <col min="1853" max="1887" width="7" style="66" hidden="1" customWidth="1"/>
    <col min="1888" max="1888" width="9.44140625" style="66" customWidth="1"/>
    <col min="1889" max="1895" width="7" style="66" hidden="1" customWidth="1"/>
    <col min="1896" max="1896" width="5" style="66" customWidth="1"/>
    <col min="1897" max="1898" width="7" style="66" hidden="1" customWidth="1"/>
    <col min="1899" max="1899" width="5" style="66" customWidth="1"/>
    <col min="1900" max="1906" width="7" style="66" hidden="1" customWidth="1"/>
    <col min="1907" max="1907" width="6.44140625" style="66" customWidth="1"/>
    <col min="1908" max="1953" width="7" style="66" hidden="1" customWidth="1"/>
    <col min="1954" max="1957" width="6.44140625" style="66" customWidth="1"/>
    <col min="1958" max="1958" width="6.88671875" style="66" customWidth="1"/>
    <col min="1959" max="1959" width="6.44140625" style="66" customWidth="1"/>
    <col min="1960" max="1976" width="7" style="66" hidden="1" customWidth="1"/>
    <col min="1977" max="1977" width="6.5546875" style="66" customWidth="1"/>
    <col min="1978" max="1978" width="6.44140625" style="66" customWidth="1"/>
    <col min="1979" max="1980" width="7" style="66" hidden="1" customWidth="1"/>
    <col min="1981" max="1981" width="6.44140625" style="66" customWidth="1"/>
    <col min="1982" max="1983" width="7" style="66" hidden="1" customWidth="1"/>
    <col min="1984" max="1984" width="7.44140625" style="66" customWidth="1"/>
    <col min="1985" max="1985" width="7" style="66" hidden="1" customWidth="1"/>
    <col min="1986" max="1986" width="6.44140625" style="66" customWidth="1"/>
    <col min="1987" max="2025" width="7" style="66" hidden="1" customWidth="1"/>
    <col min="2026" max="2026" width="7" style="66" hidden="1"/>
    <col min="2027" max="2027" width="41.44140625" style="66" customWidth="1"/>
    <col min="2028" max="2028" width="6.44140625" style="66" customWidth="1"/>
    <col min="2029" max="2029" width="14.6640625" style="66" customWidth="1"/>
    <col min="2030" max="2030" width="11.44140625" style="66" customWidth="1"/>
    <col min="2031" max="2032" width="13" style="66" customWidth="1"/>
    <col min="2033" max="2033" width="9.44140625" style="66" customWidth="1"/>
    <col min="2034" max="2044" width="7" style="66" hidden="1" customWidth="1"/>
    <col min="2045" max="2045" width="10.109375" style="66" customWidth="1"/>
    <col min="2046" max="2054" width="7" style="66" hidden="1" customWidth="1"/>
    <col min="2055" max="2055" width="6.33203125" style="66" customWidth="1"/>
    <col min="2056" max="2056" width="7" style="66" hidden="1" customWidth="1"/>
    <col min="2057" max="2057" width="10" style="66" customWidth="1"/>
    <col min="2058" max="2058" width="7" style="66" hidden="1" customWidth="1"/>
    <col min="2059" max="2060" width="11.44140625" style="66" customWidth="1"/>
    <col min="2061" max="2061" width="56.88671875" style="66" customWidth="1"/>
    <col min="2062" max="2062" width="9.109375" style="66" bestFit="1" customWidth="1"/>
    <col min="2063" max="2063" width="24.5546875" style="66" customWidth="1"/>
    <col min="2064" max="2064" width="9.5546875" style="66" customWidth="1"/>
    <col min="2065" max="2065" width="9.109375" style="66" bestFit="1" customWidth="1"/>
    <col min="2066" max="2107" width="7" style="66" hidden="1" customWidth="1"/>
    <col min="2108" max="2108" width="8.44140625" style="66" customWidth="1"/>
    <col min="2109" max="2143" width="7" style="66" hidden="1" customWidth="1"/>
    <col min="2144" max="2144" width="9.44140625" style="66" customWidth="1"/>
    <col min="2145" max="2151" width="7" style="66" hidden="1" customWidth="1"/>
    <col min="2152" max="2152" width="5" style="66" customWidth="1"/>
    <col min="2153" max="2154" width="7" style="66" hidden="1" customWidth="1"/>
    <col min="2155" max="2155" width="5" style="66" customWidth="1"/>
    <col min="2156" max="2162" width="7" style="66" hidden="1" customWidth="1"/>
    <col min="2163" max="2163" width="6.44140625" style="66" customWidth="1"/>
    <col min="2164" max="2209" width="7" style="66" hidden="1" customWidth="1"/>
    <col min="2210" max="2213" width="6.44140625" style="66" customWidth="1"/>
    <col min="2214" max="2214" width="6.88671875" style="66" customWidth="1"/>
    <col min="2215" max="2215" width="6.44140625" style="66" customWidth="1"/>
    <col min="2216" max="2232" width="7" style="66" hidden="1" customWidth="1"/>
    <col min="2233" max="2233" width="6.5546875" style="66" customWidth="1"/>
    <col min="2234" max="2234" width="6.44140625" style="66" customWidth="1"/>
    <col min="2235" max="2236" width="7" style="66" hidden="1" customWidth="1"/>
    <col min="2237" max="2237" width="6.44140625" style="66" customWidth="1"/>
    <col min="2238" max="2239" width="7" style="66" hidden="1" customWidth="1"/>
    <col min="2240" max="2240" width="7.44140625" style="66" customWidth="1"/>
    <col min="2241" max="2241" width="7" style="66" hidden="1" customWidth="1"/>
    <col min="2242" max="2242" width="6.44140625" style="66" customWidth="1"/>
    <col min="2243" max="2281" width="7" style="66" hidden="1" customWidth="1"/>
    <col min="2282" max="2282" width="7" style="66" hidden="1"/>
    <col min="2283" max="2283" width="41.44140625" style="66" customWidth="1"/>
    <col min="2284" max="2284" width="6.44140625" style="66" customWidth="1"/>
    <col min="2285" max="2285" width="14.6640625" style="66" customWidth="1"/>
    <col min="2286" max="2286" width="11.44140625" style="66" customWidth="1"/>
    <col min="2287" max="2288" width="13" style="66" customWidth="1"/>
    <col min="2289" max="2289" width="9.44140625" style="66" customWidth="1"/>
    <col min="2290" max="2300" width="7" style="66" hidden="1" customWidth="1"/>
    <col min="2301" max="2301" width="10.109375" style="66" customWidth="1"/>
    <col min="2302" max="2310" width="7" style="66" hidden="1" customWidth="1"/>
    <col min="2311" max="2311" width="6.33203125" style="66" customWidth="1"/>
    <col min="2312" max="2312" width="7" style="66" hidden="1" customWidth="1"/>
    <col min="2313" max="2313" width="10" style="66" customWidth="1"/>
    <col min="2314" max="2314" width="7" style="66" hidden="1" customWidth="1"/>
    <col min="2315" max="2316" width="11.44140625" style="66" customWidth="1"/>
    <col min="2317" max="2317" width="56.88671875" style="66" customWidth="1"/>
    <col min="2318" max="2318" width="9.109375" style="66" bestFit="1" customWidth="1"/>
    <col min="2319" max="2319" width="24.5546875" style="66" customWidth="1"/>
    <col min="2320" max="2320" width="9.5546875" style="66" customWidth="1"/>
    <col min="2321" max="2321" width="9.109375" style="66" bestFit="1" customWidth="1"/>
    <col min="2322" max="2363" width="7" style="66" hidden="1" customWidth="1"/>
    <col min="2364" max="2364" width="8.44140625" style="66" customWidth="1"/>
    <col min="2365" max="2399" width="7" style="66" hidden="1" customWidth="1"/>
    <col min="2400" max="2400" width="9.44140625" style="66" customWidth="1"/>
    <col min="2401" max="2407" width="7" style="66" hidden="1" customWidth="1"/>
    <col min="2408" max="2408" width="5" style="66" customWidth="1"/>
    <col min="2409" max="2410" width="7" style="66" hidden="1" customWidth="1"/>
    <col min="2411" max="2411" width="5" style="66" customWidth="1"/>
    <col min="2412" max="2418" width="7" style="66" hidden="1" customWidth="1"/>
    <col min="2419" max="2419" width="6.44140625" style="66" customWidth="1"/>
    <col min="2420" max="2465" width="7" style="66" hidden="1" customWidth="1"/>
    <col min="2466" max="2469" width="6.44140625" style="66" customWidth="1"/>
    <col min="2470" max="2470" width="6.88671875" style="66" customWidth="1"/>
    <col min="2471" max="2471" width="6.44140625" style="66" customWidth="1"/>
    <col min="2472" max="2488" width="7" style="66" hidden="1" customWidth="1"/>
    <col min="2489" max="2489" width="6.5546875" style="66" customWidth="1"/>
    <col min="2490" max="2490" width="6.44140625" style="66" customWidth="1"/>
    <col min="2491" max="2492" width="7" style="66" hidden="1" customWidth="1"/>
    <col min="2493" max="2493" width="6.44140625" style="66" customWidth="1"/>
    <col min="2494" max="2495" width="7" style="66" hidden="1" customWidth="1"/>
    <col min="2496" max="2496" width="7.44140625" style="66" customWidth="1"/>
    <col min="2497" max="2497" width="7" style="66" hidden="1" customWidth="1"/>
    <col min="2498" max="2498" width="6.44140625" style="66" customWidth="1"/>
    <col min="2499" max="2537" width="7" style="66" hidden="1" customWidth="1"/>
    <col min="2538" max="2538" width="7" style="66" hidden="1"/>
    <col min="2539" max="2539" width="41.44140625" style="66" customWidth="1"/>
    <col min="2540" max="2540" width="6.44140625" style="66" customWidth="1"/>
    <col min="2541" max="2541" width="14.6640625" style="66" customWidth="1"/>
    <col min="2542" max="2542" width="11.44140625" style="66" customWidth="1"/>
    <col min="2543" max="2544" width="13" style="66" customWidth="1"/>
    <col min="2545" max="2545" width="9.44140625" style="66" customWidth="1"/>
    <col min="2546" max="2556" width="7" style="66" hidden="1" customWidth="1"/>
    <col min="2557" max="2557" width="10.109375" style="66" customWidth="1"/>
    <col min="2558" max="2566" width="7" style="66" hidden="1" customWidth="1"/>
    <col min="2567" max="2567" width="6.33203125" style="66" customWidth="1"/>
    <col min="2568" max="2568" width="7" style="66" hidden="1" customWidth="1"/>
    <col min="2569" max="2569" width="10" style="66" customWidth="1"/>
    <col min="2570" max="2570" width="7" style="66" hidden="1" customWidth="1"/>
    <col min="2571" max="2572" width="11.44140625" style="66" customWidth="1"/>
    <col min="2573" max="2573" width="56.88671875" style="66" customWidth="1"/>
    <col min="2574" max="2574" width="9.109375" style="66" bestFit="1" customWidth="1"/>
    <col min="2575" max="2575" width="24.5546875" style="66" customWidth="1"/>
    <col min="2576" max="2576" width="9.5546875" style="66" customWidth="1"/>
    <col min="2577" max="2577" width="9.109375" style="66" bestFit="1" customWidth="1"/>
    <col min="2578" max="2619" width="7" style="66" hidden="1" customWidth="1"/>
    <col min="2620" max="2620" width="8.44140625" style="66" customWidth="1"/>
    <col min="2621" max="2655" width="7" style="66" hidden="1" customWidth="1"/>
    <col min="2656" max="2656" width="9.44140625" style="66" customWidth="1"/>
    <col min="2657" max="2663" width="7" style="66" hidden="1" customWidth="1"/>
    <col min="2664" max="2664" width="5" style="66" customWidth="1"/>
    <col min="2665" max="2666" width="7" style="66" hidden="1" customWidth="1"/>
    <col min="2667" max="2667" width="5" style="66" customWidth="1"/>
    <col min="2668" max="2674" width="7" style="66" hidden="1" customWidth="1"/>
    <col min="2675" max="2675" width="6.44140625" style="66" customWidth="1"/>
    <col min="2676" max="2721" width="7" style="66" hidden="1" customWidth="1"/>
    <col min="2722" max="2725" width="6.44140625" style="66" customWidth="1"/>
    <col min="2726" max="2726" width="6.88671875" style="66" customWidth="1"/>
    <col min="2727" max="2727" width="6.44140625" style="66" customWidth="1"/>
    <col min="2728" max="2744" width="7" style="66" hidden="1" customWidth="1"/>
    <col min="2745" max="2745" width="6.5546875" style="66" customWidth="1"/>
    <col min="2746" max="2746" width="6.44140625" style="66" customWidth="1"/>
    <col min="2747" max="2748" width="7" style="66" hidden="1" customWidth="1"/>
    <col min="2749" max="2749" width="6.44140625" style="66" customWidth="1"/>
    <col min="2750" max="2751" width="7" style="66" hidden="1" customWidth="1"/>
    <col min="2752" max="2752" width="7.44140625" style="66" customWidth="1"/>
    <col min="2753" max="2753" width="7" style="66" hidden="1" customWidth="1"/>
    <col min="2754" max="2754" width="6.44140625" style="66" customWidth="1"/>
    <col min="2755" max="2793" width="7" style="66" hidden="1" customWidth="1"/>
    <col min="2794" max="2794" width="7" style="66" hidden="1"/>
    <col min="2795" max="2795" width="41.44140625" style="66" customWidth="1"/>
    <col min="2796" max="2796" width="6.44140625" style="66" customWidth="1"/>
    <col min="2797" max="2797" width="14.6640625" style="66" customWidth="1"/>
    <col min="2798" max="2798" width="11.44140625" style="66" customWidth="1"/>
    <col min="2799" max="2800" width="13" style="66" customWidth="1"/>
    <col min="2801" max="2801" width="9.44140625" style="66" customWidth="1"/>
    <col min="2802" max="2812" width="7" style="66" hidden="1" customWidth="1"/>
    <col min="2813" max="2813" width="10.109375" style="66" customWidth="1"/>
    <col min="2814" max="2822" width="7" style="66" hidden="1" customWidth="1"/>
    <col min="2823" max="2823" width="6.33203125" style="66" customWidth="1"/>
    <col min="2824" max="2824" width="7" style="66" hidden="1" customWidth="1"/>
    <col min="2825" max="2825" width="10" style="66" customWidth="1"/>
    <col min="2826" max="2826" width="7" style="66" hidden="1" customWidth="1"/>
    <col min="2827" max="2828" width="11.44140625" style="66" customWidth="1"/>
    <col min="2829" max="2829" width="56.88671875" style="66" customWidth="1"/>
    <col min="2830" max="2830" width="9.109375" style="66" bestFit="1" customWidth="1"/>
    <col min="2831" max="2831" width="24.5546875" style="66" customWidth="1"/>
    <col min="2832" max="2832" width="9.5546875" style="66" customWidth="1"/>
    <col min="2833" max="2833" width="9.109375" style="66" bestFit="1" customWidth="1"/>
    <col min="2834" max="2875" width="7" style="66" hidden="1" customWidth="1"/>
    <col min="2876" max="2876" width="8.44140625" style="66" customWidth="1"/>
    <col min="2877" max="2911" width="7" style="66" hidden="1" customWidth="1"/>
    <col min="2912" max="2912" width="9.44140625" style="66" customWidth="1"/>
    <col min="2913" max="2919" width="7" style="66" hidden="1" customWidth="1"/>
    <col min="2920" max="2920" width="5" style="66" customWidth="1"/>
    <col min="2921" max="2922" width="7" style="66" hidden="1" customWidth="1"/>
    <col min="2923" max="2923" width="5" style="66" customWidth="1"/>
    <col min="2924" max="2930" width="7" style="66" hidden="1" customWidth="1"/>
    <col min="2931" max="2931" width="6.44140625" style="66" customWidth="1"/>
    <col min="2932" max="2977" width="7" style="66" hidden="1" customWidth="1"/>
    <col min="2978" max="2981" width="6.44140625" style="66" customWidth="1"/>
    <col min="2982" max="2982" width="6.88671875" style="66" customWidth="1"/>
    <col min="2983" max="2983" width="6.44140625" style="66" customWidth="1"/>
    <col min="2984" max="3000" width="7" style="66" hidden="1" customWidth="1"/>
    <col min="3001" max="3001" width="6.5546875" style="66" customWidth="1"/>
    <col min="3002" max="3002" width="6.44140625" style="66" customWidth="1"/>
    <col min="3003" max="3004" width="7" style="66" hidden="1" customWidth="1"/>
    <col min="3005" max="3005" width="6.44140625" style="66" customWidth="1"/>
    <col min="3006" max="3007" width="7" style="66" hidden="1" customWidth="1"/>
    <col min="3008" max="3008" width="7.44140625" style="66" customWidth="1"/>
    <col min="3009" max="3009" width="7" style="66" hidden="1" customWidth="1"/>
    <col min="3010" max="3010" width="6.44140625" style="66" customWidth="1"/>
    <col min="3011" max="3049" width="7" style="66" hidden="1" customWidth="1"/>
    <col min="3050" max="3050" width="7" style="66" hidden="1"/>
    <col min="3051" max="3051" width="41.44140625" style="66" customWidth="1"/>
    <col min="3052" max="3052" width="6.44140625" style="66" customWidth="1"/>
    <col min="3053" max="3053" width="14.6640625" style="66" customWidth="1"/>
    <col min="3054" max="3054" width="11.44140625" style="66" customWidth="1"/>
    <col min="3055" max="3056" width="13" style="66" customWidth="1"/>
    <col min="3057" max="3057" width="9.44140625" style="66" customWidth="1"/>
    <col min="3058" max="3068" width="7" style="66" hidden="1" customWidth="1"/>
    <col min="3069" max="3069" width="10.109375" style="66" customWidth="1"/>
    <col min="3070" max="3078" width="7" style="66" hidden="1" customWidth="1"/>
    <col min="3079" max="3079" width="6.33203125" style="66" customWidth="1"/>
    <col min="3080" max="3080" width="7" style="66" hidden="1" customWidth="1"/>
    <col min="3081" max="3081" width="10" style="66" customWidth="1"/>
    <col min="3082" max="3082" width="7" style="66" hidden="1" customWidth="1"/>
    <col min="3083" max="3084" width="11.44140625" style="66" customWidth="1"/>
    <col min="3085" max="3085" width="56.88671875" style="66" customWidth="1"/>
    <col min="3086" max="3086" width="9.109375" style="66" bestFit="1" customWidth="1"/>
    <col min="3087" max="3087" width="24.5546875" style="66" customWidth="1"/>
    <col min="3088" max="3088" width="9.5546875" style="66" customWidth="1"/>
    <col min="3089" max="3089" width="9.109375" style="66" bestFit="1" customWidth="1"/>
    <col min="3090" max="3131" width="7" style="66" hidden="1" customWidth="1"/>
    <col min="3132" max="3132" width="8.44140625" style="66" customWidth="1"/>
    <col min="3133" max="3167" width="7" style="66" hidden="1" customWidth="1"/>
    <col min="3168" max="3168" width="9.44140625" style="66" customWidth="1"/>
    <col min="3169" max="3175" width="7" style="66" hidden="1" customWidth="1"/>
    <col min="3176" max="3176" width="5" style="66" customWidth="1"/>
    <col min="3177" max="3178" width="7" style="66" hidden="1" customWidth="1"/>
    <col min="3179" max="3179" width="5" style="66" customWidth="1"/>
    <col min="3180" max="3186" width="7" style="66" hidden="1" customWidth="1"/>
    <col min="3187" max="3187" width="6.44140625" style="66" customWidth="1"/>
    <col min="3188" max="3233" width="7" style="66" hidden="1" customWidth="1"/>
    <col min="3234" max="3237" width="6.44140625" style="66" customWidth="1"/>
    <col min="3238" max="3238" width="6.88671875" style="66" customWidth="1"/>
    <col min="3239" max="3239" width="6.44140625" style="66" customWidth="1"/>
    <col min="3240" max="3256" width="7" style="66" hidden="1" customWidth="1"/>
    <col min="3257" max="3257" width="6.5546875" style="66" customWidth="1"/>
    <col min="3258" max="3258" width="6.44140625" style="66" customWidth="1"/>
    <col min="3259" max="3260" width="7" style="66" hidden="1" customWidth="1"/>
    <col min="3261" max="3261" width="6.44140625" style="66" customWidth="1"/>
    <col min="3262" max="3263" width="7" style="66" hidden="1" customWidth="1"/>
    <col min="3264" max="3264" width="7.44140625" style="66" customWidth="1"/>
    <col min="3265" max="3265" width="7" style="66" hidden="1" customWidth="1"/>
    <col min="3266" max="3266" width="6.44140625" style="66" customWidth="1"/>
    <col min="3267" max="3305" width="7" style="66" hidden="1" customWidth="1"/>
    <col min="3306" max="3306" width="7" style="66" hidden="1"/>
    <col min="3307" max="3307" width="41.44140625" style="66" customWidth="1"/>
    <col min="3308" max="3308" width="6.44140625" style="66" customWidth="1"/>
    <col min="3309" max="3309" width="14.6640625" style="66" customWidth="1"/>
    <col min="3310" max="3310" width="11.44140625" style="66" customWidth="1"/>
    <col min="3311" max="3312" width="13" style="66" customWidth="1"/>
    <col min="3313" max="3313" width="9.44140625" style="66" customWidth="1"/>
    <col min="3314" max="3324" width="7" style="66" hidden="1" customWidth="1"/>
    <col min="3325" max="3325" width="10.109375" style="66" customWidth="1"/>
    <col min="3326" max="3334" width="7" style="66" hidden="1" customWidth="1"/>
    <col min="3335" max="3335" width="6.33203125" style="66" customWidth="1"/>
    <col min="3336" max="3336" width="7" style="66" hidden="1" customWidth="1"/>
    <col min="3337" max="3337" width="10" style="66" customWidth="1"/>
    <col min="3338" max="3338" width="7" style="66" hidden="1" customWidth="1"/>
    <col min="3339" max="3340" width="11.44140625" style="66" customWidth="1"/>
    <col min="3341" max="3341" width="56.88671875" style="66" customWidth="1"/>
    <col min="3342" max="3342" width="9.109375" style="66" bestFit="1" customWidth="1"/>
    <col min="3343" max="3343" width="24.5546875" style="66" customWidth="1"/>
    <col min="3344" max="3344" width="9.5546875" style="66" customWidth="1"/>
    <col min="3345" max="3345" width="9.109375" style="66" bestFit="1" customWidth="1"/>
    <col min="3346" max="3387" width="7" style="66" hidden="1" customWidth="1"/>
    <col min="3388" max="3388" width="8.44140625" style="66" customWidth="1"/>
    <col min="3389" max="3423" width="7" style="66" hidden="1" customWidth="1"/>
    <col min="3424" max="3424" width="9.44140625" style="66" customWidth="1"/>
    <col min="3425" max="3431" width="7" style="66" hidden="1" customWidth="1"/>
    <col min="3432" max="3432" width="5" style="66" customWidth="1"/>
    <col min="3433" max="3434" width="7" style="66" hidden="1" customWidth="1"/>
    <col min="3435" max="3435" width="5" style="66" customWidth="1"/>
    <col min="3436" max="3442" width="7" style="66" hidden="1" customWidth="1"/>
    <col min="3443" max="3443" width="6.44140625" style="66" customWidth="1"/>
    <col min="3444" max="3489" width="7" style="66" hidden="1" customWidth="1"/>
    <col min="3490" max="3493" width="6.44140625" style="66" customWidth="1"/>
    <col min="3494" max="3494" width="6.88671875" style="66" customWidth="1"/>
    <col min="3495" max="3495" width="6.44140625" style="66" customWidth="1"/>
    <col min="3496" max="3512" width="7" style="66" hidden="1" customWidth="1"/>
    <col min="3513" max="3513" width="6.5546875" style="66" customWidth="1"/>
    <col min="3514" max="3514" width="6.44140625" style="66" customWidth="1"/>
    <col min="3515" max="3516" width="7" style="66" hidden="1" customWidth="1"/>
    <col min="3517" max="3517" width="6.44140625" style="66" customWidth="1"/>
    <col min="3518" max="3519" width="7" style="66" hidden="1" customWidth="1"/>
    <col min="3520" max="3520" width="7.44140625" style="66" customWidth="1"/>
    <col min="3521" max="3521" width="7" style="66" hidden="1" customWidth="1"/>
    <col min="3522" max="3522" width="6.44140625" style="66" customWidth="1"/>
    <col min="3523" max="3561" width="7" style="66" hidden="1" customWidth="1"/>
    <col min="3562" max="3562" width="7" style="66" hidden="1"/>
    <col min="3563" max="3563" width="41.44140625" style="66" customWidth="1"/>
    <col min="3564" max="3564" width="6.44140625" style="66" customWidth="1"/>
    <col min="3565" max="3565" width="14.6640625" style="66" customWidth="1"/>
    <col min="3566" max="3566" width="11.44140625" style="66" customWidth="1"/>
    <col min="3567" max="3568" width="13" style="66" customWidth="1"/>
    <col min="3569" max="3569" width="9.44140625" style="66" customWidth="1"/>
    <col min="3570" max="3580" width="7" style="66" hidden="1" customWidth="1"/>
    <col min="3581" max="3581" width="10.109375" style="66" customWidth="1"/>
    <col min="3582" max="3590" width="7" style="66" hidden="1" customWidth="1"/>
    <col min="3591" max="3591" width="6.33203125" style="66" customWidth="1"/>
    <col min="3592" max="3592" width="7" style="66" hidden="1" customWidth="1"/>
    <col min="3593" max="3593" width="10" style="66" customWidth="1"/>
    <col min="3594" max="3594" width="7" style="66" hidden="1" customWidth="1"/>
    <col min="3595" max="3596" width="11.44140625" style="66" customWidth="1"/>
    <col min="3597" max="3597" width="56.88671875" style="66" customWidth="1"/>
    <col min="3598" max="3598" width="9.109375" style="66" bestFit="1" customWidth="1"/>
    <col min="3599" max="3599" width="24.5546875" style="66" customWidth="1"/>
    <col min="3600" max="3600" width="9.5546875" style="66" customWidth="1"/>
    <col min="3601" max="3601" width="9.109375" style="66" bestFit="1" customWidth="1"/>
    <col min="3602" max="3643" width="7" style="66" hidden="1" customWidth="1"/>
    <col min="3644" max="3644" width="8.44140625" style="66" customWidth="1"/>
    <col min="3645" max="3679" width="7" style="66" hidden="1" customWidth="1"/>
    <col min="3680" max="3680" width="9.44140625" style="66" customWidth="1"/>
    <col min="3681" max="3687" width="7" style="66" hidden="1" customWidth="1"/>
    <col min="3688" max="3688" width="5" style="66" customWidth="1"/>
    <col min="3689" max="3690" width="7" style="66" hidden="1" customWidth="1"/>
    <col min="3691" max="3691" width="5" style="66" customWidth="1"/>
    <col min="3692" max="3698" width="7" style="66" hidden="1" customWidth="1"/>
    <col min="3699" max="3699" width="6.44140625" style="66" customWidth="1"/>
    <col min="3700" max="3745" width="7" style="66" hidden="1" customWidth="1"/>
    <col min="3746" max="3749" width="6.44140625" style="66" customWidth="1"/>
    <col min="3750" max="3750" width="6.88671875" style="66" customWidth="1"/>
    <col min="3751" max="3751" width="6.44140625" style="66" customWidth="1"/>
    <col min="3752" max="3768" width="7" style="66" hidden="1" customWidth="1"/>
    <col min="3769" max="3769" width="6.5546875" style="66" customWidth="1"/>
    <col min="3770" max="3770" width="6.44140625" style="66" customWidth="1"/>
    <col min="3771" max="3772" width="7" style="66" hidden="1" customWidth="1"/>
    <col min="3773" max="3773" width="6.44140625" style="66" customWidth="1"/>
    <col min="3774" max="3775" width="7" style="66" hidden="1" customWidth="1"/>
    <col min="3776" max="3776" width="7.44140625" style="66" customWidth="1"/>
    <col min="3777" max="3777" width="7" style="66" hidden="1" customWidth="1"/>
    <col min="3778" max="3778" width="6.44140625" style="66" customWidth="1"/>
    <col min="3779" max="3817" width="7" style="66" hidden="1" customWidth="1"/>
    <col min="3818" max="3818" width="7" style="66" hidden="1"/>
    <col min="3819" max="3819" width="41.44140625" style="66" customWidth="1"/>
    <col min="3820" max="3820" width="6.44140625" style="66" customWidth="1"/>
    <col min="3821" max="3821" width="14.6640625" style="66" customWidth="1"/>
    <col min="3822" max="3822" width="11.44140625" style="66" customWidth="1"/>
    <col min="3823" max="3824" width="13" style="66" customWidth="1"/>
    <col min="3825" max="3825" width="9.44140625" style="66" customWidth="1"/>
    <col min="3826" max="3836" width="7" style="66" hidden="1" customWidth="1"/>
    <col min="3837" max="3837" width="10.109375" style="66" customWidth="1"/>
    <col min="3838" max="3846" width="7" style="66" hidden="1" customWidth="1"/>
    <col min="3847" max="3847" width="6.33203125" style="66" customWidth="1"/>
    <col min="3848" max="3848" width="7" style="66" hidden="1" customWidth="1"/>
    <col min="3849" max="3849" width="10" style="66" customWidth="1"/>
    <col min="3850" max="3850" width="7" style="66" hidden="1" customWidth="1"/>
    <col min="3851" max="3852" width="11.44140625" style="66" customWidth="1"/>
    <col min="3853" max="3853" width="56.88671875" style="66" customWidth="1"/>
    <col min="3854" max="3854" width="9.109375" style="66" bestFit="1" customWidth="1"/>
    <col min="3855" max="3855" width="24.5546875" style="66" customWidth="1"/>
    <col min="3856" max="3856" width="9.5546875" style="66" customWidth="1"/>
    <col min="3857" max="3857" width="9.109375" style="66" bestFit="1" customWidth="1"/>
    <col min="3858" max="3899" width="7" style="66" hidden="1" customWidth="1"/>
    <col min="3900" max="3900" width="8.44140625" style="66" customWidth="1"/>
    <col min="3901" max="3935" width="7" style="66" hidden="1" customWidth="1"/>
    <col min="3936" max="3936" width="9.44140625" style="66" customWidth="1"/>
    <col min="3937" max="3943" width="7" style="66" hidden="1" customWidth="1"/>
    <col min="3944" max="3944" width="5" style="66" customWidth="1"/>
    <col min="3945" max="3946" width="7" style="66" hidden="1" customWidth="1"/>
    <col min="3947" max="3947" width="5" style="66" customWidth="1"/>
    <col min="3948" max="3954" width="7" style="66" hidden="1" customWidth="1"/>
    <col min="3955" max="3955" width="6.44140625" style="66" customWidth="1"/>
    <col min="3956" max="4001" width="7" style="66" hidden="1" customWidth="1"/>
    <col min="4002" max="4005" width="6.44140625" style="66" customWidth="1"/>
    <col min="4006" max="4006" width="6.88671875" style="66" customWidth="1"/>
    <col min="4007" max="4007" width="6.44140625" style="66" customWidth="1"/>
    <col min="4008" max="4024" width="7" style="66" hidden="1" customWidth="1"/>
    <col min="4025" max="4025" width="6.5546875" style="66" customWidth="1"/>
    <col min="4026" max="4026" width="6.44140625" style="66" customWidth="1"/>
    <col min="4027" max="4028" width="7" style="66" hidden="1" customWidth="1"/>
    <col min="4029" max="4029" width="6.44140625" style="66" customWidth="1"/>
    <col min="4030" max="4031" width="7" style="66" hidden="1" customWidth="1"/>
    <col min="4032" max="4032" width="7.44140625" style="66" customWidth="1"/>
    <col min="4033" max="4033" width="7" style="66" hidden="1" customWidth="1"/>
    <col min="4034" max="4034" width="6.44140625" style="66" customWidth="1"/>
    <col min="4035" max="4073" width="7" style="66" hidden="1" customWidth="1"/>
    <col min="4074" max="4074" width="7" style="66" hidden="1"/>
    <col min="4075" max="4075" width="41.44140625" style="66" customWidth="1"/>
    <col min="4076" max="4076" width="6.44140625" style="66" customWidth="1"/>
    <col min="4077" max="4077" width="14.6640625" style="66" customWidth="1"/>
    <col min="4078" max="4078" width="11.44140625" style="66" customWidth="1"/>
    <col min="4079" max="4080" width="13" style="66" customWidth="1"/>
    <col min="4081" max="4081" width="9.44140625" style="66" customWidth="1"/>
    <col min="4082" max="4092" width="7" style="66" hidden="1" customWidth="1"/>
    <col min="4093" max="4093" width="10.109375" style="66" customWidth="1"/>
    <col min="4094" max="4102" width="7" style="66" hidden="1" customWidth="1"/>
    <col min="4103" max="4103" width="6.33203125" style="66" customWidth="1"/>
    <col min="4104" max="4104" width="7" style="66" hidden="1" customWidth="1"/>
    <col min="4105" max="4105" width="10" style="66" customWidth="1"/>
    <col min="4106" max="4106" width="7" style="66" hidden="1" customWidth="1"/>
    <col min="4107" max="4108" width="11.44140625" style="66" customWidth="1"/>
    <col min="4109" max="4109" width="56.88671875" style="66" customWidth="1"/>
    <col min="4110" max="4110" width="9.109375" style="66" bestFit="1" customWidth="1"/>
    <col min="4111" max="4111" width="24.5546875" style="66" customWidth="1"/>
    <col min="4112" max="4112" width="9.5546875" style="66" customWidth="1"/>
    <col min="4113" max="4113" width="9.109375" style="66" bestFit="1" customWidth="1"/>
    <col min="4114" max="4155" width="7" style="66" hidden="1" customWidth="1"/>
    <col min="4156" max="4156" width="8.44140625" style="66" customWidth="1"/>
    <col min="4157" max="4191" width="7" style="66" hidden="1" customWidth="1"/>
    <col min="4192" max="4192" width="9.44140625" style="66" customWidth="1"/>
    <col min="4193" max="4199" width="7" style="66" hidden="1" customWidth="1"/>
    <col min="4200" max="4200" width="5" style="66" customWidth="1"/>
    <col min="4201" max="4202" width="7" style="66" hidden="1" customWidth="1"/>
    <col min="4203" max="4203" width="5" style="66" customWidth="1"/>
    <col min="4204" max="4210" width="7" style="66" hidden="1" customWidth="1"/>
    <col min="4211" max="4211" width="6.44140625" style="66" customWidth="1"/>
    <col min="4212" max="4257" width="7" style="66" hidden="1" customWidth="1"/>
    <col min="4258" max="4261" width="6.44140625" style="66" customWidth="1"/>
    <col min="4262" max="4262" width="6.88671875" style="66" customWidth="1"/>
    <col min="4263" max="4263" width="6.44140625" style="66" customWidth="1"/>
    <col min="4264" max="4280" width="7" style="66" hidden="1" customWidth="1"/>
    <col min="4281" max="4281" width="6.5546875" style="66" customWidth="1"/>
    <col min="4282" max="4282" width="6.44140625" style="66" customWidth="1"/>
    <col min="4283" max="4284" width="7" style="66" hidden="1" customWidth="1"/>
    <col min="4285" max="4285" width="6.44140625" style="66" customWidth="1"/>
    <col min="4286" max="4287" width="7" style="66" hidden="1" customWidth="1"/>
    <col min="4288" max="4288" width="7.44140625" style="66" customWidth="1"/>
    <col min="4289" max="4289" width="7" style="66" hidden="1" customWidth="1"/>
    <col min="4290" max="4290" width="6.44140625" style="66" customWidth="1"/>
    <col min="4291" max="4329" width="7" style="66" hidden="1" customWidth="1"/>
    <col min="4330" max="4330" width="7" style="66" hidden="1"/>
    <col min="4331" max="4331" width="41.44140625" style="66" customWidth="1"/>
    <col min="4332" max="4332" width="6.44140625" style="66" customWidth="1"/>
    <col min="4333" max="4333" width="14.6640625" style="66" customWidth="1"/>
    <col min="4334" max="4334" width="11.44140625" style="66" customWidth="1"/>
    <col min="4335" max="4336" width="13" style="66" customWidth="1"/>
    <col min="4337" max="4337" width="9.44140625" style="66" customWidth="1"/>
    <col min="4338" max="4348" width="7" style="66" hidden="1" customWidth="1"/>
    <col min="4349" max="4349" width="10.109375" style="66" customWidth="1"/>
    <col min="4350" max="4358" width="7" style="66" hidden="1" customWidth="1"/>
    <col min="4359" max="4359" width="6.33203125" style="66" customWidth="1"/>
    <col min="4360" max="4360" width="7" style="66" hidden="1" customWidth="1"/>
    <col min="4361" max="4361" width="10" style="66" customWidth="1"/>
    <col min="4362" max="4362" width="7" style="66" hidden="1" customWidth="1"/>
    <col min="4363" max="4364" width="11.44140625" style="66" customWidth="1"/>
    <col min="4365" max="4365" width="56.88671875" style="66" customWidth="1"/>
    <col min="4366" max="4366" width="9.109375" style="66" bestFit="1" customWidth="1"/>
    <col min="4367" max="4367" width="24.5546875" style="66" customWidth="1"/>
    <col min="4368" max="4368" width="9.5546875" style="66" customWidth="1"/>
    <col min="4369" max="4369" width="9.109375" style="66" bestFit="1" customWidth="1"/>
    <col min="4370" max="4411" width="7" style="66" hidden="1" customWidth="1"/>
    <col min="4412" max="4412" width="8.44140625" style="66" customWidth="1"/>
    <col min="4413" max="4447" width="7" style="66" hidden="1" customWidth="1"/>
    <col min="4448" max="4448" width="9.44140625" style="66" customWidth="1"/>
    <col min="4449" max="4455" width="7" style="66" hidden="1" customWidth="1"/>
    <col min="4456" max="4456" width="5" style="66" customWidth="1"/>
    <col min="4457" max="4458" width="7" style="66" hidden="1" customWidth="1"/>
    <col min="4459" max="4459" width="5" style="66" customWidth="1"/>
    <col min="4460" max="4466" width="7" style="66" hidden="1" customWidth="1"/>
    <col min="4467" max="4467" width="6.44140625" style="66" customWidth="1"/>
    <col min="4468" max="4513" width="7" style="66" hidden="1" customWidth="1"/>
    <col min="4514" max="4517" width="6.44140625" style="66" customWidth="1"/>
    <col min="4518" max="4518" width="6.88671875" style="66" customWidth="1"/>
    <col min="4519" max="4519" width="6.44140625" style="66" customWidth="1"/>
    <col min="4520" max="4536" width="7" style="66" hidden="1" customWidth="1"/>
    <col min="4537" max="4537" width="6.5546875" style="66" customWidth="1"/>
    <col min="4538" max="4538" width="6.44140625" style="66" customWidth="1"/>
    <col min="4539" max="4540" width="7" style="66" hidden="1" customWidth="1"/>
    <col min="4541" max="4541" width="6.44140625" style="66" customWidth="1"/>
    <col min="4542" max="4543" width="7" style="66" hidden="1" customWidth="1"/>
    <col min="4544" max="4544" width="7.44140625" style="66" customWidth="1"/>
    <col min="4545" max="4545" width="7" style="66" hidden="1" customWidth="1"/>
    <col min="4546" max="4546" width="6.44140625" style="66" customWidth="1"/>
    <col min="4547" max="4585" width="7" style="66" hidden="1" customWidth="1"/>
    <col min="4586" max="4586" width="7" style="66" hidden="1"/>
    <col min="4587" max="4587" width="41.44140625" style="66" customWidth="1"/>
    <col min="4588" max="4588" width="6.44140625" style="66" customWidth="1"/>
    <col min="4589" max="4589" width="14.6640625" style="66" customWidth="1"/>
    <col min="4590" max="4590" width="11.44140625" style="66" customWidth="1"/>
    <col min="4591" max="4592" width="13" style="66" customWidth="1"/>
    <col min="4593" max="4593" width="9.44140625" style="66" customWidth="1"/>
    <col min="4594" max="4604" width="7" style="66" hidden="1" customWidth="1"/>
    <col min="4605" max="4605" width="10.109375" style="66" customWidth="1"/>
    <col min="4606" max="4614" width="7" style="66" hidden="1" customWidth="1"/>
    <col min="4615" max="4615" width="6.33203125" style="66" customWidth="1"/>
    <col min="4616" max="4616" width="7" style="66" hidden="1" customWidth="1"/>
    <col min="4617" max="4617" width="10" style="66" customWidth="1"/>
    <col min="4618" max="4618" width="7" style="66" hidden="1" customWidth="1"/>
    <col min="4619" max="4620" width="11.44140625" style="66" customWidth="1"/>
    <col min="4621" max="4621" width="56.88671875" style="66" customWidth="1"/>
    <col min="4622" max="4622" width="9.109375" style="66" bestFit="1" customWidth="1"/>
    <col min="4623" max="4623" width="24.5546875" style="66" customWidth="1"/>
    <col min="4624" max="4624" width="9.5546875" style="66" customWidth="1"/>
    <col min="4625" max="4625" width="9.109375" style="66" bestFit="1" customWidth="1"/>
    <col min="4626" max="4667" width="7" style="66" hidden="1" customWidth="1"/>
    <col min="4668" max="4668" width="8.44140625" style="66" customWidth="1"/>
    <col min="4669" max="4703" width="7" style="66" hidden="1" customWidth="1"/>
    <col min="4704" max="4704" width="9.44140625" style="66" customWidth="1"/>
    <col min="4705" max="4711" width="7" style="66" hidden="1" customWidth="1"/>
    <col min="4712" max="4712" width="5" style="66" customWidth="1"/>
    <col min="4713" max="4714" width="7" style="66" hidden="1" customWidth="1"/>
    <col min="4715" max="4715" width="5" style="66" customWidth="1"/>
    <col min="4716" max="4722" width="7" style="66" hidden="1" customWidth="1"/>
    <col min="4723" max="4723" width="6.44140625" style="66" customWidth="1"/>
    <col min="4724" max="4769" width="7" style="66" hidden="1" customWidth="1"/>
    <col min="4770" max="4773" width="6.44140625" style="66" customWidth="1"/>
    <col min="4774" max="4774" width="6.88671875" style="66" customWidth="1"/>
    <col min="4775" max="4775" width="6.44140625" style="66" customWidth="1"/>
    <col min="4776" max="4792" width="7" style="66" hidden="1" customWidth="1"/>
    <col min="4793" max="4793" width="6.5546875" style="66" customWidth="1"/>
    <col min="4794" max="4794" width="6.44140625" style="66" customWidth="1"/>
    <col min="4795" max="4796" width="7" style="66" hidden="1" customWidth="1"/>
    <col min="4797" max="4797" width="6.44140625" style="66" customWidth="1"/>
    <col min="4798" max="4799" width="7" style="66" hidden="1" customWidth="1"/>
    <col min="4800" max="4800" width="7.44140625" style="66" customWidth="1"/>
    <col min="4801" max="4801" width="7" style="66" hidden="1" customWidth="1"/>
    <col min="4802" max="4802" width="6.44140625" style="66" customWidth="1"/>
    <col min="4803" max="4841" width="7" style="66" hidden="1" customWidth="1"/>
    <col min="4842" max="4842" width="7" style="66" hidden="1"/>
    <col min="4843" max="4843" width="41.44140625" style="66" customWidth="1"/>
    <col min="4844" max="4844" width="6.44140625" style="66" customWidth="1"/>
    <col min="4845" max="4845" width="14.6640625" style="66" customWidth="1"/>
    <col min="4846" max="4846" width="11.44140625" style="66" customWidth="1"/>
    <col min="4847" max="4848" width="13" style="66" customWidth="1"/>
    <col min="4849" max="4849" width="9.44140625" style="66" customWidth="1"/>
    <col min="4850" max="4860" width="7" style="66" hidden="1" customWidth="1"/>
    <col min="4861" max="4861" width="10.109375" style="66" customWidth="1"/>
    <col min="4862" max="4870" width="7" style="66" hidden="1" customWidth="1"/>
    <col min="4871" max="4871" width="6.33203125" style="66" customWidth="1"/>
    <col min="4872" max="4872" width="7" style="66" hidden="1" customWidth="1"/>
    <col min="4873" max="4873" width="10" style="66" customWidth="1"/>
    <col min="4874" max="4874" width="7" style="66" hidden="1" customWidth="1"/>
    <col min="4875" max="4876" width="11.44140625" style="66" customWidth="1"/>
    <col min="4877" max="4877" width="56.88671875" style="66" customWidth="1"/>
    <col min="4878" max="4878" width="9.109375" style="66" bestFit="1" customWidth="1"/>
    <col min="4879" max="4879" width="24.5546875" style="66" customWidth="1"/>
    <col min="4880" max="4880" width="9.5546875" style="66" customWidth="1"/>
    <col min="4881" max="4881" width="9.109375" style="66" bestFit="1" customWidth="1"/>
    <col min="4882" max="4923" width="7" style="66" hidden="1" customWidth="1"/>
    <col min="4924" max="4924" width="8.44140625" style="66" customWidth="1"/>
    <col min="4925" max="4959" width="7" style="66" hidden="1" customWidth="1"/>
    <col min="4960" max="4960" width="9.44140625" style="66" customWidth="1"/>
    <col min="4961" max="4967" width="7" style="66" hidden="1" customWidth="1"/>
    <col min="4968" max="4968" width="5" style="66" customWidth="1"/>
    <col min="4969" max="4970" width="7" style="66" hidden="1" customWidth="1"/>
    <col min="4971" max="4971" width="5" style="66" customWidth="1"/>
    <col min="4972" max="4978" width="7" style="66" hidden="1" customWidth="1"/>
    <col min="4979" max="4979" width="6.44140625" style="66" customWidth="1"/>
    <col min="4980" max="5025" width="7" style="66" hidden="1" customWidth="1"/>
    <col min="5026" max="5029" width="6.44140625" style="66" customWidth="1"/>
    <col min="5030" max="5030" width="6.88671875" style="66" customWidth="1"/>
    <col min="5031" max="5031" width="6.44140625" style="66" customWidth="1"/>
    <col min="5032" max="5048" width="7" style="66" hidden="1" customWidth="1"/>
    <col min="5049" max="5049" width="6.5546875" style="66" customWidth="1"/>
    <col min="5050" max="5050" width="6.44140625" style="66" customWidth="1"/>
    <col min="5051" max="5052" width="7" style="66" hidden="1" customWidth="1"/>
    <col min="5053" max="5053" width="6.44140625" style="66" customWidth="1"/>
    <col min="5054" max="5055" width="7" style="66" hidden="1" customWidth="1"/>
    <col min="5056" max="5056" width="7.44140625" style="66" customWidth="1"/>
    <col min="5057" max="5057" width="7" style="66" hidden="1" customWidth="1"/>
    <col min="5058" max="5058" width="6.44140625" style="66" customWidth="1"/>
    <col min="5059" max="5097" width="7" style="66" hidden="1" customWidth="1"/>
    <col min="5098" max="5098" width="7" style="66" hidden="1"/>
    <col min="5099" max="5099" width="41.44140625" style="66" customWidth="1"/>
    <col min="5100" max="5100" width="6.44140625" style="66" customWidth="1"/>
    <col min="5101" max="5101" width="14.6640625" style="66" customWidth="1"/>
    <col min="5102" max="5102" width="11.44140625" style="66" customWidth="1"/>
    <col min="5103" max="5104" width="13" style="66" customWidth="1"/>
    <col min="5105" max="5105" width="9.44140625" style="66" customWidth="1"/>
    <col min="5106" max="5116" width="7" style="66" hidden="1" customWidth="1"/>
    <col min="5117" max="5117" width="10.109375" style="66" customWidth="1"/>
    <col min="5118" max="5126" width="7" style="66" hidden="1" customWidth="1"/>
    <col min="5127" max="5127" width="6.33203125" style="66" customWidth="1"/>
    <col min="5128" max="5128" width="7" style="66" hidden="1" customWidth="1"/>
    <col min="5129" max="5129" width="10" style="66" customWidth="1"/>
    <col min="5130" max="5130" width="7" style="66" hidden="1" customWidth="1"/>
    <col min="5131" max="5132" width="11.44140625" style="66" customWidth="1"/>
    <col min="5133" max="5133" width="56.88671875" style="66" customWidth="1"/>
    <col min="5134" max="5134" width="9.109375" style="66" bestFit="1" customWidth="1"/>
    <col min="5135" max="5135" width="24.5546875" style="66" customWidth="1"/>
    <col min="5136" max="5136" width="9.5546875" style="66" customWidth="1"/>
    <col min="5137" max="5137" width="9.109375" style="66" bestFit="1" customWidth="1"/>
    <col min="5138" max="5179" width="7" style="66" hidden="1" customWidth="1"/>
    <col min="5180" max="5180" width="8.44140625" style="66" customWidth="1"/>
    <col min="5181" max="5215" width="7" style="66" hidden="1" customWidth="1"/>
    <col min="5216" max="5216" width="9.44140625" style="66" customWidth="1"/>
    <col min="5217" max="5223" width="7" style="66" hidden="1" customWidth="1"/>
    <col min="5224" max="5224" width="5" style="66" customWidth="1"/>
    <col min="5225" max="5226" width="7" style="66" hidden="1" customWidth="1"/>
    <col min="5227" max="5227" width="5" style="66" customWidth="1"/>
    <col min="5228" max="5234" width="7" style="66" hidden="1" customWidth="1"/>
    <col min="5235" max="5235" width="6.44140625" style="66" customWidth="1"/>
    <col min="5236" max="5281" width="7" style="66" hidden="1" customWidth="1"/>
    <col min="5282" max="5285" width="6.44140625" style="66" customWidth="1"/>
    <col min="5286" max="5286" width="6.88671875" style="66" customWidth="1"/>
    <col min="5287" max="5287" width="6.44140625" style="66" customWidth="1"/>
    <col min="5288" max="5304" width="7" style="66" hidden="1" customWidth="1"/>
    <col min="5305" max="5305" width="6.5546875" style="66" customWidth="1"/>
    <col min="5306" max="5306" width="6.44140625" style="66" customWidth="1"/>
    <col min="5307" max="5308" width="7" style="66" hidden="1" customWidth="1"/>
    <col min="5309" max="5309" width="6.44140625" style="66" customWidth="1"/>
    <col min="5310" max="5311" width="7" style="66" hidden="1" customWidth="1"/>
    <col min="5312" max="5312" width="7.44140625" style="66" customWidth="1"/>
    <col min="5313" max="5313" width="7" style="66" hidden="1" customWidth="1"/>
    <col min="5314" max="5314" width="6.44140625" style="66" customWidth="1"/>
    <col min="5315" max="5353" width="7" style="66" hidden="1" customWidth="1"/>
    <col min="5354" max="5354" width="7" style="66" hidden="1"/>
    <col min="5355" max="5355" width="41.44140625" style="66" customWidth="1"/>
    <col min="5356" max="5356" width="6.44140625" style="66" customWidth="1"/>
    <col min="5357" max="5357" width="14.6640625" style="66" customWidth="1"/>
    <col min="5358" max="5358" width="11.44140625" style="66" customWidth="1"/>
    <col min="5359" max="5360" width="13" style="66" customWidth="1"/>
    <col min="5361" max="5361" width="9.44140625" style="66" customWidth="1"/>
    <col min="5362" max="5372" width="7" style="66" hidden="1" customWidth="1"/>
    <col min="5373" max="5373" width="10.109375" style="66" customWidth="1"/>
    <col min="5374" max="5382" width="7" style="66" hidden="1" customWidth="1"/>
    <col min="5383" max="5383" width="6.33203125" style="66" customWidth="1"/>
    <col min="5384" max="5384" width="7" style="66" hidden="1" customWidth="1"/>
    <col min="5385" max="5385" width="10" style="66" customWidth="1"/>
    <col min="5386" max="5386" width="7" style="66" hidden="1" customWidth="1"/>
    <col min="5387" max="5388" width="11.44140625" style="66" customWidth="1"/>
    <col min="5389" max="5389" width="56.88671875" style="66" customWidth="1"/>
    <col min="5390" max="5390" width="9.109375" style="66" bestFit="1" customWidth="1"/>
    <col min="5391" max="5391" width="24.5546875" style="66" customWidth="1"/>
    <col min="5392" max="5392" width="9.5546875" style="66" customWidth="1"/>
    <col min="5393" max="5393" width="9.109375" style="66" bestFit="1" customWidth="1"/>
    <col min="5394" max="5435" width="7" style="66" hidden="1" customWidth="1"/>
    <col min="5436" max="5436" width="8.44140625" style="66" customWidth="1"/>
    <col min="5437" max="5471" width="7" style="66" hidden="1" customWidth="1"/>
    <col min="5472" max="5472" width="9.44140625" style="66" customWidth="1"/>
    <col min="5473" max="5479" width="7" style="66" hidden="1" customWidth="1"/>
    <col min="5480" max="5480" width="5" style="66" customWidth="1"/>
    <col min="5481" max="5482" width="7" style="66" hidden="1" customWidth="1"/>
    <col min="5483" max="5483" width="5" style="66" customWidth="1"/>
    <col min="5484" max="5490" width="7" style="66" hidden="1" customWidth="1"/>
    <col min="5491" max="5491" width="6.44140625" style="66" customWidth="1"/>
    <col min="5492" max="5537" width="7" style="66" hidden="1" customWidth="1"/>
    <col min="5538" max="5541" width="6.44140625" style="66" customWidth="1"/>
    <col min="5542" max="5542" width="6.88671875" style="66" customWidth="1"/>
    <col min="5543" max="5543" width="6.44140625" style="66" customWidth="1"/>
    <col min="5544" max="5560" width="7" style="66" hidden="1" customWidth="1"/>
    <col min="5561" max="5561" width="6.5546875" style="66" customWidth="1"/>
    <col min="5562" max="5562" width="6.44140625" style="66" customWidth="1"/>
    <col min="5563" max="5564" width="7" style="66" hidden="1" customWidth="1"/>
    <col min="5565" max="5565" width="6.44140625" style="66" customWidth="1"/>
    <col min="5566" max="5567" width="7" style="66" hidden="1" customWidth="1"/>
    <col min="5568" max="5568" width="7.44140625" style="66" customWidth="1"/>
    <col min="5569" max="5569" width="7" style="66" hidden="1" customWidth="1"/>
    <col min="5570" max="5570" width="6.44140625" style="66" customWidth="1"/>
    <col min="5571" max="5609" width="7" style="66" hidden="1" customWidth="1"/>
    <col min="5610" max="5610" width="7" style="66" hidden="1"/>
    <col min="5611" max="5611" width="41.44140625" style="66" customWidth="1"/>
    <col min="5612" max="5612" width="6.44140625" style="66" customWidth="1"/>
    <col min="5613" max="5613" width="14.6640625" style="66" customWidth="1"/>
    <col min="5614" max="5614" width="11.44140625" style="66" customWidth="1"/>
    <col min="5615" max="5616" width="13" style="66" customWidth="1"/>
    <col min="5617" max="5617" width="9.44140625" style="66" customWidth="1"/>
    <col min="5618" max="5628" width="7" style="66" hidden="1" customWidth="1"/>
    <col min="5629" max="5629" width="10.109375" style="66" customWidth="1"/>
    <col min="5630" max="5638" width="7" style="66" hidden="1" customWidth="1"/>
    <col min="5639" max="5639" width="6.33203125" style="66" customWidth="1"/>
    <col min="5640" max="5640" width="7" style="66" hidden="1" customWidth="1"/>
    <col min="5641" max="5641" width="10" style="66" customWidth="1"/>
    <col min="5642" max="5642" width="7" style="66" hidden="1" customWidth="1"/>
    <col min="5643" max="5644" width="11.44140625" style="66" customWidth="1"/>
    <col min="5645" max="5645" width="56.88671875" style="66" customWidth="1"/>
    <col min="5646" max="5646" width="9.109375" style="66" bestFit="1" customWidth="1"/>
    <col min="5647" max="5647" width="24.5546875" style="66" customWidth="1"/>
    <col min="5648" max="5648" width="9.5546875" style="66" customWidth="1"/>
    <col min="5649" max="5649" width="9.109375" style="66" bestFit="1" customWidth="1"/>
    <col min="5650" max="5691" width="7" style="66" hidden="1" customWidth="1"/>
    <col min="5692" max="5692" width="8.44140625" style="66" customWidth="1"/>
    <col min="5693" max="5727" width="7" style="66" hidden="1" customWidth="1"/>
    <col min="5728" max="5728" width="9.44140625" style="66" customWidth="1"/>
    <col min="5729" max="5735" width="7" style="66" hidden="1" customWidth="1"/>
    <col min="5736" max="5736" width="5" style="66" customWidth="1"/>
    <col min="5737" max="5738" width="7" style="66" hidden="1" customWidth="1"/>
    <col min="5739" max="5739" width="5" style="66" customWidth="1"/>
    <col min="5740" max="5746" width="7" style="66" hidden="1" customWidth="1"/>
    <col min="5747" max="5747" width="6.44140625" style="66" customWidth="1"/>
    <col min="5748" max="5793" width="7" style="66" hidden="1" customWidth="1"/>
    <col min="5794" max="5797" width="6.44140625" style="66" customWidth="1"/>
    <col min="5798" max="5798" width="6.88671875" style="66" customWidth="1"/>
    <col min="5799" max="5799" width="6.44140625" style="66" customWidth="1"/>
    <col min="5800" max="5816" width="7" style="66" hidden="1" customWidth="1"/>
    <col min="5817" max="5817" width="6.5546875" style="66" customWidth="1"/>
    <col min="5818" max="5818" width="6.44140625" style="66" customWidth="1"/>
    <col min="5819" max="5820" width="7" style="66" hidden="1" customWidth="1"/>
    <col min="5821" max="5821" width="6.44140625" style="66" customWidth="1"/>
    <col min="5822" max="5823" width="7" style="66" hidden="1" customWidth="1"/>
    <col min="5824" max="5824" width="7.44140625" style="66" customWidth="1"/>
    <col min="5825" max="5825" width="7" style="66" hidden="1" customWidth="1"/>
    <col min="5826" max="5826" width="6.44140625" style="66" customWidth="1"/>
    <col min="5827" max="5865" width="7" style="66" hidden="1" customWidth="1"/>
    <col min="5866" max="5866" width="7" style="66" hidden="1"/>
    <col min="5867" max="5867" width="41.44140625" style="66" customWidth="1"/>
    <col min="5868" max="5868" width="6.44140625" style="66" customWidth="1"/>
    <col min="5869" max="5869" width="14.6640625" style="66" customWidth="1"/>
    <col min="5870" max="5870" width="11.44140625" style="66" customWidth="1"/>
    <col min="5871" max="5872" width="13" style="66" customWidth="1"/>
    <col min="5873" max="5873" width="9.44140625" style="66" customWidth="1"/>
    <col min="5874" max="5884" width="7" style="66" hidden="1" customWidth="1"/>
    <col min="5885" max="5885" width="10.109375" style="66" customWidth="1"/>
    <col min="5886" max="5894" width="7" style="66" hidden="1" customWidth="1"/>
    <col min="5895" max="5895" width="6.33203125" style="66" customWidth="1"/>
    <col min="5896" max="5896" width="7" style="66" hidden="1" customWidth="1"/>
    <col min="5897" max="5897" width="10" style="66" customWidth="1"/>
    <col min="5898" max="5898" width="7" style="66" hidden="1" customWidth="1"/>
    <col min="5899" max="5900" width="11.44140625" style="66" customWidth="1"/>
    <col min="5901" max="5901" width="56.88671875" style="66" customWidth="1"/>
    <col min="5902" max="5902" width="9.109375" style="66" bestFit="1" customWidth="1"/>
    <col min="5903" max="5903" width="24.5546875" style="66" customWidth="1"/>
    <col min="5904" max="5904" width="9.5546875" style="66" customWidth="1"/>
    <col min="5905" max="5905" width="9.109375" style="66" bestFit="1" customWidth="1"/>
    <col min="5906" max="5947" width="7" style="66" hidden="1" customWidth="1"/>
    <col min="5948" max="5948" width="8.44140625" style="66" customWidth="1"/>
    <col min="5949" max="5983" width="7" style="66" hidden="1" customWidth="1"/>
    <col min="5984" max="5984" width="9.44140625" style="66" customWidth="1"/>
    <col min="5985" max="5991" width="7" style="66" hidden="1" customWidth="1"/>
    <col min="5992" max="5992" width="5" style="66" customWidth="1"/>
    <col min="5993" max="5994" width="7" style="66" hidden="1" customWidth="1"/>
    <col min="5995" max="5995" width="5" style="66" customWidth="1"/>
    <col min="5996" max="6002" width="7" style="66" hidden="1" customWidth="1"/>
    <col min="6003" max="6003" width="6.44140625" style="66" customWidth="1"/>
    <col min="6004" max="6049" width="7" style="66" hidden="1" customWidth="1"/>
    <col min="6050" max="6053" width="6.44140625" style="66" customWidth="1"/>
    <col min="6054" max="6054" width="6.88671875" style="66" customWidth="1"/>
    <col min="6055" max="6055" width="6.44140625" style="66" customWidth="1"/>
    <col min="6056" max="6072" width="7" style="66" hidden="1" customWidth="1"/>
    <col min="6073" max="6073" width="6.5546875" style="66" customWidth="1"/>
    <col min="6074" max="6074" width="6.44140625" style="66" customWidth="1"/>
    <col min="6075" max="6076" width="7" style="66" hidden="1" customWidth="1"/>
    <col min="6077" max="6077" width="6.44140625" style="66" customWidth="1"/>
    <col min="6078" max="6079" width="7" style="66" hidden="1" customWidth="1"/>
    <col min="6080" max="6080" width="7.44140625" style="66" customWidth="1"/>
    <col min="6081" max="6081" width="7" style="66" hidden="1" customWidth="1"/>
    <col min="6082" max="6082" width="6.44140625" style="66" customWidth="1"/>
    <col min="6083" max="6121" width="7" style="66" hidden="1" customWidth="1"/>
    <col min="6122" max="6122" width="7" style="66" hidden="1"/>
    <col min="6123" max="6123" width="41.44140625" style="66" customWidth="1"/>
    <col min="6124" max="6124" width="6.44140625" style="66" customWidth="1"/>
    <col min="6125" max="6125" width="14.6640625" style="66" customWidth="1"/>
    <col min="6126" max="6126" width="11.44140625" style="66" customWidth="1"/>
    <col min="6127" max="6128" width="13" style="66" customWidth="1"/>
    <col min="6129" max="6129" width="9.44140625" style="66" customWidth="1"/>
    <col min="6130" max="6140" width="7" style="66" hidden="1" customWidth="1"/>
    <col min="6141" max="6141" width="10.109375" style="66" customWidth="1"/>
    <col min="6142" max="6150" width="7" style="66" hidden="1" customWidth="1"/>
    <col min="6151" max="6151" width="6.33203125" style="66" customWidth="1"/>
    <col min="6152" max="6152" width="7" style="66" hidden="1" customWidth="1"/>
    <col min="6153" max="6153" width="10" style="66" customWidth="1"/>
    <col min="6154" max="6154" width="7" style="66" hidden="1" customWidth="1"/>
    <col min="6155" max="6156" width="11.44140625" style="66" customWidth="1"/>
    <col min="6157" max="6157" width="56.88671875" style="66" customWidth="1"/>
    <col min="6158" max="6158" width="9.109375" style="66" bestFit="1" customWidth="1"/>
    <col min="6159" max="6159" width="24.5546875" style="66" customWidth="1"/>
    <col min="6160" max="6160" width="9.5546875" style="66" customWidth="1"/>
    <col min="6161" max="6161" width="9.109375" style="66" bestFit="1" customWidth="1"/>
    <col min="6162" max="6203" width="7" style="66" hidden="1" customWidth="1"/>
    <col min="6204" max="6204" width="8.44140625" style="66" customWidth="1"/>
    <col min="6205" max="6239" width="7" style="66" hidden="1" customWidth="1"/>
    <col min="6240" max="6240" width="9.44140625" style="66" customWidth="1"/>
    <col min="6241" max="6247" width="7" style="66" hidden="1" customWidth="1"/>
    <col min="6248" max="6248" width="5" style="66" customWidth="1"/>
    <col min="6249" max="6250" width="7" style="66" hidden="1" customWidth="1"/>
    <col min="6251" max="6251" width="5" style="66" customWidth="1"/>
    <col min="6252" max="6258" width="7" style="66" hidden="1" customWidth="1"/>
    <col min="6259" max="6259" width="6.44140625" style="66" customWidth="1"/>
    <col min="6260" max="6305" width="7" style="66" hidden="1" customWidth="1"/>
    <col min="6306" max="6309" width="6.44140625" style="66" customWidth="1"/>
    <col min="6310" max="6310" width="6.88671875" style="66" customWidth="1"/>
    <col min="6311" max="6311" width="6.44140625" style="66" customWidth="1"/>
    <col min="6312" max="6328" width="7" style="66" hidden="1" customWidth="1"/>
    <col min="6329" max="6329" width="6.5546875" style="66" customWidth="1"/>
    <col min="6330" max="6330" width="6.44140625" style="66" customWidth="1"/>
    <col min="6331" max="6332" width="7" style="66" hidden="1" customWidth="1"/>
    <col min="6333" max="6333" width="6.44140625" style="66" customWidth="1"/>
    <col min="6334" max="6335" width="7" style="66" hidden="1" customWidth="1"/>
    <col min="6336" max="6336" width="7.44140625" style="66" customWidth="1"/>
    <col min="6337" max="6337" width="7" style="66" hidden="1" customWidth="1"/>
    <col min="6338" max="6338" width="6.44140625" style="66" customWidth="1"/>
    <col min="6339" max="6377" width="7" style="66" hidden="1" customWidth="1"/>
    <col min="6378" max="6378" width="7" style="66" hidden="1"/>
    <col min="6379" max="6379" width="41.44140625" style="66" customWidth="1"/>
    <col min="6380" max="6380" width="6.44140625" style="66" customWidth="1"/>
    <col min="6381" max="6381" width="14.6640625" style="66" customWidth="1"/>
    <col min="6382" max="6382" width="11.44140625" style="66" customWidth="1"/>
    <col min="6383" max="6384" width="13" style="66" customWidth="1"/>
    <col min="6385" max="6385" width="9.44140625" style="66" customWidth="1"/>
    <col min="6386" max="6396" width="7" style="66" hidden="1" customWidth="1"/>
    <col min="6397" max="6397" width="10.109375" style="66" customWidth="1"/>
    <col min="6398" max="6406" width="7" style="66" hidden="1" customWidth="1"/>
    <col min="6407" max="6407" width="6.33203125" style="66" customWidth="1"/>
    <col min="6408" max="6408" width="7" style="66" hidden="1" customWidth="1"/>
    <col min="6409" max="6409" width="10" style="66" customWidth="1"/>
    <col min="6410" max="6410" width="7" style="66" hidden="1" customWidth="1"/>
    <col min="6411" max="6412" width="11.44140625" style="66" customWidth="1"/>
    <col min="6413" max="6413" width="56.88671875" style="66" customWidth="1"/>
    <col min="6414" max="6414" width="9.109375" style="66" bestFit="1" customWidth="1"/>
    <col min="6415" max="6415" width="24.5546875" style="66" customWidth="1"/>
    <col min="6416" max="6416" width="9.5546875" style="66" customWidth="1"/>
    <col min="6417" max="6417" width="9.109375" style="66" bestFit="1" customWidth="1"/>
    <col min="6418" max="6459" width="7" style="66" hidden="1" customWidth="1"/>
    <col min="6460" max="6460" width="8.44140625" style="66" customWidth="1"/>
    <col min="6461" max="6495" width="7" style="66" hidden="1" customWidth="1"/>
    <col min="6496" max="6496" width="9.44140625" style="66" customWidth="1"/>
    <col min="6497" max="6503" width="7" style="66" hidden="1" customWidth="1"/>
    <col min="6504" max="6504" width="5" style="66" customWidth="1"/>
    <col min="6505" max="6506" width="7" style="66" hidden="1" customWidth="1"/>
    <col min="6507" max="6507" width="5" style="66" customWidth="1"/>
    <col min="6508" max="6514" width="7" style="66" hidden="1" customWidth="1"/>
    <col min="6515" max="6515" width="6.44140625" style="66" customWidth="1"/>
    <col min="6516" max="6561" width="7" style="66" hidden="1" customWidth="1"/>
    <col min="6562" max="6565" width="6.44140625" style="66" customWidth="1"/>
    <col min="6566" max="6566" width="6.88671875" style="66" customWidth="1"/>
    <col min="6567" max="6567" width="6.44140625" style="66" customWidth="1"/>
    <col min="6568" max="6584" width="7" style="66" hidden="1" customWidth="1"/>
    <col min="6585" max="6585" width="6.5546875" style="66" customWidth="1"/>
    <col min="6586" max="6586" width="6.44140625" style="66" customWidth="1"/>
    <col min="6587" max="6588" width="7" style="66" hidden="1" customWidth="1"/>
    <col min="6589" max="6589" width="6.44140625" style="66" customWidth="1"/>
    <col min="6590" max="6591" width="7" style="66" hidden="1" customWidth="1"/>
    <col min="6592" max="6592" width="7.44140625" style="66" customWidth="1"/>
    <col min="6593" max="6593" width="7" style="66" hidden="1" customWidth="1"/>
    <col min="6594" max="6594" width="6.44140625" style="66" customWidth="1"/>
    <col min="6595" max="6633" width="7" style="66" hidden="1" customWidth="1"/>
    <col min="6634" max="6634" width="7" style="66" hidden="1"/>
    <col min="6635" max="6635" width="41.44140625" style="66" customWidth="1"/>
    <col min="6636" max="6636" width="6.44140625" style="66" customWidth="1"/>
    <col min="6637" max="6637" width="14.6640625" style="66" customWidth="1"/>
    <col min="6638" max="6638" width="11.44140625" style="66" customWidth="1"/>
    <col min="6639" max="6640" width="13" style="66" customWidth="1"/>
    <col min="6641" max="6641" width="9.44140625" style="66" customWidth="1"/>
    <col min="6642" max="6652" width="7" style="66" hidden="1" customWidth="1"/>
    <col min="6653" max="6653" width="10.109375" style="66" customWidth="1"/>
    <col min="6654" max="6662" width="7" style="66" hidden="1" customWidth="1"/>
    <col min="6663" max="6663" width="6.33203125" style="66" customWidth="1"/>
    <col min="6664" max="6664" width="7" style="66" hidden="1" customWidth="1"/>
    <col min="6665" max="6665" width="10" style="66" customWidth="1"/>
    <col min="6666" max="6666" width="7" style="66" hidden="1" customWidth="1"/>
    <col min="6667" max="6668" width="11.44140625" style="66" customWidth="1"/>
    <col min="6669" max="6669" width="56.88671875" style="66" customWidth="1"/>
    <col min="6670" max="6670" width="9.109375" style="66" bestFit="1" customWidth="1"/>
    <col min="6671" max="6671" width="24.5546875" style="66" customWidth="1"/>
    <col min="6672" max="6672" width="9.5546875" style="66" customWidth="1"/>
    <col min="6673" max="6673" width="9.109375" style="66" bestFit="1" customWidth="1"/>
    <col min="6674" max="6715" width="7" style="66" hidden="1" customWidth="1"/>
    <col min="6716" max="6716" width="8.44140625" style="66" customWidth="1"/>
    <col min="6717" max="6751" width="7" style="66" hidden="1" customWidth="1"/>
    <col min="6752" max="6752" width="9.44140625" style="66" customWidth="1"/>
    <col min="6753" max="6759" width="7" style="66" hidden="1" customWidth="1"/>
    <col min="6760" max="6760" width="5" style="66" customWidth="1"/>
    <col min="6761" max="6762" width="7" style="66" hidden="1" customWidth="1"/>
    <col min="6763" max="6763" width="5" style="66" customWidth="1"/>
    <col min="6764" max="6770" width="7" style="66" hidden="1" customWidth="1"/>
    <col min="6771" max="6771" width="6.44140625" style="66" customWidth="1"/>
    <col min="6772" max="6817" width="7" style="66" hidden="1" customWidth="1"/>
    <col min="6818" max="6821" width="6.44140625" style="66" customWidth="1"/>
    <col min="6822" max="6822" width="6.88671875" style="66" customWidth="1"/>
    <col min="6823" max="6823" width="6.44140625" style="66" customWidth="1"/>
    <col min="6824" max="6840" width="7" style="66" hidden="1" customWidth="1"/>
    <col min="6841" max="6841" width="6.5546875" style="66" customWidth="1"/>
    <col min="6842" max="6842" width="6.44140625" style="66" customWidth="1"/>
    <col min="6843" max="6844" width="7" style="66" hidden="1" customWidth="1"/>
    <col min="6845" max="6845" width="6.44140625" style="66" customWidth="1"/>
    <col min="6846" max="6847" width="7" style="66" hidden="1" customWidth="1"/>
    <col min="6848" max="6848" width="7.44140625" style="66" customWidth="1"/>
    <col min="6849" max="6849" width="7" style="66" hidden="1" customWidth="1"/>
    <col min="6850" max="6850" width="6.44140625" style="66" customWidth="1"/>
    <col min="6851" max="6889" width="7" style="66" hidden="1" customWidth="1"/>
    <col min="6890" max="6890" width="7" style="66" hidden="1"/>
    <col min="6891" max="6891" width="41.44140625" style="66" customWidth="1"/>
    <col min="6892" max="6892" width="6.44140625" style="66" customWidth="1"/>
    <col min="6893" max="6893" width="14.6640625" style="66" customWidth="1"/>
    <col min="6894" max="6894" width="11.44140625" style="66" customWidth="1"/>
    <col min="6895" max="6896" width="13" style="66" customWidth="1"/>
    <col min="6897" max="6897" width="9.44140625" style="66" customWidth="1"/>
    <col min="6898" max="6908" width="7" style="66" hidden="1" customWidth="1"/>
    <col min="6909" max="6909" width="10.109375" style="66" customWidth="1"/>
    <col min="6910" max="6918" width="7" style="66" hidden="1" customWidth="1"/>
    <col min="6919" max="6919" width="6.33203125" style="66" customWidth="1"/>
    <col min="6920" max="6920" width="7" style="66" hidden="1" customWidth="1"/>
    <col min="6921" max="6921" width="10" style="66" customWidth="1"/>
    <col min="6922" max="6922" width="7" style="66" hidden="1" customWidth="1"/>
    <col min="6923" max="6924" width="11.44140625" style="66" customWidth="1"/>
    <col min="6925" max="6925" width="56.88671875" style="66" customWidth="1"/>
    <col min="6926" max="6926" width="9.109375" style="66" bestFit="1" customWidth="1"/>
    <col min="6927" max="6927" width="24.5546875" style="66" customWidth="1"/>
    <col min="6928" max="6928" width="9.5546875" style="66" customWidth="1"/>
    <col min="6929" max="6929" width="9.109375" style="66" bestFit="1" customWidth="1"/>
    <col min="6930" max="6971" width="7" style="66" hidden="1" customWidth="1"/>
    <col min="6972" max="6972" width="8.44140625" style="66" customWidth="1"/>
    <col min="6973" max="7007" width="7" style="66" hidden="1" customWidth="1"/>
    <col min="7008" max="7008" width="9.44140625" style="66" customWidth="1"/>
    <col min="7009" max="7015" width="7" style="66" hidden="1" customWidth="1"/>
    <col min="7016" max="7016" width="5" style="66" customWidth="1"/>
    <col min="7017" max="7018" width="7" style="66" hidden="1" customWidth="1"/>
    <col min="7019" max="7019" width="5" style="66" customWidth="1"/>
    <col min="7020" max="7026" width="7" style="66" hidden="1" customWidth="1"/>
    <col min="7027" max="7027" width="6.44140625" style="66" customWidth="1"/>
    <col min="7028" max="7073" width="7" style="66" hidden="1" customWidth="1"/>
    <col min="7074" max="7077" width="6.44140625" style="66" customWidth="1"/>
    <col min="7078" max="7078" width="6.88671875" style="66" customWidth="1"/>
    <col min="7079" max="7079" width="6.44140625" style="66" customWidth="1"/>
    <col min="7080" max="7096" width="7" style="66" hidden="1" customWidth="1"/>
    <col min="7097" max="7097" width="6.5546875" style="66" customWidth="1"/>
    <col min="7098" max="7098" width="6.44140625" style="66" customWidth="1"/>
    <col min="7099" max="7100" width="7" style="66" hidden="1" customWidth="1"/>
    <col min="7101" max="7101" width="6.44140625" style="66" customWidth="1"/>
    <col min="7102" max="7103" width="7" style="66" hidden="1" customWidth="1"/>
    <col min="7104" max="7104" width="7.44140625" style="66" customWidth="1"/>
    <col min="7105" max="7105" width="7" style="66" hidden="1" customWidth="1"/>
    <col min="7106" max="7106" width="6.44140625" style="66" customWidth="1"/>
    <col min="7107" max="7145" width="7" style="66" hidden="1" customWidth="1"/>
    <col min="7146" max="7146" width="7" style="66" hidden="1"/>
    <col min="7147" max="7147" width="41.44140625" style="66" customWidth="1"/>
    <col min="7148" max="7148" width="6.44140625" style="66" customWidth="1"/>
    <col min="7149" max="7149" width="14.6640625" style="66" customWidth="1"/>
    <col min="7150" max="7150" width="11.44140625" style="66" customWidth="1"/>
    <col min="7151" max="7152" width="13" style="66" customWidth="1"/>
    <col min="7153" max="7153" width="9.44140625" style="66" customWidth="1"/>
    <col min="7154" max="7164" width="7" style="66" hidden="1" customWidth="1"/>
    <col min="7165" max="7165" width="10.109375" style="66" customWidth="1"/>
    <col min="7166" max="7174" width="7" style="66" hidden="1" customWidth="1"/>
    <col min="7175" max="7175" width="6.33203125" style="66" customWidth="1"/>
    <col min="7176" max="7176" width="7" style="66" hidden="1" customWidth="1"/>
    <col min="7177" max="7177" width="10" style="66" customWidth="1"/>
    <col min="7178" max="7178" width="7" style="66" hidden="1" customWidth="1"/>
    <col min="7179" max="7180" width="11.44140625" style="66" customWidth="1"/>
    <col min="7181" max="7181" width="56.88671875" style="66" customWidth="1"/>
    <col min="7182" max="7182" width="9.109375" style="66" bestFit="1" customWidth="1"/>
    <col min="7183" max="7183" width="24.5546875" style="66" customWidth="1"/>
    <col min="7184" max="7184" width="9.5546875" style="66" customWidth="1"/>
    <col min="7185" max="7185" width="9.109375" style="66" bestFit="1" customWidth="1"/>
    <col min="7186" max="7227" width="7" style="66" hidden="1" customWidth="1"/>
    <col min="7228" max="7228" width="8.44140625" style="66" customWidth="1"/>
    <col min="7229" max="7263" width="7" style="66" hidden="1" customWidth="1"/>
    <col min="7264" max="7264" width="9.44140625" style="66" customWidth="1"/>
    <col min="7265" max="7271" width="7" style="66" hidden="1" customWidth="1"/>
    <col min="7272" max="7272" width="5" style="66" customWidth="1"/>
    <col min="7273" max="7274" width="7" style="66" hidden="1" customWidth="1"/>
    <col min="7275" max="7275" width="5" style="66" customWidth="1"/>
    <col min="7276" max="7282" width="7" style="66" hidden="1" customWidth="1"/>
    <col min="7283" max="7283" width="6.44140625" style="66" customWidth="1"/>
    <col min="7284" max="7329" width="7" style="66" hidden="1" customWidth="1"/>
    <col min="7330" max="7333" width="6.44140625" style="66" customWidth="1"/>
    <col min="7334" max="7334" width="6.88671875" style="66" customWidth="1"/>
    <col min="7335" max="7335" width="6.44140625" style="66" customWidth="1"/>
    <col min="7336" max="7352" width="7" style="66" hidden="1" customWidth="1"/>
    <col min="7353" max="7353" width="6.5546875" style="66" customWidth="1"/>
    <col min="7354" max="7354" width="6.44140625" style="66" customWidth="1"/>
    <col min="7355" max="7356" width="7" style="66" hidden="1" customWidth="1"/>
    <col min="7357" max="7357" width="6.44140625" style="66" customWidth="1"/>
    <col min="7358" max="7359" width="7" style="66" hidden="1" customWidth="1"/>
    <col min="7360" max="7360" width="7.44140625" style="66" customWidth="1"/>
    <col min="7361" max="7361" width="7" style="66" hidden="1" customWidth="1"/>
    <col min="7362" max="7362" width="6.44140625" style="66" customWidth="1"/>
    <col min="7363" max="7401" width="7" style="66" hidden="1" customWidth="1"/>
    <col min="7402" max="7402" width="7" style="66" hidden="1"/>
    <col min="7403" max="7403" width="41.44140625" style="66" customWidth="1"/>
    <col min="7404" max="7404" width="6.44140625" style="66" customWidth="1"/>
    <col min="7405" max="7405" width="14.6640625" style="66" customWidth="1"/>
    <col min="7406" max="7406" width="11.44140625" style="66" customWidth="1"/>
    <col min="7407" max="7408" width="13" style="66" customWidth="1"/>
    <col min="7409" max="7409" width="9.44140625" style="66" customWidth="1"/>
    <col min="7410" max="7420" width="7" style="66" hidden="1" customWidth="1"/>
    <col min="7421" max="7421" width="10.109375" style="66" customWidth="1"/>
    <col min="7422" max="7430" width="7" style="66" hidden="1" customWidth="1"/>
    <col min="7431" max="7431" width="6.33203125" style="66" customWidth="1"/>
    <col min="7432" max="7432" width="7" style="66" hidden="1" customWidth="1"/>
    <col min="7433" max="7433" width="10" style="66" customWidth="1"/>
    <col min="7434" max="7434" width="7" style="66" hidden="1" customWidth="1"/>
    <col min="7435" max="7436" width="11.44140625" style="66" customWidth="1"/>
    <col min="7437" max="7437" width="56.88671875" style="66" customWidth="1"/>
    <col min="7438" max="7438" width="9.109375" style="66" bestFit="1" customWidth="1"/>
    <col min="7439" max="7439" width="24.5546875" style="66" customWidth="1"/>
    <col min="7440" max="7440" width="9.5546875" style="66" customWidth="1"/>
    <col min="7441" max="7441" width="9.109375" style="66" bestFit="1" customWidth="1"/>
    <col min="7442" max="7483" width="7" style="66" hidden="1" customWidth="1"/>
    <col min="7484" max="7484" width="8.44140625" style="66" customWidth="1"/>
    <col min="7485" max="7519" width="7" style="66" hidden="1" customWidth="1"/>
    <col min="7520" max="7520" width="9.44140625" style="66" customWidth="1"/>
    <col min="7521" max="7527" width="7" style="66" hidden="1" customWidth="1"/>
    <col min="7528" max="7528" width="5" style="66" customWidth="1"/>
    <col min="7529" max="7530" width="7" style="66" hidden="1" customWidth="1"/>
    <col min="7531" max="7531" width="5" style="66" customWidth="1"/>
    <col min="7532" max="7538" width="7" style="66" hidden="1" customWidth="1"/>
    <col min="7539" max="7539" width="6.44140625" style="66" customWidth="1"/>
    <col min="7540" max="7585" width="7" style="66" hidden="1" customWidth="1"/>
    <col min="7586" max="7589" width="6.44140625" style="66" customWidth="1"/>
    <col min="7590" max="7590" width="6.88671875" style="66" customWidth="1"/>
    <col min="7591" max="7591" width="6.44140625" style="66" customWidth="1"/>
    <col min="7592" max="7608" width="7" style="66" hidden="1" customWidth="1"/>
    <col min="7609" max="7609" width="6.5546875" style="66" customWidth="1"/>
    <col min="7610" max="7610" width="6.44140625" style="66" customWidth="1"/>
    <col min="7611" max="7612" width="7" style="66" hidden="1" customWidth="1"/>
    <col min="7613" max="7613" width="6.44140625" style="66" customWidth="1"/>
    <col min="7614" max="7615" width="7" style="66" hidden="1" customWidth="1"/>
    <col min="7616" max="7616" width="7.44140625" style="66" customWidth="1"/>
    <col min="7617" max="7617" width="7" style="66" hidden="1" customWidth="1"/>
    <col min="7618" max="7618" width="6.44140625" style="66" customWidth="1"/>
    <col min="7619" max="7657" width="7" style="66" hidden="1" customWidth="1"/>
    <col min="7658" max="7658" width="7" style="66" hidden="1"/>
    <col min="7659" max="7659" width="41.44140625" style="66" customWidth="1"/>
    <col min="7660" max="7660" width="6.44140625" style="66" customWidth="1"/>
    <col min="7661" max="7661" width="14.6640625" style="66" customWidth="1"/>
    <col min="7662" max="7662" width="11.44140625" style="66" customWidth="1"/>
    <col min="7663" max="7664" width="13" style="66" customWidth="1"/>
    <col min="7665" max="7665" width="9.44140625" style="66" customWidth="1"/>
    <col min="7666" max="7676" width="7" style="66" hidden="1" customWidth="1"/>
    <col min="7677" max="7677" width="10.109375" style="66" customWidth="1"/>
    <col min="7678" max="7686" width="7" style="66" hidden="1" customWidth="1"/>
    <col min="7687" max="7687" width="6.33203125" style="66" customWidth="1"/>
    <col min="7688" max="7688" width="7" style="66" hidden="1" customWidth="1"/>
    <col min="7689" max="7689" width="10" style="66" customWidth="1"/>
    <col min="7690" max="7690" width="7" style="66" hidden="1" customWidth="1"/>
    <col min="7691" max="7692" width="11.44140625" style="66" customWidth="1"/>
    <col min="7693" max="7693" width="56.88671875" style="66" customWidth="1"/>
    <col min="7694" max="7694" width="9.109375" style="66" bestFit="1" customWidth="1"/>
    <col min="7695" max="7695" width="24.5546875" style="66" customWidth="1"/>
    <col min="7696" max="7696" width="9.5546875" style="66" customWidth="1"/>
    <col min="7697" max="7697" width="9.109375" style="66" bestFit="1" customWidth="1"/>
    <col min="7698" max="7739" width="7" style="66" hidden="1" customWidth="1"/>
    <col min="7740" max="7740" width="8.44140625" style="66" customWidth="1"/>
    <col min="7741" max="7775" width="7" style="66" hidden="1" customWidth="1"/>
    <col min="7776" max="7776" width="9.44140625" style="66" customWidth="1"/>
    <col min="7777" max="7783" width="7" style="66" hidden="1" customWidth="1"/>
    <col min="7784" max="7784" width="5" style="66" customWidth="1"/>
    <col min="7785" max="7786" width="7" style="66" hidden="1" customWidth="1"/>
    <col min="7787" max="7787" width="5" style="66" customWidth="1"/>
    <col min="7788" max="7794" width="7" style="66" hidden="1" customWidth="1"/>
    <col min="7795" max="7795" width="6.44140625" style="66" customWidth="1"/>
    <col min="7796" max="7841" width="7" style="66" hidden="1" customWidth="1"/>
    <col min="7842" max="7845" width="6.44140625" style="66" customWidth="1"/>
    <col min="7846" max="7846" width="6.88671875" style="66" customWidth="1"/>
    <col min="7847" max="7847" width="6.44140625" style="66" customWidth="1"/>
    <col min="7848" max="7864" width="7" style="66" hidden="1" customWidth="1"/>
    <col min="7865" max="7865" width="6.5546875" style="66" customWidth="1"/>
    <col min="7866" max="7866" width="6.44140625" style="66" customWidth="1"/>
    <col min="7867" max="7868" width="7" style="66" hidden="1" customWidth="1"/>
    <col min="7869" max="7869" width="6.44140625" style="66" customWidth="1"/>
    <col min="7870" max="7871" width="7" style="66" hidden="1" customWidth="1"/>
    <col min="7872" max="7872" width="7.44140625" style="66" customWidth="1"/>
    <col min="7873" max="7873" width="7" style="66" hidden="1" customWidth="1"/>
    <col min="7874" max="7874" width="6.44140625" style="66" customWidth="1"/>
    <col min="7875" max="7913" width="7" style="66" hidden="1" customWidth="1"/>
    <col min="7914" max="7914" width="7" style="66" hidden="1"/>
    <col min="7915" max="7915" width="41.44140625" style="66" customWidth="1"/>
    <col min="7916" max="7916" width="6.44140625" style="66" customWidth="1"/>
    <col min="7917" max="7917" width="14.6640625" style="66" customWidth="1"/>
    <col min="7918" max="7918" width="11.44140625" style="66" customWidth="1"/>
    <col min="7919" max="7920" width="13" style="66" customWidth="1"/>
    <col min="7921" max="7921" width="9.44140625" style="66" customWidth="1"/>
    <col min="7922" max="7932" width="7" style="66" hidden="1" customWidth="1"/>
    <col min="7933" max="7933" width="10.109375" style="66" customWidth="1"/>
    <col min="7934" max="7942" width="7" style="66" hidden="1" customWidth="1"/>
    <col min="7943" max="7943" width="6.33203125" style="66" customWidth="1"/>
    <col min="7944" max="7944" width="7" style="66" hidden="1" customWidth="1"/>
    <col min="7945" max="7945" width="10" style="66" customWidth="1"/>
    <col min="7946" max="7946" width="7" style="66" hidden="1" customWidth="1"/>
    <col min="7947" max="7948" width="11.44140625" style="66" customWidth="1"/>
    <col min="7949" max="7949" width="56.88671875" style="66" customWidth="1"/>
    <col min="7950" max="7950" width="9.109375" style="66" bestFit="1" customWidth="1"/>
    <col min="7951" max="7951" width="24.5546875" style="66" customWidth="1"/>
    <col min="7952" max="7952" width="9.5546875" style="66" customWidth="1"/>
    <col min="7953" max="7953" width="9.109375" style="66" bestFit="1" customWidth="1"/>
    <col min="7954" max="7995" width="7" style="66" hidden="1" customWidth="1"/>
    <col min="7996" max="7996" width="8.44140625" style="66" customWidth="1"/>
    <col min="7997" max="8031" width="7" style="66" hidden="1" customWidth="1"/>
    <col min="8032" max="8032" width="9.44140625" style="66" customWidth="1"/>
    <col min="8033" max="8039" width="7" style="66" hidden="1" customWidth="1"/>
    <col min="8040" max="8040" width="5" style="66" customWidth="1"/>
    <col min="8041" max="8042" width="7" style="66" hidden="1" customWidth="1"/>
    <col min="8043" max="8043" width="5" style="66" customWidth="1"/>
    <col min="8044" max="8050" width="7" style="66" hidden="1" customWidth="1"/>
    <col min="8051" max="8051" width="6.44140625" style="66" customWidth="1"/>
    <col min="8052" max="8097" width="7" style="66" hidden="1" customWidth="1"/>
    <col min="8098" max="8101" width="6.44140625" style="66" customWidth="1"/>
    <col min="8102" max="8102" width="6.88671875" style="66" customWidth="1"/>
    <col min="8103" max="8103" width="6.44140625" style="66" customWidth="1"/>
    <col min="8104" max="8120" width="7" style="66" hidden="1" customWidth="1"/>
    <col min="8121" max="8121" width="6.5546875" style="66" customWidth="1"/>
    <col min="8122" max="8122" width="6.44140625" style="66" customWidth="1"/>
    <col min="8123" max="8124" width="7" style="66" hidden="1" customWidth="1"/>
    <col min="8125" max="8125" width="6.44140625" style="66" customWidth="1"/>
    <col min="8126" max="8127" width="7" style="66" hidden="1" customWidth="1"/>
    <col min="8128" max="8128" width="7.44140625" style="66" customWidth="1"/>
    <col min="8129" max="8129" width="7" style="66" hidden="1" customWidth="1"/>
    <col min="8130" max="8130" width="6.44140625" style="66" customWidth="1"/>
    <col min="8131" max="8169" width="7" style="66" hidden="1" customWidth="1"/>
    <col min="8170" max="8170" width="7" style="66" hidden="1"/>
    <col min="8171" max="8171" width="41.44140625" style="66" customWidth="1"/>
    <col min="8172" max="8172" width="6.44140625" style="66" customWidth="1"/>
    <col min="8173" max="8173" width="14.6640625" style="66" customWidth="1"/>
    <col min="8174" max="8174" width="11.44140625" style="66" customWidth="1"/>
    <col min="8175" max="8176" width="13" style="66" customWidth="1"/>
    <col min="8177" max="8177" width="9.44140625" style="66" customWidth="1"/>
    <col min="8178" max="8188" width="7" style="66" hidden="1" customWidth="1"/>
    <col min="8189" max="8189" width="10.109375" style="66" customWidth="1"/>
    <col min="8190" max="8198" width="7" style="66" hidden="1" customWidth="1"/>
    <col min="8199" max="8199" width="6.33203125" style="66" customWidth="1"/>
    <col min="8200" max="8200" width="7" style="66" hidden="1" customWidth="1"/>
    <col min="8201" max="8201" width="10" style="66" customWidth="1"/>
    <col min="8202" max="8202" width="7" style="66" hidden="1" customWidth="1"/>
    <col min="8203" max="8204" width="11.44140625" style="66" customWidth="1"/>
    <col min="8205" max="8205" width="56.88671875" style="66" customWidth="1"/>
    <col min="8206" max="8206" width="9.109375" style="66" bestFit="1" customWidth="1"/>
    <col min="8207" max="8207" width="24.5546875" style="66" customWidth="1"/>
    <col min="8208" max="8208" width="9.5546875" style="66" customWidth="1"/>
    <col min="8209" max="8209" width="9.109375" style="66" bestFit="1" customWidth="1"/>
    <col min="8210" max="8251" width="7" style="66" hidden="1" customWidth="1"/>
    <col min="8252" max="8252" width="8.44140625" style="66" customWidth="1"/>
    <col min="8253" max="8287" width="7" style="66" hidden="1" customWidth="1"/>
    <col min="8288" max="8288" width="9.44140625" style="66" customWidth="1"/>
    <col min="8289" max="8295" width="7" style="66" hidden="1" customWidth="1"/>
    <col min="8296" max="8296" width="5" style="66" customWidth="1"/>
    <col min="8297" max="8298" width="7" style="66" hidden="1" customWidth="1"/>
    <col min="8299" max="8299" width="5" style="66" customWidth="1"/>
    <col min="8300" max="8306" width="7" style="66" hidden="1" customWidth="1"/>
    <col min="8307" max="8307" width="6.44140625" style="66" customWidth="1"/>
    <col min="8308" max="8353" width="7" style="66" hidden="1" customWidth="1"/>
    <col min="8354" max="8357" width="6.44140625" style="66" customWidth="1"/>
    <col min="8358" max="8358" width="6.88671875" style="66" customWidth="1"/>
    <col min="8359" max="8359" width="6.44140625" style="66" customWidth="1"/>
    <col min="8360" max="8376" width="7" style="66" hidden="1" customWidth="1"/>
    <col min="8377" max="8377" width="6.5546875" style="66" customWidth="1"/>
    <col min="8378" max="8378" width="6.44140625" style="66" customWidth="1"/>
    <col min="8379" max="8380" width="7" style="66" hidden="1" customWidth="1"/>
    <col min="8381" max="8381" width="6.44140625" style="66" customWidth="1"/>
    <col min="8382" max="8383" width="7" style="66" hidden="1" customWidth="1"/>
    <col min="8384" max="8384" width="7.44140625" style="66" customWidth="1"/>
    <col min="8385" max="8385" width="7" style="66" hidden="1" customWidth="1"/>
    <col min="8386" max="8386" width="6.44140625" style="66" customWidth="1"/>
    <col min="8387" max="8425" width="7" style="66" hidden="1" customWidth="1"/>
    <col min="8426" max="8426" width="7" style="66" hidden="1"/>
    <col min="8427" max="8427" width="41.44140625" style="66" customWidth="1"/>
    <col min="8428" max="8428" width="6.44140625" style="66" customWidth="1"/>
    <col min="8429" max="8429" width="14.6640625" style="66" customWidth="1"/>
    <col min="8430" max="8430" width="11.44140625" style="66" customWidth="1"/>
    <col min="8431" max="8432" width="13" style="66" customWidth="1"/>
    <col min="8433" max="8433" width="9.44140625" style="66" customWidth="1"/>
    <col min="8434" max="8444" width="7" style="66" hidden="1" customWidth="1"/>
    <col min="8445" max="8445" width="10.109375" style="66" customWidth="1"/>
    <col min="8446" max="8454" width="7" style="66" hidden="1" customWidth="1"/>
    <col min="8455" max="8455" width="6.33203125" style="66" customWidth="1"/>
    <col min="8456" max="8456" width="7" style="66" hidden="1" customWidth="1"/>
    <col min="8457" max="8457" width="10" style="66" customWidth="1"/>
    <col min="8458" max="8458" width="7" style="66" hidden="1" customWidth="1"/>
    <col min="8459" max="8460" width="11.44140625" style="66" customWidth="1"/>
    <col min="8461" max="8461" width="56.88671875" style="66" customWidth="1"/>
    <col min="8462" max="8462" width="9.109375" style="66" bestFit="1" customWidth="1"/>
    <col min="8463" max="8463" width="24.5546875" style="66" customWidth="1"/>
    <col min="8464" max="8464" width="9.5546875" style="66" customWidth="1"/>
    <col min="8465" max="8465" width="9.109375" style="66" bestFit="1" customWidth="1"/>
    <col min="8466" max="8507" width="7" style="66" hidden="1" customWidth="1"/>
    <col min="8508" max="8508" width="8.44140625" style="66" customWidth="1"/>
    <col min="8509" max="8543" width="7" style="66" hidden="1" customWidth="1"/>
    <col min="8544" max="8544" width="9.44140625" style="66" customWidth="1"/>
    <col min="8545" max="8551" width="7" style="66" hidden="1" customWidth="1"/>
    <col min="8552" max="8552" width="5" style="66" customWidth="1"/>
    <col min="8553" max="8554" width="7" style="66" hidden="1" customWidth="1"/>
    <col min="8555" max="8555" width="5" style="66" customWidth="1"/>
    <col min="8556" max="8562" width="7" style="66" hidden="1" customWidth="1"/>
    <col min="8563" max="8563" width="6.44140625" style="66" customWidth="1"/>
    <col min="8564" max="8609" width="7" style="66" hidden="1" customWidth="1"/>
    <col min="8610" max="8613" width="6.44140625" style="66" customWidth="1"/>
    <col min="8614" max="8614" width="6.88671875" style="66" customWidth="1"/>
    <col min="8615" max="8615" width="6.44140625" style="66" customWidth="1"/>
    <col min="8616" max="8632" width="7" style="66" hidden="1" customWidth="1"/>
    <col min="8633" max="8633" width="6.5546875" style="66" customWidth="1"/>
    <col min="8634" max="8634" width="6.44140625" style="66" customWidth="1"/>
    <col min="8635" max="8636" width="7" style="66" hidden="1" customWidth="1"/>
    <col min="8637" max="8637" width="6.44140625" style="66" customWidth="1"/>
    <col min="8638" max="8639" width="7" style="66" hidden="1" customWidth="1"/>
    <col min="8640" max="8640" width="7.44140625" style="66" customWidth="1"/>
    <col min="8641" max="8641" width="7" style="66" hidden="1" customWidth="1"/>
    <col min="8642" max="8642" width="6.44140625" style="66" customWidth="1"/>
    <col min="8643" max="8681" width="7" style="66" hidden="1" customWidth="1"/>
    <col min="8682" max="8682" width="7" style="66" hidden="1"/>
    <col min="8683" max="8683" width="41.44140625" style="66" customWidth="1"/>
    <col min="8684" max="8684" width="6.44140625" style="66" customWidth="1"/>
    <col min="8685" max="8685" width="14.6640625" style="66" customWidth="1"/>
    <col min="8686" max="8686" width="11.44140625" style="66" customWidth="1"/>
    <col min="8687" max="8688" width="13" style="66" customWidth="1"/>
    <col min="8689" max="8689" width="9.44140625" style="66" customWidth="1"/>
    <col min="8690" max="8700" width="7" style="66" hidden="1" customWidth="1"/>
    <col min="8701" max="8701" width="10.109375" style="66" customWidth="1"/>
    <col min="8702" max="8710" width="7" style="66" hidden="1" customWidth="1"/>
    <col min="8711" max="8711" width="6.33203125" style="66" customWidth="1"/>
    <col min="8712" max="8712" width="7" style="66" hidden="1" customWidth="1"/>
    <col min="8713" max="8713" width="10" style="66" customWidth="1"/>
    <col min="8714" max="8714" width="7" style="66" hidden="1" customWidth="1"/>
    <col min="8715" max="8716" width="11.44140625" style="66" customWidth="1"/>
    <col min="8717" max="8717" width="56.88671875" style="66" customWidth="1"/>
    <col min="8718" max="8718" width="9.109375" style="66" bestFit="1" customWidth="1"/>
    <col min="8719" max="8719" width="24.5546875" style="66" customWidth="1"/>
    <col min="8720" max="8720" width="9.5546875" style="66" customWidth="1"/>
    <col min="8721" max="8721" width="9.109375" style="66" bestFit="1" customWidth="1"/>
    <col min="8722" max="8763" width="7" style="66" hidden="1" customWidth="1"/>
    <col min="8764" max="8764" width="8.44140625" style="66" customWidth="1"/>
    <col min="8765" max="8799" width="7" style="66" hidden="1" customWidth="1"/>
    <col min="8800" max="8800" width="9.44140625" style="66" customWidth="1"/>
    <col min="8801" max="8807" width="7" style="66" hidden="1" customWidth="1"/>
    <col min="8808" max="8808" width="5" style="66" customWidth="1"/>
    <col min="8809" max="8810" width="7" style="66" hidden="1" customWidth="1"/>
    <col min="8811" max="8811" width="5" style="66" customWidth="1"/>
    <col min="8812" max="8818" width="7" style="66" hidden="1" customWidth="1"/>
    <col min="8819" max="8819" width="6.44140625" style="66" customWidth="1"/>
    <col min="8820" max="8865" width="7" style="66" hidden="1" customWidth="1"/>
    <col min="8866" max="8869" width="6.44140625" style="66" customWidth="1"/>
    <col min="8870" max="8870" width="6.88671875" style="66" customWidth="1"/>
    <col min="8871" max="8871" width="6.44140625" style="66" customWidth="1"/>
    <col min="8872" max="8888" width="7" style="66" hidden="1" customWidth="1"/>
    <col min="8889" max="8889" width="6.5546875" style="66" customWidth="1"/>
    <col min="8890" max="8890" width="6.44140625" style="66" customWidth="1"/>
    <col min="8891" max="8892" width="7" style="66" hidden="1" customWidth="1"/>
    <col min="8893" max="8893" width="6.44140625" style="66" customWidth="1"/>
    <col min="8894" max="8895" width="7" style="66" hidden="1" customWidth="1"/>
    <col min="8896" max="8896" width="7.44140625" style="66" customWidth="1"/>
    <col min="8897" max="8897" width="7" style="66" hidden="1" customWidth="1"/>
    <col min="8898" max="8898" width="6.44140625" style="66" customWidth="1"/>
    <col min="8899" max="8937" width="7" style="66" hidden="1" customWidth="1"/>
    <col min="8938" max="8938" width="7" style="66" hidden="1"/>
    <col min="8939" max="8939" width="41.44140625" style="66" customWidth="1"/>
    <col min="8940" max="8940" width="6.44140625" style="66" customWidth="1"/>
    <col min="8941" max="8941" width="14.6640625" style="66" customWidth="1"/>
    <col min="8942" max="8942" width="11.44140625" style="66" customWidth="1"/>
    <col min="8943" max="8944" width="13" style="66" customWidth="1"/>
    <col min="8945" max="8945" width="9.44140625" style="66" customWidth="1"/>
    <col min="8946" max="8956" width="7" style="66" hidden="1" customWidth="1"/>
    <col min="8957" max="8957" width="10.109375" style="66" customWidth="1"/>
    <col min="8958" max="8966" width="7" style="66" hidden="1" customWidth="1"/>
    <col min="8967" max="8967" width="6.33203125" style="66" customWidth="1"/>
    <col min="8968" max="8968" width="7" style="66" hidden="1" customWidth="1"/>
    <col min="8969" max="8969" width="10" style="66" customWidth="1"/>
    <col min="8970" max="8970" width="7" style="66" hidden="1" customWidth="1"/>
    <col min="8971" max="8972" width="11.44140625" style="66" customWidth="1"/>
    <col min="8973" max="8973" width="56.88671875" style="66" customWidth="1"/>
    <col min="8974" max="8974" width="9.109375" style="66" bestFit="1" customWidth="1"/>
    <col min="8975" max="8975" width="24.5546875" style="66" customWidth="1"/>
    <col min="8976" max="8976" width="9.5546875" style="66" customWidth="1"/>
    <col min="8977" max="8977" width="9.109375" style="66" bestFit="1" customWidth="1"/>
    <col min="8978" max="9019" width="7" style="66" hidden="1" customWidth="1"/>
    <col min="9020" max="9020" width="8.44140625" style="66" customWidth="1"/>
    <col min="9021" max="9055" width="7" style="66" hidden="1" customWidth="1"/>
    <col min="9056" max="9056" width="9.44140625" style="66" customWidth="1"/>
    <col min="9057" max="9063" width="7" style="66" hidden="1" customWidth="1"/>
    <col min="9064" max="9064" width="5" style="66" customWidth="1"/>
    <col min="9065" max="9066" width="7" style="66" hidden="1" customWidth="1"/>
    <col min="9067" max="9067" width="5" style="66" customWidth="1"/>
    <col min="9068" max="9074" width="7" style="66" hidden="1" customWidth="1"/>
    <col min="9075" max="9075" width="6.44140625" style="66" customWidth="1"/>
    <col min="9076" max="9121" width="7" style="66" hidden="1" customWidth="1"/>
    <col min="9122" max="9125" width="6.44140625" style="66" customWidth="1"/>
    <col min="9126" max="9126" width="6.88671875" style="66" customWidth="1"/>
    <col min="9127" max="9127" width="6.44140625" style="66" customWidth="1"/>
    <col min="9128" max="9144" width="7" style="66" hidden="1" customWidth="1"/>
    <col min="9145" max="9145" width="6.5546875" style="66" customWidth="1"/>
    <col min="9146" max="9146" width="6.44140625" style="66" customWidth="1"/>
    <col min="9147" max="9148" width="7" style="66" hidden="1" customWidth="1"/>
    <col min="9149" max="9149" width="6.44140625" style="66" customWidth="1"/>
    <col min="9150" max="9151" width="7" style="66" hidden="1" customWidth="1"/>
    <col min="9152" max="9152" width="7.44140625" style="66" customWidth="1"/>
    <col min="9153" max="9153" width="7" style="66" hidden="1" customWidth="1"/>
    <col min="9154" max="9154" width="6.44140625" style="66" customWidth="1"/>
    <col min="9155" max="9193" width="7" style="66" hidden="1" customWidth="1"/>
    <col min="9194" max="9194" width="7" style="66" hidden="1"/>
    <col min="9195" max="9195" width="41.44140625" style="66" customWidth="1"/>
    <col min="9196" max="9196" width="6.44140625" style="66" customWidth="1"/>
    <col min="9197" max="9197" width="14.6640625" style="66" customWidth="1"/>
    <col min="9198" max="9198" width="11.44140625" style="66" customWidth="1"/>
    <col min="9199" max="9200" width="13" style="66" customWidth="1"/>
    <col min="9201" max="9201" width="9.44140625" style="66" customWidth="1"/>
    <col min="9202" max="9212" width="7" style="66" hidden="1" customWidth="1"/>
    <col min="9213" max="9213" width="10.109375" style="66" customWidth="1"/>
    <col min="9214" max="9222" width="7" style="66" hidden="1" customWidth="1"/>
    <col min="9223" max="9223" width="6.33203125" style="66" customWidth="1"/>
    <col min="9224" max="9224" width="7" style="66" hidden="1" customWidth="1"/>
    <col min="9225" max="9225" width="10" style="66" customWidth="1"/>
    <col min="9226" max="9226" width="7" style="66" hidden="1" customWidth="1"/>
    <col min="9227" max="9228" width="11.44140625" style="66" customWidth="1"/>
    <col min="9229" max="9229" width="56.88671875" style="66" customWidth="1"/>
    <col min="9230" max="9230" width="9.109375" style="66" bestFit="1" customWidth="1"/>
    <col min="9231" max="9231" width="24.5546875" style="66" customWidth="1"/>
    <col min="9232" max="9232" width="9.5546875" style="66" customWidth="1"/>
    <col min="9233" max="9233" width="9.109375" style="66" bestFit="1" customWidth="1"/>
    <col min="9234" max="9275" width="7" style="66" hidden="1" customWidth="1"/>
    <col min="9276" max="9276" width="8.44140625" style="66" customWidth="1"/>
    <col min="9277" max="9311" width="7" style="66" hidden="1" customWidth="1"/>
    <col min="9312" max="9312" width="9.44140625" style="66" customWidth="1"/>
    <col min="9313" max="9319" width="7" style="66" hidden="1" customWidth="1"/>
    <col min="9320" max="9320" width="5" style="66" customWidth="1"/>
    <col min="9321" max="9322" width="7" style="66" hidden="1" customWidth="1"/>
    <col min="9323" max="9323" width="5" style="66" customWidth="1"/>
    <col min="9324" max="9330" width="7" style="66" hidden="1" customWidth="1"/>
    <col min="9331" max="9331" width="6.44140625" style="66" customWidth="1"/>
    <col min="9332" max="9377" width="7" style="66" hidden="1" customWidth="1"/>
    <col min="9378" max="9381" width="6.44140625" style="66" customWidth="1"/>
    <col min="9382" max="9382" width="6.88671875" style="66" customWidth="1"/>
    <col min="9383" max="9383" width="6.44140625" style="66" customWidth="1"/>
    <col min="9384" max="9400" width="7" style="66" hidden="1" customWidth="1"/>
    <col min="9401" max="9401" width="6.5546875" style="66" customWidth="1"/>
    <col min="9402" max="9402" width="6.44140625" style="66" customWidth="1"/>
    <col min="9403" max="9404" width="7" style="66" hidden="1" customWidth="1"/>
    <col min="9405" max="9405" width="6.44140625" style="66" customWidth="1"/>
    <col min="9406" max="9407" width="7" style="66" hidden="1" customWidth="1"/>
    <col min="9408" max="9408" width="7.44140625" style="66" customWidth="1"/>
    <col min="9409" max="9409" width="7" style="66" hidden="1" customWidth="1"/>
    <col min="9410" max="9410" width="6.44140625" style="66" customWidth="1"/>
    <col min="9411" max="9449" width="7" style="66" hidden="1" customWidth="1"/>
    <col min="9450" max="9450" width="7" style="66" hidden="1"/>
    <col min="9451" max="9451" width="41.44140625" style="66" customWidth="1"/>
    <col min="9452" max="9452" width="6.44140625" style="66" customWidth="1"/>
    <col min="9453" max="9453" width="14.6640625" style="66" customWidth="1"/>
    <col min="9454" max="9454" width="11.44140625" style="66" customWidth="1"/>
    <col min="9455" max="9456" width="13" style="66" customWidth="1"/>
    <col min="9457" max="9457" width="9.44140625" style="66" customWidth="1"/>
    <col min="9458" max="9468" width="7" style="66" hidden="1" customWidth="1"/>
    <col min="9469" max="9469" width="10.109375" style="66" customWidth="1"/>
    <col min="9470" max="9478" width="7" style="66" hidden="1" customWidth="1"/>
    <col min="9479" max="9479" width="6.33203125" style="66" customWidth="1"/>
    <col min="9480" max="9480" width="7" style="66" hidden="1" customWidth="1"/>
    <col min="9481" max="9481" width="10" style="66" customWidth="1"/>
    <col min="9482" max="9482" width="7" style="66" hidden="1" customWidth="1"/>
    <col min="9483" max="9484" width="11.44140625" style="66" customWidth="1"/>
    <col min="9485" max="9485" width="56.88671875" style="66" customWidth="1"/>
    <col min="9486" max="9486" width="9.109375" style="66" bestFit="1" customWidth="1"/>
    <col min="9487" max="9487" width="24.5546875" style="66" customWidth="1"/>
    <col min="9488" max="9488" width="9.5546875" style="66" customWidth="1"/>
    <col min="9489" max="9489" width="9.109375" style="66" bestFit="1" customWidth="1"/>
    <col min="9490" max="9531" width="7" style="66" hidden="1" customWidth="1"/>
    <col min="9532" max="9532" width="8.44140625" style="66" customWidth="1"/>
    <col min="9533" max="9567" width="7" style="66" hidden="1" customWidth="1"/>
    <col min="9568" max="9568" width="9.44140625" style="66" customWidth="1"/>
    <col min="9569" max="9575" width="7" style="66" hidden="1" customWidth="1"/>
    <col min="9576" max="9576" width="5" style="66" customWidth="1"/>
    <col min="9577" max="9578" width="7" style="66" hidden="1" customWidth="1"/>
    <col min="9579" max="9579" width="5" style="66" customWidth="1"/>
    <col min="9580" max="9586" width="7" style="66" hidden="1" customWidth="1"/>
    <col min="9587" max="9587" width="6.44140625" style="66" customWidth="1"/>
    <col min="9588" max="9633" width="7" style="66" hidden="1" customWidth="1"/>
    <col min="9634" max="9637" width="6.44140625" style="66" customWidth="1"/>
    <col min="9638" max="9638" width="6.88671875" style="66" customWidth="1"/>
    <col min="9639" max="9639" width="6.44140625" style="66" customWidth="1"/>
    <col min="9640" max="9656" width="7" style="66" hidden="1" customWidth="1"/>
    <col min="9657" max="9657" width="6.5546875" style="66" customWidth="1"/>
    <col min="9658" max="9658" width="6.44140625" style="66" customWidth="1"/>
    <col min="9659" max="9660" width="7" style="66" hidden="1" customWidth="1"/>
    <col min="9661" max="9661" width="6.44140625" style="66" customWidth="1"/>
    <col min="9662" max="9663" width="7" style="66" hidden="1" customWidth="1"/>
    <col min="9664" max="9664" width="7.44140625" style="66" customWidth="1"/>
    <col min="9665" max="9665" width="7" style="66" hidden="1" customWidth="1"/>
    <col min="9666" max="9666" width="6.44140625" style="66" customWidth="1"/>
    <col min="9667" max="9705" width="7" style="66" hidden="1" customWidth="1"/>
    <col min="9706" max="9706" width="7" style="66" hidden="1"/>
    <col min="9707" max="9707" width="41.44140625" style="66" customWidth="1"/>
    <col min="9708" max="9708" width="6.44140625" style="66" customWidth="1"/>
    <col min="9709" max="9709" width="14.6640625" style="66" customWidth="1"/>
    <col min="9710" max="9710" width="11.44140625" style="66" customWidth="1"/>
    <col min="9711" max="9712" width="13" style="66" customWidth="1"/>
    <col min="9713" max="9713" width="9.44140625" style="66" customWidth="1"/>
    <col min="9714" max="9724" width="7" style="66" hidden="1" customWidth="1"/>
    <col min="9725" max="9725" width="10.109375" style="66" customWidth="1"/>
    <col min="9726" max="9734" width="7" style="66" hidden="1" customWidth="1"/>
    <col min="9735" max="9735" width="6.33203125" style="66" customWidth="1"/>
    <col min="9736" max="9736" width="7" style="66" hidden="1" customWidth="1"/>
    <col min="9737" max="9737" width="10" style="66" customWidth="1"/>
    <col min="9738" max="9738" width="7" style="66" hidden="1" customWidth="1"/>
    <col min="9739" max="9740" width="11.44140625" style="66" customWidth="1"/>
    <col min="9741" max="9741" width="56.88671875" style="66" customWidth="1"/>
    <col min="9742" max="9742" width="9.109375" style="66" bestFit="1" customWidth="1"/>
    <col min="9743" max="9743" width="24.5546875" style="66" customWidth="1"/>
    <col min="9744" max="9744" width="9.5546875" style="66" customWidth="1"/>
    <col min="9745" max="9745" width="9.109375" style="66" bestFit="1" customWidth="1"/>
    <col min="9746" max="9787" width="7" style="66" hidden="1" customWidth="1"/>
    <col min="9788" max="9788" width="8.44140625" style="66" customWidth="1"/>
    <col min="9789" max="9823" width="7" style="66" hidden="1" customWidth="1"/>
    <col min="9824" max="9824" width="9.44140625" style="66" customWidth="1"/>
    <col min="9825" max="9831" width="7" style="66" hidden="1" customWidth="1"/>
    <col min="9832" max="9832" width="5" style="66" customWidth="1"/>
    <col min="9833" max="9834" width="7" style="66" hidden="1" customWidth="1"/>
    <col min="9835" max="9835" width="5" style="66" customWidth="1"/>
    <col min="9836" max="9842" width="7" style="66" hidden="1" customWidth="1"/>
    <col min="9843" max="9843" width="6.44140625" style="66" customWidth="1"/>
    <col min="9844" max="9889" width="7" style="66" hidden="1" customWidth="1"/>
    <col min="9890" max="9893" width="6.44140625" style="66" customWidth="1"/>
    <col min="9894" max="9894" width="6.88671875" style="66" customWidth="1"/>
    <col min="9895" max="9895" width="6.44140625" style="66" customWidth="1"/>
    <col min="9896" max="9912" width="7" style="66" hidden="1" customWidth="1"/>
    <col min="9913" max="9913" width="6.5546875" style="66" customWidth="1"/>
    <col min="9914" max="9914" width="6.44140625" style="66" customWidth="1"/>
    <col min="9915" max="9916" width="7" style="66" hidden="1" customWidth="1"/>
    <col min="9917" max="9917" width="6.44140625" style="66" customWidth="1"/>
    <col min="9918" max="9919" width="7" style="66" hidden="1" customWidth="1"/>
    <col min="9920" max="9920" width="7.44140625" style="66" customWidth="1"/>
    <col min="9921" max="9921" width="7" style="66" hidden="1" customWidth="1"/>
    <col min="9922" max="9922" width="6.44140625" style="66" customWidth="1"/>
    <col min="9923" max="9961" width="7" style="66" hidden="1" customWidth="1"/>
    <col min="9962" max="9962" width="7" style="66" hidden="1"/>
    <col min="9963" max="9963" width="41.44140625" style="66" customWidth="1"/>
    <col min="9964" max="9964" width="6.44140625" style="66" customWidth="1"/>
    <col min="9965" max="9965" width="14.6640625" style="66" customWidth="1"/>
    <col min="9966" max="9966" width="11.44140625" style="66" customWidth="1"/>
    <col min="9967" max="9968" width="13" style="66" customWidth="1"/>
    <col min="9969" max="9969" width="9.44140625" style="66" customWidth="1"/>
    <col min="9970" max="9980" width="7" style="66" hidden="1" customWidth="1"/>
    <col min="9981" max="9981" width="10.109375" style="66" customWidth="1"/>
    <col min="9982" max="9990" width="7" style="66" hidden="1" customWidth="1"/>
    <col min="9991" max="9991" width="6.33203125" style="66" customWidth="1"/>
    <col min="9992" max="9992" width="7" style="66" hidden="1" customWidth="1"/>
    <col min="9993" max="9993" width="10" style="66" customWidth="1"/>
    <col min="9994" max="9994" width="7" style="66" hidden="1" customWidth="1"/>
    <col min="9995" max="9996" width="11.44140625" style="66" customWidth="1"/>
    <col min="9997" max="9997" width="56.88671875" style="66" customWidth="1"/>
    <col min="9998" max="9998" width="9.109375" style="66" bestFit="1" customWidth="1"/>
    <col min="9999" max="9999" width="24.5546875" style="66" customWidth="1"/>
    <col min="10000" max="10000" width="9.5546875" style="66" customWidth="1"/>
    <col min="10001" max="10001" width="9.109375" style="66" bestFit="1" customWidth="1"/>
    <col min="10002" max="10043" width="7" style="66" hidden="1" customWidth="1"/>
    <col min="10044" max="10044" width="8.44140625" style="66" customWidth="1"/>
    <col min="10045" max="10079" width="7" style="66" hidden="1" customWidth="1"/>
    <col min="10080" max="10080" width="9.44140625" style="66" customWidth="1"/>
    <col min="10081" max="10087" width="7" style="66" hidden="1" customWidth="1"/>
    <col min="10088" max="10088" width="5" style="66" customWidth="1"/>
    <col min="10089" max="10090" width="7" style="66" hidden="1" customWidth="1"/>
    <col min="10091" max="10091" width="5" style="66" customWidth="1"/>
    <col min="10092" max="10098" width="7" style="66" hidden="1" customWidth="1"/>
    <col min="10099" max="10099" width="6.44140625" style="66" customWidth="1"/>
    <col min="10100" max="10145" width="7" style="66" hidden="1" customWidth="1"/>
    <col min="10146" max="10149" width="6.44140625" style="66" customWidth="1"/>
    <col min="10150" max="10150" width="6.88671875" style="66" customWidth="1"/>
    <col min="10151" max="10151" width="6.44140625" style="66" customWidth="1"/>
    <col min="10152" max="10168" width="7" style="66" hidden="1" customWidth="1"/>
    <col min="10169" max="10169" width="6.5546875" style="66" customWidth="1"/>
    <col min="10170" max="10170" width="6.44140625" style="66" customWidth="1"/>
    <col min="10171" max="10172" width="7" style="66" hidden="1" customWidth="1"/>
    <col min="10173" max="10173" width="6.44140625" style="66" customWidth="1"/>
    <col min="10174" max="10175" width="7" style="66" hidden="1" customWidth="1"/>
    <col min="10176" max="10176" width="7.44140625" style="66" customWidth="1"/>
    <col min="10177" max="10177" width="7" style="66" hidden="1" customWidth="1"/>
    <col min="10178" max="10178" width="6.44140625" style="66" customWidth="1"/>
    <col min="10179" max="10217" width="7" style="66" hidden="1" customWidth="1"/>
    <col min="10218" max="10218" width="7" style="66" hidden="1"/>
    <col min="10219" max="10219" width="41.44140625" style="66" customWidth="1"/>
    <col min="10220" max="10220" width="6.44140625" style="66" customWidth="1"/>
    <col min="10221" max="10221" width="14.6640625" style="66" customWidth="1"/>
    <col min="10222" max="10222" width="11.44140625" style="66" customWidth="1"/>
    <col min="10223" max="10224" width="13" style="66" customWidth="1"/>
    <col min="10225" max="10225" width="9.44140625" style="66" customWidth="1"/>
    <col min="10226" max="10236" width="7" style="66" hidden="1" customWidth="1"/>
    <col min="10237" max="10237" width="10.109375" style="66" customWidth="1"/>
    <col min="10238" max="10246" width="7" style="66" hidden="1" customWidth="1"/>
    <col min="10247" max="10247" width="6.33203125" style="66" customWidth="1"/>
    <col min="10248" max="10248" width="7" style="66" hidden="1" customWidth="1"/>
    <col min="10249" max="10249" width="10" style="66" customWidth="1"/>
    <col min="10250" max="10250" width="7" style="66" hidden="1" customWidth="1"/>
    <col min="10251" max="10252" width="11.44140625" style="66" customWidth="1"/>
    <col min="10253" max="10253" width="56.88671875" style="66" customWidth="1"/>
    <col min="10254" max="10254" width="9.109375" style="66" bestFit="1" customWidth="1"/>
    <col min="10255" max="10255" width="24.5546875" style="66" customWidth="1"/>
    <col min="10256" max="10256" width="9.5546875" style="66" customWidth="1"/>
    <col min="10257" max="10257" width="9.109375" style="66" bestFit="1" customWidth="1"/>
    <col min="10258" max="10299" width="7" style="66" hidden="1" customWidth="1"/>
    <col min="10300" max="10300" width="8.44140625" style="66" customWidth="1"/>
    <col min="10301" max="10335" width="7" style="66" hidden="1" customWidth="1"/>
    <col min="10336" max="10336" width="9.44140625" style="66" customWidth="1"/>
    <col min="10337" max="10343" width="7" style="66" hidden="1" customWidth="1"/>
    <col min="10344" max="10344" width="5" style="66" customWidth="1"/>
    <col min="10345" max="10346" width="7" style="66" hidden="1" customWidth="1"/>
    <col min="10347" max="10347" width="5" style="66" customWidth="1"/>
    <col min="10348" max="10354" width="7" style="66" hidden="1" customWidth="1"/>
    <col min="10355" max="10355" width="6.44140625" style="66" customWidth="1"/>
    <col min="10356" max="10401" width="7" style="66" hidden="1" customWidth="1"/>
    <col min="10402" max="10405" width="6.44140625" style="66" customWidth="1"/>
    <col min="10406" max="10406" width="6.88671875" style="66" customWidth="1"/>
    <col min="10407" max="10407" width="6.44140625" style="66" customWidth="1"/>
    <col min="10408" max="10424" width="7" style="66" hidden="1" customWidth="1"/>
    <col min="10425" max="10425" width="6.5546875" style="66" customWidth="1"/>
    <col min="10426" max="10426" width="6.44140625" style="66" customWidth="1"/>
    <col min="10427" max="10428" width="7" style="66" hidden="1" customWidth="1"/>
    <col min="10429" max="10429" width="6.44140625" style="66" customWidth="1"/>
    <col min="10430" max="10431" width="7" style="66" hidden="1" customWidth="1"/>
    <col min="10432" max="10432" width="7.44140625" style="66" customWidth="1"/>
    <col min="10433" max="10433" width="7" style="66" hidden="1" customWidth="1"/>
    <col min="10434" max="10434" width="6.44140625" style="66" customWidth="1"/>
    <col min="10435" max="10473" width="7" style="66" hidden="1" customWidth="1"/>
    <col min="10474" max="10474" width="7" style="66" hidden="1"/>
    <col min="10475" max="10475" width="41.44140625" style="66" customWidth="1"/>
    <col min="10476" max="10476" width="6.44140625" style="66" customWidth="1"/>
    <col min="10477" max="10477" width="14.6640625" style="66" customWidth="1"/>
    <col min="10478" max="10478" width="11.44140625" style="66" customWidth="1"/>
    <col min="10479" max="10480" width="13" style="66" customWidth="1"/>
    <col min="10481" max="10481" width="9.44140625" style="66" customWidth="1"/>
    <col min="10482" max="10492" width="7" style="66" hidden="1" customWidth="1"/>
    <col min="10493" max="10493" width="10.109375" style="66" customWidth="1"/>
    <col min="10494" max="10502" width="7" style="66" hidden="1" customWidth="1"/>
    <col min="10503" max="10503" width="6.33203125" style="66" customWidth="1"/>
    <col min="10504" max="10504" width="7" style="66" hidden="1" customWidth="1"/>
    <col min="10505" max="10505" width="10" style="66" customWidth="1"/>
    <col min="10506" max="10506" width="7" style="66" hidden="1" customWidth="1"/>
    <col min="10507" max="10508" width="11.44140625" style="66" customWidth="1"/>
    <col min="10509" max="10509" width="56.88671875" style="66" customWidth="1"/>
    <col min="10510" max="10510" width="9.109375" style="66" bestFit="1" customWidth="1"/>
    <col min="10511" max="10511" width="24.5546875" style="66" customWidth="1"/>
    <col min="10512" max="10512" width="9.5546875" style="66" customWidth="1"/>
    <col min="10513" max="10513" width="9.109375" style="66" bestFit="1" customWidth="1"/>
    <col min="10514" max="10555" width="7" style="66" hidden="1" customWidth="1"/>
    <col min="10556" max="10556" width="8.44140625" style="66" customWidth="1"/>
    <col min="10557" max="10591" width="7" style="66" hidden="1" customWidth="1"/>
    <col min="10592" max="10592" width="9.44140625" style="66" customWidth="1"/>
    <col min="10593" max="10599" width="7" style="66" hidden="1" customWidth="1"/>
    <col min="10600" max="10600" width="5" style="66" customWidth="1"/>
    <col min="10601" max="10602" width="7" style="66" hidden="1" customWidth="1"/>
    <col min="10603" max="10603" width="5" style="66" customWidth="1"/>
    <col min="10604" max="10610" width="7" style="66" hidden="1" customWidth="1"/>
    <col min="10611" max="10611" width="6.44140625" style="66" customWidth="1"/>
    <col min="10612" max="10657" width="7" style="66" hidden="1" customWidth="1"/>
    <col min="10658" max="10661" width="6.44140625" style="66" customWidth="1"/>
    <col min="10662" max="10662" width="6.88671875" style="66" customWidth="1"/>
    <col min="10663" max="10663" width="6.44140625" style="66" customWidth="1"/>
    <col min="10664" max="10680" width="7" style="66" hidden="1" customWidth="1"/>
    <col min="10681" max="10681" width="6.5546875" style="66" customWidth="1"/>
    <col min="10682" max="10682" width="6.44140625" style="66" customWidth="1"/>
    <col min="10683" max="10684" width="7" style="66" hidden="1" customWidth="1"/>
    <col min="10685" max="10685" width="6.44140625" style="66" customWidth="1"/>
    <col min="10686" max="10687" width="7" style="66" hidden="1" customWidth="1"/>
    <col min="10688" max="10688" width="7.44140625" style="66" customWidth="1"/>
    <col min="10689" max="10689" width="7" style="66" hidden="1" customWidth="1"/>
    <col min="10690" max="10690" width="6.44140625" style="66" customWidth="1"/>
    <col min="10691" max="10729" width="7" style="66" hidden="1" customWidth="1"/>
    <col min="10730" max="10730" width="7" style="66" hidden="1"/>
    <col min="10731" max="10731" width="41.44140625" style="66" customWidth="1"/>
    <col min="10732" max="10732" width="6.44140625" style="66" customWidth="1"/>
    <col min="10733" max="10733" width="14.6640625" style="66" customWidth="1"/>
    <col min="10734" max="10734" width="11.44140625" style="66" customWidth="1"/>
    <col min="10735" max="10736" width="13" style="66" customWidth="1"/>
    <col min="10737" max="10737" width="9.44140625" style="66" customWidth="1"/>
    <col min="10738" max="10748" width="7" style="66" hidden="1" customWidth="1"/>
    <col min="10749" max="10749" width="10.109375" style="66" customWidth="1"/>
    <col min="10750" max="10758" width="7" style="66" hidden="1" customWidth="1"/>
    <col min="10759" max="10759" width="6.33203125" style="66" customWidth="1"/>
    <col min="10760" max="10760" width="7" style="66" hidden="1" customWidth="1"/>
    <col min="10761" max="10761" width="10" style="66" customWidth="1"/>
    <col min="10762" max="10762" width="7" style="66" hidden="1" customWidth="1"/>
    <col min="10763" max="10764" width="11.44140625" style="66" customWidth="1"/>
    <col min="10765" max="10765" width="56.88671875" style="66" customWidth="1"/>
    <col min="10766" max="10766" width="9.109375" style="66" bestFit="1" customWidth="1"/>
    <col min="10767" max="10767" width="24.5546875" style="66" customWidth="1"/>
    <col min="10768" max="10768" width="9.5546875" style="66" customWidth="1"/>
    <col min="10769" max="10769" width="9.109375" style="66" bestFit="1" customWidth="1"/>
    <col min="10770" max="10811" width="7" style="66" hidden="1" customWidth="1"/>
    <col min="10812" max="10812" width="8.44140625" style="66" customWidth="1"/>
    <col min="10813" max="10847" width="7" style="66" hidden="1" customWidth="1"/>
    <col min="10848" max="10848" width="9.44140625" style="66" customWidth="1"/>
    <col min="10849" max="10855" width="7" style="66" hidden="1" customWidth="1"/>
    <col min="10856" max="10856" width="5" style="66" customWidth="1"/>
    <col min="10857" max="10858" width="7" style="66" hidden="1" customWidth="1"/>
    <col min="10859" max="10859" width="5" style="66" customWidth="1"/>
    <col min="10860" max="10866" width="7" style="66" hidden="1" customWidth="1"/>
    <col min="10867" max="10867" width="6.44140625" style="66" customWidth="1"/>
    <col min="10868" max="10913" width="7" style="66" hidden="1" customWidth="1"/>
    <col min="10914" max="10917" width="6.44140625" style="66" customWidth="1"/>
    <col min="10918" max="10918" width="6.88671875" style="66" customWidth="1"/>
    <col min="10919" max="10919" width="6.44140625" style="66" customWidth="1"/>
    <col min="10920" max="10936" width="7" style="66" hidden="1" customWidth="1"/>
    <col min="10937" max="10937" width="6.5546875" style="66" customWidth="1"/>
    <col min="10938" max="10938" width="6.44140625" style="66" customWidth="1"/>
    <col min="10939" max="10940" width="7" style="66" hidden="1" customWidth="1"/>
    <col min="10941" max="10941" width="6.44140625" style="66" customWidth="1"/>
    <col min="10942" max="10943" width="7" style="66" hidden="1" customWidth="1"/>
    <col min="10944" max="10944" width="7.44140625" style="66" customWidth="1"/>
    <col min="10945" max="10945" width="7" style="66" hidden="1" customWidth="1"/>
    <col min="10946" max="10946" width="6.44140625" style="66" customWidth="1"/>
    <col min="10947" max="10985" width="7" style="66" hidden="1" customWidth="1"/>
    <col min="10986" max="10986" width="7" style="66" hidden="1"/>
    <col min="10987" max="10987" width="41.44140625" style="66" customWidth="1"/>
    <col min="10988" max="10988" width="6.44140625" style="66" customWidth="1"/>
    <col min="10989" max="10989" width="14.6640625" style="66" customWidth="1"/>
    <col min="10990" max="10990" width="11.44140625" style="66" customWidth="1"/>
    <col min="10991" max="10992" width="13" style="66" customWidth="1"/>
    <col min="10993" max="10993" width="9.44140625" style="66" customWidth="1"/>
    <col min="10994" max="11004" width="7" style="66" hidden="1" customWidth="1"/>
    <col min="11005" max="11005" width="10.109375" style="66" customWidth="1"/>
    <col min="11006" max="11014" width="7" style="66" hidden="1" customWidth="1"/>
    <col min="11015" max="11015" width="6.33203125" style="66" customWidth="1"/>
    <col min="11016" max="11016" width="7" style="66" hidden="1" customWidth="1"/>
    <col min="11017" max="11017" width="10" style="66" customWidth="1"/>
    <col min="11018" max="11018" width="7" style="66" hidden="1" customWidth="1"/>
    <col min="11019" max="11020" width="11.44140625" style="66" customWidth="1"/>
    <col min="11021" max="11021" width="56.88671875" style="66" customWidth="1"/>
    <col min="11022" max="11022" width="9.109375" style="66" bestFit="1" customWidth="1"/>
    <col min="11023" max="11023" width="24.5546875" style="66" customWidth="1"/>
    <col min="11024" max="11024" width="9.5546875" style="66" customWidth="1"/>
    <col min="11025" max="11025" width="9.109375" style="66" bestFit="1" customWidth="1"/>
    <col min="11026" max="11067" width="7" style="66" hidden="1" customWidth="1"/>
    <col min="11068" max="11068" width="8.44140625" style="66" customWidth="1"/>
    <col min="11069" max="11103" width="7" style="66" hidden="1" customWidth="1"/>
    <col min="11104" max="11104" width="9.44140625" style="66" customWidth="1"/>
    <col min="11105" max="11111" width="7" style="66" hidden="1" customWidth="1"/>
    <col min="11112" max="11112" width="5" style="66" customWidth="1"/>
    <col min="11113" max="11114" width="7" style="66" hidden="1" customWidth="1"/>
    <col min="11115" max="11115" width="5" style="66" customWidth="1"/>
    <col min="11116" max="11122" width="7" style="66" hidden="1" customWidth="1"/>
    <col min="11123" max="11123" width="6.44140625" style="66" customWidth="1"/>
    <col min="11124" max="11169" width="7" style="66" hidden="1" customWidth="1"/>
    <col min="11170" max="11173" width="6.44140625" style="66" customWidth="1"/>
    <col min="11174" max="11174" width="6.88671875" style="66" customWidth="1"/>
    <col min="11175" max="11175" width="6.44140625" style="66" customWidth="1"/>
    <col min="11176" max="11192" width="7" style="66" hidden="1" customWidth="1"/>
    <col min="11193" max="11193" width="6.5546875" style="66" customWidth="1"/>
    <col min="11194" max="11194" width="6.44140625" style="66" customWidth="1"/>
    <col min="11195" max="11196" width="7" style="66" hidden="1" customWidth="1"/>
    <col min="11197" max="11197" width="6.44140625" style="66" customWidth="1"/>
    <col min="11198" max="11199" width="7" style="66" hidden="1" customWidth="1"/>
    <col min="11200" max="11200" width="7.44140625" style="66" customWidth="1"/>
    <col min="11201" max="11201" width="7" style="66" hidden="1" customWidth="1"/>
    <col min="11202" max="11202" width="6.44140625" style="66" customWidth="1"/>
    <col min="11203" max="11241" width="7" style="66" hidden="1" customWidth="1"/>
    <col min="11242" max="11242" width="7" style="66" hidden="1"/>
    <col min="11243" max="11243" width="41.44140625" style="66" customWidth="1"/>
    <col min="11244" max="11244" width="6.44140625" style="66" customWidth="1"/>
    <col min="11245" max="11245" width="14.6640625" style="66" customWidth="1"/>
    <col min="11246" max="11246" width="11.44140625" style="66" customWidth="1"/>
    <col min="11247" max="11248" width="13" style="66" customWidth="1"/>
    <col min="11249" max="11249" width="9.44140625" style="66" customWidth="1"/>
    <col min="11250" max="11260" width="7" style="66" hidden="1" customWidth="1"/>
    <col min="11261" max="11261" width="10.109375" style="66" customWidth="1"/>
    <col min="11262" max="11270" width="7" style="66" hidden="1" customWidth="1"/>
    <col min="11271" max="11271" width="6.33203125" style="66" customWidth="1"/>
    <col min="11272" max="11272" width="7" style="66" hidden="1" customWidth="1"/>
    <col min="11273" max="11273" width="10" style="66" customWidth="1"/>
    <col min="11274" max="11274" width="7" style="66" hidden="1" customWidth="1"/>
    <col min="11275" max="11276" width="11.44140625" style="66" customWidth="1"/>
    <col min="11277" max="11277" width="56.88671875" style="66" customWidth="1"/>
    <col min="11278" max="11278" width="9.109375" style="66" bestFit="1" customWidth="1"/>
    <col min="11279" max="11279" width="24.5546875" style="66" customWidth="1"/>
    <col min="11280" max="11280" width="9.5546875" style="66" customWidth="1"/>
    <col min="11281" max="11281" width="9.109375" style="66" bestFit="1" customWidth="1"/>
    <col min="11282" max="11323" width="7" style="66" hidden="1" customWidth="1"/>
    <col min="11324" max="11324" width="8.44140625" style="66" customWidth="1"/>
    <col min="11325" max="11359" width="7" style="66" hidden="1" customWidth="1"/>
    <col min="11360" max="11360" width="9.44140625" style="66" customWidth="1"/>
    <col min="11361" max="11367" width="7" style="66" hidden="1" customWidth="1"/>
    <col min="11368" max="11368" width="5" style="66" customWidth="1"/>
    <col min="11369" max="11370" width="7" style="66" hidden="1" customWidth="1"/>
    <col min="11371" max="11371" width="5" style="66" customWidth="1"/>
    <col min="11372" max="11378" width="7" style="66" hidden="1" customWidth="1"/>
    <col min="11379" max="11379" width="6.44140625" style="66" customWidth="1"/>
    <col min="11380" max="11425" width="7" style="66" hidden="1" customWidth="1"/>
    <col min="11426" max="11429" width="6.44140625" style="66" customWidth="1"/>
    <col min="11430" max="11430" width="6.88671875" style="66" customWidth="1"/>
    <col min="11431" max="11431" width="6.44140625" style="66" customWidth="1"/>
    <col min="11432" max="11448" width="7" style="66" hidden="1" customWidth="1"/>
    <col min="11449" max="11449" width="6.5546875" style="66" customWidth="1"/>
    <col min="11450" max="11450" width="6.44140625" style="66" customWidth="1"/>
    <col min="11451" max="11452" width="7" style="66" hidden="1" customWidth="1"/>
    <col min="11453" max="11453" width="6.44140625" style="66" customWidth="1"/>
    <col min="11454" max="11455" width="7" style="66" hidden="1" customWidth="1"/>
    <col min="11456" max="11456" width="7.44140625" style="66" customWidth="1"/>
    <col min="11457" max="11457" width="7" style="66" hidden="1" customWidth="1"/>
    <col min="11458" max="11458" width="6.44140625" style="66" customWidth="1"/>
    <col min="11459" max="11497" width="7" style="66" hidden="1" customWidth="1"/>
    <col min="11498" max="11498" width="7" style="66" hidden="1"/>
    <col min="11499" max="11499" width="41.44140625" style="66" customWidth="1"/>
    <col min="11500" max="11500" width="6.44140625" style="66" customWidth="1"/>
    <col min="11501" max="11501" width="14.6640625" style="66" customWidth="1"/>
    <col min="11502" max="11502" width="11.44140625" style="66" customWidth="1"/>
    <col min="11503" max="11504" width="13" style="66" customWidth="1"/>
    <col min="11505" max="11505" width="9.44140625" style="66" customWidth="1"/>
    <col min="11506" max="11516" width="7" style="66" hidden="1" customWidth="1"/>
    <col min="11517" max="11517" width="10.109375" style="66" customWidth="1"/>
    <col min="11518" max="11526" width="7" style="66" hidden="1" customWidth="1"/>
    <col min="11527" max="11527" width="6.33203125" style="66" customWidth="1"/>
    <col min="11528" max="11528" width="7" style="66" hidden="1" customWidth="1"/>
    <col min="11529" max="11529" width="10" style="66" customWidth="1"/>
    <col min="11530" max="11530" width="7" style="66" hidden="1" customWidth="1"/>
    <col min="11531" max="11532" width="11.44140625" style="66" customWidth="1"/>
    <col min="11533" max="11533" width="56.88671875" style="66" customWidth="1"/>
    <col min="11534" max="11534" width="9.109375" style="66" bestFit="1" customWidth="1"/>
    <col min="11535" max="11535" width="24.5546875" style="66" customWidth="1"/>
    <col min="11536" max="11536" width="9.5546875" style="66" customWidth="1"/>
    <col min="11537" max="11537" width="9.109375" style="66" bestFit="1" customWidth="1"/>
    <col min="11538" max="11579" width="7" style="66" hidden="1" customWidth="1"/>
    <col min="11580" max="11580" width="8.44140625" style="66" customWidth="1"/>
    <col min="11581" max="11615" width="7" style="66" hidden="1" customWidth="1"/>
    <col min="11616" max="11616" width="9.44140625" style="66" customWidth="1"/>
    <col min="11617" max="11623" width="7" style="66" hidden="1" customWidth="1"/>
    <col min="11624" max="11624" width="5" style="66" customWidth="1"/>
    <col min="11625" max="11626" width="7" style="66" hidden="1" customWidth="1"/>
    <col min="11627" max="11627" width="5" style="66" customWidth="1"/>
    <col min="11628" max="11634" width="7" style="66" hidden="1" customWidth="1"/>
    <col min="11635" max="11635" width="6.44140625" style="66" customWidth="1"/>
    <col min="11636" max="11681" width="7" style="66" hidden="1" customWidth="1"/>
    <col min="11682" max="11685" width="6.44140625" style="66" customWidth="1"/>
    <col min="11686" max="11686" width="6.88671875" style="66" customWidth="1"/>
    <col min="11687" max="11687" width="6.44140625" style="66" customWidth="1"/>
    <col min="11688" max="11704" width="7" style="66" hidden="1" customWidth="1"/>
    <col min="11705" max="11705" width="6.5546875" style="66" customWidth="1"/>
    <col min="11706" max="11706" width="6.44140625" style="66" customWidth="1"/>
    <col min="11707" max="11708" width="7" style="66" hidden="1" customWidth="1"/>
    <col min="11709" max="11709" width="6.44140625" style="66" customWidth="1"/>
    <col min="11710" max="11711" width="7" style="66" hidden="1" customWidth="1"/>
    <col min="11712" max="11712" width="7.44140625" style="66" customWidth="1"/>
    <col min="11713" max="11713" width="7" style="66" hidden="1" customWidth="1"/>
    <col min="11714" max="11714" width="6.44140625" style="66" customWidth="1"/>
    <col min="11715" max="11753" width="7" style="66" hidden="1" customWidth="1"/>
    <col min="11754" max="11754" width="7" style="66" hidden="1"/>
    <col min="11755" max="11755" width="41.44140625" style="66" customWidth="1"/>
    <col min="11756" max="11756" width="6.44140625" style="66" customWidth="1"/>
    <col min="11757" max="11757" width="14.6640625" style="66" customWidth="1"/>
    <col min="11758" max="11758" width="11.44140625" style="66" customWidth="1"/>
    <col min="11759" max="11760" width="13" style="66" customWidth="1"/>
    <col min="11761" max="11761" width="9.44140625" style="66" customWidth="1"/>
    <col min="11762" max="11772" width="7" style="66" hidden="1" customWidth="1"/>
    <col min="11773" max="11773" width="10.109375" style="66" customWidth="1"/>
    <col min="11774" max="11782" width="7" style="66" hidden="1" customWidth="1"/>
    <col min="11783" max="11783" width="6.33203125" style="66" customWidth="1"/>
    <col min="11784" max="11784" width="7" style="66" hidden="1" customWidth="1"/>
    <col min="11785" max="11785" width="10" style="66" customWidth="1"/>
    <col min="11786" max="11786" width="7" style="66" hidden="1" customWidth="1"/>
    <col min="11787" max="11788" width="11.44140625" style="66" customWidth="1"/>
    <col min="11789" max="11789" width="56.88671875" style="66" customWidth="1"/>
    <col min="11790" max="11790" width="9.109375" style="66" bestFit="1" customWidth="1"/>
    <col min="11791" max="11791" width="24.5546875" style="66" customWidth="1"/>
    <col min="11792" max="11792" width="9.5546875" style="66" customWidth="1"/>
    <col min="11793" max="11793" width="9.109375" style="66" bestFit="1" customWidth="1"/>
    <col min="11794" max="11835" width="7" style="66" hidden="1" customWidth="1"/>
    <col min="11836" max="11836" width="8.44140625" style="66" customWidth="1"/>
    <col min="11837" max="11871" width="7" style="66" hidden="1" customWidth="1"/>
    <col min="11872" max="11872" width="9.44140625" style="66" customWidth="1"/>
    <col min="11873" max="11879" width="7" style="66" hidden="1" customWidth="1"/>
    <col min="11880" max="11880" width="5" style="66" customWidth="1"/>
    <col min="11881" max="11882" width="7" style="66" hidden="1" customWidth="1"/>
    <col min="11883" max="11883" width="5" style="66" customWidth="1"/>
    <col min="11884" max="11890" width="7" style="66" hidden="1" customWidth="1"/>
    <col min="11891" max="11891" width="6.44140625" style="66" customWidth="1"/>
    <col min="11892" max="11937" width="7" style="66" hidden="1" customWidth="1"/>
    <col min="11938" max="11941" width="6.44140625" style="66" customWidth="1"/>
    <col min="11942" max="11942" width="6.88671875" style="66" customWidth="1"/>
    <col min="11943" max="11943" width="6.44140625" style="66" customWidth="1"/>
    <col min="11944" max="11960" width="7" style="66" hidden="1" customWidth="1"/>
    <col min="11961" max="11961" width="6.5546875" style="66" customWidth="1"/>
    <col min="11962" max="11962" width="6.44140625" style="66" customWidth="1"/>
    <col min="11963" max="11964" width="7" style="66" hidden="1" customWidth="1"/>
    <col min="11965" max="11965" width="6.44140625" style="66" customWidth="1"/>
    <col min="11966" max="11967" width="7" style="66" hidden="1" customWidth="1"/>
    <col min="11968" max="11968" width="7.44140625" style="66" customWidth="1"/>
    <col min="11969" max="11969" width="7" style="66" hidden="1" customWidth="1"/>
    <col min="11970" max="11970" width="6.44140625" style="66" customWidth="1"/>
    <col min="11971" max="12009" width="7" style="66" hidden="1" customWidth="1"/>
    <col min="12010" max="12010" width="7" style="66" hidden="1"/>
    <col min="12011" max="12011" width="41.44140625" style="66" customWidth="1"/>
    <col min="12012" max="12012" width="6.44140625" style="66" customWidth="1"/>
    <col min="12013" max="12013" width="14.6640625" style="66" customWidth="1"/>
    <col min="12014" max="12014" width="11.44140625" style="66" customWidth="1"/>
    <col min="12015" max="12016" width="13" style="66" customWidth="1"/>
    <col min="12017" max="12017" width="9.44140625" style="66" customWidth="1"/>
    <col min="12018" max="12028" width="7" style="66" hidden="1" customWidth="1"/>
    <col min="12029" max="12029" width="10.109375" style="66" customWidth="1"/>
    <col min="12030" max="12038" width="7" style="66" hidden="1" customWidth="1"/>
    <col min="12039" max="12039" width="6.33203125" style="66" customWidth="1"/>
    <col min="12040" max="12040" width="7" style="66" hidden="1" customWidth="1"/>
    <col min="12041" max="12041" width="10" style="66" customWidth="1"/>
    <col min="12042" max="12042" width="7" style="66" hidden="1" customWidth="1"/>
    <col min="12043" max="12044" width="11.44140625" style="66" customWidth="1"/>
    <col min="12045" max="12045" width="56.88671875" style="66" customWidth="1"/>
    <col min="12046" max="12046" width="9.109375" style="66" bestFit="1" customWidth="1"/>
    <col min="12047" max="12047" width="24.5546875" style="66" customWidth="1"/>
    <col min="12048" max="12048" width="9.5546875" style="66" customWidth="1"/>
    <col min="12049" max="12049" width="9.109375" style="66" bestFit="1" customWidth="1"/>
    <col min="12050" max="12091" width="7" style="66" hidden="1" customWidth="1"/>
    <col min="12092" max="12092" width="8.44140625" style="66" customWidth="1"/>
    <col min="12093" max="12127" width="7" style="66" hidden="1" customWidth="1"/>
    <col min="12128" max="12128" width="9.44140625" style="66" customWidth="1"/>
    <col min="12129" max="12135" width="7" style="66" hidden="1" customWidth="1"/>
    <col min="12136" max="12136" width="5" style="66" customWidth="1"/>
    <col min="12137" max="12138" width="7" style="66" hidden="1" customWidth="1"/>
    <col min="12139" max="12139" width="5" style="66" customWidth="1"/>
    <col min="12140" max="12146" width="7" style="66" hidden="1" customWidth="1"/>
    <col min="12147" max="12147" width="6.44140625" style="66" customWidth="1"/>
    <col min="12148" max="12193" width="7" style="66" hidden="1" customWidth="1"/>
    <col min="12194" max="12197" width="6.44140625" style="66" customWidth="1"/>
    <col min="12198" max="12198" width="6.88671875" style="66" customWidth="1"/>
    <col min="12199" max="12199" width="6.44140625" style="66" customWidth="1"/>
    <col min="12200" max="12216" width="7" style="66" hidden="1" customWidth="1"/>
    <col min="12217" max="12217" width="6.5546875" style="66" customWidth="1"/>
    <col min="12218" max="12218" width="6.44140625" style="66" customWidth="1"/>
    <col min="12219" max="12220" width="7" style="66" hidden="1" customWidth="1"/>
    <col min="12221" max="12221" width="6.44140625" style="66" customWidth="1"/>
    <col min="12222" max="12223" width="7" style="66" hidden="1" customWidth="1"/>
    <col min="12224" max="12224" width="7.44140625" style="66" customWidth="1"/>
    <col min="12225" max="12225" width="7" style="66" hidden="1" customWidth="1"/>
    <col min="12226" max="12226" width="6.44140625" style="66" customWidth="1"/>
    <col min="12227" max="12265" width="7" style="66" hidden="1" customWidth="1"/>
    <col min="12266" max="12266" width="7" style="66" hidden="1"/>
    <col min="12267" max="12267" width="41.44140625" style="66" customWidth="1"/>
    <col min="12268" max="12268" width="6.44140625" style="66" customWidth="1"/>
    <col min="12269" max="12269" width="14.6640625" style="66" customWidth="1"/>
    <col min="12270" max="12270" width="11.44140625" style="66" customWidth="1"/>
    <col min="12271" max="12272" width="13" style="66" customWidth="1"/>
    <col min="12273" max="12273" width="9.44140625" style="66" customWidth="1"/>
    <col min="12274" max="12284" width="7" style="66" hidden="1" customWidth="1"/>
    <col min="12285" max="12285" width="10.109375" style="66" customWidth="1"/>
    <col min="12286" max="12294" width="7" style="66" hidden="1" customWidth="1"/>
    <col min="12295" max="12295" width="6.33203125" style="66" customWidth="1"/>
    <col min="12296" max="12296" width="7" style="66" hidden="1" customWidth="1"/>
    <col min="12297" max="12297" width="10" style="66" customWidth="1"/>
    <col min="12298" max="12298" width="7" style="66" hidden="1" customWidth="1"/>
    <col min="12299" max="12300" width="11.44140625" style="66" customWidth="1"/>
    <col min="12301" max="12301" width="56.88671875" style="66" customWidth="1"/>
    <col min="12302" max="12302" width="9.109375" style="66" bestFit="1" customWidth="1"/>
    <col min="12303" max="12303" width="24.5546875" style="66" customWidth="1"/>
    <col min="12304" max="12304" width="9.5546875" style="66" customWidth="1"/>
    <col min="12305" max="12305" width="9.109375" style="66" bestFit="1" customWidth="1"/>
    <col min="12306" max="12347" width="7" style="66" hidden="1" customWidth="1"/>
    <col min="12348" max="12348" width="8.44140625" style="66" customWidth="1"/>
    <col min="12349" max="12383" width="7" style="66" hidden="1" customWidth="1"/>
    <col min="12384" max="12384" width="9.44140625" style="66" customWidth="1"/>
    <col min="12385" max="12391" width="7" style="66" hidden="1" customWidth="1"/>
    <col min="12392" max="12392" width="5" style="66" customWidth="1"/>
    <col min="12393" max="12394" width="7" style="66" hidden="1" customWidth="1"/>
    <col min="12395" max="12395" width="5" style="66" customWidth="1"/>
    <col min="12396" max="12402" width="7" style="66" hidden="1" customWidth="1"/>
    <col min="12403" max="12403" width="6.44140625" style="66" customWidth="1"/>
    <col min="12404" max="12449" width="7" style="66" hidden="1" customWidth="1"/>
    <col min="12450" max="12453" width="6.44140625" style="66" customWidth="1"/>
    <col min="12454" max="12454" width="6.88671875" style="66" customWidth="1"/>
    <col min="12455" max="12455" width="6.44140625" style="66" customWidth="1"/>
    <col min="12456" max="12472" width="7" style="66" hidden="1" customWidth="1"/>
    <col min="12473" max="12473" width="6.5546875" style="66" customWidth="1"/>
    <col min="12474" max="12474" width="6.44140625" style="66" customWidth="1"/>
    <col min="12475" max="12476" width="7" style="66" hidden="1" customWidth="1"/>
    <col min="12477" max="12477" width="6.44140625" style="66" customWidth="1"/>
    <col min="12478" max="12479" width="7" style="66" hidden="1" customWidth="1"/>
    <col min="12480" max="12480" width="7.44140625" style="66" customWidth="1"/>
    <col min="12481" max="12481" width="7" style="66" hidden="1" customWidth="1"/>
    <col min="12482" max="12482" width="6.44140625" style="66" customWidth="1"/>
    <col min="12483" max="12521" width="7" style="66" hidden="1" customWidth="1"/>
    <col min="12522" max="12522" width="7" style="66" hidden="1"/>
    <col min="12523" max="12523" width="41.44140625" style="66" customWidth="1"/>
    <col min="12524" max="12524" width="6.44140625" style="66" customWidth="1"/>
    <col min="12525" max="12525" width="14.6640625" style="66" customWidth="1"/>
    <col min="12526" max="12526" width="11.44140625" style="66" customWidth="1"/>
    <col min="12527" max="12528" width="13" style="66" customWidth="1"/>
    <col min="12529" max="12529" width="9.44140625" style="66" customWidth="1"/>
    <col min="12530" max="12540" width="7" style="66" hidden="1" customWidth="1"/>
    <col min="12541" max="12541" width="10.109375" style="66" customWidth="1"/>
    <col min="12542" max="12550" width="7" style="66" hidden="1" customWidth="1"/>
    <col min="12551" max="12551" width="6.33203125" style="66" customWidth="1"/>
    <col min="12552" max="12552" width="7" style="66" hidden="1" customWidth="1"/>
    <col min="12553" max="12553" width="10" style="66" customWidth="1"/>
    <col min="12554" max="12554" width="7" style="66" hidden="1" customWidth="1"/>
    <col min="12555" max="12556" width="11.44140625" style="66" customWidth="1"/>
    <col min="12557" max="12557" width="56.88671875" style="66" customWidth="1"/>
    <col min="12558" max="12558" width="9.109375" style="66" bestFit="1" customWidth="1"/>
    <col min="12559" max="12559" width="24.5546875" style="66" customWidth="1"/>
    <col min="12560" max="12560" width="9.5546875" style="66" customWidth="1"/>
    <col min="12561" max="12561" width="9.109375" style="66" bestFit="1" customWidth="1"/>
    <col min="12562" max="12603" width="7" style="66" hidden="1" customWidth="1"/>
    <col min="12604" max="12604" width="8.44140625" style="66" customWidth="1"/>
    <col min="12605" max="12639" width="7" style="66" hidden="1" customWidth="1"/>
    <col min="12640" max="12640" width="9.44140625" style="66" customWidth="1"/>
    <col min="12641" max="12647" width="7" style="66" hidden="1" customWidth="1"/>
    <col min="12648" max="12648" width="5" style="66" customWidth="1"/>
    <col min="12649" max="12650" width="7" style="66" hidden="1" customWidth="1"/>
    <col min="12651" max="12651" width="5" style="66" customWidth="1"/>
    <col min="12652" max="12658" width="7" style="66" hidden="1" customWidth="1"/>
    <col min="12659" max="12659" width="6.44140625" style="66" customWidth="1"/>
    <col min="12660" max="12705" width="7" style="66" hidden="1" customWidth="1"/>
    <col min="12706" max="12709" width="6.44140625" style="66" customWidth="1"/>
    <col min="12710" max="12710" width="6.88671875" style="66" customWidth="1"/>
    <col min="12711" max="12711" width="6.44140625" style="66" customWidth="1"/>
    <col min="12712" max="12728" width="7" style="66" hidden="1" customWidth="1"/>
    <col min="12729" max="12729" width="6.5546875" style="66" customWidth="1"/>
    <col min="12730" max="12730" width="6.44140625" style="66" customWidth="1"/>
    <col min="12731" max="12732" width="7" style="66" hidden="1" customWidth="1"/>
    <col min="12733" max="12733" width="6.44140625" style="66" customWidth="1"/>
    <col min="12734" max="12735" width="7" style="66" hidden="1" customWidth="1"/>
    <col min="12736" max="12736" width="7.44140625" style="66" customWidth="1"/>
    <col min="12737" max="12737" width="7" style="66" hidden="1" customWidth="1"/>
    <col min="12738" max="12738" width="6.44140625" style="66" customWidth="1"/>
    <col min="12739" max="12777" width="7" style="66" hidden="1" customWidth="1"/>
    <col min="12778" max="12778" width="7" style="66" hidden="1"/>
    <col min="12779" max="12779" width="41.44140625" style="66" customWidth="1"/>
    <col min="12780" max="12780" width="6.44140625" style="66" customWidth="1"/>
    <col min="12781" max="12781" width="14.6640625" style="66" customWidth="1"/>
    <col min="12782" max="12782" width="11.44140625" style="66" customWidth="1"/>
    <col min="12783" max="12784" width="13" style="66" customWidth="1"/>
    <col min="12785" max="12785" width="9.44140625" style="66" customWidth="1"/>
    <col min="12786" max="12796" width="7" style="66" hidden="1" customWidth="1"/>
    <col min="12797" max="12797" width="10.109375" style="66" customWidth="1"/>
    <col min="12798" max="12806" width="7" style="66" hidden="1" customWidth="1"/>
    <col min="12807" max="12807" width="6.33203125" style="66" customWidth="1"/>
    <col min="12808" max="12808" width="7" style="66" hidden="1" customWidth="1"/>
    <col min="12809" max="12809" width="10" style="66" customWidth="1"/>
    <col min="12810" max="12810" width="7" style="66" hidden="1" customWidth="1"/>
    <col min="12811" max="12812" width="11.44140625" style="66" customWidth="1"/>
    <col min="12813" max="12813" width="56.88671875" style="66" customWidth="1"/>
    <col min="12814" max="12814" width="9.109375" style="66" bestFit="1" customWidth="1"/>
    <col min="12815" max="12815" width="24.5546875" style="66" customWidth="1"/>
    <col min="12816" max="12816" width="9.5546875" style="66" customWidth="1"/>
    <col min="12817" max="12817" width="9.109375" style="66" bestFit="1" customWidth="1"/>
    <col min="12818" max="12859" width="7" style="66" hidden="1" customWidth="1"/>
    <col min="12860" max="12860" width="8.44140625" style="66" customWidth="1"/>
    <col min="12861" max="12895" width="7" style="66" hidden="1" customWidth="1"/>
    <col min="12896" max="12896" width="9.44140625" style="66" customWidth="1"/>
    <col min="12897" max="12903" width="7" style="66" hidden="1" customWidth="1"/>
    <col min="12904" max="12904" width="5" style="66" customWidth="1"/>
    <col min="12905" max="12906" width="7" style="66" hidden="1" customWidth="1"/>
    <col min="12907" max="12907" width="5" style="66" customWidth="1"/>
    <col min="12908" max="12914" width="7" style="66" hidden="1" customWidth="1"/>
    <col min="12915" max="12915" width="6.44140625" style="66" customWidth="1"/>
    <col min="12916" max="12961" width="7" style="66" hidden="1" customWidth="1"/>
    <col min="12962" max="12965" width="6.44140625" style="66" customWidth="1"/>
    <col min="12966" max="12966" width="6.88671875" style="66" customWidth="1"/>
    <col min="12967" max="12967" width="6.44140625" style="66" customWidth="1"/>
    <col min="12968" max="12984" width="7" style="66" hidden="1" customWidth="1"/>
    <col min="12985" max="12985" width="6.5546875" style="66" customWidth="1"/>
    <col min="12986" max="12986" width="6.44140625" style="66" customWidth="1"/>
    <col min="12987" max="12988" width="7" style="66" hidden="1" customWidth="1"/>
    <col min="12989" max="12989" width="6.44140625" style="66" customWidth="1"/>
    <col min="12990" max="12991" width="7" style="66" hidden="1" customWidth="1"/>
    <col min="12992" max="12992" width="7.44140625" style="66" customWidth="1"/>
    <col min="12993" max="12993" width="7" style="66" hidden="1" customWidth="1"/>
    <col min="12994" max="12994" width="6.44140625" style="66" customWidth="1"/>
    <col min="12995" max="13033" width="7" style="66" hidden="1" customWidth="1"/>
    <col min="13034" max="13034" width="7" style="66" hidden="1"/>
    <col min="13035" max="13035" width="41.44140625" style="66" customWidth="1"/>
    <col min="13036" max="13036" width="6.44140625" style="66" customWidth="1"/>
    <col min="13037" max="13037" width="14.6640625" style="66" customWidth="1"/>
    <col min="13038" max="13038" width="11.44140625" style="66" customWidth="1"/>
    <col min="13039" max="13040" width="13" style="66" customWidth="1"/>
    <col min="13041" max="13041" width="9.44140625" style="66" customWidth="1"/>
    <col min="13042" max="13052" width="7" style="66" hidden="1" customWidth="1"/>
    <col min="13053" max="13053" width="10.109375" style="66" customWidth="1"/>
    <col min="13054" max="13062" width="7" style="66" hidden="1" customWidth="1"/>
    <col min="13063" max="13063" width="6.33203125" style="66" customWidth="1"/>
    <col min="13064" max="13064" width="7" style="66" hidden="1" customWidth="1"/>
    <col min="13065" max="13065" width="10" style="66" customWidth="1"/>
    <col min="13066" max="13066" width="7" style="66" hidden="1" customWidth="1"/>
    <col min="13067" max="13068" width="11.44140625" style="66" customWidth="1"/>
    <col min="13069" max="13069" width="56.88671875" style="66" customWidth="1"/>
    <col min="13070" max="13070" width="9.109375" style="66" bestFit="1" customWidth="1"/>
    <col min="13071" max="13071" width="24.5546875" style="66" customWidth="1"/>
    <col min="13072" max="13072" width="9.5546875" style="66" customWidth="1"/>
    <col min="13073" max="13073" width="9.109375" style="66" bestFit="1" customWidth="1"/>
    <col min="13074" max="13115" width="7" style="66" hidden="1" customWidth="1"/>
    <col min="13116" max="13116" width="8.44140625" style="66" customWidth="1"/>
    <col min="13117" max="13151" width="7" style="66" hidden="1" customWidth="1"/>
    <col min="13152" max="13152" width="9.44140625" style="66" customWidth="1"/>
    <col min="13153" max="13159" width="7" style="66" hidden="1" customWidth="1"/>
    <col min="13160" max="13160" width="5" style="66" customWidth="1"/>
    <col min="13161" max="13162" width="7" style="66" hidden="1" customWidth="1"/>
    <col min="13163" max="13163" width="5" style="66" customWidth="1"/>
    <col min="13164" max="13170" width="7" style="66" hidden="1" customWidth="1"/>
    <col min="13171" max="13171" width="6.44140625" style="66" customWidth="1"/>
    <col min="13172" max="13217" width="7" style="66" hidden="1" customWidth="1"/>
    <col min="13218" max="13221" width="6.44140625" style="66" customWidth="1"/>
    <col min="13222" max="13222" width="6.88671875" style="66" customWidth="1"/>
    <col min="13223" max="13223" width="6.44140625" style="66" customWidth="1"/>
    <col min="13224" max="13240" width="7" style="66" hidden="1" customWidth="1"/>
    <col min="13241" max="13241" width="6.5546875" style="66" customWidth="1"/>
    <col min="13242" max="13242" width="6.44140625" style="66" customWidth="1"/>
    <col min="13243" max="13244" width="7" style="66" hidden="1" customWidth="1"/>
    <col min="13245" max="13245" width="6.44140625" style="66" customWidth="1"/>
    <col min="13246" max="13247" width="7" style="66" hidden="1" customWidth="1"/>
    <col min="13248" max="13248" width="7.44140625" style="66" customWidth="1"/>
    <col min="13249" max="13249" width="7" style="66" hidden="1" customWidth="1"/>
    <col min="13250" max="13250" width="6.44140625" style="66" customWidth="1"/>
    <col min="13251" max="13289" width="7" style="66" hidden="1" customWidth="1"/>
    <col min="13290" max="13290" width="7" style="66" hidden="1"/>
    <col min="13291" max="13291" width="41.44140625" style="66" customWidth="1"/>
    <col min="13292" max="13292" width="6.44140625" style="66" customWidth="1"/>
    <col min="13293" max="13293" width="14.6640625" style="66" customWidth="1"/>
    <col min="13294" max="13294" width="11.44140625" style="66" customWidth="1"/>
    <col min="13295" max="13296" width="13" style="66" customWidth="1"/>
    <col min="13297" max="13297" width="9.44140625" style="66" customWidth="1"/>
    <col min="13298" max="13308" width="7" style="66" hidden="1" customWidth="1"/>
    <col min="13309" max="13309" width="10.109375" style="66" customWidth="1"/>
    <col min="13310" max="13318" width="7" style="66" hidden="1" customWidth="1"/>
    <col min="13319" max="13319" width="6.33203125" style="66" customWidth="1"/>
    <col min="13320" max="13320" width="7" style="66" hidden="1" customWidth="1"/>
    <col min="13321" max="13321" width="10" style="66" customWidth="1"/>
    <col min="13322" max="13322" width="7" style="66" hidden="1" customWidth="1"/>
    <col min="13323" max="13324" width="11.44140625" style="66" customWidth="1"/>
    <col min="13325" max="13325" width="56.88671875" style="66" customWidth="1"/>
    <col min="13326" max="13326" width="9.109375" style="66" bestFit="1" customWidth="1"/>
    <col min="13327" max="13327" width="24.5546875" style="66" customWidth="1"/>
    <col min="13328" max="13328" width="9.5546875" style="66" customWidth="1"/>
    <col min="13329" max="13329" width="9.109375" style="66" bestFit="1" customWidth="1"/>
    <col min="13330" max="13371" width="7" style="66" hidden="1" customWidth="1"/>
    <col min="13372" max="13372" width="8.44140625" style="66" customWidth="1"/>
    <col min="13373" max="13407" width="7" style="66" hidden="1" customWidth="1"/>
    <col min="13408" max="13408" width="9.44140625" style="66" customWidth="1"/>
    <col min="13409" max="13415" width="7" style="66" hidden="1" customWidth="1"/>
    <col min="13416" max="13416" width="5" style="66" customWidth="1"/>
    <col min="13417" max="13418" width="7" style="66" hidden="1" customWidth="1"/>
    <col min="13419" max="13419" width="5" style="66" customWidth="1"/>
    <col min="13420" max="13426" width="7" style="66" hidden="1" customWidth="1"/>
    <col min="13427" max="13427" width="6.44140625" style="66" customWidth="1"/>
    <col min="13428" max="13473" width="7" style="66" hidden="1" customWidth="1"/>
    <col min="13474" max="13477" width="6.44140625" style="66" customWidth="1"/>
    <col min="13478" max="13478" width="6.88671875" style="66" customWidth="1"/>
    <col min="13479" max="13479" width="6.44140625" style="66" customWidth="1"/>
    <col min="13480" max="13496" width="7" style="66" hidden="1" customWidth="1"/>
    <col min="13497" max="13497" width="6.5546875" style="66" customWidth="1"/>
    <col min="13498" max="13498" width="6.44140625" style="66" customWidth="1"/>
    <col min="13499" max="13500" width="7" style="66" hidden="1" customWidth="1"/>
    <col min="13501" max="13501" width="6.44140625" style="66" customWidth="1"/>
    <col min="13502" max="13503" width="7" style="66" hidden="1" customWidth="1"/>
    <col min="13504" max="13504" width="7.44140625" style="66" customWidth="1"/>
    <col min="13505" max="13505" width="7" style="66" hidden="1" customWidth="1"/>
    <col min="13506" max="13506" width="6.44140625" style="66" customWidth="1"/>
    <col min="13507" max="13545" width="7" style="66" hidden="1" customWidth="1"/>
    <col min="13546" max="13546" width="7" style="66" hidden="1"/>
    <col min="13547" max="13547" width="41.44140625" style="66" customWidth="1"/>
    <col min="13548" max="13548" width="6.44140625" style="66" customWidth="1"/>
    <col min="13549" max="13549" width="14.6640625" style="66" customWidth="1"/>
    <col min="13550" max="13550" width="11.44140625" style="66" customWidth="1"/>
    <col min="13551" max="13552" width="13" style="66" customWidth="1"/>
    <col min="13553" max="13553" width="9.44140625" style="66" customWidth="1"/>
    <col min="13554" max="13564" width="7" style="66" hidden="1" customWidth="1"/>
    <col min="13565" max="13565" width="10.109375" style="66" customWidth="1"/>
    <col min="13566" max="13574" width="7" style="66" hidden="1" customWidth="1"/>
    <col min="13575" max="13575" width="6.33203125" style="66" customWidth="1"/>
    <col min="13576" max="13576" width="7" style="66" hidden="1" customWidth="1"/>
    <col min="13577" max="13577" width="10" style="66" customWidth="1"/>
    <col min="13578" max="13578" width="7" style="66" hidden="1" customWidth="1"/>
    <col min="13579" max="13580" width="11.44140625" style="66" customWidth="1"/>
    <col min="13581" max="13581" width="56.88671875" style="66" customWidth="1"/>
    <col min="13582" max="13582" width="9.109375" style="66" bestFit="1" customWidth="1"/>
    <col min="13583" max="13583" width="24.5546875" style="66" customWidth="1"/>
    <col min="13584" max="13584" width="9.5546875" style="66" customWidth="1"/>
    <col min="13585" max="13585" width="9.109375" style="66" bestFit="1" customWidth="1"/>
    <col min="13586" max="13627" width="7" style="66" hidden="1" customWidth="1"/>
    <col min="13628" max="13628" width="8.44140625" style="66" customWidth="1"/>
    <col min="13629" max="13663" width="7" style="66" hidden="1" customWidth="1"/>
    <col min="13664" max="13664" width="9.44140625" style="66" customWidth="1"/>
    <col min="13665" max="13671" width="7" style="66" hidden="1" customWidth="1"/>
    <col min="13672" max="13672" width="5" style="66" customWidth="1"/>
    <col min="13673" max="13674" width="7" style="66" hidden="1" customWidth="1"/>
    <col min="13675" max="13675" width="5" style="66" customWidth="1"/>
    <col min="13676" max="13682" width="7" style="66" hidden="1" customWidth="1"/>
    <col min="13683" max="13683" width="6.44140625" style="66" customWidth="1"/>
    <col min="13684" max="13729" width="7" style="66" hidden="1" customWidth="1"/>
    <col min="13730" max="13733" width="6.44140625" style="66" customWidth="1"/>
    <col min="13734" max="13734" width="6.88671875" style="66" customWidth="1"/>
    <col min="13735" max="13735" width="6.44140625" style="66" customWidth="1"/>
    <col min="13736" max="13752" width="7" style="66" hidden="1" customWidth="1"/>
    <col min="13753" max="13753" width="6.5546875" style="66" customWidth="1"/>
    <col min="13754" max="13754" width="6.44140625" style="66" customWidth="1"/>
    <col min="13755" max="13756" width="7" style="66" hidden="1" customWidth="1"/>
    <col min="13757" max="13757" width="6.44140625" style="66" customWidth="1"/>
    <col min="13758" max="13759" width="7" style="66" hidden="1" customWidth="1"/>
    <col min="13760" max="13760" width="7.44140625" style="66" customWidth="1"/>
    <col min="13761" max="13761" width="7" style="66" hidden="1" customWidth="1"/>
    <col min="13762" max="13762" width="6.44140625" style="66" customWidth="1"/>
    <col min="13763" max="13801" width="7" style="66" hidden="1" customWidth="1"/>
    <col min="13802" max="13802" width="7" style="66" hidden="1"/>
    <col min="13803" max="13803" width="41.44140625" style="66" customWidth="1"/>
    <col min="13804" max="13804" width="6.44140625" style="66" customWidth="1"/>
    <col min="13805" max="13805" width="14.6640625" style="66" customWidth="1"/>
    <col min="13806" max="13806" width="11.44140625" style="66" customWidth="1"/>
    <col min="13807" max="13808" width="13" style="66" customWidth="1"/>
    <col min="13809" max="13809" width="9.44140625" style="66" customWidth="1"/>
    <col min="13810" max="13820" width="7" style="66" hidden="1" customWidth="1"/>
    <col min="13821" max="13821" width="10.109375" style="66" customWidth="1"/>
    <col min="13822" max="13830" width="7" style="66" hidden="1" customWidth="1"/>
    <col min="13831" max="13831" width="6.33203125" style="66" customWidth="1"/>
    <col min="13832" max="13832" width="7" style="66" hidden="1" customWidth="1"/>
    <col min="13833" max="13833" width="10" style="66" customWidth="1"/>
    <col min="13834" max="13834" width="7" style="66" hidden="1" customWidth="1"/>
    <col min="13835" max="13836" width="11.44140625" style="66" customWidth="1"/>
    <col min="13837" max="13837" width="56.88671875" style="66" customWidth="1"/>
    <col min="13838" max="13838" width="9.109375" style="66" bestFit="1" customWidth="1"/>
    <col min="13839" max="13839" width="24.5546875" style="66" customWidth="1"/>
    <col min="13840" max="13840" width="9.5546875" style="66" customWidth="1"/>
    <col min="13841" max="13841" width="9.109375" style="66" bestFit="1" customWidth="1"/>
    <col min="13842" max="13883" width="7" style="66" hidden="1" customWidth="1"/>
    <col min="13884" max="13884" width="8.44140625" style="66" customWidth="1"/>
    <col min="13885" max="13919" width="7" style="66" hidden="1" customWidth="1"/>
    <col min="13920" max="13920" width="9.44140625" style="66" customWidth="1"/>
    <col min="13921" max="13927" width="7" style="66" hidden="1" customWidth="1"/>
    <col min="13928" max="13928" width="5" style="66" customWidth="1"/>
    <col min="13929" max="13930" width="7" style="66" hidden="1" customWidth="1"/>
    <col min="13931" max="13931" width="5" style="66" customWidth="1"/>
    <col min="13932" max="13938" width="7" style="66" hidden="1" customWidth="1"/>
    <col min="13939" max="13939" width="6.44140625" style="66" customWidth="1"/>
    <col min="13940" max="13985" width="7" style="66" hidden="1" customWidth="1"/>
    <col min="13986" max="13989" width="6.44140625" style="66" customWidth="1"/>
    <col min="13990" max="13990" width="6.88671875" style="66" customWidth="1"/>
    <col min="13991" max="13991" width="6.44140625" style="66" customWidth="1"/>
    <col min="13992" max="14008" width="7" style="66" hidden="1" customWidth="1"/>
    <col min="14009" max="14009" width="6.5546875" style="66" customWidth="1"/>
    <col min="14010" max="14010" width="6.44140625" style="66" customWidth="1"/>
    <col min="14011" max="14012" width="7" style="66" hidden="1" customWidth="1"/>
    <col min="14013" max="14013" width="6.44140625" style="66" customWidth="1"/>
    <col min="14014" max="14015" width="7" style="66" hidden="1" customWidth="1"/>
    <col min="14016" max="14016" width="7.44140625" style="66" customWidth="1"/>
    <col min="14017" max="14017" width="7" style="66" hidden="1" customWidth="1"/>
    <col min="14018" max="14018" width="6.44140625" style="66" customWidth="1"/>
    <col min="14019" max="14057" width="7" style="66" hidden="1" customWidth="1"/>
    <col min="14058" max="14058" width="7" style="66" hidden="1"/>
    <col min="14059" max="14059" width="41.44140625" style="66" customWidth="1"/>
    <col min="14060" max="14060" width="6.44140625" style="66" customWidth="1"/>
    <col min="14061" max="14061" width="14.6640625" style="66" customWidth="1"/>
    <col min="14062" max="14062" width="11.44140625" style="66" customWidth="1"/>
    <col min="14063" max="14064" width="13" style="66" customWidth="1"/>
    <col min="14065" max="14065" width="9.44140625" style="66" customWidth="1"/>
    <col min="14066" max="14076" width="7" style="66" hidden="1" customWidth="1"/>
    <col min="14077" max="14077" width="10.109375" style="66" customWidth="1"/>
    <col min="14078" max="14086" width="7" style="66" hidden="1" customWidth="1"/>
    <col min="14087" max="14087" width="6.33203125" style="66" customWidth="1"/>
    <col min="14088" max="14088" width="7" style="66" hidden="1" customWidth="1"/>
    <col min="14089" max="14089" width="10" style="66" customWidth="1"/>
    <col min="14090" max="14090" width="7" style="66" hidden="1" customWidth="1"/>
    <col min="14091" max="14092" width="11.44140625" style="66" customWidth="1"/>
    <col min="14093" max="14093" width="56.88671875" style="66" customWidth="1"/>
    <col min="14094" max="14094" width="9.109375" style="66" bestFit="1" customWidth="1"/>
    <col min="14095" max="14095" width="24.5546875" style="66" customWidth="1"/>
    <col min="14096" max="14096" width="9.5546875" style="66" customWidth="1"/>
    <col min="14097" max="14097" width="9.109375" style="66" bestFit="1" customWidth="1"/>
    <col min="14098" max="14139" width="7" style="66" hidden="1" customWidth="1"/>
    <col min="14140" max="14140" width="8.44140625" style="66" customWidth="1"/>
    <col min="14141" max="14175" width="7" style="66" hidden="1" customWidth="1"/>
    <col min="14176" max="14176" width="9.44140625" style="66" customWidth="1"/>
    <col min="14177" max="14183" width="7" style="66" hidden="1" customWidth="1"/>
    <col min="14184" max="14184" width="5" style="66" customWidth="1"/>
    <col min="14185" max="14186" width="7" style="66" hidden="1" customWidth="1"/>
    <col min="14187" max="14187" width="5" style="66" customWidth="1"/>
    <col min="14188" max="14194" width="7" style="66" hidden="1" customWidth="1"/>
    <col min="14195" max="14195" width="6.44140625" style="66" customWidth="1"/>
    <col min="14196" max="14241" width="7" style="66" hidden="1" customWidth="1"/>
    <col min="14242" max="14245" width="6.44140625" style="66" customWidth="1"/>
    <col min="14246" max="14246" width="6.88671875" style="66" customWidth="1"/>
    <col min="14247" max="14247" width="6.44140625" style="66" customWidth="1"/>
    <col min="14248" max="14264" width="7" style="66" hidden="1" customWidth="1"/>
    <col min="14265" max="14265" width="6.5546875" style="66" customWidth="1"/>
    <col min="14266" max="14266" width="6.44140625" style="66" customWidth="1"/>
    <col min="14267" max="14268" width="7" style="66" hidden="1" customWidth="1"/>
    <col min="14269" max="14269" width="6.44140625" style="66" customWidth="1"/>
    <col min="14270" max="14271" width="7" style="66" hidden="1" customWidth="1"/>
    <col min="14272" max="14272" width="7.44140625" style="66" customWidth="1"/>
    <col min="14273" max="14273" width="7" style="66" hidden="1" customWidth="1"/>
    <col min="14274" max="14274" width="6.44140625" style="66" customWidth="1"/>
    <col min="14275" max="14313" width="7" style="66" hidden="1" customWidth="1"/>
    <col min="14314" max="14314" width="7" style="66" hidden="1"/>
    <col min="14315" max="14315" width="41.44140625" style="66" customWidth="1"/>
    <col min="14316" max="14316" width="6.44140625" style="66" customWidth="1"/>
    <col min="14317" max="14317" width="14.6640625" style="66" customWidth="1"/>
    <col min="14318" max="14318" width="11.44140625" style="66" customWidth="1"/>
    <col min="14319" max="14320" width="13" style="66" customWidth="1"/>
    <col min="14321" max="14321" width="9.44140625" style="66" customWidth="1"/>
    <col min="14322" max="14332" width="7" style="66" hidden="1" customWidth="1"/>
    <col min="14333" max="14333" width="10.109375" style="66" customWidth="1"/>
    <col min="14334" max="14342" width="7" style="66" hidden="1" customWidth="1"/>
    <col min="14343" max="14343" width="6.33203125" style="66" customWidth="1"/>
    <col min="14344" max="14344" width="7" style="66" hidden="1" customWidth="1"/>
    <col min="14345" max="14345" width="10" style="66" customWidth="1"/>
    <col min="14346" max="14346" width="7" style="66" hidden="1" customWidth="1"/>
    <col min="14347" max="14348" width="11.44140625" style="66" customWidth="1"/>
    <col min="14349" max="14349" width="56.88671875" style="66" customWidth="1"/>
    <col min="14350" max="14350" width="9.109375" style="66" bestFit="1" customWidth="1"/>
    <col min="14351" max="14351" width="24.5546875" style="66" customWidth="1"/>
    <col min="14352" max="14352" width="9.5546875" style="66" customWidth="1"/>
    <col min="14353" max="14353" width="9.109375" style="66" bestFit="1" customWidth="1"/>
    <col min="14354" max="14395" width="7" style="66" hidden="1" customWidth="1"/>
    <col min="14396" max="14396" width="8.44140625" style="66" customWidth="1"/>
    <col min="14397" max="14431" width="7" style="66" hidden="1" customWidth="1"/>
    <col min="14432" max="14432" width="9.44140625" style="66" customWidth="1"/>
    <col min="14433" max="14439" width="7" style="66" hidden="1" customWidth="1"/>
    <col min="14440" max="14440" width="5" style="66" customWidth="1"/>
    <col min="14441" max="14442" width="7" style="66" hidden="1" customWidth="1"/>
    <col min="14443" max="14443" width="5" style="66" customWidth="1"/>
    <col min="14444" max="14450" width="7" style="66" hidden="1" customWidth="1"/>
    <col min="14451" max="14451" width="6.44140625" style="66" customWidth="1"/>
    <col min="14452" max="14497" width="7" style="66" hidden="1" customWidth="1"/>
    <col min="14498" max="14501" width="6.44140625" style="66" customWidth="1"/>
    <col min="14502" max="14502" width="6.88671875" style="66" customWidth="1"/>
    <col min="14503" max="14503" width="6.44140625" style="66" customWidth="1"/>
    <col min="14504" max="14520" width="7" style="66" hidden="1" customWidth="1"/>
    <col min="14521" max="14521" width="6.5546875" style="66" customWidth="1"/>
    <col min="14522" max="14522" width="6.44140625" style="66" customWidth="1"/>
    <col min="14523" max="14524" width="7" style="66" hidden="1" customWidth="1"/>
    <col min="14525" max="14525" width="6.44140625" style="66" customWidth="1"/>
    <col min="14526" max="14527" width="7" style="66" hidden="1" customWidth="1"/>
    <col min="14528" max="14528" width="7.44140625" style="66" customWidth="1"/>
    <col min="14529" max="14529" width="7" style="66" hidden="1" customWidth="1"/>
    <col min="14530" max="14530" width="6.44140625" style="66" customWidth="1"/>
    <col min="14531" max="14569" width="7" style="66" hidden="1" customWidth="1"/>
    <col min="14570" max="14570" width="7" style="66" hidden="1"/>
    <col min="14571" max="14571" width="41.44140625" style="66" customWidth="1"/>
    <col min="14572" max="14572" width="6.44140625" style="66" customWidth="1"/>
    <col min="14573" max="14573" width="14.6640625" style="66" customWidth="1"/>
    <col min="14574" max="14574" width="11.44140625" style="66" customWidth="1"/>
    <col min="14575" max="14576" width="13" style="66" customWidth="1"/>
    <col min="14577" max="14577" width="9.44140625" style="66" customWidth="1"/>
    <col min="14578" max="14588" width="7" style="66" hidden="1" customWidth="1"/>
    <col min="14589" max="14589" width="10.109375" style="66" customWidth="1"/>
    <col min="14590" max="14598" width="7" style="66" hidden="1" customWidth="1"/>
    <col min="14599" max="14599" width="6.33203125" style="66" customWidth="1"/>
    <col min="14600" max="14600" width="7" style="66" hidden="1" customWidth="1"/>
    <col min="14601" max="14601" width="10" style="66" customWidth="1"/>
    <col min="14602" max="14602" width="7" style="66" hidden="1" customWidth="1"/>
    <col min="14603" max="14604" width="11.44140625" style="66" customWidth="1"/>
    <col min="14605" max="14605" width="56.88671875" style="66" customWidth="1"/>
    <col min="14606" max="14606" width="9.109375" style="66" bestFit="1" customWidth="1"/>
    <col min="14607" max="14607" width="24.5546875" style="66" customWidth="1"/>
    <col min="14608" max="14608" width="9.5546875" style="66" customWidth="1"/>
    <col min="14609" max="14609" width="9.109375" style="66" bestFit="1" customWidth="1"/>
    <col min="14610" max="14651" width="7" style="66" hidden="1" customWidth="1"/>
    <col min="14652" max="14652" width="8.44140625" style="66" customWidth="1"/>
    <col min="14653" max="14687" width="7" style="66" hidden="1" customWidth="1"/>
    <col min="14688" max="14688" width="9.44140625" style="66" customWidth="1"/>
    <col min="14689" max="14695" width="7" style="66" hidden="1" customWidth="1"/>
    <col min="14696" max="14696" width="5" style="66" customWidth="1"/>
    <col min="14697" max="14698" width="7" style="66" hidden="1" customWidth="1"/>
    <col min="14699" max="14699" width="5" style="66" customWidth="1"/>
    <col min="14700" max="14706" width="7" style="66" hidden="1" customWidth="1"/>
    <col min="14707" max="14707" width="6.44140625" style="66" customWidth="1"/>
    <col min="14708" max="14753" width="7" style="66" hidden="1" customWidth="1"/>
    <col min="14754" max="14757" width="6.44140625" style="66" customWidth="1"/>
    <col min="14758" max="14758" width="6.88671875" style="66" customWidth="1"/>
    <col min="14759" max="14759" width="6.44140625" style="66" customWidth="1"/>
    <col min="14760" max="14776" width="7" style="66" hidden="1" customWidth="1"/>
    <col min="14777" max="14777" width="6.5546875" style="66" customWidth="1"/>
    <col min="14778" max="14778" width="6.44140625" style="66" customWidth="1"/>
    <col min="14779" max="14780" width="7" style="66" hidden="1" customWidth="1"/>
    <col min="14781" max="14781" width="6.44140625" style="66" customWidth="1"/>
    <col min="14782" max="14783" width="7" style="66" hidden="1" customWidth="1"/>
    <col min="14784" max="14784" width="7.44140625" style="66" customWidth="1"/>
    <col min="14785" max="14785" width="7" style="66" hidden="1" customWidth="1"/>
    <col min="14786" max="14786" width="6.44140625" style="66" customWidth="1"/>
    <col min="14787" max="14825" width="7" style="66" hidden="1" customWidth="1"/>
    <col min="14826" max="14826" width="7" style="66" hidden="1"/>
    <col min="14827" max="14827" width="41.44140625" style="66" customWidth="1"/>
    <col min="14828" max="14828" width="6.44140625" style="66" customWidth="1"/>
    <col min="14829" max="14829" width="14.6640625" style="66" customWidth="1"/>
    <col min="14830" max="14830" width="11.44140625" style="66" customWidth="1"/>
    <col min="14831" max="14832" width="13" style="66" customWidth="1"/>
    <col min="14833" max="14833" width="9.44140625" style="66" customWidth="1"/>
    <col min="14834" max="14844" width="7" style="66" hidden="1" customWidth="1"/>
    <col min="14845" max="14845" width="10.109375" style="66" customWidth="1"/>
    <col min="14846" max="14854" width="7" style="66" hidden="1" customWidth="1"/>
    <col min="14855" max="14855" width="6.33203125" style="66" customWidth="1"/>
    <col min="14856" max="14856" width="7" style="66" hidden="1" customWidth="1"/>
    <col min="14857" max="14857" width="10" style="66" customWidth="1"/>
    <col min="14858" max="14858" width="7" style="66" hidden="1" customWidth="1"/>
    <col min="14859" max="14860" width="11.44140625" style="66" customWidth="1"/>
    <col min="14861" max="14861" width="56.88671875" style="66" customWidth="1"/>
    <col min="14862" max="14862" width="9.109375" style="66" bestFit="1" customWidth="1"/>
    <col min="14863" max="14863" width="24.5546875" style="66" customWidth="1"/>
    <col min="14864" max="14864" width="9.5546875" style="66" customWidth="1"/>
    <col min="14865" max="14865" width="9.109375" style="66" bestFit="1" customWidth="1"/>
    <col min="14866" max="14907" width="7" style="66" hidden="1" customWidth="1"/>
    <col min="14908" max="14908" width="8.44140625" style="66" customWidth="1"/>
    <col min="14909" max="14943" width="7" style="66" hidden="1" customWidth="1"/>
    <col min="14944" max="14944" width="9.44140625" style="66" customWidth="1"/>
    <col min="14945" max="14951" width="7" style="66" hidden="1" customWidth="1"/>
    <col min="14952" max="14952" width="5" style="66" customWidth="1"/>
    <col min="14953" max="14954" width="7" style="66" hidden="1" customWidth="1"/>
    <col min="14955" max="14955" width="5" style="66" customWidth="1"/>
    <col min="14956" max="14962" width="7" style="66" hidden="1" customWidth="1"/>
    <col min="14963" max="14963" width="6.44140625" style="66" customWidth="1"/>
    <col min="14964" max="15009" width="7" style="66" hidden="1" customWidth="1"/>
    <col min="15010" max="15013" width="6.44140625" style="66" customWidth="1"/>
    <col min="15014" max="15014" width="6.88671875" style="66" customWidth="1"/>
    <col min="15015" max="15015" width="6.44140625" style="66" customWidth="1"/>
    <col min="15016" max="15032" width="7" style="66" hidden="1" customWidth="1"/>
    <col min="15033" max="15033" width="6.5546875" style="66" customWidth="1"/>
    <col min="15034" max="15034" width="6.44140625" style="66" customWidth="1"/>
    <col min="15035" max="15036" width="7" style="66" hidden="1" customWidth="1"/>
    <col min="15037" max="15037" width="6.44140625" style="66" customWidth="1"/>
    <col min="15038" max="15039" width="7" style="66" hidden="1" customWidth="1"/>
    <col min="15040" max="15040" width="7.44140625" style="66" customWidth="1"/>
    <col min="15041" max="15041" width="7" style="66" hidden="1" customWidth="1"/>
    <col min="15042" max="15042" width="6.44140625" style="66" customWidth="1"/>
    <col min="15043" max="15081" width="7" style="66" hidden="1" customWidth="1"/>
    <col min="15082" max="15082" width="7" style="66" hidden="1"/>
    <col min="15083" max="15083" width="41.44140625" style="66" customWidth="1"/>
    <col min="15084" max="15084" width="6.44140625" style="66" customWidth="1"/>
    <col min="15085" max="15085" width="14.6640625" style="66" customWidth="1"/>
    <col min="15086" max="15086" width="11.44140625" style="66" customWidth="1"/>
    <col min="15087" max="15088" width="13" style="66" customWidth="1"/>
    <col min="15089" max="15089" width="9.44140625" style="66" customWidth="1"/>
    <col min="15090" max="15100" width="7" style="66" hidden="1" customWidth="1"/>
    <col min="15101" max="15101" width="10.109375" style="66" customWidth="1"/>
    <col min="15102" max="15110" width="7" style="66" hidden="1" customWidth="1"/>
    <col min="15111" max="15111" width="6.33203125" style="66" customWidth="1"/>
    <col min="15112" max="15112" width="7" style="66" hidden="1" customWidth="1"/>
    <col min="15113" max="15113" width="10" style="66" customWidth="1"/>
    <col min="15114" max="15114" width="7" style="66" hidden="1" customWidth="1"/>
    <col min="15115" max="15116" width="11.44140625" style="66" customWidth="1"/>
    <col min="15117" max="15117" width="56.88671875" style="66" customWidth="1"/>
    <col min="15118" max="15118" width="9.109375" style="66" bestFit="1" customWidth="1"/>
    <col min="15119" max="15119" width="24.5546875" style="66" customWidth="1"/>
    <col min="15120" max="15120" width="9.5546875" style="66" customWidth="1"/>
    <col min="15121" max="15121" width="9.109375" style="66" bestFit="1" customWidth="1"/>
    <col min="15122" max="15163" width="7" style="66" hidden="1" customWidth="1"/>
    <col min="15164" max="15164" width="8.44140625" style="66" customWidth="1"/>
    <col min="15165" max="15199" width="7" style="66" hidden="1" customWidth="1"/>
    <col min="15200" max="15200" width="9.44140625" style="66" customWidth="1"/>
    <col min="15201" max="15207" width="7" style="66" hidden="1" customWidth="1"/>
    <col min="15208" max="15208" width="5" style="66" customWidth="1"/>
    <col min="15209" max="15210" width="7" style="66" hidden="1" customWidth="1"/>
    <col min="15211" max="15211" width="5" style="66" customWidth="1"/>
    <col min="15212" max="15218" width="7" style="66" hidden="1" customWidth="1"/>
    <col min="15219" max="15219" width="6.44140625" style="66" customWidth="1"/>
    <col min="15220" max="15265" width="7" style="66" hidden="1" customWidth="1"/>
    <col min="15266" max="15269" width="6.44140625" style="66" customWidth="1"/>
    <col min="15270" max="15270" width="6.88671875" style="66" customWidth="1"/>
    <col min="15271" max="15271" width="6.44140625" style="66" customWidth="1"/>
    <col min="15272" max="15288" width="7" style="66" hidden="1" customWidth="1"/>
    <col min="15289" max="15289" width="6.5546875" style="66" customWidth="1"/>
    <col min="15290" max="15290" width="6.44140625" style="66" customWidth="1"/>
    <col min="15291" max="15292" width="7" style="66" hidden="1" customWidth="1"/>
    <col min="15293" max="15293" width="6.44140625" style="66" customWidth="1"/>
    <col min="15294" max="15295" width="7" style="66" hidden="1" customWidth="1"/>
    <col min="15296" max="15296" width="7.44140625" style="66" customWidth="1"/>
    <col min="15297" max="15297" width="7" style="66" hidden="1" customWidth="1"/>
    <col min="15298" max="15298" width="6.44140625" style="66" customWidth="1"/>
    <col min="15299" max="15337" width="7" style="66" hidden="1" customWidth="1"/>
    <col min="15338" max="15338" width="7" style="66" hidden="1"/>
    <col min="15339" max="15339" width="41.44140625" style="66" customWidth="1"/>
    <col min="15340" max="15340" width="6.44140625" style="66" customWidth="1"/>
    <col min="15341" max="15341" width="14.6640625" style="66" customWidth="1"/>
    <col min="15342" max="15342" width="11.44140625" style="66" customWidth="1"/>
    <col min="15343" max="15344" width="13" style="66" customWidth="1"/>
    <col min="15345" max="15345" width="9.44140625" style="66" customWidth="1"/>
    <col min="15346" max="15356" width="7" style="66" hidden="1" customWidth="1"/>
    <col min="15357" max="15357" width="10.109375" style="66" customWidth="1"/>
    <col min="15358" max="15366" width="7" style="66" hidden="1" customWidth="1"/>
    <col min="15367" max="15367" width="6.33203125" style="66" customWidth="1"/>
    <col min="15368" max="15368" width="7" style="66" hidden="1" customWidth="1"/>
    <col min="15369" max="15369" width="10" style="66" customWidth="1"/>
    <col min="15370" max="15370" width="7" style="66" hidden="1" customWidth="1"/>
    <col min="15371" max="15372" width="11.44140625" style="66" customWidth="1"/>
    <col min="15373" max="15373" width="56.88671875" style="66" customWidth="1"/>
    <col min="15374" max="15374" width="9.109375" style="66" bestFit="1" customWidth="1"/>
    <col min="15375" max="15375" width="24.5546875" style="66" customWidth="1"/>
    <col min="15376" max="15376" width="9.5546875" style="66" customWidth="1"/>
    <col min="15377" max="15377" width="9.109375" style="66" bestFit="1" customWidth="1"/>
    <col min="15378" max="15419" width="7" style="66" hidden="1" customWidth="1"/>
    <col min="15420" max="15420" width="8.44140625" style="66" customWidth="1"/>
    <col min="15421" max="15455" width="7" style="66" hidden="1" customWidth="1"/>
    <col min="15456" max="15456" width="9.44140625" style="66" customWidth="1"/>
    <col min="15457" max="15463" width="7" style="66" hidden="1" customWidth="1"/>
    <col min="15464" max="15464" width="5" style="66" customWidth="1"/>
    <col min="15465" max="15466" width="7" style="66" hidden="1" customWidth="1"/>
    <col min="15467" max="15467" width="5" style="66" customWidth="1"/>
    <col min="15468" max="15474" width="7" style="66" hidden="1" customWidth="1"/>
    <col min="15475" max="15475" width="6.44140625" style="66" customWidth="1"/>
    <col min="15476" max="15521" width="7" style="66" hidden="1" customWidth="1"/>
    <col min="15522" max="15525" width="6.44140625" style="66" customWidth="1"/>
    <col min="15526" max="15526" width="6.88671875" style="66" customWidth="1"/>
    <col min="15527" max="15527" width="6.44140625" style="66" customWidth="1"/>
    <col min="15528" max="15544" width="7" style="66" hidden="1" customWidth="1"/>
    <col min="15545" max="15545" width="6.5546875" style="66" customWidth="1"/>
    <col min="15546" max="15546" width="6.44140625" style="66" customWidth="1"/>
    <col min="15547" max="15548" width="7" style="66" hidden="1" customWidth="1"/>
    <col min="15549" max="15549" width="6.44140625" style="66" customWidth="1"/>
    <col min="15550" max="15551" width="7" style="66" hidden="1" customWidth="1"/>
    <col min="15552" max="15552" width="7.44140625" style="66" customWidth="1"/>
    <col min="15553" max="15553" width="7" style="66" hidden="1" customWidth="1"/>
    <col min="15554" max="15554" width="6.44140625" style="66" customWidth="1"/>
    <col min="15555" max="15593" width="7" style="66" hidden="1" customWidth="1"/>
    <col min="15594" max="15594" width="7" style="66" hidden="1"/>
    <col min="15595" max="15595" width="41.44140625" style="66" customWidth="1"/>
    <col min="15596" max="15596" width="6.44140625" style="66" customWidth="1"/>
    <col min="15597" max="15597" width="14.6640625" style="66" customWidth="1"/>
    <col min="15598" max="15598" width="11.44140625" style="66" customWidth="1"/>
    <col min="15599" max="15600" width="13" style="66" customWidth="1"/>
    <col min="15601" max="15601" width="9.44140625" style="66" customWidth="1"/>
    <col min="15602" max="15612" width="7" style="66" hidden="1" customWidth="1"/>
    <col min="15613" max="15613" width="10.109375" style="66" customWidth="1"/>
    <col min="15614" max="15622" width="7" style="66" hidden="1" customWidth="1"/>
    <col min="15623" max="15623" width="6.33203125" style="66" customWidth="1"/>
    <col min="15624" max="15624" width="7" style="66" hidden="1" customWidth="1"/>
    <col min="15625" max="15625" width="10" style="66" customWidth="1"/>
    <col min="15626" max="15626" width="7" style="66" hidden="1" customWidth="1"/>
    <col min="15627" max="15628" width="11.44140625" style="66" customWidth="1"/>
    <col min="15629" max="15629" width="56.88671875" style="66" customWidth="1"/>
    <col min="15630" max="15630" width="9.109375" style="66" bestFit="1" customWidth="1"/>
    <col min="15631" max="15631" width="24.5546875" style="66" customWidth="1"/>
    <col min="15632" max="15632" width="9.5546875" style="66" customWidth="1"/>
    <col min="15633" max="15633" width="9.109375" style="66" bestFit="1" customWidth="1"/>
    <col min="15634" max="15675" width="7" style="66" hidden="1" customWidth="1"/>
    <col min="15676" max="15676" width="8.44140625" style="66" customWidth="1"/>
    <col min="15677" max="15711" width="7" style="66" hidden="1" customWidth="1"/>
    <col min="15712" max="15712" width="9.44140625" style="66" customWidth="1"/>
    <col min="15713" max="15719" width="7" style="66" hidden="1" customWidth="1"/>
    <col min="15720" max="15720" width="5" style="66" customWidth="1"/>
    <col min="15721" max="15722" width="7" style="66" hidden="1" customWidth="1"/>
    <col min="15723" max="15723" width="5" style="66" customWidth="1"/>
    <col min="15724" max="15730" width="7" style="66" hidden="1" customWidth="1"/>
    <col min="15731" max="15731" width="6.44140625" style="66" customWidth="1"/>
    <col min="15732" max="15777" width="7" style="66" hidden="1" customWidth="1"/>
    <col min="15778" max="15781" width="6.44140625" style="66" customWidth="1"/>
    <col min="15782" max="15782" width="6.88671875" style="66" customWidth="1"/>
    <col min="15783" max="15783" width="6.44140625" style="66" customWidth="1"/>
    <col min="15784" max="15800" width="7" style="66" hidden="1" customWidth="1"/>
    <col min="15801" max="15801" width="6.5546875" style="66" customWidth="1"/>
    <col min="15802" max="15802" width="6.44140625" style="66" customWidth="1"/>
    <col min="15803" max="15804" width="7" style="66" hidden="1" customWidth="1"/>
    <col min="15805" max="15805" width="6.44140625" style="66" customWidth="1"/>
    <col min="15806" max="15807" width="7" style="66" hidden="1" customWidth="1"/>
    <col min="15808" max="15808" width="7.44140625" style="66" customWidth="1"/>
    <col min="15809" max="15809" width="7" style="66" hidden="1" customWidth="1"/>
    <col min="15810" max="15810" width="6.44140625" style="66" customWidth="1"/>
    <col min="15811" max="15849" width="7" style="66" hidden="1" customWidth="1"/>
    <col min="15850" max="15850" width="7" style="66" hidden="1"/>
    <col min="15851" max="15851" width="41.44140625" style="66" customWidth="1"/>
    <col min="15852" max="15852" width="6.44140625" style="66" customWidth="1"/>
    <col min="15853" max="15853" width="14.6640625" style="66" customWidth="1"/>
    <col min="15854" max="15854" width="11.44140625" style="66" customWidth="1"/>
    <col min="15855" max="15856" width="13" style="66" customWidth="1"/>
    <col min="15857" max="15857" width="9.44140625" style="66" customWidth="1"/>
    <col min="15858" max="15868" width="7" style="66" hidden="1" customWidth="1"/>
    <col min="15869" max="15869" width="10.109375" style="66" customWidth="1"/>
    <col min="15870" max="15878" width="7" style="66" hidden="1" customWidth="1"/>
    <col min="15879" max="15879" width="6.33203125" style="66" customWidth="1"/>
    <col min="15880" max="15880" width="7" style="66" hidden="1" customWidth="1"/>
    <col min="15881" max="15881" width="10" style="66" customWidth="1"/>
    <col min="15882" max="15882" width="7" style="66" hidden="1" customWidth="1"/>
    <col min="15883" max="15884" width="11.44140625" style="66" customWidth="1"/>
    <col min="15885" max="15885" width="56.88671875" style="66" customWidth="1"/>
    <col min="15886" max="15886" width="9.109375" style="66" bestFit="1" customWidth="1"/>
    <col min="15887" max="15887" width="24.5546875" style="66" customWidth="1"/>
    <col min="15888" max="15888" width="9.5546875" style="66" customWidth="1"/>
    <col min="15889" max="15889" width="9.109375" style="66" bestFit="1" customWidth="1"/>
    <col min="15890" max="15931" width="7" style="66" hidden="1" customWidth="1"/>
    <col min="15932" max="15932" width="8.44140625" style="66" customWidth="1"/>
    <col min="15933" max="15967" width="7" style="66" hidden="1" customWidth="1"/>
    <col min="15968" max="15968" width="9.44140625" style="66" customWidth="1"/>
    <col min="15969" max="15975" width="7" style="66" hidden="1" customWidth="1"/>
    <col min="15976" max="15976" width="5" style="66" customWidth="1"/>
    <col min="15977" max="15978" width="7" style="66" hidden="1" customWidth="1"/>
    <col min="15979" max="15979" width="5" style="66" customWidth="1"/>
    <col min="15980" max="15986" width="7" style="66" hidden="1" customWidth="1"/>
    <col min="15987" max="15987" width="6.44140625" style="66" customWidth="1"/>
    <col min="15988" max="16033" width="7" style="66" hidden="1" customWidth="1"/>
    <col min="16034" max="16037" width="6.44140625" style="66" customWidth="1"/>
    <col min="16038" max="16038" width="6.88671875" style="66" customWidth="1"/>
    <col min="16039" max="16039" width="6.44140625" style="66" customWidth="1"/>
    <col min="16040" max="16056" width="7" style="66" hidden="1" customWidth="1"/>
    <col min="16057" max="16057" width="6.5546875" style="66" customWidth="1"/>
    <col min="16058" max="16058" width="6.44140625" style="66" customWidth="1"/>
    <col min="16059" max="16060" width="7" style="66" hidden="1" customWidth="1"/>
    <col min="16061" max="16061" width="6.44140625" style="66" customWidth="1"/>
    <col min="16062" max="16063" width="7" style="66" hidden="1" customWidth="1"/>
    <col min="16064" max="16064" width="7.44140625" style="66" customWidth="1"/>
    <col min="16065" max="16065" width="7" style="66" hidden="1" customWidth="1"/>
    <col min="16066" max="16066" width="6.44140625" style="66" customWidth="1"/>
    <col min="16067" max="16105" width="7" style="66" hidden="1" customWidth="1"/>
    <col min="16106" max="16384" width="7" style="66" hidden="1"/>
  </cols>
  <sheetData>
    <row r="1" spans="1:5" s="47" customFormat="1" ht="18.75" customHeight="1" x14ac:dyDescent="0.3">
      <c r="A1" s="83">
        <v>45389</v>
      </c>
      <c r="B1" s="69"/>
      <c r="C1" s="47" t="s">
        <v>338</v>
      </c>
      <c r="D1" s="70"/>
      <c r="E1" s="71"/>
    </row>
    <row r="2" spans="1:5" s="50" customFormat="1" ht="22.2" customHeight="1" x14ac:dyDescent="0.3">
      <c r="A2" s="279" t="s">
        <v>0</v>
      </c>
      <c r="B2" s="115" t="s">
        <v>345</v>
      </c>
      <c r="C2" s="116" t="s">
        <v>1</v>
      </c>
      <c r="D2" s="117" t="s">
        <v>357</v>
      </c>
      <c r="E2" s="118" t="s">
        <v>358</v>
      </c>
    </row>
    <row r="3" spans="1:5" s="52" customFormat="1" ht="16.8" hidden="1" x14ac:dyDescent="0.3">
      <c r="A3" s="278"/>
      <c r="B3" s="48"/>
      <c r="C3" s="4"/>
      <c r="D3" s="49"/>
      <c r="E3" s="51"/>
    </row>
    <row r="4" spans="1:5" s="57" customFormat="1" ht="36" hidden="1" customHeight="1" x14ac:dyDescent="0.3">
      <c r="A4" s="5" t="s">
        <v>2</v>
      </c>
      <c r="B4" s="53" t="s">
        <v>346</v>
      </c>
      <c r="C4" s="7"/>
      <c r="D4" s="54"/>
      <c r="E4" s="55">
        <f>+D4*C4</f>
        <v>0</v>
      </c>
    </row>
    <row r="5" spans="1:5" s="57" customFormat="1" ht="36" hidden="1" customHeight="1" x14ac:dyDescent="0.3">
      <c r="A5" s="8" t="s">
        <v>3</v>
      </c>
      <c r="B5" s="53" t="s">
        <v>347</v>
      </c>
      <c r="C5" s="7"/>
      <c r="D5" s="54"/>
      <c r="E5" s="55">
        <f t="shared" ref="E5:E68" si="0">+D5*C5</f>
        <v>0</v>
      </c>
    </row>
    <row r="6" spans="1:5" s="57" customFormat="1" ht="21.75" hidden="1" customHeight="1" x14ac:dyDescent="0.3">
      <c r="A6" s="5" t="s">
        <v>4</v>
      </c>
      <c r="B6" s="53" t="s">
        <v>346</v>
      </c>
      <c r="C6" s="7"/>
      <c r="D6" s="54"/>
      <c r="E6" s="55">
        <f t="shared" si="0"/>
        <v>0</v>
      </c>
    </row>
    <row r="7" spans="1:5" s="57" customFormat="1" ht="18" customHeight="1" x14ac:dyDescent="0.3">
      <c r="A7" s="72" t="s">
        <v>5</v>
      </c>
      <c r="B7" s="73" t="s">
        <v>346</v>
      </c>
      <c r="C7" s="74">
        <v>510</v>
      </c>
      <c r="D7" s="75">
        <v>8000</v>
      </c>
      <c r="E7" s="76">
        <f t="shared" si="0"/>
        <v>4080000</v>
      </c>
    </row>
    <row r="8" spans="1:5" s="57" customFormat="1" ht="20.25" hidden="1" customHeight="1" x14ac:dyDescent="0.3">
      <c r="A8" s="9" t="s">
        <v>6</v>
      </c>
      <c r="B8" s="53" t="s">
        <v>347</v>
      </c>
      <c r="C8" s="7"/>
      <c r="D8" s="54"/>
      <c r="E8" s="55">
        <f t="shared" si="0"/>
        <v>0</v>
      </c>
    </row>
    <row r="9" spans="1:5" s="57" customFormat="1" ht="21.75" hidden="1" customHeight="1" x14ac:dyDescent="0.3">
      <c r="A9" s="10" t="s">
        <v>7</v>
      </c>
      <c r="B9" s="53" t="s">
        <v>346</v>
      </c>
      <c r="C9" s="7"/>
      <c r="D9" s="59"/>
      <c r="E9" s="55">
        <f t="shared" si="0"/>
        <v>0</v>
      </c>
    </row>
    <row r="10" spans="1:5" s="57" customFormat="1" ht="21.75" hidden="1" customHeight="1" x14ac:dyDescent="0.3">
      <c r="A10" s="5" t="s">
        <v>8</v>
      </c>
      <c r="B10" s="53" t="s">
        <v>346</v>
      </c>
      <c r="C10" s="7"/>
      <c r="D10" s="54"/>
      <c r="E10" s="55">
        <f t="shared" si="0"/>
        <v>0</v>
      </c>
    </row>
    <row r="11" spans="1:5" s="57" customFormat="1" ht="21.75" hidden="1" customHeight="1" x14ac:dyDescent="0.3">
      <c r="A11" s="5" t="s">
        <v>9</v>
      </c>
      <c r="B11" s="53" t="s">
        <v>346</v>
      </c>
      <c r="C11" s="7"/>
      <c r="D11" s="54"/>
      <c r="E11" s="55">
        <f t="shared" si="0"/>
        <v>0</v>
      </c>
    </row>
    <row r="12" spans="1:5" s="57" customFormat="1" ht="20.25" hidden="1" customHeight="1" x14ac:dyDescent="0.3">
      <c r="A12" s="11" t="s">
        <v>10</v>
      </c>
      <c r="B12" s="53" t="s">
        <v>346</v>
      </c>
      <c r="C12" s="7"/>
      <c r="D12" s="54"/>
      <c r="E12" s="55">
        <f t="shared" si="0"/>
        <v>0</v>
      </c>
    </row>
    <row r="13" spans="1:5" s="57" customFormat="1" ht="21.75" hidden="1" customHeight="1" x14ac:dyDescent="0.3">
      <c r="A13" s="9" t="s">
        <v>11</v>
      </c>
      <c r="B13" s="53" t="s">
        <v>346</v>
      </c>
      <c r="C13" s="7"/>
      <c r="D13" s="54"/>
      <c r="E13" s="55">
        <f t="shared" si="0"/>
        <v>0</v>
      </c>
    </row>
    <row r="14" spans="1:5" s="57" customFormat="1" ht="20.25" customHeight="1" x14ac:dyDescent="0.3">
      <c r="A14" s="21" t="s">
        <v>12</v>
      </c>
      <c r="B14" s="73" t="s">
        <v>346</v>
      </c>
      <c r="C14" s="74">
        <v>60</v>
      </c>
      <c r="D14" s="75">
        <v>8000</v>
      </c>
      <c r="E14" s="76">
        <f t="shared" si="0"/>
        <v>480000</v>
      </c>
    </row>
    <row r="15" spans="1:5" s="57" customFormat="1" ht="39.9" hidden="1" customHeight="1" x14ac:dyDescent="0.3">
      <c r="A15" s="12" t="s">
        <v>13</v>
      </c>
      <c r="B15" s="53" t="s">
        <v>348</v>
      </c>
      <c r="C15" s="7"/>
      <c r="D15" s="54"/>
      <c r="E15" s="55">
        <f t="shared" si="0"/>
        <v>0</v>
      </c>
    </row>
    <row r="16" spans="1:5" s="57" customFormat="1" ht="21.75" hidden="1" customHeight="1" x14ac:dyDescent="0.3">
      <c r="A16" s="12" t="s">
        <v>14</v>
      </c>
      <c r="B16" s="53" t="s">
        <v>346</v>
      </c>
      <c r="C16" s="7"/>
      <c r="D16" s="54"/>
      <c r="E16" s="55">
        <f t="shared" si="0"/>
        <v>0</v>
      </c>
    </row>
    <row r="17" spans="1:5" s="57" customFormat="1" ht="21.75" hidden="1" customHeight="1" x14ac:dyDescent="0.3">
      <c r="A17" s="9" t="s">
        <v>15</v>
      </c>
      <c r="B17" s="53" t="s">
        <v>346</v>
      </c>
      <c r="C17" s="7"/>
      <c r="D17" s="54"/>
      <c r="E17" s="55">
        <f t="shared" si="0"/>
        <v>0</v>
      </c>
    </row>
    <row r="18" spans="1:5" s="57" customFormat="1" ht="21.75" hidden="1" customHeight="1" x14ac:dyDescent="0.3">
      <c r="A18" s="9" t="s">
        <v>16</v>
      </c>
      <c r="B18" s="53" t="s">
        <v>346</v>
      </c>
      <c r="C18" s="7"/>
      <c r="D18" s="54"/>
      <c r="E18" s="55">
        <f t="shared" si="0"/>
        <v>0</v>
      </c>
    </row>
    <row r="19" spans="1:5" s="57" customFormat="1" ht="20.25" hidden="1" customHeight="1" x14ac:dyDescent="0.3">
      <c r="A19" s="13" t="s">
        <v>17</v>
      </c>
      <c r="B19" s="53" t="s">
        <v>348</v>
      </c>
      <c r="C19" s="7"/>
      <c r="D19" s="54"/>
      <c r="E19" s="55">
        <f t="shared" si="0"/>
        <v>0</v>
      </c>
    </row>
    <row r="20" spans="1:5" s="57" customFormat="1" ht="21.75" hidden="1" customHeight="1" x14ac:dyDescent="0.3">
      <c r="A20" s="11" t="s">
        <v>18</v>
      </c>
      <c r="B20" s="53" t="s">
        <v>346</v>
      </c>
      <c r="C20" s="7"/>
      <c r="D20" s="54"/>
      <c r="E20" s="55">
        <f t="shared" si="0"/>
        <v>0</v>
      </c>
    </row>
    <row r="21" spans="1:5" s="57" customFormat="1" ht="21.75" customHeight="1" x14ac:dyDescent="0.3">
      <c r="A21" s="21" t="s">
        <v>19</v>
      </c>
      <c r="B21" s="73" t="s">
        <v>346</v>
      </c>
      <c r="C21" s="74">
        <v>100</v>
      </c>
      <c r="D21" s="75">
        <v>4000</v>
      </c>
      <c r="E21" s="76">
        <f t="shared" si="0"/>
        <v>400000</v>
      </c>
    </row>
    <row r="22" spans="1:5" s="57" customFormat="1" ht="21.75" hidden="1" customHeight="1" x14ac:dyDescent="0.3">
      <c r="A22" s="12" t="s">
        <v>20</v>
      </c>
      <c r="B22" s="53" t="s">
        <v>348</v>
      </c>
      <c r="C22" s="7"/>
      <c r="D22" s="54"/>
      <c r="E22" s="55">
        <f t="shared" si="0"/>
        <v>0</v>
      </c>
    </row>
    <row r="23" spans="1:5" s="57" customFormat="1" ht="20.25" customHeight="1" x14ac:dyDescent="0.3">
      <c r="A23" s="11" t="s">
        <v>21</v>
      </c>
      <c r="B23" s="73" t="s">
        <v>346</v>
      </c>
      <c r="C23" s="74">
        <v>1</v>
      </c>
      <c r="D23" s="75">
        <v>45000</v>
      </c>
      <c r="E23" s="76">
        <f t="shared" si="0"/>
        <v>45000</v>
      </c>
    </row>
    <row r="24" spans="1:5" s="57" customFormat="1" ht="21.75" hidden="1" customHeight="1" x14ac:dyDescent="0.3">
      <c r="A24" s="9" t="s">
        <v>22</v>
      </c>
      <c r="B24" s="53" t="s">
        <v>346</v>
      </c>
      <c r="C24" s="7"/>
      <c r="D24" s="54"/>
      <c r="E24" s="55">
        <f t="shared" si="0"/>
        <v>0</v>
      </c>
    </row>
    <row r="25" spans="1:5" s="57" customFormat="1" ht="21.75" hidden="1" customHeight="1" x14ac:dyDescent="0.3">
      <c r="A25" s="9" t="s">
        <v>23</v>
      </c>
      <c r="B25" s="53" t="s">
        <v>348</v>
      </c>
      <c r="C25" s="7"/>
      <c r="D25" s="54"/>
      <c r="E25" s="55">
        <f t="shared" si="0"/>
        <v>0</v>
      </c>
    </row>
    <row r="26" spans="1:5" s="57" customFormat="1" ht="20.25" hidden="1" customHeight="1" x14ac:dyDescent="0.3">
      <c r="A26" s="9" t="s">
        <v>24</v>
      </c>
      <c r="B26" s="53" t="s">
        <v>346</v>
      </c>
      <c r="C26" s="7"/>
      <c r="D26" s="54"/>
      <c r="E26" s="55">
        <f t="shared" si="0"/>
        <v>0</v>
      </c>
    </row>
    <row r="27" spans="1:5" s="57" customFormat="1" ht="21.75" hidden="1" customHeight="1" x14ac:dyDescent="0.3">
      <c r="A27" s="9" t="s">
        <v>25</v>
      </c>
      <c r="B27" s="53" t="s">
        <v>348</v>
      </c>
      <c r="C27" s="7"/>
      <c r="D27" s="54"/>
      <c r="E27" s="55">
        <f t="shared" si="0"/>
        <v>0</v>
      </c>
    </row>
    <row r="28" spans="1:5" s="57" customFormat="1" ht="21.75" hidden="1" customHeight="1" x14ac:dyDescent="0.3">
      <c r="A28" s="9" t="s">
        <v>26</v>
      </c>
      <c r="B28" s="53" t="s">
        <v>346</v>
      </c>
      <c r="C28" s="7"/>
      <c r="D28" s="54"/>
      <c r="E28" s="55">
        <f t="shared" si="0"/>
        <v>0</v>
      </c>
    </row>
    <row r="29" spans="1:5" s="57" customFormat="1" ht="20.25" hidden="1" customHeight="1" x14ac:dyDescent="0.3">
      <c r="A29" s="9" t="s">
        <v>27</v>
      </c>
      <c r="B29" s="53" t="s">
        <v>346</v>
      </c>
      <c r="C29" s="7"/>
      <c r="D29" s="54"/>
      <c r="E29" s="55">
        <f t="shared" si="0"/>
        <v>0</v>
      </c>
    </row>
    <row r="30" spans="1:5" s="57" customFormat="1" ht="20.25" hidden="1" customHeight="1" x14ac:dyDescent="0.3">
      <c r="A30" s="12" t="s">
        <v>28</v>
      </c>
      <c r="B30" s="53" t="s">
        <v>346</v>
      </c>
      <c r="C30" s="7"/>
      <c r="D30" s="54"/>
      <c r="E30" s="55">
        <f t="shared" si="0"/>
        <v>0</v>
      </c>
    </row>
    <row r="31" spans="1:5" s="57" customFormat="1" ht="21.75" hidden="1" customHeight="1" x14ac:dyDescent="0.3">
      <c r="A31" s="12" t="s">
        <v>29</v>
      </c>
      <c r="B31" s="53" t="s">
        <v>346</v>
      </c>
      <c r="C31" s="7"/>
      <c r="D31" s="54"/>
      <c r="E31" s="55">
        <f t="shared" si="0"/>
        <v>0</v>
      </c>
    </row>
    <row r="32" spans="1:5" s="57" customFormat="1" ht="21.75" hidden="1" customHeight="1" x14ac:dyDescent="0.3">
      <c r="A32" s="9" t="s">
        <v>30</v>
      </c>
      <c r="B32" s="53" t="s">
        <v>346</v>
      </c>
      <c r="C32" s="7"/>
      <c r="D32" s="54"/>
      <c r="E32" s="55">
        <f t="shared" si="0"/>
        <v>0</v>
      </c>
    </row>
    <row r="33" spans="1:5" s="57" customFormat="1" ht="21.75" hidden="1" customHeight="1" x14ac:dyDescent="0.3">
      <c r="A33" s="9" t="s">
        <v>31</v>
      </c>
      <c r="B33" s="53" t="s">
        <v>349</v>
      </c>
      <c r="C33" s="7"/>
      <c r="D33" s="54"/>
      <c r="E33" s="55">
        <f t="shared" si="0"/>
        <v>0</v>
      </c>
    </row>
    <row r="34" spans="1:5" s="57" customFormat="1" ht="21.75" hidden="1" customHeight="1" x14ac:dyDescent="0.3">
      <c r="A34" s="11" t="s">
        <v>32</v>
      </c>
      <c r="B34" s="53" t="s">
        <v>346</v>
      </c>
      <c r="C34" s="15"/>
      <c r="D34" s="54"/>
      <c r="E34" s="55">
        <f t="shared" si="0"/>
        <v>0</v>
      </c>
    </row>
    <row r="35" spans="1:5" s="57" customFormat="1" ht="21.75" hidden="1" customHeight="1" x14ac:dyDescent="0.3">
      <c r="A35" s="11" t="s">
        <v>33</v>
      </c>
      <c r="B35" s="53" t="s">
        <v>346</v>
      </c>
      <c r="C35" s="15"/>
      <c r="D35" s="54"/>
      <c r="E35" s="55">
        <f t="shared" si="0"/>
        <v>0</v>
      </c>
    </row>
    <row r="36" spans="1:5" s="57" customFormat="1" ht="20.25" hidden="1" customHeight="1" x14ac:dyDescent="0.3">
      <c r="A36" s="9" t="s">
        <v>34</v>
      </c>
      <c r="B36" s="53" t="s">
        <v>346</v>
      </c>
      <c r="C36" s="7"/>
      <c r="D36" s="54"/>
      <c r="E36" s="55">
        <f t="shared" si="0"/>
        <v>0</v>
      </c>
    </row>
    <row r="37" spans="1:5" s="57" customFormat="1" ht="21.75" hidden="1" customHeight="1" x14ac:dyDescent="0.3">
      <c r="A37" s="9" t="s">
        <v>35</v>
      </c>
      <c r="B37" s="53" t="s">
        <v>346</v>
      </c>
      <c r="C37" s="7"/>
      <c r="D37" s="54"/>
      <c r="E37" s="55">
        <f t="shared" si="0"/>
        <v>0</v>
      </c>
    </row>
    <row r="38" spans="1:5" s="57" customFormat="1" ht="20.25" hidden="1" customHeight="1" x14ac:dyDescent="0.3">
      <c r="A38" s="16" t="s">
        <v>36</v>
      </c>
      <c r="B38" s="53" t="s">
        <v>350</v>
      </c>
      <c r="C38" s="7"/>
      <c r="D38" s="54"/>
      <c r="E38" s="55">
        <f t="shared" si="0"/>
        <v>0</v>
      </c>
    </row>
    <row r="39" spans="1:5" s="57" customFormat="1" ht="20.25" hidden="1" customHeight="1" x14ac:dyDescent="0.3">
      <c r="A39" s="9" t="s">
        <v>37</v>
      </c>
      <c r="B39" s="53" t="s">
        <v>346</v>
      </c>
      <c r="C39" s="7"/>
      <c r="D39" s="54"/>
      <c r="E39" s="55">
        <f t="shared" si="0"/>
        <v>0</v>
      </c>
    </row>
    <row r="40" spans="1:5" s="57" customFormat="1" ht="21.75" hidden="1" customHeight="1" x14ac:dyDescent="0.3">
      <c r="A40" s="9" t="s">
        <v>38</v>
      </c>
      <c r="B40" s="53" t="s">
        <v>351</v>
      </c>
      <c r="C40" s="7"/>
      <c r="D40" s="54"/>
      <c r="E40" s="55">
        <f t="shared" si="0"/>
        <v>0</v>
      </c>
    </row>
    <row r="41" spans="1:5" s="57" customFormat="1" ht="21.75" hidden="1" customHeight="1" x14ac:dyDescent="0.3">
      <c r="A41" s="9" t="s">
        <v>39</v>
      </c>
      <c r="B41" s="53" t="s">
        <v>346</v>
      </c>
      <c r="C41" s="7"/>
      <c r="D41" s="54"/>
      <c r="E41" s="55">
        <f t="shared" si="0"/>
        <v>0</v>
      </c>
    </row>
    <row r="42" spans="1:5" s="57" customFormat="1" ht="21.75" hidden="1" customHeight="1" x14ac:dyDescent="0.3">
      <c r="A42" s="9" t="s">
        <v>40</v>
      </c>
      <c r="B42" s="53" t="s">
        <v>346</v>
      </c>
      <c r="C42" s="7"/>
      <c r="D42" s="54"/>
      <c r="E42" s="55">
        <f t="shared" si="0"/>
        <v>0</v>
      </c>
    </row>
    <row r="43" spans="1:5" s="57" customFormat="1" ht="20.25" hidden="1" customHeight="1" x14ac:dyDescent="0.3">
      <c r="A43" s="13" t="s">
        <v>41</v>
      </c>
      <c r="B43" s="53" t="s">
        <v>351</v>
      </c>
      <c r="C43" s="7"/>
      <c r="D43" s="54"/>
      <c r="E43" s="55">
        <f t="shared" si="0"/>
        <v>0</v>
      </c>
    </row>
    <row r="44" spans="1:5" s="57" customFormat="1" ht="20.25" hidden="1" customHeight="1" x14ac:dyDescent="0.3">
      <c r="A44" s="11" t="s">
        <v>42</v>
      </c>
      <c r="B44" s="53" t="s">
        <v>346</v>
      </c>
      <c r="C44" s="7"/>
      <c r="D44" s="54"/>
      <c r="E44" s="55">
        <f t="shared" si="0"/>
        <v>0</v>
      </c>
    </row>
    <row r="45" spans="1:5" s="57" customFormat="1" ht="20.25" hidden="1" customHeight="1" x14ac:dyDescent="0.3">
      <c r="A45" s="13" t="s">
        <v>43</v>
      </c>
      <c r="B45" s="53" t="s">
        <v>350</v>
      </c>
      <c r="C45" s="7"/>
      <c r="D45" s="54"/>
      <c r="E45" s="55">
        <f t="shared" si="0"/>
        <v>0</v>
      </c>
    </row>
    <row r="46" spans="1:5" s="57" customFormat="1" ht="20.25" customHeight="1" x14ac:dyDescent="0.3">
      <c r="A46" s="21" t="s">
        <v>44</v>
      </c>
      <c r="B46" s="73" t="s">
        <v>346</v>
      </c>
      <c r="C46" s="74">
        <v>8</v>
      </c>
      <c r="D46" s="75">
        <v>11000</v>
      </c>
      <c r="E46" s="76">
        <f t="shared" si="0"/>
        <v>88000</v>
      </c>
    </row>
    <row r="47" spans="1:5" s="57" customFormat="1" ht="21.75" hidden="1" customHeight="1" x14ac:dyDescent="0.3">
      <c r="A47" s="9" t="s">
        <v>45</v>
      </c>
      <c r="B47" s="53" t="s">
        <v>346</v>
      </c>
      <c r="C47" s="7"/>
      <c r="D47" s="54"/>
      <c r="E47" s="55">
        <f t="shared" si="0"/>
        <v>0</v>
      </c>
    </row>
    <row r="48" spans="1:5" s="57" customFormat="1" ht="21.75" customHeight="1" x14ac:dyDescent="0.3">
      <c r="A48" s="11" t="s">
        <v>46</v>
      </c>
      <c r="B48" s="73" t="s">
        <v>346</v>
      </c>
      <c r="C48" s="74">
        <v>470</v>
      </c>
      <c r="D48" s="75">
        <v>8000</v>
      </c>
      <c r="E48" s="76">
        <f t="shared" si="0"/>
        <v>3760000</v>
      </c>
    </row>
    <row r="49" spans="1:5" s="57" customFormat="1" ht="21.75" hidden="1" customHeight="1" x14ac:dyDescent="0.3">
      <c r="A49" s="17" t="s">
        <v>47</v>
      </c>
      <c r="B49" s="53" t="s">
        <v>346</v>
      </c>
      <c r="C49" s="7"/>
      <c r="D49" s="60"/>
      <c r="E49" s="55">
        <f t="shared" si="0"/>
        <v>0</v>
      </c>
    </row>
    <row r="50" spans="1:5" s="57" customFormat="1" ht="21.75" hidden="1" customHeight="1" x14ac:dyDescent="0.3">
      <c r="A50" s="16" t="s">
        <v>48</v>
      </c>
      <c r="B50" s="53" t="s">
        <v>352</v>
      </c>
      <c r="C50" s="7"/>
      <c r="D50" s="54"/>
      <c r="E50" s="55">
        <f t="shared" si="0"/>
        <v>0</v>
      </c>
    </row>
    <row r="51" spans="1:5" s="57" customFormat="1" ht="21.75" hidden="1" customHeight="1" x14ac:dyDescent="0.3">
      <c r="A51" s="16" t="s">
        <v>49</v>
      </c>
      <c r="B51" s="53" t="s">
        <v>352</v>
      </c>
      <c r="C51" s="7"/>
      <c r="D51" s="54"/>
      <c r="E51" s="55">
        <f t="shared" si="0"/>
        <v>0</v>
      </c>
    </row>
    <row r="52" spans="1:5" s="57" customFormat="1" ht="21.75" hidden="1" customHeight="1" x14ac:dyDescent="0.3">
      <c r="A52" s="16" t="s">
        <v>50</v>
      </c>
      <c r="B52" s="53" t="s">
        <v>346</v>
      </c>
      <c r="C52" s="7"/>
      <c r="D52" s="60"/>
      <c r="E52" s="55">
        <f t="shared" si="0"/>
        <v>0</v>
      </c>
    </row>
    <row r="53" spans="1:5" s="57" customFormat="1" ht="20.25" hidden="1" customHeight="1" x14ac:dyDescent="0.3">
      <c r="A53" s="9" t="s">
        <v>51</v>
      </c>
      <c r="B53" s="53" t="s">
        <v>346</v>
      </c>
      <c r="C53" s="7"/>
      <c r="D53" s="60"/>
      <c r="E53" s="55">
        <f t="shared" si="0"/>
        <v>0</v>
      </c>
    </row>
    <row r="54" spans="1:5" s="57" customFormat="1" ht="20.25" hidden="1" customHeight="1" x14ac:dyDescent="0.3">
      <c r="A54" s="11" t="s">
        <v>52</v>
      </c>
      <c r="B54" s="53" t="s">
        <v>346</v>
      </c>
      <c r="C54" s="7"/>
      <c r="D54" s="54"/>
      <c r="E54" s="55">
        <f t="shared" si="0"/>
        <v>0</v>
      </c>
    </row>
    <row r="55" spans="1:5" s="57" customFormat="1" ht="20.25" hidden="1" customHeight="1" x14ac:dyDescent="0.3">
      <c r="A55" s="9" t="s">
        <v>53</v>
      </c>
      <c r="B55" s="53" t="s">
        <v>346</v>
      </c>
      <c r="C55" s="7"/>
      <c r="D55" s="60"/>
      <c r="E55" s="55">
        <f t="shared" si="0"/>
        <v>0</v>
      </c>
    </row>
    <row r="56" spans="1:5" s="57" customFormat="1" ht="20.25" hidden="1" customHeight="1" x14ac:dyDescent="0.3">
      <c r="A56" s="9" t="s">
        <v>54</v>
      </c>
      <c r="B56" s="53" t="s">
        <v>346</v>
      </c>
      <c r="C56" s="7"/>
      <c r="D56" s="54"/>
      <c r="E56" s="55">
        <f t="shared" si="0"/>
        <v>0</v>
      </c>
    </row>
    <row r="57" spans="1:5" s="57" customFormat="1" ht="20.25" hidden="1" customHeight="1" x14ac:dyDescent="0.3">
      <c r="A57" s="16" t="s">
        <v>55</v>
      </c>
      <c r="B57" s="53" t="s">
        <v>352</v>
      </c>
      <c r="C57" s="7"/>
      <c r="D57" s="54"/>
      <c r="E57" s="55">
        <f t="shared" si="0"/>
        <v>0</v>
      </c>
    </row>
    <row r="58" spans="1:5" s="57" customFormat="1" ht="20.25" hidden="1" customHeight="1" x14ac:dyDescent="0.3">
      <c r="A58" s="9" t="s">
        <v>56</v>
      </c>
      <c r="B58" s="53" t="s">
        <v>349</v>
      </c>
      <c r="C58" s="7"/>
      <c r="D58" s="60"/>
      <c r="E58" s="55">
        <f t="shared" si="0"/>
        <v>0</v>
      </c>
    </row>
    <row r="59" spans="1:5" s="57" customFormat="1" ht="20.25" hidden="1" customHeight="1" x14ac:dyDescent="0.3">
      <c r="A59" s="18" t="s">
        <v>57</v>
      </c>
      <c r="B59" s="53" t="s">
        <v>346</v>
      </c>
      <c r="C59" s="7"/>
      <c r="D59" s="54"/>
      <c r="E59" s="55">
        <f t="shared" si="0"/>
        <v>0</v>
      </c>
    </row>
    <row r="60" spans="1:5" s="57" customFormat="1" ht="21.75" hidden="1" customHeight="1" x14ac:dyDescent="0.3">
      <c r="A60" s="9" t="s">
        <v>58</v>
      </c>
      <c r="B60" s="53" t="s">
        <v>346</v>
      </c>
      <c r="C60" s="7"/>
      <c r="D60" s="60"/>
      <c r="E60" s="55">
        <f t="shared" si="0"/>
        <v>0</v>
      </c>
    </row>
    <row r="61" spans="1:5" s="57" customFormat="1" ht="21.75" hidden="1" customHeight="1" x14ac:dyDescent="0.3">
      <c r="A61" s="9" t="s">
        <v>59</v>
      </c>
      <c r="B61" s="53" t="s">
        <v>346</v>
      </c>
      <c r="C61" s="7"/>
      <c r="D61" s="60"/>
      <c r="E61" s="55">
        <f t="shared" si="0"/>
        <v>0</v>
      </c>
    </row>
    <row r="62" spans="1:5" s="57" customFormat="1" ht="21.75" hidden="1" customHeight="1" x14ac:dyDescent="0.3">
      <c r="A62" s="19" t="s">
        <v>60</v>
      </c>
      <c r="B62" s="53" t="s">
        <v>346</v>
      </c>
      <c r="C62" s="7"/>
      <c r="D62" s="60"/>
      <c r="E62" s="55">
        <f t="shared" si="0"/>
        <v>0</v>
      </c>
    </row>
    <row r="63" spans="1:5" s="57" customFormat="1" ht="21.75" hidden="1" customHeight="1" x14ac:dyDescent="0.3">
      <c r="A63" s="20" t="s">
        <v>61</v>
      </c>
      <c r="B63" s="53" t="s">
        <v>346</v>
      </c>
      <c r="C63" s="7"/>
      <c r="D63" s="54"/>
      <c r="E63" s="55">
        <f t="shared" si="0"/>
        <v>0</v>
      </c>
    </row>
    <row r="64" spans="1:5" s="57" customFormat="1" ht="21.75" hidden="1" customHeight="1" x14ac:dyDescent="0.3">
      <c r="A64" s="12" t="s">
        <v>62</v>
      </c>
      <c r="B64" s="53" t="s">
        <v>352</v>
      </c>
      <c r="C64" s="7"/>
      <c r="D64" s="54"/>
      <c r="E64" s="55">
        <f t="shared" si="0"/>
        <v>0</v>
      </c>
    </row>
    <row r="65" spans="1:5" s="57" customFormat="1" ht="20.25" hidden="1" customHeight="1" x14ac:dyDescent="0.3">
      <c r="A65" s="11" t="s">
        <v>63</v>
      </c>
      <c r="B65" s="53" t="s">
        <v>346</v>
      </c>
      <c r="C65" s="7"/>
      <c r="D65" s="54"/>
      <c r="E65" s="55">
        <f t="shared" si="0"/>
        <v>0</v>
      </c>
    </row>
    <row r="66" spans="1:5" s="57" customFormat="1" ht="21.75" hidden="1" customHeight="1" x14ac:dyDescent="0.3">
      <c r="A66" s="12" t="s">
        <v>64</v>
      </c>
      <c r="B66" s="53" t="s">
        <v>346</v>
      </c>
      <c r="C66" s="7"/>
      <c r="D66" s="54"/>
      <c r="E66" s="55">
        <f t="shared" si="0"/>
        <v>0</v>
      </c>
    </row>
    <row r="67" spans="1:5" s="57" customFormat="1" ht="20.25" hidden="1" customHeight="1" x14ac:dyDescent="0.3">
      <c r="A67" s="12" t="s">
        <v>65</v>
      </c>
      <c r="B67" s="53" t="s">
        <v>346</v>
      </c>
      <c r="C67" s="7"/>
      <c r="D67" s="54"/>
      <c r="E67" s="55">
        <f t="shared" si="0"/>
        <v>0</v>
      </c>
    </row>
    <row r="68" spans="1:5" s="57" customFormat="1" ht="21.75" hidden="1" customHeight="1" x14ac:dyDescent="0.3">
      <c r="A68" s="12" t="s">
        <v>66</v>
      </c>
      <c r="B68" s="53" t="s">
        <v>352</v>
      </c>
      <c r="C68" s="7"/>
      <c r="D68" s="54"/>
      <c r="E68" s="55">
        <f t="shared" si="0"/>
        <v>0</v>
      </c>
    </row>
    <row r="69" spans="1:5" s="57" customFormat="1" ht="20.25" hidden="1" customHeight="1" x14ac:dyDescent="0.3">
      <c r="A69" s="19" t="s">
        <v>67</v>
      </c>
      <c r="B69" s="53" t="s">
        <v>346</v>
      </c>
      <c r="C69" s="7"/>
      <c r="D69" s="54"/>
      <c r="E69" s="55">
        <f t="shared" ref="E69:E132" si="1">+D69*C69</f>
        <v>0</v>
      </c>
    </row>
    <row r="70" spans="1:5" s="57" customFormat="1" ht="20.25" hidden="1" customHeight="1" x14ac:dyDescent="0.3">
      <c r="A70" s="9" t="s">
        <v>68</v>
      </c>
      <c r="B70" s="53" t="s">
        <v>352</v>
      </c>
      <c r="C70" s="7"/>
      <c r="D70" s="54"/>
      <c r="E70" s="55">
        <f t="shared" si="1"/>
        <v>0</v>
      </c>
    </row>
    <row r="71" spans="1:5" s="57" customFormat="1" ht="21.75" hidden="1" customHeight="1" x14ac:dyDescent="0.3">
      <c r="A71" s="9" t="s">
        <v>69</v>
      </c>
      <c r="B71" s="53" t="s">
        <v>350</v>
      </c>
      <c r="C71" s="7"/>
      <c r="D71" s="54"/>
      <c r="E71" s="55">
        <f t="shared" si="1"/>
        <v>0</v>
      </c>
    </row>
    <row r="72" spans="1:5" s="57" customFormat="1" ht="20.25" hidden="1" customHeight="1" x14ac:dyDescent="0.3">
      <c r="A72" s="12" t="s">
        <v>70</v>
      </c>
      <c r="B72" s="53" t="s">
        <v>346</v>
      </c>
      <c r="C72" s="7"/>
      <c r="D72" s="54"/>
      <c r="E72" s="55">
        <f t="shared" si="1"/>
        <v>0</v>
      </c>
    </row>
    <row r="73" spans="1:5" s="57" customFormat="1" ht="21.75" customHeight="1" x14ac:dyDescent="0.3">
      <c r="A73" s="21" t="s">
        <v>71</v>
      </c>
      <c r="B73" s="73" t="s">
        <v>346</v>
      </c>
      <c r="C73" s="74">
        <v>50</v>
      </c>
      <c r="D73" s="75">
        <v>15000</v>
      </c>
      <c r="E73" s="76">
        <f t="shared" si="1"/>
        <v>750000</v>
      </c>
    </row>
    <row r="74" spans="1:5" s="57" customFormat="1" ht="21.75" hidden="1" customHeight="1" x14ac:dyDescent="0.3">
      <c r="A74" s="13" t="s">
        <v>72</v>
      </c>
      <c r="B74" s="53" t="s">
        <v>350</v>
      </c>
      <c r="C74" s="7"/>
      <c r="D74" s="54"/>
      <c r="E74" s="55">
        <f t="shared" si="1"/>
        <v>0</v>
      </c>
    </row>
    <row r="75" spans="1:5" s="57" customFormat="1" ht="43.5" hidden="1" customHeight="1" x14ac:dyDescent="0.3">
      <c r="A75" s="9" t="s">
        <v>73</v>
      </c>
      <c r="B75" s="53" t="s">
        <v>353</v>
      </c>
      <c r="C75" s="7"/>
      <c r="D75" s="54"/>
      <c r="E75" s="55">
        <f t="shared" si="1"/>
        <v>0</v>
      </c>
    </row>
    <row r="76" spans="1:5" s="57" customFormat="1" ht="20.25" hidden="1" customHeight="1" x14ac:dyDescent="0.3">
      <c r="A76" s="9" t="s">
        <v>74</v>
      </c>
      <c r="B76" s="53" t="s">
        <v>346</v>
      </c>
      <c r="C76" s="7"/>
      <c r="D76" s="54"/>
      <c r="E76" s="55">
        <f t="shared" si="1"/>
        <v>0</v>
      </c>
    </row>
    <row r="77" spans="1:5" s="57" customFormat="1" ht="20.25" hidden="1" customHeight="1" x14ac:dyDescent="0.3">
      <c r="A77" s="9" t="s">
        <v>75</v>
      </c>
      <c r="B77" s="53" t="s">
        <v>346</v>
      </c>
      <c r="C77" s="7"/>
      <c r="D77" s="54"/>
      <c r="E77" s="55">
        <f t="shared" si="1"/>
        <v>0</v>
      </c>
    </row>
    <row r="78" spans="1:5" s="57" customFormat="1" ht="21.75" hidden="1" customHeight="1" x14ac:dyDescent="0.3">
      <c r="A78" s="12" t="s">
        <v>76</v>
      </c>
      <c r="B78" s="53" t="s">
        <v>346</v>
      </c>
      <c r="C78" s="15"/>
      <c r="D78" s="54"/>
      <c r="E78" s="55">
        <f t="shared" si="1"/>
        <v>0</v>
      </c>
    </row>
    <row r="79" spans="1:5" s="57" customFormat="1" ht="21.75" hidden="1" customHeight="1" x14ac:dyDescent="0.3">
      <c r="A79" s="12" t="s">
        <v>77</v>
      </c>
      <c r="B79" s="53" t="s">
        <v>346</v>
      </c>
      <c r="C79" s="15"/>
      <c r="D79" s="54"/>
      <c r="E79" s="55">
        <f t="shared" si="1"/>
        <v>0</v>
      </c>
    </row>
    <row r="80" spans="1:5" s="57" customFormat="1" ht="21.75" hidden="1" customHeight="1" x14ac:dyDescent="0.3">
      <c r="A80" s="12" t="s">
        <v>78</v>
      </c>
      <c r="B80" s="53" t="s">
        <v>350</v>
      </c>
      <c r="C80" s="15"/>
      <c r="D80" s="54"/>
      <c r="E80" s="55">
        <f t="shared" si="1"/>
        <v>0</v>
      </c>
    </row>
    <row r="81" spans="1:5" s="57" customFormat="1" ht="21.75" hidden="1" customHeight="1" x14ac:dyDescent="0.3">
      <c r="A81" s="9" t="s">
        <v>79</v>
      </c>
      <c r="B81" s="53" t="s">
        <v>346</v>
      </c>
      <c r="C81" s="7"/>
      <c r="D81" s="54"/>
      <c r="E81" s="55">
        <f t="shared" si="1"/>
        <v>0</v>
      </c>
    </row>
    <row r="82" spans="1:5" s="57" customFormat="1" ht="20.25" hidden="1" customHeight="1" x14ac:dyDescent="0.3">
      <c r="A82" s="9" t="s">
        <v>80</v>
      </c>
      <c r="B82" s="53" t="s">
        <v>346</v>
      </c>
      <c r="C82" s="7"/>
      <c r="D82" s="54"/>
      <c r="E82" s="55">
        <f t="shared" si="1"/>
        <v>0</v>
      </c>
    </row>
    <row r="83" spans="1:5" s="57" customFormat="1" ht="20.25" hidden="1" customHeight="1" x14ac:dyDescent="0.3">
      <c r="A83" s="9" t="s">
        <v>81</v>
      </c>
      <c r="B83" s="53" t="s">
        <v>349</v>
      </c>
      <c r="C83" s="7"/>
      <c r="D83" s="54"/>
      <c r="E83" s="55">
        <f t="shared" si="1"/>
        <v>0</v>
      </c>
    </row>
    <row r="84" spans="1:5" s="57" customFormat="1" ht="20.25" hidden="1" customHeight="1" x14ac:dyDescent="0.3">
      <c r="A84" s="9" t="s">
        <v>82</v>
      </c>
      <c r="B84" s="53" t="s">
        <v>346</v>
      </c>
      <c r="C84" s="7"/>
      <c r="D84" s="54"/>
      <c r="E84" s="55">
        <f t="shared" si="1"/>
        <v>0</v>
      </c>
    </row>
    <row r="85" spans="1:5" s="57" customFormat="1" ht="20.25" hidden="1" customHeight="1" x14ac:dyDescent="0.3">
      <c r="A85" s="9" t="s">
        <v>83</v>
      </c>
      <c r="B85" s="53" t="s">
        <v>349</v>
      </c>
      <c r="C85" s="7"/>
      <c r="D85" s="54"/>
      <c r="E85" s="55">
        <f t="shared" si="1"/>
        <v>0</v>
      </c>
    </row>
    <row r="86" spans="1:5" s="57" customFormat="1" ht="20.25" customHeight="1" x14ac:dyDescent="0.3">
      <c r="A86" s="21" t="s">
        <v>84</v>
      </c>
      <c r="B86" s="73" t="s">
        <v>346</v>
      </c>
      <c r="C86" s="74">
        <v>94</v>
      </c>
      <c r="D86" s="75">
        <v>9000</v>
      </c>
      <c r="E86" s="76">
        <f t="shared" si="1"/>
        <v>846000</v>
      </c>
    </row>
    <row r="87" spans="1:5" s="57" customFormat="1" ht="20.25" hidden="1" customHeight="1" x14ac:dyDescent="0.3">
      <c r="A87" s="21" t="s">
        <v>85</v>
      </c>
      <c r="B87" s="53" t="s">
        <v>354</v>
      </c>
      <c r="C87" s="7"/>
      <c r="D87" s="54"/>
      <c r="E87" s="55">
        <f t="shared" si="1"/>
        <v>0</v>
      </c>
    </row>
    <row r="88" spans="1:5" s="57" customFormat="1" ht="21.75" hidden="1" customHeight="1" x14ac:dyDescent="0.3">
      <c r="A88" s="21" t="s">
        <v>86</v>
      </c>
      <c r="B88" s="53" t="s">
        <v>352</v>
      </c>
      <c r="C88" s="7"/>
      <c r="D88" s="54"/>
      <c r="E88" s="55">
        <f t="shared" si="1"/>
        <v>0</v>
      </c>
    </row>
    <row r="89" spans="1:5" s="61" customFormat="1" ht="20.25" hidden="1" customHeight="1" x14ac:dyDescent="0.3">
      <c r="A89" s="21" t="s">
        <v>87</v>
      </c>
      <c r="B89" s="53" t="s">
        <v>352</v>
      </c>
      <c r="C89" s="7"/>
      <c r="D89" s="54"/>
      <c r="E89" s="55">
        <f t="shared" si="1"/>
        <v>0</v>
      </c>
    </row>
    <row r="90" spans="1:5" s="61" customFormat="1" ht="20.25" hidden="1" customHeight="1" x14ac:dyDescent="0.3">
      <c r="A90" s="11" t="s">
        <v>88</v>
      </c>
      <c r="B90" s="53" t="s">
        <v>346</v>
      </c>
      <c r="C90" s="7"/>
      <c r="D90" s="54"/>
      <c r="E90" s="55">
        <f t="shared" si="1"/>
        <v>0</v>
      </c>
    </row>
    <row r="91" spans="1:5" s="57" customFormat="1" ht="21.75" hidden="1" customHeight="1" x14ac:dyDescent="0.3">
      <c r="A91" s="13" t="s">
        <v>89</v>
      </c>
      <c r="B91" s="53" t="s">
        <v>350</v>
      </c>
      <c r="C91" s="7"/>
      <c r="D91" s="54"/>
      <c r="E91" s="55">
        <f t="shared" si="1"/>
        <v>0</v>
      </c>
    </row>
    <row r="92" spans="1:5" s="57" customFormat="1" ht="21.75" hidden="1" customHeight="1" x14ac:dyDescent="0.3">
      <c r="A92" s="11" t="s">
        <v>90</v>
      </c>
      <c r="B92" s="53" t="s">
        <v>346</v>
      </c>
      <c r="C92" s="7"/>
      <c r="D92" s="54"/>
      <c r="E92" s="55">
        <f t="shared" si="1"/>
        <v>0</v>
      </c>
    </row>
    <row r="93" spans="1:5" s="57" customFormat="1" ht="21.75" hidden="1" customHeight="1" x14ac:dyDescent="0.3">
      <c r="A93" s="9" t="s">
        <v>91</v>
      </c>
      <c r="B93" s="53" t="s">
        <v>346</v>
      </c>
      <c r="C93" s="7"/>
      <c r="D93" s="54"/>
      <c r="E93" s="55">
        <f t="shared" si="1"/>
        <v>0</v>
      </c>
    </row>
    <row r="94" spans="1:5" s="57" customFormat="1" ht="21.75" hidden="1" customHeight="1" x14ac:dyDescent="0.3">
      <c r="A94" s="9" t="s">
        <v>92</v>
      </c>
      <c r="B94" s="53" t="s">
        <v>349</v>
      </c>
      <c r="C94" s="7"/>
      <c r="D94" s="54"/>
      <c r="E94" s="55">
        <f t="shared" si="1"/>
        <v>0</v>
      </c>
    </row>
    <row r="95" spans="1:5" s="57" customFormat="1" ht="21.75" hidden="1" customHeight="1" x14ac:dyDescent="0.3">
      <c r="A95" s="11" t="s">
        <v>93</v>
      </c>
      <c r="B95" s="53" t="s">
        <v>346</v>
      </c>
      <c r="C95" s="7"/>
      <c r="D95" s="54"/>
      <c r="E95" s="55">
        <f t="shared" si="1"/>
        <v>0</v>
      </c>
    </row>
    <row r="96" spans="1:5" s="57" customFormat="1" ht="21.75" hidden="1" customHeight="1" x14ac:dyDescent="0.3">
      <c r="A96" s="11" t="s">
        <v>94</v>
      </c>
      <c r="B96" s="53" t="s">
        <v>349</v>
      </c>
      <c r="C96" s="7"/>
      <c r="D96" s="54"/>
      <c r="E96" s="55">
        <f t="shared" si="1"/>
        <v>0</v>
      </c>
    </row>
    <row r="97" spans="1:5" s="57" customFormat="1" ht="21.75" hidden="1" customHeight="1" x14ac:dyDescent="0.3">
      <c r="A97" s="9" t="s">
        <v>95</v>
      </c>
      <c r="B97" s="53" t="s">
        <v>346</v>
      </c>
      <c r="C97" s="15"/>
      <c r="D97" s="54"/>
      <c r="E97" s="55">
        <f t="shared" si="1"/>
        <v>0</v>
      </c>
    </row>
    <row r="98" spans="1:5" s="57" customFormat="1" ht="21.75" hidden="1" customHeight="1" x14ac:dyDescent="0.3">
      <c r="A98" s="21" t="s">
        <v>96</v>
      </c>
      <c r="B98" s="53" t="s">
        <v>349</v>
      </c>
      <c r="C98" s="7"/>
      <c r="D98" s="54"/>
      <c r="E98" s="55">
        <f t="shared" si="1"/>
        <v>0</v>
      </c>
    </row>
    <row r="99" spans="1:5" s="57" customFormat="1" ht="20.25" hidden="1" customHeight="1" x14ac:dyDescent="0.3">
      <c r="A99" s="11" t="s">
        <v>97</v>
      </c>
      <c r="B99" s="53" t="s">
        <v>346</v>
      </c>
      <c r="C99" s="7"/>
      <c r="D99" s="54"/>
      <c r="E99" s="55">
        <f t="shared" si="1"/>
        <v>0</v>
      </c>
    </row>
    <row r="100" spans="1:5" s="57" customFormat="1" ht="20.25" hidden="1" customHeight="1" x14ac:dyDescent="0.3">
      <c r="A100" s="11" t="s">
        <v>98</v>
      </c>
      <c r="B100" s="53" t="s">
        <v>346</v>
      </c>
      <c r="C100" s="7"/>
      <c r="D100" s="54"/>
      <c r="E100" s="55">
        <f t="shared" si="1"/>
        <v>0</v>
      </c>
    </row>
    <row r="101" spans="1:5" s="57" customFormat="1" ht="19.8" customHeight="1" x14ac:dyDescent="0.3">
      <c r="A101" s="21" t="s">
        <v>99</v>
      </c>
      <c r="B101" s="73" t="s">
        <v>346</v>
      </c>
      <c r="C101" s="74">
        <v>140</v>
      </c>
      <c r="D101" s="75">
        <v>7500</v>
      </c>
      <c r="E101" s="76">
        <f t="shared" si="1"/>
        <v>1050000</v>
      </c>
    </row>
    <row r="102" spans="1:5" s="57" customFormat="1" ht="20.25" hidden="1" customHeight="1" x14ac:dyDescent="0.3">
      <c r="A102" s="16" t="s">
        <v>100</v>
      </c>
      <c r="B102" s="53" t="s">
        <v>347</v>
      </c>
      <c r="C102" s="7"/>
      <c r="D102" s="54"/>
      <c r="E102" s="55">
        <f t="shared" si="1"/>
        <v>0</v>
      </c>
    </row>
    <row r="103" spans="1:5" s="57" customFormat="1" ht="21.75" hidden="1" customHeight="1" x14ac:dyDescent="0.3">
      <c r="A103" s="22" t="s">
        <v>101</v>
      </c>
      <c r="B103" s="53" t="s">
        <v>346</v>
      </c>
      <c r="C103" s="7"/>
      <c r="D103" s="54"/>
      <c r="E103" s="55">
        <f t="shared" si="1"/>
        <v>0</v>
      </c>
    </row>
    <row r="104" spans="1:5" s="57" customFormat="1" ht="20.25" hidden="1" customHeight="1" x14ac:dyDescent="0.3">
      <c r="A104" s="22" t="s">
        <v>102</v>
      </c>
      <c r="B104" s="53" t="s">
        <v>347</v>
      </c>
      <c r="C104" s="7"/>
      <c r="D104" s="54"/>
      <c r="E104" s="55">
        <f t="shared" si="1"/>
        <v>0</v>
      </c>
    </row>
    <row r="105" spans="1:5" s="57" customFormat="1" ht="20.25" hidden="1" customHeight="1" x14ac:dyDescent="0.3">
      <c r="A105" s="23" t="s">
        <v>103</v>
      </c>
      <c r="B105" s="53" t="s">
        <v>346</v>
      </c>
      <c r="C105" s="7"/>
      <c r="D105" s="54"/>
      <c r="E105" s="55">
        <f t="shared" si="1"/>
        <v>0</v>
      </c>
    </row>
    <row r="106" spans="1:5" s="57" customFormat="1" ht="20.25" hidden="1" customHeight="1" x14ac:dyDescent="0.3">
      <c r="A106" s="24" t="s">
        <v>104</v>
      </c>
      <c r="B106" s="53" t="s">
        <v>355</v>
      </c>
      <c r="C106" s="7"/>
      <c r="D106" s="54"/>
      <c r="E106" s="55">
        <f t="shared" si="1"/>
        <v>0</v>
      </c>
    </row>
    <row r="107" spans="1:5" s="57" customFormat="1" ht="0.6" hidden="1" customHeight="1" x14ac:dyDescent="0.3">
      <c r="A107" s="9" t="s">
        <v>105</v>
      </c>
      <c r="B107" s="53" t="s">
        <v>346</v>
      </c>
      <c r="C107" s="7"/>
      <c r="D107" s="54"/>
      <c r="E107" s="55">
        <f t="shared" si="1"/>
        <v>0</v>
      </c>
    </row>
    <row r="108" spans="1:5" s="57" customFormat="1" ht="20.25" customHeight="1" x14ac:dyDescent="0.3">
      <c r="A108" s="21" t="s">
        <v>106</v>
      </c>
      <c r="B108" s="73" t="s">
        <v>346</v>
      </c>
      <c r="C108" s="74">
        <v>35</v>
      </c>
      <c r="D108" s="75">
        <v>10000</v>
      </c>
      <c r="E108" s="76">
        <f t="shared" si="1"/>
        <v>350000</v>
      </c>
    </row>
    <row r="109" spans="1:5" s="57" customFormat="1" ht="21.75" hidden="1" customHeight="1" x14ac:dyDescent="0.3">
      <c r="A109" s="9" t="s">
        <v>107</v>
      </c>
      <c r="B109" s="53" t="s">
        <v>346</v>
      </c>
      <c r="C109" s="7"/>
      <c r="D109" s="54"/>
      <c r="E109" s="55">
        <f t="shared" si="1"/>
        <v>0</v>
      </c>
    </row>
    <row r="110" spans="1:5" s="57" customFormat="1" ht="21.75" hidden="1" customHeight="1" x14ac:dyDescent="0.3">
      <c r="A110" s="9" t="s">
        <v>108</v>
      </c>
      <c r="B110" s="53" t="s">
        <v>351</v>
      </c>
      <c r="C110" s="7"/>
      <c r="D110" s="54"/>
      <c r="E110" s="55">
        <f t="shared" si="1"/>
        <v>0</v>
      </c>
    </row>
    <row r="111" spans="1:5" s="57" customFormat="1" ht="21.75" hidden="1" customHeight="1" x14ac:dyDescent="0.3">
      <c r="A111" s="9" t="s">
        <v>109</v>
      </c>
      <c r="B111" s="53" t="s">
        <v>346</v>
      </c>
      <c r="C111" s="7"/>
      <c r="D111" s="54"/>
      <c r="E111" s="55">
        <f t="shared" si="1"/>
        <v>0</v>
      </c>
    </row>
    <row r="112" spans="1:5" s="57" customFormat="1" ht="21.75" hidden="1" customHeight="1" x14ac:dyDescent="0.3">
      <c r="A112" s="9" t="s">
        <v>110</v>
      </c>
      <c r="B112" s="53" t="s">
        <v>346</v>
      </c>
      <c r="C112" s="7"/>
      <c r="D112" s="54"/>
      <c r="E112" s="55">
        <f t="shared" si="1"/>
        <v>0</v>
      </c>
    </row>
    <row r="113" spans="1:5" s="57" customFormat="1" ht="21.75" hidden="1" customHeight="1" x14ac:dyDescent="0.3">
      <c r="A113" s="9" t="s">
        <v>111</v>
      </c>
      <c r="B113" s="53" t="s">
        <v>350</v>
      </c>
      <c r="C113" s="7"/>
      <c r="D113" s="54"/>
      <c r="E113" s="55">
        <f t="shared" si="1"/>
        <v>0</v>
      </c>
    </row>
    <row r="114" spans="1:5" s="57" customFormat="1" ht="21.75" hidden="1" customHeight="1" x14ac:dyDescent="0.3">
      <c r="A114" s="9" t="s">
        <v>112</v>
      </c>
      <c r="B114" s="53" t="s">
        <v>346</v>
      </c>
      <c r="C114" s="7"/>
      <c r="D114" s="54"/>
      <c r="E114" s="55">
        <f t="shared" si="1"/>
        <v>0</v>
      </c>
    </row>
    <row r="115" spans="1:5" s="57" customFormat="1" ht="21.75" hidden="1" customHeight="1" x14ac:dyDescent="0.3">
      <c r="A115" s="11" t="s">
        <v>113</v>
      </c>
      <c r="B115" s="53" t="s">
        <v>346</v>
      </c>
      <c r="C115" s="7"/>
      <c r="D115" s="54"/>
      <c r="E115" s="55">
        <f t="shared" si="1"/>
        <v>0</v>
      </c>
    </row>
    <row r="116" spans="1:5" s="57" customFormat="1" ht="21.75" hidden="1" customHeight="1" x14ac:dyDescent="0.3">
      <c r="A116" s="21" t="s">
        <v>114</v>
      </c>
      <c r="B116" s="53" t="s">
        <v>348</v>
      </c>
      <c r="C116" s="7"/>
      <c r="D116" s="54"/>
      <c r="E116" s="55">
        <f t="shared" si="1"/>
        <v>0</v>
      </c>
    </row>
    <row r="117" spans="1:5" s="57" customFormat="1" ht="21.75" hidden="1" customHeight="1" x14ac:dyDescent="0.3">
      <c r="A117" s="9" t="s">
        <v>115</v>
      </c>
      <c r="B117" s="53" t="s">
        <v>356</v>
      </c>
      <c r="C117" s="7"/>
      <c r="D117" s="54"/>
      <c r="E117" s="55">
        <f t="shared" si="1"/>
        <v>0</v>
      </c>
    </row>
    <row r="118" spans="1:5" s="57" customFormat="1" ht="21.75" hidden="1" customHeight="1" x14ac:dyDescent="0.3">
      <c r="A118" s="11" t="s">
        <v>116</v>
      </c>
      <c r="B118" s="53" t="s">
        <v>356</v>
      </c>
      <c r="C118" s="7"/>
      <c r="D118" s="54"/>
      <c r="E118" s="55">
        <f t="shared" si="1"/>
        <v>0</v>
      </c>
    </row>
    <row r="119" spans="1:5" s="57" customFormat="1" ht="21.75" hidden="1" customHeight="1" x14ac:dyDescent="0.3">
      <c r="A119" s="11" t="s">
        <v>117</v>
      </c>
      <c r="B119" s="53" t="s">
        <v>356</v>
      </c>
      <c r="C119" s="7"/>
      <c r="D119" s="54"/>
      <c r="E119" s="55">
        <f t="shared" si="1"/>
        <v>0</v>
      </c>
    </row>
    <row r="120" spans="1:5" s="57" customFormat="1" ht="21.75" customHeight="1" x14ac:dyDescent="0.3">
      <c r="A120" s="21" t="s">
        <v>118</v>
      </c>
      <c r="B120" s="73" t="s">
        <v>346</v>
      </c>
      <c r="C120" s="74">
        <v>130</v>
      </c>
      <c r="D120" s="75">
        <v>10000</v>
      </c>
      <c r="E120" s="76">
        <f t="shared" si="1"/>
        <v>1300000</v>
      </c>
    </row>
    <row r="121" spans="1:5" s="57" customFormat="1" ht="20.25" hidden="1" customHeight="1" x14ac:dyDescent="0.3">
      <c r="A121" s="10" t="s">
        <v>119</v>
      </c>
      <c r="B121" s="53" t="s">
        <v>346</v>
      </c>
      <c r="C121" s="7"/>
      <c r="D121" s="54"/>
      <c r="E121" s="55">
        <f t="shared" si="1"/>
        <v>0</v>
      </c>
    </row>
    <row r="122" spans="1:5" s="57" customFormat="1" ht="21.75" hidden="1" customHeight="1" x14ac:dyDescent="0.3">
      <c r="A122" s="13" t="s">
        <v>120</v>
      </c>
      <c r="B122" s="53" t="s">
        <v>352</v>
      </c>
      <c r="C122" s="7"/>
      <c r="D122" s="54"/>
      <c r="E122" s="55">
        <f t="shared" si="1"/>
        <v>0</v>
      </c>
    </row>
    <row r="123" spans="1:5" s="57" customFormat="1" ht="21.75" hidden="1" customHeight="1" x14ac:dyDescent="0.3">
      <c r="A123" s="12" t="s">
        <v>121</v>
      </c>
      <c r="B123" s="53" t="s">
        <v>352</v>
      </c>
      <c r="C123" s="15"/>
      <c r="D123" s="54"/>
      <c r="E123" s="55">
        <f t="shared" si="1"/>
        <v>0</v>
      </c>
    </row>
    <row r="124" spans="1:5" s="57" customFormat="1" ht="20.25" hidden="1" customHeight="1" x14ac:dyDescent="0.3">
      <c r="A124" s="12" t="s">
        <v>122</v>
      </c>
      <c r="B124" s="53" t="s">
        <v>346</v>
      </c>
      <c r="C124" s="15"/>
      <c r="D124" s="54"/>
      <c r="E124" s="55">
        <f t="shared" si="1"/>
        <v>0</v>
      </c>
    </row>
    <row r="125" spans="1:5" s="57" customFormat="1" ht="21.75" hidden="1" customHeight="1" x14ac:dyDescent="0.3">
      <c r="A125" s="12" t="s">
        <v>123</v>
      </c>
      <c r="B125" s="53" t="s">
        <v>346</v>
      </c>
      <c r="C125" s="15"/>
      <c r="D125" s="54"/>
      <c r="E125" s="55">
        <f t="shared" si="1"/>
        <v>0</v>
      </c>
    </row>
    <row r="126" spans="1:5" s="57" customFormat="1" ht="21.75" hidden="1" customHeight="1" x14ac:dyDescent="0.3">
      <c r="A126" s="12" t="s">
        <v>124</v>
      </c>
      <c r="B126" s="53" t="s">
        <v>346</v>
      </c>
      <c r="C126" s="26"/>
      <c r="D126" s="54"/>
      <c r="E126" s="55">
        <f t="shared" si="1"/>
        <v>0</v>
      </c>
    </row>
    <row r="127" spans="1:5" s="57" customFormat="1" ht="20.25" hidden="1" customHeight="1" x14ac:dyDescent="0.3">
      <c r="A127" s="27" t="s">
        <v>125</v>
      </c>
      <c r="B127" s="53" t="s">
        <v>350</v>
      </c>
      <c r="C127" s="7"/>
      <c r="D127" s="54"/>
      <c r="E127" s="55">
        <f t="shared" si="1"/>
        <v>0</v>
      </c>
    </row>
    <row r="128" spans="1:5" s="57" customFormat="1" ht="21.75" hidden="1" customHeight="1" x14ac:dyDescent="0.3">
      <c r="A128" s="12" t="s">
        <v>126</v>
      </c>
      <c r="B128" s="53" t="s">
        <v>346</v>
      </c>
      <c r="C128" s="15"/>
      <c r="D128" s="54"/>
      <c r="E128" s="55">
        <f t="shared" si="1"/>
        <v>0</v>
      </c>
    </row>
    <row r="129" spans="1:5" s="57" customFormat="1" ht="21.75" customHeight="1" x14ac:dyDescent="0.3">
      <c r="A129" s="21" t="s">
        <v>127</v>
      </c>
      <c r="B129" s="73" t="s">
        <v>346</v>
      </c>
      <c r="C129" s="74">
        <v>8</v>
      </c>
      <c r="D129" s="75">
        <v>9000</v>
      </c>
      <c r="E129" s="76">
        <f t="shared" si="1"/>
        <v>72000</v>
      </c>
    </row>
    <row r="130" spans="1:5" s="57" customFormat="1" ht="20.25" hidden="1" customHeight="1" x14ac:dyDescent="0.3">
      <c r="A130" s="9" t="s">
        <v>128</v>
      </c>
      <c r="B130" s="53" t="s">
        <v>354</v>
      </c>
      <c r="C130" s="7"/>
      <c r="D130" s="54"/>
      <c r="E130" s="55">
        <f t="shared" si="1"/>
        <v>0</v>
      </c>
    </row>
    <row r="131" spans="1:5" s="57" customFormat="1" ht="20.25" customHeight="1" x14ac:dyDescent="0.3">
      <c r="A131" s="21" t="s">
        <v>129</v>
      </c>
      <c r="B131" s="73" t="s">
        <v>346</v>
      </c>
      <c r="C131" s="74">
        <v>90</v>
      </c>
      <c r="D131" s="75">
        <v>8000</v>
      </c>
      <c r="E131" s="76">
        <f t="shared" si="1"/>
        <v>720000</v>
      </c>
    </row>
    <row r="132" spans="1:5" s="57" customFormat="1" ht="21.75" hidden="1" customHeight="1" x14ac:dyDescent="0.3">
      <c r="A132" s="16" t="s">
        <v>130</v>
      </c>
      <c r="B132" s="53" t="s">
        <v>349</v>
      </c>
      <c r="C132" s="7"/>
      <c r="D132" s="54"/>
      <c r="E132" s="55">
        <f t="shared" si="1"/>
        <v>0</v>
      </c>
    </row>
    <row r="133" spans="1:5" s="57" customFormat="1" ht="20.25" hidden="1" customHeight="1" x14ac:dyDescent="0.3">
      <c r="A133" s="12" t="s">
        <v>131</v>
      </c>
      <c r="B133" s="53" t="s">
        <v>346</v>
      </c>
      <c r="C133" s="7"/>
      <c r="D133" s="54"/>
      <c r="E133" s="55">
        <f t="shared" ref="E133:E196" si="2">+D133*C133</f>
        <v>0</v>
      </c>
    </row>
    <row r="134" spans="1:5" s="57" customFormat="1" ht="20.25" hidden="1" customHeight="1" x14ac:dyDescent="0.3">
      <c r="A134" s="12" t="s">
        <v>132</v>
      </c>
      <c r="B134" s="53" t="s">
        <v>349</v>
      </c>
      <c r="C134" s="7"/>
      <c r="D134" s="54"/>
      <c r="E134" s="55">
        <f t="shared" si="2"/>
        <v>0</v>
      </c>
    </row>
    <row r="135" spans="1:5" s="57" customFormat="1" ht="21.75" hidden="1" customHeight="1" x14ac:dyDescent="0.3">
      <c r="A135" s="9" t="s">
        <v>133</v>
      </c>
      <c r="B135" s="53" t="s">
        <v>346</v>
      </c>
      <c r="C135" s="7"/>
      <c r="D135" s="54"/>
      <c r="E135" s="55">
        <f t="shared" si="2"/>
        <v>0</v>
      </c>
    </row>
    <row r="136" spans="1:5" s="57" customFormat="1" ht="20.25" hidden="1" customHeight="1" x14ac:dyDescent="0.3">
      <c r="A136" s="9" t="s">
        <v>134</v>
      </c>
      <c r="B136" s="53" t="s">
        <v>346</v>
      </c>
      <c r="C136" s="7"/>
      <c r="D136" s="54"/>
      <c r="E136" s="55">
        <f t="shared" si="2"/>
        <v>0</v>
      </c>
    </row>
    <row r="137" spans="1:5" s="57" customFormat="1" ht="20.25" hidden="1" customHeight="1" x14ac:dyDescent="0.3">
      <c r="A137" s="9" t="s">
        <v>135</v>
      </c>
      <c r="B137" s="53" t="s">
        <v>346</v>
      </c>
      <c r="C137" s="15"/>
      <c r="D137" s="54"/>
      <c r="E137" s="55">
        <f t="shared" si="2"/>
        <v>0</v>
      </c>
    </row>
    <row r="138" spans="1:5" s="57" customFormat="1" ht="21.75" hidden="1" customHeight="1" x14ac:dyDescent="0.3">
      <c r="A138" s="9" t="s">
        <v>136</v>
      </c>
      <c r="B138" s="53" t="s">
        <v>350</v>
      </c>
      <c r="C138" s="15"/>
      <c r="D138" s="54"/>
      <c r="E138" s="55">
        <f t="shared" si="2"/>
        <v>0</v>
      </c>
    </row>
    <row r="139" spans="1:5" s="57" customFormat="1" ht="21.75" hidden="1" customHeight="1" x14ac:dyDescent="0.3">
      <c r="A139" s="9" t="s">
        <v>137</v>
      </c>
      <c r="B139" s="53"/>
      <c r="C139" s="7"/>
      <c r="D139" s="54"/>
      <c r="E139" s="55">
        <f t="shared" si="2"/>
        <v>0</v>
      </c>
    </row>
    <row r="140" spans="1:5" s="57" customFormat="1" ht="20.25" hidden="1" customHeight="1" x14ac:dyDescent="0.3">
      <c r="A140" s="9" t="s">
        <v>138</v>
      </c>
      <c r="B140" s="53" t="s">
        <v>346</v>
      </c>
      <c r="C140" s="15"/>
      <c r="D140" s="54"/>
      <c r="E140" s="55">
        <f t="shared" si="2"/>
        <v>0</v>
      </c>
    </row>
    <row r="141" spans="1:5" s="57" customFormat="1" ht="20.25" hidden="1" customHeight="1" x14ac:dyDescent="0.3">
      <c r="A141" s="9" t="s">
        <v>139</v>
      </c>
      <c r="B141" s="53" t="s">
        <v>350</v>
      </c>
      <c r="C141" s="15"/>
      <c r="D141" s="54"/>
      <c r="E141" s="55">
        <f t="shared" si="2"/>
        <v>0</v>
      </c>
    </row>
    <row r="142" spans="1:5" s="57" customFormat="1" ht="20.25" hidden="1" customHeight="1" x14ac:dyDescent="0.3">
      <c r="A142" s="9" t="s">
        <v>140</v>
      </c>
      <c r="B142" s="53" t="s">
        <v>346</v>
      </c>
      <c r="C142" s="15"/>
      <c r="D142" s="54"/>
      <c r="E142" s="55">
        <f t="shared" si="2"/>
        <v>0</v>
      </c>
    </row>
    <row r="143" spans="1:5" s="57" customFormat="1" ht="20.25" hidden="1" customHeight="1" x14ac:dyDescent="0.3">
      <c r="A143" s="9" t="s">
        <v>141</v>
      </c>
      <c r="B143" s="53" t="s">
        <v>350</v>
      </c>
      <c r="C143" s="15"/>
      <c r="D143" s="54"/>
      <c r="E143" s="55">
        <f t="shared" si="2"/>
        <v>0</v>
      </c>
    </row>
    <row r="144" spans="1:5" s="57" customFormat="1" ht="41.4" hidden="1" customHeight="1" x14ac:dyDescent="0.3">
      <c r="A144" s="9" t="s">
        <v>142</v>
      </c>
      <c r="B144" s="53" t="s">
        <v>346</v>
      </c>
      <c r="C144" s="15"/>
      <c r="D144" s="54"/>
      <c r="E144" s="55">
        <f t="shared" si="2"/>
        <v>0</v>
      </c>
    </row>
    <row r="145" spans="1:5" s="57" customFormat="1" ht="41.4" hidden="1" customHeight="1" x14ac:dyDescent="0.3">
      <c r="A145" s="9" t="s">
        <v>143</v>
      </c>
      <c r="B145" s="53" t="s">
        <v>346</v>
      </c>
      <c r="C145" s="15"/>
      <c r="D145" s="54"/>
      <c r="E145" s="55">
        <f t="shared" si="2"/>
        <v>0</v>
      </c>
    </row>
    <row r="146" spans="1:5" s="57" customFormat="1" ht="21.75" hidden="1" customHeight="1" x14ac:dyDescent="0.3">
      <c r="A146" s="9" t="s">
        <v>144</v>
      </c>
      <c r="B146" s="53" t="s">
        <v>346</v>
      </c>
      <c r="C146" s="15"/>
      <c r="D146" s="54"/>
      <c r="E146" s="55">
        <f t="shared" si="2"/>
        <v>0</v>
      </c>
    </row>
    <row r="147" spans="1:5" s="57" customFormat="1" ht="21.75" hidden="1" customHeight="1" x14ac:dyDescent="0.3">
      <c r="A147" s="9" t="s">
        <v>145</v>
      </c>
      <c r="B147" s="53" t="s">
        <v>350</v>
      </c>
      <c r="C147" s="15"/>
      <c r="D147" s="54"/>
      <c r="E147" s="55">
        <f t="shared" si="2"/>
        <v>0</v>
      </c>
    </row>
    <row r="148" spans="1:5" s="57" customFormat="1" ht="21.75" hidden="1" customHeight="1" x14ac:dyDescent="0.3">
      <c r="A148" s="9" t="s">
        <v>146</v>
      </c>
      <c r="B148" s="53" t="s">
        <v>346</v>
      </c>
      <c r="C148" s="7"/>
      <c r="D148" s="54"/>
      <c r="E148" s="55">
        <f t="shared" si="2"/>
        <v>0</v>
      </c>
    </row>
    <row r="149" spans="1:5" s="57" customFormat="1" ht="21.75" hidden="1" customHeight="1" x14ac:dyDescent="0.3">
      <c r="A149" s="9" t="s">
        <v>147</v>
      </c>
      <c r="B149" s="53" t="s">
        <v>346</v>
      </c>
      <c r="C149" s="7"/>
      <c r="D149" s="54"/>
      <c r="E149" s="55">
        <f t="shared" si="2"/>
        <v>0</v>
      </c>
    </row>
    <row r="150" spans="1:5" s="57" customFormat="1" ht="20.25" hidden="1" customHeight="1" x14ac:dyDescent="0.3">
      <c r="A150" s="9" t="s">
        <v>148</v>
      </c>
      <c r="B150" s="53" t="s">
        <v>346</v>
      </c>
      <c r="C150" s="7"/>
      <c r="D150" s="54"/>
      <c r="E150" s="55">
        <f t="shared" si="2"/>
        <v>0</v>
      </c>
    </row>
    <row r="151" spans="1:5" s="57" customFormat="1" ht="20.25" customHeight="1" x14ac:dyDescent="0.3">
      <c r="A151" s="21" t="s">
        <v>149</v>
      </c>
      <c r="B151" s="73" t="s">
        <v>349</v>
      </c>
      <c r="C151" s="74">
        <v>13</v>
      </c>
      <c r="D151" s="75">
        <v>9000</v>
      </c>
      <c r="E151" s="76">
        <f t="shared" si="2"/>
        <v>117000</v>
      </c>
    </row>
    <row r="152" spans="1:5" s="57" customFormat="1" ht="21.75" hidden="1" customHeight="1" x14ac:dyDescent="0.3">
      <c r="A152" s="9" t="s">
        <v>150</v>
      </c>
      <c r="B152" s="53" t="s">
        <v>349</v>
      </c>
      <c r="C152" s="7"/>
      <c r="D152" s="54"/>
      <c r="E152" s="55">
        <f t="shared" si="2"/>
        <v>0</v>
      </c>
    </row>
    <row r="153" spans="1:5" s="57" customFormat="1" ht="20.25" hidden="1" customHeight="1" x14ac:dyDescent="0.3">
      <c r="A153" s="16" t="s">
        <v>151</v>
      </c>
      <c r="B153" s="53" t="s">
        <v>349</v>
      </c>
      <c r="C153" s="7"/>
      <c r="D153" s="54"/>
      <c r="E153" s="55">
        <f t="shared" si="2"/>
        <v>0</v>
      </c>
    </row>
    <row r="154" spans="1:5" s="57" customFormat="1" ht="21.75" hidden="1" customHeight="1" x14ac:dyDescent="0.3">
      <c r="A154" s="9" t="s">
        <v>152</v>
      </c>
      <c r="B154" s="53" t="s">
        <v>346</v>
      </c>
      <c r="C154" s="7"/>
      <c r="D154" s="54"/>
      <c r="E154" s="55">
        <f t="shared" si="2"/>
        <v>0</v>
      </c>
    </row>
    <row r="155" spans="1:5" s="57" customFormat="1" ht="21.75" hidden="1" customHeight="1" x14ac:dyDescent="0.3">
      <c r="A155" s="9" t="s">
        <v>153</v>
      </c>
      <c r="B155" s="53" t="s">
        <v>346</v>
      </c>
      <c r="C155" s="7"/>
      <c r="D155" s="54"/>
      <c r="E155" s="55">
        <f t="shared" si="2"/>
        <v>0</v>
      </c>
    </row>
    <row r="156" spans="1:5" s="57" customFormat="1" ht="63" hidden="1" customHeight="1" x14ac:dyDescent="0.3">
      <c r="A156" s="9" t="s">
        <v>154</v>
      </c>
      <c r="B156" s="53" t="s">
        <v>349</v>
      </c>
      <c r="C156" s="7"/>
      <c r="D156" s="54"/>
      <c r="E156" s="55">
        <f t="shared" si="2"/>
        <v>0</v>
      </c>
    </row>
    <row r="157" spans="1:5" s="57" customFormat="1" ht="57" hidden="1" customHeight="1" x14ac:dyDescent="0.3">
      <c r="A157" s="9" t="s">
        <v>155</v>
      </c>
      <c r="B157" s="53" t="s">
        <v>349</v>
      </c>
      <c r="C157" s="7"/>
      <c r="D157" s="54"/>
      <c r="E157" s="55">
        <f t="shared" si="2"/>
        <v>0</v>
      </c>
    </row>
    <row r="158" spans="1:5" s="57" customFormat="1" ht="21.75" hidden="1" customHeight="1" x14ac:dyDescent="0.3">
      <c r="A158" s="9" t="s">
        <v>156</v>
      </c>
      <c r="B158" s="53" t="s">
        <v>349</v>
      </c>
      <c r="C158" s="15"/>
      <c r="D158" s="54"/>
      <c r="E158" s="55">
        <f t="shared" si="2"/>
        <v>0</v>
      </c>
    </row>
    <row r="159" spans="1:5" s="57" customFormat="1" ht="21.75" hidden="1" customHeight="1" x14ac:dyDescent="0.3">
      <c r="A159" s="17" t="s">
        <v>157</v>
      </c>
      <c r="B159" s="53" t="s">
        <v>346</v>
      </c>
      <c r="C159" s="15"/>
      <c r="D159" s="54"/>
      <c r="E159" s="55">
        <f t="shared" si="2"/>
        <v>0</v>
      </c>
    </row>
    <row r="160" spans="1:5" s="57" customFormat="1" ht="20.25" hidden="1" customHeight="1" x14ac:dyDescent="0.3">
      <c r="A160" s="9" t="s">
        <v>158</v>
      </c>
      <c r="B160" s="53" t="s">
        <v>350</v>
      </c>
      <c r="C160" s="15"/>
      <c r="D160" s="54"/>
      <c r="E160" s="55">
        <f t="shared" si="2"/>
        <v>0</v>
      </c>
    </row>
    <row r="161" spans="1:5" s="57" customFormat="1" ht="21.75" hidden="1" customHeight="1" x14ac:dyDescent="0.3">
      <c r="A161" s="9" t="s">
        <v>159</v>
      </c>
      <c r="B161" s="53" t="s">
        <v>346</v>
      </c>
      <c r="C161" s="7"/>
      <c r="D161" s="54"/>
      <c r="E161" s="55">
        <f t="shared" si="2"/>
        <v>0</v>
      </c>
    </row>
    <row r="162" spans="1:5" s="57" customFormat="1" ht="21.75" hidden="1" customHeight="1" x14ac:dyDescent="0.3">
      <c r="A162" s="16" t="s">
        <v>160</v>
      </c>
      <c r="B162" s="53" t="s">
        <v>350</v>
      </c>
      <c r="C162" s="7"/>
      <c r="D162" s="54"/>
      <c r="E162" s="55">
        <f t="shared" si="2"/>
        <v>0</v>
      </c>
    </row>
    <row r="163" spans="1:5" s="57" customFormat="1" ht="21.75" customHeight="1" x14ac:dyDescent="0.3">
      <c r="A163" s="21" t="s">
        <v>161</v>
      </c>
      <c r="B163" s="73" t="s">
        <v>350</v>
      </c>
      <c r="C163" s="74">
        <v>275</v>
      </c>
      <c r="D163" s="75">
        <v>7000</v>
      </c>
      <c r="E163" s="76">
        <f t="shared" si="2"/>
        <v>1925000</v>
      </c>
    </row>
    <row r="164" spans="1:5" s="57" customFormat="1" ht="20.25" hidden="1" customHeight="1" x14ac:dyDescent="0.3">
      <c r="A164" s="12" t="s">
        <v>162</v>
      </c>
      <c r="B164" s="53" t="s">
        <v>346</v>
      </c>
      <c r="C164" s="7"/>
      <c r="D164" s="54"/>
      <c r="E164" s="55">
        <f t="shared" si="2"/>
        <v>0</v>
      </c>
    </row>
    <row r="165" spans="1:5" s="62" customFormat="1" ht="20.25" hidden="1" customHeight="1" x14ac:dyDescent="0.3">
      <c r="A165" s="9" t="s">
        <v>163</v>
      </c>
      <c r="B165" s="53" t="s">
        <v>350</v>
      </c>
      <c r="C165" s="7"/>
      <c r="D165" s="54"/>
      <c r="E165" s="55">
        <f t="shared" si="2"/>
        <v>0</v>
      </c>
    </row>
    <row r="166" spans="1:5" s="57" customFormat="1" ht="21.75" hidden="1" customHeight="1" x14ac:dyDescent="0.3">
      <c r="A166" s="9" t="s">
        <v>164</v>
      </c>
      <c r="B166" s="53" t="s">
        <v>346</v>
      </c>
      <c r="C166" s="7"/>
      <c r="D166" s="54"/>
      <c r="E166" s="55">
        <f t="shared" si="2"/>
        <v>0</v>
      </c>
    </row>
    <row r="167" spans="1:5" s="57" customFormat="1" ht="20.25" hidden="1" customHeight="1" x14ac:dyDescent="0.3">
      <c r="A167" s="9" t="s">
        <v>165</v>
      </c>
      <c r="B167" s="53" t="s">
        <v>346</v>
      </c>
      <c r="C167" s="7"/>
      <c r="D167" s="54"/>
      <c r="E167" s="55">
        <f t="shared" si="2"/>
        <v>0</v>
      </c>
    </row>
    <row r="168" spans="1:5" s="57" customFormat="1" ht="20.25" hidden="1" customHeight="1" x14ac:dyDescent="0.3">
      <c r="A168" s="19" t="s">
        <v>166</v>
      </c>
      <c r="B168" s="53" t="s">
        <v>346</v>
      </c>
      <c r="C168" s="7"/>
      <c r="D168" s="54"/>
      <c r="E168" s="55">
        <f t="shared" si="2"/>
        <v>0</v>
      </c>
    </row>
    <row r="169" spans="1:5" s="57" customFormat="1" ht="20.25" hidden="1" customHeight="1" x14ac:dyDescent="0.3">
      <c r="A169" s="9" t="s">
        <v>167</v>
      </c>
      <c r="B169" s="53" t="s">
        <v>349</v>
      </c>
      <c r="C169" s="7"/>
      <c r="D169" s="54"/>
      <c r="E169" s="55">
        <f t="shared" si="2"/>
        <v>0</v>
      </c>
    </row>
    <row r="170" spans="1:5" s="57" customFormat="1" ht="21.75" hidden="1" customHeight="1" x14ac:dyDescent="0.3">
      <c r="A170" s="29" t="s">
        <v>168</v>
      </c>
      <c r="B170" s="63" t="s">
        <v>346</v>
      </c>
      <c r="C170" s="31"/>
      <c r="D170" s="64"/>
      <c r="E170" s="55">
        <f t="shared" si="2"/>
        <v>0</v>
      </c>
    </row>
    <row r="171" spans="1:5" s="57" customFormat="1" ht="21.75" hidden="1" customHeight="1" x14ac:dyDescent="0.3">
      <c r="A171" s="11" t="s">
        <v>169</v>
      </c>
      <c r="B171" s="53" t="s">
        <v>346</v>
      </c>
      <c r="C171" s="7"/>
      <c r="D171" s="54"/>
      <c r="E171" s="55">
        <f t="shared" si="2"/>
        <v>0</v>
      </c>
    </row>
    <row r="172" spans="1:5" s="57" customFormat="1" ht="21.75" hidden="1" customHeight="1" x14ac:dyDescent="0.3">
      <c r="A172" s="9" t="s">
        <v>170</v>
      </c>
      <c r="B172" s="53" t="s">
        <v>346</v>
      </c>
      <c r="C172" s="7"/>
      <c r="D172" s="54"/>
      <c r="E172" s="55">
        <f t="shared" si="2"/>
        <v>0</v>
      </c>
    </row>
    <row r="173" spans="1:5" s="57" customFormat="1" ht="21.75" hidden="1" customHeight="1" x14ac:dyDescent="0.3">
      <c r="A173" s="9" t="s">
        <v>171</v>
      </c>
      <c r="B173" s="53" t="s">
        <v>346</v>
      </c>
      <c r="C173" s="7"/>
      <c r="D173" s="54"/>
      <c r="E173" s="55">
        <f t="shared" si="2"/>
        <v>0</v>
      </c>
    </row>
    <row r="174" spans="1:5" s="57" customFormat="1" ht="20.25" hidden="1" customHeight="1" x14ac:dyDescent="0.3">
      <c r="A174" s="12" t="s">
        <v>172</v>
      </c>
      <c r="B174" s="53" t="s">
        <v>346</v>
      </c>
      <c r="C174" s="7"/>
      <c r="D174" s="54"/>
      <c r="E174" s="55">
        <f t="shared" si="2"/>
        <v>0</v>
      </c>
    </row>
    <row r="175" spans="1:5" s="57" customFormat="1" ht="21.75" hidden="1" customHeight="1" x14ac:dyDescent="0.3">
      <c r="A175" s="9" t="s">
        <v>173</v>
      </c>
      <c r="B175" s="53" t="s">
        <v>346</v>
      </c>
      <c r="C175" s="7"/>
      <c r="D175" s="54"/>
      <c r="E175" s="55">
        <f t="shared" si="2"/>
        <v>0</v>
      </c>
    </row>
    <row r="176" spans="1:5" s="57" customFormat="1" ht="20.25" hidden="1" customHeight="1" x14ac:dyDescent="0.3">
      <c r="A176" s="9" t="s">
        <v>174</v>
      </c>
      <c r="B176" s="53" t="s">
        <v>346</v>
      </c>
      <c r="C176" s="7"/>
      <c r="D176" s="54"/>
      <c r="E176" s="55">
        <f t="shared" si="2"/>
        <v>0</v>
      </c>
    </row>
    <row r="177" spans="1:5" s="57" customFormat="1" ht="21.75" hidden="1" customHeight="1" x14ac:dyDescent="0.3">
      <c r="A177" s="12" t="s">
        <v>175</v>
      </c>
      <c r="B177" s="53" t="s">
        <v>346</v>
      </c>
      <c r="C177" s="7"/>
      <c r="D177" s="54"/>
      <c r="E177" s="55">
        <f t="shared" si="2"/>
        <v>0</v>
      </c>
    </row>
    <row r="178" spans="1:5" s="57" customFormat="1" ht="21.75" hidden="1" customHeight="1" x14ac:dyDescent="0.3">
      <c r="A178" s="12" t="s">
        <v>176</v>
      </c>
      <c r="B178" s="53" t="s">
        <v>346</v>
      </c>
      <c r="C178" s="7"/>
      <c r="D178" s="54"/>
      <c r="E178" s="55">
        <f t="shared" si="2"/>
        <v>0</v>
      </c>
    </row>
    <row r="179" spans="1:5" s="57" customFormat="1" ht="21.75" customHeight="1" x14ac:dyDescent="0.3">
      <c r="A179" s="11" t="s">
        <v>177</v>
      </c>
      <c r="B179" s="73" t="s">
        <v>346</v>
      </c>
      <c r="C179" s="74">
        <v>1680</v>
      </c>
      <c r="D179" s="75">
        <v>7000</v>
      </c>
      <c r="E179" s="76">
        <f t="shared" si="2"/>
        <v>11760000</v>
      </c>
    </row>
    <row r="180" spans="1:5" s="57" customFormat="1" ht="20.25" hidden="1" customHeight="1" x14ac:dyDescent="0.3">
      <c r="A180" s="9" t="s">
        <v>178</v>
      </c>
      <c r="B180" s="53" t="s">
        <v>349</v>
      </c>
      <c r="C180" s="7"/>
      <c r="D180" s="54"/>
      <c r="E180" s="55">
        <f t="shared" si="2"/>
        <v>0</v>
      </c>
    </row>
    <row r="181" spans="1:5" s="57" customFormat="1" ht="21.75" hidden="1" customHeight="1" x14ac:dyDescent="0.3">
      <c r="A181" s="12" t="s">
        <v>179</v>
      </c>
      <c r="B181" s="53" t="s">
        <v>346</v>
      </c>
      <c r="C181" s="7"/>
      <c r="D181" s="54"/>
      <c r="E181" s="55">
        <f t="shared" si="2"/>
        <v>0</v>
      </c>
    </row>
    <row r="182" spans="1:5" s="57" customFormat="1" ht="21.75" hidden="1" customHeight="1" x14ac:dyDescent="0.3">
      <c r="A182" s="12" t="s">
        <v>180</v>
      </c>
      <c r="B182" s="53" t="s">
        <v>346</v>
      </c>
      <c r="C182" s="7"/>
      <c r="D182" s="54"/>
      <c r="E182" s="55">
        <f t="shared" si="2"/>
        <v>0</v>
      </c>
    </row>
    <row r="183" spans="1:5" s="57" customFormat="1" ht="20.25" hidden="1" customHeight="1" x14ac:dyDescent="0.3">
      <c r="A183" s="12" t="s">
        <v>181</v>
      </c>
      <c r="B183" s="53" t="s">
        <v>349</v>
      </c>
      <c r="C183" s="7"/>
      <c r="D183" s="54"/>
      <c r="E183" s="55">
        <f t="shared" si="2"/>
        <v>0</v>
      </c>
    </row>
    <row r="184" spans="1:5" s="57" customFormat="1" ht="20.25" hidden="1" customHeight="1" x14ac:dyDescent="0.3">
      <c r="A184" s="9" t="s">
        <v>182</v>
      </c>
      <c r="B184" s="53" t="s">
        <v>349</v>
      </c>
      <c r="C184" s="7"/>
      <c r="D184" s="54"/>
      <c r="E184" s="55">
        <f t="shared" si="2"/>
        <v>0</v>
      </c>
    </row>
    <row r="185" spans="1:5" s="57" customFormat="1" ht="20.25" hidden="1" customHeight="1" x14ac:dyDescent="0.3">
      <c r="A185" s="16" t="s">
        <v>183</v>
      </c>
      <c r="B185" s="53" t="s">
        <v>346</v>
      </c>
      <c r="C185" s="7"/>
      <c r="D185" s="54"/>
      <c r="E185" s="55">
        <f t="shared" si="2"/>
        <v>0</v>
      </c>
    </row>
    <row r="186" spans="1:5" s="57" customFormat="1" ht="20.25" hidden="1" customHeight="1" x14ac:dyDescent="0.3">
      <c r="A186" s="16" t="s">
        <v>184</v>
      </c>
      <c r="B186" s="53" t="s">
        <v>346</v>
      </c>
      <c r="C186" s="7"/>
      <c r="D186" s="54"/>
      <c r="E186" s="55">
        <f t="shared" si="2"/>
        <v>0</v>
      </c>
    </row>
    <row r="187" spans="1:5" s="57" customFormat="1" ht="20.25" hidden="1" customHeight="1" x14ac:dyDescent="0.3">
      <c r="A187" s="16" t="s">
        <v>185</v>
      </c>
      <c r="B187" s="53" t="s">
        <v>346</v>
      </c>
      <c r="C187" s="7"/>
      <c r="D187" s="54"/>
      <c r="E187" s="55">
        <f t="shared" si="2"/>
        <v>0</v>
      </c>
    </row>
    <row r="188" spans="1:5" s="57" customFormat="1" ht="20.25" hidden="1" customHeight="1" x14ac:dyDescent="0.3">
      <c r="A188" s="16" t="s">
        <v>186</v>
      </c>
      <c r="B188" s="53" t="s">
        <v>349</v>
      </c>
      <c r="C188" s="7"/>
      <c r="D188" s="54"/>
      <c r="E188" s="55">
        <f t="shared" si="2"/>
        <v>0</v>
      </c>
    </row>
    <row r="189" spans="1:5" s="57" customFormat="1" ht="21.75" hidden="1" customHeight="1" x14ac:dyDescent="0.3">
      <c r="A189" s="12" t="s">
        <v>187</v>
      </c>
      <c r="B189" s="53" t="s">
        <v>346</v>
      </c>
      <c r="C189" s="7"/>
      <c r="D189" s="54"/>
      <c r="E189" s="55">
        <f t="shared" si="2"/>
        <v>0</v>
      </c>
    </row>
    <row r="190" spans="1:5" s="57" customFormat="1" ht="21.75" hidden="1" customHeight="1" x14ac:dyDescent="0.3">
      <c r="A190" s="9" t="s">
        <v>188</v>
      </c>
      <c r="B190" s="53" t="s">
        <v>349</v>
      </c>
      <c r="C190" s="7"/>
      <c r="D190" s="54"/>
      <c r="E190" s="55">
        <f t="shared" si="2"/>
        <v>0</v>
      </c>
    </row>
    <row r="191" spans="1:5" s="57" customFormat="1" ht="21.75" hidden="1" customHeight="1" x14ac:dyDescent="0.3">
      <c r="A191" s="32" t="s">
        <v>189</v>
      </c>
      <c r="B191" s="53" t="s">
        <v>349</v>
      </c>
      <c r="C191" s="7"/>
      <c r="D191" s="54"/>
      <c r="E191" s="55">
        <f t="shared" si="2"/>
        <v>0</v>
      </c>
    </row>
    <row r="192" spans="1:5" s="57" customFormat="1" ht="20.25" hidden="1" customHeight="1" x14ac:dyDescent="0.3">
      <c r="A192" s="32" t="s">
        <v>190</v>
      </c>
      <c r="B192" s="53" t="s">
        <v>349</v>
      </c>
      <c r="C192" s="7"/>
      <c r="D192" s="54"/>
      <c r="E192" s="55">
        <f t="shared" si="2"/>
        <v>0</v>
      </c>
    </row>
    <row r="193" spans="1:5" s="57" customFormat="1" ht="20.25" hidden="1" customHeight="1" x14ac:dyDescent="0.3">
      <c r="A193" s="32" t="s">
        <v>191</v>
      </c>
      <c r="B193" s="53" t="s">
        <v>349</v>
      </c>
      <c r="C193" s="7"/>
      <c r="D193" s="54"/>
      <c r="E193" s="55">
        <f t="shared" si="2"/>
        <v>0</v>
      </c>
    </row>
    <row r="194" spans="1:5" s="57" customFormat="1" ht="20.25" hidden="1" customHeight="1" x14ac:dyDescent="0.3">
      <c r="A194" s="32" t="s">
        <v>192</v>
      </c>
      <c r="B194" s="53" t="s">
        <v>349</v>
      </c>
      <c r="C194" s="7"/>
      <c r="D194" s="54"/>
      <c r="E194" s="55">
        <f t="shared" si="2"/>
        <v>0</v>
      </c>
    </row>
    <row r="195" spans="1:5" s="57" customFormat="1" ht="20.25" hidden="1" customHeight="1" x14ac:dyDescent="0.3">
      <c r="A195" s="9" t="s">
        <v>193</v>
      </c>
      <c r="B195" s="53" t="s">
        <v>346</v>
      </c>
      <c r="C195" s="7"/>
      <c r="D195" s="54"/>
      <c r="E195" s="55">
        <f t="shared" si="2"/>
        <v>0</v>
      </c>
    </row>
    <row r="196" spans="1:5" s="57" customFormat="1" ht="21.75" hidden="1" customHeight="1" x14ac:dyDescent="0.3">
      <c r="A196" s="33" t="s">
        <v>194</v>
      </c>
      <c r="B196" s="53" t="s">
        <v>350</v>
      </c>
      <c r="C196" s="7"/>
      <c r="D196" s="54"/>
      <c r="E196" s="55">
        <f t="shared" si="2"/>
        <v>0</v>
      </c>
    </row>
    <row r="197" spans="1:5" s="57" customFormat="1" ht="21.75" hidden="1" customHeight="1" x14ac:dyDescent="0.3">
      <c r="A197" s="9" t="s">
        <v>195</v>
      </c>
      <c r="B197" s="53" t="s">
        <v>346</v>
      </c>
      <c r="C197" s="7"/>
      <c r="D197" s="54"/>
      <c r="E197" s="55">
        <f t="shared" ref="E197:E260" si="3">+D197*C197</f>
        <v>0</v>
      </c>
    </row>
    <row r="198" spans="1:5" s="57" customFormat="1" ht="21.75" hidden="1" customHeight="1" x14ac:dyDescent="0.3">
      <c r="A198" s="12" t="s">
        <v>196</v>
      </c>
      <c r="B198" s="53" t="s">
        <v>346</v>
      </c>
      <c r="C198" s="7"/>
      <c r="D198" s="65"/>
      <c r="E198" s="55">
        <f t="shared" si="3"/>
        <v>0</v>
      </c>
    </row>
    <row r="199" spans="1:5" s="57" customFormat="1" ht="20.25" customHeight="1" x14ac:dyDescent="0.3">
      <c r="A199" s="21" t="s">
        <v>197</v>
      </c>
      <c r="B199" s="73" t="s">
        <v>349</v>
      </c>
      <c r="C199" s="74">
        <v>15</v>
      </c>
      <c r="D199" s="75">
        <v>13000</v>
      </c>
      <c r="E199" s="76">
        <f t="shared" si="3"/>
        <v>195000</v>
      </c>
    </row>
    <row r="200" spans="1:5" s="57" customFormat="1" ht="21.75" hidden="1" customHeight="1" x14ac:dyDescent="0.3">
      <c r="A200" s="9" t="s">
        <v>198</v>
      </c>
      <c r="B200" s="53" t="s">
        <v>349</v>
      </c>
      <c r="C200" s="7"/>
      <c r="D200" s="54"/>
      <c r="E200" s="55">
        <f t="shared" si="3"/>
        <v>0</v>
      </c>
    </row>
    <row r="201" spans="1:5" s="57" customFormat="1" ht="20.25" customHeight="1" x14ac:dyDescent="0.3">
      <c r="A201" s="21" t="s">
        <v>199</v>
      </c>
      <c r="B201" s="73" t="s">
        <v>346</v>
      </c>
      <c r="C201" s="74">
        <v>780</v>
      </c>
      <c r="D201" s="75">
        <v>7000</v>
      </c>
      <c r="E201" s="76">
        <f t="shared" si="3"/>
        <v>5460000</v>
      </c>
    </row>
    <row r="202" spans="1:5" s="57" customFormat="1" ht="20.25" hidden="1" customHeight="1" x14ac:dyDescent="0.3">
      <c r="A202" s="34" t="s">
        <v>200</v>
      </c>
      <c r="B202" s="53" t="s">
        <v>349</v>
      </c>
      <c r="C202" s="7"/>
      <c r="D202" s="54"/>
      <c r="E202" s="55">
        <f t="shared" si="3"/>
        <v>0</v>
      </c>
    </row>
    <row r="203" spans="1:5" s="57" customFormat="1" ht="21.75" hidden="1" customHeight="1" x14ac:dyDescent="0.3">
      <c r="A203" s="34" t="s">
        <v>201</v>
      </c>
      <c r="B203" s="53" t="s">
        <v>349</v>
      </c>
      <c r="C203" s="7"/>
      <c r="D203" s="54"/>
      <c r="E203" s="55">
        <f t="shared" si="3"/>
        <v>0</v>
      </c>
    </row>
    <row r="204" spans="1:5" s="57" customFormat="1" ht="20.25" hidden="1" customHeight="1" x14ac:dyDescent="0.3">
      <c r="A204" s="9" t="s">
        <v>202</v>
      </c>
      <c r="B204" s="53" t="s">
        <v>346</v>
      </c>
      <c r="C204" s="7"/>
      <c r="D204" s="54"/>
      <c r="E204" s="55">
        <f t="shared" si="3"/>
        <v>0</v>
      </c>
    </row>
    <row r="205" spans="1:5" s="57" customFormat="1" ht="21.75" hidden="1" customHeight="1" x14ac:dyDescent="0.3">
      <c r="A205" s="11" t="s">
        <v>203</v>
      </c>
      <c r="B205" s="53" t="s">
        <v>346</v>
      </c>
      <c r="C205" s="7"/>
      <c r="D205" s="58"/>
      <c r="E205" s="55">
        <f t="shared" si="3"/>
        <v>0</v>
      </c>
    </row>
    <row r="206" spans="1:5" s="57" customFormat="1" ht="21.75" hidden="1" customHeight="1" x14ac:dyDescent="0.3">
      <c r="A206" s="9" t="s">
        <v>204</v>
      </c>
      <c r="B206" s="53" t="s">
        <v>346</v>
      </c>
      <c r="C206" s="7"/>
      <c r="D206" s="54"/>
      <c r="E206" s="55">
        <f t="shared" si="3"/>
        <v>0</v>
      </c>
    </row>
    <row r="207" spans="1:5" s="57" customFormat="1" ht="21.6" hidden="1" customHeight="1" x14ac:dyDescent="0.3">
      <c r="A207" s="11" t="s">
        <v>205</v>
      </c>
      <c r="B207" s="53" t="s">
        <v>346</v>
      </c>
      <c r="C207" s="7"/>
      <c r="D207" s="58"/>
      <c r="E207" s="55">
        <f t="shared" si="3"/>
        <v>0</v>
      </c>
    </row>
    <row r="208" spans="1:5" s="57" customFormat="1" ht="36" hidden="1" customHeight="1" x14ac:dyDescent="0.3">
      <c r="A208" s="9" t="s">
        <v>206</v>
      </c>
      <c r="B208" s="53" t="s">
        <v>346</v>
      </c>
      <c r="C208" s="7"/>
      <c r="D208" s="58"/>
      <c r="E208" s="55">
        <f t="shared" si="3"/>
        <v>0</v>
      </c>
    </row>
    <row r="209" spans="1:5" s="57" customFormat="1" ht="20.25" hidden="1" customHeight="1" x14ac:dyDescent="0.3">
      <c r="A209" s="9" t="s">
        <v>207</v>
      </c>
      <c r="B209" s="53" t="s">
        <v>349</v>
      </c>
      <c r="C209" s="7"/>
      <c r="D209" s="54"/>
      <c r="E209" s="55">
        <f t="shared" si="3"/>
        <v>0</v>
      </c>
    </row>
    <row r="210" spans="1:5" s="57" customFormat="1" ht="21.75" customHeight="1" x14ac:dyDescent="0.3">
      <c r="A210" s="21" t="s">
        <v>208</v>
      </c>
      <c r="B210" s="73" t="s">
        <v>349</v>
      </c>
      <c r="C210" s="74">
        <v>30</v>
      </c>
      <c r="D210" s="75">
        <v>5000</v>
      </c>
      <c r="E210" s="76">
        <f t="shared" si="3"/>
        <v>150000</v>
      </c>
    </row>
    <row r="211" spans="1:5" s="57" customFormat="1" ht="21.75" hidden="1" customHeight="1" x14ac:dyDescent="0.3">
      <c r="A211" s="9" t="s">
        <v>209</v>
      </c>
      <c r="B211" s="53" t="s">
        <v>349</v>
      </c>
      <c r="C211" s="7"/>
      <c r="D211" s="54"/>
      <c r="E211" s="55">
        <f t="shared" si="3"/>
        <v>0</v>
      </c>
    </row>
    <row r="212" spans="1:5" s="57" customFormat="1" ht="21.75" customHeight="1" x14ac:dyDescent="0.3">
      <c r="A212" s="21" t="s">
        <v>210</v>
      </c>
      <c r="B212" s="73" t="s">
        <v>346</v>
      </c>
      <c r="C212" s="74">
        <v>60</v>
      </c>
      <c r="D212" s="75">
        <v>17000</v>
      </c>
      <c r="E212" s="76">
        <f t="shared" si="3"/>
        <v>1020000</v>
      </c>
    </row>
    <row r="213" spans="1:5" s="57" customFormat="1" ht="21.75" hidden="1" customHeight="1" x14ac:dyDescent="0.3">
      <c r="A213" s="35" t="s">
        <v>211</v>
      </c>
      <c r="B213" s="53" t="s">
        <v>349</v>
      </c>
      <c r="C213" s="7"/>
      <c r="D213" s="54"/>
      <c r="E213" s="55">
        <f t="shared" si="3"/>
        <v>0</v>
      </c>
    </row>
    <row r="214" spans="1:5" s="57" customFormat="1" ht="21.75" hidden="1" customHeight="1" x14ac:dyDescent="0.3">
      <c r="A214" s="9" t="s">
        <v>212</v>
      </c>
      <c r="B214" s="53" t="s">
        <v>346</v>
      </c>
      <c r="C214" s="7"/>
      <c r="D214" s="54"/>
      <c r="E214" s="55">
        <f t="shared" si="3"/>
        <v>0</v>
      </c>
    </row>
    <row r="215" spans="1:5" s="57" customFormat="1" ht="21.75" customHeight="1" x14ac:dyDescent="0.3">
      <c r="A215" s="21" t="s">
        <v>213</v>
      </c>
      <c r="B215" s="73" t="s">
        <v>346</v>
      </c>
      <c r="C215" s="74">
        <v>420</v>
      </c>
      <c r="D215" s="75">
        <v>14500</v>
      </c>
      <c r="E215" s="76">
        <f t="shared" si="3"/>
        <v>6090000</v>
      </c>
    </row>
    <row r="216" spans="1:5" s="57" customFormat="1" ht="21.75" hidden="1" customHeight="1" x14ac:dyDescent="0.3">
      <c r="A216" s="9" t="s">
        <v>214</v>
      </c>
      <c r="B216" s="53" t="s">
        <v>349</v>
      </c>
      <c r="C216" s="7"/>
      <c r="D216" s="54"/>
      <c r="E216" s="55">
        <f t="shared" si="3"/>
        <v>0</v>
      </c>
    </row>
    <row r="217" spans="1:5" s="57" customFormat="1" ht="21.75" hidden="1" customHeight="1" x14ac:dyDescent="0.3">
      <c r="A217" s="9" t="s">
        <v>215</v>
      </c>
      <c r="B217" s="53" t="s">
        <v>346</v>
      </c>
      <c r="C217" s="7"/>
      <c r="D217" s="54"/>
      <c r="E217" s="55">
        <f t="shared" si="3"/>
        <v>0</v>
      </c>
    </row>
    <row r="218" spans="1:5" s="57" customFormat="1" ht="21.75" hidden="1" customHeight="1" x14ac:dyDescent="0.3">
      <c r="A218" s="9" t="s">
        <v>216</v>
      </c>
      <c r="B218" s="53" t="s">
        <v>349</v>
      </c>
      <c r="C218" s="7"/>
      <c r="D218" s="54"/>
      <c r="E218" s="55">
        <f t="shared" si="3"/>
        <v>0</v>
      </c>
    </row>
    <row r="219" spans="1:5" s="57" customFormat="1" ht="21.75" hidden="1" customHeight="1" x14ac:dyDescent="0.3">
      <c r="A219" s="16" t="s">
        <v>217</v>
      </c>
      <c r="B219" s="53" t="s">
        <v>346</v>
      </c>
      <c r="C219" s="7"/>
      <c r="D219" s="54"/>
      <c r="E219" s="55">
        <f t="shared" si="3"/>
        <v>0</v>
      </c>
    </row>
    <row r="220" spans="1:5" s="57" customFormat="1" ht="21.75" hidden="1" customHeight="1" x14ac:dyDescent="0.3">
      <c r="A220" s="16" t="s">
        <v>218</v>
      </c>
      <c r="B220" s="53" t="s">
        <v>349</v>
      </c>
      <c r="C220" s="7"/>
      <c r="D220" s="54"/>
      <c r="E220" s="55">
        <f t="shared" si="3"/>
        <v>0</v>
      </c>
    </row>
    <row r="221" spans="1:5" s="57" customFormat="1" ht="20.25" hidden="1" customHeight="1" x14ac:dyDescent="0.3">
      <c r="A221" s="16" t="s">
        <v>219</v>
      </c>
      <c r="B221" s="53" t="s">
        <v>346</v>
      </c>
      <c r="C221" s="7"/>
      <c r="D221" s="54"/>
      <c r="E221" s="55">
        <f t="shared" si="3"/>
        <v>0</v>
      </c>
    </row>
    <row r="222" spans="1:5" s="57" customFormat="1" ht="20.25" hidden="1" customHeight="1" x14ac:dyDescent="0.3">
      <c r="A222" s="16" t="s">
        <v>220</v>
      </c>
      <c r="B222" s="53" t="s">
        <v>349</v>
      </c>
      <c r="C222" s="7"/>
      <c r="D222" s="54"/>
      <c r="E222" s="55">
        <f t="shared" si="3"/>
        <v>0</v>
      </c>
    </row>
    <row r="223" spans="1:5" s="57" customFormat="1" ht="21.75" hidden="1" customHeight="1" x14ac:dyDescent="0.3">
      <c r="A223" s="9" t="s">
        <v>221</v>
      </c>
      <c r="B223" s="53" t="s">
        <v>346</v>
      </c>
      <c r="C223" s="7"/>
      <c r="D223" s="54"/>
      <c r="E223" s="55">
        <f t="shared" si="3"/>
        <v>0</v>
      </c>
    </row>
    <row r="224" spans="1:5" s="57" customFormat="1" ht="20.25" hidden="1" customHeight="1" x14ac:dyDescent="0.3">
      <c r="A224" s="9" t="s">
        <v>222</v>
      </c>
      <c r="B224" s="53" t="s">
        <v>346</v>
      </c>
      <c r="C224" s="7"/>
      <c r="D224" s="54"/>
      <c r="E224" s="55">
        <f t="shared" si="3"/>
        <v>0</v>
      </c>
    </row>
    <row r="225" spans="1:5" s="57" customFormat="1" ht="21.75" hidden="1" customHeight="1" x14ac:dyDescent="0.3">
      <c r="A225" s="16" t="s">
        <v>223</v>
      </c>
      <c r="B225" s="53" t="s">
        <v>349</v>
      </c>
      <c r="C225" s="7"/>
      <c r="D225" s="54"/>
      <c r="E225" s="55">
        <f t="shared" si="3"/>
        <v>0</v>
      </c>
    </row>
    <row r="226" spans="1:5" s="57" customFormat="1" ht="21.75" hidden="1" customHeight="1" x14ac:dyDescent="0.3">
      <c r="A226" s="16" t="s">
        <v>224</v>
      </c>
      <c r="B226" s="53" t="s">
        <v>349</v>
      </c>
      <c r="C226" s="7"/>
      <c r="D226" s="54"/>
      <c r="E226" s="55">
        <f t="shared" si="3"/>
        <v>0</v>
      </c>
    </row>
    <row r="227" spans="1:5" s="57" customFormat="1" ht="20.25" hidden="1" customHeight="1" x14ac:dyDescent="0.3">
      <c r="A227" s="11" t="s">
        <v>225</v>
      </c>
      <c r="B227" s="53" t="s">
        <v>346</v>
      </c>
      <c r="C227" s="7"/>
      <c r="D227" s="54"/>
      <c r="E227" s="55">
        <f t="shared" si="3"/>
        <v>0</v>
      </c>
    </row>
    <row r="228" spans="1:5" s="57" customFormat="1" ht="21.75" hidden="1" customHeight="1" x14ac:dyDescent="0.3">
      <c r="A228" s="12" t="s">
        <v>226</v>
      </c>
      <c r="B228" s="53" t="s">
        <v>352</v>
      </c>
      <c r="C228" s="7"/>
      <c r="D228" s="54"/>
      <c r="E228" s="55">
        <f t="shared" si="3"/>
        <v>0</v>
      </c>
    </row>
    <row r="229" spans="1:5" s="57" customFormat="1" ht="21.75" hidden="1" customHeight="1" x14ac:dyDescent="0.3">
      <c r="A229" s="11" t="s">
        <v>227</v>
      </c>
      <c r="B229" s="53" t="s">
        <v>346</v>
      </c>
      <c r="C229" s="7"/>
      <c r="D229" s="54"/>
      <c r="E229" s="55">
        <f t="shared" si="3"/>
        <v>0</v>
      </c>
    </row>
    <row r="230" spans="1:5" s="57" customFormat="1" ht="20.25" hidden="1" customHeight="1" x14ac:dyDescent="0.3">
      <c r="A230" s="11" t="s">
        <v>228</v>
      </c>
      <c r="B230" s="53" t="s">
        <v>355</v>
      </c>
      <c r="C230" s="7"/>
      <c r="D230" s="54"/>
      <c r="E230" s="55">
        <f t="shared" si="3"/>
        <v>0</v>
      </c>
    </row>
    <row r="231" spans="1:5" s="57" customFormat="1" ht="21.75" hidden="1" customHeight="1" x14ac:dyDescent="0.3">
      <c r="A231" s="34" t="s">
        <v>229</v>
      </c>
      <c r="B231" s="53" t="s">
        <v>346</v>
      </c>
      <c r="C231" s="7"/>
      <c r="D231" s="54"/>
      <c r="E231" s="55">
        <f t="shared" si="3"/>
        <v>0</v>
      </c>
    </row>
    <row r="232" spans="1:5" s="57" customFormat="1" ht="20.25" hidden="1" customHeight="1" x14ac:dyDescent="0.3">
      <c r="A232" s="9" t="s">
        <v>230</v>
      </c>
      <c r="B232" s="53" t="s">
        <v>346</v>
      </c>
      <c r="C232" s="7"/>
      <c r="D232" s="54"/>
      <c r="E232" s="55">
        <f t="shared" si="3"/>
        <v>0</v>
      </c>
    </row>
    <row r="233" spans="1:5" s="57" customFormat="1" ht="20.25" hidden="1" customHeight="1" x14ac:dyDescent="0.3">
      <c r="A233" s="9" t="s">
        <v>231</v>
      </c>
      <c r="B233" s="53" t="s">
        <v>348</v>
      </c>
      <c r="C233" s="7"/>
      <c r="D233" s="54"/>
      <c r="E233" s="55">
        <f t="shared" si="3"/>
        <v>0</v>
      </c>
    </row>
    <row r="234" spans="1:5" s="57" customFormat="1" ht="21.75" hidden="1" customHeight="1" x14ac:dyDescent="0.3">
      <c r="A234" s="13" t="s">
        <v>232</v>
      </c>
      <c r="B234" s="53" t="s">
        <v>352</v>
      </c>
      <c r="C234" s="7"/>
      <c r="D234" s="54"/>
      <c r="E234" s="55">
        <f t="shared" si="3"/>
        <v>0</v>
      </c>
    </row>
    <row r="235" spans="1:5" s="57" customFormat="1" ht="20.25" hidden="1" customHeight="1" x14ac:dyDescent="0.3">
      <c r="A235" s="13" t="s">
        <v>233</v>
      </c>
      <c r="B235" s="53" t="s">
        <v>352</v>
      </c>
      <c r="C235" s="7"/>
      <c r="D235" s="54"/>
      <c r="E235" s="55">
        <f t="shared" si="3"/>
        <v>0</v>
      </c>
    </row>
    <row r="236" spans="1:5" s="57" customFormat="1" ht="21.75" hidden="1" customHeight="1" x14ac:dyDescent="0.3">
      <c r="A236" s="32" t="s">
        <v>234</v>
      </c>
      <c r="B236" s="53" t="s">
        <v>349</v>
      </c>
      <c r="C236" s="7"/>
      <c r="D236" s="54"/>
      <c r="E236" s="55">
        <f t="shared" si="3"/>
        <v>0</v>
      </c>
    </row>
    <row r="237" spans="1:5" s="57" customFormat="1" ht="21.75" hidden="1" customHeight="1" x14ac:dyDescent="0.3">
      <c r="A237" s="9" t="s">
        <v>235</v>
      </c>
      <c r="B237" s="53" t="s">
        <v>346</v>
      </c>
      <c r="C237" s="7"/>
      <c r="D237" s="54"/>
      <c r="E237" s="55">
        <f t="shared" si="3"/>
        <v>0</v>
      </c>
    </row>
    <row r="238" spans="1:5" s="57" customFormat="1" ht="20.25" hidden="1" customHeight="1" x14ac:dyDescent="0.3">
      <c r="A238" s="9" t="s">
        <v>236</v>
      </c>
      <c r="B238" s="53" t="s">
        <v>349</v>
      </c>
      <c r="C238" s="7"/>
      <c r="D238" s="54"/>
      <c r="E238" s="55">
        <f t="shared" si="3"/>
        <v>0</v>
      </c>
    </row>
    <row r="239" spans="1:5" s="57" customFormat="1" ht="20.25" hidden="1" customHeight="1" x14ac:dyDescent="0.3">
      <c r="A239" s="9" t="s">
        <v>237</v>
      </c>
      <c r="B239" s="53" t="s">
        <v>346</v>
      </c>
      <c r="C239" s="15"/>
      <c r="D239" s="54"/>
      <c r="E239" s="55">
        <f t="shared" si="3"/>
        <v>0</v>
      </c>
    </row>
    <row r="240" spans="1:5" s="57" customFormat="1" ht="20.25" hidden="1" customHeight="1" x14ac:dyDescent="0.3">
      <c r="A240" s="32" t="s">
        <v>238</v>
      </c>
      <c r="B240" s="53" t="s">
        <v>349</v>
      </c>
      <c r="C240" s="7"/>
      <c r="D240" s="54"/>
      <c r="E240" s="55">
        <f t="shared" si="3"/>
        <v>0</v>
      </c>
    </row>
    <row r="241" spans="1:5" s="57" customFormat="1" ht="20.25" hidden="1" customHeight="1" x14ac:dyDescent="0.3">
      <c r="A241" s="9" t="s">
        <v>239</v>
      </c>
      <c r="B241" s="53" t="s">
        <v>349</v>
      </c>
      <c r="C241" s="15"/>
      <c r="D241" s="54"/>
      <c r="E241" s="55">
        <f t="shared" si="3"/>
        <v>0</v>
      </c>
    </row>
    <row r="242" spans="1:5" s="57" customFormat="1" ht="21.75" hidden="1" customHeight="1" x14ac:dyDescent="0.3">
      <c r="A242" s="9" t="s">
        <v>240</v>
      </c>
      <c r="B242" s="53" t="s">
        <v>346</v>
      </c>
      <c r="C242" s="7"/>
      <c r="D242" s="54"/>
      <c r="E242" s="55">
        <f t="shared" si="3"/>
        <v>0</v>
      </c>
    </row>
    <row r="243" spans="1:5" s="57" customFormat="1" ht="20.25" hidden="1" customHeight="1" x14ac:dyDescent="0.3">
      <c r="A243" s="11" t="s">
        <v>241</v>
      </c>
      <c r="B243" s="53" t="s">
        <v>350</v>
      </c>
      <c r="C243" s="7"/>
      <c r="D243" s="54"/>
      <c r="E243" s="55">
        <f t="shared" si="3"/>
        <v>0</v>
      </c>
    </row>
    <row r="244" spans="1:5" s="57" customFormat="1" ht="21.75" hidden="1" customHeight="1" x14ac:dyDescent="0.3">
      <c r="A244" s="9" t="s">
        <v>242</v>
      </c>
      <c r="B244" s="53" t="s">
        <v>346</v>
      </c>
      <c r="C244" s="7"/>
      <c r="D244" s="54"/>
      <c r="E244" s="55">
        <f t="shared" si="3"/>
        <v>0</v>
      </c>
    </row>
    <row r="245" spans="1:5" s="57" customFormat="1" ht="20.25" hidden="1" customHeight="1" x14ac:dyDescent="0.3">
      <c r="A245" s="9" t="s">
        <v>243</v>
      </c>
      <c r="B245" s="53" t="s">
        <v>346</v>
      </c>
      <c r="C245" s="7"/>
      <c r="D245" s="54"/>
      <c r="E245" s="55">
        <f t="shared" si="3"/>
        <v>0</v>
      </c>
    </row>
    <row r="246" spans="1:5" s="57" customFormat="1" ht="21.75" hidden="1" customHeight="1" x14ac:dyDescent="0.3">
      <c r="A246" s="9" t="s">
        <v>244</v>
      </c>
      <c r="B246" s="53" t="s">
        <v>348</v>
      </c>
      <c r="C246" s="7"/>
      <c r="D246" s="54"/>
      <c r="E246" s="55">
        <f t="shared" si="3"/>
        <v>0</v>
      </c>
    </row>
    <row r="247" spans="1:5" s="57" customFormat="1" ht="21.75" hidden="1" customHeight="1" x14ac:dyDescent="0.3">
      <c r="A247" s="9" t="s">
        <v>245</v>
      </c>
      <c r="B247" s="53" t="s">
        <v>350</v>
      </c>
      <c r="C247" s="7"/>
      <c r="D247" s="54"/>
      <c r="E247" s="55">
        <f t="shared" si="3"/>
        <v>0</v>
      </c>
    </row>
    <row r="248" spans="1:5" s="57" customFormat="1" ht="21.75" hidden="1" customHeight="1" x14ac:dyDescent="0.3">
      <c r="A248" s="9" t="s">
        <v>246</v>
      </c>
      <c r="B248" s="53" t="s">
        <v>346</v>
      </c>
      <c r="C248" s="7"/>
      <c r="D248" s="54"/>
      <c r="E248" s="55">
        <f t="shared" si="3"/>
        <v>0</v>
      </c>
    </row>
    <row r="249" spans="1:5" s="57" customFormat="1" ht="21.75" hidden="1" customHeight="1" x14ac:dyDescent="0.3">
      <c r="A249" s="16" t="s">
        <v>247</v>
      </c>
      <c r="B249" s="53" t="s">
        <v>346</v>
      </c>
      <c r="C249" s="7"/>
      <c r="D249" s="54"/>
      <c r="E249" s="55">
        <f t="shared" si="3"/>
        <v>0</v>
      </c>
    </row>
    <row r="250" spans="1:5" s="57" customFormat="1" ht="57" hidden="1" customHeight="1" x14ac:dyDescent="0.3">
      <c r="A250" s="21" t="s">
        <v>248</v>
      </c>
      <c r="B250" s="53" t="s">
        <v>346</v>
      </c>
      <c r="C250" s="7"/>
      <c r="D250" s="54"/>
      <c r="E250" s="55">
        <f t="shared" si="3"/>
        <v>0</v>
      </c>
    </row>
    <row r="251" spans="1:5" s="57" customFormat="1" ht="39.9" hidden="1" customHeight="1" x14ac:dyDescent="0.3">
      <c r="A251" s="21" t="s">
        <v>249</v>
      </c>
      <c r="B251" s="53" t="s">
        <v>346</v>
      </c>
      <c r="C251" s="7"/>
      <c r="D251" s="54"/>
      <c r="E251" s="55">
        <f t="shared" si="3"/>
        <v>0</v>
      </c>
    </row>
    <row r="252" spans="1:5" s="57" customFormat="1" ht="39.9" hidden="1" customHeight="1" x14ac:dyDescent="0.3">
      <c r="A252" s="9" t="s">
        <v>250</v>
      </c>
      <c r="B252" s="53" t="s">
        <v>346</v>
      </c>
      <c r="C252" s="7"/>
      <c r="D252" s="54"/>
      <c r="E252" s="55">
        <f t="shared" si="3"/>
        <v>0</v>
      </c>
    </row>
    <row r="253" spans="1:5" s="57" customFormat="1" ht="20.25" hidden="1" customHeight="1" x14ac:dyDescent="0.3">
      <c r="A253" s="9" t="s">
        <v>251</v>
      </c>
      <c r="B253" s="53" t="s">
        <v>346</v>
      </c>
      <c r="C253" s="7"/>
      <c r="D253" s="54"/>
      <c r="E253" s="55">
        <f t="shared" si="3"/>
        <v>0</v>
      </c>
    </row>
    <row r="254" spans="1:5" s="57" customFormat="1" ht="20.25" hidden="1" customHeight="1" x14ac:dyDescent="0.3">
      <c r="A254" s="9" t="s">
        <v>252</v>
      </c>
      <c r="B254" s="53" t="s">
        <v>348</v>
      </c>
      <c r="C254" s="7"/>
      <c r="D254" s="54"/>
      <c r="E254" s="55">
        <f t="shared" si="3"/>
        <v>0</v>
      </c>
    </row>
    <row r="255" spans="1:5" s="57" customFormat="1" ht="21.75" hidden="1" customHeight="1" x14ac:dyDescent="0.3">
      <c r="A255" s="9" t="s">
        <v>253</v>
      </c>
      <c r="B255" s="53" t="s">
        <v>350</v>
      </c>
      <c r="C255" s="7"/>
      <c r="D255" s="54"/>
      <c r="E255" s="55">
        <f t="shared" si="3"/>
        <v>0</v>
      </c>
    </row>
    <row r="256" spans="1:5" s="57" customFormat="1" ht="20.25" customHeight="1" x14ac:dyDescent="0.3">
      <c r="A256" s="21" t="s">
        <v>254</v>
      </c>
      <c r="B256" s="73" t="s">
        <v>346</v>
      </c>
      <c r="C256" s="74">
        <v>8</v>
      </c>
      <c r="D256" s="75">
        <v>20000</v>
      </c>
      <c r="E256" s="76">
        <f t="shared" si="3"/>
        <v>160000</v>
      </c>
    </row>
    <row r="257" spans="1:5" s="57" customFormat="1" ht="20.25" hidden="1" customHeight="1" x14ac:dyDescent="0.3">
      <c r="A257" s="9" t="s">
        <v>255</v>
      </c>
      <c r="B257" s="53" t="s">
        <v>346</v>
      </c>
      <c r="C257" s="7"/>
      <c r="D257" s="54"/>
      <c r="E257" s="55">
        <f t="shared" si="3"/>
        <v>0</v>
      </c>
    </row>
    <row r="258" spans="1:5" s="57" customFormat="1" ht="20.25" hidden="1" customHeight="1" x14ac:dyDescent="0.3">
      <c r="A258" s="9" t="s">
        <v>256</v>
      </c>
      <c r="B258" s="53" t="s">
        <v>348</v>
      </c>
      <c r="C258" s="7"/>
      <c r="D258" s="54"/>
      <c r="E258" s="55">
        <f t="shared" si="3"/>
        <v>0</v>
      </c>
    </row>
    <row r="259" spans="1:5" s="57" customFormat="1" ht="20.25" hidden="1" customHeight="1" x14ac:dyDescent="0.3">
      <c r="A259" s="9" t="s">
        <v>257</v>
      </c>
      <c r="B259" s="53" t="s">
        <v>346</v>
      </c>
      <c r="C259" s="15"/>
      <c r="D259" s="54"/>
      <c r="E259" s="55">
        <f t="shared" si="3"/>
        <v>0</v>
      </c>
    </row>
    <row r="260" spans="1:5" s="57" customFormat="1" ht="20.25" hidden="1" customHeight="1" x14ac:dyDescent="0.3">
      <c r="A260" s="13" t="s">
        <v>258</v>
      </c>
      <c r="B260" s="53" t="s">
        <v>346</v>
      </c>
      <c r="C260" s="7"/>
      <c r="D260" s="54"/>
      <c r="E260" s="55">
        <f t="shared" si="3"/>
        <v>0</v>
      </c>
    </row>
    <row r="261" spans="1:5" s="57" customFormat="1" ht="21.75" hidden="1" customHeight="1" x14ac:dyDescent="0.3">
      <c r="A261" s="9" t="s">
        <v>259</v>
      </c>
      <c r="B261" s="53" t="s">
        <v>346</v>
      </c>
      <c r="C261" s="7"/>
      <c r="D261" s="54"/>
      <c r="E261" s="55">
        <f t="shared" ref="E261:E324" si="4">+D261*C261</f>
        <v>0</v>
      </c>
    </row>
    <row r="262" spans="1:5" s="57" customFormat="1" ht="21.75" hidden="1" customHeight="1" x14ac:dyDescent="0.3">
      <c r="A262" s="11" t="s">
        <v>260</v>
      </c>
      <c r="B262" s="53" t="s">
        <v>346</v>
      </c>
      <c r="C262" s="7"/>
      <c r="D262" s="54"/>
      <c r="E262" s="55">
        <f t="shared" si="4"/>
        <v>0</v>
      </c>
    </row>
    <row r="263" spans="1:5" s="57" customFormat="1" ht="20.25" hidden="1" customHeight="1" x14ac:dyDescent="0.3">
      <c r="A263" s="11" t="s">
        <v>261</v>
      </c>
      <c r="B263" s="53" t="s">
        <v>346</v>
      </c>
      <c r="C263" s="7"/>
      <c r="D263" s="54"/>
      <c r="E263" s="55">
        <f t="shared" si="4"/>
        <v>0</v>
      </c>
    </row>
    <row r="264" spans="1:5" s="57" customFormat="1" ht="20.25" hidden="1" customHeight="1" x14ac:dyDescent="0.3">
      <c r="A264" s="9" t="s">
        <v>262</v>
      </c>
      <c r="B264" s="53" t="s">
        <v>349</v>
      </c>
      <c r="C264" s="7"/>
      <c r="D264" s="54"/>
      <c r="E264" s="55">
        <f t="shared" si="4"/>
        <v>0</v>
      </c>
    </row>
    <row r="265" spans="1:5" s="57" customFormat="1" ht="20.25" hidden="1" customHeight="1" x14ac:dyDescent="0.3">
      <c r="A265" s="9" t="s">
        <v>263</v>
      </c>
      <c r="B265" s="53" t="s">
        <v>349</v>
      </c>
      <c r="C265" s="7"/>
      <c r="D265" s="54"/>
      <c r="E265" s="55">
        <f t="shared" si="4"/>
        <v>0</v>
      </c>
    </row>
    <row r="266" spans="1:5" s="57" customFormat="1" ht="20.25" hidden="1" customHeight="1" x14ac:dyDescent="0.3">
      <c r="A266" s="9" t="s">
        <v>264</v>
      </c>
      <c r="B266" s="53" t="s">
        <v>346</v>
      </c>
      <c r="C266" s="7"/>
      <c r="D266" s="54"/>
      <c r="E266" s="55">
        <f t="shared" si="4"/>
        <v>0</v>
      </c>
    </row>
    <row r="267" spans="1:5" s="57" customFormat="1" ht="20.25" hidden="1" customHeight="1" x14ac:dyDescent="0.3">
      <c r="A267" s="9" t="s">
        <v>265</v>
      </c>
      <c r="B267" s="53"/>
      <c r="C267" s="7"/>
      <c r="D267" s="54"/>
      <c r="E267" s="55">
        <f t="shared" si="4"/>
        <v>0</v>
      </c>
    </row>
    <row r="268" spans="1:5" s="57" customFormat="1" ht="21.75" hidden="1" customHeight="1" x14ac:dyDescent="0.3">
      <c r="A268" s="9" t="s">
        <v>266</v>
      </c>
      <c r="B268" s="53" t="s">
        <v>352</v>
      </c>
      <c r="C268" s="7"/>
      <c r="D268" s="54"/>
      <c r="E268" s="55">
        <f t="shared" si="4"/>
        <v>0</v>
      </c>
    </row>
    <row r="269" spans="1:5" s="57" customFormat="1" ht="20.25" hidden="1" customHeight="1" x14ac:dyDescent="0.3">
      <c r="A269" s="9" t="s">
        <v>267</v>
      </c>
      <c r="B269" s="53" t="s">
        <v>346</v>
      </c>
      <c r="C269" s="7"/>
      <c r="D269" s="54"/>
      <c r="E269" s="55">
        <f t="shared" si="4"/>
        <v>0</v>
      </c>
    </row>
    <row r="270" spans="1:5" s="57" customFormat="1" ht="21.75" hidden="1" customHeight="1" x14ac:dyDescent="0.3">
      <c r="A270" s="9" t="s">
        <v>268</v>
      </c>
      <c r="B270" s="53" t="s">
        <v>351</v>
      </c>
      <c r="C270" s="7"/>
      <c r="D270" s="54"/>
      <c r="E270" s="55">
        <f t="shared" si="4"/>
        <v>0</v>
      </c>
    </row>
    <row r="271" spans="1:5" s="57" customFormat="1" ht="20.25" hidden="1" customHeight="1" x14ac:dyDescent="0.3">
      <c r="A271" s="32" t="s">
        <v>269</v>
      </c>
      <c r="B271" s="53" t="s">
        <v>349</v>
      </c>
      <c r="C271" s="7"/>
      <c r="D271" s="54"/>
      <c r="E271" s="55">
        <f t="shared" si="4"/>
        <v>0</v>
      </c>
    </row>
    <row r="272" spans="1:5" s="57" customFormat="1" ht="20.25" hidden="1" customHeight="1" x14ac:dyDescent="0.3">
      <c r="A272" s="9" t="s">
        <v>270</v>
      </c>
      <c r="B272" s="53" t="s">
        <v>349</v>
      </c>
      <c r="C272" s="7"/>
      <c r="D272" s="54"/>
      <c r="E272" s="55">
        <f t="shared" si="4"/>
        <v>0</v>
      </c>
    </row>
    <row r="273" spans="1:5" s="57" customFormat="1" ht="21.75" hidden="1" customHeight="1" x14ac:dyDescent="0.3">
      <c r="A273" s="32" t="s">
        <v>271</v>
      </c>
      <c r="B273" s="53" t="s">
        <v>349</v>
      </c>
      <c r="C273" s="7"/>
      <c r="D273" s="54"/>
      <c r="E273" s="55">
        <f t="shared" si="4"/>
        <v>0</v>
      </c>
    </row>
    <row r="274" spans="1:5" s="57" customFormat="1" ht="21.75" hidden="1" customHeight="1" x14ac:dyDescent="0.3">
      <c r="A274" s="11" t="s">
        <v>272</v>
      </c>
      <c r="B274" s="53" t="s">
        <v>346</v>
      </c>
      <c r="C274" s="7"/>
      <c r="D274" s="54"/>
      <c r="E274" s="55">
        <f t="shared" si="4"/>
        <v>0</v>
      </c>
    </row>
    <row r="275" spans="1:5" s="57" customFormat="1" ht="21.75" hidden="1" customHeight="1" x14ac:dyDescent="0.3">
      <c r="A275" s="32" t="s">
        <v>273</v>
      </c>
      <c r="B275" s="53" t="s">
        <v>349</v>
      </c>
      <c r="C275" s="7"/>
      <c r="D275" s="54"/>
      <c r="E275" s="55">
        <f t="shared" si="4"/>
        <v>0</v>
      </c>
    </row>
    <row r="276" spans="1:5" s="57" customFormat="1" ht="20.25" hidden="1" customHeight="1" x14ac:dyDescent="0.3">
      <c r="A276" s="12" t="s">
        <v>274</v>
      </c>
      <c r="B276" s="53" t="s">
        <v>346</v>
      </c>
      <c r="C276" s="15"/>
      <c r="D276" s="54"/>
      <c r="E276" s="55">
        <f t="shared" si="4"/>
        <v>0</v>
      </c>
    </row>
    <row r="277" spans="1:5" s="57" customFormat="1" ht="20.25" hidden="1" customHeight="1" x14ac:dyDescent="0.3">
      <c r="A277" s="16" t="s">
        <v>275</v>
      </c>
      <c r="B277" s="53" t="s">
        <v>352</v>
      </c>
      <c r="C277" s="7"/>
      <c r="D277" s="54"/>
      <c r="E277" s="55">
        <f t="shared" si="4"/>
        <v>0</v>
      </c>
    </row>
    <row r="278" spans="1:5" s="57" customFormat="1" ht="21.75" hidden="1" customHeight="1" x14ac:dyDescent="0.3">
      <c r="A278" s="16" t="s">
        <v>276</v>
      </c>
      <c r="B278" s="53" t="s">
        <v>350</v>
      </c>
      <c r="C278" s="7"/>
      <c r="D278" s="54"/>
      <c r="E278" s="55">
        <f t="shared" si="4"/>
        <v>0</v>
      </c>
    </row>
    <row r="279" spans="1:5" s="57" customFormat="1" ht="20.25" hidden="1" customHeight="1" x14ac:dyDescent="0.3">
      <c r="A279" s="16" t="s">
        <v>277</v>
      </c>
      <c r="B279" s="53" t="s">
        <v>350</v>
      </c>
      <c r="C279" s="7"/>
      <c r="D279" s="54"/>
      <c r="E279" s="55">
        <f t="shared" si="4"/>
        <v>0</v>
      </c>
    </row>
    <row r="280" spans="1:5" s="57" customFormat="1" ht="20.25" hidden="1" customHeight="1" x14ac:dyDescent="0.3">
      <c r="A280" s="9" t="s">
        <v>278</v>
      </c>
      <c r="B280" s="53" t="s">
        <v>346</v>
      </c>
      <c r="C280" s="7"/>
      <c r="D280" s="54"/>
      <c r="E280" s="55">
        <f t="shared" si="4"/>
        <v>0</v>
      </c>
    </row>
    <row r="281" spans="1:5" s="57" customFormat="1" ht="21.75" hidden="1" customHeight="1" x14ac:dyDescent="0.3">
      <c r="A281" s="16" t="s">
        <v>279</v>
      </c>
      <c r="B281" s="53" t="s">
        <v>349</v>
      </c>
      <c r="C281" s="7"/>
      <c r="D281" s="54"/>
      <c r="E281" s="55">
        <f t="shared" si="4"/>
        <v>0</v>
      </c>
    </row>
    <row r="282" spans="1:5" s="57" customFormat="1" ht="21.75" hidden="1" customHeight="1" x14ac:dyDescent="0.3">
      <c r="A282" s="9" t="s">
        <v>280</v>
      </c>
      <c r="B282" s="53" t="s">
        <v>346</v>
      </c>
      <c r="C282" s="7"/>
      <c r="D282" s="54"/>
      <c r="E282" s="55">
        <f t="shared" si="4"/>
        <v>0</v>
      </c>
    </row>
    <row r="283" spans="1:5" s="57" customFormat="1" ht="21.75" customHeight="1" x14ac:dyDescent="0.3">
      <c r="A283" s="21" t="s">
        <v>281</v>
      </c>
      <c r="B283" s="73" t="s">
        <v>346</v>
      </c>
      <c r="C283" s="74">
        <v>110</v>
      </c>
      <c r="D283" s="75">
        <v>7000</v>
      </c>
      <c r="E283" s="76">
        <f t="shared" si="4"/>
        <v>770000</v>
      </c>
    </row>
    <row r="284" spans="1:5" s="57" customFormat="1" ht="21.75" hidden="1" customHeight="1" x14ac:dyDescent="0.3">
      <c r="A284" s="16" t="s">
        <v>282</v>
      </c>
      <c r="B284" s="53" t="s">
        <v>350</v>
      </c>
      <c r="C284" s="7"/>
      <c r="D284" s="54"/>
      <c r="E284" s="55">
        <f t="shared" si="4"/>
        <v>0</v>
      </c>
    </row>
    <row r="285" spans="1:5" s="57" customFormat="1" ht="21.75" hidden="1" customHeight="1" x14ac:dyDescent="0.3">
      <c r="A285" s="24" t="s">
        <v>283</v>
      </c>
      <c r="B285" s="53" t="s">
        <v>346</v>
      </c>
      <c r="C285" s="7"/>
      <c r="D285" s="54"/>
      <c r="E285" s="55">
        <f t="shared" si="4"/>
        <v>0</v>
      </c>
    </row>
    <row r="286" spans="1:5" s="57" customFormat="1" ht="20.25" hidden="1" customHeight="1" x14ac:dyDescent="0.3">
      <c r="A286" s="9" t="s">
        <v>284</v>
      </c>
      <c r="B286" s="53" t="s">
        <v>346</v>
      </c>
      <c r="C286" s="7"/>
      <c r="D286" s="54"/>
      <c r="E286" s="55">
        <f t="shared" si="4"/>
        <v>0</v>
      </c>
    </row>
    <row r="287" spans="1:5" s="57" customFormat="1" ht="20.25" hidden="1" customHeight="1" x14ac:dyDescent="0.3">
      <c r="A287" s="13" t="s">
        <v>285</v>
      </c>
      <c r="B287" s="53" t="s">
        <v>347</v>
      </c>
      <c r="C287" s="7"/>
      <c r="D287" s="54"/>
      <c r="E287" s="55">
        <f t="shared" si="4"/>
        <v>0</v>
      </c>
    </row>
    <row r="288" spans="1:5" s="57" customFormat="1" ht="20.25" hidden="1" customHeight="1" x14ac:dyDescent="0.3">
      <c r="A288" s="12" t="s">
        <v>286</v>
      </c>
      <c r="B288" s="53" t="s">
        <v>346</v>
      </c>
      <c r="C288" s="7"/>
      <c r="D288" s="54"/>
      <c r="E288" s="55">
        <f t="shared" si="4"/>
        <v>0</v>
      </c>
    </row>
    <row r="289" spans="1:5" s="57" customFormat="1" ht="21.75" hidden="1" customHeight="1" x14ac:dyDescent="0.3">
      <c r="A289" s="16" t="s">
        <v>287</v>
      </c>
      <c r="B289" s="53" t="s">
        <v>349</v>
      </c>
      <c r="C289" s="7"/>
      <c r="D289" s="54"/>
      <c r="E289" s="55">
        <f t="shared" si="4"/>
        <v>0</v>
      </c>
    </row>
    <row r="290" spans="1:5" s="57" customFormat="1" ht="21.6" hidden="1" customHeight="1" x14ac:dyDescent="0.3">
      <c r="A290" s="13" t="s">
        <v>288</v>
      </c>
      <c r="B290" s="53" t="s">
        <v>349</v>
      </c>
      <c r="C290" s="7"/>
      <c r="D290" s="54"/>
      <c r="E290" s="55">
        <f t="shared" si="4"/>
        <v>0</v>
      </c>
    </row>
    <row r="291" spans="1:5" s="57" customFormat="1" ht="20.25" hidden="1" customHeight="1" x14ac:dyDescent="0.3">
      <c r="A291" s="9" t="s">
        <v>289</v>
      </c>
      <c r="B291" s="53" t="s">
        <v>346</v>
      </c>
      <c r="C291" s="7"/>
      <c r="D291" s="54"/>
      <c r="E291" s="55">
        <f t="shared" si="4"/>
        <v>0</v>
      </c>
    </row>
    <row r="292" spans="1:5" s="57" customFormat="1" ht="21.75" hidden="1" customHeight="1" x14ac:dyDescent="0.3">
      <c r="A292" s="16" t="s">
        <v>290</v>
      </c>
      <c r="B292" s="53" t="s">
        <v>352</v>
      </c>
      <c r="C292" s="7"/>
      <c r="D292" s="54"/>
      <c r="E292" s="55">
        <f t="shared" si="4"/>
        <v>0</v>
      </c>
    </row>
    <row r="293" spans="1:5" s="57" customFormat="1" ht="21.75" hidden="1" customHeight="1" x14ac:dyDescent="0.3">
      <c r="A293" s="12" t="s">
        <v>291</v>
      </c>
      <c r="B293" s="53" t="s">
        <v>346</v>
      </c>
      <c r="C293" s="7"/>
      <c r="D293" s="54"/>
      <c r="E293" s="55">
        <f t="shared" si="4"/>
        <v>0</v>
      </c>
    </row>
    <row r="294" spans="1:5" s="57" customFormat="1" ht="21.75" hidden="1" customHeight="1" x14ac:dyDescent="0.3">
      <c r="A294" s="9" t="s">
        <v>292</v>
      </c>
      <c r="B294" s="53" t="s">
        <v>346</v>
      </c>
      <c r="C294" s="7"/>
      <c r="D294" s="54"/>
      <c r="E294" s="55">
        <f t="shared" si="4"/>
        <v>0</v>
      </c>
    </row>
    <row r="295" spans="1:5" s="57" customFormat="1" ht="21.75" hidden="1" customHeight="1" x14ac:dyDescent="0.3">
      <c r="A295" s="11" t="s">
        <v>293</v>
      </c>
      <c r="B295" s="53" t="s">
        <v>346</v>
      </c>
      <c r="C295" s="7"/>
      <c r="D295" s="54"/>
      <c r="E295" s="55">
        <f t="shared" si="4"/>
        <v>0</v>
      </c>
    </row>
    <row r="296" spans="1:5" s="57" customFormat="1" ht="21.75" hidden="1" customHeight="1" x14ac:dyDescent="0.3">
      <c r="A296" s="9" t="s">
        <v>294</v>
      </c>
      <c r="B296" s="53" t="s">
        <v>346</v>
      </c>
      <c r="C296" s="7"/>
      <c r="D296" s="54"/>
      <c r="E296" s="55">
        <f t="shared" si="4"/>
        <v>0</v>
      </c>
    </row>
    <row r="297" spans="1:5" s="57" customFormat="1" ht="21.75" hidden="1" customHeight="1" x14ac:dyDescent="0.3">
      <c r="A297" s="12" t="s">
        <v>295</v>
      </c>
      <c r="B297" s="53" t="s">
        <v>346</v>
      </c>
      <c r="C297" s="7"/>
      <c r="D297" s="54"/>
      <c r="E297" s="55">
        <f t="shared" si="4"/>
        <v>0</v>
      </c>
    </row>
    <row r="298" spans="1:5" s="57" customFormat="1" ht="21.75" hidden="1" customHeight="1" x14ac:dyDescent="0.3">
      <c r="A298" s="12" t="s">
        <v>296</v>
      </c>
      <c r="B298" s="53" t="s">
        <v>346</v>
      </c>
      <c r="C298" s="7"/>
      <c r="D298" s="58"/>
      <c r="E298" s="55">
        <f t="shared" si="4"/>
        <v>0</v>
      </c>
    </row>
    <row r="299" spans="1:5" s="57" customFormat="1" ht="21.75" hidden="1" customHeight="1" x14ac:dyDescent="0.3">
      <c r="A299" s="9" t="s">
        <v>297</v>
      </c>
      <c r="B299" s="53" t="s">
        <v>346</v>
      </c>
      <c r="C299" s="7"/>
      <c r="D299" s="54"/>
      <c r="E299" s="55">
        <f t="shared" si="4"/>
        <v>0</v>
      </c>
    </row>
    <row r="300" spans="1:5" s="57" customFormat="1" ht="21.75" hidden="1" customHeight="1" x14ac:dyDescent="0.3">
      <c r="A300" s="9" t="s">
        <v>298</v>
      </c>
      <c r="B300" s="53" t="s">
        <v>353</v>
      </c>
      <c r="C300" s="7"/>
      <c r="D300" s="54"/>
      <c r="E300" s="55">
        <f t="shared" si="4"/>
        <v>0</v>
      </c>
    </row>
    <row r="301" spans="1:5" s="57" customFormat="1" ht="38.4" hidden="1" customHeight="1" x14ac:dyDescent="0.3">
      <c r="A301" s="9" t="s">
        <v>299</v>
      </c>
      <c r="B301" s="53" t="s">
        <v>349</v>
      </c>
      <c r="C301" s="7"/>
      <c r="D301" s="54"/>
      <c r="E301" s="55">
        <f t="shared" si="4"/>
        <v>0</v>
      </c>
    </row>
    <row r="302" spans="1:5" s="57" customFormat="1" ht="21.75" hidden="1" customHeight="1" x14ac:dyDescent="0.3">
      <c r="A302" s="13" t="s">
        <v>300</v>
      </c>
      <c r="B302" s="53" t="s">
        <v>346</v>
      </c>
      <c r="C302" s="7"/>
      <c r="D302" s="54"/>
      <c r="E302" s="55">
        <f t="shared" si="4"/>
        <v>0</v>
      </c>
    </row>
    <row r="303" spans="1:5" s="57" customFormat="1" ht="21.75" hidden="1" customHeight="1" x14ac:dyDescent="0.3">
      <c r="A303" s="13" t="s">
        <v>301</v>
      </c>
      <c r="B303" s="53" t="s">
        <v>346</v>
      </c>
      <c r="C303" s="7"/>
      <c r="D303" s="54"/>
      <c r="E303" s="55">
        <f t="shared" si="4"/>
        <v>0</v>
      </c>
    </row>
    <row r="304" spans="1:5" s="57" customFormat="1" ht="21.75" hidden="1" customHeight="1" x14ac:dyDescent="0.3">
      <c r="A304" s="21" t="s">
        <v>302</v>
      </c>
      <c r="B304" s="53" t="s">
        <v>346</v>
      </c>
      <c r="C304" s="7"/>
      <c r="D304" s="58"/>
      <c r="E304" s="55">
        <f t="shared" si="4"/>
        <v>0</v>
      </c>
    </row>
    <row r="305" spans="1:5" s="57" customFormat="1" ht="21.75" hidden="1" customHeight="1" x14ac:dyDescent="0.3">
      <c r="A305" s="13" t="s">
        <v>303</v>
      </c>
      <c r="B305" s="53" t="s">
        <v>349</v>
      </c>
      <c r="C305" s="7"/>
      <c r="D305" s="58"/>
      <c r="E305" s="55">
        <f t="shared" si="4"/>
        <v>0</v>
      </c>
    </row>
    <row r="306" spans="1:5" s="57" customFormat="1" ht="21.75" hidden="1" customHeight="1" x14ac:dyDescent="0.3">
      <c r="A306" s="9" t="s">
        <v>304</v>
      </c>
      <c r="B306" s="53" t="s">
        <v>351</v>
      </c>
      <c r="C306" s="7"/>
      <c r="D306" s="54"/>
      <c r="E306" s="55">
        <f t="shared" si="4"/>
        <v>0</v>
      </c>
    </row>
    <row r="307" spans="1:5" s="57" customFormat="1" ht="21.75" hidden="1" customHeight="1" x14ac:dyDescent="0.3">
      <c r="A307" s="9" t="s">
        <v>305</v>
      </c>
      <c r="B307" s="53" t="s">
        <v>351</v>
      </c>
      <c r="C307" s="7"/>
      <c r="D307" s="54"/>
      <c r="E307" s="55">
        <f t="shared" si="4"/>
        <v>0</v>
      </c>
    </row>
    <row r="308" spans="1:5" s="57" customFormat="1" ht="21.75" hidden="1" customHeight="1" x14ac:dyDescent="0.3">
      <c r="A308" s="9" t="s">
        <v>306</v>
      </c>
      <c r="B308" s="53" t="s">
        <v>353</v>
      </c>
      <c r="C308" s="7"/>
      <c r="D308" s="54"/>
      <c r="E308" s="55">
        <f t="shared" si="4"/>
        <v>0</v>
      </c>
    </row>
    <row r="309" spans="1:5" s="57" customFormat="1" ht="21.75" hidden="1" customHeight="1" x14ac:dyDescent="0.3">
      <c r="A309" s="9" t="s">
        <v>307</v>
      </c>
      <c r="B309" s="53" t="s">
        <v>346</v>
      </c>
      <c r="C309" s="7"/>
      <c r="D309" s="54"/>
      <c r="E309" s="55">
        <f t="shared" si="4"/>
        <v>0</v>
      </c>
    </row>
    <row r="310" spans="1:5" s="57" customFormat="1" ht="21.75" hidden="1" customHeight="1" x14ac:dyDescent="0.3">
      <c r="A310" s="21" t="s">
        <v>308</v>
      </c>
      <c r="B310" s="53" t="s">
        <v>346</v>
      </c>
      <c r="C310" s="7"/>
      <c r="D310" s="54"/>
      <c r="E310" s="55">
        <f t="shared" si="4"/>
        <v>0</v>
      </c>
    </row>
    <row r="311" spans="1:5" s="57" customFormat="1" ht="21.75" hidden="1" customHeight="1" x14ac:dyDescent="0.3">
      <c r="A311" s="9" t="s">
        <v>309</v>
      </c>
      <c r="B311" s="53" t="s">
        <v>351</v>
      </c>
      <c r="C311" s="7"/>
      <c r="D311" s="54"/>
      <c r="E311" s="55">
        <f t="shared" si="4"/>
        <v>0</v>
      </c>
    </row>
    <row r="312" spans="1:5" s="57" customFormat="1" ht="21.75" hidden="1" customHeight="1" x14ac:dyDescent="0.3">
      <c r="A312" s="9" t="s">
        <v>310</v>
      </c>
      <c r="B312" s="53" t="s">
        <v>346</v>
      </c>
      <c r="C312" s="7"/>
      <c r="D312" s="54"/>
      <c r="E312" s="55">
        <f t="shared" si="4"/>
        <v>0</v>
      </c>
    </row>
    <row r="313" spans="1:5" s="57" customFormat="1" ht="21.75" hidden="1" customHeight="1" x14ac:dyDescent="0.3">
      <c r="A313" s="12" t="s">
        <v>311</v>
      </c>
      <c r="B313" s="53" t="s">
        <v>346</v>
      </c>
      <c r="C313" s="7"/>
      <c r="D313" s="54"/>
      <c r="E313" s="55">
        <f t="shared" si="4"/>
        <v>0</v>
      </c>
    </row>
    <row r="314" spans="1:5" s="57" customFormat="1" ht="21.75" hidden="1" customHeight="1" x14ac:dyDescent="0.3">
      <c r="A314" s="9" t="s">
        <v>312</v>
      </c>
      <c r="B314" s="53" t="s">
        <v>346</v>
      </c>
      <c r="C314" s="37"/>
      <c r="D314" s="54"/>
      <c r="E314" s="55">
        <f t="shared" si="4"/>
        <v>0</v>
      </c>
    </row>
    <row r="315" spans="1:5" s="57" customFormat="1" ht="21.75" hidden="1" customHeight="1" x14ac:dyDescent="0.3">
      <c r="A315" s="9" t="s">
        <v>313</v>
      </c>
      <c r="B315" s="53" t="s">
        <v>351</v>
      </c>
      <c r="C315" s="7"/>
      <c r="D315" s="54"/>
      <c r="E315" s="55">
        <f t="shared" si="4"/>
        <v>0</v>
      </c>
    </row>
    <row r="316" spans="1:5" s="57" customFormat="1" ht="21.75" hidden="1" customHeight="1" x14ac:dyDescent="0.3">
      <c r="A316" s="9" t="s">
        <v>314</v>
      </c>
      <c r="B316" s="53" t="s">
        <v>349</v>
      </c>
      <c r="C316" s="7"/>
      <c r="D316" s="54"/>
      <c r="E316" s="55">
        <f t="shared" si="4"/>
        <v>0</v>
      </c>
    </row>
    <row r="317" spans="1:5" s="57" customFormat="1" ht="21.75" hidden="1" customHeight="1" x14ac:dyDescent="0.3">
      <c r="A317" s="21" t="s">
        <v>315</v>
      </c>
      <c r="B317" s="53" t="s">
        <v>346</v>
      </c>
      <c r="C317" s="7"/>
      <c r="D317" s="54"/>
      <c r="E317" s="55">
        <f t="shared" si="4"/>
        <v>0</v>
      </c>
    </row>
    <row r="318" spans="1:5" s="57" customFormat="1" ht="21.75" hidden="1" customHeight="1" x14ac:dyDescent="0.3">
      <c r="A318" s="21" t="s">
        <v>316</v>
      </c>
      <c r="B318" s="53" t="s">
        <v>346</v>
      </c>
      <c r="C318" s="7"/>
      <c r="D318" s="54"/>
      <c r="E318" s="55">
        <f t="shared" si="4"/>
        <v>0</v>
      </c>
    </row>
    <row r="319" spans="1:5" s="57" customFormat="1" ht="21.75" hidden="1" customHeight="1" x14ac:dyDescent="0.3">
      <c r="A319" s="9" t="s">
        <v>317</v>
      </c>
      <c r="B319" s="53" t="s">
        <v>346</v>
      </c>
      <c r="C319" s="7"/>
      <c r="D319" s="54"/>
      <c r="E319" s="55">
        <f t="shared" si="4"/>
        <v>0</v>
      </c>
    </row>
    <row r="320" spans="1:5" s="57" customFormat="1" ht="21.75" hidden="1" customHeight="1" x14ac:dyDescent="0.3">
      <c r="A320" s="9" t="s">
        <v>318</v>
      </c>
      <c r="B320" s="53" t="s">
        <v>346</v>
      </c>
      <c r="C320" s="7"/>
      <c r="D320" s="54"/>
      <c r="E320" s="55">
        <f t="shared" si="4"/>
        <v>0</v>
      </c>
    </row>
    <row r="321" spans="1:5" s="57" customFormat="1" ht="21.75" hidden="1" customHeight="1" x14ac:dyDescent="0.3">
      <c r="A321" s="21" t="s">
        <v>319</v>
      </c>
      <c r="B321" s="53" t="s">
        <v>346</v>
      </c>
      <c r="C321" s="7"/>
      <c r="D321" s="54"/>
      <c r="E321" s="55">
        <f t="shared" si="4"/>
        <v>0</v>
      </c>
    </row>
    <row r="322" spans="1:5" s="57" customFormat="1" ht="21.75" hidden="1" customHeight="1" x14ac:dyDescent="0.3">
      <c r="A322" s="9" t="s">
        <v>320</v>
      </c>
      <c r="B322" s="53" t="s">
        <v>351</v>
      </c>
      <c r="C322" s="7"/>
      <c r="D322" s="54"/>
      <c r="E322" s="55">
        <f t="shared" si="4"/>
        <v>0</v>
      </c>
    </row>
    <row r="323" spans="1:5" s="57" customFormat="1" ht="21.75" hidden="1" customHeight="1" x14ac:dyDescent="0.3">
      <c r="A323" s="9" t="s">
        <v>321</v>
      </c>
      <c r="B323" s="53" t="s">
        <v>351</v>
      </c>
      <c r="C323" s="7"/>
      <c r="D323" s="54"/>
      <c r="E323" s="55">
        <f t="shared" si="4"/>
        <v>0</v>
      </c>
    </row>
    <row r="324" spans="1:5" s="57" customFormat="1" ht="21.75" hidden="1" customHeight="1" x14ac:dyDescent="0.3">
      <c r="A324" s="9" t="s">
        <v>322</v>
      </c>
      <c r="B324" s="53" t="s">
        <v>351</v>
      </c>
      <c r="C324" s="7"/>
      <c r="D324" s="54"/>
      <c r="E324" s="55">
        <f t="shared" si="4"/>
        <v>0</v>
      </c>
    </row>
    <row r="325" spans="1:5" s="57" customFormat="1" ht="21.75" hidden="1" customHeight="1" x14ac:dyDescent="0.3">
      <c r="A325" s="9" t="s">
        <v>323</v>
      </c>
      <c r="B325" s="53" t="s">
        <v>351</v>
      </c>
      <c r="C325" s="7"/>
      <c r="D325" s="54"/>
      <c r="E325" s="55">
        <f t="shared" ref="E325:E330" si="5">+D325*C325</f>
        <v>0</v>
      </c>
    </row>
    <row r="326" spans="1:5" s="57" customFormat="1" ht="21.75" hidden="1" customHeight="1" x14ac:dyDescent="0.3">
      <c r="A326" s="9" t="s">
        <v>324</v>
      </c>
      <c r="B326" s="53" t="s">
        <v>351</v>
      </c>
      <c r="C326" s="7"/>
      <c r="D326" s="54"/>
      <c r="E326" s="55">
        <f t="shared" si="5"/>
        <v>0</v>
      </c>
    </row>
    <row r="327" spans="1:5" s="57" customFormat="1" ht="21.75" hidden="1" customHeight="1" x14ac:dyDescent="0.3">
      <c r="A327" s="9" t="s">
        <v>325</v>
      </c>
      <c r="B327" s="53" t="s">
        <v>353</v>
      </c>
      <c r="C327" s="7"/>
      <c r="D327" s="54"/>
      <c r="E327" s="55">
        <f t="shared" si="5"/>
        <v>0</v>
      </c>
    </row>
    <row r="328" spans="1:5" s="57" customFormat="1" ht="21.75" hidden="1" customHeight="1" x14ac:dyDescent="0.3">
      <c r="A328" s="9" t="s">
        <v>326</v>
      </c>
      <c r="B328" s="53" t="s">
        <v>346</v>
      </c>
      <c r="C328" s="7"/>
      <c r="D328" s="54"/>
      <c r="E328" s="55">
        <f t="shared" si="5"/>
        <v>0</v>
      </c>
    </row>
    <row r="329" spans="1:5" s="57" customFormat="1" ht="21.75" hidden="1" customHeight="1" x14ac:dyDescent="0.3">
      <c r="A329" s="9" t="s">
        <v>327</v>
      </c>
      <c r="B329" s="53" t="s">
        <v>346</v>
      </c>
      <c r="C329" s="7"/>
      <c r="D329" s="54"/>
      <c r="E329" s="55">
        <f t="shared" si="5"/>
        <v>0</v>
      </c>
    </row>
    <row r="330" spans="1:5" s="57" customFormat="1" ht="21.75" hidden="1" customHeight="1" x14ac:dyDescent="0.3">
      <c r="A330" s="11" t="s">
        <v>328</v>
      </c>
      <c r="B330" s="53" t="s">
        <v>346</v>
      </c>
      <c r="C330" s="7"/>
      <c r="D330" s="54"/>
      <c r="E330" s="55">
        <f t="shared" si="5"/>
        <v>0</v>
      </c>
    </row>
    <row r="331" spans="1:5" s="57" customFormat="1" ht="20.25" customHeight="1" x14ac:dyDescent="0.3">
      <c r="A331" s="77"/>
      <c r="B331" s="56">
        <v>0</v>
      </c>
      <c r="C331" s="56">
        <v>5087</v>
      </c>
      <c r="D331" s="79">
        <v>259000</v>
      </c>
      <c r="E331" s="79">
        <f>SUBTOTAL(9,E4:E330)</f>
        <v>41588000</v>
      </c>
    </row>
    <row r="332" spans="1:5" ht="24.6" customHeight="1" x14ac:dyDescent="0.3">
      <c r="A332" s="279" t="s">
        <v>0</v>
      </c>
      <c r="B332" s="115" t="s">
        <v>345</v>
      </c>
      <c r="C332" s="116" t="s">
        <v>1</v>
      </c>
      <c r="D332" s="117" t="s">
        <v>357</v>
      </c>
      <c r="E332" s="118" t="s">
        <v>358</v>
      </c>
    </row>
    <row r="333" spans="1:5" ht="16.8" hidden="1" x14ac:dyDescent="0.3">
      <c r="A333" s="278"/>
      <c r="B333" s="48"/>
      <c r="C333" s="4"/>
      <c r="D333" s="49"/>
      <c r="E333" s="51"/>
    </row>
    <row r="334" spans="1:5" ht="18" hidden="1" x14ac:dyDescent="0.3">
      <c r="A334" s="5" t="s">
        <v>2</v>
      </c>
      <c r="B334" s="53" t="s">
        <v>346</v>
      </c>
      <c r="C334" s="7"/>
      <c r="D334" s="54"/>
      <c r="E334" s="55">
        <f t="shared" ref="E334:E397" si="6">+D334*C334</f>
        <v>0</v>
      </c>
    </row>
    <row r="335" spans="1:5" ht="18" hidden="1" x14ac:dyDescent="0.3">
      <c r="A335" s="8" t="s">
        <v>3</v>
      </c>
      <c r="B335" s="53" t="s">
        <v>347</v>
      </c>
      <c r="C335" s="7"/>
      <c r="D335" s="54"/>
      <c r="E335" s="55">
        <f t="shared" si="6"/>
        <v>0</v>
      </c>
    </row>
    <row r="336" spans="1:5" ht="18" hidden="1" x14ac:dyDescent="0.3">
      <c r="A336" s="5" t="s">
        <v>4</v>
      </c>
      <c r="B336" s="53" t="s">
        <v>346</v>
      </c>
      <c r="C336" s="7"/>
      <c r="D336" s="54"/>
      <c r="E336" s="55">
        <f t="shared" si="6"/>
        <v>0</v>
      </c>
    </row>
    <row r="337" spans="1:5" ht="18" hidden="1" x14ac:dyDescent="0.3">
      <c r="A337" s="5" t="s">
        <v>5</v>
      </c>
      <c r="B337" s="53" t="s">
        <v>346</v>
      </c>
      <c r="C337" s="7"/>
      <c r="D337" s="54"/>
      <c r="E337" s="55">
        <f t="shared" si="6"/>
        <v>0</v>
      </c>
    </row>
    <row r="338" spans="1:5" ht="18" hidden="1" x14ac:dyDescent="0.3">
      <c r="A338" s="9" t="s">
        <v>6</v>
      </c>
      <c r="B338" s="53" t="s">
        <v>347</v>
      </c>
      <c r="C338" s="7"/>
      <c r="D338" s="54"/>
      <c r="E338" s="55">
        <f t="shared" si="6"/>
        <v>0</v>
      </c>
    </row>
    <row r="339" spans="1:5" ht="18" hidden="1" x14ac:dyDescent="0.3">
      <c r="A339" s="10" t="s">
        <v>7</v>
      </c>
      <c r="B339" s="53" t="s">
        <v>346</v>
      </c>
      <c r="C339" s="7"/>
      <c r="D339" s="59"/>
      <c r="E339" s="55">
        <f t="shared" si="6"/>
        <v>0</v>
      </c>
    </row>
    <row r="340" spans="1:5" ht="18" hidden="1" x14ac:dyDescent="0.3">
      <c r="A340" s="5" t="s">
        <v>8</v>
      </c>
      <c r="B340" s="53" t="s">
        <v>346</v>
      </c>
      <c r="C340" s="7"/>
      <c r="D340" s="54"/>
      <c r="E340" s="55">
        <f t="shared" si="6"/>
        <v>0</v>
      </c>
    </row>
    <row r="341" spans="1:5" ht="18" hidden="1" x14ac:dyDescent="0.3">
      <c r="A341" s="5" t="s">
        <v>9</v>
      </c>
      <c r="B341" s="53" t="s">
        <v>346</v>
      </c>
      <c r="C341" s="7"/>
      <c r="D341" s="54"/>
      <c r="E341" s="55">
        <f t="shared" si="6"/>
        <v>0</v>
      </c>
    </row>
    <row r="342" spans="1:5" ht="18" hidden="1" x14ac:dyDescent="0.3">
      <c r="A342" s="11" t="s">
        <v>10</v>
      </c>
      <c r="B342" s="53" t="s">
        <v>346</v>
      </c>
      <c r="C342" s="7"/>
      <c r="D342" s="54"/>
      <c r="E342" s="55">
        <f t="shared" si="6"/>
        <v>0</v>
      </c>
    </row>
    <row r="343" spans="1:5" ht="18" hidden="1" x14ac:dyDescent="0.3">
      <c r="A343" s="9" t="s">
        <v>11</v>
      </c>
      <c r="B343" s="53" t="s">
        <v>346</v>
      </c>
      <c r="C343" s="7"/>
      <c r="D343" s="54"/>
      <c r="E343" s="55">
        <f t="shared" si="6"/>
        <v>0</v>
      </c>
    </row>
    <row r="344" spans="1:5" ht="18" hidden="1" x14ac:dyDescent="0.3">
      <c r="A344" s="9" t="s">
        <v>12</v>
      </c>
      <c r="B344" s="53" t="s">
        <v>346</v>
      </c>
      <c r="C344" s="7"/>
      <c r="D344" s="54"/>
      <c r="E344" s="55">
        <f t="shared" si="6"/>
        <v>0</v>
      </c>
    </row>
    <row r="345" spans="1:5" ht="18" hidden="1" x14ac:dyDescent="0.3">
      <c r="A345" s="12" t="s">
        <v>13</v>
      </c>
      <c r="B345" s="53" t="s">
        <v>348</v>
      </c>
      <c r="C345" s="7"/>
      <c r="D345" s="54"/>
      <c r="E345" s="55">
        <f t="shared" si="6"/>
        <v>0</v>
      </c>
    </row>
    <row r="346" spans="1:5" ht="16.8" customHeight="1" x14ac:dyDescent="0.3">
      <c r="A346" s="11" t="s">
        <v>14</v>
      </c>
      <c r="B346" s="73" t="s">
        <v>346</v>
      </c>
      <c r="C346" s="74">
        <v>13</v>
      </c>
      <c r="D346" s="75">
        <v>10000</v>
      </c>
      <c r="E346" s="76">
        <f t="shared" si="6"/>
        <v>130000</v>
      </c>
    </row>
    <row r="347" spans="1:5" ht="18" hidden="1" x14ac:dyDescent="0.3">
      <c r="A347" s="9" t="s">
        <v>15</v>
      </c>
      <c r="B347" s="53" t="s">
        <v>346</v>
      </c>
      <c r="C347" s="7"/>
      <c r="D347" s="54"/>
      <c r="E347" s="55">
        <f t="shared" si="6"/>
        <v>0</v>
      </c>
    </row>
    <row r="348" spans="1:5" ht="18" hidden="1" x14ac:dyDescent="0.3">
      <c r="A348" s="9" t="s">
        <v>16</v>
      </c>
      <c r="B348" s="53" t="s">
        <v>346</v>
      </c>
      <c r="C348" s="7"/>
      <c r="D348" s="54"/>
      <c r="E348" s="55">
        <f t="shared" si="6"/>
        <v>0</v>
      </c>
    </row>
    <row r="349" spans="1:5" ht="16.8" customHeight="1" x14ac:dyDescent="0.3">
      <c r="A349" s="13" t="s">
        <v>17</v>
      </c>
      <c r="B349" s="73" t="s">
        <v>348</v>
      </c>
      <c r="C349" s="74">
        <v>50</v>
      </c>
      <c r="D349" s="75">
        <v>4000</v>
      </c>
      <c r="E349" s="76">
        <f t="shared" si="6"/>
        <v>200000</v>
      </c>
    </row>
    <row r="350" spans="1:5" ht="18" hidden="1" x14ac:dyDescent="0.3">
      <c r="A350" s="11" t="s">
        <v>18</v>
      </c>
      <c r="B350" s="53" t="s">
        <v>346</v>
      </c>
      <c r="C350" s="7"/>
      <c r="D350" s="54"/>
      <c r="E350" s="55">
        <f t="shared" si="6"/>
        <v>0</v>
      </c>
    </row>
    <row r="351" spans="1:5" ht="18" hidden="1" x14ac:dyDescent="0.3">
      <c r="A351" s="9" t="s">
        <v>19</v>
      </c>
      <c r="B351" s="53" t="s">
        <v>346</v>
      </c>
      <c r="C351" s="7"/>
      <c r="D351" s="54"/>
      <c r="E351" s="55">
        <f t="shared" si="6"/>
        <v>0</v>
      </c>
    </row>
    <row r="352" spans="1:5" ht="18" hidden="1" x14ac:dyDescent="0.3">
      <c r="A352" s="12" t="s">
        <v>20</v>
      </c>
      <c r="B352" s="53" t="s">
        <v>348</v>
      </c>
      <c r="C352" s="7"/>
      <c r="D352" s="54"/>
      <c r="E352" s="55">
        <f t="shared" si="6"/>
        <v>0</v>
      </c>
    </row>
    <row r="353" spans="1:5" ht="18" hidden="1" x14ac:dyDescent="0.3">
      <c r="A353" s="12" t="s">
        <v>21</v>
      </c>
      <c r="B353" s="53" t="s">
        <v>346</v>
      </c>
      <c r="C353" s="7"/>
      <c r="D353" s="54"/>
      <c r="E353" s="55">
        <f t="shared" si="6"/>
        <v>0</v>
      </c>
    </row>
    <row r="354" spans="1:5" ht="18" hidden="1" x14ac:dyDescent="0.3">
      <c r="A354" s="9" t="s">
        <v>22</v>
      </c>
      <c r="B354" s="53" t="s">
        <v>346</v>
      </c>
      <c r="C354" s="7"/>
      <c r="D354" s="54"/>
      <c r="E354" s="55">
        <f t="shared" si="6"/>
        <v>0</v>
      </c>
    </row>
    <row r="355" spans="1:5" ht="18" hidden="1" x14ac:dyDescent="0.3">
      <c r="A355" s="9" t="s">
        <v>23</v>
      </c>
      <c r="B355" s="53" t="s">
        <v>348</v>
      </c>
      <c r="C355" s="7"/>
      <c r="D355" s="54"/>
      <c r="E355" s="55">
        <f t="shared" si="6"/>
        <v>0</v>
      </c>
    </row>
    <row r="356" spans="1:5" ht="16.8" customHeight="1" x14ac:dyDescent="0.3">
      <c r="A356" s="21" t="s">
        <v>24</v>
      </c>
      <c r="B356" s="73" t="s">
        <v>346</v>
      </c>
      <c r="C356" s="74">
        <v>138</v>
      </c>
      <c r="D356" s="75">
        <v>6000</v>
      </c>
      <c r="E356" s="76">
        <f t="shared" si="6"/>
        <v>828000</v>
      </c>
    </row>
    <row r="357" spans="1:5" ht="18" hidden="1" x14ac:dyDescent="0.3">
      <c r="A357" s="9" t="s">
        <v>25</v>
      </c>
      <c r="B357" s="53" t="s">
        <v>348</v>
      </c>
      <c r="C357" s="7"/>
      <c r="D357" s="54"/>
      <c r="E357" s="55">
        <f t="shared" si="6"/>
        <v>0</v>
      </c>
    </row>
    <row r="358" spans="1:5" ht="18" hidden="1" x14ac:dyDescent="0.3">
      <c r="A358" s="9" t="s">
        <v>26</v>
      </c>
      <c r="B358" s="53" t="s">
        <v>346</v>
      </c>
      <c r="C358" s="7"/>
      <c r="D358" s="54"/>
      <c r="E358" s="55">
        <f t="shared" si="6"/>
        <v>0</v>
      </c>
    </row>
    <row r="359" spans="1:5" ht="18" hidden="1" x14ac:dyDescent="0.3">
      <c r="A359" s="9" t="s">
        <v>27</v>
      </c>
      <c r="B359" s="53" t="s">
        <v>346</v>
      </c>
      <c r="C359" s="7"/>
      <c r="D359" s="54"/>
      <c r="E359" s="55">
        <f t="shared" si="6"/>
        <v>0</v>
      </c>
    </row>
    <row r="360" spans="1:5" ht="16.8" customHeight="1" x14ac:dyDescent="0.3">
      <c r="A360" s="11" t="s">
        <v>28</v>
      </c>
      <c r="B360" s="73" t="s">
        <v>346</v>
      </c>
      <c r="C360" s="74">
        <v>10</v>
      </c>
      <c r="D360" s="75">
        <v>19000</v>
      </c>
      <c r="E360" s="76">
        <f t="shared" si="6"/>
        <v>190000</v>
      </c>
    </row>
    <row r="361" spans="1:5" ht="18" hidden="1" x14ac:dyDescent="0.3">
      <c r="A361" s="12" t="s">
        <v>29</v>
      </c>
      <c r="B361" s="53" t="s">
        <v>346</v>
      </c>
      <c r="C361" s="7"/>
      <c r="D361" s="54"/>
      <c r="E361" s="55">
        <f t="shared" si="6"/>
        <v>0</v>
      </c>
    </row>
    <row r="362" spans="1:5" ht="18" hidden="1" x14ac:dyDescent="0.3">
      <c r="A362" s="9" t="s">
        <v>30</v>
      </c>
      <c r="B362" s="53" t="s">
        <v>346</v>
      </c>
      <c r="C362" s="7"/>
      <c r="D362" s="54"/>
      <c r="E362" s="55">
        <f t="shared" si="6"/>
        <v>0</v>
      </c>
    </row>
    <row r="363" spans="1:5" ht="18" hidden="1" x14ac:dyDescent="0.3">
      <c r="A363" s="9" t="s">
        <v>31</v>
      </c>
      <c r="B363" s="53" t="s">
        <v>349</v>
      </c>
      <c r="C363" s="7"/>
      <c r="D363" s="54"/>
      <c r="E363" s="55">
        <f t="shared" si="6"/>
        <v>0</v>
      </c>
    </row>
    <row r="364" spans="1:5" ht="18" hidden="1" x14ac:dyDescent="0.3">
      <c r="A364" s="11" t="s">
        <v>32</v>
      </c>
      <c r="B364" s="53" t="s">
        <v>346</v>
      </c>
      <c r="C364" s="15"/>
      <c r="D364" s="54"/>
      <c r="E364" s="55">
        <f t="shared" si="6"/>
        <v>0</v>
      </c>
    </row>
    <row r="365" spans="1:5" ht="18" hidden="1" x14ac:dyDescent="0.3">
      <c r="A365" s="11" t="s">
        <v>33</v>
      </c>
      <c r="B365" s="53" t="s">
        <v>346</v>
      </c>
      <c r="C365" s="15"/>
      <c r="D365" s="54"/>
      <c r="E365" s="55">
        <f t="shared" si="6"/>
        <v>0</v>
      </c>
    </row>
    <row r="366" spans="1:5" ht="18" hidden="1" x14ac:dyDescent="0.3">
      <c r="A366" s="9" t="s">
        <v>34</v>
      </c>
      <c r="B366" s="53" t="s">
        <v>346</v>
      </c>
      <c r="C366" s="7"/>
      <c r="D366" s="54"/>
      <c r="E366" s="55">
        <f t="shared" si="6"/>
        <v>0</v>
      </c>
    </row>
    <row r="367" spans="1:5" ht="18" hidden="1" x14ac:dyDescent="0.3">
      <c r="A367" s="9" t="s">
        <v>35</v>
      </c>
      <c r="B367" s="53" t="s">
        <v>346</v>
      </c>
      <c r="C367" s="7"/>
      <c r="D367" s="54"/>
      <c r="E367" s="55">
        <f t="shared" si="6"/>
        <v>0</v>
      </c>
    </row>
    <row r="368" spans="1:5" ht="18" hidden="1" x14ac:dyDescent="0.3">
      <c r="A368" s="16" t="s">
        <v>36</v>
      </c>
      <c r="B368" s="53" t="s">
        <v>350</v>
      </c>
      <c r="C368" s="7"/>
      <c r="D368" s="54"/>
      <c r="E368" s="55">
        <f t="shared" si="6"/>
        <v>0</v>
      </c>
    </row>
    <row r="369" spans="1:5" ht="18" hidden="1" x14ac:dyDescent="0.3">
      <c r="A369" s="9" t="s">
        <v>37</v>
      </c>
      <c r="B369" s="53" t="s">
        <v>346</v>
      </c>
      <c r="C369" s="7"/>
      <c r="D369" s="54"/>
      <c r="E369" s="55">
        <f t="shared" si="6"/>
        <v>0</v>
      </c>
    </row>
    <row r="370" spans="1:5" ht="18" hidden="1" x14ac:dyDescent="0.3">
      <c r="A370" s="9" t="s">
        <v>38</v>
      </c>
      <c r="B370" s="53" t="s">
        <v>351</v>
      </c>
      <c r="C370" s="7"/>
      <c r="D370" s="54"/>
      <c r="E370" s="55">
        <f t="shared" si="6"/>
        <v>0</v>
      </c>
    </row>
    <row r="371" spans="1:5" ht="18" hidden="1" x14ac:dyDescent="0.3">
      <c r="A371" s="9" t="s">
        <v>39</v>
      </c>
      <c r="B371" s="53" t="s">
        <v>346</v>
      </c>
      <c r="C371" s="7"/>
      <c r="D371" s="54"/>
      <c r="E371" s="55">
        <f t="shared" si="6"/>
        <v>0</v>
      </c>
    </row>
    <row r="372" spans="1:5" ht="18" hidden="1" x14ac:dyDescent="0.3">
      <c r="A372" s="9" t="s">
        <v>40</v>
      </c>
      <c r="B372" s="53" t="s">
        <v>346</v>
      </c>
      <c r="C372" s="7"/>
      <c r="D372" s="54"/>
      <c r="E372" s="55">
        <f t="shared" si="6"/>
        <v>0</v>
      </c>
    </row>
    <row r="373" spans="1:5" ht="18" hidden="1" x14ac:dyDescent="0.3">
      <c r="A373" s="13" t="s">
        <v>41</v>
      </c>
      <c r="B373" s="53" t="s">
        <v>351</v>
      </c>
      <c r="C373" s="7"/>
      <c r="D373" s="54"/>
      <c r="E373" s="55">
        <f t="shared" si="6"/>
        <v>0</v>
      </c>
    </row>
    <row r="374" spans="1:5" ht="18" hidden="1" x14ac:dyDescent="0.3">
      <c r="A374" s="11" t="s">
        <v>42</v>
      </c>
      <c r="B374" s="53" t="s">
        <v>346</v>
      </c>
      <c r="C374" s="7"/>
      <c r="D374" s="54"/>
      <c r="E374" s="55">
        <f t="shared" si="6"/>
        <v>0</v>
      </c>
    </row>
    <row r="375" spans="1:5" ht="18" hidden="1" x14ac:dyDescent="0.3">
      <c r="A375" s="13" t="s">
        <v>43</v>
      </c>
      <c r="B375" s="53" t="s">
        <v>350</v>
      </c>
      <c r="C375" s="7"/>
      <c r="D375" s="54"/>
      <c r="E375" s="55">
        <f t="shared" si="6"/>
        <v>0</v>
      </c>
    </row>
    <row r="376" spans="1:5" ht="18" hidden="1" x14ac:dyDescent="0.3">
      <c r="A376" s="9" t="s">
        <v>44</v>
      </c>
      <c r="B376" s="53" t="s">
        <v>346</v>
      </c>
      <c r="C376" s="7"/>
      <c r="D376" s="54"/>
      <c r="E376" s="55">
        <f t="shared" si="6"/>
        <v>0</v>
      </c>
    </row>
    <row r="377" spans="1:5" ht="18" hidden="1" x14ac:dyDescent="0.3">
      <c r="A377" s="9" t="s">
        <v>45</v>
      </c>
      <c r="B377" s="53" t="s">
        <v>346</v>
      </c>
      <c r="C377" s="7"/>
      <c r="D377" s="54"/>
      <c r="E377" s="55">
        <f t="shared" si="6"/>
        <v>0</v>
      </c>
    </row>
    <row r="378" spans="1:5" ht="18" hidden="1" x14ac:dyDescent="0.3">
      <c r="A378" s="12" t="s">
        <v>46</v>
      </c>
      <c r="B378" s="53" t="s">
        <v>346</v>
      </c>
      <c r="C378" s="7"/>
      <c r="D378" s="60"/>
      <c r="E378" s="55">
        <f t="shared" si="6"/>
        <v>0</v>
      </c>
    </row>
    <row r="379" spans="1:5" ht="18" hidden="1" x14ac:dyDescent="0.3">
      <c r="A379" s="17" t="s">
        <v>47</v>
      </c>
      <c r="B379" s="53" t="s">
        <v>346</v>
      </c>
      <c r="C379" s="7"/>
      <c r="D379" s="60"/>
      <c r="E379" s="55">
        <f t="shared" si="6"/>
        <v>0</v>
      </c>
    </row>
    <row r="380" spans="1:5" ht="18" hidden="1" x14ac:dyDescent="0.3">
      <c r="A380" s="16" t="s">
        <v>48</v>
      </c>
      <c r="B380" s="53" t="s">
        <v>352</v>
      </c>
      <c r="C380" s="7"/>
      <c r="D380" s="54"/>
      <c r="E380" s="55">
        <f t="shared" si="6"/>
        <v>0</v>
      </c>
    </row>
    <row r="381" spans="1:5" ht="18" hidden="1" x14ac:dyDescent="0.3">
      <c r="A381" s="16" t="s">
        <v>49</v>
      </c>
      <c r="B381" s="53" t="s">
        <v>352</v>
      </c>
      <c r="C381" s="7"/>
      <c r="D381" s="54"/>
      <c r="E381" s="55">
        <f t="shared" si="6"/>
        <v>0</v>
      </c>
    </row>
    <row r="382" spans="1:5" ht="18" hidden="1" x14ac:dyDescent="0.3">
      <c r="A382" s="16" t="s">
        <v>50</v>
      </c>
      <c r="B382" s="53" t="s">
        <v>346</v>
      </c>
      <c r="C382" s="7"/>
      <c r="D382" s="60"/>
      <c r="E382" s="55">
        <f t="shared" si="6"/>
        <v>0</v>
      </c>
    </row>
    <row r="383" spans="1:5" ht="18" hidden="1" x14ac:dyDescent="0.3">
      <c r="A383" s="9" t="s">
        <v>51</v>
      </c>
      <c r="B383" s="53" t="s">
        <v>346</v>
      </c>
      <c r="C383" s="7"/>
      <c r="D383" s="60"/>
      <c r="E383" s="55">
        <f t="shared" si="6"/>
        <v>0</v>
      </c>
    </row>
    <row r="384" spans="1:5" ht="18" hidden="1" x14ac:dyDescent="0.3">
      <c r="A384" s="11" t="s">
        <v>52</v>
      </c>
      <c r="B384" s="53" t="s">
        <v>346</v>
      </c>
      <c r="C384" s="7"/>
      <c r="D384" s="54"/>
      <c r="E384" s="55">
        <f t="shared" si="6"/>
        <v>0</v>
      </c>
    </row>
    <row r="385" spans="1:5" ht="18" hidden="1" x14ac:dyDescent="0.3">
      <c r="A385" s="9" t="s">
        <v>53</v>
      </c>
      <c r="B385" s="53" t="s">
        <v>346</v>
      </c>
      <c r="C385" s="7"/>
      <c r="D385" s="60"/>
      <c r="E385" s="55">
        <f t="shared" si="6"/>
        <v>0</v>
      </c>
    </row>
    <row r="386" spans="1:5" ht="18" hidden="1" x14ac:dyDescent="0.3">
      <c r="A386" s="9" t="s">
        <v>54</v>
      </c>
      <c r="B386" s="53" t="s">
        <v>346</v>
      </c>
      <c r="C386" s="7"/>
      <c r="D386" s="54"/>
      <c r="E386" s="55">
        <f t="shared" si="6"/>
        <v>0</v>
      </c>
    </row>
    <row r="387" spans="1:5" ht="18" hidden="1" x14ac:dyDescent="0.3">
      <c r="A387" s="16" t="s">
        <v>55</v>
      </c>
      <c r="B387" s="53" t="s">
        <v>352</v>
      </c>
      <c r="C387" s="7"/>
      <c r="D387" s="54"/>
      <c r="E387" s="55">
        <f t="shared" si="6"/>
        <v>0</v>
      </c>
    </row>
    <row r="388" spans="1:5" ht="16.8" customHeight="1" x14ac:dyDescent="0.3">
      <c r="A388" s="21" t="s">
        <v>56</v>
      </c>
      <c r="B388" s="73" t="s">
        <v>349</v>
      </c>
      <c r="C388" s="74">
        <v>140</v>
      </c>
      <c r="D388" s="75">
        <v>6000</v>
      </c>
      <c r="E388" s="76">
        <f t="shared" si="6"/>
        <v>840000</v>
      </c>
    </row>
    <row r="389" spans="1:5" ht="18" hidden="1" x14ac:dyDescent="0.3">
      <c r="A389" s="18" t="s">
        <v>57</v>
      </c>
      <c r="B389" s="53" t="s">
        <v>346</v>
      </c>
      <c r="C389" s="7"/>
      <c r="D389" s="54"/>
      <c r="E389" s="55">
        <f t="shared" si="6"/>
        <v>0</v>
      </c>
    </row>
    <row r="390" spans="1:5" ht="18" hidden="1" x14ac:dyDescent="0.3">
      <c r="A390" s="9" t="s">
        <v>58</v>
      </c>
      <c r="B390" s="53" t="s">
        <v>346</v>
      </c>
      <c r="C390" s="7"/>
      <c r="D390" s="60"/>
      <c r="E390" s="55">
        <f t="shared" si="6"/>
        <v>0</v>
      </c>
    </row>
    <row r="391" spans="1:5" ht="18" hidden="1" x14ac:dyDescent="0.3">
      <c r="A391" s="9" t="s">
        <v>59</v>
      </c>
      <c r="B391" s="53" t="s">
        <v>346</v>
      </c>
      <c r="C391" s="7"/>
      <c r="D391" s="60"/>
      <c r="E391" s="55">
        <f t="shared" si="6"/>
        <v>0</v>
      </c>
    </row>
    <row r="392" spans="1:5" ht="18" hidden="1" x14ac:dyDescent="0.3">
      <c r="A392" s="19" t="s">
        <v>60</v>
      </c>
      <c r="B392" s="53" t="s">
        <v>346</v>
      </c>
      <c r="C392" s="7"/>
      <c r="D392" s="60"/>
      <c r="E392" s="55">
        <f t="shared" si="6"/>
        <v>0</v>
      </c>
    </row>
    <row r="393" spans="1:5" ht="18" hidden="1" x14ac:dyDescent="0.3">
      <c r="A393" s="20" t="s">
        <v>61</v>
      </c>
      <c r="B393" s="53" t="s">
        <v>346</v>
      </c>
      <c r="C393" s="7"/>
      <c r="D393" s="54"/>
      <c r="E393" s="55">
        <f t="shared" si="6"/>
        <v>0</v>
      </c>
    </row>
    <row r="394" spans="1:5" ht="16.8" customHeight="1" x14ac:dyDescent="0.3">
      <c r="A394" s="11" t="s">
        <v>62</v>
      </c>
      <c r="B394" s="73" t="s">
        <v>352</v>
      </c>
      <c r="C394" s="74">
        <v>17</v>
      </c>
      <c r="D394" s="75">
        <v>5000</v>
      </c>
      <c r="E394" s="76">
        <f t="shared" si="6"/>
        <v>85000</v>
      </c>
    </row>
    <row r="395" spans="1:5" ht="18" hidden="1" x14ac:dyDescent="0.3">
      <c r="A395" s="11" t="s">
        <v>63</v>
      </c>
      <c r="B395" s="53" t="s">
        <v>346</v>
      </c>
      <c r="C395" s="7"/>
      <c r="D395" s="54"/>
      <c r="E395" s="55">
        <f t="shared" si="6"/>
        <v>0</v>
      </c>
    </row>
    <row r="396" spans="1:5" ht="18" hidden="1" x14ac:dyDescent="0.3">
      <c r="A396" s="12" t="s">
        <v>64</v>
      </c>
      <c r="B396" s="53" t="s">
        <v>346</v>
      </c>
      <c r="C396" s="7"/>
      <c r="D396" s="54"/>
      <c r="E396" s="55">
        <f t="shared" si="6"/>
        <v>0</v>
      </c>
    </row>
    <row r="397" spans="1:5" ht="18" hidden="1" x14ac:dyDescent="0.3">
      <c r="A397" s="12" t="s">
        <v>65</v>
      </c>
      <c r="B397" s="53" t="s">
        <v>346</v>
      </c>
      <c r="C397" s="7"/>
      <c r="D397" s="54"/>
      <c r="E397" s="55">
        <f t="shared" si="6"/>
        <v>0</v>
      </c>
    </row>
    <row r="398" spans="1:5" ht="18" hidden="1" x14ac:dyDescent="0.3">
      <c r="A398" s="12" t="s">
        <v>66</v>
      </c>
      <c r="B398" s="53" t="s">
        <v>352</v>
      </c>
      <c r="C398" s="7"/>
      <c r="D398" s="54"/>
      <c r="E398" s="55">
        <f t="shared" ref="E398:E461" si="7">+D398*C398</f>
        <v>0</v>
      </c>
    </row>
    <row r="399" spans="1:5" ht="18" hidden="1" x14ac:dyDescent="0.3">
      <c r="A399" s="19" t="s">
        <v>67</v>
      </c>
      <c r="B399" s="53" t="s">
        <v>346</v>
      </c>
      <c r="C399" s="7"/>
      <c r="D399" s="54"/>
      <c r="E399" s="55">
        <f t="shared" si="7"/>
        <v>0</v>
      </c>
    </row>
    <row r="400" spans="1:5" ht="18" hidden="1" x14ac:dyDescent="0.3">
      <c r="A400" s="9" t="s">
        <v>68</v>
      </c>
      <c r="B400" s="53" t="s">
        <v>352</v>
      </c>
      <c r="C400" s="7"/>
      <c r="D400" s="54"/>
      <c r="E400" s="55">
        <f t="shared" si="7"/>
        <v>0</v>
      </c>
    </row>
    <row r="401" spans="1:5" ht="18" hidden="1" x14ac:dyDescent="0.3">
      <c r="A401" s="9" t="s">
        <v>69</v>
      </c>
      <c r="B401" s="53" t="s">
        <v>350</v>
      </c>
      <c r="C401" s="7"/>
      <c r="D401" s="54"/>
      <c r="E401" s="55">
        <f t="shared" si="7"/>
        <v>0</v>
      </c>
    </row>
    <row r="402" spans="1:5" ht="18" hidden="1" x14ac:dyDescent="0.3">
      <c r="A402" s="12" t="s">
        <v>70</v>
      </c>
      <c r="B402" s="53" t="s">
        <v>346</v>
      </c>
      <c r="C402" s="7"/>
      <c r="D402" s="54"/>
      <c r="E402" s="55">
        <f t="shared" si="7"/>
        <v>0</v>
      </c>
    </row>
    <row r="403" spans="1:5" ht="18" hidden="1" x14ac:dyDescent="0.3">
      <c r="A403" s="9" t="s">
        <v>71</v>
      </c>
      <c r="B403" s="53" t="s">
        <v>346</v>
      </c>
      <c r="C403" s="7"/>
      <c r="D403" s="54"/>
      <c r="E403" s="55">
        <f t="shared" si="7"/>
        <v>0</v>
      </c>
    </row>
    <row r="404" spans="1:5" ht="16.8" customHeight="1" x14ac:dyDescent="0.3">
      <c r="A404" s="13" t="s">
        <v>72</v>
      </c>
      <c r="B404" s="73" t="s">
        <v>350</v>
      </c>
      <c r="C404" s="74">
        <v>26</v>
      </c>
      <c r="D404" s="75">
        <v>12000</v>
      </c>
      <c r="E404" s="76">
        <f t="shared" si="7"/>
        <v>312000</v>
      </c>
    </row>
    <row r="405" spans="1:5" ht="18" hidden="1" x14ac:dyDescent="0.3">
      <c r="A405" s="9" t="s">
        <v>73</v>
      </c>
      <c r="B405" s="53" t="s">
        <v>353</v>
      </c>
      <c r="C405" s="7"/>
      <c r="D405" s="54"/>
      <c r="E405" s="55">
        <f t="shared" si="7"/>
        <v>0</v>
      </c>
    </row>
    <row r="406" spans="1:5" ht="18" hidden="1" x14ac:dyDescent="0.3">
      <c r="A406" s="9" t="s">
        <v>74</v>
      </c>
      <c r="B406" s="53" t="s">
        <v>346</v>
      </c>
      <c r="C406" s="7"/>
      <c r="D406" s="54"/>
      <c r="E406" s="55">
        <f t="shared" si="7"/>
        <v>0</v>
      </c>
    </row>
    <row r="407" spans="1:5" ht="18" hidden="1" x14ac:dyDescent="0.3">
      <c r="A407" s="9" t="s">
        <v>75</v>
      </c>
      <c r="B407" s="53" t="s">
        <v>346</v>
      </c>
      <c r="C407" s="7"/>
      <c r="D407" s="54"/>
      <c r="E407" s="55">
        <f t="shared" si="7"/>
        <v>0</v>
      </c>
    </row>
    <row r="408" spans="1:5" ht="18" hidden="1" x14ac:dyDescent="0.3">
      <c r="A408" s="12" t="s">
        <v>76</v>
      </c>
      <c r="B408" s="53" t="s">
        <v>346</v>
      </c>
      <c r="C408" s="15"/>
      <c r="D408" s="54"/>
      <c r="E408" s="55">
        <f t="shared" si="7"/>
        <v>0</v>
      </c>
    </row>
    <row r="409" spans="1:5" ht="18" hidden="1" x14ac:dyDescent="0.3">
      <c r="A409" s="12" t="s">
        <v>77</v>
      </c>
      <c r="B409" s="53" t="s">
        <v>346</v>
      </c>
      <c r="C409" s="15"/>
      <c r="D409" s="54"/>
      <c r="E409" s="55">
        <f t="shared" si="7"/>
        <v>0</v>
      </c>
    </row>
    <row r="410" spans="1:5" ht="18" hidden="1" x14ac:dyDescent="0.3">
      <c r="A410" s="12" t="s">
        <v>78</v>
      </c>
      <c r="B410" s="53" t="s">
        <v>350</v>
      </c>
      <c r="C410" s="15"/>
      <c r="D410" s="54"/>
      <c r="E410" s="55">
        <f t="shared" si="7"/>
        <v>0</v>
      </c>
    </row>
    <row r="411" spans="1:5" ht="18" hidden="1" x14ac:dyDescent="0.3">
      <c r="A411" s="9" t="s">
        <v>79</v>
      </c>
      <c r="B411" s="53" t="s">
        <v>346</v>
      </c>
      <c r="C411" s="7"/>
      <c r="D411" s="54"/>
      <c r="E411" s="55">
        <f t="shared" si="7"/>
        <v>0</v>
      </c>
    </row>
    <row r="412" spans="1:5" ht="16.8" customHeight="1" x14ac:dyDescent="0.3">
      <c r="A412" s="21" t="s">
        <v>80</v>
      </c>
      <c r="B412" s="73" t="s">
        <v>346</v>
      </c>
      <c r="C412" s="74">
        <v>96</v>
      </c>
      <c r="D412" s="75">
        <v>9000</v>
      </c>
      <c r="E412" s="76">
        <f t="shared" si="7"/>
        <v>864000</v>
      </c>
    </row>
    <row r="413" spans="1:5" ht="18" hidden="1" x14ac:dyDescent="0.3">
      <c r="A413" s="9" t="s">
        <v>81</v>
      </c>
      <c r="B413" s="53" t="s">
        <v>349</v>
      </c>
      <c r="C413" s="7"/>
      <c r="D413" s="54"/>
      <c r="E413" s="55">
        <f t="shared" si="7"/>
        <v>0</v>
      </c>
    </row>
    <row r="414" spans="1:5" ht="18" hidden="1" x14ac:dyDescent="0.3">
      <c r="A414" s="9" t="s">
        <v>82</v>
      </c>
      <c r="B414" s="53" t="s">
        <v>346</v>
      </c>
      <c r="C414" s="7"/>
      <c r="D414" s="54"/>
      <c r="E414" s="55">
        <f t="shared" si="7"/>
        <v>0</v>
      </c>
    </row>
    <row r="415" spans="1:5" ht="18" hidden="1" x14ac:dyDescent="0.3">
      <c r="A415" s="9" t="s">
        <v>83</v>
      </c>
      <c r="B415" s="53" t="s">
        <v>349</v>
      </c>
      <c r="C415" s="7"/>
      <c r="D415" s="54"/>
      <c r="E415" s="55">
        <f t="shared" si="7"/>
        <v>0</v>
      </c>
    </row>
    <row r="416" spans="1:5" ht="18" hidden="1" x14ac:dyDescent="0.3">
      <c r="A416" s="9" t="s">
        <v>84</v>
      </c>
      <c r="B416" s="53" t="s">
        <v>346</v>
      </c>
      <c r="C416" s="7"/>
      <c r="D416" s="54"/>
      <c r="E416" s="55">
        <f t="shared" si="7"/>
        <v>0</v>
      </c>
    </row>
    <row r="417" spans="1:5" ht="18" hidden="1" x14ac:dyDescent="0.3">
      <c r="A417" s="21" t="s">
        <v>85</v>
      </c>
      <c r="B417" s="53" t="s">
        <v>354</v>
      </c>
      <c r="C417" s="7"/>
      <c r="D417" s="54"/>
      <c r="E417" s="55">
        <f t="shared" si="7"/>
        <v>0</v>
      </c>
    </row>
    <row r="418" spans="1:5" ht="18" hidden="1" x14ac:dyDescent="0.3">
      <c r="A418" s="21" t="s">
        <v>86</v>
      </c>
      <c r="B418" s="53" t="s">
        <v>352</v>
      </c>
      <c r="C418" s="7"/>
      <c r="D418" s="54"/>
      <c r="E418" s="55">
        <f t="shared" si="7"/>
        <v>0</v>
      </c>
    </row>
    <row r="419" spans="1:5" ht="18" hidden="1" x14ac:dyDescent="0.3">
      <c r="A419" s="21" t="s">
        <v>87</v>
      </c>
      <c r="B419" s="53" t="s">
        <v>352</v>
      </c>
      <c r="C419" s="7"/>
      <c r="D419" s="54"/>
      <c r="E419" s="55">
        <f t="shared" si="7"/>
        <v>0</v>
      </c>
    </row>
    <row r="420" spans="1:5" ht="18" hidden="1" x14ac:dyDescent="0.3">
      <c r="A420" s="11" t="s">
        <v>88</v>
      </c>
      <c r="B420" s="53" t="s">
        <v>346</v>
      </c>
      <c r="C420" s="7"/>
      <c r="D420" s="54"/>
      <c r="E420" s="55">
        <f t="shared" si="7"/>
        <v>0</v>
      </c>
    </row>
    <row r="421" spans="1:5" ht="16.8" customHeight="1" x14ac:dyDescent="0.3">
      <c r="A421" s="13" t="s">
        <v>89</v>
      </c>
      <c r="B421" s="73" t="s">
        <v>350</v>
      </c>
      <c r="C421" s="74">
        <v>28</v>
      </c>
      <c r="D421" s="75">
        <v>15000</v>
      </c>
      <c r="E421" s="76">
        <f t="shared" si="7"/>
        <v>420000</v>
      </c>
    </row>
    <row r="422" spans="1:5" ht="18" hidden="1" x14ac:dyDescent="0.3">
      <c r="A422" s="11" t="s">
        <v>90</v>
      </c>
      <c r="B422" s="53" t="s">
        <v>346</v>
      </c>
      <c r="C422" s="7"/>
      <c r="D422" s="54"/>
      <c r="E422" s="55">
        <f t="shared" si="7"/>
        <v>0</v>
      </c>
    </row>
    <row r="423" spans="1:5" ht="18" hidden="1" x14ac:dyDescent="0.3">
      <c r="A423" s="9" t="s">
        <v>91</v>
      </c>
      <c r="B423" s="53" t="s">
        <v>346</v>
      </c>
      <c r="C423" s="7"/>
      <c r="D423" s="54"/>
      <c r="E423" s="55">
        <f t="shared" si="7"/>
        <v>0</v>
      </c>
    </row>
    <row r="424" spans="1:5" ht="18" hidden="1" x14ac:dyDescent="0.3">
      <c r="A424" s="9" t="s">
        <v>92</v>
      </c>
      <c r="B424" s="53" t="s">
        <v>349</v>
      </c>
      <c r="C424" s="7"/>
      <c r="D424" s="54"/>
      <c r="E424" s="55">
        <f t="shared" si="7"/>
        <v>0</v>
      </c>
    </row>
    <row r="425" spans="1:5" ht="18" hidden="1" x14ac:dyDescent="0.3">
      <c r="A425" s="11" t="s">
        <v>93</v>
      </c>
      <c r="B425" s="53" t="s">
        <v>346</v>
      </c>
      <c r="C425" s="7"/>
      <c r="D425" s="54"/>
      <c r="E425" s="55">
        <f t="shared" si="7"/>
        <v>0</v>
      </c>
    </row>
    <row r="426" spans="1:5" ht="18" hidden="1" x14ac:dyDescent="0.3">
      <c r="A426" s="11" t="s">
        <v>94</v>
      </c>
      <c r="B426" s="53" t="s">
        <v>349</v>
      </c>
      <c r="C426" s="7"/>
      <c r="D426" s="54"/>
      <c r="E426" s="55">
        <f t="shared" si="7"/>
        <v>0</v>
      </c>
    </row>
    <row r="427" spans="1:5" ht="18" hidden="1" x14ac:dyDescent="0.3">
      <c r="A427" s="9" t="s">
        <v>95</v>
      </c>
      <c r="B427" s="53" t="s">
        <v>346</v>
      </c>
      <c r="C427" s="15"/>
      <c r="D427" s="54"/>
      <c r="E427" s="55">
        <f t="shared" si="7"/>
        <v>0</v>
      </c>
    </row>
    <row r="428" spans="1:5" ht="18" hidden="1" x14ac:dyDescent="0.3">
      <c r="A428" s="21" t="s">
        <v>96</v>
      </c>
      <c r="B428" s="53" t="s">
        <v>349</v>
      </c>
      <c r="C428" s="7"/>
      <c r="D428" s="54"/>
      <c r="E428" s="55">
        <f t="shared" si="7"/>
        <v>0</v>
      </c>
    </row>
    <row r="429" spans="1:5" ht="18" hidden="1" x14ac:dyDescent="0.3">
      <c r="A429" s="11" t="s">
        <v>97</v>
      </c>
      <c r="B429" s="53" t="s">
        <v>346</v>
      </c>
      <c r="C429" s="7"/>
      <c r="D429" s="54"/>
      <c r="E429" s="55">
        <f t="shared" si="7"/>
        <v>0</v>
      </c>
    </row>
    <row r="430" spans="1:5" ht="18" hidden="1" x14ac:dyDescent="0.3">
      <c r="A430" s="11" t="s">
        <v>98</v>
      </c>
      <c r="B430" s="53" t="s">
        <v>346</v>
      </c>
      <c r="C430" s="7"/>
      <c r="D430" s="54"/>
      <c r="E430" s="55">
        <f t="shared" si="7"/>
        <v>0</v>
      </c>
    </row>
    <row r="431" spans="1:5" ht="18" hidden="1" x14ac:dyDescent="0.3">
      <c r="A431" s="9" t="s">
        <v>99</v>
      </c>
      <c r="B431" s="53" t="s">
        <v>346</v>
      </c>
      <c r="C431" s="7"/>
      <c r="D431" s="54"/>
      <c r="E431" s="55">
        <f t="shared" si="7"/>
        <v>0</v>
      </c>
    </row>
    <row r="432" spans="1:5" ht="18" hidden="1" x14ac:dyDescent="0.3">
      <c r="A432" s="16" t="s">
        <v>100</v>
      </c>
      <c r="B432" s="53" t="s">
        <v>347</v>
      </c>
      <c r="C432" s="7"/>
      <c r="D432" s="54"/>
      <c r="E432" s="55">
        <f t="shared" si="7"/>
        <v>0</v>
      </c>
    </row>
    <row r="433" spans="1:5" ht="18" hidden="1" x14ac:dyDescent="0.3">
      <c r="A433" s="22" t="s">
        <v>101</v>
      </c>
      <c r="B433" s="53" t="s">
        <v>346</v>
      </c>
      <c r="C433" s="7"/>
      <c r="D433" s="54"/>
      <c r="E433" s="55">
        <f t="shared" si="7"/>
        <v>0</v>
      </c>
    </row>
    <row r="434" spans="1:5" ht="18" hidden="1" x14ac:dyDescent="0.3">
      <c r="A434" s="22" t="s">
        <v>102</v>
      </c>
      <c r="B434" s="53" t="s">
        <v>347</v>
      </c>
      <c r="C434" s="7"/>
      <c r="D434" s="54"/>
      <c r="E434" s="55">
        <f t="shared" si="7"/>
        <v>0</v>
      </c>
    </row>
    <row r="435" spans="1:5" ht="18" hidden="1" x14ac:dyDescent="0.3">
      <c r="A435" s="23" t="s">
        <v>103</v>
      </c>
      <c r="B435" s="53" t="s">
        <v>346</v>
      </c>
      <c r="C435" s="7"/>
      <c r="D435" s="54"/>
      <c r="E435" s="55">
        <f t="shared" si="7"/>
        <v>0</v>
      </c>
    </row>
    <row r="436" spans="1:5" ht="18" hidden="1" x14ac:dyDescent="0.3">
      <c r="A436" s="24" t="s">
        <v>104</v>
      </c>
      <c r="B436" s="53" t="s">
        <v>355</v>
      </c>
      <c r="C436" s="7"/>
      <c r="D436" s="54"/>
      <c r="E436" s="55">
        <f t="shared" si="7"/>
        <v>0</v>
      </c>
    </row>
    <row r="437" spans="1:5" ht="18" hidden="1" x14ac:dyDescent="0.3">
      <c r="A437" s="9" t="s">
        <v>105</v>
      </c>
      <c r="B437" s="53" t="s">
        <v>346</v>
      </c>
      <c r="C437" s="7"/>
      <c r="D437" s="54"/>
      <c r="E437" s="55">
        <f t="shared" si="7"/>
        <v>0</v>
      </c>
    </row>
    <row r="438" spans="1:5" ht="18" hidden="1" x14ac:dyDescent="0.3">
      <c r="A438" s="9" t="s">
        <v>106</v>
      </c>
      <c r="B438" s="53" t="s">
        <v>346</v>
      </c>
      <c r="C438" s="7"/>
      <c r="D438" s="54"/>
      <c r="E438" s="55">
        <f t="shared" si="7"/>
        <v>0</v>
      </c>
    </row>
    <row r="439" spans="1:5" ht="18" hidden="1" x14ac:dyDescent="0.3">
      <c r="A439" s="9" t="s">
        <v>107</v>
      </c>
      <c r="B439" s="53" t="s">
        <v>346</v>
      </c>
      <c r="C439" s="7"/>
      <c r="D439" s="54"/>
      <c r="E439" s="55">
        <f t="shared" si="7"/>
        <v>0</v>
      </c>
    </row>
    <row r="440" spans="1:5" ht="18" hidden="1" x14ac:dyDescent="0.3">
      <c r="A440" s="9" t="s">
        <v>108</v>
      </c>
      <c r="B440" s="53" t="s">
        <v>351</v>
      </c>
      <c r="C440" s="7"/>
      <c r="D440" s="54"/>
      <c r="E440" s="55">
        <f t="shared" si="7"/>
        <v>0</v>
      </c>
    </row>
    <row r="441" spans="1:5" ht="18" hidden="1" x14ac:dyDescent="0.3">
      <c r="A441" s="9" t="s">
        <v>109</v>
      </c>
      <c r="B441" s="53" t="s">
        <v>346</v>
      </c>
      <c r="C441" s="7"/>
      <c r="D441" s="54"/>
      <c r="E441" s="55">
        <f t="shared" si="7"/>
        <v>0</v>
      </c>
    </row>
    <row r="442" spans="1:5" ht="18" hidden="1" x14ac:dyDescent="0.3">
      <c r="A442" s="9" t="s">
        <v>110</v>
      </c>
      <c r="B442" s="53" t="s">
        <v>346</v>
      </c>
      <c r="C442" s="7"/>
      <c r="D442" s="54"/>
      <c r="E442" s="55">
        <f t="shared" si="7"/>
        <v>0</v>
      </c>
    </row>
    <row r="443" spans="1:5" ht="18" hidden="1" x14ac:dyDescent="0.3">
      <c r="A443" s="9" t="s">
        <v>111</v>
      </c>
      <c r="B443" s="53" t="s">
        <v>350</v>
      </c>
      <c r="C443" s="7"/>
      <c r="D443" s="54"/>
      <c r="E443" s="55">
        <f t="shared" si="7"/>
        <v>0</v>
      </c>
    </row>
    <row r="444" spans="1:5" ht="18" hidden="1" x14ac:dyDescent="0.3">
      <c r="A444" s="9" t="s">
        <v>112</v>
      </c>
      <c r="B444" s="53" t="s">
        <v>346</v>
      </c>
      <c r="C444" s="7"/>
      <c r="D444" s="54"/>
      <c r="E444" s="55">
        <f t="shared" si="7"/>
        <v>0</v>
      </c>
    </row>
    <row r="445" spans="1:5" ht="18" hidden="1" x14ac:dyDescent="0.3">
      <c r="A445" s="11" t="s">
        <v>113</v>
      </c>
      <c r="B445" s="53" t="s">
        <v>346</v>
      </c>
      <c r="C445" s="7"/>
      <c r="D445" s="54"/>
      <c r="E445" s="55">
        <f t="shared" si="7"/>
        <v>0</v>
      </c>
    </row>
    <row r="446" spans="1:5" ht="18" hidden="1" x14ac:dyDescent="0.3">
      <c r="A446" s="21" t="s">
        <v>114</v>
      </c>
      <c r="B446" s="53" t="s">
        <v>348</v>
      </c>
      <c r="C446" s="7"/>
      <c r="D446" s="54"/>
      <c r="E446" s="55">
        <f t="shared" si="7"/>
        <v>0</v>
      </c>
    </row>
    <row r="447" spans="1:5" ht="18" hidden="1" x14ac:dyDescent="0.3">
      <c r="A447" s="9" t="s">
        <v>115</v>
      </c>
      <c r="B447" s="53" t="s">
        <v>356</v>
      </c>
      <c r="C447" s="7"/>
      <c r="D447" s="54"/>
      <c r="E447" s="55">
        <f t="shared" si="7"/>
        <v>0</v>
      </c>
    </row>
    <row r="448" spans="1:5" ht="18" hidden="1" x14ac:dyDescent="0.3">
      <c r="A448" s="11" t="s">
        <v>116</v>
      </c>
      <c r="B448" s="53" t="s">
        <v>356</v>
      </c>
      <c r="C448" s="7"/>
      <c r="D448" s="54"/>
      <c r="E448" s="55">
        <f t="shared" si="7"/>
        <v>0</v>
      </c>
    </row>
    <row r="449" spans="1:5" ht="18" hidden="1" x14ac:dyDescent="0.3">
      <c r="A449" s="11" t="s">
        <v>117</v>
      </c>
      <c r="B449" s="53" t="s">
        <v>356</v>
      </c>
      <c r="C449" s="7"/>
      <c r="D449" s="54"/>
      <c r="E449" s="55">
        <f t="shared" si="7"/>
        <v>0</v>
      </c>
    </row>
    <row r="450" spans="1:5" ht="18" hidden="1" x14ac:dyDescent="0.3">
      <c r="A450" s="9" t="s">
        <v>118</v>
      </c>
      <c r="B450" s="53" t="s">
        <v>346</v>
      </c>
      <c r="C450" s="7"/>
      <c r="D450" s="54"/>
      <c r="E450" s="55">
        <f t="shared" si="7"/>
        <v>0</v>
      </c>
    </row>
    <row r="451" spans="1:5" ht="18" hidden="1" x14ac:dyDescent="0.3">
      <c r="A451" s="10" t="s">
        <v>119</v>
      </c>
      <c r="B451" s="53" t="s">
        <v>346</v>
      </c>
      <c r="C451" s="7"/>
      <c r="D451" s="54"/>
      <c r="E451" s="55">
        <f t="shared" si="7"/>
        <v>0</v>
      </c>
    </row>
    <row r="452" spans="1:5" ht="18" hidden="1" x14ac:dyDescent="0.3">
      <c r="A452" s="13" t="s">
        <v>120</v>
      </c>
      <c r="B452" s="53" t="s">
        <v>352</v>
      </c>
      <c r="C452" s="7"/>
      <c r="D452" s="54"/>
      <c r="E452" s="55">
        <f t="shared" si="7"/>
        <v>0</v>
      </c>
    </row>
    <row r="453" spans="1:5" ht="18" hidden="1" x14ac:dyDescent="0.3">
      <c r="A453" s="12" t="s">
        <v>121</v>
      </c>
      <c r="B453" s="53" t="s">
        <v>352</v>
      </c>
      <c r="C453" s="15"/>
      <c r="D453" s="54"/>
      <c r="E453" s="55">
        <f t="shared" si="7"/>
        <v>0</v>
      </c>
    </row>
    <row r="454" spans="1:5" ht="18" hidden="1" x14ac:dyDescent="0.3">
      <c r="A454" s="12" t="s">
        <v>122</v>
      </c>
      <c r="B454" s="53" t="s">
        <v>346</v>
      </c>
      <c r="C454" s="15"/>
      <c r="D454" s="54"/>
      <c r="E454" s="55">
        <f t="shared" si="7"/>
        <v>0</v>
      </c>
    </row>
    <row r="455" spans="1:5" ht="18" hidden="1" x14ac:dyDescent="0.3">
      <c r="A455" s="12" t="s">
        <v>123</v>
      </c>
      <c r="B455" s="53" t="s">
        <v>346</v>
      </c>
      <c r="C455" s="15"/>
      <c r="D455" s="54"/>
      <c r="E455" s="55">
        <f t="shared" si="7"/>
        <v>0</v>
      </c>
    </row>
    <row r="456" spans="1:5" ht="18" hidden="1" x14ac:dyDescent="0.3">
      <c r="A456" s="12" t="s">
        <v>124</v>
      </c>
      <c r="B456" s="53" t="s">
        <v>346</v>
      </c>
      <c r="C456" s="26"/>
      <c r="D456" s="54"/>
      <c r="E456" s="55">
        <f t="shared" si="7"/>
        <v>0</v>
      </c>
    </row>
    <row r="457" spans="1:5" ht="18" hidden="1" x14ac:dyDescent="0.3">
      <c r="A457" s="27" t="s">
        <v>125</v>
      </c>
      <c r="B457" s="53" t="s">
        <v>350</v>
      </c>
      <c r="C457" s="7"/>
      <c r="D457" s="54"/>
      <c r="E457" s="55">
        <f t="shared" si="7"/>
        <v>0</v>
      </c>
    </row>
    <row r="458" spans="1:5" ht="16.8" customHeight="1" x14ac:dyDescent="0.3">
      <c r="A458" s="11" t="s">
        <v>126</v>
      </c>
      <c r="B458" s="73" t="s">
        <v>346</v>
      </c>
      <c r="C458" s="80">
        <v>1</v>
      </c>
      <c r="D458" s="75">
        <v>16000</v>
      </c>
      <c r="E458" s="76">
        <f t="shared" si="7"/>
        <v>16000</v>
      </c>
    </row>
    <row r="459" spans="1:5" ht="18" hidden="1" x14ac:dyDescent="0.3">
      <c r="A459" s="9" t="s">
        <v>127</v>
      </c>
      <c r="B459" s="53" t="s">
        <v>346</v>
      </c>
      <c r="C459" s="7"/>
      <c r="D459" s="54"/>
      <c r="E459" s="55">
        <f t="shared" si="7"/>
        <v>0</v>
      </c>
    </row>
    <row r="460" spans="1:5" ht="18" hidden="1" x14ac:dyDescent="0.3">
      <c r="A460" s="9" t="s">
        <v>128</v>
      </c>
      <c r="B460" s="53" t="s">
        <v>354</v>
      </c>
      <c r="C460" s="7"/>
      <c r="D460" s="54"/>
      <c r="E460" s="55">
        <f t="shared" si="7"/>
        <v>0</v>
      </c>
    </row>
    <row r="461" spans="1:5" ht="18" hidden="1" x14ac:dyDescent="0.3">
      <c r="A461" s="9" t="s">
        <v>129</v>
      </c>
      <c r="B461" s="53" t="s">
        <v>346</v>
      </c>
      <c r="C461" s="7"/>
      <c r="D461" s="54"/>
      <c r="E461" s="55">
        <f t="shared" si="7"/>
        <v>0</v>
      </c>
    </row>
    <row r="462" spans="1:5" ht="18" hidden="1" x14ac:dyDescent="0.3">
      <c r="A462" s="16" t="s">
        <v>130</v>
      </c>
      <c r="B462" s="53" t="s">
        <v>349</v>
      </c>
      <c r="C462" s="7"/>
      <c r="D462" s="54"/>
      <c r="E462" s="55">
        <f t="shared" ref="E462:E525" si="8">+D462*C462</f>
        <v>0</v>
      </c>
    </row>
    <row r="463" spans="1:5" ht="18" hidden="1" x14ac:dyDescent="0.3">
      <c r="A463" s="12" t="s">
        <v>131</v>
      </c>
      <c r="B463" s="53" t="s">
        <v>346</v>
      </c>
      <c r="C463" s="7"/>
      <c r="D463" s="54"/>
      <c r="E463" s="55">
        <f t="shared" si="8"/>
        <v>0</v>
      </c>
    </row>
    <row r="464" spans="1:5" ht="18" hidden="1" x14ac:dyDescent="0.3">
      <c r="A464" s="12" t="s">
        <v>132</v>
      </c>
      <c r="B464" s="53" t="s">
        <v>349</v>
      </c>
      <c r="C464" s="7"/>
      <c r="D464" s="54"/>
      <c r="E464" s="55">
        <f t="shared" si="8"/>
        <v>0</v>
      </c>
    </row>
    <row r="465" spans="1:5" ht="18" hidden="1" x14ac:dyDescent="0.3">
      <c r="A465" s="9" t="s">
        <v>133</v>
      </c>
      <c r="B465" s="53" t="s">
        <v>346</v>
      </c>
      <c r="C465" s="7"/>
      <c r="D465" s="54"/>
      <c r="E465" s="55">
        <f t="shared" si="8"/>
        <v>0</v>
      </c>
    </row>
    <row r="466" spans="1:5" ht="18" hidden="1" x14ac:dyDescent="0.3">
      <c r="A466" s="9" t="s">
        <v>134</v>
      </c>
      <c r="B466" s="53" t="s">
        <v>346</v>
      </c>
      <c r="C466" s="7"/>
      <c r="D466" s="54"/>
      <c r="E466" s="55">
        <f t="shared" si="8"/>
        <v>0</v>
      </c>
    </row>
    <row r="467" spans="1:5" ht="18" hidden="1" x14ac:dyDescent="0.3">
      <c r="A467" s="9" t="s">
        <v>135</v>
      </c>
      <c r="B467" s="53" t="s">
        <v>346</v>
      </c>
      <c r="C467" s="15"/>
      <c r="D467" s="54"/>
      <c r="E467" s="55">
        <f t="shared" si="8"/>
        <v>0</v>
      </c>
    </row>
    <row r="468" spans="1:5" ht="18" hidden="1" x14ac:dyDescent="0.3">
      <c r="A468" s="9" t="s">
        <v>136</v>
      </c>
      <c r="B468" s="53" t="s">
        <v>350</v>
      </c>
      <c r="C468" s="15"/>
      <c r="D468" s="54"/>
      <c r="E468" s="55">
        <f t="shared" si="8"/>
        <v>0</v>
      </c>
    </row>
    <row r="469" spans="1:5" ht="18" hidden="1" x14ac:dyDescent="0.3">
      <c r="A469" s="9" t="s">
        <v>137</v>
      </c>
      <c r="B469" s="53"/>
      <c r="C469" s="7"/>
      <c r="D469" s="54"/>
      <c r="E469" s="55">
        <f t="shared" si="8"/>
        <v>0</v>
      </c>
    </row>
    <row r="470" spans="1:5" ht="18" hidden="1" x14ac:dyDescent="0.3">
      <c r="A470" s="9" t="s">
        <v>138</v>
      </c>
      <c r="B470" s="53" t="s">
        <v>346</v>
      </c>
      <c r="C470" s="15"/>
      <c r="D470" s="54"/>
      <c r="E470" s="55">
        <f t="shared" si="8"/>
        <v>0</v>
      </c>
    </row>
    <row r="471" spans="1:5" ht="18" hidden="1" x14ac:dyDescent="0.3">
      <c r="A471" s="9" t="s">
        <v>139</v>
      </c>
      <c r="B471" s="53" t="s">
        <v>350</v>
      </c>
      <c r="C471" s="15"/>
      <c r="D471" s="54"/>
      <c r="E471" s="55">
        <f t="shared" si="8"/>
        <v>0</v>
      </c>
    </row>
    <row r="472" spans="1:5" ht="16.8" customHeight="1" x14ac:dyDescent="0.3">
      <c r="A472" s="21" t="s">
        <v>140</v>
      </c>
      <c r="B472" s="73" t="s">
        <v>346</v>
      </c>
      <c r="C472" s="80">
        <v>0.5</v>
      </c>
      <c r="D472" s="75">
        <v>80000</v>
      </c>
      <c r="E472" s="76">
        <f t="shared" si="8"/>
        <v>40000</v>
      </c>
    </row>
    <row r="473" spans="1:5" ht="18" hidden="1" x14ac:dyDescent="0.3">
      <c r="A473" s="9" t="s">
        <v>141</v>
      </c>
      <c r="B473" s="53" t="s">
        <v>350</v>
      </c>
      <c r="C473" s="15"/>
      <c r="D473" s="54"/>
      <c r="E473" s="55">
        <f t="shared" si="8"/>
        <v>0</v>
      </c>
    </row>
    <row r="474" spans="1:5" ht="18" hidden="1" x14ac:dyDescent="0.3">
      <c r="A474" s="9" t="s">
        <v>142</v>
      </c>
      <c r="B474" s="53" t="s">
        <v>346</v>
      </c>
      <c r="C474" s="15"/>
      <c r="D474" s="54"/>
      <c r="E474" s="55">
        <f t="shared" si="8"/>
        <v>0</v>
      </c>
    </row>
    <row r="475" spans="1:5" ht="18" hidden="1" x14ac:dyDescent="0.3">
      <c r="A475" s="9" t="s">
        <v>143</v>
      </c>
      <c r="B475" s="53" t="s">
        <v>346</v>
      </c>
      <c r="C475" s="15"/>
      <c r="D475" s="54"/>
      <c r="E475" s="55">
        <f t="shared" si="8"/>
        <v>0</v>
      </c>
    </row>
    <row r="476" spans="1:5" ht="18" hidden="1" x14ac:dyDescent="0.3">
      <c r="A476" s="9" t="s">
        <v>144</v>
      </c>
      <c r="B476" s="53" t="s">
        <v>346</v>
      </c>
      <c r="C476" s="15"/>
      <c r="D476" s="54"/>
      <c r="E476" s="55">
        <f t="shared" si="8"/>
        <v>0</v>
      </c>
    </row>
    <row r="477" spans="1:5" ht="18" hidden="1" x14ac:dyDescent="0.3">
      <c r="A477" s="9" t="s">
        <v>145</v>
      </c>
      <c r="B477" s="53" t="s">
        <v>350</v>
      </c>
      <c r="C477" s="15"/>
      <c r="D477" s="54"/>
      <c r="E477" s="55">
        <f t="shared" si="8"/>
        <v>0</v>
      </c>
    </row>
    <row r="478" spans="1:5" ht="18" hidden="1" x14ac:dyDescent="0.3">
      <c r="A478" s="9" t="s">
        <v>146</v>
      </c>
      <c r="B478" s="53" t="s">
        <v>346</v>
      </c>
      <c r="C478" s="7"/>
      <c r="D478" s="54"/>
      <c r="E478" s="55">
        <f t="shared" si="8"/>
        <v>0</v>
      </c>
    </row>
    <row r="479" spans="1:5" ht="18" hidden="1" x14ac:dyDescent="0.3">
      <c r="A479" s="9" t="s">
        <v>147</v>
      </c>
      <c r="B479" s="53" t="s">
        <v>346</v>
      </c>
      <c r="C479" s="7"/>
      <c r="D479" s="54"/>
      <c r="E479" s="55">
        <f t="shared" si="8"/>
        <v>0</v>
      </c>
    </row>
    <row r="480" spans="1:5" ht="18" hidden="1" x14ac:dyDescent="0.3">
      <c r="A480" s="9" t="s">
        <v>148</v>
      </c>
      <c r="B480" s="53" t="s">
        <v>346</v>
      </c>
      <c r="C480" s="7"/>
      <c r="D480" s="54"/>
      <c r="E480" s="55">
        <f t="shared" si="8"/>
        <v>0</v>
      </c>
    </row>
    <row r="481" spans="1:5" ht="18" hidden="1" x14ac:dyDescent="0.3">
      <c r="A481" s="9" t="s">
        <v>149</v>
      </c>
      <c r="B481" s="53" t="s">
        <v>349</v>
      </c>
      <c r="C481" s="7"/>
      <c r="D481" s="54"/>
      <c r="E481" s="55">
        <f t="shared" si="8"/>
        <v>0</v>
      </c>
    </row>
    <row r="482" spans="1:5" ht="18" hidden="1" x14ac:dyDescent="0.3">
      <c r="A482" s="9" t="s">
        <v>150</v>
      </c>
      <c r="B482" s="53" t="s">
        <v>349</v>
      </c>
      <c r="C482" s="7"/>
      <c r="D482" s="54"/>
      <c r="E482" s="55">
        <f t="shared" si="8"/>
        <v>0</v>
      </c>
    </row>
    <row r="483" spans="1:5" ht="18" hidden="1" x14ac:dyDescent="0.3">
      <c r="A483" s="16" t="s">
        <v>151</v>
      </c>
      <c r="B483" s="53" t="s">
        <v>349</v>
      </c>
      <c r="C483" s="7"/>
      <c r="D483" s="54"/>
      <c r="E483" s="55">
        <f t="shared" si="8"/>
        <v>0</v>
      </c>
    </row>
    <row r="484" spans="1:5" ht="18" hidden="1" x14ac:dyDescent="0.3">
      <c r="A484" s="9" t="s">
        <v>152</v>
      </c>
      <c r="B484" s="53" t="s">
        <v>346</v>
      </c>
      <c r="C484" s="7"/>
      <c r="D484" s="54"/>
      <c r="E484" s="55">
        <f t="shared" si="8"/>
        <v>0</v>
      </c>
    </row>
    <row r="485" spans="1:5" ht="18" hidden="1" x14ac:dyDescent="0.3">
      <c r="A485" s="9" t="s">
        <v>153</v>
      </c>
      <c r="B485" s="53" t="s">
        <v>346</v>
      </c>
      <c r="C485" s="7"/>
      <c r="D485" s="54"/>
      <c r="E485" s="55">
        <f t="shared" si="8"/>
        <v>0</v>
      </c>
    </row>
    <row r="486" spans="1:5" ht="18" hidden="1" x14ac:dyDescent="0.3">
      <c r="A486" s="9" t="s">
        <v>154</v>
      </c>
      <c r="B486" s="53" t="s">
        <v>349</v>
      </c>
      <c r="C486" s="7"/>
      <c r="D486" s="54"/>
      <c r="E486" s="55">
        <f t="shared" si="8"/>
        <v>0</v>
      </c>
    </row>
    <row r="487" spans="1:5" ht="16.8" customHeight="1" x14ac:dyDescent="0.3">
      <c r="A487" s="21" t="s">
        <v>155</v>
      </c>
      <c r="B487" s="73" t="s">
        <v>349</v>
      </c>
      <c r="C487" s="74">
        <v>6</v>
      </c>
      <c r="D487" s="75">
        <v>6500</v>
      </c>
      <c r="E487" s="76">
        <f t="shared" si="8"/>
        <v>39000</v>
      </c>
    </row>
    <row r="488" spans="1:5" ht="18" hidden="1" x14ac:dyDescent="0.3">
      <c r="A488" s="9" t="s">
        <v>156</v>
      </c>
      <c r="B488" s="53" t="s">
        <v>349</v>
      </c>
      <c r="C488" s="15"/>
      <c r="D488" s="54"/>
      <c r="E488" s="55">
        <f t="shared" si="8"/>
        <v>0</v>
      </c>
    </row>
    <row r="489" spans="1:5" ht="18" hidden="1" x14ac:dyDescent="0.3">
      <c r="A489" s="17" t="s">
        <v>157</v>
      </c>
      <c r="B489" s="53" t="s">
        <v>346</v>
      </c>
      <c r="C489" s="15"/>
      <c r="D489" s="54"/>
      <c r="E489" s="55">
        <f t="shared" si="8"/>
        <v>0</v>
      </c>
    </row>
    <row r="490" spans="1:5" ht="18" hidden="1" x14ac:dyDescent="0.3">
      <c r="A490" s="9" t="s">
        <v>158</v>
      </c>
      <c r="B490" s="53" t="s">
        <v>350</v>
      </c>
      <c r="C490" s="15"/>
      <c r="D490" s="54"/>
      <c r="E490" s="55">
        <f t="shared" si="8"/>
        <v>0</v>
      </c>
    </row>
    <row r="491" spans="1:5" ht="16.8" customHeight="1" x14ac:dyDescent="0.3">
      <c r="A491" s="21" t="s">
        <v>159</v>
      </c>
      <c r="B491" s="73" t="s">
        <v>346</v>
      </c>
      <c r="C491" s="74">
        <v>20</v>
      </c>
      <c r="D491" s="75">
        <v>12000</v>
      </c>
      <c r="E491" s="76">
        <f t="shared" si="8"/>
        <v>240000</v>
      </c>
    </row>
    <row r="492" spans="1:5" ht="16.8" customHeight="1" x14ac:dyDescent="0.3">
      <c r="A492" s="16" t="s">
        <v>160</v>
      </c>
      <c r="B492" s="73" t="s">
        <v>350</v>
      </c>
      <c r="C492" s="74">
        <v>16</v>
      </c>
      <c r="D492" s="75">
        <v>8000</v>
      </c>
      <c r="E492" s="76">
        <f t="shared" si="8"/>
        <v>128000</v>
      </c>
    </row>
    <row r="493" spans="1:5" ht="18" hidden="1" x14ac:dyDescent="0.3">
      <c r="A493" s="9" t="s">
        <v>161</v>
      </c>
      <c r="B493" s="53" t="s">
        <v>350</v>
      </c>
      <c r="C493" s="7"/>
      <c r="D493" s="54"/>
      <c r="E493" s="55">
        <f t="shared" si="8"/>
        <v>0</v>
      </c>
    </row>
    <row r="494" spans="1:5" ht="18" hidden="1" x14ac:dyDescent="0.3">
      <c r="A494" s="12" t="s">
        <v>162</v>
      </c>
      <c r="B494" s="53" t="s">
        <v>346</v>
      </c>
      <c r="C494" s="7"/>
      <c r="D494" s="54"/>
      <c r="E494" s="55">
        <f t="shared" si="8"/>
        <v>0</v>
      </c>
    </row>
    <row r="495" spans="1:5" ht="16.8" customHeight="1" x14ac:dyDescent="0.3">
      <c r="A495" s="21" t="s">
        <v>163</v>
      </c>
      <c r="B495" s="73" t="s">
        <v>350</v>
      </c>
      <c r="C495" s="74">
        <v>40</v>
      </c>
      <c r="D495" s="75">
        <v>7000</v>
      </c>
      <c r="E495" s="76">
        <f t="shared" si="8"/>
        <v>280000</v>
      </c>
    </row>
    <row r="496" spans="1:5" ht="18" hidden="1" x14ac:dyDescent="0.3">
      <c r="A496" s="9" t="s">
        <v>164</v>
      </c>
      <c r="B496" s="53" t="s">
        <v>346</v>
      </c>
      <c r="C496" s="7"/>
      <c r="D496" s="54"/>
      <c r="E496" s="55">
        <f t="shared" si="8"/>
        <v>0</v>
      </c>
    </row>
    <row r="497" spans="1:5" ht="18" hidden="1" x14ac:dyDescent="0.3">
      <c r="A497" s="9" t="s">
        <v>165</v>
      </c>
      <c r="B497" s="53" t="s">
        <v>346</v>
      </c>
      <c r="C497" s="7"/>
      <c r="D497" s="54"/>
      <c r="E497" s="55">
        <f t="shared" si="8"/>
        <v>0</v>
      </c>
    </row>
    <row r="498" spans="1:5" ht="18" hidden="1" x14ac:dyDescent="0.3">
      <c r="A498" s="19" t="s">
        <v>166</v>
      </c>
      <c r="B498" s="53" t="s">
        <v>346</v>
      </c>
      <c r="C498" s="7"/>
      <c r="D498" s="54"/>
      <c r="E498" s="55">
        <f t="shared" si="8"/>
        <v>0</v>
      </c>
    </row>
    <row r="499" spans="1:5" ht="18" hidden="1" x14ac:dyDescent="0.3">
      <c r="A499" s="9" t="s">
        <v>167</v>
      </c>
      <c r="B499" s="53" t="s">
        <v>349</v>
      </c>
      <c r="C499" s="7"/>
      <c r="D499" s="54"/>
      <c r="E499" s="55">
        <f t="shared" si="8"/>
        <v>0</v>
      </c>
    </row>
    <row r="500" spans="1:5" ht="18" hidden="1" x14ac:dyDescent="0.3">
      <c r="A500" s="29" t="s">
        <v>168</v>
      </c>
      <c r="B500" s="63" t="s">
        <v>346</v>
      </c>
      <c r="C500" s="31"/>
      <c r="D500" s="64"/>
      <c r="E500" s="55">
        <f t="shared" si="8"/>
        <v>0</v>
      </c>
    </row>
    <row r="501" spans="1:5" ht="18" hidden="1" x14ac:dyDescent="0.3">
      <c r="A501" s="11" t="s">
        <v>169</v>
      </c>
      <c r="B501" s="53" t="s">
        <v>346</v>
      </c>
      <c r="C501" s="7"/>
      <c r="D501" s="54"/>
      <c r="E501" s="55">
        <f t="shared" si="8"/>
        <v>0</v>
      </c>
    </row>
    <row r="502" spans="1:5" ht="16.8" customHeight="1" x14ac:dyDescent="0.3">
      <c r="A502" s="21" t="s">
        <v>170</v>
      </c>
      <c r="B502" s="73" t="s">
        <v>346</v>
      </c>
      <c r="C502" s="74">
        <v>2</v>
      </c>
      <c r="D502" s="75">
        <v>32000</v>
      </c>
      <c r="E502" s="76">
        <f t="shared" si="8"/>
        <v>64000</v>
      </c>
    </row>
    <row r="503" spans="1:5" ht="18" hidden="1" x14ac:dyDescent="0.3">
      <c r="A503" s="9" t="s">
        <v>171</v>
      </c>
      <c r="B503" s="53" t="s">
        <v>346</v>
      </c>
      <c r="C503" s="7"/>
      <c r="D503" s="54"/>
      <c r="E503" s="55">
        <f t="shared" si="8"/>
        <v>0</v>
      </c>
    </row>
    <row r="504" spans="1:5" ht="18" hidden="1" x14ac:dyDescent="0.3">
      <c r="A504" s="12" t="s">
        <v>172</v>
      </c>
      <c r="B504" s="53" t="s">
        <v>346</v>
      </c>
      <c r="C504" s="7"/>
      <c r="D504" s="54"/>
      <c r="E504" s="55">
        <f t="shared" si="8"/>
        <v>0</v>
      </c>
    </row>
    <row r="505" spans="1:5" ht="18" hidden="1" x14ac:dyDescent="0.3">
      <c r="A505" s="9" t="s">
        <v>173</v>
      </c>
      <c r="B505" s="53" t="s">
        <v>346</v>
      </c>
      <c r="C505" s="7"/>
      <c r="D505" s="54"/>
      <c r="E505" s="55">
        <f t="shared" si="8"/>
        <v>0</v>
      </c>
    </row>
    <row r="506" spans="1:5" ht="18" hidden="1" x14ac:dyDescent="0.3">
      <c r="A506" s="9" t="s">
        <v>174</v>
      </c>
      <c r="B506" s="53" t="s">
        <v>346</v>
      </c>
      <c r="C506" s="7"/>
      <c r="D506" s="54"/>
      <c r="E506" s="55">
        <f t="shared" si="8"/>
        <v>0</v>
      </c>
    </row>
    <row r="507" spans="1:5" ht="18" hidden="1" x14ac:dyDescent="0.3">
      <c r="A507" s="12" t="s">
        <v>175</v>
      </c>
      <c r="B507" s="53" t="s">
        <v>346</v>
      </c>
      <c r="C507" s="7"/>
      <c r="D507" s="54"/>
      <c r="E507" s="55">
        <f t="shared" si="8"/>
        <v>0</v>
      </c>
    </row>
    <row r="508" spans="1:5" ht="18" hidden="1" x14ac:dyDescent="0.3">
      <c r="A508" s="12" t="s">
        <v>176</v>
      </c>
      <c r="B508" s="53" t="s">
        <v>346</v>
      </c>
      <c r="C508" s="7"/>
      <c r="D508" s="54"/>
      <c r="E508" s="55">
        <f t="shared" si="8"/>
        <v>0</v>
      </c>
    </row>
    <row r="509" spans="1:5" ht="18" hidden="1" x14ac:dyDescent="0.3">
      <c r="A509" s="12" t="s">
        <v>177</v>
      </c>
      <c r="B509" s="53" t="s">
        <v>346</v>
      </c>
      <c r="C509" s="7"/>
      <c r="D509" s="54"/>
      <c r="E509" s="55">
        <f t="shared" si="8"/>
        <v>0</v>
      </c>
    </row>
    <row r="510" spans="1:5" ht="16.8" customHeight="1" x14ac:dyDescent="0.3">
      <c r="A510" s="21" t="s">
        <v>178</v>
      </c>
      <c r="B510" s="73" t="s">
        <v>349</v>
      </c>
      <c r="C510" s="74">
        <v>204</v>
      </c>
      <c r="D510" s="75">
        <v>2100</v>
      </c>
      <c r="E510" s="76">
        <f t="shared" si="8"/>
        <v>428400</v>
      </c>
    </row>
    <row r="511" spans="1:5" ht="18" hidden="1" x14ac:dyDescent="0.3">
      <c r="A511" s="12" t="s">
        <v>179</v>
      </c>
      <c r="B511" s="53" t="s">
        <v>346</v>
      </c>
      <c r="C511" s="7"/>
      <c r="D511" s="54"/>
      <c r="E511" s="55">
        <f t="shared" si="8"/>
        <v>0</v>
      </c>
    </row>
    <row r="512" spans="1:5" ht="16.8" customHeight="1" x14ac:dyDescent="0.3">
      <c r="A512" s="11" t="s">
        <v>180</v>
      </c>
      <c r="B512" s="73" t="s">
        <v>346</v>
      </c>
      <c r="C512" s="74">
        <v>25</v>
      </c>
      <c r="D512" s="75">
        <v>18000</v>
      </c>
      <c r="E512" s="76">
        <f t="shared" si="8"/>
        <v>450000</v>
      </c>
    </row>
    <row r="513" spans="1:5" ht="18" hidden="1" x14ac:dyDescent="0.3">
      <c r="A513" s="12" t="s">
        <v>181</v>
      </c>
      <c r="B513" s="53" t="s">
        <v>349</v>
      </c>
      <c r="C513" s="7"/>
      <c r="D513" s="54"/>
      <c r="E513" s="55">
        <f t="shared" si="8"/>
        <v>0</v>
      </c>
    </row>
    <row r="514" spans="1:5" ht="18" hidden="1" x14ac:dyDescent="0.3">
      <c r="A514" s="9" t="s">
        <v>182</v>
      </c>
      <c r="B514" s="53" t="s">
        <v>349</v>
      </c>
      <c r="C514" s="7"/>
      <c r="D514" s="54"/>
      <c r="E514" s="55">
        <f t="shared" si="8"/>
        <v>0</v>
      </c>
    </row>
    <row r="515" spans="1:5" ht="18" hidden="1" x14ac:dyDescent="0.3">
      <c r="A515" s="16" t="s">
        <v>183</v>
      </c>
      <c r="B515" s="53" t="s">
        <v>346</v>
      </c>
      <c r="C515" s="7"/>
      <c r="D515" s="54"/>
      <c r="E515" s="55">
        <f t="shared" si="8"/>
        <v>0</v>
      </c>
    </row>
    <row r="516" spans="1:5" ht="18" hidden="1" x14ac:dyDescent="0.3">
      <c r="A516" s="16" t="s">
        <v>184</v>
      </c>
      <c r="B516" s="53" t="s">
        <v>346</v>
      </c>
      <c r="C516" s="7"/>
      <c r="D516" s="54"/>
      <c r="E516" s="55">
        <f t="shared" si="8"/>
        <v>0</v>
      </c>
    </row>
    <row r="517" spans="1:5" ht="18" hidden="1" x14ac:dyDescent="0.3">
      <c r="A517" s="16" t="s">
        <v>185</v>
      </c>
      <c r="B517" s="53" t="s">
        <v>346</v>
      </c>
      <c r="C517" s="7"/>
      <c r="D517" s="54"/>
      <c r="E517" s="55">
        <f t="shared" si="8"/>
        <v>0</v>
      </c>
    </row>
    <row r="518" spans="1:5" ht="18" hidden="1" x14ac:dyDescent="0.3">
      <c r="A518" s="16" t="s">
        <v>186</v>
      </c>
      <c r="B518" s="53" t="s">
        <v>349</v>
      </c>
      <c r="C518" s="7"/>
      <c r="D518" s="54"/>
      <c r="E518" s="55">
        <f t="shared" si="8"/>
        <v>0</v>
      </c>
    </row>
    <row r="519" spans="1:5" ht="18" hidden="1" x14ac:dyDescent="0.3">
      <c r="A519" s="12" t="s">
        <v>187</v>
      </c>
      <c r="B519" s="53" t="s">
        <v>346</v>
      </c>
      <c r="C519" s="7"/>
      <c r="D519" s="54"/>
      <c r="E519" s="55">
        <f t="shared" si="8"/>
        <v>0</v>
      </c>
    </row>
    <row r="520" spans="1:5" ht="18" hidden="1" x14ac:dyDescent="0.3">
      <c r="A520" s="9" t="s">
        <v>188</v>
      </c>
      <c r="B520" s="53" t="s">
        <v>349</v>
      </c>
      <c r="C520" s="7"/>
      <c r="D520" s="54"/>
      <c r="E520" s="55">
        <f t="shared" si="8"/>
        <v>0</v>
      </c>
    </row>
    <row r="521" spans="1:5" ht="18" hidden="1" x14ac:dyDescent="0.3">
      <c r="A521" s="32" t="s">
        <v>189</v>
      </c>
      <c r="B521" s="53" t="s">
        <v>349</v>
      </c>
      <c r="C521" s="7"/>
      <c r="D521" s="54"/>
      <c r="E521" s="55">
        <f t="shared" si="8"/>
        <v>0</v>
      </c>
    </row>
    <row r="522" spans="1:5" ht="16.8" customHeight="1" x14ac:dyDescent="0.3">
      <c r="A522" s="81" t="s">
        <v>190</v>
      </c>
      <c r="B522" s="73" t="s">
        <v>349</v>
      </c>
      <c r="C522" s="74">
        <v>10</v>
      </c>
      <c r="D522" s="75">
        <v>1750</v>
      </c>
      <c r="E522" s="76">
        <f t="shared" si="8"/>
        <v>17500</v>
      </c>
    </row>
    <row r="523" spans="1:5" ht="16.8" customHeight="1" x14ac:dyDescent="0.3">
      <c r="A523" s="81" t="s">
        <v>191</v>
      </c>
      <c r="B523" s="73" t="s">
        <v>349</v>
      </c>
      <c r="C523" s="74">
        <v>2</v>
      </c>
      <c r="D523" s="75">
        <v>1750</v>
      </c>
      <c r="E523" s="76">
        <f t="shared" si="8"/>
        <v>3500</v>
      </c>
    </row>
    <row r="524" spans="1:5" ht="18" hidden="1" x14ac:dyDescent="0.3">
      <c r="A524" s="32" t="s">
        <v>192</v>
      </c>
      <c r="B524" s="53" t="s">
        <v>349</v>
      </c>
      <c r="C524" s="7"/>
      <c r="D524" s="54"/>
      <c r="E524" s="55">
        <f t="shared" si="8"/>
        <v>0</v>
      </c>
    </row>
    <row r="525" spans="1:5" ht="18" hidden="1" x14ac:dyDescent="0.3">
      <c r="A525" s="9" t="s">
        <v>193</v>
      </c>
      <c r="B525" s="53" t="s">
        <v>346</v>
      </c>
      <c r="C525" s="7"/>
      <c r="D525" s="54"/>
      <c r="E525" s="55">
        <f t="shared" si="8"/>
        <v>0</v>
      </c>
    </row>
    <row r="526" spans="1:5" ht="18" hidden="1" x14ac:dyDescent="0.3">
      <c r="A526" s="33" t="s">
        <v>194</v>
      </c>
      <c r="B526" s="53" t="s">
        <v>350</v>
      </c>
      <c r="C526" s="7"/>
      <c r="D526" s="54"/>
      <c r="E526" s="55">
        <f t="shared" ref="E526:E589" si="9">+D526*C526</f>
        <v>0</v>
      </c>
    </row>
    <row r="527" spans="1:5" ht="16.8" customHeight="1" x14ac:dyDescent="0.3">
      <c r="A527" s="21" t="s">
        <v>195</v>
      </c>
      <c r="B527" s="73" t="s">
        <v>346</v>
      </c>
      <c r="C527" s="74">
        <v>500</v>
      </c>
      <c r="D527" s="75">
        <v>21500</v>
      </c>
      <c r="E527" s="76">
        <f t="shared" si="9"/>
        <v>10750000</v>
      </c>
    </row>
    <row r="528" spans="1:5" ht="16.8" customHeight="1" x14ac:dyDescent="0.3">
      <c r="A528" s="11" t="s">
        <v>196</v>
      </c>
      <c r="B528" s="73" t="s">
        <v>346</v>
      </c>
      <c r="C528" s="74">
        <v>600</v>
      </c>
      <c r="D528" s="75">
        <v>21500</v>
      </c>
      <c r="E528" s="76">
        <f t="shared" si="9"/>
        <v>12900000</v>
      </c>
    </row>
    <row r="529" spans="1:5" ht="18" hidden="1" x14ac:dyDescent="0.3">
      <c r="A529" s="9" t="s">
        <v>197</v>
      </c>
      <c r="B529" s="53" t="s">
        <v>349</v>
      </c>
      <c r="C529" s="7"/>
      <c r="D529" s="54"/>
      <c r="E529" s="55">
        <f t="shared" si="9"/>
        <v>0</v>
      </c>
    </row>
    <row r="530" spans="1:5" ht="18" hidden="1" x14ac:dyDescent="0.3">
      <c r="A530" s="9" t="s">
        <v>198</v>
      </c>
      <c r="B530" s="53" t="s">
        <v>349</v>
      </c>
      <c r="C530" s="7"/>
      <c r="D530" s="54"/>
      <c r="E530" s="55">
        <f t="shared" si="9"/>
        <v>0</v>
      </c>
    </row>
    <row r="531" spans="1:5" ht="18" hidden="1" x14ac:dyDescent="0.3">
      <c r="A531" s="9" t="s">
        <v>199</v>
      </c>
      <c r="B531" s="53" t="s">
        <v>346</v>
      </c>
      <c r="C531" s="7"/>
      <c r="D531" s="65"/>
      <c r="E531" s="55">
        <f t="shared" si="9"/>
        <v>0</v>
      </c>
    </row>
    <row r="532" spans="1:5" ht="18" hidden="1" x14ac:dyDescent="0.3">
      <c r="A532" s="34" t="s">
        <v>200</v>
      </c>
      <c r="B532" s="53" t="s">
        <v>349</v>
      </c>
      <c r="C532" s="7"/>
      <c r="D532" s="54"/>
      <c r="E532" s="55">
        <f t="shared" si="9"/>
        <v>0</v>
      </c>
    </row>
    <row r="533" spans="1:5" ht="18" hidden="1" x14ac:dyDescent="0.3">
      <c r="A533" s="34" t="s">
        <v>201</v>
      </c>
      <c r="B533" s="53" t="s">
        <v>349</v>
      </c>
      <c r="C533" s="7"/>
      <c r="D533" s="54"/>
      <c r="E533" s="55">
        <f t="shared" si="9"/>
        <v>0</v>
      </c>
    </row>
    <row r="534" spans="1:5" ht="18" hidden="1" x14ac:dyDescent="0.3">
      <c r="A534" s="9" t="s">
        <v>202</v>
      </c>
      <c r="B534" s="53" t="s">
        <v>346</v>
      </c>
      <c r="C534" s="7"/>
      <c r="D534" s="54"/>
      <c r="E534" s="55">
        <f t="shared" si="9"/>
        <v>0</v>
      </c>
    </row>
    <row r="535" spans="1:5" ht="18" hidden="1" x14ac:dyDescent="0.3">
      <c r="A535" s="11" t="s">
        <v>203</v>
      </c>
      <c r="B535" s="53" t="s">
        <v>346</v>
      </c>
      <c r="C535" s="7"/>
      <c r="D535" s="58"/>
      <c r="E535" s="55">
        <f t="shared" si="9"/>
        <v>0</v>
      </c>
    </row>
    <row r="536" spans="1:5" ht="18" hidden="1" x14ac:dyDescent="0.3">
      <c r="A536" s="9" t="s">
        <v>204</v>
      </c>
      <c r="B536" s="53" t="s">
        <v>346</v>
      </c>
      <c r="C536" s="7"/>
      <c r="D536" s="54"/>
      <c r="E536" s="55">
        <f t="shared" si="9"/>
        <v>0</v>
      </c>
    </row>
    <row r="537" spans="1:5" ht="18" hidden="1" x14ac:dyDescent="0.3">
      <c r="A537" s="11" t="s">
        <v>205</v>
      </c>
      <c r="B537" s="53" t="s">
        <v>346</v>
      </c>
      <c r="C537" s="7"/>
      <c r="D537" s="58"/>
      <c r="E537" s="55">
        <f t="shared" si="9"/>
        <v>0</v>
      </c>
    </row>
    <row r="538" spans="1:5" ht="18" hidden="1" x14ac:dyDescent="0.3">
      <c r="A538" s="9" t="s">
        <v>206</v>
      </c>
      <c r="B538" s="53" t="s">
        <v>346</v>
      </c>
      <c r="C538" s="7"/>
      <c r="D538" s="58"/>
      <c r="E538" s="55">
        <f t="shared" si="9"/>
        <v>0</v>
      </c>
    </row>
    <row r="539" spans="1:5" ht="18" hidden="1" x14ac:dyDescent="0.3">
      <c r="A539" s="9" t="s">
        <v>207</v>
      </c>
      <c r="B539" s="53" t="s">
        <v>349</v>
      </c>
      <c r="C539" s="7"/>
      <c r="D539" s="54"/>
      <c r="E539" s="55">
        <f t="shared" si="9"/>
        <v>0</v>
      </c>
    </row>
    <row r="540" spans="1:5" ht="18" hidden="1" x14ac:dyDescent="0.3">
      <c r="A540" s="9" t="s">
        <v>208</v>
      </c>
      <c r="B540" s="53" t="s">
        <v>349</v>
      </c>
      <c r="C540" s="7"/>
      <c r="D540" s="54"/>
      <c r="E540" s="55">
        <f t="shared" si="9"/>
        <v>0</v>
      </c>
    </row>
    <row r="541" spans="1:5" ht="18" hidden="1" x14ac:dyDescent="0.3">
      <c r="A541" s="9" t="s">
        <v>209</v>
      </c>
      <c r="B541" s="53" t="s">
        <v>349</v>
      </c>
      <c r="C541" s="7"/>
      <c r="D541" s="54"/>
      <c r="E541" s="55">
        <f t="shared" si="9"/>
        <v>0</v>
      </c>
    </row>
    <row r="542" spans="1:5" ht="18" hidden="1" x14ac:dyDescent="0.3">
      <c r="A542" s="9" t="s">
        <v>210</v>
      </c>
      <c r="B542" s="53" t="s">
        <v>346</v>
      </c>
      <c r="C542" s="7"/>
      <c r="D542" s="54"/>
      <c r="E542" s="55">
        <f t="shared" si="9"/>
        <v>0</v>
      </c>
    </row>
    <row r="543" spans="1:5" ht="18" hidden="1" x14ac:dyDescent="0.3">
      <c r="A543" s="35" t="s">
        <v>211</v>
      </c>
      <c r="B543" s="53" t="s">
        <v>349</v>
      </c>
      <c r="C543" s="7"/>
      <c r="D543" s="54"/>
      <c r="E543" s="55">
        <f t="shared" si="9"/>
        <v>0</v>
      </c>
    </row>
    <row r="544" spans="1:5" ht="18" hidden="1" x14ac:dyDescent="0.3">
      <c r="A544" s="9" t="s">
        <v>212</v>
      </c>
      <c r="B544" s="53" t="s">
        <v>346</v>
      </c>
      <c r="C544" s="7"/>
      <c r="D544" s="54"/>
      <c r="E544" s="55">
        <f t="shared" si="9"/>
        <v>0</v>
      </c>
    </row>
    <row r="545" spans="1:5" ht="18" hidden="1" x14ac:dyDescent="0.3">
      <c r="A545" s="9" t="s">
        <v>213</v>
      </c>
      <c r="B545" s="53" t="s">
        <v>346</v>
      </c>
      <c r="C545" s="7"/>
      <c r="D545" s="54"/>
      <c r="E545" s="55">
        <f t="shared" si="9"/>
        <v>0</v>
      </c>
    </row>
    <row r="546" spans="1:5" ht="18" hidden="1" x14ac:dyDescent="0.3">
      <c r="A546" s="9" t="s">
        <v>214</v>
      </c>
      <c r="B546" s="53" t="s">
        <v>349</v>
      </c>
      <c r="C546" s="7"/>
      <c r="D546" s="54"/>
      <c r="E546" s="55">
        <f t="shared" si="9"/>
        <v>0</v>
      </c>
    </row>
    <row r="547" spans="1:5" ht="18" hidden="1" x14ac:dyDescent="0.3">
      <c r="A547" s="9" t="s">
        <v>215</v>
      </c>
      <c r="B547" s="53" t="s">
        <v>346</v>
      </c>
      <c r="C547" s="7"/>
      <c r="D547" s="54"/>
      <c r="E547" s="55">
        <f t="shared" si="9"/>
        <v>0</v>
      </c>
    </row>
    <row r="548" spans="1:5" ht="16.8" customHeight="1" x14ac:dyDescent="0.3">
      <c r="A548" s="21" t="s">
        <v>216</v>
      </c>
      <c r="B548" s="73" t="s">
        <v>349</v>
      </c>
      <c r="C548" s="74">
        <v>8</v>
      </c>
      <c r="D548" s="75">
        <v>5000</v>
      </c>
      <c r="E548" s="76">
        <f t="shared" si="9"/>
        <v>40000</v>
      </c>
    </row>
    <row r="549" spans="1:5" ht="18" hidden="1" x14ac:dyDescent="0.3">
      <c r="A549" s="16" t="s">
        <v>217</v>
      </c>
      <c r="B549" s="53" t="s">
        <v>346</v>
      </c>
      <c r="C549" s="7"/>
      <c r="D549" s="54"/>
      <c r="E549" s="55">
        <f t="shared" si="9"/>
        <v>0</v>
      </c>
    </row>
    <row r="550" spans="1:5" ht="18" hidden="1" x14ac:dyDescent="0.3">
      <c r="A550" s="16" t="s">
        <v>218</v>
      </c>
      <c r="B550" s="53" t="s">
        <v>349</v>
      </c>
      <c r="C550" s="7"/>
      <c r="D550" s="54"/>
      <c r="E550" s="55">
        <f t="shared" si="9"/>
        <v>0</v>
      </c>
    </row>
    <row r="551" spans="1:5" ht="16.8" customHeight="1" x14ac:dyDescent="0.3">
      <c r="A551" s="16" t="s">
        <v>219</v>
      </c>
      <c r="B551" s="73" t="s">
        <v>346</v>
      </c>
      <c r="C551" s="80">
        <v>1.2</v>
      </c>
      <c r="D551" s="75">
        <v>45000</v>
      </c>
      <c r="E551" s="76">
        <f t="shared" si="9"/>
        <v>54000</v>
      </c>
    </row>
    <row r="552" spans="1:5" ht="18" hidden="1" x14ac:dyDescent="0.3">
      <c r="A552" s="16" t="s">
        <v>220</v>
      </c>
      <c r="B552" s="53" t="s">
        <v>349</v>
      </c>
      <c r="C552" s="7"/>
      <c r="D552" s="54"/>
      <c r="E552" s="55">
        <f t="shared" si="9"/>
        <v>0</v>
      </c>
    </row>
    <row r="553" spans="1:5" ht="18" hidden="1" x14ac:dyDescent="0.3">
      <c r="A553" s="9" t="s">
        <v>221</v>
      </c>
      <c r="B553" s="53" t="s">
        <v>346</v>
      </c>
      <c r="C553" s="7"/>
      <c r="D553" s="54"/>
      <c r="E553" s="55">
        <f t="shared" si="9"/>
        <v>0</v>
      </c>
    </row>
    <row r="554" spans="1:5" ht="18" hidden="1" x14ac:dyDescent="0.3">
      <c r="A554" s="9" t="s">
        <v>222</v>
      </c>
      <c r="B554" s="53" t="s">
        <v>346</v>
      </c>
      <c r="C554" s="7"/>
      <c r="D554" s="54"/>
      <c r="E554" s="55">
        <f t="shared" si="9"/>
        <v>0</v>
      </c>
    </row>
    <row r="555" spans="1:5" ht="18" hidden="1" x14ac:dyDescent="0.3">
      <c r="A555" s="16" t="s">
        <v>223</v>
      </c>
      <c r="B555" s="53" t="s">
        <v>349</v>
      </c>
      <c r="C555" s="7"/>
      <c r="D555" s="54"/>
      <c r="E555" s="55">
        <f t="shared" si="9"/>
        <v>0</v>
      </c>
    </row>
    <row r="556" spans="1:5" ht="18" hidden="1" x14ac:dyDescent="0.3">
      <c r="A556" s="16" t="s">
        <v>224</v>
      </c>
      <c r="B556" s="53" t="s">
        <v>349</v>
      </c>
      <c r="C556" s="7"/>
      <c r="D556" s="54"/>
      <c r="E556" s="55">
        <f t="shared" si="9"/>
        <v>0</v>
      </c>
    </row>
    <row r="557" spans="1:5" ht="18" hidden="1" x14ac:dyDescent="0.3">
      <c r="A557" s="11" t="s">
        <v>225</v>
      </c>
      <c r="B557" s="53" t="s">
        <v>346</v>
      </c>
      <c r="C557" s="7"/>
      <c r="D557" s="54"/>
      <c r="E557" s="55">
        <f t="shared" si="9"/>
        <v>0</v>
      </c>
    </row>
    <row r="558" spans="1:5" ht="18" hidden="1" x14ac:dyDescent="0.3">
      <c r="A558" s="12" t="s">
        <v>226</v>
      </c>
      <c r="B558" s="53" t="s">
        <v>352</v>
      </c>
      <c r="C558" s="7"/>
      <c r="D558" s="54"/>
      <c r="E558" s="55">
        <f t="shared" si="9"/>
        <v>0</v>
      </c>
    </row>
    <row r="559" spans="1:5" ht="18" hidden="1" x14ac:dyDescent="0.3">
      <c r="A559" s="11" t="s">
        <v>227</v>
      </c>
      <c r="B559" s="53" t="s">
        <v>346</v>
      </c>
      <c r="C559" s="7"/>
      <c r="D559" s="54"/>
      <c r="E559" s="55">
        <f t="shared" si="9"/>
        <v>0</v>
      </c>
    </row>
    <row r="560" spans="1:5" ht="18" hidden="1" x14ac:dyDescent="0.3">
      <c r="A560" s="11" t="s">
        <v>228</v>
      </c>
      <c r="B560" s="53" t="s">
        <v>355</v>
      </c>
      <c r="C560" s="7"/>
      <c r="D560" s="54"/>
      <c r="E560" s="55">
        <f t="shared" si="9"/>
        <v>0</v>
      </c>
    </row>
    <row r="561" spans="1:5" ht="18" hidden="1" x14ac:dyDescent="0.3">
      <c r="A561" s="34" t="s">
        <v>229</v>
      </c>
      <c r="B561" s="53" t="s">
        <v>346</v>
      </c>
      <c r="C561" s="7"/>
      <c r="D561" s="54"/>
      <c r="E561" s="55">
        <f t="shared" si="9"/>
        <v>0</v>
      </c>
    </row>
    <row r="562" spans="1:5" ht="18" hidden="1" x14ac:dyDescent="0.3">
      <c r="A562" s="9" t="s">
        <v>230</v>
      </c>
      <c r="B562" s="53" t="s">
        <v>346</v>
      </c>
      <c r="C562" s="7"/>
      <c r="D562" s="54"/>
      <c r="E562" s="55">
        <f t="shared" si="9"/>
        <v>0</v>
      </c>
    </row>
    <row r="563" spans="1:5" ht="18" hidden="1" x14ac:dyDescent="0.3">
      <c r="A563" s="9" t="s">
        <v>231</v>
      </c>
      <c r="B563" s="53" t="s">
        <v>348</v>
      </c>
      <c r="C563" s="7"/>
      <c r="D563" s="54"/>
      <c r="E563" s="55">
        <f t="shared" si="9"/>
        <v>0</v>
      </c>
    </row>
    <row r="564" spans="1:5" ht="18" hidden="1" x14ac:dyDescent="0.3">
      <c r="A564" s="13" t="s">
        <v>232</v>
      </c>
      <c r="B564" s="53" t="s">
        <v>352</v>
      </c>
      <c r="C564" s="7"/>
      <c r="D564" s="54"/>
      <c r="E564" s="55">
        <f t="shared" si="9"/>
        <v>0</v>
      </c>
    </row>
    <row r="565" spans="1:5" ht="18" hidden="1" x14ac:dyDescent="0.3">
      <c r="A565" s="13" t="s">
        <v>233</v>
      </c>
      <c r="B565" s="53" t="s">
        <v>352</v>
      </c>
      <c r="C565" s="7"/>
      <c r="D565" s="54"/>
      <c r="E565" s="55">
        <f t="shared" si="9"/>
        <v>0</v>
      </c>
    </row>
    <row r="566" spans="1:5" ht="16.8" customHeight="1" x14ac:dyDescent="0.3">
      <c r="A566" s="81" t="s">
        <v>234</v>
      </c>
      <c r="B566" s="73" t="s">
        <v>349</v>
      </c>
      <c r="C566" s="74">
        <v>2</v>
      </c>
      <c r="D566" s="75">
        <v>1750</v>
      </c>
      <c r="E566" s="76">
        <f t="shared" si="9"/>
        <v>3500</v>
      </c>
    </row>
    <row r="567" spans="1:5" ht="18" hidden="1" x14ac:dyDescent="0.3">
      <c r="A567" s="9" t="s">
        <v>235</v>
      </c>
      <c r="B567" s="53" t="s">
        <v>346</v>
      </c>
      <c r="C567" s="7"/>
      <c r="D567" s="54"/>
      <c r="E567" s="55">
        <f t="shared" si="9"/>
        <v>0</v>
      </c>
    </row>
    <row r="568" spans="1:5" ht="18" hidden="1" x14ac:dyDescent="0.3">
      <c r="A568" s="9" t="s">
        <v>236</v>
      </c>
      <c r="B568" s="53" t="s">
        <v>349</v>
      </c>
      <c r="C568" s="7"/>
      <c r="D568" s="54"/>
      <c r="E568" s="55">
        <f t="shared" si="9"/>
        <v>0</v>
      </c>
    </row>
    <row r="569" spans="1:5" ht="18" hidden="1" x14ac:dyDescent="0.3">
      <c r="A569" s="9" t="s">
        <v>237</v>
      </c>
      <c r="B569" s="53" t="s">
        <v>346</v>
      </c>
      <c r="C569" s="15"/>
      <c r="D569" s="54"/>
      <c r="E569" s="55">
        <f t="shared" si="9"/>
        <v>0</v>
      </c>
    </row>
    <row r="570" spans="1:5" ht="18" hidden="1" x14ac:dyDescent="0.3">
      <c r="A570" s="32" t="s">
        <v>238</v>
      </c>
      <c r="B570" s="53" t="s">
        <v>349</v>
      </c>
      <c r="C570" s="7"/>
      <c r="D570" s="54"/>
      <c r="E570" s="55">
        <f t="shared" si="9"/>
        <v>0</v>
      </c>
    </row>
    <row r="571" spans="1:5" ht="18" hidden="1" x14ac:dyDescent="0.3">
      <c r="A571" s="9" t="s">
        <v>239</v>
      </c>
      <c r="B571" s="53" t="s">
        <v>349</v>
      </c>
      <c r="C571" s="15"/>
      <c r="D571" s="54"/>
      <c r="E571" s="55">
        <f t="shared" si="9"/>
        <v>0</v>
      </c>
    </row>
    <row r="572" spans="1:5" ht="16.8" customHeight="1" x14ac:dyDescent="0.3">
      <c r="A572" s="21" t="s">
        <v>240</v>
      </c>
      <c r="B572" s="73" t="s">
        <v>346</v>
      </c>
      <c r="C572" s="74">
        <v>8</v>
      </c>
      <c r="D572" s="75">
        <v>12000</v>
      </c>
      <c r="E572" s="76">
        <f t="shared" si="9"/>
        <v>96000</v>
      </c>
    </row>
    <row r="573" spans="1:5" ht="18" hidden="1" x14ac:dyDescent="0.3">
      <c r="A573" s="11" t="s">
        <v>241</v>
      </c>
      <c r="B573" s="53" t="s">
        <v>350</v>
      </c>
      <c r="C573" s="7"/>
      <c r="D573" s="54"/>
      <c r="E573" s="55">
        <f t="shared" si="9"/>
        <v>0</v>
      </c>
    </row>
    <row r="574" spans="1:5" ht="16.8" customHeight="1" x14ac:dyDescent="0.3">
      <c r="A574" s="21" t="s">
        <v>242</v>
      </c>
      <c r="B574" s="73" t="s">
        <v>346</v>
      </c>
      <c r="C574" s="74">
        <v>89</v>
      </c>
      <c r="D574" s="75">
        <v>36000</v>
      </c>
      <c r="E574" s="76">
        <f t="shared" si="9"/>
        <v>3204000</v>
      </c>
    </row>
    <row r="575" spans="1:5" ht="18" hidden="1" x14ac:dyDescent="0.3">
      <c r="A575" s="9" t="s">
        <v>243</v>
      </c>
      <c r="B575" s="53" t="s">
        <v>346</v>
      </c>
      <c r="C575" s="7"/>
      <c r="D575" s="54"/>
      <c r="E575" s="55">
        <f t="shared" si="9"/>
        <v>0</v>
      </c>
    </row>
    <row r="576" spans="1:5" ht="18" hidden="1" x14ac:dyDescent="0.3">
      <c r="A576" s="9" t="s">
        <v>244</v>
      </c>
      <c r="B576" s="53" t="s">
        <v>348</v>
      </c>
      <c r="C576" s="7"/>
      <c r="D576" s="54"/>
      <c r="E576" s="55">
        <f t="shared" si="9"/>
        <v>0</v>
      </c>
    </row>
    <row r="577" spans="1:5" ht="18" hidden="1" x14ac:dyDescent="0.3">
      <c r="A577" s="9" t="s">
        <v>245</v>
      </c>
      <c r="B577" s="53" t="s">
        <v>350</v>
      </c>
      <c r="C577" s="7"/>
      <c r="D577" s="54"/>
      <c r="E577" s="55">
        <f t="shared" si="9"/>
        <v>0</v>
      </c>
    </row>
    <row r="578" spans="1:5" ht="18" hidden="1" x14ac:dyDescent="0.3">
      <c r="A578" s="9" t="s">
        <v>246</v>
      </c>
      <c r="B578" s="53" t="s">
        <v>346</v>
      </c>
      <c r="C578" s="7"/>
      <c r="D578" s="54"/>
      <c r="E578" s="55">
        <f t="shared" si="9"/>
        <v>0</v>
      </c>
    </row>
    <row r="579" spans="1:5" ht="18" hidden="1" x14ac:dyDescent="0.3">
      <c r="A579" s="16" t="s">
        <v>247</v>
      </c>
      <c r="B579" s="53" t="s">
        <v>346</v>
      </c>
      <c r="C579" s="7"/>
      <c r="D579" s="54"/>
      <c r="E579" s="55">
        <f t="shared" si="9"/>
        <v>0</v>
      </c>
    </row>
    <row r="580" spans="1:5" ht="18" hidden="1" x14ac:dyDescent="0.3">
      <c r="A580" s="21" t="s">
        <v>248</v>
      </c>
      <c r="B580" s="53" t="s">
        <v>346</v>
      </c>
      <c r="C580" s="7"/>
      <c r="D580" s="54"/>
      <c r="E580" s="55">
        <f t="shared" si="9"/>
        <v>0</v>
      </c>
    </row>
    <row r="581" spans="1:5" ht="18" hidden="1" x14ac:dyDescent="0.3">
      <c r="A581" s="21" t="s">
        <v>249</v>
      </c>
      <c r="B581" s="53" t="s">
        <v>346</v>
      </c>
      <c r="C581" s="7"/>
      <c r="D581" s="54"/>
      <c r="E581" s="55">
        <f t="shared" si="9"/>
        <v>0</v>
      </c>
    </row>
    <row r="582" spans="1:5" ht="16.8" customHeight="1" x14ac:dyDescent="0.3">
      <c r="A582" s="21" t="s">
        <v>250</v>
      </c>
      <c r="B582" s="73" t="s">
        <v>346</v>
      </c>
      <c r="C582" s="74">
        <v>24</v>
      </c>
      <c r="D582" s="75">
        <v>32000</v>
      </c>
      <c r="E582" s="76">
        <f t="shared" si="9"/>
        <v>768000</v>
      </c>
    </row>
    <row r="583" spans="1:5" ht="18" hidden="1" x14ac:dyDescent="0.3">
      <c r="A583" s="9" t="s">
        <v>251</v>
      </c>
      <c r="B583" s="53" t="s">
        <v>346</v>
      </c>
      <c r="C583" s="7"/>
      <c r="D583" s="54"/>
      <c r="E583" s="55">
        <f t="shared" si="9"/>
        <v>0</v>
      </c>
    </row>
    <row r="584" spans="1:5" ht="18" hidden="1" x14ac:dyDescent="0.3">
      <c r="A584" s="9" t="s">
        <v>252</v>
      </c>
      <c r="B584" s="53" t="s">
        <v>348</v>
      </c>
      <c r="C584" s="7"/>
      <c r="D584" s="54"/>
      <c r="E584" s="55">
        <f t="shared" si="9"/>
        <v>0</v>
      </c>
    </row>
    <row r="585" spans="1:5" ht="18" hidden="1" x14ac:dyDescent="0.3">
      <c r="A585" s="9" t="s">
        <v>253</v>
      </c>
      <c r="B585" s="53" t="s">
        <v>350</v>
      </c>
      <c r="C585" s="7"/>
      <c r="D585" s="54"/>
      <c r="E585" s="55">
        <f t="shared" si="9"/>
        <v>0</v>
      </c>
    </row>
    <row r="586" spans="1:5" ht="16.8" customHeight="1" x14ac:dyDescent="0.3">
      <c r="A586" s="21" t="s">
        <v>254</v>
      </c>
      <c r="B586" s="73" t="s">
        <v>346</v>
      </c>
      <c r="C586" s="74">
        <v>77</v>
      </c>
      <c r="D586" s="75">
        <v>25000</v>
      </c>
      <c r="E586" s="76">
        <f t="shared" si="9"/>
        <v>1925000</v>
      </c>
    </row>
    <row r="587" spans="1:5" ht="18" hidden="1" x14ac:dyDescent="0.3">
      <c r="A587" s="9" t="s">
        <v>255</v>
      </c>
      <c r="B587" s="53" t="s">
        <v>346</v>
      </c>
      <c r="C587" s="7"/>
      <c r="D587" s="54"/>
      <c r="E587" s="55">
        <f t="shared" si="9"/>
        <v>0</v>
      </c>
    </row>
    <row r="588" spans="1:5" ht="18" hidden="1" x14ac:dyDescent="0.3">
      <c r="A588" s="9" t="s">
        <v>256</v>
      </c>
      <c r="B588" s="53" t="s">
        <v>348</v>
      </c>
      <c r="C588" s="7"/>
      <c r="D588" s="54"/>
      <c r="E588" s="55">
        <f t="shared" si="9"/>
        <v>0</v>
      </c>
    </row>
    <row r="589" spans="1:5" ht="16.8" customHeight="1" x14ac:dyDescent="0.3">
      <c r="A589" s="21" t="s">
        <v>257</v>
      </c>
      <c r="B589" s="73" t="s">
        <v>346</v>
      </c>
      <c r="C589" s="80">
        <v>1.4</v>
      </c>
      <c r="D589" s="75">
        <v>28000</v>
      </c>
      <c r="E589" s="76">
        <f t="shared" si="9"/>
        <v>39200</v>
      </c>
    </row>
    <row r="590" spans="1:5" ht="18" hidden="1" x14ac:dyDescent="0.3">
      <c r="A590" s="13" t="s">
        <v>258</v>
      </c>
      <c r="B590" s="53" t="s">
        <v>346</v>
      </c>
      <c r="C590" s="7"/>
      <c r="D590" s="54"/>
      <c r="E590" s="55">
        <f t="shared" ref="E590:E653" si="10">+D590*C590</f>
        <v>0</v>
      </c>
    </row>
    <row r="591" spans="1:5" ht="18" hidden="1" x14ac:dyDescent="0.3">
      <c r="A591" s="9" t="s">
        <v>259</v>
      </c>
      <c r="B591" s="53" t="s">
        <v>346</v>
      </c>
      <c r="C591" s="7"/>
      <c r="D591" s="54"/>
      <c r="E591" s="55">
        <f t="shared" si="10"/>
        <v>0</v>
      </c>
    </row>
    <row r="592" spans="1:5" ht="18" hidden="1" x14ac:dyDescent="0.3">
      <c r="A592" s="11" t="s">
        <v>260</v>
      </c>
      <c r="B592" s="53" t="s">
        <v>346</v>
      </c>
      <c r="C592" s="7"/>
      <c r="D592" s="54"/>
      <c r="E592" s="55">
        <f t="shared" si="10"/>
        <v>0</v>
      </c>
    </row>
    <row r="593" spans="1:5" ht="18" hidden="1" x14ac:dyDescent="0.3">
      <c r="A593" s="11" t="s">
        <v>261</v>
      </c>
      <c r="B593" s="53" t="s">
        <v>346</v>
      </c>
      <c r="C593" s="7"/>
      <c r="D593" s="54"/>
      <c r="E593" s="55">
        <f t="shared" si="10"/>
        <v>0</v>
      </c>
    </row>
    <row r="594" spans="1:5" ht="18" hidden="1" x14ac:dyDescent="0.3">
      <c r="A594" s="9" t="s">
        <v>262</v>
      </c>
      <c r="B594" s="53" t="s">
        <v>349</v>
      </c>
      <c r="C594" s="7"/>
      <c r="D594" s="54"/>
      <c r="E594" s="55">
        <f t="shared" si="10"/>
        <v>0</v>
      </c>
    </row>
    <row r="595" spans="1:5" ht="18" hidden="1" x14ac:dyDescent="0.3">
      <c r="A595" s="9" t="s">
        <v>263</v>
      </c>
      <c r="B595" s="53" t="s">
        <v>349</v>
      </c>
      <c r="C595" s="7"/>
      <c r="D595" s="54"/>
      <c r="E595" s="55">
        <f t="shared" si="10"/>
        <v>0</v>
      </c>
    </row>
    <row r="596" spans="1:5" ht="16.8" customHeight="1" x14ac:dyDescent="0.3">
      <c r="A596" s="21" t="s">
        <v>264</v>
      </c>
      <c r="B596" s="73" t="s">
        <v>346</v>
      </c>
      <c r="C596" s="74">
        <v>4</v>
      </c>
      <c r="D596" s="75">
        <v>52000</v>
      </c>
      <c r="E596" s="76">
        <f t="shared" si="10"/>
        <v>208000</v>
      </c>
    </row>
    <row r="597" spans="1:5" ht="18" hidden="1" x14ac:dyDescent="0.3">
      <c r="A597" s="9" t="s">
        <v>265</v>
      </c>
      <c r="B597" s="53"/>
      <c r="C597" s="7"/>
      <c r="D597" s="54"/>
      <c r="E597" s="55">
        <f t="shared" si="10"/>
        <v>0</v>
      </c>
    </row>
    <row r="598" spans="1:5" ht="18" hidden="1" x14ac:dyDescent="0.3">
      <c r="A598" s="9" t="s">
        <v>266</v>
      </c>
      <c r="B598" s="53" t="s">
        <v>352</v>
      </c>
      <c r="C598" s="7"/>
      <c r="D598" s="54"/>
      <c r="E598" s="55">
        <f t="shared" si="10"/>
        <v>0</v>
      </c>
    </row>
    <row r="599" spans="1:5" ht="18" hidden="1" x14ac:dyDescent="0.3">
      <c r="A599" s="9" t="s">
        <v>267</v>
      </c>
      <c r="B599" s="53" t="s">
        <v>346</v>
      </c>
      <c r="C599" s="7"/>
      <c r="D599" s="54"/>
      <c r="E599" s="55">
        <f t="shared" si="10"/>
        <v>0</v>
      </c>
    </row>
    <row r="600" spans="1:5" ht="18" hidden="1" x14ac:dyDescent="0.3">
      <c r="A600" s="9" t="s">
        <v>268</v>
      </c>
      <c r="B600" s="53" t="s">
        <v>351</v>
      </c>
      <c r="C600" s="7"/>
      <c r="D600" s="54"/>
      <c r="E600" s="55">
        <f t="shared" si="10"/>
        <v>0</v>
      </c>
    </row>
    <row r="601" spans="1:5" ht="18" hidden="1" x14ac:dyDescent="0.3">
      <c r="A601" s="32" t="s">
        <v>269</v>
      </c>
      <c r="B601" s="53" t="s">
        <v>349</v>
      </c>
      <c r="C601" s="7"/>
      <c r="D601" s="54"/>
      <c r="E601" s="55">
        <f t="shared" si="10"/>
        <v>0</v>
      </c>
    </row>
    <row r="602" spans="1:5" ht="18" hidden="1" x14ac:dyDescent="0.3">
      <c r="A602" s="9" t="s">
        <v>270</v>
      </c>
      <c r="B602" s="53" t="s">
        <v>349</v>
      </c>
      <c r="C602" s="7"/>
      <c r="D602" s="54"/>
      <c r="E602" s="55">
        <f t="shared" si="10"/>
        <v>0</v>
      </c>
    </row>
    <row r="603" spans="1:5" ht="18" hidden="1" x14ac:dyDescent="0.3">
      <c r="A603" s="32" t="s">
        <v>271</v>
      </c>
      <c r="B603" s="53" t="s">
        <v>349</v>
      </c>
      <c r="C603" s="7"/>
      <c r="D603" s="54"/>
      <c r="E603" s="55">
        <f t="shared" si="10"/>
        <v>0</v>
      </c>
    </row>
    <row r="604" spans="1:5" ht="18" hidden="1" x14ac:dyDescent="0.3">
      <c r="A604" s="11" t="s">
        <v>272</v>
      </c>
      <c r="B604" s="53" t="s">
        <v>346</v>
      </c>
      <c r="C604" s="7"/>
      <c r="D604" s="54"/>
      <c r="E604" s="55">
        <f t="shared" si="10"/>
        <v>0</v>
      </c>
    </row>
    <row r="605" spans="1:5" ht="18" hidden="1" x14ac:dyDescent="0.3">
      <c r="A605" s="32" t="s">
        <v>273</v>
      </c>
      <c r="B605" s="53" t="s">
        <v>349</v>
      </c>
      <c r="C605" s="7"/>
      <c r="D605" s="54"/>
      <c r="E605" s="55">
        <f t="shared" si="10"/>
        <v>0</v>
      </c>
    </row>
    <row r="606" spans="1:5" ht="18" hidden="1" x14ac:dyDescent="0.3">
      <c r="A606" s="12" t="s">
        <v>274</v>
      </c>
      <c r="B606" s="53" t="s">
        <v>346</v>
      </c>
      <c r="C606" s="15"/>
      <c r="D606" s="54"/>
      <c r="E606" s="55">
        <f t="shared" si="10"/>
        <v>0</v>
      </c>
    </row>
    <row r="607" spans="1:5" ht="18" hidden="1" x14ac:dyDescent="0.3">
      <c r="A607" s="16" t="s">
        <v>275</v>
      </c>
      <c r="B607" s="53" t="s">
        <v>352</v>
      </c>
      <c r="C607" s="7"/>
      <c r="D607" s="54"/>
      <c r="E607" s="55">
        <f t="shared" si="10"/>
        <v>0</v>
      </c>
    </row>
    <row r="608" spans="1:5" ht="18" hidden="1" x14ac:dyDescent="0.3">
      <c r="A608" s="16" t="s">
        <v>276</v>
      </c>
      <c r="B608" s="53" t="s">
        <v>350</v>
      </c>
      <c r="C608" s="7"/>
      <c r="D608" s="54"/>
      <c r="E608" s="55">
        <f t="shared" si="10"/>
        <v>0</v>
      </c>
    </row>
    <row r="609" spans="1:5" ht="18" hidden="1" x14ac:dyDescent="0.3">
      <c r="A609" s="16" t="s">
        <v>277</v>
      </c>
      <c r="B609" s="53" t="s">
        <v>350</v>
      </c>
      <c r="C609" s="7"/>
      <c r="D609" s="54"/>
      <c r="E609" s="55">
        <f t="shared" si="10"/>
        <v>0</v>
      </c>
    </row>
    <row r="610" spans="1:5" ht="18" hidden="1" x14ac:dyDescent="0.3">
      <c r="A610" s="9" t="s">
        <v>278</v>
      </c>
      <c r="B610" s="53" t="s">
        <v>346</v>
      </c>
      <c r="C610" s="7"/>
      <c r="D610" s="54"/>
      <c r="E610" s="55">
        <f t="shared" si="10"/>
        <v>0</v>
      </c>
    </row>
    <row r="611" spans="1:5" ht="18" hidden="1" x14ac:dyDescent="0.3">
      <c r="A611" s="16" t="s">
        <v>279</v>
      </c>
      <c r="B611" s="53" t="s">
        <v>349</v>
      </c>
      <c r="C611" s="7"/>
      <c r="D611" s="54"/>
      <c r="E611" s="55">
        <f t="shared" si="10"/>
        <v>0</v>
      </c>
    </row>
    <row r="612" spans="1:5" ht="18" hidden="1" x14ac:dyDescent="0.3">
      <c r="A612" s="9" t="s">
        <v>280</v>
      </c>
      <c r="B612" s="53" t="s">
        <v>346</v>
      </c>
      <c r="C612" s="7"/>
      <c r="D612" s="54"/>
      <c r="E612" s="55">
        <f t="shared" si="10"/>
        <v>0</v>
      </c>
    </row>
    <row r="613" spans="1:5" ht="18" hidden="1" x14ac:dyDescent="0.3">
      <c r="A613" s="9" t="s">
        <v>281</v>
      </c>
      <c r="B613" s="53" t="s">
        <v>346</v>
      </c>
      <c r="C613" s="7"/>
      <c r="D613" s="54"/>
      <c r="E613" s="55">
        <f t="shared" si="10"/>
        <v>0</v>
      </c>
    </row>
    <row r="614" spans="1:5" ht="18" hidden="1" x14ac:dyDescent="0.3">
      <c r="A614" s="16" t="s">
        <v>282</v>
      </c>
      <c r="B614" s="53" t="s">
        <v>350</v>
      </c>
      <c r="C614" s="7"/>
      <c r="D614" s="54"/>
      <c r="E614" s="55">
        <f t="shared" si="10"/>
        <v>0</v>
      </c>
    </row>
    <row r="615" spans="1:5" ht="18" hidden="1" x14ac:dyDescent="0.3">
      <c r="A615" s="24" t="s">
        <v>283</v>
      </c>
      <c r="B615" s="53" t="s">
        <v>346</v>
      </c>
      <c r="C615" s="7"/>
      <c r="D615" s="54"/>
      <c r="E615" s="55">
        <f t="shared" si="10"/>
        <v>0</v>
      </c>
    </row>
    <row r="616" spans="1:5" ht="18" hidden="1" x14ac:dyDescent="0.3">
      <c r="A616" s="9" t="s">
        <v>284</v>
      </c>
      <c r="B616" s="53" t="s">
        <v>346</v>
      </c>
      <c r="C616" s="7"/>
      <c r="D616" s="54"/>
      <c r="E616" s="55">
        <f t="shared" si="10"/>
        <v>0</v>
      </c>
    </row>
    <row r="617" spans="1:5" ht="18" hidden="1" x14ac:dyDescent="0.3">
      <c r="A617" s="13" t="s">
        <v>285</v>
      </c>
      <c r="B617" s="53" t="s">
        <v>347</v>
      </c>
      <c r="C617" s="7"/>
      <c r="D617" s="54"/>
      <c r="E617" s="55">
        <f t="shared" si="10"/>
        <v>0</v>
      </c>
    </row>
    <row r="618" spans="1:5" ht="18" hidden="1" x14ac:dyDescent="0.3">
      <c r="A618" s="12" t="s">
        <v>286</v>
      </c>
      <c r="B618" s="53" t="s">
        <v>346</v>
      </c>
      <c r="C618" s="7"/>
      <c r="D618" s="54"/>
      <c r="E618" s="55">
        <f t="shared" si="10"/>
        <v>0</v>
      </c>
    </row>
    <row r="619" spans="1:5" ht="18" hidden="1" x14ac:dyDescent="0.3">
      <c r="A619" s="16" t="s">
        <v>287</v>
      </c>
      <c r="B619" s="53" t="s">
        <v>349</v>
      </c>
      <c r="C619" s="7"/>
      <c r="D619" s="54"/>
      <c r="E619" s="55">
        <f t="shared" si="10"/>
        <v>0</v>
      </c>
    </row>
    <row r="620" spans="1:5" ht="18" hidden="1" x14ac:dyDescent="0.3">
      <c r="A620" s="13" t="s">
        <v>288</v>
      </c>
      <c r="B620" s="53" t="s">
        <v>349</v>
      </c>
      <c r="C620" s="7"/>
      <c r="D620" s="54"/>
      <c r="E620" s="55">
        <f t="shared" si="10"/>
        <v>0</v>
      </c>
    </row>
    <row r="621" spans="1:5" ht="18" hidden="1" x14ac:dyDescent="0.3">
      <c r="A621" s="9" t="s">
        <v>289</v>
      </c>
      <c r="B621" s="53" t="s">
        <v>346</v>
      </c>
      <c r="C621" s="7"/>
      <c r="D621" s="54"/>
      <c r="E621" s="55">
        <f t="shared" si="10"/>
        <v>0</v>
      </c>
    </row>
    <row r="622" spans="1:5" ht="18" hidden="1" x14ac:dyDescent="0.3">
      <c r="A622" s="16" t="s">
        <v>290</v>
      </c>
      <c r="B622" s="53" t="s">
        <v>352</v>
      </c>
      <c r="C622" s="7"/>
      <c r="D622" s="54"/>
      <c r="E622" s="55">
        <f t="shared" si="10"/>
        <v>0</v>
      </c>
    </row>
    <row r="623" spans="1:5" ht="18" hidden="1" x14ac:dyDescent="0.3">
      <c r="A623" s="12" t="s">
        <v>291</v>
      </c>
      <c r="B623" s="53" t="s">
        <v>346</v>
      </c>
      <c r="C623" s="7"/>
      <c r="D623" s="54"/>
      <c r="E623" s="55">
        <f t="shared" si="10"/>
        <v>0</v>
      </c>
    </row>
    <row r="624" spans="1:5" ht="18" hidden="1" x14ac:dyDescent="0.3">
      <c r="A624" s="9" t="s">
        <v>292</v>
      </c>
      <c r="B624" s="53" t="s">
        <v>346</v>
      </c>
      <c r="C624" s="7"/>
      <c r="D624" s="54"/>
      <c r="E624" s="55">
        <f t="shared" si="10"/>
        <v>0</v>
      </c>
    </row>
    <row r="625" spans="1:5" ht="18" hidden="1" x14ac:dyDescent="0.3">
      <c r="A625" s="11" t="s">
        <v>293</v>
      </c>
      <c r="B625" s="53" t="s">
        <v>346</v>
      </c>
      <c r="C625" s="7"/>
      <c r="D625" s="54"/>
      <c r="E625" s="55">
        <f t="shared" si="10"/>
        <v>0</v>
      </c>
    </row>
    <row r="626" spans="1:5" ht="18" hidden="1" x14ac:dyDescent="0.3">
      <c r="A626" s="9" t="s">
        <v>294</v>
      </c>
      <c r="B626" s="53" t="s">
        <v>346</v>
      </c>
      <c r="C626" s="7"/>
      <c r="D626" s="54"/>
      <c r="E626" s="55">
        <f t="shared" si="10"/>
        <v>0</v>
      </c>
    </row>
    <row r="627" spans="1:5" ht="18" hidden="1" x14ac:dyDescent="0.3">
      <c r="A627" s="12" t="s">
        <v>295</v>
      </c>
      <c r="B627" s="53" t="s">
        <v>346</v>
      </c>
      <c r="C627" s="7"/>
      <c r="D627" s="54"/>
      <c r="E627" s="55">
        <f t="shared" si="10"/>
        <v>0</v>
      </c>
    </row>
    <row r="628" spans="1:5" ht="18" hidden="1" x14ac:dyDescent="0.3">
      <c r="A628" s="12" t="s">
        <v>296</v>
      </c>
      <c r="B628" s="53" t="s">
        <v>346</v>
      </c>
      <c r="C628" s="7"/>
      <c r="D628" s="58"/>
      <c r="E628" s="55">
        <f t="shared" si="10"/>
        <v>0</v>
      </c>
    </row>
    <row r="629" spans="1:5" ht="18" hidden="1" x14ac:dyDescent="0.3">
      <c r="A629" s="9" t="s">
        <v>297</v>
      </c>
      <c r="B629" s="53" t="s">
        <v>346</v>
      </c>
      <c r="C629" s="7"/>
      <c r="D629" s="54"/>
      <c r="E629" s="55">
        <f t="shared" si="10"/>
        <v>0</v>
      </c>
    </row>
    <row r="630" spans="1:5" ht="18" hidden="1" x14ac:dyDescent="0.3">
      <c r="A630" s="9" t="s">
        <v>298</v>
      </c>
      <c r="B630" s="53" t="s">
        <v>353</v>
      </c>
      <c r="C630" s="7"/>
      <c r="D630" s="54"/>
      <c r="E630" s="55">
        <f t="shared" si="10"/>
        <v>0</v>
      </c>
    </row>
    <row r="631" spans="1:5" ht="18" hidden="1" x14ac:dyDescent="0.3">
      <c r="A631" s="9" t="s">
        <v>299</v>
      </c>
      <c r="B631" s="53" t="s">
        <v>349</v>
      </c>
      <c r="C631" s="7"/>
      <c r="D631" s="54"/>
      <c r="E631" s="55">
        <f t="shared" si="10"/>
        <v>0</v>
      </c>
    </row>
    <row r="632" spans="1:5" ht="16.8" hidden="1" customHeight="1" x14ac:dyDescent="0.3">
      <c r="A632" s="13" t="s">
        <v>300</v>
      </c>
      <c r="B632" s="73" t="s">
        <v>346</v>
      </c>
      <c r="C632" s="74"/>
      <c r="D632" s="75">
        <v>0</v>
      </c>
      <c r="E632" s="76">
        <f t="shared" si="10"/>
        <v>0</v>
      </c>
    </row>
    <row r="633" spans="1:5" ht="18" hidden="1" x14ac:dyDescent="0.3">
      <c r="A633" s="13" t="s">
        <v>301</v>
      </c>
      <c r="B633" s="53" t="s">
        <v>346</v>
      </c>
      <c r="C633" s="7"/>
      <c r="D633" s="54"/>
      <c r="E633" s="55">
        <f t="shared" si="10"/>
        <v>0</v>
      </c>
    </row>
    <row r="634" spans="1:5" ht="18" hidden="1" x14ac:dyDescent="0.3">
      <c r="A634" s="21" t="s">
        <v>302</v>
      </c>
      <c r="B634" s="53" t="s">
        <v>346</v>
      </c>
      <c r="C634" s="7"/>
      <c r="D634" s="58"/>
      <c r="E634" s="55">
        <f t="shared" si="10"/>
        <v>0</v>
      </c>
    </row>
    <row r="635" spans="1:5" ht="18" hidden="1" x14ac:dyDescent="0.3">
      <c r="A635" s="13" t="s">
        <v>303</v>
      </c>
      <c r="B635" s="53" t="s">
        <v>349</v>
      </c>
      <c r="C635" s="7"/>
      <c r="D635" s="58"/>
      <c r="E635" s="55">
        <f t="shared" si="10"/>
        <v>0</v>
      </c>
    </row>
    <row r="636" spans="1:5" ht="18" hidden="1" x14ac:dyDescent="0.3">
      <c r="A636" s="9" t="s">
        <v>304</v>
      </c>
      <c r="B636" s="53" t="s">
        <v>351</v>
      </c>
      <c r="C636" s="7"/>
      <c r="D636" s="54"/>
      <c r="E636" s="55">
        <f t="shared" si="10"/>
        <v>0</v>
      </c>
    </row>
    <row r="637" spans="1:5" ht="18" hidden="1" x14ac:dyDescent="0.3">
      <c r="A637" s="9" t="s">
        <v>305</v>
      </c>
      <c r="B637" s="53" t="s">
        <v>351</v>
      </c>
      <c r="C637" s="7"/>
      <c r="D637" s="54"/>
      <c r="E637" s="55">
        <f t="shared" si="10"/>
        <v>0</v>
      </c>
    </row>
    <row r="638" spans="1:5" ht="16.8" customHeight="1" x14ac:dyDescent="0.3">
      <c r="A638" s="21" t="s">
        <v>306</v>
      </c>
      <c r="B638" s="73" t="s">
        <v>353</v>
      </c>
      <c r="C638" s="74">
        <v>5</v>
      </c>
      <c r="D638" s="75">
        <v>24000</v>
      </c>
      <c r="E638" s="76">
        <f t="shared" si="10"/>
        <v>120000</v>
      </c>
    </row>
    <row r="639" spans="1:5" ht="18" hidden="1" x14ac:dyDescent="0.3">
      <c r="A639" s="9" t="s">
        <v>307</v>
      </c>
      <c r="B639" s="53" t="s">
        <v>346</v>
      </c>
      <c r="C639" s="7"/>
      <c r="D639" s="54"/>
      <c r="E639" s="55">
        <f t="shared" si="10"/>
        <v>0</v>
      </c>
    </row>
    <row r="640" spans="1:5" ht="18" hidden="1" x14ac:dyDescent="0.3">
      <c r="A640" s="21" t="s">
        <v>308</v>
      </c>
      <c r="B640" s="53" t="s">
        <v>346</v>
      </c>
      <c r="C640" s="7"/>
      <c r="D640" s="54"/>
      <c r="E640" s="55">
        <f t="shared" si="10"/>
        <v>0</v>
      </c>
    </row>
    <row r="641" spans="1:5" ht="18" hidden="1" x14ac:dyDescent="0.3">
      <c r="A641" s="9" t="s">
        <v>309</v>
      </c>
      <c r="B641" s="53" t="s">
        <v>351</v>
      </c>
      <c r="C641" s="7"/>
      <c r="D641" s="54"/>
      <c r="E641" s="55">
        <f t="shared" si="10"/>
        <v>0</v>
      </c>
    </row>
    <row r="642" spans="1:5" ht="18" hidden="1" x14ac:dyDescent="0.3">
      <c r="A642" s="9" t="s">
        <v>310</v>
      </c>
      <c r="B642" s="53" t="s">
        <v>346</v>
      </c>
      <c r="C642" s="7"/>
      <c r="D642" s="54"/>
      <c r="E642" s="55">
        <f t="shared" si="10"/>
        <v>0</v>
      </c>
    </row>
    <row r="643" spans="1:5" ht="18" hidden="1" x14ac:dyDescent="0.3">
      <c r="A643" s="12" t="s">
        <v>311</v>
      </c>
      <c r="B643" s="53" t="s">
        <v>346</v>
      </c>
      <c r="C643" s="7"/>
      <c r="D643" s="54"/>
      <c r="E643" s="55">
        <f t="shared" si="10"/>
        <v>0</v>
      </c>
    </row>
    <row r="644" spans="1:5" ht="18" hidden="1" x14ac:dyDescent="0.3">
      <c r="A644" s="9" t="s">
        <v>312</v>
      </c>
      <c r="B644" s="53" t="s">
        <v>346</v>
      </c>
      <c r="C644" s="37"/>
      <c r="D644" s="54"/>
      <c r="E644" s="55">
        <f t="shared" si="10"/>
        <v>0</v>
      </c>
    </row>
    <row r="645" spans="1:5" ht="18" hidden="1" x14ac:dyDescent="0.3">
      <c r="A645" s="9" t="s">
        <v>313</v>
      </c>
      <c r="B645" s="53" t="s">
        <v>351</v>
      </c>
      <c r="C645" s="7"/>
      <c r="D645" s="54"/>
      <c r="E645" s="55">
        <f t="shared" si="10"/>
        <v>0</v>
      </c>
    </row>
    <row r="646" spans="1:5" ht="18" hidden="1" x14ac:dyDescent="0.3">
      <c r="A646" s="9" t="s">
        <v>314</v>
      </c>
      <c r="B646" s="53" t="s">
        <v>349</v>
      </c>
      <c r="C646" s="7"/>
      <c r="D646" s="54"/>
      <c r="E646" s="55">
        <f t="shared" si="10"/>
        <v>0</v>
      </c>
    </row>
    <row r="647" spans="1:5" ht="18" hidden="1" x14ac:dyDescent="0.3">
      <c r="A647" s="21" t="s">
        <v>315</v>
      </c>
      <c r="B647" s="53" t="s">
        <v>346</v>
      </c>
      <c r="C647" s="7"/>
      <c r="D647" s="54"/>
      <c r="E647" s="55">
        <f t="shared" si="10"/>
        <v>0</v>
      </c>
    </row>
    <row r="648" spans="1:5" ht="18" hidden="1" x14ac:dyDescent="0.3">
      <c r="A648" s="21" t="s">
        <v>316</v>
      </c>
      <c r="B648" s="53" t="s">
        <v>346</v>
      </c>
      <c r="C648" s="7"/>
      <c r="D648" s="54"/>
      <c r="E648" s="55">
        <f t="shared" si="10"/>
        <v>0</v>
      </c>
    </row>
    <row r="649" spans="1:5" ht="16.8" customHeight="1" x14ac:dyDescent="0.3">
      <c r="A649" s="21" t="s">
        <v>317</v>
      </c>
      <c r="B649" s="73" t="s">
        <v>346</v>
      </c>
      <c r="C649" s="74">
        <v>2</v>
      </c>
      <c r="D649" s="75">
        <v>30000</v>
      </c>
      <c r="E649" s="76">
        <f t="shared" si="10"/>
        <v>60000</v>
      </c>
    </row>
    <row r="650" spans="1:5" ht="18" hidden="1" x14ac:dyDescent="0.3">
      <c r="A650" s="9" t="s">
        <v>318</v>
      </c>
      <c r="B650" s="53" t="s">
        <v>346</v>
      </c>
      <c r="C650" s="7"/>
      <c r="D650" s="54"/>
      <c r="E650" s="55">
        <f t="shared" si="10"/>
        <v>0</v>
      </c>
    </row>
    <row r="651" spans="1:5" ht="18" hidden="1" x14ac:dyDescent="0.3">
      <c r="A651" s="21" t="s">
        <v>319</v>
      </c>
      <c r="B651" s="53" t="s">
        <v>346</v>
      </c>
      <c r="C651" s="7"/>
      <c r="D651" s="54"/>
      <c r="E651" s="55">
        <f t="shared" si="10"/>
        <v>0</v>
      </c>
    </row>
    <row r="652" spans="1:5" ht="18" hidden="1" x14ac:dyDescent="0.3">
      <c r="A652" s="9" t="s">
        <v>320</v>
      </c>
      <c r="B652" s="53" t="s">
        <v>351</v>
      </c>
      <c r="C652" s="7"/>
      <c r="D652" s="54"/>
      <c r="E652" s="55">
        <f t="shared" si="10"/>
        <v>0</v>
      </c>
    </row>
    <row r="653" spans="1:5" ht="18" hidden="1" x14ac:dyDescent="0.3">
      <c r="A653" s="9" t="s">
        <v>321</v>
      </c>
      <c r="B653" s="53" t="s">
        <v>351</v>
      </c>
      <c r="C653" s="7"/>
      <c r="D653" s="54"/>
      <c r="E653" s="55">
        <f t="shared" si="10"/>
        <v>0</v>
      </c>
    </row>
    <row r="654" spans="1:5" ht="18" hidden="1" x14ac:dyDescent="0.3">
      <c r="A654" s="9" t="s">
        <v>322</v>
      </c>
      <c r="B654" s="53" t="s">
        <v>351</v>
      </c>
      <c r="C654" s="7"/>
      <c r="D654" s="54"/>
      <c r="E654" s="55">
        <f t="shared" ref="E654:E660" si="11">+D654*C654</f>
        <v>0</v>
      </c>
    </row>
    <row r="655" spans="1:5" ht="18" hidden="1" x14ac:dyDescent="0.3">
      <c r="A655" s="9" t="s">
        <v>323</v>
      </c>
      <c r="B655" s="53" t="s">
        <v>351</v>
      </c>
      <c r="C655" s="7"/>
      <c r="D655" s="54"/>
      <c r="E655" s="55">
        <f t="shared" si="11"/>
        <v>0</v>
      </c>
    </row>
    <row r="656" spans="1:5" ht="18" hidden="1" x14ac:dyDescent="0.3">
      <c r="A656" s="9" t="s">
        <v>324</v>
      </c>
      <c r="B656" s="53" t="s">
        <v>351</v>
      </c>
      <c r="C656" s="7"/>
      <c r="D656" s="54"/>
      <c r="E656" s="55">
        <f t="shared" si="11"/>
        <v>0</v>
      </c>
    </row>
    <row r="657" spans="1:5" ht="18" hidden="1" x14ac:dyDescent="0.3">
      <c r="A657" s="9" t="s">
        <v>325</v>
      </c>
      <c r="B657" s="53" t="s">
        <v>353</v>
      </c>
      <c r="C657" s="7"/>
      <c r="D657" s="54"/>
      <c r="E657" s="55">
        <f t="shared" si="11"/>
        <v>0</v>
      </c>
    </row>
    <row r="658" spans="1:5" ht="18" hidden="1" x14ac:dyDescent="0.3">
      <c r="A658" s="9" t="s">
        <v>326</v>
      </c>
      <c r="B658" s="53" t="s">
        <v>346</v>
      </c>
      <c r="C658" s="7"/>
      <c r="D658" s="54"/>
      <c r="E658" s="55">
        <f t="shared" si="11"/>
        <v>0</v>
      </c>
    </row>
    <row r="659" spans="1:5" ht="18" hidden="1" x14ac:dyDescent="0.3">
      <c r="A659" s="9" t="s">
        <v>327</v>
      </c>
      <c r="B659" s="53" t="s">
        <v>346</v>
      </c>
      <c r="C659" s="7"/>
      <c r="D659" s="54"/>
      <c r="E659" s="55">
        <f t="shared" si="11"/>
        <v>0</v>
      </c>
    </row>
    <row r="660" spans="1:5" ht="18" hidden="1" x14ac:dyDescent="0.3">
      <c r="A660" s="11" t="s">
        <v>328</v>
      </c>
      <c r="B660" s="53" t="s">
        <v>346</v>
      </c>
      <c r="C660" s="7"/>
      <c r="D660" s="54"/>
      <c r="E660" s="55">
        <f t="shared" si="11"/>
        <v>0</v>
      </c>
    </row>
    <row r="661" spans="1:5" ht="16.8" customHeight="1" x14ac:dyDescent="0.3">
      <c r="A661" s="77"/>
      <c r="B661" s="56">
        <v>0</v>
      </c>
      <c r="C661" s="56">
        <v>2181.1</v>
      </c>
      <c r="D661" s="78"/>
      <c r="E661" s="79">
        <f>SUM(E334:E660)</f>
        <v>35743100</v>
      </c>
    </row>
    <row r="662" spans="1:5" hidden="1" x14ac:dyDescent="0.3">
      <c r="E662" s="84">
        <f>+E661+E331</f>
        <v>77331100</v>
      </c>
    </row>
    <row r="664" spans="1:5" x14ac:dyDescent="0.3">
      <c r="E664" s="153">
        <f>E661+E331</f>
        <v>77331100</v>
      </c>
    </row>
  </sheetData>
  <protectedRanges>
    <protectedRange password="CF71" sqref="C1:C330 C662:C65535" name="tho"/>
    <protectedRange password="CF71" sqref="C332:C660" name="tho_4"/>
  </protectedRanges>
  <autoFilter ref="A2:IV662" xr:uid="{00000000-0009-0000-0000-000006000000}">
    <filterColumn colId="2">
      <customFilters>
        <customFilter operator="notEqual" val=" "/>
      </customFilters>
    </filterColumn>
  </autoFilter>
  <mergeCells count="2">
    <mergeCell ref="A2:A3"/>
    <mergeCell ref="A332:A33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665"/>
  <sheetViews>
    <sheetView topLeftCell="A452" workbookViewId="0">
      <selection activeCell="D665" sqref="D665"/>
    </sheetView>
  </sheetViews>
  <sheetFormatPr defaultRowHeight="14.4" x14ac:dyDescent="0.3"/>
  <cols>
    <col min="1" max="1" width="37.109375" customWidth="1"/>
    <col min="3" max="3" width="14" customWidth="1"/>
    <col min="4" max="4" width="21.44140625" customWidth="1"/>
  </cols>
  <sheetData>
    <row r="1" spans="1:4" x14ac:dyDescent="0.3">
      <c r="A1" s="1" t="s">
        <v>361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hidden="1" x14ac:dyDescent="0.3">
      <c r="A15" s="12" t="s">
        <v>14</v>
      </c>
      <c r="B15" s="7"/>
      <c r="C15" s="7"/>
      <c r="D15" s="7">
        <f t="shared" si="0"/>
        <v>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v>25</v>
      </c>
      <c r="C18" s="7">
        <v>5000</v>
      </c>
      <c r="D18" s="7">
        <f t="shared" si="0"/>
        <v>125000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v>160</v>
      </c>
      <c r="C25" s="7">
        <v>6000</v>
      </c>
      <c r="D25" s="7">
        <f t="shared" si="0"/>
        <v>960000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x14ac:dyDescent="0.3">
      <c r="A29" s="12" t="s">
        <v>28</v>
      </c>
      <c r="B29" s="7">
        <v>6</v>
      </c>
      <c r="C29" s="7">
        <v>38000</v>
      </c>
      <c r="D29" s="7">
        <f t="shared" si="0"/>
        <v>228000</v>
      </c>
    </row>
    <row r="30" spans="1:4" ht="18" x14ac:dyDescent="0.3">
      <c r="A30" s="12" t="s">
        <v>29</v>
      </c>
      <c r="B30" s="7">
        <v>35</v>
      </c>
      <c r="C30" s="7">
        <v>33000</v>
      </c>
      <c r="D30" s="7">
        <f t="shared" si="0"/>
        <v>1155000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x14ac:dyDescent="0.3">
      <c r="A38" s="9" t="s">
        <v>37</v>
      </c>
      <c r="B38" s="7">
        <v>10</v>
      </c>
      <c r="C38" s="7">
        <v>13000</v>
      </c>
      <c r="D38" s="7">
        <f t="shared" si="0"/>
        <v>130000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x14ac:dyDescent="0.3">
      <c r="A41" s="9" t="s">
        <v>40</v>
      </c>
      <c r="B41" s="7">
        <v>15</v>
      </c>
      <c r="C41" s="7">
        <v>20000</v>
      </c>
      <c r="D41" s="7">
        <f t="shared" si="0"/>
        <v>300000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x14ac:dyDescent="0.3">
      <c r="A54" s="9" t="s">
        <v>53</v>
      </c>
      <c r="B54" s="7">
        <v>10</v>
      </c>
      <c r="C54" s="7">
        <v>7000</v>
      </c>
      <c r="D54" s="7">
        <f t="shared" si="0"/>
        <v>70000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hidden="1" x14ac:dyDescent="0.3">
      <c r="A57" s="9" t="s">
        <v>56</v>
      </c>
      <c r="B57" s="7"/>
      <c r="C57" s="7"/>
      <c r="D57" s="7">
        <f t="shared" si="0"/>
        <v>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2" t="s">
        <v>62</v>
      </c>
      <c r="B63" s="7"/>
      <c r="C63" s="7"/>
      <c r="D63" s="7">
        <f t="shared" si="0"/>
        <v>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x14ac:dyDescent="0.3">
      <c r="A73" s="13" t="s">
        <v>72</v>
      </c>
      <c r="B73" s="7">
        <f>60+20+40+10</f>
        <v>130</v>
      </c>
      <c r="C73" s="7">
        <v>12000</v>
      </c>
      <c r="D73" s="7">
        <f t="shared" si="1"/>
        <v>1560000</v>
      </c>
    </row>
    <row r="74" spans="1:4" ht="18" x14ac:dyDescent="0.3">
      <c r="A74" s="9" t="s">
        <v>73</v>
      </c>
      <c r="B74" s="7">
        <v>40</v>
      </c>
      <c r="C74" s="7">
        <v>16000</v>
      </c>
      <c r="D74" s="7">
        <f t="shared" si="1"/>
        <v>640000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120</v>
      </c>
      <c r="C81" s="7">
        <v>9000</v>
      </c>
      <c r="D81" s="7">
        <f t="shared" si="1"/>
        <v>1080000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x14ac:dyDescent="0.3">
      <c r="A100" s="9" t="s">
        <v>99</v>
      </c>
      <c r="B100" s="7">
        <v>30</v>
      </c>
      <c r="C100" s="7">
        <v>7500</v>
      </c>
      <c r="D100" s="7">
        <f t="shared" si="1"/>
        <v>225000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hidden="1" x14ac:dyDescent="0.3">
      <c r="A107" s="9" t="s">
        <v>106</v>
      </c>
      <c r="B107" s="7"/>
      <c r="C107" s="7"/>
      <c r="D107" s="7">
        <f t="shared" si="1"/>
        <v>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x14ac:dyDescent="0.3">
      <c r="A127" s="12" t="s">
        <v>126</v>
      </c>
      <c r="B127" s="15">
        <v>2</v>
      </c>
      <c r="C127" s="15">
        <v>16000</v>
      </c>
      <c r="D127" s="7">
        <f t="shared" si="1"/>
        <v>32000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129</v>
      </c>
      <c r="B130" s="7"/>
      <c r="C130" s="7"/>
      <c r="D130" s="7">
        <f t="shared" si="1"/>
        <v>0</v>
      </c>
    </row>
    <row r="131" spans="1:4" ht="18" hidden="1" x14ac:dyDescent="0.3">
      <c r="A131" s="16" t="s">
        <v>130</v>
      </c>
      <c r="B131" s="7"/>
      <c r="C131" s="7"/>
      <c r="D131" s="7">
        <f t="shared" si="1"/>
        <v>0</v>
      </c>
    </row>
    <row r="132" spans="1:4" ht="18" hidden="1" x14ac:dyDescent="0.3">
      <c r="A132" s="12" t="s">
        <v>131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132</v>
      </c>
      <c r="B133" s="7"/>
      <c r="C133" s="7"/>
      <c r="D133" s="7">
        <f t="shared" si="2"/>
        <v>0</v>
      </c>
    </row>
    <row r="134" spans="1:4" ht="18" hidden="1" x14ac:dyDescent="0.3">
      <c r="A134" s="9" t="s">
        <v>133</v>
      </c>
      <c r="B134" s="7"/>
      <c r="C134" s="7"/>
      <c r="D134" s="7">
        <f t="shared" si="2"/>
        <v>0</v>
      </c>
    </row>
    <row r="135" spans="1:4" ht="18" hidden="1" x14ac:dyDescent="0.3">
      <c r="A135" s="9" t="s">
        <v>134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hidden="1" x14ac:dyDescent="0.3">
      <c r="A139" s="9" t="s">
        <v>138</v>
      </c>
      <c r="B139" s="15"/>
      <c r="C139" s="15"/>
      <c r="D139" s="7">
        <f t="shared" si="2"/>
        <v>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hidden="1" x14ac:dyDescent="0.3">
      <c r="A158" s="17" t="s">
        <v>157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159</v>
      </c>
      <c r="B160" s="7"/>
      <c r="C160" s="7"/>
      <c r="D160" s="7">
        <f t="shared" si="2"/>
        <v>0</v>
      </c>
    </row>
    <row r="161" spans="1:4" ht="18" x14ac:dyDescent="0.3">
      <c r="A161" s="16" t="s">
        <v>160</v>
      </c>
      <c r="B161" s="7">
        <v>20</v>
      </c>
      <c r="C161" s="7">
        <v>8000</v>
      </c>
      <c r="D161" s="7">
        <f t="shared" si="2"/>
        <v>160000</v>
      </c>
    </row>
    <row r="162" spans="1:4" ht="18" hidden="1" x14ac:dyDescent="0.3">
      <c r="A162" s="9" t="s">
        <v>161</v>
      </c>
      <c r="B162" s="7"/>
      <c r="C162" s="7"/>
      <c r="D162" s="7">
        <f t="shared" si="2"/>
        <v>0</v>
      </c>
    </row>
    <row r="163" spans="1:4" ht="18" hidden="1" x14ac:dyDescent="0.3">
      <c r="A163" s="12" t="s">
        <v>162</v>
      </c>
      <c r="B163" s="7"/>
      <c r="C163" s="7"/>
      <c r="D163" s="7">
        <f t="shared" si="2"/>
        <v>0</v>
      </c>
    </row>
    <row r="164" spans="1:4" ht="18" x14ac:dyDescent="0.3">
      <c r="A164" s="9" t="s">
        <v>163</v>
      </c>
      <c r="B164" s="7">
        <f>189+20</f>
        <v>209</v>
      </c>
      <c r="C164" s="7">
        <v>7000</v>
      </c>
      <c r="D164" s="7">
        <f t="shared" si="2"/>
        <v>1463000</v>
      </c>
    </row>
    <row r="165" spans="1:4" ht="18" hidden="1" x14ac:dyDescent="0.3">
      <c r="A165" s="9" t="s">
        <v>164</v>
      </c>
      <c r="B165" s="7"/>
      <c r="C165" s="7"/>
      <c r="D165" s="7">
        <f t="shared" si="2"/>
        <v>0</v>
      </c>
    </row>
    <row r="166" spans="1:4" ht="18" hidden="1" x14ac:dyDescent="0.3">
      <c r="A166" s="9" t="s">
        <v>165</v>
      </c>
      <c r="B166" s="7"/>
      <c r="C166" s="7"/>
      <c r="D166" s="7">
        <f t="shared" si="2"/>
        <v>0</v>
      </c>
    </row>
    <row r="167" spans="1:4" ht="18" hidden="1" x14ac:dyDescent="0.3">
      <c r="A167" s="19" t="s">
        <v>166</v>
      </c>
      <c r="B167" s="7"/>
      <c r="C167" s="7"/>
      <c r="D167" s="7">
        <f t="shared" si="2"/>
        <v>0</v>
      </c>
    </row>
    <row r="168" spans="1:4" ht="18" hidden="1" x14ac:dyDescent="0.3">
      <c r="A168" s="9" t="s">
        <v>167</v>
      </c>
      <c r="B168" s="7"/>
      <c r="C168" s="7"/>
      <c r="D168" s="7">
        <f t="shared" si="2"/>
        <v>0</v>
      </c>
    </row>
    <row r="169" spans="1:4" ht="18" x14ac:dyDescent="0.3">
      <c r="A169" s="29" t="s">
        <v>168</v>
      </c>
      <c r="B169" s="31">
        <v>25</v>
      </c>
      <c r="C169" s="31">
        <v>16000</v>
      </c>
      <c r="D169" s="7">
        <f t="shared" si="2"/>
        <v>400000</v>
      </c>
    </row>
    <row r="170" spans="1:4" ht="18" hidden="1" x14ac:dyDescent="0.3">
      <c r="A170" s="11" t="s">
        <v>169</v>
      </c>
      <c r="B170" s="7"/>
      <c r="C170" s="7"/>
      <c r="D170" s="7">
        <f t="shared" si="2"/>
        <v>0</v>
      </c>
    </row>
    <row r="171" spans="1:4" ht="18" hidden="1" x14ac:dyDescent="0.3">
      <c r="A171" s="9" t="s">
        <v>170</v>
      </c>
      <c r="B171" s="7"/>
      <c r="C171" s="7"/>
      <c r="D171" s="7">
        <f t="shared" si="2"/>
        <v>0</v>
      </c>
    </row>
    <row r="172" spans="1:4" ht="18" hidden="1" x14ac:dyDescent="0.3">
      <c r="A172" s="9" t="s">
        <v>171</v>
      </c>
      <c r="B172" s="7"/>
      <c r="C172" s="7"/>
      <c r="D172" s="7">
        <f t="shared" si="2"/>
        <v>0</v>
      </c>
    </row>
    <row r="173" spans="1:4" ht="18" hidden="1" x14ac:dyDescent="0.3">
      <c r="A173" s="12" t="s">
        <v>172</v>
      </c>
      <c r="B173" s="7"/>
      <c r="C173" s="7"/>
      <c r="D173" s="7">
        <f t="shared" si="2"/>
        <v>0</v>
      </c>
    </row>
    <row r="174" spans="1:4" ht="18" hidden="1" x14ac:dyDescent="0.3">
      <c r="A174" s="9" t="s">
        <v>173</v>
      </c>
      <c r="B174" s="7"/>
      <c r="C174" s="7"/>
      <c r="D174" s="7">
        <f t="shared" si="2"/>
        <v>0</v>
      </c>
    </row>
    <row r="175" spans="1:4" ht="18" hidden="1" x14ac:dyDescent="0.3">
      <c r="A175" s="9" t="s">
        <v>174</v>
      </c>
      <c r="B175" s="7"/>
      <c r="C175" s="7"/>
      <c r="D175" s="7">
        <f t="shared" si="2"/>
        <v>0</v>
      </c>
    </row>
    <row r="176" spans="1:4" ht="18" hidden="1" x14ac:dyDescent="0.3">
      <c r="A176" s="12" t="s">
        <v>175</v>
      </c>
      <c r="B176" s="7"/>
      <c r="C176" s="7"/>
      <c r="D176" s="7">
        <f t="shared" si="2"/>
        <v>0</v>
      </c>
    </row>
    <row r="177" spans="1:4" ht="18" hidden="1" x14ac:dyDescent="0.3">
      <c r="A177" s="12" t="s">
        <v>176</v>
      </c>
      <c r="B177" s="7"/>
      <c r="C177" s="7"/>
      <c r="D177" s="7">
        <f t="shared" si="2"/>
        <v>0</v>
      </c>
    </row>
    <row r="178" spans="1:4" ht="18" hidden="1" x14ac:dyDescent="0.3">
      <c r="A178" s="12" t="s">
        <v>177</v>
      </c>
      <c r="B178" s="7"/>
      <c r="C178" s="7"/>
      <c r="D178" s="7">
        <f t="shared" si="2"/>
        <v>0</v>
      </c>
    </row>
    <row r="179" spans="1:4" ht="18" x14ac:dyDescent="0.3">
      <c r="A179" s="9" t="s">
        <v>178</v>
      </c>
      <c r="B179" s="7">
        <v>150</v>
      </c>
      <c r="C179" s="7">
        <v>2100</v>
      </c>
      <c r="D179" s="7">
        <f t="shared" si="2"/>
        <v>315000</v>
      </c>
    </row>
    <row r="180" spans="1:4" ht="18" hidden="1" x14ac:dyDescent="0.3">
      <c r="A180" s="12" t="s">
        <v>179</v>
      </c>
      <c r="B180" s="7"/>
      <c r="C180" s="7"/>
      <c r="D180" s="7">
        <f t="shared" si="2"/>
        <v>0</v>
      </c>
    </row>
    <row r="181" spans="1:4" ht="18" x14ac:dyDescent="0.3">
      <c r="A181" s="12" t="s">
        <v>180</v>
      </c>
      <c r="B181" s="7">
        <v>10</v>
      </c>
      <c r="C181" s="7">
        <v>20000</v>
      </c>
      <c r="D181" s="7">
        <f t="shared" si="2"/>
        <v>200000</v>
      </c>
    </row>
    <row r="182" spans="1:4" ht="18" hidden="1" x14ac:dyDescent="0.3">
      <c r="A182" s="12" t="s">
        <v>181</v>
      </c>
      <c r="B182" s="7"/>
      <c r="C182" s="7"/>
      <c r="D182" s="7">
        <f t="shared" si="2"/>
        <v>0</v>
      </c>
    </row>
    <row r="183" spans="1:4" ht="18" hidden="1" x14ac:dyDescent="0.3">
      <c r="A183" s="9" t="s">
        <v>182</v>
      </c>
      <c r="B183" s="7"/>
      <c r="C183" s="7"/>
      <c r="D183" s="7">
        <f t="shared" si="2"/>
        <v>0</v>
      </c>
    </row>
    <row r="184" spans="1:4" ht="18" hidden="1" x14ac:dyDescent="0.3">
      <c r="A184" s="16" t="s">
        <v>183</v>
      </c>
      <c r="B184" s="7"/>
      <c r="C184" s="7"/>
      <c r="D184" s="7">
        <f t="shared" si="2"/>
        <v>0</v>
      </c>
    </row>
    <row r="185" spans="1:4" ht="18" hidden="1" x14ac:dyDescent="0.3">
      <c r="A185" s="16" t="s">
        <v>184</v>
      </c>
      <c r="B185" s="7"/>
      <c r="C185" s="7"/>
      <c r="D185" s="7">
        <f t="shared" si="2"/>
        <v>0</v>
      </c>
    </row>
    <row r="186" spans="1:4" ht="18" hidden="1" x14ac:dyDescent="0.3">
      <c r="A186" s="16" t="s">
        <v>185</v>
      </c>
      <c r="B186" s="7"/>
      <c r="C186" s="7"/>
      <c r="D186" s="7">
        <f t="shared" si="2"/>
        <v>0</v>
      </c>
    </row>
    <row r="187" spans="1:4" ht="18" hidden="1" x14ac:dyDescent="0.3">
      <c r="A187" s="16" t="s">
        <v>186</v>
      </c>
      <c r="B187" s="7"/>
      <c r="C187" s="7"/>
      <c r="D187" s="7">
        <f t="shared" si="2"/>
        <v>0</v>
      </c>
    </row>
    <row r="188" spans="1:4" ht="18" hidden="1" x14ac:dyDescent="0.3">
      <c r="A188" s="12" t="s">
        <v>187</v>
      </c>
      <c r="B188" s="7"/>
      <c r="C188" s="7"/>
      <c r="D188" s="7">
        <f t="shared" si="2"/>
        <v>0</v>
      </c>
    </row>
    <row r="189" spans="1:4" ht="18" hidden="1" x14ac:dyDescent="0.3">
      <c r="A189" s="9" t="s">
        <v>188</v>
      </c>
      <c r="B189" s="7"/>
      <c r="C189" s="7"/>
      <c r="D189" s="7">
        <f t="shared" si="2"/>
        <v>0</v>
      </c>
    </row>
    <row r="190" spans="1:4" ht="18" hidden="1" x14ac:dyDescent="0.3">
      <c r="A190" s="32" t="s">
        <v>189</v>
      </c>
      <c r="B190" s="7"/>
      <c r="C190" s="7"/>
      <c r="D190" s="7">
        <f t="shared" si="2"/>
        <v>0</v>
      </c>
    </row>
    <row r="191" spans="1:4" ht="18" hidden="1" x14ac:dyDescent="0.3">
      <c r="A191" s="32" t="s">
        <v>190</v>
      </c>
      <c r="B191" s="7"/>
      <c r="C191" s="7"/>
      <c r="D191" s="7">
        <f t="shared" si="2"/>
        <v>0</v>
      </c>
    </row>
    <row r="192" spans="1:4" ht="18" hidden="1" x14ac:dyDescent="0.3">
      <c r="A192" s="32" t="s">
        <v>191</v>
      </c>
      <c r="B192" s="7"/>
      <c r="C192" s="7"/>
      <c r="D192" s="7">
        <f t="shared" si="2"/>
        <v>0</v>
      </c>
    </row>
    <row r="193" spans="1:4" ht="18" hidden="1" x14ac:dyDescent="0.3">
      <c r="A193" s="32" t="s">
        <v>192</v>
      </c>
      <c r="B193" s="7"/>
      <c r="C193" s="7"/>
      <c r="D193" s="7">
        <f t="shared" si="2"/>
        <v>0</v>
      </c>
    </row>
    <row r="194" spans="1:4" ht="18" hidden="1" x14ac:dyDescent="0.3">
      <c r="A194" s="9" t="s">
        <v>193</v>
      </c>
      <c r="B194" s="7"/>
      <c r="C194" s="7"/>
      <c r="D194" s="7">
        <f t="shared" si="2"/>
        <v>0</v>
      </c>
    </row>
    <row r="195" spans="1:4" ht="18" hidden="1" x14ac:dyDescent="0.3">
      <c r="A195" s="33" t="s">
        <v>194</v>
      </c>
      <c r="B195" s="7"/>
      <c r="C195" s="7"/>
      <c r="D195" s="7">
        <f t="shared" si="2"/>
        <v>0</v>
      </c>
    </row>
    <row r="196" spans="1:4" ht="18" x14ac:dyDescent="0.3">
      <c r="A196" s="9" t="s">
        <v>195</v>
      </c>
      <c r="B196" s="7">
        <f>60+100+150+140</f>
        <v>450</v>
      </c>
      <c r="C196" s="7">
        <v>21000</v>
      </c>
      <c r="D196" s="7">
        <f t="shared" ref="D196:D259" si="3">B196*C196</f>
        <v>9450000</v>
      </c>
    </row>
    <row r="197" spans="1:4" ht="18" x14ac:dyDescent="0.3">
      <c r="A197" s="12" t="s">
        <v>196</v>
      </c>
      <c r="B197" s="7">
        <f>320+300</f>
        <v>620</v>
      </c>
      <c r="C197" s="7">
        <v>21000</v>
      </c>
      <c r="D197" s="7">
        <f t="shared" si="3"/>
        <v>13020000</v>
      </c>
    </row>
    <row r="198" spans="1:4" ht="18" hidden="1" x14ac:dyDescent="0.3">
      <c r="A198" s="9" t="s">
        <v>197</v>
      </c>
      <c r="B198" s="7"/>
      <c r="C198" s="7"/>
      <c r="D198" s="7">
        <f t="shared" si="3"/>
        <v>0</v>
      </c>
    </row>
    <row r="199" spans="1:4" ht="18" hidden="1" x14ac:dyDescent="0.3">
      <c r="A199" s="9" t="s">
        <v>198</v>
      </c>
      <c r="B199" s="7"/>
      <c r="C199" s="7"/>
      <c r="D199" s="7">
        <f t="shared" si="3"/>
        <v>0</v>
      </c>
    </row>
    <row r="200" spans="1:4" ht="18" hidden="1" x14ac:dyDescent="0.3">
      <c r="A200" s="9" t="s">
        <v>199</v>
      </c>
      <c r="B200" s="7"/>
      <c r="C200" s="7"/>
      <c r="D200" s="7">
        <f t="shared" si="3"/>
        <v>0</v>
      </c>
    </row>
    <row r="201" spans="1:4" ht="18" hidden="1" x14ac:dyDescent="0.3">
      <c r="A201" s="34" t="s">
        <v>200</v>
      </c>
      <c r="B201" s="7"/>
      <c r="C201" s="7"/>
      <c r="D201" s="7">
        <f t="shared" si="3"/>
        <v>0</v>
      </c>
    </row>
    <row r="202" spans="1:4" ht="18" hidden="1" x14ac:dyDescent="0.3">
      <c r="A202" s="34" t="s">
        <v>201</v>
      </c>
      <c r="B202" s="7"/>
      <c r="C202" s="7"/>
      <c r="D202" s="7">
        <f t="shared" si="3"/>
        <v>0</v>
      </c>
    </row>
    <row r="203" spans="1:4" ht="18" hidden="1" x14ac:dyDescent="0.3">
      <c r="A203" s="9" t="s">
        <v>202</v>
      </c>
      <c r="B203" s="7"/>
      <c r="C203" s="7"/>
      <c r="D203" s="7">
        <f t="shared" si="3"/>
        <v>0</v>
      </c>
    </row>
    <row r="204" spans="1:4" ht="18" x14ac:dyDescent="0.3">
      <c r="A204" s="11" t="s">
        <v>203</v>
      </c>
      <c r="B204" s="7">
        <v>2.5</v>
      </c>
      <c r="C204" s="7">
        <v>42000</v>
      </c>
      <c r="D204" s="7">
        <f t="shared" si="3"/>
        <v>105000</v>
      </c>
    </row>
    <row r="205" spans="1:4" ht="18" hidden="1" x14ac:dyDescent="0.3">
      <c r="A205" s="9" t="s">
        <v>204</v>
      </c>
      <c r="B205" s="7"/>
      <c r="C205" s="7"/>
      <c r="D205" s="7">
        <f t="shared" si="3"/>
        <v>0</v>
      </c>
    </row>
    <row r="206" spans="1:4" ht="18" hidden="1" x14ac:dyDescent="0.3">
      <c r="A206" s="11" t="s">
        <v>205</v>
      </c>
      <c r="B206" s="7"/>
      <c r="C206" s="7"/>
      <c r="D206" s="7">
        <f t="shared" si="3"/>
        <v>0</v>
      </c>
    </row>
    <row r="207" spans="1:4" ht="18" x14ac:dyDescent="0.3">
      <c r="A207" s="9" t="s">
        <v>206</v>
      </c>
      <c r="B207" s="7">
        <v>5</v>
      </c>
      <c r="C207" s="7">
        <v>8000</v>
      </c>
      <c r="D207" s="7">
        <f t="shared" si="3"/>
        <v>40000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x14ac:dyDescent="0.3">
      <c r="A216" s="9" t="s">
        <v>216</v>
      </c>
      <c r="B216" s="7">
        <v>40</v>
      </c>
      <c r="C216" s="7">
        <v>5000</v>
      </c>
      <c r="D216" s="7">
        <f t="shared" si="3"/>
        <v>200000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hidden="1" x14ac:dyDescent="0.3">
      <c r="A219" s="16" t="s">
        <v>219</v>
      </c>
      <c r="B219" s="7"/>
      <c r="C219" s="7"/>
      <c r="D219" s="7">
        <f t="shared" si="3"/>
        <v>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2" t="s">
        <v>226</v>
      </c>
      <c r="B226" s="7"/>
      <c r="C226" s="7"/>
      <c r="D226" s="7">
        <f t="shared" si="3"/>
        <v>0</v>
      </c>
    </row>
    <row r="227" spans="1:4" ht="18" hidden="1" x14ac:dyDescent="0.3">
      <c r="A227" s="11" t="s">
        <v>227</v>
      </c>
      <c r="B227" s="7"/>
      <c r="C227" s="7"/>
      <c r="D227" s="7">
        <f t="shared" si="3"/>
        <v>0</v>
      </c>
    </row>
    <row r="228" spans="1:4" ht="18" hidden="1" x14ac:dyDescent="0.3">
      <c r="A228" s="11" t="s">
        <v>228</v>
      </c>
      <c r="B228" s="7"/>
      <c r="C228" s="7"/>
      <c r="D228" s="7">
        <f t="shared" si="3"/>
        <v>0</v>
      </c>
    </row>
    <row r="229" spans="1:4" ht="18" hidden="1" x14ac:dyDescent="0.3">
      <c r="A229" s="9" t="s">
        <v>360</v>
      </c>
      <c r="B229" s="7"/>
      <c r="C229" s="7"/>
      <c r="D229" s="7">
        <f t="shared" si="3"/>
        <v>0</v>
      </c>
    </row>
    <row r="230" spans="1:4" ht="18" hidden="1" x14ac:dyDescent="0.3">
      <c r="A230" s="34" t="s">
        <v>229</v>
      </c>
      <c r="B230" s="7"/>
      <c r="C230" s="7"/>
      <c r="D230" s="7">
        <f t="shared" si="3"/>
        <v>0</v>
      </c>
    </row>
    <row r="231" spans="1:4" ht="18" hidden="1" x14ac:dyDescent="0.3">
      <c r="A231" s="9" t="s">
        <v>230</v>
      </c>
      <c r="B231" s="7"/>
      <c r="C231" s="7"/>
      <c r="D231" s="7">
        <f t="shared" si="3"/>
        <v>0</v>
      </c>
    </row>
    <row r="232" spans="1:4" ht="18" hidden="1" x14ac:dyDescent="0.3">
      <c r="A232" s="9" t="s">
        <v>231</v>
      </c>
      <c r="B232" s="7"/>
      <c r="C232" s="7"/>
      <c r="D232" s="7">
        <f t="shared" si="3"/>
        <v>0</v>
      </c>
    </row>
    <row r="233" spans="1:4" ht="18" hidden="1" x14ac:dyDescent="0.3">
      <c r="A233" s="13" t="s">
        <v>232</v>
      </c>
      <c r="B233" s="7"/>
      <c r="C233" s="7"/>
      <c r="D233" s="7">
        <f t="shared" si="3"/>
        <v>0</v>
      </c>
    </row>
    <row r="234" spans="1:4" ht="18" hidden="1" x14ac:dyDescent="0.3">
      <c r="A234" s="13" t="s">
        <v>233</v>
      </c>
      <c r="B234" s="7"/>
      <c r="C234" s="7"/>
      <c r="D234" s="7">
        <f t="shared" si="3"/>
        <v>0</v>
      </c>
    </row>
    <row r="235" spans="1:4" ht="18" hidden="1" x14ac:dyDescent="0.3">
      <c r="A235" s="32" t="s">
        <v>234</v>
      </c>
      <c r="B235" s="7"/>
      <c r="C235" s="7"/>
      <c r="D235" s="7">
        <f t="shared" si="3"/>
        <v>0</v>
      </c>
    </row>
    <row r="236" spans="1:4" ht="18" hidden="1" x14ac:dyDescent="0.3">
      <c r="A236" s="9" t="s">
        <v>235</v>
      </c>
      <c r="B236" s="7"/>
      <c r="C236" s="7"/>
      <c r="D236" s="7">
        <f t="shared" si="3"/>
        <v>0</v>
      </c>
    </row>
    <row r="237" spans="1:4" ht="18" hidden="1" x14ac:dyDescent="0.3">
      <c r="A237" s="9" t="s">
        <v>236</v>
      </c>
      <c r="B237" s="7"/>
      <c r="C237" s="7"/>
      <c r="D237" s="7">
        <f t="shared" si="3"/>
        <v>0</v>
      </c>
    </row>
    <row r="238" spans="1:4" ht="18" hidden="1" x14ac:dyDescent="0.3">
      <c r="A238" s="9" t="s">
        <v>237</v>
      </c>
      <c r="B238" s="15"/>
      <c r="C238" s="15"/>
      <c r="D238" s="7">
        <f t="shared" si="3"/>
        <v>0</v>
      </c>
    </row>
    <row r="239" spans="1:4" ht="18" hidden="1" x14ac:dyDescent="0.3">
      <c r="A239" s="32" t="s">
        <v>238</v>
      </c>
      <c r="B239" s="7"/>
      <c r="C239" s="7"/>
      <c r="D239" s="7">
        <f t="shared" si="3"/>
        <v>0</v>
      </c>
    </row>
    <row r="240" spans="1:4" ht="18" hidden="1" x14ac:dyDescent="0.3">
      <c r="A240" s="9" t="s">
        <v>239</v>
      </c>
      <c r="B240" s="15"/>
      <c r="C240" s="15"/>
      <c r="D240" s="7">
        <f t="shared" si="3"/>
        <v>0</v>
      </c>
    </row>
    <row r="241" spans="1:4" ht="18" hidden="1" x14ac:dyDescent="0.3">
      <c r="A241" s="9" t="s">
        <v>240</v>
      </c>
      <c r="B241" s="7"/>
      <c r="C241" s="7"/>
      <c r="D241" s="7">
        <f t="shared" si="3"/>
        <v>0</v>
      </c>
    </row>
    <row r="242" spans="1:4" ht="18" hidden="1" x14ac:dyDescent="0.3">
      <c r="A242" s="11" t="s">
        <v>241</v>
      </c>
      <c r="B242" s="7"/>
      <c r="C242" s="7"/>
      <c r="D242" s="7">
        <f t="shared" si="3"/>
        <v>0</v>
      </c>
    </row>
    <row r="243" spans="1:4" ht="18" x14ac:dyDescent="0.3">
      <c r="A243" s="9" t="s">
        <v>242</v>
      </c>
      <c r="B243" s="7">
        <v>20</v>
      </c>
      <c r="C243" s="7">
        <v>36000</v>
      </c>
      <c r="D243" s="7">
        <f t="shared" si="3"/>
        <v>720000</v>
      </c>
    </row>
    <row r="244" spans="1:4" ht="18" hidden="1" x14ac:dyDescent="0.3">
      <c r="A244" s="9" t="s">
        <v>243</v>
      </c>
      <c r="B244" s="7"/>
      <c r="C244" s="7"/>
      <c r="D244" s="7">
        <f t="shared" si="3"/>
        <v>0</v>
      </c>
    </row>
    <row r="245" spans="1:4" ht="18" hidden="1" x14ac:dyDescent="0.3">
      <c r="A245" s="9" t="s">
        <v>244</v>
      </c>
      <c r="B245" s="7"/>
      <c r="C245" s="7"/>
      <c r="D245" s="7">
        <f t="shared" si="3"/>
        <v>0</v>
      </c>
    </row>
    <row r="246" spans="1:4" ht="18" hidden="1" x14ac:dyDescent="0.3">
      <c r="A246" s="9" t="s">
        <v>245</v>
      </c>
      <c r="B246" s="7"/>
      <c r="C246" s="7"/>
      <c r="D246" s="7">
        <f t="shared" si="3"/>
        <v>0</v>
      </c>
    </row>
    <row r="247" spans="1:4" ht="18" hidden="1" x14ac:dyDescent="0.3">
      <c r="A247" s="9" t="s">
        <v>246</v>
      </c>
      <c r="B247" s="7"/>
      <c r="C247" s="7"/>
      <c r="D247" s="7">
        <f t="shared" si="3"/>
        <v>0</v>
      </c>
    </row>
    <row r="248" spans="1:4" ht="18" hidden="1" x14ac:dyDescent="0.3">
      <c r="A248" s="16" t="s">
        <v>247</v>
      </c>
      <c r="B248" s="7"/>
      <c r="C248" s="7"/>
      <c r="D248" s="7">
        <f t="shared" si="3"/>
        <v>0</v>
      </c>
    </row>
    <row r="249" spans="1:4" ht="18" hidden="1" x14ac:dyDescent="0.3">
      <c r="A249" s="21" t="s">
        <v>248</v>
      </c>
      <c r="B249" s="7"/>
      <c r="C249" s="7"/>
      <c r="D249" s="7">
        <f t="shared" si="3"/>
        <v>0</v>
      </c>
    </row>
    <row r="250" spans="1:4" ht="18" hidden="1" x14ac:dyDescent="0.3">
      <c r="A250" s="21" t="s">
        <v>249</v>
      </c>
      <c r="B250" s="7"/>
      <c r="C250" s="7"/>
      <c r="D250" s="7">
        <f t="shared" si="3"/>
        <v>0</v>
      </c>
    </row>
    <row r="251" spans="1:4" ht="18" x14ac:dyDescent="0.3">
      <c r="A251" s="9" t="s">
        <v>250</v>
      </c>
      <c r="B251" s="7">
        <v>10</v>
      </c>
      <c r="C251" s="7">
        <v>32000</v>
      </c>
      <c r="D251" s="7">
        <f t="shared" si="3"/>
        <v>320000</v>
      </c>
    </row>
    <row r="252" spans="1:4" ht="18" hidden="1" x14ac:dyDescent="0.3">
      <c r="A252" s="9" t="s">
        <v>251</v>
      </c>
      <c r="B252" s="7"/>
      <c r="C252" s="7"/>
      <c r="D252" s="7">
        <f t="shared" si="3"/>
        <v>0</v>
      </c>
    </row>
    <row r="253" spans="1:4" ht="18" hidden="1" x14ac:dyDescent="0.3">
      <c r="A253" s="9" t="s">
        <v>252</v>
      </c>
      <c r="B253" s="7"/>
      <c r="C253" s="7"/>
      <c r="D253" s="7">
        <f t="shared" si="3"/>
        <v>0</v>
      </c>
    </row>
    <row r="254" spans="1:4" ht="18" hidden="1" x14ac:dyDescent="0.3">
      <c r="A254" s="9" t="s">
        <v>253</v>
      </c>
      <c r="B254" s="7"/>
      <c r="C254" s="7"/>
      <c r="D254" s="7">
        <f t="shared" si="3"/>
        <v>0</v>
      </c>
    </row>
    <row r="255" spans="1:4" ht="18" x14ac:dyDescent="0.3">
      <c r="A255" s="9" t="s">
        <v>254</v>
      </c>
      <c r="B255" s="7">
        <v>43</v>
      </c>
      <c r="C255" s="7">
        <v>25000</v>
      </c>
      <c r="D255" s="7">
        <f t="shared" si="3"/>
        <v>1075000</v>
      </c>
    </row>
    <row r="256" spans="1:4" ht="18" hidden="1" x14ac:dyDescent="0.3">
      <c r="A256" s="9" t="s">
        <v>255</v>
      </c>
      <c r="B256" s="7"/>
      <c r="C256" s="7"/>
      <c r="D256" s="7">
        <f t="shared" si="3"/>
        <v>0</v>
      </c>
    </row>
    <row r="257" spans="1:4" ht="18" hidden="1" x14ac:dyDescent="0.3">
      <c r="A257" s="9" t="s">
        <v>256</v>
      </c>
      <c r="B257" s="7"/>
      <c r="C257" s="7"/>
      <c r="D257" s="7">
        <f t="shared" si="3"/>
        <v>0</v>
      </c>
    </row>
    <row r="258" spans="1:4" ht="18" hidden="1" x14ac:dyDescent="0.3">
      <c r="A258" s="9" t="s">
        <v>257</v>
      </c>
      <c r="B258" s="15"/>
      <c r="C258" s="15"/>
      <c r="D258" s="7">
        <f t="shared" si="3"/>
        <v>0</v>
      </c>
    </row>
    <row r="259" spans="1:4" ht="18" hidden="1" x14ac:dyDescent="0.3">
      <c r="A259" s="13" t="s">
        <v>258</v>
      </c>
      <c r="B259" s="7"/>
      <c r="C259" s="7"/>
      <c r="D259" s="7">
        <f t="shared" si="3"/>
        <v>0</v>
      </c>
    </row>
    <row r="260" spans="1:4" ht="18" hidden="1" x14ac:dyDescent="0.3">
      <c r="A260" s="9" t="s">
        <v>259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1" t="s">
        <v>260</v>
      </c>
      <c r="B261" s="7"/>
      <c r="C261" s="7"/>
      <c r="D261" s="7">
        <f t="shared" si="4"/>
        <v>0</v>
      </c>
    </row>
    <row r="262" spans="1:4" ht="18" hidden="1" x14ac:dyDescent="0.3">
      <c r="A262" s="11" t="s">
        <v>261</v>
      </c>
      <c r="B262" s="7"/>
      <c r="C262" s="7"/>
      <c r="D262" s="7">
        <f t="shared" si="4"/>
        <v>0</v>
      </c>
    </row>
    <row r="263" spans="1:4" ht="18" hidden="1" x14ac:dyDescent="0.3">
      <c r="A263" s="9" t="s">
        <v>262</v>
      </c>
      <c r="B263" s="7"/>
      <c r="C263" s="7"/>
      <c r="D263" s="7">
        <f t="shared" si="4"/>
        <v>0</v>
      </c>
    </row>
    <row r="264" spans="1:4" ht="18" hidden="1" x14ac:dyDescent="0.3">
      <c r="A264" s="9" t="s">
        <v>263</v>
      </c>
      <c r="B264" s="7"/>
      <c r="C264" s="7"/>
      <c r="D264" s="7">
        <f t="shared" si="4"/>
        <v>0</v>
      </c>
    </row>
    <row r="265" spans="1:4" ht="18" x14ac:dyDescent="0.3">
      <c r="A265" s="9" t="s">
        <v>264</v>
      </c>
      <c r="B265" s="7">
        <v>4</v>
      </c>
      <c r="C265" s="7">
        <v>35000</v>
      </c>
      <c r="D265" s="7">
        <f t="shared" si="4"/>
        <v>140000</v>
      </c>
    </row>
    <row r="266" spans="1:4" ht="18" hidden="1" x14ac:dyDescent="0.3">
      <c r="A266" s="9" t="s">
        <v>265</v>
      </c>
      <c r="B266" s="7"/>
      <c r="C266" s="7"/>
      <c r="D266" s="7">
        <f t="shared" si="4"/>
        <v>0</v>
      </c>
    </row>
    <row r="267" spans="1:4" ht="18" hidden="1" x14ac:dyDescent="0.3">
      <c r="A267" s="9" t="s">
        <v>266</v>
      </c>
      <c r="B267" s="7"/>
      <c r="C267" s="7"/>
      <c r="D267" s="7">
        <f t="shared" si="4"/>
        <v>0</v>
      </c>
    </row>
    <row r="268" spans="1:4" ht="18" x14ac:dyDescent="0.3">
      <c r="A268" s="9" t="s">
        <v>267</v>
      </c>
      <c r="B268" s="7">
        <v>10</v>
      </c>
      <c r="C268" s="7">
        <v>8000</v>
      </c>
      <c r="D268" s="7">
        <f t="shared" si="4"/>
        <v>80000</v>
      </c>
    </row>
    <row r="269" spans="1:4" ht="18" hidden="1" x14ac:dyDescent="0.3">
      <c r="A269" s="9" t="s">
        <v>268</v>
      </c>
      <c r="B269" s="7"/>
      <c r="C269" s="7"/>
      <c r="D269" s="7">
        <f t="shared" si="4"/>
        <v>0</v>
      </c>
    </row>
    <row r="270" spans="1:4" ht="18" hidden="1" x14ac:dyDescent="0.3">
      <c r="A270" s="32" t="s">
        <v>269</v>
      </c>
      <c r="B270" s="7"/>
      <c r="C270" s="7"/>
      <c r="D270" s="7">
        <f t="shared" si="4"/>
        <v>0</v>
      </c>
    </row>
    <row r="271" spans="1:4" ht="18" hidden="1" x14ac:dyDescent="0.3">
      <c r="A271" s="9" t="s">
        <v>270</v>
      </c>
      <c r="B271" s="7"/>
      <c r="C271" s="7"/>
      <c r="D271" s="7">
        <f t="shared" si="4"/>
        <v>0</v>
      </c>
    </row>
    <row r="272" spans="1:4" ht="18" hidden="1" x14ac:dyDescent="0.3">
      <c r="A272" s="32" t="s">
        <v>271</v>
      </c>
      <c r="B272" s="7"/>
      <c r="C272" s="7"/>
      <c r="D272" s="7">
        <f t="shared" si="4"/>
        <v>0</v>
      </c>
    </row>
    <row r="273" spans="1:4" ht="18" hidden="1" x14ac:dyDescent="0.3">
      <c r="A273" s="11" t="s">
        <v>272</v>
      </c>
      <c r="B273" s="7"/>
      <c r="C273" s="7"/>
      <c r="D273" s="7">
        <f t="shared" si="4"/>
        <v>0</v>
      </c>
    </row>
    <row r="274" spans="1:4" ht="18" hidden="1" x14ac:dyDescent="0.3">
      <c r="A274" s="32" t="s">
        <v>273</v>
      </c>
      <c r="B274" s="7"/>
      <c r="C274" s="7"/>
      <c r="D274" s="7">
        <f t="shared" si="4"/>
        <v>0</v>
      </c>
    </row>
    <row r="275" spans="1:4" ht="18" hidden="1" x14ac:dyDescent="0.3">
      <c r="A275" s="12" t="s">
        <v>274</v>
      </c>
      <c r="B275" s="15"/>
      <c r="C275" s="15"/>
      <c r="D275" s="7">
        <f t="shared" si="4"/>
        <v>0</v>
      </c>
    </row>
    <row r="276" spans="1:4" ht="18" hidden="1" x14ac:dyDescent="0.3">
      <c r="A276" s="16" t="s">
        <v>275</v>
      </c>
      <c r="B276" s="7"/>
      <c r="C276" s="7"/>
      <c r="D276" s="7">
        <f t="shared" si="4"/>
        <v>0</v>
      </c>
    </row>
    <row r="277" spans="1:4" ht="18" hidden="1" x14ac:dyDescent="0.3">
      <c r="A277" s="16" t="s">
        <v>276</v>
      </c>
      <c r="B277" s="7"/>
      <c r="C277" s="7"/>
      <c r="D277" s="7">
        <f t="shared" si="4"/>
        <v>0</v>
      </c>
    </row>
    <row r="278" spans="1:4" ht="18" hidden="1" x14ac:dyDescent="0.3">
      <c r="A278" s="16" t="s">
        <v>277</v>
      </c>
      <c r="B278" s="7"/>
      <c r="C278" s="7"/>
      <c r="D278" s="7">
        <f t="shared" si="4"/>
        <v>0</v>
      </c>
    </row>
    <row r="279" spans="1:4" ht="18" hidden="1" x14ac:dyDescent="0.3">
      <c r="A279" s="9" t="s">
        <v>278</v>
      </c>
      <c r="B279" s="7"/>
      <c r="C279" s="7"/>
      <c r="D279" s="7">
        <f t="shared" si="4"/>
        <v>0</v>
      </c>
    </row>
    <row r="280" spans="1:4" ht="18" hidden="1" x14ac:dyDescent="0.3">
      <c r="A280" s="16" t="s">
        <v>279</v>
      </c>
      <c r="B280" s="7"/>
      <c r="C280" s="7"/>
      <c r="D280" s="7">
        <f t="shared" si="4"/>
        <v>0</v>
      </c>
    </row>
    <row r="281" spans="1:4" ht="18" hidden="1" x14ac:dyDescent="0.3">
      <c r="A281" s="9" t="s">
        <v>280</v>
      </c>
      <c r="B281" s="7"/>
      <c r="C281" s="7"/>
      <c r="D281" s="7">
        <f t="shared" si="4"/>
        <v>0</v>
      </c>
    </row>
    <row r="282" spans="1:4" ht="18" hidden="1" x14ac:dyDescent="0.3">
      <c r="A282" s="9" t="s">
        <v>281</v>
      </c>
      <c r="B282" s="7"/>
      <c r="C282" s="7"/>
      <c r="D282" s="7">
        <f t="shared" si="4"/>
        <v>0</v>
      </c>
    </row>
    <row r="283" spans="1:4" ht="18" hidden="1" x14ac:dyDescent="0.3">
      <c r="A283" s="16" t="s">
        <v>282</v>
      </c>
      <c r="B283" s="7"/>
      <c r="C283" s="7"/>
      <c r="D283" s="7">
        <f t="shared" si="4"/>
        <v>0</v>
      </c>
    </row>
    <row r="284" spans="1:4" ht="18" hidden="1" x14ac:dyDescent="0.3">
      <c r="A284" s="24" t="s">
        <v>283</v>
      </c>
      <c r="B284" s="7"/>
      <c r="C284" s="7"/>
      <c r="D284" s="7">
        <f t="shared" si="4"/>
        <v>0</v>
      </c>
    </row>
    <row r="285" spans="1:4" ht="18" hidden="1" x14ac:dyDescent="0.3">
      <c r="A285" s="9" t="s">
        <v>284</v>
      </c>
      <c r="B285" s="7"/>
      <c r="C285" s="7"/>
      <c r="D285" s="7">
        <f t="shared" si="4"/>
        <v>0</v>
      </c>
    </row>
    <row r="286" spans="1:4" ht="18" hidden="1" x14ac:dyDescent="0.3">
      <c r="A286" s="13" t="s">
        <v>285</v>
      </c>
      <c r="B286" s="7"/>
      <c r="C286" s="7"/>
      <c r="D286" s="7">
        <f t="shared" si="4"/>
        <v>0</v>
      </c>
    </row>
    <row r="287" spans="1:4" ht="18" hidden="1" x14ac:dyDescent="0.3">
      <c r="A287" s="12" t="s">
        <v>286</v>
      </c>
      <c r="B287" s="7"/>
      <c r="C287" s="7"/>
      <c r="D287" s="7">
        <f t="shared" si="4"/>
        <v>0</v>
      </c>
    </row>
    <row r="288" spans="1:4" ht="18" hidden="1" x14ac:dyDescent="0.3">
      <c r="A288" s="16" t="s">
        <v>287</v>
      </c>
      <c r="B288" s="7"/>
      <c r="C288" s="7"/>
      <c r="D288" s="7">
        <f t="shared" si="4"/>
        <v>0</v>
      </c>
    </row>
    <row r="289" spans="1:4" ht="18" hidden="1" x14ac:dyDescent="0.3">
      <c r="A289" s="13" t="s">
        <v>288</v>
      </c>
      <c r="B289" s="7"/>
      <c r="C289" s="7"/>
      <c r="D289" s="7">
        <f t="shared" si="4"/>
        <v>0</v>
      </c>
    </row>
    <row r="290" spans="1:4" ht="18" hidden="1" x14ac:dyDescent="0.3">
      <c r="A290" s="9" t="s">
        <v>289</v>
      </c>
      <c r="B290" s="7"/>
      <c r="C290" s="7"/>
      <c r="D290" s="7">
        <f t="shared" si="4"/>
        <v>0</v>
      </c>
    </row>
    <row r="291" spans="1:4" ht="18" hidden="1" x14ac:dyDescent="0.3">
      <c r="A291" s="16" t="s">
        <v>290</v>
      </c>
      <c r="B291" s="7"/>
      <c r="C291" s="7"/>
      <c r="D291" s="7">
        <f t="shared" si="4"/>
        <v>0</v>
      </c>
    </row>
    <row r="292" spans="1:4" ht="18" hidden="1" x14ac:dyDescent="0.3">
      <c r="A292" s="12" t="s">
        <v>291</v>
      </c>
      <c r="B292" s="7"/>
      <c r="C292" s="7"/>
      <c r="D292" s="7">
        <f t="shared" si="4"/>
        <v>0</v>
      </c>
    </row>
    <row r="293" spans="1:4" ht="18" hidden="1" x14ac:dyDescent="0.3">
      <c r="A293" s="9" t="s">
        <v>292</v>
      </c>
      <c r="B293" s="7"/>
      <c r="C293" s="7"/>
      <c r="D293" s="7">
        <f t="shared" si="4"/>
        <v>0</v>
      </c>
    </row>
    <row r="294" spans="1:4" ht="18" hidden="1" x14ac:dyDescent="0.3">
      <c r="A294" s="11" t="s">
        <v>293</v>
      </c>
      <c r="B294" s="7"/>
      <c r="C294" s="7"/>
      <c r="D294" s="7">
        <f t="shared" si="4"/>
        <v>0</v>
      </c>
    </row>
    <row r="295" spans="1:4" ht="18" hidden="1" x14ac:dyDescent="0.3">
      <c r="A295" s="9" t="s">
        <v>294</v>
      </c>
      <c r="B295" s="7"/>
      <c r="C295" s="7"/>
      <c r="D295" s="7">
        <f t="shared" si="4"/>
        <v>0</v>
      </c>
    </row>
    <row r="296" spans="1:4" ht="18" hidden="1" x14ac:dyDescent="0.3">
      <c r="A296" s="12" t="s">
        <v>295</v>
      </c>
      <c r="B296" s="7"/>
      <c r="C296" s="7"/>
      <c r="D296" s="7">
        <f t="shared" si="4"/>
        <v>0</v>
      </c>
    </row>
    <row r="297" spans="1:4" ht="18" hidden="1" x14ac:dyDescent="0.3">
      <c r="A297" s="12" t="s">
        <v>296</v>
      </c>
      <c r="B297" s="7"/>
      <c r="C297" s="7"/>
      <c r="D297" s="7">
        <f t="shared" si="4"/>
        <v>0</v>
      </c>
    </row>
    <row r="298" spans="1:4" ht="18" hidden="1" x14ac:dyDescent="0.3">
      <c r="A298" s="9" t="s">
        <v>297</v>
      </c>
      <c r="B298" s="7"/>
      <c r="C298" s="7"/>
      <c r="D298" s="7">
        <f t="shared" si="4"/>
        <v>0</v>
      </c>
    </row>
    <row r="299" spans="1:4" ht="18" hidden="1" x14ac:dyDescent="0.3">
      <c r="A299" s="9" t="s">
        <v>298</v>
      </c>
      <c r="B299" s="7"/>
      <c r="C299" s="7"/>
      <c r="D299" s="7">
        <f t="shared" si="4"/>
        <v>0</v>
      </c>
    </row>
    <row r="300" spans="1:4" ht="18" hidden="1" x14ac:dyDescent="0.3">
      <c r="A300" s="9" t="s">
        <v>299</v>
      </c>
      <c r="B300" s="7"/>
      <c r="C300" s="7"/>
      <c r="D300" s="7">
        <f t="shared" si="4"/>
        <v>0</v>
      </c>
    </row>
    <row r="301" spans="1:4" ht="18" hidden="1" x14ac:dyDescent="0.3">
      <c r="A301" s="13" t="s">
        <v>300</v>
      </c>
      <c r="B301" s="7"/>
      <c r="C301" s="7"/>
      <c r="D301" s="7">
        <f t="shared" si="4"/>
        <v>0</v>
      </c>
    </row>
    <row r="302" spans="1:4" ht="18" hidden="1" x14ac:dyDescent="0.3">
      <c r="A302" s="13" t="s">
        <v>301</v>
      </c>
      <c r="B302" s="7"/>
      <c r="C302" s="7"/>
      <c r="D302" s="7">
        <f t="shared" si="4"/>
        <v>0</v>
      </c>
    </row>
    <row r="303" spans="1:4" ht="18" hidden="1" x14ac:dyDescent="0.3">
      <c r="A303" s="21" t="s">
        <v>302</v>
      </c>
      <c r="B303" s="7"/>
      <c r="C303" s="7"/>
      <c r="D303" s="7">
        <f t="shared" si="4"/>
        <v>0</v>
      </c>
    </row>
    <row r="304" spans="1:4" ht="18" hidden="1" x14ac:dyDescent="0.3">
      <c r="A304" s="13" t="s">
        <v>303</v>
      </c>
      <c r="B304" s="7"/>
      <c r="C304" s="7"/>
      <c r="D304" s="7">
        <f t="shared" si="4"/>
        <v>0</v>
      </c>
    </row>
    <row r="305" spans="1:4" ht="18" hidden="1" x14ac:dyDescent="0.3">
      <c r="A305" s="9" t="s">
        <v>304</v>
      </c>
      <c r="B305" s="7"/>
      <c r="C305" s="7"/>
      <c r="D305" s="7">
        <f t="shared" si="4"/>
        <v>0</v>
      </c>
    </row>
    <row r="306" spans="1:4" ht="18" hidden="1" x14ac:dyDescent="0.3">
      <c r="A306" s="9" t="s">
        <v>305</v>
      </c>
      <c r="B306" s="7"/>
      <c r="C306" s="7"/>
      <c r="D306" s="7">
        <f t="shared" si="4"/>
        <v>0</v>
      </c>
    </row>
    <row r="307" spans="1:4" ht="18" hidden="1" x14ac:dyDescent="0.3">
      <c r="A307" s="9" t="s">
        <v>306</v>
      </c>
      <c r="B307" s="7"/>
      <c r="C307" s="7"/>
      <c r="D307" s="7">
        <f t="shared" si="4"/>
        <v>0</v>
      </c>
    </row>
    <row r="308" spans="1:4" ht="18" hidden="1" x14ac:dyDescent="0.3">
      <c r="A308" s="9" t="s">
        <v>307</v>
      </c>
      <c r="B308" s="7"/>
      <c r="C308" s="7"/>
      <c r="D308" s="7">
        <f t="shared" si="4"/>
        <v>0</v>
      </c>
    </row>
    <row r="309" spans="1:4" ht="18" hidden="1" x14ac:dyDescent="0.3">
      <c r="A309" s="21" t="s">
        <v>308</v>
      </c>
      <c r="B309" s="7"/>
      <c r="C309" s="7"/>
      <c r="D309" s="7">
        <f t="shared" si="4"/>
        <v>0</v>
      </c>
    </row>
    <row r="310" spans="1:4" ht="18" hidden="1" x14ac:dyDescent="0.3">
      <c r="A310" s="9" t="s">
        <v>309</v>
      </c>
      <c r="B310" s="7"/>
      <c r="C310" s="7"/>
      <c r="D310" s="7">
        <f t="shared" si="4"/>
        <v>0</v>
      </c>
    </row>
    <row r="311" spans="1:4" ht="18" hidden="1" x14ac:dyDescent="0.3">
      <c r="A311" s="9" t="s">
        <v>310</v>
      </c>
      <c r="B311" s="7"/>
      <c r="C311" s="7"/>
      <c r="D311" s="7">
        <f t="shared" si="4"/>
        <v>0</v>
      </c>
    </row>
    <row r="312" spans="1:4" ht="18" hidden="1" x14ac:dyDescent="0.3">
      <c r="A312" s="12" t="s">
        <v>311</v>
      </c>
      <c r="B312" s="7"/>
      <c r="C312" s="7"/>
      <c r="D312" s="7">
        <f t="shared" si="4"/>
        <v>0</v>
      </c>
    </row>
    <row r="313" spans="1:4" ht="18" hidden="1" x14ac:dyDescent="0.3">
      <c r="A313" s="9" t="s">
        <v>312</v>
      </c>
      <c r="B313" s="37"/>
      <c r="C313" s="37"/>
      <c r="D313" s="7">
        <f t="shared" si="4"/>
        <v>0</v>
      </c>
    </row>
    <row r="314" spans="1:4" ht="18" hidden="1" x14ac:dyDescent="0.3">
      <c r="A314" s="9" t="s">
        <v>313</v>
      </c>
      <c r="B314" s="7"/>
      <c r="C314" s="7"/>
      <c r="D314" s="7">
        <f t="shared" si="4"/>
        <v>0</v>
      </c>
    </row>
    <row r="315" spans="1:4" ht="18" hidden="1" x14ac:dyDescent="0.3">
      <c r="A315" s="9" t="s">
        <v>314</v>
      </c>
      <c r="B315" s="7"/>
      <c r="C315" s="7"/>
      <c r="D315" s="7">
        <f t="shared" si="4"/>
        <v>0</v>
      </c>
    </row>
    <row r="316" spans="1:4" ht="18" hidden="1" x14ac:dyDescent="0.3">
      <c r="A316" s="21" t="s">
        <v>315</v>
      </c>
      <c r="B316" s="7"/>
      <c r="C316" s="7"/>
      <c r="D316" s="7">
        <f t="shared" si="4"/>
        <v>0</v>
      </c>
    </row>
    <row r="317" spans="1:4" ht="18" hidden="1" x14ac:dyDescent="0.3">
      <c r="A317" s="21" t="s">
        <v>316</v>
      </c>
      <c r="B317" s="7"/>
      <c r="C317" s="7"/>
      <c r="D317" s="7">
        <f t="shared" si="4"/>
        <v>0</v>
      </c>
    </row>
    <row r="318" spans="1:4" ht="18" hidden="1" x14ac:dyDescent="0.3">
      <c r="A318" s="9" t="s">
        <v>317</v>
      </c>
      <c r="B318" s="7"/>
      <c r="C318" s="7"/>
      <c r="D318" s="7">
        <f t="shared" si="4"/>
        <v>0</v>
      </c>
    </row>
    <row r="319" spans="1:4" ht="18" hidden="1" x14ac:dyDescent="0.3">
      <c r="A319" s="9" t="s">
        <v>318</v>
      </c>
      <c r="B319" s="7"/>
      <c r="C319" s="7"/>
      <c r="D319" s="7">
        <f t="shared" si="4"/>
        <v>0</v>
      </c>
    </row>
    <row r="320" spans="1:4" ht="18" hidden="1" x14ac:dyDescent="0.3">
      <c r="A320" s="21" t="s">
        <v>319</v>
      </c>
      <c r="B320" s="7"/>
      <c r="C320" s="7"/>
      <c r="D320" s="7">
        <f t="shared" si="4"/>
        <v>0</v>
      </c>
    </row>
    <row r="321" spans="1:4" ht="18" hidden="1" x14ac:dyDescent="0.3">
      <c r="A321" s="9" t="s">
        <v>320</v>
      </c>
      <c r="B321" s="7"/>
      <c r="C321" s="7"/>
      <c r="D321" s="7">
        <f t="shared" si="4"/>
        <v>0</v>
      </c>
    </row>
    <row r="322" spans="1:4" ht="18" x14ac:dyDescent="0.3">
      <c r="A322" s="9" t="s">
        <v>321</v>
      </c>
      <c r="B322" s="7">
        <v>9</v>
      </c>
      <c r="C322" s="7">
        <v>6800</v>
      </c>
      <c r="D322" s="7">
        <f t="shared" si="4"/>
        <v>61200</v>
      </c>
    </row>
    <row r="323" spans="1:4" ht="18" hidden="1" x14ac:dyDescent="0.3">
      <c r="A323" s="9" t="s">
        <v>322</v>
      </c>
      <c r="B323" s="7"/>
      <c r="C323" s="7"/>
      <c r="D323" s="7">
        <f t="shared" si="4"/>
        <v>0</v>
      </c>
    </row>
    <row r="324" spans="1:4" ht="18" hidden="1" x14ac:dyDescent="0.3">
      <c r="A324" s="9" t="s">
        <v>323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324</v>
      </c>
      <c r="B325" s="7"/>
      <c r="C325" s="7"/>
      <c r="D325" s="7">
        <f t="shared" si="5"/>
        <v>0</v>
      </c>
    </row>
    <row r="326" spans="1:4" ht="18" hidden="1" x14ac:dyDescent="0.3">
      <c r="A326" s="9" t="s">
        <v>325</v>
      </c>
      <c r="B326" s="7"/>
      <c r="C326" s="7"/>
      <c r="D326" s="7">
        <f t="shared" si="5"/>
        <v>0</v>
      </c>
    </row>
    <row r="327" spans="1:4" ht="18" hidden="1" x14ac:dyDescent="0.3">
      <c r="A327" s="9" t="s">
        <v>326</v>
      </c>
      <c r="B327" s="7"/>
      <c r="C327" s="7"/>
      <c r="D327" s="7">
        <f t="shared" si="5"/>
        <v>0</v>
      </c>
    </row>
    <row r="328" spans="1:4" ht="18" hidden="1" x14ac:dyDescent="0.3">
      <c r="A328" s="9" t="s">
        <v>327</v>
      </c>
      <c r="B328" s="7"/>
      <c r="C328" s="7"/>
      <c r="D328" s="7">
        <f t="shared" si="5"/>
        <v>0</v>
      </c>
    </row>
    <row r="329" spans="1:4" ht="18" hidden="1" x14ac:dyDescent="0.3">
      <c r="A329" s="11" t="s">
        <v>328</v>
      </c>
      <c r="B329" s="7"/>
      <c r="C329" s="7"/>
      <c r="D329" s="7">
        <f t="shared" si="5"/>
        <v>0</v>
      </c>
    </row>
    <row r="330" spans="1:4" ht="18" x14ac:dyDescent="0.3">
      <c r="A330" s="38"/>
      <c r="B330" s="40">
        <f>SUM(B3:B329)</f>
        <v>2210.5</v>
      </c>
      <c r="C330" s="40"/>
      <c r="D330" s="7">
        <f>SUM(D18:D322)</f>
        <v>34254200</v>
      </c>
    </row>
    <row r="331" spans="1:4" ht="18" hidden="1" x14ac:dyDescent="0.3">
      <c r="D331" s="7">
        <f t="shared" si="5"/>
        <v>0</v>
      </c>
    </row>
    <row r="332" spans="1:4" ht="18" x14ac:dyDescent="0.3">
      <c r="A332" s="1" t="s">
        <v>359</v>
      </c>
      <c r="B332" s="2"/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12" t="s">
        <v>62</v>
      </c>
      <c r="B335" s="7"/>
      <c r="C335" s="7"/>
      <c r="D335" s="7">
        <f t="shared" si="5"/>
        <v>0</v>
      </c>
    </row>
    <row r="336" spans="1:4" ht="18" hidden="1" x14ac:dyDescent="0.3">
      <c r="A336" s="11" t="s">
        <v>63</v>
      </c>
      <c r="B336" s="7"/>
      <c r="C336" s="7"/>
      <c r="D336" s="7">
        <f t="shared" si="5"/>
        <v>0</v>
      </c>
    </row>
    <row r="337" spans="1:4" ht="18" hidden="1" x14ac:dyDescent="0.3">
      <c r="A337" s="12" t="s">
        <v>64</v>
      </c>
      <c r="B337" s="7"/>
      <c r="C337" s="7"/>
      <c r="D337" s="7">
        <f t="shared" si="5"/>
        <v>0</v>
      </c>
    </row>
    <row r="338" spans="1:4" ht="18" hidden="1" x14ac:dyDescent="0.3">
      <c r="A338" s="12" t="s">
        <v>65</v>
      </c>
      <c r="B338" s="7"/>
      <c r="C338" s="7"/>
      <c r="D338" s="7">
        <f t="shared" si="5"/>
        <v>0</v>
      </c>
    </row>
    <row r="339" spans="1:4" ht="18" hidden="1" x14ac:dyDescent="0.3">
      <c r="A339" s="12" t="s">
        <v>66</v>
      </c>
      <c r="B339" s="7"/>
      <c r="C339" s="7"/>
      <c r="D339" s="7">
        <f t="shared" si="5"/>
        <v>0</v>
      </c>
    </row>
    <row r="340" spans="1:4" ht="18" hidden="1" x14ac:dyDescent="0.3">
      <c r="A340" s="19" t="s">
        <v>67</v>
      </c>
      <c r="B340" s="7"/>
      <c r="C340" s="7"/>
      <c r="D340" s="7">
        <f t="shared" si="5"/>
        <v>0</v>
      </c>
    </row>
    <row r="341" spans="1:4" ht="18" hidden="1" x14ac:dyDescent="0.3">
      <c r="A341" s="9" t="s">
        <v>68</v>
      </c>
      <c r="B341" s="7"/>
      <c r="C341" s="7"/>
      <c r="D341" s="7">
        <f t="shared" si="5"/>
        <v>0</v>
      </c>
    </row>
    <row r="342" spans="1:4" ht="18" hidden="1" x14ac:dyDescent="0.3">
      <c r="A342" s="12" t="s">
        <v>76</v>
      </c>
      <c r="B342" s="15"/>
      <c r="C342" s="15"/>
      <c r="D342" s="7">
        <f t="shared" si="5"/>
        <v>0</v>
      </c>
    </row>
    <row r="343" spans="1:4" ht="18" hidden="1" x14ac:dyDescent="0.3">
      <c r="A343" s="12" t="s">
        <v>77</v>
      </c>
      <c r="B343" s="15"/>
      <c r="C343" s="15"/>
      <c r="D343" s="7">
        <f t="shared" si="5"/>
        <v>0</v>
      </c>
    </row>
    <row r="344" spans="1:4" ht="18" hidden="1" x14ac:dyDescent="0.3">
      <c r="A344" s="12" t="s">
        <v>78</v>
      </c>
      <c r="B344" s="15"/>
      <c r="C344" s="15"/>
      <c r="D344" s="7">
        <f t="shared" si="5"/>
        <v>0</v>
      </c>
    </row>
    <row r="345" spans="1:4" ht="18" hidden="1" x14ac:dyDescent="0.3">
      <c r="A345" s="9" t="s">
        <v>91</v>
      </c>
      <c r="B345" s="7"/>
      <c r="C345" s="7"/>
      <c r="D345" s="7">
        <f t="shared" si="5"/>
        <v>0</v>
      </c>
    </row>
    <row r="346" spans="1:4" ht="18" hidden="1" x14ac:dyDescent="0.3">
      <c r="A346" s="9" t="s">
        <v>92</v>
      </c>
      <c r="B346" s="7"/>
      <c r="C346" s="7"/>
      <c r="D346" s="7">
        <f t="shared" si="5"/>
        <v>0</v>
      </c>
    </row>
    <row r="347" spans="1:4" ht="18" hidden="1" x14ac:dyDescent="0.3">
      <c r="A347" s="9" t="s">
        <v>95</v>
      </c>
      <c r="B347" s="15"/>
      <c r="C347" s="15"/>
      <c r="D347" s="7">
        <f t="shared" si="5"/>
        <v>0</v>
      </c>
    </row>
    <row r="348" spans="1:4" ht="18" hidden="1" x14ac:dyDescent="0.3">
      <c r="A348" s="21" t="s">
        <v>96</v>
      </c>
      <c r="B348" s="7"/>
      <c r="C348" s="7"/>
      <c r="D348" s="7">
        <f t="shared" si="5"/>
        <v>0</v>
      </c>
    </row>
    <row r="349" spans="1:4" ht="18" hidden="1" x14ac:dyDescent="0.3">
      <c r="A349" s="11" t="s">
        <v>113</v>
      </c>
      <c r="B349" s="7"/>
      <c r="C349" s="7"/>
      <c r="D349" s="7">
        <f t="shared" si="5"/>
        <v>0</v>
      </c>
    </row>
    <row r="350" spans="1:4" ht="18" hidden="1" x14ac:dyDescent="0.3">
      <c r="A350" s="21" t="s">
        <v>114</v>
      </c>
      <c r="B350" s="7"/>
      <c r="C350" s="7"/>
      <c r="D350" s="7">
        <f t="shared" si="5"/>
        <v>0</v>
      </c>
    </row>
    <row r="351" spans="1:4" ht="18" hidden="1" x14ac:dyDescent="0.3">
      <c r="A351" s="9" t="s">
        <v>106</v>
      </c>
      <c r="B351" s="7"/>
      <c r="C351" s="7"/>
      <c r="D351" s="7">
        <f t="shared" si="5"/>
        <v>0</v>
      </c>
    </row>
    <row r="352" spans="1:4" ht="18" hidden="1" x14ac:dyDescent="0.3">
      <c r="A352" s="9" t="s">
        <v>107</v>
      </c>
      <c r="B352" s="7"/>
      <c r="C352" s="7"/>
      <c r="D352" s="7">
        <f t="shared" si="5"/>
        <v>0</v>
      </c>
    </row>
    <row r="353" spans="1:4" ht="18" hidden="1" x14ac:dyDescent="0.3">
      <c r="A353" s="9" t="s">
        <v>108</v>
      </c>
      <c r="B353" s="7"/>
      <c r="C353" s="7"/>
      <c r="D353" s="7">
        <f t="shared" si="5"/>
        <v>0</v>
      </c>
    </row>
    <row r="354" spans="1:4" ht="18" hidden="1" x14ac:dyDescent="0.3">
      <c r="A354" s="11" t="s">
        <v>241</v>
      </c>
      <c r="B354" s="7"/>
      <c r="C354" s="7"/>
      <c r="D354" s="7">
        <f t="shared" si="5"/>
        <v>0</v>
      </c>
    </row>
    <row r="355" spans="1:4" ht="18" hidden="1" x14ac:dyDescent="0.3">
      <c r="A355" s="9" t="s">
        <v>242</v>
      </c>
      <c r="B355" s="7"/>
      <c r="C355" s="7"/>
      <c r="D355" s="7">
        <f t="shared" si="5"/>
        <v>0</v>
      </c>
    </row>
    <row r="356" spans="1:4" ht="18" hidden="1" x14ac:dyDescent="0.3">
      <c r="A356" s="9" t="s">
        <v>243</v>
      </c>
      <c r="B356" s="7"/>
      <c r="C356" s="7"/>
      <c r="D356" s="7">
        <f t="shared" si="5"/>
        <v>0</v>
      </c>
    </row>
    <row r="357" spans="1:4" ht="18" hidden="1" x14ac:dyDescent="0.3">
      <c r="A357" s="9" t="s">
        <v>244</v>
      </c>
      <c r="B357" s="7"/>
      <c r="C357" s="7"/>
      <c r="D357" s="7">
        <f t="shared" si="5"/>
        <v>0</v>
      </c>
    </row>
    <row r="358" spans="1:4" ht="18" hidden="1" x14ac:dyDescent="0.3">
      <c r="A358" s="9" t="s">
        <v>245</v>
      </c>
      <c r="B358" s="7"/>
      <c r="C358" s="7"/>
      <c r="D358" s="7">
        <f t="shared" si="5"/>
        <v>0</v>
      </c>
    </row>
    <row r="359" spans="1:4" ht="18" hidden="1" x14ac:dyDescent="0.3">
      <c r="A359" s="9" t="s">
        <v>246</v>
      </c>
      <c r="B359" s="7"/>
      <c r="C359" s="7"/>
      <c r="D359" s="7">
        <f t="shared" si="5"/>
        <v>0</v>
      </c>
    </row>
    <row r="360" spans="1:4" ht="18" hidden="1" x14ac:dyDescent="0.3">
      <c r="A360" s="9" t="s">
        <v>250</v>
      </c>
      <c r="B360" s="7"/>
      <c r="C360" s="7"/>
      <c r="D360" s="7">
        <f t="shared" si="5"/>
        <v>0</v>
      </c>
    </row>
    <row r="361" spans="1:4" ht="18" hidden="1" x14ac:dyDescent="0.3">
      <c r="A361" s="9" t="s">
        <v>251</v>
      </c>
      <c r="B361" s="7"/>
      <c r="C361" s="7"/>
      <c r="D361" s="7">
        <f t="shared" si="5"/>
        <v>0</v>
      </c>
    </row>
    <row r="362" spans="1:4" ht="18" hidden="1" x14ac:dyDescent="0.3">
      <c r="A362" s="9" t="s">
        <v>252</v>
      </c>
      <c r="B362" s="7"/>
      <c r="C362" s="7"/>
      <c r="D362" s="7">
        <f t="shared" si="5"/>
        <v>0</v>
      </c>
    </row>
    <row r="363" spans="1:4" ht="18" hidden="1" x14ac:dyDescent="0.3">
      <c r="A363" s="9" t="s">
        <v>253</v>
      </c>
      <c r="B363" s="7"/>
      <c r="C363" s="7"/>
      <c r="D363" s="7">
        <f t="shared" si="5"/>
        <v>0</v>
      </c>
    </row>
    <row r="364" spans="1:4" ht="18" hidden="1" x14ac:dyDescent="0.3">
      <c r="A364" s="9" t="s">
        <v>254</v>
      </c>
      <c r="B364" s="7"/>
      <c r="C364" s="7"/>
      <c r="D364" s="7">
        <f t="shared" si="5"/>
        <v>0</v>
      </c>
    </row>
    <row r="365" spans="1:4" ht="18" hidden="1" x14ac:dyDescent="0.3">
      <c r="A365" s="9" t="s">
        <v>255</v>
      </c>
      <c r="B365" s="7"/>
      <c r="C365" s="7"/>
      <c r="D365" s="7">
        <f t="shared" si="5"/>
        <v>0</v>
      </c>
    </row>
    <row r="366" spans="1:4" ht="18" hidden="1" x14ac:dyDescent="0.3">
      <c r="A366" s="9" t="s">
        <v>256</v>
      </c>
      <c r="B366" s="7"/>
      <c r="C366" s="7"/>
      <c r="D366" s="7">
        <f t="shared" si="5"/>
        <v>0</v>
      </c>
    </row>
    <row r="367" spans="1:4" ht="18" x14ac:dyDescent="0.3">
      <c r="A367" s="9" t="s">
        <v>129</v>
      </c>
      <c r="B367" s="7">
        <f>50+20+5</f>
        <v>75</v>
      </c>
      <c r="C367" s="7">
        <v>8000</v>
      </c>
      <c r="D367" s="7">
        <f t="shared" si="5"/>
        <v>600000</v>
      </c>
    </row>
    <row r="368" spans="1:4" ht="18" hidden="1" x14ac:dyDescent="0.3">
      <c r="A368" s="16" t="s">
        <v>130</v>
      </c>
      <c r="B368" s="7"/>
      <c r="C368" s="7"/>
      <c r="D368" s="7">
        <f t="shared" si="5"/>
        <v>0</v>
      </c>
    </row>
    <row r="369" spans="1:4" ht="18" hidden="1" x14ac:dyDescent="0.3">
      <c r="A369" s="9" t="s">
        <v>171</v>
      </c>
      <c r="B369" s="7"/>
      <c r="C369" s="7"/>
      <c r="D369" s="7">
        <f t="shared" si="5"/>
        <v>0</v>
      </c>
    </row>
    <row r="370" spans="1:4" ht="18" hidden="1" x14ac:dyDescent="0.3">
      <c r="A370" s="12" t="s">
        <v>187</v>
      </c>
      <c r="B370" s="7"/>
      <c r="C370" s="7"/>
      <c r="D370" s="7">
        <f t="shared" si="5"/>
        <v>0</v>
      </c>
    </row>
    <row r="371" spans="1:4" ht="18" hidden="1" x14ac:dyDescent="0.3">
      <c r="A371" s="9" t="s">
        <v>310</v>
      </c>
      <c r="B371" s="7"/>
      <c r="C371" s="7"/>
      <c r="D371" s="7">
        <f t="shared" si="5"/>
        <v>0</v>
      </c>
    </row>
    <row r="372" spans="1:4" ht="18" x14ac:dyDescent="0.3">
      <c r="A372" s="9" t="s">
        <v>210</v>
      </c>
      <c r="B372" s="7">
        <v>20</v>
      </c>
      <c r="C372" s="7">
        <v>17000</v>
      </c>
      <c r="D372" s="7">
        <f t="shared" si="5"/>
        <v>340000</v>
      </c>
    </row>
    <row r="373" spans="1:4" ht="18" hidden="1" x14ac:dyDescent="0.3">
      <c r="A373" s="35" t="s">
        <v>211</v>
      </c>
      <c r="B373" s="7"/>
      <c r="C373" s="7"/>
      <c r="D373" s="7">
        <f t="shared" si="5"/>
        <v>0</v>
      </c>
    </row>
    <row r="374" spans="1:4" ht="18" hidden="1" x14ac:dyDescent="0.3">
      <c r="A374" s="9" t="s">
        <v>212</v>
      </c>
      <c r="B374" s="7"/>
      <c r="C374" s="7"/>
      <c r="D374" s="7">
        <f t="shared" si="5"/>
        <v>0</v>
      </c>
    </row>
    <row r="375" spans="1:4" ht="18" x14ac:dyDescent="0.3">
      <c r="A375" s="9" t="s">
        <v>213</v>
      </c>
      <c r="B375" s="7">
        <f>170+20+150+120</f>
        <v>460</v>
      </c>
      <c r="C375" s="7">
        <v>14500</v>
      </c>
      <c r="D375" s="7">
        <f t="shared" si="5"/>
        <v>6670000</v>
      </c>
    </row>
    <row r="376" spans="1:4" ht="18" hidden="1" x14ac:dyDescent="0.3">
      <c r="A376" s="9" t="s">
        <v>214</v>
      </c>
      <c r="B376" s="7"/>
      <c r="C376" s="7"/>
      <c r="D376" s="7">
        <f t="shared" si="5"/>
        <v>0</v>
      </c>
    </row>
    <row r="377" spans="1:4" ht="18" hidden="1" x14ac:dyDescent="0.3">
      <c r="A377" s="9" t="s">
        <v>215</v>
      </c>
      <c r="B377" s="7"/>
      <c r="C377" s="7"/>
      <c r="D377" s="7">
        <f t="shared" si="5"/>
        <v>0</v>
      </c>
    </row>
    <row r="378" spans="1:4" ht="18" hidden="1" x14ac:dyDescent="0.3">
      <c r="A378" s="9" t="s">
        <v>216</v>
      </c>
      <c r="B378" s="7"/>
      <c r="C378" s="7"/>
      <c r="D378" s="7">
        <f t="shared" si="5"/>
        <v>0</v>
      </c>
    </row>
    <row r="379" spans="1:4" ht="18" hidden="1" x14ac:dyDescent="0.3">
      <c r="A379" s="9" t="s">
        <v>99</v>
      </c>
      <c r="B379" s="7"/>
      <c r="C379" s="7"/>
      <c r="D379" s="7">
        <f t="shared" si="5"/>
        <v>0</v>
      </c>
    </row>
    <row r="380" spans="1:4" ht="18" hidden="1" x14ac:dyDescent="0.3">
      <c r="A380" s="42" t="s">
        <v>100</v>
      </c>
      <c r="B380" s="7"/>
      <c r="C380" s="7"/>
      <c r="D380" s="7">
        <f t="shared" si="5"/>
        <v>0</v>
      </c>
    </row>
    <row r="381" spans="1:4" ht="18" hidden="1" x14ac:dyDescent="0.3">
      <c r="A381" s="11" t="s">
        <v>103</v>
      </c>
      <c r="B381" s="7"/>
      <c r="C381" s="7"/>
      <c r="D381" s="7">
        <f t="shared" si="5"/>
        <v>0</v>
      </c>
    </row>
    <row r="382" spans="1:4" ht="18" hidden="1" x14ac:dyDescent="0.3">
      <c r="A382" s="9" t="s">
        <v>105</v>
      </c>
      <c r="B382" s="7"/>
      <c r="C382" s="7"/>
      <c r="D382" s="7">
        <f t="shared" si="5"/>
        <v>0</v>
      </c>
    </row>
    <row r="383" spans="1:4" ht="18" hidden="1" x14ac:dyDescent="0.3">
      <c r="A383" s="9" t="s">
        <v>11</v>
      </c>
      <c r="B383" s="7"/>
      <c r="C383" s="7"/>
      <c r="D383" s="7">
        <f t="shared" si="5"/>
        <v>0</v>
      </c>
    </row>
    <row r="384" spans="1:4" ht="18" x14ac:dyDescent="0.3">
      <c r="A384" s="9" t="s">
        <v>12</v>
      </c>
      <c r="B384" s="7">
        <f>35+15</f>
        <v>50</v>
      </c>
      <c r="C384" s="7">
        <v>8000</v>
      </c>
      <c r="D384" s="7">
        <f t="shared" si="5"/>
        <v>400000</v>
      </c>
    </row>
    <row r="385" spans="1:4" ht="18" hidden="1" x14ac:dyDescent="0.3">
      <c r="A385" s="12" t="s">
        <v>13</v>
      </c>
      <c r="B385" s="7"/>
      <c r="C385" s="7"/>
      <c r="D385" s="7">
        <f t="shared" si="5"/>
        <v>0</v>
      </c>
    </row>
    <row r="386" spans="1:4" ht="18" hidden="1" x14ac:dyDescent="0.3">
      <c r="A386" s="9" t="s">
        <v>159</v>
      </c>
      <c r="B386" s="7"/>
      <c r="C386" s="7"/>
      <c r="D386" s="7">
        <f t="shared" si="5"/>
        <v>0</v>
      </c>
    </row>
    <row r="387" spans="1:4" ht="18" hidden="1" x14ac:dyDescent="0.3">
      <c r="A387" s="16" t="s">
        <v>160</v>
      </c>
      <c r="B387" s="7"/>
      <c r="C387" s="7"/>
      <c r="D387" s="7">
        <f t="shared" si="5"/>
        <v>0</v>
      </c>
    </row>
    <row r="388" spans="1:4" ht="18" hidden="1" x14ac:dyDescent="0.3">
      <c r="A388" s="9" t="s">
        <v>193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33" t="s">
        <v>194</v>
      </c>
      <c r="B389" s="7"/>
      <c r="C389" s="7"/>
      <c r="D389" s="7">
        <f t="shared" si="6"/>
        <v>0</v>
      </c>
    </row>
    <row r="390" spans="1:4" ht="18" hidden="1" x14ac:dyDescent="0.3">
      <c r="A390" s="9" t="s">
        <v>230</v>
      </c>
      <c r="B390" s="7"/>
      <c r="C390" s="7"/>
      <c r="D390" s="7">
        <f t="shared" si="6"/>
        <v>0</v>
      </c>
    </row>
    <row r="391" spans="1:4" ht="18" hidden="1" x14ac:dyDescent="0.3">
      <c r="A391" s="9" t="s">
        <v>231</v>
      </c>
      <c r="B391" s="7"/>
      <c r="C391" s="7"/>
      <c r="D391" s="7">
        <f t="shared" si="6"/>
        <v>0</v>
      </c>
    </row>
    <row r="392" spans="1:4" ht="18" hidden="1" x14ac:dyDescent="0.3">
      <c r="A392" s="12" t="s">
        <v>20</v>
      </c>
      <c r="B392" s="7"/>
      <c r="C392" s="7"/>
      <c r="D392" s="7">
        <f t="shared" si="6"/>
        <v>0</v>
      </c>
    </row>
    <row r="393" spans="1:4" ht="18" hidden="1" x14ac:dyDescent="0.3">
      <c r="A393" s="12" t="s">
        <v>21</v>
      </c>
      <c r="B393" s="7"/>
      <c r="C393" s="7"/>
      <c r="D393" s="7">
        <f t="shared" si="6"/>
        <v>0</v>
      </c>
    </row>
    <row r="394" spans="1:4" ht="18" hidden="1" x14ac:dyDescent="0.3">
      <c r="A394" s="17" t="s">
        <v>167</v>
      </c>
      <c r="B394" s="7"/>
      <c r="C394" s="7"/>
      <c r="D394" s="7">
        <f t="shared" si="6"/>
        <v>0</v>
      </c>
    </row>
    <row r="395" spans="1:4" ht="18" hidden="1" x14ac:dyDescent="0.3">
      <c r="A395" s="29" t="s">
        <v>168</v>
      </c>
      <c r="B395" s="31"/>
      <c r="C395" s="31"/>
      <c r="D395" s="7">
        <f t="shared" si="6"/>
        <v>0</v>
      </c>
    </row>
    <row r="396" spans="1:4" ht="18" hidden="1" x14ac:dyDescent="0.3">
      <c r="A396" s="9" t="s">
        <v>27</v>
      </c>
      <c r="B396" s="7"/>
      <c r="C396" s="7"/>
      <c r="D396" s="7">
        <f t="shared" si="6"/>
        <v>0</v>
      </c>
    </row>
    <row r="397" spans="1:4" ht="18" hidden="1" x14ac:dyDescent="0.3">
      <c r="A397" s="12" t="s">
        <v>28</v>
      </c>
      <c r="B397" s="7"/>
      <c r="C397" s="7"/>
      <c r="D397" s="7">
        <f t="shared" si="6"/>
        <v>0</v>
      </c>
    </row>
    <row r="398" spans="1:4" ht="18" hidden="1" x14ac:dyDescent="0.3">
      <c r="A398" s="12" t="s">
        <v>29</v>
      </c>
      <c r="B398" s="7"/>
      <c r="C398" s="7"/>
      <c r="D398" s="7">
        <f t="shared" si="6"/>
        <v>0</v>
      </c>
    </row>
    <row r="399" spans="1:4" ht="18" hidden="1" x14ac:dyDescent="0.3">
      <c r="A399" s="9" t="s">
        <v>195</v>
      </c>
      <c r="B399" s="7"/>
      <c r="C399" s="7"/>
      <c r="D399" s="7">
        <f t="shared" si="6"/>
        <v>0</v>
      </c>
    </row>
    <row r="400" spans="1:4" ht="18" hidden="1" x14ac:dyDescent="0.3">
      <c r="A400" s="12" t="s">
        <v>196</v>
      </c>
      <c r="B400" s="7"/>
      <c r="C400" s="7"/>
      <c r="D400" s="7">
        <f t="shared" si="6"/>
        <v>0</v>
      </c>
    </row>
    <row r="401" spans="1:4" ht="18" x14ac:dyDescent="0.3">
      <c r="A401" s="9" t="s">
        <v>197</v>
      </c>
      <c r="B401" s="7">
        <v>20</v>
      </c>
      <c r="C401" s="7">
        <v>12000</v>
      </c>
      <c r="D401" s="7">
        <f t="shared" si="6"/>
        <v>240000</v>
      </c>
    </row>
    <row r="402" spans="1:4" ht="18" hidden="1" x14ac:dyDescent="0.3">
      <c r="A402" s="9" t="s">
        <v>198</v>
      </c>
      <c r="B402" s="7"/>
      <c r="C402" s="7"/>
      <c r="D402" s="7">
        <f t="shared" si="6"/>
        <v>0</v>
      </c>
    </row>
    <row r="403" spans="1:4" ht="18" hidden="1" x14ac:dyDescent="0.3">
      <c r="A403" s="9" t="s">
        <v>267</v>
      </c>
      <c r="B403" s="7"/>
      <c r="C403" s="7"/>
      <c r="D403" s="7">
        <f t="shared" si="6"/>
        <v>0</v>
      </c>
    </row>
    <row r="404" spans="1:4" ht="18" hidden="1" x14ac:dyDescent="0.3">
      <c r="A404" s="9" t="s">
        <v>268</v>
      </c>
      <c r="B404" s="7"/>
      <c r="C404" s="7"/>
      <c r="D404" s="7">
        <f t="shared" si="6"/>
        <v>0</v>
      </c>
    </row>
    <row r="405" spans="1:4" ht="18" hidden="1" x14ac:dyDescent="0.3">
      <c r="A405" s="5" t="s">
        <v>2</v>
      </c>
      <c r="B405" s="7"/>
      <c r="C405" s="7"/>
      <c r="D405" s="7">
        <f t="shared" si="6"/>
        <v>0</v>
      </c>
    </row>
    <row r="406" spans="1:4" ht="18" hidden="1" x14ac:dyDescent="0.3">
      <c r="A406" s="8" t="s">
        <v>3</v>
      </c>
      <c r="B406" s="7"/>
      <c r="C406" s="7"/>
      <c r="D406" s="7">
        <f t="shared" si="6"/>
        <v>0</v>
      </c>
    </row>
    <row r="407" spans="1:4" ht="18" hidden="1" x14ac:dyDescent="0.3">
      <c r="A407" s="5" t="s">
        <v>4</v>
      </c>
      <c r="B407" s="7"/>
      <c r="C407" s="7"/>
      <c r="D407" s="7">
        <f t="shared" si="6"/>
        <v>0</v>
      </c>
    </row>
    <row r="408" spans="1:4" ht="18" hidden="1" x14ac:dyDescent="0.3">
      <c r="A408" s="16" t="s">
        <v>55</v>
      </c>
      <c r="B408" s="7"/>
      <c r="C408" s="7"/>
      <c r="D408" s="7">
        <f t="shared" si="6"/>
        <v>0</v>
      </c>
    </row>
    <row r="409" spans="1:4" ht="18" hidden="1" x14ac:dyDescent="0.3">
      <c r="A409" s="13" t="s">
        <v>288</v>
      </c>
      <c r="B409" s="7"/>
      <c r="C409" s="7"/>
      <c r="D409" s="7">
        <f t="shared" si="6"/>
        <v>0</v>
      </c>
    </row>
    <row r="410" spans="1:4" ht="18" hidden="1" x14ac:dyDescent="0.3">
      <c r="A410" s="13" t="s">
        <v>300</v>
      </c>
      <c r="B410" s="7"/>
      <c r="C410" s="7"/>
      <c r="D410" s="7">
        <f t="shared" si="6"/>
        <v>0</v>
      </c>
    </row>
    <row r="411" spans="1:4" ht="18" hidden="1" x14ac:dyDescent="0.3">
      <c r="A411" s="13" t="s">
        <v>301</v>
      </c>
      <c r="B411" s="7"/>
      <c r="C411" s="7"/>
      <c r="D411" s="7">
        <f t="shared" si="6"/>
        <v>0</v>
      </c>
    </row>
    <row r="412" spans="1:4" ht="18" hidden="1" x14ac:dyDescent="0.3">
      <c r="A412" s="13" t="s">
        <v>303</v>
      </c>
      <c r="B412" s="7"/>
      <c r="C412" s="7"/>
      <c r="D412" s="7">
        <f t="shared" si="6"/>
        <v>0</v>
      </c>
    </row>
    <row r="413" spans="1:4" ht="18" hidden="1" x14ac:dyDescent="0.3">
      <c r="A413" s="9" t="s">
        <v>312</v>
      </c>
      <c r="B413" s="37"/>
      <c r="C413" s="37"/>
      <c r="D413" s="7">
        <f t="shared" si="6"/>
        <v>0</v>
      </c>
    </row>
    <row r="414" spans="1:4" ht="18" hidden="1" x14ac:dyDescent="0.3">
      <c r="A414" s="9" t="s">
        <v>79</v>
      </c>
      <c r="B414" s="7"/>
      <c r="C414" s="7"/>
      <c r="D414" s="7">
        <f t="shared" si="6"/>
        <v>0</v>
      </c>
    </row>
    <row r="415" spans="1:4" ht="18" hidden="1" x14ac:dyDescent="0.3">
      <c r="A415" s="9" t="s">
        <v>80</v>
      </c>
      <c r="B415" s="7"/>
      <c r="C415" s="7"/>
      <c r="D415" s="7">
        <f t="shared" si="6"/>
        <v>0</v>
      </c>
    </row>
    <row r="416" spans="1:4" ht="18" hidden="1" x14ac:dyDescent="0.3">
      <c r="A416" s="9" t="s">
        <v>81</v>
      </c>
      <c r="B416" s="7"/>
      <c r="C416" s="7"/>
      <c r="D416" s="7">
        <f t="shared" si="6"/>
        <v>0</v>
      </c>
    </row>
    <row r="417" spans="1:4" ht="18" hidden="1" x14ac:dyDescent="0.3">
      <c r="A417" s="9" t="s">
        <v>82</v>
      </c>
      <c r="B417" s="7"/>
      <c r="C417" s="7"/>
      <c r="D417" s="7">
        <f t="shared" si="6"/>
        <v>0</v>
      </c>
    </row>
    <row r="418" spans="1:4" ht="18" hidden="1" x14ac:dyDescent="0.3">
      <c r="A418" s="9" t="s">
        <v>83</v>
      </c>
      <c r="B418" s="7"/>
      <c r="C418" s="7"/>
      <c r="D418" s="7">
        <f t="shared" si="6"/>
        <v>0</v>
      </c>
    </row>
    <row r="419" spans="1:4" ht="18" hidden="1" x14ac:dyDescent="0.3">
      <c r="A419" s="9" t="s">
        <v>170</v>
      </c>
      <c r="B419" s="7"/>
      <c r="C419" s="7"/>
      <c r="D419" s="7">
        <f t="shared" si="6"/>
        <v>0</v>
      </c>
    </row>
    <row r="420" spans="1:4" ht="18" hidden="1" x14ac:dyDescent="0.3">
      <c r="A420" s="34" t="s">
        <v>229</v>
      </c>
      <c r="B420" s="7"/>
      <c r="C420" s="7"/>
      <c r="D420" s="7">
        <f t="shared" si="6"/>
        <v>0</v>
      </c>
    </row>
    <row r="421" spans="1:4" ht="18" hidden="1" x14ac:dyDescent="0.3">
      <c r="A421" s="9" t="s">
        <v>235</v>
      </c>
      <c r="B421" s="7"/>
      <c r="C421" s="7"/>
      <c r="D421" s="7">
        <f t="shared" si="6"/>
        <v>0</v>
      </c>
    </row>
    <row r="422" spans="1:4" ht="18" hidden="1" x14ac:dyDescent="0.3">
      <c r="A422" s="9" t="s">
        <v>236</v>
      </c>
      <c r="B422" s="7"/>
      <c r="C422" s="7"/>
      <c r="D422" s="7">
        <f t="shared" si="6"/>
        <v>0</v>
      </c>
    </row>
    <row r="423" spans="1:4" ht="18" hidden="1" x14ac:dyDescent="0.3">
      <c r="A423" s="9" t="s">
        <v>257</v>
      </c>
      <c r="B423" s="15"/>
      <c r="C423" s="15"/>
      <c r="D423" s="7">
        <f t="shared" si="6"/>
        <v>0</v>
      </c>
    </row>
    <row r="424" spans="1:4" ht="18" hidden="1" x14ac:dyDescent="0.3">
      <c r="A424" s="13" t="s">
        <v>258</v>
      </c>
      <c r="B424" s="7"/>
      <c r="C424" s="7"/>
      <c r="D424" s="7">
        <f t="shared" si="6"/>
        <v>0</v>
      </c>
    </row>
    <row r="425" spans="1:4" ht="18" hidden="1" x14ac:dyDescent="0.3">
      <c r="A425" s="12" t="s">
        <v>286</v>
      </c>
      <c r="B425" s="7"/>
      <c r="C425" s="7"/>
      <c r="D425" s="7">
        <f t="shared" si="6"/>
        <v>0</v>
      </c>
    </row>
    <row r="426" spans="1:4" ht="18" hidden="1" x14ac:dyDescent="0.3">
      <c r="A426" s="16" t="s">
        <v>287</v>
      </c>
      <c r="B426" s="7"/>
      <c r="C426" s="7"/>
      <c r="D426" s="7">
        <f t="shared" si="6"/>
        <v>0</v>
      </c>
    </row>
    <row r="427" spans="1:4" ht="18" x14ac:dyDescent="0.3">
      <c r="A427" s="9" t="s">
        <v>118</v>
      </c>
      <c r="B427" s="7">
        <v>100</v>
      </c>
      <c r="C427" s="7">
        <v>10000</v>
      </c>
      <c r="D427" s="7">
        <f t="shared" si="6"/>
        <v>1000000</v>
      </c>
    </row>
    <row r="428" spans="1:4" ht="18" hidden="1" x14ac:dyDescent="0.3">
      <c r="A428" s="16" t="s">
        <v>36</v>
      </c>
      <c r="B428" s="7"/>
      <c r="C428" s="7"/>
      <c r="D428" s="7">
        <f t="shared" si="6"/>
        <v>0</v>
      </c>
    </row>
    <row r="429" spans="1:4" ht="18" hidden="1" x14ac:dyDescent="0.3">
      <c r="A429" s="9" t="s">
        <v>37</v>
      </c>
      <c r="B429" s="7"/>
      <c r="C429" s="7"/>
      <c r="D429" s="7">
        <f t="shared" si="6"/>
        <v>0</v>
      </c>
    </row>
    <row r="430" spans="1:4" ht="18" hidden="1" x14ac:dyDescent="0.3">
      <c r="A430" s="9" t="s">
        <v>38</v>
      </c>
      <c r="B430" s="7"/>
      <c r="C430" s="7"/>
      <c r="D430" s="7">
        <f t="shared" si="6"/>
        <v>0</v>
      </c>
    </row>
    <row r="431" spans="1:4" ht="18" hidden="1" x14ac:dyDescent="0.3">
      <c r="A431" s="16" t="s">
        <v>276</v>
      </c>
      <c r="B431" s="7"/>
      <c r="C431" s="7"/>
      <c r="D431" s="7">
        <f t="shared" si="6"/>
        <v>0</v>
      </c>
    </row>
    <row r="432" spans="1:4" ht="18" hidden="1" x14ac:dyDescent="0.3">
      <c r="A432" s="16" t="s">
        <v>277</v>
      </c>
      <c r="B432" s="7"/>
      <c r="C432" s="7"/>
      <c r="D432" s="7">
        <f t="shared" si="6"/>
        <v>0</v>
      </c>
    </row>
    <row r="433" spans="1:4" ht="18" hidden="1" x14ac:dyDescent="0.3">
      <c r="A433" s="9" t="s">
        <v>135</v>
      </c>
      <c r="B433" s="15"/>
      <c r="C433" s="15"/>
      <c r="D433" s="7">
        <f t="shared" si="6"/>
        <v>0</v>
      </c>
    </row>
    <row r="434" spans="1:4" ht="18" hidden="1" x14ac:dyDescent="0.3">
      <c r="A434" s="22" t="s">
        <v>136</v>
      </c>
      <c r="B434" s="15"/>
      <c r="C434" s="15"/>
      <c r="D434" s="7">
        <f t="shared" si="6"/>
        <v>0</v>
      </c>
    </row>
    <row r="435" spans="1:4" ht="18" hidden="1" x14ac:dyDescent="0.3">
      <c r="A435" s="22" t="s">
        <v>138</v>
      </c>
      <c r="B435" s="15"/>
      <c r="C435" s="15"/>
      <c r="D435" s="7">
        <f t="shared" si="6"/>
        <v>0</v>
      </c>
    </row>
    <row r="436" spans="1:4" ht="18" hidden="1" x14ac:dyDescent="0.3">
      <c r="A436" s="22" t="s">
        <v>139</v>
      </c>
      <c r="B436" s="15"/>
      <c r="C436" s="15"/>
      <c r="D436" s="7">
        <f t="shared" si="6"/>
        <v>0</v>
      </c>
    </row>
    <row r="437" spans="1:4" ht="18" hidden="1" x14ac:dyDescent="0.3">
      <c r="A437" s="9" t="s">
        <v>140</v>
      </c>
      <c r="B437" s="15"/>
      <c r="C437" s="15"/>
      <c r="D437" s="7">
        <f t="shared" si="6"/>
        <v>0</v>
      </c>
    </row>
    <row r="438" spans="1:4" ht="18" hidden="1" x14ac:dyDescent="0.3">
      <c r="A438" s="9" t="s">
        <v>141</v>
      </c>
      <c r="B438" s="15"/>
      <c r="C438" s="15"/>
      <c r="D438" s="7">
        <f t="shared" si="6"/>
        <v>0</v>
      </c>
    </row>
    <row r="439" spans="1:4" ht="18" hidden="1" x14ac:dyDescent="0.3">
      <c r="A439" s="9" t="s">
        <v>143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144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145</v>
      </c>
      <c r="B441" s="15"/>
      <c r="C441" s="15"/>
      <c r="D441" s="7">
        <f t="shared" si="6"/>
        <v>0</v>
      </c>
    </row>
    <row r="442" spans="1:4" ht="18" hidden="1" x14ac:dyDescent="0.3">
      <c r="A442" s="9" t="s">
        <v>156</v>
      </c>
      <c r="B442" s="15"/>
      <c r="C442" s="15"/>
      <c r="D442" s="7">
        <f t="shared" si="6"/>
        <v>0</v>
      </c>
    </row>
    <row r="443" spans="1:4" ht="18" hidden="1" x14ac:dyDescent="0.3">
      <c r="A443" s="9" t="s">
        <v>157</v>
      </c>
      <c r="B443" s="15"/>
      <c r="C443" s="15"/>
      <c r="D443" s="7">
        <f t="shared" si="6"/>
        <v>0</v>
      </c>
    </row>
    <row r="444" spans="1:4" ht="18" hidden="1" x14ac:dyDescent="0.3">
      <c r="A444" s="9" t="s">
        <v>158</v>
      </c>
      <c r="B444" s="15"/>
      <c r="C444" s="15"/>
      <c r="D444" s="7">
        <f t="shared" si="6"/>
        <v>0</v>
      </c>
    </row>
    <row r="445" spans="1:4" ht="18" x14ac:dyDescent="0.3">
      <c r="A445" s="12" t="s">
        <v>46</v>
      </c>
      <c r="B445" s="7">
        <v>40</v>
      </c>
      <c r="C445" s="7">
        <v>10000</v>
      </c>
      <c r="D445" s="7">
        <f t="shared" si="6"/>
        <v>400000</v>
      </c>
    </row>
    <row r="446" spans="1:4" ht="18" hidden="1" x14ac:dyDescent="0.3">
      <c r="A446" s="9" t="s">
        <v>56</v>
      </c>
      <c r="B446" s="7"/>
      <c r="C446" s="7"/>
      <c r="D446" s="7">
        <f t="shared" si="6"/>
        <v>0</v>
      </c>
    </row>
    <row r="447" spans="1:4" ht="18" hidden="1" x14ac:dyDescent="0.3">
      <c r="A447" s="9" t="s">
        <v>69</v>
      </c>
      <c r="B447" s="7"/>
      <c r="C447" s="7"/>
      <c r="D447" s="7">
        <f t="shared" si="6"/>
        <v>0</v>
      </c>
    </row>
    <row r="448" spans="1:4" ht="18" hidden="1" x14ac:dyDescent="0.3">
      <c r="A448" s="12" t="s">
        <v>70</v>
      </c>
      <c r="B448" s="7"/>
      <c r="C448" s="7"/>
      <c r="D448" s="7">
        <f t="shared" si="6"/>
        <v>0</v>
      </c>
    </row>
    <row r="449" spans="1:4" ht="18" hidden="1" x14ac:dyDescent="0.3">
      <c r="A449" s="9" t="s">
        <v>15</v>
      </c>
      <c r="B449" s="7"/>
      <c r="C449" s="7"/>
      <c r="D449" s="7">
        <f t="shared" si="6"/>
        <v>0</v>
      </c>
    </row>
    <row r="450" spans="1:4" ht="18" hidden="1" x14ac:dyDescent="0.3">
      <c r="A450" s="9" t="s">
        <v>265</v>
      </c>
      <c r="B450" s="7"/>
      <c r="C450" s="7"/>
      <c r="D450" s="7">
        <f t="shared" si="6"/>
        <v>0</v>
      </c>
    </row>
    <row r="451" spans="1:4" ht="18" hidden="1" x14ac:dyDescent="0.3">
      <c r="A451" s="9" t="s">
        <v>294</v>
      </c>
      <c r="B451" s="7"/>
      <c r="C451" s="7"/>
      <c r="D451" s="7">
        <f t="shared" si="6"/>
        <v>0</v>
      </c>
    </row>
    <row r="452" spans="1:4" ht="18" x14ac:dyDescent="0.3">
      <c r="A452" s="9" t="s">
        <v>19</v>
      </c>
      <c r="B452" s="7">
        <v>340</v>
      </c>
      <c r="C452" s="7">
        <v>4000</v>
      </c>
      <c r="D452" s="7">
        <f t="shared" ref="D452:D515" si="7">B452*C452</f>
        <v>1360000</v>
      </c>
    </row>
    <row r="453" spans="1:4" ht="18" hidden="1" x14ac:dyDescent="0.3">
      <c r="A453" s="9" t="s">
        <v>34</v>
      </c>
      <c r="B453" s="7"/>
      <c r="C453" s="7"/>
      <c r="D453" s="7">
        <f t="shared" si="7"/>
        <v>0</v>
      </c>
    </row>
    <row r="454" spans="1:4" ht="18" hidden="1" x14ac:dyDescent="0.3">
      <c r="A454" s="11" t="s">
        <v>42</v>
      </c>
      <c r="B454" s="7"/>
      <c r="C454" s="7"/>
      <c r="D454" s="7">
        <f t="shared" si="7"/>
        <v>0</v>
      </c>
    </row>
    <row r="455" spans="1:4" ht="18" hidden="1" x14ac:dyDescent="0.3">
      <c r="A455" s="13" t="s">
        <v>43</v>
      </c>
      <c r="B455" s="7"/>
      <c r="C455" s="7"/>
      <c r="D455" s="7">
        <f t="shared" si="7"/>
        <v>0</v>
      </c>
    </row>
    <row r="456" spans="1:4" ht="18" hidden="1" x14ac:dyDescent="0.3">
      <c r="A456" s="10" t="s">
        <v>119</v>
      </c>
      <c r="B456" s="7"/>
      <c r="C456" s="7"/>
      <c r="D456" s="7">
        <f t="shared" si="7"/>
        <v>0</v>
      </c>
    </row>
    <row r="457" spans="1:4" ht="18" hidden="1" x14ac:dyDescent="0.3">
      <c r="A457" s="13" t="s">
        <v>120</v>
      </c>
      <c r="B457" s="7"/>
      <c r="C457" s="7"/>
      <c r="D457" s="7">
        <f t="shared" si="7"/>
        <v>0</v>
      </c>
    </row>
    <row r="458" spans="1:4" ht="18" hidden="1" x14ac:dyDescent="0.3">
      <c r="A458" s="12" t="s">
        <v>121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122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123</v>
      </c>
      <c r="B460" s="15"/>
      <c r="C460" s="15"/>
      <c r="D460" s="7">
        <f t="shared" si="7"/>
        <v>0</v>
      </c>
    </row>
    <row r="461" spans="1:4" ht="18" hidden="1" x14ac:dyDescent="0.3">
      <c r="A461" s="12" t="s">
        <v>124</v>
      </c>
      <c r="B461" s="26"/>
      <c r="C461" s="26"/>
      <c r="D461" s="7">
        <f t="shared" si="7"/>
        <v>0</v>
      </c>
    </row>
    <row r="462" spans="1:4" ht="18" hidden="1" x14ac:dyDescent="0.3">
      <c r="A462" s="9" t="s">
        <v>142</v>
      </c>
      <c r="B462" s="15"/>
      <c r="C462" s="15"/>
      <c r="D462" s="7">
        <f t="shared" si="7"/>
        <v>0</v>
      </c>
    </row>
    <row r="463" spans="1:4" ht="18" hidden="1" x14ac:dyDescent="0.3">
      <c r="A463" s="16" t="s">
        <v>217</v>
      </c>
      <c r="B463" s="7"/>
      <c r="C463" s="7"/>
      <c r="D463" s="7">
        <f t="shared" si="7"/>
        <v>0</v>
      </c>
    </row>
    <row r="464" spans="1:4" ht="18" hidden="1" x14ac:dyDescent="0.3">
      <c r="A464" s="16" t="s">
        <v>218</v>
      </c>
      <c r="B464" s="7"/>
      <c r="C464" s="7"/>
      <c r="D464" s="7">
        <f t="shared" si="7"/>
        <v>0</v>
      </c>
    </row>
    <row r="465" spans="1:4" ht="18" hidden="1" x14ac:dyDescent="0.3">
      <c r="A465" s="16" t="s">
        <v>219</v>
      </c>
      <c r="B465" s="7"/>
      <c r="C465" s="7"/>
      <c r="D465" s="7">
        <f t="shared" si="7"/>
        <v>0</v>
      </c>
    </row>
    <row r="466" spans="1:4" ht="18" hidden="1" x14ac:dyDescent="0.3">
      <c r="A466" s="16" t="s">
        <v>220</v>
      </c>
      <c r="B466" s="7"/>
      <c r="C466" s="7"/>
      <c r="D466" s="7">
        <f t="shared" si="7"/>
        <v>0</v>
      </c>
    </row>
    <row r="467" spans="1:4" ht="18" hidden="1" x14ac:dyDescent="0.3">
      <c r="A467" s="9" t="s">
        <v>221</v>
      </c>
      <c r="B467" s="7"/>
      <c r="C467" s="7"/>
      <c r="D467" s="7">
        <f t="shared" si="7"/>
        <v>0</v>
      </c>
    </row>
    <row r="468" spans="1:4" ht="18" hidden="1" x14ac:dyDescent="0.3">
      <c r="A468" s="9" t="s">
        <v>222</v>
      </c>
      <c r="B468" s="7"/>
      <c r="C468" s="7"/>
      <c r="D468" s="7">
        <f t="shared" si="7"/>
        <v>0</v>
      </c>
    </row>
    <row r="469" spans="1:4" ht="18" hidden="1" x14ac:dyDescent="0.3">
      <c r="A469" s="16" t="s">
        <v>223</v>
      </c>
      <c r="B469" s="7"/>
      <c r="C469" s="7"/>
      <c r="D469" s="7">
        <f t="shared" si="7"/>
        <v>0</v>
      </c>
    </row>
    <row r="470" spans="1:4" ht="18" hidden="1" x14ac:dyDescent="0.3">
      <c r="A470" s="16" t="s">
        <v>224</v>
      </c>
      <c r="B470" s="7"/>
      <c r="C470" s="7"/>
      <c r="D470" s="7">
        <f t="shared" si="7"/>
        <v>0</v>
      </c>
    </row>
    <row r="471" spans="1:4" ht="18" hidden="1" x14ac:dyDescent="0.3">
      <c r="A471" s="9" t="s">
        <v>237</v>
      </c>
      <c r="B471" s="15"/>
      <c r="C471" s="15"/>
      <c r="D471" s="7">
        <f t="shared" si="7"/>
        <v>0</v>
      </c>
    </row>
    <row r="472" spans="1:4" ht="18" hidden="1" x14ac:dyDescent="0.3">
      <c r="A472" s="9" t="s">
        <v>239</v>
      </c>
      <c r="B472" s="15"/>
      <c r="C472" s="15"/>
      <c r="D472" s="7">
        <f t="shared" si="7"/>
        <v>0</v>
      </c>
    </row>
    <row r="473" spans="1:4" ht="18" hidden="1" x14ac:dyDescent="0.3">
      <c r="A473" s="12" t="s">
        <v>274</v>
      </c>
      <c r="B473" s="15"/>
      <c r="C473" s="15"/>
      <c r="D473" s="7">
        <f t="shared" si="7"/>
        <v>0</v>
      </c>
    </row>
    <row r="474" spans="1:4" ht="18" hidden="1" x14ac:dyDescent="0.3">
      <c r="A474" s="9" t="s">
        <v>284</v>
      </c>
      <c r="B474" s="7"/>
      <c r="C474" s="7"/>
      <c r="D474" s="7">
        <f t="shared" si="7"/>
        <v>0</v>
      </c>
    </row>
    <row r="475" spans="1:4" ht="18" hidden="1" x14ac:dyDescent="0.3">
      <c r="A475" s="13" t="s">
        <v>285</v>
      </c>
      <c r="B475" s="7"/>
      <c r="C475" s="7"/>
      <c r="D475" s="7">
        <f t="shared" si="7"/>
        <v>0</v>
      </c>
    </row>
    <row r="476" spans="1:4" ht="18" hidden="1" x14ac:dyDescent="0.3">
      <c r="A476" s="12" t="s">
        <v>295</v>
      </c>
      <c r="B476" s="7"/>
      <c r="C476" s="7"/>
      <c r="D476" s="7">
        <f t="shared" si="7"/>
        <v>0</v>
      </c>
    </row>
    <row r="477" spans="1:4" ht="18" x14ac:dyDescent="0.3">
      <c r="A477" s="9" t="s">
        <v>199</v>
      </c>
      <c r="B477" s="7">
        <f>10+220+580+40</f>
        <v>850</v>
      </c>
      <c r="C477" s="7">
        <v>7000</v>
      </c>
      <c r="D477" s="7">
        <f t="shared" si="7"/>
        <v>5950000</v>
      </c>
    </row>
    <row r="478" spans="1:4" ht="18" hidden="1" x14ac:dyDescent="0.3">
      <c r="A478" s="34" t="s">
        <v>200</v>
      </c>
      <c r="B478" s="7"/>
      <c r="C478" s="7"/>
      <c r="D478" s="7">
        <f t="shared" si="7"/>
        <v>0</v>
      </c>
    </row>
    <row r="479" spans="1:4" ht="18" hidden="1" x14ac:dyDescent="0.3">
      <c r="A479" s="34" t="s">
        <v>201</v>
      </c>
      <c r="B479" s="7"/>
      <c r="C479" s="7"/>
      <c r="D479" s="7">
        <f t="shared" si="7"/>
        <v>0</v>
      </c>
    </row>
    <row r="480" spans="1:4" ht="18" hidden="1" x14ac:dyDescent="0.3">
      <c r="A480" s="9" t="s">
        <v>35</v>
      </c>
      <c r="B480" s="7"/>
      <c r="C480" s="7"/>
      <c r="D480" s="7">
        <f t="shared" si="7"/>
        <v>0</v>
      </c>
    </row>
    <row r="481" spans="1:4" ht="18" hidden="1" x14ac:dyDescent="0.3">
      <c r="A481" s="9" t="s">
        <v>270</v>
      </c>
      <c r="B481" s="7"/>
      <c r="C481" s="7"/>
      <c r="D481" s="7">
        <f t="shared" si="7"/>
        <v>0</v>
      </c>
    </row>
    <row r="482" spans="1:4" ht="18" hidden="1" x14ac:dyDescent="0.3">
      <c r="A482" s="9" t="s">
        <v>47</v>
      </c>
      <c r="B482" s="7"/>
      <c r="C482" s="7"/>
      <c r="D482" s="7">
        <f t="shared" si="7"/>
        <v>0</v>
      </c>
    </row>
    <row r="483" spans="1:4" ht="18" hidden="1" x14ac:dyDescent="0.3">
      <c r="A483" s="16" t="s">
        <v>48</v>
      </c>
      <c r="B483" s="7"/>
      <c r="C483" s="7"/>
      <c r="D483" s="7">
        <f t="shared" si="7"/>
        <v>0</v>
      </c>
    </row>
    <row r="484" spans="1:4" ht="18" hidden="1" x14ac:dyDescent="0.3">
      <c r="A484" s="16" t="s">
        <v>49</v>
      </c>
      <c r="B484" s="7"/>
      <c r="C484" s="7"/>
      <c r="D484" s="7">
        <f t="shared" si="7"/>
        <v>0</v>
      </c>
    </row>
    <row r="485" spans="1:4" ht="18" hidden="1" x14ac:dyDescent="0.3">
      <c r="A485" s="16" t="s">
        <v>50</v>
      </c>
      <c r="B485" s="7"/>
      <c r="C485" s="7"/>
      <c r="D485" s="7">
        <f t="shared" si="7"/>
        <v>0</v>
      </c>
    </row>
    <row r="486" spans="1:4" ht="18" hidden="1" x14ac:dyDescent="0.3">
      <c r="A486" s="9" t="s">
        <v>51</v>
      </c>
      <c r="B486" s="7"/>
      <c r="C486" s="7"/>
      <c r="D486" s="7">
        <f t="shared" si="7"/>
        <v>0</v>
      </c>
    </row>
    <row r="487" spans="1:4" ht="18" hidden="1" x14ac:dyDescent="0.3">
      <c r="A487" s="11" t="s">
        <v>52</v>
      </c>
      <c r="B487" s="7"/>
      <c r="C487" s="7"/>
      <c r="D487" s="7">
        <f t="shared" si="7"/>
        <v>0</v>
      </c>
    </row>
    <row r="488" spans="1:4" ht="18" hidden="1" x14ac:dyDescent="0.3">
      <c r="A488" s="9" t="s">
        <v>53</v>
      </c>
      <c r="B488" s="7"/>
      <c r="C488" s="7"/>
      <c r="D488" s="7">
        <f t="shared" si="7"/>
        <v>0</v>
      </c>
    </row>
    <row r="489" spans="1:4" ht="18" hidden="1" x14ac:dyDescent="0.3">
      <c r="A489" s="9" t="s">
        <v>54</v>
      </c>
      <c r="B489" s="7"/>
      <c r="C489" s="7"/>
      <c r="D489" s="7">
        <f t="shared" si="7"/>
        <v>0</v>
      </c>
    </row>
    <row r="490" spans="1:4" ht="18" hidden="1" x14ac:dyDescent="0.3">
      <c r="A490" s="17" t="s">
        <v>58</v>
      </c>
      <c r="B490" s="7"/>
      <c r="C490" s="7"/>
      <c r="D490" s="7">
        <f t="shared" si="7"/>
        <v>0</v>
      </c>
    </row>
    <row r="491" spans="1:4" ht="18" hidden="1" x14ac:dyDescent="0.3">
      <c r="A491" s="9" t="s">
        <v>59</v>
      </c>
      <c r="B491" s="7"/>
      <c r="C491" s="7"/>
      <c r="D491" s="7">
        <f t="shared" si="7"/>
        <v>0</v>
      </c>
    </row>
    <row r="492" spans="1:4" ht="18" hidden="1" x14ac:dyDescent="0.3">
      <c r="A492" s="19" t="s">
        <v>60</v>
      </c>
      <c r="B492" s="7"/>
      <c r="C492" s="7"/>
      <c r="D492" s="7">
        <f t="shared" si="7"/>
        <v>0</v>
      </c>
    </row>
    <row r="493" spans="1:4" ht="18" hidden="1" x14ac:dyDescent="0.3">
      <c r="A493" s="9" t="s">
        <v>146</v>
      </c>
      <c r="B493" s="7"/>
      <c r="C493" s="7"/>
      <c r="D493" s="7">
        <f t="shared" si="7"/>
        <v>0</v>
      </c>
    </row>
    <row r="494" spans="1:4" ht="18" hidden="1" x14ac:dyDescent="0.3">
      <c r="A494" s="9" t="s">
        <v>147</v>
      </c>
      <c r="B494" s="7"/>
      <c r="C494" s="7"/>
      <c r="D494" s="7">
        <f t="shared" si="7"/>
        <v>0</v>
      </c>
    </row>
    <row r="495" spans="1:4" ht="18" hidden="1" x14ac:dyDescent="0.3">
      <c r="A495" s="9" t="s">
        <v>148</v>
      </c>
      <c r="B495" s="7"/>
      <c r="C495" s="7"/>
      <c r="D495" s="7">
        <f t="shared" si="7"/>
        <v>0</v>
      </c>
    </row>
    <row r="496" spans="1:4" ht="18" hidden="1" x14ac:dyDescent="0.3">
      <c r="A496" s="9" t="s">
        <v>149</v>
      </c>
      <c r="B496" s="7"/>
      <c r="C496" s="7"/>
      <c r="D496" s="7">
        <f t="shared" si="7"/>
        <v>0</v>
      </c>
    </row>
    <row r="497" spans="1:4" ht="18" hidden="1" x14ac:dyDescent="0.3">
      <c r="A497" s="9" t="s">
        <v>150</v>
      </c>
      <c r="B497" s="7"/>
      <c r="C497" s="7"/>
      <c r="D497" s="7">
        <f t="shared" si="7"/>
        <v>0</v>
      </c>
    </row>
    <row r="498" spans="1:4" ht="18" hidden="1" x14ac:dyDescent="0.3">
      <c r="A498" s="16" t="s">
        <v>151</v>
      </c>
      <c r="B498" s="7"/>
      <c r="C498" s="7"/>
      <c r="D498" s="7">
        <f t="shared" si="7"/>
        <v>0</v>
      </c>
    </row>
    <row r="499" spans="1:4" ht="18" x14ac:dyDescent="0.3">
      <c r="A499" s="9" t="s">
        <v>71</v>
      </c>
      <c r="B499" s="7">
        <v>280</v>
      </c>
      <c r="C499" s="7">
        <v>13000</v>
      </c>
      <c r="D499" s="7">
        <f t="shared" si="7"/>
        <v>3640000</v>
      </c>
    </row>
    <row r="500" spans="1:4" ht="18" hidden="1" x14ac:dyDescent="0.3">
      <c r="A500" s="13" t="s">
        <v>72</v>
      </c>
      <c r="B500" s="7"/>
      <c r="C500" s="7"/>
      <c r="D500" s="7">
        <f t="shared" si="7"/>
        <v>0</v>
      </c>
    </row>
    <row r="501" spans="1:4" ht="18" hidden="1" x14ac:dyDescent="0.3">
      <c r="A501" s="9" t="s">
        <v>73</v>
      </c>
      <c r="B501" s="7"/>
      <c r="C501" s="7"/>
      <c r="D501" s="7">
        <f t="shared" si="7"/>
        <v>0</v>
      </c>
    </row>
    <row r="502" spans="1:4" ht="18" hidden="1" x14ac:dyDescent="0.3">
      <c r="A502" s="9" t="s">
        <v>74</v>
      </c>
      <c r="B502" s="7"/>
      <c r="C502" s="7"/>
      <c r="D502" s="7">
        <f t="shared" si="7"/>
        <v>0</v>
      </c>
    </row>
    <row r="503" spans="1:4" ht="18" hidden="1" x14ac:dyDescent="0.3">
      <c r="A503" s="9" t="s">
        <v>75</v>
      </c>
      <c r="B503" s="7"/>
      <c r="C503" s="7"/>
      <c r="D503" s="7">
        <f t="shared" si="7"/>
        <v>0</v>
      </c>
    </row>
    <row r="504" spans="1:4" ht="18" hidden="1" x14ac:dyDescent="0.3">
      <c r="A504" s="13" t="s">
        <v>89</v>
      </c>
      <c r="B504" s="7"/>
      <c r="C504" s="7"/>
      <c r="D504" s="7">
        <f t="shared" si="7"/>
        <v>0</v>
      </c>
    </row>
    <row r="505" spans="1:4" ht="18" hidden="1" x14ac:dyDescent="0.3">
      <c r="A505" s="9" t="s">
        <v>297</v>
      </c>
      <c r="B505" s="7"/>
      <c r="C505" s="7"/>
      <c r="D505" s="7">
        <f t="shared" si="7"/>
        <v>0</v>
      </c>
    </row>
    <row r="506" spans="1:4" ht="18" hidden="1" x14ac:dyDescent="0.3">
      <c r="A506" s="12" t="s">
        <v>311</v>
      </c>
      <c r="B506" s="7"/>
      <c r="C506" s="7"/>
      <c r="D506" s="7">
        <f t="shared" si="7"/>
        <v>0</v>
      </c>
    </row>
    <row r="507" spans="1:4" ht="18" hidden="1" x14ac:dyDescent="0.3">
      <c r="A507" s="9" t="s">
        <v>314</v>
      </c>
      <c r="B507" s="7"/>
      <c r="C507" s="7"/>
      <c r="D507" s="7">
        <f t="shared" si="7"/>
        <v>0</v>
      </c>
    </row>
    <row r="508" spans="1:4" ht="18" hidden="1" x14ac:dyDescent="0.3">
      <c r="A508" s="21" t="s">
        <v>86</v>
      </c>
      <c r="B508" s="7"/>
      <c r="C508" s="7"/>
      <c r="D508" s="7">
        <f t="shared" si="7"/>
        <v>0</v>
      </c>
    </row>
    <row r="509" spans="1:4" ht="18" hidden="1" x14ac:dyDescent="0.3">
      <c r="A509" s="21" t="s">
        <v>87</v>
      </c>
      <c r="B509" s="7"/>
      <c r="C509" s="7"/>
      <c r="D509" s="7">
        <f t="shared" si="7"/>
        <v>0</v>
      </c>
    </row>
    <row r="510" spans="1:4" ht="18" hidden="1" x14ac:dyDescent="0.3">
      <c r="A510" s="11" t="s">
        <v>88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12" t="s">
        <v>177</v>
      </c>
      <c r="B513" s="7">
        <f>380+1400+300</f>
        <v>2080</v>
      </c>
      <c r="C513" s="7">
        <v>7700</v>
      </c>
      <c r="D513" s="7">
        <f t="shared" si="7"/>
        <v>16016000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9" t="s">
        <v>206</v>
      </c>
      <c r="B519" s="7"/>
      <c r="C519" s="7"/>
      <c r="D519" s="7">
        <f t="shared" si="8"/>
        <v>0</v>
      </c>
    </row>
    <row r="520" spans="1:4" ht="18" hidden="1" x14ac:dyDescent="0.3">
      <c r="A520" s="9" t="s">
        <v>207</v>
      </c>
      <c r="B520" s="7"/>
      <c r="C520" s="7"/>
      <c r="D520" s="7">
        <f t="shared" si="8"/>
        <v>0</v>
      </c>
    </row>
    <row r="521" spans="1:4" ht="18" hidden="1" x14ac:dyDescent="0.3">
      <c r="A521" s="9" t="s">
        <v>208</v>
      </c>
      <c r="B521" s="7"/>
      <c r="C521" s="7"/>
      <c r="D521" s="7">
        <f t="shared" si="8"/>
        <v>0</v>
      </c>
    </row>
    <row r="522" spans="1:4" ht="18" hidden="1" x14ac:dyDescent="0.3">
      <c r="A522" s="9" t="s">
        <v>209</v>
      </c>
      <c r="B522" s="7"/>
      <c r="C522" s="7"/>
      <c r="D522" s="7">
        <f t="shared" si="8"/>
        <v>0</v>
      </c>
    </row>
    <row r="523" spans="1:4" ht="18" hidden="1" x14ac:dyDescent="0.3">
      <c r="A523" s="9" t="s">
        <v>101</v>
      </c>
      <c r="B523" s="7"/>
      <c r="C523" s="7"/>
      <c r="D523" s="7">
        <f t="shared" si="8"/>
        <v>0</v>
      </c>
    </row>
    <row r="524" spans="1:4" ht="18" hidden="1" x14ac:dyDescent="0.3">
      <c r="A524" s="9" t="s">
        <v>102</v>
      </c>
      <c r="B524" s="7"/>
      <c r="C524" s="7"/>
      <c r="D524" s="7">
        <f t="shared" si="8"/>
        <v>0</v>
      </c>
    </row>
    <row r="525" spans="1:4" ht="18" x14ac:dyDescent="0.3">
      <c r="A525" s="9" t="s">
        <v>84</v>
      </c>
      <c r="B525" s="7">
        <f>12+13+40+40</f>
        <v>105</v>
      </c>
      <c r="C525" s="7">
        <v>4000</v>
      </c>
      <c r="D525" s="7">
        <f t="shared" si="8"/>
        <v>420000</v>
      </c>
    </row>
    <row r="526" spans="1:4" ht="18" hidden="1" x14ac:dyDescent="0.3">
      <c r="A526" s="21" t="s">
        <v>85</v>
      </c>
      <c r="B526" s="7"/>
      <c r="C526" s="7"/>
      <c r="D526" s="7">
        <f t="shared" si="8"/>
        <v>0</v>
      </c>
    </row>
    <row r="527" spans="1:4" ht="18" x14ac:dyDescent="0.3">
      <c r="A527" s="5" t="s">
        <v>5</v>
      </c>
      <c r="B527" s="7">
        <f>130+6+180</f>
        <v>316</v>
      </c>
      <c r="C527" s="7">
        <v>8000</v>
      </c>
      <c r="D527" s="7">
        <f t="shared" si="8"/>
        <v>2528000</v>
      </c>
    </row>
    <row r="528" spans="1:4" ht="18" hidden="1" x14ac:dyDescent="0.3">
      <c r="A528" s="9" t="s">
        <v>6</v>
      </c>
      <c r="B528" s="7"/>
      <c r="C528" s="7"/>
      <c r="D528" s="7">
        <f t="shared" si="8"/>
        <v>0</v>
      </c>
    </row>
    <row r="529" spans="1:4" ht="18" hidden="1" x14ac:dyDescent="0.3">
      <c r="A529" s="5" t="s">
        <v>9</v>
      </c>
      <c r="B529" s="7"/>
      <c r="C529" s="7"/>
      <c r="D529" s="7">
        <f t="shared" si="8"/>
        <v>0</v>
      </c>
    </row>
    <row r="530" spans="1:4" ht="18" x14ac:dyDescent="0.3">
      <c r="A530" s="9" t="s">
        <v>161</v>
      </c>
      <c r="B530" s="7">
        <f>75+90</f>
        <v>165</v>
      </c>
      <c r="C530" s="7">
        <v>7000</v>
      </c>
      <c r="D530" s="7">
        <f t="shared" si="8"/>
        <v>1155000</v>
      </c>
    </row>
    <row r="531" spans="1:4" ht="18" hidden="1" x14ac:dyDescent="0.3">
      <c r="A531" s="12" t="s">
        <v>162</v>
      </c>
      <c r="B531" s="7"/>
      <c r="C531" s="7"/>
      <c r="D531" s="7">
        <f t="shared" si="8"/>
        <v>0</v>
      </c>
    </row>
    <row r="532" spans="1:4" ht="18" hidden="1" x14ac:dyDescent="0.3">
      <c r="A532" s="9" t="s">
        <v>163</v>
      </c>
      <c r="B532" s="7"/>
      <c r="C532" s="7"/>
      <c r="D532" s="7">
        <f t="shared" si="8"/>
        <v>0</v>
      </c>
    </row>
    <row r="533" spans="1:4" ht="18" hidden="1" x14ac:dyDescent="0.3">
      <c r="A533" s="9" t="s">
        <v>164</v>
      </c>
      <c r="B533" s="7"/>
      <c r="C533" s="7"/>
      <c r="D533" s="7">
        <f t="shared" si="8"/>
        <v>0</v>
      </c>
    </row>
    <row r="534" spans="1:4" ht="18" hidden="1" x14ac:dyDescent="0.3">
      <c r="A534" s="9" t="s">
        <v>165</v>
      </c>
      <c r="B534" s="7"/>
      <c r="C534" s="7"/>
      <c r="D534" s="7">
        <f t="shared" si="8"/>
        <v>0</v>
      </c>
    </row>
    <row r="535" spans="1:4" ht="18" hidden="1" x14ac:dyDescent="0.3">
      <c r="A535" s="19" t="s">
        <v>166</v>
      </c>
      <c r="B535" s="7"/>
      <c r="C535" s="7"/>
      <c r="D535" s="7">
        <f t="shared" si="8"/>
        <v>0</v>
      </c>
    </row>
    <row r="536" spans="1:4" ht="18" hidden="1" x14ac:dyDescent="0.3">
      <c r="A536" s="12" t="s">
        <v>226</v>
      </c>
      <c r="B536" s="7"/>
      <c r="C536" s="7"/>
      <c r="D536" s="7">
        <f t="shared" si="8"/>
        <v>0</v>
      </c>
    </row>
    <row r="537" spans="1:4" ht="18" hidden="1" x14ac:dyDescent="0.3">
      <c r="A537" s="12" t="s">
        <v>14</v>
      </c>
      <c r="B537" s="7"/>
      <c r="C537" s="7"/>
      <c r="D537" s="7">
        <f t="shared" si="8"/>
        <v>0</v>
      </c>
    </row>
    <row r="538" spans="1:4" ht="18" hidden="1" x14ac:dyDescent="0.3">
      <c r="A538" s="11" t="s">
        <v>90</v>
      </c>
      <c r="B538" s="7"/>
      <c r="C538" s="7"/>
      <c r="D538" s="7">
        <f t="shared" si="8"/>
        <v>0</v>
      </c>
    </row>
    <row r="539" spans="1:4" ht="18" hidden="1" x14ac:dyDescent="0.3">
      <c r="A539" s="11" t="s">
        <v>93</v>
      </c>
      <c r="B539" s="7"/>
      <c r="C539" s="7"/>
      <c r="D539" s="7">
        <f t="shared" si="8"/>
        <v>0</v>
      </c>
    </row>
    <row r="540" spans="1:4" ht="18" hidden="1" x14ac:dyDescent="0.3">
      <c r="A540" s="11" t="s">
        <v>94</v>
      </c>
      <c r="B540" s="7"/>
      <c r="C540" s="7"/>
      <c r="D540" s="7">
        <f t="shared" si="8"/>
        <v>0</v>
      </c>
    </row>
    <row r="541" spans="1:4" ht="18" hidden="1" x14ac:dyDescent="0.3">
      <c r="A541" s="11" t="s">
        <v>98</v>
      </c>
      <c r="B541" s="7"/>
      <c r="C541" s="7"/>
      <c r="D541" s="7">
        <f t="shared" si="8"/>
        <v>0</v>
      </c>
    </row>
    <row r="542" spans="1:4" ht="18" hidden="1" x14ac:dyDescent="0.3">
      <c r="A542" s="9" t="s">
        <v>109</v>
      </c>
      <c r="B542" s="7"/>
      <c r="C542" s="7"/>
      <c r="D542" s="7">
        <f t="shared" si="8"/>
        <v>0</v>
      </c>
    </row>
    <row r="543" spans="1:4" ht="18" hidden="1" x14ac:dyDescent="0.3">
      <c r="A543" s="9" t="s">
        <v>110</v>
      </c>
      <c r="B543" s="7"/>
      <c r="C543" s="7"/>
      <c r="D543" s="7">
        <f t="shared" si="8"/>
        <v>0</v>
      </c>
    </row>
    <row r="544" spans="1:4" ht="18" hidden="1" x14ac:dyDescent="0.3">
      <c r="A544" s="9" t="s">
        <v>111</v>
      </c>
      <c r="B544" s="7"/>
      <c r="C544" s="7"/>
      <c r="D544" s="7">
        <f t="shared" si="8"/>
        <v>0</v>
      </c>
    </row>
    <row r="545" spans="1:4" ht="18" hidden="1" x14ac:dyDescent="0.3">
      <c r="A545" s="9" t="s">
        <v>112</v>
      </c>
      <c r="B545" s="7"/>
      <c r="C545" s="7"/>
      <c r="D545" s="7">
        <f t="shared" si="8"/>
        <v>0</v>
      </c>
    </row>
    <row r="546" spans="1:4" ht="18" hidden="1" x14ac:dyDescent="0.3">
      <c r="A546" s="12" t="s">
        <v>131</v>
      </c>
      <c r="B546" s="7"/>
      <c r="C546" s="7"/>
      <c r="D546" s="7">
        <f t="shared" si="8"/>
        <v>0</v>
      </c>
    </row>
    <row r="547" spans="1:4" ht="18" hidden="1" x14ac:dyDescent="0.3">
      <c r="A547" s="12" t="s">
        <v>132</v>
      </c>
      <c r="B547" s="7"/>
      <c r="C547" s="7"/>
      <c r="D547" s="7">
        <f t="shared" si="8"/>
        <v>0</v>
      </c>
    </row>
    <row r="548" spans="1:4" ht="18" hidden="1" x14ac:dyDescent="0.3">
      <c r="A548" s="9" t="s">
        <v>133</v>
      </c>
      <c r="B548" s="7"/>
      <c r="C548" s="7"/>
      <c r="D548" s="7">
        <f t="shared" si="8"/>
        <v>0</v>
      </c>
    </row>
    <row r="549" spans="1:4" ht="18" hidden="1" x14ac:dyDescent="0.3">
      <c r="A549" s="9" t="s">
        <v>134</v>
      </c>
      <c r="B549" s="7"/>
      <c r="C549" s="7"/>
      <c r="D549" s="7">
        <f t="shared" si="8"/>
        <v>0</v>
      </c>
    </row>
    <row r="550" spans="1:4" ht="18" hidden="1" x14ac:dyDescent="0.3">
      <c r="A550" s="9" t="s">
        <v>202</v>
      </c>
      <c r="B550" s="7"/>
      <c r="C550" s="7"/>
      <c r="D550" s="7">
        <f t="shared" si="8"/>
        <v>0</v>
      </c>
    </row>
    <row r="551" spans="1:4" ht="18" hidden="1" x14ac:dyDescent="0.3">
      <c r="A551" s="11" t="s">
        <v>203</v>
      </c>
      <c r="B551" s="7"/>
      <c r="C551" s="7"/>
      <c r="D551" s="7">
        <f t="shared" si="8"/>
        <v>0</v>
      </c>
    </row>
    <row r="552" spans="1:4" ht="18" hidden="1" x14ac:dyDescent="0.3">
      <c r="A552" s="9" t="s">
        <v>204</v>
      </c>
      <c r="B552" s="7"/>
      <c r="C552" s="7"/>
      <c r="D552" s="7">
        <f t="shared" si="8"/>
        <v>0</v>
      </c>
    </row>
    <row r="553" spans="1:4" ht="18" hidden="1" x14ac:dyDescent="0.3">
      <c r="A553" s="11" t="s">
        <v>205</v>
      </c>
      <c r="B553" s="7"/>
      <c r="C553" s="7"/>
      <c r="D553" s="7">
        <f t="shared" si="8"/>
        <v>0</v>
      </c>
    </row>
    <row r="554" spans="1:4" ht="18" hidden="1" x14ac:dyDescent="0.3">
      <c r="A554" s="9" t="s">
        <v>240</v>
      </c>
      <c r="B554" s="7"/>
      <c r="C554" s="7"/>
      <c r="D554" s="7">
        <f t="shared" si="8"/>
        <v>0</v>
      </c>
    </row>
    <row r="555" spans="1:4" ht="18" hidden="1" x14ac:dyDescent="0.3">
      <c r="A555" s="9" t="s">
        <v>259</v>
      </c>
      <c r="B555" s="7"/>
      <c r="C555" s="7"/>
      <c r="D555" s="7">
        <f t="shared" si="8"/>
        <v>0</v>
      </c>
    </row>
    <row r="556" spans="1:4" ht="18" hidden="1" x14ac:dyDescent="0.3">
      <c r="A556" s="9" t="s">
        <v>264</v>
      </c>
      <c r="B556" s="7"/>
      <c r="C556" s="7"/>
      <c r="D556" s="7">
        <f t="shared" si="8"/>
        <v>0</v>
      </c>
    </row>
    <row r="557" spans="1:4" ht="18" hidden="1" x14ac:dyDescent="0.3">
      <c r="A557" s="9" t="s">
        <v>289</v>
      </c>
      <c r="B557" s="7"/>
      <c r="C557" s="7"/>
      <c r="D557" s="7">
        <f t="shared" si="8"/>
        <v>0</v>
      </c>
    </row>
    <row r="558" spans="1:4" ht="18" hidden="1" x14ac:dyDescent="0.3">
      <c r="A558" s="16" t="s">
        <v>290</v>
      </c>
      <c r="B558" s="7"/>
      <c r="C558" s="7"/>
      <c r="D558" s="7">
        <f t="shared" si="8"/>
        <v>0</v>
      </c>
    </row>
    <row r="559" spans="1:4" ht="18" hidden="1" x14ac:dyDescent="0.3">
      <c r="A559" s="12" t="s">
        <v>291</v>
      </c>
      <c r="B559" s="7"/>
      <c r="C559" s="7"/>
      <c r="D559" s="7">
        <f t="shared" si="8"/>
        <v>0</v>
      </c>
    </row>
    <row r="560" spans="1:4" ht="18" hidden="1" x14ac:dyDescent="0.3">
      <c r="A560" s="11" t="s">
        <v>10</v>
      </c>
      <c r="B560" s="7"/>
      <c r="C560" s="7"/>
      <c r="D560" s="7">
        <f t="shared" si="8"/>
        <v>0</v>
      </c>
    </row>
    <row r="561" spans="1:4" ht="18" hidden="1" x14ac:dyDescent="0.3">
      <c r="A561" s="9" t="s">
        <v>30</v>
      </c>
      <c r="B561" s="7"/>
      <c r="C561" s="7"/>
      <c r="D561" s="7">
        <f t="shared" si="8"/>
        <v>0</v>
      </c>
    </row>
    <row r="562" spans="1:4" ht="18" hidden="1" x14ac:dyDescent="0.3">
      <c r="A562" s="9" t="s">
        <v>31</v>
      </c>
      <c r="B562" s="7"/>
      <c r="C562" s="7"/>
      <c r="D562" s="7">
        <f t="shared" si="8"/>
        <v>0</v>
      </c>
    </row>
    <row r="563" spans="1:4" ht="18" hidden="1" x14ac:dyDescent="0.3">
      <c r="A563" s="11" t="s">
        <v>32</v>
      </c>
      <c r="B563" s="15"/>
      <c r="C563" s="15"/>
      <c r="D563" s="7">
        <f t="shared" si="8"/>
        <v>0</v>
      </c>
    </row>
    <row r="564" spans="1:4" ht="18" hidden="1" x14ac:dyDescent="0.3">
      <c r="A564" s="11" t="s">
        <v>33</v>
      </c>
      <c r="B564" s="15"/>
      <c r="C564" s="15"/>
      <c r="D564" s="7">
        <f t="shared" si="8"/>
        <v>0</v>
      </c>
    </row>
    <row r="565" spans="1:4" ht="18" hidden="1" x14ac:dyDescent="0.3">
      <c r="A565" s="16" t="s">
        <v>247</v>
      </c>
      <c r="B565" s="7"/>
      <c r="C565" s="7"/>
      <c r="D565" s="7">
        <f t="shared" si="8"/>
        <v>0</v>
      </c>
    </row>
    <row r="566" spans="1:4" ht="18" hidden="1" x14ac:dyDescent="0.3">
      <c r="A566" s="21" t="s">
        <v>248</v>
      </c>
      <c r="B566" s="7"/>
      <c r="C566" s="7"/>
      <c r="D566" s="7">
        <f t="shared" si="8"/>
        <v>0</v>
      </c>
    </row>
    <row r="567" spans="1:4" ht="18" hidden="1" x14ac:dyDescent="0.3">
      <c r="A567" s="21" t="s">
        <v>249</v>
      </c>
      <c r="B567" s="7"/>
      <c r="C567" s="7"/>
      <c r="D567" s="7">
        <f t="shared" si="8"/>
        <v>0</v>
      </c>
    </row>
    <row r="568" spans="1:4" ht="18" hidden="1" x14ac:dyDescent="0.3">
      <c r="A568" s="11" t="s">
        <v>260</v>
      </c>
      <c r="B568" s="7"/>
      <c r="C568" s="7"/>
      <c r="D568" s="7">
        <f t="shared" si="8"/>
        <v>0</v>
      </c>
    </row>
    <row r="569" spans="1:4" ht="18" hidden="1" x14ac:dyDescent="0.3">
      <c r="A569" s="11" t="s">
        <v>261</v>
      </c>
      <c r="B569" s="7"/>
      <c r="C569" s="7"/>
      <c r="D569" s="7">
        <f t="shared" si="8"/>
        <v>0</v>
      </c>
    </row>
    <row r="570" spans="1:4" ht="18" hidden="1" x14ac:dyDescent="0.3">
      <c r="A570" s="9" t="s">
        <v>262</v>
      </c>
      <c r="B570" s="7"/>
      <c r="C570" s="7"/>
      <c r="D570" s="7">
        <f t="shared" si="8"/>
        <v>0</v>
      </c>
    </row>
    <row r="571" spans="1:4" ht="18" hidden="1" x14ac:dyDescent="0.3">
      <c r="A571" s="9" t="s">
        <v>263</v>
      </c>
      <c r="B571" s="7"/>
      <c r="C571" s="7"/>
      <c r="D571" s="7">
        <f t="shared" si="8"/>
        <v>0</v>
      </c>
    </row>
    <row r="572" spans="1:4" ht="18" hidden="1" x14ac:dyDescent="0.3">
      <c r="A572" s="9" t="s">
        <v>266</v>
      </c>
      <c r="B572" s="7"/>
      <c r="C572" s="7"/>
      <c r="D572" s="7">
        <f t="shared" si="8"/>
        <v>0</v>
      </c>
    </row>
    <row r="573" spans="1:4" ht="18" hidden="1" x14ac:dyDescent="0.3">
      <c r="A573" s="16" t="s">
        <v>275</v>
      </c>
      <c r="B573" s="7"/>
      <c r="C573" s="7"/>
      <c r="D573" s="7">
        <f t="shared" si="8"/>
        <v>0</v>
      </c>
    </row>
    <row r="574" spans="1:4" ht="18" hidden="1" x14ac:dyDescent="0.3">
      <c r="A574" s="12" t="s">
        <v>172</v>
      </c>
      <c r="B574" s="7"/>
      <c r="C574" s="7"/>
      <c r="D574" s="7">
        <f t="shared" si="8"/>
        <v>0</v>
      </c>
    </row>
    <row r="575" spans="1:4" ht="18" hidden="1" x14ac:dyDescent="0.3">
      <c r="A575" s="9" t="s">
        <v>173</v>
      </c>
      <c r="B575" s="7"/>
      <c r="C575" s="7"/>
      <c r="D575" s="7">
        <f t="shared" si="8"/>
        <v>0</v>
      </c>
    </row>
    <row r="576" spans="1:4" ht="18" hidden="1" x14ac:dyDescent="0.3">
      <c r="A576" s="9" t="s">
        <v>174</v>
      </c>
      <c r="B576" s="7"/>
      <c r="C576" s="7"/>
      <c r="D576" s="7">
        <f t="shared" si="8"/>
        <v>0</v>
      </c>
    </row>
    <row r="577" spans="1:4" ht="18" hidden="1" x14ac:dyDescent="0.3">
      <c r="A577" s="12" t="s">
        <v>296</v>
      </c>
      <c r="B577" s="7"/>
      <c r="C577" s="7"/>
      <c r="D577" s="7">
        <f t="shared" si="8"/>
        <v>0</v>
      </c>
    </row>
    <row r="578" spans="1:4" ht="18" hidden="1" x14ac:dyDescent="0.3">
      <c r="A578" s="9" t="s">
        <v>298</v>
      </c>
      <c r="B578" s="7"/>
      <c r="C578" s="7"/>
      <c r="D578" s="7">
        <f t="shared" si="8"/>
        <v>0</v>
      </c>
    </row>
    <row r="579" spans="1:4" ht="18" hidden="1" x14ac:dyDescent="0.3">
      <c r="A579" s="9" t="s">
        <v>299</v>
      </c>
      <c r="B579" s="7"/>
      <c r="C579" s="7"/>
      <c r="D579" s="7">
        <f t="shared" si="8"/>
        <v>0</v>
      </c>
    </row>
    <row r="580" spans="1:4" ht="18" hidden="1" x14ac:dyDescent="0.3">
      <c r="A580" s="21" t="s">
        <v>302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304</v>
      </c>
      <c r="B581" s="7"/>
      <c r="C581" s="7"/>
      <c r="D581" s="7">
        <f t="shared" si="9"/>
        <v>0</v>
      </c>
    </row>
    <row r="582" spans="1:4" ht="18" hidden="1" x14ac:dyDescent="0.3">
      <c r="A582" s="9" t="s">
        <v>305</v>
      </c>
      <c r="B582" s="7"/>
      <c r="C582" s="7"/>
      <c r="D582" s="7">
        <f t="shared" si="9"/>
        <v>0</v>
      </c>
    </row>
    <row r="583" spans="1:4" ht="18" hidden="1" x14ac:dyDescent="0.3">
      <c r="A583" s="9" t="s">
        <v>306</v>
      </c>
      <c r="B583" s="7"/>
      <c r="C583" s="7"/>
      <c r="D583" s="7">
        <f t="shared" si="9"/>
        <v>0</v>
      </c>
    </row>
    <row r="584" spans="1:4" ht="18" hidden="1" x14ac:dyDescent="0.3">
      <c r="A584" s="9" t="s">
        <v>307</v>
      </c>
      <c r="B584" s="7"/>
      <c r="C584" s="7"/>
      <c r="D584" s="7">
        <f t="shared" si="9"/>
        <v>0</v>
      </c>
    </row>
    <row r="585" spans="1:4" ht="18" hidden="1" x14ac:dyDescent="0.3">
      <c r="A585" s="21" t="s">
        <v>308</v>
      </c>
      <c r="B585" s="7"/>
      <c r="C585" s="7"/>
      <c r="D585" s="7">
        <f t="shared" si="9"/>
        <v>0</v>
      </c>
    </row>
    <row r="586" spans="1:4" ht="18" hidden="1" x14ac:dyDescent="0.3">
      <c r="A586" s="9" t="s">
        <v>309</v>
      </c>
      <c r="B586" s="7"/>
      <c r="C586" s="7"/>
      <c r="D586" s="7">
        <f t="shared" si="9"/>
        <v>0</v>
      </c>
    </row>
    <row r="587" spans="1:4" ht="18" hidden="1" x14ac:dyDescent="0.3">
      <c r="A587" s="9" t="s">
        <v>313</v>
      </c>
      <c r="B587" s="7"/>
      <c r="C587" s="7"/>
      <c r="D587" s="7">
        <f t="shared" si="9"/>
        <v>0</v>
      </c>
    </row>
    <row r="588" spans="1:4" ht="18" hidden="1" x14ac:dyDescent="0.3">
      <c r="A588" s="21" t="s">
        <v>315</v>
      </c>
      <c r="B588" s="7"/>
      <c r="C588" s="7"/>
      <c r="D588" s="7">
        <f t="shared" si="9"/>
        <v>0</v>
      </c>
    </row>
    <row r="589" spans="1:4" ht="18" hidden="1" x14ac:dyDescent="0.3">
      <c r="A589" s="21" t="s">
        <v>316</v>
      </c>
      <c r="B589" s="7"/>
      <c r="C589" s="7"/>
      <c r="D589" s="7">
        <f t="shared" si="9"/>
        <v>0</v>
      </c>
    </row>
    <row r="590" spans="1:4" ht="18" hidden="1" x14ac:dyDescent="0.3">
      <c r="A590" s="9" t="s">
        <v>317</v>
      </c>
      <c r="B590" s="7"/>
      <c r="C590" s="7"/>
      <c r="D590" s="7">
        <f t="shared" si="9"/>
        <v>0</v>
      </c>
    </row>
    <row r="591" spans="1:4" ht="18" hidden="1" x14ac:dyDescent="0.3">
      <c r="A591" s="9" t="s">
        <v>318</v>
      </c>
      <c r="B591" s="7"/>
      <c r="C591" s="7"/>
      <c r="D591" s="7">
        <f t="shared" si="9"/>
        <v>0</v>
      </c>
    </row>
    <row r="592" spans="1:4" ht="18" hidden="1" x14ac:dyDescent="0.3">
      <c r="A592" s="21" t="s">
        <v>319</v>
      </c>
      <c r="B592" s="7"/>
      <c r="C592" s="7"/>
      <c r="D592" s="7">
        <f t="shared" si="9"/>
        <v>0</v>
      </c>
    </row>
    <row r="593" spans="1:4" ht="18" hidden="1" x14ac:dyDescent="0.3">
      <c r="A593" s="9" t="s">
        <v>320</v>
      </c>
      <c r="B593" s="7"/>
      <c r="C593" s="7"/>
      <c r="D593" s="7">
        <f t="shared" si="9"/>
        <v>0</v>
      </c>
    </row>
    <row r="594" spans="1:4" ht="18" hidden="1" x14ac:dyDescent="0.3">
      <c r="A594" s="9" t="s">
        <v>321</v>
      </c>
      <c r="B594" s="7"/>
      <c r="C594" s="7"/>
      <c r="D594" s="7">
        <f t="shared" si="9"/>
        <v>0</v>
      </c>
    </row>
    <row r="595" spans="1:4" ht="18" hidden="1" x14ac:dyDescent="0.3">
      <c r="A595" s="9" t="s">
        <v>322</v>
      </c>
      <c r="B595" s="7"/>
      <c r="C595" s="7"/>
      <c r="D595" s="7">
        <f t="shared" si="9"/>
        <v>0</v>
      </c>
    </row>
    <row r="596" spans="1:4" ht="18" hidden="1" x14ac:dyDescent="0.3">
      <c r="A596" s="9" t="s">
        <v>323</v>
      </c>
      <c r="B596" s="7"/>
      <c r="C596" s="7"/>
      <c r="D596" s="7">
        <f t="shared" si="9"/>
        <v>0</v>
      </c>
    </row>
    <row r="597" spans="1:4" ht="18" hidden="1" x14ac:dyDescent="0.3">
      <c r="A597" s="9" t="s">
        <v>324</v>
      </c>
      <c r="B597" s="7"/>
      <c r="C597" s="7"/>
      <c r="D597" s="7">
        <f t="shared" si="9"/>
        <v>0</v>
      </c>
    </row>
    <row r="598" spans="1:4" ht="18" hidden="1" x14ac:dyDescent="0.3">
      <c r="A598" s="9" t="s">
        <v>325</v>
      </c>
      <c r="B598" s="7"/>
      <c r="C598" s="7"/>
      <c r="D598" s="7">
        <f t="shared" si="9"/>
        <v>0</v>
      </c>
    </row>
    <row r="599" spans="1:4" ht="18" hidden="1" x14ac:dyDescent="0.3">
      <c r="A599" s="9" t="s">
        <v>326</v>
      </c>
      <c r="B599" s="7"/>
      <c r="C599" s="7"/>
      <c r="D599" s="7">
        <f t="shared" si="9"/>
        <v>0</v>
      </c>
    </row>
    <row r="600" spans="1:4" ht="18" hidden="1" x14ac:dyDescent="0.3">
      <c r="A600" s="9" t="s">
        <v>327</v>
      </c>
      <c r="B600" s="7"/>
      <c r="C600" s="7"/>
      <c r="D600" s="7">
        <f t="shared" si="9"/>
        <v>0</v>
      </c>
    </row>
    <row r="601" spans="1:4" ht="18" hidden="1" x14ac:dyDescent="0.3">
      <c r="A601" s="9" t="s">
        <v>278</v>
      </c>
      <c r="B601" s="7"/>
      <c r="C601" s="7"/>
      <c r="D601" s="7">
        <f t="shared" si="9"/>
        <v>0</v>
      </c>
    </row>
    <row r="602" spans="1:4" ht="18" hidden="1" x14ac:dyDescent="0.3">
      <c r="A602" s="16" t="s">
        <v>279</v>
      </c>
      <c r="B602" s="7"/>
      <c r="C602" s="7"/>
      <c r="D602" s="7">
        <f t="shared" si="9"/>
        <v>0</v>
      </c>
    </row>
    <row r="603" spans="1:4" ht="18" hidden="1" x14ac:dyDescent="0.3">
      <c r="A603" s="9" t="s">
        <v>280</v>
      </c>
      <c r="B603" s="7"/>
      <c r="C603" s="7"/>
      <c r="D603" s="7">
        <f t="shared" si="9"/>
        <v>0</v>
      </c>
    </row>
    <row r="604" spans="1:4" ht="18" hidden="1" x14ac:dyDescent="0.3">
      <c r="A604" s="9" t="s">
        <v>22</v>
      </c>
      <c r="B604" s="7"/>
      <c r="C604" s="7"/>
      <c r="D604" s="7">
        <f t="shared" si="9"/>
        <v>0</v>
      </c>
    </row>
    <row r="605" spans="1:4" ht="18" hidden="1" x14ac:dyDescent="0.3">
      <c r="A605" s="9" t="s">
        <v>23</v>
      </c>
      <c r="B605" s="7"/>
      <c r="C605" s="7"/>
      <c r="D605" s="7">
        <f t="shared" si="9"/>
        <v>0</v>
      </c>
    </row>
    <row r="606" spans="1:4" ht="18" hidden="1" x14ac:dyDescent="0.3">
      <c r="A606" s="9" t="s">
        <v>24</v>
      </c>
      <c r="B606" s="7"/>
      <c r="C606" s="7"/>
      <c r="D606" s="7">
        <f t="shared" si="9"/>
        <v>0</v>
      </c>
    </row>
    <row r="607" spans="1:4" ht="18" hidden="1" x14ac:dyDescent="0.3">
      <c r="A607" s="9" t="s">
        <v>25</v>
      </c>
      <c r="B607" s="7"/>
      <c r="C607" s="7"/>
      <c r="D607" s="7">
        <f t="shared" si="9"/>
        <v>0</v>
      </c>
    </row>
    <row r="608" spans="1:4" ht="18" hidden="1" x14ac:dyDescent="0.3">
      <c r="A608" s="9" t="s">
        <v>26</v>
      </c>
      <c r="B608" s="7"/>
      <c r="C608" s="7"/>
      <c r="D608" s="7">
        <f t="shared" si="9"/>
        <v>0</v>
      </c>
    </row>
    <row r="609" spans="1:4" ht="18" hidden="1" x14ac:dyDescent="0.3">
      <c r="A609" s="9" t="s">
        <v>39</v>
      </c>
      <c r="B609" s="7"/>
      <c r="C609" s="7"/>
      <c r="D609" s="7">
        <f t="shared" si="9"/>
        <v>0</v>
      </c>
    </row>
    <row r="610" spans="1:4" ht="18" hidden="1" x14ac:dyDescent="0.3">
      <c r="A610" s="9" t="s">
        <v>40</v>
      </c>
      <c r="B610" s="7"/>
      <c r="C610" s="7"/>
      <c r="D610" s="7">
        <f t="shared" si="9"/>
        <v>0</v>
      </c>
    </row>
    <row r="611" spans="1:4" ht="18" hidden="1" x14ac:dyDescent="0.3">
      <c r="A611" s="13" t="s">
        <v>41</v>
      </c>
      <c r="B611" s="7"/>
      <c r="C611" s="7"/>
      <c r="D611" s="7">
        <f t="shared" si="9"/>
        <v>0</v>
      </c>
    </row>
    <row r="612" spans="1:4" ht="18" x14ac:dyDescent="0.3">
      <c r="A612" s="9" t="s">
        <v>44</v>
      </c>
      <c r="B612" s="7">
        <v>10</v>
      </c>
      <c r="C612" s="7">
        <v>11000</v>
      </c>
      <c r="D612" s="7">
        <f t="shared" si="9"/>
        <v>110000</v>
      </c>
    </row>
    <row r="613" spans="1:4" ht="18" hidden="1" x14ac:dyDescent="0.3">
      <c r="A613" s="9" t="s">
        <v>45</v>
      </c>
      <c r="B613" s="7"/>
      <c r="C613" s="7"/>
      <c r="D613" s="7">
        <f t="shared" si="9"/>
        <v>0</v>
      </c>
    </row>
    <row r="614" spans="1:4" ht="18" hidden="1" x14ac:dyDescent="0.3">
      <c r="A614" s="27" t="s">
        <v>125</v>
      </c>
      <c r="B614" s="7"/>
      <c r="C614" s="7"/>
      <c r="D614" s="7">
        <f t="shared" si="9"/>
        <v>0</v>
      </c>
    </row>
    <row r="615" spans="1:4" ht="18" hidden="1" x14ac:dyDescent="0.3">
      <c r="A615" s="12" t="s">
        <v>126</v>
      </c>
      <c r="B615" s="15"/>
      <c r="C615" s="15"/>
      <c r="D615" s="7">
        <f t="shared" si="9"/>
        <v>0</v>
      </c>
    </row>
    <row r="616" spans="1:4" ht="18" hidden="1" x14ac:dyDescent="0.3">
      <c r="A616" s="9" t="s">
        <v>127</v>
      </c>
      <c r="B616" s="7"/>
      <c r="C616" s="7"/>
      <c r="D616" s="7">
        <f t="shared" si="9"/>
        <v>0</v>
      </c>
    </row>
    <row r="617" spans="1:4" ht="18" hidden="1" x14ac:dyDescent="0.3">
      <c r="A617" s="9" t="s">
        <v>128</v>
      </c>
      <c r="B617" s="7"/>
      <c r="C617" s="7"/>
      <c r="D617" s="7">
        <f t="shared" si="9"/>
        <v>0</v>
      </c>
    </row>
    <row r="618" spans="1:4" ht="18" x14ac:dyDescent="0.3">
      <c r="A618" s="9" t="s">
        <v>281</v>
      </c>
      <c r="B618" s="7">
        <f>20+60+40</f>
        <v>120</v>
      </c>
      <c r="C618" s="7">
        <v>7000</v>
      </c>
      <c r="D618" s="7">
        <f t="shared" si="9"/>
        <v>840000</v>
      </c>
    </row>
    <row r="619" spans="1:4" ht="18" hidden="1" x14ac:dyDescent="0.3">
      <c r="A619" s="16" t="s">
        <v>282</v>
      </c>
      <c r="B619" s="7"/>
      <c r="C619" s="7"/>
      <c r="D619" s="7">
        <f t="shared" si="9"/>
        <v>0</v>
      </c>
    </row>
    <row r="620" spans="1:4" ht="18" hidden="1" x14ac:dyDescent="0.3">
      <c r="A620" s="9" t="s">
        <v>16</v>
      </c>
      <c r="B620" s="7"/>
      <c r="C620" s="7"/>
      <c r="D620" s="7">
        <f t="shared" si="9"/>
        <v>0</v>
      </c>
    </row>
    <row r="621" spans="1:4" ht="18" hidden="1" x14ac:dyDescent="0.3">
      <c r="A621" s="13" t="s">
        <v>17</v>
      </c>
      <c r="B621" s="7"/>
      <c r="C621" s="7"/>
      <c r="D621" s="7">
        <f t="shared" si="9"/>
        <v>0</v>
      </c>
    </row>
    <row r="622" spans="1:4" ht="18" hidden="1" x14ac:dyDescent="0.3">
      <c r="A622" s="11" t="s">
        <v>18</v>
      </c>
      <c r="B622" s="7"/>
      <c r="C622" s="7"/>
      <c r="D622" s="7">
        <f t="shared" si="9"/>
        <v>0</v>
      </c>
    </row>
    <row r="623" spans="1:4" ht="18" hidden="1" x14ac:dyDescent="0.3">
      <c r="A623" s="9" t="s">
        <v>152</v>
      </c>
      <c r="B623" s="7"/>
      <c r="C623" s="7"/>
      <c r="D623" s="7">
        <f t="shared" si="9"/>
        <v>0</v>
      </c>
    </row>
    <row r="624" spans="1:4" ht="18" hidden="1" x14ac:dyDescent="0.3">
      <c r="A624" s="9" t="s">
        <v>153</v>
      </c>
      <c r="B624" s="7"/>
      <c r="C624" s="7"/>
      <c r="D624" s="7">
        <f t="shared" si="9"/>
        <v>0</v>
      </c>
    </row>
    <row r="625" spans="1:4" ht="18" hidden="1" x14ac:dyDescent="0.3">
      <c r="A625" s="9" t="s">
        <v>154</v>
      </c>
      <c r="B625" s="7"/>
      <c r="C625" s="7"/>
      <c r="D625" s="7">
        <f t="shared" si="9"/>
        <v>0</v>
      </c>
    </row>
    <row r="626" spans="1:4" ht="18" hidden="1" x14ac:dyDescent="0.3">
      <c r="A626" s="9" t="s">
        <v>155</v>
      </c>
      <c r="B626" s="7"/>
      <c r="C626" s="7"/>
      <c r="D626" s="7">
        <f t="shared" si="9"/>
        <v>0</v>
      </c>
    </row>
    <row r="627" spans="1:4" ht="18" hidden="1" x14ac:dyDescent="0.3">
      <c r="A627" s="10" t="s">
        <v>7</v>
      </c>
      <c r="B627" s="7"/>
      <c r="C627" s="7"/>
      <c r="D627" s="7">
        <f t="shared" si="9"/>
        <v>0</v>
      </c>
    </row>
    <row r="628" spans="1:4" ht="18" hidden="1" x14ac:dyDescent="0.3">
      <c r="A628" s="5" t="s">
        <v>8</v>
      </c>
      <c r="B628" s="7"/>
      <c r="C628" s="7"/>
      <c r="D628" s="7">
        <f t="shared" si="9"/>
        <v>0</v>
      </c>
    </row>
    <row r="629" spans="1:4" ht="18" hidden="1" x14ac:dyDescent="0.3">
      <c r="A629" s="18" t="s">
        <v>57</v>
      </c>
      <c r="B629" s="7"/>
      <c r="C629" s="7"/>
      <c r="D629" s="7">
        <f t="shared" si="9"/>
        <v>0</v>
      </c>
    </row>
    <row r="630" spans="1:4" ht="18" hidden="1" x14ac:dyDescent="0.3">
      <c r="A630" s="12" t="s">
        <v>61</v>
      </c>
      <c r="B630" s="7"/>
      <c r="C630" s="7"/>
      <c r="D630" s="7">
        <f t="shared" si="9"/>
        <v>0</v>
      </c>
    </row>
    <row r="631" spans="1:4" ht="18" hidden="1" x14ac:dyDescent="0.3">
      <c r="A631" s="11" t="s">
        <v>97</v>
      </c>
      <c r="B631" s="7"/>
      <c r="C631" s="7"/>
      <c r="D631" s="7">
        <f t="shared" si="9"/>
        <v>0</v>
      </c>
    </row>
    <row r="632" spans="1:4" ht="18" hidden="1" x14ac:dyDescent="0.3">
      <c r="A632" s="24" t="s">
        <v>104</v>
      </c>
      <c r="B632" s="7"/>
      <c r="C632" s="7"/>
      <c r="D632" s="7">
        <f t="shared" si="9"/>
        <v>0</v>
      </c>
    </row>
    <row r="633" spans="1:4" ht="18" hidden="1" x14ac:dyDescent="0.3">
      <c r="A633" s="9" t="s">
        <v>115</v>
      </c>
      <c r="B633" s="7"/>
      <c r="C633" s="7"/>
      <c r="D633" s="7">
        <f t="shared" si="9"/>
        <v>0</v>
      </c>
    </row>
    <row r="634" spans="1:4" ht="18" hidden="1" x14ac:dyDescent="0.3">
      <c r="A634" s="11" t="s">
        <v>116</v>
      </c>
      <c r="B634" s="7"/>
      <c r="C634" s="7"/>
      <c r="D634" s="7">
        <f t="shared" si="9"/>
        <v>0</v>
      </c>
    </row>
    <row r="635" spans="1:4" ht="18" hidden="1" x14ac:dyDescent="0.3">
      <c r="A635" s="11" t="s">
        <v>117</v>
      </c>
      <c r="B635" s="7"/>
      <c r="C635" s="7"/>
      <c r="D635" s="7">
        <f t="shared" si="9"/>
        <v>0</v>
      </c>
    </row>
    <row r="636" spans="1:4" ht="18" hidden="1" x14ac:dyDescent="0.3">
      <c r="A636" s="9" t="s">
        <v>137</v>
      </c>
      <c r="B636" s="7"/>
      <c r="C636" s="7"/>
      <c r="D636" s="7">
        <f t="shared" si="9"/>
        <v>0</v>
      </c>
    </row>
    <row r="637" spans="1:4" ht="18" hidden="1" x14ac:dyDescent="0.3">
      <c r="A637" s="11" t="s">
        <v>169</v>
      </c>
      <c r="B637" s="7"/>
      <c r="C637" s="7"/>
      <c r="D637" s="7">
        <f t="shared" si="9"/>
        <v>0</v>
      </c>
    </row>
    <row r="638" spans="1:4" ht="18" hidden="1" x14ac:dyDescent="0.3">
      <c r="A638" s="16" t="s">
        <v>183</v>
      </c>
      <c r="B638" s="7"/>
      <c r="C638" s="7"/>
      <c r="D638" s="7">
        <f t="shared" si="9"/>
        <v>0</v>
      </c>
    </row>
    <row r="639" spans="1:4" ht="18" hidden="1" x14ac:dyDescent="0.3">
      <c r="A639" s="16" t="s">
        <v>184</v>
      </c>
      <c r="B639" s="7"/>
      <c r="C639" s="7"/>
      <c r="D639" s="7">
        <f t="shared" si="9"/>
        <v>0</v>
      </c>
    </row>
    <row r="640" spans="1:4" ht="18" hidden="1" x14ac:dyDescent="0.3">
      <c r="A640" s="16" t="s">
        <v>185</v>
      </c>
      <c r="B640" s="7"/>
      <c r="C640" s="7"/>
      <c r="D640" s="7">
        <f t="shared" si="9"/>
        <v>0</v>
      </c>
    </row>
    <row r="641" spans="1:4" ht="18" hidden="1" x14ac:dyDescent="0.3">
      <c r="A641" s="16" t="s">
        <v>186</v>
      </c>
      <c r="B641" s="7"/>
      <c r="C641" s="7"/>
      <c r="D641" s="7">
        <f t="shared" si="9"/>
        <v>0</v>
      </c>
    </row>
    <row r="642" spans="1:4" ht="18" hidden="1" x14ac:dyDescent="0.3">
      <c r="A642" s="9" t="s">
        <v>188</v>
      </c>
      <c r="B642" s="7"/>
      <c r="C642" s="7"/>
      <c r="D642" s="7">
        <f t="shared" si="9"/>
        <v>0</v>
      </c>
    </row>
    <row r="643" spans="1:4" ht="18" hidden="1" x14ac:dyDescent="0.3">
      <c r="A643" s="32" t="s">
        <v>189</v>
      </c>
      <c r="B643" s="7"/>
      <c r="C643" s="7"/>
      <c r="D643" s="7">
        <f t="shared" si="9"/>
        <v>0</v>
      </c>
    </row>
    <row r="644" spans="1:4" ht="18" hidden="1" x14ac:dyDescent="0.3">
      <c r="A644" s="32" t="s">
        <v>190</v>
      </c>
      <c r="B644" s="7"/>
      <c r="C644" s="7"/>
      <c r="D644" s="7">
        <f t="shared" ref="D644:D661" si="10">B644*C644</f>
        <v>0</v>
      </c>
    </row>
    <row r="645" spans="1:4" ht="18" hidden="1" x14ac:dyDescent="0.3">
      <c r="A645" s="32" t="s">
        <v>191</v>
      </c>
      <c r="B645" s="7"/>
      <c r="C645" s="7"/>
      <c r="D645" s="7">
        <f t="shared" si="10"/>
        <v>0</v>
      </c>
    </row>
    <row r="646" spans="1:4" ht="18" hidden="1" x14ac:dyDescent="0.3">
      <c r="A646" s="32" t="s">
        <v>192</v>
      </c>
      <c r="B646" s="7"/>
      <c r="C646" s="7"/>
      <c r="D646" s="7">
        <f t="shared" si="10"/>
        <v>0</v>
      </c>
    </row>
    <row r="647" spans="1:4" ht="18" hidden="1" x14ac:dyDescent="0.3">
      <c r="A647" s="11" t="s">
        <v>225</v>
      </c>
      <c r="B647" s="7"/>
      <c r="C647" s="7"/>
      <c r="D647" s="7">
        <f t="shared" si="10"/>
        <v>0</v>
      </c>
    </row>
    <row r="648" spans="1:4" ht="18" hidden="1" x14ac:dyDescent="0.3">
      <c r="A648" s="11" t="s">
        <v>227</v>
      </c>
      <c r="B648" s="7"/>
      <c r="C648" s="7"/>
      <c r="D648" s="7">
        <f t="shared" si="10"/>
        <v>0</v>
      </c>
    </row>
    <row r="649" spans="1:4" ht="18" hidden="1" x14ac:dyDescent="0.3">
      <c r="A649" s="11" t="s">
        <v>228</v>
      </c>
      <c r="B649" s="7"/>
      <c r="C649" s="7"/>
      <c r="D649" s="7">
        <f t="shared" si="10"/>
        <v>0</v>
      </c>
    </row>
    <row r="650" spans="1:4" ht="18" hidden="1" x14ac:dyDescent="0.3">
      <c r="A650" s="13" t="s">
        <v>232</v>
      </c>
      <c r="B650" s="7"/>
      <c r="C650" s="7"/>
      <c r="D650" s="7">
        <f t="shared" si="10"/>
        <v>0</v>
      </c>
    </row>
    <row r="651" spans="1:4" ht="18" hidden="1" x14ac:dyDescent="0.3">
      <c r="A651" s="13" t="s">
        <v>233</v>
      </c>
      <c r="B651" s="7"/>
      <c r="C651" s="7"/>
      <c r="D651" s="7">
        <f t="shared" si="10"/>
        <v>0</v>
      </c>
    </row>
    <row r="652" spans="1:4" ht="18" hidden="1" x14ac:dyDescent="0.3">
      <c r="A652" s="32" t="s">
        <v>234</v>
      </c>
      <c r="B652" s="7"/>
      <c r="C652" s="7"/>
      <c r="D652" s="7">
        <f t="shared" si="10"/>
        <v>0</v>
      </c>
    </row>
    <row r="653" spans="1:4" ht="18" hidden="1" x14ac:dyDescent="0.3">
      <c r="A653" s="32" t="s">
        <v>238</v>
      </c>
      <c r="B653" s="7"/>
      <c r="C653" s="7"/>
      <c r="D653" s="7">
        <f t="shared" si="10"/>
        <v>0</v>
      </c>
    </row>
    <row r="654" spans="1:4" ht="18" hidden="1" x14ac:dyDescent="0.3">
      <c r="A654" s="32" t="s">
        <v>269</v>
      </c>
      <c r="B654" s="7"/>
      <c r="C654" s="7"/>
      <c r="D654" s="7">
        <f t="shared" si="10"/>
        <v>0</v>
      </c>
    </row>
    <row r="655" spans="1:4" ht="18" hidden="1" x14ac:dyDescent="0.3">
      <c r="A655" s="32" t="s">
        <v>271</v>
      </c>
      <c r="B655" s="7"/>
      <c r="C655" s="7"/>
      <c r="D655" s="7">
        <f t="shared" si="10"/>
        <v>0</v>
      </c>
    </row>
    <row r="656" spans="1:4" ht="18" hidden="1" x14ac:dyDescent="0.3">
      <c r="A656" s="11" t="s">
        <v>272</v>
      </c>
      <c r="B656" s="7"/>
      <c r="C656" s="7"/>
      <c r="D656" s="7">
        <f t="shared" si="10"/>
        <v>0</v>
      </c>
    </row>
    <row r="657" spans="1:4" ht="18" hidden="1" x14ac:dyDescent="0.3">
      <c r="A657" s="32" t="s">
        <v>273</v>
      </c>
      <c r="B657" s="7"/>
      <c r="C657" s="7"/>
      <c r="D657" s="7">
        <f t="shared" si="10"/>
        <v>0</v>
      </c>
    </row>
    <row r="658" spans="1:4" ht="18" hidden="1" x14ac:dyDescent="0.3">
      <c r="A658" s="24" t="s">
        <v>283</v>
      </c>
      <c r="B658" s="7"/>
      <c r="C658" s="7"/>
      <c r="D658" s="7">
        <f t="shared" si="10"/>
        <v>0</v>
      </c>
    </row>
    <row r="659" spans="1:4" ht="18" hidden="1" x14ac:dyDescent="0.3">
      <c r="A659" s="9" t="s">
        <v>292</v>
      </c>
      <c r="B659" s="7"/>
      <c r="C659" s="7"/>
      <c r="D659" s="7">
        <f t="shared" si="10"/>
        <v>0</v>
      </c>
    </row>
    <row r="660" spans="1:4" ht="18" hidden="1" x14ac:dyDescent="0.3">
      <c r="A660" s="11" t="s">
        <v>293</v>
      </c>
      <c r="B660" s="7"/>
      <c r="C660" s="7"/>
      <c r="D660" s="7">
        <f t="shared" si="10"/>
        <v>0</v>
      </c>
    </row>
    <row r="661" spans="1:4" ht="18" hidden="1" x14ac:dyDescent="0.3">
      <c r="A661" s="11" t="s">
        <v>328</v>
      </c>
      <c r="B661" s="7"/>
      <c r="C661" s="7"/>
      <c r="D661" s="7">
        <f t="shared" si="10"/>
        <v>0</v>
      </c>
    </row>
    <row r="662" spans="1:4" ht="17.399999999999999" x14ac:dyDescent="0.3">
      <c r="A662" s="38"/>
      <c r="B662" s="40">
        <f>SUM(B335:B661)</f>
        <v>5031</v>
      </c>
      <c r="C662" s="40"/>
      <c r="D662" s="40">
        <f t="shared" ref="D662" si="11">SUM(D335:D661)</f>
        <v>41669000</v>
      </c>
    </row>
    <row r="665" spans="1:4" x14ac:dyDescent="0.3">
      <c r="D665" s="44">
        <f>D662+D330</f>
        <v>75923200</v>
      </c>
    </row>
  </sheetData>
  <protectedRanges>
    <protectedRange password="CF71" sqref="B3:C329 B1:D2" name="tho"/>
    <protectedRange password="CF71" sqref="D3:D661" name="tho_2"/>
    <protectedRange password="CF71" sqref="B332:C661" name="tho_1"/>
  </protectedRanges>
  <autoFilter ref="A2:D662" xr:uid="{00000000-0009-0000-0000-000007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664"/>
  <sheetViews>
    <sheetView topLeftCell="A333" workbookViewId="0">
      <selection activeCell="A513" sqref="A513:D513"/>
    </sheetView>
  </sheetViews>
  <sheetFormatPr defaultRowHeight="14.4" x14ac:dyDescent="0.3"/>
  <cols>
    <col min="1" max="1" width="60.109375" bestFit="1" customWidth="1"/>
    <col min="3" max="3" width="12.109375" customWidth="1"/>
    <col min="4" max="4" width="20.21875" customWidth="1"/>
  </cols>
  <sheetData>
    <row r="1" spans="1:4" x14ac:dyDescent="0.3">
      <c r="A1" s="1" t="s">
        <v>361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12" t="s">
        <v>62</v>
      </c>
      <c r="B3" s="7"/>
      <c r="C3" s="7"/>
      <c r="D3" s="7">
        <f>B3*C3</f>
        <v>0</v>
      </c>
    </row>
    <row r="4" spans="1:4" ht="18" hidden="1" x14ac:dyDescent="0.3">
      <c r="A4" s="11" t="s">
        <v>63</v>
      </c>
      <c r="B4" s="7"/>
      <c r="C4" s="7"/>
      <c r="D4" s="7">
        <f t="shared" ref="D4:D67" si="0">B4*C4</f>
        <v>0</v>
      </c>
    </row>
    <row r="5" spans="1:4" ht="18" hidden="1" x14ac:dyDescent="0.3">
      <c r="A5" s="12" t="s">
        <v>64</v>
      </c>
      <c r="B5" s="7"/>
      <c r="C5" s="7"/>
      <c r="D5" s="7">
        <f t="shared" si="0"/>
        <v>0</v>
      </c>
    </row>
    <row r="6" spans="1:4" ht="18" hidden="1" x14ac:dyDescent="0.3">
      <c r="A6" s="12" t="s">
        <v>65</v>
      </c>
      <c r="B6" s="7"/>
      <c r="C6" s="7"/>
      <c r="D6" s="7">
        <f t="shared" si="0"/>
        <v>0</v>
      </c>
    </row>
    <row r="7" spans="1:4" ht="18" hidden="1" x14ac:dyDescent="0.3">
      <c r="A7" s="12" t="s">
        <v>66</v>
      </c>
      <c r="B7" s="7"/>
      <c r="C7" s="7"/>
      <c r="D7" s="7">
        <f t="shared" si="0"/>
        <v>0</v>
      </c>
    </row>
    <row r="8" spans="1:4" ht="18" hidden="1" x14ac:dyDescent="0.3">
      <c r="A8" s="19" t="s">
        <v>67</v>
      </c>
      <c r="B8" s="7"/>
      <c r="C8" s="7"/>
      <c r="D8" s="7">
        <f t="shared" si="0"/>
        <v>0</v>
      </c>
    </row>
    <row r="9" spans="1:4" ht="18" hidden="1" x14ac:dyDescent="0.3">
      <c r="A9" s="9" t="s">
        <v>68</v>
      </c>
      <c r="B9" s="7"/>
      <c r="C9" s="7"/>
      <c r="D9" s="7">
        <f t="shared" si="0"/>
        <v>0</v>
      </c>
    </row>
    <row r="10" spans="1:4" ht="18" hidden="1" x14ac:dyDescent="0.3">
      <c r="A10" s="12" t="s">
        <v>76</v>
      </c>
      <c r="B10" s="15"/>
      <c r="C10" s="15"/>
      <c r="D10" s="7">
        <f t="shared" si="0"/>
        <v>0</v>
      </c>
    </row>
    <row r="11" spans="1:4" ht="18" hidden="1" x14ac:dyDescent="0.3">
      <c r="A11" s="12" t="s">
        <v>77</v>
      </c>
      <c r="B11" s="15"/>
      <c r="C11" s="15"/>
      <c r="D11" s="7">
        <f t="shared" si="0"/>
        <v>0</v>
      </c>
    </row>
    <row r="12" spans="1:4" ht="18" hidden="1" x14ac:dyDescent="0.3">
      <c r="A12" s="12" t="s">
        <v>78</v>
      </c>
      <c r="B12" s="15"/>
      <c r="C12" s="15"/>
      <c r="D12" s="7">
        <f t="shared" si="0"/>
        <v>0</v>
      </c>
    </row>
    <row r="13" spans="1:4" ht="18" hidden="1" x14ac:dyDescent="0.3">
      <c r="A13" s="9" t="s">
        <v>91</v>
      </c>
      <c r="B13" s="7"/>
      <c r="C13" s="7"/>
      <c r="D13" s="7">
        <f t="shared" si="0"/>
        <v>0</v>
      </c>
    </row>
    <row r="14" spans="1:4" ht="18" hidden="1" x14ac:dyDescent="0.3">
      <c r="A14" s="9" t="s">
        <v>92</v>
      </c>
      <c r="B14" s="7"/>
      <c r="C14" s="7"/>
      <c r="D14" s="7">
        <f t="shared" si="0"/>
        <v>0</v>
      </c>
    </row>
    <row r="15" spans="1:4" ht="18" hidden="1" x14ac:dyDescent="0.3">
      <c r="A15" s="9" t="s">
        <v>95</v>
      </c>
      <c r="B15" s="15"/>
      <c r="C15" s="15"/>
      <c r="D15" s="7">
        <f t="shared" si="0"/>
        <v>0</v>
      </c>
    </row>
    <row r="16" spans="1:4" ht="18" x14ac:dyDescent="0.3">
      <c r="A16" s="21" t="s">
        <v>96</v>
      </c>
      <c r="B16" s="7">
        <v>11</v>
      </c>
      <c r="C16" s="7">
        <v>4000</v>
      </c>
      <c r="D16" s="7">
        <f t="shared" si="0"/>
        <v>44000</v>
      </c>
    </row>
    <row r="17" spans="1:4" ht="18" hidden="1" x14ac:dyDescent="0.3">
      <c r="A17" s="11" t="s">
        <v>113</v>
      </c>
      <c r="B17" s="7"/>
      <c r="C17" s="7"/>
      <c r="D17" s="7">
        <f t="shared" si="0"/>
        <v>0</v>
      </c>
    </row>
    <row r="18" spans="1:4" ht="18" hidden="1" x14ac:dyDescent="0.3">
      <c r="A18" s="21" t="s">
        <v>114</v>
      </c>
      <c r="B18" s="7"/>
      <c r="C18" s="7"/>
      <c r="D18" s="7">
        <f t="shared" si="0"/>
        <v>0</v>
      </c>
    </row>
    <row r="19" spans="1:4" ht="18" x14ac:dyDescent="0.3">
      <c r="A19" s="9" t="s">
        <v>106</v>
      </c>
      <c r="B19" s="7">
        <f>26+36</f>
        <v>62</v>
      </c>
      <c r="C19" s="7">
        <v>10000</v>
      </c>
      <c r="D19" s="7">
        <f t="shared" si="0"/>
        <v>620000</v>
      </c>
    </row>
    <row r="20" spans="1:4" ht="18" hidden="1" x14ac:dyDescent="0.3">
      <c r="A20" s="9" t="s">
        <v>107</v>
      </c>
      <c r="B20" s="7"/>
      <c r="C20" s="7"/>
      <c r="D20" s="7">
        <f t="shared" si="0"/>
        <v>0</v>
      </c>
    </row>
    <row r="21" spans="1:4" ht="18" hidden="1" x14ac:dyDescent="0.3">
      <c r="A21" s="9" t="s">
        <v>108</v>
      </c>
      <c r="B21" s="7"/>
      <c r="C21" s="7"/>
      <c r="D21" s="7">
        <f t="shared" si="0"/>
        <v>0</v>
      </c>
    </row>
    <row r="22" spans="1:4" ht="18" hidden="1" x14ac:dyDescent="0.3">
      <c r="A22" s="11" t="s">
        <v>241</v>
      </c>
      <c r="B22" s="7"/>
      <c r="C22" s="7"/>
      <c r="D22" s="7">
        <f t="shared" si="0"/>
        <v>0</v>
      </c>
    </row>
    <row r="23" spans="1:4" ht="18" x14ac:dyDescent="0.3">
      <c r="A23" s="9" t="s">
        <v>242</v>
      </c>
      <c r="B23" s="7">
        <f>5+6+80+8</f>
        <v>99</v>
      </c>
      <c r="C23" s="7">
        <v>40000</v>
      </c>
      <c r="D23" s="7">
        <f t="shared" si="0"/>
        <v>3960000</v>
      </c>
    </row>
    <row r="24" spans="1:4" ht="18" hidden="1" x14ac:dyDescent="0.3">
      <c r="A24" s="9" t="s">
        <v>243</v>
      </c>
      <c r="B24" s="7"/>
      <c r="C24" s="7"/>
      <c r="D24" s="7">
        <f t="shared" si="0"/>
        <v>0</v>
      </c>
    </row>
    <row r="25" spans="1:4" ht="18" hidden="1" x14ac:dyDescent="0.3">
      <c r="A25" s="9" t="s">
        <v>244</v>
      </c>
      <c r="B25" s="7"/>
      <c r="C25" s="7"/>
      <c r="D25" s="7">
        <f t="shared" si="0"/>
        <v>0</v>
      </c>
    </row>
    <row r="26" spans="1:4" ht="18" x14ac:dyDescent="0.3">
      <c r="A26" s="9" t="s">
        <v>245</v>
      </c>
      <c r="B26" s="7">
        <v>8</v>
      </c>
      <c r="C26" s="7">
        <v>13000</v>
      </c>
      <c r="D26" s="7">
        <f t="shared" si="0"/>
        <v>104000</v>
      </c>
    </row>
    <row r="27" spans="1:4" ht="18" hidden="1" x14ac:dyDescent="0.3">
      <c r="A27" s="9" t="s">
        <v>246</v>
      </c>
      <c r="B27" s="7"/>
      <c r="C27" s="7"/>
      <c r="D27" s="7">
        <f t="shared" si="0"/>
        <v>0</v>
      </c>
    </row>
    <row r="28" spans="1:4" ht="18" x14ac:dyDescent="0.3">
      <c r="A28" s="9" t="s">
        <v>250</v>
      </c>
      <c r="B28" s="7">
        <v>20</v>
      </c>
      <c r="C28" s="7">
        <v>38000</v>
      </c>
      <c r="D28" s="7">
        <f t="shared" si="0"/>
        <v>760000</v>
      </c>
    </row>
    <row r="29" spans="1:4" ht="18" hidden="1" x14ac:dyDescent="0.3">
      <c r="A29" s="9" t="s">
        <v>251</v>
      </c>
      <c r="B29" s="7"/>
      <c r="C29" s="7"/>
      <c r="D29" s="7">
        <f t="shared" si="0"/>
        <v>0</v>
      </c>
    </row>
    <row r="30" spans="1:4" ht="18" hidden="1" x14ac:dyDescent="0.3">
      <c r="A30" s="9" t="s">
        <v>252</v>
      </c>
      <c r="B30" s="7"/>
      <c r="C30" s="7"/>
      <c r="D30" s="7">
        <f t="shared" si="0"/>
        <v>0</v>
      </c>
    </row>
    <row r="31" spans="1:4" ht="18" hidden="1" x14ac:dyDescent="0.3">
      <c r="A31" s="9" t="s">
        <v>253</v>
      </c>
      <c r="B31" s="7"/>
      <c r="C31" s="7"/>
      <c r="D31" s="7">
        <f t="shared" si="0"/>
        <v>0</v>
      </c>
    </row>
    <row r="32" spans="1:4" ht="18" x14ac:dyDescent="0.3">
      <c r="A32" s="9" t="s">
        <v>254</v>
      </c>
      <c r="B32" s="7">
        <v>128</v>
      </c>
      <c r="C32" s="7">
        <v>20000</v>
      </c>
      <c r="D32" s="7">
        <f t="shared" si="0"/>
        <v>2560000</v>
      </c>
    </row>
    <row r="33" spans="1:4" ht="18" hidden="1" x14ac:dyDescent="0.3">
      <c r="A33" s="9" t="s">
        <v>255</v>
      </c>
      <c r="B33" s="7"/>
      <c r="C33" s="7"/>
      <c r="D33" s="7">
        <f t="shared" si="0"/>
        <v>0</v>
      </c>
    </row>
    <row r="34" spans="1:4" ht="18" hidden="1" x14ac:dyDescent="0.3">
      <c r="A34" s="9" t="s">
        <v>256</v>
      </c>
      <c r="B34" s="7"/>
      <c r="C34" s="7"/>
      <c r="D34" s="7">
        <f t="shared" si="0"/>
        <v>0</v>
      </c>
    </row>
    <row r="35" spans="1:4" ht="18" hidden="1" x14ac:dyDescent="0.3">
      <c r="A35" s="9" t="s">
        <v>129</v>
      </c>
      <c r="B35" s="7"/>
      <c r="C35" s="7"/>
      <c r="D35" s="7">
        <f t="shared" si="0"/>
        <v>0</v>
      </c>
    </row>
    <row r="36" spans="1:4" ht="18" hidden="1" x14ac:dyDescent="0.3">
      <c r="A36" s="16" t="s">
        <v>130</v>
      </c>
      <c r="B36" s="7"/>
      <c r="C36" s="7"/>
      <c r="D36" s="7">
        <f t="shared" si="0"/>
        <v>0</v>
      </c>
    </row>
    <row r="37" spans="1:4" ht="18" hidden="1" x14ac:dyDescent="0.3">
      <c r="A37" s="9" t="s">
        <v>171</v>
      </c>
      <c r="B37" s="7"/>
      <c r="C37" s="7"/>
      <c r="D37" s="7">
        <f t="shared" si="0"/>
        <v>0</v>
      </c>
    </row>
    <row r="38" spans="1:4" ht="18" hidden="1" x14ac:dyDescent="0.3">
      <c r="A38" s="12" t="s">
        <v>187</v>
      </c>
      <c r="B38" s="7"/>
      <c r="C38" s="7"/>
      <c r="D38" s="7">
        <f t="shared" si="0"/>
        <v>0</v>
      </c>
    </row>
    <row r="39" spans="1:4" ht="18" hidden="1" x14ac:dyDescent="0.3">
      <c r="A39" s="9" t="s">
        <v>310</v>
      </c>
      <c r="B39" s="7"/>
      <c r="C39" s="7"/>
      <c r="D39" s="7">
        <f t="shared" si="0"/>
        <v>0</v>
      </c>
    </row>
    <row r="40" spans="1:4" ht="18" hidden="1" x14ac:dyDescent="0.3">
      <c r="A40" s="9" t="s">
        <v>210</v>
      </c>
      <c r="B40" s="7"/>
      <c r="C40" s="7"/>
      <c r="D40" s="7">
        <f t="shared" si="0"/>
        <v>0</v>
      </c>
    </row>
    <row r="41" spans="1:4" ht="18" hidden="1" x14ac:dyDescent="0.3">
      <c r="A41" s="35" t="s">
        <v>211</v>
      </c>
      <c r="B41" s="7"/>
      <c r="C41" s="7"/>
      <c r="D41" s="7">
        <f t="shared" si="0"/>
        <v>0</v>
      </c>
    </row>
    <row r="42" spans="1:4" ht="18" hidden="1" x14ac:dyDescent="0.3">
      <c r="A42" s="9" t="s">
        <v>212</v>
      </c>
      <c r="B42" s="7"/>
      <c r="C42" s="7"/>
      <c r="D42" s="7">
        <f t="shared" si="0"/>
        <v>0</v>
      </c>
    </row>
    <row r="43" spans="1:4" ht="18" hidden="1" x14ac:dyDescent="0.3">
      <c r="A43" s="9" t="s">
        <v>213</v>
      </c>
      <c r="B43" s="7"/>
      <c r="C43" s="7"/>
      <c r="D43" s="7">
        <f t="shared" si="0"/>
        <v>0</v>
      </c>
    </row>
    <row r="44" spans="1:4" ht="18" hidden="1" x14ac:dyDescent="0.3">
      <c r="A44" s="9" t="s">
        <v>214</v>
      </c>
      <c r="B44" s="7"/>
      <c r="C44" s="7"/>
      <c r="D44" s="7">
        <f t="shared" si="0"/>
        <v>0</v>
      </c>
    </row>
    <row r="45" spans="1:4" ht="18" x14ac:dyDescent="0.3">
      <c r="A45" s="9" t="s">
        <v>216</v>
      </c>
      <c r="B45" s="7">
        <v>12</v>
      </c>
      <c r="C45" s="7">
        <v>5000</v>
      </c>
      <c r="D45" s="7">
        <f t="shared" si="0"/>
        <v>60000</v>
      </c>
    </row>
    <row r="46" spans="1:4" ht="18" x14ac:dyDescent="0.3">
      <c r="A46" s="9" t="s">
        <v>99</v>
      </c>
      <c r="B46" s="7">
        <v>140</v>
      </c>
      <c r="C46" s="7">
        <v>7500</v>
      </c>
      <c r="D46" s="7">
        <f t="shared" si="0"/>
        <v>1050000</v>
      </c>
    </row>
    <row r="47" spans="1:4" ht="18" hidden="1" x14ac:dyDescent="0.3">
      <c r="A47" s="16" t="s">
        <v>100</v>
      </c>
      <c r="B47" s="7"/>
      <c r="C47" s="7"/>
      <c r="D47" s="7">
        <f t="shared" si="0"/>
        <v>0</v>
      </c>
    </row>
    <row r="48" spans="1:4" ht="18" hidden="1" x14ac:dyDescent="0.3">
      <c r="A48" s="85" t="s">
        <v>103</v>
      </c>
      <c r="B48" s="7"/>
      <c r="C48" s="7"/>
      <c r="D48" s="7">
        <f t="shared" si="0"/>
        <v>0</v>
      </c>
    </row>
    <row r="49" spans="1:4" ht="18" hidden="1" x14ac:dyDescent="0.3">
      <c r="A49" s="9" t="s">
        <v>105</v>
      </c>
      <c r="B49" s="7"/>
      <c r="C49" s="7"/>
      <c r="D49" s="7">
        <f t="shared" si="0"/>
        <v>0</v>
      </c>
    </row>
    <row r="50" spans="1:4" ht="18" hidden="1" x14ac:dyDescent="0.3">
      <c r="A50" s="9" t="s">
        <v>11</v>
      </c>
      <c r="B50" s="7"/>
      <c r="C50" s="7"/>
      <c r="D50" s="7">
        <f t="shared" si="0"/>
        <v>0</v>
      </c>
    </row>
    <row r="51" spans="1:4" ht="18" hidden="1" x14ac:dyDescent="0.3">
      <c r="A51" s="9" t="s">
        <v>12</v>
      </c>
      <c r="B51" s="7"/>
      <c r="C51" s="7"/>
      <c r="D51" s="7">
        <f t="shared" si="0"/>
        <v>0</v>
      </c>
    </row>
    <row r="52" spans="1:4" ht="18" hidden="1" x14ac:dyDescent="0.3">
      <c r="A52" s="12" t="s">
        <v>13</v>
      </c>
      <c r="B52" s="7"/>
      <c r="C52" s="7"/>
      <c r="D52" s="7">
        <f t="shared" si="0"/>
        <v>0</v>
      </c>
    </row>
    <row r="53" spans="1:4" ht="18" hidden="1" x14ac:dyDescent="0.3">
      <c r="A53" s="9" t="s">
        <v>159</v>
      </c>
      <c r="B53" s="7"/>
      <c r="C53" s="7"/>
      <c r="D53" s="7">
        <f t="shared" si="0"/>
        <v>0</v>
      </c>
    </row>
    <row r="54" spans="1:4" ht="18" x14ac:dyDescent="0.3">
      <c r="A54" s="16" t="s">
        <v>160</v>
      </c>
      <c r="B54" s="7">
        <f>18+68+10</f>
        <v>96</v>
      </c>
      <c r="C54" s="7">
        <v>8000</v>
      </c>
      <c r="D54" s="7">
        <f t="shared" si="0"/>
        <v>768000</v>
      </c>
    </row>
    <row r="55" spans="1:4" ht="18" hidden="1" x14ac:dyDescent="0.3">
      <c r="A55" s="9" t="s">
        <v>193</v>
      </c>
      <c r="B55" s="7"/>
      <c r="C55" s="7"/>
      <c r="D55" s="7">
        <f t="shared" si="0"/>
        <v>0</v>
      </c>
    </row>
    <row r="56" spans="1:4" ht="18" x14ac:dyDescent="0.3">
      <c r="A56" s="33" t="s">
        <v>194</v>
      </c>
      <c r="B56" s="7">
        <v>5</v>
      </c>
      <c r="C56" s="7">
        <v>10000</v>
      </c>
      <c r="D56" s="7">
        <f t="shared" si="0"/>
        <v>50000</v>
      </c>
    </row>
    <row r="57" spans="1:4" ht="18" hidden="1" x14ac:dyDescent="0.3">
      <c r="A57" s="9" t="s">
        <v>230</v>
      </c>
      <c r="B57" s="7"/>
      <c r="C57" s="7"/>
      <c r="D57" s="7">
        <f t="shared" si="0"/>
        <v>0</v>
      </c>
    </row>
    <row r="58" spans="1:4" ht="18" hidden="1" x14ac:dyDescent="0.3">
      <c r="A58" s="9" t="s">
        <v>231</v>
      </c>
      <c r="B58" s="7"/>
      <c r="C58" s="7"/>
      <c r="D58" s="7">
        <f t="shared" si="0"/>
        <v>0</v>
      </c>
    </row>
    <row r="59" spans="1:4" ht="18" hidden="1" x14ac:dyDescent="0.3">
      <c r="A59" s="12" t="s">
        <v>20</v>
      </c>
      <c r="B59" s="7"/>
      <c r="C59" s="7"/>
      <c r="D59" s="7">
        <f t="shared" si="0"/>
        <v>0</v>
      </c>
    </row>
    <row r="60" spans="1:4" ht="18" hidden="1" x14ac:dyDescent="0.3">
      <c r="A60" s="12" t="s">
        <v>21</v>
      </c>
      <c r="B60" s="7"/>
      <c r="C60" s="7"/>
      <c r="D60" s="7">
        <f t="shared" si="0"/>
        <v>0</v>
      </c>
    </row>
    <row r="61" spans="1:4" ht="18" hidden="1" x14ac:dyDescent="0.3">
      <c r="A61" s="9" t="s">
        <v>167</v>
      </c>
      <c r="B61" s="7"/>
      <c r="C61" s="7"/>
      <c r="D61" s="7">
        <f t="shared" si="0"/>
        <v>0</v>
      </c>
    </row>
    <row r="62" spans="1:4" ht="18" x14ac:dyDescent="0.3">
      <c r="A62" s="86" t="s">
        <v>168</v>
      </c>
      <c r="B62" s="31">
        <v>30</v>
      </c>
      <c r="C62" s="31">
        <v>16000</v>
      </c>
      <c r="D62" s="7">
        <f t="shared" si="0"/>
        <v>480000</v>
      </c>
    </row>
    <row r="63" spans="1:4" ht="18" x14ac:dyDescent="0.3">
      <c r="A63" s="9" t="s">
        <v>27</v>
      </c>
      <c r="B63" s="7">
        <v>55</v>
      </c>
      <c r="C63" s="7">
        <v>45000</v>
      </c>
      <c r="D63" s="7">
        <f t="shared" si="0"/>
        <v>2475000</v>
      </c>
    </row>
    <row r="64" spans="1:4" ht="18" hidden="1" x14ac:dyDescent="0.3">
      <c r="A64" s="12" t="s">
        <v>28</v>
      </c>
      <c r="B64" s="7"/>
      <c r="C64" s="7"/>
      <c r="D64" s="7">
        <f t="shared" si="0"/>
        <v>0</v>
      </c>
    </row>
    <row r="65" spans="1:4" ht="18" x14ac:dyDescent="0.3">
      <c r="A65" s="12" t="s">
        <v>29</v>
      </c>
      <c r="B65" s="7">
        <v>8</v>
      </c>
      <c r="C65" s="7">
        <v>33000</v>
      </c>
      <c r="D65" s="7">
        <f t="shared" si="0"/>
        <v>264000</v>
      </c>
    </row>
    <row r="66" spans="1:4" ht="18" x14ac:dyDescent="0.3">
      <c r="A66" s="9" t="s">
        <v>195</v>
      </c>
      <c r="B66" s="7">
        <f>180+140</f>
        <v>320</v>
      </c>
      <c r="C66" s="7">
        <v>21000</v>
      </c>
      <c r="D66" s="7">
        <f t="shared" si="0"/>
        <v>6720000</v>
      </c>
    </row>
    <row r="67" spans="1:4" ht="18" x14ac:dyDescent="0.3">
      <c r="A67" s="12" t="s">
        <v>196</v>
      </c>
      <c r="B67" s="7">
        <f>380+120</f>
        <v>500</v>
      </c>
      <c r="C67" s="7">
        <v>21000</v>
      </c>
      <c r="D67" s="7">
        <f t="shared" si="0"/>
        <v>10500000</v>
      </c>
    </row>
    <row r="68" spans="1:4" ht="18" hidden="1" x14ac:dyDescent="0.3">
      <c r="A68" s="9" t="s">
        <v>197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198</v>
      </c>
      <c r="B69" s="7"/>
      <c r="C69" s="7"/>
      <c r="D69" s="7">
        <f t="shared" si="1"/>
        <v>0</v>
      </c>
    </row>
    <row r="70" spans="1:4" ht="18" x14ac:dyDescent="0.3">
      <c r="A70" s="9" t="s">
        <v>267</v>
      </c>
      <c r="B70" s="7">
        <v>8</v>
      </c>
      <c r="C70" s="7">
        <v>8000</v>
      </c>
      <c r="D70" s="7">
        <f t="shared" si="1"/>
        <v>64000</v>
      </c>
    </row>
    <row r="71" spans="1:4" ht="18" hidden="1" x14ac:dyDescent="0.3">
      <c r="A71" s="9" t="s">
        <v>268</v>
      </c>
      <c r="B71" s="7"/>
      <c r="C71" s="7"/>
      <c r="D71" s="7">
        <f t="shared" si="1"/>
        <v>0</v>
      </c>
    </row>
    <row r="72" spans="1:4" ht="18" hidden="1" x14ac:dyDescent="0.3">
      <c r="A72" s="5" t="s">
        <v>2</v>
      </c>
      <c r="B72" s="7"/>
      <c r="C72" s="7"/>
      <c r="D72" s="7">
        <f t="shared" si="1"/>
        <v>0</v>
      </c>
    </row>
    <row r="73" spans="1:4" ht="18" hidden="1" x14ac:dyDescent="0.3">
      <c r="A73" s="8" t="s">
        <v>3</v>
      </c>
      <c r="B73" s="7"/>
      <c r="C73" s="7"/>
      <c r="D73" s="7">
        <f t="shared" si="1"/>
        <v>0</v>
      </c>
    </row>
    <row r="74" spans="1:4" ht="18" hidden="1" x14ac:dyDescent="0.3">
      <c r="A74" s="5" t="s">
        <v>4</v>
      </c>
      <c r="B74" s="7"/>
      <c r="C74" s="7"/>
      <c r="D74" s="7">
        <f t="shared" si="1"/>
        <v>0</v>
      </c>
    </row>
    <row r="75" spans="1:4" ht="18" hidden="1" x14ac:dyDescent="0.3">
      <c r="A75" s="16" t="s">
        <v>55</v>
      </c>
      <c r="B75" s="7"/>
      <c r="C75" s="7"/>
      <c r="D75" s="7">
        <f t="shared" si="1"/>
        <v>0</v>
      </c>
    </row>
    <row r="76" spans="1:4" ht="18" hidden="1" x14ac:dyDescent="0.3">
      <c r="A76" s="13" t="s">
        <v>288</v>
      </c>
      <c r="B76" s="7"/>
      <c r="C76" s="7"/>
      <c r="D76" s="7">
        <f t="shared" si="1"/>
        <v>0</v>
      </c>
    </row>
    <row r="77" spans="1:4" ht="18" hidden="1" x14ac:dyDescent="0.3">
      <c r="A77" s="13" t="s">
        <v>300</v>
      </c>
      <c r="B77" s="7"/>
      <c r="C77" s="7"/>
      <c r="D77" s="7">
        <f t="shared" si="1"/>
        <v>0</v>
      </c>
    </row>
    <row r="78" spans="1:4" ht="18" hidden="1" x14ac:dyDescent="0.3">
      <c r="A78" s="13" t="s">
        <v>301</v>
      </c>
      <c r="B78" s="7"/>
      <c r="C78" s="7"/>
      <c r="D78" s="7">
        <f t="shared" si="1"/>
        <v>0</v>
      </c>
    </row>
    <row r="79" spans="1:4" ht="18" hidden="1" x14ac:dyDescent="0.3">
      <c r="A79" s="13" t="s">
        <v>303</v>
      </c>
      <c r="B79" s="7"/>
      <c r="C79" s="7"/>
      <c r="D79" s="7">
        <f t="shared" si="1"/>
        <v>0</v>
      </c>
    </row>
    <row r="80" spans="1:4" ht="18" hidden="1" x14ac:dyDescent="0.3">
      <c r="A80" s="9" t="s">
        <v>312</v>
      </c>
      <c r="B80" s="37"/>
      <c r="C80" s="37"/>
      <c r="D80" s="7">
        <f t="shared" si="1"/>
        <v>0</v>
      </c>
    </row>
    <row r="81" spans="1:4" ht="18" hidden="1" x14ac:dyDescent="0.3">
      <c r="A81" s="9" t="s">
        <v>79</v>
      </c>
      <c r="B81" s="7"/>
      <c r="C81" s="7"/>
      <c r="D81" s="7">
        <f t="shared" si="1"/>
        <v>0</v>
      </c>
    </row>
    <row r="82" spans="1:4" ht="18" x14ac:dyDescent="0.3">
      <c r="A82" s="9" t="s">
        <v>80</v>
      </c>
      <c r="B82" s="7">
        <f>15+5+20+40</f>
        <v>80</v>
      </c>
      <c r="C82" s="7">
        <v>8500</v>
      </c>
      <c r="D82" s="7">
        <f t="shared" si="1"/>
        <v>680000</v>
      </c>
    </row>
    <row r="83" spans="1:4" ht="18" hidden="1" x14ac:dyDescent="0.3">
      <c r="A83" s="9" t="s">
        <v>81</v>
      </c>
      <c r="B83" s="7"/>
      <c r="C83" s="7"/>
      <c r="D83" s="7">
        <f t="shared" si="1"/>
        <v>0</v>
      </c>
    </row>
    <row r="84" spans="1:4" ht="18" hidden="1" x14ac:dyDescent="0.3">
      <c r="A84" s="9" t="s">
        <v>82</v>
      </c>
      <c r="B84" s="7"/>
      <c r="C84" s="7"/>
      <c r="D84" s="7">
        <f t="shared" si="1"/>
        <v>0</v>
      </c>
    </row>
    <row r="85" spans="1:4" ht="18" hidden="1" x14ac:dyDescent="0.3">
      <c r="A85" s="9" t="s">
        <v>83</v>
      </c>
      <c r="B85" s="7"/>
      <c r="C85" s="7"/>
      <c r="D85" s="7">
        <f t="shared" si="1"/>
        <v>0</v>
      </c>
    </row>
    <row r="86" spans="1:4" ht="18" hidden="1" x14ac:dyDescent="0.3">
      <c r="A86" s="9" t="s">
        <v>170</v>
      </c>
      <c r="B86" s="7"/>
      <c r="C86" s="7"/>
      <c r="D86" s="7">
        <f t="shared" si="1"/>
        <v>0</v>
      </c>
    </row>
    <row r="87" spans="1:4" ht="18" hidden="1" x14ac:dyDescent="0.3">
      <c r="A87" s="34" t="s">
        <v>229</v>
      </c>
      <c r="B87" s="7"/>
      <c r="C87" s="7"/>
      <c r="D87" s="7">
        <f t="shared" si="1"/>
        <v>0</v>
      </c>
    </row>
    <row r="88" spans="1:4" ht="18" hidden="1" x14ac:dyDescent="0.3">
      <c r="A88" s="9" t="s">
        <v>235</v>
      </c>
      <c r="B88" s="7"/>
      <c r="C88" s="7"/>
      <c r="D88" s="7">
        <f t="shared" si="1"/>
        <v>0</v>
      </c>
    </row>
    <row r="89" spans="1:4" ht="18" hidden="1" x14ac:dyDescent="0.3">
      <c r="A89" s="9" t="s">
        <v>236</v>
      </c>
      <c r="B89" s="7"/>
      <c r="C89" s="7"/>
      <c r="D89" s="7">
        <f t="shared" si="1"/>
        <v>0</v>
      </c>
    </row>
    <row r="90" spans="1:4" ht="18" hidden="1" x14ac:dyDescent="0.3">
      <c r="A90" s="9" t="s">
        <v>257</v>
      </c>
      <c r="B90" s="15"/>
      <c r="C90" s="15"/>
      <c r="D90" s="7">
        <f t="shared" si="1"/>
        <v>0</v>
      </c>
    </row>
    <row r="91" spans="1:4" ht="18" hidden="1" x14ac:dyDescent="0.3">
      <c r="A91" s="13" t="s">
        <v>258</v>
      </c>
      <c r="B91" s="7"/>
      <c r="C91" s="7"/>
      <c r="D91" s="7">
        <f t="shared" si="1"/>
        <v>0</v>
      </c>
    </row>
    <row r="92" spans="1:4" ht="18" hidden="1" x14ac:dyDescent="0.3">
      <c r="A92" s="12" t="s">
        <v>286</v>
      </c>
      <c r="B92" s="7"/>
      <c r="C92" s="7"/>
      <c r="D92" s="7">
        <f t="shared" si="1"/>
        <v>0</v>
      </c>
    </row>
    <row r="93" spans="1:4" ht="18" hidden="1" x14ac:dyDescent="0.3">
      <c r="A93" s="16" t="s">
        <v>287</v>
      </c>
      <c r="B93" s="7"/>
      <c r="C93" s="7"/>
      <c r="D93" s="7">
        <f t="shared" si="1"/>
        <v>0</v>
      </c>
    </row>
    <row r="94" spans="1:4" ht="18" hidden="1" x14ac:dyDescent="0.3">
      <c r="A94" s="9" t="s">
        <v>118</v>
      </c>
      <c r="B94" s="7"/>
      <c r="C94" s="7"/>
      <c r="D94" s="7">
        <f t="shared" si="1"/>
        <v>0</v>
      </c>
    </row>
    <row r="95" spans="1:4" ht="18" hidden="1" x14ac:dyDescent="0.3">
      <c r="A95" s="16" t="s">
        <v>36</v>
      </c>
      <c r="B95" s="7"/>
      <c r="C95" s="7"/>
      <c r="D95" s="7">
        <f t="shared" si="1"/>
        <v>0</v>
      </c>
    </row>
    <row r="96" spans="1:4" ht="18" hidden="1" x14ac:dyDescent="0.3">
      <c r="A96" s="9" t="s">
        <v>37</v>
      </c>
      <c r="B96" s="7"/>
      <c r="C96" s="7"/>
      <c r="D96" s="7">
        <f t="shared" si="1"/>
        <v>0</v>
      </c>
    </row>
    <row r="97" spans="1:4" ht="18" hidden="1" x14ac:dyDescent="0.3">
      <c r="A97" s="9" t="s">
        <v>38</v>
      </c>
      <c r="B97" s="7"/>
      <c r="C97" s="7"/>
      <c r="D97" s="7">
        <f t="shared" si="1"/>
        <v>0</v>
      </c>
    </row>
    <row r="98" spans="1:4" ht="18" hidden="1" x14ac:dyDescent="0.3">
      <c r="A98" s="16" t="s">
        <v>276</v>
      </c>
      <c r="B98" s="7"/>
      <c r="C98" s="7"/>
      <c r="D98" s="7">
        <f t="shared" si="1"/>
        <v>0</v>
      </c>
    </row>
    <row r="99" spans="1:4" ht="18" hidden="1" x14ac:dyDescent="0.3">
      <c r="A99" s="16" t="s">
        <v>277</v>
      </c>
      <c r="B99" s="7"/>
      <c r="C99" s="7"/>
      <c r="D99" s="7">
        <f t="shared" si="1"/>
        <v>0</v>
      </c>
    </row>
    <row r="100" spans="1:4" ht="18" hidden="1" x14ac:dyDescent="0.3">
      <c r="A100" s="9" t="s">
        <v>135</v>
      </c>
      <c r="B100" s="15"/>
      <c r="C100" s="15"/>
      <c r="D100" s="7">
        <f t="shared" si="1"/>
        <v>0</v>
      </c>
    </row>
    <row r="101" spans="1:4" ht="18" hidden="1" x14ac:dyDescent="0.3">
      <c r="A101" s="9" t="s">
        <v>136</v>
      </c>
      <c r="B101" s="15"/>
      <c r="C101" s="15"/>
      <c r="D101" s="7">
        <f t="shared" si="1"/>
        <v>0</v>
      </c>
    </row>
    <row r="102" spans="1:4" ht="18" x14ac:dyDescent="0.3">
      <c r="A102" s="22" t="s">
        <v>138</v>
      </c>
      <c r="B102" s="15">
        <v>1</v>
      </c>
      <c r="C102" s="15">
        <v>70000</v>
      </c>
      <c r="D102" s="7">
        <f t="shared" si="1"/>
        <v>70000</v>
      </c>
    </row>
    <row r="103" spans="1:4" ht="18" hidden="1" x14ac:dyDescent="0.3">
      <c r="A103" s="22" t="s">
        <v>139</v>
      </c>
      <c r="B103" s="15"/>
      <c r="C103" s="15"/>
      <c r="D103" s="7">
        <f t="shared" si="1"/>
        <v>0</v>
      </c>
    </row>
    <row r="104" spans="1:4" ht="18" x14ac:dyDescent="0.3">
      <c r="A104" s="22" t="s">
        <v>140</v>
      </c>
      <c r="B104" s="15">
        <v>0.4</v>
      </c>
      <c r="C104" s="15">
        <v>80000</v>
      </c>
      <c r="D104" s="7">
        <f t="shared" si="1"/>
        <v>32000</v>
      </c>
    </row>
    <row r="105" spans="1:4" ht="18" hidden="1" x14ac:dyDescent="0.3">
      <c r="A105" s="9" t="s">
        <v>141</v>
      </c>
      <c r="B105" s="15"/>
      <c r="C105" s="15"/>
      <c r="D105" s="7">
        <f t="shared" si="1"/>
        <v>0</v>
      </c>
    </row>
    <row r="106" spans="1:4" ht="18" hidden="1" x14ac:dyDescent="0.3">
      <c r="A106" s="9" t="s">
        <v>143</v>
      </c>
      <c r="B106" s="15"/>
      <c r="C106" s="15"/>
      <c r="D106" s="7">
        <f t="shared" si="1"/>
        <v>0</v>
      </c>
    </row>
    <row r="107" spans="1:4" ht="18" hidden="1" x14ac:dyDescent="0.3">
      <c r="A107" s="9" t="s">
        <v>144</v>
      </c>
      <c r="B107" s="15"/>
      <c r="C107" s="15"/>
      <c r="D107" s="7">
        <f t="shared" si="1"/>
        <v>0</v>
      </c>
    </row>
    <row r="108" spans="1:4" ht="18" hidden="1" x14ac:dyDescent="0.3">
      <c r="A108" s="9" t="s">
        <v>145</v>
      </c>
      <c r="B108" s="15"/>
      <c r="C108" s="15"/>
      <c r="D108" s="7">
        <f t="shared" si="1"/>
        <v>0</v>
      </c>
    </row>
    <row r="109" spans="1:4" ht="18" hidden="1" x14ac:dyDescent="0.3">
      <c r="A109" s="9" t="s">
        <v>156</v>
      </c>
      <c r="B109" s="15"/>
      <c r="C109" s="15"/>
      <c r="D109" s="7">
        <f t="shared" si="1"/>
        <v>0</v>
      </c>
    </row>
    <row r="110" spans="1:4" ht="18" hidden="1" x14ac:dyDescent="0.3">
      <c r="A110" s="9" t="s">
        <v>157</v>
      </c>
      <c r="B110" s="15"/>
      <c r="C110" s="15"/>
      <c r="D110" s="7">
        <f t="shared" si="1"/>
        <v>0</v>
      </c>
    </row>
    <row r="111" spans="1:4" ht="18" hidden="1" x14ac:dyDescent="0.3">
      <c r="A111" s="9" t="s">
        <v>158</v>
      </c>
      <c r="B111" s="15"/>
      <c r="C111" s="15"/>
      <c r="D111" s="7">
        <f t="shared" si="1"/>
        <v>0</v>
      </c>
    </row>
    <row r="112" spans="1:4" ht="18" hidden="1" x14ac:dyDescent="0.3">
      <c r="A112" s="12" t="s">
        <v>46</v>
      </c>
      <c r="B112" s="7"/>
      <c r="C112" s="7"/>
      <c r="D112" s="7">
        <f t="shared" si="1"/>
        <v>0</v>
      </c>
    </row>
    <row r="113" spans="1:4" ht="18" x14ac:dyDescent="0.3">
      <c r="A113" s="9" t="s">
        <v>56</v>
      </c>
      <c r="B113" s="7">
        <v>32</v>
      </c>
      <c r="C113" s="7">
        <v>6000</v>
      </c>
      <c r="D113" s="7">
        <f t="shared" si="1"/>
        <v>192000</v>
      </c>
    </row>
    <row r="114" spans="1:4" ht="18" hidden="1" x14ac:dyDescent="0.3">
      <c r="A114" s="9" t="s">
        <v>69</v>
      </c>
      <c r="B114" s="7"/>
      <c r="C114" s="7"/>
      <c r="D114" s="7">
        <f t="shared" si="1"/>
        <v>0</v>
      </c>
    </row>
    <row r="115" spans="1:4" ht="18" hidden="1" x14ac:dyDescent="0.3">
      <c r="A115" s="12" t="s">
        <v>70</v>
      </c>
      <c r="B115" s="7"/>
      <c r="C115" s="7"/>
      <c r="D115" s="7">
        <f t="shared" si="1"/>
        <v>0</v>
      </c>
    </row>
    <row r="116" spans="1:4" ht="18" hidden="1" x14ac:dyDescent="0.3">
      <c r="A116" s="9" t="s">
        <v>15</v>
      </c>
      <c r="B116" s="7"/>
      <c r="C116" s="7"/>
      <c r="D116" s="7">
        <f t="shared" si="1"/>
        <v>0</v>
      </c>
    </row>
    <row r="117" spans="1:4" ht="18" hidden="1" x14ac:dyDescent="0.3">
      <c r="A117" s="9" t="s">
        <v>265</v>
      </c>
      <c r="B117" s="7"/>
      <c r="C117" s="7"/>
      <c r="D117" s="7">
        <f t="shared" si="1"/>
        <v>0</v>
      </c>
    </row>
    <row r="118" spans="1:4" ht="18" hidden="1" x14ac:dyDescent="0.3">
      <c r="A118" s="9" t="s">
        <v>294</v>
      </c>
      <c r="B118" s="7"/>
      <c r="C118" s="7"/>
      <c r="D118" s="7">
        <f t="shared" si="1"/>
        <v>0</v>
      </c>
    </row>
    <row r="119" spans="1:4" ht="18" hidden="1" x14ac:dyDescent="0.3">
      <c r="A119" s="9" t="s">
        <v>19</v>
      </c>
      <c r="B119" s="7"/>
      <c r="C119" s="7"/>
      <c r="D119" s="7">
        <f t="shared" si="1"/>
        <v>0</v>
      </c>
    </row>
    <row r="120" spans="1:4" ht="18" hidden="1" x14ac:dyDescent="0.3">
      <c r="A120" s="9" t="s">
        <v>34</v>
      </c>
      <c r="B120" s="7"/>
      <c r="C120" s="7"/>
      <c r="D120" s="7">
        <f t="shared" si="1"/>
        <v>0</v>
      </c>
    </row>
    <row r="121" spans="1:4" ht="18" hidden="1" x14ac:dyDescent="0.3">
      <c r="A121" s="11" t="s">
        <v>42</v>
      </c>
      <c r="B121" s="7"/>
      <c r="C121" s="7"/>
      <c r="D121" s="7">
        <f t="shared" si="1"/>
        <v>0</v>
      </c>
    </row>
    <row r="122" spans="1:4" ht="18" hidden="1" x14ac:dyDescent="0.3">
      <c r="A122" s="13" t="s">
        <v>43</v>
      </c>
      <c r="B122" s="7"/>
      <c r="C122" s="7"/>
      <c r="D122" s="7">
        <f t="shared" si="1"/>
        <v>0</v>
      </c>
    </row>
    <row r="123" spans="1:4" ht="18" hidden="1" x14ac:dyDescent="0.3">
      <c r="A123" s="10" t="s">
        <v>119</v>
      </c>
      <c r="B123" s="7"/>
      <c r="C123" s="7"/>
      <c r="D123" s="7">
        <f t="shared" si="1"/>
        <v>0</v>
      </c>
    </row>
    <row r="124" spans="1:4" ht="18" hidden="1" x14ac:dyDescent="0.3">
      <c r="A124" s="13" t="s">
        <v>120</v>
      </c>
      <c r="B124" s="7"/>
      <c r="C124" s="7"/>
      <c r="D124" s="7">
        <f t="shared" si="1"/>
        <v>0</v>
      </c>
    </row>
    <row r="125" spans="1:4" ht="18" hidden="1" x14ac:dyDescent="0.3">
      <c r="A125" s="12" t="s">
        <v>121</v>
      </c>
      <c r="B125" s="15"/>
      <c r="C125" s="15"/>
      <c r="D125" s="7">
        <f t="shared" si="1"/>
        <v>0</v>
      </c>
    </row>
    <row r="126" spans="1:4" ht="18" hidden="1" x14ac:dyDescent="0.3">
      <c r="A126" s="12" t="s">
        <v>122</v>
      </c>
      <c r="B126" s="15"/>
      <c r="C126" s="15"/>
      <c r="D126" s="7">
        <f t="shared" si="1"/>
        <v>0</v>
      </c>
    </row>
    <row r="127" spans="1:4" ht="18" hidden="1" x14ac:dyDescent="0.3">
      <c r="A127" s="12" t="s">
        <v>123</v>
      </c>
      <c r="B127" s="15"/>
      <c r="C127" s="15"/>
      <c r="D127" s="7">
        <f t="shared" si="1"/>
        <v>0</v>
      </c>
    </row>
    <row r="128" spans="1:4" ht="18" hidden="1" x14ac:dyDescent="0.3">
      <c r="A128" s="12" t="s">
        <v>124</v>
      </c>
      <c r="B128" s="26"/>
      <c r="C128" s="26"/>
      <c r="D128" s="7">
        <f t="shared" si="1"/>
        <v>0</v>
      </c>
    </row>
    <row r="129" spans="1:4" ht="18" hidden="1" x14ac:dyDescent="0.3">
      <c r="A129" s="9" t="s">
        <v>142</v>
      </c>
      <c r="B129" s="15"/>
      <c r="C129" s="15"/>
      <c r="D129" s="7">
        <f t="shared" si="1"/>
        <v>0</v>
      </c>
    </row>
    <row r="130" spans="1:4" ht="18" hidden="1" x14ac:dyDescent="0.3">
      <c r="A130" s="16" t="s">
        <v>217</v>
      </c>
      <c r="B130" s="7"/>
      <c r="C130" s="7"/>
      <c r="D130" s="7">
        <f t="shared" si="1"/>
        <v>0</v>
      </c>
    </row>
    <row r="131" spans="1:4" ht="18" hidden="1" x14ac:dyDescent="0.3">
      <c r="A131" s="16" t="s">
        <v>218</v>
      </c>
      <c r="B131" s="7"/>
      <c r="C131" s="7"/>
      <c r="D131" s="7">
        <f t="shared" si="1"/>
        <v>0</v>
      </c>
    </row>
    <row r="132" spans="1:4" ht="18" hidden="1" x14ac:dyDescent="0.3">
      <c r="A132" s="16" t="s">
        <v>219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6" t="s">
        <v>220</v>
      </c>
      <c r="B133" s="7"/>
      <c r="C133" s="7"/>
      <c r="D133" s="7">
        <f t="shared" si="2"/>
        <v>0</v>
      </c>
    </row>
    <row r="134" spans="1:4" ht="18" hidden="1" x14ac:dyDescent="0.3">
      <c r="A134" s="9" t="s">
        <v>221</v>
      </c>
      <c r="B134" s="7"/>
      <c r="C134" s="7"/>
      <c r="D134" s="7">
        <f t="shared" si="2"/>
        <v>0</v>
      </c>
    </row>
    <row r="135" spans="1:4" ht="18" hidden="1" x14ac:dyDescent="0.3">
      <c r="A135" s="9" t="s">
        <v>222</v>
      </c>
      <c r="B135" s="7"/>
      <c r="C135" s="7"/>
      <c r="D135" s="7">
        <f t="shared" si="2"/>
        <v>0</v>
      </c>
    </row>
    <row r="136" spans="1:4" ht="18" hidden="1" x14ac:dyDescent="0.3">
      <c r="A136" s="16" t="s">
        <v>223</v>
      </c>
      <c r="B136" s="7"/>
      <c r="C136" s="7"/>
      <c r="D136" s="7">
        <f t="shared" si="2"/>
        <v>0</v>
      </c>
    </row>
    <row r="137" spans="1:4" ht="18" hidden="1" x14ac:dyDescent="0.3">
      <c r="A137" s="16" t="s">
        <v>224</v>
      </c>
      <c r="B137" s="7"/>
      <c r="C137" s="7"/>
      <c r="D137" s="7">
        <f t="shared" si="2"/>
        <v>0</v>
      </c>
    </row>
    <row r="138" spans="1:4" ht="18" hidden="1" x14ac:dyDescent="0.3">
      <c r="A138" s="9" t="s">
        <v>237</v>
      </c>
      <c r="B138" s="15"/>
      <c r="C138" s="15"/>
      <c r="D138" s="7">
        <f t="shared" si="2"/>
        <v>0</v>
      </c>
    </row>
    <row r="139" spans="1:4" ht="18" hidden="1" x14ac:dyDescent="0.3">
      <c r="A139" s="9" t="s">
        <v>239</v>
      </c>
      <c r="B139" s="15"/>
      <c r="C139" s="15"/>
      <c r="D139" s="7">
        <f t="shared" si="2"/>
        <v>0</v>
      </c>
    </row>
    <row r="140" spans="1:4" ht="18" hidden="1" x14ac:dyDescent="0.3">
      <c r="A140" s="12" t="s">
        <v>274</v>
      </c>
      <c r="B140" s="15"/>
      <c r="C140" s="15"/>
      <c r="D140" s="7">
        <f t="shared" si="2"/>
        <v>0</v>
      </c>
    </row>
    <row r="141" spans="1:4" ht="18" x14ac:dyDescent="0.3">
      <c r="A141" s="9" t="s">
        <v>284</v>
      </c>
      <c r="B141" s="7">
        <v>27</v>
      </c>
      <c r="C141" s="7">
        <v>12000</v>
      </c>
      <c r="D141" s="7">
        <f t="shared" si="2"/>
        <v>324000</v>
      </c>
    </row>
    <row r="142" spans="1:4" ht="18" hidden="1" x14ac:dyDescent="0.3">
      <c r="A142" s="13" t="s">
        <v>285</v>
      </c>
      <c r="B142" s="7"/>
      <c r="C142" s="7"/>
      <c r="D142" s="7">
        <f t="shared" si="2"/>
        <v>0</v>
      </c>
    </row>
    <row r="143" spans="1:4" ht="18" hidden="1" x14ac:dyDescent="0.3">
      <c r="A143" s="12" t="s">
        <v>295</v>
      </c>
      <c r="B143" s="7"/>
      <c r="C143" s="7"/>
      <c r="D143" s="7">
        <f t="shared" si="2"/>
        <v>0</v>
      </c>
    </row>
    <row r="144" spans="1:4" ht="18" hidden="1" x14ac:dyDescent="0.3">
      <c r="A144" s="9" t="s">
        <v>199</v>
      </c>
      <c r="B144" s="7"/>
      <c r="C144" s="7"/>
      <c r="D144" s="7">
        <f t="shared" si="2"/>
        <v>0</v>
      </c>
    </row>
    <row r="145" spans="1:4" ht="18" hidden="1" x14ac:dyDescent="0.3">
      <c r="A145" s="34" t="s">
        <v>200</v>
      </c>
      <c r="B145" s="7"/>
      <c r="C145" s="7"/>
      <c r="D145" s="7">
        <f t="shared" si="2"/>
        <v>0</v>
      </c>
    </row>
    <row r="146" spans="1:4" ht="18" hidden="1" x14ac:dyDescent="0.3">
      <c r="A146" s="34" t="s">
        <v>201</v>
      </c>
      <c r="B146" s="7"/>
      <c r="C146" s="7"/>
      <c r="D146" s="7">
        <f t="shared" si="2"/>
        <v>0</v>
      </c>
    </row>
    <row r="147" spans="1:4" ht="18" hidden="1" x14ac:dyDescent="0.3">
      <c r="A147" s="9" t="s">
        <v>35</v>
      </c>
      <c r="B147" s="7"/>
      <c r="C147" s="7"/>
      <c r="D147" s="7">
        <f t="shared" si="2"/>
        <v>0</v>
      </c>
    </row>
    <row r="148" spans="1:4" ht="18" hidden="1" x14ac:dyDescent="0.3">
      <c r="A148" s="9" t="s">
        <v>270</v>
      </c>
      <c r="B148" s="7"/>
      <c r="C148" s="7"/>
      <c r="D148" s="7">
        <f t="shared" si="2"/>
        <v>0</v>
      </c>
    </row>
    <row r="149" spans="1:4" ht="18" hidden="1" x14ac:dyDescent="0.3">
      <c r="A149" s="9" t="s">
        <v>47</v>
      </c>
      <c r="B149" s="7"/>
      <c r="C149" s="7"/>
      <c r="D149" s="7">
        <f t="shared" si="2"/>
        <v>0</v>
      </c>
    </row>
    <row r="150" spans="1:4" ht="18" hidden="1" x14ac:dyDescent="0.3">
      <c r="A150" s="16" t="s">
        <v>48</v>
      </c>
      <c r="B150" s="7"/>
      <c r="C150" s="7"/>
      <c r="D150" s="7">
        <f t="shared" si="2"/>
        <v>0</v>
      </c>
    </row>
    <row r="151" spans="1:4" ht="18" x14ac:dyDescent="0.3">
      <c r="A151" s="16" t="s">
        <v>49</v>
      </c>
      <c r="B151" s="7">
        <v>7</v>
      </c>
      <c r="C151" s="7">
        <v>4200</v>
      </c>
      <c r="D151" s="7">
        <f t="shared" si="2"/>
        <v>29400</v>
      </c>
    </row>
    <row r="152" spans="1:4" ht="18" hidden="1" x14ac:dyDescent="0.3">
      <c r="A152" s="16" t="s">
        <v>50</v>
      </c>
      <c r="B152" s="7"/>
      <c r="C152" s="7"/>
      <c r="D152" s="7">
        <f t="shared" si="2"/>
        <v>0</v>
      </c>
    </row>
    <row r="153" spans="1:4" ht="18" hidden="1" x14ac:dyDescent="0.3">
      <c r="A153" s="9" t="s">
        <v>51</v>
      </c>
      <c r="B153" s="7"/>
      <c r="C153" s="7"/>
      <c r="D153" s="7">
        <f t="shared" si="2"/>
        <v>0</v>
      </c>
    </row>
    <row r="154" spans="1:4" ht="18" hidden="1" x14ac:dyDescent="0.3">
      <c r="A154" s="11" t="s">
        <v>52</v>
      </c>
      <c r="B154" s="7"/>
      <c r="C154" s="7"/>
      <c r="D154" s="7">
        <f t="shared" si="2"/>
        <v>0</v>
      </c>
    </row>
    <row r="155" spans="1:4" ht="18" hidden="1" x14ac:dyDescent="0.3">
      <c r="A155" s="9" t="s">
        <v>53</v>
      </c>
      <c r="B155" s="7"/>
      <c r="C155" s="7"/>
      <c r="D155" s="7">
        <f t="shared" si="2"/>
        <v>0</v>
      </c>
    </row>
    <row r="156" spans="1:4" ht="18" hidden="1" x14ac:dyDescent="0.3">
      <c r="A156" s="9" t="s">
        <v>54</v>
      </c>
      <c r="B156" s="7"/>
      <c r="C156" s="7"/>
      <c r="D156" s="7">
        <f t="shared" si="2"/>
        <v>0</v>
      </c>
    </row>
    <row r="157" spans="1:4" ht="18" hidden="1" x14ac:dyDescent="0.3">
      <c r="A157" s="9" t="s">
        <v>58</v>
      </c>
      <c r="B157" s="7"/>
      <c r="C157" s="7"/>
      <c r="D157" s="7">
        <f t="shared" si="2"/>
        <v>0</v>
      </c>
    </row>
    <row r="158" spans="1:4" ht="18" hidden="1" x14ac:dyDescent="0.3">
      <c r="A158" s="17" t="s">
        <v>59</v>
      </c>
      <c r="B158" s="7"/>
      <c r="C158" s="7"/>
      <c r="D158" s="7">
        <f t="shared" si="2"/>
        <v>0</v>
      </c>
    </row>
    <row r="159" spans="1:4" ht="18" hidden="1" x14ac:dyDescent="0.3">
      <c r="A159" s="19" t="s">
        <v>60</v>
      </c>
      <c r="B159" s="7"/>
      <c r="C159" s="7"/>
      <c r="D159" s="7">
        <f t="shared" si="2"/>
        <v>0</v>
      </c>
    </row>
    <row r="160" spans="1:4" ht="18" hidden="1" x14ac:dyDescent="0.3">
      <c r="A160" s="9" t="s">
        <v>146</v>
      </c>
      <c r="B160" s="7"/>
      <c r="C160" s="7"/>
      <c r="D160" s="7">
        <f t="shared" si="2"/>
        <v>0</v>
      </c>
    </row>
    <row r="161" spans="1:4" ht="18" hidden="1" x14ac:dyDescent="0.3">
      <c r="A161" s="9" t="s">
        <v>147</v>
      </c>
      <c r="B161" s="7"/>
      <c r="C161" s="7"/>
      <c r="D161" s="7">
        <f t="shared" si="2"/>
        <v>0</v>
      </c>
    </row>
    <row r="162" spans="1:4" ht="18" hidden="1" x14ac:dyDescent="0.3">
      <c r="A162" s="9" t="s">
        <v>148</v>
      </c>
      <c r="B162" s="7"/>
      <c r="C162" s="7"/>
      <c r="D162" s="7">
        <f t="shared" si="2"/>
        <v>0</v>
      </c>
    </row>
    <row r="163" spans="1:4" ht="18" hidden="1" x14ac:dyDescent="0.3">
      <c r="A163" s="9" t="s">
        <v>149</v>
      </c>
      <c r="B163" s="7"/>
      <c r="C163" s="7"/>
      <c r="D163" s="7">
        <f t="shared" si="2"/>
        <v>0</v>
      </c>
    </row>
    <row r="164" spans="1:4" ht="18" hidden="1" x14ac:dyDescent="0.3">
      <c r="A164" s="9" t="s">
        <v>150</v>
      </c>
      <c r="B164" s="7"/>
      <c r="C164" s="7"/>
      <c r="D164" s="7">
        <f t="shared" si="2"/>
        <v>0</v>
      </c>
    </row>
    <row r="165" spans="1:4" ht="18" hidden="1" x14ac:dyDescent="0.3">
      <c r="A165" s="16" t="s">
        <v>151</v>
      </c>
      <c r="B165" s="7"/>
      <c r="C165" s="7"/>
      <c r="D165" s="7">
        <f t="shared" si="2"/>
        <v>0</v>
      </c>
    </row>
    <row r="166" spans="1:4" ht="18" hidden="1" x14ac:dyDescent="0.3">
      <c r="A166" s="9" t="s">
        <v>71</v>
      </c>
      <c r="B166" s="7"/>
      <c r="C166" s="7"/>
      <c r="D166" s="7">
        <f t="shared" si="2"/>
        <v>0</v>
      </c>
    </row>
    <row r="167" spans="1:4" ht="18" x14ac:dyDescent="0.3">
      <c r="A167" s="13" t="s">
        <v>72</v>
      </c>
      <c r="B167" s="7">
        <f>26+108+36-146</f>
        <v>24</v>
      </c>
      <c r="C167" s="7">
        <v>12000</v>
      </c>
      <c r="D167" s="7">
        <f t="shared" si="2"/>
        <v>288000</v>
      </c>
    </row>
    <row r="168" spans="1:4" ht="18" x14ac:dyDescent="0.3">
      <c r="A168" s="9" t="s">
        <v>73</v>
      </c>
      <c r="B168" s="7">
        <v>60</v>
      </c>
      <c r="C168" s="7">
        <v>15000</v>
      </c>
      <c r="D168" s="7">
        <f t="shared" si="2"/>
        <v>900000</v>
      </c>
    </row>
    <row r="169" spans="1:4" ht="18" x14ac:dyDescent="0.3">
      <c r="A169" s="9" t="s">
        <v>74</v>
      </c>
      <c r="B169" s="7">
        <v>15</v>
      </c>
      <c r="C169" s="7">
        <v>12000</v>
      </c>
      <c r="D169" s="7">
        <f t="shared" si="2"/>
        <v>180000</v>
      </c>
    </row>
    <row r="170" spans="1:4" ht="18" hidden="1" x14ac:dyDescent="0.3">
      <c r="A170" s="9" t="s">
        <v>75</v>
      </c>
      <c r="B170" s="7"/>
      <c r="C170" s="7"/>
      <c r="D170" s="7">
        <f t="shared" si="2"/>
        <v>0</v>
      </c>
    </row>
    <row r="171" spans="1:4" ht="18" hidden="1" x14ac:dyDescent="0.3">
      <c r="A171" s="13" t="s">
        <v>89</v>
      </c>
      <c r="B171" s="7"/>
      <c r="C171" s="7"/>
      <c r="D171" s="7">
        <f t="shared" si="2"/>
        <v>0</v>
      </c>
    </row>
    <row r="172" spans="1:4" ht="18" hidden="1" x14ac:dyDescent="0.3">
      <c r="A172" s="9" t="s">
        <v>297</v>
      </c>
      <c r="B172" s="7"/>
      <c r="C172" s="7"/>
      <c r="D172" s="7">
        <f t="shared" si="2"/>
        <v>0</v>
      </c>
    </row>
    <row r="173" spans="1:4" ht="18" hidden="1" x14ac:dyDescent="0.3">
      <c r="A173" s="12" t="s">
        <v>311</v>
      </c>
      <c r="B173" s="7"/>
      <c r="C173" s="7"/>
      <c r="D173" s="7">
        <f t="shared" si="2"/>
        <v>0</v>
      </c>
    </row>
    <row r="174" spans="1:4" ht="18" hidden="1" x14ac:dyDescent="0.3">
      <c r="A174" s="9" t="s">
        <v>314</v>
      </c>
      <c r="B174" s="7"/>
      <c r="C174" s="7"/>
      <c r="D174" s="7">
        <f t="shared" si="2"/>
        <v>0</v>
      </c>
    </row>
    <row r="175" spans="1:4" ht="18" hidden="1" x14ac:dyDescent="0.3">
      <c r="A175" s="21" t="s">
        <v>86</v>
      </c>
      <c r="B175" s="7"/>
      <c r="C175" s="7"/>
      <c r="D175" s="7">
        <f t="shared" si="2"/>
        <v>0</v>
      </c>
    </row>
    <row r="176" spans="1:4" ht="18" hidden="1" x14ac:dyDescent="0.3">
      <c r="A176" s="21" t="s">
        <v>87</v>
      </c>
      <c r="B176" s="7"/>
      <c r="C176" s="7"/>
      <c r="D176" s="7">
        <f t="shared" si="2"/>
        <v>0</v>
      </c>
    </row>
    <row r="177" spans="1:4" ht="18" hidden="1" x14ac:dyDescent="0.3">
      <c r="A177" s="11" t="s">
        <v>88</v>
      </c>
      <c r="B177" s="7"/>
      <c r="C177" s="7"/>
      <c r="D177" s="7">
        <f t="shared" si="2"/>
        <v>0</v>
      </c>
    </row>
    <row r="178" spans="1:4" ht="18" hidden="1" x14ac:dyDescent="0.3">
      <c r="A178" s="12" t="s">
        <v>175</v>
      </c>
      <c r="B178" s="7"/>
      <c r="C178" s="7"/>
      <c r="D178" s="7">
        <f t="shared" si="2"/>
        <v>0</v>
      </c>
    </row>
    <row r="179" spans="1:4" ht="18" hidden="1" x14ac:dyDescent="0.3">
      <c r="A179" s="12" t="s">
        <v>176</v>
      </c>
      <c r="B179" s="7"/>
      <c r="C179" s="7"/>
      <c r="D179" s="7">
        <f t="shared" si="2"/>
        <v>0</v>
      </c>
    </row>
    <row r="180" spans="1:4" ht="18" hidden="1" x14ac:dyDescent="0.3">
      <c r="A180" s="12" t="s">
        <v>177</v>
      </c>
      <c r="B180" s="7"/>
      <c r="C180" s="7"/>
      <c r="D180" s="7">
        <f t="shared" si="2"/>
        <v>0</v>
      </c>
    </row>
    <row r="181" spans="1:4" ht="18" x14ac:dyDescent="0.3">
      <c r="A181" s="9" t="s">
        <v>178</v>
      </c>
      <c r="B181" s="7">
        <v>240</v>
      </c>
      <c r="C181" s="7">
        <v>2100</v>
      </c>
      <c r="D181" s="7">
        <f t="shared" si="2"/>
        <v>504000</v>
      </c>
    </row>
    <row r="182" spans="1:4" ht="18" hidden="1" x14ac:dyDescent="0.3">
      <c r="A182" s="12" t="s">
        <v>179</v>
      </c>
      <c r="B182" s="7"/>
      <c r="C182" s="7"/>
      <c r="D182" s="7">
        <f t="shared" si="2"/>
        <v>0</v>
      </c>
    </row>
    <row r="183" spans="1:4" ht="18" x14ac:dyDescent="0.3">
      <c r="A183" s="12" t="s">
        <v>180</v>
      </c>
      <c r="B183" s="7">
        <v>2</v>
      </c>
      <c r="C183" s="7">
        <v>20000</v>
      </c>
      <c r="D183" s="7">
        <f t="shared" si="2"/>
        <v>40000</v>
      </c>
    </row>
    <row r="184" spans="1:4" ht="18" hidden="1" x14ac:dyDescent="0.3">
      <c r="A184" s="12" t="s">
        <v>181</v>
      </c>
      <c r="B184" s="7"/>
      <c r="C184" s="7"/>
      <c r="D184" s="7">
        <f t="shared" si="2"/>
        <v>0</v>
      </c>
    </row>
    <row r="185" spans="1:4" ht="18" hidden="1" x14ac:dyDescent="0.3">
      <c r="A185" s="9" t="s">
        <v>182</v>
      </c>
      <c r="B185" s="7"/>
      <c r="C185" s="7"/>
      <c r="D185" s="7">
        <f t="shared" si="2"/>
        <v>0</v>
      </c>
    </row>
    <row r="186" spans="1:4" ht="18" x14ac:dyDescent="0.3">
      <c r="A186" s="9" t="s">
        <v>206</v>
      </c>
      <c r="B186" s="7">
        <f>13+20</f>
        <v>33</v>
      </c>
      <c r="C186" s="7">
        <v>8000</v>
      </c>
      <c r="D186" s="7">
        <f t="shared" si="2"/>
        <v>264000</v>
      </c>
    </row>
    <row r="187" spans="1:4" ht="18" hidden="1" x14ac:dyDescent="0.3">
      <c r="A187" s="9" t="s">
        <v>207</v>
      </c>
      <c r="B187" s="7"/>
      <c r="C187" s="7"/>
      <c r="D187" s="7">
        <f t="shared" si="2"/>
        <v>0</v>
      </c>
    </row>
    <row r="188" spans="1:4" ht="18" hidden="1" x14ac:dyDescent="0.3">
      <c r="A188" s="9" t="s">
        <v>208</v>
      </c>
      <c r="B188" s="7"/>
      <c r="C188" s="7"/>
      <c r="D188" s="7">
        <f t="shared" si="2"/>
        <v>0</v>
      </c>
    </row>
    <row r="189" spans="1:4" ht="18" hidden="1" x14ac:dyDescent="0.3">
      <c r="A189" s="9" t="s">
        <v>209</v>
      </c>
      <c r="B189" s="7"/>
      <c r="C189" s="7"/>
      <c r="D189" s="7">
        <f t="shared" si="2"/>
        <v>0</v>
      </c>
    </row>
    <row r="190" spans="1:4" ht="18" hidden="1" x14ac:dyDescent="0.3">
      <c r="A190" s="9" t="s">
        <v>101</v>
      </c>
      <c r="B190" s="7"/>
      <c r="C190" s="7"/>
      <c r="D190" s="7">
        <f t="shared" si="2"/>
        <v>0</v>
      </c>
    </row>
    <row r="191" spans="1:4" ht="18" hidden="1" x14ac:dyDescent="0.3">
      <c r="A191" s="9" t="s">
        <v>102</v>
      </c>
      <c r="B191" s="7"/>
      <c r="C191" s="7"/>
      <c r="D191" s="7">
        <f t="shared" si="2"/>
        <v>0</v>
      </c>
    </row>
    <row r="192" spans="1:4" ht="18" hidden="1" x14ac:dyDescent="0.3">
      <c r="A192" s="9" t="s">
        <v>84</v>
      </c>
      <c r="B192" s="7"/>
      <c r="C192" s="7"/>
      <c r="D192" s="7">
        <f t="shared" si="2"/>
        <v>0</v>
      </c>
    </row>
    <row r="193" spans="1:4" ht="18" hidden="1" x14ac:dyDescent="0.3">
      <c r="A193" s="21" t="s">
        <v>85</v>
      </c>
      <c r="B193" s="7"/>
      <c r="C193" s="7"/>
      <c r="D193" s="7">
        <f t="shared" si="2"/>
        <v>0</v>
      </c>
    </row>
    <row r="194" spans="1:4" ht="18" hidden="1" x14ac:dyDescent="0.3">
      <c r="A194" s="5" t="s">
        <v>5</v>
      </c>
      <c r="B194" s="7"/>
      <c r="C194" s="7"/>
      <c r="D194" s="7">
        <f t="shared" si="2"/>
        <v>0</v>
      </c>
    </row>
    <row r="195" spans="1:4" ht="18" hidden="1" x14ac:dyDescent="0.3">
      <c r="A195" s="9" t="s">
        <v>6</v>
      </c>
      <c r="B195" s="7"/>
      <c r="C195" s="7"/>
      <c r="D195" s="7">
        <f t="shared" si="2"/>
        <v>0</v>
      </c>
    </row>
    <row r="196" spans="1:4" ht="18" hidden="1" x14ac:dyDescent="0.3">
      <c r="A196" s="5" t="s">
        <v>9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9" t="s">
        <v>161</v>
      </c>
      <c r="B197" s="7"/>
      <c r="C197" s="7"/>
      <c r="D197" s="7">
        <f t="shared" si="3"/>
        <v>0</v>
      </c>
    </row>
    <row r="198" spans="1:4" ht="18" hidden="1" x14ac:dyDescent="0.3">
      <c r="A198" s="12" t="s">
        <v>162</v>
      </c>
      <c r="B198" s="7"/>
      <c r="C198" s="7"/>
      <c r="D198" s="7">
        <f t="shared" si="3"/>
        <v>0</v>
      </c>
    </row>
    <row r="199" spans="1:4" ht="18" x14ac:dyDescent="0.3">
      <c r="A199" s="9" t="s">
        <v>163</v>
      </c>
      <c r="B199" s="7">
        <v>216</v>
      </c>
      <c r="C199" s="7">
        <v>7000</v>
      </c>
      <c r="D199" s="7">
        <f t="shared" si="3"/>
        <v>1512000</v>
      </c>
    </row>
    <row r="200" spans="1:4" ht="18" hidden="1" x14ac:dyDescent="0.3">
      <c r="A200" s="9" t="s">
        <v>164</v>
      </c>
      <c r="B200" s="7"/>
      <c r="C200" s="7"/>
      <c r="D200" s="7">
        <f t="shared" si="3"/>
        <v>0</v>
      </c>
    </row>
    <row r="201" spans="1:4" ht="18" hidden="1" x14ac:dyDescent="0.3">
      <c r="A201" s="9" t="s">
        <v>165</v>
      </c>
      <c r="B201" s="7"/>
      <c r="C201" s="7"/>
      <c r="D201" s="7">
        <f t="shared" si="3"/>
        <v>0</v>
      </c>
    </row>
    <row r="202" spans="1:4" ht="18" hidden="1" x14ac:dyDescent="0.3">
      <c r="A202" s="19" t="s">
        <v>166</v>
      </c>
      <c r="B202" s="7"/>
      <c r="C202" s="7"/>
      <c r="D202" s="7">
        <f t="shared" si="3"/>
        <v>0</v>
      </c>
    </row>
    <row r="203" spans="1:4" ht="18" hidden="1" x14ac:dyDescent="0.3">
      <c r="A203" s="12" t="s">
        <v>226</v>
      </c>
      <c r="B203" s="7"/>
      <c r="C203" s="7"/>
      <c r="D203" s="7">
        <f t="shared" si="3"/>
        <v>0</v>
      </c>
    </row>
    <row r="204" spans="1:4" ht="18" x14ac:dyDescent="0.3">
      <c r="A204" s="12" t="s">
        <v>14</v>
      </c>
      <c r="B204" s="7">
        <v>33</v>
      </c>
      <c r="C204" s="7">
        <v>10000</v>
      </c>
      <c r="D204" s="7">
        <f t="shared" si="3"/>
        <v>330000</v>
      </c>
    </row>
    <row r="205" spans="1:4" ht="18" hidden="1" x14ac:dyDescent="0.3">
      <c r="A205" s="11" t="s">
        <v>90</v>
      </c>
      <c r="B205" s="7"/>
      <c r="C205" s="7"/>
      <c r="D205" s="7">
        <f t="shared" si="3"/>
        <v>0</v>
      </c>
    </row>
    <row r="206" spans="1:4" ht="18" hidden="1" x14ac:dyDescent="0.3">
      <c r="A206" s="11" t="s">
        <v>93</v>
      </c>
      <c r="B206" s="7"/>
      <c r="C206" s="7"/>
      <c r="D206" s="7">
        <f t="shared" si="3"/>
        <v>0</v>
      </c>
    </row>
    <row r="207" spans="1:4" ht="18" hidden="1" x14ac:dyDescent="0.3">
      <c r="A207" s="11" t="s">
        <v>94</v>
      </c>
      <c r="B207" s="7"/>
      <c r="C207" s="7"/>
      <c r="D207" s="7">
        <f t="shared" si="3"/>
        <v>0</v>
      </c>
    </row>
    <row r="208" spans="1:4" ht="18" hidden="1" x14ac:dyDescent="0.3">
      <c r="A208" s="11" t="s">
        <v>98</v>
      </c>
      <c r="B208" s="7"/>
      <c r="C208" s="7"/>
      <c r="D208" s="7">
        <f t="shared" si="3"/>
        <v>0</v>
      </c>
    </row>
    <row r="209" spans="1:4" ht="18" hidden="1" x14ac:dyDescent="0.3">
      <c r="A209" s="9" t="s">
        <v>109</v>
      </c>
      <c r="B209" s="7"/>
      <c r="C209" s="7"/>
      <c r="D209" s="7">
        <f t="shared" si="3"/>
        <v>0</v>
      </c>
    </row>
    <row r="210" spans="1:4" ht="18" hidden="1" x14ac:dyDescent="0.3">
      <c r="A210" s="9" t="s">
        <v>110</v>
      </c>
      <c r="B210" s="7"/>
      <c r="C210" s="7"/>
      <c r="D210" s="7">
        <f t="shared" si="3"/>
        <v>0</v>
      </c>
    </row>
    <row r="211" spans="1:4" ht="18" hidden="1" x14ac:dyDescent="0.3">
      <c r="A211" s="9" t="s">
        <v>111</v>
      </c>
      <c r="B211" s="7"/>
      <c r="C211" s="7"/>
      <c r="D211" s="7">
        <f t="shared" si="3"/>
        <v>0</v>
      </c>
    </row>
    <row r="212" spans="1:4" ht="18" hidden="1" x14ac:dyDescent="0.3">
      <c r="A212" s="9" t="s">
        <v>112</v>
      </c>
      <c r="B212" s="7"/>
      <c r="C212" s="7"/>
      <c r="D212" s="7">
        <f t="shared" si="3"/>
        <v>0</v>
      </c>
    </row>
    <row r="213" spans="1:4" ht="18" hidden="1" x14ac:dyDescent="0.3">
      <c r="A213" s="11" t="s">
        <v>363</v>
      </c>
      <c r="B213" s="7"/>
      <c r="C213" s="7"/>
      <c r="D213" s="7">
        <f t="shared" si="3"/>
        <v>0</v>
      </c>
    </row>
    <row r="214" spans="1:4" ht="18" hidden="1" x14ac:dyDescent="0.3">
      <c r="A214" s="12" t="s">
        <v>131</v>
      </c>
      <c r="B214" s="7"/>
      <c r="C214" s="7"/>
      <c r="D214" s="7">
        <f t="shared" si="3"/>
        <v>0</v>
      </c>
    </row>
    <row r="215" spans="1:4" ht="18" hidden="1" x14ac:dyDescent="0.3">
      <c r="A215" s="12" t="s">
        <v>132</v>
      </c>
      <c r="B215" s="7"/>
      <c r="C215" s="7"/>
      <c r="D215" s="7">
        <f t="shared" si="3"/>
        <v>0</v>
      </c>
    </row>
    <row r="216" spans="1:4" ht="18" hidden="1" x14ac:dyDescent="0.3">
      <c r="A216" s="9" t="s">
        <v>133</v>
      </c>
      <c r="B216" s="7"/>
      <c r="C216" s="7"/>
      <c r="D216" s="7">
        <f t="shared" si="3"/>
        <v>0</v>
      </c>
    </row>
    <row r="217" spans="1:4" ht="18" hidden="1" x14ac:dyDescent="0.3">
      <c r="A217" s="9" t="s">
        <v>134</v>
      </c>
      <c r="B217" s="7"/>
      <c r="C217" s="7"/>
      <c r="D217" s="7">
        <f t="shared" si="3"/>
        <v>0</v>
      </c>
    </row>
    <row r="218" spans="1:4" ht="18" hidden="1" x14ac:dyDescent="0.3">
      <c r="A218" s="9" t="s">
        <v>202</v>
      </c>
      <c r="B218" s="7"/>
      <c r="C218" s="7"/>
      <c r="D218" s="7">
        <f t="shared" si="3"/>
        <v>0</v>
      </c>
    </row>
    <row r="219" spans="1:4" ht="18" x14ac:dyDescent="0.3">
      <c r="A219" s="11" t="s">
        <v>203</v>
      </c>
      <c r="B219" s="7">
        <v>4</v>
      </c>
      <c r="C219" s="7">
        <v>42000</v>
      </c>
      <c r="D219" s="7">
        <f t="shared" si="3"/>
        <v>168000</v>
      </c>
    </row>
    <row r="220" spans="1:4" ht="18" hidden="1" x14ac:dyDescent="0.3">
      <c r="A220" s="9" t="s">
        <v>204</v>
      </c>
      <c r="B220" s="7"/>
      <c r="C220" s="7"/>
      <c r="D220" s="7">
        <f t="shared" si="3"/>
        <v>0</v>
      </c>
    </row>
    <row r="221" spans="1:4" ht="18" hidden="1" x14ac:dyDescent="0.3">
      <c r="A221" s="9" t="s">
        <v>240</v>
      </c>
      <c r="B221" s="7"/>
      <c r="C221" s="7"/>
      <c r="D221" s="7">
        <f t="shared" si="3"/>
        <v>0</v>
      </c>
    </row>
    <row r="222" spans="1:4" ht="18" hidden="1" x14ac:dyDescent="0.3">
      <c r="A222" s="9" t="s">
        <v>259</v>
      </c>
      <c r="B222" s="7"/>
      <c r="C222" s="7"/>
      <c r="D222" s="7">
        <f t="shared" si="3"/>
        <v>0</v>
      </c>
    </row>
    <row r="223" spans="1:4" ht="18" hidden="1" x14ac:dyDescent="0.3">
      <c r="A223" s="9" t="s">
        <v>264</v>
      </c>
      <c r="B223" s="7"/>
      <c r="C223" s="7"/>
      <c r="D223" s="7">
        <f t="shared" si="3"/>
        <v>0</v>
      </c>
    </row>
    <row r="224" spans="1:4" ht="18" hidden="1" x14ac:dyDescent="0.3">
      <c r="A224" s="9" t="s">
        <v>289</v>
      </c>
      <c r="B224" s="7"/>
      <c r="C224" s="7"/>
      <c r="D224" s="7">
        <f t="shared" si="3"/>
        <v>0</v>
      </c>
    </row>
    <row r="225" spans="1:4" ht="18" hidden="1" x14ac:dyDescent="0.3">
      <c r="A225" s="16" t="s">
        <v>290</v>
      </c>
      <c r="B225" s="7"/>
      <c r="C225" s="7"/>
      <c r="D225" s="7">
        <f t="shared" si="3"/>
        <v>0</v>
      </c>
    </row>
    <row r="226" spans="1:4" ht="18" hidden="1" x14ac:dyDescent="0.3">
      <c r="A226" s="12" t="s">
        <v>291</v>
      </c>
      <c r="B226" s="7"/>
      <c r="C226" s="7"/>
      <c r="D226" s="7">
        <f t="shared" si="3"/>
        <v>0</v>
      </c>
    </row>
    <row r="227" spans="1:4" ht="18" hidden="1" x14ac:dyDescent="0.3">
      <c r="A227" s="11" t="s">
        <v>10</v>
      </c>
      <c r="B227" s="7"/>
      <c r="C227" s="7"/>
      <c r="D227" s="7">
        <f t="shared" si="3"/>
        <v>0</v>
      </c>
    </row>
    <row r="228" spans="1:4" ht="18" hidden="1" x14ac:dyDescent="0.3">
      <c r="A228" s="9" t="s">
        <v>30</v>
      </c>
      <c r="B228" s="7"/>
      <c r="C228" s="7"/>
      <c r="D228" s="7">
        <f t="shared" si="3"/>
        <v>0</v>
      </c>
    </row>
    <row r="229" spans="1:4" ht="18" hidden="1" x14ac:dyDescent="0.3">
      <c r="A229" s="9" t="s">
        <v>31</v>
      </c>
      <c r="B229" s="7"/>
      <c r="C229" s="7"/>
      <c r="D229" s="7">
        <f t="shared" si="3"/>
        <v>0</v>
      </c>
    </row>
    <row r="230" spans="1:4" ht="18" hidden="1" x14ac:dyDescent="0.3">
      <c r="A230" s="11" t="s">
        <v>32</v>
      </c>
      <c r="B230" s="15"/>
      <c r="C230" s="15"/>
      <c r="D230" s="7">
        <f t="shared" si="3"/>
        <v>0</v>
      </c>
    </row>
    <row r="231" spans="1:4" ht="18" hidden="1" x14ac:dyDescent="0.3">
      <c r="A231" s="11" t="s">
        <v>33</v>
      </c>
      <c r="B231" s="15"/>
      <c r="C231" s="15"/>
      <c r="D231" s="7">
        <f t="shared" si="3"/>
        <v>0</v>
      </c>
    </row>
    <row r="232" spans="1:4" ht="18" hidden="1" x14ac:dyDescent="0.3">
      <c r="A232" s="16" t="s">
        <v>247</v>
      </c>
      <c r="B232" s="7"/>
      <c r="C232" s="7"/>
      <c r="D232" s="7">
        <f t="shared" si="3"/>
        <v>0</v>
      </c>
    </row>
    <row r="233" spans="1:4" ht="18" hidden="1" x14ac:dyDescent="0.3">
      <c r="A233" s="21" t="s">
        <v>248</v>
      </c>
      <c r="B233" s="7"/>
      <c r="C233" s="7"/>
      <c r="D233" s="7">
        <f t="shared" si="3"/>
        <v>0</v>
      </c>
    </row>
    <row r="234" spans="1:4" ht="18" hidden="1" x14ac:dyDescent="0.3">
      <c r="A234" s="21" t="s">
        <v>249</v>
      </c>
      <c r="B234" s="7"/>
      <c r="C234" s="7"/>
      <c r="D234" s="7">
        <f t="shared" si="3"/>
        <v>0</v>
      </c>
    </row>
    <row r="235" spans="1:4" ht="18" hidden="1" x14ac:dyDescent="0.3">
      <c r="A235" s="11" t="s">
        <v>260</v>
      </c>
      <c r="B235" s="7"/>
      <c r="C235" s="7"/>
      <c r="D235" s="7">
        <f t="shared" si="3"/>
        <v>0</v>
      </c>
    </row>
    <row r="236" spans="1:4" ht="18" hidden="1" x14ac:dyDescent="0.3">
      <c r="A236" s="11" t="s">
        <v>261</v>
      </c>
      <c r="B236" s="7"/>
      <c r="C236" s="7"/>
      <c r="D236" s="7">
        <f t="shared" si="3"/>
        <v>0</v>
      </c>
    </row>
    <row r="237" spans="1:4" ht="18" x14ac:dyDescent="0.3">
      <c r="A237" s="9" t="s">
        <v>262</v>
      </c>
      <c r="B237" s="7">
        <v>16</v>
      </c>
      <c r="C237" s="7">
        <v>15000</v>
      </c>
      <c r="D237" s="7">
        <f t="shared" si="3"/>
        <v>240000</v>
      </c>
    </row>
    <row r="238" spans="1:4" ht="18" hidden="1" x14ac:dyDescent="0.3">
      <c r="A238" s="9" t="s">
        <v>263</v>
      </c>
      <c r="B238" s="7"/>
      <c r="C238" s="7"/>
      <c r="D238" s="7">
        <f t="shared" si="3"/>
        <v>0</v>
      </c>
    </row>
    <row r="239" spans="1:4" ht="18" hidden="1" x14ac:dyDescent="0.3">
      <c r="A239" s="9" t="s">
        <v>266</v>
      </c>
      <c r="B239" s="7"/>
      <c r="C239" s="7"/>
      <c r="D239" s="7">
        <f t="shared" si="3"/>
        <v>0</v>
      </c>
    </row>
    <row r="240" spans="1:4" ht="18" hidden="1" x14ac:dyDescent="0.3">
      <c r="A240" s="16" t="s">
        <v>275</v>
      </c>
      <c r="B240" s="7"/>
      <c r="C240" s="7"/>
      <c r="D240" s="7">
        <f t="shared" si="3"/>
        <v>0</v>
      </c>
    </row>
    <row r="241" spans="1:4" ht="18" hidden="1" x14ac:dyDescent="0.3">
      <c r="A241" s="12" t="s">
        <v>172</v>
      </c>
      <c r="B241" s="7"/>
      <c r="C241" s="7"/>
      <c r="D241" s="7">
        <f t="shared" si="3"/>
        <v>0</v>
      </c>
    </row>
    <row r="242" spans="1:4" ht="18" hidden="1" x14ac:dyDescent="0.3">
      <c r="A242" s="9" t="s">
        <v>173</v>
      </c>
      <c r="B242" s="7"/>
      <c r="C242" s="7"/>
      <c r="D242" s="7">
        <f t="shared" si="3"/>
        <v>0</v>
      </c>
    </row>
    <row r="243" spans="1:4" ht="18" hidden="1" x14ac:dyDescent="0.3">
      <c r="A243" s="9" t="s">
        <v>174</v>
      </c>
      <c r="B243" s="7"/>
      <c r="C243" s="7"/>
      <c r="D243" s="7">
        <f t="shared" si="3"/>
        <v>0</v>
      </c>
    </row>
    <row r="244" spans="1:4" ht="18" hidden="1" x14ac:dyDescent="0.3">
      <c r="A244" s="12" t="s">
        <v>296</v>
      </c>
      <c r="B244" s="7"/>
      <c r="C244" s="7"/>
      <c r="D244" s="7">
        <f t="shared" si="3"/>
        <v>0</v>
      </c>
    </row>
    <row r="245" spans="1:4" ht="18" hidden="1" x14ac:dyDescent="0.3">
      <c r="A245" s="9" t="s">
        <v>298</v>
      </c>
      <c r="B245" s="7"/>
      <c r="C245" s="7"/>
      <c r="D245" s="7">
        <f t="shared" si="3"/>
        <v>0</v>
      </c>
    </row>
    <row r="246" spans="1:4" ht="18" hidden="1" x14ac:dyDescent="0.3">
      <c r="A246" s="9" t="s">
        <v>299</v>
      </c>
      <c r="B246" s="7"/>
      <c r="C246" s="7"/>
      <c r="D246" s="7">
        <f t="shared" si="3"/>
        <v>0</v>
      </c>
    </row>
    <row r="247" spans="1:4" ht="18" hidden="1" x14ac:dyDescent="0.3">
      <c r="A247" s="21" t="s">
        <v>302</v>
      </c>
      <c r="B247" s="7"/>
      <c r="C247" s="7"/>
      <c r="D247" s="7">
        <f t="shared" si="3"/>
        <v>0</v>
      </c>
    </row>
    <row r="248" spans="1:4" ht="18" hidden="1" x14ac:dyDescent="0.3">
      <c r="A248" s="9" t="s">
        <v>304</v>
      </c>
      <c r="B248" s="7"/>
      <c r="C248" s="7"/>
      <c r="D248" s="7">
        <f t="shared" si="3"/>
        <v>0</v>
      </c>
    </row>
    <row r="249" spans="1:4" ht="18" hidden="1" x14ac:dyDescent="0.3">
      <c r="A249" s="9" t="s">
        <v>305</v>
      </c>
      <c r="B249" s="7"/>
      <c r="C249" s="7"/>
      <c r="D249" s="7">
        <f t="shared" si="3"/>
        <v>0</v>
      </c>
    </row>
    <row r="250" spans="1:4" ht="18" hidden="1" x14ac:dyDescent="0.3">
      <c r="A250" s="9" t="s">
        <v>306</v>
      </c>
      <c r="B250" s="7"/>
      <c r="C250" s="7"/>
      <c r="D250" s="7">
        <f t="shared" si="3"/>
        <v>0</v>
      </c>
    </row>
    <row r="251" spans="1:4" ht="18" hidden="1" x14ac:dyDescent="0.3">
      <c r="A251" s="9" t="s">
        <v>307</v>
      </c>
      <c r="B251" s="7"/>
      <c r="C251" s="7"/>
      <c r="D251" s="7">
        <f t="shared" si="3"/>
        <v>0</v>
      </c>
    </row>
    <row r="252" spans="1:4" ht="18" hidden="1" x14ac:dyDescent="0.3">
      <c r="A252" s="21" t="s">
        <v>308</v>
      </c>
      <c r="B252" s="7"/>
      <c r="C252" s="7"/>
      <c r="D252" s="7">
        <f t="shared" si="3"/>
        <v>0</v>
      </c>
    </row>
    <row r="253" spans="1:4" ht="18" hidden="1" x14ac:dyDescent="0.3">
      <c r="A253" s="9" t="s">
        <v>309</v>
      </c>
      <c r="B253" s="7"/>
      <c r="C253" s="7"/>
      <c r="D253" s="7">
        <f t="shared" si="3"/>
        <v>0</v>
      </c>
    </row>
    <row r="254" spans="1:4" ht="18" hidden="1" x14ac:dyDescent="0.3">
      <c r="A254" s="9" t="s">
        <v>313</v>
      </c>
      <c r="B254" s="7"/>
      <c r="C254" s="7"/>
      <c r="D254" s="7">
        <f t="shared" si="3"/>
        <v>0</v>
      </c>
    </row>
    <row r="255" spans="1:4" ht="18" hidden="1" x14ac:dyDescent="0.3">
      <c r="A255" s="21" t="s">
        <v>315</v>
      </c>
      <c r="B255" s="7"/>
      <c r="C255" s="7"/>
      <c r="D255" s="7">
        <f t="shared" si="3"/>
        <v>0</v>
      </c>
    </row>
    <row r="256" spans="1:4" ht="18" hidden="1" x14ac:dyDescent="0.3">
      <c r="A256" s="21" t="s">
        <v>316</v>
      </c>
      <c r="B256" s="7"/>
      <c r="C256" s="7"/>
      <c r="D256" s="7">
        <f t="shared" si="3"/>
        <v>0</v>
      </c>
    </row>
    <row r="257" spans="1:4" ht="18" hidden="1" x14ac:dyDescent="0.3">
      <c r="A257" s="9" t="s">
        <v>317</v>
      </c>
      <c r="B257" s="7"/>
      <c r="C257" s="7"/>
      <c r="D257" s="7">
        <f t="shared" si="3"/>
        <v>0</v>
      </c>
    </row>
    <row r="258" spans="1:4" ht="18" hidden="1" x14ac:dyDescent="0.3">
      <c r="A258" s="9" t="s">
        <v>318</v>
      </c>
      <c r="B258" s="7"/>
      <c r="C258" s="7"/>
      <c r="D258" s="7">
        <f t="shared" si="3"/>
        <v>0</v>
      </c>
    </row>
    <row r="259" spans="1:4" ht="18" hidden="1" x14ac:dyDescent="0.3">
      <c r="A259" s="21" t="s">
        <v>319</v>
      </c>
      <c r="B259" s="7"/>
      <c r="C259" s="7"/>
      <c r="D259" s="7">
        <f t="shared" si="3"/>
        <v>0</v>
      </c>
    </row>
    <row r="260" spans="1:4" ht="18" hidden="1" x14ac:dyDescent="0.3">
      <c r="A260" s="9" t="s">
        <v>320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321</v>
      </c>
      <c r="B261" s="7"/>
      <c r="C261" s="7"/>
      <c r="D261" s="7">
        <f t="shared" si="4"/>
        <v>0</v>
      </c>
    </row>
    <row r="262" spans="1:4" ht="18" hidden="1" x14ac:dyDescent="0.3">
      <c r="A262" s="9" t="s">
        <v>322</v>
      </c>
      <c r="B262" s="7"/>
      <c r="C262" s="7"/>
      <c r="D262" s="7">
        <f t="shared" si="4"/>
        <v>0</v>
      </c>
    </row>
    <row r="263" spans="1:4" ht="18" hidden="1" x14ac:dyDescent="0.3">
      <c r="A263" s="9" t="s">
        <v>323</v>
      </c>
      <c r="B263" s="7"/>
      <c r="C263" s="7"/>
      <c r="D263" s="7">
        <f t="shared" si="4"/>
        <v>0</v>
      </c>
    </row>
    <row r="264" spans="1:4" ht="18" hidden="1" x14ac:dyDescent="0.3">
      <c r="A264" s="9" t="s">
        <v>324</v>
      </c>
      <c r="B264" s="7"/>
      <c r="C264" s="7"/>
      <c r="D264" s="7">
        <f t="shared" si="4"/>
        <v>0</v>
      </c>
    </row>
    <row r="265" spans="1:4" ht="18" hidden="1" x14ac:dyDescent="0.3">
      <c r="A265" s="9" t="s">
        <v>325</v>
      </c>
      <c r="B265" s="7"/>
      <c r="C265" s="7"/>
      <c r="D265" s="7">
        <f t="shared" si="4"/>
        <v>0</v>
      </c>
    </row>
    <row r="266" spans="1:4" ht="18" hidden="1" x14ac:dyDescent="0.3">
      <c r="A266" s="9" t="s">
        <v>326</v>
      </c>
      <c r="B266" s="7"/>
      <c r="C266" s="7"/>
      <c r="D266" s="7">
        <f t="shared" si="4"/>
        <v>0</v>
      </c>
    </row>
    <row r="267" spans="1:4" ht="18" hidden="1" x14ac:dyDescent="0.3">
      <c r="A267" s="9" t="s">
        <v>327</v>
      </c>
      <c r="B267" s="7"/>
      <c r="C267" s="7"/>
      <c r="D267" s="7">
        <f t="shared" si="4"/>
        <v>0</v>
      </c>
    </row>
    <row r="268" spans="1:4" ht="18" x14ac:dyDescent="0.3">
      <c r="A268" s="9" t="s">
        <v>278</v>
      </c>
      <c r="B268" s="7">
        <v>8</v>
      </c>
      <c r="C268" s="7">
        <v>9000</v>
      </c>
      <c r="D268" s="7">
        <f t="shared" si="4"/>
        <v>72000</v>
      </c>
    </row>
    <row r="269" spans="1:4" ht="18" hidden="1" x14ac:dyDescent="0.3">
      <c r="A269" s="16" t="s">
        <v>279</v>
      </c>
      <c r="B269" s="7"/>
      <c r="C269" s="7"/>
      <c r="D269" s="7">
        <f t="shared" si="4"/>
        <v>0</v>
      </c>
    </row>
    <row r="270" spans="1:4" ht="18" hidden="1" x14ac:dyDescent="0.3">
      <c r="A270" s="9" t="s">
        <v>280</v>
      </c>
      <c r="B270" s="7"/>
      <c r="C270" s="7"/>
      <c r="D270" s="7">
        <f t="shared" si="4"/>
        <v>0</v>
      </c>
    </row>
    <row r="271" spans="1:4" ht="18" hidden="1" x14ac:dyDescent="0.3">
      <c r="A271" s="9" t="s">
        <v>22</v>
      </c>
      <c r="B271" s="7"/>
      <c r="C271" s="7"/>
      <c r="D271" s="7">
        <f t="shared" si="4"/>
        <v>0</v>
      </c>
    </row>
    <row r="272" spans="1:4" ht="18" hidden="1" x14ac:dyDescent="0.3">
      <c r="A272" s="9" t="s">
        <v>23</v>
      </c>
      <c r="B272" s="7"/>
      <c r="C272" s="7"/>
      <c r="D272" s="7">
        <f t="shared" si="4"/>
        <v>0</v>
      </c>
    </row>
    <row r="273" spans="1:4" ht="18" x14ac:dyDescent="0.3">
      <c r="A273" s="9" t="s">
        <v>24</v>
      </c>
      <c r="B273" s="7">
        <v>72</v>
      </c>
      <c r="C273" s="7">
        <v>6000</v>
      </c>
      <c r="D273" s="7">
        <f t="shared" si="4"/>
        <v>432000</v>
      </c>
    </row>
    <row r="274" spans="1:4" ht="18" hidden="1" x14ac:dyDescent="0.3">
      <c r="A274" s="9" t="s">
        <v>25</v>
      </c>
      <c r="B274" s="7"/>
      <c r="C274" s="7"/>
      <c r="D274" s="7">
        <f t="shared" si="4"/>
        <v>0</v>
      </c>
    </row>
    <row r="275" spans="1:4" ht="18" hidden="1" x14ac:dyDescent="0.3">
      <c r="A275" s="9" t="s">
        <v>26</v>
      </c>
      <c r="B275" s="7"/>
      <c r="C275" s="7"/>
      <c r="D275" s="7">
        <f t="shared" si="4"/>
        <v>0</v>
      </c>
    </row>
    <row r="276" spans="1:4" ht="18" hidden="1" x14ac:dyDescent="0.3">
      <c r="A276" s="9" t="s">
        <v>39</v>
      </c>
      <c r="B276" s="7"/>
      <c r="C276" s="7"/>
      <c r="D276" s="7">
        <f t="shared" si="4"/>
        <v>0</v>
      </c>
    </row>
    <row r="277" spans="1:4" ht="18" hidden="1" x14ac:dyDescent="0.3">
      <c r="A277" s="9" t="s">
        <v>40</v>
      </c>
      <c r="B277" s="7"/>
      <c r="C277" s="7"/>
      <c r="D277" s="7">
        <f t="shared" si="4"/>
        <v>0</v>
      </c>
    </row>
    <row r="278" spans="1:4" ht="18" hidden="1" x14ac:dyDescent="0.3">
      <c r="A278" s="13" t="s">
        <v>41</v>
      </c>
      <c r="B278" s="7"/>
      <c r="C278" s="7"/>
      <c r="D278" s="7">
        <f t="shared" si="4"/>
        <v>0</v>
      </c>
    </row>
    <row r="279" spans="1:4" ht="18" hidden="1" x14ac:dyDescent="0.3">
      <c r="A279" s="9" t="s">
        <v>44</v>
      </c>
      <c r="B279" s="7"/>
      <c r="C279" s="7"/>
      <c r="D279" s="7">
        <f t="shared" si="4"/>
        <v>0</v>
      </c>
    </row>
    <row r="280" spans="1:4" ht="18" hidden="1" x14ac:dyDescent="0.3">
      <c r="A280" s="9" t="s">
        <v>45</v>
      </c>
      <c r="B280" s="7"/>
      <c r="C280" s="7"/>
      <c r="D280" s="7">
        <f t="shared" si="4"/>
        <v>0</v>
      </c>
    </row>
    <row r="281" spans="1:4" ht="18" hidden="1" x14ac:dyDescent="0.3">
      <c r="A281" s="27" t="s">
        <v>125</v>
      </c>
      <c r="B281" s="7"/>
      <c r="C281" s="7"/>
      <c r="D281" s="7">
        <f t="shared" si="4"/>
        <v>0</v>
      </c>
    </row>
    <row r="282" spans="1:4" ht="18" x14ac:dyDescent="0.3">
      <c r="A282" s="12" t="s">
        <v>126</v>
      </c>
      <c r="B282" s="15">
        <v>0.7</v>
      </c>
      <c r="C282" s="15">
        <v>16000</v>
      </c>
      <c r="D282" s="7">
        <f t="shared" si="4"/>
        <v>11200</v>
      </c>
    </row>
    <row r="283" spans="1:4" ht="18" x14ac:dyDescent="0.3">
      <c r="A283" s="9" t="s">
        <v>127</v>
      </c>
      <c r="B283" s="7">
        <v>7</v>
      </c>
      <c r="C283" s="7">
        <v>9500</v>
      </c>
      <c r="D283" s="7">
        <f t="shared" si="4"/>
        <v>66500</v>
      </c>
    </row>
    <row r="284" spans="1:4" ht="18" hidden="1" x14ac:dyDescent="0.3">
      <c r="A284" s="9" t="s">
        <v>128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9" t="s">
        <v>16</v>
      </c>
      <c r="B287" s="7"/>
      <c r="C287" s="7"/>
      <c r="D287" s="7">
        <f t="shared" si="4"/>
        <v>0</v>
      </c>
    </row>
    <row r="288" spans="1:4" ht="18" hidden="1" x14ac:dyDescent="0.3">
      <c r="A288" s="13" t="s">
        <v>17</v>
      </c>
      <c r="B288" s="7"/>
      <c r="C288" s="7"/>
      <c r="D288" s="7">
        <f t="shared" si="4"/>
        <v>0</v>
      </c>
    </row>
    <row r="289" spans="1:4" ht="18" hidden="1" x14ac:dyDescent="0.3">
      <c r="A289" s="11" t="s">
        <v>18</v>
      </c>
      <c r="B289" s="7"/>
      <c r="C289" s="7"/>
      <c r="D289" s="7">
        <f t="shared" si="4"/>
        <v>0</v>
      </c>
    </row>
    <row r="290" spans="1:4" ht="18" hidden="1" x14ac:dyDescent="0.3">
      <c r="A290" s="9" t="s">
        <v>152</v>
      </c>
      <c r="B290" s="7"/>
      <c r="C290" s="7"/>
      <c r="D290" s="7">
        <f t="shared" si="4"/>
        <v>0</v>
      </c>
    </row>
    <row r="291" spans="1:4" ht="18" hidden="1" x14ac:dyDescent="0.3">
      <c r="A291" s="9" t="s">
        <v>153</v>
      </c>
      <c r="B291" s="7"/>
      <c r="C291" s="7"/>
      <c r="D291" s="7">
        <f t="shared" si="4"/>
        <v>0</v>
      </c>
    </row>
    <row r="292" spans="1:4" ht="18" hidden="1" x14ac:dyDescent="0.3">
      <c r="A292" s="9" t="s">
        <v>154</v>
      </c>
      <c r="B292" s="7"/>
      <c r="C292" s="7"/>
      <c r="D292" s="7">
        <f t="shared" si="4"/>
        <v>0</v>
      </c>
    </row>
    <row r="293" spans="1:4" ht="18" x14ac:dyDescent="0.3">
      <c r="A293" s="9" t="s">
        <v>155</v>
      </c>
      <c r="B293" s="7">
        <v>12</v>
      </c>
      <c r="C293" s="7">
        <v>6500</v>
      </c>
      <c r="D293" s="7">
        <f t="shared" si="4"/>
        <v>78000</v>
      </c>
    </row>
    <row r="294" spans="1:4" ht="18" hidden="1" x14ac:dyDescent="0.3">
      <c r="A294" s="10" t="s">
        <v>7</v>
      </c>
      <c r="B294" s="7"/>
      <c r="C294" s="7"/>
      <c r="D294" s="7">
        <f t="shared" si="4"/>
        <v>0</v>
      </c>
    </row>
    <row r="295" spans="1:4" ht="18" hidden="1" x14ac:dyDescent="0.3">
      <c r="A295" s="5" t="s">
        <v>8</v>
      </c>
      <c r="B295" s="7"/>
      <c r="C295" s="7"/>
      <c r="D295" s="7">
        <f t="shared" si="4"/>
        <v>0</v>
      </c>
    </row>
    <row r="296" spans="1:4" ht="18" hidden="1" x14ac:dyDescent="0.3">
      <c r="A296" s="18" t="s">
        <v>57</v>
      </c>
      <c r="B296" s="7"/>
      <c r="C296" s="7"/>
      <c r="D296" s="7">
        <f t="shared" si="4"/>
        <v>0</v>
      </c>
    </row>
    <row r="297" spans="1:4" ht="18" hidden="1" x14ac:dyDescent="0.3">
      <c r="A297" s="12" t="s">
        <v>61</v>
      </c>
      <c r="B297" s="7"/>
      <c r="C297" s="7"/>
      <c r="D297" s="7">
        <f t="shared" si="4"/>
        <v>0</v>
      </c>
    </row>
    <row r="298" spans="1:4" ht="18" hidden="1" x14ac:dyDescent="0.3">
      <c r="A298" s="11" t="s">
        <v>97</v>
      </c>
      <c r="B298" s="7"/>
      <c r="C298" s="7"/>
      <c r="D298" s="7">
        <f t="shared" si="4"/>
        <v>0</v>
      </c>
    </row>
    <row r="299" spans="1:4" ht="18" hidden="1" x14ac:dyDescent="0.3">
      <c r="A299" s="24" t="s">
        <v>104</v>
      </c>
      <c r="B299" s="7"/>
      <c r="C299" s="7"/>
      <c r="D299" s="7">
        <f t="shared" si="4"/>
        <v>0</v>
      </c>
    </row>
    <row r="300" spans="1:4" ht="18" hidden="1" x14ac:dyDescent="0.3">
      <c r="A300" s="9" t="s">
        <v>115</v>
      </c>
      <c r="B300" s="7"/>
      <c r="C300" s="7"/>
      <c r="D300" s="7">
        <f t="shared" si="4"/>
        <v>0</v>
      </c>
    </row>
    <row r="301" spans="1:4" ht="18" hidden="1" x14ac:dyDescent="0.3">
      <c r="A301" s="11" t="s">
        <v>116</v>
      </c>
      <c r="B301" s="7"/>
      <c r="C301" s="7"/>
      <c r="D301" s="7">
        <f t="shared" si="4"/>
        <v>0</v>
      </c>
    </row>
    <row r="302" spans="1:4" ht="18" hidden="1" x14ac:dyDescent="0.3">
      <c r="A302" s="11" t="s">
        <v>117</v>
      </c>
      <c r="B302" s="7"/>
      <c r="C302" s="7"/>
      <c r="D302" s="7">
        <f t="shared" si="4"/>
        <v>0</v>
      </c>
    </row>
    <row r="303" spans="1:4" ht="18" hidden="1" x14ac:dyDescent="0.3">
      <c r="A303" s="9" t="s">
        <v>137</v>
      </c>
      <c r="B303" s="7"/>
      <c r="C303" s="7"/>
      <c r="D303" s="7">
        <f t="shared" si="4"/>
        <v>0</v>
      </c>
    </row>
    <row r="304" spans="1:4" ht="18" hidden="1" x14ac:dyDescent="0.3">
      <c r="A304" s="11" t="s">
        <v>169</v>
      </c>
      <c r="B304" s="7"/>
      <c r="C304" s="7"/>
      <c r="D304" s="7">
        <f t="shared" si="4"/>
        <v>0</v>
      </c>
    </row>
    <row r="305" spans="1:4" ht="18" hidden="1" x14ac:dyDescent="0.3">
      <c r="A305" s="16" t="s">
        <v>183</v>
      </c>
      <c r="B305" s="7"/>
      <c r="C305" s="7"/>
      <c r="D305" s="7">
        <f t="shared" si="4"/>
        <v>0</v>
      </c>
    </row>
    <row r="306" spans="1:4" ht="18" hidden="1" x14ac:dyDescent="0.3">
      <c r="A306" s="16" t="s">
        <v>184</v>
      </c>
      <c r="B306" s="7"/>
      <c r="C306" s="7"/>
      <c r="D306" s="7">
        <f t="shared" si="4"/>
        <v>0</v>
      </c>
    </row>
    <row r="307" spans="1:4" ht="18" hidden="1" x14ac:dyDescent="0.3">
      <c r="A307" s="16" t="s">
        <v>185</v>
      </c>
      <c r="B307" s="7"/>
      <c r="C307" s="7"/>
      <c r="D307" s="7">
        <f t="shared" si="4"/>
        <v>0</v>
      </c>
    </row>
    <row r="308" spans="1:4" ht="18" hidden="1" x14ac:dyDescent="0.3">
      <c r="A308" s="16" t="s">
        <v>186</v>
      </c>
      <c r="B308" s="7"/>
      <c r="C308" s="7"/>
      <c r="D308" s="7">
        <f t="shared" si="4"/>
        <v>0</v>
      </c>
    </row>
    <row r="309" spans="1:4" ht="18" hidden="1" x14ac:dyDescent="0.3">
      <c r="A309" s="9" t="s">
        <v>188</v>
      </c>
      <c r="B309" s="7"/>
      <c r="C309" s="7"/>
      <c r="D309" s="7">
        <f t="shared" si="4"/>
        <v>0</v>
      </c>
    </row>
    <row r="310" spans="1:4" ht="18" hidden="1" x14ac:dyDescent="0.3">
      <c r="A310" s="32" t="s">
        <v>189</v>
      </c>
      <c r="B310" s="7"/>
      <c r="C310" s="7"/>
      <c r="D310" s="7">
        <f t="shared" si="4"/>
        <v>0</v>
      </c>
    </row>
    <row r="311" spans="1:4" ht="18" hidden="1" x14ac:dyDescent="0.3">
      <c r="A311" s="32" t="s">
        <v>190</v>
      </c>
      <c r="B311" s="7"/>
      <c r="C311" s="7"/>
      <c r="D311" s="7">
        <f t="shared" si="4"/>
        <v>0</v>
      </c>
    </row>
    <row r="312" spans="1:4" ht="18" hidden="1" x14ac:dyDescent="0.3">
      <c r="A312" s="32" t="s">
        <v>191</v>
      </c>
      <c r="B312" s="7"/>
      <c r="C312" s="7"/>
      <c r="D312" s="7">
        <f t="shared" si="4"/>
        <v>0</v>
      </c>
    </row>
    <row r="313" spans="1:4" ht="18" hidden="1" x14ac:dyDescent="0.3">
      <c r="A313" s="32" t="s">
        <v>192</v>
      </c>
      <c r="B313" s="7"/>
      <c r="C313" s="7"/>
      <c r="D313" s="7">
        <f t="shared" si="4"/>
        <v>0</v>
      </c>
    </row>
    <row r="314" spans="1:4" ht="18" hidden="1" x14ac:dyDescent="0.3">
      <c r="A314" s="11" t="s">
        <v>225</v>
      </c>
      <c r="B314" s="7"/>
      <c r="C314" s="7"/>
      <c r="D314" s="7">
        <f t="shared" si="4"/>
        <v>0</v>
      </c>
    </row>
    <row r="315" spans="1:4" ht="18" hidden="1" x14ac:dyDescent="0.3">
      <c r="A315" s="11" t="s">
        <v>227</v>
      </c>
      <c r="B315" s="7"/>
      <c r="C315" s="7"/>
      <c r="D315" s="7">
        <f t="shared" si="4"/>
        <v>0</v>
      </c>
    </row>
    <row r="316" spans="1:4" ht="18" hidden="1" x14ac:dyDescent="0.3">
      <c r="A316" s="11" t="s">
        <v>228</v>
      </c>
      <c r="B316" s="7"/>
      <c r="C316" s="7"/>
      <c r="D316" s="7">
        <f t="shared" si="4"/>
        <v>0</v>
      </c>
    </row>
    <row r="317" spans="1:4" ht="18" hidden="1" x14ac:dyDescent="0.3">
      <c r="A317" s="9" t="s">
        <v>360</v>
      </c>
      <c r="B317" s="7"/>
      <c r="C317" s="7"/>
      <c r="D317" s="7">
        <f t="shared" si="4"/>
        <v>0</v>
      </c>
    </row>
    <row r="318" spans="1:4" ht="18" hidden="1" x14ac:dyDescent="0.3">
      <c r="A318" s="13" t="s">
        <v>232</v>
      </c>
      <c r="B318" s="7"/>
      <c r="C318" s="7"/>
      <c r="D318" s="7">
        <f t="shared" si="4"/>
        <v>0</v>
      </c>
    </row>
    <row r="319" spans="1:4" ht="18" hidden="1" x14ac:dyDescent="0.3">
      <c r="A319" s="13" t="s">
        <v>233</v>
      </c>
      <c r="B319" s="7"/>
      <c r="C319" s="7"/>
      <c r="D319" s="7">
        <f t="shared" si="4"/>
        <v>0</v>
      </c>
    </row>
    <row r="320" spans="1:4" ht="18" hidden="1" x14ac:dyDescent="0.3">
      <c r="A320" s="32" t="s">
        <v>234</v>
      </c>
      <c r="B320" s="7"/>
      <c r="C320" s="7"/>
      <c r="D320" s="7">
        <f t="shared" si="4"/>
        <v>0</v>
      </c>
    </row>
    <row r="321" spans="1:4" ht="18" hidden="1" x14ac:dyDescent="0.3">
      <c r="A321" s="32" t="s">
        <v>238</v>
      </c>
      <c r="B321" s="7"/>
      <c r="C321" s="7"/>
      <c r="D321" s="7">
        <f t="shared" si="4"/>
        <v>0</v>
      </c>
    </row>
    <row r="322" spans="1:4" ht="18" hidden="1" x14ac:dyDescent="0.3">
      <c r="A322" s="32" t="s">
        <v>269</v>
      </c>
      <c r="B322" s="7"/>
      <c r="C322" s="7"/>
      <c r="D322" s="7">
        <f t="shared" si="4"/>
        <v>0</v>
      </c>
    </row>
    <row r="323" spans="1:4" ht="18" hidden="1" x14ac:dyDescent="0.3">
      <c r="A323" s="32" t="s">
        <v>271</v>
      </c>
      <c r="B323" s="7"/>
      <c r="C323" s="7"/>
      <c r="D323" s="7">
        <f t="shared" si="4"/>
        <v>0</v>
      </c>
    </row>
    <row r="324" spans="1:4" ht="18" hidden="1" x14ac:dyDescent="0.3">
      <c r="A324" s="11" t="s">
        <v>272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32" t="s">
        <v>273</v>
      </c>
      <c r="B325" s="7"/>
      <c r="C325" s="7"/>
      <c r="D325" s="7">
        <f t="shared" si="5"/>
        <v>0</v>
      </c>
    </row>
    <row r="326" spans="1:4" ht="18" hidden="1" x14ac:dyDescent="0.3">
      <c r="A326" s="24" t="s">
        <v>283</v>
      </c>
      <c r="B326" s="7"/>
      <c r="C326" s="7"/>
      <c r="D326" s="7">
        <f t="shared" si="5"/>
        <v>0</v>
      </c>
    </row>
    <row r="327" spans="1:4" ht="18" hidden="1" x14ac:dyDescent="0.3">
      <c r="A327" s="9" t="s">
        <v>292</v>
      </c>
      <c r="B327" s="7"/>
      <c r="C327" s="7"/>
      <c r="D327" s="7">
        <f t="shared" si="5"/>
        <v>0</v>
      </c>
    </row>
    <row r="328" spans="1:4" ht="18" hidden="1" x14ac:dyDescent="0.3">
      <c r="A328" s="11" t="s">
        <v>293</v>
      </c>
      <c r="B328" s="7"/>
      <c r="C328" s="7"/>
      <c r="D328" s="7">
        <f t="shared" si="5"/>
        <v>0</v>
      </c>
    </row>
    <row r="329" spans="1:4" ht="18" hidden="1" x14ac:dyDescent="0.3">
      <c r="A329" s="11" t="s">
        <v>328</v>
      </c>
      <c r="B329" s="7"/>
      <c r="C329" s="7"/>
      <c r="D329" s="7">
        <f t="shared" si="5"/>
        <v>0</v>
      </c>
    </row>
    <row r="330" spans="1:4" ht="18" x14ac:dyDescent="0.3">
      <c r="A330" s="38"/>
      <c r="B330" s="40">
        <f>SUM(B3:B329)</f>
        <v>2392.1</v>
      </c>
      <c r="C330" s="40"/>
      <c r="D330" s="7">
        <f>SUM(D16:D293)</f>
        <v>36892100</v>
      </c>
    </row>
    <row r="331" spans="1:4" ht="18" hidden="1" x14ac:dyDescent="0.3">
      <c r="D331" s="7">
        <f t="shared" si="5"/>
        <v>0</v>
      </c>
    </row>
    <row r="332" spans="1:4" ht="18" x14ac:dyDescent="0.3">
      <c r="A332" s="1" t="s">
        <v>362</v>
      </c>
      <c r="B332" s="2"/>
      <c r="C332" s="2"/>
      <c r="D332" s="7"/>
    </row>
    <row r="333" spans="1:4" ht="26.4" x14ac:dyDescent="0.3">
      <c r="A333" s="277" t="s">
        <v>0</v>
      </c>
      <c r="B333" s="3" t="s">
        <v>1</v>
      </c>
      <c r="C333" s="3" t="s">
        <v>330</v>
      </c>
      <c r="D333" s="7" t="s">
        <v>331</v>
      </c>
    </row>
    <row r="334" spans="1:4" ht="18" hidden="1" x14ac:dyDescent="0.3">
      <c r="A334" s="278"/>
      <c r="B334" s="4"/>
      <c r="C334" s="4"/>
      <c r="D334" s="7">
        <f t="shared" si="5"/>
        <v>0</v>
      </c>
    </row>
    <row r="335" spans="1:4" ht="18" hidden="1" x14ac:dyDescent="0.3">
      <c r="A335" s="12" t="s">
        <v>62</v>
      </c>
      <c r="B335" s="7"/>
      <c r="C335" s="7"/>
      <c r="D335" s="7">
        <f t="shared" si="5"/>
        <v>0</v>
      </c>
    </row>
    <row r="336" spans="1:4" ht="18" hidden="1" x14ac:dyDescent="0.3">
      <c r="A336" s="11" t="s">
        <v>63</v>
      </c>
      <c r="B336" s="7"/>
      <c r="C336" s="7"/>
      <c r="D336" s="7">
        <f t="shared" si="5"/>
        <v>0</v>
      </c>
    </row>
    <row r="337" spans="1:4" ht="18" hidden="1" x14ac:dyDescent="0.3">
      <c r="A337" s="12" t="s">
        <v>64</v>
      </c>
      <c r="B337" s="7"/>
      <c r="C337" s="7"/>
      <c r="D337" s="7">
        <f t="shared" si="5"/>
        <v>0</v>
      </c>
    </row>
    <row r="338" spans="1:4" ht="18" hidden="1" x14ac:dyDescent="0.3">
      <c r="A338" s="12" t="s">
        <v>65</v>
      </c>
      <c r="B338" s="7"/>
      <c r="C338" s="7"/>
      <c r="D338" s="7">
        <f t="shared" si="5"/>
        <v>0</v>
      </c>
    </row>
    <row r="339" spans="1:4" ht="18" hidden="1" x14ac:dyDescent="0.3">
      <c r="A339" s="12" t="s">
        <v>66</v>
      </c>
      <c r="B339" s="7"/>
      <c r="C339" s="7"/>
      <c r="D339" s="7">
        <f t="shared" si="5"/>
        <v>0</v>
      </c>
    </row>
    <row r="340" spans="1:4" ht="18" hidden="1" x14ac:dyDescent="0.3">
      <c r="A340" s="19" t="s">
        <v>67</v>
      </c>
      <c r="B340" s="7"/>
      <c r="C340" s="7"/>
      <c r="D340" s="7">
        <f t="shared" si="5"/>
        <v>0</v>
      </c>
    </row>
    <row r="341" spans="1:4" ht="18" hidden="1" x14ac:dyDescent="0.3">
      <c r="A341" s="9" t="s">
        <v>68</v>
      </c>
      <c r="B341" s="7"/>
      <c r="C341" s="7"/>
      <c r="D341" s="7">
        <f t="shared" si="5"/>
        <v>0</v>
      </c>
    </row>
    <row r="342" spans="1:4" ht="18" hidden="1" x14ac:dyDescent="0.3">
      <c r="A342" s="12" t="s">
        <v>76</v>
      </c>
      <c r="B342" s="15"/>
      <c r="C342" s="15"/>
      <c r="D342" s="7">
        <f t="shared" si="5"/>
        <v>0</v>
      </c>
    </row>
    <row r="343" spans="1:4" ht="18" hidden="1" x14ac:dyDescent="0.3">
      <c r="A343" s="12" t="s">
        <v>77</v>
      </c>
      <c r="B343" s="15"/>
      <c r="C343" s="15"/>
      <c r="D343" s="7">
        <f t="shared" si="5"/>
        <v>0</v>
      </c>
    </row>
    <row r="344" spans="1:4" ht="18" hidden="1" x14ac:dyDescent="0.3">
      <c r="A344" s="12" t="s">
        <v>78</v>
      </c>
      <c r="B344" s="15"/>
      <c r="C344" s="15"/>
      <c r="D344" s="7">
        <f t="shared" si="5"/>
        <v>0</v>
      </c>
    </row>
    <row r="345" spans="1:4" ht="18" hidden="1" x14ac:dyDescent="0.3">
      <c r="A345" s="9" t="s">
        <v>91</v>
      </c>
      <c r="B345" s="7"/>
      <c r="C345" s="7"/>
      <c r="D345" s="7">
        <f t="shared" si="5"/>
        <v>0</v>
      </c>
    </row>
    <row r="346" spans="1:4" ht="18" hidden="1" x14ac:dyDescent="0.3">
      <c r="A346" s="9" t="s">
        <v>92</v>
      </c>
      <c r="B346" s="7"/>
      <c r="C346" s="7"/>
      <c r="D346" s="7">
        <f t="shared" si="5"/>
        <v>0</v>
      </c>
    </row>
    <row r="347" spans="1:4" ht="18" hidden="1" x14ac:dyDescent="0.3">
      <c r="A347" s="9" t="s">
        <v>95</v>
      </c>
      <c r="B347" s="15"/>
      <c r="C347" s="15"/>
      <c r="D347" s="7">
        <f t="shared" si="5"/>
        <v>0</v>
      </c>
    </row>
    <row r="348" spans="1:4" ht="18" hidden="1" x14ac:dyDescent="0.3">
      <c r="A348" s="21" t="s">
        <v>96</v>
      </c>
      <c r="B348" s="7"/>
      <c r="C348" s="7"/>
      <c r="D348" s="7">
        <f t="shared" si="5"/>
        <v>0</v>
      </c>
    </row>
    <row r="349" spans="1:4" ht="18" hidden="1" x14ac:dyDescent="0.3">
      <c r="A349" s="11" t="s">
        <v>113</v>
      </c>
      <c r="B349" s="7"/>
      <c r="C349" s="7"/>
      <c r="D349" s="7">
        <f t="shared" si="5"/>
        <v>0</v>
      </c>
    </row>
    <row r="350" spans="1:4" ht="18" hidden="1" x14ac:dyDescent="0.3">
      <c r="A350" s="21" t="s">
        <v>114</v>
      </c>
      <c r="B350" s="7"/>
      <c r="C350" s="7"/>
      <c r="D350" s="7">
        <f t="shared" si="5"/>
        <v>0</v>
      </c>
    </row>
    <row r="351" spans="1:4" ht="18" hidden="1" x14ac:dyDescent="0.3">
      <c r="A351" s="9" t="s">
        <v>106</v>
      </c>
      <c r="B351" s="7"/>
      <c r="C351" s="7"/>
      <c r="D351" s="7">
        <f t="shared" si="5"/>
        <v>0</v>
      </c>
    </row>
    <row r="352" spans="1:4" ht="18" hidden="1" x14ac:dyDescent="0.3">
      <c r="A352" s="9" t="s">
        <v>107</v>
      </c>
      <c r="B352" s="7"/>
      <c r="C352" s="7"/>
      <c r="D352" s="7">
        <f t="shared" si="5"/>
        <v>0</v>
      </c>
    </row>
    <row r="353" spans="1:4" ht="18" hidden="1" x14ac:dyDescent="0.3">
      <c r="A353" s="9" t="s">
        <v>108</v>
      </c>
      <c r="B353" s="7"/>
      <c r="C353" s="7"/>
      <c r="D353" s="7">
        <f t="shared" si="5"/>
        <v>0</v>
      </c>
    </row>
    <row r="354" spans="1:4" ht="18" hidden="1" x14ac:dyDescent="0.3">
      <c r="A354" s="11" t="s">
        <v>241</v>
      </c>
      <c r="B354" s="7"/>
      <c r="C354" s="7"/>
      <c r="D354" s="7">
        <f t="shared" si="5"/>
        <v>0</v>
      </c>
    </row>
    <row r="355" spans="1:4" ht="18" hidden="1" x14ac:dyDescent="0.3">
      <c r="A355" s="9" t="s">
        <v>242</v>
      </c>
      <c r="B355" s="7"/>
      <c r="C355" s="7"/>
      <c r="D355" s="7">
        <f t="shared" si="5"/>
        <v>0</v>
      </c>
    </row>
    <row r="356" spans="1:4" ht="18" hidden="1" x14ac:dyDescent="0.3">
      <c r="A356" s="9" t="s">
        <v>243</v>
      </c>
      <c r="B356" s="7"/>
      <c r="C356" s="7"/>
      <c r="D356" s="7">
        <f t="shared" si="5"/>
        <v>0</v>
      </c>
    </row>
    <row r="357" spans="1:4" ht="18" hidden="1" x14ac:dyDescent="0.3">
      <c r="A357" s="9" t="s">
        <v>244</v>
      </c>
      <c r="B357" s="7"/>
      <c r="C357" s="7"/>
      <c r="D357" s="7">
        <f t="shared" si="5"/>
        <v>0</v>
      </c>
    </row>
    <row r="358" spans="1:4" ht="18" hidden="1" x14ac:dyDescent="0.3">
      <c r="A358" s="9" t="s">
        <v>245</v>
      </c>
      <c r="B358" s="7"/>
      <c r="C358" s="7"/>
      <c r="D358" s="7">
        <f t="shared" si="5"/>
        <v>0</v>
      </c>
    </row>
    <row r="359" spans="1:4" ht="18" hidden="1" x14ac:dyDescent="0.3">
      <c r="A359" s="9" t="s">
        <v>246</v>
      </c>
      <c r="B359" s="7"/>
      <c r="C359" s="7"/>
      <c r="D359" s="7">
        <f t="shared" si="5"/>
        <v>0</v>
      </c>
    </row>
    <row r="360" spans="1:4" ht="18" hidden="1" x14ac:dyDescent="0.3">
      <c r="A360" s="9" t="s">
        <v>250</v>
      </c>
      <c r="B360" s="7"/>
      <c r="C360" s="7"/>
      <c r="D360" s="7">
        <f t="shared" si="5"/>
        <v>0</v>
      </c>
    </row>
    <row r="361" spans="1:4" ht="18" hidden="1" x14ac:dyDescent="0.3">
      <c r="A361" s="9" t="s">
        <v>251</v>
      </c>
      <c r="B361" s="7"/>
      <c r="C361" s="7"/>
      <c r="D361" s="7">
        <f t="shared" si="5"/>
        <v>0</v>
      </c>
    </row>
    <row r="362" spans="1:4" ht="18" hidden="1" x14ac:dyDescent="0.3">
      <c r="A362" s="9" t="s">
        <v>252</v>
      </c>
      <c r="B362" s="7"/>
      <c r="C362" s="7"/>
      <c r="D362" s="7">
        <f t="shared" si="5"/>
        <v>0</v>
      </c>
    </row>
    <row r="363" spans="1:4" ht="18" hidden="1" x14ac:dyDescent="0.3">
      <c r="A363" s="9" t="s">
        <v>253</v>
      </c>
      <c r="B363" s="7"/>
      <c r="C363" s="7"/>
      <c r="D363" s="7">
        <f t="shared" si="5"/>
        <v>0</v>
      </c>
    </row>
    <row r="364" spans="1:4" ht="18" hidden="1" x14ac:dyDescent="0.3">
      <c r="A364" s="9" t="s">
        <v>254</v>
      </c>
      <c r="B364" s="7"/>
      <c r="C364" s="7"/>
      <c r="D364" s="7">
        <f t="shared" si="5"/>
        <v>0</v>
      </c>
    </row>
    <row r="365" spans="1:4" ht="18" hidden="1" x14ac:dyDescent="0.3">
      <c r="A365" s="9" t="s">
        <v>255</v>
      </c>
      <c r="B365" s="7"/>
      <c r="C365" s="7"/>
      <c r="D365" s="7">
        <f t="shared" si="5"/>
        <v>0</v>
      </c>
    </row>
    <row r="366" spans="1:4" ht="18" hidden="1" x14ac:dyDescent="0.3">
      <c r="A366" s="9" t="s">
        <v>256</v>
      </c>
      <c r="B366" s="7"/>
      <c r="C366" s="7"/>
      <c r="D366" s="7">
        <f t="shared" si="5"/>
        <v>0</v>
      </c>
    </row>
    <row r="367" spans="1:4" ht="18" x14ac:dyDescent="0.3">
      <c r="A367" s="9" t="s">
        <v>129</v>
      </c>
      <c r="B367" s="7">
        <v>112</v>
      </c>
      <c r="C367" s="7">
        <v>8000</v>
      </c>
      <c r="D367" s="7">
        <f t="shared" si="5"/>
        <v>896000</v>
      </c>
    </row>
    <row r="368" spans="1:4" ht="18" hidden="1" x14ac:dyDescent="0.3">
      <c r="A368" s="16" t="s">
        <v>130</v>
      </c>
      <c r="B368" s="7"/>
      <c r="C368" s="7"/>
      <c r="D368" s="7">
        <f t="shared" si="5"/>
        <v>0</v>
      </c>
    </row>
    <row r="369" spans="1:4" ht="18" hidden="1" x14ac:dyDescent="0.3">
      <c r="A369" s="9" t="s">
        <v>171</v>
      </c>
      <c r="B369" s="7"/>
      <c r="C369" s="7"/>
      <c r="D369" s="7">
        <f t="shared" si="5"/>
        <v>0</v>
      </c>
    </row>
    <row r="370" spans="1:4" ht="18" hidden="1" x14ac:dyDescent="0.3">
      <c r="A370" s="12" t="s">
        <v>187</v>
      </c>
      <c r="B370" s="7"/>
      <c r="C370" s="7"/>
      <c r="D370" s="7">
        <f t="shared" si="5"/>
        <v>0</v>
      </c>
    </row>
    <row r="371" spans="1:4" ht="18" hidden="1" x14ac:dyDescent="0.3">
      <c r="A371" s="9" t="s">
        <v>310</v>
      </c>
      <c r="B371" s="7"/>
      <c r="C371" s="7"/>
      <c r="D371" s="7">
        <f t="shared" si="5"/>
        <v>0</v>
      </c>
    </row>
    <row r="372" spans="1:4" ht="18" x14ac:dyDescent="0.3">
      <c r="A372" s="9" t="s">
        <v>210</v>
      </c>
      <c r="B372" s="7">
        <f>50+29</f>
        <v>79</v>
      </c>
      <c r="C372" s="7">
        <v>17000</v>
      </c>
      <c r="D372" s="7">
        <f t="shared" si="5"/>
        <v>1343000</v>
      </c>
    </row>
    <row r="373" spans="1:4" ht="18" hidden="1" x14ac:dyDescent="0.3">
      <c r="A373" s="35" t="s">
        <v>211</v>
      </c>
      <c r="B373" s="7"/>
      <c r="C373" s="7"/>
      <c r="D373" s="7">
        <f t="shared" si="5"/>
        <v>0</v>
      </c>
    </row>
    <row r="374" spans="1:4" ht="18" hidden="1" x14ac:dyDescent="0.3">
      <c r="A374" s="9" t="s">
        <v>212</v>
      </c>
      <c r="B374" s="7"/>
      <c r="C374" s="7"/>
      <c r="D374" s="7">
        <f t="shared" si="5"/>
        <v>0</v>
      </c>
    </row>
    <row r="375" spans="1:4" ht="18" x14ac:dyDescent="0.3">
      <c r="A375" s="9" t="s">
        <v>213</v>
      </c>
      <c r="B375" s="7">
        <f>140+80+25+40+150+100+20</f>
        <v>555</v>
      </c>
      <c r="C375" s="7">
        <v>14000</v>
      </c>
      <c r="D375" s="7">
        <f t="shared" si="5"/>
        <v>7770000</v>
      </c>
    </row>
    <row r="376" spans="1:4" ht="18" hidden="1" x14ac:dyDescent="0.3">
      <c r="A376" s="9" t="s">
        <v>214</v>
      </c>
      <c r="B376" s="7"/>
      <c r="C376" s="7"/>
      <c r="D376" s="7">
        <f t="shared" si="5"/>
        <v>0</v>
      </c>
    </row>
    <row r="377" spans="1:4" ht="18" hidden="1" x14ac:dyDescent="0.3">
      <c r="A377" s="9" t="s">
        <v>215</v>
      </c>
      <c r="B377" s="7"/>
      <c r="C377" s="7"/>
      <c r="D377" s="7">
        <f t="shared" si="5"/>
        <v>0</v>
      </c>
    </row>
    <row r="378" spans="1:4" ht="18" hidden="1" x14ac:dyDescent="0.3">
      <c r="A378" s="9" t="s">
        <v>216</v>
      </c>
      <c r="B378" s="7"/>
      <c r="C378" s="7"/>
      <c r="D378" s="7">
        <f t="shared" si="5"/>
        <v>0</v>
      </c>
    </row>
    <row r="379" spans="1:4" ht="18" hidden="1" x14ac:dyDescent="0.3">
      <c r="A379" s="9" t="s">
        <v>99</v>
      </c>
      <c r="B379" s="7"/>
      <c r="C379" s="7"/>
      <c r="D379" s="7">
        <f t="shared" si="5"/>
        <v>0</v>
      </c>
    </row>
    <row r="380" spans="1:4" ht="18" hidden="1" x14ac:dyDescent="0.3">
      <c r="A380" s="42" t="s">
        <v>100</v>
      </c>
      <c r="B380" s="7"/>
      <c r="C380" s="7"/>
      <c r="D380" s="7">
        <f t="shared" si="5"/>
        <v>0</v>
      </c>
    </row>
    <row r="381" spans="1:4" ht="18" hidden="1" x14ac:dyDescent="0.3">
      <c r="A381" s="11" t="s">
        <v>103</v>
      </c>
      <c r="B381" s="7"/>
      <c r="C381" s="7"/>
      <c r="D381" s="7">
        <f t="shared" si="5"/>
        <v>0</v>
      </c>
    </row>
    <row r="382" spans="1:4" ht="18" hidden="1" x14ac:dyDescent="0.3">
      <c r="A382" s="9" t="s">
        <v>105</v>
      </c>
      <c r="B382" s="7"/>
      <c r="C382" s="7"/>
      <c r="D382" s="7">
        <f t="shared" si="5"/>
        <v>0</v>
      </c>
    </row>
    <row r="383" spans="1:4" ht="18" hidden="1" x14ac:dyDescent="0.3">
      <c r="A383" s="9" t="s">
        <v>11</v>
      </c>
      <c r="B383" s="7"/>
      <c r="C383" s="7"/>
      <c r="D383" s="7">
        <f t="shared" si="5"/>
        <v>0</v>
      </c>
    </row>
    <row r="384" spans="1:4" ht="18" x14ac:dyDescent="0.3">
      <c r="A384" s="9" t="s">
        <v>12</v>
      </c>
      <c r="B384" s="7">
        <v>40</v>
      </c>
      <c r="C384" s="7">
        <v>8000</v>
      </c>
      <c r="D384" s="7">
        <f t="shared" si="5"/>
        <v>320000</v>
      </c>
    </row>
    <row r="385" spans="1:4" ht="18" hidden="1" x14ac:dyDescent="0.3">
      <c r="A385" s="12" t="s">
        <v>13</v>
      </c>
      <c r="B385" s="7"/>
      <c r="C385" s="7"/>
      <c r="D385" s="7">
        <f t="shared" si="5"/>
        <v>0</v>
      </c>
    </row>
    <row r="386" spans="1:4" ht="18" hidden="1" x14ac:dyDescent="0.3">
      <c r="A386" s="9" t="s">
        <v>159</v>
      </c>
      <c r="B386" s="7"/>
      <c r="C386" s="7"/>
      <c r="D386" s="7">
        <f t="shared" si="5"/>
        <v>0</v>
      </c>
    </row>
    <row r="387" spans="1:4" ht="18" hidden="1" x14ac:dyDescent="0.3">
      <c r="A387" s="16" t="s">
        <v>160</v>
      </c>
      <c r="B387" s="7"/>
      <c r="C387" s="7"/>
      <c r="D387" s="7">
        <f t="shared" si="5"/>
        <v>0</v>
      </c>
    </row>
    <row r="388" spans="1:4" ht="18" hidden="1" x14ac:dyDescent="0.3">
      <c r="A388" s="9" t="s">
        <v>193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33" t="s">
        <v>194</v>
      </c>
      <c r="B389" s="7"/>
      <c r="C389" s="7"/>
      <c r="D389" s="7">
        <f t="shared" si="6"/>
        <v>0</v>
      </c>
    </row>
    <row r="390" spans="1:4" ht="18" hidden="1" x14ac:dyDescent="0.3">
      <c r="A390" s="9" t="s">
        <v>230</v>
      </c>
      <c r="B390" s="7"/>
      <c r="C390" s="7"/>
      <c r="D390" s="7">
        <f t="shared" si="6"/>
        <v>0</v>
      </c>
    </row>
    <row r="391" spans="1:4" ht="18" hidden="1" x14ac:dyDescent="0.3">
      <c r="A391" s="9" t="s">
        <v>231</v>
      </c>
      <c r="B391" s="7"/>
      <c r="C391" s="7"/>
      <c r="D391" s="7">
        <f t="shared" si="6"/>
        <v>0</v>
      </c>
    </row>
    <row r="392" spans="1:4" ht="18" hidden="1" x14ac:dyDescent="0.3">
      <c r="A392" s="12" t="s">
        <v>20</v>
      </c>
      <c r="B392" s="7"/>
      <c r="C392" s="7"/>
      <c r="D392" s="7">
        <f t="shared" si="6"/>
        <v>0</v>
      </c>
    </row>
    <row r="393" spans="1:4" ht="18" hidden="1" x14ac:dyDescent="0.3">
      <c r="A393" s="12" t="s">
        <v>21</v>
      </c>
      <c r="B393" s="7"/>
      <c r="C393" s="7"/>
      <c r="D393" s="7">
        <f t="shared" si="6"/>
        <v>0</v>
      </c>
    </row>
    <row r="394" spans="1:4" ht="18" hidden="1" x14ac:dyDescent="0.3">
      <c r="A394" s="17" t="s">
        <v>167</v>
      </c>
      <c r="B394" s="7"/>
      <c r="C394" s="7"/>
      <c r="D394" s="7">
        <f t="shared" si="6"/>
        <v>0</v>
      </c>
    </row>
    <row r="395" spans="1:4" ht="18" hidden="1" x14ac:dyDescent="0.3">
      <c r="A395" s="29" t="s">
        <v>168</v>
      </c>
      <c r="B395" s="31"/>
      <c r="C395" s="31"/>
      <c r="D395" s="7">
        <f t="shared" si="6"/>
        <v>0</v>
      </c>
    </row>
    <row r="396" spans="1:4" ht="18" hidden="1" x14ac:dyDescent="0.3">
      <c r="A396" s="9" t="s">
        <v>27</v>
      </c>
      <c r="B396" s="7"/>
      <c r="C396" s="7"/>
      <c r="D396" s="7">
        <f t="shared" si="6"/>
        <v>0</v>
      </c>
    </row>
    <row r="397" spans="1:4" ht="18" hidden="1" x14ac:dyDescent="0.3">
      <c r="A397" s="12" t="s">
        <v>28</v>
      </c>
      <c r="B397" s="7"/>
      <c r="C397" s="7"/>
      <c r="D397" s="7">
        <f t="shared" si="6"/>
        <v>0</v>
      </c>
    </row>
    <row r="398" spans="1:4" ht="18" hidden="1" x14ac:dyDescent="0.3">
      <c r="A398" s="12" t="s">
        <v>29</v>
      </c>
      <c r="B398" s="7"/>
      <c r="C398" s="7"/>
      <c r="D398" s="7">
        <f t="shared" si="6"/>
        <v>0</v>
      </c>
    </row>
    <row r="399" spans="1:4" ht="18" hidden="1" x14ac:dyDescent="0.3">
      <c r="A399" s="9" t="s">
        <v>195</v>
      </c>
      <c r="B399" s="7"/>
      <c r="C399" s="7"/>
      <c r="D399" s="7">
        <f t="shared" si="6"/>
        <v>0</v>
      </c>
    </row>
    <row r="400" spans="1:4" ht="18" hidden="1" x14ac:dyDescent="0.3">
      <c r="A400" s="12" t="s">
        <v>196</v>
      </c>
      <c r="B400" s="7"/>
      <c r="C400" s="7"/>
      <c r="D400" s="7">
        <f t="shared" si="6"/>
        <v>0</v>
      </c>
    </row>
    <row r="401" spans="1:4" ht="18" x14ac:dyDescent="0.3">
      <c r="A401" s="9" t="s">
        <v>197</v>
      </c>
      <c r="B401" s="7">
        <v>10</v>
      </c>
      <c r="C401" s="7">
        <v>12000</v>
      </c>
      <c r="D401" s="7">
        <f t="shared" si="6"/>
        <v>120000</v>
      </c>
    </row>
    <row r="402" spans="1:4" ht="18" hidden="1" x14ac:dyDescent="0.3">
      <c r="A402" s="9" t="s">
        <v>198</v>
      </c>
      <c r="B402" s="7"/>
      <c r="C402" s="7"/>
      <c r="D402" s="7">
        <f t="shared" si="6"/>
        <v>0</v>
      </c>
    </row>
    <row r="403" spans="1:4" ht="18" hidden="1" x14ac:dyDescent="0.3">
      <c r="A403" s="9" t="s">
        <v>267</v>
      </c>
      <c r="B403" s="7"/>
      <c r="C403" s="7"/>
      <c r="D403" s="7">
        <f t="shared" si="6"/>
        <v>0</v>
      </c>
    </row>
    <row r="404" spans="1:4" ht="18" hidden="1" x14ac:dyDescent="0.3">
      <c r="A404" s="9" t="s">
        <v>268</v>
      </c>
      <c r="B404" s="7"/>
      <c r="C404" s="7"/>
      <c r="D404" s="7">
        <f t="shared" si="6"/>
        <v>0</v>
      </c>
    </row>
    <row r="405" spans="1:4" ht="18" hidden="1" x14ac:dyDescent="0.3">
      <c r="A405" s="5" t="s">
        <v>2</v>
      </c>
      <c r="B405" s="7"/>
      <c r="C405" s="7"/>
      <c r="D405" s="7">
        <f t="shared" si="6"/>
        <v>0</v>
      </c>
    </row>
    <row r="406" spans="1:4" ht="18" hidden="1" x14ac:dyDescent="0.3">
      <c r="A406" s="8" t="s">
        <v>3</v>
      </c>
      <c r="B406" s="7"/>
      <c r="C406" s="7"/>
      <c r="D406" s="7">
        <f t="shared" si="6"/>
        <v>0</v>
      </c>
    </row>
    <row r="407" spans="1:4" ht="18" hidden="1" x14ac:dyDescent="0.3">
      <c r="A407" s="5" t="s">
        <v>4</v>
      </c>
      <c r="B407" s="7"/>
      <c r="C407" s="7"/>
      <c r="D407" s="7">
        <f t="shared" si="6"/>
        <v>0</v>
      </c>
    </row>
    <row r="408" spans="1:4" ht="18" hidden="1" x14ac:dyDescent="0.3">
      <c r="A408" s="16" t="s">
        <v>55</v>
      </c>
      <c r="B408" s="7"/>
      <c r="C408" s="7"/>
      <c r="D408" s="7">
        <f t="shared" si="6"/>
        <v>0</v>
      </c>
    </row>
    <row r="409" spans="1:4" ht="18" hidden="1" x14ac:dyDescent="0.3">
      <c r="A409" s="13" t="s">
        <v>288</v>
      </c>
      <c r="B409" s="7"/>
      <c r="C409" s="7"/>
      <c r="D409" s="7">
        <f t="shared" si="6"/>
        <v>0</v>
      </c>
    </row>
    <row r="410" spans="1:4" ht="18" hidden="1" x14ac:dyDescent="0.3">
      <c r="A410" s="13" t="s">
        <v>300</v>
      </c>
      <c r="B410" s="7"/>
      <c r="C410" s="7"/>
      <c r="D410" s="7">
        <f t="shared" si="6"/>
        <v>0</v>
      </c>
    </row>
    <row r="411" spans="1:4" ht="18" hidden="1" x14ac:dyDescent="0.3">
      <c r="A411" s="13" t="s">
        <v>301</v>
      </c>
      <c r="B411" s="7"/>
      <c r="C411" s="7"/>
      <c r="D411" s="7">
        <f t="shared" si="6"/>
        <v>0</v>
      </c>
    </row>
    <row r="412" spans="1:4" ht="18" hidden="1" x14ac:dyDescent="0.3">
      <c r="A412" s="13" t="s">
        <v>303</v>
      </c>
      <c r="B412" s="7"/>
      <c r="C412" s="7"/>
      <c r="D412" s="7">
        <f t="shared" si="6"/>
        <v>0</v>
      </c>
    </row>
    <row r="413" spans="1:4" ht="18" hidden="1" x14ac:dyDescent="0.3">
      <c r="A413" s="9" t="s">
        <v>312</v>
      </c>
      <c r="B413" s="37"/>
      <c r="C413" s="37"/>
      <c r="D413" s="7">
        <f t="shared" si="6"/>
        <v>0</v>
      </c>
    </row>
    <row r="414" spans="1:4" ht="18" hidden="1" x14ac:dyDescent="0.3">
      <c r="A414" s="9" t="s">
        <v>79</v>
      </c>
      <c r="B414" s="7"/>
      <c r="C414" s="7"/>
      <c r="D414" s="7">
        <f t="shared" si="6"/>
        <v>0</v>
      </c>
    </row>
    <row r="415" spans="1:4" ht="18" hidden="1" x14ac:dyDescent="0.3">
      <c r="A415" s="9" t="s">
        <v>80</v>
      </c>
      <c r="B415" s="7"/>
      <c r="C415" s="7"/>
      <c r="D415" s="7">
        <f t="shared" si="6"/>
        <v>0</v>
      </c>
    </row>
    <row r="416" spans="1:4" ht="18" hidden="1" x14ac:dyDescent="0.3">
      <c r="A416" s="9" t="s">
        <v>81</v>
      </c>
      <c r="B416" s="7"/>
      <c r="C416" s="7"/>
      <c r="D416" s="7">
        <f t="shared" si="6"/>
        <v>0</v>
      </c>
    </row>
    <row r="417" spans="1:4" ht="18" hidden="1" x14ac:dyDescent="0.3">
      <c r="A417" s="9" t="s">
        <v>82</v>
      </c>
      <c r="B417" s="7"/>
      <c r="C417" s="7"/>
      <c r="D417" s="7">
        <f t="shared" si="6"/>
        <v>0</v>
      </c>
    </row>
    <row r="418" spans="1:4" ht="18" hidden="1" x14ac:dyDescent="0.3">
      <c r="A418" s="9" t="s">
        <v>83</v>
      </c>
      <c r="B418" s="7"/>
      <c r="C418" s="7"/>
      <c r="D418" s="7">
        <f t="shared" si="6"/>
        <v>0</v>
      </c>
    </row>
    <row r="419" spans="1:4" ht="18" hidden="1" x14ac:dyDescent="0.3">
      <c r="A419" s="9" t="s">
        <v>170</v>
      </c>
      <c r="B419" s="7"/>
      <c r="C419" s="7"/>
      <c r="D419" s="7">
        <f t="shared" si="6"/>
        <v>0</v>
      </c>
    </row>
    <row r="420" spans="1:4" ht="18" hidden="1" x14ac:dyDescent="0.3">
      <c r="A420" s="34" t="s">
        <v>229</v>
      </c>
      <c r="B420" s="7"/>
      <c r="C420" s="7"/>
      <c r="D420" s="7">
        <f t="shared" si="6"/>
        <v>0</v>
      </c>
    </row>
    <row r="421" spans="1:4" ht="18" hidden="1" x14ac:dyDescent="0.3">
      <c r="A421" s="9" t="s">
        <v>235</v>
      </c>
      <c r="B421" s="7"/>
      <c r="C421" s="7"/>
      <c r="D421" s="7">
        <f t="shared" si="6"/>
        <v>0</v>
      </c>
    </row>
    <row r="422" spans="1:4" ht="18" hidden="1" x14ac:dyDescent="0.3">
      <c r="A422" s="9" t="s">
        <v>236</v>
      </c>
      <c r="B422" s="7"/>
      <c r="C422" s="7"/>
      <c r="D422" s="7">
        <f t="shared" si="6"/>
        <v>0</v>
      </c>
    </row>
    <row r="423" spans="1:4" ht="18" hidden="1" x14ac:dyDescent="0.3">
      <c r="A423" s="9" t="s">
        <v>257</v>
      </c>
      <c r="B423" s="15"/>
      <c r="C423" s="15"/>
      <c r="D423" s="7">
        <f t="shared" si="6"/>
        <v>0</v>
      </c>
    </row>
    <row r="424" spans="1:4" ht="18" hidden="1" x14ac:dyDescent="0.3">
      <c r="A424" s="13" t="s">
        <v>258</v>
      </c>
      <c r="B424" s="7"/>
      <c r="C424" s="7"/>
      <c r="D424" s="7">
        <f t="shared" si="6"/>
        <v>0</v>
      </c>
    </row>
    <row r="425" spans="1:4" ht="18" hidden="1" x14ac:dyDescent="0.3">
      <c r="A425" s="12" t="s">
        <v>286</v>
      </c>
      <c r="B425" s="7"/>
      <c r="C425" s="7"/>
      <c r="D425" s="7">
        <f t="shared" si="6"/>
        <v>0</v>
      </c>
    </row>
    <row r="426" spans="1:4" ht="18" hidden="1" x14ac:dyDescent="0.3">
      <c r="A426" s="16" t="s">
        <v>287</v>
      </c>
      <c r="B426" s="7"/>
      <c r="C426" s="7"/>
      <c r="D426" s="7">
        <f t="shared" si="6"/>
        <v>0</v>
      </c>
    </row>
    <row r="427" spans="1:4" ht="18" x14ac:dyDescent="0.3">
      <c r="A427" s="9" t="s">
        <v>118</v>
      </c>
      <c r="B427" s="7">
        <v>82</v>
      </c>
      <c r="C427" s="7">
        <v>10000</v>
      </c>
      <c r="D427" s="7">
        <f t="shared" si="6"/>
        <v>820000</v>
      </c>
    </row>
    <row r="428" spans="1:4" ht="18" hidden="1" x14ac:dyDescent="0.3">
      <c r="A428" s="16" t="s">
        <v>36</v>
      </c>
      <c r="B428" s="7"/>
      <c r="C428" s="7"/>
      <c r="D428" s="7">
        <f t="shared" si="6"/>
        <v>0</v>
      </c>
    </row>
    <row r="429" spans="1:4" ht="18" hidden="1" x14ac:dyDescent="0.3">
      <c r="A429" s="9" t="s">
        <v>37</v>
      </c>
      <c r="B429" s="7"/>
      <c r="C429" s="7"/>
      <c r="D429" s="7">
        <f t="shared" si="6"/>
        <v>0</v>
      </c>
    </row>
    <row r="430" spans="1:4" ht="18" hidden="1" x14ac:dyDescent="0.3">
      <c r="A430" s="9" t="s">
        <v>38</v>
      </c>
      <c r="B430" s="7"/>
      <c r="C430" s="7"/>
      <c r="D430" s="7">
        <f t="shared" si="6"/>
        <v>0</v>
      </c>
    </row>
    <row r="431" spans="1:4" ht="18" hidden="1" x14ac:dyDescent="0.3">
      <c r="A431" s="16" t="s">
        <v>276</v>
      </c>
      <c r="B431" s="7"/>
      <c r="C431" s="7"/>
      <c r="D431" s="7">
        <f t="shared" si="6"/>
        <v>0</v>
      </c>
    </row>
    <row r="432" spans="1:4" ht="18" hidden="1" x14ac:dyDescent="0.3">
      <c r="A432" s="16" t="s">
        <v>277</v>
      </c>
      <c r="B432" s="7"/>
      <c r="C432" s="7"/>
      <c r="D432" s="7">
        <f t="shared" si="6"/>
        <v>0</v>
      </c>
    </row>
    <row r="433" spans="1:4" ht="18" hidden="1" x14ac:dyDescent="0.3">
      <c r="A433" s="9" t="s">
        <v>135</v>
      </c>
      <c r="B433" s="15"/>
      <c r="C433" s="15"/>
      <c r="D433" s="7">
        <f t="shared" si="6"/>
        <v>0</v>
      </c>
    </row>
    <row r="434" spans="1:4" ht="18" hidden="1" x14ac:dyDescent="0.3">
      <c r="A434" s="22" t="s">
        <v>136</v>
      </c>
      <c r="B434" s="15"/>
      <c r="C434" s="15"/>
      <c r="D434" s="7">
        <f t="shared" si="6"/>
        <v>0</v>
      </c>
    </row>
    <row r="435" spans="1:4" ht="18" hidden="1" x14ac:dyDescent="0.3">
      <c r="A435" s="22" t="s">
        <v>138</v>
      </c>
      <c r="B435" s="15"/>
      <c r="C435" s="15"/>
      <c r="D435" s="7">
        <f t="shared" si="6"/>
        <v>0</v>
      </c>
    </row>
    <row r="436" spans="1:4" ht="18" hidden="1" x14ac:dyDescent="0.3">
      <c r="A436" s="22" t="s">
        <v>139</v>
      </c>
      <c r="B436" s="15"/>
      <c r="C436" s="15"/>
      <c r="D436" s="7">
        <f t="shared" si="6"/>
        <v>0</v>
      </c>
    </row>
    <row r="437" spans="1:4" ht="18" hidden="1" x14ac:dyDescent="0.3">
      <c r="A437" s="9" t="s">
        <v>140</v>
      </c>
      <c r="B437" s="15"/>
      <c r="C437" s="15"/>
      <c r="D437" s="7">
        <f t="shared" si="6"/>
        <v>0</v>
      </c>
    </row>
    <row r="438" spans="1:4" ht="18" hidden="1" x14ac:dyDescent="0.3">
      <c r="A438" s="9" t="s">
        <v>141</v>
      </c>
      <c r="B438" s="15"/>
      <c r="C438" s="15"/>
      <c r="D438" s="7">
        <f t="shared" si="6"/>
        <v>0</v>
      </c>
    </row>
    <row r="439" spans="1:4" ht="18" hidden="1" x14ac:dyDescent="0.3">
      <c r="A439" s="9" t="s">
        <v>143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144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145</v>
      </c>
      <c r="B441" s="15"/>
      <c r="C441" s="15"/>
      <c r="D441" s="7">
        <f t="shared" si="6"/>
        <v>0</v>
      </c>
    </row>
    <row r="442" spans="1:4" ht="18" hidden="1" x14ac:dyDescent="0.3">
      <c r="A442" s="9" t="s">
        <v>156</v>
      </c>
      <c r="B442" s="15"/>
      <c r="C442" s="15"/>
      <c r="D442" s="7">
        <f t="shared" si="6"/>
        <v>0</v>
      </c>
    </row>
    <row r="443" spans="1:4" ht="18" hidden="1" x14ac:dyDescent="0.3">
      <c r="A443" s="9" t="s">
        <v>157</v>
      </c>
      <c r="B443" s="15"/>
      <c r="C443" s="15"/>
      <c r="D443" s="7">
        <f t="shared" si="6"/>
        <v>0</v>
      </c>
    </row>
    <row r="444" spans="1:4" ht="18" hidden="1" x14ac:dyDescent="0.3">
      <c r="A444" s="9" t="s">
        <v>158</v>
      </c>
      <c r="B444" s="15"/>
      <c r="C444" s="15"/>
      <c r="D444" s="7">
        <f t="shared" si="6"/>
        <v>0</v>
      </c>
    </row>
    <row r="445" spans="1:4" ht="18" x14ac:dyDescent="0.3">
      <c r="A445" s="12" t="s">
        <v>46</v>
      </c>
      <c r="B445" s="7">
        <f>120+280+375</f>
        <v>775</v>
      </c>
      <c r="C445" s="7">
        <v>11000</v>
      </c>
      <c r="D445" s="7">
        <f t="shared" si="6"/>
        <v>8525000</v>
      </c>
    </row>
    <row r="446" spans="1:4" ht="18" hidden="1" x14ac:dyDescent="0.3">
      <c r="A446" s="9" t="s">
        <v>56</v>
      </c>
      <c r="B446" s="7"/>
      <c r="C446" s="7"/>
      <c r="D446" s="7">
        <f t="shared" si="6"/>
        <v>0</v>
      </c>
    </row>
    <row r="447" spans="1:4" ht="18" hidden="1" x14ac:dyDescent="0.3">
      <c r="A447" s="9" t="s">
        <v>69</v>
      </c>
      <c r="B447" s="7"/>
      <c r="C447" s="7"/>
      <c r="D447" s="7">
        <f t="shared" si="6"/>
        <v>0</v>
      </c>
    </row>
    <row r="448" spans="1:4" ht="18" hidden="1" x14ac:dyDescent="0.3">
      <c r="A448" s="12" t="s">
        <v>70</v>
      </c>
      <c r="B448" s="7"/>
      <c r="C448" s="7"/>
      <c r="D448" s="7">
        <f t="shared" si="6"/>
        <v>0</v>
      </c>
    </row>
    <row r="449" spans="1:4" ht="18" hidden="1" x14ac:dyDescent="0.3">
      <c r="A449" s="9" t="s">
        <v>15</v>
      </c>
      <c r="B449" s="7"/>
      <c r="C449" s="7"/>
      <c r="D449" s="7">
        <f t="shared" si="6"/>
        <v>0</v>
      </c>
    </row>
    <row r="450" spans="1:4" ht="18" hidden="1" x14ac:dyDescent="0.3">
      <c r="A450" s="9" t="s">
        <v>265</v>
      </c>
      <c r="B450" s="7"/>
      <c r="C450" s="7"/>
      <c r="D450" s="7">
        <f t="shared" si="6"/>
        <v>0</v>
      </c>
    </row>
    <row r="451" spans="1:4" ht="18" hidden="1" x14ac:dyDescent="0.3">
      <c r="A451" s="9" t="s">
        <v>294</v>
      </c>
      <c r="B451" s="7"/>
      <c r="C451" s="7"/>
      <c r="D451" s="7">
        <f t="shared" si="6"/>
        <v>0</v>
      </c>
    </row>
    <row r="452" spans="1:4" ht="18" x14ac:dyDescent="0.3">
      <c r="A452" s="9" t="s">
        <v>19</v>
      </c>
      <c r="B452" s="7">
        <f>1800+1100</f>
        <v>2900</v>
      </c>
      <c r="C452" s="7">
        <v>4000</v>
      </c>
      <c r="D452" s="7">
        <f t="shared" ref="D452:D515" si="7">B452*C452</f>
        <v>11600000</v>
      </c>
    </row>
    <row r="453" spans="1:4" ht="18" hidden="1" x14ac:dyDescent="0.3">
      <c r="A453" s="9" t="s">
        <v>34</v>
      </c>
      <c r="B453" s="7"/>
      <c r="C453" s="7"/>
      <c r="D453" s="7">
        <f t="shared" si="7"/>
        <v>0</v>
      </c>
    </row>
    <row r="454" spans="1:4" ht="18" hidden="1" x14ac:dyDescent="0.3">
      <c r="A454" s="11" t="s">
        <v>42</v>
      </c>
      <c r="B454" s="7"/>
      <c r="C454" s="7"/>
      <c r="D454" s="7">
        <f t="shared" si="7"/>
        <v>0</v>
      </c>
    </row>
    <row r="455" spans="1:4" ht="18" hidden="1" x14ac:dyDescent="0.3">
      <c r="A455" s="13" t="s">
        <v>43</v>
      </c>
      <c r="B455" s="7"/>
      <c r="C455" s="7"/>
      <c r="D455" s="7">
        <f t="shared" si="7"/>
        <v>0</v>
      </c>
    </row>
    <row r="456" spans="1:4" ht="18" hidden="1" x14ac:dyDescent="0.3">
      <c r="A456" s="10" t="s">
        <v>119</v>
      </c>
      <c r="B456" s="7"/>
      <c r="C456" s="7"/>
      <c r="D456" s="7">
        <f t="shared" si="7"/>
        <v>0</v>
      </c>
    </row>
    <row r="457" spans="1:4" ht="18" hidden="1" x14ac:dyDescent="0.3">
      <c r="A457" s="13" t="s">
        <v>120</v>
      </c>
      <c r="B457" s="7"/>
      <c r="C457" s="7"/>
      <c r="D457" s="7">
        <f t="shared" si="7"/>
        <v>0</v>
      </c>
    </row>
    <row r="458" spans="1:4" ht="18" hidden="1" x14ac:dyDescent="0.3">
      <c r="A458" s="12" t="s">
        <v>121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122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123</v>
      </c>
      <c r="B460" s="15"/>
      <c r="C460" s="15"/>
      <c r="D460" s="7">
        <f t="shared" si="7"/>
        <v>0</v>
      </c>
    </row>
    <row r="461" spans="1:4" ht="18" hidden="1" x14ac:dyDescent="0.3">
      <c r="A461" s="12" t="s">
        <v>124</v>
      </c>
      <c r="B461" s="26"/>
      <c r="C461" s="26"/>
      <c r="D461" s="7">
        <f t="shared" si="7"/>
        <v>0</v>
      </c>
    </row>
    <row r="462" spans="1:4" ht="18" hidden="1" x14ac:dyDescent="0.3">
      <c r="A462" s="9" t="s">
        <v>142</v>
      </c>
      <c r="B462" s="15"/>
      <c r="C462" s="15"/>
      <c r="D462" s="7">
        <f t="shared" si="7"/>
        <v>0</v>
      </c>
    </row>
    <row r="463" spans="1:4" ht="18" hidden="1" x14ac:dyDescent="0.3">
      <c r="A463" s="16" t="s">
        <v>217</v>
      </c>
      <c r="B463" s="7"/>
      <c r="C463" s="7"/>
      <c r="D463" s="7">
        <f t="shared" si="7"/>
        <v>0</v>
      </c>
    </row>
    <row r="464" spans="1:4" ht="18" hidden="1" x14ac:dyDescent="0.3">
      <c r="A464" s="16" t="s">
        <v>218</v>
      </c>
      <c r="B464" s="7"/>
      <c r="C464" s="7"/>
      <c r="D464" s="7">
        <f t="shared" si="7"/>
        <v>0</v>
      </c>
    </row>
    <row r="465" spans="1:4" ht="18" hidden="1" x14ac:dyDescent="0.3">
      <c r="A465" s="16" t="s">
        <v>219</v>
      </c>
      <c r="B465" s="7"/>
      <c r="C465" s="7"/>
      <c r="D465" s="7">
        <f t="shared" si="7"/>
        <v>0</v>
      </c>
    </row>
    <row r="466" spans="1:4" ht="18" hidden="1" x14ac:dyDescent="0.3">
      <c r="A466" s="16" t="s">
        <v>220</v>
      </c>
      <c r="B466" s="7"/>
      <c r="C466" s="7"/>
      <c r="D466" s="7">
        <f t="shared" si="7"/>
        <v>0</v>
      </c>
    </row>
    <row r="467" spans="1:4" ht="18" hidden="1" x14ac:dyDescent="0.3">
      <c r="A467" s="9" t="s">
        <v>221</v>
      </c>
      <c r="B467" s="7"/>
      <c r="C467" s="7"/>
      <c r="D467" s="7">
        <f t="shared" si="7"/>
        <v>0</v>
      </c>
    </row>
    <row r="468" spans="1:4" ht="18" hidden="1" x14ac:dyDescent="0.3">
      <c r="A468" s="9" t="s">
        <v>222</v>
      </c>
      <c r="B468" s="7"/>
      <c r="C468" s="7"/>
      <c r="D468" s="7">
        <f t="shared" si="7"/>
        <v>0</v>
      </c>
    </row>
    <row r="469" spans="1:4" ht="18" hidden="1" x14ac:dyDescent="0.3">
      <c r="A469" s="16" t="s">
        <v>223</v>
      </c>
      <c r="B469" s="7"/>
      <c r="C469" s="7"/>
      <c r="D469" s="7">
        <f t="shared" si="7"/>
        <v>0</v>
      </c>
    </row>
    <row r="470" spans="1:4" ht="18" hidden="1" x14ac:dyDescent="0.3">
      <c r="A470" s="16" t="s">
        <v>224</v>
      </c>
      <c r="B470" s="7"/>
      <c r="C470" s="7"/>
      <c r="D470" s="7">
        <f t="shared" si="7"/>
        <v>0</v>
      </c>
    </row>
    <row r="471" spans="1:4" ht="18" hidden="1" x14ac:dyDescent="0.3">
      <c r="A471" s="9" t="s">
        <v>237</v>
      </c>
      <c r="B471" s="15"/>
      <c r="C471" s="15"/>
      <c r="D471" s="7">
        <f t="shared" si="7"/>
        <v>0</v>
      </c>
    </row>
    <row r="472" spans="1:4" ht="18" hidden="1" x14ac:dyDescent="0.3">
      <c r="A472" s="9" t="s">
        <v>239</v>
      </c>
      <c r="B472" s="15"/>
      <c r="C472" s="15"/>
      <c r="D472" s="7">
        <f t="shared" si="7"/>
        <v>0</v>
      </c>
    </row>
    <row r="473" spans="1:4" ht="18" hidden="1" x14ac:dyDescent="0.3">
      <c r="A473" s="12" t="s">
        <v>274</v>
      </c>
      <c r="B473" s="15"/>
      <c r="C473" s="15"/>
      <c r="D473" s="7">
        <f t="shared" si="7"/>
        <v>0</v>
      </c>
    </row>
    <row r="474" spans="1:4" ht="18" hidden="1" x14ac:dyDescent="0.3">
      <c r="A474" s="9" t="s">
        <v>284</v>
      </c>
      <c r="B474" s="7"/>
      <c r="C474" s="7"/>
      <c r="D474" s="7">
        <f t="shared" si="7"/>
        <v>0</v>
      </c>
    </row>
    <row r="475" spans="1:4" ht="18" hidden="1" x14ac:dyDescent="0.3">
      <c r="A475" s="13" t="s">
        <v>285</v>
      </c>
      <c r="B475" s="7"/>
      <c r="C475" s="7"/>
      <c r="D475" s="7">
        <f t="shared" si="7"/>
        <v>0</v>
      </c>
    </row>
    <row r="476" spans="1:4" ht="18" hidden="1" x14ac:dyDescent="0.3">
      <c r="A476" s="12" t="s">
        <v>295</v>
      </c>
      <c r="B476" s="7"/>
      <c r="C476" s="7"/>
      <c r="D476" s="7">
        <f t="shared" si="7"/>
        <v>0</v>
      </c>
    </row>
    <row r="477" spans="1:4" ht="18" x14ac:dyDescent="0.3">
      <c r="A477" s="9" t="s">
        <v>199</v>
      </c>
      <c r="B477" s="7">
        <v>520</v>
      </c>
      <c r="C477" s="7">
        <v>7000</v>
      </c>
      <c r="D477" s="7">
        <f t="shared" si="7"/>
        <v>3640000</v>
      </c>
    </row>
    <row r="478" spans="1:4" ht="18" hidden="1" x14ac:dyDescent="0.3">
      <c r="A478" s="34" t="s">
        <v>200</v>
      </c>
      <c r="B478" s="7"/>
      <c r="C478" s="7"/>
      <c r="D478" s="7">
        <f t="shared" si="7"/>
        <v>0</v>
      </c>
    </row>
    <row r="479" spans="1:4" ht="18" hidden="1" x14ac:dyDescent="0.3">
      <c r="A479" s="34" t="s">
        <v>201</v>
      </c>
      <c r="B479" s="7"/>
      <c r="C479" s="7"/>
      <c r="D479" s="7">
        <f t="shared" si="7"/>
        <v>0</v>
      </c>
    </row>
    <row r="480" spans="1:4" ht="18" hidden="1" x14ac:dyDescent="0.3">
      <c r="A480" s="9" t="s">
        <v>35</v>
      </c>
      <c r="B480" s="7"/>
      <c r="C480" s="7"/>
      <c r="D480" s="7">
        <f t="shared" si="7"/>
        <v>0</v>
      </c>
    </row>
    <row r="481" spans="1:4" ht="18" hidden="1" x14ac:dyDescent="0.3">
      <c r="A481" s="9" t="s">
        <v>270</v>
      </c>
      <c r="B481" s="7"/>
      <c r="C481" s="7"/>
      <c r="D481" s="7">
        <f t="shared" si="7"/>
        <v>0</v>
      </c>
    </row>
    <row r="482" spans="1:4" ht="18" hidden="1" x14ac:dyDescent="0.3">
      <c r="A482" s="9" t="s">
        <v>47</v>
      </c>
      <c r="B482" s="7"/>
      <c r="C482" s="7"/>
      <c r="D482" s="7">
        <f t="shared" si="7"/>
        <v>0</v>
      </c>
    </row>
    <row r="483" spans="1:4" ht="18" hidden="1" x14ac:dyDescent="0.3">
      <c r="A483" s="16" t="s">
        <v>48</v>
      </c>
      <c r="B483" s="7"/>
      <c r="C483" s="7"/>
      <c r="D483" s="7">
        <f t="shared" si="7"/>
        <v>0</v>
      </c>
    </row>
    <row r="484" spans="1:4" ht="18" hidden="1" x14ac:dyDescent="0.3">
      <c r="A484" s="16" t="s">
        <v>49</v>
      </c>
      <c r="B484" s="7"/>
      <c r="C484" s="7"/>
      <c r="D484" s="7">
        <f t="shared" si="7"/>
        <v>0</v>
      </c>
    </row>
    <row r="485" spans="1:4" ht="18" hidden="1" x14ac:dyDescent="0.3">
      <c r="A485" s="16" t="s">
        <v>50</v>
      </c>
      <c r="B485" s="7"/>
      <c r="C485" s="7"/>
      <c r="D485" s="7">
        <f t="shared" si="7"/>
        <v>0</v>
      </c>
    </row>
    <row r="486" spans="1:4" ht="18" hidden="1" x14ac:dyDescent="0.3">
      <c r="A486" s="9" t="s">
        <v>51</v>
      </c>
      <c r="B486" s="7"/>
      <c r="C486" s="7"/>
      <c r="D486" s="7">
        <f t="shared" si="7"/>
        <v>0</v>
      </c>
    </row>
    <row r="487" spans="1:4" ht="18" hidden="1" x14ac:dyDescent="0.3">
      <c r="A487" s="11" t="s">
        <v>52</v>
      </c>
      <c r="B487" s="7"/>
      <c r="C487" s="7"/>
      <c r="D487" s="7">
        <f t="shared" si="7"/>
        <v>0</v>
      </c>
    </row>
    <row r="488" spans="1:4" ht="18" hidden="1" x14ac:dyDescent="0.3">
      <c r="A488" s="9" t="s">
        <v>53</v>
      </c>
      <c r="B488" s="7"/>
      <c r="C488" s="7"/>
      <c r="D488" s="7">
        <f t="shared" si="7"/>
        <v>0</v>
      </c>
    </row>
    <row r="489" spans="1:4" ht="18" hidden="1" x14ac:dyDescent="0.3">
      <c r="A489" s="9" t="s">
        <v>54</v>
      </c>
      <c r="B489" s="7"/>
      <c r="C489" s="7"/>
      <c r="D489" s="7">
        <f t="shared" si="7"/>
        <v>0</v>
      </c>
    </row>
    <row r="490" spans="1:4" ht="18" hidden="1" x14ac:dyDescent="0.3">
      <c r="A490" s="17" t="s">
        <v>58</v>
      </c>
      <c r="B490" s="7"/>
      <c r="C490" s="7"/>
      <c r="D490" s="7">
        <f t="shared" si="7"/>
        <v>0</v>
      </c>
    </row>
    <row r="491" spans="1:4" ht="18" hidden="1" x14ac:dyDescent="0.3">
      <c r="A491" s="9" t="s">
        <v>59</v>
      </c>
      <c r="B491" s="7"/>
      <c r="C491" s="7"/>
      <c r="D491" s="7">
        <f t="shared" si="7"/>
        <v>0</v>
      </c>
    </row>
    <row r="492" spans="1:4" ht="18" hidden="1" x14ac:dyDescent="0.3">
      <c r="A492" s="19" t="s">
        <v>60</v>
      </c>
      <c r="B492" s="7"/>
      <c r="C492" s="7"/>
      <c r="D492" s="7">
        <f t="shared" si="7"/>
        <v>0</v>
      </c>
    </row>
    <row r="493" spans="1:4" ht="18" hidden="1" x14ac:dyDescent="0.3">
      <c r="A493" s="9" t="s">
        <v>146</v>
      </c>
      <c r="B493" s="7"/>
      <c r="C493" s="7"/>
      <c r="D493" s="7">
        <f t="shared" si="7"/>
        <v>0</v>
      </c>
    </row>
    <row r="494" spans="1:4" ht="18" hidden="1" x14ac:dyDescent="0.3">
      <c r="A494" s="9" t="s">
        <v>147</v>
      </c>
      <c r="B494" s="7"/>
      <c r="C494" s="7"/>
      <c r="D494" s="7">
        <f t="shared" si="7"/>
        <v>0</v>
      </c>
    </row>
    <row r="495" spans="1:4" ht="18" hidden="1" x14ac:dyDescent="0.3">
      <c r="A495" s="9" t="s">
        <v>148</v>
      </c>
      <c r="B495" s="7"/>
      <c r="C495" s="7"/>
      <c r="D495" s="7">
        <f t="shared" si="7"/>
        <v>0</v>
      </c>
    </row>
    <row r="496" spans="1:4" ht="18" hidden="1" x14ac:dyDescent="0.3">
      <c r="A496" s="9" t="s">
        <v>149</v>
      </c>
      <c r="B496" s="7"/>
      <c r="C496" s="7"/>
      <c r="D496" s="7">
        <f t="shared" si="7"/>
        <v>0</v>
      </c>
    </row>
    <row r="497" spans="1:4" ht="18" hidden="1" x14ac:dyDescent="0.3">
      <c r="A497" s="9" t="s">
        <v>150</v>
      </c>
      <c r="B497" s="7"/>
      <c r="C497" s="7"/>
      <c r="D497" s="7">
        <f t="shared" si="7"/>
        <v>0</v>
      </c>
    </row>
    <row r="498" spans="1:4" ht="18" hidden="1" x14ac:dyDescent="0.3">
      <c r="A498" s="16" t="s">
        <v>151</v>
      </c>
      <c r="B498" s="7"/>
      <c r="C498" s="7"/>
      <c r="D498" s="7">
        <f t="shared" si="7"/>
        <v>0</v>
      </c>
    </row>
    <row r="499" spans="1:4" ht="18" x14ac:dyDescent="0.3">
      <c r="A499" s="9" t="s">
        <v>71</v>
      </c>
      <c r="B499" s="7">
        <v>200</v>
      </c>
      <c r="C499" s="7">
        <v>13000</v>
      </c>
      <c r="D499" s="7">
        <f t="shared" si="7"/>
        <v>2600000</v>
      </c>
    </row>
    <row r="500" spans="1:4" ht="18" hidden="1" x14ac:dyDescent="0.3">
      <c r="A500" s="13" t="s">
        <v>72</v>
      </c>
      <c r="B500" s="7"/>
      <c r="C500" s="7"/>
      <c r="D500" s="7">
        <f t="shared" si="7"/>
        <v>0</v>
      </c>
    </row>
    <row r="501" spans="1:4" ht="18" hidden="1" x14ac:dyDescent="0.3">
      <c r="A501" s="9" t="s">
        <v>73</v>
      </c>
      <c r="B501" s="7"/>
      <c r="C501" s="7"/>
      <c r="D501" s="7">
        <f t="shared" si="7"/>
        <v>0</v>
      </c>
    </row>
    <row r="502" spans="1:4" ht="18" hidden="1" x14ac:dyDescent="0.3">
      <c r="A502" s="9" t="s">
        <v>74</v>
      </c>
      <c r="B502" s="7"/>
      <c r="C502" s="7"/>
      <c r="D502" s="7">
        <f t="shared" si="7"/>
        <v>0</v>
      </c>
    </row>
    <row r="503" spans="1:4" ht="18" hidden="1" x14ac:dyDescent="0.3">
      <c r="A503" s="9" t="s">
        <v>75</v>
      </c>
      <c r="B503" s="7"/>
      <c r="C503" s="7"/>
      <c r="D503" s="7">
        <f t="shared" si="7"/>
        <v>0</v>
      </c>
    </row>
    <row r="504" spans="1:4" ht="18" hidden="1" x14ac:dyDescent="0.3">
      <c r="A504" s="13" t="s">
        <v>89</v>
      </c>
      <c r="B504" s="7"/>
      <c r="C504" s="7"/>
      <c r="D504" s="7">
        <f t="shared" si="7"/>
        <v>0</v>
      </c>
    </row>
    <row r="505" spans="1:4" ht="18" hidden="1" x14ac:dyDescent="0.3">
      <c r="A505" s="9" t="s">
        <v>297</v>
      </c>
      <c r="B505" s="7"/>
      <c r="C505" s="7"/>
      <c r="D505" s="7">
        <f t="shared" si="7"/>
        <v>0</v>
      </c>
    </row>
    <row r="506" spans="1:4" ht="18" hidden="1" x14ac:dyDescent="0.3">
      <c r="A506" s="12" t="s">
        <v>311</v>
      </c>
      <c r="B506" s="7"/>
      <c r="C506" s="7"/>
      <c r="D506" s="7">
        <f t="shared" si="7"/>
        <v>0</v>
      </c>
    </row>
    <row r="507" spans="1:4" ht="18" hidden="1" x14ac:dyDescent="0.3">
      <c r="A507" s="9" t="s">
        <v>314</v>
      </c>
      <c r="B507" s="7"/>
      <c r="C507" s="7"/>
      <c r="D507" s="7">
        <f t="shared" si="7"/>
        <v>0</v>
      </c>
    </row>
    <row r="508" spans="1:4" ht="18" hidden="1" x14ac:dyDescent="0.3">
      <c r="A508" s="21" t="s">
        <v>86</v>
      </c>
      <c r="B508" s="7"/>
      <c r="C508" s="7"/>
      <c r="D508" s="7">
        <f t="shared" si="7"/>
        <v>0</v>
      </c>
    </row>
    <row r="509" spans="1:4" ht="18" hidden="1" x14ac:dyDescent="0.3">
      <c r="A509" s="21" t="s">
        <v>87</v>
      </c>
      <c r="B509" s="7"/>
      <c r="C509" s="7"/>
      <c r="D509" s="7">
        <f t="shared" si="7"/>
        <v>0</v>
      </c>
    </row>
    <row r="510" spans="1:4" ht="18" hidden="1" x14ac:dyDescent="0.3">
      <c r="A510" s="11" t="s">
        <v>88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268" t="s">
        <v>177</v>
      </c>
      <c r="B513" s="269">
        <f>400+380+250+300+300</f>
        <v>1630</v>
      </c>
      <c r="C513" s="269">
        <v>7700</v>
      </c>
      <c r="D513" s="269">
        <f t="shared" si="7"/>
        <v>12551000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9" t="s">
        <v>206</v>
      </c>
      <c r="B519" s="7"/>
      <c r="C519" s="7"/>
      <c r="D519" s="7">
        <f t="shared" si="8"/>
        <v>0</v>
      </c>
    </row>
    <row r="520" spans="1:4" ht="18" hidden="1" x14ac:dyDescent="0.3">
      <c r="A520" s="9" t="s">
        <v>207</v>
      </c>
      <c r="B520" s="7"/>
      <c r="C520" s="7"/>
      <c r="D520" s="7">
        <f t="shared" si="8"/>
        <v>0</v>
      </c>
    </row>
    <row r="521" spans="1:4" ht="18" hidden="1" x14ac:dyDescent="0.3">
      <c r="A521" s="9" t="s">
        <v>208</v>
      </c>
      <c r="B521" s="7"/>
      <c r="C521" s="7"/>
      <c r="D521" s="7">
        <f t="shared" si="8"/>
        <v>0</v>
      </c>
    </row>
    <row r="522" spans="1:4" ht="18" hidden="1" x14ac:dyDescent="0.3">
      <c r="A522" s="9" t="s">
        <v>209</v>
      </c>
      <c r="B522" s="7"/>
      <c r="C522" s="7"/>
      <c r="D522" s="7">
        <f t="shared" si="8"/>
        <v>0</v>
      </c>
    </row>
    <row r="523" spans="1:4" ht="18" hidden="1" x14ac:dyDescent="0.3">
      <c r="A523" s="9" t="s">
        <v>101</v>
      </c>
      <c r="B523" s="7"/>
      <c r="C523" s="7"/>
      <c r="D523" s="7">
        <f t="shared" si="8"/>
        <v>0</v>
      </c>
    </row>
    <row r="524" spans="1:4" ht="18" hidden="1" x14ac:dyDescent="0.3">
      <c r="A524" s="9" t="s">
        <v>102</v>
      </c>
      <c r="B524" s="7"/>
      <c r="C524" s="7"/>
      <c r="D524" s="7">
        <f t="shared" si="8"/>
        <v>0</v>
      </c>
    </row>
    <row r="525" spans="1:4" ht="18" x14ac:dyDescent="0.3">
      <c r="A525" s="9" t="s">
        <v>84</v>
      </c>
      <c r="B525" s="7">
        <v>34</v>
      </c>
      <c r="C525" s="7">
        <v>5000</v>
      </c>
      <c r="D525" s="7">
        <f t="shared" si="8"/>
        <v>170000</v>
      </c>
    </row>
    <row r="526" spans="1:4" ht="18" hidden="1" x14ac:dyDescent="0.3">
      <c r="A526" s="21" t="s">
        <v>85</v>
      </c>
      <c r="B526" s="7"/>
      <c r="C526" s="7"/>
      <c r="D526" s="7">
        <f t="shared" si="8"/>
        <v>0</v>
      </c>
    </row>
    <row r="527" spans="1:4" ht="18" x14ac:dyDescent="0.3">
      <c r="A527" s="5" t="s">
        <v>5</v>
      </c>
      <c r="B527" s="7">
        <f>210+20+20+34+120+30</f>
        <v>434</v>
      </c>
      <c r="C527" s="7">
        <v>7500</v>
      </c>
      <c r="D527" s="7">
        <f t="shared" si="8"/>
        <v>3255000</v>
      </c>
    </row>
    <row r="528" spans="1:4" ht="18" hidden="1" x14ac:dyDescent="0.3">
      <c r="A528" s="9" t="s">
        <v>6</v>
      </c>
      <c r="B528" s="7"/>
      <c r="C528" s="7"/>
      <c r="D528" s="7">
        <f t="shared" si="8"/>
        <v>0</v>
      </c>
    </row>
    <row r="529" spans="1:4" ht="18" hidden="1" x14ac:dyDescent="0.3">
      <c r="A529" s="5" t="s">
        <v>9</v>
      </c>
      <c r="B529" s="7"/>
      <c r="C529" s="7"/>
      <c r="D529" s="7">
        <f t="shared" si="8"/>
        <v>0</v>
      </c>
    </row>
    <row r="530" spans="1:4" ht="18" x14ac:dyDescent="0.3">
      <c r="A530" s="9" t="s">
        <v>161</v>
      </c>
      <c r="B530" s="7">
        <f>96+72</f>
        <v>168</v>
      </c>
      <c r="C530" s="7">
        <v>7000</v>
      </c>
      <c r="D530" s="7">
        <f t="shared" si="8"/>
        <v>1176000</v>
      </c>
    </row>
    <row r="531" spans="1:4" ht="18" hidden="1" x14ac:dyDescent="0.3">
      <c r="A531" s="12" t="s">
        <v>162</v>
      </c>
      <c r="B531" s="7"/>
      <c r="C531" s="7"/>
      <c r="D531" s="7">
        <f t="shared" si="8"/>
        <v>0</v>
      </c>
    </row>
    <row r="532" spans="1:4" ht="18" hidden="1" x14ac:dyDescent="0.3">
      <c r="A532" s="9" t="s">
        <v>163</v>
      </c>
      <c r="B532" s="7"/>
      <c r="C532" s="7"/>
      <c r="D532" s="7">
        <f t="shared" si="8"/>
        <v>0</v>
      </c>
    </row>
    <row r="533" spans="1:4" ht="18" hidden="1" x14ac:dyDescent="0.3">
      <c r="A533" s="9" t="s">
        <v>164</v>
      </c>
      <c r="B533" s="7"/>
      <c r="C533" s="7"/>
      <c r="D533" s="7">
        <f t="shared" si="8"/>
        <v>0</v>
      </c>
    </row>
    <row r="534" spans="1:4" ht="18" hidden="1" x14ac:dyDescent="0.3">
      <c r="A534" s="9" t="s">
        <v>165</v>
      </c>
      <c r="B534" s="7"/>
      <c r="C534" s="7"/>
      <c r="D534" s="7">
        <f t="shared" si="8"/>
        <v>0</v>
      </c>
    </row>
    <row r="535" spans="1:4" ht="18" hidden="1" x14ac:dyDescent="0.3">
      <c r="A535" s="19" t="s">
        <v>166</v>
      </c>
      <c r="B535" s="7"/>
      <c r="C535" s="7"/>
      <c r="D535" s="7">
        <f t="shared" si="8"/>
        <v>0</v>
      </c>
    </row>
    <row r="536" spans="1:4" ht="18" hidden="1" x14ac:dyDescent="0.3">
      <c r="A536" s="12" t="s">
        <v>226</v>
      </c>
      <c r="B536" s="7"/>
      <c r="C536" s="7"/>
      <c r="D536" s="7">
        <f t="shared" si="8"/>
        <v>0</v>
      </c>
    </row>
    <row r="537" spans="1:4" ht="18" hidden="1" x14ac:dyDescent="0.3">
      <c r="A537" s="12" t="s">
        <v>14</v>
      </c>
      <c r="B537" s="7"/>
      <c r="C537" s="7"/>
      <c r="D537" s="7">
        <f t="shared" si="8"/>
        <v>0</v>
      </c>
    </row>
    <row r="538" spans="1:4" ht="18" hidden="1" x14ac:dyDescent="0.3">
      <c r="A538" s="11" t="s">
        <v>90</v>
      </c>
      <c r="B538" s="7"/>
      <c r="C538" s="7"/>
      <c r="D538" s="7">
        <f t="shared" si="8"/>
        <v>0</v>
      </c>
    </row>
    <row r="539" spans="1:4" ht="18" hidden="1" x14ac:dyDescent="0.3">
      <c r="A539" s="11" t="s">
        <v>93</v>
      </c>
      <c r="B539" s="7"/>
      <c r="C539" s="7"/>
      <c r="D539" s="7">
        <f t="shared" si="8"/>
        <v>0</v>
      </c>
    </row>
    <row r="540" spans="1:4" ht="18" hidden="1" x14ac:dyDescent="0.3">
      <c r="A540" s="11" t="s">
        <v>94</v>
      </c>
      <c r="B540" s="7"/>
      <c r="C540" s="7"/>
      <c r="D540" s="7">
        <f t="shared" si="8"/>
        <v>0</v>
      </c>
    </row>
    <row r="541" spans="1:4" ht="18" hidden="1" x14ac:dyDescent="0.3">
      <c r="A541" s="11" t="s">
        <v>98</v>
      </c>
      <c r="B541" s="7"/>
      <c r="C541" s="7"/>
      <c r="D541" s="7">
        <f t="shared" si="8"/>
        <v>0</v>
      </c>
    </row>
    <row r="542" spans="1:4" ht="18" hidden="1" x14ac:dyDescent="0.3">
      <c r="A542" s="9" t="s">
        <v>109</v>
      </c>
      <c r="B542" s="7"/>
      <c r="C542" s="7"/>
      <c r="D542" s="7">
        <f t="shared" si="8"/>
        <v>0</v>
      </c>
    </row>
    <row r="543" spans="1:4" ht="18" hidden="1" x14ac:dyDescent="0.3">
      <c r="A543" s="9" t="s">
        <v>110</v>
      </c>
      <c r="B543" s="7"/>
      <c r="C543" s="7"/>
      <c r="D543" s="7">
        <f t="shared" si="8"/>
        <v>0</v>
      </c>
    </row>
    <row r="544" spans="1:4" ht="18" hidden="1" x14ac:dyDescent="0.3">
      <c r="A544" s="9" t="s">
        <v>111</v>
      </c>
      <c r="B544" s="7"/>
      <c r="C544" s="7"/>
      <c r="D544" s="7">
        <f t="shared" si="8"/>
        <v>0</v>
      </c>
    </row>
    <row r="545" spans="1:4" ht="18" hidden="1" x14ac:dyDescent="0.3">
      <c r="A545" s="9" t="s">
        <v>112</v>
      </c>
      <c r="B545" s="7"/>
      <c r="C545" s="7"/>
      <c r="D545" s="7">
        <f t="shared" si="8"/>
        <v>0</v>
      </c>
    </row>
    <row r="546" spans="1:4" ht="18" hidden="1" x14ac:dyDescent="0.3">
      <c r="A546" s="12" t="s">
        <v>131</v>
      </c>
      <c r="B546" s="7"/>
      <c r="C546" s="7"/>
      <c r="D546" s="7">
        <f t="shared" si="8"/>
        <v>0</v>
      </c>
    </row>
    <row r="547" spans="1:4" ht="18" hidden="1" x14ac:dyDescent="0.3">
      <c r="A547" s="12" t="s">
        <v>132</v>
      </c>
      <c r="B547" s="7"/>
      <c r="C547" s="7"/>
      <c r="D547" s="7">
        <f t="shared" si="8"/>
        <v>0</v>
      </c>
    </row>
    <row r="548" spans="1:4" ht="18" hidden="1" x14ac:dyDescent="0.3">
      <c r="A548" s="9" t="s">
        <v>133</v>
      </c>
      <c r="B548" s="7"/>
      <c r="C548" s="7"/>
      <c r="D548" s="7">
        <f t="shared" si="8"/>
        <v>0</v>
      </c>
    </row>
    <row r="549" spans="1:4" ht="18" hidden="1" x14ac:dyDescent="0.3">
      <c r="A549" s="9" t="s">
        <v>134</v>
      </c>
      <c r="B549" s="7"/>
      <c r="C549" s="7"/>
      <c r="D549" s="7">
        <f t="shared" si="8"/>
        <v>0</v>
      </c>
    </row>
    <row r="550" spans="1:4" ht="18" hidden="1" x14ac:dyDescent="0.3">
      <c r="A550" s="9" t="s">
        <v>202</v>
      </c>
      <c r="B550" s="7"/>
      <c r="C550" s="7"/>
      <c r="D550" s="7">
        <f t="shared" si="8"/>
        <v>0</v>
      </c>
    </row>
    <row r="551" spans="1:4" ht="18" hidden="1" x14ac:dyDescent="0.3">
      <c r="A551" s="11" t="s">
        <v>203</v>
      </c>
      <c r="B551" s="7"/>
      <c r="C551" s="7"/>
      <c r="D551" s="7">
        <f t="shared" si="8"/>
        <v>0</v>
      </c>
    </row>
    <row r="552" spans="1:4" ht="18" hidden="1" x14ac:dyDescent="0.3">
      <c r="A552" s="9" t="s">
        <v>204</v>
      </c>
      <c r="B552" s="7"/>
      <c r="C552" s="7"/>
      <c r="D552" s="7">
        <f t="shared" si="8"/>
        <v>0</v>
      </c>
    </row>
    <row r="553" spans="1:4" ht="18" hidden="1" x14ac:dyDescent="0.3">
      <c r="A553" s="11" t="s">
        <v>205</v>
      </c>
      <c r="B553" s="7"/>
      <c r="C553" s="7"/>
      <c r="D553" s="7">
        <f t="shared" si="8"/>
        <v>0</v>
      </c>
    </row>
    <row r="554" spans="1:4" ht="18" hidden="1" x14ac:dyDescent="0.3">
      <c r="A554" s="9" t="s">
        <v>240</v>
      </c>
      <c r="B554" s="7"/>
      <c r="C554" s="7"/>
      <c r="D554" s="7">
        <f t="shared" si="8"/>
        <v>0</v>
      </c>
    </row>
    <row r="555" spans="1:4" ht="18" hidden="1" x14ac:dyDescent="0.3">
      <c r="A555" s="9" t="s">
        <v>259</v>
      </c>
      <c r="B555" s="7"/>
      <c r="C555" s="7"/>
      <c r="D555" s="7">
        <f t="shared" si="8"/>
        <v>0</v>
      </c>
    </row>
    <row r="556" spans="1:4" ht="18" hidden="1" x14ac:dyDescent="0.3">
      <c r="A556" s="9" t="s">
        <v>264</v>
      </c>
      <c r="B556" s="7"/>
      <c r="C556" s="7"/>
      <c r="D556" s="7">
        <f t="shared" si="8"/>
        <v>0</v>
      </c>
    </row>
    <row r="557" spans="1:4" ht="18" hidden="1" x14ac:dyDescent="0.3">
      <c r="A557" s="9" t="s">
        <v>289</v>
      </c>
      <c r="B557" s="7"/>
      <c r="C557" s="7"/>
      <c r="D557" s="7">
        <f t="shared" si="8"/>
        <v>0</v>
      </c>
    </row>
    <row r="558" spans="1:4" ht="18" hidden="1" x14ac:dyDescent="0.3">
      <c r="A558" s="16" t="s">
        <v>290</v>
      </c>
      <c r="B558" s="7"/>
      <c r="C558" s="7"/>
      <c r="D558" s="7">
        <f t="shared" si="8"/>
        <v>0</v>
      </c>
    </row>
    <row r="559" spans="1:4" ht="18" hidden="1" x14ac:dyDescent="0.3">
      <c r="A559" s="12" t="s">
        <v>291</v>
      </c>
      <c r="B559" s="7"/>
      <c r="C559" s="7"/>
      <c r="D559" s="7">
        <f t="shared" si="8"/>
        <v>0</v>
      </c>
    </row>
    <row r="560" spans="1:4" ht="18" hidden="1" x14ac:dyDescent="0.3">
      <c r="A560" s="11" t="s">
        <v>10</v>
      </c>
      <c r="B560" s="7"/>
      <c r="C560" s="7"/>
      <c r="D560" s="7">
        <f t="shared" si="8"/>
        <v>0</v>
      </c>
    </row>
    <row r="561" spans="1:4" ht="18" hidden="1" x14ac:dyDescent="0.3">
      <c r="A561" s="9" t="s">
        <v>30</v>
      </c>
      <c r="B561" s="7"/>
      <c r="C561" s="7"/>
      <c r="D561" s="7">
        <f t="shared" si="8"/>
        <v>0</v>
      </c>
    </row>
    <row r="562" spans="1:4" ht="18" hidden="1" x14ac:dyDescent="0.3">
      <c r="A562" s="9" t="s">
        <v>31</v>
      </c>
      <c r="B562" s="7"/>
      <c r="C562" s="7"/>
      <c r="D562" s="7">
        <f t="shared" si="8"/>
        <v>0</v>
      </c>
    </row>
    <row r="563" spans="1:4" ht="18" hidden="1" x14ac:dyDescent="0.3">
      <c r="A563" s="11" t="s">
        <v>32</v>
      </c>
      <c r="B563" s="15"/>
      <c r="C563" s="15"/>
      <c r="D563" s="7">
        <f t="shared" si="8"/>
        <v>0</v>
      </c>
    </row>
    <row r="564" spans="1:4" ht="18" hidden="1" x14ac:dyDescent="0.3">
      <c r="A564" s="11" t="s">
        <v>33</v>
      </c>
      <c r="B564" s="15"/>
      <c r="C564" s="15"/>
      <c r="D564" s="7">
        <f t="shared" si="8"/>
        <v>0</v>
      </c>
    </row>
    <row r="565" spans="1:4" ht="18" hidden="1" x14ac:dyDescent="0.3">
      <c r="A565" s="16" t="s">
        <v>247</v>
      </c>
      <c r="B565" s="7"/>
      <c r="C565" s="7"/>
      <c r="D565" s="7">
        <f t="shared" si="8"/>
        <v>0</v>
      </c>
    </row>
    <row r="566" spans="1:4" ht="18" hidden="1" x14ac:dyDescent="0.3">
      <c r="A566" s="21" t="s">
        <v>248</v>
      </c>
      <c r="B566" s="7"/>
      <c r="C566" s="7"/>
      <c r="D566" s="7">
        <f t="shared" si="8"/>
        <v>0</v>
      </c>
    </row>
    <row r="567" spans="1:4" ht="18" hidden="1" x14ac:dyDescent="0.3">
      <c r="A567" s="21" t="s">
        <v>249</v>
      </c>
      <c r="B567" s="7"/>
      <c r="C567" s="7"/>
      <c r="D567" s="7">
        <f t="shared" si="8"/>
        <v>0</v>
      </c>
    </row>
    <row r="568" spans="1:4" ht="18" hidden="1" x14ac:dyDescent="0.3">
      <c r="A568" s="11" t="s">
        <v>260</v>
      </c>
      <c r="B568" s="7"/>
      <c r="C568" s="7"/>
      <c r="D568" s="7">
        <f t="shared" si="8"/>
        <v>0</v>
      </c>
    </row>
    <row r="569" spans="1:4" ht="18" hidden="1" x14ac:dyDescent="0.3">
      <c r="A569" s="11" t="s">
        <v>261</v>
      </c>
      <c r="B569" s="7"/>
      <c r="C569" s="7"/>
      <c r="D569" s="7">
        <f t="shared" si="8"/>
        <v>0</v>
      </c>
    </row>
    <row r="570" spans="1:4" ht="18" hidden="1" x14ac:dyDescent="0.3">
      <c r="A570" s="9" t="s">
        <v>262</v>
      </c>
      <c r="B570" s="7"/>
      <c r="C570" s="7"/>
      <c r="D570" s="7">
        <f t="shared" si="8"/>
        <v>0</v>
      </c>
    </row>
    <row r="571" spans="1:4" ht="18" hidden="1" x14ac:dyDescent="0.3">
      <c r="A571" s="9" t="s">
        <v>263</v>
      </c>
      <c r="B571" s="7"/>
      <c r="C571" s="7"/>
      <c r="D571" s="7">
        <f t="shared" si="8"/>
        <v>0</v>
      </c>
    </row>
    <row r="572" spans="1:4" ht="18" hidden="1" x14ac:dyDescent="0.3">
      <c r="A572" s="9" t="s">
        <v>266</v>
      </c>
      <c r="B572" s="7"/>
      <c r="C572" s="7"/>
      <c r="D572" s="7">
        <f t="shared" si="8"/>
        <v>0</v>
      </c>
    </row>
    <row r="573" spans="1:4" ht="18" hidden="1" x14ac:dyDescent="0.3">
      <c r="A573" s="16" t="s">
        <v>275</v>
      </c>
      <c r="B573" s="7"/>
      <c r="C573" s="7"/>
      <c r="D573" s="7">
        <f t="shared" si="8"/>
        <v>0</v>
      </c>
    </row>
    <row r="574" spans="1:4" ht="18" hidden="1" x14ac:dyDescent="0.3">
      <c r="A574" s="12" t="s">
        <v>172</v>
      </c>
      <c r="B574" s="7"/>
      <c r="C574" s="7"/>
      <c r="D574" s="7">
        <f t="shared" si="8"/>
        <v>0</v>
      </c>
    </row>
    <row r="575" spans="1:4" ht="18" hidden="1" x14ac:dyDescent="0.3">
      <c r="A575" s="9" t="s">
        <v>173</v>
      </c>
      <c r="B575" s="7"/>
      <c r="C575" s="7"/>
      <c r="D575" s="7">
        <f t="shared" si="8"/>
        <v>0</v>
      </c>
    </row>
    <row r="576" spans="1:4" ht="18" hidden="1" x14ac:dyDescent="0.3">
      <c r="A576" s="9" t="s">
        <v>174</v>
      </c>
      <c r="B576" s="7"/>
      <c r="C576" s="7"/>
      <c r="D576" s="7">
        <f t="shared" si="8"/>
        <v>0</v>
      </c>
    </row>
    <row r="577" spans="1:4" ht="18" hidden="1" x14ac:dyDescent="0.3">
      <c r="A577" s="12" t="s">
        <v>296</v>
      </c>
      <c r="B577" s="7"/>
      <c r="C577" s="7"/>
      <c r="D577" s="7">
        <f t="shared" si="8"/>
        <v>0</v>
      </c>
    </row>
    <row r="578" spans="1:4" ht="18" hidden="1" x14ac:dyDescent="0.3">
      <c r="A578" s="9" t="s">
        <v>298</v>
      </c>
      <c r="B578" s="7"/>
      <c r="C578" s="7"/>
      <c r="D578" s="7">
        <f t="shared" si="8"/>
        <v>0</v>
      </c>
    </row>
    <row r="579" spans="1:4" ht="18" hidden="1" x14ac:dyDescent="0.3">
      <c r="A579" s="9" t="s">
        <v>299</v>
      </c>
      <c r="B579" s="7"/>
      <c r="C579" s="7"/>
      <c r="D579" s="7">
        <f t="shared" si="8"/>
        <v>0</v>
      </c>
    </row>
    <row r="580" spans="1:4" ht="18" hidden="1" x14ac:dyDescent="0.3">
      <c r="A580" s="21" t="s">
        <v>302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304</v>
      </c>
      <c r="B581" s="7"/>
      <c r="C581" s="7"/>
      <c r="D581" s="7">
        <f t="shared" si="9"/>
        <v>0</v>
      </c>
    </row>
    <row r="582" spans="1:4" ht="18" hidden="1" x14ac:dyDescent="0.3">
      <c r="A582" s="9" t="s">
        <v>305</v>
      </c>
      <c r="B582" s="7"/>
      <c r="C582" s="7"/>
      <c r="D582" s="7">
        <f t="shared" si="9"/>
        <v>0</v>
      </c>
    </row>
    <row r="583" spans="1:4" ht="18" hidden="1" x14ac:dyDescent="0.3">
      <c r="A583" s="9" t="s">
        <v>306</v>
      </c>
      <c r="B583" s="7"/>
      <c r="C583" s="7"/>
      <c r="D583" s="7">
        <f t="shared" si="9"/>
        <v>0</v>
      </c>
    </row>
    <row r="584" spans="1:4" ht="18" hidden="1" x14ac:dyDescent="0.3">
      <c r="A584" s="9" t="s">
        <v>307</v>
      </c>
      <c r="B584" s="7"/>
      <c r="C584" s="7"/>
      <c r="D584" s="7">
        <f t="shared" si="9"/>
        <v>0</v>
      </c>
    </row>
    <row r="585" spans="1:4" ht="18" hidden="1" x14ac:dyDescent="0.3">
      <c r="A585" s="21" t="s">
        <v>308</v>
      </c>
      <c r="B585" s="7"/>
      <c r="C585" s="7"/>
      <c r="D585" s="7">
        <f t="shared" si="9"/>
        <v>0</v>
      </c>
    </row>
    <row r="586" spans="1:4" ht="18" hidden="1" x14ac:dyDescent="0.3">
      <c r="A586" s="9" t="s">
        <v>309</v>
      </c>
      <c r="B586" s="7"/>
      <c r="C586" s="7"/>
      <c r="D586" s="7">
        <f t="shared" si="9"/>
        <v>0</v>
      </c>
    </row>
    <row r="587" spans="1:4" ht="18" hidden="1" x14ac:dyDescent="0.3">
      <c r="A587" s="9" t="s">
        <v>313</v>
      </c>
      <c r="B587" s="7"/>
      <c r="C587" s="7"/>
      <c r="D587" s="7">
        <f t="shared" si="9"/>
        <v>0</v>
      </c>
    </row>
    <row r="588" spans="1:4" ht="18" hidden="1" x14ac:dyDescent="0.3">
      <c r="A588" s="21" t="s">
        <v>315</v>
      </c>
      <c r="B588" s="7"/>
      <c r="C588" s="7"/>
      <c r="D588" s="7">
        <f t="shared" si="9"/>
        <v>0</v>
      </c>
    </row>
    <row r="589" spans="1:4" ht="18" hidden="1" x14ac:dyDescent="0.3">
      <c r="A589" s="21" t="s">
        <v>316</v>
      </c>
      <c r="B589" s="7"/>
      <c r="C589" s="7"/>
      <c r="D589" s="7">
        <f t="shared" si="9"/>
        <v>0</v>
      </c>
    </row>
    <row r="590" spans="1:4" ht="18" hidden="1" x14ac:dyDescent="0.3">
      <c r="A590" s="9" t="s">
        <v>317</v>
      </c>
      <c r="B590" s="7"/>
      <c r="C590" s="7"/>
      <c r="D590" s="7">
        <f t="shared" si="9"/>
        <v>0</v>
      </c>
    </row>
    <row r="591" spans="1:4" ht="18" hidden="1" x14ac:dyDescent="0.3">
      <c r="A591" s="9" t="s">
        <v>318</v>
      </c>
      <c r="B591" s="7"/>
      <c r="C591" s="7"/>
      <c r="D591" s="7">
        <f t="shared" si="9"/>
        <v>0</v>
      </c>
    </row>
    <row r="592" spans="1:4" ht="18" hidden="1" x14ac:dyDescent="0.3">
      <c r="A592" s="21" t="s">
        <v>319</v>
      </c>
      <c r="B592" s="7"/>
      <c r="C592" s="7"/>
      <c r="D592" s="7">
        <f t="shared" si="9"/>
        <v>0</v>
      </c>
    </row>
    <row r="593" spans="1:4" ht="18" hidden="1" x14ac:dyDescent="0.3">
      <c r="A593" s="9" t="s">
        <v>320</v>
      </c>
      <c r="B593" s="7"/>
      <c r="C593" s="7"/>
      <c r="D593" s="7">
        <f t="shared" si="9"/>
        <v>0</v>
      </c>
    </row>
    <row r="594" spans="1:4" ht="18" hidden="1" x14ac:dyDescent="0.3">
      <c r="A594" s="9" t="s">
        <v>321</v>
      </c>
      <c r="B594" s="7"/>
      <c r="C594" s="7"/>
      <c r="D594" s="7">
        <f t="shared" si="9"/>
        <v>0</v>
      </c>
    </row>
    <row r="595" spans="1:4" ht="18" hidden="1" x14ac:dyDescent="0.3">
      <c r="A595" s="9" t="s">
        <v>322</v>
      </c>
      <c r="B595" s="7"/>
      <c r="C595" s="7"/>
      <c r="D595" s="7">
        <f t="shared" si="9"/>
        <v>0</v>
      </c>
    </row>
    <row r="596" spans="1:4" ht="18" hidden="1" x14ac:dyDescent="0.3">
      <c r="A596" s="9" t="s">
        <v>323</v>
      </c>
      <c r="B596" s="7"/>
      <c r="C596" s="7"/>
      <c r="D596" s="7">
        <f t="shared" si="9"/>
        <v>0</v>
      </c>
    </row>
    <row r="597" spans="1:4" ht="18" hidden="1" x14ac:dyDescent="0.3">
      <c r="A597" s="9" t="s">
        <v>324</v>
      </c>
      <c r="B597" s="7"/>
      <c r="C597" s="7"/>
      <c r="D597" s="7">
        <f t="shared" si="9"/>
        <v>0</v>
      </c>
    </row>
    <row r="598" spans="1:4" ht="18" hidden="1" x14ac:dyDescent="0.3">
      <c r="A598" s="9" t="s">
        <v>325</v>
      </c>
      <c r="B598" s="7"/>
      <c r="C598" s="7"/>
      <c r="D598" s="7">
        <f t="shared" si="9"/>
        <v>0</v>
      </c>
    </row>
    <row r="599" spans="1:4" ht="18" hidden="1" x14ac:dyDescent="0.3">
      <c r="A599" s="9" t="s">
        <v>326</v>
      </c>
      <c r="B599" s="7"/>
      <c r="C599" s="7"/>
      <c r="D599" s="7">
        <f t="shared" si="9"/>
        <v>0</v>
      </c>
    </row>
    <row r="600" spans="1:4" ht="18" hidden="1" x14ac:dyDescent="0.3">
      <c r="A600" s="9" t="s">
        <v>327</v>
      </c>
      <c r="B600" s="7"/>
      <c r="C600" s="7"/>
      <c r="D600" s="7">
        <f t="shared" si="9"/>
        <v>0</v>
      </c>
    </row>
    <row r="601" spans="1:4" ht="18" hidden="1" x14ac:dyDescent="0.3">
      <c r="A601" s="9" t="s">
        <v>278</v>
      </c>
      <c r="B601" s="7"/>
      <c r="C601" s="7"/>
      <c r="D601" s="7">
        <f t="shared" si="9"/>
        <v>0</v>
      </c>
    </row>
    <row r="602" spans="1:4" ht="18" hidden="1" x14ac:dyDescent="0.3">
      <c r="A602" s="16" t="s">
        <v>279</v>
      </c>
      <c r="B602" s="7"/>
      <c r="C602" s="7"/>
      <c r="D602" s="7">
        <f t="shared" si="9"/>
        <v>0</v>
      </c>
    </row>
    <row r="603" spans="1:4" ht="18" hidden="1" x14ac:dyDescent="0.3">
      <c r="A603" s="9" t="s">
        <v>280</v>
      </c>
      <c r="B603" s="7"/>
      <c r="C603" s="7"/>
      <c r="D603" s="7">
        <f t="shared" si="9"/>
        <v>0</v>
      </c>
    </row>
    <row r="604" spans="1:4" ht="18" x14ac:dyDescent="0.3">
      <c r="A604" s="9" t="s">
        <v>22</v>
      </c>
      <c r="B604" s="7">
        <v>1</v>
      </c>
      <c r="C604" s="7">
        <v>15000</v>
      </c>
      <c r="D604" s="7">
        <f t="shared" si="9"/>
        <v>15000</v>
      </c>
    </row>
    <row r="605" spans="1:4" ht="18" hidden="1" x14ac:dyDescent="0.3">
      <c r="A605" s="9" t="s">
        <v>23</v>
      </c>
      <c r="B605" s="7"/>
      <c r="C605" s="7"/>
      <c r="D605" s="7">
        <f t="shared" si="9"/>
        <v>0</v>
      </c>
    </row>
    <row r="606" spans="1:4" ht="18" hidden="1" x14ac:dyDescent="0.3">
      <c r="A606" s="9" t="s">
        <v>24</v>
      </c>
      <c r="B606" s="7"/>
      <c r="C606" s="7"/>
      <c r="D606" s="7">
        <f t="shared" si="9"/>
        <v>0</v>
      </c>
    </row>
    <row r="607" spans="1:4" ht="18" hidden="1" x14ac:dyDescent="0.3">
      <c r="A607" s="9" t="s">
        <v>25</v>
      </c>
      <c r="B607" s="7"/>
      <c r="C607" s="7"/>
      <c r="D607" s="7">
        <f t="shared" si="9"/>
        <v>0</v>
      </c>
    </row>
    <row r="608" spans="1:4" ht="18" hidden="1" x14ac:dyDescent="0.3">
      <c r="A608" s="9" t="s">
        <v>26</v>
      </c>
      <c r="B608" s="7"/>
      <c r="C608" s="7"/>
      <c r="D608" s="7">
        <f t="shared" si="9"/>
        <v>0</v>
      </c>
    </row>
    <row r="609" spans="1:4" ht="18" hidden="1" x14ac:dyDescent="0.3">
      <c r="A609" s="9" t="s">
        <v>39</v>
      </c>
      <c r="B609" s="7"/>
      <c r="C609" s="7"/>
      <c r="D609" s="7">
        <f t="shared" si="9"/>
        <v>0</v>
      </c>
    </row>
    <row r="610" spans="1:4" ht="18" hidden="1" x14ac:dyDescent="0.3">
      <c r="A610" s="9" t="s">
        <v>40</v>
      </c>
      <c r="B610" s="7"/>
      <c r="C610" s="7"/>
      <c r="D610" s="7">
        <f t="shared" si="9"/>
        <v>0</v>
      </c>
    </row>
    <row r="611" spans="1:4" ht="18" hidden="1" x14ac:dyDescent="0.3">
      <c r="A611" s="13" t="s">
        <v>41</v>
      </c>
      <c r="B611" s="7"/>
      <c r="C611" s="7"/>
      <c r="D611" s="7">
        <f t="shared" si="9"/>
        <v>0</v>
      </c>
    </row>
    <row r="612" spans="1:4" ht="18" hidden="1" x14ac:dyDescent="0.3">
      <c r="A612" s="9" t="s">
        <v>44</v>
      </c>
      <c r="B612" s="7"/>
      <c r="C612" s="7"/>
      <c r="D612" s="7">
        <f t="shared" si="9"/>
        <v>0</v>
      </c>
    </row>
    <row r="613" spans="1:4" ht="18" hidden="1" x14ac:dyDescent="0.3">
      <c r="A613" s="9" t="s">
        <v>45</v>
      </c>
      <c r="B613" s="7"/>
      <c r="C613" s="7"/>
      <c r="D613" s="7">
        <f t="shared" si="9"/>
        <v>0</v>
      </c>
    </row>
    <row r="614" spans="1:4" ht="18" hidden="1" x14ac:dyDescent="0.3">
      <c r="A614" s="27" t="s">
        <v>125</v>
      </c>
      <c r="B614" s="7"/>
      <c r="C614" s="7"/>
      <c r="D614" s="7">
        <f t="shared" si="9"/>
        <v>0</v>
      </c>
    </row>
    <row r="615" spans="1:4" ht="18" hidden="1" x14ac:dyDescent="0.3">
      <c r="A615" s="12" t="s">
        <v>126</v>
      </c>
      <c r="B615" s="15"/>
      <c r="C615" s="15"/>
      <c r="D615" s="7">
        <f t="shared" si="9"/>
        <v>0</v>
      </c>
    </row>
    <row r="616" spans="1:4" ht="18" hidden="1" x14ac:dyDescent="0.3">
      <c r="A616" s="9" t="s">
        <v>127</v>
      </c>
      <c r="B616" s="7"/>
      <c r="C616" s="7"/>
      <c r="D616" s="7">
        <f t="shared" si="9"/>
        <v>0</v>
      </c>
    </row>
    <row r="617" spans="1:4" ht="18" hidden="1" x14ac:dyDescent="0.3">
      <c r="A617" s="9" t="s">
        <v>128</v>
      </c>
      <c r="B617" s="7"/>
      <c r="C617" s="7"/>
      <c r="D617" s="7">
        <f t="shared" si="9"/>
        <v>0</v>
      </c>
    </row>
    <row r="618" spans="1:4" ht="18" x14ac:dyDescent="0.3">
      <c r="A618" s="9" t="s">
        <v>281</v>
      </c>
      <c r="B618" s="7">
        <v>80</v>
      </c>
      <c r="C618" s="7">
        <v>8000</v>
      </c>
      <c r="D618" s="7">
        <f t="shared" si="9"/>
        <v>640000</v>
      </c>
    </row>
    <row r="619" spans="1:4" ht="18" hidden="1" x14ac:dyDescent="0.3">
      <c r="A619" s="16" t="s">
        <v>282</v>
      </c>
      <c r="B619" s="7"/>
      <c r="C619" s="7"/>
      <c r="D619" s="7">
        <f t="shared" si="9"/>
        <v>0</v>
      </c>
    </row>
    <row r="620" spans="1:4" ht="18" hidden="1" x14ac:dyDescent="0.3">
      <c r="A620" s="9" t="s">
        <v>16</v>
      </c>
      <c r="B620" s="7"/>
      <c r="C620" s="7"/>
      <c r="D620" s="7">
        <f t="shared" si="9"/>
        <v>0</v>
      </c>
    </row>
    <row r="621" spans="1:4" ht="18" hidden="1" x14ac:dyDescent="0.3">
      <c r="A621" s="13" t="s">
        <v>17</v>
      </c>
      <c r="B621" s="7"/>
      <c r="C621" s="7"/>
      <c r="D621" s="7">
        <f t="shared" si="9"/>
        <v>0</v>
      </c>
    </row>
    <row r="622" spans="1:4" ht="18" hidden="1" x14ac:dyDescent="0.3">
      <c r="A622" s="11" t="s">
        <v>18</v>
      </c>
      <c r="B622" s="7"/>
      <c r="C622" s="7"/>
      <c r="D622" s="7">
        <f t="shared" si="9"/>
        <v>0</v>
      </c>
    </row>
    <row r="623" spans="1:4" ht="18" hidden="1" x14ac:dyDescent="0.3">
      <c r="A623" s="9" t="s">
        <v>152</v>
      </c>
      <c r="B623" s="7"/>
      <c r="C623" s="7"/>
      <c r="D623" s="7">
        <f t="shared" si="9"/>
        <v>0</v>
      </c>
    </row>
    <row r="624" spans="1:4" ht="18" hidden="1" x14ac:dyDescent="0.3">
      <c r="A624" s="9" t="s">
        <v>153</v>
      </c>
      <c r="B624" s="7"/>
      <c r="C624" s="7"/>
      <c r="D624" s="7">
        <f t="shared" si="9"/>
        <v>0</v>
      </c>
    </row>
    <row r="625" spans="1:4" ht="18" hidden="1" x14ac:dyDescent="0.3">
      <c r="A625" s="9" t="s">
        <v>154</v>
      </c>
      <c r="B625" s="7"/>
      <c r="C625" s="7"/>
      <c r="D625" s="7">
        <f t="shared" si="9"/>
        <v>0</v>
      </c>
    </row>
    <row r="626" spans="1:4" ht="18" hidden="1" x14ac:dyDescent="0.3">
      <c r="A626" s="9" t="s">
        <v>155</v>
      </c>
      <c r="B626" s="7"/>
      <c r="C626" s="7"/>
      <c r="D626" s="7">
        <f t="shared" si="9"/>
        <v>0</v>
      </c>
    </row>
    <row r="627" spans="1:4" ht="18" hidden="1" x14ac:dyDescent="0.3">
      <c r="A627" s="10" t="s">
        <v>7</v>
      </c>
      <c r="B627" s="7"/>
      <c r="C627" s="7"/>
      <c r="D627" s="7">
        <f t="shared" si="9"/>
        <v>0</v>
      </c>
    </row>
    <row r="628" spans="1:4" ht="18" hidden="1" x14ac:dyDescent="0.3">
      <c r="A628" s="5" t="s">
        <v>8</v>
      </c>
      <c r="B628" s="7"/>
      <c r="C628" s="7"/>
      <c r="D628" s="7">
        <f t="shared" si="9"/>
        <v>0</v>
      </c>
    </row>
    <row r="629" spans="1:4" ht="18" hidden="1" x14ac:dyDescent="0.3">
      <c r="A629" s="18" t="s">
        <v>57</v>
      </c>
      <c r="B629" s="7"/>
      <c r="C629" s="7"/>
      <c r="D629" s="7">
        <f t="shared" si="9"/>
        <v>0</v>
      </c>
    </row>
    <row r="630" spans="1:4" ht="18" hidden="1" x14ac:dyDescent="0.3">
      <c r="A630" s="12" t="s">
        <v>61</v>
      </c>
      <c r="B630" s="7"/>
      <c r="C630" s="7"/>
      <c r="D630" s="7">
        <f t="shared" si="9"/>
        <v>0</v>
      </c>
    </row>
    <row r="631" spans="1:4" ht="18" hidden="1" x14ac:dyDescent="0.3">
      <c r="A631" s="11" t="s">
        <v>97</v>
      </c>
      <c r="B631" s="7"/>
      <c r="C631" s="7"/>
      <c r="D631" s="7">
        <f t="shared" si="9"/>
        <v>0</v>
      </c>
    </row>
    <row r="632" spans="1:4" ht="18" hidden="1" x14ac:dyDescent="0.3">
      <c r="A632" s="24" t="s">
        <v>104</v>
      </c>
      <c r="B632" s="7"/>
      <c r="C632" s="7"/>
      <c r="D632" s="7">
        <f t="shared" si="9"/>
        <v>0</v>
      </c>
    </row>
    <row r="633" spans="1:4" ht="18" hidden="1" x14ac:dyDescent="0.3">
      <c r="A633" s="9" t="s">
        <v>115</v>
      </c>
      <c r="B633" s="7"/>
      <c r="C633" s="7"/>
      <c r="D633" s="7">
        <f t="shared" si="9"/>
        <v>0</v>
      </c>
    </row>
    <row r="634" spans="1:4" ht="18" hidden="1" x14ac:dyDescent="0.3">
      <c r="A634" s="11" t="s">
        <v>116</v>
      </c>
      <c r="B634" s="7"/>
      <c r="C634" s="7"/>
      <c r="D634" s="7">
        <f t="shared" si="9"/>
        <v>0</v>
      </c>
    </row>
    <row r="635" spans="1:4" ht="18" hidden="1" x14ac:dyDescent="0.3">
      <c r="A635" s="11" t="s">
        <v>117</v>
      </c>
      <c r="B635" s="7"/>
      <c r="C635" s="7"/>
      <c r="D635" s="7">
        <f t="shared" si="9"/>
        <v>0</v>
      </c>
    </row>
    <row r="636" spans="1:4" ht="18" hidden="1" x14ac:dyDescent="0.3">
      <c r="A636" s="9" t="s">
        <v>137</v>
      </c>
      <c r="B636" s="7"/>
      <c r="C636" s="7"/>
      <c r="D636" s="7">
        <f t="shared" si="9"/>
        <v>0</v>
      </c>
    </row>
    <row r="637" spans="1:4" ht="18" hidden="1" x14ac:dyDescent="0.3">
      <c r="A637" s="11" t="s">
        <v>169</v>
      </c>
      <c r="B637" s="7"/>
      <c r="C637" s="7"/>
      <c r="D637" s="7">
        <f t="shared" si="9"/>
        <v>0</v>
      </c>
    </row>
    <row r="638" spans="1:4" ht="18" hidden="1" x14ac:dyDescent="0.3">
      <c r="A638" s="16" t="s">
        <v>183</v>
      </c>
      <c r="B638" s="7"/>
      <c r="C638" s="7"/>
      <c r="D638" s="7">
        <f t="shared" si="9"/>
        <v>0</v>
      </c>
    </row>
    <row r="639" spans="1:4" ht="18" hidden="1" x14ac:dyDescent="0.3">
      <c r="A639" s="16" t="s">
        <v>184</v>
      </c>
      <c r="B639" s="7"/>
      <c r="C639" s="7"/>
      <c r="D639" s="7">
        <f t="shared" si="9"/>
        <v>0</v>
      </c>
    </row>
    <row r="640" spans="1:4" ht="18" hidden="1" x14ac:dyDescent="0.3">
      <c r="A640" s="16" t="s">
        <v>185</v>
      </c>
      <c r="B640" s="7"/>
      <c r="C640" s="7"/>
      <c r="D640" s="7">
        <f t="shared" si="9"/>
        <v>0</v>
      </c>
    </row>
    <row r="641" spans="1:4" ht="18" hidden="1" x14ac:dyDescent="0.3">
      <c r="A641" s="16" t="s">
        <v>186</v>
      </c>
      <c r="B641" s="7"/>
      <c r="C641" s="7"/>
      <c r="D641" s="7">
        <f t="shared" si="9"/>
        <v>0</v>
      </c>
    </row>
    <row r="642" spans="1:4" ht="18" hidden="1" x14ac:dyDescent="0.3">
      <c r="A642" s="9" t="s">
        <v>188</v>
      </c>
      <c r="B642" s="7"/>
      <c r="C642" s="7"/>
      <c r="D642" s="7">
        <f t="shared" si="9"/>
        <v>0</v>
      </c>
    </row>
    <row r="643" spans="1:4" ht="18" hidden="1" x14ac:dyDescent="0.3">
      <c r="A643" s="32" t="s">
        <v>189</v>
      </c>
      <c r="B643" s="7"/>
      <c r="C643" s="7"/>
      <c r="D643" s="7">
        <f t="shared" si="9"/>
        <v>0</v>
      </c>
    </row>
    <row r="644" spans="1:4" ht="18" hidden="1" x14ac:dyDescent="0.3">
      <c r="A644" s="32" t="s">
        <v>190</v>
      </c>
      <c r="B644" s="7"/>
      <c r="C644" s="7"/>
      <c r="D644" s="7">
        <f t="shared" ref="D644:D661" si="10">B644*C644</f>
        <v>0</v>
      </c>
    </row>
    <row r="645" spans="1:4" ht="18" hidden="1" x14ac:dyDescent="0.3">
      <c r="A645" s="32" t="s">
        <v>191</v>
      </c>
      <c r="B645" s="7"/>
      <c r="C645" s="7"/>
      <c r="D645" s="7">
        <f t="shared" si="10"/>
        <v>0</v>
      </c>
    </row>
    <row r="646" spans="1:4" ht="18" hidden="1" x14ac:dyDescent="0.3">
      <c r="A646" s="32" t="s">
        <v>192</v>
      </c>
      <c r="B646" s="7"/>
      <c r="C646" s="7"/>
      <c r="D646" s="7">
        <f t="shared" si="10"/>
        <v>0</v>
      </c>
    </row>
    <row r="647" spans="1:4" ht="18" hidden="1" x14ac:dyDescent="0.3">
      <c r="A647" s="11" t="s">
        <v>225</v>
      </c>
      <c r="B647" s="7"/>
      <c r="C647" s="7"/>
      <c r="D647" s="7">
        <f t="shared" si="10"/>
        <v>0</v>
      </c>
    </row>
    <row r="648" spans="1:4" ht="18" hidden="1" x14ac:dyDescent="0.3">
      <c r="A648" s="11" t="s">
        <v>227</v>
      </c>
      <c r="B648" s="7"/>
      <c r="C648" s="7"/>
      <c r="D648" s="7">
        <f t="shared" si="10"/>
        <v>0</v>
      </c>
    </row>
    <row r="649" spans="1:4" ht="18" hidden="1" x14ac:dyDescent="0.3">
      <c r="A649" s="11" t="s">
        <v>228</v>
      </c>
      <c r="B649" s="7"/>
      <c r="C649" s="7"/>
      <c r="D649" s="7">
        <f t="shared" si="10"/>
        <v>0</v>
      </c>
    </row>
    <row r="650" spans="1:4" ht="18" hidden="1" x14ac:dyDescent="0.3">
      <c r="A650" s="13" t="s">
        <v>232</v>
      </c>
      <c r="B650" s="7"/>
      <c r="C650" s="7"/>
      <c r="D650" s="7">
        <f t="shared" si="10"/>
        <v>0</v>
      </c>
    </row>
    <row r="651" spans="1:4" ht="18" hidden="1" x14ac:dyDescent="0.3">
      <c r="A651" s="13" t="s">
        <v>233</v>
      </c>
      <c r="B651" s="7"/>
      <c r="C651" s="7"/>
      <c r="D651" s="7">
        <f t="shared" si="10"/>
        <v>0</v>
      </c>
    </row>
    <row r="652" spans="1:4" ht="18" hidden="1" x14ac:dyDescent="0.3">
      <c r="A652" s="32" t="s">
        <v>234</v>
      </c>
      <c r="B652" s="7"/>
      <c r="C652" s="7"/>
      <c r="D652" s="7">
        <f t="shared" si="10"/>
        <v>0</v>
      </c>
    </row>
    <row r="653" spans="1:4" ht="18" hidden="1" x14ac:dyDescent="0.3">
      <c r="A653" s="32" t="s">
        <v>238</v>
      </c>
      <c r="B653" s="7"/>
      <c r="C653" s="7"/>
      <c r="D653" s="7">
        <f t="shared" si="10"/>
        <v>0</v>
      </c>
    </row>
    <row r="654" spans="1:4" ht="18" hidden="1" x14ac:dyDescent="0.3">
      <c r="A654" s="32" t="s">
        <v>269</v>
      </c>
      <c r="B654" s="7"/>
      <c r="C654" s="7"/>
      <c r="D654" s="7">
        <f t="shared" si="10"/>
        <v>0</v>
      </c>
    </row>
    <row r="655" spans="1:4" ht="18" hidden="1" x14ac:dyDescent="0.3">
      <c r="A655" s="32" t="s">
        <v>271</v>
      </c>
      <c r="B655" s="7"/>
      <c r="C655" s="7"/>
      <c r="D655" s="7">
        <f t="shared" si="10"/>
        <v>0</v>
      </c>
    </row>
    <row r="656" spans="1:4" ht="18" hidden="1" x14ac:dyDescent="0.3">
      <c r="A656" s="11" t="s">
        <v>272</v>
      </c>
      <c r="B656" s="7"/>
      <c r="C656" s="7"/>
      <c r="D656" s="7">
        <f t="shared" si="10"/>
        <v>0</v>
      </c>
    </row>
    <row r="657" spans="1:4" ht="18" hidden="1" x14ac:dyDescent="0.3">
      <c r="A657" s="32" t="s">
        <v>273</v>
      </c>
      <c r="B657" s="7"/>
      <c r="C657" s="7"/>
      <c r="D657" s="7">
        <f t="shared" si="10"/>
        <v>0</v>
      </c>
    </row>
    <row r="658" spans="1:4" ht="18" hidden="1" x14ac:dyDescent="0.3">
      <c r="A658" s="24" t="s">
        <v>283</v>
      </c>
      <c r="B658" s="7"/>
      <c r="C658" s="7"/>
      <c r="D658" s="7">
        <f t="shared" si="10"/>
        <v>0</v>
      </c>
    </row>
    <row r="659" spans="1:4" ht="18" hidden="1" x14ac:dyDescent="0.3">
      <c r="A659" s="9" t="s">
        <v>292</v>
      </c>
      <c r="B659" s="7"/>
      <c r="C659" s="7"/>
      <c r="D659" s="7">
        <f t="shared" si="10"/>
        <v>0</v>
      </c>
    </row>
    <row r="660" spans="1:4" ht="18" hidden="1" x14ac:dyDescent="0.3">
      <c r="A660" s="11" t="s">
        <v>293</v>
      </c>
      <c r="B660" s="7"/>
      <c r="C660" s="7"/>
      <c r="D660" s="7">
        <f t="shared" si="10"/>
        <v>0</v>
      </c>
    </row>
    <row r="661" spans="1:4" ht="18" hidden="1" x14ac:dyDescent="0.3">
      <c r="A661" s="11" t="s">
        <v>328</v>
      </c>
      <c r="B661" s="7"/>
      <c r="C661" s="7"/>
      <c r="D661" s="7">
        <f t="shared" si="10"/>
        <v>0</v>
      </c>
    </row>
    <row r="662" spans="1:4" ht="17.399999999999999" x14ac:dyDescent="0.3">
      <c r="A662" s="38"/>
      <c r="B662" s="40">
        <f>SUM(B335:B661)</f>
        <v>7620</v>
      </c>
      <c r="C662" s="40"/>
      <c r="D662" s="40">
        <f t="shared" ref="D662" si="11">SUM(D335:D661)</f>
        <v>55441000</v>
      </c>
    </row>
    <row r="664" spans="1:4" x14ac:dyDescent="0.3">
      <c r="D664" s="44">
        <f>D662+D330</f>
        <v>92333100</v>
      </c>
    </row>
  </sheetData>
  <protectedRanges>
    <protectedRange password="CF71" sqref="B3:C329 B1:D2" name="tho"/>
    <protectedRange password="CF71" sqref="D3:D661" name="tho_2"/>
    <protectedRange password="CF71" sqref="B332:C661" name="tho_1"/>
  </protectedRanges>
  <autoFilter ref="A2:D662" xr:uid="{00000000-0009-0000-0000-000008000000}">
    <filterColumn colId="1">
      <customFilters>
        <customFilter operator="notEqual" val=" "/>
      </customFilters>
    </filterColumn>
  </autoFilter>
  <mergeCells count="1">
    <mergeCell ref="A333:A3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UO664"/>
  <sheetViews>
    <sheetView workbookViewId="0">
      <pane xSplit="1" ySplit="3" topLeftCell="B353" activePane="bottomRight" state="frozen"/>
      <selection pane="topRight" activeCell="B1" sqref="B1"/>
      <selection pane="bottomLeft" activeCell="A4" sqref="A4"/>
      <selection pane="bottomRight" activeCell="C667" sqref="C667"/>
    </sheetView>
  </sheetViews>
  <sheetFormatPr defaultColWidth="0" defaultRowHeight="16.8" x14ac:dyDescent="0.3"/>
  <cols>
    <col min="1" max="1" width="41.44140625" style="66" customWidth="1"/>
    <col min="2" max="2" width="7.44140625" style="67" bestFit="1" customWidth="1"/>
    <col min="3" max="3" width="15.5546875" style="66" customWidth="1"/>
    <col min="4" max="4" width="13.88671875" style="68" customWidth="1"/>
    <col min="5" max="5" width="24.5546875" style="110" customWidth="1"/>
    <col min="6" max="10" width="9.44140625" style="66" customWidth="1"/>
    <col min="11" max="11" width="8.88671875" style="66" customWidth="1"/>
    <col min="12" max="12" width="9.44140625" style="66" customWidth="1"/>
    <col min="13" max="18" width="10.109375" style="66" customWidth="1"/>
    <col min="19" max="19" width="6.44140625" style="66" customWidth="1"/>
    <col min="20" max="20" width="6.88671875" style="66" customWidth="1"/>
    <col min="21" max="22" width="6.5546875" style="66" customWidth="1"/>
    <col min="23" max="23" width="6.33203125" style="66" customWidth="1"/>
    <col min="24" max="25" width="7.5546875" style="66" customWidth="1"/>
    <col min="26" max="26" width="14.5546875" style="66" customWidth="1"/>
    <col min="27" max="28" width="11.44140625" style="66" customWidth="1"/>
    <col min="29" max="29" width="51.6640625" style="66" customWidth="1"/>
    <col min="30" max="30" width="11" style="66" customWidth="1"/>
    <col min="31" max="31" width="24.5546875" style="66" customWidth="1"/>
    <col min="32" max="32" width="12.33203125" style="66" customWidth="1"/>
    <col min="33" max="33" width="18.6640625" style="66" customWidth="1"/>
    <col min="34" max="34" width="5" style="66" customWidth="1"/>
    <col min="35" max="35" width="0" style="66" hidden="1" customWidth="1"/>
    <col min="36" max="36" width="6.44140625" style="66" hidden="1" customWidth="1"/>
    <col min="37" max="37" width="5" style="66" customWidth="1"/>
    <col min="38" max="38" width="0" style="66" hidden="1" customWidth="1"/>
    <col min="39" max="39" width="6.44140625" style="66" hidden="1" customWidth="1"/>
    <col min="40" max="40" width="5" style="66" customWidth="1"/>
    <col min="41" max="41" width="0" style="66" hidden="1" customWidth="1"/>
    <col min="42" max="42" width="6.44140625" style="66" hidden="1" customWidth="1"/>
    <col min="43" max="43" width="5" style="66" customWidth="1"/>
    <col min="44" max="44" width="0" style="66" hidden="1" customWidth="1"/>
    <col min="45" max="45" width="6.44140625" style="66" hidden="1" customWidth="1"/>
    <col min="46" max="46" width="5" style="66" customWidth="1"/>
    <col min="47" max="48" width="6.44140625" style="66" hidden="1" customWidth="1"/>
    <col min="49" max="49" width="5" style="66" customWidth="1"/>
    <col min="50" max="50" width="8.44140625" style="66" hidden="1" customWidth="1"/>
    <col min="51" max="51" width="9" style="66" hidden="1" customWidth="1"/>
    <col min="52" max="52" width="6.44140625" style="66" customWidth="1"/>
    <col min="53" max="53" width="0" style="66" hidden="1" customWidth="1"/>
    <col min="54" max="55" width="6.44140625" style="66" hidden="1" customWidth="1"/>
    <col min="56" max="56" width="8.44140625" style="66" hidden="1" customWidth="1"/>
    <col min="57" max="58" width="6.44140625" style="66" hidden="1" customWidth="1"/>
    <col min="59" max="59" width="0" style="66" hidden="1" customWidth="1"/>
    <col min="60" max="60" width="7.109375" style="66" hidden="1" customWidth="1"/>
    <col min="61" max="61" width="6.88671875" style="66" customWidth="1"/>
    <col min="62" max="62" width="0" style="66" hidden="1" customWidth="1"/>
    <col min="63" max="63" width="6.44140625" style="66" hidden="1" customWidth="1"/>
    <col min="64" max="64" width="6.44140625" style="66" customWidth="1"/>
    <col min="65" max="65" width="0" style="66" hidden="1" customWidth="1"/>
    <col min="66" max="66" width="6.44140625" style="66" hidden="1" customWidth="1"/>
    <col min="67" max="67" width="5.44140625" style="66" customWidth="1"/>
    <col min="68" max="68" width="0" style="66" hidden="1" customWidth="1"/>
    <col min="69" max="69" width="6.44140625" style="66" hidden="1" customWidth="1"/>
    <col min="70" max="70" width="4.88671875" style="66" customWidth="1"/>
    <col min="71" max="71" width="6.109375" style="66" hidden="1" customWidth="1"/>
    <col min="72" max="72" width="9.109375" style="66" hidden="1" customWidth="1"/>
    <col min="73" max="73" width="6" style="66" hidden="1" customWidth="1"/>
    <col min="74" max="74" width="0" style="66" hidden="1" customWidth="1"/>
    <col min="75" max="76" width="6.44140625" style="66" hidden="1" customWidth="1"/>
    <col min="77" max="77" width="7.44140625" style="66" hidden="1" customWidth="1"/>
    <col min="78" max="78" width="6.44140625" style="66" hidden="1" customWidth="1"/>
    <col min="79" max="79" width="5.44140625" style="66" customWidth="1"/>
    <col min="80" max="82" width="6.44140625" style="66" hidden="1" customWidth="1"/>
    <col min="83" max="83" width="0" style="66" hidden="1" customWidth="1"/>
    <col min="84" max="84" width="9.44140625" style="66" hidden="1" customWidth="1"/>
    <col min="85" max="85" width="5.88671875" style="66" customWidth="1"/>
    <col min="86" max="86" width="0" style="66" hidden="1" customWidth="1"/>
    <col min="87" max="87" width="6.44140625" style="66" hidden="1" customWidth="1"/>
    <col min="88" max="88" width="5.44140625" style="66" customWidth="1"/>
    <col min="89" max="90" width="6.44140625" style="66" hidden="1" customWidth="1"/>
    <col min="91" max="91" width="5.44140625" style="66" customWidth="1"/>
    <col min="92" max="93" width="6.44140625" style="66" hidden="1" customWidth="1"/>
    <col min="94" max="94" width="6" style="66" customWidth="1"/>
    <col min="95" max="96" width="6.44140625" style="66" hidden="1" customWidth="1"/>
    <col min="97" max="97" width="5" style="66" hidden="1" customWidth="1"/>
    <col min="98" max="99" width="6.44140625" style="66" hidden="1" customWidth="1"/>
    <col min="100" max="100" width="5" style="66" customWidth="1"/>
    <col min="101" max="102" width="6.44140625" style="66" hidden="1" customWidth="1"/>
    <col min="103" max="103" width="5" style="66" hidden="1" customWidth="1"/>
    <col min="104" max="104" width="9.44140625" style="66" hidden="1" customWidth="1"/>
    <col min="105" max="106" width="6.44140625" style="66" hidden="1" customWidth="1"/>
    <col min="107" max="107" width="7.109375" style="66" hidden="1" customWidth="1"/>
    <col min="108" max="108" width="6.44140625" style="66" hidden="1" customWidth="1"/>
    <col min="109" max="109" width="5" style="66" customWidth="1"/>
    <col min="110" max="110" width="0" style="66" hidden="1" customWidth="1"/>
    <col min="111" max="111" width="5" style="66" customWidth="1"/>
    <col min="112" max="112" width="9.44140625" style="66" customWidth="1"/>
    <col min="113" max="113" width="0" style="66" hidden="1" customWidth="1"/>
    <col min="114" max="115" width="6.44140625" style="66" hidden="1" customWidth="1"/>
    <col min="116" max="116" width="7.109375" style="66" hidden="1" customWidth="1"/>
    <col min="117" max="118" width="6.44140625" style="66" hidden="1" customWidth="1"/>
    <col min="119" max="119" width="0" style="66" hidden="1" customWidth="1"/>
    <col min="120" max="121" width="6.44140625" style="66" hidden="1" customWidth="1"/>
    <col min="122" max="122" width="7.109375" style="66" hidden="1" customWidth="1"/>
    <col min="123" max="124" width="6.44140625" style="66" hidden="1" customWidth="1"/>
    <col min="125" max="125" width="7.109375" style="66" hidden="1" customWidth="1"/>
    <col min="126" max="127" width="6.44140625" style="66" hidden="1" customWidth="1"/>
    <col min="128" max="128" width="7.109375" style="66" hidden="1" customWidth="1"/>
    <col min="129" max="129" width="6.44140625" style="66" hidden="1" customWidth="1"/>
    <col min="130" max="130" width="0" style="66" hidden="1" customWidth="1"/>
    <col min="131" max="132" width="6.44140625" style="66" hidden="1" customWidth="1"/>
    <col min="133" max="133" width="6.88671875" style="66" hidden="1" customWidth="1"/>
    <col min="134" max="134" width="9.44140625" style="66" hidden="1" customWidth="1"/>
    <col min="135" max="135" width="6.44140625" style="66" hidden="1" customWidth="1"/>
    <col min="136" max="136" width="7.109375" style="66" customWidth="1"/>
    <col min="137" max="137" width="9.44140625" style="66" hidden="1" customWidth="1"/>
    <col min="138" max="138" width="6.44140625" style="66" hidden="1" customWidth="1"/>
    <col min="139" max="139" width="7.109375" style="66" customWidth="1"/>
    <col min="140" max="140" width="9.44140625" style="66" hidden="1" customWidth="1"/>
    <col min="141" max="141" width="6.44140625" style="66" hidden="1" customWidth="1"/>
    <col min="142" max="142" width="7.44140625" style="66" hidden="1" customWidth="1"/>
    <col min="143" max="143" width="9.44140625" style="66" hidden="1" customWidth="1"/>
    <col min="144" max="144" width="6.44140625" style="66" hidden="1" customWidth="1"/>
    <col min="145" max="145" width="7.109375" style="66" customWidth="1"/>
    <col min="146" max="146" width="9.44140625" style="66" hidden="1" customWidth="1"/>
    <col min="147" max="147" width="6.44140625" style="66" hidden="1" customWidth="1"/>
    <col min="148" max="148" width="7.5546875" style="66" hidden="1" customWidth="1"/>
    <col min="149" max="150" width="9.44140625" style="66" hidden="1" customWidth="1"/>
    <col min="151" max="151" width="5" style="66" hidden="1" customWidth="1"/>
    <col min="152" max="155" width="6.44140625" style="66" hidden="1" customWidth="1"/>
    <col min="156" max="156" width="6.44140625" style="66" customWidth="1"/>
    <col min="157" max="158" width="6.44140625" style="66" hidden="1" customWidth="1"/>
    <col min="159" max="159" width="5.88671875" style="66" hidden="1" customWidth="1"/>
    <col min="160" max="160" width="7" style="66" hidden="1" customWidth="1"/>
    <col min="161" max="161" width="7.44140625" style="66" hidden="1" customWidth="1"/>
    <col min="162" max="164" width="6.44140625" style="66" hidden="1" customWidth="1"/>
    <col min="165" max="165" width="8.44140625" style="66" hidden="1" customWidth="1"/>
    <col min="166" max="166" width="6.44140625" style="66" hidden="1" customWidth="1"/>
    <col min="167" max="167" width="5" style="66" hidden="1" customWidth="1"/>
    <col min="168" max="171" width="6.44140625" style="66" hidden="1" customWidth="1"/>
    <col min="172" max="172" width="6.5546875" style="66" hidden="1" customWidth="1"/>
    <col min="173" max="174" width="6.44140625" style="66" hidden="1" customWidth="1"/>
    <col min="175" max="175" width="8.44140625" style="66" hidden="1" customWidth="1"/>
    <col min="176" max="177" width="6.44140625" style="66" hidden="1" customWidth="1"/>
    <col min="178" max="178" width="8.44140625" style="66" hidden="1" customWidth="1"/>
    <col min="179" max="179" width="7.44140625" style="66" hidden="1" customWidth="1"/>
    <col min="180" max="181" width="6.44140625" style="66" hidden="1" customWidth="1"/>
    <col min="182" max="182" width="9" style="66" hidden="1" customWidth="1"/>
    <col min="183" max="183" width="0" style="66" hidden="1" customWidth="1"/>
    <col min="184" max="184" width="11" style="66" hidden="1" customWidth="1"/>
    <col min="185" max="185" width="6.44140625" style="66" hidden="1" customWidth="1"/>
    <col min="186" max="186" width="0" style="66" hidden="1" customWidth="1"/>
    <col min="187" max="188" width="6.44140625" style="66" hidden="1" customWidth="1"/>
    <col min="189" max="189" width="0" style="66" hidden="1" customWidth="1"/>
    <col min="190" max="190" width="7" style="66" hidden="1" customWidth="1"/>
    <col min="191" max="191" width="8.88671875" style="66" hidden="1" customWidth="1"/>
    <col min="192" max="192" width="0" style="66" hidden="1" customWidth="1"/>
    <col min="193" max="193" width="7" style="66" hidden="1" customWidth="1"/>
    <col min="194" max="194" width="8.88671875" style="66" hidden="1" customWidth="1"/>
    <col min="195" max="197" width="0" style="66" hidden="1" customWidth="1"/>
    <col min="198" max="198" width="7" style="66" hidden="1" customWidth="1"/>
    <col min="199" max="199" width="8.88671875" style="66" hidden="1" customWidth="1"/>
    <col min="200" max="200" width="0" style="66" hidden="1" customWidth="1"/>
    <col min="201" max="201" width="7" style="66" hidden="1" customWidth="1"/>
    <col min="202" max="202" width="8.88671875" style="66" hidden="1" customWidth="1"/>
    <col min="203" max="203" width="0" style="66" hidden="1" customWidth="1"/>
    <col min="204" max="204" width="7" style="66" hidden="1" customWidth="1"/>
    <col min="205" max="205" width="8.88671875" style="66" hidden="1" customWidth="1"/>
    <col min="206" max="206" width="0" style="66" hidden="1" customWidth="1"/>
    <col min="207" max="207" width="7" style="66" hidden="1" customWidth="1"/>
    <col min="208" max="208" width="8.88671875" style="66" hidden="1" customWidth="1"/>
    <col min="209" max="209" width="9" style="66" customWidth="1"/>
    <col min="210" max="210" width="7" style="66" hidden="1" customWidth="1"/>
    <col min="211" max="211" width="0" style="66" hidden="1" customWidth="1"/>
    <col min="212" max="212" width="8.5546875" style="66" customWidth="1"/>
    <col min="213" max="214" width="11.44140625" style="66" hidden="1" customWidth="1"/>
    <col min="215" max="215" width="6.44140625" style="66" customWidth="1"/>
    <col min="216" max="217" width="11.44140625" style="66" hidden="1" customWidth="1"/>
    <col min="218" max="218" width="7" style="66" customWidth="1"/>
    <col min="219" max="220" width="11.44140625" style="66" hidden="1" customWidth="1"/>
    <col min="221" max="223" width="7" style="66" customWidth="1"/>
    <col min="224" max="224" width="7" style="66" hidden="1" customWidth="1"/>
    <col min="225" max="225" width="0" style="66" hidden="1" customWidth="1"/>
    <col min="226" max="226" width="7.5546875" style="66" customWidth="1"/>
    <col min="227" max="227" width="0" style="66" hidden="1" customWidth="1"/>
    <col min="228" max="228" width="7" style="66" hidden="1" customWidth="1"/>
    <col min="229" max="229" width="7" style="66" customWidth="1"/>
    <col min="230" max="230" width="0" style="66" hidden="1" customWidth="1"/>
    <col min="231" max="231" width="7" style="66" hidden="1" customWidth="1"/>
    <col min="232" max="232" width="7" style="66" customWidth="1"/>
    <col min="233" max="233" width="0" style="66" hidden="1" customWidth="1"/>
    <col min="234" max="234" width="7" style="66" hidden="1" customWidth="1"/>
    <col min="235" max="235" width="7" style="66" customWidth="1"/>
    <col min="236" max="236" width="0" style="66" hidden="1" customWidth="1"/>
    <col min="237" max="237" width="6.44140625" style="66" customWidth="1"/>
    <col min="238" max="238" width="8.88671875" style="66" hidden="1" customWidth="1"/>
    <col min="239" max="239" width="0" style="66" hidden="1" customWidth="1"/>
    <col min="240" max="240" width="7" style="66" hidden="1" customWidth="1"/>
    <col min="241" max="241" width="0" style="66" hidden="1" customWidth="1"/>
    <col min="242" max="242" width="8.44140625" style="66" hidden="1" customWidth="1"/>
    <col min="243" max="247" width="11.44140625" style="66" hidden="1" customWidth="1"/>
    <col min="248" max="250" width="11.44140625" style="66" hidden="1"/>
    <col min="251" max="251" width="41.44140625" style="66" customWidth="1"/>
    <col min="252" max="252" width="6.44140625" style="66" customWidth="1"/>
    <col min="253" max="253" width="14.6640625" style="66" customWidth="1"/>
    <col min="254" max="254" width="11.44140625" style="66" customWidth="1"/>
    <col min="255" max="256" width="13" style="66" customWidth="1"/>
    <col min="257" max="266" width="9.44140625" style="66" customWidth="1"/>
    <col min="267" max="267" width="8.88671875" style="66" customWidth="1"/>
    <col min="268" max="268" width="9.44140625" style="66" customWidth="1"/>
    <col min="269" max="274" width="10.109375" style="66" customWidth="1"/>
    <col min="275" max="275" width="6.44140625" style="66" customWidth="1"/>
    <col min="276" max="276" width="6.88671875" style="66" customWidth="1"/>
    <col min="277" max="278" width="6.5546875" style="66" customWidth="1"/>
    <col min="279" max="279" width="6.33203125" style="66" customWidth="1"/>
    <col min="280" max="281" width="7.5546875" style="66" customWidth="1"/>
    <col min="282" max="282" width="14.5546875" style="66" customWidth="1"/>
    <col min="283" max="284" width="11.44140625" style="66" customWidth="1"/>
    <col min="285" max="285" width="51.6640625" style="66" customWidth="1"/>
    <col min="286" max="286" width="11" style="66" customWidth="1"/>
    <col min="287" max="287" width="24.5546875" style="66" customWidth="1"/>
    <col min="288" max="288" width="12.33203125" style="66" customWidth="1"/>
    <col min="289" max="289" width="18.6640625" style="66" customWidth="1"/>
    <col min="290" max="290" width="5" style="66" customWidth="1"/>
    <col min="291" max="292" width="11.44140625" style="66" hidden="1" customWidth="1"/>
    <col min="293" max="293" width="5" style="66" customWidth="1"/>
    <col min="294" max="295" width="11.44140625" style="66" hidden="1" customWidth="1"/>
    <col min="296" max="296" width="5" style="66" customWidth="1"/>
    <col min="297" max="298" width="11.44140625" style="66" hidden="1" customWidth="1"/>
    <col min="299" max="299" width="5" style="66" customWidth="1"/>
    <col min="300" max="301" width="11.44140625" style="66" hidden="1" customWidth="1"/>
    <col min="302" max="302" width="5" style="66" customWidth="1"/>
    <col min="303" max="304" width="11.44140625" style="66" hidden="1" customWidth="1"/>
    <col min="305" max="305" width="5" style="66" customWidth="1"/>
    <col min="306" max="307" width="11.44140625" style="66" hidden="1" customWidth="1"/>
    <col min="308" max="308" width="6.44140625" style="66" customWidth="1"/>
    <col min="309" max="316" width="11.44140625" style="66" hidden="1" customWidth="1"/>
    <col min="317" max="317" width="6.88671875" style="66" customWidth="1"/>
    <col min="318" max="319" width="11.44140625" style="66" hidden="1" customWidth="1"/>
    <col min="320" max="320" width="6.44140625" style="66" customWidth="1"/>
    <col min="321" max="322" width="11.44140625" style="66" hidden="1" customWidth="1"/>
    <col min="323" max="323" width="5.44140625" style="66" customWidth="1"/>
    <col min="324" max="325" width="11.44140625" style="66" hidden="1" customWidth="1"/>
    <col min="326" max="326" width="4.88671875" style="66" customWidth="1"/>
    <col min="327" max="334" width="11.44140625" style="66" hidden="1" customWidth="1"/>
    <col min="335" max="335" width="5.44140625" style="66" customWidth="1"/>
    <col min="336" max="340" width="11.44140625" style="66" hidden="1" customWidth="1"/>
    <col min="341" max="341" width="5.88671875" style="66" customWidth="1"/>
    <col min="342" max="343" width="11.44140625" style="66" hidden="1" customWidth="1"/>
    <col min="344" max="344" width="5.44140625" style="66" customWidth="1"/>
    <col min="345" max="346" width="11.44140625" style="66" hidden="1" customWidth="1"/>
    <col min="347" max="347" width="5.44140625" style="66" customWidth="1"/>
    <col min="348" max="349" width="11.44140625" style="66" hidden="1" customWidth="1"/>
    <col min="350" max="350" width="6" style="66" customWidth="1"/>
    <col min="351" max="355" width="11.44140625" style="66" hidden="1" customWidth="1"/>
    <col min="356" max="356" width="5" style="66" customWidth="1"/>
    <col min="357" max="364" width="11.44140625" style="66" hidden="1" customWidth="1"/>
    <col min="365" max="365" width="5" style="66" customWidth="1"/>
    <col min="366" max="366" width="11.44140625" style="66" hidden="1" customWidth="1"/>
    <col min="367" max="367" width="5" style="66" customWidth="1"/>
    <col min="368" max="368" width="9.44140625" style="66" customWidth="1"/>
    <col min="369" max="391" width="11.44140625" style="66" hidden="1" customWidth="1"/>
    <col min="392" max="392" width="7.109375" style="66" customWidth="1"/>
    <col min="393" max="394" width="11.44140625" style="66" hidden="1" customWidth="1"/>
    <col min="395" max="395" width="7.109375" style="66" customWidth="1"/>
    <col min="396" max="400" width="11.44140625" style="66" hidden="1" customWidth="1"/>
    <col min="401" max="401" width="7.109375" style="66" customWidth="1"/>
    <col min="402" max="411" width="11.44140625" style="66" hidden="1" customWidth="1"/>
    <col min="412" max="412" width="6.44140625" style="66" customWidth="1"/>
    <col min="413" max="464" width="11.44140625" style="66" hidden="1" customWidth="1"/>
    <col min="465" max="465" width="9" style="66" customWidth="1"/>
    <col min="466" max="467" width="11.44140625" style="66" hidden="1" customWidth="1"/>
    <col min="468" max="468" width="8.5546875" style="66" customWidth="1"/>
    <col min="469" max="470" width="11.44140625" style="66" hidden="1" customWidth="1"/>
    <col min="471" max="471" width="6.44140625" style="66" customWidth="1"/>
    <col min="472" max="473" width="11.44140625" style="66" hidden="1" customWidth="1"/>
    <col min="474" max="474" width="7" style="66" customWidth="1"/>
    <col min="475" max="476" width="11.44140625" style="66" hidden="1" customWidth="1"/>
    <col min="477" max="479" width="7" style="66" customWidth="1"/>
    <col min="480" max="481" width="11.44140625" style="66" hidden="1" customWidth="1"/>
    <col min="482" max="482" width="7.5546875" style="66" customWidth="1"/>
    <col min="483" max="484" width="11.44140625" style="66" hidden="1" customWidth="1"/>
    <col min="485" max="485" width="7" style="66" customWidth="1"/>
    <col min="486" max="487" width="11.44140625" style="66" hidden="1" customWidth="1"/>
    <col min="488" max="488" width="7" style="66" customWidth="1"/>
    <col min="489" max="490" width="11.44140625" style="66" hidden="1" customWidth="1"/>
    <col min="491" max="491" width="7" style="66" customWidth="1"/>
    <col min="492" max="492" width="11.44140625" style="66" hidden="1" customWidth="1"/>
    <col min="493" max="493" width="6.44140625" style="66" customWidth="1"/>
    <col min="494" max="503" width="11.44140625" style="66" hidden="1" customWidth="1"/>
    <col min="504" max="506" width="11.44140625" style="66" hidden="1"/>
    <col min="507" max="507" width="41.44140625" style="66" customWidth="1"/>
    <col min="508" max="508" width="6.44140625" style="66" customWidth="1"/>
    <col min="509" max="509" width="14.6640625" style="66" customWidth="1"/>
    <col min="510" max="510" width="11.44140625" style="66" customWidth="1"/>
    <col min="511" max="512" width="13" style="66" customWidth="1"/>
    <col min="513" max="522" width="9.44140625" style="66" customWidth="1"/>
    <col min="523" max="523" width="8.88671875" style="66" customWidth="1"/>
    <col min="524" max="524" width="9.44140625" style="66" customWidth="1"/>
    <col min="525" max="530" width="10.109375" style="66" customWidth="1"/>
    <col min="531" max="531" width="6.44140625" style="66" customWidth="1"/>
    <col min="532" max="532" width="6.88671875" style="66" customWidth="1"/>
    <col min="533" max="534" width="6.5546875" style="66" customWidth="1"/>
    <col min="535" max="535" width="6.33203125" style="66" customWidth="1"/>
    <col min="536" max="537" width="7.5546875" style="66" customWidth="1"/>
    <col min="538" max="538" width="14.5546875" style="66" customWidth="1"/>
    <col min="539" max="540" width="11.44140625" style="66" customWidth="1"/>
    <col min="541" max="541" width="51.6640625" style="66" customWidth="1"/>
    <col min="542" max="542" width="11" style="66" customWidth="1"/>
    <col min="543" max="543" width="24.5546875" style="66" customWidth="1"/>
    <col min="544" max="544" width="12.33203125" style="66" customWidth="1"/>
    <col min="545" max="545" width="18.6640625" style="66" customWidth="1"/>
    <col min="546" max="546" width="5" style="66" customWidth="1"/>
    <col min="547" max="548" width="11.44140625" style="66" hidden="1" customWidth="1"/>
    <col min="549" max="549" width="5" style="66" customWidth="1"/>
    <col min="550" max="551" width="11.44140625" style="66" hidden="1" customWidth="1"/>
    <col min="552" max="552" width="5" style="66" customWidth="1"/>
    <col min="553" max="554" width="11.44140625" style="66" hidden="1" customWidth="1"/>
    <col min="555" max="555" width="5" style="66" customWidth="1"/>
    <col min="556" max="557" width="11.44140625" style="66" hidden="1" customWidth="1"/>
    <col min="558" max="558" width="5" style="66" customWidth="1"/>
    <col min="559" max="560" width="11.44140625" style="66" hidden="1" customWidth="1"/>
    <col min="561" max="561" width="5" style="66" customWidth="1"/>
    <col min="562" max="563" width="11.44140625" style="66" hidden="1" customWidth="1"/>
    <col min="564" max="564" width="6.44140625" style="66" customWidth="1"/>
    <col min="565" max="572" width="11.44140625" style="66" hidden="1" customWidth="1"/>
    <col min="573" max="573" width="6.88671875" style="66" customWidth="1"/>
    <col min="574" max="575" width="11.44140625" style="66" hidden="1" customWidth="1"/>
    <col min="576" max="576" width="6.44140625" style="66" customWidth="1"/>
    <col min="577" max="578" width="11.44140625" style="66" hidden="1" customWidth="1"/>
    <col min="579" max="579" width="5.44140625" style="66" customWidth="1"/>
    <col min="580" max="581" width="11.44140625" style="66" hidden="1" customWidth="1"/>
    <col min="582" max="582" width="4.88671875" style="66" customWidth="1"/>
    <col min="583" max="590" width="11.44140625" style="66" hidden="1" customWidth="1"/>
    <col min="591" max="591" width="5.44140625" style="66" customWidth="1"/>
    <col min="592" max="596" width="11.44140625" style="66" hidden="1" customWidth="1"/>
    <col min="597" max="597" width="5.88671875" style="66" customWidth="1"/>
    <col min="598" max="599" width="11.44140625" style="66" hidden="1" customWidth="1"/>
    <col min="600" max="600" width="5.44140625" style="66" customWidth="1"/>
    <col min="601" max="602" width="11.44140625" style="66" hidden="1" customWidth="1"/>
    <col min="603" max="603" width="5.44140625" style="66" customWidth="1"/>
    <col min="604" max="605" width="11.44140625" style="66" hidden="1" customWidth="1"/>
    <col min="606" max="606" width="6" style="66" customWidth="1"/>
    <col min="607" max="611" width="11.44140625" style="66" hidden="1" customWidth="1"/>
    <col min="612" max="612" width="5" style="66" customWidth="1"/>
    <col min="613" max="620" width="11.44140625" style="66" hidden="1" customWidth="1"/>
    <col min="621" max="621" width="5" style="66" customWidth="1"/>
    <col min="622" max="622" width="11.44140625" style="66" hidden="1" customWidth="1"/>
    <col min="623" max="623" width="5" style="66" customWidth="1"/>
    <col min="624" max="624" width="9.44140625" style="66" customWidth="1"/>
    <col min="625" max="647" width="11.44140625" style="66" hidden="1" customWidth="1"/>
    <col min="648" max="648" width="7.109375" style="66" customWidth="1"/>
    <col min="649" max="650" width="11.44140625" style="66" hidden="1" customWidth="1"/>
    <col min="651" max="651" width="7.109375" style="66" customWidth="1"/>
    <col min="652" max="656" width="11.44140625" style="66" hidden="1" customWidth="1"/>
    <col min="657" max="657" width="7.109375" style="66" customWidth="1"/>
    <col min="658" max="667" width="11.44140625" style="66" hidden="1" customWidth="1"/>
    <col min="668" max="668" width="6.44140625" style="66" customWidth="1"/>
    <col min="669" max="720" width="11.44140625" style="66" hidden="1" customWidth="1"/>
    <col min="721" max="721" width="9" style="66" customWidth="1"/>
    <col min="722" max="723" width="11.44140625" style="66" hidden="1" customWidth="1"/>
    <col min="724" max="724" width="8.5546875" style="66" customWidth="1"/>
    <col min="725" max="726" width="11.44140625" style="66" hidden="1" customWidth="1"/>
    <col min="727" max="727" width="6.44140625" style="66" customWidth="1"/>
    <col min="728" max="729" width="11.44140625" style="66" hidden="1" customWidth="1"/>
    <col min="730" max="730" width="7" style="66" customWidth="1"/>
    <col min="731" max="732" width="11.44140625" style="66" hidden="1" customWidth="1"/>
    <col min="733" max="735" width="7" style="66" customWidth="1"/>
    <col min="736" max="737" width="11.44140625" style="66" hidden="1" customWidth="1"/>
    <col min="738" max="738" width="7.5546875" style="66" customWidth="1"/>
    <col min="739" max="740" width="11.44140625" style="66" hidden="1" customWidth="1"/>
    <col min="741" max="741" width="7" style="66" customWidth="1"/>
    <col min="742" max="743" width="11.44140625" style="66" hidden="1" customWidth="1"/>
    <col min="744" max="744" width="7" style="66" customWidth="1"/>
    <col min="745" max="746" width="11.44140625" style="66" hidden="1" customWidth="1"/>
    <col min="747" max="747" width="7" style="66" customWidth="1"/>
    <col min="748" max="748" width="11.44140625" style="66" hidden="1" customWidth="1"/>
    <col min="749" max="749" width="6.44140625" style="66" customWidth="1"/>
    <col min="750" max="759" width="11.44140625" style="66" hidden="1" customWidth="1"/>
    <col min="760" max="762" width="11.44140625" style="66" hidden="1"/>
    <col min="763" max="763" width="41.44140625" style="66" customWidth="1"/>
    <col min="764" max="764" width="6.44140625" style="66" customWidth="1"/>
    <col min="765" max="765" width="14.6640625" style="66" customWidth="1"/>
    <col min="766" max="766" width="11.44140625" style="66" customWidth="1"/>
    <col min="767" max="768" width="13" style="66" customWidth="1"/>
    <col min="769" max="778" width="9.44140625" style="66" customWidth="1"/>
    <col min="779" max="779" width="8.88671875" style="66" customWidth="1"/>
    <col min="780" max="780" width="9.44140625" style="66" customWidth="1"/>
    <col min="781" max="786" width="10.109375" style="66" customWidth="1"/>
    <col min="787" max="787" width="6.44140625" style="66" customWidth="1"/>
    <col min="788" max="788" width="6.88671875" style="66" customWidth="1"/>
    <col min="789" max="790" width="6.5546875" style="66" customWidth="1"/>
    <col min="791" max="791" width="6.33203125" style="66" customWidth="1"/>
    <col min="792" max="793" width="7.5546875" style="66" customWidth="1"/>
    <col min="794" max="794" width="14.5546875" style="66" customWidth="1"/>
    <col min="795" max="796" width="11.44140625" style="66" customWidth="1"/>
    <col min="797" max="797" width="51.6640625" style="66" customWidth="1"/>
    <col min="798" max="798" width="11" style="66" customWidth="1"/>
    <col min="799" max="799" width="24.5546875" style="66" customWidth="1"/>
    <col min="800" max="800" width="12.33203125" style="66" customWidth="1"/>
    <col min="801" max="801" width="18.6640625" style="66" customWidth="1"/>
    <col min="802" max="802" width="5" style="66" customWidth="1"/>
    <col min="803" max="804" width="11.44140625" style="66" hidden="1" customWidth="1"/>
    <col min="805" max="805" width="5" style="66" customWidth="1"/>
    <col min="806" max="807" width="11.44140625" style="66" hidden="1" customWidth="1"/>
    <col min="808" max="808" width="5" style="66" customWidth="1"/>
    <col min="809" max="810" width="11.44140625" style="66" hidden="1" customWidth="1"/>
    <col min="811" max="811" width="5" style="66" customWidth="1"/>
    <col min="812" max="813" width="11.44140625" style="66" hidden="1" customWidth="1"/>
    <col min="814" max="814" width="5" style="66" customWidth="1"/>
    <col min="815" max="816" width="11.44140625" style="66" hidden="1" customWidth="1"/>
    <col min="817" max="817" width="5" style="66" customWidth="1"/>
    <col min="818" max="819" width="11.44140625" style="66" hidden="1" customWidth="1"/>
    <col min="820" max="820" width="6.44140625" style="66" customWidth="1"/>
    <col min="821" max="828" width="11.44140625" style="66" hidden="1" customWidth="1"/>
    <col min="829" max="829" width="6.88671875" style="66" customWidth="1"/>
    <col min="830" max="831" width="11.44140625" style="66" hidden="1" customWidth="1"/>
    <col min="832" max="832" width="6.44140625" style="66" customWidth="1"/>
    <col min="833" max="834" width="11.44140625" style="66" hidden="1" customWidth="1"/>
    <col min="835" max="835" width="5.44140625" style="66" customWidth="1"/>
    <col min="836" max="837" width="11.44140625" style="66" hidden="1" customWidth="1"/>
    <col min="838" max="838" width="4.88671875" style="66" customWidth="1"/>
    <col min="839" max="846" width="11.44140625" style="66" hidden="1" customWidth="1"/>
    <col min="847" max="847" width="5.44140625" style="66" customWidth="1"/>
    <col min="848" max="852" width="11.44140625" style="66" hidden="1" customWidth="1"/>
    <col min="853" max="853" width="5.88671875" style="66" customWidth="1"/>
    <col min="854" max="855" width="11.44140625" style="66" hidden="1" customWidth="1"/>
    <col min="856" max="856" width="5.44140625" style="66" customWidth="1"/>
    <col min="857" max="858" width="11.44140625" style="66" hidden="1" customWidth="1"/>
    <col min="859" max="859" width="5.44140625" style="66" customWidth="1"/>
    <col min="860" max="861" width="11.44140625" style="66" hidden="1" customWidth="1"/>
    <col min="862" max="862" width="6" style="66" customWidth="1"/>
    <col min="863" max="867" width="11.44140625" style="66" hidden="1" customWidth="1"/>
    <col min="868" max="868" width="5" style="66" customWidth="1"/>
    <col min="869" max="876" width="11.44140625" style="66" hidden="1" customWidth="1"/>
    <col min="877" max="877" width="5" style="66" customWidth="1"/>
    <col min="878" max="878" width="11.44140625" style="66" hidden="1" customWidth="1"/>
    <col min="879" max="879" width="5" style="66" customWidth="1"/>
    <col min="880" max="880" width="9.44140625" style="66" customWidth="1"/>
    <col min="881" max="903" width="11.44140625" style="66" hidden="1" customWidth="1"/>
    <col min="904" max="904" width="7.109375" style="66" customWidth="1"/>
    <col min="905" max="906" width="11.44140625" style="66" hidden="1" customWidth="1"/>
    <col min="907" max="907" width="7.109375" style="66" customWidth="1"/>
    <col min="908" max="912" width="11.44140625" style="66" hidden="1" customWidth="1"/>
    <col min="913" max="913" width="7.109375" style="66" customWidth="1"/>
    <col min="914" max="923" width="11.44140625" style="66" hidden="1" customWidth="1"/>
    <col min="924" max="924" width="6.44140625" style="66" customWidth="1"/>
    <col min="925" max="976" width="11.44140625" style="66" hidden="1" customWidth="1"/>
    <col min="977" max="977" width="9" style="66" customWidth="1"/>
    <col min="978" max="979" width="11.44140625" style="66" hidden="1" customWidth="1"/>
    <col min="980" max="980" width="8.5546875" style="66" customWidth="1"/>
    <col min="981" max="982" width="11.44140625" style="66" hidden="1" customWidth="1"/>
    <col min="983" max="983" width="6.44140625" style="66" customWidth="1"/>
    <col min="984" max="985" width="11.44140625" style="66" hidden="1" customWidth="1"/>
    <col min="986" max="986" width="7" style="66" customWidth="1"/>
    <col min="987" max="988" width="11.44140625" style="66" hidden="1" customWidth="1"/>
    <col min="989" max="991" width="7" style="66" customWidth="1"/>
    <col min="992" max="993" width="11.44140625" style="66" hidden="1" customWidth="1"/>
    <col min="994" max="994" width="7.5546875" style="66" customWidth="1"/>
    <col min="995" max="996" width="11.44140625" style="66" hidden="1" customWidth="1"/>
    <col min="997" max="997" width="7" style="66" customWidth="1"/>
    <col min="998" max="999" width="11.44140625" style="66" hidden="1" customWidth="1"/>
    <col min="1000" max="1000" width="7" style="66" customWidth="1"/>
    <col min="1001" max="1002" width="11.44140625" style="66" hidden="1" customWidth="1"/>
    <col min="1003" max="1003" width="7" style="66" customWidth="1"/>
    <col min="1004" max="1004" width="11.44140625" style="66" hidden="1" customWidth="1"/>
    <col min="1005" max="1005" width="6.44140625" style="66" customWidth="1"/>
    <col min="1006" max="1015" width="11.44140625" style="66" hidden="1" customWidth="1"/>
    <col min="1016" max="1018" width="11.44140625" style="66" hidden="1"/>
    <col min="1019" max="1019" width="41.44140625" style="66" customWidth="1"/>
    <col min="1020" max="1020" width="6.44140625" style="66" customWidth="1"/>
    <col min="1021" max="1021" width="14.6640625" style="66" customWidth="1"/>
    <col min="1022" max="1022" width="11.44140625" style="66" customWidth="1"/>
    <col min="1023" max="1024" width="13" style="66" customWidth="1"/>
    <col min="1025" max="1034" width="9.44140625" style="66" customWidth="1"/>
    <col min="1035" max="1035" width="8.88671875" style="66" customWidth="1"/>
    <col min="1036" max="1036" width="9.44140625" style="66" customWidth="1"/>
    <col min="1037" max="1042" width="10.109375" style="66" customWidth="1"/>
    <col min="1043" max="1043" width="6.44140625" style="66" customWidth="1"/>
    <col min="1044" max="1044" width="6.88671875" style="66" customWidth="1"/>
    <col min="1045" max="1046" width="6.5546875" style="66" customWidth="1"/>
    <col min="1047" max="1047" width="6.33203125" style="66" customWidth="1"/>
    <col min="1048" max="1049" width="7.5546875" style="66" customWidth="1"/>
    <col min="1050" max="1050" width="14.5546875" style="66" customWidth="1"/>
    <col min="1051" max="1052" width="11.44140625" style="66" customWidth="1"/>
    <col min="1053" max="1053" width="51.6640625" style="66" customWidth="1"/>
    <col min="1054" max="1054" width="11" style="66" customWidth="1"/>
    <col min="1055" max="1055" width="24.5546875" style="66" customWidth="1"/>
    <col min="1056" max="1056" width="12.33203125" style="66" customWidth="1"/>
    <col min="1057" max="1057" width="18.6640625" style="66" customWidth="1"/>
    <col min="1058" max="1058" width="5" style="66" customWidth="1"/>
    <col min="1059" max="1060" width="11.44140625" style="66" hidden="1" customWidth="1"/>
    <col min="1061" max="1061" width="5" style="66" customWidth="1"/>
    <col min="1062" max="1063" width="11.44140625" style="66" hidden="1" customWidth="1"/>
    <col min="1064" max="1064" width="5" style="66" customWidth="1"/>
    <col min="1065" max="1066" width="11.44140625" style="66" hidden="1" customWidth="1"/>
    <col min="1067" max="1067" width="5" style="66" customWidth="1"/>
    <col min="1068" max="1069" width="11.44140625" style="66" hidden="1" customWidth="1"/>
    <col min="1070" max="1070" width="5" style="66" customWidth="1"/>
    <col min="1071" max="1072" width="11.44140625" style="66" hidden="1" customWidth="1"/>
    <col min="1073" max="1073" width="5" style="66" customWidth="1"/>
    <col min="1074" max="1075" width="11.44140625" style="66" hidden="1" customWidth="1"/>
    <col min="1076" max="1076" width="6.44140625" style="66" customWidth="1"/>
    <col min="1077" max="1084" width="11.44140625" style="66" hidden="1" customWidth="1"/>
    <col min="1085" max="1085" width="6.88671875" style="66" customWidth="1"/>
    <col min="1086" max="1087" width="11.44140625" style="66" hidden="1" customWidth="1"/>
    <col min="1088" max="1088" width="6.44140625" style="66" customWidth="1"/>
    <col min="1089" max="1090" width="11.44140625" style="66" hidden="1" customWidth="1"/>
    <col min="1091" max="1091" width="5.44140625" style="66" customWidth="1"/>
    <col min="1092" max="1093" width="11.44140625" style="66" hidden="1" customWidth="1"/>
    <col min="1094" max="1094" width="4.88671875" style="66" customWidth="1"/>
    <col min="1095" max="1102" width="11.44140625" style="66" hidden="1" customWidth="1"/>
    <col min="1103" max="1103" width="5.44140625" style="66" customWidth="1"/>
    <col min="1104" max="1108" width="11.44140625" style="66" hidden="1" customWidth="1"/>
    <col min="1109" max="1109" width="5.88671875" style="66" customWidth="1"/>
    <col min="1110" max="1111" width="11.44140625" style="66" hidden="1" customWidth="1"/>
    <col min="1112" max="1112" width="5.44140625" style="66" customWidth="1"/>
    <col min="1113" max="1114" width="11.44140625" style="66" hidden="1" customWidth="1"/>
    <col min="1115" max="1115" width="5.44140625" style="66" customWidth="1"/>
    <col min="1116" max="1117" width="11.44140625" style="66" hidden="1" customWidth="1"/>
    <col min="1118" max="1118" width="6" style="66" customWidth="1"/>
    <col min="1119" max="1123" width="11.44140625" style="66" hidden="1" customWidth="1"/>
    <col min="1124" max="1124" width="5" style="66" customWidth="1"/>
    <col min="1125" max="1132" width="11.44140625" style="66" hidden="1" customWidth="1"/>
    <col min="1133" max="1133" width="5" style="66" customWidth="1"/>
    <col min="1134" max="1134" width="11.44140625" style="66" hidden="1" customWidth="1"/>
    <col min="1135" max="1135" width="5" style="66" customWidth="1"/>
    <col min="1136" max="1136" width="9.44140625" style="66" customWidth="1"/>
    <col min="1137" max="1159" width="11.44140625" style="66" hidden="1" customWidth="1"/>
    <col min="1160" max="1160" width="7.109375" style="66" customWidth="1"/>
    <col min="1161" max="1162" width="11.44140625" style="66" hidden="1" customWidth="1"/>
    <col min="1163" max="1163" width="7.109375" style="66" customWidth="1"/>
    <col min="1164" max="1168" width="11.44140625" style="66" hidden="1" customWidth="1"/>
    <col min="1169" max="1169" width="7.109375" style="66" customWidth="1"/>
    <col min="1170" max="1179" width="11.44140625" style="66" hidden="1" customWidth="1"/>
    <col min="1180" max="1180" width="6.44140625" style="66" customWidth="1"/>
    <col min="1181" max="1232" width="11.44140625" style="66" hidden="1" customWidth="1"/>
    <col min="1233" max="1233" width="9" style="66" customWidth="1"/>
    <col min="1234" max="1235" width="11.44140625" style="66" hidden="1" customWidth="1"/>
    <col min="1236" max="1236" width="8.5546875" style="66" customWidth="1"/>
    <col min="1237" max="1238" width="11.44140625" style="66" hidden="1" customWidth="1"/>
    <col min="1239" max="1239" width="6.44140625" style="66" customWidth="1"/>
    <col min="1240" max="1241" width="11.44140625" style="66" hidden="1" customWidth="1"/>
    <col min="1242" max="1242" width="7" style="66" customWidth="1"/>
    <col min="1243" max="1244" width="11.44140625" style="66" hidden="1" customWidth="1"/>
    <col min="1245" max="1247" width="7" style="66" customWidth="1"/>
    <col min="1248" max="1249" width="11.44140625" style="66" hidden="1" customWidth="1"/>
    <col min="1250" max="1250" width="7.5546875" style="66" customWidth="1"/>
    <col min="1251" max="1252" width="11.44140625" style="66" hidden="1" customWidth="1"/>
    <col min="1253" max="1253" width="7" style="66" customWidth="1"/>
    <col min="1254" max="1255" width="11.44140625" style="66" hidden="1" customWidth="1"/>
    <col min="1256" max="1256" width="7" style="66" customWidth="1"/>
    <col min="1257" max="1258" width="11.44140625" style="66" hidden="1" customWidth="1"/>
    <col min="1259" max="1259" width="7" style="66" customWidth="1"/>
    <col min="1260" max="1260" width="11.44140625" style="66" hidden="1" customWidth="1"/>
    <col min="1261" max="1261" width="6.44140625" style="66" customWidth="1"/>
    <col min="1262" max="1271" width="11.44140625" style="66" hidden="1" customWidth="1"/>
    <col min="1272" max="1274" width="11.44140625" style="66" hidden="1"/>
    <col min="1275" max="1275" width="41.44140625" style="66" customWidth="1"/>
    <col min="1276" max="1276" width="6.44140625" style="66" customWidth="1"/>
    <col min="1277" max="1277" width="14.6640625" style="66" customWidth="1"/>
    <col min="1278" max="1278" width="11.44140625" style="66" customWidth="1"/>
    <col min="1279" max="1280" width="13" style="66" customWidth="1"/>
    <col min="1281" max="1290" width="9.44140625" style="66" customWidth="1"/>
    <col min="1291" max="1291" width="8.88671875" style="66" customWidth="1"/>
    <col min="1292" max="1292" width="9.44140625" style="66" customWidth="1"/>
    <col min="1293" max="1298" width="10.109375" style="66" customWidth="1"/>
    <col min="1299" max="1299" width="6.44140625" style="66" customWidth="1"/>
    <col min="1300" max="1300" width="6.88671875" style="66" customWidth="1"/>
    <col min="1301" max="1302" width="6.5546875" style="66" customWidth="1"/>
    <col min="1303" max="1303" width="6.33203125" style="66" customWidth="1"/>
    <col min="1304" max="1305" width="7.5546875" style="66" customWidth="1"/>
    <col min="1306" max="1306" width="14.5546875" style="66" customWidth="1"/>
    <col min="1307" max="1308" width="11.44140625" style="66" customWidth="1"/>
    <col min="1309" max="1309" width="51.6640625" style="66" customWidth="1"/>
    <col min="1310" max="1310" width="11" style="66" customWidth="1"/>
    <col min="1311" max="1311" width="24.5546875" style="66" customWidth="1"/>
    <col min="1312" max="1312" width="12.33203125" style="66" customWidth="1"/>
    <col min="1313" max="1313" width="18.6640625" style="66" customWidth="1"/>
    <col min="1314" max="1314" width="5" style="66" customWidth="1"/>
    <col min="1315" max="1316" width="11.44140625" style="66" hidden="1" customWidth="1"/>
    <col min="1317" max="1317" width="5" style="66" customWidth="1"/>
    <col min="1318" max="1319" width="11.44140625" style="66" hidden="1" customWidth="1"/>
    <col min="1320" max="1320" width="5" style="66" customWidth="1"/>
    <col min="1321" max="1322" width="11.44140625" style="66" hidden="1" customWidth="1"/>
    <col min="1323" max="1323" width="5" style="66" customWidth="1"/>
    <col min="1324" max="1325" width="11.44140625" style="66" hidden="1" customWidth="1"/>
    <col min="1326" max="1326" width="5" style="66" customWidth="1"/>
    <col min="1327" max="1328" width="11.44140625" style="66" hidden="1" customWidth="1"/>
    <col min="1329" max="1329" width="5" style="66" customWidth="1"/>
    <col min="1330" max="1331" width="11.44140625" style="66" hidden="1" customWidth="1"/>
    <col min="1332" max="1332" width="6.44140625" style="66" customWidth="1"/>
    <col min="1333" max="1340" width="11.44140625" style="66" hidden="1" customWidth="1"/>
    <col min="1341" max="1341" width="6.88671875" style="66" customWidth="1"/>
    <col min="1342" max="1343" width="11.44140625" style="66" hidden="1" customWidth="1"/>
    <col min="1344" max="1344" width="6.44140625" style="66" customWidth="1"/>
    <col min="1345" max="1346" width="11.44140625" style="66" hidden="1" customWidth="1"/>
    <col min="1347" max="1347" width="5.44140625" style="66" customWidth="1"/>
    <col min="1348" max="1349" width="11.44140625" style="66" hidden="1" customWidth="1"/>
    <col min="1350" max="1350" width="4.88671875" style="66" customWidth="1"/>
    <col min="1351" max="1358" width="11.44140625" style="66" hidden="1" customWidth="1"/>
    <col min="1359" max="1359" width="5.44140625" style="66" customWidth="1"/>
    <col min="1360" max="1364" width="11.44140625" style="66" hidden="1" customWidth="1"/>
    <col min="1365" max="1365" width="5.88671875" style="66" customWidth="1"/>
    <col min="1366" max="1367" width="11.44140625" style="66" hidden="1" customWidth="1"/>
    <col min="1368" max="1368" width="5.44140625" style="66" customWidth="1"/>
    <col min="1369" max="1370" width="11.44140625" style="66" hidden="1" customWidth="1"/>
    <col min="1371" max="1371" width="5.44140625" style="66" customWidth="1"/>
    <col min="1372" max="1373" width="11.44140625" style="66" hidden="1" customWidth="1"/>
    <col min="1374" max="1374" width="6" style="66" customWidth="1"/>
    <col min="1375" max="1379" width="11.44140625" style="66" hidden="1" customWidth="1"/>
    <col min="1380" max="1380" width="5" style="66" customWidth="1"/>
    <col min="1381" max="1388" width="11.44140625" style="66" hidden="1" customWidth="1"/>
    <col min="1389" max="1389" width="5" style="66" customWidth="1"/>
    <col min="1390" max="1390" width="11.44140625" style="66" hidden="1" customWidth="1"/>
    <col min="1391" max="1391" width="5" style="66" customWidth="1"/>
    <col min="1392" max="1392" width="9.44140625" style="66" customWidth="1"/>
    <col min="1393" max="1415" width="11.44140625" style="66" hidden="1" customWidth="1"/>
    <col min="1416" max="1416" width="7.109375" style="66" customWidth="1"/>
    <col min="1417" max="1418" width="11.44140625" style="66" hidden="1" customWidth="1"/>
    <col min="1419" max="1419" width="7.109375" style="66" customWidth="1"/>
    <col min="1420" max="1424" width="11.44140625" style="66" hidden="1" customWidth="1"/>
    <col min="1425" max="1425" width="7.109375" style="66" customWidth="1"/>
    <col min="1426" max="1435" width="11.44140625" style="66" hidden="1" customWidth="1"/>
    <col min="1436" max="1436" width="6.44140625" style="66" customWidth="1"/>
    <col min="1437" max="1488" width="11.44140625" style="66" hidden="1" customWidth="1"/>
    <col min="1489" max="1489" width="9" style="66" customWidth="1"/>
    <col min="1490" max="1491" width="11.44140625" style="66" hidden="1" customWidth="1"/>
    <col min="1492" max="1492" width="8.5546875" style="66" customWidth="1"/>
    <col min="1493" max="1494" width="11.44140625" style="66" hidden="1" customWidth="1"/>
    <col min="1495" max="1495" width="6.44140625" style="66" customWidth="1"/>
    <col min="1496" max="1497" width="11.44140625" style="66" hidden="1" customWidth="1"/>
    <col min="1498" max="1498" width="7" style="66" customWidth="1"/>
    <col min="1499" max="1500" width="11.44140625" style="66" hidden="1" customWidth="1"/>
    <col min="1501" max="1503" width="7" style="66" customWidth="1"/>
    <col min="1504" max="1505" width="11.44140625" style="66" hidden="1" customWidth="1"/>
    <col min="1506" max="1506" width="7.5546875" style="66" customWidth="1"/>
    <col min="1507" max="1508" width="11.44140625" style="66" hidden="1" customWidth="1"/>
    <col min="1509" max="1509" width="7" style="66" customWidth="1"/>
    <col min="1510" max="1511" width="11.44140625" style="66" hidden="1" customWidth="1"/>
    <col min="1512" max="1512" width="7" style="66" customWidth="1"/>
    <col min="1513" max="1514" width="11.44140625" style="66" hidden="1" customWidth="1"/>
    <col min="1515" max="1515" width="7" style="66" customWidth="1"/>
    <col min="1516" max="1516" width="11.44140625" style="66" hidden="1" customWidth="1"/>
    <col min="1517" max="1517" width="6.44140625" style="66" customWidth="1"/>
    <col min="1518" max="1527" width="11.44140625" style="66" hidden="1" customWidth="1"/>
    <col min="1528" max="1530" width="11.44140625" style="66" hidden="1"/>
    <col min="1531" max="1531" width="41.44140625" style="66" customWidth="1"/>
    <col min="1532" max="1532" width="6.44140625" style="66" customWidth="1"/>
    <col min="1533" max="1533" width="14.6640625" style="66" customWidth="1"/>
    <col min="1534" max="1534" width="11.44140625" style="66" customWidth="1"/>
    <col min="1535" max="1536" width="13" style="66" customWidth="1"/>
    <col min="1537" max="1546" width="9.44140625" style="66" customWidth="1"/>
    <col min="1547" max="1547" width="8.88671875" style="66" customWidth="1"/>
    <col min="1548" max="1548" width="9.44140625" style="66" customWidth="1"/>
    <col min="1549" max="1554" width="10.109375" style="66" customWidth="1"/>
    <col min="1555" max="1555" width="6.44140625" style="66" customWidth="1"/>
    <col min="1556" max="1556" width="6.88671875" style="66" customWidth="1"/>
    <col min="1557" max="1558" width="6.5546875" style="66" customWidth="1"/>
    <col min="1559" max="1559" width="6.33203125" style="66" customWidth="1"/>
    <col min="1560" max="1561" width="7.5546875" style="66" customWidth="1"/>
    <col min="1562" max="1562" width="14.5546875" style="66" customWidth="1"/>
    <col min="1563" max="1564" width="11.44140625" style="66" customWidth="1"/>
    <col min="1565" max="1565" width="51.6640625" style="66" customWidth="1"/>
    <col min="1566" max="1566" width="11" style="66" customWidth="1"/>
    <col min="1567" max="1567" width="24.5546875" style="66" customWidth="1"/>
    <col min="1568" max="1568" width="12.33203125" style="66" customWidth="1"/>
    <col min="1569" max="1569" width="18.6640625" style="66" customWidth="1"/>
    <col min="1570" max="1570" width="5" style="66" customWidth="1"/>
    <col min="1571" max="1572" width="11.44140625" style="66" hidden="1" customWidth="1"/>
    <col min="1573" max="1573" width="5" style="66" customWidth="1"/>
    <col min="1574" max="1575" width="11.44140625" style="66" hidden="1" customWidth="1"/>
    <col min="1576" max="1576" width="5" style="66" customWidth="1"/>
    <col min="1577" max="1578" width="11.44140625" style="66" hidden="1" customWidth="1"/>
    <col min="1579" max="1579" width="5" style="66" customWidth="1"/>
    <col min="1580" max="1581" width="11.44140625" style="66" hidden="1" customWidth="1"/>
    <col min="1582" max="1582" width="5" style="66" customWidth="1"/>
    <col min="1583" max="1584" width="11.44140625" style="66" hidden="1" customWidth="1"/>
    <col min="1585" max="1585" width="5" style="66" customWidth="1"/>
    <col min="1586" max="1587" width="11.44140625" style="66" hidden="1" customWidth="1"/>
    <col min="1588" max="1588" width="6.44140625" style="66" customWidth="1"/>
    <col min="1589" max="1596" width="11.44140625" style="66" hidden="1" customWidth="1"/>
    <col min="1597" max="1597" width="6.88671875" style="66" customWidth="1"/>
    <col min="1598" max="1599" width="11.44140625" style="66" hidden="1" customWidth="1"/>
    <col min="1600" max="1600" width="6.44140625" style="66" customWidth="1"/>
    <col min="1601" max="1602" width="11.44140625" style="66" hidden="1" customWidth="1"/>
    <col min="1603" max="1603" width="5.44140625" style="66" customWidth="1"/>
    <col min="1604" max="1605" width="11.44140625" style="66" hidden="1" customWidth="1"/>
    <col min="1606" max="1606" width="4.88671875" style="66" customWidth="1"/>
    <col min="1607" max="1614" width="11.44140625" style="66" hidden="1" customWidth="1"/>
    <col min="1615" max="1615" width="5.44140625" style="66" customWidth="1"/>
    <col min="1616" max="1620" width="11.44140625" style="66" hidden="1" customWidth="1"/>
    <col min="1621" max="1621" width="5.88671875" style="66" customWidth="1"/>
    <col min="1622" max="1623" width="11.44140625" style="66" hidden="1" customWidth="1"/>
    <col min="1624" max="1624" width="5.44140625" style="66" customWidth="1"/>
    <col min="1625" max="1626" width="11.44140625" style="66" hidden="1" customWidth="1"/>
    <col min="1627" max="1627" width="5.44140625" style="66" customWidth="1"/>
    <col min="1628" max="1629" width="11.44140625" style="66" hidden="1" customWidth="1"/>
    <col min="1630" max="1630" width="6" style="66" customWidth="1"/>
    <col min="1631" max="1635" width="11.44140625" style="66" hidden="1" customWidth="1"/>
    <col min="1636" max="1636" width="5" style="66" customWidth="1"/>
    <col min="1637" max="1644" width="11.44140625" style="66" hidden="1" customWidth="1"/>
    <col min="1645" max="1645" width="5" style="66" customWidth="1"/>
    <col min="1646" max="1646" width="11.44140625" style="66" hidden="1" customWidth="1"/>
    <col min="1647" max="1647" width="5" style="66" customWidth="1"/>
    <col min="1648" max="1648" width="9.44140625" style="66" customWidth="1"/>
    <col min="1649" max="1671" width="11.44140625" style="66" hidden="1" customWidth="1"/>
    <col min="1672" max="1672" width="7.109375" style="66" customWidth="1"/>
    <col min="1673" max="1674" width="11.44140625" style="66" hidden="1" customWidth="1"/>
    <col min="1675" max="1675" width="7.109375" style="66" customWidth="1"/>
    <col min="1676" max="1680" width="11.44140625" style="66" hidden="1" customWidth="1"/>
    <col min="1681" max="1681" width="7.109375" style="66" customWidth="1"/>
    <col min="1682" max="1691" width="11.44140625" style="66" hidden="1" customWidth="1"/>
    <col min="1692" max="1692" width="6.44140625" style="66" customWidth="1"/>
    <col min="1693" max="1744" width="11.44140625" style="66" hidden="1" customWidth="1"/>
    <col min="1745" max="1745" width="9" style="66" customWidth="1"/>
    <col min="1746" max="1747" width="11.44140625" style="66" hidden="1" customWidth="1"/>
    <col min="1748" max="1748" width="8.5546875" style="66" customWidth="1"/>
    <col min="1749" max="1750" width="11.44140625" style="66" hidden="1" customWidth="1"/>
    <col min="1751" max="1751" width="6.44140625" style="66" customWidth="1"/>
    <col min="1752" max="1753" width="11.44140625" style="66" hidden="1" customWidth="1"/>
    <col min="1754" max="1754" width="7" style="66" customWidth="1"/>
    <col min="1755" max="1756" width="11.44140625" style="66" hidden="1" customWidth="1"/>
    <col min="1757" max="1759" width="7" style="66" customWidth="1"/>
    <col min="1760" max="1761" width="11.44140625" style="66" hidden="1" customWidth="1"/>
    <col min="1762" max="1762" width="7.5546875" style="66" customWidth="1"/>
    <col min="1763" max="1764" width="11.44140625" style="66" hidden="1" customWidth="1"/>
    <col min="1765" max="1765" width="7" style="66" customWidth="1"/>
    <col min="1766" max="1767" width="11.44140625" style="66" hidden="1" customWidth="1"/>
    <col min="1768" max="1768" width="7" style="66" customWidth="1"/>
    <col min="1769" max="1770" width="11.44140625" style="66" hidden="1" customWidth="1"/>
    <col min="1771" max="1771" width="7" style="66" customWidth="1"/>
    <col min="1772" max="1772" width="11.44140625" style="66" hidden="1" customWidth="1"/>
    <col min="1773" max="1773" width="6.44140625" style="66" customWidth="1"/>
    <col min="1774" max="1783" width="11.44140625" style="66" hidden="1" customWidth="1"/>
    <col min="1784" max="1786" width="11.44140625" style="66" hidden="1"/>
    <col min="1787" max="1787" width="41.44140625" style="66" customWidth="1"/>
    <col min="1788" max="1788" width="6.44140625" style="66" customWidth="1"/>
    <col min="1789" max="1789" width="14.6640625" style="66" customWidth="1"/>
    <col min="1790" max="1790" width="11.44140625" style="66" customWidth="1"/>
    <col min="1791" max="1792" width="13" style="66" customWidth="1"/>
    <col min="1793" max="1802" width="9.44140625" style="66" customWidth="1"/>
    <col min="1803" max="1803" width="8.88671875" style="66" customWidth="1"/>
    <col min="1804" max="1804" width="9.44140625" style="66" customWidth="1"/>
    <col min="1805" max="1810" width="10.109375" style="66" customWidth="1"/>
    <col min="1811" max="1811" width="6.44140625" style="66" customWidth="1"/>
    <col min="1812" max="1812" width="6.88671875" style="66" customWidth="1"/>
    <col min="1813" max="1814" width="6.5546875" style="66" customWidth="1"/>
    <col min="1815" max="1815" width="6.33203125" style="66" customWidth="1"/>
    <col min="1816" max="1817" width="7.5546875" style="66" customWidth="1"/>
    <col min="1818" max="1818" width="14.5546875" style="66" customWidth="1"/>
    <col min="1819" max="1820" width="11.44140625" style="66" customWidth="1"/>
    <col min="1821" max="1821" width="51.6640625" style="66" customWidth="1"/>
    <col min="1822" max="1822" width="11" style="66" customWidth="1"/>
    <col min="1823" max="1823" width="24.5546875" style="66" customWidth="1"/>
    <col min="1824" max="1824" width="12.33203125" style="66" customWidth="1"/>
    <col min="1825" max="1825" width="18.6640625" style="66" customWidth="1"/>
    <col min="1826" max="1826" width="5" style="66" customWidth="1"/>
    <col min="1827" max="1828" width="11.44140625" style="66" hidden="1" customWidth="1"/>
    <col min="1829" max="1829" width="5" style="66" customWidth="1"/>
    <col min="1830" max="1831" width="11.44140625" style="66" hidden="1" customWidth="1"/>
    <col min="1832" max="1832" width="5" style="66" customWidth="1"/>
    <col min="1833" max="1834" width="11.44140625" style="66" hidden="1" customWidth="1"/>
    <col min="1835" max="1835" width="5" style="66" customWidth="1"/>
    <col min="1836" max="1837" width="11.44140625" style="66" hidden="1" customWidth="1"/>
    <col min="1838" max="1838" width="5" style="66" customWidth="1"/>
    <col min="1839" max="1840" width="11.44140625" style="66" hidden="1" customWidth="1"/>
    <col min="1841" max="1841" width="5" style="66" customWidth="1"/>
    <col min="1842" max="1843" width="11.44140625" style="66" hidden="1" customWidth="1"/>
    <col min="1844" max="1844" width="6.44140625" style="66" customWidth="1"/>
    <col min="1845" max="1852" width="11.44140625" style="66" hidden="1" customWidth="1"/>
    <col min="1853" max="1853" width="6.88671875" style="66" customWidth="1"/>
    <col min="1854" max="1855" width="11.44140625" style="66" hidden="1" customWidth="1"/>
    <col min="1856" max="1856" width="6.44140625" style="66" customWidth="1"/>
    <col min="1857" max="1858" width="11.44140625" style="66" hidden="1" customWidth="1"/>
    <col min="1859" max="1859" width="5.44140625" style="66" customWidth="1"/>
    <col min="1860" max="1861" width="11.44140625" style="66" hidden="1" customWidth="1"/>
    <col min="1862" max="1862" width="4.88671875" style="66" customWidth="1"/>
    <col min="1863" max="1870" width="11.44140625" style="66" hidden="1" customWidth="1"/>
    <col min="1871" max="1871" width="5.44140625" style="66" customWidth="1"/>
    <col min="1872" max="1876" width="11.44140625" style="66" hidden="1" customWidth="1"/>
    <col min="1877" max="1877" width="5.88671875" style="66" customWidth="1"/>
    <col min="1878" max="1879" width="11.44140625" style="66" hidden="1" customWidth="1"/>
    <col min="1880" max="1880" width="5.44140625" style="66" customWidth="1"/>
    <col min="1881" max="1882" width="11.44140625" style="66" hidden="1" customWidth="1"/>
    <col min="1883" max="1883" width="5.44140625" style="66" customWidth="1"/>
    <col min="1884" max="1885" width="11.44140625" style="66" hidden="1" customWidth="1"/>
    <col min="1886" max="1886" width="6" style="66" customWidth="1"/>
    <col min="1887" max="1891" width="11.44140625" style="66" hidden="1" customWidth="1"/>
    <col min="1892" max="1892" width="5" style="66" customWidth="1"/>
    <col min="1893" max="1900" width="11.44140625" style="66" hidden="1" customWidth="1"/>
    <col min="1901" max="1901" width="5" style="66" customWidth="1"/>
    <col min="1902" max="1902" width="11.44140625" style="66" hidden="1" customWidth="1"/>
    <col min="1903" max="1903" width="5" style="66" customWidth="1"/>
    <col min="1904" max="1904" width="9.44140625" style="66" customWidth="1"/>
    <col min="1905" max="1927" width="11.44140625" style="66" hidden="1" customWidth="1"/>
    <col min="1928" max="1928" width="7.109375" style="66" customWidth="1"/>
    <col min="1929" max="1930" width="11.44140625" style="66" hidden="1" customWidth="1"/>
    <col min="1931" max="1931" width="7.109375" style="66" customWidth="1"/>
    <col min="1932" max="1936" width="11.44140625" style="66" hidden="1" customWidth="1"/>
    <col min="1937" max="1937" width="7.109375" style="66" customWidth="1"/>
    <col min="1938" max="1947" width="11.44140625" style="66" hidden="1" customWidth="1"/>
    <col min="1948" max="1948" width="6.44140625" style="66" customWidth="1"/>
    <col min="1949" max="2000" width="11.44140625" style="66" hidden="1" customWidth="1"/>
    <col min="2001" max="2001" width="9" style="66" customWidth="1"/>
    <col min="2002" max="2003" width="11.44140625" style="66" hidden="1" customWidth="1"/>
    <col min="2004" max="2004" width="8.5546875" style="66" customWidth="1"/>
    <col min="2005" max="2006" width="11.44140625" style="66" hidden="1" customWidth="1"/>
    <col min="2007" max="2007" width="6.44140625" style="66" customWidth="1"/>
    <col min="2008" max="2009" width="11.44140625" style="66" hidden="1" customWidth="1"/>
    <col min="2010" max="2010" width="7" style="66" customWidth="1"/>
    <col min="2011" max="2012" width="11.44140625" style="66" hidden="1" customWidth="1"/>
    <col min="2013" max="2015" width="7" style="66" customWidth="1"/>
    <col min="2016" max="2017" width="11.44140625" style="66" hidden="1" customWidth="1"/>
    <col min="2018" max="2018" width="7.5546875" style="66" customWidth="1"/>
    <col min="2019" max="2020" width="11.44140625" style="66" hidden="1" customWidth="1"/>
    <col min="2021" max="2021" width="7" style="66" customWidth="1"/>
    <col min="2022" max="2023" width="11.44140625" style="66" hidden="1" customWidth="1"/>
    <col min="2024" max="2024" width="7" style="66" customWidth="1"/>
    <col min="2025" max="2026" width="11.44140625" style="66" hidden="1" customWidth="1"/>
    <col min="2027" max="2027" width="7" style="66" customWidth="1"/>
    <col min="2028" max="2028" width="11.44140625" style="66" hidden="1" customWidth="1"/>
    <col min="2029" max="2029" width="6.44140625" style="66" customWidth="1"/>
    <col min="2030" max="2039" width="11.44140625" style="66" hidden="1" customWidth="1"/>
    <col min="2040" max="2042" width="11.44140625" style="66" hidden="1"/>
    <col min="2043" max="2043" width="41.44140625" style="66" customWidth="1"/>
    <col min="2044" max="2044" width="6.44140625" style="66" customWidth="1"/>
    <col min="2045" max="2045" width="14.6640625" style="66" customWidth="1"/>
    <col min="2046" max="2046" width="11.44140625" style="66" customWidth="1"/>
    <col min="2047" max="2048" width="13" style="66" customWidth="1"/>
    <col min="2049" max="2058" width="9.44140625" style="66" customWidth="1"/>
    <col min="2059" max="2059" width="8.88671875" style="66" customWidth="1"/>
    <col min="2060" max="2060" width="9.44140625" style="66" customWidth="1"/>
    <col min="2061" max="2066" width="10.109375" style="66" customWidth="1"/>
    <col min="2067" max="2067" width="6.44140625" style="66" customWidth="1"/>
    <col min="2068" max="2068" width="6.88671875" style="66" customWidth="1"/>
    <col min="2069" max="2070" width="6.5546875" style="66" customWidth="1"/>
    <col min="2071" max="2071" width="6.33203125" style="66" customWidth="1"/>
    <col min="2072" max="2073" width="7.5546875" style="66" customWidth="1"/>
    <col min="2074" max="2074" width="14.5546875" style="66" customWidth="1"/>
    <col min="2075" max="2076" width="11.44140625" style="66" customWidth="1"/>
    <col min="2077" max="2077" width="51.6640625" style="66" customWidth="1"/>
    <col min="2078" max="2078" width="11" style="66" customWidth="1"/>
    <col min="2079" max="2079" width="24.5546875" style="66" customWidth="1"/>
    <col min="2080" max="2080" width="12.33203125" style="66" customWidth="1"/>
    <col min="2081" max="2081" width="18.6640625" style="66" customWidth="1"/>
    <col min="2082" max="2082" width="5" style="66" customWidth="1"/>
    <col min="2083" max="2084" width="11.44140625" style="66" hidden="1" customWidth="1"/>
    <col min="2085" max="2085" width="5" style="66" customWidth="1"/>
    <col min="2086" max="2087" width="11.44140625" style="66" hidden="1" customWidth="1"/>
    <col min="2088" max="2088" width="5" style="66" customWidth="1"/>
    <col min="2089" max="2090" width="11.44140625" style="66" hidden="1" customWidth="1"/>
    <col min="2091" max="2091" width="5" style="66" customWidth="1"/>
    <col min="2092" max="2093" width="11.44140625" style="66" hidden="1" customWidth="1"/>
    <col min="2094" max="2094" width="5" style="66" customWidth="1"/>
    <col min="2095" max="2096" width="11.44140625" style="66" hidden="1" customWidth="1"/>
    <col min="2097" max="2097" width="5" style="66" customWidth="1"/>
    <col min="2098" max="2099" width="11.44140625" style="66" hidden="1" customWidth="1"/>
    <col min="2100" max="2100" width="6.44140625" style="66" customWidth="1"/>
    <col min="2101" max="2108" width="11.44140625" style="66" hidden="1" customWidth="1"/>
    <col min="2109" max="2109" width="6.88671875" style="66" customWidth="1"/>
    <col min="2110" max="2111" width="11.44140625" style="66" hidden="1" customWidth="1"/>
    <col min="2112" max="2112" width="6.44140625" style="66" customWidth="1"/>
    <col min="2113" max="2114" width="11.44140625" style="66" hidden="1" customWidth="1"/>
    <col min="2115" max="2115" width="5.44140625" style="66" customWidth="1"/>
    <col min="2116" max="2117" width="11.44140625" style="66" hidden="1" customWidth="1"/>
    <col min="2118" max="2118" width="4.88671875" style="66" customWidth="1"/>
    <col min="2119" max="2126" width="11.44140625" style="66" hidden="1" customWidth="1"/>
    <col min="2127" max="2127" width="5.44140625" style="66" customWidth="1"/>
    <col min="2128" max="2132" width="11.44140625" style="66" hidden="1" customWidth="1"/>
    <col min="2133" max="2133" width="5.88671875" style="66" customWidth="1"/>
    <col min="2134" max="2135" width="11.44140625" style="66" hidden="1" customWidth="1"/>
    <col min="2136" max="2136" width="5.44140625" style="66" customWidth="1"/>
    <col min="2137" max="2138" width="11.44140625" style="66" hidden="1" customWidth="1"/>
    <col min="2139" max="2139" width="5.44140625" style="66" customWidth="1"/>
    <col min="2140" max="2141" width="11.44140625" style="66" hidden="1" customWidth="1"/>
    <col min="2142" max="2142" width="6" style="66" customWidth="1"/>
    <col min="2143" max="2147" width="11.44140625" style="66" hidden="1" customWidth="1"/>
    <col min="2148" max="2148" width="5" style="66" customWidth="1"/>
    <col min="2149" max="2156" width="11.44140625" style="66" hidden="1" customWidth="1"/>
    <col min="2157" max="2157" width="5" style="66" customWidth="1"/>
    <col min="2158" max="2158" width="11.44140625" style="66" hidden="1" customWidth="1"/>
    <col min="2159" max="2159" width="5" style="66" customWidth="1"/>
    <col min="2160" max="2160" width="9.44140625" style="66" customWidth="1"/>
    <col min="2161" max="2183" width="11.44140625" style="66" hidden="1" customWidth="1"/>
    <col min="2184" max="2184" width="7.109375" style="66" customWidth="1"/>
    <col min="2185" max="2186" width="11.44140625" style="66" hidden="1" customWidth="1"/>
    <col min="2187" max="2187" width="7.109375" style="66" customWidth="1"/>
    <col min="2188" max="2192" width="11.44140625" style="66" hidden="1" customWidth="1"/>
    <col min="2193" max="2193" width="7.109375" style="66" customWidth="1"/>
    <col min="2194" max="2203" width="11.44140625" style="66" hidden="1" customWidth="1"/>
    <col min="2204" max="2204" width="6.44140625" style="66" customWidth="1"/>
    <col min="2205" max="2256" width="11.44140625" style="66" hidden="1" customWidth="1"/>
    <col min="2257" max="2257" width="9" style="66" customWidth="1"/>
    <col min="2258" max="2259" width="11.44140625" style="66" hidden="1" customWidth="1"/>
    <col min="2260" max="2260" width="8.5546875" style="66" customWidth="1"/>
    <col min="2261" max="2262" width="11.44140625" style="66" hidden="1" customWidth="1"/>
    <col min="2263" max="2263" width="6.44140625" style="66" customWidth="1"/>
    <col min="2264" max="2265" width="11.44140625" style="66" hidden="1" customWidth="1"/>
    <col min="2266" max="2266" width="7" style="66" customWidth="1"/>
    <col min="2267" max="2268" width="11.44140625" style="66" hidden="1" customWidth="1"/>
    <col min="2269" max="2271" width="7" style="66" customWidth="1"/>
    <col min="2272" max="2273" width="11.44140625" style="66" hidden="1" customWidth="1"/>
    <col min="2274" max="2274" width="7.5546875" style="66" customWidth="1"/>
    <col min="2275" max="2276" width="11.44140625" style="66" hidden="1" customWidth="1"/>
    <col min="2277" max="2277" width="7" style="66" customWidth="1"/>
    <col min="2278" max="2279" width="11.44140625" style="66" hidden="1" customWidth="1"/>
    <col min="2280" max="2280" width="7" style="66" customWidth="1"/>
    <col min="2281" max="2282" width="11.44140625" style="66" hidden="1" customWidth="1"/>
    <col min="2283" max="2283" width="7" style="66" customWidth="1"/>
    <col min="2284" max="2284" width="11.44140625" style="66" hidden="1" customWidth="1"/>
    <col min="2285" max="2285" width="6.44140625" style="66" customWidth="1"/>
    <col min="2286" max="2295" width="11.44140625" style="66" hidden="1" customWidth="1"/>
    <col min="2296" max="2298" width="11.44140625" style="66" hidden="1"/>
    <col min="2299" max="2299" width="41.44140625" style="66" customWidth="1"/>
    <col min="2300" max="2300" width="6.44140625" style="66" customWidth="1"/>
    <col min="2301" max="2301" width="14.6640625" style="66" customWidth="1"/>
    <col min="2302" max="2302" width="11.44140625" style="66" customWidth="1"/>
    <col min="2303" max="2304" width="13" style="66" customWidth="1"/>
    <col min="2305" max="2314" width="9.44140625" style="66" customWidth="1"/>
    <col min="2315" max="2315" width="8.88671875" style="66" customWidth="1"/>
    <col min="2316" max="2316" width="9.44140625" style="66" customWidth="1"/>
    <col min="2317" max="2322" width="10.109375" style="66" customWidth="1"/>
    <col min="2323" max="2323" width="6.44140625" style="66" customWidth="1"/>
    <col min="2324" max="2324" width="6.88671875" style="66" customWidth="1"/>
    <col min="2325" max="2326" width="6.5546875" style="66" customWidth="1"/>
    <col min="2327" max="2327" width="6.33203125" style="66" customWidth="1"/>
    <col min="2328" max="2329" width="7.5546875" style="66" customWidth="1"/>
    <col min="2330" max="2330" width="14.5546875" style="66" customWidth="1"/>
    <col min="2331" max="2332" width="11.44140625" style="66" customWidth="1"/>
    <col min="2333" max="2333" width="51.6640625" style="66" customWidth="1"/>
    <col min="2334" max="2334" width="11" style="66" customWidth="1"/>
    <col min="2335" max="2335" width="24.5546875" style="66" customWidth="1"/>
    <col min="2336" max="2336" width="12.33203125" style="66" customWidth="1"/>
    <col min="2337" max="2337" width="18.6640625" style="66" customWidth="1"/>
    <col min="2338" max="2338" width="5" style="66" customWidth="1"/>
    <col min="2339" max="2340" width="11.44140625" style="66" hidden="1" customWidth="1"/>
    <col min="2341" max="2341" width="5" style="66" customWidth="1"/>
    <col min="2342" max="2343" width="11.44140625" style="66" hidden="1" customWidth="1"/>
    <col min="2344" max="2344" width="5" style="66" customWidth="1"/>
    <col min="2345" max="2346" width="11.44140625" style="66" hidden="1" customWidth="1"/>
    <col min="2347" max="2347" width="5" style="66" customWidth="1"/>
    <col min="2348" max="2349" width="11.44140625" style="66" hidden="1" customWidth="1"/>
    <col min="2350" max="2350" width="5" style="66" customWidth="1"/>
    <col min="2351" max="2352" width="11.44140625" style="66" hidden="1" customWidth="1"/>
    <col min="2353" max="2353" width="5" style="66" customWidth="1"/>
    <col min="2354" max="2355" width="11.44140625" style="66" hidden="1" customWidth="1"/>
    <col min="2356" max="2356" width="6.44140625" style="66" customWidth="1"/>
    <col min="2357" max="2364" width="11.44140625" style="66" hidden="1" customWidth="1"/>
    <col min="2365" max="2365" width="6.88671875" style="66" customWidth="1"/>
    <col min="2366" max="2367" width="11.44140625" style="66" hidden="1" customWidth="1"/>
    <col min="2368" max="2368" width="6.44140625" style="66" customWidth="1"/>
    <col min="2369" max="2370" width="11.44140625" style="66" hidden="1" customWidth="1"/>
    <col min="2371" max="2371" width="5.44140625" style="66" customWidth="1"/>
    <col min="2372" max="2373" width="11.44140625" style="66" hidden="1" customWidth="1"/>
    <col min="2374" max="2374" width="4.88671875" style="66" customWidth="1"/>
    <col min="2375" max="2382" width="11.44140625" style="66" hidden="1" customWidth="1"/>
    <col min="2383" max="2383" width="5.44140625" style="66" customWidth="1"/>
    <col min="2384" max="2388" width="11.44140625" style="66" hidden="1" customWidth="1"/>
    <col min="2389" max="2389" width="5.88671875" style="66" customWidth="1"/>
    <col min="2390" max="2391" width="11.44140625" style="66" hidden="1" customWidth="1"/>
    <col min="2392" max="2392" width="5.44140625" style="66" customWidth="1"/>
    <col min="2393" max="2394" width="11.44140625" style="66" hidden="1" customWidth="1"/>
    <col min="2395" max="2395" width="5.44140625" style="66" customWidth="1"/>
    <col min="2396" max="2397" width="11.44140625" style="66" hidden="1" customWidth="1"/>
    <col min="2398" max="2398" width="6" style="66" customWidth="1"/>
    <col min="2399" max="2403" width="11.44140625" style="66" hidden="1" customWidth="1"/>
    <col min="2404" max="2404" width="5" style="66" customWidth="1"/>
    <col min="2405" max="2412" width="11.44140625" style="66" hidden="1" customWidth="1"/>
    <col min="2413" max="2413" width="5" style="66" customWidth="1"/>
    <col min="2414" max="2414" width="11.44140625" style="66" hidden="1" customWidth="1"/>
    <col min="2415" max="2415" width="5" style="66" customWidth="1"/>
    <col min="2416" max="2416" width="9.44140625" style="66" customWidth="1"/>
    <col min="2417" max="2439" width="11.44140625" style="66" hidden="1" customWidth="1"/>
    <col min="2440" max="2440" width="7.109375" style="66" customWidth="1"/>
    <col min="2441" max="2442" width="11.44140625" style="66" hidden="1" customWidth="1"/>
    <col min="2443" max="2443" width="7.109375" style="66" customWidth="1"/>
    <col min="2444" max="2448" width="11.44140625" style="66" hidden="1" customWidth="1"/>
    <col min="2449" max="2449" width="7.109375" style="66" customWidth="1"/>
    <col min="2450" max="2459" width="11.44140625" style="66" hidden="1" customWidth="1"/>
    <col min="2460" max="2460" width="6.44140625" style="66" customWidth="1"/>
    <col min="2461" max="2512" width="11.44140625" style="66" hidden="1" customWidth="1"/>
    <col min="2513" max="2513" width="9" style="66" customWidth="1"/>
    <col min="2514" max="2515" width="11.44140625" style="66" hidden="1" customWidth="1"/>
    <col min="2516" max="2516" width="8.5546875" style="66" customWidth="1"/>
    <col min="2517" max="2518" width="11.44140625" style="66" hidden="1" customWidth="1"/>
    <col min="2519" max="2519" width="6.44140625" style="66" customWidth="1"/>
    <col min="2520" max="2521" width="11.44140625" style="66" hidden="1" customWidth="1"/>
    <col min="2522" max="2522" width="7" style="66" customWidth="1"/>
    <col min="2523" max="2524" width="11.44140625" style="66" hidden="1" customWidth="1"/>
    <col min="2525" max="2527" width="7" style="66" customWidth="1"/>
    <col min="2528" max="2529" width="11.44140625" style="66" hidden="1" customWidth="1"/>
    <col min="2530" max="2530" width="7.5546875" style="66" customWidth="1"/>
    <col min="2531" max="2532" width="11.44140625" style="66" hidden="1" customWidth="1"/>
    <col min="2533" max="2533" width="7" style="66" customWidth="1"/>
    <col min="2534" max="2535" width="11.44140625" style="66" hidden="1" customWidth="1"/>
    <col min="2536" max="2536" width="7" style="66" customWidth="1"/>
    <col min="2537" max="2538" width="11.44140625" style="66" hidden="1" customWidth="1"/>
    <col min="2539" max="2539" width="7" style="66" customWidth="1"/>
    <col min="2540" max="2540" width="11.44140625" style="66" hidden="1" customWidth="1"/>
    <col min="2541" max="2541" width="6.44140625" style="66" customWidth="1"/>
    <col min="2542" max="2551" width="11.44140625" style="66" hidden="1" customWidth="1"/>
    <col min="2552" max="2554" width="11.44140625" style="66" hidden="1"/>
    <col min="2555" max="2555" width="41.44140625" style="66" customWidth="1"/>
    <col min="2556" max="2556" width="6.44140625" style="66" customWidth="1"/>
    <col min="2557" max="2557" width="14.6640625" style="66" customWidth="1"/>
    <col min="2558" max="2558" width="11.44140625" style="66" customWidth="1"/>
    <col min="2559" max="2560" width="13" style="66" customWidth="1"/>
    <col min="2561" max="2570" width="9.44140625" style="66" customWidth="1"/>
    <col min="2571" max="2571" width="8.88671875" style="66" customWidth="1"/>
    <col min="2572" max="2572" width="9.44140625" style="66" customWidth="1"/>
    <col min="2573" max="2578" width="10.109375" style="66" customWidth="1"/>
    <col min="2579" max="2579" width="6.44140625" style="66" customWidth="1"/>
    <col min="2580" max="2580" width="6.88671875" style="66" customWidth="1"/>
    <col min="2581" max="2582" width="6.5546875" style="66" customWidth="1"/>
    <col min="2583" max="2583" width="6.33203125" style="66" customWidth="1"/>
    <col min="2584" max="2585" width="7.5546875" style="66" customWidth="1"/>
    <col min="2586" max="2586" width="14.5546875" style="66" customWidth="1"/>
    <col min="2587" max="2588" width="11.44140625" style="66" customWidth="1"/>
    <col min="2589" max="2589" width="51.6640625" style="66" customWidth="1"/>
    <col min="2590" max="2590" width="11" style="66" customWidth="1"/>
    <col min="2591" max="2591" width="24.5546875" style="66" customWidth="1"/>
    <col min="2592" max="2592" width="12.33203125" style="66" customWidth="1"/>
    <col min="2593" max="2593" width="18.6640625" style="66" customWidth="1"/>
    <col min="2594" max="2594" width="5" style="66" customWidth="1"/>
    <col min="2595" max="2596" width="11.44140625" style="66" hidden="1" customWidth="1"/>
    <col min="2597" max="2597" width="5" style="66" customWidth="1"/>
    <col min="2598" max="2599" width="11.44140625" style="66" hidden="1" customWidth="1"/>
    <col min="2600" max="2600" width="5" style="66" customWidth="1"/>
    <col min="2601" max="2602" width="11.44140625" style="66" hidden="1" customWidth="1"/>
    <col min="2603" max="2603" width="5" style="66" customWidth="1"/>
    <col min="2604" max="2605" width="11.44140625" style="66" hidden="1" customWidth="1"/>
    <col min="2606" max="2606" width="5" style="66" customWidth="1"/>
    <col min="2607" max="2608" width="11.44140625" style="66" hidden="1" customWidth="1"/>
    <col min="2609" max="2609" width="5" style="66" customWidth="1"/>
    <col min="2610" max="2611" width="11.44140625" style="66" hidden="1" customWidth="1"/>
    <col min="2612" max="2612" width="6.44140625" style="66" customWidth="1"/>
    <col min="2613" max="2620" width="11.44140625" style="66" hidden="1" customWidth="1"/>
    <col min="2621" max="2621" width="6.88671875" style="66" customWidth="1"/>
    <col min="2622" max="2623" width="11.44140625" style="66" hidden="1" customWidth="1"/>
    <col min="2624" max="2624" width="6.44140625" style="66" customWidth="1"/>
    <col min="2625" max="2626" width="11.44140625" style="66" hidden="1" customWidth="1"/>
    <col min="2627" max="2627" width="5.44140625" style="66" customWidth="1"/>
    <col min="2628" max="2629" width="11.44140625" style="66" hidden="1" customWidth="1"/>
    <col min="2630" max="2630" width="4.88671875" style="66" customWidth="1"/>
    <col min="2631" max="2638" width="11.44140625" style="66" hidden="1" customWidth="1"/>
    <col min="2639" max="2639" width="5.44140625" style="66" customWidth="1"/>
    <col min="2640" max="2644" width="11.44140625" style="66" hidden="1" customWidth="1"/>
    <col min="2645" max="2645" width="5.88671875" style="66" customWidth="1"/>
    <col min="2646" max="2647" width="11.44140625" style="66" hidden="1" customWidth="1"/>
    <col min="2648" max="2648" width="5.44140625" style="66" customWidth="1"/>
    <col min="2649" max="2650" width="11.44140625" style="66" hidden="1" customWidth="1"/>
    <col min="2651" max="2651" width="5.44140625" style="66" customWidth="1"/>
    <col min="2652" max="2653" width="11.44140625" style="66" hidden="1" customWidth="1"/>
    <col min="2654" max="2654" width="6" style="66" customWidth="1"/>
    <col min="2655" max="2659" width="11.44140625" style="66" hidden="1" customWidth="1"/>
    <col min="2660" max="2660" width="5" style="66" customWidth="1"/>
    <col min="2661" max="2668" width="11.44140625" style="66" hidden="1" customWidth="1"/>
    <col min="2669" max="2669" width="5" style="66" customWidth="1"/>
    <col min="2670" max="2670" width="11.44140625" style="66" hidden="1" customWidth="1"/>
    <col min="2671" max="2671" width="5" style="66" customWidth="1"/>
    <col min="2672" max="2672" width="9.44140625" style="66" customWidth="1"/>
    <col min="2673" max="2695" width="11.44140625" style="66" hidden="1" customWidth="1"/>
    <col min="2696" max="2696" width="7.109375" style="66" customWidth="1"/>
    <col min="2697" max="2698" width="11.44140625" style="66" hidden="1" customWidth="1"/>
    <col min="2699" max="2699" width="7.109375" style="66" customWidth="1"/>
    <col min="2700" max="2704" width="11.44140625" style="66" hidden="1" customWidth="1"/>
    <col min="2705" max="2705" width="7.109375" style="66" customWidth="1"/>
    <col min="2706" max="2715" width="11.44140625" style="66" hidden="1" customWidth="1"/>
    <col min="2716" max="2716" width="6.44140625" style="66" customWidth="1"/>
    <col min="2717" max="2768" width="11.44140625" style="66" hidden="1" customWidth="1"/>
    <col min="2769" max="2769" width="9" style="66" customWidth="1"/>
    <col min="2770" max="2771" width="11.44140625" style="66" hidden="1" customWidth="1"/>
    <col min="2772" max="2772" width="8.5546875" style="66" customWidth="1"/>
    <col min="2773" max="2774" width="11.44140625" style="66" hidden="1" customWidth="1"/>
    <col min="2775" max="2775" width="6.44140625" style="66" customWidth="1"/>
    <col min="2776" max="2777" width="11.44140625" style="66" hidden="1" customWidth="1"/>
    <col min="2778" max="2778" width="7" style="66" customWidth="1"/>
    <col min="2779" max="2780" width="11.44140625" style="66" hidden="1" customWidth="1"/>
    <col min="2781" max="2783" width="7" style="66" customWidth="1"/>
    <col min="2784" max="2785" width="11.44140625" style="66" hidden="1" customWidth="1"/>
    <col min="2786" max="2786" width="7.5546875" style="66" customWidth="1"/>
    <col min="2787" max="2788" width="11.44140625" style="66" hidden="1" customWidth="1"/>
    <col min="2789" max="2789" width="7" style="66" customWidth="1"/>
    <col min="2790" max="2791" width="11.44140625" style="66" hidden="1" customWidth="1"/>
    <col min="2792" max="2792" width="7" style="66" customWidth="1"/>
    <col min="2793" max="2794" width="11.44140625" style="66" hidden="1" customWidth="1"/>
    <col min="2795" max="2795" width="7" style="66" customWidth="1"/>
    <col min="2796" max="2796" width="11.44140625" style="66" hidden="1" customWidth="1"/>
    <col min="2797" max="2797" width="6.44140625" style="66" customWidth="1"/>
    <col min="2798" max="2807" width="11.44140625" style="66" hidden="1" customWidth="1"/>
    <col min="2808" max="2810" width="11.44140625" style="66" hidden="1"/>
    <col min="2811" max="2811" width="41.44140625" style="66" customWidth="1"/>
    <col min="2812" max="2812" width="6.44140625" style="66" customWidth="1"/>
    <col min="2813" max="2813" width="14.6640625" style="66" customWidth="1"/>
    <col min="2814" max="2814" width="11.44140625" style="66" customWidth="1"/>
    <col min="2815" max="2816" width="13" style="66" customWidth="1"/>
    <col min="2817" max="2826" width="9.44140625" style="66" customWidth="1"/>
    <col min="2827" max="2827" width="8.88671875" style="66" customWidth="1"/>
    <col min="2828" max="2828" width="9.44140625" style="66" customWidth="1"/>
    <col min="2829" max="2834" width="10.109375" style="66" customWidth="1"/>
    <col min="2835" max="2835" width="6.44140625" style="66" customWidth="1"/>
    <col min="2836" max="2836" width="6.88671875" style="66" customWidth="1"/>
    <col min="2837" max="2838" width="6.5546875" style="66" customWidth="1"/>
    <col min="2839" max="2839" width="6.33203125" style="66" customWidth="1"/>
    <col min="2840" max="2841" width="7.5546875" style="66" customWidth="1"/>
    <col min="2842" max="2842" width="14.5546875" style="66" customWidth="1"/>
    <col min="2843" max="2844" width="11.44140625" style="66" customWidth="1"/>
    <col min="2845" max="2845" width="51.6640625" style="66" customWidth="1"/>
    <col min="2846" max="2846" width="11" style="66" customWidth="1"/>
    <col min="2847" max="2847" width="24.5546875" style="66" customWidth="1"/>
    <col min="2848" max="2848" width="12.33203125" style="66" customWidth="1"/>
    <col min="2849" max="2849" width="18.6640625" style="66" customWidth="1"/>
    <col min="2850" max="2850" width="5" style="66" customWidth="1"/>
    <col min="2851" max="2852" width="11.44140625" style="66" hidden="1" customWidth="1"/>
    <col min="2853" max="2853" width="5" style="66" customWidth="1"/>
    <col min="2854" max="2855" width="11.44140625" style="66" hidden="1" customWidth="1"/>
    <col min="2856" max="2856" width="5" style="66" customWidth="1"/>
    <col min="2857" max="2858" width="11.44140625" style="66" hidden="1" customWidth="1"/>
    <col min="2859" max="2859" width="5" style="66" customWidth="1"/>
    <col min="2860" max="2861" width="11.44140625" style="66" hidden="1" customWidth="1"/>
    <col min="2862" max="2862" width="5" style="66" customWidth="1"/>
    <col min="2863" max="2864" width="11.44140625" style="66" hidden="1" customWidth="1"/>
    <col min="2865" max="2865" width="5" style="66" customWidth="1"/>
    <col min="2866" max="2867" width="11.44140625" style="66" hidden="1" customWidth="1"/>
    <col min="2868" max="2868" width="6.44140625" style="66" customWidth="1"/>
    <col min="2869" max="2876" width="11.44140625" style="66" hidden="1" customWidth="1"/>
    <col min="2877" max="2877" width="6.88671875" style="66" customWidth="1"/>
    <col min="2878" max="2879" width="11.44140625" style="66" hidden="1" customWidth="1"/>
    <col min="2880" max="2880" width="6.44140625" style="66" customWidth="1"/>
    <col min="2881" max="2882" width="11.44140625" style="66" hidden="1" customWidth="1"/>
    <col min="2883" max="2883" width="5.44140625" style="66" customWidth="1"/>
    <col min="2884" max="2885" width="11.44140625" style="66" hidden="1" customWidth="1"/>
    <col min="2886" max="2886" width="4.88671875" style="66" customWidth="1"/>
    <col min="2887" max="2894" width="11.44140625" style="66" hidden="1" customWidth="1"/>
    <col min="2895" max="2895" width="5.44140625" style="66" customWidth="1"/>
    <col min="2896" max="2900" width="11.44140625" style="66" hidden="1" customWidth="1"/>
    <col min="2901" max="2901" width="5.88671875" style="66" customWidth="1"/>
    <col min="2902" max="2903" width="11.44140625" style="66" hidden="1" customWidth="1"/>
    <col min="2904" max="2904" width="5.44140625" style="66" customWidth="1"/>
    <col min="2905" max="2906" width="11.44140625" style="66" hidden="1" customWidth="1"/>
    <col min="2907" max="2907" width="5.44140625" style="66" customWidth="1"/>
    <col min="2908" max="2909" width="11.44140625" style="66" hidden="1" customWidth="1"/>
    <col min="2910" max="2910" width="6" style="66" customWidth="1"/>
    <col min="2911" max="2915" width="11.44140625" style="66" hidden="1" customWidth="1"/>
    <col min="2916" max="2916" width="5" style="66" customWidth="1"/>
    <col min="2917" max="2924" width="11.44140625" style="66" hidden="1" customWidth="1"/>
    <col min="2925" max="2925" width="5" style="66" customWidth="1"/>
    <col min="2926" max="2926" width="11.44140625" style="66" hidden="1" customWidth="1"/>
    <col min="2927" max="2927" width="5" style="66" customWidth="1"/>
    <col min="2928" max="2928" width="9.44140625" style="66" customWidth="1"/>
    <col min="2929" max="2951" width="11.44140625" style="66" hidden="1" customWidth="1"/>
    <col min="2952" max="2952" width="7.109375" style="66" customWidth="1"/>
    <col min="2953" max="2954" width="11.44140625" style="66" hidden="1" customWidth="1"/>
    <col min="2955" max="2955" width="7.109375" style="66" customWidth="1"/>
    <col min="2956" max="2960" width="11.44140625" style="66" hidden="1" customWidth="1"/>
    <col min="2961" max="2961" width="7.109375" style="66" customWidth="1"/>
    <col min="2962" max="2971" width="11.44140625" style="66" hidden="1" customWidth="1"/>
    <col min="2972" max="2972" width="6.44140625" style="66" customWidth="1"/>
    <col min="2973" max="3024" width="11.44140625" style="66" hidden="1" customWidth="1"/>
    <col min="3025" max="3025" width="9" style="66" customWidth="1"/>
    <col min="3026" max="3027" width="11.44140625" style="66" hidden="1" customWidth="1"/>
    <col min="3028" max="3028" width="8.5546875" style="66" customWidth="1"/>
    <col min="3029" max="3030" width="11.44140625" style="66" hidden="1" customWidth="1"/>
    <col min="3031" max="3031" width="6.44140625" style="66" customWidth="1"/>
    <col min="3032" max="3033" width="11.44140625" style="66" hidden="1" customWidth="1"/>
    <col min="3034" max="3034" width="7" style="66" customWidth="1"/>
    <col min="3035" max="3036" width="11.44140625" style="66" hidden="1" customWidth="1"/>
    <col min="3037" max="3039" width="7" style="66" customWidth="1"/>
    <col min="3040" max="3041" width="11.44140625" style="66" hidden="1" customWidth="1"/>
    <col min="3042" max="3042" width="7.5546875" style="66" customWidth="1"/>
    <col min="3043" max="3044" width="11.44140625" style="66" hidden="1" customWidth="1"/>
    <col min="3045" max="3045" width="7" style="66" customWidth="1"/>
    <col min="3046" max="3047" width="11.44140625" style="66" hidden="1" customWidth="1"/>
    <col min="3048" max="3048" width="7" style="66" customWidth="1"/>
    <col min="3049" max="3050" width="11.44140625" style="66" hidden="1" customWidth="1"/>
    <col min="3051" max="3051" width="7" style="66" customWidth="1"/>
    <col min="3052" max="3052" width="11.44140625" style="66" hidden="1" customWidth="1"/>
    <col min="3053" max="3053" width="6.44140625" style="66" customWidth="1"/>
    <col min="3054" max="3063" width="11.44140625" style="66" hidden="1" customWidth="1"/>
    <col min="3064" max="3066" width="11.44140625" style="66" hidden="1"/>
    <col min="3067" max="3067" width="41.44140625" style="66" customWidth="1"/>
    <col min="3068" max="3068" width="6.44140625" style="66" customWidth="1"/>
    <col min="3069" max="3069" width="14.6640625" style="66" customWidth="1"/>
    <col min="3070" max="3070" width="11.44140625" style="66" customWidth="1"/>
    <col min="3071" max="3072" width="13" style="66" customWidth="1"/>
    <col min="3073" max="3082" width="9.44140625" style="66" customWidth="1"/>
    <col min="3083" max="3083" width="8.88671875" style="66" customWidth="1"/>
    <col min="3084" max="3084" width="9.44140625" style="66" customWidth="1"/>
    <col min="3085" max="3090" width="10.109375" style="66" customWidth="1"/>
    <col min="3091" max="3091" width="6.44140625" style="66" customWidth="1"/>
    <col min="3092" max="3092" width="6.88671875" style="66" customWidth="1"/>
    <col min="3093" max="3094" width="6.5546875" style="66" customWidth="1"/>
    <col min="3095" max="3095" width="6.33203125" style="66" customWidth="1"/>
    <col min="3096" max="3097" width="7.5546875" style="66" customWidth="1"/>
    <col min="3098" max="3098" width="14.5546875" style="66" customWidth="1"/>
    <col min="3099" max="3100" width="11.44140625" style="66" customWidth="1"/>
    <col min="3101" max="3101" width="51.6640625" style="66" customWidth="1"/>
    <col min="3102" max="3102" width="11" style="66" customWidth="1"/>
    <col min="3103" max="3103" width="24.5546875" style="66" customWidth="1"/>
    <col min="3104" max="3104" width="12.33203125" style="66" customWidth="1"/>
    <col min="3105" max="3105" width="18.6640625" style="66" customWidth="1"/>
    <col min="3106" max="3106" width="5" style="66" customWidth="1"/>
    <col min="3107" max="3108" width="11.44140625" style="66" hidden="1" customWidth="1"/>
    <col min="3109" max="3109" width="5" style="66" customWidth="1"/>
    <col min="3110" max="3111" width="11.44140625" style="66" hidden="1" customWidth="1"/>
    <col min="3112" max="3112" width="5" style="66" customWidth="1"/>
    <col min="3113" max="3114" width="11.44140625" style="66" hidden="1" customWidth="1"/>
    <col min="3115" max="3115" width="5" style="66" customWidth="1"/>
    <col min="3116" max="3117" width="11.44140625" style="66" hidden="1" customWidth="1"/>
    <col min="3118" max="3118" width="5" style="66" customWidth="1"/>
    <col min="3119" max="3120" width="11.44140625" style="66" hidden="1" customWidth="1"/>
    <col min="3121" max="3121" width="5" style="66" customWidth="1"/>
    <col min="3122" max="3123" width="11.44140625" style="66" hidden="1" customWidth="1"/>
    <col min="3124" max="3124" width="6.44140625" style="66" customWidth="1"/>
    <col min="3125" max="3132" width="11.44140625" style="66" hidden="1" customWidth="1"/>
    <col min="3133" max="3133" width="6.88671875" style="66" customWidth="1"/>
    <col min="3134" max="3135" width="11.44140625" style="66" hidden="1" customWidth="1"/>
    <col min="3136" max="3136" width="6.44140625" style="66" customWidth="1"/>
    <col min="3137" max="3138" width="11.44140625" style="66" hidden="1" customWidth="1"/>
    <col min="3139" max="3139" width="5.44140625" style="66" customWidth="1"/>
    <col min="3140" max="3141" width="11.44140625" style="66" hidden="1" customWidth="1"/>
    <col min="3142" max="3142" width="4.88671875" style="66" customWidth="1"/>
    <col min="3143" max="3150" width="11.44140625" style="66" hidden="1" customWidth="1"/>
    <col min="3151" max="3151" width="5.44140625" style="66" customWidth="1"/>
    <col min="3152" max="3156" width="11.44140625" style="66" hidden="1" customWidth="1"/>
    <col min="3157" max="3157" width="5.88671875" style="66" customWidth="1"/>
    <col min="3158" max="3159" width="11.44140625" style="66" hidden="1" customWidth="1"/>
    <col min="3160" max="3160" width="5.44140625" style="66" customWidth="1"/>
    <col min="3161" max="3162" width="11.44140625" style="66" hidden="1" customWidth="1"/>
    <col min="3163" max="3163" width="5.44140625" style="66" customWidth="1"/>
    <col min="3164" max="3165" width="11.44140625" style="66" hidden="1" customWidth="1"/>
    <col min="3166" max="3166" width="6" style="66" customWidth="1"/>
    <col min="3167" max="3171" width="11.44140625" style="66" hidden="1" customWidth="1"/>
    <col min="3172" max="3172" width="5" style="66" customWidth="1"/>
    <col min="3173" max="3180" width="11.44140625" style="66" hidden="1" customWidth="1"/>
    <col min="3181" max="3181" width="5" style="66" customWidth="1"/>
    <col min="3182" max="3182" width="11.44140625" style="66" hidden="1" customWidth="1"/>
    <col min="3183" max="3183" width="5" style="66" customWidth="1"/>
    <col min="3184" max="3184" width="9.44140625" style="66" customWidth="1"/>
    <col min="3185" max="3207" width="11.44140625" style="66" hidden="1" customWidth="1"/>
    <col min="3208" max="3208" width="7.109375" style="66" customWidth="1"/>
    <col min="3209" max="3210" width="11.44140625" style="66" hidden="1" customWidth="1"/>
    <col min="3211" max="3211" width="7.109375" style="66" customWidth="1"/>
    <col min="3212" max="3216" width="11.44140625" style="66" hidden="1" customWidth="1"/>
    <col min="3217" max="3217" width="7.109375" style="66" customWidth="1"/>
    <col min="3218" max="3227" width="11.44140625" style="66" hidden="1" customWidth="1"/>
    <col min="3228" max="3228" width="6.44140625" style="66" customWidth="1"/>
    <col min="3229" max="3280" width="11.44140625" style="66" hidden="1" customWidth="1"/>
    <col min="3281" max="3281" width="9" style="66" customWidth="1"/>
    <col min="3282" max="3283" width="11.44140625" style="66" hidden="1" customWidth="1"/>
    <col min="3284" max="3284" width="8.5546875" style="66" customWidth="1"/>
    <col min="3285" max="3286" width="11.44140625" style="66" hidden="1" customWidth="1"/>
    <col min="3287" max="3287" width="6.44140625" style="66" customWidth="1"/>
    <col min="3288" max="3289" width="11.44140625" style="66" hidden="1" customWidth="1"/>
    <col min="3290" max="3290" width="7" style="66" customWidth="1"/>
    <col min="3291" max="3292" width="11.44140625" style="66" hidden="1" customWidth="1"/>
    <col min="3293" max="3295" width="7" style="66" customWidth="1"/>
    <col min="3296" max="3297" width="11.44140625" style="66" hidden="1" customWidth="1"/>
    <col min="3298" max="3298" width="7.5546875" style="66" customWidth="1"/>
    <col min="3299" max="3300" width="11.44140625" style="66" hidden="1" customWidth="1"/>
    <col min="3301" max="3301" width="7" style="66" customWidth="1"/>
    <col min="3302" max="3303" width="11.44140625" style="66" hidden="1" customWidth="1"/>
    <col min="3304" max="3304" width="7" style="66" customWidth="1"/>
    <col min="3305" max="3306" width="11.44140625" style="66" hidden="1" customWidth="1"/>
    <col min="3307" max="3307" width="7" style="66" customWidth="1"/>
    <col min="3308" max="3308" width="11.44140625" style="66" hidden="1" customWidth="1"/>
    <col min="3309" max="3309" width="6.44140625" style="66" customWidth="1"/>
    <col min="3310" max="3319" width="11.44140625" style="66" hidden="1" customWidth="1"/>
    <col min="3320" max="3322" width="11.44140625" style="66" hidden="1"/>
    <col min="3323" max="3323" width="41.44140625" style="66" customWidth="1"/>
    <col min="3324" max="3324" width="6.44140625" style="66" customWidth="1"/>
    <col min="3325" max="3325" width="14.6640625" style="66" customWidth="1"/>
    <col min="3326" max="3326" width="11.44140625" style="66" customWidth="1"/>
    <col min="3327" max="3328" width="13" style="66" customWidth="1"/>
    <col min="3329" max="3338" width="9.44140625" style="66" customWidth="1"/>
    <col min="3339" max="3339" width="8.88671875" style="66" customWidth="1"/>
    <col min="3340" max="3340" width="9.44140625" style="66" customWidth="1"/>
    <col min="3341" max="3346" width="10.109375" style="66" customWidth="1"/>
    <col min="3347" max="3347" width="6.44140625" style="66" customWidth="1"/>
    <col min="3348" max="3348" width="6.88671875" style="66" customWidth="1"/>
    <col min="3349" max="3350" width="6.5546875" style="66" customWidth="1"/>
    <col min="3351" max="3351" width="6.33203125" style="66" customWidth="1"/>
    <col min="3352" max="3353" width="7.5546875" style="66" customWidth="1"/>
    <col min="3354" max="3354" width="14.5546875" style="66" customWidth="1"/>
    <col min="3355" max="3356" width="11.44140625" style="66" customWidth="1"/>
    <col min="3357" max="3357" width="51.6640625" style="66" customWidth="1"/>
    <col min="3358" max="3358" width="11" style="66" customWidth="1"/>
    <col min="3359" max="3359" width="24.5546875" style="66" customWidth="1"/>
    <col min="3360" max="3360" width="12.33203125" style="66" customWidth="1"/>
    <col min="3361" max="3361" width="18.6640625" style="66" customWidth="1"/>
    <col min="3362" max="3362" width="5" style="66" customWidth="1"/>
    <col min="3363" max="3364" width="11.44140625" style="66" hidden="1" customWidth="1"/>
    <col min="3365" max="3365" width="5" style="66" customWidth="1"/>
    <col min="3366" max="3367" width="11.44140625" style="66" hidden="1" customWidth="1"/>
    <col min="3368" max="3368" width="5" style="66" customWidth="1"/>
    <col min="3369" max="3370" width="11.44140625" style="66" hidden="1" customWidth="1"/>
    <col min="3371" max="3371" width="5" style="66" customWidth="1"/>
    <col min="3372" max="3373" width="11.44140625" style="66" hidden="1" customWidth="1"/>
    <col min="3374" max="3374" width="5" style="66" customWidth="1"/>
    <col min="3375" max="3376" width="11.44140625" style="66" hidden="1" customWidth="1"/>
    <col min="3377" max="3377" width="5" style="66" customWidth="1"/>
    <col min="3378" max="3379" width="11.44140625" style="66" hidden="1" customWidth="1"/>
    <col min="3380" max="3380" width="6.44140625" style="66" customWidth="1"/>
    <col min="3381" max="3388" width="11.44140625" style="66" hidden="1" customWidth="1"/>
    <col min="3389" max="3389" width="6.88671875" style="66" customWidth="1"/>
    <col min="3390" max="3391" width="11.44140625" style="66" hidden="1" customWidth="1"/>
    <col min="3392" max="3392" width="6.44140625" style="66" customWidth="1"/>
    <col min="3393" max="3394" width="11.44140625" style="66" hidden="1" customWidth="1"/>
    <col min="3395" max="3395" width="5.44140625" style="66" customWidth="1"/>
    <col min="3396" max="3397" width="11.44140625" style="66" hidden="1" customWidth="1"/>
    <col min="3398" max="3398" width="4.88671875" style="66" customWidth="1"/>
    <col min="3399" max="3406" width="11.44140625" style="66" hidden="1" customWidth="1"/>
    <col min="3407" max="3407" width="5.44140625" style="66" customWidth="1"/>
    <col min="3408" max="3412" width="11.44140625" style="66" hidden="1" customWidth="1"/>
    <col min="3413" max="3413" width="5.88671875" style="66" customWidth="1"/>
    <col min="3414" max="3415" width="11.44140625" style="66" hidden="1" customWidth="1"/>
    <col min="3416" max="3416" width="5.44140625" style="66" customWidth="1"/>
    <col min="3417" max="3418" width="11.44140625" style="66" hidden="1" customWidth="1"/>
    <col min="3419" max="3419" width="5.44140625" style="66" customWidth="1"/>
    <col min="3420" max="3421" width="11.44140625" style="66" hidden="1" customWidth="1"/>
    <col min="3422" max="3422" width="6" style="66" customWidth="1"/>
    <col min="3423" max="3427" width="11.44140625" style="66" hidden="1" customWidth="1"/>
    <col min="3428" max="3428" width="5" style="66" customWidth="1"/>
    <col min="3429" max="3436" width="11.44140625" style="66" hidden="1" customWidth="1"/>
    <col min="3437" max="3437" width="5" style="66" customWidth="1"/>
    <col min="3438" max="3438" width="11.44140625" style="66" hidden="1" customWidth="1"/>
    <col min="3439" max="3439" width="5" style="66" customWidth="1"/>
    <col min="3440" max="3440" width="9.44140625" style="66" customWidth="1"/>
    <col min="3441" max="3463" width="11.44140625" style="66" hidden="1" customWidth="1"/>
    <col min="3464" max="3464" width="7.109375" style="66" customWidth="1"/>
    <col min="3465" max="3466" width="11.44140625" style="66" hidden="1" customWidth="1"/>
    <col min="3467" max="3467" width="7.109375" style="66" customWidth="1"/>
    <col min="3468" max="3472" width="11.44140625" style="66" hidden="1" customWidth="1"/>
    <col min="3473" max="3473" width="7.109375" style="66" customWidth="1"/>
    <col min="3474" max="3483" width="11.44140625" style="66" hidden="1" customWidth="1"/>
    <col min="3484" max="3484" width="6.44140625" style="66" customWidth="1"/>
    <col min="3485" max="3536" width="11.44140625" style="66" hidden="1" customWidth="1"/>
    <col min="3537" max="3537" width="9" style="66" customWidth="1"/>
    <col min="3538" max="3539" width="11.44140625" style="66" hidden="1" customWidth="1"/>
    <col min="3540" max="3540" width="8.5546875" style="66" customWidth="1"/>
    <col min="3541" max="3542" width="11.44140625" style="66" hidden="1" customWidth="1"/>
    <col min="3543" max="3543" width="6.44140625" style="66" customWidth="1"/>
    <col min="3544" max="3545" width="11.44140625" style="66" hidden="1" customWidth="1"/>
    <col min="3546" max="3546" width="7" style="66" customWidth="1"/>
    <col min="3547" max="3548" width="11.44140625" style="66" hidden="1" customWidth="1"/>
    <col min="3549" max="3551" width="7" style="66" customWidth="1"/>
    <col min="3552" max="3553" width="11.44140625" style="66" hidden="1" customWidth="1"/>
    <col min="3554" max="3554" width="7.5546875" style="66" customWidth="1"/>
    <col min="3555" max="3556" width="11.44140625" style="66" hidden="1" customWidth="1"/>
    <col min="3557" max="3557" width="7" style="66" customWidth="1"/>
    <col min="3558" max="3559" width="11.44140625" style="66" hidden="1" customWidth="1"/>
    <col min="3560" max="3560" width="7" style="66" customWidth="1"/>
    <col min="3561" max="3562" width="11.44140625" style="66" hidden="1" customWidth="1"/>
    <col min="3563" max="3563" width="7" style="66" customWidth="1"/>
    <col min="3564" max="3564" width="11.44140625" style="66" hidden="1" customWidth="1"/>
    <col min="3565" max="3565" width="6.44140625" style="66" customWidth="1"/>
    <col min="3566" max="3575" width="11.44140625" style="66" hidden="1" customWidth="1"/>
    <col min="3576" max="3578" width="11.44140625" style="66" hidden="1"/>
    <col min="3579" max="3579" width="41.44140625" style="66" customWidth="1"/>
    <col min="3580" max="3580" width="6.44140625" style="66" customWidth="1"/>
    <col min="3581" max="3581" width="14.6640625" style="66" customWidth="1"/>
    <col min="3582" max="3582" width="11.44140625" style="66" customWidth="1"/>
    <col min="3583" max="3584" width="13" style="66" customWidth="1"/>
    <col min="3585" max="3594" width="9.44140625" style="66" customWidth="1"/>
    <col min="3595" max="3595" width="8.88671875" style="66" customWidth="1"/>
    <col min="3596" max="3596" width="9.44140625" style="66" customWidth="1"/>
    <col min="3597" max="3602" width="10.109375" style="66" customWidth="1"/>
    <col min="3603" max="3603" width="6.44140625" style="66" customWidth="1"/>
    <col min="3604" max="3604" width="6.88671875" style="66" customWidth="1"/>
    <col min="3605" max="3606" width="6.5546875" style="66" customWidth="1"/>
    <col min="3607" max="3607" width="6.33203125" style="66" customWidth="1"/>
    <col min="3608" max="3609" width="7.5546875" style="66" customWidth="1"/>
    <col min="3610" max="3610" width="14.5546875" style="66" customWidth="1"/>
    <col min="3611" max="3612" width="11.44140625" style="66" customWidth="1"/>
    <col min="3613" max="3613" width="51.6640625" style="66" customWidth="1"/>
    <col min="3614" max="3614" width="11" style="66" customWidth="1"/>
    <col min="3615" max="3615" width="24.5546875" style="66" customWidth="1"/>
    <col min="3616" max="3616" width="12.33203125" style="66" customWidth="1"/>
    <col min="3617" max="3617" width="18.6640625" style="66" customWidth="1"/>
    <col min="3618" max="3618" width="5" style="66" customWidth="1"/>
    <col min="3619" max="3620" width="11.44140625" style="66" hidden="1" customWidth="1"/>
    <col min="3621" max="3621" width="5" style="66" customWidth="1"/>
    <col min="3622" max="3623" width="11.44140625" style="66" hidden="1" customWidth="1"/>
    <col min="3624" max="3624" width="5" style="66" customWidth="1"/>
    <col min="3625" max="3626" width="11.44140625" style="66" hidden="1" customWidth="1"/>
    <col min="3627" max="3627" width="5" style="66" customWidth="1"/>
    <col min="3628" max="3629" width="11.44140625" style="66" hidden="1" customWidth="1"/>
    <col min="3630" max="3630" width="5" style="66" customWidth="1"/>
    <col min="3631" max="3632" width="11.44140625" style="66" hidden="1" customWidth="1"/>
    <col min="3633" max="3633" width="5" style="66" customWidth="1"/>
    <col min="3634" max="3635" width="11.44140625" style="66" hidden="1" customWidth="1"/>
    <col min="3636" max="3636" width="6.44140625" style="66" customWidth="1"/>
    <col min="3637" max="3644" width="11.44140625" style="66" hidden="1" customWidth="1"/>
    <col min="3645" max="3645" width="6.88671875" style="66" customWidth="1"/>
    <col min="3646" max="3647" width="11.44140625" style="66" hidden="1" customWidth="1"/>
    <col min="3648" max="3648" width="6.44140625" style="66" customWidth="1"/>
    <col min="3649" max="3650" width="11.44140625" style="66" hidden="1" customWidth="1"/>
    <col min="3651" max="3651" width="5.44140625" style="66" customWidth="1"/>
    <col min="3652" max="3653" width="11.44140625" style="66" hidden="1" customWidth="1"/>
    <col min="3654" max="3654" width="4.88671875" style="66" customWidth="1"/>
    <col min="3655" max="3662" width="11.44140625" style="66" hidden="1" customWidth="1"/>
    <col min="3663" max="3663" width="5.44140625" style="66" customWidth="1"/>
    <col min="3664" max="3668" width="11.44140625" style="66" hidden="1" customWidth="1"/>
    <col min="3669" max="3669" width="5.88671875" style="66" customWidth="1"/>
    <col min="3670" max="3671" width="11.44140625" style="66" hidden="1" customWidth="1"/>
    <col min="3672" max="3672" width="5.44140625" style="66" customWidth="1"/>
    <col min="3673" max="3674" width="11.44140625" style="66" hidden="1" customWidth="1"/>
    <col min="3675" max="3675" width="5.44140625" style="66" customWidth="1"/>
    <col min="3676" max="3677" width="11.44140625" style="66" hidden="1" customWidth="1"/>
    <col min="3678" max="3678" width="6" style="66" customWidth="1"/>
    <col min="3679" max="3683" width="11.44140625" style="66" hidden="1" customWidth="1"/>
    <col min="3684" max="3684" width="5" style="66" customWidth="1"/>
    <col min="3685" max="3692" width="11.44140625" style="66" hidden="1" customWidth="1"/>
    <col min="3693" max="3693" width="5" style="66" customWidth="1"/>
    <col min="3694" max="3694" width="11.44140625" style="66" hidden="1" customWidth="1"/>
    <col min="3695" max="3695" width="5" style="66" customWidth="1"/>
    <col min="3696" max="3696" width="9.44140625" style="66" customWidth="1"/>
    <col min="3697" max="3719" width="11.44140625" style="66" hidden="1" customWidth="1"/>
    <col min="3720" max="3720" width="7.109375" style="66" customWidth="1"/>
    <col min="3721" max="3722" width="11.44140625" style="66" hidden="1" customWidth="1"/>
    <col min="3723" max="3723" width="7.109375" style="66" customWidth="1"/>
    <col min="3724" max="3728" width="11.44140625" style="66" hidden="1" customWidth="1"/>
    <col min="3729" max="3729" width="7.109375" style="66" customWidth="1"/>
    <col min="3730" max="3739" width="11.44140625" style="66" hidden="1" customWidth="1"/>
    <col min="3740" max="3740" width="6.44140625" style="66" customWidth="1"/>
    <col min="3741" max="3792" width="11.44140625" style="66" hidden="1" customWidth="1"/>
    <col min="3793" max="3793" width="9" style="66" customWidth="1"/>
    <col min="3794" max="3795" width="11.44140625" style="66" hidden="1" customWidth="1"/>
    <col min="3796" max="3796" width="8.5546875" style="66" customWidth="1"/>
    <col min="3797" max="3798" width="11.44140625" style="66" hidden="1" customWidth="1"/>
    <col min="3799" max="3799" width="6.44140625" style="66" customWidth="1"/>
    <col min="3800" max="3801" width="11.44140625" style="66" hidden="1" customWidth="1"/>
    <col min="3802" max="3802" width="7" style="66" customWidth="1"/>
    <col min="3803" max="3804" width="11.44140625" style="66" hidden="1" customWidth="1"/>
    <col min="3805" max="3807" width="7" style="66" customWidth="1"/>
    <col min="3808" max="3809" width="11.44140625" style="66" hidden="1" customWidth="1"/>
    <col min="3810" max="3810" width="7.5546875" style="66" customWidth="1"/>
    <col min="3811" max="3812" width="11.44140625" style="66" hidden="1" customWidth="1"/>
    <col min="3813" max="3813" width="7" style="66" customWidth="1"/>
    <col min="3814" max="3815" width="11.44140625" style="66" hidden="1" customWidth="1"/>
    <col min="3816" max="3816" width="7" style="66" customWidth="1"/>
    <col min="3817" max="3818" width="11.44140625" style="66" hidden="1" customWidth="1"/>
    <col min="3819" max="3819" width="7" style="66" customWidth="1"/>
    <col min="3820" max="3820" width="11.44140625" style="66" hidden="1" customWidth="1"/>
    <col min="3821" max="3821" width="6.44140625" style="66" customWidth="1"/>
    <col min="3822" max="3831" width="11.44140625" style="66" hidden="1" customWidth="1"/>
    <col min="3832" max="3834" width="11.44140625" style="66" hidden="1"/>
    <col min="3835" max="3835" width="41.44140625" style="66" customWidth="1"/>
    <col min="3836" max="3836" width="6.44140625" style="66" customWidth="1"/>
    <col min="3837" max="3837" width="14.6640625" style="66" customWidth="1"/>
    <col min="3838" max="3838" width="11.44140625" style="66" customWidth="1"/>
    <col min="3839" max="3840" width="13" style="66" customWidth="1"/>
    <col min="3841" max="3850" width="9.44140625" style="66" customWidth="1"/>
    <col min="3851" max="3851" width="8.88671875" style="66" customWidth="1"/>
    <col min="3852" max="3852" width="9.44140625" style="66" customWidth="1"/>
    <col min="3853" max="3858" width="10.109375" style="66" customWidth="1"/>
    <col min="3859" max="3859" width="6.44140625" style="66" customWidth="1"/>
    <col min="3860" max="3860" width="6.88671875" style="66" customWidth="1"/>
    <col min="3861" max="3862" width="6.5546875" style="66" customWidth="1"/>
    <col min="3863" max="3863" width="6.33203125" style="66" customWidth="1"/>
    <col min="3864" max="3865" width="7.5546875" style="66" customWidth="1"/>
    <col min="3866" max="3866" width="14.5546875" style="66" customWidth="1"/>
    <col min="3867" max="3868" width="11.44140625" style="66" customWidth="1"/>
    <col min="3869" max="3869" width="51.6640625" style="66" customWidth="1"/>
    <col min="3870" max="3870" width="11" style="66" customWidth="1"/>
    <col min="3871" max="3871" width="24.5546875" style="66" customWidth="1"/>
    <col min="3872" max="3872" width="12.33203125" style="66" customWidth="1"/>
    <col min="3873" max="3873" width="18.6640625" style="66" customWidth="1"/>
    <col min="3874" max="3874" width="5" style="66" customWidth="1"/>
    <col min="3875" max="3876" width="11.44140625" style="66" hidden="1" customWidth="1"/>
    <col min="3877" max="3877" width="5" style="66" customWidth="1"/>
    <col min="3878" max="3879" width="11.44140625" style="66" hidden="1" customWidth="1"/>
    <col min="3880" max="3880" width="5" style="66" customWidth="1"/>
    <col min="3881" max="3882" width="11.44140625" style="66" hidden="1" customWidth="1"/>
    <col min="3883" max="3883" width="5" style="66" customWidth="1"/>
    <col min="3884" max="3885" width="11.44140625" style="66" hidden="1" customWidth="1"/>
    <col min="3886" max="3886" width="5" style="66" customWidth="1"/>
    <col min="3887" max="3888" width="11.44140625" style="66" hidden="1" customWidth="1"/>
    <col min="3889" max="3889" width="5" style="66" customWidth="1"/>
    <col min="3890" max="3891" width="11.44140625" style="66" hidden="1" customWidth="1"/>
    <col min="3892" max="3892" width="6.44140625" style="66" customWidth="1"/>
    <col min="3893" max="3900" width="11.44140625" style="66" hidden="1" customWidth="1"/>
    <col min="3901" max="3901" width="6.88671875" style="66" customWidth="1"/>
    <col min="3902" max="3903" width="11.44140625" style="66" hidden="1" customWidth="1"/>
    <col min="3904" max="3904" width="6.44140625" style="66" customWidth="1"/>
    <col min="3905" max="3906" width="11.44140625" style="66" hidden="1" customWidth="1"/>
    <col min="3907" max="3907" width="5.44140625" style="66" customWidth="1"/>
    <col min="3908" max="3909" width="11.44140625" style="66" hidden="1" customWidth="1"/>
    <col min="3910" max="3910" width="4.88671875" style="66" customWidth="1"/>
    <col min="3911" max="3918" width="11.44140625" style="66" hidden="1" customWidth="1"/>
    <col min="3919" max="3919" width="5.44140625" style="66" customWidth="1"/>
    <col min="3920" max="3924" width="11.44140625" style="66" hidden="1" customWidth="1"/>
    <col min="3925" max="3925" width="5.88671875" style="66" customWidth="1"/>
    <col min="3926" max="3927" width="11.44140625" style="66" hidden="1" customWidth="1"/>
    <col min="3928" max="3928" width="5.44140625" style="66" customWidth="1"/>
    <col min="3929" max="3930" width="11.44140625" style="66" hidden="1" customWidth="1"/>
    <col min="3931" max="3931" width="5.44140625" style="66" customWidth="1"/>
    <col min="3932" max="3933" width="11.44140625" style="66" hidden="1" customWidth="1"/>
    <col min="3934" max="3934" width="6" style="66" customWidth="1"/>
    <col min="3935" max="3939" width="11.44140625" style="66" hidden="1" customWidth="1"/>
    <col min="3940" max="3940" width="5" style="66" customWidth="1"/>
    <col min="3941" max="3948" width="11.44140625" style="66" hidden="1" customWidth="1"/>
    <col min="3949" max="3949" width="5" style="66" customWidth="1"/>
    <col min="3950" max="3950" width="11.44140625" style="66" hidden="1" customWidth="1"/>
    <col min="3951" max="3951" width="5" style="66" customWidth="1"/>
    <col min="3952" max="3952" width="9.44140625" style="66" customWidth="1"/>
    <col min="3953" max="3975" width="11.44140625" style="66" hidden="1" customWidth="1"/>
    <col min="3976" max="3976" width="7.109375" style="66" customWidth="1"/>
    <col min="3977" max="3978" width="11.44140625" style="66" hidden="1" customWidth="1"/>
    <col min="3979" max="3979" width="7.109375" style="66" customWidth="1"/>
    <col min="3980" max="3984" width="11.44140625" style="66" hidden="1" customWidth="1"/>
    <col min="3985" max="3985" width="7.109375" style="66" customWidth="1"/>
    <col min="3986" max="3995" width="11.44140625" style="66" hidden="1" customWidth="1"/>
    <col min="3996" max="3996" width="6.44140625" style="66" customWidth="1"/>
    <col min="3997" max="4048" width="11.44140625" style="66" hidden="1" customWidth="1"/>
    <col min="4049" max="4049" width="9" style="66" customWidth="1"/>
    <col min="4050" max="4051" width="11.44140625" style="66" hidden="1" customWidth="1"/>
    <col min="4052" max="4052" width="8.5546875" style="66" customWidth="1"/>
    <col min="4053" max="4054" width="11.44140625" style="66" hidden="1" customWidth="1"/>
    <col min="4055" max="4055" width="6.44140625" style="66" customWidth="1"/>
    <col min="4056" max="4057" width="11.44140625" style="66" hidden="1" customWidth="1"/>
    <col min="4058" max="4058" width="7" style="66" customWidth="1"/>
    <col min="4059" max="4060" width="11.44140625" style="66" hidden="1" customWidth="1"/>
    <col min="4061" max="4063" width="7" style="66" customWidth="1"/>
    <col min="4064" max="4065" width="11.44140625" style="66" hidden="1" customWidth="1"/>
    <col min="4066" max="4066" width="7.5546875" style="66" customWidth="1"/>
    <col min="4067" max="4068" width="11.44140625" style="66" hidden="1" customWidth="1"/>
    <col min="4069" max="4069" width="7" style="66" customWidth="1"/>
    <col min="4070" max="4071" width="11.44140625" style="66" hidden="1" customWidth="1"/>
    <col min="4072" max="4072" width="7" style="66" customWidth="1"/>
    <col min="4073" max="4074" width="11.44140625" style="66" hidden="1" customWidth="1"/>
    <col min="4075" max="4075" width="7" style="66" customWidth="1"/>
    <col min="4076" max="4076" width="11.44140625" style="66" hidden="1" customWidth="1"/>
    <col min="4077" max="4077" width="6.44140625" style="66" customWidth="1"/>
    <col min="4078" max="4087" width="11.44140625" style="66" hidden="1" customWidth="1"/>
    <col min="4088" max="4090" width="11.44140625" style="66" hidden="1"/>
    <col min="4091" max="4091" width="41.44140625" style="66" customWidth="1"/>
    <col min="4092" max="4092" width="6.44140625" style="66" customWidth="1"/>
    <col min="4093" max="4093" width="14.6640625" style="66" customWidth="1"/>
    <col min="4094" max="4094" width="11.44140625" style="66" customWidth="1"/>
    <col min="4095" max="4096" width="13" style="66" customWidth="1"/>
    <col min="4097" max="4106" width="9.44140625" style="66" customWidth="1"/>
    <col min="4107" max="4107" width="8.88671875" style="66" customWidth="1"/>
    <col min="4108" max="4108" width="9.44140625" style="66" customWidth="1"/>
    <col min="4109" max="4114" width="10.109375" style="66" customWidth="1"/>
    <col min="4115" max="4115" width="6.44140625" style="66" customWidth="1"/>
    <col min="4116" max="4116" width="6.88671875" style="66" customWidth="1"/>
    <col min="4117" max="4118" width="6.5546875" style="66" customWidth="1"/>
    <col min="4119" max="4119" width="6.33203125" style="66" customWidth="1"/>
    <col min="4120" max="4121" width="7.5546875" style="66" customWidth="1"/>
    <col min="4122" max="4122" width="14.5546875" style="66" customWidth="1"/>
    <col min="4123" max="4124" width="11.44140625" style="66" customWidth="1"/>
    <col min="4125" max="4125" width="51.6640625" style="66" customWidth="1"/>
    <col min="4126" max="4126" width="11" style="66" customWidth="1"/>
    <col min="4127" max="4127" width="24.5546875" style="66" customWidth="1"/>
    <col min="4128" max="4128" width="12.33203125" style="66" customWidth="1"/>
    <col min="4129" max="4129" width="18.6640625" style="66" customWidth="1"/>
    <col min="4130" max="4130" width="5" style="66" customWidth="1"/>
    <col min="4131" max="4132" width="11.44140625" style="66" hidden="1" customWidth="1"/>
    <col min="4133" max="4133" width="5" style="66" customWidth="1"/>
    <col min="4134" max="4135" width="11.44140625" style="66" hidden="1" customWidth="1"/>
    <col min="4136" max="4136" width="5" style="66" customWidth="1"/>
    <col min="4137" max="4138" width="11.44140625" style="66" hidden="1" customWidth="1"/>
    <col min="4139" max="4139" width="5" style="66" customWidth="1"/>
    <col min="4140" max="4141" width="11.44140625" style="66" hidden="1" customWidth="1"/>
    <col min="4142" max="4142" width="5" style="66" customWidth="1"/>
    <col min="4143" max="4144" width="11.44140625" style="66" hidden="1" customWidth="1"/>
    <col min="4145" max="4145" width="5" style="66" customWidth="1"/>
    <col min="4146" max="4147" width="11.44140625" style="66" hidden="1" customWidth="1"/>
    <col min="4148" max="4148" width="6.44140625" style="66" customWidth="1"/>
    <col min="4149" max="4156" width="11.44140625" style="66" hidden="1" customWidth="1"/>
    <col min="4157" max="4157" width="6.88671875" style="66" customWidth="1"/>
    <col min="4158" max="4159" width="11.44140625" style="66" hidden="1" customWidth="1"/>
    <col min="4160" max="4160" width="6.44140625" style="66" customWidth="1"/>
    <col min="4161" max="4162" width="11.44140625" style="66" hidden="1" customWidth="1"/>
    <col min="4163" max="4163" width="5.44140625" style="66" customWidth="1"/>
    <col min="4164" max="4165" width="11.44140625" style="66" hidden="1" customWidth="1"/>
    <col min="4166" max="4166" width="4.88671875" style="66" customWidth="1"/>
    <col min="4167" max="4174" width="11.44140625" style="66" hidden="1" customWidth="1"/>
    <col min="4175" max="4175" width="5.44140625" style="66" customWidth="1"/>
    <col min="4176" max="4180" width="11.44140625" style="66" hidden="1" customWidth="1"/>
    <col min="4181" max="4181" width="5.88671875" style="66" customWidth="1"/>
    <col min="4182" max="4183" width="11.44140625" style="66" hidden="1" customWidth="1"/>
    <col min="4184" max="4184" width="5.44140625" style="66" customWidth="1"/>
    <col min="4185" max="4186" width="11.44140625" style="66" hidden="1" customWidth="1"/>
    <col min="4187" max="4187" width="5.44140625" style="66" customWidth="1"/>
    <col min="4188" max="4189" width="11.44140625" style="66" hidden="1" customWidth="1"/>
    <col min="4190" max="4190" width="6" style="66" customWidth="1"/>
    <col min="4191" max="4195" width="11.44140625" style="66" hidden="1" customWidth="1"/>
    <col min="4196" max="4196" width="5" style="66" customWidth="1"/>
    <col min="4197" max="4204" width="11.44140625" style="66" hidden="1" customWidth="1"/>
    <col min="4205" max="4205" width="5" style="66" customWidth="1"/>
    <col min="4206" max="4206" width="11.44140625" style="66" hidden="1" customWidth="1"/>
    <col min="4207" max="4207" width="5" style="66" customWidth="1"/>
    <col min="4208" max="4208" width="9.44140625" style="66" customWidth="1"/>
    <col min="4209" max="4231" width="11.44140625" style="66" hidden="1" customWidth="1"/>
    <col min="4232" max="4232" width="7.109375" style="66" customWidth="1"/>
    <col min="4233" max="4234" width="11.44140625" style="66" hidden="1" customWidth="1"/>
    <col min="4235" max="4235" width="7.109375" style="66" customWidth="1"/>
    <col min="4236" max="4240" width="11.44140625" style="66" hidden="1" customWidth="1"/>
    <col min="4241" max="4241" width="7.109375" style="66" customWidth="1"/>
    <col min="4242" max="4251" width="11.44140625" style="66" hidden="1" customWidth="1"/>
    <col min="4252" max="4252" width="6.44140625" style="66" customWidth="1"/>
    <col min="4253" max="4304" width="11.44140625" style="66" hidden="1" customWidth="1"/>
    <col min="4305" max="4305" width="9" style="66" customWidth="1"/>
    <col min="4306" max="4307" width="11.44140625" style="66" hidden="1" customWidth="1"/>
    <col min="4308" max="4308" width="8.5546875" style="66" customWidth="1"/>
    <col min="4309" max="4310" width="11.44140625" style="66" hidden="1" customWidth="1"/>
    <col min="4311" max="4311" width="6.44140625" style="66" customWidth="1"/>
    <col min="4312" max="4313" width="11.44140625" style="66" hidden="1" customWidth="1"/>
    <col min="4314" max="4314" width="7" style="66" customWidth="1"/>
    <col min="4315" max="4316" width="11.44140625" style="66" hidden="1" customWidth="1"/>
    <col min="4317" max="4319" width="7" style="66" customWidth="1"/>
    <col min="4320" max="4321" width="11.44140625" style="66" hidden="1" customWidth="1"/>
    <col min="4322" max="4322" width="7.5546875" style="66" customWidth="1"/>
    <col min="4323" max="4324" width="11.44140625" style="66" hidden="1" customWidth="1"/>
    <col min="4325" max="4325" width="7" style="66" customWidth="1"/>
    <col min="4326" max="4327" width="11.44140625" style="66" hidden="1" customWidth="1"/>
    <col min="4328" max="4328" width="7" style="66" customWidth="1"/>
    <col min="4329" max="4330" width="11.44140625" style="66" hidden="1" customWidth="1"/>
    <col min="4331" max="4331" width="7" style="66" customWidth="1"/>
    <col min="4332" max="4332" width="11.44140625" style="66" hidden="1" customWidth="1"/>
    <col min="4333" max="4333" width="6.44140625" style="66" customWidth="1"/>
    <col min="4334" max="4343" width="11.44140625" style="66" hidden="1" customWidth="1"/>
    <col min="4344" max="4346" width="11.44140625" style="66" hidden="1"/>
    <col min="4347" max="4347" width="41.44140625" style="66" customWidth="1"/>
    <col min="4348" max="4348" width="6.44140625" style="66" customWidth="1"/>
    <col min="4349" max="4349" width="14.6640625" style="66" customWidth="1"/>
    <col min="4350" max="4350" width="11.44140625" style="66" customWidth="1"/>
    <col min="4351" max="4352" width="13" style="66" customWidth="1"/>
    <col min="4353" max="4362" width="9.44140625" style="66" customWidth="1"/>
    <col min="4363" max="4363" width="8.88671875" style="66" customWidth="1"/>
    <col min="4364" max="4364" width="9.44140625" style="66" customWidth="1"/>
    <col min="4365" max="4370" width="10.109375" style="66" customWidth="1"/>
    <col min="4371" max="4371" width="6.44140625" style="66" customWidth="1"/>
    <col min="4372" max="4372" width="6.88671875" style="66" customWidth="1"/>
    <col min="4373" max="4374" width="6.5546875" style="66" customWidth="1"/>
    <col min="4375" max="4375" width="6.33203125" style="66" customWidth="1"/>
    <col min="4376" max="4377" width="7.5546875" style="66" customWidth="1"/>
    <col min="4378" max="4378" width="14.5546875" style="66" customWidth="1"/>
    <col min="4379" max="4380" width="11.44140625" style="66" customWidth="1"/>
    <col min="4381" max="4381" width="51.6640625" style="66" customWidth="1"/>
    <col min="4382" max="4382" width="11" style="66" customWidth="1"/>
    <col min="4383" max="4383" width="24.5546875" style="66" customWidth="1"/>
    <col min="4384" max="4384" width="12.33203125" style="66" customWidth="1"/>
    <col min="4385" max="4385" width="18.6640625" style="66" customWidth="1"/>
    <col min="4386" max="4386" width="5" style="66" customWidth="1"/>
    <col min="4387" max="4388" width="11.44140625" style="66" hidden="1" customWidth="1"/>
    <col min="4389" max="4389" width="5" style="66" customWidth="1"/>
    <col min="4390" max="4391" width="11.44140625" style="66" hidden="1" customWidth="1"/>
    <col min="4392" max="4392" width="5" style="66" customWidth="1"/>
    <col min="4393" max="4394" width="11.44140625" style="66" hidden="1" customWidth="1"/>
    <col min="4395" max="4395" width="5" style="66" customWidth="1"/>
    <col min="4396" max="4397" width="11.44140625" style="66" hidden="1" customWidth="1"/>
    <col min="4398" max="4398" width="5" style="66" customWidth="1"/>
    <col min="4399" max="4400" width="11.44140625" style="66" hidden="1" customWidth="1"/>
    <col min="4401" max="4401" width="5" style="66" customWidth="1"/>
    <col min="4402" max="4403" width="11.44140625" style="66" hidden="1" customWidth="1"/>
    <col min="4404" max="4404" width="6.44140625" style="66" customWidth="1"/>
    <col min="4405" max="4412" width="11.44140625" style="66" hidden="1" customWidth="1"/>
    <col min="4413" max="4413" width="6.88671875" style="66" customWidth="1"/>
    <col min="4414" max="4415" width="11.44140625" style="66" hidden="1" customWidth="1"/>
    <col min="4416" max="4416" width="6.44140625" style="66" customWidth="1"/>
    <col min="4417" max="4418" width="11.44140625" style="66" hidden="1" customWidth="1"/>
    <col min="4419" max="4419" width="5.44140625" style="66" customWidth="1"/>
    <col min="4420" max="4421" width="11.44140625" style="66" hidden="1" customWidth="1"/>
    <col min="4422" max="4422" width="4.88671875" style="66" customWidth="1"/>
    <col min="4423" max="4430" width="11.44140625" style="66" hidden="1" customWidth="1"/>
    <col min="4431" max="4431" width="5.44140625" style="66" customWidth="1"/>
    <col min="4432" max="4436" width="11.44140625" style="66" hidden="1" customWidth="1"/>
    <col min="4437" max="4437" width="5.88671875" style="66" customWidth="1"/>
    <col min="4438" max="4439" width="11.44140625" style="66" hidden="1" customWidth="1"/>
    <col min="4440" max="4440" width="5.44140625" style="66" customWidth="1"/>
    <col min="4441" max="4442" width="11.44140625" style="66" hidden="1" customWidth="1"/>
    <col min="4443" max="4443" width="5.44140625" style="66" customWidth="1"/>
    <col min="4444" max="4445" width="11.44140625" style="66" hidden="1" customWidth="1"/>
    <col min="4446" max="4446" width="6" style="66" customWidth="1"/>
    <col min="4447" max="4451" width="11.44140625" style="66" hidden="1" customWidth="1"/>
    <col min="4452" max="4452" width="5" style="66" customWidth="1"/>
    <col min="4453" max="4460" width="11.44140625" style="66" hidden="1" customWidth="1"/>
    <col min="4461" max="4461" width="5" style="66" customWidth="1"/>
    <col min="4462" max="4462" width="11.44140625" style="66" hidden="1" customWidth="1"/>
    <col min="4463" max="4463" width="5" style="66" customWidth="1"/>
    <col min="4464" max="4464" width="9.44140625" style="66" customWidth="1"/>
    <col min="4465" max="4487" width="11.44140625" style="66" hidden="1" customWidth="1"/>
    <col min="4488" max="4488" width="7.109375" style="66" customWidth="1"/>
    <col min="4489" max="4490" width="11.44140625" style="66" hidden="1" customWidth="1"/>
    <col min="4491" max="4491" width="7.109375" style="66" customWidth="1"/>
    <col min="4492" max="4496" width="11.44140625" style="66" hidden="1" customWidth="1"/>
    <col min="4497" max="4497" width="7.109375" style="66" customWidth="1"/>
    <col min="4498" max="4507" width="11.44140625" style="66" hidden="1" customWidth="1"/>
    <col min="4508" max="4508" width="6.44140625" style="66" customWidth="1"/>
    <col min="4509" max="4560" width="11.44140625" style="66" hidden="1" customWidth="1"/>
    <col min="4561" max="4561" width="9" style="66" customWidth="1"/>
    <col min="4562" max="4563" width="11.44140625" style="66" hidden="1" customWidth="1"/>
    <col min="4564" max="4564" width="8.5546875" style="66" customWidth="1"/>
    <col min="4565" max="4566" width="11.44140625" style="66" hidden="1" customWidth="1"/>
    <col min="4567" max="4567" width="6.44140625" style="66" customWidth="1"/>
    <col min="4568" max="4569" width="11.44140625" style="66" hidden="1" customWidth="1"/>
    <col min="4570" max="4570" width="7" style="66" customWidth="1"/>
    <col min="4571" max="4572" width="11.44140625" style="66" hidden="1" customWidth="1"/>
    <col min="4573" max="4575" width="7" style="66" customWidth="1"/>
    <col min="4576" max="4577" width="11.44140625" style="66" hidden="1" customWidth="1"/>
    <col min="4578" max="4578" width="7.5546875" style="66" customWidth="1"/>
    <col min="4579" max="4580" width="11.44140625" style="66" hidden="1" customWidth="1"/>
    <col min="4581" max="4581" width="7" style="66" customWidth="1"/>
    <col min="4582" max="4583" width="11.44140625" style="66" hidden="1" customWidth="1"/>
    <col min="4584" max="4584" width="7" style="66" customWidth="1"/>
    <col min="4585" max="4586" width="11.44140625" style="66" hidden="1" customWidth="1"/>
    <col min="4587" max="4587" width="7" style="66" customWidth="1"/>
    <col min="4588" max="4588" width="11.44140625" style="66" hidden="1" customWidth="1"/>
    <col min="4589" max="4589" width="6.44140625" style="66" customWidth="1"/>
    <col min="4590" max="4599" width="11.44140625" style="66" hidden="1" customWidth="1"/>
    <col min="4600" max="4602" width="11.44140625" style="66" hidden="1"/>
    <col min="4603" max="4603" width="41.44140625" style="66" customWidth="1"/>
    <col min="4604" max="4604" width="6.44140625" style="66" customWidth="1"/>
    <col min="4605" max="4605" width="14.6640625" style="66" customWidth="1"/>
    <col min="4606" max="4606" width="11.44140625" style="66" customWidth="1"/>
    <col min="4607" max="4608" width="13" style="66" customWidth="1"/>
    <col min="4609" max="4618" width="9.44140625" style="66" customWidth="1"/>
    <col min="4619" max="4619" width="8.88671875" style="66" customWidth="1"/>
    <col min="4620" max="4620" width="9.44140625" style="66" customWidth="1"/>
    <col min="4621" max="4626" width="10.109375" style="66" customWidth="1"/>
    <col min="4627" max="4627" width="6.44140625" style="66" customWidth="1"/>
    <col min="4628" max="4628" width="6.88671875" style="66" customWidth="1"/>
    <col min="4629" max="4630" width="6.5546875" style="66" customWidth="1"/>
    <col min="4631" max="4631" width="6.33203125" style="66" customWidth="1"/>
    <col min="4632" max="4633" width="7.5546875" style="66" customWidth="1"/>
    <col min="4634" max="4634" width="14.5546875" style="66" customWidth="1"/>
    <col min="4635" max="4636" width="11.44140625" style="66" customWidth="1"/>
    <col min="4637" max="4637" width="51.6640625" style="66" customWidth="1"/>
    <col min="4638" max="4638" width="11" style="66" customWidth="1"/>
    <col min="4639" max="4639" width="24.5546875" style="66" customWidth="1"/>
    <col min="4640" max="4640" width="12.33203125" style="66" customWidth="1"/>
    <col min="4641" max="4641" width="18.6640625" style="66" customWidth="1"/>
    <col min="4642" max="4642" width="5" style="66" customWidth="1"/>
    <col min="4643" max="4644" width="11.44140625" style="66" hidden="1" customWidth="1"/>
    <col min="4645" max="4645" width="5" style="66" customWidth="1"/>
    <col min="4646" max="4647" width="11.44140625" style="66" hidden="1" customWidth="1"/>
    <col min="4648" max="4648" width="5" style="66" customWidth="1"/>
    <col min="4649" max="4650" width="11.44140625" style="66" hidden="1" customWidth="1"/>
    <col min="4651" max="4651" width="5" style="66" customWidth="1"/>
    <col min="4652" max="4653" width="11.44140625" style="66" hidden="1" customWidth="1"/>
    <col min="4654" max="4654" width="5" style="66" customWidth="1"/>
    <col min="4655" max="4656" width="11.44140625" style="66" hidden="1" customWidth="1"/>
    <col min="4657" max="4657" width="5" style="66" customWidth="1"/>
    <col min="4658" max="4659" width="11.44140625" style="66" hidden="1" customWidth="1"/>
    <col min="4660" max="4660" width="6.44140625" style="66" customWidth="1"/>
    <col min="4661" max="4668" width="11.44140625" style="66" hidden="1" customWidth="1"/>
    <col min="4669" max="4669" width="6.88671875" style="66" customWidth="1"/>
    <col min="4670" max="4671" width="11.44140625" style="66" hidden="1" customWidth="1"/>
    <col min="4672" max="4672" width="6.44140625" style="66" customWidth="1"/>
    <col min="4673" max="4674" width="11.44140625" style="66" hidden="1" customWidth="1"/>
    <col min="4675" max="4675" width="5.44140625" style="66" customWidth="1"/>
    <col min="4676" max="4677" width="11.44140625" style="66" hidden="1" customWidth="1"/>
    <col min="4678" max="4678" width="4.88671875" style="66" customWidth="1"/>
    <col min="4679" max="4686" width="11.44140625" style="66" hidden="1" customWidth="1"/>
    <col min="4687" max="4687" width="5.44140625" style="66" customWidth="1"/>
    <col min="4688" max="4692" width="11.44140625" style="66" hidden="1" customWidth="1"/>
    <col min="4693" max="4693" width="5.88671875" style="66" customWidth="1"/>
    <col min="4694" max="4695" width="11.44140625" style="66" hidden="1" customWidth="1"/>
    <col min="4696" max="4696" width="5.44140625" style="66" customWidth="1"/>
    <col min="4697" max="4698" width="11.44140625" style="66" hidden="1" customWidth="1"/>
    <col min="4699" max="4699" width="5.44140625" style="66" customWidth="1"/>
    <col min="4700" max="4701" width="11.44140625" style="66" hidden="1" customWidth="1"/>
    <col min="4702" max="4702" width="6" style="66" customWidth="1"/>
    <col min="4703" max="4707" width="11.44140625" style="66" hidden="1" customWidth="1"/>
    <col min="4708" max="4708" width="5" style="66" customWidth="1"/>
    <col min="4709" max="4716" width="11.44140625" style="66" hidden="1" customWidth="1"/>
    <col min="4717" max="4717" width="5" style="66" customWidth="1"/>
    <col min="4718" max="4718" width="11.44140625" style="66" hidden="1" customWidth="1"/>
    <col min="4719" max="4719" width="5" style="66" customWidth="1"/>
    <col min="4720" max="4720" width="9.44140625" style="66" customWidth="1"/>
    <col min="4721" max="4743" width="11.44140625" style="66" hidden="1" customWidth="1"/>
    <col min="4744" max="4744" width="7.109375" style="66" customWidth="1"/>
    <col min="4745" max="4746" width="11.44140625" style="66" hidden="1" customWidth="1"/>
    <col min="4747" max="4747" width="7.109375" style="66" customWidth="1"/>
    <col min="4748" max="4752" width="11.44140625" style="66" hidden="1" customWidth="1"/>
    <col min="4753" max="4753" width="7.109375" style="66" customWidth="1"/>
    <col min="4754" max="4763" width="11.44140625" style="66" hidden="1" customWidth="1"/>
    <col min="4764" max="4764" width="6.44140625" style="66" customWidth="1"/>
    <col min="4765" max="4816" width="11.44140625" style="66" hidden="1" customWidth="1"/>
    <col min="4817" max="4817" width="9" style="66" customWidth="1"/>
    <col min="4818" max="4819" width="11.44140625" style="66" hidden="1" customWidth="1"/>
    <col min="4820" max="4820" width="8.5546875" style="66" customWidth="1"/>
    <col min="4821" max="4822" width="11.44140625" style="66" hidden="1" customWidth="1"/>
    <col min="4823" max="4823" width="6.44140625" style="66" customWidth="1"/>
    <col min="4824" max="4825" width="11.44140625" style="66" hidden="1" customWidth="1"/>
    <col min="4826" max="4826" width="7" style="66" customWidth="1"/>
    <col min="4827" max="4828" width="11.44140625" style="66" hidden="1" customWidth="1"/>
    <col min="4829" max="4831" width="7" style="66" customWidth="1"/>
    <col min="4832" max="4833" width="11.44140625" style="66" hidden="1" customWidth="1"/>
    <col min="4834" max="4834" width="7.5546875" style="66" customWidth="1"/>
    <col min="4835" max="4836" width="11.44140625" style="66" hidden="1" customWidth="1"/>
    <col min="4837" max="4837" width="7" style="66" customWidth="1"/>
    <col min="4838" max="4839" width="11.44140625" style="66" hidden="1" customWidth="1"/>
    <col min="4840" max="4840" width="7" style="66" customWidth="1"/>
    <col min="4841" max="4842" width="11.44140625" style="66" hidden="1" customWidth="1"/>
    <col min="4843" max="4843" width="7" style="66" customWidth="1"/>
    <col min="4844" max="4844" width="11.44140625" style="66" hidden="1" customWidth="1"/>
    <col min="4845" max="4845" width="6.44140625" style="66" customWidth="1"/>
    <col min="4846" max="4855" width="11.44140625" style="66" hidden="1" customWidth="1"/>
    <col min="4856" max="4858" width="11.44140625" style="66" hidden="1"/>
    <col min="4859" max="4859" width="41.44140625" style="66" customWidth="1"/>
    <col min="4860" max="4860" width="6.44140625" style="66" customWidth="1"/>
    <col min="4861" max="4861" width="14.6640625" style="66" customWidth="1"/>
    <col min="4862" max="4862" width="11.44140625" style="66" customWidth="1"/>
    <col min="4863" max="4864" width="13" style="66" customWidth="1"/>
    <col min="4865" max="4874" width="9.44140625" style="66" customWidth="1"/>
    <col min="4875" max="4875" width="8.88671875" style="66" customWidth="1"/>
    <col min="4876" max="4876" width="9.44140625" style="66" customWidth="1"/>
    <col min="4877" max="4882" width="10.109375" style="66" customWidth="1"/>
    <col min="4883" max="4883" width="6.44140625" style="66" customWidth="1"/>
    <col min="4884" max="4884" width="6.88671875" style="66" customWidth="1"/>
    <col min="4885" max="4886" width="6.5546875" style="66" customWidth="1"/>
    <col min="4887" max="4887" width="6.33203125" style="66" customWidth="1"/>
    <col min="4888" max="4889" width="7.5546875" style="66" customWidth="1"/>
    <col min="4890" max="4890" width="14.5546875" style="66" customWidth="1"/>
    <col min="4891" max="4892" width="11.44140625" style="66" customWidth="1"/>
    <col min="4893" max="4893" width="51.6640625" style="66" customWidth="1"/>
    <col min="4894" max="4894" width="11" style="66" customWidth="1"/>
    <col min="4895" max="4895" width="24.5546875" style="66" customWidth="1"/>
    <col min="4896" max="4896" width="12.33203125" style="66" customWidth="1"/>
    <col min="4897" max="4897" width="18.6640625" style="66" customWidth="1"/>
    <col min="4898" max="4898" width="5" style="66" customWidth="1"/>
    <col min="4899" max="4900" width="11.44140625" style="66" hidden="1" customWidth="1"/>
    <col min="4901" max="4901" width="5" style="66" customWidth="1"/>
    <col min="4902" max="4903" width="11.44140625" style="66" hidden="1" customWidth="1"/>
    <col min="4904" max="4904" width="5" style="66" customWidth="1"/>
    <col min="4905" max="4906" width="11.44140625" style="66" hidden="1" customWidth="1"/>
    <col min="4907" max="4907" width="5" style="66" customWidth="1"/>
    <col min="4908" max="4909" width="11.44140625" style="66" hidden="1" customWidth="1"/>
    <col min="4910" max="4910" width="5" style="66" customWidth="1"/>
    <col min="4911" max="4912" width="11.44140625" style="66" hidden="1" customWidth="1"/>
    <col min="4913" max="4913" width="5" style="66" customWidth="1"/>
    <col min="4914" max="4915" width="11.44140625" style="66" hidden="1" customWidth="1"/>
    <col min="4916" max="4916" width="6.44140625" style="66" customWidth="1"/>
    <col min="4917" max="4924" width="11.44140625" style="66" hidden="1" customWidth="1"/>
    <col min="4925" max="4925" width="6.88671875" style="66" customWidth="1"/>
    <col min="4926" max="4927" width="11.44140625" style="66" hidden="1" customWidth="1"/>
    <col min="4928" max="4928" width="6.44140625" style="66" customWidth="1"/>
    <col min="4929" max="4930" width="11.44140625" style="66" hidden="1" customWidth="1"/>
    <col min="4931" max="4931" width="5.44140625" style="66" customWidth="1"/>
    <col min="4932" max="4933" width="11.44140625" style="66" hidden="1" customWidth="1"/>
    <col min="4934" max="4934" width="4.88671875" style="66" customWidth="1"/>
    <col min="4935" max="4942" width="11.44140625" style="66" hidden="1" customWidth="1"/>
    <col min="4943" max="4943" width="5.44140625" style="66" customWidth="1"/>
    <col min="4944" max="4948" width="11.44140625" style="66" hidden="1" customWidth="1"/>
    <col min="4949" max="4949" width="5.88671875" style="66" customWidth="1"/>
    <col min="4950" max="4951" width="11.44140625" style="66" hidden="1" customWidth="1"/>
    <col min="4952" max="4952" width="5.44140625" style="66" customWidth="1"/>
    <col min="4953" max="4954" width="11.44140625" style="66" hidden="1" customWidth="1"/>
    <col min="4955" max="4955" width="5.44140625" style="66" customWidth="1"/>
    <col min="4956" max="4957" width="11.44140625" style="66" hidden="1" customWidth="1"/>
    <col min="4958" max="4958" width="6" style="66" customWidth="1"/>
    <col min="4959" max="4963" width="11.44140625" style="66" hidden="1" customWidth="1"/>
    <col min="4964" max="4964" width="5" style="66" customWidth="1"/>
    <col min="4965" max="4972" width="11.44140625" style="66" hidden="1" customWidth="1"/>
    <col min="4973" max="4973" width="5" style="66" customWidth="1"/>
    <col min="4974" max="4974" width="11.44140625" style="66" hidden="1" customWidth="1"/>
    <col min="4975" max="4975" width="5" style="66" customWidth="1"/>
    <col min="4976" max="4976" width="9.44140625" style="66" customWidth="1"/>
    <col min="4977" max="4999" width="11.44140625" style="66" hidden="1" customWidth="1"/>
    <col min="5000" max="5000" width="7.109375" style="66" customWidth="1"/>
    <col min="5001" max="5002" width="11.44140625" style="66" hidden="1" customWidth="1"/>
    <col min="5003" max="5003" width="7.109375" style="66" customWidth="1"/>
    <col min="5004" max="5008" width="11.44140625" style="66" hidden="1" customWidth="1"/>
    <col min="5009" max="5009" width="7.109375" style="66" customWidth="1"/>
    <col min="5010" max="5019" width="11.44140625" style="66" hidden="1" customWidth="1"/>
    <col min="5020" max="5020" width="6.44140625" style="66" customWidth="1"/>
    <col min="5021" max="5072" width="11.44140625" style="66" hidden="1" customWidth="1"/>
    <col min="5073" max="5073" width="9" style="66" customWidth="1"/>
    <col min="5074" max="5075" width="11.44140625" style="66" hidden="1" customWidth="1"/>
    <col min="5076" max="5076" width="8.5546875" style="66" customWidth="1"/>
    <col min="5077" max="5078" width="11.44140625" style="66" hidden="1" customWidth="1"/>
    <col min="5079" max="5079" width="6.44140625" style="66" customWidth="1"/>
    <col min="5080" max="5081" width="11.44140625" style="66" hidden="1" customWidth="1"/>
    <col min="5082" max="5082" width="7" style="66" customWidth="1"/>
    <col min="5083" max="5084" width="11.44140625" style="66" hidden="1" customWidth="1"/>
    <col min="5085" max="5087" width="7" style="66" customWidth="1"/>
    <col min="5088" max="5089" width="11.44140625" style="66" hidden="1" customWidth="1"/>
    <col min="5090" max="5090" width="7.5546875" style="66" customWidth="1"/>
    <col min="5091" max="5092" width="11.44140625" style="66" hidden="1" customWidth="1"/>
    <col min="5093" max="5093" width="7" style="66" customWidth="1"/>
    <col min="5094" max="5095" width="11.44140625" style="66" hidden="1" customWidth="1"/>
    <col min="5096" max="5096" width="7" style="66" customWidth="1"/>
    <col min="5097" max="5098" width="11.44140625" style="66" hidden="1" customWidth="1"/>
    <col min="5099" max="5099" width="7" style="66" customWidth="1"/>
    <col min="5100" max="5100" width="11.44140625" style="66" hidden="1" customWidth="1"/>
    <col min="5101" max="5101" width="6.44140625" style="66" customWidth="1"/>
    <col min="5102" max="5111" width="11.44140625" style="66" hidden="1" customWidth="1"/>
    <col min="5112" max="5114" width="11.44140625" style="66" hidden="1"/>
    <col min="5115" max="5115" width="41.44140625" style="66" customWidth="1"/>
    <col min="5116" max="5116" width="6.44140625" style="66" customWidth="1"/>
    <col min="5117" max="5117" width="14.6640625" style="66" customWidth="1"/>
    <col min="5118" max="5118" width="11.44140625" style="66" customWidth="1"/>
    <col min="5119" max="5120" width="13" style="66" customWidth="1"/>
    <col min="5121" max="5130" width="9.44140625" style="66" customWidth="1"/>
    <col min="5131" max="5131" width="8.88671875" style="66" customWidth="1"/>
    <col min="5132" max="5132" width="9.44140625" style="66" customWidth="1"/>
    <col min="5133" max="5138" width="10.109375" style="66" customWidth="1"/>
    <col min="5139" max="5139" width="6.44140625" style="66" customWidth="1"/>
    <col min="5140" max="5140" width="6.88671875" style="66" customWidth="1"/>
    <col min="5141" max="5142" width="6.5546875" style="66" customWidth="1"/>
    <col min="5143" max="5143" width="6.33203125" style="66" customWidth="1"/>
    <col min="5144" max="5145" width="7.5546875" style="66" customWidth="1"/>
    <col min="5146" max="5146" width="14.5546875" style="66" customWidth="1"/>
    <col min="5147" max="5148" width="11.44140625" style="66" customWidth="1"/>
    <col min="5149" max="5149" width="51.6640625" style="66" customWidth="1"/>
    <col min="5150" max="5150" width="11" style="66" customWidth="1"/>
    <col min="5151" max="5151" width="24.5546875" style="66" customWidth="1"/>
    <col min="5152" max="5152" width="12.33203125" style="66" customWidth="1"/>
    <col min="5153" max="5153" width="18.6640625" style="66" customWidth="1"/>
    <col min="5154" max="5154" width="5" style="66" customWidth="1"/>
    <col min="5155" max="5156" width="11.44140625" style="66" hidden="1" customWidth="1"/>
    <col min="5157" max="5157" width="5" style="66" customWidth="1"/>
    <col min="5158" max="5159" width="11.44140625" style="66" hidden="1" customWidth="1"/>
    <col min="5160" max="5160" width="5" style="66" customWidth="1"/>
    <col min="5161" max="5162" width="11.44140625" style="66" hidden="1" customWidth="1"/>
    <col min="5163" max="5163" width="5" style="66" customWidth="1"/>
    <col min="5164" max="5165" width="11.44140625" style="66" hidden="1" customWidth="1"/>
    <col min="5166" max="5166" width="5" style="66" customWidth="1"/>
    <col min="5167" max="5168" width="11.44140625" style="66" hidden="1" customWidth="1"/>
    <col min="5169" max="5169" width="5" style="66" customWidth="1"/>
    <col min="5170" max="5171" width="11.44140625" style="66" hidden="1" customWidth="1"/>
    <col min="5172" max="5172" width="6.44140625" style="66" customWidth="1"/>
    <col min="5173" max="5180" width="11.44140625" style="66" hidden="1" customWidth="1"/>
    <col min="5181" max="5181" width="6.88671875" style="66" customWidth="1"/>
    <col min="5182" max="5183" width="11.44140625" style="66" hidden="1" customWidth="1"/>
    <col min="5184" max="5184" width="6.44140625" style="66" customWidth="1"/>
    <col min="5185" max="5186" width="11.44140625" style="66" hidden="1" customWidth="1"/>
    <col min="5187" max="5187" width="5.44140625" style="66" customWidth="1"/>
    <col min="5188" max="5189" width="11.44140625" style="66" hidden="1" customWidth="1"/>
    <col min="5190" max="5190" width="4.88671875" style="66" customWidth="1"/>
    <col min="5191" max="5198" width="11.44140625" style="66" hidden="1" customWidth="1"/>
    <col min="5199" max="5199" width="5.44140625" style="66" customWidth="1"/>
    <col min="5200" max="5204" width="11.44140625" style="66" hidden="1" customWidth="1"/>
    <col min="5205" max="5205" width="5.88671875" style="66" customWidth="1"/>
    <col min="5206" max="5207" width="11.44140625" style="66" hidden="1" customWidth="1"/>
    <col min="5208" max="5208" width="5.44140625" style="66" customWidth="1"/>
    <col min="5209" max="5210" width="11.44140625" style="66" hidden="1" customWidth="1"/>
    <col min="5211" max="5211" width="5.44140625" style="66" customWidth="1"/>
    <col min="5212" max="5213" width="11.44140625" style="66" hidden="1" customWidth="1"/>
    <col min="5214" max="5214" width="6" style="66" customWidth="1"/>
    <col min="5215" max="5219" width="11.44140625" style="66" hidden="1" customWidth="1"/>
    <col min="5220" max="5220" width="5" style="66" customWidth="1"/>
    <col min="5221" max="5228" width="11.44140625" style="66" hidden="1" customWidth="1"/>
    <col min="5229" max="5229" width="5" style="66" customWidth="1"/>
    <col min="5230" max="5230" width="11.44140625" style="66" hidden="1" customWidth="1"/>
    <col min="5231" max="5231" width="5" style="66" customWidth="1"/>
    <col min="5232" max="5232" width="9.44140625" style="66" customWidth="1"/>
    <col min="5233" max="5255" width="11.44140625" style="66" hidden="1" customWidth="1"/>
    <col min="5256" max="5256" width="7.109375" style="66" customWidth="1"/>
    <col min="5257" max="5258" width="11.44140625" style="66" hidden="1" customWidth="1"/>
    <col min="5259" max="5259" width="7.109375" style="66" customWidth="1"/>
    <col min="5260" max="5264" width="11.44140625" style="66" hidden="1" customWidth="1"/>
    <col min="5265" max="5265" width="7.109375" style="66" customWidth="1"/>
    <col min="5266" max="5275" width="11.44140625" style="66" hidden="1" customWidth="1"/>
    <col min="5276" max="5276" width="6.44140625" style="66" customWidth="1"/>
    <col min="5277" max="5328" width="11.44140625" style="66" hidden="1" customWidth="1"/>
    <col min="5329" max="5329" width="9" style="66" customWidth="1"/>
    <col min="5330" max="5331" width="11.44140625" style="66" hidden="1" customWidth="1"/>
    <col min="5332" max="5332" width="8.5546875" style="66" customWidth="1"/>
    <col min="5333" max="5334" width="11.44140625" style="66" hidden="1" customWidth="1"/>
    <col min="5335" max="5335" width="6.44140625" style="66" customWidth="1"/>
    <col min="5336" max="5337" width="11.44140625" style="66" hidden="1" customWidth="1"/>
    <col min="5338" max="5338" width="7" style="66" customWidth="1"/>
    <col min="5339" max="5340" width="11.44140625" style="66" hidden="1" customWidth="1"/>
    <col min="5341" max="5343" width="7" style="66" customWidth="1"/>
    <col min="5344" max="5345" width="11.44140625" style="66" hidden="1" customWidth="1"/>
    <col min="5346" max="5346" width="7.5546875" style="66" customWidth="1"/>
    <col min="5347" max="5348" width="11.44140625" style="66" hidden="1" customWidth="1"/>
    <col min="5349" max="5349" width="7" style="66" customWidth="1"/>
    <col min="5350" max="5351" width="11.44140625" style="66" hidden="1" customWidth="1"/>
    <col min="5352" max="5352" width="7" style="66" customWidth="1"/>
    <col min="5353" max="5354" width="11.44140625" style="66" hidden="1" customWidth="1"/>
    <col min="5355" max="5355" width="7" style="66" customWidth="1"/>
    <col min="5356" max="5356" width="11.44140625" style="66" hidden="1" customWidth="1"/>
    <col min="5357" max="5357" width="6.44140625" style="66" customWidth="1"/>
    <col min="5358" max="5367" width="11.44140625" style="66" hidden="1" customWidth="1"/>
    <col min="5368" max="5370" width="11.44140625" style="66" hidden="1"/>
    <col min="5371" max="5371" width="41.44140625" style="66" customWidth="1"/>
    <col min="5372" max="5372" width="6.44140625" style="66" customWidth="1"/>
    <col min="5373" max="5373" width="14.6640625" style="66" customWidth="1"/>
    <col min="5374" max="5374" width="11.44140625" style="66" customWidth="1"/>
    <col min="5375" max="5376" width="13" style="66" customWidth="1"/>
    <col min="5377" max="5386" width="9.44140625" style="66" customWidth="1"/>
    <col min="5387" max="5387" width="8.88671875" style="66" customWidth="1"/>
    <col min="5388" max="5388" width="9.44140625" style="66" customWidth="1"/>
    <col min="5389" max="5394" width="10.109375" style="66" customWidth="1"/>
    <col min="5395" max="5395" width="6.44140625" style="66" customWidth="1"/>
    <col min="5396" max="5396" width="6.88671875" style="66" customWidth="1"/>
    <col min="5397" max="5398" width="6.5546875" style="66" customWidth="1"/>
    <col min="5399" max="5399" width="6.33203125" style="66" customWidth="1"/>
    <col min="5400" max="5401" width="7.5546875" style="66" customWidth="1"/>
    <col min="5402" max="5402" width="14.5546875" style="66" customWidth="1"/>
    <col min="5403" max="5404" width="11.44140625" style="66" customWidth="1"/>
    <col min="5405" max="5405" width="51.6640625" style="66" customWidth="1"/>
    <col min="5406" max="5406" width="11" style="66" customWidth="1"/>
    <col min="5407" max="5407" width="24.5546875" style="66" customWidth="1"/>
    <col min="5408" max="5408" width="12.33203125" style="66" customWidth="1"/>
    <col min="5409" max="5409" width="18.6640625" style="66" customWidth="1"/>
    <col min="5410" max="5410" width="5" style="66" customWidth="1"/>
    <col min="5411" max="5412" width="11.44140625" style="66" hidden="1" customWidth="1"/>
    <col min="5413" max="5413" width="5" style="66" customWidth="1"/>
    <col min="5414" max="5415" width="11.44140625" style="66" hidden="1" customWidth="1"/>
    <col min="5416" max="5416" width="5" style="66" customWidth="1"/>
    <col min="5417" max="5418" width="11.44140625" style="66" hidden="1" customWidth="1"/>
    <col min="5419" max="5419" width="5" style="66" customWidth="1"/>
    <col min="5420" max="5421" width="11.44140625" style="66" hidden="1" customWidth="1"/>
    <col min="5422" max="5422" width="5" style="66" customWidth="1"/>
    <col min="5423" max="5424" width="11.44140625" style="66" hidden="1" customWidth="1"/>
    <col min="5425" max="5425" width="5" style="66" customWidth="1"/>
    <col min="5426" max="5427" width="11.44140625" style="66" hidden="1" customWidth="1"/>
    <col min="5428" max="5428" width="6.44140625" style="66" customWidth="1"/>
    <col min="5429" max="5436" width="11.44140625" style="66" hidden="1" customWidth="1"/>
    <col min="5437" max="5437" width="6.88671875" style="66" customWidth="1"/>
    <col min="5438" max="5439" width="11.44140625" style="66" hidden="1" customWidth="1"/>
    <col min="5440" max="5440" width="6.44140625" style="66" customWidth="1"/>
    <col min="5441" max="5442" width="11.44140625" style="66" hidden="1" customWidth="1"/>
    <col min="5443" max="5443" width="5.44140625" style="66" customWidth="1"/>
    <col min="5444" max="5445" width="11.44140625" style="66" hidden="1" customWidth="1"/>
    <col min="5446" max="5446" width="4.88671875" style="66" customWidth="1"/>
    <col min="5447" max="5454" width="11.44140625" style="66" hidden="1" customWidth="1"/>
    <col min="5455" max="5455" width="5.44140625" style="66" customWidth="1"/>
    <col min="5456" max="5460" width="11.44140625" style="66" hidden="1" customWidth="1"/>
    <col min="5461" max="5461" width="5.88671875" style="66" customWidth="1"/>
    <col min="5462" max="5463" width="11.44140625" style="66" hidden="1" customWidth="1"/>
    <col min="5464" max="5464" width="5.44140625" style="66" customWidth="1"/>
    <col min="5465" max="5466" width="11.44140625" style="66" hidden="1" customWidth="1"/>
    <col min="5467" max="5467" width="5.44140625" style="66" customWidth="1"/>
    <col min="5468" max="5469" width="11.44140625" style="66" hidden="1" customWidth="1"/>
    <col min="5470" max="5470" width="6" style="66" customWidth="1"/>
    <col min="5471" max="5475" width="11.44140625" style="66" hidden="1" customWidth="1"/>
    <col min="5476" max="5476" width="5" style="66" customWidth="1"/>
    <col min="5477" max="5484" width="11.44140625" style="66" hidden="1" customWidth="1"/>
    <col min="5485" max="5485" width="5" style="66" customWidth="1"/>
    <col min="5486" max="5486" width="11.44140625" style="66" hidden="1" customWidth="1"/>
    <col min="5487" max="5487" width="5" style="66" customWidth="1"/>
    <col min="5488" max="5488" width="9.44140625" style="66" customWidth="1"/>
    <col min="5489" max="5511" width="11.44140625" style="66" hidden="1" customWidth="1"/>
    <col min="5512" max="5512" width="7.109375" style="66" customWidth="1"/>
    <col min="5513" max="5514" width="11.44140625" style="66" hidden="1" customWidth="1"/>
    <col min="5515" max="5515" width="7.109375" style="66" customWidth="1"/>
    <col min="5516" max="5520" width="11.44140625" style="66" hidden="1" customWidth="1"/>
    <col min="5521" max="5521" width="7.109375" style="66" customWidth="1"/>
    <col min="5522" max="5531" width="11.44140625" style="66" hidden="1" customWidth="1"/>
    <col min="5532" max="5532" width="6.44140625" style="66" customWidth="1"/>
    <col min="5533" max="5584" width="11.44140625" style="66" hidden="1" customWidth="1"/>
    <col min="5585" max="5585" width="9" style="66" customWidth="1"/>
    <col min="5586" max="5587" width="11.44140625" style="66" hidden="1" customWidth="1"/>
    <col min="5588" max="5588" width="8.5546875" style="66" customWidth="1"/>
    <col min="5589" max="5590" width="11.44140625" style="66" hidden="1" customWidth="1"/>
    <col min="5591" max="5591" width="6.44140625" style="66" customWidth="1"/>
    <col min="5592" max="5593" width="11.44140625" style="66" hidden="1" customWidth="1"/>
    <col min="5594" max="5594" width="7" style="66" customWidth="1"/>
    <col min="5595" max="5596" width="11.44140625" style="66" hidden="1" customWidth="1"/>
    <col min="5597" max="5599" width="7" style="66" customWidth="1"/>
    <col min="5600" max="5601" width="11.44140625" style="66" hidden="1" customWidth="1"/>
    <col min="5602" max="5602" width="7.5546875" style="66" customWidth="1"/>
    <col min="5603" max="5604" width="11.44140625" style="66" hidden="1" customWidth="1"/>
    <col min="5605" max="5605" width="7" style="66" customWidth="1"/>
    <col min="5606" max="5607" width="11.44140625" style="66" hidden="1" customWidth="1"/>
    <col min="5608" max="5608" width="7" style="66" customWidth="1"/>
    <col min="5609" max="5610" width="11.44140625" style="66" hidden="1" customWidth="1"/>
    <col min="5611" max="5611" width="7" style="66" customWidth="1"/>
    <col min="5612" max="5612" width="11.44140625" style="66" hidden="1" customWidth="1"/>
    <col min="5613" max="5613" width="6.44140625" style="66" customWidth="1"/>
    <col min="5614" max="5623" width="11.44140625" style="66" hidden="1" customWidth="1"/>
    <col min="5624" max="5626" width="11.44140625" style="66" hidden="1"/>
    <col min="5627" max="5627" width="41.44140625" style="66" customWidth="1"/>
    <col min="5628" max="5628" width="6.44140625" style="66" customWidth="1"/>
    <col min="5629" max="5629" width="14.6640625" style="66" customWidth="1"/>
    <col min="5630" max="5630" width="11.44140625" style="66" customWidth="1"/>
    <col min="5631" max="5632" width="13" style="66" customWidth="1"/>
    <col min="5633" max="5642" width="9.44140625" style="66" customWidth="1"/>
    <col min="5643" max="5643" width="8.88671875" style="66" customWidth="1"/>
    <col min="5644" max="5644" width="9.44140625" style="66" customWidth="1"/>
    <col min="5645" max="5650" width="10.109375" style="66" customWidth="1"/>
    <col min="5651" max="5651" width="6.44140625" style="66" customWidth="1"/>
    <col min="5652" max="5652" width="6.88671875" style="66" customWidth="1"/>
    <col min="5653" max="5654" width="6.5546875" style="66" customWidth="1"/>
    <col min="5655" max="5655" width="6.33203125" style="66" customWidth="1"/>
    <col min="5656" max="5657" width="7.5546875" style="66" customWidth="1"/>
    <col min="5658" max="5658" width="14.5546875" style="66" customWidth="1"/>
    <col min="5659" max="5660" width="11.44140625" style="66" customWidth="1"/>
    <col min="5661" max="5661" width="51.6640625" style="66" customWidth="1"/>
    <col min="5662" max="5662" width="11" style="66" customWidth="1"/>
    <col min="5663" max="5663" width="24.5546875" style="66" customWidth="1"/>
    <col min="5664" max="5664" width="12.33203125" style="66" customWidth="1"/>
    <col min="5665" max="5665" width="18.6640625" style="66" customWidth="1"/>
    <col min="5666" max="5666" width="5" style="66" customWidth="1"/>
    <col min="5667" max="5668" width="11.44140625" style="66" hidden="1" customWidth="1"/>
    <col min="5669" max="5669" width="5" style="66" customWidth="1"/>
    <col min="5670" max="5671" width="11.44140625" style="66" hidden="1" customWidth="1"/>
    <col min="5672" max="5672" width="5" style="66" customWidth="1"/>
    <col min="5673" max="5674" width="11.44140625" style="66" hidden="1" customWidth="1"/>
    <col min="5675" max="5675" width="5" style="66" customWidth="1"/>
    <col min="5676" max="5677" width="11.44140625" style="66" hidden="1" customWidth="1"/>
    <col min="5678" max="5678" width="5" style="66" customWidth="1"/>
    <col min="5679" max="5680" width="11.44140625" style="66" hidden="1" customWidth="1"/>
    <col min="5681" max="5681" width="5" style="66" customWidth="1"/>
    <col min="5682" max="5683" width="11.44140625" style="66" hidden="1" customWidth="1"/>
    <col min="5684" max="5684" width="6.44140625" style="66" customWidth="1"/>
    <col min="5685" max="5692" width="11.44140625" style="66" hidden="1" customWidth="1"/>
    <col min="5693" max="5693" width="6.88671875" style="66" customWidth="1"/>
    <col min="5694" max="5695" width="11.44140625" style="66" hidden="1" customWidth="1"/>
    <col min="5696" max="5696" width="6.44140625" style="66" customWidth="1"/>
    <col min="5697" max="5698" width="11.44140625" style="66" hidden="1" customWidth="1"/>
    <col min="5699" max="5699" width="5.44140625" style="66" customWidth="1"/>
    <col min="5700" max="5701" width="11.44140625" style="66" hidden="1" customWidth="1"/>
    <col min="5702" max="5702" width="4.88671875" style="66" customWidth="1"/>
    <col min="5703" max="5710" width="11.44140625" style="66" hidden="1" customWidth="1"/>
    <col min="5711" max="5711" width="5.44140625" style="66" customWidth="1"/>
    <col min="5712" max="5716" width="11.44140625" style="66" hidden="1" customWidth="1"/>
    <col min="5717" max="5717" width="5.88671875" style="66" customWidth="1"/>
    <col min="5718" max="5719" width="11.44140625" style="66" hidden="1" customWidth="1"/>
    <col min="5720" max="5720" width="5.44140625" style="66" customWidth="1"/>
    <col min="5721" max="5722" width="11.44140625" style="66" hidden="1" customWidth="1"/>
    <col min="5723" max="5723" width="5.44140625" style="66" customWidth="1"/>
    <col min="5724" max="5725" width="11.44140625" style="66" hidden="1" customWidth="1"/>
    <col min="5726" max="5726" width="6" style="66" customWidth="1"/>
    <col min="5727" max="5731" width="11.44140625" style="66" hidden="1" customWidth="1"/>
    <col min="5732" max="5732" width="5" style="66" customWidth="1"/>
    <col min="5733" max="5740" width="11.44140625" style="66" hidden="1" customWidth="1"/>
    <col min="5741" max="5741" width="5" style="66" customWidth="1"/>
    <col min="5742" max="5742" width="11.44140625" style="66" hidden="1" customWidth="1"/>
    <col min="5743" max="5743" width="5" style="66" customWidth="1"/>
    <col min="5744" max="5744" width="9.44140625" style="66" customWidth="1"/>
    <col min="5745" max="5767" width="11.44140625" style="66" hidden="1" customWidth="1"/>
    <col min="5768" max="5768" width="7.109375" style="66" customWidth="1"/>
    <col min="5769" max="5770" width="11.44140625" style="66" hidden="1" customWidth="1"/>
    <col min="5771" max="5771" width="7.109375" style="66" customWidth="1"/>
    <col min="5772" max="5776" width="11.44140625" style="66" hidden="1" customWidth="1"/>
    <col min="5777" max="5777" width="7.109375" style="66" customWidth="1"/>
    <col min="5778" max="5787" width="11.44140625" style="66" hidden="1" customWidth="1"/>
    <col min="5788" max="5788" width="6.44140625" style="66" customWidth="1"/>
    <col min="5789" max="5840" width="11.44140625" style="66" hidden="1" customWidth="1"/>
    <col min="5841" max="5841" width="9" style="66" customWidth="1"/>
    <col min="5842" max="5843" width="11.44140625" style="66" hidden="1" customWidth="1"/>
    <col min="5844" max="5844" width="8.5546875" style="66" customWidth="1"/>
    <col min="5845" max="5846" width="11.44140625" style="66" hidden="1" customWidth="1"/>
    <col min="5847" max="5847" width="6.44140625" style="66" customWidth="1"/>
    <col min="5848" max="5849" width="11.44140625" style="66" hidden="1" customWidth="1"/>
    <col min="5850" max="5850" width="7" style="66" customWidth="1"/>
    <col min="5851" max="5852" width="11.44140625" style="66" hidden="1" customWidth="1"/>
    <col min="5853" max="5855" width="7" style="66" customWidth="1"/>
    <col min="5856" max="5857" width="11.44140625" style="66" hidden="1" customWidth="1"/>
    <col min="5858" max="5858" width="7.5546875" style="66" customWidth="1"/>
    <col min="5859" max="5860" width="11.44140625" style="66" hidden="1" customWidth="1"/>
    <col min="5861" max="5861" width="7" style="66" customWidth="1"/>
    <col min="5862" max="5863" width="11.44140625" style="66" hidden="1" customWidth="1"/>
    <col min="5864" max="5864" width="7" style="66" customWidth="1"/>
    <col min="5865" max="5866" width="11.44140625" style="66" hidden="1" customWidth="1"/>
    <col min="5867" max="5867" width="7" style="66" customWidth="1"/>
    <col min="5868" max="5868" width="11.44140625" style="66" hidden="1" customWidth="1"/>
    <col min="5869" max="5869" width="6.44140625" style="66" customWidth="1"/>
    <col min="5870" max="5879" width="11.44140625" style="66" hidden="1" customWidth="1"/>
    <col min="5880" max="5882" width="11.44140625" style="66" hidden="1"/>
    <col min="5883" max="5883" width="41.44140625" style="66" customWidth="1"/>
    <col min="5884" max="5884" width="6.44140625" style="66" customWidth="1"/>
    <col min="5885" max="5885" width="14.6640625" style="66" customWidth="1"/>
    <col min="5886" max="5886" width="11.44140625" style="66" customWidth="1"/>
    <col min="5887" max="5888" width="13" style="66" customWidth="1"/>
    <col min="5889" max="5898" width="9.44140625" style="66" customWidth="1"/>
    <col min="5899" max="5899" width="8.88671875" style="66" customWidth="1"/>
    <col min="5900" max="5900" width="9.44140625" style="66" customWidth="1"/>
    <col min="5901" max="5906" width="10.109375" style="66" customWidth="1"/>
    <col min="5907" max="5907" width="6.44140625" style="66" customWidth="1"/>
    <col min="5908" max="5908" width="6.88671875" style="66" customWidth="1"/>
    <col min="5909" max="5910" width="6.5546875" style="66" customWidth="1"/>
    <col min="5911" max="5911" width="6.33203125" style="66" customWidth="1"/>
    <col min="5912" max="5913" width="7.5546875" style="66" customWidth="1"/>
    <col min="5914" max="5914" width="14.5546875" style="66" customWidth="1"/>
    <col min="5915" max="5916" width="11.44140625" style="66" customWidth="1"/>
    <col min="5917" max="5917" width="51.6640625" style="66" customWidth="1"/>
    <col min="5918" max="5918" width="11" style="66" customWidth="1"/>
    <col min="5919" max="5919" width="24.5546875" style="66" customWidth="1"/>
    <col min="5920" max="5920" width="12.33203125" style="66" customWidth="1"/>
    <col min="5921" max="5921" width="18.6640625" style="66" customWidth="1"/>
    <col min="5922" max="5922" width="5" style="66" customWidth="1"/>
    <col min="5923" max="5924" width="11.44140625" style="66" hidden="1" customWidth="1"/>
    <col min="5925" max="5925" width="5" style="66" customWidth="1"/>
    <col min="5926" max="5927" width="11.44140625" style="66" hidden="1" customWidth="1"/>
    <col min="5928" max="5928" width="5" style="66" customWidth="1"/>
    <col min="5929" max="5930" width="11.44140625" style="66" hidden="1" customWidth="1"/>
    <col min="5931" max="5931" width="5" style="66" customWidth="1"/>
    <col min="5932" max="5933" width="11.44140625" style="66" hidden="1" customWidth="1"/>
    <col min="5934" max="5934" width="5" style="66" customWidth="1"/>
    <col min="5935" max="5936" width="11.44140625" style="66" hidden="1" customWidth="1"/>
    <col min="5937" max="5937" width="5" style="66" customWidth="1"/>
    <col min="5938" max="5939" width="11.44140625" style="66" hidden="1" customWidth="1"/>
    <col min="5940" max="5940" width="6.44140625" style="66" customWidth="1"/>
    <col min="5941" max="5948" width="11.44140625" style="66" hidden="1" customWidth="1"/>
    <col min="5949" max="5949" width="6.88671875" style="66" customWidth="1"/>
    <col min="5950" max="5951" width="11.44140625" style="66" hidden="1" customWidth="1"/>
    <col min="5952" max="5952" width="6.44140625" style="66" customWidth="1"/>
    <col min="5953" max="5954" width="11.44140625" style="66" hidden="1" customWidth="1"/>
    <col min="5955" max="5955" width="5.44140625" style="66" customWidth="1"/>
    <col min="5956" max="5957" width="11.44140625" style="66" hidden="1" customWidth="1"/>
    <col min="5958" max="5958" width="4.88671875" style="66" customWidth="1"/>
    <col min="5959" max="5966" width="11.44140625" style="66" hidden="1" customWidth="1"/>
    <col min="5967" max="5967" width="5.44140625" style="66" customWidth="1"/>
    <col min="5968" max="5972" width="11.44140625" style="66" hidden="1" customWidth="1"/>
    <col min="5973" max="5973" width="5.88671875" style="66" customWidth="1"/>
    <col min="5974" max="5975" width="11.44140625" style="66" hidden="1" customWidth="1"/>
    <col min="5976" max="5976" width="5.44140625" style="66" customWidth="1"/>
    <col min="5977" max="5978" width="11.44140625" style="66" hidden="1" customWidth="1"/>
    <col min="5979" max="5979" width="5.44140625" style="66" customWidth="1"/>
    <col min="5980" max="5981" width="11.44140625" style="66" hidden="1" customWidth="1"/>
    <col min="5982" max="5982" width="6" style="66" customWidth="1"/>
    <col min="5983" max="5987" width="11.44140625" style="66" hidden="1" customWidth="1"/>
    <col min="5988" max="5988" width="5" style="66" customWidth="1"/>
    <col min="5989" max="5996" width="11.44140625" style="66" hidden="1" customWidth="1"/>
    <col min="5997" max="5997" width="5" style="66" customWidth="1"/>
    <col min="5998" max="5998" width="11.44140625" style="66" hidden="1" customWidth="1"/>
    <col min="5999" max="5999" width="5" style="66" customWidth="1"/>
    <col min="6000" max="6000" width="9.44140625" style="66" customWidth="1"/>
    <col min="6001" max="6023" width="11.44140625" style="66" hidden="1" customWidth="1"/>
    <col min="6024" max="6024" width="7.109375" style="66" customWidth="1"/>
    <col min="6025" max="6026" width="11.44140625" style="66" hidden="1" customWidth="1"/>
    <col min="6027" max="6027" width="7.109375" style="66" customWidth="1"/>
    <col min="6028" max="6032" width="11.44140625" style="66" hidden="1" customWidth="1"/>
    <col min="6033" max="6033" width="7.109375" style="66" customWidth="1"/>
    <col min="6034" max="6043" width="11.44140625" style="66" hidden="1" customWidth="1"/>
    <col min="6044" max="6044" width="6.44140625" style="66" customWidth="1"/>
    <col min="6045" max="6096" width="11.44140625" style="66" hidden="1" customWidth="1"/>
    <col min="6097" max="6097" width="9" style="66" customWidth="1"/>
    <col min="6098" max="6099" width="11.44140625" style="66" hidden="1" customWidth="1"/>
    <col min="6100" max="6100" width="8.5546875" style="66" customWidth="1"/>
    <col min="6101" max="6102" width="11.44140625" style="66" hidden="1" customWidth="1"/>
    <col min="6103" max="6103" width="6.44140625" style="66" customWidth="1"/>
    <col min="6104" max="6105" width="11.44140625" style="66" hidden="1" customWidth="1"/>
    <col min="6106" max="6106" width="7" style="66" customWidth="1"/>
    <col min="6107" max="6108" width="11.44140625" style="66" hidden="1" customWidth="1"/>
    <col min="6109" max="6111" width="7" style="66" customWidth="1"/>
    <col min="6112" max="6113" width="11.44140625" style="66" hidden="1" customWidth="1"/>
    <col min="6114" max="6114" width="7.5546875" style="66" customWidth="1"/>
    <col min="6115" max="6116" width="11.44140625" style="66" hidden="1" customWidth="1"/>
    <col min="6117" max="6117" width="7" style="66" customWidth="1"/>
    <col min="6118" max="6119" width="11.44140625" style="66" hidden="1" customWidth="1"/>
    <col min="6120" max="6120" width="7" style="66" customWidth="1"/>
    <col min="6121" max="6122" width="11.44140625" style="66" hidden="1" customWidth="1"/>
    <col min="6123" max="6123" width="7" style="66" customWidth="1"/>
    <col min="6124" max="6124" width="11.44140625" style="66" hidden="1" customWidth="1"/>
    <col min="6125" max="6125" width="6.44140625" style="66" customWidth="1"/>
    <col min="6126" max="6135" width="11.44140625" style="66" hidden="1" customWidth="1"/>
    <col min="6136" max="6138" width="11.44140625" style="66" hidden="1"/>
    <col min="6139" max="6139" width="41.44140625" style="66" customWidth="1"/>
    <col min="6140" max="6140" width="6.44140625" style="66" customWidth="1"/>
    <col min="6141" max="6141" width="14.6640625" style="66" customWidth="1"/>
    <col min="6142" max="6142" width="11.44140625" style="66" customWidth="1"/>
    <col min="6143" max="6144" width="13" style="66" customWidth="1"/>
    <col min="6145" max="6154" width="9.44140625" style="66" customWidth="1"/>
    <col min="6155" max="6155" width="8.88671875" style="66" customWidth="1"/>
    <col min="6156" max="6156" width="9.44140625" style="66" customWidth="1"/>
    <col min="6157" max="6162" width="10.109375" style="66" customWidth="1"/>
    <col min="6163" max="6163" width="6.44140625" style="66" customWidth="1"/>
    <col min="6164" max="6164" width="6.88671875" style="66" customWidth="1"/>
    <col min="6165" max="6166" width="6.5546875" style="66" customWidth="1"/>
    <col min="6167" max="6167" width="6.33203125" style="66" customWidth="1"/>
    <col min="6168" max="6169" width="7.5546875" style="66" customWidth="1"/>
    <col min="6170" max="6170" width="14.5546875" style="66" customWidth="1"/>
    <col min="6171" max="6172" width="11.44140625" style="66" customWidth="1"/>
    <col min="6173" max="6173" width="51.6640625" style="66" customWidth="1"/>
    <col min="6174" max="6174" width="11" style="66" customWidth="1"/>
    <col min="6175" max="6175" width="24.5546875" style="66" customWidth="1"/>
    <col min="6176" max="6176" width="12.33203125" style="66" customWidth="1"/>
    <col min="6177" max="6177" width="18.6640625" style="66" customWidth="1"/>
    <col min="6178" max="6178" width="5" style="66" customWidth="1"/>
    <col min="6179" max="6180" width="11.44140625" style="66" hidden="1" customWidth="1"/>
    <col min="6181" max="6181" width="5" style="66" customWidth="1"/>
    <col min="6182" max="6183" width="11.44140625" style="66" hidden="1" customWidth="1"/>
    <col min="6184" max="6184" width="5" style="66" customWidth="1"/>
    <col min="6185" max="6186" width="11.44140625" style="66" hidden="1" customWidth="1"/>
    <col min="6187" max="6187" width="5" style="66" customWidth="1"/>
    <col min="6188" max="6189" width="11.44140625" style="66" hidden="1" customWidth="1"/>
    <col min="6190" max="6190" width="5" style="66" customWidth="1"/>
    <col min="6191" max="6192" width="11.44140625" style="66" hidden="1" customWidth="1"/>
    <col min="6193" max="6193" width="5" style="66" customWidth="1"/>
    <col min="6194" max="6195" width="11.44140625" style="66" hidden="1" customWidth="1"/>
    <col min="6196" max="6196" width="6.44140625" style="66" customWidth="1"/>
    <col min="6197" max="6204" width="11.44140625" style="66" hidden="1" customWidth="1"/>
    <col min="6205" max="6205" width="6.88671875" style="66" customWidth="1"/>
    <col min="6206" max="6207" width="11.44140625" style="66" hidden="1" customWidth="1"/>
    <col min="6208" max="6208" width="6.44140625" style="66" customWidth="1"/>
    <col min="6209" max="6210" width="11.44140625" style="66" hidden="1" customWidth="1"/>
    <col min="6211" max="6211" width="5.44140625" style="66" customWidth="1"/>
    <col min="6212" max="6213" width="11.44140625" style="66" hidden="1" customWidth="1"/>
    <col min="6214" max="6214" width="4.88671875" style="66" customWidth="1"/>
    <col min="6215" max="6222" width="11.44140625" style="66" hidden="1" customWidth="1"/>
    <col min="6223" max="6223" width="5.44140625" style="66" customWidth="1"/>
    <col min="6224" max="6228" width="11.44140625" style="66" hidden="1" customWidth="1"/>
    <col min="6229" max="6229" width="5.88671875" style="66" customWidth="1"/>
    <col min="6230" max="6231" width="11.44140625" style="66" hidden="1" customWidth="1"/>
    <col min="6232" max="6232" width="5.44140625" style="66" customWidth="1"/>
    <col min="6233" max="6234" width="11.44140625" style="66" hidden="1" customWidth="1"/>
    <col min="6235" max="6235" width="5.44140625" style="66" customWidth="1"/>
    <col min="6236" max="6237" width="11.44140625" style="66" hidden="1" customWidth="1"/>
    <col min="6238" max="6238" width="6" style="66" customWidth="1"/>
    <col min="6239" max="6243" width="11.44140625" style="66" hidden="1" customWidth="1"/>
    <col min="6244" max="6244" width="5" style="66" customWidth="1"/>
    <col min="6245" max="6252" width="11.44140625" style="66" hidden="1" customWidth="1"/>
    <col min="6253" max="6253" width="5" style="66" customWidth="1"/>
    <col min="6254" max="6254" width="11.44140625" style="66" hidden="1" customWidth="1"/>
    <col min="6255" max="6255" width="5" style="66" customWidth="1"/>
    <col min="6256" max="6256" width="9.44140625" style="66" customWidth="1"/>
    <col min="6257" max="6279" width="11.44140625" style="66" hidden="1" customWidth="1"/>
    <col min="6280" max="6280" width="7.109375" style="66" customWidth="1"/>
    <col min="6281" max="6282" width="11.44140625" style="66" hidden="1" customWidth="1"/>
    <col min="6283" max="6283" width="7.109375" style="66" customWidth="1"/>
    <col min="6284" max="6288" width="11.44140625" style="66" hidden="1" customWidth="1"/>
    <col min="6289" max="6289" width="7.109375" style="66" customWidth="1"/>
    <col min="6290" max="6299" width="11.44140625" style="66" hidden="1" customWidth="1"/>
    <col min="6300" max="6300" width="6.44140625" style="66" customWidth="1"/>
    <col min="6301" max="6352" width="11.44140625" style="66" hidden="1" customWidth="1"/>
    <col min="6353" max="6353" width="9" style="66" customWidth="1"/>
    <col min="6354" max="6355" width="11.44140625" style="66" hidden="1" customWidth="1"/>
    <col min="6356" max="6356" width="8.5546875" style="66" customWidth="1"/>
    <col min="6357" max="6358" width="11.44140625" style="66" hidden="1" customWidth="1"/>
    <col min="6359" max="6359" width="6.44140625" style="66" customWidth="1"/>
    <col min="6360" max="6361" width="11.44140625" style="66" hidden="1" customWidth="1"/>
    <col min="6362" max="6362" width="7" style="66" customWidth="1"/>
    <col min="6363" max="6364" width="11.44140625" style="66" hidden="1" customWidth="1"/>
    <col min="6365" max="6367" width="7" style="66" customWidth="1"/>
    <col min="6368" max="6369" width="11.44140625" style="66" hidden="1" customWidth="1"/>
    <col min="6370" max="6370" width="7.5546875" style="66" customWidth="1"/>
    <col min="6371" max="6372" width="11.44140625" style="66" hidden="1" customWidth="1"/>
    <col min="6373" max="6373" width="7" style="66" customWidth="1"/>
    <col min="6374" max="6375" width="11.44140625" style="66" hidden="1" customWidth="1"/>
    <col min="6376" max="6376" width="7" style="66" customWidth="1"/>
    <col min="6377" max="6378" width="11.44140625" style="66" hidden="1" customWidth="1"/>
    <col min="6379" max="6379" width="7" style="66" customWidth="1"/>
    <col min="6380" max="6380" width="11.44140625" style="66" hidden="1" customWidth="1"/>
    <col min="6381" max="6381" width="6.44140625" style="66" customWidth="1"/>
    <col min="6382" max="6391" width="11.44140625" style="66" hidden="1" customWidth="1"/>
    <col min="6392" max="6394" width="11.44140625" style="66" hidden="1"/>
    <col min="6395" max="6395" width="41.44140625" style="66" customWidth="1"/>
    <col min="6396" max="6396" width="6.44140625" style="66" customWidth="1"/>
    <col min="6397" max="6397" width="14.6640625" style="66" customWidth="1"/>
    <col min="6398" max="6398" width="11.44140625" style="66" customWidth="1"/>
    <col min="6399" max="6400" width="13" style="66" customWidth="1"/>
    <col min="6401" max="6410" width="9.44140625" style="66" customWidth="1"/>
    <col min="6411" max="6411" width="8.88671875" style="66" customWidth="1"/>
    <col min="6412" max="6412" width="9.44140625" style="66" customWidth="1"/>
    <col min="6413" max="6418" width="10.109375" style="66" customWidth="1"/>
    <col min="6419" max="6419" width="6.44140625" style="66" customWidth="1"/>
    <col min="6420" max="6420" width="6.88671875" style="66" customWidth="1"/>
    <col min="6421" max="6422" width="6.5546875" style="66" customWidth="1"/>
    <col min="6423" max="6423" width="6.33203125" style="66" customWidth="1"/>
    <col min="6424" max="6425" width="7.5546875" style="66" customWidth="1"/>
    <col min="6426" max="6426" width="14.5546875" style="66" customWidth="1"/>
    <col min="6427" max="6428" width="11.44140625" style="66" customWidth="1"/>
    <col min="6429" max="6429" width="51.6640625" style="66" customWidth="1"/>
    <col min="6430" max="6430" width="11" style="66" customWidth="1"/>
    <col min="6431" max="6431" width="24.5546875" style="66" customWidth="1"/>
    <col min="6432" max="6432" width="12.33203125" style="66" customWidth="1"/>
    <col min="6433" max="6433" width="18.6640625" style="66" customWidth="1"/>
    <col min="6434" max="6434" width="5" style="66" customWidth="1"/>
    <col min="6435" max="6436" width="11.44140625" style="66" hidden="1" customWidth="1"/>
    <col min="6437" max="6437" width="5" style="66" customWidth="1"/>
    <col min="6438" max="6439" width="11.44140625" style="66" hidden="1" customWidth="1"/>
    <col min="6440" max="6440" width="5" style="66" customWidth="1"/>
    <col min="6441" max="6442" width="11.44140625" style="66" hidden="1" customWidth="1"/>
    <col min="6443" max="6443" width="5" style="66" customWidth="1"/>
    <col min="6444" max="6445" width="11.44140625" style="66" hidden="1" customWidth="1"/>
    <col min="6446" max="6446" width="5" style="66" customWidth="1"/>
    <col min="6447" max="6448" width="11.44140625" style="66" hidden="1" customWidth="1"/>
    <col min="6449" max="6449" width="5" style="66" customWidth="1"/>
    <col min="6450" max="6451" width="11.44140625" style="66" hidden="1" customWidth="1"/>
    <col min="6452" max="6452" width="6.44140625" style="66" customWidth="1"/>
    <col min="6453" max="6460" width="11.44140625" style="66" hidden="1" customWidth="1"/>
    <col min="6461" max="6461" width="6.88671875" style="66" customWidth="1"/>
    <col min="6462" max="6463" width="11.44140625" style="66" hidden="1" customWidth="1"/>
    <col min="6464" max="6464" width="6.44140625" style="66" customWidth="1"/>
    <col min="6465" max="6466" width="11.44140625" style="66" hidden="1" customWidth="1"/>
    <col min="6467" max="6467" width="5.44140625" style="66" customWidth="1"/>
    <col min="6468" max="6469" width="11.44140625" style="66" hidden="1" customWidth="1"/>
    <col min="6470" max="6470" width="4.88671875" style="66" customWidth="1"/>
    <col min="6471" max="6478" width="11.44140625" style="66" hidden="1" customWidth="1"/>
    <col min="6479" max="6479" width="5.44140625" style="66" customWidth="1"/>
    <col min="6480" max="6484" width="11.44140625" style="66" hidden="1" customWidth="1"/>
    <col min="6485" max="6485" width="5.88671875" style="66" customWidth="1"/>
    <col min="6486" max="6487" width="11.44140625" style="66" hidden="1" customWidth="1"/>
    <col min="6488" max="6488" width="5.44140625" style="66" customWidth="1"/>
    <col min="6489" max="6490" width="11.44140625" style="66" hidden="1" customWidth="1"/>
    <col min="6491" max="6491" width="5.44140625" style="66" customWidth="1"/>
    <col min="6492" max="6493" width="11.44140625" style="66" hidden="1" customWidth="1"/>
    <col min="6494" max="6494" width="6" style="66" customWidth="1"/>
    <col min="6495" max="6499" width="11.44140625" style="66" hidden="1" customWidth="1"/>
    <col min="6500" max="6500" width="5" style="66" customWidth="1"/>
    <col min="6501" max="6508" width="11.44140625" style="66" hidden="1" customWidth="1"/>
    <col min="6509" max="6509" width="5" style="66" customWidth="1"/>
    <col min="6510" max="6510" width="11.44140625" style="66" hidden="1" customWidth="1"/>
    <col min="6511" max="6511" width="5" style="66" customWidth="1"/>
    <col min="6512" max="6512" width="9.44140625" style="66" customWidth="1"/>
    <col min="6513" max="6535" width="11.44140625" style="66" hidden="1" customWidth="1"/>
    <col min="6536" max="6536" width="7.109375" style="66" customWidth="1"/>
    <col min="6537" max="6538" width="11.44140625" style="66" hidden="1" customWidth="1"/>
    <col min="6539" max="6539" width="7.109375" style="66" customWidth="1"/>
    <col min="6540" max="6544" width="11.44140625" style="66" hidden="1" customWidth="1"/>
    <col min="6545" max="6545" width="7.109375" style="66" customWidth="1"/>
    <col min="6546" max="6555" width="11.44140625" style="66" hidden="1" customWidth="1"/>
    <col min="6556" max="6556" width="6.44140625" style="66" customWidth="1"/>
    <col min="6557" max="6608" width="11.44140625" style="66" hidden="1" customWidth="1"/>
    <col min="6609" max="6609" width="9" style="66" customWidth="1"/>
    <col min="6610" max="6611" width="11.44140625" style="66" hidden="1" customWidth="1"/>
    <col min="6612" max="6612" width="8.5546875" style="66" customWidth="1"/>
    <col min="6613" max="6614" width="11.44140625" style="66" hidden="1" customWidth="1"/>
    <col min="6615" max="6615" width="6.44140625" style="66" customWidth="1"/>
    <col min="6616" max="6617" width="11.44140625" style="66" hidden="1" customWidth="1"/>
    <col min="6618" max="6618" width="7" style="66" customWidth="1"/>
    <col min="6619" max="6620" width="11.44140625" style="66" hidden="1" customWidth="1"/>
    <col min="6621" max="6623" width="7" style="66" customWidth="1"/>
    <col min="6624" max="6625" width="11.44140625" style="66" hidden="1" customWidth="1"/>
    <col min="6626" max="6626" width="7.5546875" style="66" customWidth="1"/>
    <col min="6627" max="6628" width="11.44140625" style="66" hidden="1" customWidth="1"/>
    <col min="6629" max="6629" width="7" style="66" customWidth="1"/>
    <col min="6630" max="6631" width="11.44140625" style="66" hidden="1" customWidth="1"/>
    <col min="6632" max="6632" width="7" style="66" customWidth="1"/>
    <col min="6633" max="6634" width="11.44140625" style="66" hidden="1" customWidth="1"/>
    <col min="6635" max="6635" width="7" style="66" customWidth="1"/>
    <col min="6636" max="6636" width="11.44140625" style="66" hidden="1" customWidth="1"/>
    <col min="6637" max="6637" width="6.44140625" style="66" customWidth="1"/>
    <col min="6638" max="6647" width="11.44140625" style="66" hidden="1" customWidth="1"/>
    <col min="6648" max="6650" width="11.44140625" style="66" hidden="1"/>
    <col min="6651" max="6651" width="41.44140625" style="66" customWidth="1"/>
    <col min="6652" max="6652" width="6.44140625" style="66" customWidth="1"/>
    <col min="6653" max="6653" width="14.6640625" style="66" customWidth="1"/>
    <col min="6654" max="6654" width="11.44140625" style="66" customWidth="1"/>
    <col min="6655" max="6656" width="13" style="66" customWidth="1"/>
    <col min="6657" max="6666" width="9.44140625" style="66" customWidth="1"/>
    <col min="6667" max="6667" width="8.88671875" style="66" customWidth="1"/>
    <col min="6668" max="6668" width="9.44140625" style="66" customWidth="1"/>
    <col min="6669" max="6674" width="10.109375" style="66" customWidth="1"/>
    <col min="6675" max="6675" width="6.44140625" style="66" customWidth="1"/>
    <col min="6676" max="6676" width="6.88671875" style="66" customWidth="1"/>
    <col min="6677" max="6678" width="6.5546875" style="66" customWidth="1"/>
    <col min="6679" max="6679" width="6.33203125" style="66" customWidth="1"/>
    <col min="6680" max="6681" width="7.5546875" style="66" customWidth="1"/>
    <col min="6682" max="6682" width="14.5546875" style="66" customWidth="1"/>
    <col min="6683" max="6684" width="11.44140625" style="66" customWidth="1"/>
    <col min="6685" max="6685" width="51.6640625" style="66" customWidth="1"/>
    <col min="6686" max="6686" width="11" style="66" customWidth="1"/>
    <col min="6687" max="6687" width="24.5546875" style="66" customWidth="1"/>
    <col min="6688" max="6688" width="12.33203125" style="66" customWidth="1"/>
    <col min="6689" max="6689" width="18.6640625" style="66" customWidth="1"/>
    <col min="6690" max="6690" width="5" style="66" customWidth="1"/>
    <col min="6691" max="6692" width="11.44140625" style="66" hidden="1" customWidth="1"/>
    <col min="6693" max="6693" width="5" style="66" customWidth="1"/>
    <col min="6694" max="6695" width="11.44140625" style="66" hidden="1" customWidth="1"/>
    <col min="6696" max="6696" width="5" style="66" customWidth="1"/>
    <col min="6697" max="6698" width="11.44140625" style="66" hidden="1" customWidth="1"/>
    <col min="6699" max="6699" width="5" style="66" customWidth="1"/>
    <col min="6700" max="6701" width="11.44140625" style="66" hidden="1" customWidth="1"/>
    <col min="6702" max="6702" width="5" style="66" customWidth="1"/>
    <col min="6703" max="6704" width="11.44140625" style="66" hidden="1" customWidth="1"/>
    <col min="6705" max="6705" width="5" style="66" customWidth="1"/>
    <col min="6706" max="6707" width="11.44140625" style="66" hidden="1" customWidth="1"/>
    <col min="6708" max="6708" width="6.44140625" style="66" customWidth="1"/>
    <col min="6709" max="6716" width="11.44140625" style="66" hidden="1" customWidth="1"/>
    <col min="6717" max="6717" width="6.88671875" style="66" customWidth="1"/>
    <col min="6718" max="6719" width="11.44140625" style="66" hidden="1" customWidth="1"/>
    <col min="6720" max="6720" width="6.44140625" style="66" customWidth="1"/>
    <col min="6721" max="6722" width="11.44140625" style="66" hidden="1" customWidth="1"/>
    <col min="6723" max="6723" width="5.44140625" style="66" customWidth="1"/>
    <col min="6724" max="6725" width="11.44140625" style="66" hidden="1" customWidth="1"/>
    <col min="6726" max="6726" width="4.88671875" style="66" customWidth="1"/>
    <col min="6727" max="6734" width="11.44140625" style="66" hidden="1" customWidth="1"/>
    <col min="6735" max="6735" width="5.44140625" style="66" customWidth="1"/>
    <col min="6736" max="6740" width="11.44140625" style="66" hidden="1" customWidth="1"/>
    <col min="6741" max="6741" width="5.88671875" style="66" customWidth="1"/>
    <col min="6742" max="6743" width="11.44140625" style="66" hidden="1" customWidth="1"/>
    <col min="6744" max="6744" width="5.44140625" style="66" customWidth="1"/>
    <col min="6745" max="6746" width="11.44140625" style="66" hidden="1" customWidth="1"/>
    <col min="6747" max="6747" width="5.44140625" style="66" customWidth="1"/>
    <col min="6748" max="6749" width="11.44140625" style="66" hidden="1" customWidth="1"/>
    <col min="6750" max="6750" width="6" style="66" customWidth="1"/>
    <col min="6751" max="6755" width="11.44140625" style="66" hidden="1" customWidth="1"/>
    <col min="6756" max="6756" width="5" style="66" customWidth="1"/>
    <col min="6757" max="6764" width="11.44140625" style="66" hidden="1" customWidth="1"/>
    <col min="6765" max="6765" width="5" style="66" customWidth="1"/>
    <col min="6766" max="6766" width="11.44140625" style="66" hidden="1" customWidth="1"/>
    <col min="6767" max="6767" width="5" style="66" customWidth="1"/>
    <col min="6768" max="6768" width="9.44140625" style="66" customWidth="1"/>
    <col min="6769" max="6791" width="11.44140625" style="66" hidden="1" customWidth="1"/>
    <col min="6792" max="6792" width="7.109375" style="66" customWidth="1"/>
    <col min="6793" max="6794" width="11.44140625" style="66" hidden="1" customWidth="1"/>
    <col min="6795" max="6795" width="7.109375" style="66" customWidth="1"/>
    <col min="6796" max="6800" width="11.44140625" style="66" hidden="1" customWidth="1"/>
    <col min="6801" max="6801" width="7.109375" style="66" customWidth="1"/>
    <col min="6802" max="6811" width="11.44140625" style="66" hidden="1" customWidth="1"/>
    <col min="6812" max="6812" width="6.44140625" style="66" customWidth="1"/>
    <col min="6813" max="6864" width="11.44140625" style="66" hidden="1" customWidth="1"/>
    <col min="6865" max="6865" width="9" style="66" customWidth="1"/>
    <col min="6866" max="6867" width="11.44140625" style="66" hidden="1" customWidth="1"/>
    <col min="6868" max="6868" width="8.5546875" style="66" customWidth="1"/>
    <col min="6869" max="6870" width="11.44140625" style="66" hidden="1" customWidth="1"/>
    <col min="6871" max="6871" width="6.44140625" style="66" customWidth="1"/>
    <col min="6872" max="6873" width="11.44140625" style="66" hidden="1" customWidth="1"/>
    <col min="6874" max="6874" width="7" style="66" customWidth="1"/>
    <col min="6875" max="6876" width="11.44140625" style="66" hidden="1" customWidth="1"/>
    <col min="6877" max="6879" width="7" style="66" customWidth="1"/>
    <col min="6880" max="6881" width="11.44140625" style="66" hidden="1" customWidth="1"/>
    <col min="6882" max="6882" width="7.5546875" style="66" customWidth="1"/>
    <col min="6883" max="6884" width="11.44140625" style="66" hidden="1" customWidth="1"/>
    <col min="6885" max="6885" width="7" style="66" customWidth="1"/>
    <col min="6886" max="6887" width="11.44140625" style="66" hidden="1" customWidth="1"/>
    <col min="6888" max="6888" width="7" style="66" customWidth="1"/>
    <col min="6889" max="6890" width="11.44140625" style="66" hidden="1" customWidth="1"/>
    <col min="6891" max="6891" width="7" style="66" customWidth="1"/>
    <col min="6892" max="6892" width="11.44140625" style="66" hidden="1" customWidth="1"/>
    <col min="6893" max="6893" width="6.44140625" style="66" customWidth="1"/>
    <col min="6894" max="6903" width="11.44140625" style="66" hidden="1" customWidth="1"/>
    <col min="6904" max="6906" width="11.44140625" style="66" hidden="1"/>
    <col min="6907" max="6907" width="41.44140625" style="66" customWidth="1"/>
    <col min="6908" max="6908" width="6.44140625" style="66" customWidth="1"/>
    <col min="6909" max="6909" width="14.6640625" style="66" customWidth="1"/>
    <col min="6910" max="6910" width="11.44140625" style="66" customWidth="1"/>
    <col min="6911" max="6912" width="13" style="66" customWidth="1"/>
    <col min="6913" max="6922" width="9.44140625" style="66" customWidth="1"/>
    <col min="6923" max="6923" width="8.88671875" style="66" customWidth="1"/>
    <col min="6924" max="6924" width="9.44140625" style="66" customWidth="1"/>
    <col min="6925" max="6930" width="10.109375" style="66" customWidth="1"/>
    <col min="6931" max="6931" width="6.44140625" style="66" customWidth="1"/>
    <col min="6932" max="6932" width="6.88671875" style="66" customWidth="1"/>
    <col min="6933" max="6934" width="6.5546875" style="66" customWidth="1"/>
    <col min="6935" max="6935" width="6.33203125" style="66" customWidth="1"/>
    <col min="6936" max="6937" width="7.5546875" style="66" customWidth="1"/>
    <col min="6938" max="6938" width="14.5546875" style="66" customWidth="1"/>
    <col min="6939" max="6940" width="11.44140625" style="66" customWidth="1"/>
    <col min="6941" max="6941" width="51.6640625" style="66" customWidth="1"/>
    <col min="6942" max="6942" width="11" style="66" customWidth="1"/>
    <col min="6943" max="6943" width="24.5546875" style="66" customWidth="1"/>
    <col min="6944" max="6944" width="12.33203125" style="66" customWidth="1"/>
    <col min="6945" max="6945" width="18.6640625" style="66" customWidth="1"/>
    <col min="6946" max="6946" width="5" style="66" customWidth="1"/>
    <col min="6947" max="6948" width="11.44140625" style="66" hidden="1" customWidth="1"/>
    <col min="6949" max="6949" width="5" style="66" customWidth="1"/>
    <col min="6950" max="6951" width="11.44140625" style="66" hidden="1" customWidth="1"/>
    <col min="6952" max="6952" width="5" style="66" customWidth="1"/>
    <col min="6953" max="6954" width="11.44140625" style="66" hidden="1" customWidth="1"/>
    <col min="6955" max="6955" width="5" style="66" customWidth="1"/>
    <col min="6956" max="6957" width="11.44140625" style="66" hidden="1" customWidth="1"/>
    <col min="6958" max="6958" width="5" style="66" customWidth="1"/>
    <col min="6959" max="6960" width="11.44140625" style="66" hidden="1" customWidth="1"/>
    <col min="6961" max="6961" width="5" style="66" customWidth="1"/>
    <col min="6962" max="6963" width="11.44140625" style="66" hidden="1" customWidth="1"/>
    <col min="6964" max="6964" width="6.44140625" style="66" customWidth="1"/>
    <col min="6965" max="6972" width="11.44140625" style="66" hidden="1" customWidth="1"/>
    <col min="6973" max="6973" width="6.88671875" style="66" customWidth="1"/>
    <col min="6974" max="6975" width="11.44140625" style="66" hidden="1" customWidth="1"/>
    <col min="6976" max="6976" width="6.44140625" style="66" customWidth="1"/>
    <col min="6977" max="6978" width="11.44140625" style="66" hidden="1" customWidth="1"/>
    <col min="6979" max="6979" width="5.44140625" style="66" customWidth="1"/>
    <col min="6980" max="6981" width="11.44140625" style="66" hidden="1" customWidth="1"/>
    <col min="6982" max="6982" width="4.88671875" style="66" customWidth="1"/>
    <col min="6983" max="6990" width="11.44140625" style="66" hidden="1" customWidth="1"/>
    <col min="6991" max="6991" width="5.44140625" style="66" customWidth="1"/>
    <col min="6992" max="6996" width="11.44140625" style="66" hidden="1" customWidth="1"/>
    <col min="6997" max="6997" width="5.88671875" style="66" customWidth="1"/>
    <col min="6998" max="6999" width="11.44140625" style="66" hidden="1" customWidth="1"/>
    <col min="7000" max="7000" width="5.44140625" style="66" customWidth="1"/>
    <col min="7001" max="7002" width="11.44140625" style="66" hidden="1" customWidth="1"/>
    <col min="7003" max="7003" width="5.44140625" style="66" customWidth="1"/>
    <col min="7004" max="7005" width="11.44140625" style="66" hidden="1" customWidth="1"/>
    <col min="7006" max="7006" width="6" style="66" customWidth="1"/>
    <col min="7007" max="7011" width="11.44140625" style="66" hidden="1" customWidth="1"/>
    <col min="7012" max="7012" width="5" style="66" customWidth="1"/>
    <col min="7013" max="7020" width="11.44140625" style="66" hidden="1" customWidth="1"/>
    <col min="7021" max="7021" width="5" style="66" customWidth="1"/>
    <col min="7022" max="7022" width="11.44140625" style="66" hidden="1" customWidth="1"/>
    <col min="7023" max="7023" width="5" style="66" customWidth="1"/>
    <col min="7024" max="7024" width="9.44140625" style="66" customWidth="1"/>
    <col min="7025" max="7047" width="11.44140625" style="66" hidden="1" customWidth="1"/>
    <col min="7048" max="7048" width="7.109375" style="66" customWidth="1"/>
    <col min="7049" max="7050" width="11.44140625" style="66" hidden="1" customWidth="1"/>
    <col min="7051" max="7051" width="7.109375" style="66" customWidth="1"/>
    <col min="7052" max="7056" width="11.44140625" style="66" hidden="1" customWidth="1"/>
    <col min="7057" max="7057" width="7.109375" style="66" customWidth="1"/>
    <col min="7058" max="7067" width="11.44140625" style="66" hidden="1" customWidth="1"/>
    <col min="7068" max="7068" width="6.44140625" style="66" customWidth="1"/>
    <col min="7069" max="7120" width="11.44140625" style="66" hidden="1" customWidth="1"/>
    <col min="7121" max="7121" width="9" style="66" customWidth="1"/>
    <col min="7122" max="7123" width="11.44140625" style="66" hidden="1" customWidth="1"/>
    <col min="7124" max="7124" width="8.5546875" style="66" customWidth="1"/>
    <col min="7125" max="7126" width="11.44140625" style="66" hidden="1" customWidth="1"/>
    <col min="7127" max="7127" width="6.44140625" style="66" customWidth="1"/>
    <col min="7128" max="7129" width="11.44140625" style="66" hidden="1" customWidth="1"/>
    <col min="7130" max="7130" width="7" style="66" customWidth="1"/>
    <col min="7131" max="7132" width="11.44140625" style="66" hidden="1" customWidth="1"/>
    <col min="7133" max="7135" width="7" style="66" customWidth="1"/>
    <col min="7136" max="7137" width="11.44140625" style="66" hidden="1" customWidth="1"/>
    <col min="7138" max="7138" width="7.5546875" style="66" customWidth="1"/>
    <col min="7139" max="7140" width="11.44140625" style="66" hidden="1" customWidth="1"/>
    <col min="7141" max="7141" width="7" style="66" customWidth="1"/>
    <col min="7142" max="7143" width="11.44140625" style="66" hidden="1" customWidth="1"/>
    <col min="7144" max="7144" width="7" style="66" customWidth="1"/>
    <col min="7145" max="7146" width="11.44140625" style="66" hidden="1" customWidth="1"/>
    <col min="7147" max="7147" width="7" style="66" customWidth="1"/>
    <col min="7148" max="7148" width="11.44140625" style="66" hidden="1" customWidth="1"/>
    <col min="7149" max="7149" width="6.44140625" style="66" customWidth="1"/>
    <col min="7150" max="7159" width="11.44140625" style="66" hidden="1" customWidth="1"/>
    <col min="7160" max="7162" width="11.44140625" style="66" hidden="1"/>
    <col min="7163" max="7163" width="41.44140625" style="66" customWidth="1"/>
    <col min="7164" max="7164" width="6.44140625" style="66" customWidth="1"/>
    <col min="7165" max="7165" width="14.6640625" style="66" customWidth="1"/>
    <col min="7166" max="7166" width="11.44140625" style="66" customWidth="1"/>
    <col min="7167" max="7168" width="13" style="66" customWidth="1"/>
    <col min="7169" max="7178" width="9.44140625" style="66" customWidth="1"/>
    <col min="7179" max="7179" width="8.88671875" style="66" customWidth="1"/>
    <col min="7180" max="7180" width="9.44140625" style="66" customWidth="1"/>
    <col min="7181" max="7186" width="10.109375" style="66" customWidth="1"/>
    <col min="7187" max="7187" width="6.44140625" style="66" customWidth="1"/>
    <col min="7188" max="7188" width="6.88671875" style="66" customWidth="1"/>
    <col min="7189" max="7190" width="6.5546875" style="66" customWidth="1"/>
    <col min="7191" max="7191" width="6.33203125" style="66" customWidth="1"/>
    <col min="7192" max="7193" width="7.5546875" style="66" customWidth="1"/>
    <col min="7194" max="7194" width="14.5546875" style="66" customWidth="1"/>
    <col min="7195" max="7196" width="11.44140625" style="66" customWidth="1"/>
    <col min="7197" max="7197" width="51.6640625" style="66" customWidth="1"/>
    <col min="7198" max="7198" width="11" style="66" customWidth="1"/>
    <col min="7199" max="7199" width="24.5546875" style="66" customWidth="1"/>
    <col min="7200" max="7200" width="12.33203125" style="66" customWidth="1"/>
    <col min="7201" max="7201" width="18.6640625" style="66" customWidth="1"/>
    <col min="7202" max="7202" width="5" style="66" customWidth="1"/>
    <col min="7203" max="7204" width="11.44140625" style="66" hidden="1" customWidth="1"/>
    <col min="7205" max="7205" width="5" style="66" customWidth="1"/>
    <col min="7206" max="7207" width="11.44140625" style="66" hidden="1" customWidth="1"/>
    <col min="7208" max="7208" width="5" style="66" customWidth="1"/>
    <col min="7209" max="7210" width="11.44140625" style="66" hidden="1" customWidth="1"/>
    <col min="7211" max="7211" width="5" style="66" customWidth="1"/>
    <col min="7212" max="7213" width="11.44140625" style="66" hidden="1" customWidth="1"/>
    <col min="7214" max="7214" width="5" style="66" customWidth="1"/>
    <col min="7215" max="7216" width="11.44140625" style="66" hidden="1" customWidth="1"/>
    <col min="7217" max="7217" width="5" style="66" customWidth="1"/>
    <col min="7218" max="7219" width="11.44140625" style="66" hidden="1" customWidth="1"/>
    <col min="7220" max="7220" width="6.44140625" style="66" customWidth="1"/>
    <col min="7221" max="7228" width="11.44140625" style="66" hidden="1" customWidth="1"/>
    <col min="7229" max="7229" width="6.88671875" style="66" customWidth="1"/>
    <col min="7230" max="7231" width="11.44140625" style="66" hidden="1" customWidth="1"/>
    <col min="7232" max="7232" width="6.44140625" style="66" customWidth="1"/>
    <col min="7233" max="7234" width="11.44140625" style="66" hidden="1" customWidth="1"/>
    <col min="7235" max="7235" width="5.44140625" style="66" customWidth="1"/>
    <col min="7236" max="7237" width="11.44140625" style="66" hidden="1" customWidth="1"/>
    <col min="7238" max="7238" width="4.88671875" style="66" customWidth="1"/>
    <col min="7239" max="7246" width="11.44140625" style="66" hidden="1" customWidth="1"/>
    <col min="7247" max="7247" width="5.44140625" style="66" customWidth="1"/>
    <col min="7248" max="7252" width="11.44140625" style="66" hidden="1" customWidth="1"/>
    <col min="7253" max="7253" width="5.88671875" style="66" customWidth="1"/>
    <col min="7254" max="7255" width="11.44140625" style="66" hidden="1" customWidth="1"/>
    <col min="7256" max="7256" width="5.44140625" style="66" customWidth="1"/>
    <col min="7257" max="7258" width="11.44140625" style="66" hidden="1" customWidth="1"/>
    <col min="7259" max="7259" width="5.44140625" style="66" customWidth="1"/>
    <col min="7260" max="7261" width="11.44140625" style="66" hidden="1" customWidth="1"/>
    <col min="7262" max="7262" width="6" style="66" customWidth="1"/>
    <col min="7263" max="7267" width="11.44140625" style="66" hidden="1" customWidth="1"/>
    <col min="7268" max="7268" width="5" style="66" customWidth="1"/>
    <col min="7269" max="7276" width="11.44140625" style="66" hidden="1" customWidth="1"/>
    <col min="7277" max="7277" width="5" style="66" customWidth="1"/>
    <col min="7278" max="7278" width="11.44140625" style="66" hidden="1" customWidth="1"/>
    <col min="7279" max="7279" width="5" style="66" customWidth="1"/>
    <col min="7280" max="7280" width="9.44140625" style="66" customWidth="1"/>
    <col min="7281" max="7303" width="11.44140625" style="66" hidden="1" customWidth="1"/>
    <col min="7304" max="7304" width="7.109375" style="66" customWidth="1"/>
    <col min="7305" max="7306" width="11.44140625" style="66" hidden="1" customWidth="1"/>
    <col min="7307" max="7307" width="7.109375" style="66" customWidth="1"/>
    <col min="7308" max="7312" width="11.44140625" style="66" hidden="1" customWidth="1"/>
    <col min="7313" max="7313" width="7.109375" style="66" customWidth="1"/>
    <col min="7314" max="7323" width="11.44140625" style="66" hidden="1" customWidth="1"/>
    <col min="7324" max="7324" width="6.44140625" style="66" customWidth="1"/>
    <col min="7325" max="7376" width="11.44140625" style="66" hidden="1" customWidth="1"/>
    <col min="7377" max="7377" width="9" style="66" customWidth="1"/>
    <col min="7378" max="7379" width="11.44140625" style="66" hidden="1" customWidth="1"/>
    <col min="7380" max="7380" width="8.5546875" style="66" customWidth="1"/>
    <col min="7381" max="7382" width="11.44140625" style="66" hidden="1" customWidth="1"/>
    <col min="7383" max="7383" width="6.44140625" style="66" customWidth="1"/>
    <col min="7384" max="7385" width="11.44140625" style="66" hidden="1" customWidth="1"/>
    <col min="7386" max="7386" width="7" style="66" customWidth="1"/>
    <col min="7387" max="7388" width="11.44140625" style="66" hidden="1" customWidth="1"/>
    <col min="7389" max="7391" width="7" style="66" customWidth="1"/>
    <col min="7392" max="7393" width="11.44140625" style="66" hidden="1" customWidth="1"/>
    <col min="7394" max="7394" width="7.5546875" style="66" customWidth="1"/>
    <col min="7395" max="7396" width="11.44140625" style="66" hidden="1" customWidth="1"/>
    <col min="7397" max="7397" width="7" style="66" customWidth="1"/>
    <col min="7398" max="7399" width="11.44140625" style="66" hidden="1" customWidth="1"/>
    <col min="7400" max="7400" width="7" style="66" customWidth="1"/>
    <col min="7401" max="7402" width="11.44140625" style="66" hidden="1" customWidth="1"/>
    <col min="7403" max="7403" width="7" style="66" customWidth="1"/>
    <col min="7404" max="7404" width="11.44140625" style="66" hidden="1" customWidth="1"/>
    <col min="7405" max="7405" width="6.44140625" style="66" customWidth="1"/>
    <col min="7406" max="7415" width="11.44140625" style="66" hidden="1" customWidth="1"/>
    <col min="7416" max="7418" width="11.44140625" style="66" hidden="1"/>
    <col min="7419" max="7419" width="41.44140625" style="66" customWidth="1"/>
    <col min="7420" max="7420" width="6.44140625" style="66" customWidth="1"/>
    <col min="7421" max="7421" width="14.6640625" style="66" customWidth="1"/>
    <col min="7422" max="7422" width="11.44140625" style="66" customWidth="1"/>
    <col min="7423" max="7424" width="13" style="66" customWidth="1"/>
    <col min="7425" max="7434" width="9.44140625" style="66" customWidth="1"/>
    <col min="7435" max="7435" width="8.88671875" style="66" customWidth="1"/>
    <col min="7436" max="7436" width="9.44140625" style="66" customWidth="1"/>
    <col min="7437" max="7442" width="10.109375" style="66" customWidth="1"/>
    <col min="7443" max="7443" width="6.44140625" style="66" customWidth="1"/>
    <col min="7444" max="7444" width="6.88671875" style="66" customWidth="1"/>
    <col min="7445" max="7446" width="6.5546875" style="66" customWidth="1"/>
    <col min="7447" max="7447" width="6.33203125" style="66" customWidth="1"/>
    <col min="7448" max="7449" width="7.5546875" style="66" customWidth="1"/>
    <col min="7450" max="7450" width="14.5546875" style="66" customWidth="1"/>
    <col min="7451" max="7452" width="11.44140625" style="66" customWidth="1"/>
    <col min="7453" max="7453" width="51.6640625" style="66" customWidth="1"/>
    <col min="7454" max="7454" width="11" style="66" customWidth="1"/>
    <col min="7455" max="7455" width="24.5546875" style="66" customWidth="1"/>
    <col min="7456" max="7456" width="12.33203125" style="66" customWidth="1"/>
    <col min="7457" max="7457" width="18.6640625" style="66" customWidth="1"/>
    <col min="7458" max="7458" width="5" style="66" customWidth="1"/>
    <col min="7459" max="7460" width="11.44140625" style="66" hidden="1" customWidth="1"/>
    <col min="7461" max="7461" width="5" style="66" customWidth="1"/>
    <col min="7462" max="7463" width="11.44140625" style="66" hidden="1" customWidth="1"/>
    <col min="7464" max="7464" width="5" style="66" customWidth="1"/>
    <col min="7465" max="7466" width="11.44140625" style="66" hidden="1" customWidth="1"/>
    <col min="7467" max="7467" width="5" style="66" customWidth="1"/>
    <col min="7468" max="7469" width="11.44140625" style="66" hidden="1" customWidth="1"/>
    <col min="7470" max="7470" width="5" style="66" customWidth="1"/>
    <col min="7471" max="7472" width="11.44140625" style="66" hidden="1" customWidth="1"/>
    <col min="7473" max="7473" width="5" style="66" customWidth="1"/>
    <col min="7474" max="7475" width="11.44140625" style="66" hidden="1" customWidth="1"/>
    <col min="7476" max="7476" width="6.44140625" style="66" customWidth="1"/>
    <col min="7477" max="7484" width="11.44140625" style="66" hidden="1" customWidth="1"/>
    <col min="7485" max="7485" width="6.88671875" style="66" customWidth="1"/>
    <col min="7486" max="7487" width="11.44140625" style="66" hidden="1" customWidth="1"/>
    <col min="7488" max="7488" width="6.44140625" style="66" customWidth="1"/>
    <col min="7489" max="7490" width="11.44140625" style="66" hidden="1" customWidth="1"/>
    <col min="7491" max="7491" width="5.44140625" style="66" customWidth="1"/>
    <col min="7492" max="7493" width="11.44140625" style="66" hidden="1" customWidth="1"/>
    <col min="7494" max="7494" width="4.88671875" style="66" customWidth="1"/>
    <col min="7495" max="7502" width="11.44140625" style="66" hidden="1" customWidth="1"/>
    <col min="7503" max="7503" width="5.44140625" style="66" customWidth="1"/>
    <col min="7504" max="7508" width="11.44140625" style="66" hidden="1" customWidth="1"/>
    <col min="7509" max="7509" width="5.88671875" style="66" customWidth="1"/>
    <col min="7510" max="7511" width="11.44140625" style="66" hidden="1" customWidth="1"/>
    <col min="7512" max="7512" width="5.44140625" style="66" customWidth="1"/>
    <col min="7513" max="7514" width="11.44140625" style="66" hidden="1" customWidth="1"/>
    <col min="7515" max="7515" width="5.44140625" style="66" customWidth="1"/>
    <col min="7516" max="7517" width="11.44140625" style="66" hidden="1" customWidth="1"/>
    <col min="7518" max="7518" width="6" style="66" customWidth="1"/>
    <col min="7519" max="7523" width="11.44140625" style="66" hidden="1" customWidth="1"/>
    <col min="7524" max="7524" width="5" style="66" customWidth="1"/>
    <col min="7525" max="7532" width="11.44140625" style="66" hidden="1" customWidth="1"/>
    <col min="7533" max="7533" width="5" style="66" customWidth="1"/>
    <col min="7534" max="7534" width="11.44140625" style="66" hidden="1" customWidth="1"/>
    <col min="7535" max="7535" width="5" style="66" customWidth="1"/>
    <col min="7536" max="7536" width="9.44140625" style="66" customWidth="1"/>
    <col min="7537" max="7559" width="11.44140625" style="66" hidden="1" customWidth="1"/>
    <col min="7560" max="7560" width="7.109375" style="66" customWidth="1"/>
    <col min="7561" max="7562" width="11.44140625" style="66" hidden="1" customWidth="1"/>
    <col min="7563" max="7563" width="7.109375" style="66" customWidth="1"/>
    <col min="7564" max="7568" width="11.44140625" style="66" hidden="1" customWidth="1"/>
    <col min="7569" max="7569" width="7.109375" style="66" customWidth="1"/>
    <col min="7570" max="7579" width="11.44140625" style="66" hidden="1" customWidth="1"/>
    <col min="7580" max="7580" width="6.44140625" style="66" customWidth="1"/>
    <col min="7581" max="7632" width="11.44140625" style="66" hidden="1" customWidth="1"/>
    <col min="7633" max="7633" width="9" style="66" customWidth="1"/>
    <col min="7634" max="7635" width="11.44140625" style="66" hidden="1" customWidth="1"/>
    <col min="7636" max="7636" width="8.5546875" style="66" customWidth="1"/>
    <col min="7637" max="7638" width="11.44140625" style="66" hidden="1" customWidth="1"/>
    <col min="7639" max="7639" width="6.44140625" style="66" customWidth="1"/>
    <col min="7640" max="7641" width="11.44140625" style="66" hidden="1" customWidth="1"/>
    <col min="7642" max="7642" width="7" style="66" customWidth="1"/>
    <col min="7643" max="7644" width="11.44140625" style="66" hidden="1" customWidth="1"/>
    <col min="7645" max="7647" width="7" style="66" customWidth="1"/>
    <col min="7648" max="7649" width="11.44140625" style="66" hidden="1" customWidth="1"/>
    <col min="7650" max="7650" width="7.5546875" style="66" customWidth="1"/>
    <col min="7651" max="7652" width="11.44140625" style="66" hidden="1" customWidth="1"/>
    <col min="7653" max="7653" width="7" style="66" customWidth="1"/>
    <col min="7654" max="7655" width="11.44140625" style="66" hidden="1" customWidth="1"/>
    <col min="7656" max="7656" width="7" style="66" customWidth="1"/>
    <col min="7657" max="7658" width="11.44140625" style="66" hidden="1" customWidth="1"/>
    <col min="7659" max="7659" width="7" style="66" customWidth="1"/>
    <col min="7660" max="7660" width="11.44140625" style="66" hidden="1" customWidth="1"/>
    <col min="7661" max="7661" width="6.44140625" style="66" customWidth="1"/>
    <col min="7662" max="7671" width="11.44140625" style="66" hidden="1" customWidth="1"/>
    <col min="7672" max="7674" width="11.44140625" style="66" hidden="1"/>
    <col min="7675" max="7675" width="41.44140625" style="66" customWidth="1"/>
    <col min="7676" max="7676" width="6.44140625" style="66" customWidth="1"/>
    <col min="7677" max="7677" width="14.6640625" style="66" customWidth="1"/>
    <col min="7678" max="7678" width="11.44140625" style="66" customWidth="1"/>
    <col min="7679" max="7680" width="13" style="66" customWidth="1"/>
    <col min="7681" max="7690" width="9.44140625" style="66" customWidth="1"/>
    <col min="7691" max="7691" width="8.88671875" style="66" customWidth="1"/>
    <col min="7692" max="7692" width="9.44140625" style="66" customWidth="1"/>
    <col min="7693" max="7698" width="10.109375" style="66" customWidth="1"/>
    <col min="7699" max="7699" width="6.44140625" style="66" customWidth="1"/>
    <col min="7700" max="7700" width="6.88671875" style="66" customWidth="1"/>
    <col min="7701" max="7702" width="6.5546875" style="66" customWidth="1"/>
    <col min="7703" max="7703" width="6.33203125" style="66" customWidth="1"/>
    <col min="7704" max="7705" width="7.5546875" style="66" customWidth="1"/>
    <col min="7706" max="7706" width="14.5546875" style="66" customWidth="1"/>
    <col min="7707" max="7708" width="11.44140625" style="66" customWidth="1"/>
    <col min="7709" max="7709" width="51.6640625" style="66" customWidth="1"/>
    <col min="7710" max="7710" width="11" style="66" customWidth="1"/>
    <col min="7711" max="7711" width="24.5546875" style="66" customWidth="1"/>
    <col min="7712" max="7712" width="12.33203125" style="66" customWidth="1"/>
    <col min="7713" max="7713" width="18.6640625" style="66" customWidth="1"/>
    <col min="7714" max="7714" width="5" style="66" customWidth="1"/>
    <col min="7715" max="7716" width="11.44140625" style="66" hidden="1" customWidth="1"/>
    <col min="7717" max="7717" width="5" style="66" customWidth="1"/>
    <col min="7718" max="7719" width="11.44140625" style="66" hidden="1" customWidth="1"/>
    <col min="7720" max="7720" width="5" style="66" customWidth="1"/>
    <col min="7721" max="7722" width="11.44140625" style="66" hidden="1" customWidth="1"/>
    <col min="7723" max="7723" width="5" style="66" customWidth="1"/>
    <col min="7724" max="7725" width="11.44140625" style="66" hidden="1" customWidth="1"/>
    <col min="7726" max="7726" width="5" style="66" customWidth="1"/>
    <col min="7727" max="7728" width="11.44140625" style="66" hidden="1" customWidth="1"/>
    <col min="7729" max="7729" width="5" style="66" customWidth="1"/>
    <col min="7730" max="7731" width="11.44140625" style="66" hidden="1" customWidth="1"/>
    <col min="7732" max="7732" width="6.44140625" style="66" customWidth="1"/>
    <col min="7733" max="7740" width="11.44140625" style="66" hidden="1" customWidth="1"/>
    <col min="7741" max="7741" width="6.88671875" style="66" customWidth="1"/>
    <col min="7742" max="7743" width="11.44140625" style="66" hidden="1" customWidth="1"/>
    <col min="7744" max="7744" width="6.44140625" style="66" customWidth="1"/>
    <col min="7745" max="7746" width="11.44140625" style="66" hidden="1" customWidth="1"/>
    <col min="7747" max="7747" width="5.44140625" style="66" customWidth="1"/>
    <col min="7748" max="7749" width="11.44140625" style="66" hidden="1" customWidth="1"/>
    <col min="7750" max="7750" width="4.88671875" style="66" customWidth="1"/>
    <col min="7751" max="7758" width="11.44140625" style="66" hidden="1" customWidth="1"/>
    <col min="7759" max="7759" width="5.44140625" style="66" customWidth="1"/>
    <col min="7760" max="7764" width="11.44140625" style="66" hidden="1" customWidth="1"/>
    <col min="7765" max="7765" width="5.88671875" style="66" customWidth="1"/>
    <col min="7766" max="7767" width="11.44140625" style="66" hidden="1" customWidth="1"/>
    <col min="7768" max="7768" width="5.44140625" style="66" customWidth="1"/>
    <col min="7769" max="7770" width="11.44140625" style="66" hidden="1" customWidth="1"/>
    <col min="7771" max="7771" width="5.44140625" style="66" customWidth="1"/>
    <col min="7772" max="7773" width="11.44140625" style="66" hidden="1" customWidth="1"/>
    <col min="7774" max="7774" width="6" style="66" customWidth="1"/>
    <col min="7775" max="7779" width="11.44140625" style="66" hidden="1" customWidth="1"/>
    <col min="7780" max="7780" width="5" style="66" customWidth="1"/>
    <col min="7781" max="7788" width="11.44140625" style="66" hidden="1" customWidth="1"/>
    <col min="7789" max="7789" width="5" style="66" customWidth="1"/>
    <col min="7790" max="7790" width="11.44140625" style="66" hidden="1" customWidth="1"/>
    <col min="7791" max="7791" width="5" style="66" customWidth="1"/>
    <col min="7792" max="7792" width="9.44140625" style="66" customWidth="1"/>
    <col min="7793" max="7815" width="11.44140625" style="66" hidden="1" customWidth="1"/>
    <col min="7816" max="7816" width="7.109375" style="66" customWidth="1"/>
    <col min="7817" max="7818" width="11.44140625" style="66" hidden="1" customWidth="1"/>
    <col min="7819" max="7819" width="7.109375" style="66" customWidth="1"/>
    <col min="7820" max="7824" width="11.44140625" style="66" hidden="1" customWidth="1"/>
    <col min="7825" max="7825" width="7.109375" style="66" customWidth="1"/>
    <col min="7826" max="7835" width="11.44140625" style="66" hidden="1" customWidth="1"/>
    <col min="7836" max="7836" width="6.44140625" style="66" customWidth="1"/>
    <col min="7837" max="7888" width="11.44140625" style="66" hidden="1" customWidth="1"/>
    <col min="7889" max="7889" width="9" style="66" customWidth="1"/>
    <col min="7890" max="7891" width="11.44140625" style="66" hidden="1" customWidth="1"/>
    <col min="7892" max="7892" width="8.5546875" style="66" customWidth="1"/>
    <col min="7893" max="7894" width="11.44140625" style="66" hidden="1" customWidth="1"/>
    <col min="7895" max="7895" width="6.44140625" style="66" customWidth="1"/>
    <col min="7896" max="7897" width="11.44140625" style="66" hidden="1" customWidth="1"/>
    <col min="7898" max="7898" width="7" style="66" customWidth="1"/>
    <col min="7899" max="7900" width="11.44140625" style="66" hidden="1" customWidth="1"/>
    <col min="7901" max="7903" width="7" style="66" customWidth="1"/>
    <col min="7904" max="7905" width="11.44140625" style="66" hidden="1" customWidth="1"/>
    <col min="7906" max="7906" width="7.5546875" style="66" customWidth="1"/>
    <col min="7907" max="7908" width="11.44140625" style="66" hidden="1" customWidth="1"/>
    <col min="7909" max="7909" width="7" style="66" customWidth="1"/>
    <col min="7910" max="7911" width="11.44140625" style="66" hidden="1" customWidth="1"/>
    <col min="7912" max="7912" width="7" style="66" customWidth="1"/>
    <col min="7913" max="7914" width="11.44140625" style="66" hidden="1" customWidth="1"/>
    <col min="7915" max="7915" width="7" style="66" customWidth="1"/>
    <col min="7916" max="7916" width="11.44140625" style="66" hidden="1" customWidth="1"/>
    <col min="7917" max="7917" width="6.44140625" style="66" customWidth="1"/>
    <col min="7918" max="7927" width="11.44140625" style="66" hidden="1" customWidth="1"/>
    <col min="7928" max="7930" width="11.44140625" style="66" hidden="1"/>
    <col min="7931" max="7931" width="41.44140625" style="66" customWidth="1"/>
    <col min="7932" max="7932" width="6.44140625" style="66" customWidth="1"/>
    <col min="7933" max="7933" width="14.6640625" style="66" customWidth="1"/>
    <col min="7934" max="7934" width="11.44140625" style="66" customWidth="1"/>
    <col min="7935" max="7936" width="13" style="66" customWidth="1"/>
    <col min="7937" max="7946" width="9.44140625" style="66" customWidth="1"/>
    <col min="7947" max="7947" width="8.88671875" style="66" customWidth="1"/>
    <col min="7948" max="7948" width="9.44140625" style="66" customWidth="1"/>
    <col min="7949" max="7954" width="10.109375" style="66" customWidth="1"/>
    <col min="7955" max="7955" width="6.44140625" style="66" customWidth="1"/>
    <col min="7956" max="7956" width="6.88671875" style="66" customWidth="1"/>
    <col min="7957" max="7958" width="6.5546875" style="66" customWidth="1"/>
    <col min="7959" max="7959" width="6.33203125" style="66" customWidth="1"/>
    <col min="7960" max="7961" width="7.5546875" style="66" customWidth="1"/>
    <col min="7962" max="7962" width="14.5546875" style="66" customWidth="1"/>
    <col min="7963" max="7964" width="11.44140625" style="66" customWidth="1"/>
    <col min="7965" max="7965" width="51.6640625" style="66" customWidth="1"/>
    <col min="7966" max="7966" width="11" style="66" customWidth="1"/>
    <col min="7967" max="7967" width="24.5546875" style="66" customWidth="1"/>
    <col min="7968" max="7968" width="12.33203125" style="66" customWidth="1"/>
    <col min="7969" max="7969" width="18.6640625" style="66" customWidth="1"/>
    <col min="7970" max="7970" width="5" style="66" customWidth="1"/>
    <col min="7971" max="7972" width="11.44140625" style="66" hidden="1" customWidth="1"/>
    <col min="7973" max="7973" width="5" style="66" customWidth="1"/>
    <col min="7974" max="7975" width="11.44140625" style="66" hidden="1" customWidth="1"/>
    <col min="7976" max="7976" width="5" style="66" customWidth="1"/>
    <col min="7977" max="7978" width="11.44140625" style="66" hidden="1" customWidth="1"/>
    <col min="7979" max="7979" width="5" style="66" customWidth="1"/>
    <col min="7980" max="7981" width="11.44140625" style="66" hidden="1" customWidth="1"/>
    <col min="7982" max="7982" width="5" style="66" customWidth="1"/>
    <col min="7983" max="7984" width="11.44140625" style="66" hidden="1" customWidth="1"/>
    <col min="7985" max="7985" width="5" style="66" customWidth="1"/>
    <col min="7986" max="7987" width="11.44140625" style="66" hidden="1" customWidth="1"/>
    <col min="7988" max="7988" width="6.44140625" style="66" customWidth="1"/>
    <col min="7989" max="7996" width="11.44140625" style="66" hidden="1" customWidth="1"/>
    <col min="7997" max="7997" width="6.88671875" style="66" customWidth="1"/>
    <col min="7998" max="7999" width="11.44140625" style="66" hidden="1" customWidth="1"/>
    <col min="8000" max="8000" width="6.44140625" style="66" customWidth="1"/>
    <col min="8001" max="8002" width="11.44140625" style="66" hidden="1" customWidth="1"/>
    <col min="8003" max="8003" width="5.44140625" style="66" customWidth="1"/>
    <col min="8004" max="8005" width="11.44140625" style="66" hidden="1" customWidth="1"/>
    <col min="8006" max="8006" width="4.88671875" style="66" customWidth="1"/>
    <col min="8007" max="8014" width="11.44140625" style="66" hidden="1" customWidth="1"/>
    <col min="8015" max="8015" width="5.44140625" style="66" customWidth="1"/>
    <col min="8016" max="8020" width="11.44140625" style="66" hidden="1" customWidth="1"/>
    <col min="8021" max="8021" width="5.88671875" style="66" customWidth="1"/>
    <col min="8022" max="8023" width="11.44140625" style="66" hidden="1" customWidth="1"/>
    <col min="8024" max="8024" width="5.44140625" style="66" customWidth="1"/>
    <col min="8025" max="8026" width="11.44140625" style="66" hidden="1" customWidth="1"/>
    <col min="8027" max="8027" width="5.44140625" style="66" customWidth="1"/>
    <col min="8028" max="8029" width="11.44140625" style="66" hidden="1" customWidth="1"/>
    <col min="8030" max="8030" width="6" style="66" customWidth="1"/>
    <col min="8031" max="8035" width="11.44140625" style="66" hidden="1" customWidth="1"/>
    <col min="8036" max="8036" width="5" style="66" customWidth="1"/>
    <col min="8037" max="8044" width="11.44140625" style="66" hidden="1" customWidth="1"/>
    <col min="8045" max="8045" width="5" style="66" customWidth="1"/>
    <col min="8046" max="8046" width="11.44140625" style="66" hidden="1" customWidth="1"/>
    <col min="8047" max="8047" width="5" style="66" customWidth="1"/>
    <col min="8048" max="8048" width="9.44140625" style="66" customWidth="1"/>
    <col min="8049" max="8071" width="11.44140625" style="66" hidden="1" customWidth="1"/>
    <col min="8072" max="8072" width="7.109375" style="66" customWidth="1"/>
    <col min="8073" max="8074" width="11.44140625" style="66" hidden="1" customWidth="1"/>
    <col min="8075" max="8075" width="7.109375" style="66" customWidth="1"/>
    <col min="8076" max="8080" width="11.44140625" style="66" hidden="1" customWidth="1"/>
    <col min="8081" max="8081" width="7.109375" style="66" customWidth="1"/>
    <col min="8082" max="8091" width="11.44140625" style="66" hidden="1" customWidth="1"/>
    <col min="8092" max="8092" width="6.44140625" style="66" customWidth="1"/>
    <col min="8093" max="8144" width="11.44140625" style="66" hidden="1" customWidth="1"/>
    <col min="8145" max="8145" width="9" style="66" customWidth="1"/>
    <col min="8146" max="8147" width="11.44140625" style="66" hidden="1" customWidth="1"/>
    <col min="8148" max="8148" width="8.5546875" style="66" customWidth="1"/>
    <col min="8149" max="8150" width="11.44140625" style="66" hidden="1" customWidth="1"/>
    <col min="8151" max="8151" width="6.44140625" style="66" customWidth="1"/>
    <col min="8152" max="8153" width="11.44140625" style="66" hidden="1" customWidth="1"/>
    <col min="8154" max="8154" width="7" style="66" customWidth="1"/>
    <col min="8155" max="8156" width="11.44140625" style="66" hidden="1" customWidth="1"/>
    <col min="8157" max="8159" width="7" style="66" customWidth="1"/>
    <col min="8160" max="8161" width="11.44140625" style="66" hidden="1" customWidth="1"/>
    <col min="8162" max="8162" width="7.5546875" style="66" customWidth="1"/>
    <col min="8163" max="8164" width="11.44140625" style="66" hidden="1" customWidth="1"/>
    <col min="8165" max="8165" width="7" style="66" customWidth="1"/>
    <col min="8166" max="8167" width="11.44140625" style="66" hidden="1" customWidth="1"/>
    <col min="8168" max="8168" width="7" style="66" customWidth="1"/>
    <col min="8169" max="8170" width="11.44140625" style="66" hidden="1" customWidth="1"/>
    <col min="8171" max="8171" width="7" style="66" customWidth="1"/>
    <col min="8172" max="8172" width="11.44140625" style="66" hidden="1" customWidth="1"/>
    <col min="8173" max="8173" width="6.44140625" style="66" customWidth="1"/>
    <col min="8174" max="8183" width="11.44140625" style="66" hidden="1" customWidth="1"/>
    <col min="8184" max="8186" width="11.44140625" style="66" hidden="1"/>
    <col min="8187" max="8187" width="41.44140625" style="66" customWidth="1"/>
    <col min="8188" max="8188" width="6.44140625" style="66" customWidth="1"/>
    <col min="8189" max="8189" width="14.6640625" style="66" customWidth="1"/>
    <col min="8190" max="8190" width="11.44140625" style="66" customWidth="1"/>
    <col min="8191" max="8192" width="13" style="66" customWidth="1"/>
    <col min="8193" max="8202" width="9.44140625" style="66" customWidth="1"/>
    <col min="8203" max="8203" width="8.88671875" style="66" customWidth="1"/>
    <col min="8204" max="8204" width="9.44140625" style="66" customWidth="1"/>
    <col min="8205" max="8210" width="10.109375" style="66" customWidth="1"/>
    <col min="8211" max="8211" width="6.44140625" style="66" customWidth="1"/>
    <col min="8212" max="8212" width="6.88671875" style="66" customWidth="1"/>
    <col min="8213" max="8214" width="6.5546875" style="66" customWidth="1"/>
    <col min="8215" max="8215" width="6.33203125" style="66" customWidth="1"/>
    <col min="8216" max="8217" width="7.5546875" style="66" customWidth="1"/>
    <col min="8218" max="8218" width="14.5546875" style="66" customWidth="1"/>
    <col min="8219" max="8220" width="11.44140625" style="66" customWidth="1"/>
    <col min="8221" max="8221" width="51.6640625" style="66" customWidth="1"/>
    <col min="8222" max="8222" width="11" style="66" customWidth="1"/>
    <col min="8223" max="8223" width="24.5546875" style="66" customWidth="1"/>
    <col min="8224" max="8224" width="12.33203125" style="66" customWidth="1"/>
    <col min="8225" max="8225" width="18.6640625" style="66" customWidth="1"/>
    <col min="8226" max="8226" width="5" style="66" customWidth="1"/>
    <col min="8227" max="8228" width="11.44140625" style="66" hidden="1" customWidth="1"/>
    <col min="8229" max="8229" width="5" style="66" customWidth="1"/>
    <col min="8230" max="8231" width="11.44140625" style="66" hidden="1" customWidth="1"/>
    <col min="8232" max="8232" width="5" style="66" customWidth="1"/>
    <col min="8233" max="8234" width="11.44140625" style="66" hidden="1" customWidth="1"/>
    <col min="8235" max="8235" width="5" style="66" customWidth="1"/>
    <col min="8236" max="8237" width="11.44140625" style="66" hidden="1" customWidth="1"/>
    <col min="8238" max="8238" width="5" style="66" customWidth="1"/>
    <col min="8239" max="8240" width="11.44140625" style="66" hidden="1" customWidth="1"/>
    <col min="8241" max="8241" width="5" style="66" customWidth="1"/>
    <col min="8242" max="8243" width="11.44140625" style="66" hidden="1" customWidth="1"/>
    <col min="8244" max="8244" width="6.44140625" style="66" customWidth="1"/>
    <col min="8245" max="8252" width="11.44140625" style="66" hidden="1" customWidth="1"/>
    <col min="8253" max="8253" width="6.88671875" style="66" customWidth="1"/>
    <col min="8254" max="8255" width="11.44140625" style="66" hidden="1" customWidth="1"/>
    <col min="8256" max="8256" width="6.44140625" style="66" customWidth="1"/>
    <col min="8257" max="8258" width="11.44140625" style="66" hidden="1" customWidth="1"/>
    <col min="8259" max="8259" width="5.44140625" style="66" customWidth="1"/>
    <col min="8260" max="8261" width="11.44140625" style="66" hidden="1" customWidth="1"/>
    <col min="8262" max="8262" width="4.88671875" style="66" customWidth="1"/>
    <col min="8263" max="8270" width="11.44140625" style="66" hidden="1" customWidth="1"/>
    <col min="8271" max="8271" width="5.44140625" style="66" customWidth="1"/>
    <col min="8272" max="8276" width="11.44140625" style="66" hidden="1" customWidth="1"/>
    <col min="8277" max="8277" width="5.88671875" style="66" customWidth="1"/>
    <col min="8278" max="8279" width="11.44140625" style="66" hidden="1" customWidth="1"/>
    <col min="8280" max="8280" width="5.44140625" style="66" customWidth="1"/>
    <col min="8281" max="8282" width="11.44140625" style="66" hidden="1" customWidth="1"/>
    <col min="8283" max="8283" width="5.44140625" style="66" customWidth="1"/>
    <col min="8284" max="8285" width="11.44140625" style="66" hidden="1" customWidth="1"/>
    <col min="8286" max="8286" width="6" style="66" customWidth="1"/>
    <col min="8287" max="8291" width="11.44140625" style="66" hidden="1" customWidth="1"/>
    <col min="8292" max="8292" width="5" style="66" customWidth="1"/>
    <col min="8293" max="8300" width="11.44140625" style="66" hidden="1" customWidth="1"/>
    <col min="8301" max="8301" width="5" style="66" customWidth="1"/>
    <col min="8302" max="8302" width="11.44140625" style="66" hidden="1" customWidth="1"/>
    <col min="8303" max="8303" width="5" style="66" customWidth="1"/>
    <col min="8304" max="8304" width="9.44140625" style="66" customWidth="1"/>
    <col min="8305" max="8327" width="11.44140625" style="66" hidden="1" customWidth="1"/>
    <col min="8328" max="8328" width="7.109375" style="66" customWidth="1"/>
    <col min="8329" max="8330" width="11.44140625" style="66" hidden="1" customWidth="1"/>
    <col min="8331" max="8331" width="7.109375" style="66" customWidth="1"/>
    <col min="8332" max="8336" width="11.44140625" style="66" hidden="1" customWidth="1"/>
    <col min="8337" max="8337" width="7.109375" style="66" customWidth="1"/>
    <col min="8338" max="8347" width="11.44140625" style="66" hidden="1" customWidth="1"/>
    <col min="8348" max="8348" width="6.44140625" style="66" customWidth="1"/>
    <col min="8349" max="8400" width="11.44140625" style="66" hidden="1" customWidth="1"/>
    <col min="8401" max="8401" width="9" style="66" customWidth="1"/>
    <col min="8402" max="8403" width="11.44140625" style="66" hidden="1" customWidth="1"/>
    <col min="8404" max="8404" width="8.5546875" style="66" customWidth="1"/>
    <col min="8405" max="8406" width="11.44140625" style="66" hidden="1" customWidth="1"/>
    <col min="8407" max="8407" width="6.44140625" style="66" customWidth="1"/>
    <col min="8408" max="8409" width="11.44140625" style="66" hidden="1" customWidth="1"/>
    <col min="8410" max="8410" width="7" style="66" customWidth="1"/>
    <col min="8411" max="8412" width="11.44140625" style="66" hidden="1" customWidth="1"/>
    <col min="8413" max="8415" width="7" style="66" customWidth="1"/>
    <col min="8416" max="8417" width="11.44140625" style="66" hidden="1" customWidth="1"/>
    <col min="8418" max="8418" width="7.5546875" style="66" customWidth="1"/>
    <col min="8419" max="8420" width="11.44140625" style="66" hidden="1" customWidth="1"/>
    <col min="8421" max="8421" width="7" style="66" customWidth="1"/>
    <col min="8422" max="8423" width="11.44140625" style="66" hidden="1" customWidth="1"/>
    <col min="8424" max="8424" width="7" style="66" customWidth="1"/>
    <col min="8425" max="8426" width="11.44140625" style="66" hidden="1" customWidth="1"/>
    <col min="8427" max="8427" width="7" style="66" customWidth="1"/>
    <col min="8428" max="8428" width="11.44140625" style="66" hidden="1" customWidth="1"/>
    <col min="8429" max="8429" width="6.44140625" style="66" customWidth="1"/>
    <col min="8430" max="8439" width="11.44140625" style="66" hidden="1" customWidth="1"/>
    <col min="8440" max="8442" width="11.44140625" style="66" hidden="1"/>
    <col min="8443" max="8443" width="41.44140625" style="66" customWidth="1"/>
    <col min="8444" max="8444" width="6.44140625" style="66" customWidth="1"/>
    <col min="8445" max="8445" width="14.6640625" style="66" customWidth="1"/>
    <col min="8446" max="8446" width="11.44140625" style="66" customWidth="1"/>
    <col min="8447" max="8448" width="13" style="66" customWidth="1"/>
    <col min="8449" max="8458" width="9.44140625" style="66" customWidth="1"/>
    <col min="8459" max="8459" width="8.88671875" style="66" customWidth="1"/>
    <col min="8460" max="8460" width="9.44140625" style="66" customWidth="1"/>
    <col min="8461" max="8466" width="10.109375" style="66" customWidth="1"/>
    <col min="8467" max="8467" width="6.44140625" style="66" customWidth="1"/>
    <col min="8468" max="8468" width="6.88671875" style="66" customWidth="1"/>
    <col min="8469" max="8470" width="6.5546875" style="66" customWidth="1"/>
    <col min="8471" max="8471" width="6.33203125" style="66" customWidth="1"/>
    <col min="8472" max="8473" width="7.5546875" style="66" customWidth="1"/>
    <col min="8474" max="8474" width="14.5546875" style="66" customWidth="1"/>
    <col min="8475" max="8476" width="11.44140625" style="66" customWidth="1"/>
    <col min="8477" max="8477" width="51.6640625" style="66" customWidth="1"/>
    <col min="8478" max="8478" width="11" style="66" customWidth="1"/>
    <col min="8479" max="8479" width="24.5546875" style="66" customWidth="1"/>
    <col min="8480" max="8480" width="12.33203125" style="66" customWidth="1"/>
    <col min="8481" max="8481" width="18.6640625" style="66" customWidth="1"/>
    <col min="8482" max="8482" width="5" style="66" customWidth="1"/>
    <col min="8483" max="8484" width="11.44140625" style="66" hidden="1" customWidth="1"/>
    <col min="8485" max="8485" width="5" style="66" customWidth="1"/>
    <col min="8486" max="8487" width="11.44140625" style="66" hidden="1" customWidth="1"/>
    <col min="8488" max="8488" width="5" style="66" customWidth="1"/>
    <col min="8489" max="8490" width="11.44140625" style="66" hidden="1" customWidth="1"/>
    <col min="8491" max="8491" width="5" style="66" customWidth="1"/>
    <col min="8492" max="8493" width="11.44140625" style="66" hidden="1" customWidth="1"/>
    <col min="8494" max="8494" width="5" style="66" customWidth="1"/>
    <col min="8495" max="8496" width="11.44140625" style="66" hidden="1" customWidth="1"/>
    <col min="8497" max="8497" width="5" style="66" customWidth="1"/>
    <col min="8498" max="8499" width="11.44140625" style="66" hidden="1" customWidth="1"/>
    <col min="8500" max="8500" width="6.44140625" style="66" customWidth="1"/>
    <col min="8501" max="8508" width="11.44140625" style="66" hidden="1" customWidth="1"/>
    <col min="8509" max="8509" width="6.88671875" style="66" customWidth="1"/>
    <col min="8510" max="8511" width="11.44140625" style="66" hidden="1" customWidth="1"/>
    <col min="8512" max="8512" width="6.44140625" style="66" customWidth="1"/>
    <col min="8513" max="8514" width="11.44140625" style="66" hidden="1" customWidth="1"/>
    <col min="8515" max="8515" width="5.44140625" style="66" customWidth="1"/>
    <col min="8516" max="8517" width="11.44140625" style="66" hidden="1" customWidth="1"/>
    <col min="8518" max="8518" width="4.88671875" style="66" customWidth="1"/>
    <col min="8519" max="8526" width="11.44140625" style="66" hidden="1" customWidth="1"/>
    <col min="8527" max="8527" width="5.44140625" style="66" customWidth="1"/>
    <col min="8528" max="8532" width="11.44140625" style="66" hidden="1" customWidth="1"/>
    <col min="8533" max="8533" width="5.88671875" style="66" customWidth="1"/>
    <col min="8534" max="8535" width="11.44140625" style="66" hidden="1" customWidth="1"/>
    <col min="8536" max="8536" width="5.44140625" style="66" customWidth="1"/>
    <col min="8537" max="8538" width="11.44140625" style="66" hidden="1" customWidth="1"/>
    <col min="8539" max="8539" width="5.44140625" style="66" customWidth="1"/>
    <col min="8540" max="8541" width="11.44140625" style="66" hidden="1" customWidth="1"/>
    <col min="8542" max="8542" width="6" style="66" customWidth="1"/>
    <col min="8543" max="8547" width="11.44140625" style="66" hidden="1" customWidth="1"/>
    <col min="8548" max="8548" width="5" style="66" customWidth="1"/>
    <col min="8549" max="8556" width="11.44140625" style="66" hidden="1" customWidth="1"/>
    <col min="8557" max="8557" width="5" style="66" customWidth="1"/>
    <col min="8558" max="8558" width="11.44140625" style="66" hidden="1" customWidth="1"/>
    <col min="8559" max="8559" width="5" style="66" customWidth="1"/>
    <col min="8560" max="8560" width="9.44140625" style="66" customWidth="1"/>
    <col min="8561" max="8583" width="11.44140625" style="66" hidden="1" customWidth="1"/>
    <col min="8584" max="8584" width="7.109375" style="66" customWidth="1"/>
    <col min="8585" max="8586" width="11.44140625" style="66" hidden="1" customWidth="1"/>
    <col min="8587" max="8587" width="7.109375" style="66" customWidth="1"/>
    <col min="8588" max="8592" width="11.44140625" style="66" hidden="1" customWidth="1"/>
    <col min="8593" max="8593" width="7.109375" style="66" customWidth="1"/>
    <col min="8594" max="8603" width="11.44140625" style="66" hidden="1" customWidth="1"/>
    <col min="8604" max="8604" width="6.44140625" style="66" customWidth="1"/>
    <col min="8605" max="8656" width="11.44140625" style="66" hidden="1" customWidth="1"/>
    <col min="8657" max="8657" width="9" style="66" customWidth="1"/>
    <col min="8658" max="8659" width="11.44140625" style="66" hidden="1" customWidth="1"/>
    <col min="8660" max="8660" width="8.5546875" style="66" customWidth="1"/>
    <col min="8661" max="8662" width="11.44140625" style="66" hidden="1" customWidth="1"/>
    <col min="8663" max="8663" width="6.44140625" style="66" customWidth="1"/>
    <col min="8664" max="8665" width="11.44140625" style="66" hidden="1" customWidth="1"/>
    <col min="8666" max="8666" width="7" style="66" customWidth="1"/>
    <col min="8667" max="8668" width="11.44140625" style="66" hidden="1" customWidth="1"/>
    <col min="8669" max="8671" width="7" style="66" customWidth="1"/>
    <col min="8672" max="8673" width="11.44140625" style="66" hidden="1" customWidth="1"/>
    <col min="8674" max="8674" width="7.5546875" style="66" customWidth="1"/>
    <col min="8675" max="8676" width="11.44140625" style="66" hidden="1" customWidth="1"/>
    <col min="8677" max="8677" width="7" style="66" customWidth="1"/>
    <col min="8678" max="8679" width="11.44140625" style="66" hidden="1" customWidth="1"/>
    <col min="8680" max="8680" width="7" style="66" customWidth="1"/>
    <col min="8681" max="8682" width="11.44140625" style="66" hidden="1" customWidth="1"/>
    <col min="8683" max="8683" width="7" style="66" customWidth="1"/>
    <col min="8684" max="8684" width="11.44140625" style="66" hidden="1" customWidth="1"/>
    <col min="8685" max="8685" width="6.44140625" style="66" customWidth="1"/>
    <col min="8686" max="8695" width="11.44140625" style="66" hidden="1" customWidth="1"/>
    <col min="8696" max="8698" width="11.44140625" style="66" hidden="1"/>
    <col min="8699" max="8699" width="41.44140625" style="66" customWidth="1"/>
    <col min="8700" max="8700" width="6.44140625" style="66" customWidth="1"/>
    <col min="8701" max="8701" width="14.6640625" style="66" customWidth="1"/>
    <col min="8702" max="8702" width="11.44140625" style="66" customWidth="1"/>
    <col min="8703" max="8704" width="13" style="66" customWidth="1"/>
    <col min="8705" max="8714" width="9.44140625" style="66" customWidth="1"/>
    <col min="8715" max="8715" width="8.88671875" style="66" customWidth="1"/>
    <col min="8716" max="8716" width="9.44140625" style="66" customWidth="1"/>
    <col min="8717" max="8722" width="10.109375" style="66" customWidth="1"/>
    <col min="8723" max="8723" width="6.44140625" style="66" customWidth="1"/>
    <col min="8724" max="8724" width="6.88671875" style="66" customWidth="1"/>
    <col min="8725" max="8726" width="6.5546875" style="66" customWidth="1"/>
    <col min="8727" max="8727" width="6.33203125" style="66" customWidth="1"/>
    <col min="8728" max="8729" width="7.5546875" style="66" customWidth="1"/>
    <col min="8730" max="8730" width="14.5546875" style="66" customWidth="1"/>
    <col min="8731" max="8732" width="11.44140625" style="66" customWidth="1"/>
    <col min="8733" max="8733" width="51.6640625" style="66" customWidth="1"/>
    <col min="8734" max="8734" width="11" style="66" customWidth="1"/>
    <col min="8735" max="8735" width="24.5546875" style="66" customWidth="1"/>
    <col min="8736" max="8736" width="12.33203125" style="66" customWidth="1"/>
    <col min="8737" max="8737" width="18.6640625" style="66" customWidth="1"/>
    <col min="8738" max="8738" width="5" style="66" customWidth="1"/>
    <col min="8739" max="8740" width="11.44140625" style="66" hidden="1" customWidth="1"/>
    <col min="8741" max="8741" width="5" style="66" customWidth="1"/>
    <col min="8742" max="8743" width="11.44140625" style="66" hidden="1" customWidth="1"/>
    <col min="8744" max="8744" width="5" style="66" customWidth="1"/>
    <col min="8745" max="8746" width="11.44140625" style="66" hidden="1" customWidth="1"/>
    <col min="8747" max="8747" width="5" style="66" customWidth="1"/>
    <col min="8748" max="8749" width="11.44140625" style="66" hidden="1" customWidth="1"/>
    <col min="8750" max="8750" width="5" style="66" customWidth="1"/>
    <col min="8751" max="8752" width="11.44140625" style="66" hidden="1" customWidth="1"/>
    <col min="8753" max="8753" width="5" style="66" customWidth="1"/>
    <col min="8754" max="8755" width="11.44140625" style="66" hidden="1" customWidth="1"/>
    <col min="8756" max="8756" width="6.44140625" style="66" customWidth="1"/>
    <col min="8757" max="8764" width="11.44140625" style="66" hidden="1" customWidth="1"/>
    <col min="8765" max="8765" width="6.88671875" style="66" customWidth="1"/>
    <col min="8766" max="8767" width="11.44140625" style="66" hidden="1" customWidth="1"/>
    <col min="8768" max="8768" width="6.44140625" style="66" customWidth="1"/>
    <col min="8769" max="8770" width="11.44140625" style="66" hidden="1" customWidth="1"/>
    <col min="8771" max="8771" width="5.44140625" style="66" customWidth="1"/>
    <col min="8772" max="8773" width="11.44140625" style="66" hidden="1" customWidth="1"/>
    <col min="8774" max="8774" width="4.88671875" style="66" customWidth="1"/>
    <col min="8775" max="8782" width="11.44140625" style="66" hidden="1" customWidth="1"/>
    <col min="8783" max="8783" width="5.44140625" style="66" customWidth="1"/>
    <col min="8784" max="8788" width="11.44140625" style="66" hidden="1" customWidth="1"/>
    <col min="8789" max="8789" width="5.88671875" style="66" customWidth="1"/>
    <col min="8790" max="8791" width="11.44140625" style="66" hidden="1" customWidth="1"/>
    <col min="8792" max="8792" width="5.44140625" style="66" customWidth="1"/>
    <col min="8793" max="8794" width="11.44140625" style="66" hidden="1" customWidth="1"/>
    <col min="8795" max="8795" width="5.44140625" style="66" customWidth="1"/>
    <col min="8796" max="8797" width="11.44140625" style="66" hidden="1" customWidth="1"/>
    <col min="8798" max="8798" width="6" style="66" customWidth="1"/>
    <col min="8799" max="8803" width="11.44140625" style="66" hidden="1" customWidth="1"/>
    <col min="8804" max="8804" width="5" style="66" customWidth="1"/>
    <col min="8805" max="8812" width="11.44140625" style="66" hidden="1" customWidth="1"/>
    <col min="8813" max="8813" width="5" style="66" customWidth="1"/>
    <col min="8814" max="8814" width="11.44140625" style="66" hidden="1" customWidth="1"/>
    <col min="8815" max="8815" width="5" style="66" customWidth="1"/>
    <col min="8816" max="8816" width="9.44140625" style="66" customWidth="1"/>
    <col min="8817" max="8839" width="11.44140625" style="66" hidden="1" customWidth="1"/>
    <col min="8840" max="8840" width="7.109375" style="66" customWidth="1"/>
    <col min="8841" max="8842" width="11.44140625" style="66" hidden="1" customWidth="1"/>
    <col min="8843" max="8843" width="7.109375" style="66" customWidth="1"/>
    <col min="8844" max="8848" width="11.44140625" style="66" hidden="1" customWidth="1"/>
    <col min="8849" max="8849" width="7.109375" style="66" customWidth="1"/>
    <col min="8850" max="8859" width="11.44140625" style="66" hidden="1" customWidth="1"/>
    <col min="8860" max="8860" width="6.44140625" style="66" customWidth="1"/>
    <col min="8861" max="8912" width="11.44140625" style="66" hidden="1" customWidth="1"/>
    <col min="8913" max="8913" width="9" style="66" customWidth="1"/>
    <col min="8914" max="8915" width="11.44140625" style="66" hidden="1" customWidth="1"/>
    <col min="8916" max="8916" width="8.5546875" style="66" customWidth="1"/>
    <col min="8917" max="8918" width="11.44140625" style="66" hidden="1" customWidth="1"/>
    <col min="8919" max="8919" width="6.44140625" style="66" customWidth="1"/>
    <col min="8920" max="8921" width="11.44140625" style="66" hidden="1" customWidth="1"/>
    <col min="8922" max="8922" width="7" style="66" customWidth="1"/>
    <col min="8923" max="8924" width="11.44140625" style="66" hidden="1" customWidth="1"/>
    <col min="8925" max="8927" width="7" style="66" customWidth="1"/>
    <col min="8928" max="8929" width="11.44140625" style="66" hidden="1" customWidth="1"/>
    <col min="8930" max="8930" width="7.5546875" style="66" customWidth="1"/>
    <col min="8931" max="8932" width="11.44140625" style="66" hidden="1" customWidth="1"/>
    <col min="8933" max="8933" width="7" style="66" customWidth="1"/>
    <col min="8934" max="8935" width="11.44140625" style="66" hidden="1" customWidth="1"/>
    <col min="8936" max="8936" width="7" style="66" customWidth="1"/>
    <col min="8937" max="8938" width="11.44140625" style="66" hidden="1" customWidth="1"/>
    <col min="8939" max="8939" width="7" style="66" customWidth="1"/>
    <col min="8940" max="8940" width="11.44140625" style="66" hidden="1" customWidth="1"/>
    <col min="8941" max="8941" width="6.44140625" style="66" customWidth="1"/>
    <col min="8942" max="8951" width="11.44140625" style="66" hidden="1" customWidth="1"/>
    <col min="8952" max="8954" width="11.44140625" style="66" hidden="1"/>
    <col min="8955" max="8955" width="41.44140625" style="66" customWidth="1"/>
    <col min="8956" max="8956" width="6.44140625" style="66" customWidth="1"/>
    <col min="8957" max="8957" width="14.6640625" style="66" customWidth="1"/>
    <col min="8958" max="8958" width="11.44140625" style="66" customWidth="1"/>
    <col min="8959" max="8960" width="13" style="66" customWidth="1"/>
    <col min="8961" max="8970" width="9.44140625" style="66" customWidth="1"/>
    <col min="8971" max="8971" width="8.88671875" style="66" customWidth="1"/>
    <col min="8972" max="8972" width="9.44140625" style="66" customWidth="1"/>
    <col min="8973" max="8978" width="10.109375" style="66" customWidth="1"/>
    <col min="8979" max="8979" width="6.44140625" style="66" customWidth="1"/>
    <col min="8980" max="8980" width="6.88671875" style="66" customWidth="1"/>
    <col min="8981" max="8982" width="6.5546875" style="66" customWidth="1"/>
    <col min="8983" max="8983" width="6.33203125" style="66" customWidth="1"/>
    <col min="8984" max="8985" width="7.5546875" style="66" customWidth="1"/>
    <col min="8986" max="8986" width="14.5546875" style="66" customWidth="1"/>
    <col min="8987" max="8988" width="11.44140625" style="66" customWidth="1"/>
    <col min="8989" max="8989" width="51.6640625" style="66" customWidth="1"/>
    <col min="8990" max="8990" width="11" style="66" customWidth="1"/>
    <col min="8991" max="8991" width="24.5546875" style="66" customWidth="1"/>
    <col min="8992" max="8992" width="12.33203125" style="66" customWidth="1"/>
    <col min="8993" max="8993" width="18.6640625" style="66" customWidth="1"/>
    <col min="8994" max="8994" width="5" style="66" customWidth="1"/>
    <col min="8995" max="8996" width="11.44140625" style="66" hidden="1" customWidth="1"/>
    <col min="8997" max="8997" width="5" style="66" customWidth="1"/>
    <col min="8998" max="8999" width="11.44140625" style="66" hidden="1" customWidth="1"/>
    <col min="9000" max="9000" width="5" style="66" customWidth="1"/>
    <col min="9001" max="9002" width="11.44140625" style="66" hidden="1" customWidth="1"/>
    <col min="9003" max="9003" width="5" style="66" customWidth="1"/>
    <col min="9004" max="9005" width="11.44140625" style="66" hidden="1" customWidth="1"/>
    <col min="9006" max="9006" width="5" style="66" customWidth="1"/>
    <col min="9007" max="9008" width="11.44140625" style="66" hidden="1" customWidth="1"/>
    <col min="9009" max="9009" width="5" style="66" customWidth="1"/>
    <col min="9010" max="9011" width="11.44140625" style="66" hidden="1" customWidth="1"/>
    <col min="9012" max="9012" width="6.44140625" style="66" customWidth="1"/>
    <col min="9013" max="9020" width="11.44140625" style="66" hidden="1" customWidth="1"/>
    <col min="9021" max="9021" width="6.88671875" style="66" customWidth="1"/>
    <col min="9022" max="9023" width="11.44140625" style="66" hidden="1" customWidth="1"/>
    <col min="9024" max="9024" width="6.44140625" style="66" customWidth="1"/>
    <col min="9025" max="9026" width="11.44140625" style="66" hidden="1" customWidth="1"/>
    <col min="9027" max="9027" width="5.44140625" style="66" customWidth="1"/>
    <col min="9028" max="9029" width="11.44140625" style="66" hidden="1" customWidth="1"/>
    <col min="9030" max="9030" width="4.88671875" style="66" customWidth="1"/>
    <col min="9031" max="9038" width="11.44140625" style="66" hidden="1" customWidth="1"/>
    <col min="9039" max="9039" width="5.44140625" style="66" customWidth="1"/>
    <col min="9040" max="9044" width="11.44140625" style="66" hidden="1" customWidth="1"/>
    <col min="9045" max="9045" width="5.88671875" style="66" customWidth="1"/>
    <col min="9046" max="9047" width="11.44140625" style="66" hidden="1" customWidth="1"/>
    <col min="9048" max="9048" width="5.44140625" style="66" customWidth="1"/>
    <col min="9049" max="9050" width="11.44140625" style="66" hidden="1" customWidth="1"/>
    <col min="9051" max="9051" width="5.44140625" style="66" customWidth="1"/>
    <col min="9052" max="9053" width="11.44140625" style="66" hidden="1" customWidth="1"/>
    <col min="9054" max="9054" width="6" style="66" customWidth="1"/>
    <col min="9055" max="9059" width="11.44140625" style="66" hidden="1" customWidth="1"/>
    <col min="9060" max="9060" width="5" style="66" customWidth="1"/>
    <col min="9061" max="9068" width="11.44140625" style="66" hidden="1" customWidth="1"/>
    <col min="9069" max="9069" width="5" style="66" customWidth="1"/>
    <col min="9070" max="9070" width="11.44140625" style="66" hidden="1" customWidth="1"/>
    <col min="9071" max="9071" width="5" style="66" customWidth="1"/>
    <col min="9072" max="9072" width="9.44140625" style="66" customWidth="1"/>
    <col min="9073" max="9095" width="11.44140625" style="66" hidden="1" customWidth="1"/>
    <col min="9096" max="9096" width="7.109375" style="66" customWidth="1"/>
    <col min="9097" max="9098" width="11.44140625" style="66" hidden="1" customWidth="1"/>
    <col min="9099" max="9099" width="7.109375" style="66" customWidth="1"/>
    <col min="9100" max="9104" width="11.44140625" style="66" hidden="1" customWidth="1"/>
    <col min="9105" max="9105" width="7.109375" style="66" customWidth="1"/>
    <col min="9106" max="9115" width="11.44140625" style="66" hidden="1" customWidth="1"/>
    <col min="9116" max="9116" width="6.44140625" style="66" customWidth="1"/>
    <col min="9117" max="9168" width="11.44140625" style="66" hidden="1" customWidth="1"/>
    <col min="9169" max="9169" width="9" style="66" customWidth="1"/>
    <col min="9170" max="9171" width="11.44140625" style="66" hidden="1" customWidth="1"/>
    <col min="9172" max="9172" width="8.5546875" style="66" customWidth="1"/>
    <col min="9173" max="9174" width="11.44140625" style="66" hidden="1" customWidth="1"/>
    <col min="9175" max="9175" width="6.44140625" style="66" customWidth="1"/>
    <col min="9176" max="9177" width="11.44140625" style="66" hidden="1" customWidth="1"/>
    <col min="9178" max="9178" width="7" style="66" customWidth="1"/>
    <col min="9179" max="9180" width="11.44140625" style="66" hidden="1" customWidth="1"/>
    <col min="9181" max="9183" width="7" style="66" customWidth="1"/>
    <col min="9184" max="9185" width="11.44140625" style="66" hidden="1" customWidth="1"/>
    <col min="9186" max="9186" width="7.5546875" style="66" customWidth="1"/>
    <col min="9187" max="9188" width="11.44140625" style="66" hidden="1" customWidth="1"/>
    <col min="9189" max="9189" width="7" style="66" customWidth="1"/>
    <col min="9190" max="9191" width="11.44140625" style="66" hidden="1" customWidth="1"/>
    <col min="9192" max="9192" width="7" style="66" customWidth="1"/>
    <col min="9193" max="9194" width="11.44140625" style="66" hidden="1" customWidth="1"/>
    <col min="9195" max="9195" width="7" style="66" customWidth="1"/>
    <col min="9196" max="9196" width="11.44140625" style="66" hidden="1" customWidth="1"/>
    <col min="9197" max="9197" width="6.44140625" style="66" customWidth="1"/>
    <col min="9198" max="9207" width="11.44140625" style="66" hidden="1" customWidth="1"/>
    <col min="9208" max="9210" width="11.44140625" style="66" hidden="1"/>
    <col min="9211" max="9211" width="41.44140625" style="66" customWidth="1"/>
    <col min="9212" max="9212" width="6.44140625" style="66" customWidth="1"/>
    <col min="9213" max="9213" width="14.6640625" style="66" customWidth="1"/>
    <col min="9214" max="9214" width="11.44140625" style="66" customWidth="1"/>
    <col min="9215" max="9216" width="13" style="66" customWidth="1"/>
    <col min="9217" max="9226" width="9.44140625" style="66" customWidth="1"/>
    <col min="9227" max="9227" width="8.88671875" style="66" customWidth="1"/>
    <col min="9228" max="9228" width="9.44140625" style="66" customWidth="1"/>
    <col min="9229" max="9234" width="10.109375" style="66" customWidth="1"/>
    <col min="9235" max="9235" width="6.44140625" style="66" customWidth="1"/>
    <col min="9236" max="9236" width="6.88671875" style="66" customWidth="1"/>
    <col min="9237" max="9238" width="6.5546875" style="66" customWidth="1"/>
    <col min="9239" max="9239" width="6.33203125" style="66" customWidth="1"/>
    <col min="9240" max="9241" width="7.5546875" style="66" customWidth="1"/>
    <col min="9242" max="9242" width="14.5546875" style="66" customWidth="1"/>
    <col min="9243" max="9244" width="11.44140625" style="66" customWidth="1"/>
    <col min="9245" max="9245" width="51.6640625" style="66" customWidth="1"/>
    <col min="9246" max="9246" width="11" style="66" customWidth="1"/>
    <col min="9247" max="9247" width="24.5546875" style="66" customWidth="1"/>
    <col min="9248" max="9248" width="12.33203125" style="66" customWidth="1"/>
    <col min="9249" max="9249" width="18.6640625" style="66" customWidth="1"/>
    <col min="9250" max="9250" width="5" style="66" customWidth="1"/>
    <col min="9251" max="9252" width="11.44140625" style="66" hidden="1" customWidth="1"/>
    <col min="9253" max="9253" width="5" style="66" customWidth="1"/>
    <col min="9254" max="9255" width="11.44140625" style="66" hidden="1" customWidth="1"/>
    <col min="9256" max="9256" width="5" style="66" customWidth="1"/>
    <col min="9257" max="9258" width="11.44140625" style="66" hidden="1" customWidth="1"/>
    <col min="9259" max="9259" width="5" style="66" customWidth="1"/>
    <col min="9260" max="9261" width="11.44140625" style="66" hidden="1" customWidth="1"/>
    <col min="9262" max="9262" width="5" style="66" customWidth="1"/>
    <col min="9263" max="9264" width="11.44140625" style="66" hidden="1" customWidth="1"/>
    <col min="9265" max="9265" width="5" style="66" customWidth="1"/>
    <col min="9266" max="9267" width="11.44140625" style="66" hidden="1" customWidth="1"/>
    <col min="9268" max="9268" width="6.44140625" style="66" customWidth="1"/>
    <col min="9269" max="9276" width="11.44140625" style="66" hidden="1" customWidth="1"/>
    <col min="9277" max="9277" width="6.88671875" style="66" customWidth="1"/>
    <col min="9278" max="9279" width="11.44140625" style="66" hidden="1" customWidth="1"/>
    <col min="9280" max="9280" width="6.44140625" style="66" customWidth="1"/>
    <col min="9281" max="9282" width="11.44140625" style="66" hidden="1" customWidth="1"/>
    <col min="9283" max="9283" width="5.44140625" style="66" customWidth="1"/>
    <col min="9284" max="9285" width="11.44140625" style="66" hidden="1" customWidth="1"/>
    <col min="9286" max="9286" width="4.88671875" style="66" customWidth="1"/>
    <col min="9287" max="9294" width="11.44140625" style="66" hidden="1" customWidth="1"/>
    <col min="9295" max="9295" width="5.44140625" style="66" customWidth="1"/>
    <col min="9296" max="9300" width="11.44140625" style="66" hidden="1" customWidth="1"/>
    <col min="9301" max="9301" width="5.88671875" style="66" customWidth="1"/>
    <col min="9302" max="9303" width="11.44140625" style="66" hidden="1" customWidth="1"/>
    <col min="9304" max="9304" width="5.44140625" style="66" customWidth="1"/>
    <col min="9305" max="9306" width="11.44140625" style="66" hidden="1" customWidth="1"/>
    <col min="9307" max="9307" width="5.44140625" style="66" customWidth="1"/>
    <col min="9308" max="9309" width="11.44140625" style="66" hidden="1" customWidth="1"/>
    <col min="9310" max="9310" width="6" style="66" customWidth="1"/>
    <col min="9311" max="9315" width="11.44140625" style="66" hidden="1" customWidth="1"/>
    <col min="9316" max="9316" width="5" style="66" customWidth="1"/>
    <col min="9317" max="9324" width="11.44140625" style="66" hidden="1" customWidth="1"/>
    <col min="9325" max="9325" width="5" style="66" customWidth="1"/>
    <col min="9326" max="9326" width="11.44140625" style="66" hidden="1" customWidth="1"/>
    <col min="9327" max="9327" width="5" style="66" customWidth="1"/>
    <col min="9328" max="9328" width="9.44140625" style="66" customWidth="1"/>
    <col min="9329" max="9351" width="11.44140625" style="66" hidden="1" customWidth="1"/>
    <col min="9352" max="9352" width="7.109375" style="66" customWidth="1"/>
    <col min="9353" max="9354" width="11.44140625" style="66" hidden="1" customWidth="1"/>
    <col min="9355" max="9355" width="7.109375" style="66" customWidth="1"/>
    <col min="9356" max="9360" width="11.44140625" style="66" hidden="1" customWidth="1"/>
    <col min="9361" max="9361" width="7.109375" style="66" customWidth="1"/>
    <col min="9362" max="9371" width="11.44140625" style="66" hidden="1" customWidth="1"/>
    <col min="9372" max="9372" width="6.44140625" style="66" customWidth="1"/>
    <col min="9373" max="9424" width="11.44140625" style="66" hidden="1" customWidth="1"/>
    <col min="9425" max="9425" width="9" style="66" customWidth="1"/>
    <col min="9426" max="9427" width="11.44140625" style="66" hidden="1" customWidth="1"/>
    <col min="9428" max="9428" width="8.5546875" style="66" customWidth="1"/>
    <col min="9429" max="9430" width="11.44140625" style="66" hidden="1" customWidth="1"/>
    <col min="9431" max="9431" width="6.44140625" style="66" customWidth="1"/>
    <col min="9432" max="9433" width="11.44140625" style="66" hidden="1" customWidth="1"/>
    <col min="9434" max="9434" width="7" style="66" customWidth="1"/>
    <col min="9435" max="9436" width="11.44140625" style="66" hidden="1" customWidth="1"/>
    <col min="9437" max="9439" width="7" style="66" customWidth="1"/>
    <col min="9440" max="9441" width="11.44140625" style="66" hidden="1" customWidth="1"/>
    <col min="9442" max="9442" width="7.5546875" style="66" customWidth="1"/>
    <col min="9443" max="9444" width="11.44140625" style="66" hidden="1" customWidth="1"/>
    <col min="9445" max="9445" width="7" style="66" customWidth="1"/>
    <col min="9446" max="9447" width="11.44140625" style="66" hidden="1" customWidth="1"/>
    <col min="9448" max="9448" width="7" style="66" customWidth="1"/>
    <col min="9449" max="9450" width="11.44140625" style="66" hidden="1" customWidth="1"/>
    <col min="9451" max="9451" width="7" style="66" customWidth="1"/>
    <col min="9452" max="9452" width="11.44140625" style="66" hidden="1" customWidth="1"/>
    <col min="9453" max="9453" width="6.44140625" style="66" customWidth="1"/>
    <col min="9454" max="9463" width="11.44140625" style="66" hidden="1" customWidth="1"/>
    <col min="9464" max="9466" width="11.44140625" style="66" hidden="1"/>
    <col min="9467" max="9467" width="41.44140625" style="66" customWidth="1"/>
    <col min="9468" max="9468" width="6.44140625" style="66" customWidth="1"/>
    <col min="9469" max="9469" width="14.6640625" style="66" customWidth="1"/>
    <col min="9470" max="9470" width="11.44140625" style="66" customWidth="1"/>
    <col min="9471" max="9472" width="13" style="66" customWidth="1"/>
    <col min="9473" max="9482" width="9.44140625" style="66" customWidth="1"/>
    <col min="9483" max="9483" width="8.88671875" style="66" customWidth="1"/>
    <col min="9484" max="9484" width="9.44140625" style="66" customWidth="1"/>
    <col min="9485" max="9490" width="10.109375" style="66" customWidth="1"/>
    <col min="9491" max="9491" width="6.44140625" style="66" customWidth="1"/>
    <col min="9492" max="9492" width="6.88671875" style="66" customWidth="1"/>
    <col min="9493" max="9494" width="6.5546875" style="66" customWidth="1"/>
    <col min="9495" max="9495" width="6.33203125" style="66" customWidth="1"/>
    <col min="9496" max="9497" width="7.5546875" style="66" customWidth="1"/>
    <col min="9498" max="9498" width="14.5546875" style="66" customWidth="1"/>
    <col min="9499" max="9500" width="11.44140625" style="66" customWidth="1"/>
    <col min="9501" max="9501" width="51.6640625" style="66" customWidth="1"/>
    <col min="9502" max="9502" width="11" style="66" customWidth="1"/>
    <col min="9503" max="9503" width="24.5546875" style="66" customWidth="1"/>
    <col min="9504" max="9504" width="12.33203125" style="66" customWidth="1"/>
    <col min="9505" max="9505" width="18.6640625" style="66" customWidth="1"/>
    <col min="9506" max="9506" width="5" style="66" customWidth="1"/>
    <col min="9507" max="9508" width="11.44140625" style="66" hidden="1" customWidth="1"/>
    <col min="9509" max="9509" width="5" style="66" customWidth="1"/>
    <col min="9510" max="9511" width="11.44140625" style="66" hidden="1" customWidth="1"/>
    <col min="9512" max="9512" width="5" style="66" customWidth="1"/>
    <col min="9513" max="9514" width="11.44140625" style="66" hidden="1" customWidth="1"/>
    <col min="9515" max="9515" width="5" style="66" customWidth="1"/>
    <col min="9516" max="9517" width="11.44140625" style="66" hidden="1" customWidth="1"/>
    <col min="9518" max="9518" width="5" style="66" customWidth="1"/>
    <col min="9519" max="9520" width="11.44140625" style="66" hidden="1" customWidth="1"/>
    <col min="9521" max="9521" width="5" style="66" customWidth="1"/>
    <col min="9522" max="9523" width="11.44140625" style="66" hidden="1" customWidth="1"/>
    <col min="9524" max="9524" width="6.44140625" style="66" customWidth="1"/>
    <col min="9525" max="9532" width="11.44140625" style="66" hidden="1" customWidth="1"/>
    <col min="9533" max="9533" width="6.88671875" style="66" customWidth="1"/>
    <col min="9534" max="9535" width="11.44140625" style="66" hidden="1" customWidth="1"/>
    <col min="9536" max="9536" width="6.44140625" style="66" customWidth="1"/>
    <col min="9537" max="9538" width="11.44140625" style="66" hidden="1" customWidth="1"/>
    <col min="9539" max="9539" width="5.44140625" style="66" customWidth="1"/>
    <col min="9540" max="9541" width="11.44140625" style="66" hidden="1" customWidth="1"/>
    <col min="9542" max="9542" width="4.88671875" style="66" customWidth="1"/>
    <col min="9543" max="9550" width="11.44140625" style="66" hidden="1" customWidth="1"/>
    <col min="9551" max="9551" width="5.44140625" style="66" customWidth="1"/>
    <col min="9552" max="9556" width="11.44140625" style="66" hidden="1" customWidth="1"/>
    <col min="9557" max="9557" width="5.88671875" style="66" customWidth="1"/>
    <col min="9558" max="9559" width="11.44140625" style="66" hidden="1" customWidth="1"/>
    <col min="9560" max="9560" width="5.44140625" style="66" customWidth="1"/>
    <col min="9561" max="9562" width="11.44140625" style="66" hidden="1" customWidth="1"/>
    <col min="9563" max="9563" width="5.44140625" style="66" customWidth="1"/>
    <col min="9564" max="9565" width="11.44140625" style="66" hidden="1" customWidth="1"/>
    <col min="9566" max="9566" width="6" style="66" customWidth="1"/>
    <col min="9567" max="9571" width="11.44140625" style="66" hidden="1" customWidth="1"/>
    <col min="9572" max="9572" width="5" style="66" customWidth="1"/>
    <col min="9573" max="9580" width="11.44140625" style="66" hidden="1" customWidth="1"/>
    <col min="9581" max="9581" width="5" style="66" customWidth="1"/>
    <col min="9582" max="9582" width="11.44140625" style="66" hidden="1" customWidth="1"/>
    <col min="9583" max="9583" width="5" style="66" customWidth="1"/>
    <col min="9584" max="9584" width="9.44140625" style="66" customWidth="1"/>
    <col min="9585" max="9607" width="11.44140625" style="66" hidden="1" customWidth="1"/>
    <col min="9608" max="9608" width="7.109375" style="66" customWidth="1"/>
    <col min="9609" max="9610" width="11.44140625" style="66" hidden="1" customWidth="1"/>
    <col min="9611" max="9611" width="7.109375" style="66" customWidth="1"/>
    <col min="9612" max="9616" width="11.44140625" style="66" hidden="1" customWidth="1"/>
    <col min="9617" max="9617" width="7.109375" style="66" customWidth="1"/>
    <col min="9618" max="9627" width="11.44140625" style="66" hidden="1" customWidth="1"/>
    <col min="9628" max="9628" width="6.44140625" style="66" customWidth="1"/>
    <col min="9629" max="9680" width="11.44140625" style="66" hidden="1" customWidth="1"/>
    <col min="9681" max="9681" width="9" style="66" customWidth="1"/>
    <col min="9682" max="9683" width="11.44140625" style="66" hidden="1" customWidth="1"/>
    <col min="9684" max="9684" width="8.5546875" style="66" customWidth="1"/>
    <col min="9685" max="9686" width="11.44140625" style="66" hidden="1" customWidth="1"/>
    <col min="9687" max="9687" width="6.44140625" style="66" customWidth="1"/>
    <col min="9688" max="9689" width="11.44140625" style="66" hidden="1" customWidth="1"/>
    <col min="9690" max="9690" width="7" style="66" customWidth="1"/>
    <col min="9691" max="9692" width="11.44140625" style="66" hidden="1" customWidth="1"/>
    <col min="9693" max="9695" width="7" style="66" customWidth="1"/>
    <col min="9696" max="9697" width="11.44140625" style="66" hidden="1" customWidth="1"/>
    <col min="9698" max="9698" width="7.5546875" style="66" customWidth="1"/>
    <col min="9699" max="9700" width="11.44140625" style="66" hidden="1" customWidth="1"/>
    <col min="9701" max="9701" width="7" style="66" customWidth="1"/>
    <col min="9702" max="9703" width="11.44140625" style="66" hidden="1" customWidth="1"/>
    <col min="9704" max="9704" width="7" style="66" customWidth="1"/>
    <col min="9705" max="9706" width="11.44140625" style="66" hidden="1" customWidth="1"/>
    <col min="9707" max="9707" width="7" style="66" customWidth="1"/>
    <col min="9708" max="9708" width="11.44140625" style="66" hidden="1" customWidth="1"/>
    <col min="9709" max="9709" width="6.44140625" style="66" customWidth="1"/>
    <col min="9710" max="9719" width="11.44140625" style="66" hidden="1" customWidth="1"/>
    <col min="9720" max="9722" width="11.44140625" style="66" hidden="1"/>
    <col min="9723" max="9723" width="41.44140625" style="66" customWidth="1"/>
    <col min="9724" max="9724" width="6.44140625" style="66" customWidth="1"/>
    <col min="9725" max="9725" width="14.6640625" style="66" customWidth="1"/>
    <col min="9726" max="9726" width="11.44140625" style="66" customWidth="1"/>
    <col min="9727" max="9728" width="13" style="66" customWidth="1"/>
    <col min="9729" max="9738" width="9.44140625" style="66" customWidth="1"/>
    <col min="9739" max="9739" width="8.88671875" style="66" customWidth="1"/>
    <col min="9740" max="9740" width="9.44140625" style="66" customWidth="1"/>
    <col min="9741" max="9746" width="10.109375" style="66" customWidth="1"/>
    <col min="9747" max="9747" width="6.44140625" style="66" customWidth="1"/>
    <col min="9748" max="9748" width="6.88671875" style="66" customWidth="1"/>
    <col min="9749" max="9750" width="6.5546875" style="66" customWidth="1"/>
    <col min="9751" max="9751" width="6.33203125" style="66" customWidth="1"/>
    <col min="9752" max="9753" width="7.5546875" style="66" customWidth="1"/>
    <col min="9754" max="9754" width="14.5546875" style="66" customWidth="1"/>
    <col min="9755" max="9756" width="11.44140625" style="66" customWidth="1"/>
    <col min="9757" max="9757" width="51.6640625" style="66" customWidth="1"/>
    <col min="9758" max="9758" width="11" style="66" customWidth="1"/>
    <col min="9759" max="9759" width="24.5546875" style="66" customWidth="1"/>
    <col min="9760" max="9760" width="12.33203125" style="66" customWidth="1"/>
    <col min="9761" max="9761" width="18.6640625" style="66" customWidth="1"/>
    <col min="9762" max="9762" width="5" style="66" customWidth="1"/>
    <col min="9763" max="9764" width="11.44140625" style="66" hidden="1" customWidth="1"/>
    <col min="9765" max="9765" width="5" style="66" customWidth="1"/>
    <col min="9766" max="9767" width="11.44140625" style="66" hidden="1" customWidth="1"/>
    <col min="9768" max="9768" width="5" style="66" customWidth="1"/>
    <col min="9769" max="9770" width="11.44140625" style="66" hidden="1" customWidth="1"/>
    <col min="9771" max="9771" width="5" style="66" customWidth="1"/>
    <col min="9772" max="9773" width="11.44140625" style="66" hidden="1" customWidth="1"/>
    <col min="9774" max="9774" width="5" style="66" customWidth="1"/>
    <col min="9775" max="9776" width="11.44140625" style="66" hidden="1" customWidth="1"/>
    <col min="9777" max="9777" width="5" style="66" customWidth="1"/>
    <col min="9778" max="9779" width="11.44140625" style="66" hidden="1" customWidth="1"/>
    <col min="9780" max="9780" width="6.44140625" style="66" customWidth="1"/>
    <col min="9781" max="9788" width="11.44140625" style="66" hidden="1" customWidth="1"/>
    <col min="9789" max="9789" width="6.88671875" style="66" customWidth="1"/>
    <col min="9790" max="9791" width="11.44140625" style="66" hidden="1" customWidth="1"/>
    <col min="9792" max="9792" width="6.44140625" style="66" customWidth="1"/>
    <col min="9793" max="9794" width="11.44140625" style="66" hidden="1" customWidth="1"/>
    <col min="9795" max="9795" width="5.44140625" style="66" customWidth="1"/>
    <col min="9796" max="9797" width="11.44140625" style="66" hidden="1" customWidth="1"/>
    <col min="9798" max="9798" width="4.88671875" style="66" customWidth="1"/>
    <col min="9799" max="9806" width="11.44140625" style="66" hidden="1" customWidth="1"/>
    <col min="9807" max="9807" width="5.44140625" style="66" customWidth="1"/>
    <col min="9808" max="9812" width="11.44140625" style="66" hidden="1" customWidth="1"/>
    <col min="9813" max="9813" width="5.88671875" style="66" customWidth="1"/>
    <col min="9814" max="9815" width="11.44140625" style="66" hidden="1" customWidth="1"/>
    <col min="9816" max="9816" width="5.44140625" style="66" customWidth="1"/>
    <col min="9817" max="9818" width="11.44140625" style="66" hidden="1" customWidth="1"/>
    <col min="9819" max="9819" width="5.44140625" style="66" customWidth="1"/>
    <col min="9820" max="9821" width="11.44140625" style="66" hidden="1" customWidth="1"/>
    <col min="9822" max="9822" width="6" style="66" customWidth="1"/>
    <col min="9823" max="9827" width="11.44140625" style="66" hidden="1" customWidth="1"/>
    <col min="9828" max="9828" width="5" style="66" customWidth="1"/>
    <col min="9829" max="9836" width="11.44140625" style="66" hidden="1" customWidth="1"/>
    <col min="9837" max="9837" width="5" style="66" customWidth="1"/>
    <col min="9838" max="9838" width="11.44140625" style="66" hidden="1" customWidth="1"/>
    <col min="9839" max="9839" width="5" style="66" customWidth="1"/>
    <col min="9840" max="9840" width="9.44140625" style="66" customWidth="1"/>
    <col min="9841" max="9863" width="11.44140625" style="66" hidden="1" customWidth="1"/>
    <col min="9864" max="9864" width="7.109375" style="66" customWidth="1"/>
    <col min="9865" max="9866" width="11.44140625" style="66" hidden="1" customWidth="1"/>
    <col min="9867" max="9867" width="7.109375" style="66" customWidth="1"/>
    <col min="9868" max="9872" width="11.44140625" style="66" hidden="1" customWidth="1"/>
    <col min="9873" max="9873" width="7.109375" style="66" customWidth="1"/>
    <col min="9874" max="9883" width="11.44140625" style="66" hidden="1" customWidth="1"/>
    <col min="9884" max="9884" width="6.44140625" style="66" customWidth="1"/>
    <col min="9885" max="9936" width="11.44140625" style="66" hidden="1" customWidth="1"/>
    <col min="9937" max="9937" width="9" style="66" customWidth="1"/>
    <col min="9938" max="9939" width="11.44140625" style="66" hidden="1" customWidth="1"/>
    <col min="9940" max="9940" width="8.5546875" style="66" customWidth="1"/>
    <col min="9941" max="9942" width="11.44140625" style="66" hidden="1" customWidth="1"/>
    <col min="9943" max="9943" width="6.44140625" style="66" customWidth="1"/>
    <col min="9944" max="9945" width="11.44140625" style="66" hidden="1" customWidth="1"/>
    <col min="9946" max="9946" width="7" style="66" customWidth="1"/>
    <col min="9947" max="9948" width="11.44140625" style="66" hidden="1" customWidth="1"/>
    <col min="9949" max="9951" width="7" style="66" customWidth="1"/>
    <col min="9952" max="9953" width="11.44140625" style="66" hidden="1" customWidth="1"/>
    <col min="9954" max="9954" width="7.5546875" style="66" customWidth="1"/>
    <col min="9955" max="9956" width="11.44140625" style="66" hidden="1" customWidth="1"/>
    <col min="9957" max="9957" width="7" style="66" customWidth="1"/>
    <col min="9958" max="9959" width="11.44140625" style="66" hidden="1" customWidth="1"/>
    <col min="9960" max="9960" width="7" style="66" customWidth="1"/>
    <col min="9961" max="9962" width="11.44140625" style="66" hidden="1" customWidth="1"/>
    <col min="9963" max="9963" width="7" style="66" customWidth="1"/>
    <col min="9964" max="9964" width="11.44140625" style="66" hidden="1" customWidth="1"/>
    <col min="9965" max="9965" width="6.44140625" style="66" customWidth="1"/>
    <col min="9966" max="9975" width="11.44140625" style="66" hidden="1" customWidth="1"/>
    <col min="9976" max="9978" width="11.44140625" style="66" hidden="1"/>
    <col min="9979" max="9979" width="41.44140625" style="66" customWidth="1"/>
    <col min="9980" max="9980" width="6.44140625" style="66" customWidth="1"/>
    <col min="9981" max="9981" width="14.6640625" style="66" customWidth="1"/>
    <col min="9982" max="9982" width="11.44140625" style="66" customWidth="1"/>
    <col min="9983" max="9984" width="13" style="66" customWidth="1"/>
    <col min="9985" max="9994" width="9.44140625" style="66" customWidth="1"/>
    <col min="9995" max="9995" width="8.88671875" style="66" customWidth="1"/>
    <col min="9996" max="9996" width="9.44140625" style="66" customWidth="1"/>
    <col min="9997" max="10002" width="10.109375" style="66" customWidth="1"/>
    <col min="10003" max="10003" width="6.44140625" style="66" customWidth="1"/>
    <col min="10004" max="10004" width="6.88671875" style="66" customWidth="1"/>
    <col min="10005" max="10006" width="6.5546875" style="66" customWidth="1"/>
    <col min="10007" max="10007" width="6.33203125" style="66" customWidth="1"/>
    <col min="10008" max="10009" width="7.5546875" style="66" customWidth="1"/>
    <col min="10010" max="10010" width="14.5546875" style="66" customWidth="1"/>
    <col min="10011" max="10012" width="11.44140625" style="66" customWidth="1"/>
    <col min="10013" max="10013" width="51.6640625" style="66" customWidth="1"/>
    <col min="10014" max="10014" width="11" style="66" customWidth="1"/>
    <col min="10015" max="10015" width="24.5546875" style="66" customWidth="1"/>
    <col min="10016" max="10016" width="12.33203125" style="66" customWidth="1"/>
    <col min="10017" max="10017" width="18.6640625" style="66" customWidth="1"/>
    <col min="10018" max="10018" width="5" style="66" customWidth="1"/>
    <col min="10019" max="10020" width="11.44140625" style="66" hidden="1" customWidth="1"/>
    <col min="10021" max="10021" width="5" style="66" customWidth="1"/>
    <col min="10022" max="10023" width="11.44140625" style="66" hidden="1" customWidth="1"/>
    <col min="10024" max="10024" width="5" style="66" customWidth="1"/>
    <col min="10025" max="10026" width="11.44140625" style="66" hidden="1" customWidth="1"/>
    <col min="10027" max="10027" width="5" style="66" customWidth="1"/>
    <col min="10028" max="10029" width="11.44140625" style="66" hidden="1" customWidth="1"/>
    <col min="10030" max="10030" width="5" style="66" customWidth="1"/>
    <col min="10031" max="10032" width="11.44140625" style="66" hidden="1" customWidth="1"/>
    <col min="10033" max="10033" width="5" style="66" customWidth="1"/>
    <col min="10034" max="10035" width="11.44140625" style="66" hidden="1" customWidth="1"/>
    <col min="10036" max="10036" width="6.44140625" style="66" customWidth="1"/>
    <col min="10037" max="10044" width="11.44140625" style="66" hidden="1" customWidth="1"/>
    <col min="10045" max="10045" width="6.88671875" style="66" customWidth="1"/>
    <col min="10046" max="10047" width="11.44140625" style="66" hidden="1" customWidth="1"/>
    <col min="10048" max="10048" width="6.44140625" style="66" customWidth="1"/>
    <col min="10049" max="10050" width="11.44140625" style="66" hidden="1" customWidth="1"/>
    <col min="10051" max="10051" width="5.44140625" style="66" customWidth="1"/>
    <col min="10052" max="10053" width="11.44140625" style="66" hidden="1" customWidth="1"/>
    <col min="10054" max="10054" width="4.88671875" style="66" customWidth="1"/>
    <col min="10055" max="10062" width="11.44140625" style="66" hidden="1" customWidth="1"/>
    <col min="10063" max="10063" width="5.44140625" style="66" customWidth="1"/>
    <col min="10064" max="10068" width="11.44140625" style="66" hidden="1" customWidth="1"/>
    <col min="10069" max="10069" width="5.88671875" style="66" customWidth="1"/>
    <col min="10070" max="10071" width="11.44140625" style="66" hidden="1" customWidth="1"/>
    <col min="10072" max="10072" width="5.44140625" style="66" customWidth="1"/>
    <col min="10073" max="10074" width="11.44140625" style="66" hidden="1" customWidth="1"/>
    <col min="10075" max="10075" width="5.44140625" style="66" customWidth="1"/>
    <col min="10076" max="10077" width="11.44140625" style="66" hidden="1" customWidth="1"/>
    <col min="10078" max="10078" width="6" style="66" customWidth="1"/>
    <col min="10079" max="10083" width="11.44140625" style="66" hidden="1" customWidth="1"/>
    <col min="10084" max="10084" width="5" style="66" customWidth="1"/>
    <col min="10085" max="10092" width="11.44140625" style="66" hidden="1" customWidth="1"/>
    <col min="10093" max="10093" width="5" style="66" customWidth="1"/>
    <col min="10094" max="10094" width="11.44140625" style="66" hidden="1" customWidth="1"/>
    <col min="10095" max="10095" width="5" style="66" customWidth="1"/>
    <col min="10096" max="10096" width="9.44140625" style="66" customWidth="1"/>
    <col min="10097" max="10119" width="11.44140625" style="66" hidden="1" customWidth="1"/>
    <col min="10120" max="10120" width="7.109375" style="66" customWidth="1"/>
    <col min="10121" max="10122" width="11.44140625" style="66" hidden="1" customWidth="1"/>
    <col min="10123" max="10123" width="7.109375" style="66" customWidth="1"/>
    <col min="10124" max="10128" width="11.44140625" style="66" hidden="1" customWidth="1"/>
    <col min="10129" max="10129" width="7.109375" style="66" customWidth="1"/>
    <col min="10130" max="10139" width="11.44140625" style="66" hidden="1" customWidth="1"/>
    <col min="10140" max="10140" width="6.44140625" style="66" customWidth="1"/>
    <col min="10141" max="10192" width="11.44140625" style="66" hidden="1" customWidth="1"/>
    <col min="10193" max="10193" width="9" style="66" customWidth="1"/>
    <col min="10194" max="10195" width="11.44140625" style="66" hidden="1" customWidth="1"/>
    <col min="10196" max="10196" width="8.5546875" style="66" customWidth="1"/>
    <col min="10197" max="10198" width="11.44140625" style="66" hidden="1" customWidth="1"/>
    <col min="10199" max="10199" width="6.44140625" style="66" customWidth="1"/>
    <col min="10200" max="10201" width="11.44140625" style="66" hidden="1" customWidth="1"/>
    <col min="10202" max="10202" width="7" style="66" customWidth="1"/>
    <col min="10203" max="10204" width="11.44140625" style="66" hidden="1" customWidth="1"/>
    <col min="10205" max="10207" width="7" style="66" customWidth="1"/>
    <col min="10208" max="10209" width="11.44140625" style="66" hidden="1" customWidth="1"/>
    <col min="10210" max="10210" width="7.5546875" style="66" customWidth="1"/>
    <col min="10211" max="10212" width="11.44140625" style="66" hidden="1" customWidth="1"/>
    <col min="10213" max="10213" width="7" style="66" customWidth="1"/>
    <col min="10214" max="10215" width="11.44140625" style="66" hidden="1" customWidth="1"/>
    <col min="10216" max="10216" width="7" style="66" customWidth="1"/>
    <col min="10217" max="10218" width="11.44140625" style="66" hidden="1" customWidth="1"/>
    <col min="10219" max="10219" width="7" style="66" customWidth="1"/>
    <col min="10220" max="10220" width="11.44140625" style="66" hidden="1" customWidth="1"/>
    <col min="10221" max="10221" width="6.44140625" style="66" customWidth="1"/>
    <col min="10222" max="10231" width="11.44140625" style="66" hidden="1" customWidth="1"/>
    <col min="10232" max="10234" width="11.44140625" style="66" hidden="1"/>
    <col min="10235" max="10235" width="41.44140625" style="66" customWidth="1"/>
    <col min="10236" max="10236" width="6.44140625" style="66" customWidth="1"/>
    <col min="10237" max="10237" width="14.6640625" style="66" customWidth="1"/>
    <col min="10238" max="10238" width="11.44140625" style="66" customWidth="1"/>
    <col min="10239" max="10240" width="13" style="66" customWidth="1"/>
    <col min="10241" max="10250" width="9.44140625" style="66" customWidth="1"/>
    <col min="10251" max="10251" width="8.88671875" style="66" customWidth="1"/>
    <col min="10252" max="10252" width="9.44140625" style="66" customWidth="1"/>
    <col min="10253" max="10258" width="10.109375" style="66" customWidth="1"/>
    <col min="10259" max="10259" width="6.44140625" style="66" customWidth="1"/>
    <col min="10260" max="10260" width="6.88671875" style="66" customWidth="1"/>
    <col min="10261" max="10262" width="6.5546875" style="66" customWidth="1"/>
    <col min="10263" max="10263" width="6.33203125" style="66" customWidth="1"/>
    <col min="10264" max="10265" width="7.5546875" style="66" customWidth="1"/>
    <col min="10266" max="10266" width="14.5546875" style="66" customWidth="1"/>
    <col min="10267" max="10268" width="11.44140625" style="66" customWidth="1"/>
    <col min="10269" max="10269" width="51.6640625" style="66" customWidth="1"/>
    <col min="10270" max="10270" width="11" style="66" customWidth="1"/>
    <col min="10271" max="10271" width="24.5546875" style="66" customWidth="1"/>
    <col min="10272" max="10272" width="12.33203125" style="66" customWidth="1"/>
    <col min="10273" max="10273" width="18.6640625" style="66" customWidth="1"/>
    <col min="10274" max="10274" width="5" style="66" customWidth="1"/>
    <col min="10275" max="10276" width="11.44140625" style="66" hidden="1" customWidth="1"/>
    <col min="10277" max="10277" width="5" style="66" customWidth="1"/>
    <col min="10278" max="10279" width="11.44140625" style="66" hidden="1" customWidth="1"/>
    <col min="10280" max="10280" width="5" style="66" customWidth="1"/>
    <col min="10281" max="10282" width="11.44140625" style="66" hidden="1" customWidth="1"/>
    <col min="10283" max="10283" width="5" style="66" customWidth="1"/>
    <col min="10284" max="10285" width="11.44140625" style="66" hidden="1" customWidth="1"/>
    <col min="10286" max="10286" width="5" style="66" customWidth="1"/>
    <col min="10287" max="10288" width="11.44140625" style="66" hidden="1" customWidth="1"/>
    <col min="10289" max="10289" width="5" style="66" customWidth="1"/>
    <col min="10290" max="10291" width="11.44140625" style="66" hidden="1" customWidth="1"/>
    <col min="10292" max="10292" width="6.44140625" style="66" customWidth="1"/>
    <col min="10293" max="10300" width="11.44140625" style="66" hidden="1" customWidth="1"/>
    <col min="10301" max="10301" width="6.88671875" style="66" customWidth="1"/>
    <col min="10302" max="10303" width="11.44140625" style="66" hidden="1" customWidth="1"/>
    <col min="10304" max="10304" width="6.44140625" style="66" customWidth="1"/>
    <col min="10305" max="10306" width="11.44140625" style="66" hidden="1" customWidth="1"/>
    <col min="10307" max="10307" width="5.44140625" style="66" customWidth="1"/>
    <col min="10308" max="10309" width="11.44140625" style="66" hidden="1" customWidth="1"/>
    <col min="10310" max="10310" width="4.88671875" style="66" customWidth="1"/>
    <col min="10311" max="10318" width="11.44140625" style="66" hidden="1" customWidth="1"/>
    <col min="10319" max="10319" width="5.44140625" style="66" customWidth="1"/>
    <col min="10320" max="10324" width="11.44140625" style="66" hidden="1" customWidth="1"/>
    <col min="10325" max="10325" width="5.88671875" style="66" customWidth="1"/>
    <col min="10326" max="10327" width="11.44140625" style="66" hidden="1" customWidth="1"/>
    <col min="10328" max="10328" width="5.44140625" style="66" customWidth="1"/>
    <col min="10329" max="10330" width="11.44140625" style="66" hidden="1" customWidth="1"/>
    <col min="10331" max="10331" width="5.44140625" style="66" customWidth="1"/>
    <col min="10332" max="10333" width="11.44140625" style="66" hidden="1" customWidth="1"/>
    <col min="10334" max="10334" width="6" style="66" customWidth="1"/>
    <col min="10335" max="10339" width="11.44140625" style="66" hidden="1" customWidth="1"/>
    <col min="10340" max="10340" width="5" style="66" customWidth="1"/>
    <col min="10341" max="10348" width="11.44140625" style="66" hidden="1" customWidth="1"/>
    <col min="10349" max="10349" width="5" style="66" customWidth="1"/>
    <col min="10350" max="10350" width="11.44140625" style="66" hidden="1" customWidth="1"/>
    <col min="10351" max="10351" width="5" style="66" customWidth="1"/>
    <col min="10352" max="10352" width="9.44140625" style="66" customWidth="1"/>
    <col min="10353" max="10375" width="11.44140625" style="66" hidden="1" customWidth="1"/>
    <col min="10376" max="10376" width="7.109375" style="66" customWidth="1"/>
    <col min="10377" max="10378" width="11.44140625" style="66" hidden="1" customWidth="1"/>
    <col min="10379" max="10379" width="7.109375" style="66" customWidth="1"/>
    <col min="10380" max="10384" width="11.44140625" style="66" hidden="1" customWidth="1"/>
    <col min="10385" max="10385" width="7.109375" style="66" customWidth="1"/>
    <col min="10386" max="10395" width="11.44140625" style="66" hidden="1" customWidth="1"/>
    <col min="10396" max="10396" width="6.44140625" style="66" customWidth="1"/>
    <col min="10397" max="10448" width="11.44140625" style="66" hidden="1" customWidth="1"/>
    <col min="10449" max="10449" width="9" style="66" customWidth="1"/>
    <col min="10450" max="10451" width="11.44140625" style="66" hidden="1" customWidth="1"/>
    <col min="10452" max="10452" width="8.5546875" style="66" customWidth="1"/>
    <col min="10453" max="10454" width="11.44140625" style="66" hidden="1" customWidth="1"/>
    <col min="10455" max="10455" width="6.44140625" style="66" customWidth="1"/>
    <col min="10456" max="10457" width="11.44140625" style="66" hidden="1" customWidth="1"/>
    <col min="10458" max="10458" width="7" style="66" customWidth="1"/>
    <col min="10459" max="10460" width="11.44140625" style="66" hidden="1" customWidth="1"/>
    <col min="10461" max="10463" width="7" style="66" customWidth="1"/>
    <col min="10464" max="10465" width="11.44140625" style="66" hidden="1" customWidth="1"/>
    <col min="10466" max="10466" width="7.5546875" style="66" customWidth="1"/>
    <col min="10467" max="10468" width="11.44140625" style="66" hidden="1" customWidth="1"/>
    <col min="10469" max="10469" width="7" style="66" customWidth="1"/>
    <col min="10470" max="10471" width="11.44140625" style="66" hidden="1" customWidth="1"/>
    <col min="10472" max="10472" width="7" style="66" customWidth="1"/>
    <col min="10473" max="10474" width="11.44140625" style="66" hidden="1" customWidth="1"/>
    <col min="10475" max="10475" width="7" style="66" customWidth="1"/>
    <col min="10476" max="10476" width="11.44140625" style="66" hidden="1" customWidth="1"/>
    <col min="10477" max="10477" width="6.44140625" style="66" customWidth="1"/>
    <col min="10478" max="10487" width="11.44140625" style="66" hidden="1" customWidth="1"/>
    <col min="10488" max="10490" width="11.44140625" style="66" hidden="1"/>
    <col min="10491" max="10491" width="41.44140625" style="66" customWidth="1"/>
    <col min="10492" max="10492" width="6.44140625" style="66" customWidth="1"/>
    <col min="10493" max="10493" width="14.6640625" style="66" customWidth="1"/>
    <col min="10494" max="10494" width="11.44140625" style="66" customWidth="1"/>
    <col min="10495" max="10496" width="13" style="66" customWidth="1"/>
    <col min="10497" max="10506" width="9.44140625" style="66" customWidth="1"/>
    <col min="10507" max="10507" width="8.88671875" style="66" customWidth="1"/>
    <col min="10508" max="10508" width="9.44140625" style="66" customWidth="1"/>
    <col min="10509" max="10514" width="10.109375" style="66" customWidth="1"/>
    <col min="10515" max="10515" width="6.44140625" style="66" customWidth="1"/>
    <col min="10516" max="10516" width="6.88671875" style="66" customWidth="1"/>
    <col min="10517" max="10518" width="6.5546875" style="66" customWidth="1"/>
    <col min="10519" max="10519" width="6.33203125" style="66" customWidth="1"/>
    <col min="10520" max="10521" width="7.5546875" style="66" customWidth="1"/>
    <col min="10522" max="10522" width="14.5546875" style="66" customWidth="1"/>
    <col min="10523" max="10524" width="11.44140625" style="66" customWidth="1"/>
    <col min="10525" max="10525" width="51.6640625" style="66" customWidth="1"/>
    <col min="10526" max="10526" width="11" style="66" customWidth="1"/>
    <col min="10527" max="10527" width="24.5546875" style="66" customWidth="1"/>
    <col min="10528" max="10528" width="12.33203125" style="66" customWidth="1"/>
    <col min="10529" max="10529" width="18.6640625" style="66" customWidth="1"/>
    <col min="10530" max="10530" width="5" style="66" customWidth="1"/>
    <col min="10531" max="10532" width="11.44140625" style="66" hidden="1" customWidth="1"/>
    <col min="10533" max="10533" width="5" style="66" customWidth="1"/>
    <col min="10534" max="10535" width="11.44140625" style="66" hidden="1" customWidth="1"/>
    <col min="10536" max="10536" width="5" style="66" customWidth="1"/>
    <col min="10537" max="10538" width="11.44140625" style="66" hidden="1" customWidth="1"/>
    <col min="10539" max="10539" width="5" style="66" customWidth="1"/>
    <col min="10540" max="10541" width="11.44140625" style="66" hidden="1" customWidth="1"/>
    <col min="10542" max="10542" width="5" style="66" customWidth="1"/>
    <col min="10543" max="10544" width="11.44140625" style="66" hidden="1" customWidth="1"/>
    <col min="10545" max="10545" width="5" style="66" customWidth="1"/>
    <col min="10546" max="10547" width="11.44140625" style="66" hidden="1" customWidth="1"/>
    <col min="10548" max="10548" width="6.44140625" style="66" customWidth="1"/>
    <col min="10549" max="10556" width="11.44140625" style="66" hidden="1" customWidth="1"/>
    <col min="10557" max="10557" width="6.88671875" style="66" customWidth="1"/>
    <col min="10558" max="10559" width="11.44140625" style="66" hidden="1" customWidth="1"/>
    <col min="10560" max="10560" width="6.44140625" style="66" customWidth="1"/>
    <col min="10561" max="10562" width="11.44140625" style="66" hidden="1" customWidth="1"/>
    <col min="10563" max="10563" width="5.44140625" style="66" customWidth="1"/>
    <col min="10564" max="10565" width="11.44140625" style="66" hidden="1" customWidth="1"/>
    <col min="10566" max="10566" width="4.88671875" style="66" customWidth="1"/>
    <col min="10567" max="10574" width="11.44140625" style="66" hidden="1" customWidth="1"/>
    <col min="10575" max="10575" width="5.44140625" style="66" customWidth="1"/>
    <col min="10576" max="10580" width="11.44140625" style="66" hidden="1" customWidth="1"/>
    <col min="10581" max="10581" width="5.88671875" style="66" customWidth="1"/>
    <col min="10582" max="10583" width="11.44140625" style="66" hidden="1" customWidth="1"/>
    <col min="10584" max="10584" width="5.44140625" style="66" customWidth="1"/>
    <col min="10585" max="10586" width="11.44140625" style="66" hidden="1" customWidth="1"/>
    <col min="10587" max="10587" width="5.44140625" style="66" customWidth="1"/>
    <col min="10588" max="10589" width="11.44140625" style="66" hidden="1" customWidth="1"/>
    <col min="10590" max="10590" width="6" style="66" customWidth="1"/>
    <col min="10591" max="10595" width="11.44140625" style="66" hidden="1" customWidth="1"/>
    <col min="10596" max="10596" width="5" style="66" customWidth="1"/>
    <col min="10597" max="10604" width="11.44140625" style="66" hidden="1" customWidth="1"/>
    <col min="10605" max="10605" width="5" style="66" customWidth="1"/>
    <col min="10606" max="10606" width="11.44140625" style="66" hidden="1" customWidth="1"/>
    <col min="10607" max="10607" width="5" style="66" customWidth="1"/>
    <col min="10608" max="10608" width="9.44140625" style="66" customWidth="1"/>
    <col min="10609" max="10631" width="11.44140625" style="66" hidden="1" customWidth="1"/>
    <col min="10632" max="10632" width="7.109375" style="66" customWidth="1"/>
    <col min="10633" max="10634" width="11.44140625" style="66" hidden="1" customWidth="1"/>
    <col min="10635" max="10635" width="7.109375" style="66" customWidth="1"/>
    <col min="10636" max="10640" width="11.44140625" style="66" hidden="1" customWidth="1"/>
    <col min="10641" max="10641" width="7.109375" style="66" customWidth="1"/>
    <col min="10642" max="10651" width="11.44140625" style="66" hidden="1" customWidth="1"/>
    <col min="10652" max="10652" width="6.44140625" style="66" customWidth="1"/>
    <col min="10653" max="10704" width="11.44140625" style="66" hidden="1" customWidth="1"/>
    <col min="10705" max="10705" width="9" style="66" customWidth="1"/>
    <col min="10706" max="10707" width="11.44140625" style="66" hidden="1" customWidth="1"/>
    <col min="10708" max="10708" width="8.5546875" style="66" customWidth="1"/>
    <col min="10709" max="10710" width="11.44140625" style="66" hidden="1" customWidth="1"/>
    <col min="10711" max="10711" width="6.44140625" style="66" customWidth="1"/>
    <col min="10712" max="10713" width="11.44140625" style="66" hidden="1" customWidth="1"/>
    <col min="10714" max="10714" width="7" style="66" customWidth="1"/>
    <col min="10715" max="10716" width="11.44140625" style="66" hidden="1" customWidth="1"/>
    <col min="10717" max="10719" width="7" style="66" customWidth="1"/>
    <col min="10720" max="10721" width="11.44140625" style="66" hidden="1" customWidth="1"/>
    <col min="10722" max="10722" width="7.5546875" style="66" customWidth="1"/>
    <col min="10723" max="10724" width="11.44140625" style="66" hidden="1" customWidth="1"/>
    <col min="10725" max="10725" width="7" style="66" customWidth="1"/>
    <col min="10726" max="10727" width="11.44140625" style="66" hidden="1" customWidth="1"/>
    <col min="10728" max="10728" width="7" style="66" customWidth="1"/>
    <col min="10729" max="10730" width="11.44140625" style="66" hidden="1" customWidth="1"/>
    <col min="10731" max="10731" width="7" style="66" customWidth="1"/>
    <col min="10732" max="10732" width="11.44140625" style="66" hidden="1" customWidth="1"/>
    <col min="10733" max="10733" width="6.44140625" style="66" customWidth="1"/>
    <col min="10734" max="10743" width="11.44140625" style="66" hidden="1" customWidth="1"/>
    <col min="10744" max="10746" width="11.44140625" style="66" hidden="1"/>
    <col min="10747" max="10747" width="41.44140625" style="66" customWidth="1"/>
    <col min="10748" max="10748" width="6.44140625" style="66" customWidth="1"/>
    <col min="10749" max="10749" width="14.6640625" style="66" customWidth="1"/>
    <col min="10750" max="10750" width="11.44140625" style="66" customWidth="1"/>
    <col min="10751" max="10752" width="13" style="66" customWidth="1"/>
    <col min="10753" max="10762" width="9.44140625" style="66" customWidth="1"/>
    <col min="10763" max="10763" width="8.88671875" style="66" customWidth="1"/>
    <col min="10764" max="10764" width="9.44140625" style="66" customWidth="1"/>
    <col min="10765" max="10770" width="10.109375" style="66" customWidth="1"/>
    <col min="10771" max="10771" width="6.44140625" style="66" customWidth="1"/>
    <col min="10772" max="10772" width="6.88671875" style="66" customWidth="1"/>
    <col min="10773" max="10774" width="6.5546875" style="66" customWidth="1"/>
    <col min="10775" max="10775" width="6.33203125" style="66" customWidth="1"/>
    <col min="10776" max="10777" width="7.5546875" style="66" customWidth="1"/>
    <col min="10778" max="10778" width="14.5546875" style="66" customWidth="1"/>
    <col min="10779" max="10780" width="11.44140625" style="66" customWidth="1"/>
    <col min="10781" max="10781" width="51.6640625" style="66" customWidth="1"/>
    <col min="10782" max="10782" width="11" style="66" customWidth="1"/>
    <col min="10783" max="10783" width="24.5546875" style="66" customWidth="1"/>
    <col min="10784" max="10784" width="12.33203125" style="66" customWidth="1"/>
    <col min="10785" max="10785" width="18.6640625" style="66" customWidth="1"/>
    <col min="10786" max="10786" width="5" style="66" customWidth="1"/>
    <col min="10787" max="10788" width="11.44140625" style="66" hidden="1" customWidth="1"/>
    <col min="10789" max="10789" width="5" style="66" customWidth="1"/>
    <col min="10790" max="10791" width="11.44140625" style="66" hidden="1" customWidth="1"/>
    <col min="10792" max="10792" width="5" style="66" customWidth="1"/>
    <col min="10793" max="10794" width="11.44140625" style="66" hidden="1" customWidth="1"/>
    <col min="10795" max="10795" width="5" style="66" customWidth="1"/>
    <col min="10796" max="10797" width="11.44140625" style="66" hidden="1" customWidth="1"/>
    <col min="10798" max="10798" width="5" style="66" customWidth="1"/>
    <col min="10799" max="10800" width="11.44140625" style="66" hidden="1" customWidth="1"/>
    <col min="10801" max="10801" width="5" style="66" customWidth="1"/>
    <col min="10802" max="10803" width="11.44140625" style="66" hidden="1" customWidth="1"/>
    <col min="10804" max="10804" width="6.44140625" style="66" customWidth="1"/>
    <col min="10805" max="10812" width="11.44140625" style="66" hidden="1" customWidth="1"/>
    <col min="10813" max="10813" width="6.88671875" style="66" customWidth="1"/>
    <col min="10814" max="10815" width="11.44140625" style="66" hidden="1" customWidth="1"/>
    <col min="10816" max="10816" width="6.44140625" style="66" customWidth="1"/>
    <col min="10817" max="10818" width="11.44140625" style="66" hidden="1" customWidth="1"/>
    <col min="10819" max="10819" width="5.44140625" style="66" customWidth="1"/>
    <col min="10820" max="10821" width="11.44140625" style="66" hidden="1" customWidth="1"/>
    <col min="10822" max="10822" width="4.88671875" style="66" customWidth="1"/>
    <col min="10823" max="10830" width="11.44140625" style="66" hidden="1" customWidth="1"/>
    <col min="10831" max="10831" width="5.44140625" style="66" customWidth="1"/>
    <col min="10832" max="10836" width="11.44140625" style="66" hidden="1" customWidth="1"/>
    <col min="10837" max="10837" width="5.88671875" style="66" customWidth="1"/>
    <col min="10838" max="10839" width="11.44140625" style="66" hidden="1" customWidth="1"/>
    <col min="10840" max="10840" width="5.44140625" style="66" customWidth="1"/>
    <col min="10841" max="10842" width="11.44140625" style="66" hidden="1" customWidth="1"/>
    <col min="10843" max="10843" width="5.44140625" style="66" customWidth="1"/>
    <col min="10844" max="10845" width="11.44140625" style="66" hidden="1" customWidth="1"/>
    <col min="10846" max="10846" width="6" style="66" customWidth="1"/>
    <col min="10847" max="10851" width="11.44140625" style="66" hidden="1" customWidth="1"/>
    <col min="10852" max="10852" width="5" style="66" customWidth="1"/>
    <col min="10853" max="10860" width="11.44140625" style="66" hidden="1" customWidth="1"/>
    <col min="10861" max="10861" width="5" style="66" customWidth="1"/>
    <col min="10862" max="10862" width="11.44140625" style="66" hidden="1" customWidth="1"/>
    <col min="10863" max="10863" width="5" style="66" customWidth="1"/>
    <col min="10864" max="10864" width="9.44140625" style="66" customWidth="1"/>
    <col min="10865" max="10887" width="11.44140625" style="66" hidden="1" customWidth="1"/>
    <col min="10888" max="10888" width="7.109375" style="66" customWidth="1"/>
    <col min="10889" max="10890" width="11.44140625" style="66" hidden="1" customWidth="1"/>
    <col min="10891" max="10891" width="7.109375" style="66" customWidth="1"/>
    <col min="10892" max="10896" width="11.44140625" style="66" hidden="1" customWidth="1"/>
    <col min="10897" max="10897" width="7.109375" style="66" customWidth="1"/>
    <col min="10898" max="10907" width="11.44140625" style="66" hidden="1" customWidth="1"/>
    <col min="10908" max="10908" width="6.44140625" style="66" customWidth="1"/>
    <col min="10909" max="10960" width="11.44140625" style="66" hidden="1" customWidth="1"/>
    <col min="10961" max="10961" width="9" style="66" customWidth="1"/>
    <col min="10962" max="10963" width="11.44140625" style="66" hidden="1" customWidth="1"/>
    <col min="10964" max="10964" width="8.5546875" style="66" customWidth="1"/>
    <col min="10965" max="10966" width="11.44140625" style="66" hidden="1" customWidth="1"/>
    <col min="10967" max="10967" width="6.44140625" style="66" customWidth="1"/>
    <col min="10968" max="10969" width="11.44140625" style="66" hidden="1" customWidth="1"/>
    <col min="10970" max="10970" width="7" style="66" customWidth="1"/>
    <col min="10971" max="10972" width="11.44140625" style="66" hidden="1" customWidth="1"/>
    <col min="10973" max="10975" width="7" style="66" customWidth="1"/>
    <col min="10976" max="10977" width="11.44140625" style="66" hidden="1" customWidth="1"/>
    <col min="10978" max="10978" width="7.5546875" style="66" customWidth="1"/>
    <col min="10979" max="10980" width="11.44140625" style="66" hidden="1" customWidth="1"/>
    <col min="10981" max="10981" width="7" style="66" customWidth="1"/>
    <col min="10982" max="10983" width="11.44140625" style="66" hidden="1" customWidth="1"/>
    <col min="10984" max="10984" width="7" style="66" customWidth="1"/>
    <col min="10985" max="10986" width="11.44140625" style="66" hidden="1" customWidth="1"/>
    <col min="10987" max="10987" width="7" style="66" customWidth="1"/>
    <col min="10988" max="10988" width="11.44140625" style="66" hidden="1" customWidth="1"/>
    <col min="10989" max="10989" width="6.44140625" style="66" customWidth="1"/>
    <col min="10990" max="10999" width="11.44140625" style="66" hidden="1" customWidth="1"/>
    <col min="11000" max="11002" width="11.44140625" style="66" hidden="1"/>
    <col min="11003" max="11003" width="41.44140625" style="66" customWidth="1"/>
    <col min="11004" max="11004" width="6.44140625" style="66" customWidth="1"/>
    <col min="11005" max="11005" width="14.6640625" style="66" customWidth="1"/>
    <col min="11006" max="11006" width="11.44140625" style="66" customWidth="1"/>
    <col min="11007" max="11008" width="13" style="66" customWidth="1"/>
    <col min="11009" max="11018" width="9.44140625" style="66" customWidth="1"/>
    <col min="11019" max="11019" width="8.88671875" style="66" customWidth="1"/>
    <col min="11020" max="11020" width="9.44140625" style="66" customWidth="1"/>
    <col min="11021" max="11026" width="10.109375" style="66" customWidth="1"/>
    <col min="11027" max="11027" width="6.44140625" style="66" customWidth="1"/>
    <col min="11028" max="11028" width="6.88671875" style="66" customWidth="1"/>
    <col min="11029" max="11030" width="6.5546875" style="66" customWidth="1"/>
    <col min="11031" max="11031" width="6.33203125" style="66" customWidth="1"/>
    <col min="11032" max="11033" width="7.5546875" style="66" customWidth="1"/>
    <col min="11034" max="11034" width="14.5546875" style="66" customWidth="1"/>
    <col min="11035" max="11036" width="11.44140625" style="66" customWidth="1"/>
    <col min="11037" max="11037" width="51.6640625" style="66" customWidth="1"/>
    <col min="11038" max="11038" width="11" style="66" customWidth="1"/>
    <col min="11039" max="11039" width="24.5546875" style="66" customWidth="1"/>
    <col min="11040" max="11040" width="12.33203125" style="66" customWidth="1"/>
    <col min="11041" max="11041" width="18.6640625" style="66" customWidth="1"/>
    <col min="11042" max="11042" width="5" style="66" customWidth="1"/>
    <col min="11043" max="11044" width="11.44140625" style="66" hidden="1" customWidth="1"/>
    <col min="11045" max="11045" width="5" style="66" customWidth="1"/>
    <col min="11046" max="11047" width="11.44140625" style="66" hidden="1" customWidth="1"/>
    <col min="11048" max="11048" width="5" style="66" customWidth="1"/>
    <col min="11049" max="11050" width="11.44140625" style="66" hidden="1" customWidth="1"/>
    <col min="11051" max="11051" width="5" style="66" customWidth="1"/>
    <col min="11052" max="11053" width="11.44140625" style="66" hidden="1" customWidth="1"/>
    <col min="11054" max="11054" width="5" style="66" customWidth="1"/>
    <col min="11055" max="11056" width="11.44140625" style="66" hidden="1" customWidth="1"/>
    <col min="11057" max="11057" width="5" style="66" customWidth="1"/>
    <col min="11058" max="11059" width="11.44140625" style="66" hidden="1" customWidth="1"/>
    <col min="11060" max="11060" width="6.44140625" style="66" customWidth="1"/>
    <col min="11061" max="11068" width="11.44140625" style="66" hidden="1" customWidth="1"/>
    <col min="11069" max="11069" width="6.88671875" style="66" customWidth="1"/>
    <col min="11070" max="11071" width="11.44140625" style="66" hidden="1" customWidth="1"/>
    <col min="11072" max="11072" width="6.44140625" style="66" customWidth="1"/>
    <col min="11073" max="11074" width="11.44140625" style="66" hidden="1" customWidth="1"/>
    <col min="11075" max="11075" width="5.44140625" style="66" customWidth="1"/>
    <col min="11076" max="11077" width="11.44140625" style="66" hidden="1" customWidth="1"/>
    <col min="11078" max="11078" width="4.88671875" style="66" customWidth="1"/>
    <col min="11079" max="11086" width="11.44140625" style="66" hidden="1" customWidth="1"/>
    <col min="11087" max="11087" width="5.44140625" style="66" customWidth="1"/>
    <col min="11088" max="11092" width="11.44140625" style="66" hidden="1" customWidth="1"/>
    <col min="11093" max="11093" width="5.88671875" style="66" customWidth="1"/>
    <col min="11094" max="11095" width="11.44140625" style="66" hidden="1" customWidth="1"/>
    <col min="11096" max="11096" width="5.44140625" style="66" customWidth="1"/>
    <col min="11097" max="11098" width="11.44140625" style="66" hidden="1" customWidth="1"/>
    <col min="11099" max="11099" width="5.44140625" style="66" customWidth="1"/>
    <col min="11100" max="11101" width="11.44140625" style="66" hidden="1" customWidth="1"/>
    <col min="11102" max="11102" width="6" style="66" customWidth="1"/>
    <col min="11103" max="11107" width="11.44140625" style="66" hidden="1" customWidth="1"/>
    <col min="11108" max="11108" width="5" style="66" customWidth="1"/>
    <col min="11109" max="11116" width="11.44140625" style="66" hidden="1" customWidth="1"/>
    <col min="11117" max="11117" width="5" style="66" customWidth="1"/>
    <col min="11118" max="11118" width="11.44140625" style="66" hidden="1" customWidth="1"/>
    <col min="11119" max="11119" width="5" style="66" customWidth="1"/>
    <col min="11120" max="11120" width="9.44140625" style="66" customWidth="1"/>
    <col min="11121" max="11143" width="11.44140625" style="66" hidden="1" customWidth="1"/>
    <col min="11144" max="11144" width="7.109375" style="66" customWidth="1"/>
    <col min="11145" max="11146" width="11.44140625" style="66" hidden="1" customWidth="1"/>
    <col min="11147" max="11147" width="7.109375" style="66" customWidth="1"/>
    <col min="11148" max="11152" width="11.44140625" style="66" hidden="1" customWidth="1"/>
    <col min="11153" max="11153" width="7.109375" style="66" customWidth="1"/>
    <col min="11154" max="11163" width="11.44140625" style="66" hidden="1" customWidth="1"/>
    <col min="11164" max="11164" width="6.44140625" style="66" customWidth="1"/>
    <col min="11165" max="11216" width="11.44140625" style="66" hidden="1" customWidth="1"/>
    <col min="11217" max="11217" width="9" style="66" customWidth="1"/>
    <col min="11218" max="11219" width="11.44140625" style="66" hidden="1" customWidth="1"/>
    <col min="11220" max="11220" width="8.5546875" style="66" customWidth="1"/>
    <col min="11221" max="11222" width="11.44140625" style="66" hidden="1" customWidth="1"/>
    <col min="11223" max="11223" width="6.44140625" style="66" customWidth="1"/>
    <col min="11224" max="11225" width="11.44140625" style="66" hidden="1" customWidth="1"/>
    <col min="11226" max="11226" width="7" style="66" customWidth="1"/>
    <col min="11227" max="11228" width="11.44140625" style="66" hidden="1" customWidth="1"/>
    <col min="11229" max="11231" width="7" style="66" customWidth="1"/>
    <col min="11232" max="11233" width="11.44140625" style="66" hidden="1" customWidth="1"/>
    <col min="11234" max="11234" width="7.5546875" style="66" customWidth="1"/>
    <col min="11235" max="11236" width="11.44140625" style="66" hidden="1" customWidth="1"/>
    <col min="11237" max="11237" width="7" style="66" customWidth="1"/>
    <col min="11238" max="11239" width="11.44140625" style="66" hidden="1" customWidth="1"/>
    <col min="11240" max="11240" width="7" style="66" customWidth="1"/>
    <col min="11241" max="11242" width="11.44140625" style="66" hidden="1" customWidth="1"/>
    <col min="11243" max="11243" width="7" style="66" customWidth="1"/>
    <col min="11244" max="11244" width="11.44140625" style="66" hidden="1" customWidth="1"/>
    <col min="11245" max="11245" width="6.44140625" style="66" customWidth="1"/>
    <col min="11246" max="11255" width="11.44140625" style="66" hidden="1" customWidth="1"/>
    <col min="11256" max="11258" width="11.44140625" style="66" hidden="1"/>
    <col min="11259" max="11259" width="41.44140625" style="66" customWidth="1"/>
    <col min="11260" max="11260" width="6.44140625" style="66" customWidth="1"/>
    <col min="11261" max="11261" width="14.6640625" style="66" customWidth="1"/>
    <col min="11262" max="11262" width="11.44140625" style="66" customWidth="1"/>
    <col min="11263" max="11264" width="13" style="66" customWidth="1"/>
    <col min="11265" max="11274" width="9.44140625" style="66" customWidth="1"/>
    <col min="11275" max="11275" width="8.88671875" style="66" customWidth="1"/>
    <col min="11276" max="11276" width="9.44140625" style="66" customWidth="1"/>
    <col min="11277" max="11282" width="10.109375" style="66" customWidth="1"/>
    <col min="11283" max="11283" width="6.44140625" style="66" customWidth="1"/>
    <col min="11284" max="11284" width="6.88671875" style="66" customWidth="1"/>
    <col min="11285" max="11286" width="6.5546875" style="66" customWidth="1"/>
    <col min="11287" max="11287" width="6.33203125" style="66" customWidth="1"/>
    <col min="11288" max="11289" width="7.5546875" style="66" customWidth="1"/>
    <col min="11290" max="11290" width="14.5546875" style="66" customWidth="1"/>
    <col min="11291" max="11292" width="11.44140625" style="66" customWidth="1"/>
    <col min="11293" max="11293" width="51.6640625" style="66" customWidth="1"/>
    <col min="11294" max="11294" width="11" style="66" customWidth="1"/>
    <col min="11295" max="11295" width="24.5546875" style="66" customWidth="1"/>
    <col min="11296" max="11296" width="12.33203125" style="66" customWidth="1"/>
    <col min="11297" max="11297" width="18.6640625" style="66" customWidth="1"/>
    <col min="11298" max="11298" width="5" style="66" customWidth="1"/>
    <col min="11299" max="11300" width="11.44140625" style="66" hidden="1" customWidth="1"/>
    <col min="11301" max="11301" width="5" style="66" customWidth="1"/>
    <col min="11302" max="11303" width="11.44140625" style="66" hidden="1" customWidth="1"/>
    <col min="11304" max="11304" width="5" style="66" customWidth="1"/>
    <col min="11305" max="11306" width="11.44140625" style="66" hidden="1" customWidth="1"/>
    <col min="11307" max="11307" width="5" style="66" customWidth="1"/>
    <col min="11308" max="11309" width="11.44140625" style="66" hidden="1" customWidth="1"/>
    <col min="11310" max="11310" width="5" style="66" customWidth="1"/>
    <col min="11311" max="11312" width="11.44140625" style="66" hidden="1" customWidth="1"/>
    <col min="11313" max="11313" width="5" style="66" customWidth="1"/>
    <col min="11314" max="11315" width="11.44140625" style="66" hidden="1" customWidth="1"/>
    <col min="11316" max="11316" width="6.44140625" style="66" customWidth="1"/>
    <col min="11317" max="11324" width="11.44140625" style="66" hidden="1" customWidth="1"/>
    <col min="11325" max="11325" width="6.88671875" style="66" customWidth="1"/>
    <col min="11326" max="11327" width="11.44140625" style="66" hidden="1" customWidth="1"/>
    <col min="11328" max="11328" width="6.44140625" style="66" customWidth="1"/>
    <col min="11329" max="11330" width="11.44140625" style="66" hidden="1" customWidth="1"/>
    <col min="11331" max="11331" width="5.44140625" style="66" customWidth="1"/>
    <col min="11332" max="11333" width="11.44140625" style="66" hidden="1" customWidth="1"/>
    <col min="11334" max="11334" width="4.88671875" style="66" customWidth="1"/>
    <col min="11335" max="11342" width="11.44140625" style="66" hidden="1" customWidth="1"/>
    <col min="11343" max="11343" width="5.44140625" style="66" customWidth="1"/>
    <col min="11344" max="11348" width="11.44140625" style="66" hidden="1" customWidth="1"/>
    <col min="11349" max="11349" width="5.88671875" style="66" customWidth="1"/>
    <col min="11350" max="11351" width="11.44140625" style="66" hidden="1" customWidth="1"/>
    <col min="11352" max="11352" width="5.44140625" style="66" customWidth="1"/>
    <col min="11353" max="11354" width="11.44140625" style="66" hidden="1" customWidth="1"/>
    <col min="11355" max="11355" width="5.44140625" style="66" customWidth="1"/>
    <col min="11356" max="11357" width="11.44140625" style="66" hidden="1" customWidth="1"/>
    <col min="11358" max="11358" width="6" style="66" customWidth="1"/>
    <col min="11359" max="11363" width="11.44140625" style="66" hidden="1" customWidth="1"/>
    <col min="11364" max="11364" width="5" style="66" customWidth="1"/>
    <col min="11365" max="11372" width="11.44140625" style="66" hidden="1" customWidth="1"/>
    <col min="11373" max="11373" width="5" style="66" customWidth="1"/>
    <col min="11374" max="11374" width="11.44140625" style="66" hidden="1" customWidth="1"/>
    <col min="11375" max="11375" width="5" style="66" customWidth="1"/>
    <col min="11376" max="11376" width="9.44140625" style="66" customWidth="1"/>
    <col min="11377" max="11399" width="11.44140625" style="66" hidden="1" customWidth="1"/>
    <col min="11400" max="11400" width="7.109375" style="66" customWidth="1"/>
    <col min="11401" max="11402" width="11.44140625" style="66" hidden="1" customWidth="1"/>
    <col min="11403" max="11403" width="7.109375" style="66" customWidth="1"/>
    <col min="11404" max="11408" width="11.44140625" style="66" hidden="1" customWidth="1"/>
    <col min="11409" max="11409" width="7.109375" style="66" customWidth="1"/>
    <col min="11410" max="11419" width="11.44140625" style="66" hidden="1" customWidth="1"/>
    <col min="11420" max="11420" width="6.44140625" style="66" customWidth="1"/>
    <col min="11421" max="11472" width="11.44140625" style="66" hidden="1" customWidth="1"/>
    <col min="11473" max="11473" width="9" style="66" customWidth="1"/>
    <col min="11474" max="11475" width="11.44140625" style="66" hidden="1" customWidth="1"/>
    <col min="11476" max="11476" width="8.5546875" style="66" customWidth="1"/>
    <col min="11477" max="11478" width="11.44140625" style="66" hidden="1" customWidth="1"/>
    <col min="11479" max="11479" width="6.44140625" style="66" customWidth="1"/>
    <col min="11480" max="11481" width="11.44140625" style="66" hidden="1" customWidth="1"/>
    <col min="11482" max="11482" width="7" style="66" customWidth="1"/>
    <col min="11483" max="11484" width="11.44140625" style="66" hidden="1" customWidth="1"/>
    <col min="11485" max="11487" width="7" style="66" customWidth="1"/>
    <col min="11488" max="11489" width="11.44140625" style="66" hidden="1" customWidth="1"/>
    <col min="11490" max="11490" width="7.5546875" style="66" customWidth="1"/>
    <col min="11491" max="11492" width="11.44140625" style="66" hidden="1" customWidth="1"/>
    <col min="11493" max="11493" width="7" style="66" customWidth="1"/>
    <col min="11494" max="11495" width="11.44140625" style="66" hidden="1" customWidth="1"/>
    <col min="11496" max="11496" width="7" style="66" customWidth="1"/>
    <col min="11497" max="11498" width="11.44140625" style="66" hidden="1" customWidth="1"/>
    <col min="11499" max="11499" width="7" style="66" customWidth="1"/>
    <col min="11500" max="11500" width="11.44140625" style="66" hidden="1" customWidth="1"/>
    <col min="11501" max="11501" width="6.44140625" style="66" customWidth="1"/>
    <col min="11502" max="11511" width="11.44140625" style="66" hidden="1" customWidth="1"/>
    <col min="11512" max="11514" width="11.44140625" style="66" hidden="1"/>
    <col min="11515" max="11515" width="41.44140625" style="66" customWidth="1"/>
    <col min="11516" max="11516" width="6.44140625" style="66" customWidth="1"/>
    <col min="11517" max="11517" width="14.6640625" style="66" customWidth="1"/>
    <col min="11518" max="11518" width="11.44140625" style="66" customWidth="1"/>
    <col min="11519" max="11520" width="13" style="66" customWidth="1"/>
    <col min="11521" max="11530" width="9.44140625" style="66" customWidth="1"/>
    <col min="11531" max="11531" width="8.88671875" style="66" customWidth="1"/>
    <col min="11532" max="11532" width="9.44140625" style="66" customWidth="1"/>
    <col min="11533" max="11538" width="10.109375" style="66" customWidth="1"/>
    <col min="11539" max="11539" width="6.44140625" style="66" customWidth="1"/>
    <col min="11540" max="11540" width="6.88671875" style="66" customWidth="1"/>
    <col min="11541" max="11542" width="6.5546875" style="66" customWidth="1"/>
    <col min="11543" max="11543" width="6.33203125" style="66" customWidth="1"/>
    <col min="11544" max="11545" width="7.5546875" style="66" customWidth="1"/>
    <col min="11546" max="11546" width="14.5546875" style="66" customWidth="1"/>
    <col min="11547" max="11548" width="11.44140625" style="66" customWidth="1"/>
    <col min="11549" max="11549" width="51.6640625" style="66" customWidth="1"/>
    <col min="11550" max="11550" width="11" style="66" customWidth="1"/>
    <col min="11551" max="11551" width="24.5546875" style="66" customWidth="1"/>
    <col min="11552" max="11552" width="12.33203125" style="66" customWidth="1"/>
    <col min="11553" max="11553" width="18.6640625" style="66" customWidth="1"/>
    <col min="11554" max="11554" width="5" style="66" customWidth="1"/>
    <col min="11555" max="11556" width="11.44140625" style="66" hidden="1" customWidth="1"/>
    <col min="11557" max="11557" width="5" style="66" customWidth="1"/>
    <col min="11558" max="11559" width="11.44140625" style="66" hidden="1" customWidth="1"/>
    <col min="11560" max="11560" width="5" style="66" customWidth="1"/>
    <col min="11561" max="11562" width="11.44140625" style="66" hidden="1" customWidth="1"/>
    <col min="11563" max="11563" width="5" style="66" customWidth="1"/>
    <col min="11564" max="11565" width="11.44140625" style="66" hidden="1" customWidth="1"/>
    <col min="11566" max="11566" width="5" style="66" customWidth="1"/>
    <col min="11567" max="11568" width="11.44140625" style="66" hidden="1" customWidth="1"/>
    <col min="11569" max="11569" width="5" style="66" customWidth="1"/>
    <col min="11570" max="11571" width="11.44140625" style="66" hidden="1" customWidth="1"/>
    <col min="11572" max="11572" width="6.44140625" style="66" customWidth="1"/>
    <col min="11573" max="11580" width="11.44140625" style="66" hidden="1" customWidth="1"/>
    <col min="11581" max="11581" width="6.88671875" style="66" customWidth="1"/>
    <col min="11582" max="11583" width="11.44140625" style="66" hidden="1" customWidth="1"/>
    <col min="11584" max="11584" width="6.44140625" style="66" customWidth="1"/>
    <col min="11585" max="11586" width="11.44140625" style="66" hidden="1" customWidth="1"/>
    <col min="11587" max="11587" width="5.44140625" style="66" customWidth="1"/>
    <col min="11588" max="11589" width="11.44140625" style="66" hidden="1" customWidth="1"/>
    <col min="11590" max="11590" width="4.88671875" style="66" customWidth="1"/>
    <col min="11591" max="11598" width="11.44140625" style="66" hidden="1" customWidth="1"/>
    <col min="11599" max="11599" width="5.44140625" style="66" customWidth="1"/>
    <col min="11600" max="11604" width="11.44140625" style="66" hidden="1" customWidth="1"/>
    <col min="11605" max="11605" width="5.88671875" style="66" customWidth="1"/>
    <col min="11606" max="11607" width="11.44140625" style="66" hidden="1" customWidth="1"/>
    <col min="11608" max="11608" width="5.44140625" style="66" customWidth="1"/>
    <col min="11609" max="11610" width="11.44140625" style="66" hidden="1" customWidth="1"/>
    <col min="11611" max="11611" width="5.44140625" style="66" customWidth="1"/>
    <col min="11612" max="11613" width="11.44140625" style="66" hidden="1" customWidth="1"/>
    <col min="11614" max="11614" width="6" style="66" customWidth="1"/>
    <col min="11615" max="11619" width="11.44140625" style="66" hidden="1" customWidth="1"/>
    <col min="11620" max="11620" width="5" style="66" customWidth="1"/>
    <col min="11621" max="11628" width="11.44140625" style="66" hidden="1" customWidth="1"/>
    <col min="11629" max="11629" width="5" style="66" customWidth="1"/>
    <col min="11630" max="11630" width="11.44140625" style="66" hidden="1" customWidth="1"/>
    <col min="11631" max="11631" width="5" style="66" customWidth="1"/>
    <col min="11632" max="11632" width="9.44140625" style="66" customWidth="1"/>
    <col min="11633" max="11655" width="11.44140625" style="66" hidden="1" customWidth="1"/>
    <col min="11656" max="11656" width="7.109375" style="66" customWidth="1"/>
    <col min="11657" max="11658" width="11.44140625" style="66" hidden="1" customWidth="1"/>
    <col min="11659" max="11659" width="7.109375" style="66" customWidth="1"/>
    <col min="11660" max="11664" width="11.44140625" style="66" hidden="1" customWidth="1"/>
    <col min="11665" max="11665" width="7.109375" style="66" customWidth="1"/>
    <col min="11666" max="11675" width="11.44140625" style="66" hidden="1" customWidth="1"/>
    <col min="11676" max="11676" width="6.44140625" style="66" customWidth="1"/>
    <col min="11677" max="11728" width="11.44140625" style="66" hidden="1" customWidth="1"/>
    <col min="11729" max="11729" width="9" style="66" customWidth="1"/>
    <col min="11730" max="11731" width="11.44140625" style="66" hidden="1" customWidth="1"/>
    <col min="11732" max="11732" width="8.5546875" style="66" customWidth="1"/>
    <col min="11733" max="11734" width="11.44140625" style="66" hidden="1" customWidth="1"/>
    <col min="11735" max="11735" width="6.44140625" style="66" customWidth="1"/>
    <col min="11736" max="11737" width="11.44140625" style="66" hidden="1" customWidth="1"/>
    <col min="11738" max="11738" width="7" style="66" customWidth="1"/>
    <col min="11739" max="11740" width="11.44140625" style="66" hidden="1" customWidth="1"/>
    <col min="11741" max="11743" width="7" style="66" customWidth="1"/>
    <col min="11744" max="11745" width="11.44140625" style="66" hidden="1" customWidth="1"/>
    <col min="11746" max="11746" width="7.5546875" style="66" customWidth="1"/>
    <col min="11747" max="11748" width="11.44140625" style="66" hidden="1" customWidth="1"/>
    <col min="11749" max="11749" width="7" style="66" customWidth="1"/>
    <col min="11750" max="11751" width="11.44140625" style="66" hidden="1" customWidth="1"/>
    <col min="11752" max="11752" width="7" style="66" customWidth="1"/>
    <col min="11753" max="11754" width="11.44140625" style="66" hidden="1" customWidth="1"/>
    <col min="11755" max="11755" width="7" style="66" customWidth="1"/>
    <col min="11756" max="11756" width="11.44140625" style="66" hidden="1" customWidth="1"/>
    <col min="11757" max="11757" width="6.44140625" style="66" customWidth="1"/>
    <col min="11758" max="11767" width="11.44140625" style="66" hidden="1" customWidth="1"/>
    <col min="11768" max="11770" width="11.44140625" style="66" hidden="1"/>
    <col min="11771" max="11771" width="41.44140625" style="66" customWidth="1"/>
    <col min="11772" max="11772" width="6.44140625" style="66" customWidth="1"/>
    <col min="11773" max="11773" width="14.6640625" style="66" customWidth="1"/>
    <col min="11774" max="11774" width="11.44140625" style="66" customWidth="1"/>
    <col min="11775" max="11776" width="13" style="66" customWidth="1"/>
    <col min="11777" max="11786" width="9.44140625" style="66" customWidth="1"/>
    <col min="11787" max="11787" width="8.88671875" style="66" customWidth="1"/>
    <col min="11788" max="11788" width="9.44140625" style="66" customWidth="1"/>
    <col min="11789" max="11794" width="10.109375" style="66" customWidth="1"/>
    <col min="11795" max="11795" width="6.44140625" style="66" customWidth="1"/>
    <col min="11796" max="11796" width="6.88671875" style="66" customWidth="1"/>
    <col min="11797" max="11798" width="6.5546875" style="66" customWidth="1"/>
    <col min="11799" max="11799" width="6.33203125" style="66" customWidth="1"/>
    <col min="11800" max="11801" width="7.5546875" style="66" customWidth="1"/>
    <col min="11802" max="11802" width="14.5546875" style="66" customWidth="1"/>
    <col min="11803" max="11804" width="11.44140625" style="66" customWidth="1"/>
    <col min="11805" max="11805" width="51.6640625" style="66" customWidth="1"/>
    <col min="11806" max="11806" width="11" style="66" customWidth="1"/>
    <col min="11807" max="11807" width="24.5546875" style="66" customWidth="1"/>
    <col min="11808" max="11808" width="12.33203125" style="66" customWidth="1"/>
    <col min="11809" max="11809" width="18.6640625" style="66" customWidth="1"/>
    <col min="11810" max="11810" width="5" style="66" customWidth="1"/>
    <col min="11811" max="11812" width="11.44140625" style="66" hidden="1" customWidth="1"/>
    <col min="11813" max="11813" width="5" style="66" customWidth="1"/>
    <col min="11814" max="11815" width="11.44140625" style="66" hidden="1" customWidth="1"/>
    <col min="11816" max="11816" width="5" style="66" customWidth="1"/>
    <col min="11817" max="11818" width="11.44140625" style="66" hidden="1" customWidth="1"/>
    <col min="11819" max="11819" width="5" style="66" customWidth="1"/>
    <col min="11820" max="11821" width="11.44140625" style="66" hidden="1" customWidth="1"/>
    <col min="11822" max="11822" width="5" style="66" customWidth="1"/>
    <col min="11823" max="11824" width="11.44140625" style="66" hidden="1" customWidth="1"/>
    <col min="11825" max="11825" width="5" style="66" customWidth="1"/>
    <col min="11826" max="11827" width="11.44140625" style="66" hidden="1" customWidth="1"/>
    <col min="11828" max="11828" width="6.44140625" style="66" customWidth="1"/>
    <col min="11829" max="11836" width="11.44140625" style="66" hidden="1" customWidth="1"/>
    <col min="11837" max="11837" width="6.88671875" style="66" customWidth="1"/>
    <col min="11838" max="11839" width="11.44140625" style="66" hidden="1" customWidth="1"/>
    <col min="11840" max="11840" width="6.44140625" style="66" customWidth="1"/>
    <col min="11841" max="11842" width="11.44140625" style="66" hidden="1" customWidth="1"/>
    <col min="11843" max="11843" width="5.44140625" style="66" customWidth="1"/>
    <col min="11844" max="11845" width="11.44140625" style="66" hidden="1" customWidth="1"/>
    <col min="11846" max="11846" width="4.88671875" style="66" customWidth="1"/>
    <col min="11847" max="11854" width="11.44140625" style="66" hidden="1" customWidth="1"/>
    <col min="11855" max="11855" width="5.44140625" style="66" customWidth="1"/>
    <col min="11856" max="11860" width="11.44140625" style="66" hidden="1" customWidth="1"/>
    <col min="11861" max="11861" width="5.88671875" style="66" customWidth="1"/>
    <col min="11862" max="11863" width="11.44140625" style="66" hidden="1" customWidth="1"/>
    <col min="11864" max="11864" width="5.44140625" style="66" customWidth="1"/>
    <col min="11865" max="11866" width="11.44140625" style="66" hidden="1" customWidth="1"/>
    <col min="11867" max="11867" width="5.44140625" style="66" customWidth="1"/>
    <col min="11868" max="11869" width="11.44140625" style="66" hidden="1" customWidth="1"/>
    <col min="11870" max="11870" width="6" style="66" customWidth="1"/>
    <col min="11871" max="11875" width="11.44140625" style="66" hidden="1" customWidth="1"/>
    <col min="11876" max="11876" width="5" style="66" customWidth="1"/>
    <col min="11877" max="11884" width="11.44140625" style="66" hidden="1" customWidth="1"/>
    <col min="11885" max="11885" width="5" style="66" customWidth="1"/>
    <col min="11886" max="11886" width="11.44140625" style="66" hidden="1" customWidth="1"/>
    <col min="11887" max="11887" width="5" style="66" customWidth="1"/>
    <col min="11888" max="11888" width="9.44140625" style="66" customWidth="1"/>
    <col min="11889" max="11911" width="11.44140625" style="66" hidden="1" customWidth="1"/>
    <col min="11912" max="11912" width="7.109375" style="66" customWidth="1"/>
    <col min="11913" max="11914" width="11.44140625" style="66" hidden="1" customWidth="1"/>
    <col min="11915" max="11915" width="7.109375" style="66" customWidth="1"/>
    <col min="11916" max="11920" width="11.44140625" style="66" hidden="1" customWidth="1"/>
    <col min="11921" max="11921" width="7.109375" style="66" customWidth="1"/>
    <col min="11922" max="11931" width="11.44140625" style="66" hidden="1" customWidth="1"/>
    <col min="11932" max="11932" width="6.44140625" style="66" customWidth="1"/>
    <col min="11933" max="11984" width="11.44140625" style="66" hidden="1" customWidth="1"/>
    <col min="11985" max="11985" width="9" style="66" customWidth="1"/>
    <col min="11986" max="11987" width="11.44140625" style="66" hidden="1" customWidth="1"/>
    <col min="11988" max="11988" width="8.5546875" style="66" customWidth="1"/>
    <col min="11989" max="11990" width="11.44140625" style="66" hidden="1" customWidth="1"/>
    <col min="11991" max="11991" width="6.44140625" style="66" customWidth="1"/>
    <col min="11992" max="11993" width="11.44140625" style="66" hidden="1" customWidth="1"/>
    <col min="11994" max="11994" width="7" style="66" customWidth="1"/>
    <col min="11995" max="11996" width="11.44140625" style="66" hidden="1" customWidth="1"/>
    <col min="11997" max="11999" width="7" style="66" customWidth="1"/>
    <col min="12000" max="12001" width="11.44140625" style="66" hidden="1" customWidth="1"/>
    <col min="12002" max="12002" width="7.5546875" style="66" customWidth="1"/>
    <col min="12003" max="12004" width="11.44140625" style="66" hidden="1" customWidth="1"/>
    <col min="12005" max="12005" width="7" style="66" customWidth="1"/>
    <col min="12006" max="12007" width="11.44140625" style="66" hidden="1" customWidth="1"/>
    <col min="12008" max="12008" width="7" style="66" customWidth="1"/>
    <col min="12009" max="12010" width="11.44140625" style="66" hidden="1" customWidth="1"/>
    <col min="12011" max="12011" width="7" style="66" customWidth="1"/>
    <col min="12012" max="12012" width="11.44140625" style="66" hidden="1" customWidth="1"/>
    <col min="12013" max="12013" width="6.44140625" style="66" customWidth="1"/>
    <col min="12014" max="12023" width="11.44140625" style="66" hidden="1" customWidth="1"/>
    <col min="12024" max="12026" width="11.44140625" style="66" hidden="1"/>
    <col min="12027" max="12027" width="41.44140625" style="66" customWidth="1"/>
    <col min="12028" max="12028" width="6.44140625" style="66" customWidth="1"/>
    <col min="12029" max="12029" width="14.6640625" style="66" customWidth="1"/>
    <col min="12030" max="12030" width="11.44140625" style="66" customWidth="1"/>
    <col min="12031" max="12032" width="13" style="66" customWidth="1"/>
    <col min="12033" max="12042" width="9.44140625" style="66" customWidth="1"/>
    <col min="12043" max="12043" width="8.88671875" style="66" customWidth="1"/>
    <col min="12044" max="12044" width="9.44140625" style="66" customWidth="1"/>
    <col min="12045" max="12050" width="10.109375" style="66" customWidth="1"/>
    <col min="12051" max="12051" width="6.44140625" style="66" customWidth="1"/>
    <col min="12052" max="12052" width="6.88671875" style="66" customWidth="1"/>
    <col min="12053" max="12054" width="6.5546875" style="66" customWidth="1"/>
    <col min="12055" max="12055" width="6.33203125" style="66" customWidth="1"/>
    <col min="12056" max="12057" width="7.5546875" style="66" customWidth="1"/>
    <col min="12058" max="12058" width="14.5546875" style="66" customWidth="1"/>
    <col min="12059" max="12060" width="11.44140625" style="66" customWidth="1"/>
    <col min="12061" max="12061" width="51.6640625" style="66" customWidth="1"/>
    <col min="12062" max="12062" width="11" style="66" customWidth="1"/>
    <col min="12063" max="12063" width="24.5546875" style="66" customWidth="1"/>
    <col min="12064" max="12064" width="12.33203125" style="66" customWidth="1"/>
    <col min="12065" max="12065" width="18.6640625" style="66" customWidth="1"/>
    <col min="12066" max="12066" width="5" style="66" customWidth="1"/>
    <col min="12067" max="12068" width="11.44140625" style="66" hidden="1" customWidth="1"/>
    <col min="12069" max="12069" width="5" style="66" customWidth="1"/>
    <col min="12070" max="12071" width="11.44140625" style="66" hidden="1" customWidth="1"/>
    <col min="12072" max="12072" width="5" style="66" customWidth="1"/>
    <col min="12073" max="12074" width="11.44140625" style="66" hidden="1" customWidth="1"/>
    <col min="12075" max="12075" width="5" style="66" customWidth="1"/>
    <col min="12076" max="12077" width="11.44140625" style="66" hidden="1" customWidth="1"/>
    <col min="12078" max="12078" width="5" style="66" customWidth="1"/>
    <col min="12079" max="12080" width="11.44140625" style="66" hidden="1" customWidth="1"/>
    <col min="12081" max="12081" width="5" style="66" customWidth="1"/>
    <col min="12082" max="12083" width="11.44140625" style="66" hidden="1" customWidth="1"/>
    <col min="12084" max="12084" width="6.44140625" style="66" customWidth="1"/>
    <col min="12085" max="12092" width="11.44140625" style="66" hidden="1" customWidth="1"/>
    <col min="12093" max="12093" width="6.88671875" style="66" customWidth="1"/>
    <col min="12094" max="12095" width="11.44140625" style="66" hidden="1" customWidth="1"/>
    <col min="12096" max="12096" width="6.44140625" style="66" customWidth="1"/>
    <col min="12097" max="12098" width="11.44140625" style="66" hidden="1" customWidth="1"/>
    <col min="12099" max="12099" width="5.44140625" style="66" customWidth="1"/>
    <col min="12100" max="12101" width="11.44140625" style="66" hidden="1" customWidth="1"/>
    <col min="12102" max="12102" width="4.88671875" style="66" customWidth="1"/>
    <col min="12103" max="12110" width="11.44140625" style="66" hidden="1" customWidth="1"/>
    <col min="12111" max="12111" width="5.44140625" style="66" customWidth="1"/>
    <col min="12112" max="12116" width="11.44140625" style="66" hidden="1" customWidth="1"/>
    <col min="12117" max="12117" width="5.88671875" style="66" customWidth="1"/>
    <col min="12118" max="12119" width="11.44140625" style="66" hidden="1" customWidth="1"/>
    <col min="12120" max="12120" width="5.44140625" style="66" customWidth="1"/>
    <col min="12121" max="12122" width="11.44140625" style="66" hidden="1" customWidth="1"/>
    <col min="12123" max="12123" width="5.44140625" style="66" customWidth="1"/>
    <col min="12124" max="12125" width="11.44140625" style="66" hidden="1" customWidth="1"/>
    <col min="12126" max="12126" width="6" style="66" customWidth="1"/>
    <col min="12127" max="12131" width="11.44140625" style="66" hidden="1" customWidth="1"/>
    <col min="12132" max="12132" width="5" style="66" customWidth="1"/>
    <col min="12133" max="12140" width="11.44140625" style="66" hidden="1" customWidth="1"/>
    <col min="12141" max="12141" width="5" style="66" customWidth="1"/>
    <col min="12142" max="12142" width="11.44140625" style="66" hidden="1" customWidth="1"/>
    <col min="12143" max="12143" width="5" style="66" customWidth="1"/>
    <col min="12144" max="12144" width="9.44140625" style="66" customWidth="1"/>
    <col min="12145" max="12167" width="11.44140625" style="66" hidden="1" customWidth="1"/>
    <col min="12168" max="12168" width="7.109375" style="66" customWidth="1"/>
    <col min="12169" max="12170" width="11.44140625" style="66" hidden="1" customWidth="1"/>
    <col min="12171" max="12171" width="7.109375" style="66" customWidth="1"/>
    <col min="12172" max="12176" width="11.44140625" style="66" hidden="1" customWidth="1"/>
    <col min="12177" max="12177" width="7.109375" style="66" customWidth="1"/>
    <col min="12178" max="12187" width="11.44140625" style="66" hidden="1" customWidth="1"/>
    <col min="12188" max="12188" width="6.44140625" style="66" customWidth="1"/>
    <col min="12189" max="12240" width="11.44140625" style="66" hidden="1" customWidth="1"/>
    <col min="12241" max="12241" width="9" style="66" customWidth="1"/>
    <col min="12242" max="12243" width="11.44140625" style="66" hidden="1" customWidth="1"/>
    <col min="12244" max="12244" width="8.5546875" style="66" customWidth="1"/>
    <col min="12245" max="12246" width="11.44140625" style="66" hidden="1" customWidth="1"/>
    <col min="12247" max="12247" width="6.44140625" style="66" customWidth="1"/>
    <col min="12248" max="12249" width="11.44140625" style="66" hidden="1" customWidth="1"/>
    <col min="12250" max="12250" width="7" style="66" customWidth="1"/>
    <col min="12251" max="12252" width="11.44140625" style="66" hidden="1" customWidth="1"/>
    <col min="12253" max="12255" width="7" style="66" customWidth="1"/>
    <col min="12256" max="12257" width="11.44140625" style="66" hidden="1" customWidth="1"/>
    <col min="12258" max="12258" width="7.5546875" style="66" customWidth="1"/>
    <col min="12259" max="12260" width="11.44140625" style="66" hidden="1" customWidth="1"/>
    <col min="12261" max="12261" width="7" style="66" customWidth="1"/>
    <col min="12262" max="12263" width="11.44140625" style="66" hidden="1" customWidth="1"/>
    <col min="12264" max="12264" width="7" style="66" customWidth="1"/>
    <col min="12265" max="12266" width="11.44140625" style="66" hidden="1" customWidth="1"/>
    <col min="12267" max="12267" width="7" style="66" customWidth="1"/>
    <col min="12268" max="12268" width="11.44140625" style="66" hidden="1" customWidth="1"/>
    <col min="12269" max="12269" width="6.44140625" style="66" customWidth="1"/>
    <col min="12270" max="12279" width="11.44140625" style="66" hidden="1" customWidth="1"/>
    <col min="12280" max="12282" width="11.44140625" style="66" hidden="1"/>
    <col min="12283" max="12283" width="41.44140625" style="66" customWidth="1"/>
    <col min="12284" max="12284" width="6.44140625" style="66" customWidth="1"/>
    <col min="12285" max="12285" width="14.6640625" style="66" customWidth="1"/>
    <col min="12286" max="12286" width="11.44140625" style="66" customWidth="1"/>
    <col min="12287" max="12288" width="13" style="66" customWidth="1"/>
    <col min="12289" max="12298" width="9.44140625" style="66" customWidth="1"/>
    <col min="12299" max="12299" width="8.88671875" style="66" customWidth="1"/>
    <col min="12300" max="12300" width="9.44140625" style="66" customWidth="1"/>
    <col min="12301" max="12306" width="10.109375" style="66" customWidth="1"/>
    <col min="12307" max="12307" width="6.44140625" style="66" customWidth="1"/>
    <col min="12308" max="12308" width="6.88671875" style="66" customWidth="1"/>
    <col min="12309" max="12310" width="6.5546875" style="66" customWidth="1"/>
    <col min="12311" max="12311" width="6.33203125" style="66" customWidth="1"/>
    <col min="12312" max="12313" width="7.5546875" style="66" customWidth="1"/>
    <col min="12314" max="12314" width="14.5546875" style="66" customWidth="1"/>
    <col min="12315" max="12316" width="11.44140625" style="66" customWidth="1"/>
    <col min="12317" max="12317" width="51.6640625" style="66" customWidth="1"/>
    <col min="12318" max="12318" width="11" style="66" customWidth="1"/>
    <col min="12319" max="12319" width="24.5546875" style="66" customWidth="1"/>
    <col min="12320" max="12320" width="12.33203125" style="66" customWidth="1"/>
    <col min="12321" max="12321" width="18.6640625" style="66" customWidth="1"/>
    <col min="12322" max="12322" width="5" style="66" customWidth="1"/>
    <col min="12323" max="12324" width="11.44140625" style="66" hidden="1" customWidth="1"/>
    <col min="12325" max="12325" width="5" style="66" customWidth="1"/>
    <col min="12326" max="12327" width="11.44140625" style="66" hidden="1" customWidth="1"/>
    <col min="12328" max="12328" width="5" style="66" customWidth="1"/>
    <col min="12329" max="12330" width="11.44140625" style="66" hidden="1" customWidth="1"/>
    <col min="12331" max="12331" width="5" style="66" customWidth="1"/>
    <col min="12332" max="12333" width="11.44140625" style="66" hidden="1" customWidth="1"/>
    <col min="12334" max="12334" width="5" style="66" customWidth="1"/>
    <col min="12335" max="12336" width="11.44140625" style="66" hidden="1" customWidth="1"/>
    <col min="12337" max="12337" width="5" style="66" customWidth="1"/>
    <col min="12338" max="12339" width="11.44140625" style="66" hidden="1" customWidth="1"/>
    <col min="12340" max="12340" width="6.44140625" style="66" customWidth="1"/>
    <col min="12341" max="12348" width="11.44140625" style="66" hidden="1" customWidth="1"/>
    <col min="12349" max="12349" width="6.88671875" style="66" customWidth="1"/>
    <col min="12350" max="12351" width="11.44140625" style="66" hidden="1" customWidth="1"/>
    <col min="12352" max="12352" width="6.44140625" style="66" customWidth="1"/>
    <col min="12353" max="12354" width="11.44140625" style="66" hidden="1" customWidth="1"/>
    <col min="12355" max="12355" width="5.44140625" style="66" customWidth="1"/>
    <col min="12356" max="12357" width="11.44140625" style="66" hidden="1" customWidth="1"/>
    <col min="12358" max="12358" width="4.88671875" style="66" customWidth="1"/>
    <col min="12359" max="12366" width="11.44140625" style="66" hidden="1" customWidth="1"/>
    <col min="12367" max="12367" width="5.44140625" style="66" customWidth="1"/>
    <col min="12368" max="12372" width="11.44140625" style="66" hidden="1" customWidth="1"/>
    <col min="12373" max="12373" width="5.88671875" style="66" customWidth="1"/>
    <col min="12374" max="12375" width="11.44140625" style="66" hidden="1" customWidth="1"/>
    <col min="12376" max="12376" width="5.44140625" style="66" customWidth="1"/>
    <col min="12377" max="12378" width="11.44140625" style="66" hidden="1" customWidth="1"/>
    <col min="12379" max="12379" width="5.44140625" style="66" customWidth="1"/>
    <col min="12380" max="12381" width="11.44140625" style="66" hidden="1" customWidth="1"/>
    <col min="12382" max="12382" width="6" style="66" customWidth="1"/>
    <col min="12383" max="12387" width="11.44140625" style="66" hidden="1" customWidth="1"/>
    <col min="12388" max="12388" width="5" style="66" customWidth="1"/>
    <col min="12389" max="12396" width="11.44140625" style="66" hidden="1" customWidth="1"/>
    <col min="12397" max="12397" width="5" style="66" customWidth="1"/>
    <col min="12398" max="12398" width="11.44140625" style="66" hidden="1" customWidth="1"/>
    <col min="12399" max="12399" width="5" style="66" customWidth="1"/>
    <col min="12400" max="12400" width="9.44140625" style="66" customWidth="1"/>
    <col min="12401" max="12423" width="11.44140625" style="66" hidden="1" customWidth="1"/>
    <col min="12424" max="12424" width="7.109375" style="66" customWidth="1"/>
    <col min="12425" max="12426" width="11.44140625" style="66" hidden="1" customWidth="1"/>
    <col min="12427" max="12427" width="7.109375" style="66" customWidth="1"/>
    <col min="12428" max="12432" width="11.44140625" style="66" hidden="1" customWidth="1"/>
    <col min="12433" max="12433" width="7.109375" style="66" customWidth="1"/>
    <col min="12434" max="12443" width="11.44140625" style="66" hidden="1" customWidth="1"/>
    <col min="12444" max="12444" width="6.44140625" style="66" customWidth="1"/>
    <col min="12445" max="12496" width="11.44140625" style="66" hidden="1" customWidth="1"/>
    <col min="12497" max="12497" width="9" style="66" customWidth="1"/>
    <col min="12498" max="12499" width="11.44140625" style="66" hidden="1" customWidth="1"/>
    <col min="12500" max="12500" width="8.5546875" style="66" customWidth="1"/>
    <col min="12501" max="12502" width="11.44140625" style="66" hidden="1" customWidth="1"/>
    <col min="12503" max="12503" width="6.44140625" style="66" customWidth="1"/>
    <col min="12504" max="12505" width="11.44140625" style="66" hidden="1" customWidth="1"/>
    <col min="12506" max="12506" width="7" style="66" customWidth="1"/>
    <col min="12507" max="12508" width="11.44140625" style="66" hidden="1" customWidth="1"/>
    <col min="12509" max="12511" width="7" style="66" customWidth="1"/>
    <col min="12512" max="12513" width="11.44140625" style="66" hidden="1" customWidth="1"/>
    <col min="12514" max="12514" width="7.5546875" style="66" customWidth="1"/>
    <col min="12515" max="12516" width="11.44140625" style="66" hidden="1" customWidth="1"/>
    <col min="12517" max="12517" width="7" style="66" customWidth="1"/>
    <col min="12518" max="12519" width="11.44140625" style="66" hidden="1" customWidth="1"/>
    <col min="12520" max="12520" width="7" style="66" customWidth="1"/>
    <col min="12521" max="12522" width="11.44140625" style="66" hidden="1" customWidth="1"/>
    <col min="12523" max="12523" width="7" style="66" customWidth="1"/>
    <col min="12524" max="12524" width="11.44140625" style="66" hidden="1" customWidth="1"/>
    <col min="12525" max="12525" width="6.44140625" style="66" customWidth="1"/>
    <col min="12526" max="12535" width="11.44140625" style="66" hidden="1" customWidth="1"/>
    <col min="12536" max="12538" width="11.44140625" style="66" hidden="1"/>
    <col min="12539" max="12539" width="41.44140625" style="66" customWidth="1"/>
    <col min="12540" max="12540" width="6.44140625" style="66" customWidth="1"/>
    <col min="12541" max="12541" width="14.6640625" style="66" customWidth="1"/>
    <col min="12542" max="12542" width="11.44140625" style="66" customWidth="1"/>
    <col min="12543" max="12544" width="13" style="66" customWidth="1"/>
    <col min="12545" max="12554" width="9.44140625" style="66" customWidth="1"/>
    <col min="12555" max="12555" width="8.88671875" style="66" customWidth="1"/>
    <col min="12556" max="12556" width="9.44140625" style="66" customWidth="1"/>
    <col min="12557" max="12562" width="10.109375" style="66" customWidth="1"/>
    <col min="12563" max="12563" width="6.44140625" style="66" customWidth="1"/>
    <col min="12564" max="12564" width="6.88671875" style="66" customWidth="1"/>
    <col min="12565" max="12566" width="6.5546875" style="66" customWidth="1"/>
    <col min="12567" max="12567" width="6.33203125" style="66" customWidth="1"/>
    <col min="12568" max="12569" width="7.5546875" style="66" customWidth="1"/>
    <col min="12570" max="12570" width="14.5546875" style="66" customWidth="1"/>
    <col min="12571" max="12572" width="11.44140625" style="66" customWidth="1"/>
    <col min="12573" max="12573" width="51.6640625" style="66" customWidth="1"/>
    <col min="12574" max="12574" width="11" style="66" customWidth="1"/>
    <col min="12575" max="12575" width="24.5546875" style="66" customWidth="1"/>
    <col min="12576" max="12576" width="12.33203125" style="66" customWidth="1"/>
    <col min="12577" max="12577" width="18.6640625" style="66" customWidth="1"/>
    <col min="12578" max="12578" width="5" style="66" customWidth="1"/>
    <col min="12579" max="12580" width="11.44140625" style="66" hidden="1" customWidth="1"/>
    <col min="12581" max="12581" width="5" style="66" customWidth="1"/>
    <col min="12582" max="12583" width="11.44140625" style="66" hidden="1" customWidth="1"/>
    <col min="12584" max="12584" width="5" style="66" customWidth="1"/>
    <col min="12585" max="12586" width="11.44140625" style="66" hidden="1" customWidth="1"/>
    <col min="12587" max="12587" width="5" style="66" customWidth="1"/>
    <col min="12588" max="12589" width="11.44140625" style="66" hidden="1" customWidth="1"/>
    <col min="12590" max="12590" width="5" style="66" customWidth="1"/>
    <col min="12591" max="12592" width="11.44140625" style="66" hidden="1" customWidth="1"/>
    <col min="12593" max="12593" width="5" style="66" customWidth="1"/>
    <col min="12594" max="12595" width="11.44140625" style="66" hidden="1" customWidth="1"/>
    <col min="12596" max="12596" width="6.44140625" style="66" customWidth="1"/>
    <col min="12597" max="12604" width="11.44140625" style="66" hidden="1" customWidth="1"/>
    <col min="12605" max="12605" width="6.88671875" style="66" customWidth="1"/>
    <col min="12606" max="12607" width="11.44140625" style="66" hidden="1" customWidth="1"/>
    <col min="12608" max="12608" width="6.44140625" style="66" customWidth="1"/>
    <col min="12609" max="12610" width="11.44140625" style="66" hidden="1" customWidth="1"/>
    <col min="12611" max="12611" width="5.44140625" style="66" customWidth="1"/>
    <col min="12612" max="12613" width="11.44140625" style="66" hidden="1" customWidth="1"/>
    <col min="12614" max="12614" width="4.88671875" style="66" customWidth="1"/>
    <col min="12615" max="12622" width="11.44140625" style="66" hidden="1" customWidth="1"/>
    <col min="12623" max="12623" width="5.44140625" style="66" customWidth="1"/>
    <col min="12624" max="12628" width="11.44140625" style="66" hidden="1" customWidth="1"/>
    <col min="12629" max="12629" width="5.88671875" style="66" customWidth="1"/>
    <col min="12630" max="12631" width="11.44140625" style="66" hidden="1" customWidth="1"/>
    <col min="12632" max="12632" width="5.44140625" style="66" customWidth="1"/>
    <col min="12633" max="12634" width="11.44140625" style="66" hidden="1" customWidth="1"/>
    <col min="12635" max="12635" width="5.44140625" style="66" customWidth="1"/>
    <col min="12636" max="12637" width="11.44140625" style="66" hidden="1" customWidth="1"/>
    <col min="12638" max="12638" width="6" style="66" customWidth="1"/>
    <col min="12639" max="12643" width="11.44140625" style="66" hidden="1" customWidth="1"/>
    <col min="12644" max="12644" width="5" style="66" customWidth="1"/>
    <col min="12645" max="12652" width="11.44140625" style="66" hidden="1" customWidth="1"/>
    <col min="12653" max="12653" width="5" style="66" customWidth="1"/>
    <col min="12654" max="12654" width="11.44140625" style="66" hidden="1" customWidth="1"/>
    <col min="12655" max="12655" width="5" style="66" customWidth="1"/>
    <col min="12656" max="12656" width="9.44140625" style="66" customWidth="1"/>
    <col min="12657" max="12679" width="11.44140625" style="66" hidden="1" customWidth="1"/>
    <col min="12680" max="12680" width="7.109375" style="66" customWidth="1"/>
    <col min="12681" max="12682" width="11.44140625" style="66" hidden="1" customWidth="1"/>
    <col min="12683" max="12683" width="7.109375" style="66" customWidth="1"/>
    <col min="12684" max="12688" width="11.44140625" style="66" hidden="1" customWidth="1"/>
    <col min="12689" max="12689" width="7.109375" style="66" customWidth="1"/>
    <col min="12690" max="12699" width="11.44140625" style="66" hidden="1" customWidth="1"/>
    <col min="12700" max="12700" width="6.44140625" style="66" customWidth="1"/>
    <col min="12701" max="12752" width="11.44140625" style="66" hidden="1" customWidth="1"/>
    <col min="12753" max="12753" width="9" style="66" customWidth="1"/>
    <col min="12754" max="12755" width="11.44140625" style="66" hidden="1" customWidth="1"/>
    <col min="12756" max="12756" width="8.5546875" style="66" customWidth="1"/>
    <col min="12757" max="12758" width="11.44140625" style="66" hidden="1" customWidth="1"/>
    <col min="12759" max="12759" width="6.44140625" style="66" customWidth="1"/>
    <col min="12760" max="12761" width="11.44140625" style="66" hidden="1" customWidth="1"/>
    <col min="12762" max="12762" width="7" style="66" customWidth="1"/>
    <col min="12763" max="12764" width="11.44140625" style="66" hidden="1" customWidth="1"/>
    <col min="12765" max="12767" width="7" style="66" customWidth="1"/>
    <col min="12768" max="12769" width="11.44140625" style="66" hidden="1" customWidth="1"/>
    <col min="12770" max="12770" width="7.5546875" style="66" customWidth="1"/>
    <col min="12771" max="12772" width="11.44140625" style="66" hidden="1" customWidth="1"/>
    <col min="12773" max="12773" width="7" style="66" customWidth="1"/>
    <col min="12774" max="12775" width="11.44140625" style="66" hidden="1" customWidth="1"/>
    <col min="12776" max="12776" width="7" style="66" customWidth="1"/>
    <col min="12777" max="12778" width="11.44140625" style="66" hidden="1" customWidth="1"/>
    <col min="12779" max="12779" width="7" style="66" customWidth="1"/>
    <col min="12780" max="12780" width="11.44140625" style="66" hidden="1" customWidth="1"/>
    <col min="12781" max="12781" width="6.44140625" style="66" customWidth="1"/>
    <col min="12782" max="12791" width="11.44140625" style="66" hidden="1" customWidth="1"/>
    <col min="12792" max="12794" width="11.44140625" style="66" hidden="1"/>
    <col min="12795" max="12795" width="41.44140625" style="66" customWidth="1"/>
    <col min="12796" max="12796" width="6.44140625" style="66" customWidth="1"/>
    <col min="12797" max="12797" width="14.6640625" style="66" customWidth="1"/>
    <col min="12798" max="12798" width="11.44140625" style="66" customWidth="1"/>
    <col min="12799" max="12800" width="13" style="66" customWidth="1"/>
    <col min="12801" max="12810" width="9.44140625" style="66" customWidth="1"/>
    <col min="12811" max="12811" width="8.88671875" style="66" customWidth="1"/>
    <col min="12812" max="12812" width="9.44140625" style="66" customWidth="1"/>
    <col min="12813" max="12818" width="10.109375" style="66" customWidth="1"/>
    <col min="12819" max="12819" width="6.44140625" style="66" customWidth="1"/>
    <col min="12820" max="12820" width="6.88671875" style="66" customWidth="1"/>
    <col min="12821" max="12822" width="6.5546875" style="66" customWidth="1"/>
    <col min="12823" max="12823" width="6.33203125" style="66" customWidth="1"/>
    <col min="12824" max="12825" width="7.5546875" style="66" customWidth="1"/>
    <col min="12826" max="12826" width="14.5546875" style="66" customWidth="1"/>
    <col min="12827" max="12828" width="11.44140625" style="66" customWidth="1"/>
    <col min="12829" max="12829" width="51.6640625" style="66" customWidth="1"/>
    <col min="12830" max="12830" width="11" style="66" customWidth="1"/>
    <col min="12831" max="12831" width="24.5546875" style="66" customWidth="1"/>
    <col min="12832" max="12832" width="12.33203125" style="66" customWidth="1"/>
    <col min="12833" max="12833" width="18.6640625" style="66" customWidth="1"/>
    <col min="12834" max="12834" width="5" style="66" customWidth="1"/>
    <col min="12835" max="12836" width="11.44140625" style="66" hidden="1" customWidth="1"/>
    <col min="12837" max="12837" width="5" style="66" customWidth="1"/>
    <col min="12838" max="12839" width="11.44140625" style="66" hidden="1" customWidth="1"/>
    <col min="12840" max="12840" width="5" style="66" customWidth="1"/>
    <col min="12841" max="12842" width="11.44140625" style="66" hidden="1" customWidth="1"/>
    <col min="12843" max="12843" width="5" style="66" customWidth="1"/>
    <col min="12844" max="12845" width="11.44140625" style="66" hidden="1" customWidth="1"/>
    <col min="12846" max="12846" width="5" style="66" customWidth="1"/>
    <col min="12847" max="12848" width="11.44140625" style="66" hidden="1" customWidth="1"/>
    <col min="12849" max="12849" width="5" style="66" customWidth="1"/>
    <col min="12850" max="12851" width="11.44140625" style="66" hidden="1" customWidth="1"/>
    <col min="12852" max="12852" width="6.44140625" style="66" customWidth="1"/>
    <col min="12853" max="12860" width="11.44140625" style="66" hidden="1" customWidth="1"/>
    <col min="12861" max="12861" width="6.88671875" style="66" customWidth="1"/>
    <col min="12862" max="12863" width="11.44140625" style="66" hidden="1" customWidth="1"/>
    <col min="12864" max="12864" width="6.44140625" style="66" customWidth="1"/>
    <col min="12865" max="12866" width="11.44140625" style="66" hidden="1" customWidth="1"/>
    <col min="12867" max="12867" width="5.44140625" style="66" customWidth="1"/>
    <col min="12868" max="12869" width="11.44140625" style="66" hidden="1" customWidth="1"/>
    <col min="12870" max="12870" width="4.88671875" style="66" customWidth="1"/>
    <col min="12871" max="12878" width="11.44140625" style="66" hidden="1" customWidth="1"/>
    <col min="12879" max="12879" width="5.44140625" style="66" customWidth="1"/>
    <col min="12880" max="12884" width="11.44140625" style="66" hidden="1" customWidth="1"/>
    <col min="12885" max="12885" width="5.88671875" style="66" customWidth="1"/>
    <col min="12886" max="12887" width="11.44140625" style="66" hidden="1" customWidth="1"/>
    <col min="12888" max="12888" width="5.44140625" style="66" customWidth="1"/>
    <col min="12889" max="12890" width="11.44140625" style="66" hidden="1" customWidth="1"/>
    <col min="12891" max="12891" width="5.44140625" style="66" customWidth="1"/>
    <col min="12892" max="12893" width="11.44140625" style="66" hidden="1" customWidth="1"/>
    <col min="12894" max="12894" width="6" style="66" customWidth="1"/>
    <col min="12895" max="12899" width="11.44140625" style="66" hidden="1" customWidth="1"/>
    <col min="12900" max="12900" width="5" style="66" customWidth="1"/>
    <col min="12901" max="12908" width="11.44140625" style="66" hidden="1" customWidth="1"/>
    <col min="12909" max="12909" width="5" style="66" customWidth="1"/>
    <col min="12910" max="12910" width="11.44140625" style="66" hidden="1" customWidth="1"/>
    <col min="12911" max="12911" width="5" style="66" customWidth="1"/>
    <col min="12912" max="12912" width="9.44140625" style="66" customWidth="1"/>
    <col min="12913" max="12935" width="11.44140625" style="66" hidden="1" customWidth="1"/>
    <col min="12936" max="12936" width="7.109375" style="66" customWidth="1"/>
    <col min="12937" max="12938" width="11.44140625" style="66" hidden="1" customWidth="1"/>
    <col min="12939" max="12939" width="7.109375" style="66" customWidth="1"/>
    <col min="12940" max="12944" width="11.44140625" style="66" hidden="1" customWidth="1"/>
    <col min="12945" max="12945" width="7.109375" style="66" customWidth="1"/>
    <col min="12946" max="12955" width="11.44140625" style="66" hidden="1" customWidth="1"/>
    <col min="12956" max="12956" width="6.44140625" style="66" customWidth="1"/>
    <col min="12957" max="13008" width="11.44140625" style="66" hidden="1" customWidth="1"/>
    <col min="13009" max="13009" width="9" style="66" customWidth="1"/>
    <col min="13010" max="13011" width="11.44140625" style="66" hidden="1" customWidth="1"/>
    <col min="13012" max="13012" width="8.5546875" style="66" customWidth="1"/>
    <col min="13013" max="13014" width="11.44140625" style="66" hidden="1" customWidth="1"/>
    <col min="13015" max="13015" width="6.44140625" style="66" customWidth="1"/>
    <col min="13016" max="13017" width="11.44140625" style="66" hidden="1" customWidth="1"/>
    <col min="13018" max="13018" width="7" style="66" customWidth="1"/>
    <col min="13019" max="13020" width="11.44140625" style="66" hidden="1" customWidth="1"/>
    <col min="13021" max="13023" width="7" style="66" customWidth="1"/>
    <col min="13024" max="13025" width="11.44140625" style="66" hidden="1" customWidth="1"/>
    <col min="13026" max="13026" width="7.5546875" style="66" customWidth="1"/>
    <col min="13027" max="13028" width="11.44140625" style="66" hidden="1" customWidth="1"/>
    <col min="13029" max="13029" width="7" style="66" customWidth="1"/>
    <col min="13030" max="13031" width="11.44140625" style="66" hidden="1" customWidth="1"/>
    <col min="13032" max="13032" width="7" style="66" customWidth="1"/>
    <col min="13033" max="13034" width="11.44140625" style="66" hidden="1" customWidth="1"/>
    <col min="13035" max="13035" width="7" style="66" customWidth="1"/>
    <col min="13036" max="13036" width="11.44140625" style="66" hidden="1" customWidth="1"/>
    <col min="13037" max="13037" width="6.44140625" style="66" customWidth="1"/>
    <col min="13038" max="13047" width="11.44140625" style="66" hidden="1" customWidth="1"/>
    <col min="13048" max="13050" width="11.44140625" style="66" hidden="1"/>
    <col min="13051" max="13051" width="41.44140625" style="66" customWidth="1"/>
    <col min="13052" max="13052" width="6.44140625" style="66" customWidth="1"/>
    <col min="13053" max="13053" width="14.6640625" style="66" customWidth="1"/>
    <col min="13054" max="13054" width="11.44140625" style="66" customWidth="1"/>
    <col min="13055" max="13056" width="13" style="66" customWidth="1"/>
    <col min="13057" max="13066" width="9.44140625" style="66" customWidth="1"/>
    <col min="13067" max="13067" width="8.88671875" style="66" customWidth="1"/>
    <col min="13068" max="13068" width="9.44140625" style="66" customWidth="1"/>
    <col min="13069" max="13074" width="10.109375" style="66" customWidth="1"/>
    <col min="13075" max="13075" width="6.44140625" style="66" customWidth="1"/>
    <col min="13076" max="13076" width="6.88671875" style="66" customWidth="1"/>
    <col min="13077" max="13078" width="6.5546875" style="66" customWidth="1"/>
    <col min="13079" max="13079" width="6.33203125" style="66" customWidth="1"/>
    <col min="13080" max="13081" width="7.5546875" style="66" customWidth="1"/>
    <col min="13082" max="13082" width="14.5546875" style="66" customWidth="1"/>
    <col min="13083" max="13084" width="11.44140625" style="66" customWidth="1"/>
    <col min="13085" max="13085" width="51.6640625" style="66" customWidth="1"/>
    <col min="13086" max="13086" width="11" style="66" customWidth="1"/>
    <col min="13087" max="13087" width="24.5546875" style="66" customWidth="1"/>
    <col min="13088" max="13088" width="12.33203125" style="66" customWidth="1"/>
    <col min="13089" max="13089" width="18.6640625" style="66" customWidth="1"/>
    <col min="13090" max="13090" width="5" style="66" customWidth="1"/>
    <col min="13091" max="13092" width="11.44140625" style="66" hidden="1" customWidth="1"/>
    <col min="13093" max="13093" width="5" style="66" customWidth="1"/>
    <col min="13094" max="13095" width="11.44140625" style="66" hidden="1" customWidth="1"/>
    <col min="13096" max="13096" width="5" style="66" customWidth="1"/>
    <col min="13097" max="13098" width="11.44140625" style="66" hidden="1" customWidth="1"/>
    <col min="13099" max="13099" width="5" style="66" customWidth="1"/>
    <col min="13100" max="13101" width="11.44140625" style="66" hidden="1" customWidth="1"/>
    <col min="13102" max="13102" width="5" style="66" customWidth="1"/>
    <col min="13103" max="13104" width="11.44140625" style="66" hidden="1" customWidth="1"/>
    <col min="13105" max="13105" width="5" style="66" customWidth="1"/>
    <col min="13106" max="13107" width="11.44140625" style="66" hidden="1" customWidth="1"/>
    <col min="13108" max="13108" width="6.44140625" style="66" customWidth="1"/>
    <col min="13109" max="13116" width="11.44140625" style="66" hidden="1" customWidth="1"/>
    <col min="13117" max="13117" width="6.88671875" style="66" customWidth="1"/>
    <col min="13118" max="13119" width="11.44140625" style="66" hidden="1" customWidth="1"/>
    <col min="13120" max="13120" width="6.44140625" style="66" customWidth="1"/>
    <col min="13121" max="13122" width="11.44140625" style="66" hidden="1" customWidth="1"/>
    <col min="13123" max="13123" width="5.44140625" style="66" customWidth="1"/>
    <col min="13124" max="13125" width="11.44140625" style="66" hidden="1" customWidth="1"/>
    <col min="13126" max="13126" width="4.88671875" style="66" customWidth="1"/>
    <col min="13127" max="13134" width="11.44140625" style="66" hidden="1" customWidth="1"/>
    <col min="13135" max="13135" width="5.44140625" style="66" customWidth="1"/>
    <col min="13136" max="13140" width="11.44140625" style="66" hidden="1" customWidth="1"/>
    <col min="13141" max="13141" width="5.88671875" style="66" customWidth="1"/>
    <col min="13142" max="13143" width="11.44140625" style="66" hidden="1" customWidth="1"/>
    <col min="13144" max="13144" width="5.44140625" style="66" customWidth="1"/>
    <col min="13145" max="13146" width="11.44140625" style="66" hidden="1" customWidth="1"/>
    <col min="13147" max="13147" width="5.44140625" style="66" customWidth="1"/>
    <col min="13148" max="13149" width="11.44140625" style="66" hidden="1" customWidth="1"/>
    <col min="13150" max="13150" width="6" style="66" customWidth="1"/>
    <col min="13151" max="13155" width="11.44140625" style="66" hidden="1" customWidth="1"/>
    <col min="13156" max="13156" width="5" style="66" customWidth="1"/>
    <col min="13157" max="13164" width="11.44140625" style="66" hidden="1" customWidth="1"/>
    <col min="13165" max="13165" width="5" style="66" customWidth="1"/>
    <col min="13166" max="13166" width="11.44140625" style="66" hidden="1" customWidth="1"/>
    <col min="13167" max="13167" width="5" style="66" customWidth="1"/>
    <col min="13168" max="13168" width="9.44140625" style="66" customWidth="1"/>
    <col min="13169" max="13191" width="11.44140625" style="66" hidden="1" customWidth="1"/>
    <col min="13192" max="13192" width="7.109375" style="66" customWidth="1"/>
    <col min="13193" max="13194" width="11.44140625" style="66" hidden="1" customWidth="1"/>
    <col min="13195" max="13195" width="7.109375" style="66" customWidth="1"/>
    <col min="13196" max="13200" width="11.44140625" style="66" hidden="1" customWidth="1"/>
    <col min="13201" max="13201" width="7.109375" style="66" customWidth="1"/>
    <col min="13202" max="13211" width="11.44140625" style="66" hidden="1" customWidth="1"/>
    <col min="13212" max="13212" width="6.44140625" style="66" customWidth="1"/>
    <col min="13213" max="13264" width="11.44140625" style="66" hidden="1" customWidth="1"/>
    <col min="13265" max="13265" width="9" style="66" customWidth="1"/>
    <col min="13266" max="13267" width="11.44140625" style="66" hidden="1" customWidth="1"/>
    <col min="13268" max="13268" width="8.5546875" style="66" customWidth="1"/>
    <col min="13269" max="13270" width="11.44140625" style="66" hidden="1" customWidth="1"/>
    <col min="13271" max="13271" width="6.44140625" style="66" customWidth="1"/>
    <col min="13272" max="13273" width="11.44140625" style="66" hidden="1" customWidth="1"/>
    <col min="13274" max="13274" width="7" style="66" customWidth="1"/>
    <col min="13275" max="13276" width="11.44140625" style="66" hidden="1" customWidth="1"/>
    <col min="13277" max="13279" width="7" style="66" customWidth="1"/>
    <col min="13280" max="13281" width="11.44140625" style="66" hidden="1" customWidth="1"/>
    <col min="13282" max="13282" width="7.5546875" style="66" customWidth="1"/>
    <col min="13283" max="13284" width="11.44140625" style="66" hidden="1" customWidth="1"/>
    <col min="13285" max="13285" width="7" style="66" customWidth="1"/>
    <col min="13286" max="13287" width="11.44140625" style="66" hidden="1" customWidth="1"/>
    <col min="13288" max="13288" width="7" style="66" customWidth="1"/>
    <col min="13289" max="13290" width="11.44140625" style="66" hidden="1" customWidth="1"/>
    <col min="13291" max="13291" width="7" style="66" customWidth="1"/>
    <col min="13292" max="13292" width="11.44140625" style="66" hidden="1" customWidth="1"/>
    <col min="13293" max="13293" width="6.44140625" style="66" customWidth="1"/>
    <col min="13294" max="13303" width="11.44140625" style="66" hidden="1" customWidth="1"/>
    <col min="13304" max="13306" width="11.44140625" style="66" hidden="1"/>
    <col min="13307" max="13307" width="41.44140625" style="66" customWidth="1"/>
    <col min="13308" max="13308" width="6.44140625" style="66" customWidth="1"/>
    <col min="13309" max="13309" width="14.6640625" style="66" customWidth="1"/>
    <col min="13310" max="13310" width="11.44140625" style="66" customWidth="1"/>
    <col min="13311" max="13312" width="13" style="66" customWidth="1"/>
    <col min="13313" max="13322" width="9.44140625" style="66" customWidth="1"/>
    <col min="13323" max="13323" width="8.88671875" style="66" customWidth="1"/>
    <col min="13324" max="13324" width="9.44140625" style="66" customWidth="1"/>
    <col min="13325" max="13330" width="10.109375" style="66" customWidth="1"/>
    <col min="13331" max="13331" width="6.44140625" style="66" customWidth="1"/>
    <col min="13332" max="13332" width="6.88671875" style="66" customWidth="1"/>
    <col min="13333" max="13334" width="6.5546875" style="66" customWidth="1"/>
    <col min="13335" max="13335" width="6.33203125" style="66" customWidth="1"/>
    <col min="13336" max="13337" width="7.5546875" style="66" customWidth="1"/>
    <col min="13338" max="13338" width="14.5546875" style="66" customWidth="1"/>
    <col min="13339" max="13340" width="11.44140625" style="66" customWidth="1"/>
    <col min="13341" max="13341" width="51.6640625" style="66" customWidth="1"/>
    <col min="13342" max="13342" width="11" style="66" customWidth="1"/>
    <col min="13343" max="13343" width="24.5546875" style="66" customWidth="1"/>
    <col min="13344" max="13344" width="12.33203125" style="66" customWidth="1"/>
    <col min="13345" max="13345" width="18.6640625" style="66" customWidth="1"/>
    <col min="13346" max="13346" width="5" style="66" customWidth="1"/>
    <col min="13347" max="13348" width="11.44140625" style="66" hidden="1" customWidth="1"/>
    <col min="13349" max="13349" width="5" style="66" customWidth="1"/>
    <col min="13350" max="13351" width="11.44140625" style="66" hidden="1" customWidth="1"/>
    <col min="13352" max="13352" width="5" style="66" customWidth="1"/>
    <col min="13353" max="13354" width="11.44140625" style="66" hidden="1" customWidth="1"/>
    <col min="13355" max="13355" width="5" style="66" customWidth="1"/>
    <col min="13356" max="13357" width="11.44140625" style="66" hidden="1" customWidth="1"/>
    <col min="13358" max="13358" width="5" style="66" customWidth="1"/>
    <col min="13359" max="13360" width="11.44140625" style="66" hidden="1" customWidth="1"/>
    <col min="13361" max="13361" width="5" style="66" customWidth="1"/>
    <col min="13362" max="13363" width="11.44140625" style="66" hidden="1" customWidth="1"/>
    <col min="13364" max="13364" width="6.44140625" style="66" customWidth="1"/>
    <col min="13365" max="13372" width="11.44140625" style="66" hidden="1" customWidth="1"/>
    <col min="13373" max="13373" width="6.88671875" style="66" customWidth="1"/>
    <col min="13374" max="13375" width="11.44140625" style="66" hidden="1" customWidth="1"/>
    <col min="13376" max="13376" width="6.44140625" style="66" customWidth="1"/>
    <col min="13377" max="13378" width="11.44140625" style="66" hidden="1" customWidth="1"/>
    <col min="13379" max="13379" width="5.44140625" style="66" customWidth="1"/>
    <col min="13380" max="13381" width="11.44140625" style="66" hidden="1" customWidth="1"/>
    <col min="13382" max="13382" width="4.88671875" style="66" customWidth="1"/>
    <col min="13383" max="13390" width="11.44140625" style="66" hidden="1" customWidth="1"/>
    <col min="13391" max="13391" width="5.44140625" style="66" customWidth="1"/>
    <col min="13392" max="13396" width="11.44140625" style="66" hidden="1" customWidth="1"/>
    <col min="13397" max="13397" width="5.88671875" style="66" customWidth="1"/>
    <col min="13398" max="13399" width="11.44140625" style="66" hidden="1" customWidth="1"/>
    <col min="13400" max="13400" width="5.44140625" style="66" customWidth="1"/>
    <col min="13401" max="13402" width="11.44140625" style="66" hidden="1" customWidth="1"/>
    <col min="13403" max="13403" width="5.44140625" style="66" customWidth="1"/>
    <col min="13404" max="13405" width="11.44140625" style="66" hidden="1" customWidth="1"/>
    <col min="13406" max="13406" width="6" style="66" customWidth="1"/>
    <col min="13407" max="13411" width="11.44140625" style="66" hidden="1" customWidth="1"/>
    <col min="13412" max="13412" width="5" style="66" customWidth="1"/>
    <col min="13413" max="13420" width="11.44140625" style="66" hidden="1" customWidth="1"/>
    <col min="13421" max="13421" width="5" style="66" customWidth="1"/>
    <col min="13422" max="13422" width="11.44140625" style="66" hidden="1" customWidth="1"/>
    <col min="13423" max="13423" width="5" style="66" customWidth="1"/>
    <col min="13424" max="13424" width="9.44140625" style="66" customWidth="1"/>
    <col min="13425" max="13447" width="11.44140625" style="66" hidden="1" customWidth="1"/>
    <col min="13448" max="13448" width="7.109375" style="66" customWidth="1"/>
    <col min="13449" max="13450" width="11.44140625" style="66" hidden="1" customWidth="1"/>
    <col min="13451" max="13451" width="7.109375" style="66" customWidth="1"/>
    <col min="13452" max="13456" width="11.44140625" style="66" hidden="1" customWidth="1"/>
    <col min="13457" max="13457" width="7.109375" style="66" customWidth="1"/>
    <col min="13458" max="13467" width="11.44140625" style="66" hidden="1" customWidth="1"/>
    <col min="13468" max="13468" width="6.44140625" style="66" customWidth="1"/>
    <col min="13469" max="13520" width="11.44140625" style="66" hidden="1" customWidth="1"/>
    <col min="13521" max="13521" width="9" style="66" customWidth="1"/>
    <col min="13522" max="13523" width="11.44140625" style="66" hidden="1" customWidth="1"/>
    <col min="13524" max="13524" width="8.5546875" style="66" customWidth="1"/>
    <col min="13525" max="13526" width="11.44140625" style="66" hidden="1" customWidth="1"/>
    <col min="13527" max="13527" width="6.44140625" style="66" customWidth="1"/>
    <col min="13528" max="13529" width="11.44140625" style="66" hidden="1" customWidth="1"/>
    <col min="13530" max="13530" width="7" style="66" customWidth="1"/>
    <col min="13531" max="13532" width="11.44140625" style="66" hidden="1" customWidth="1"/>
    <col min="13533" max="13535" width="7" style="66" customWidth="1"/>
    <col min="13536" max="13537" width="11.44140625" style="66" hidden="1" customWidth="1"/>
    <col min="13538" max="13538" width="7.5546875" style="66" customWidth="1"/>
    <col min="13539" max="13540" width="11.44140625" style="66" hidden="1" customWidth="1"/>
    <col min="13541" max="13541" width="7" style="66" customWidth="1"/>
    <col min="13542" max="13543" width="11.44140625" style="66" hidden="1" customWidth="1"/>
    <col min="13544" max="13544" width="7" style="66" customWidth="1"/>
    <col min="13545" max="13546" width="11.44140625" style="66" hidden="1" customWidth="1"/>
    <col min="13547" max="13547" width="7" style="66" customWidth="1"/>
    <col min="13548" max="13548" width="11.44140625" style="66" hidden="1" customWidth="1"/>
    <col min="13549" max="13549" width="6.44140625" style="66" customWidth="1"/>
    <col min="13550" max="13559" width="11.44140625" style="66" hidden="1" customWidth="1"/>
    <col min="13560" max="13562" width="11.44140625" style="66" hidden="1"/>
    <col min="13563" max="13563" width="41.44140625" style="66" customWidth="1"/>
    <col min="13564" max="13564" width="6.44140625" style="66" customWidth="1"/>
    <col min="13565" max="13565" width="14.6640625" style="66" customWidth="1"/>
    <col min="13566" max="13566" width="11.44140625" style="66" customWidth="1"/>
    <col min="13567" max="13568" width="13" style="66" customWidth="1"/>
    <col min="13569" max="13578" width="9.44140625" style="66" customWidth="1"/>
    <col min="13579" max="13579" width="8.88671875" style="66" customWidth="1"/>
    <col min="13580" max="13580" width="9.44140625" style="66" customWidth="1"/>
    <col min="13581" max="13586" width="10.109375" style="66" customWidth="1"/>
    <col min="13587" max="13587" width="6.44140625" style="66" customWidth="1"/>
    <col min="13588" max="13588" width="6.88671875" style="66" customWidth="1"/>
    <col min="13589" max="13590" width="6.5546875" style="66" customWidth="1"/>
    <col min="13591" max="13591" width="6.33203125" style="66" customWidth="1"/>
    <col min="13592" max="13593" width="7.5546875" style="66" customWidth="1"/>
    <col min="13594" max="13594" width="14.5546875" style="66" customWidth="1"/>
    <col min="13595" max="13596" width="11.44140625" style="66" customWidth="1"/>
    <col min="13597" max="13597" width="51.6640625" style="66" customWidth="1"/>
    <col min="13598" max="13598" width="11" style="66" customWidth="1"/>
    <col min="13599" max="13599" width="24.5546875" style="66" customWidth="1"/>
    <col min="13600" max="13600" width="12.33203125" style="66" customWidth="1"/>
    <col min="13601" max="13601" width="18.6640625" style="66" customWidth="1"/>
    <col min="13602" max="13602" width="5" style="66" customWidth="1"/>
    <col min="13603" max="13604" width="11.44140625" style="66" hidden="1" customWidth="1"/>
    <col min="13605" max="13605" width="5" style="66" customWidth="1"/>
    <col min="13606" max="13607" width="11.44140625" style="66" hidden="1" customWidth="1"/>
    <col min="13608" max="13608" width="5" style="66" customWidth="1"/>
    <col min="13609" max="13610" width="11.44140625" style="66" hidden="1" customWidth="1"/>
    <col min="13611" max="13611" width="5" style="66" customWidth="1"/>
    <col min="13612" max="13613" width="11.44140625" style="66" hidden="1" customWidth="1"/>
    <col min="13614" max="13614" width="5" style="66" customWidth="1"/>
    <col min="13615" max="13616" width="11.44140625" style="66" hidden="1" customWidth="1"/>
    <col min="13617" max="13617" width="5" style="66" customWidth="1"/>
    <col min="13618" max="13619" width="11.44140625" style="66" hidden="1" customWidth="1"/>
    <col min="13620" max="13620" width="6.44140625" style="66" customWidth="1"/>
    <col min="13621" max="13628" width="11.44140625" style="66" hidden="1" customWidth="1"/>
    <col min="13629" max="13629" width="6.88671875" style="66" customWidth="1"/>
    <col min="13630" max="13631" width="11.44140625" style="66" hidden="1" customWidth="1"/>
    <col min="13632" max="13632" width="6.44140625" style="66" customWidth="1"/>
    <col min="13633" max="13634" width="11.44140625" style="66" hidden="1" customWidth="1"/>
    <col min="13635" max="13635" width="5.44140625" style="66" customWidth="1"/>
    <col min="13636" max="13637" width="11.44140625" style="66" hidden="1" customWidth="1"/>
    <col min="13638" max="13638" width="4.88671875" style="66" customWidth="1"/>
    <col min="13639" max="13646" width="11.44140625" style="66" hidden="1" customWidth="1"/>
    <col min="13647" max="13647" width="5.44140625" style="66" customWidth="1"/>
    <col min="13648" max="13652" width="11.44140625" style="66" hidden="1" customWidth="1"/>
    <col min="13653" max="13653" width="5.88671875" style="66" customWidth="1"/>
    <col min="13654" max="13655" width="11.44140625" style="66" hidden="1" customWidth="1"/>
    <col min="13656" max="13656" width="5.44140625" style="66" customWidth="1"/>
    <col min="13657" max="13658" width="11.44140625" style="66" hidden="1" customWidth="1"/>
    <col min="13659" max="13659" width="5.44140625" style="66" customWidth="1"/>
    <col min="13660" max="13661" width="11.44140625" style="66" hidden="1" customWidth="1"/>
    <col min="13662" max="13662" width="6" style="66" customWidth="1"/>
    <col min="13663" max="13667" width="11.44140625" style="66" hidden="1" customWidth="1"/>
    <col min="13668" max="13668" width="5" style="66" customWidth="1"/>
    <col min="13669" max="13676" width="11.44140625" style="66" hidden="1" customWidth="1"/>
    <col min="13677" max="13677" width="5" style="66" customWidth="1"/>
    <col min="13678" max="13678" width="11.44140625" style="66" hidden="1" customWidth="1"/>
    <col min="13679" max="13679" width="5" style="66" customWidth="1"/>
    <col min="13680" max="13680" width="9.44140625" style="66" customWidth="1"/>
    <col min="13681" max="13703" width="11.44140625" style="66" hidden="1" customWidth="1"/>
    <col min="13704" max="13704" width="7.109375" style="66" customWidth="1"/>
    <col min="13705" max="13706" width="11.44140625" style="66" hidden="1" customWidth="1"/>
    <col min="13707" max="13707" width="7.109375" style="66" customWidth="1"/>
    <col min="13708" max="13712" width="11.44140625" style="66" hidden="1" customWidth="1"/>
    <col min="13713" max="13713" width="7.109375" style="66" customWidth="1"/>
    <col min="13714" max="13723" width="11.44140625" style="66" hidden="1" customWidth="1"/>
    <col min="13724" max="13724" width="6.44140625" style="66" customWidth="1"/>
    <col min="13725" max="13776" width="11.44140625" style="66" hidden="1" customWidth="1"/>
    <col min="13777" max="13777" width="9" style="66" customWidth="1"/>
    <col min="13778" max="13779" width="11.44140625" style="66" hidden="1" customWidth="1"/>
    <col min="13780" max="13780" width="8.5546875" style="66" customWidth="1"/>
    <col min="13781" max="13782" width="11.44140625" style="66" hidden="1" customWidth="1"/>
    <col min="13783" max="13783" width="6.44140625" style="66" customWidth="1"/>
    <col min="13784" max="13785" width="11.44140625" style="66" hidden="1" customWidth="1"/>
    <col min="13786" max="13786" width="7" style="66" customWidth="1"/>
    <col min="13787" max="13788" width="11.44140625" style="66" hidden="1" customWidth="1"/>
    <col min="13789" max="13791" width="7" style="66" customWidth="1"/>
    <col min="13792" max="13793" width="11.44140625" style="66" hidden="1" customWidth="1"/>
    <col min="13794" max="13794" width="7.5546875" style="66" customWidth="1"/>
    <col min="13795" max="13796" width="11.44140625" style="66" hidden="1" customWidth="1"/>
    <col min="13797" max="13797" width="7" style="66" customWidth="1"/>
    <col min="13798" max="13799" width="11.44140625" style="66" hidden="1" customWidth="1"/>
    <col min="13800" max="13800" width="7" style="66" customWidth="1"/>
    <col min="13801" max="13802" width="11.44140625" style="66" hidden="1" customWidth="1"/>
    <col min="13803" max="13803" width="7" style="66" customWidth="1"/>
    <col min="13804" max="13804" width="11.44140625" style="66" hidden="1" customWidth="1"/>
    <col min="13805" max="13805" width="6.44140625" style="66" customWidth="1"/>
    <col min="13806" max="13815" width="11.44140625" style="66" hidden="1" customWidth="1"/>
    <col min="13816" max="13818" width="11.44140625" style="66" hidden="1"/>
    <col min="13819" max="13819" width="41.44140625" style="66" customWidth="1"/>
    <col min="13820" max="13820" width="6.44140625" style="66" customWidth="1"/>
    <col min="13821" max="13821" width="14.6640625" style="66" customWidth="1"/>
    <col min="13822" max="13822" width="11.44140625" style="66" customWidth="1"/>
    <col min="13823" max="13824" width="13" style="66" customWidth="1"/>
    <col min="13825" max="13834" width="9.44140625" style="66" customWidth="1"/>
    <col min="13835" max="13835" width="8.88671875" style="66" customWidth="1"/>
    <col min="13836" max="13836" width="9.44140625" style="66" customWidth="1"/>
    <col min="13837" max="13842" width="10.109375" style="66" customWidth="1"/>
    <col min="13843" max="13843" width="6.44140625" style="66" customWidth="1"/>
    <col min="13844" max="13844" width="6.88671875" style="66" customWidth="1"/>
    <col min="13845" max="13846" width="6.5546875" style="66" customWidth="1"/>
    <col min="13847" max="13847" width="6.33203125" style="66" customWidth="1"/>
    <col min="13848" max="13849" width="7.5546875" style="66" customWidth="1"/>
    <col min="13850" max="13850" width="14.5546875" style="66" customWidth="1"/>
    <col min="13851" max="13852" width="11.44140625" style="66" customWidth="1"/>
    <col min="13853" max="13853" width="51.6640625" style="66" customWidth="1"/>
    <col min="13854" max="13854" width="11" style="66" customWidth="1"/>
    <col min="13855" max="13855" width="24.5546875" style="66" customWidth="1"/>
    <col min="13856" max="13856" width="12.33203125" style="66" customWidth="1"/>
    <col min="13857" max="13857" width="18.6640625" style="66" customWidth="1"/>
    <col min="13858" max="13858" width="5" style="66" customWidth="1"/>
    <col min="13859" max="13860" width="11.44140625" style="66" hidden="1" customWidth="1"/>
    <col min="13861" max="13861" width="5" style="66" customWidth="1"/>
    <col min="13862" max="13863" width="11.44140625" style="66" hidden="1" customWidth="1"/>
    <col min="13864" max="13864" width="5" style="66" customWidth="1"/>
    <col min="13865" max="13866" width="11.44140625" style="66" hidden="1" customWidth="1"/>
    <col min="13867" max="13867" width="5" style="66" customWidth="1"/>
    <col min="13868" max="13869" width="11.44140625" style="66" hidden="1" customWidth="1"/>
    <col min="13870" max="13870" width="5" style="66" customWidth="1"/>
    <col min="13871" max="13872" width="11.44140625" style="66" hidden="1" customWidth="1"/>
    <col min="13873" max="13873" width="5" style="66" customWidth="1"/>
    <col min="13874" max="13875" width="11.44140625" style="66" hidden="1" customWidth="1"/>
    <col min="13876" max="13876" width="6.44140625" style="66" customWidth="1"/>
    <col min="13877" max="13884" width="11.44140625" style="66" hidden="1" customWidth="1"/>
    <col min="13885" max="13885" width="6.88671875" style="66" customWidth="1"/>
    <col min="13886" max="13887" width="11.44140625" style="66" hidden="1" customWidth="1"/>
    <col min="13888" max="13888" width="6.44140625" style="66" customWidth="1"/>
    <col min="13889" max="13890" width="11.44140625" style="66" hidden="1" customWidth="1"/>
    <col min="13891" max="13891" width="5.44140625" style="66" customWidth="1"/>
    <col min="13892" max="13893" width="11.44140625" style="66" hidden="1" customWidth="1"/>
    <col min="13894" max="13894" width="4.88671875" style="66" customWidth="1"/>
    <col min="13895" max="13902" width="11.44140625" style="66" hidden="1" customWidth="1"/>
    <col min="13903" max="13903" width="5.44140625" style="66" customWidth="1"/>
    <col min="13904" max="13908" width="11.44140625" style="66" hidden="1" customWidth="1"/>
    <col min="13909" max="13909" width="5.88671875" style="66" customWidth="1"/>
    <col min="13910" max="13911" width="11.44140625" style="66" hidden="1" customWidth="1"/>
    <col min="13912" max="13912" width="5.44140625" style="66" customWidth="1"/>
    <col min="13913" max="13914" width="11.44140625" style="66" hidden="1" customWidth="1"/>
    <col min="13915" max="13915" width="5.44140625" style="66" customWidth="1"/>
    <col min="13916" max="13917" width="11.44140625" style="66" hidden="1" customWidth="1"/>
    <col min="13918" max="13918" width="6" style="66" customWidth="1"/>
    <col min="13919" max="13923" width="11.44140625" style="66" hidden="1" customWidth="1"/>
    <col min="13924" max="13924" width="5" style="66" customWidth="1"/>
    <col min="13925" max="13932" width="11.44140625" style="66" hidden="1" customWidth="1"/>
    <col min="13933" max="13933" width="5" style="66" customWidth="1"/>
    <col min="13934" max="13934" width="11.44140625" style="66" hidden="1" customWidth="1"/>
    <col min="13935" max="13935" width="5" style="66" customWidth="1"/>
    <col min="13936" max="13936" width="9.44140625" style="66" customWidth="1"/>
    <col min="13937" max="13959" width="11.44140625" style="66" hidden="1" customWidth="1"/>
    <col min="13960" max="13960" width="7.109375" style="66" customWidth="1"/>
    <col min="13961" max="13962" width="11.44140625" style="66" hidden="1" customWidth="1"/>
    <col min="13963" max="13963" width="7.109375" style="66" customWidth="1"/>
    <col min="13964" max="13968" width="11.44140625" style="66" hidden="1" customWidth="1"/>
    <col min="13969" max="13969" width="7.109375" style="66" customWidth="1"/>
    <col min="13970" max="13979" width="11.44140625" style="66" hidden="1" customWidth="1"/>
    <col min="13980" max="13980" width="6.44140625" style="66" customWidth="1"/>
    <col min="13981" max="14032" width="11.44140625" style="66" hidden="1" customWidth="1"/>
    <col min="14033" max="14033" width="9" style="66" customWidth="1"/>
    <col min="14034" max="14035" width="11.44140625" style="66" hidden="1" customWidth="1"/>
    <col min="14036" max="14036" width="8.5546875" style="66" customWidth="1"/>
    <col min="14037" max="14038" width="11.44140625" style="66" hidden="1" customWidth="1"/>
    <col min="14039" max="14039" width="6.44140625" style="66" customWidth="1"/>
    <col min="14040" max="14041" width="11.44140625" style="66" hidden="1" customWidth="1"/>
    <col min="14042" max="14042" width="7" style="66" customWidth="1"/>
    <col min="14043" max="14044" width="11.44140625" style="66" hidden="1" customWidth="1"/>
    <col min="14045" max="14047" width="7" style="66" customWidth="1"/>
    <col min="14048" max="14049" width="11.44140625" style="66" hidden="1" customWidth="1"/>
    <col min="14050" max="14050" width="7.5546875" style="66" customWidth="1"/>
    <col min="14051" max="14052" width="11.44140625" style="66" hidden="1" customWidth="1"/>
    <col min="14053" max="14053" width="7" style="66" customWidth="1"/>
    <col min="14054" max="14055" width="11.44140625" style="66" hidden="1" customWidth="1"/>
    <col min="14056" max="14056" width="7" style="66" customWidth="1"/>
    <col min="14057" max="14058" width="11.44140625" style="66" hidden="1" customWidth="1"/>
    <col min="14059" max="14059" width="7" style="66" customWidth="1"/>
    <col min="14060" max="14060" width="11.44140625" style="66" hidden="1" customWidth="1"/>
    <col min="14061" max="14061" width="6.44140625" style="66" customWidth="1"/>
    <col min="14062" max="14071" width="11.44140625" style="66" hidden="1" customWidth="1"/>
    <col min="14072" max="14074" width="11.44140625" style="66" hidden="1"/>
    <col min="14075" max="14075" width="41.44140625" style="66" customWidth="1"/>
    <col min="14076" max="14076" width="6.44140625" style="66" customWidth="1"/>
    <col min="14077" max="14077" width="14.6640625" style="66" customWidth="1"/>
    <col min="14078" max="14078" width="11.44140625" style="66" customWidth="1"/>
    <col min="14079" max="14080" width="13" style="66" customWidth="1"/>
    <col min="14081" max="14090" width="9.44140625" style="66" customWidth="1"/>
    <col min="14091" max="14091" width="8.88671875" style="66" customWidth="1"/>
    <col min="14092" max="14092" width="9.44140625" style="66" customWidth="1"/>
    <col min="14093" max="14098" width="10.109375" style="66" customWidth="1"/>
    <col min="14099" max="14099" width="6.44140625" style="66" customWidth="1"/>
    <col min="14100" max="14100" width="6.88671875" style="66" customWidth="1"/>
    <col min="14101" max="14102" width="6.5546875" style="66" customWidth="1"/>
    <col min="14103" max="14103" width="6.33203125" style="66" customWidth="1"/>
    <col min="14104" max="14105" width="7.5546875" style="66" customWidth="1"/>
    <col min="14106" max="14106" width="14.5546875" style="66" customWidth="1"/>
    <col min="14107" max="14108" width="11.44140625" style="66" customWidth="1"/>
    <col min="14109" max="14109" width="51.6640625" style="66" customWidth="1"/>
    <col min="14110" max="14110" width="11" style="66" customWidth="1"/>
    <col min="14111" max="14111" width="24.5546875" style="66" customWidth="1"/>
    <col min="14112" max="14112" width="12.33203125" style="66" customWidth="1"/>
    <col min="14113" max="14113" width="18.6640625" style="66" customWidth="1"/>
    <col min="14114" max="14114" width="5" style="66" customWidth="1"/>
    <col min="14115" max="14116" width="11.44140625" style="66" hidden="1" customWidth="1"/>
    <col min="14117" max="14117" width="5" style="66" customWidth="1"/>
    <col min="14118" max="14119" width="11.44140625" style="66" hidden="1" customWidth="1"/>
    <col min="14120" max="14120" width="5" style="66" customWidth="1"/>
    <col min="14121" max="14122" width="11.44140625" style="66" hidden="1" customWidth="1"/>
    <col min="14123" max="14123" width="5" style="66" customWidth="1"/>
    <col min="14124" max="14125" width="11.44140625" style="66" hidden="1" customWidth="1"/>
    <col min="14126" max="14126" width="5" style="66" customWidth="1"/>
    <col min="14127" max="14128" width="11.44140625" style="66" hidden="1" customWidth="1"/>
    <col min="14129" max="14129" width="5" style="66" customWidth="1"/>
    <col min="14130" max="14131" width="11.44140625" style="66" hidden="1" customWidth="1"/>
    <col min="14132" max="14132" width="6.44140625" style="66" customWidth="1"/>
    <col min="14133" max="14140" width="11.44140625" style="66" hidden="1" customWidth="1"/>
    <col min="14141" max="14141" width="6.88671875" style="66" customWidth="1"/>
    <col min="14142" max="14143" width="11.44140625" style="66" hidden="1" customWidth="1"/>
    <col min="14144" max="14144" width="6.44140625" style="66" customWidth="1"/>
    <col min="14145" max="14146" width="11.44140625" style="66" hidden="1" customWidth="1"/>
    <col min="14147" max="14147" width="5.44140625" style="66" customWidth="1"/>
    <col min="14148" max="14149" width="11.44140625" style="66" hidden="1" customWidth="1"/>
    <col min="14150" max="14150" width="4.88671875" style="66" customWidth="1"/>
    <col min="14151" max="14158" width="11.44140625" style="66" hidden="1" customWidth="1"/>
    <col min="14159" max="14159" width="5.44140625" style="66" customWidth="1"/>
    <col min="14160" max="14164" width="11.44140625" style="66" hidden="1" customWidth="1"/>
    <col min="14165" max="14165" width="5.88671875" style="66" customWidth="1"/>
    <col min="14166" max="14167" width="11.44140625" style="66" hidden="1" customWidth="1"/>
    <col min="14168" max="14168" width="5.44140625" style="66" customWidth="1"/>
    <col min="14169" max="14170" width="11.44140625" style="66" hidden="1" customWidth="1"/>
    <col min="14171" max="14171" width="5.44140625" style="66" customWidth="1"/>
    <col min="14172" max="14173" width="11.44140625" style="66" hidden="1" customWidth="1"/>
    <col min="14174" max="14174" width="6" style="66" customWidth="1"/>
    <col min="14175" max="14179" width="11.44140625" style="66" hidden="1" customWidth="1"/>
    <col min="14180" max="14180" width="5" style="66" customWidth="1"/>
    <col min="14181" max="14188" width="11.44140625" style="66" hidden="1" customWidth="1"/>
    <col min="14189" max="14189" width="5" style="66" customWidth="1"/>
    <col min="14190" max="14190" width="11.44140625" style="66" hidden="1" customWidth="1"/>
    <col min="14191" max="14191" width="5" style="66" customWidth="1"/>
    <col min="14192" max="14192" width="9.44140625" style="66" customWidth="1"/>
    <col min="14193" max="14215" width="11.44140625" style="66" hidden="1" customWidth="1"/>
    <col min="14216" max="14216" width="7.109375" style="66" customWidth="1"/>
    <col min="14217" max="14218" width="11.44140625" style="66" hidden="1" customWidth="1"/>
    <col min="14219" max="14219" width="7.109375" style="66" customWidth="1"/>
    <col min="14220" max="14224" width="11.44140625" style="66" hidden="1" customWidth="1"/>
    <col min="14225" max="14225" width="7.109375" style="66" customWidth="1"/>
    <col min="14226" max="14235" width="11.44140625" style="66" hidden="1" customWidth="1"/>
    <col min="14236" max="14236" width="6.44140625" style="66" customWidth="1"/>
    <col min="14237" max="14288" width="11.44140625" style="66" hidden="1" customWidth="1"/>
    <col min="14289" max="14289" width="9" style="66" customWidth="1"/>
    <col min="14290" max="14291" width="11.44140625" style="66" hidden="1" customWidth="1"/>
    <col min="14292" max="14292" width="8.5546875" style="66" customWidth="1"/>
    <col min="14293" max="14294" width="11.44140625" style="66" hidden="1" customWidth="1"/>
    <col min="14295" max="14295" width="6.44140625" style="66" customWidth="1"/>
    <col min="14296" max="14297" width="11.44140625" style="66" hidden="1" customWidth="1"/>
    <col min="14298" max="14298" width="7" style="66" customWidth="1"/>
    <col min="14299" max="14300" width="11.44140625" style="66" hidden="1" customWidth="1"/>
    <col min="14301" max="14303" width="7" style="66" customWidth="1"/>
    <col min="14304" max="14305" width="11.44140625" style="66" hidden="1" customWidth="1"/>
    <col min="14306" max="14306" width="7.5546875" style="66" customWidth="1"/>
    <col min="14307" max="14308" width="11.44140625" style="66" hidden="1" customWidth="1"/>
    <col min="14309" max="14309" width="7" style="66" customWidth="1"/>
    <col min="14310" max="14311" width="11.44140625" style="66" hidden="1" customWidth="1"/>
    <col min="14312" max="14312" width="7" style="66" customWidth="1"/>
    <col min="14313" max="14314" width="11.44140625" style="66" hidden="1" customWidth="1"/>
    <col min="14315" max="14315" width="7" style="66" customWidth="1"/>
    <col min="14316" max="14316" width="11.44140625" style="66" hidden="1" customWidth="1"/>
    <col min="14317" max="14317" width="6.44140625" style="66" customWidth="1"/>
    <col min="14318" max="14327" width="11.44140625" style="66" hidden="1" customWidth="1"/>
    <col min="14328" max="14330" width="11.44140625" style="66" hidden="1"/>
    <col min="14331" max="14331" width="41.44140625" style="66" customWidth="1"/>
    <col min="14332" max="14332" width="6.44140625" style="66" customWidth="1"/>
    <col min="14333" max="14333" width="14.6640625" style="66" customWidth="1"/>
    <col min="14334" max="14334" width="11.44140625" style="66" customWidth="1"/>
    <col min="14335" max="14336" width="13" style="66" customWidth="1"/>
    <col min="14337" max="14346" width="9.44140625" style="66" customWidth="1"/>
    <col min="14347" max="14347" width="8.88671875" style="66" customWidth="1"/>
    <col min="14348" max="14348" width="9.44140625" style="66" customWidth="1"/>
    <col min="14349" max="14354" width="10.109375" style="66" customWidth="1"/>
    <col min="14355" max="14355" width="6.44140625" style="66" customWidth="1"/>
    <col min="14356" max="14356" width="6.88671875" style="66" customWidth="1"/>
    <col min="14357" max="14358" width="6.5546875" style="66" customWidth="1"/>
    <col min="14359" max="14359" width="6.33203125" style="66" customWidth="1"/>
    <col min="14360" max="14361" width="7.5546875" style="66" customWidth="1"/>
    <col min="14362" max="14362" width="14.5546875" style="66" customWidth="1"/>
    <col min="14363" max="14364" width="11.44140625" style="66" customWidth="1"/>
    <col min="14365" max="14365" width="51.6640625" style="66" customWidth="1"/>
    <col min="14366" max="14366" width="11" style="66" customWidth="1"/>
    <col min="14367" max="14367" width="24.5546875" style="66" customWidth="1"/>
    <col min="14368" max="14368" width="12.33203125" style="66" customWidth="1"/>
    <col min="14369" max="14369" width="18.6640625" style="66" customWidth="1"/>
    <col min="14370" max="14370" width="5" style="66" customWidth="1"/>
    <col min="14371" max="14372" width="11.44140625" style="66" hidden="1" customWidth="1"/>
    <col min="14373" max="14373" width="5" style="66" customWidth="1"/>
    <col min="14374" max="14375" width="11.44140625" style="66" hidden="1" customWidth="1"/>
    <col min="14376" max="14376" width="5" style="66" customWidth="1"/>
    <col min="14377" max="14378" width="11.44140625" style="66" hidden="1" customWidth="1"/>
    <col min="14379" max="14379" width="5" style="66" customWidth="1"/>
    <col min="14380" max="14381" width="11.44140625" style="66" hidden="1" customWidth="1"/>
    <col min="14382" max="14382" width="5" style="66" customWidth="1"/>
    <col min="14383" max="14384" width="11.44140625" style="66" hidden="1" customWidth="1"/>
    <col min="14385" max="14385" width="5" style="66" customWidth="1"/>
    <col min="14386" max="14387" width="11.44140625" style="66" hidden="1" customWidth="1"/>
    <col min="14388" max="14388" width="6.44140625" style="66" customWidth="1"/>
    <col min="14389" max="14396" width="11.44140625" style="66" hidden="1" customWidth="1"/>
    <col min="14397" max="14397" width="6.88671875" style="66" customWidth="1"/>
    <col min="14398" max="14399" width="11.44140625" style="66" hidden="1" customWidth="1"/>
    <col min="14400" max="14400" width="6.44140625" style="66" customWidth="1"/>
    <col min="14401" max="14402" width="11.44140625" style="66" hidden="1" customWidth="1"/>
    <col min="14403" max="14403" width="5.44140625" style="66" customWidth="1"/>
    <col min="14404" max="14405" width="11.44140625" style="66" hidden="1" customWidth="1"/>
    <col min="14406" max="14406" width="4.88671875" style="66" customWidth="1"/>
    <col min="14407" max="14414" width="11.44140625" style="66" hidden="1" customWidth="1"/>
    <col min="14415" max="14415" width="5.44140625" style="66" customWidth="1"/>
    <col min="14416" max="14420" width="11.44140625" style="66" hidden="1" customWidth="1"/>
    <col min="14421" max="14421" width="5.88671875" style="66" customWidth="1"/>
    <col min="14422" max="14423" width="11.44140625" style="66" hidden="1" customWidth="1"/>
    <col min="14424" max="14424" width="5.44140625" style="66" customWidth="1"/>
    <col min="14425" max="14426" width="11.44140625" style="66" hidden="1" customWidth="1"/>
    <col min="14427" max="14427" width="5.44140625" style="66" customWidth="1"/>
    <col min="14428" max="14429" width="11.44140625" style="66" hidden="1" customWidth="1"/>
    <col min="14430" max="14430" width="6" style="66" customWidth="1"/>
    <col min="14431" max="14435" width="11.44140625" style="66" hidden="1" customWidth="1"/>
    <col min="14436" max="14436" width="5" style="66" customWidth="1"/>
    <col min="14437" max="14444" width="11.44140625" style="66" hidden="1" customWidth="1"/>
    <col min="14445" max="14445" width="5" style="66" customWidth="1"/>
    <col min="14446" max="14446" width="11.44140625" style="66" hidden="1" customWidth="1"/>
    <col min="14447" max="14447" width="5" style="66" customWidth="1"/>
    <col min="14448" max="14448" width="9.44140625" style="66" customWidth="1"/>
    <col min="14449" max="14471" width="11.44140625" style="66" hidden="1" customWidth="1"/>
    <col min="14472" max="14472" width="7.109375" style="66" customWidth="1"/>
    <col min="14473" max="14474" width="11.44140625" style="66" hidden="1" customWidth="1"/>
    <col min="14475" max="14475" width="7.109375" style="66" customWidth="1"/>
    <col min="14476" max="14480" width="11.44140625" style="66" hidden="1" customWidth="1"/>
    <col min="14481" max="14481" width="7.109375" style="66" customWidth="1"/>
    <col min="14482" max="14491" width="11.44140625" style="66" hidden="1" customWidth="1"/>
    <col min="14492" max="14492" width="6.44140625" style="66" customWidth="1"/>
    <col min="14493" max="14544" width="11.44140625" style="66" hidden="1" customWidth="1"/>
    <col min="14545" max="14545" width="9" style="66" customWidth="1"/>
    <col min="14546" max="14547" width="11.44140625" style="66" hidden="1" customWidth="1"/>
    <col min="14548" max="14548" width="8.5546875" style="66" customWidth="1"/>
    <col min="14549" max="14550" width="11.44140625" style="66" hidden="1" customWidth="1"/>
    <col min="14551" max="14551" width="6.44140625" style="66" customWidth="1"/>
    <col min="14552" max="14553" width="11.44140625" style="66" hidden="1" customWidth="1"/>
    <col min="14554" max="14554" width="7" style="66" customWidth="1"/>
    <col min="14555" max="14556" width="11.44140625" style="66" hidden="1" customWidth="1"/>
    <col min="14557" max="14559" width="7" style="66" customWidth="1"/>
    <col min="14560" max="14561" width="11.44140625" style="66" hidden="1" customWidth="1"/>
    <col min="14562" max="14562" width="7.5546875" style="66" customWidth="1"/>
    <col min="14563" max="14564" width="11.44140625" style="66" hidden="1" customWidth="1"/>
    <col min="14565" max="14565" width="7" style="66" customWidth="1"/>
    <col min="14566" max="14567" width="11.44140625" style="66" hidden="1" customWidth="1"/>
    <col min="14568" max="14568" width="7" style="66" customWidth="1"/>
    <col min="14569" max="14570" width="11.44140625" style="66" hidden="1" customWidth="1"/>
    <col min="14571" max="14571" width="7" style="66" customWidth="1"/>
    <col min="14572" max="14572" width="11.44140625" style="66" hidden="1" customWidth="1"/>
    <col min="14573" max="14573" width="6.44140625" style="66" customWidth="1"/>
    <col min="14574" max="14583" width="11.44140625" style="66" hidden="1" customWidth="1"/>
    <col min="14584" max="14586" width="11.44140625" style="66" hidden="1"/>
    <col min="14587" max="14587" width="41.44140625" style="66" customWidth="1"/>
    <col min="14588" max="14588" width="6.44140625" style="66" customWidth="1"/>
    <col min="14589" max="14589" width="14.6640625" style="66" customWidth="1"/>
    <col min="14590" max="14590" width="11.44140625" style="66" customWidth="1"/>
    <col min="14591" max="14592" width="13" style="66" customWidth="1"/>
    <col min="14593" max="14602" width="9.44140625" style="66" customWidth="1"/>
    <col min="14603" max="14603" width="8.88671875" style="66" customWidth="1"/>
    <col min="14604" max="14604" width="9.44140625" style="66" customWidth="1"/>
    <col min="14605" max="14610" width="10.109375" style="66" customWidth="1"/>
    <col min="14611" max="14611" width="6.44140625" style="66" customWidth="1"/>
    <col min="14612" max="14612" width="6.88671875" style="66" customWidth="1"/>
    <col min="14613" max="14614" width="6.5546875" style="66" customWidth="1"/>
    <col min="14615" max="14615" width="6.33203125" style="66" customWidth="1"/>
    <col min="14616" max="14617" width="7.5546875" style="66" customWidth="1"/>
    <col min="14618" max="14618" width="14.5546875" style="66" customWidth="1"/>
    <col min="14619" max="14620" width="11.44140625" style="66" customWidth="1"/>
    <col min="14621" max="14621" width="51.6640625" style="66" customWidth="1"/>
    <col min="14622" max="14622" width="11" style="66" customWidth="1"/>
    <col min="14623" max="14623" width="24.5546875" style="66" customWidth="1"/>
    <col min="14624" max="14624" width="12.33203125" style="66" customWidth="1"/>
    <col min="14625" max="14625" width="18.6640625" style="66" customWidth="1"/>
    <col min="14626" max="14626" width="5" style="66" customWidth="1"/>
    <col min="14627" max="14628" width="11.44140625" style="66" hidden="1" customWidth="1"/>
    <col min="14629" max="14629" width="5" style="66" customWidth="1"/>
    <col min="14630" max="14631" width="11.44140625" style="66" hidden="1" customWidth="1"/>
    <col min="14632" max="14632" width="5" style="66" customWidth="1"/>
    <col min="14633" max="14634" width="11.44140625" style="66" hidden="1" customWidth="1"/>
    <col min="14635" max="14635" width="5" style="66" customWidth="1"/>
    <col min="14636" max="14637" width="11.44140625" style="66" hidden="1" customWidth="1"/>
    <col min="14638" max="14638" width="5" style="66" customWidth="1"/>
    <col min="14639" max="14640" width="11.44140625" style="66" hidden="1" customWidth="1"/>
    <col min="14641" max="14641" width="5" style="66" customWidth="1"/>
    <col min="14642" max="14643" width="11.44140625" style="66" hidden="1" customWidth="1"/>
    <col min="14644" max="14644" width="6.44140625" style="66" customWidth="1"/>
    <col min="14645" max="14652" width="11.44140625" style="66" hidden="1" customWidth="1"/>
    <col min="14653" max="14653" width="6.88671875" style="66" customWidth="1"/>
    <col min="14654" max="14655" width="11.44140625" style="66" hidden="1" customWidth="1"/>
    <col min="14656" max="14656" width="6.44140625" style="66" customWidth="1"/>
    <col min="14657" max="14658" width="11.44140625" style="66" hidden="1" customWidth="1"/>
    <col min="14659" max="14659" width="5.44140625" style="66" customWidth="1"/>
    <col min="14660" max="14661" width="11.44140625" style="66" hidden="1" customWidth="1"/>
    <col min="14662" max="14662" width="4.88671875" style="66" customWidth="1"/>
    <col min="14663" max="14670" width="11.44140625" style="66" hidden="1" customWidth="1"/>
    <col min="14671" max="14671" width="5.44140625" style="66" customWidth="1"/>
    <col min="14672" max="14676" width="11.44140625" style="66" hidden="1" customWidth="1"/>
    <col min="14677" max="14677" width="5.88671875" style="66" customWidth="1"/>
    <col min="14678" max="14679" width="11.44140625" style="66" hidden="1" customWidth="1"/>
    <col min="14680" max="14680" width="5.44140625" style="66" customWidth="1"/>
    <col min="14681" max="14682" width="11.44140625" style="66" hidden="1" customWidth="1"/>
    <col min="14683" max="14683" width="5.44140625" style="66" customWidth="1"/>
    <col min="14684" max="14685" width="11.44140625" style="66" hidden="1" customWidth="1"/>
    <col min="14686" max="14686" width="6" style="66" customWidth="1"/>
    <col min="14687" max="14691" width="11.44140625" style="66" hidden="1" customWidth="1"/>
    <col min="14692" max="14692" width="5" style="66" customWidth="1"/>
    <col min="14693" max="14700" width="11.44140625" style="66" hidden="1" customWidth="1"/>
    <col min="14701" max="14701" width="5" style="66" customWidth="1"/>
    <col min="14702" max="14702" width="11.44140625" style="66" hidden="1" customWidth="1"/>
    <col min="14703" max="14703" width="5" style="66" customWidth="1"/>
    <col min="14704" max="14704" width="9.44140625" style="66" customWidth="1"/>
    <col min="14705" max="14727" width="11.44140625" style="66" hidden="1" customWidth="1"/>
    <col min="14728" max="14728" width="7.109375" style="66" customWidth="1"/>
    <col min="14729" max="14730" width="11.44140625" style="66" hidden="1" customWidth="1"/>
    <col min="14731" max="14731" width="7.109375" style="66" customWidth="1"/>
    <col min="14732" max="14736" width="11.44140625" style="66" hidden="1" customWidth="1"/>
    <col min="14737" max="14737" width="7.109375" style="66" customWidth="1"/>
    <col min="14738" max="14747" width="11.44140625" style="66" hidden="1" customWidth="1"/>
    <col min="14748" max="14748" width="6.44140625" style="66" customWidth="1"/>
    <col min="14749" max="14800" width="11.44140625" style="66" hidden="1" customWidth="1"/>
    <col min="14801" max="14801" width="9" style="66" customWidth="1"/>
    <col min="14802" max="14803" width="11.44140625" style="66" hidden="1" customWidth="1"/>
    <col min="14804" max="14804" width="8.5546875" style="66" customWidth="1"/>
    <col min="14805" max="14806" width="11.44140625" style="66" hidden="1" customWidth="1"/>
    <col min="14807" max="14807" width="6.44140625" style="66" customWidth="1"/>
    <col min="14808" max="14809" width="11.44140625" style="66" hidden="1" customWidth="1"/>
    <col min="14810" max="14810" width="7" style="66" customWidth="1"/>
    <col min="14811" max="14812" width="11.44140625" style="66" hidden="1" customWidth="1"/>
    <col min="14813" max="14815" width="7" style="66" customWidth="1"/>
    <col min="14816" max="14817" width="11.44140625" style="66" hidden="1" customWidth="1"/>
    <col min="14818" max="14818" width="7.5546875" style="66" customWidth="1"/>
    <col min="14819" max="14820" width="11.44140625" style="66" hidden="1" customWidth="1"/>
    <col min="14821" max="14821" width="7" style="66" customWidth="1"/>
    <col min="14822" max="14823" width="11.44140625" style="66" hidden="1" customWidth="1"/>
    <col min="14824" max="14824" width="7" style="66" customWidth="1"/>
    <col min="14825" max="14826" width="11.44140625" style="66" hidden="1" customWidth="1"/>
    <col min="14827" max="14827" width="7" style="66" customWidth="1"/>
    <col min="14828" max="14828" width="11.44140625" style="66" hidden="1" customWidth="1"/>
    <col min="14829" max="14829" width="6.44140625" style="66" customWidth="1"/>
    <col min="14830" max="14839" width="11.44140625" style="66" hidden="1" customWidth="1"/>
    <col min="14840" max="14842" width="11.44140625" style="66" hidden="1"/>
    <col min="14843" max="14843" width="41.44140625" style="66" customWidth="1"/>
    <col min="14844" max="14844" width="6.44140625" style="66" customWidth="1"/>
    <col min="14845" max="14845" width="14.6640625" style="66" customWidth="1"/>
    <col min="14846" max="14846" width="11.44140625" style="66" customWidth="1"/>
    <col min="14847" max="14848" width="13" style="66" customWidth="1"/>
    <col min="14849" max="14858" width="9.44140625" style="66" customWidth="1"/>
    <col min="14859" max="14859" width="8.88671875" style="66" customWidth="1"/>
    <col min="14860" max="14860" width="9.44140625" style="66" customWidth="1"/>
    <col min="14861" max="14866" width="10.109375" style="66" customWidth="1"/>
    <col min="14867" max="14867" width="6.44140625" style="66" customWidth="1"/>
    <col min="14868" max="14868" width="6.88671875" style="66" customWidth="1"/>
    <col min="14869" max="14870" width="6.5546875" style="66" customWidth="1"/>
    <col min="14871" max="14871" width="6.33203125" style="66" customWidth="1"/>
    <col min="14872" max="14873" width="7.5546875" style="66" customWidth="1"/>
    <col min="14874" max="14874" width="14.5546875" style="66" customWidth="1"/>
    <col min="14875" max="14876" width="11.44140625" style="66" customWidth="1"/>
    <col min="14877" max="14877" width="51.6640625" style="66" customWidth="1"/>
    <col min="14878" max="14878" width="11" style="66" customWidth="1"/>
    <col min="14879" max="14879" width="24.5546875" style="66" customWidth="1"/>
    <col min="14880" max="14880" width="12.33203125" style="66" customWidth="1"/>
    <col min="14881" max="14881" width="18.6640625" style="66" customWidth="1"/>
    <col min="14882" max="14882" width="5" style="66" customWidth="1"/>
    <col min="14883" max="14884" width="11.44140625" style="66" hidden="1" customWidth="1"/>
    <col min="14885" max="14885" width="5" style="66" customWidth="1"/>
    <col min="14886" max="14887" width="11.44140625" style="66" hidden="1" customWidth="1"/>
    <col min="14888" max="14888" width="5" style="66" customWidth="1"/>
    <col min="14889" max="14890" width="11.44140625" style="66" hidden="1" customWidth="1"/>
    <col min="14891" max="14891" width="5" style="66" customWidth="1"/>
    <col min="14892" max="14893" width="11.44140625" style="66" hidden="1" customWidth="1"/>
    <col min="14894" max="14894" width="5" style="66" customWidth="1"/>
    <col min="14895" max="14896" width="11.44140625" style="66" hidden="1" customWidth="1"/>
    <col min="14897" max="14897" width="5" style="66" customWidth="1"/>
    <col min="14898" max="14899" width="11.44140625" style="66" hidden="1" customWidth="1"/>
    <col min="14900" max="14900" width="6.44140625" style="66" customWidth="1"/>
    <col min="14901" max="14908" width="11.44140625" style="66" hidden="1" customWidth="1"/>
    <col min="14909" max="14909" width="6.88671875" style="66" customWidth="1"/>
    <col min="14910" max="14911" width="11.44140625" style="66" hidden="1" customWidth="1"/>
    <col min="14912" max="14912" width="6.44140625" style="66" customWidth="1"/>
    <col min="14913" max="14914" width="11.44140625" style="66" hidden="1" customWidth="1"/>
    <col min="14915" max="14915" width="5.44140625" style="66" customWidth="1"/>
    <col min="14916" max="14917" width="11.44140625" style="66" hidden="1" customWidth="1"/>
    <col min="14918" max="14918" width="4.88671875" style="66" customWidth="1"/>
    <col min="14919" max="14926" width="11.44140625" style="66" hidden="1" customWidth="1"/>
    <col min="14927" max="14927" width="5.44140625" style="66" customWidth="1"/>
    <col min="14928" max="14932" width="11.44140625" style="66" hidden="1" customWidth="1"/>
    <col min="14933" max="14933" width="5.88671875" style="66" customWidth="1"/>
    <col min="14934" max="14935" width="11.44140625" style="66" hidden="1" customWidth="1"/>
    <col min="14936" max="14936" width="5.44140625" style="66" customWidth="1"/>
    <col min="14937" max="14938" width="11.44140625" style="66" hidden="1" customWidth="1"/>
    <col min="14939" max="14939" width="5.44140625" style="66" customWidth="1"/>
    <col min="14940" max="14941" width="11.44140625" style="66" hidden="1" customWidth="1"/>
    <col min="14942" max="14942" width="6" style="66" customWidth="1"/>
    <col min="14943" max="14947" width="11.44140625" style="66" hidden="1" customWidth="1"/>
    <col min="14948" max="14948" width="5" style="66" customWidth="1"/>
    <col min="14949" max="14956" width="11.44140625" style="66" hidden="1" customWidth="1"/>
    <col min="14957" max="14957" width="5" style="66" customWidth="1"/>
    <col min="14958" max="14958" width="11.44140625" style="66" hidden="1" customWidth="1"/>
    <col min="14959" max="14959" width="5" style="66" customWidth="1"/>
    <col min="14960" max="14960" width="9.44140625" style="66" customWidth="1"/>
    <col min="14961" max="14983" width="11.44140625" style="66" hidden="1" customWidth="1"/>
    <col min="14984" max="14984" width="7.109375" style="66" customWidth="1"/>
    <col min="14985" max="14986" width="11.44140625" style="66" hidden="1" customWidth="1"/>
    <col min="14987" max="14987" width="7.109375" style="66" customWidth="1"/>
    <col min="14988" max="14992" width="11.44140625" style="66" hidden="1" customWidth="1"/>
    <col min="14993" max="14993" width="7.109375" style="66" customWidth="1"/>
    <col min="14994" max="15003" width="11.44140625" style="66" hidden="1" customWidth="1"/>
    <col min="15004" max="15004" width="6.44140625" style="66" customWidth="1"/>
    <col min="15005" max="15056" width="11.44140625" style="66" hidden="1" customWidth="1"/>
    <col min="15057" max="15057" width="9" style="66" customWidth="1"/>
    <col min="15058" max="15059" width="11.44140625" style="66" hidden="1" customWidth="1"/>
    <col min="15060" max="15060" width="8.5546875" style="66" customWidth="1"/>
    <col min="15061" max="15062" width="11.44140625" style="66" hidden="1" customWidth="1"/>
    <col min="15063" max="15063" width="6.44140625" style="66" customWidth="1"/>
    <col min="15064" max="15065" width="11.44140625" style="66" hidden="1" customWidth="1"/>
    <col min="15066" max="15066" width="7" style="66" customWidth="1"/>
    <col min="15067" max="15068" width="11.44140625" style="66" hidden="1" customWidth="1"/>
    <col min="15069" max="15071" width="7" style="66" customWidth="1"/>
    <col min="15072" max="15073" width="11.44140625" style="66" hidden="1" customWidth="1"/>
    <col min="15074" max="15074" width="7.5546875" style="66" customWidth="1"/>
    <col min="15075" max="15076" width="11.44140625" style="66" hidden="1" customWidth="1"/>
    <col min="15077" max="15077" width="7" style="66" customWidth="1"/>
    <col min="15078" max="15079" width="11.44140625" style="66" hidden="1" customWidth="1"/>
    <col min="15080" max="15080" width="7" style="66" customWidth="1"/>
    <col min="15081" max="15082" width="11.44140625" style="66" hidden="1" customWidth="1"/>
    <col min="15083" max="15083" width="7" style="66" customWidth="1"/>
    <col min="15084" max="15084" width="11.44140625" style="66" hidden="1" customWidth="1"/>
    <col min="15085" max="15085" width="6.44140625" style="66" customWidth="1"/>
    <col min="15086" max="15095" width="11.44140625" style="66" hidden="1" customWidth="1"/>
    <col min="15096" max="15098" width="11.44140625" style="66" hidden="1"/>
    <col min="15099" max="15099" width="41.44140625" style="66" customWidth="1"/>
    <col min="15100" max="15100" width="6.44140625" style="66" customWidth="1"/>
    <col min="15101" max="15101" width="14.6640625" style="66" customWidth="1"/>
    <col min="15102" max="15102" width="11.44140625" style="66" customWidth="1"/>
    <col min="15103" max="15104" width="13" style="66" customWidth="1"/>
    <col min="15105" max="15114" width="9.44140625" style="66" customWidth="1"/>
    <col min="15115" max="15115" width="8.88671875" style="66" customWidth="1"/>
    <col min="15116" max="15116" width="9.44140625" style="66" customWidth="1"/>
    <col min="15117" max="15122" width="10.109375" style="66" customWidth="1"/>
    <col min="15123" max="15123" width="6.44140625" style="66" customWidth="1"/>
    <col min="15124" max="15124" width="6.88671875" style="66" customWidth="1"/>
    <col min="15125" max="15126" width="6.5546875" style="66" customWidth="1"/>
    <col min="15127" max="15127" width="6.33203125" style="66" customWidth="1"/>
    <col min="15128" max="15129" width="7.5546875" style="66" customWidth="1"/>
    <col min="15130" max="15130" width="14.5546875" style="66" customWidth="1"/>
    <col min="15131" max="15132" width="11.44140625" style="66" customWidth="1"/>
    <col min="15133" max="15133" width="51.6640625" style="66" customWidth="1"/>
    <col min="15134" max="15134" width="11" style="66" customWidth="1"/>
    <col min="15135" max="15135" width="24.5546875" style="66" customWidth="1"/>
    <col min="15136" max="15136" width="12.33203125" style="66" customWidth="1"/>
    <col min="15137" max="15137" width="18.6640625" style="66" customWidth="1"/>
    <col min="15138" max="15138" width="5" style="66" customWidth="1"/>
    <col min="15139" max="15140" width="11.44140625" style="66" hidden="1" customWidth="1"/>
    <col min="15141" max="15141" width="5" style="66" customWidth="1"/>
    <col min="15142" max="15143" width="11.44140625" style="66" hidden="1" customWidth="1"/>
    <col min="15144" max="15144" width="5" style="66" customWidth="1"/>
    <col min="15145" max="15146" width="11.44140625" style="66" hidden="1" customWidth="1"/>
    <col min="15147" max="15147" width="5" style="66" customWidth="1"/>
    <col min="15148" max="15149" width="11.44140625" style="66" hidden="1" customWidth="1"/>
    <col min="15150" max="15150" width="5" style="66" customWidth="1"/>
    <col min="15151" max="15152" width="11.44140625" style="66" hidden="1" customWidth="1"/>
    <col min="15153" max="15153" width="5" style="66" customWidth="1"/>
    <col min="15154" max="15155" width="11.44140625" style="66" hidden="1" customWidth="1"/>
    <col min="15156" max="15156" width="6.44140625" style="66" customWidth="1"/>
    <col min="15157" max="15164" width="11.44140625" style="66" hidden="1" customWidth="1"/>
    <col min="15165" max="15165" width="6.88671875" style="66" customWidth="1"/>
    <col min="15166" max="15167" width="11.44140625" style="66" hidden="1" customWidth="1"/>
    <col min="15168" max="15168" width="6.44140625" style="66" customWidth="1"/>
    <col min="15169" max="15170" width="11.44140625" style="66" hidden="1" customWidth="1"/>
    <col min="15171" max="15171" width="5.44140625" style="66" customWidth="1"/>
    <col min="15172" max="15173" width="11.44140625" style="66" hidden="1" customWidth="1"/>
    <col min="15174" max="15174" width="4.88671875" style="66" customWidth="1"/>
    <col min="15175" max="15182" width="11.44140625" style="66" hidden="1" customWidth="1"/>
    <col min="15183" max="15183" width="5.44140625" style="66" customWidth="1"/>
    <col min="15184" max="15188" width="11.44140625" style="66" hidden="1" customWidth="1"/>
    <col min="15189" max="15189" width="5.88671875" style="66" customWidth="1"/>
    <col min="15190" max="15191" width="11.44140625" style="66" hidden="1" customWidth="1"/>
    <col min="15192" max="15192" width="5.44140625" style="66" customWidth="1"/>
    <col min="15193" max="15194" width="11.44140625" style="66" hidden="1" customWidth="1"/>
    <col min="15195" max="15195" width="5.44140625" style="66" customWidth="1"/>
    <col min="15196" max="15197" width="11.44140625" style="66" hidden="1" customWidth="1"/>
    <col min="15198" max="15198" width="6" style="66" customWidth="1"/>
    <col min="15199" max="15203" width="11.44140625" style="66" hidden="1" customWidth="1"/>
    <col min="15204" max="15204" width="5" style="66" customWidth="1"/>
    <col min="15205" max="15212" width="11.44140625" style="66" hidden="1" customWidth="1"/>
    <col min="15213" max="15213" width="5" style="66" customWidth="1"/>
    <col min="15214" max="15214" width="11.44140625" style="66" hidden="1" customWidth="1"/>
    <col min="15215" max="15215" width="5" style="66" customWidth="1"/>
    <col min="15216" max="15216" width="9.44140625" style="66" customWidth="1"/>
    <col min="15217" max="15239" width="11.44140625" style="66" hidden="1" customWidth="1"/>
    <col min="15240" max="15240" width="7.109375" style="66" customWidth="1"/>
    <col min="15241" max="15242" width="11.44140625" style="66" hidden="1" customWidth="1"/>
    <col min="15243" max="15243" width="7.109375" style="66" customWidth="1"/>
    <col min="15244" max="15248" width="11.44140625" style="66" hidden="1" customWidth="1"/>
    <col min="15249" max="15249" width="7.109375" style="66" customWidth="1"/>
    <col min="15250" max="15259" width="11.44140625" style="66" hidden="1" customWidth="1"/>
    <col min="15260" max="15260" width="6.44140625" style="66" customWidth="1"/>
    <col min="15261" max="15312" width="11.44140625" style="66" hidden="1" customWidth="1"/>
    <col min="15313" max="15313" width="9" style="66" customWidth="1"/>
    <col min="15314" max="15315" width="11.44140625" style="66" hidden="1" customWidth="1"/>
    <col min="15316" max="15316" width="8.5546875" style="66" customWidth="1"/>
    <col min="15317" max="15318" width="11.44140625" style="66" hidden="1" customWidth="1"/>
    <col min="15319" max="15319" width="6.44140625" style="66" customWidth="1"/>
    <col min="15320" max="15321" width="11.44140625" style="66" hidden="1" customWidth="1"/>
    <col min="15322" max="15322" width="7" style="66" customWidth="1"/>
    <col min="15323" max="15324" width="11.44140625" style="66" hidden="1" customWidth="1"/>
    <col min="15325" max="15327" width="7" style="66" customWidth="1"/>
    <col min="15328" max="15329" width="11.44140625" style="66" hidden="1" customWidth="1"/>
    <col min="15330" max="15330" width="7.5546875" style="66" customWidth="1"/>
    <col min="15331" max="15332" width="11.44140625" style="66" hidden="1" customWidth="1"/>
    <col min="15333" max="15333" width="7" style="66" customWidth="1"/>
    <col min="15334" max="15335" width="11.44140625" style="66" hidden="1" customWidth="1"/>
    <col min="15336" max="15336" width="7" style="66" customWidth="1"/>
    <col min="15337" max="15338" width="11.44140625" style="66" hidden="1" customWidth="1"/>
    <col min="15339" max="15339" width="7" style="66" customWidth="1"/>
    <col min="15340" max="15340" width="11.44140625" style="66" hidden="1" customWidth="1"/>
    <col min="15341" max="15341" width="6.44140625" style="66" customWidth="1"/>
    <col min="15342" max="15351" width="11.44140625" style="66" hidden="1" customWidth="1"/>
    <col min="15352" max="15354" width="11.44140625" style="66" hidden="1"/>
    <col min="15355" max="15355" width="41.44140625" style="66" customWidth="1"/>
    <col min="15356" max="15356" width="6.44140625" style="66" customWidth="1"/>
    <col min="15357" max="15357" width="14.6640625" style="66" customWidth="1"/>
    <col min="15358" max="15358" width="11.44140625" style="66" customWidth="1"/>
    <col min="15359" max="15360" width="13" style="66" customWidth="1"/>
    <col min="15361" max="15370" width="9.44140625" style="66" customWidth="1"/>
    <col min="15371" max="15371" width="8.88671875" style="66" customWidth="1"/>
    <col min="15372" max="15372" width="9.44140625" style="66" customWidth="1"/>
    <col min="15373" max="15378" width="10.109375" style="66" customWidth="1"/>
    <col min="15379" max="15379" width="6.44140625" style="66" customWidth="1"/>
    <col min="15380" max="15380" width="6.88671875" style="66" customWidth="1"/>
    <col min="15381" max="15382" width="6.5546875" style="66" customWidth="1"/>
    <col min="15383" max="15383" width="6.33203125" style="66" customWidth="1"/>
    <col min="15384" max="15385" width="7.5546875" style="66" customWidth="1"/>
    <col min="15386" max="15386" width="14.5546875" style="66" customWidth="1"/>
    <col min="15387" max="15388" width="11.44140625" style="66" customWidth="1"/>
    <col min="15389" max="15389" width="51.6640625" style="66" customWidth="1"/>
    <col min="15390" max="15390" width="11" style="66" customWidth="1"/>
    <col min="15391" max="15391" width="24.5546875" style="66" customWidth="1"/>
    <col min="15392" max="15392" width="12.33203125" style="66" customWidth="1"/>
    <col min="15393" max="15393" width="18.6640625" style="66" customWidth="1"/>
    <col min="15394" max="15394" width="5" style="66" customWidth="1"/>
    <col min="15395" max="15396" width="11.44140625" style="66" hidden="1" customWidth="1"/>
    <col min="15397" max="15397" width="5" style="66" customWidth="1"/>
    <col min="15398" max="15399" width="11.44140625" style="66" hidden="1" customWidth="1"/>
    <col min="15400" max="15400" width="5" style="66" customWidth="1"/>
    <col min="15401" max="15402" width="11.44140625" style="66" hidden="1" customWidth="1"/>
    <col min="15403" max="15403" width="5" style="66" customWidth="1"/>
    <col min="15404" max="15405" width="11.44140625" style="66" hidden="1" customWidth="1"/>
    <col min="15406" max="15406" width="5" style="66" customWidth="1"/>
    <col min="15407" max="15408" width="11.44140625" style="66" hidden="1" customWidth="1"/>
    <col min="15409" max="15409" width="5" style="66" customWidth="1"/>
    <col min="15410" max="15411" width="11.44140625" style="66" hidden="1" customWidth="1"/>
    <col min="15412" max="15412" width="6.44140625" style="66" customWidth="1"/>
    <col min="15413" max="15420" width="11.44140625" style="66" hidden="1" customWidth="1"/>
    <col min="15421" max="15421" width="6.88671875" style="66" customWidth="1"/>
    <col min="15422" max="15423" width="11.44140625" style="66" hidden="1" customWidth="1"/>
    <col min="15424" max="15424" width="6.44140625" style="66" customWidth="1"/>
    <col min="15425" max="15426" width="11.44140625" style="66" hidden="1" customWidth="1"/>
    <col min="15427" max="15427" width="5.44140625" style="66" customWidth="1"/>
    <col min="15428" max="15429" width="11.44140625" style="66" hidden="1" customWidth="1"/>
    <col min="15430" max="15430" width="4.88671875" style="66" customWidth="1"/>
    <col min="15431" max="15438" width="11.44140625" style="66" hidden="1" customWidth="1"/>
    <col min="15439" max="15439" width="5.44140625" style="66" customWidth="1"/>
    <col min="15440" max="15444" width="11.44140625" style="66" hidden="1" customWidth="1"/>
    <col min="15445" max="15445" width="5.88671875" style="66" customWidth="1"/>
    <col min="15446" max="15447" width="11.44140625" style="66" hidden="1" customWidth="1"/>
    <col min="15448" max="15448" width="5.44140625" style="66" customWidth="1"/>
    <col min="15449" max="15450" width="11.44140625" style="66" hidden="1" customWidth="1"/>
    <col min="15451" max="15451" width="5.44140625" style="66" customWidth="1"/>
    <col min="15452" max="15453" width="11.44140625" style="66" hidden="1" customWidth="1"/>
    <col min="15454" max="15454" width="6" style="66" customWidth="1"/>
    <col min="15455" max="15459" width="11.44140625" style="66" hidden="1" customWidth="1"/>
    <col min="15460" max="15460" width="5" style="66" customWidth="1"/>
    <col min="15461" max="15468" width="11.44140625" style="66" hidden="1" customWidth="1"/>
    <col min="15469" max="15469" width="5" style="66" customWidth="1"/>
    <col min="15470" max="15470" width="11.44140625" style="66" hidden="1" customWidth="1"/>
    <col min="15471" max="15471" width="5" style="66" customWidth="1"/>
    <col min="15472" max="15472" width="9.44140625" style="66" customWidth="1"/>
    <col min="15473" max="15495" width="11.44140625" style="66" hidden="1" customWidth="1"/>
    <col min="15496" max="15496" width="7.109375" style="66" customWidth="1"/>
    <col min="15497" max="15498" width="11.44140625" style="66" hidden="1" customWidth="1"/>
    <col min="15499" max="15499" width="7.109375" style="66" customWidth="1"/>
    <col min="15500" max="15504" width="11.44140625" style="66" hidden="1" customWidth="1"/>
    <col min="15505" max="15505" width="7.109375" style="66" customWidth="1"/>
    <col min="15506" max="15515" width="11.44140625" style="66" hidden="1" customWidth="1"/>
    <col min="15516" max="15516" width="6.44140625" style="66" customWidth="1"/>
    <col min="15517" max="15568" width="11.44140625" style="66" hidden="1" customWidth="1"/>
    <col min="15569" max="15569" width="9" style="66" customWidth="1"/>
    <col min="15570" max="15571" width="11.44140625" style="66" hidden="1" customWidth="1"/>
    <col min="15572" max="15572" width="8.5546875" style="66" customWidth="1"/>
    <col min="15573" max="15574" width="11.44140625" style="66" hidden="1" customWidth="1"/>
    <col min="15575" max="15575" width="6.44140625" style="66" customWidth="1"/>
    <col min="15576" max="15577" width="11.44140625" style="66" hidden="1" customWidth="1"/>
    <col min="15578" max="15578" width="7" style="66" customWidth="1"/>
    <col min="15579" max="15580" width="11.44140625" style="66" hidden="1" customWidth="1"/>
    <col min="15581" max="15583" width="7" style="66" customWidth="1"/>
    <col min="15584" max="15585" width="11.44140625" style="66" hidden="1" customWidth="1"/>
    <col min="15586" max="15586" width="7.5546875" style="66" customWidth="1"/>
    <col min="15587" max="15588" width="11.44140625" style="66" hidden="1" customWidth="1"/>
    <col min="15589" max="15589" width="7" style="66" customWidth="1"/>
    <col min="15590" max="15591" width="11.44140625" style="66" hidden="1" customWidth="1"/>
    <col min="15592" max="15592" width="7" style="66" customWidth="1"/>
    <col min="15593" max="15594" width="11.44140625" style="66" hidden="1" customWidth="1"/>
    <col min="15595" max="15595" width="7" style="66" customWidth="1"/>
    <col min="15596" max="15596" width="11.44140625" style="66" hidden="1" customWidth="1"/>
    <col min="15597" max="15597" width="6.44140625" style="66" customWidth="1"/>
    <col min="15598" max="15607" width="11.44140625" style="66" hidden="1" customWidth="1"/>
    <col min="15608" max="15610" width="11.44140625" style="66" hidden="1"/>
    <col min="15611" max="15611" width="41.44140625" style="66" customWidth="1"/>
    <col min="15612" max="15612" width="6.44140625" style="66" customWidth="1"/>
    <col min="15613" max="15613" width="14.6640625" style="66" customWidth="1"/>
    <col min="15614" max="15614" width="11.44140625" style="66" customWidth="1"/>
    <col min="15615" max="15616" width="13" style="66" customWidth="1"/>
    <col min="15617" max="15626" width="9.44140625" style="66" customWidth="1"/>
    <col min="15627" max="15627" width="8.88671875" style="66" customWidth="1"/>
    <col min="15628" max="15628" width="9.44140625" style="66" customWidth="1"/>
    <col min="15629" max="15634" width="10.109375" style="66" customWidth="1"/>
    <col min="15635" max="15635" width="6.44140625" style="66" customWidth="1"/>
    <col min="15636" max="15636" width="6.88671875" style="66" customWidth="1"/>
    <col min="15637" max="15638" width="6.5546875" style="66" customWidth="1"/>
    <col min="15639" max="15639" width="6.33203125" style="66" customWidth="1"/>
    <col min="15640" max="15641" width="7.5546875" style="66" customWidth="1"/>
    <col min="15642" max="15642" width="14.5546875" style="66" customWidth="1"/>
    <col min="15643" max="15644" width="11.44140625" style="66" customWidth="1"/>
    <col min="15645" max="15645" width="51.6640625" style="66" customWidth="1"/>
    <col min="15646" max="15646" width="11" style="66" customWidth="1"/>
    <col min="15647" max="15647" width="24.5546875" style="66" customWidth="1"/>
    <col min="15648" max="15648" width="12.33203125" style="66" customWidth="1"/>
    <col min="15649" max="15649" width="18.6640625" style="66" customWidth="1"/>
    <col min="15650" max="15650" width="5" style="66" customWidth="1"/>
    <col min="15651" max="15652" width="11.44140625" style="66" hidden="1" customWidth="1"/>
    <col min="15653" max="15653" width="5" style="66" customWidth="1"/>
    <col min="15654" max="15655" width="11.44140625" style="66" hidden="1" customWidth="1"/>
    <col min="15656" max="15656" width="5" style="66" customWidth="1"/>
    <col min="15657" max="15658" width="11.44140625" style="66" hidden="1" customWidth="1"/>
    <col min="15659" max="15659" width="5" style="66" customWidth="1"/>
    <col min="15660" max="15661" width="11.44140625" style="66" hidden="1" customWidth="1"/>
    <col min="15662" max="15662" width="5" style="66" customWidth="1"/>
    <col min="15663" max="15664" width="11.44140625" style="66" hidden="1" customWidth="1"/>
    <col min="15665" max="15665" width="5" style="66" customWidth="1"/>
    <col min="15666" max="15667" width="11.44140625" style="66" hidden="1" customWidth="1"/>
    <col min="15668" max="15668" width="6.44140625" style="66" customWidth="1"/>
    <col min="15669" max="15676" width="11.44140625" style="66" hidden="1" customWidth="1"/>
    <col min="15677" max="15677" width="6.88671875" style="66" customWidth="1"/>
    <col min="15678" max="15679" width="11.44140625" style="66" hidden="1" customWidth="1"/>
    <col min="15680" max="15680" width="6.44140625" style="66" customWidth="1"/>
    <col min="15681" max="15682" width="11.44140625" style="66" hidden="1" customWidth="1"/>
    <col min="15683" max="15683" width="5.44140625" style="66" customWidth="1"/>
    <col min="15684" max="15685" width="11.44140625" style="66" hidden="1" customWidth="1"/>
    <col min="15686" max="15686" width="4.88671875" style="66" customWidth="1"/>
    <col min="15687" max="15694" width="11.44140625" style="66" hidden="1" customWidth="1"/>
    <col min="15695" max="15695" width="5.44140625" style="66" customWidth="1"/>
    <col min="15696" max="15700" width="11.44140625" style="66" hidden="1" customWidth="1"/>
    <col min="15701" max="15701" width="5.88671875" style="66" customWidth="1"/>
    <col min="15702" max="15703" width="11.44140625" style="66" hidden="1" customWidth="1"/>
    <col min="15704" max="15704" width="5.44140625" style="66" customWidth="1"/>
    <col min="15705" max="15706" width="11.44140625" style="66" hidden="1" customWidth="1"/>
    <col min="15707" max="15707" width="5.44140625" style="66" customWidth="1"/>
    <col min="15708" max="15709" width="11.44140625" style="66" hidden="1" customWidth="1"/>
    <col min="15710" max="15710" width="6" style="66" customWidth="1"/>
    <col min="15711" max="15715" width="11.44140625" style="66" hidden="1" customWidth="1"/>
    <col min="15716" max="15716" width="5" style="66" customWidth="1"/>
    <col min="15717" max="15724" width="11.44140625" style="66" hidden="1" customWidth="1"/>
    <col min="15725" max="15725" width="5" style="66" customWidth="1"/>
    <col min="15726" max="15726" width="11.44140625" style="66" hidden="1" customWidth="1"/>
    <col min="15727" max="15727" width="5" style="66" customWidth="1"/>
    <col min="15728" max="15728" width="9.44140625" style="66" customWidth="1"/>
    <col min="15729" max="15751" width="11.44140625" style="66" hidden="1" customWidth="1"/>
    <col min="15752" max="15752" width="7.109375" style="66" customWidth="1"/>
    <col min="15753" max="15754" width="11.44140625" style="66" hidden="1" customWidth="1"/>
    <col min="15755" max="15755" width="7.109375" style="66" customWidth="1"/>
    <col min="15756" max="15760" width="11.44140625" style="66" hidden="1" customWidth="1"/>
    <col min="15761" max="15761" width="7.109375" style="66" customWidth="1"/>
    <col min="15762" max="15771" width="11.44140625" style="66" hidden="1" customWidth="1"/>
    <col min="15772" max="15772" width="6.44140625" style="66" customWidth="1"/>
    <col min="15773" max="15824" width="11.44140625" style="66" hidden="1" customWidth="1"/>
    <col min="15825" max="15825" width="9" style="66" customWidth="1"/>
    <col min="15826" max="15827" width="11.44140625" style="66" hidden="1" customWidth="1"/>
    <col min="15828" max="15828" width="8.5546875" style="66" customWidth="1"/>
    <col min="15829" max="15830" width="11.44140625" style="66" hidden="1" customWidth="1"/>
    <col min="15831" max="15831" width="6.44140625" style="66" customWidth="1"/>
    <col min="15832" max="15833" width="11.44140625" style="66" hidden="1" customWidth="1"/>
    <col min="15834" max="15834" width="7" style="66" customWidth="1"/>
    <col min="15835" max="15836" width="11.44140625" style="66" hidden="1" customWidth="1"/>
    <col min="15837" max="15839" width="7" style="66" customWidth="1"/>
    <col min="15840" max="15841" width="11.44140625" style="66" hidden="1" customWidth="1"/>
    <col min="15842" max="15842" width="7.5546875" style="66" customWidth="1"/>
    <col min="15843" max="15844" width="11.44140625" style="66" hidden="1" customWidth="1"/>
    <col min="15845" max="15845" width="7" style="66" customWidth="1"/>
    <col min="15846" max="15847" width="11.44140625" style="66" hidden="1" customWidth="1"/>
    <col min="15848" max="15848" width="7" style="66" customWidth="1"/>
    <col min="15849" max="15850" width="11.44140625" style="66" hidden="1" customWidth="1"/>
    <col min="15851" max="15851" width="7" style="66" customWidth="1"/>
    <col min="15852" max="15852" width="11.44140625" style="66" hidden="1" customWidth="1"/>
    <col min="15853" max="15853" width="6.44140625" style="66" customWidth="1"/>
    <col min="15854" max="15863" width="11.44140625" style="66" hidden="1" customWidth="1"/>
    <col min="15864" max="15866" width="11.44140625" style="66" hidden="1"/>
    <col min="15867" max="15867" width="41.44140625" style="66" customWidth="1"/>
    <col min="15868" max="15868" width="6.44140625" style="66" customWidth="1"/>
    <col min="15869" max="15869" width="14.6640625" style="66" customWidth="1"/>
    <col min="15870" max="15870" width="11.44140625" style="66" customWidth="1"/>
    <col min="15871" max="15872" width="13" style="66" customWidth="1"/>
    <col min="15873" max="15882" width="9.44140625" style="66" customWidth="1"/>
    <col min="15883" max="15883" width="8.88671875" style="66" customWidth="1"/>
    <col min="15884" max="15884" width="9.44140625" style="66" customWidth="1"/>
    <col min="15885" max="15890" width="10.109375" style="66" customWidth="1"/>
    <col min="15891" max="15891" width="6.44140625" style="66" customWidth="1"/>
    <col min="15892" max="15892" width="6.88671875" style="66" customWidth="1"/>
    <col min="15893" max="15894" width="6.5546875" style="66" customWidth="1"/>
    <col min="15895" max="15895" width="6.33203125" style="66" customWidth="1"/>
    <col min="15896" max="15897" width="7.5546875" style="66" customWidth="1"/>
    <col min="15898" max="15898" width="14.5546875" style="66" customWidth="1"/>
    <col min="15899" max="15900" width="11.44140625" style="66" customWidth="1"/>
    <col min="15901" max="15901" width="51.6640625" style="66" customWidth="1"/>
    <col min="15902" max="15902" width="11" style="66" customWidth="1"/>
    <col min="15903" max="15903" width="24.5546875" style="66" customWidth="1"/>
    <col min="15904" max="15904" width="12.33203125" style="66" customWidth="1"/>
    <col min="15905" max="15905" width="18.6640625" style="66" customWidth="1"/>
    <col min="15906" max="15906" width="5" style="66" customWidth="1"/>
    <col min="15907" max="15908" width="11.44140625" style="66" hidden="1" customWidth="1"/>
    <col min="15909" max="15909" width="5" style="66" customWidth="1"/>
    <col min="15910" max="15911" width="11.44140625" style="66" hidden="1" customWidth="1"/>
    <col min="15912" max="15912" width="5" style="66" customWidth="1"/>
    <col min="15913" max="15914" width="11.44140625" style="66" hidden="1" customWidth="1"/>
    <col min="15915" max="15915" width="5" style="66" customWidth="1"/>
    <col min="15916" max="15917" width="11.44140625" style="66" hidden="1" customWidth="1"/>
    <col min="15918" max="15918" width="5" style="66" customWidth="1"/>
    <col min="15919" max="15920" width="11.44140625" style="66" hidden="1" customWidth="1"/>
    <col min="15921" max="15921" width="5" style="66" customWidth="1"/>
    <col min="15922" max="15923" width="11.44140625" style="66" hidden="1" customWidth="1"/>
    <col min="15924" max="15924" width="6.44140625" style="66" customWidth="1"/>
    <col min="15925" max="15932" width="11.44140625" style="66" hidden="1" customWidth="1"/>
    <col min="15933" max="15933" width="6.88671875" style="66" customWidth="1"/>
    <col min="15934" max="15935" width="11.44140625" style="66" hidden="1" customWidth="1"/>
    <col min="15936" max="15936" width="6.44140625" style="66" customWidth="1"/>
    <col min="15937" max="15938" width="11.44140625" style="66" hidden="1" customWidth="1"/>
    <col min="15939" max="15939" width="5.44140625" style="66" customWidth="1"/>
    <col min="15940" max="15941" width="11.44140625" style="66" hidden="1" customWidth="1"/>
    <col min="15942" max="15942" width="4.88671875" style="66" customWidth="1"/>
    <col min="15943" max="15950" width="11.44140625" style="66" hidden="1" customWidth="1"/>
    <col min="15951" max="15951" width="5.44140625" style="66" customWidth="1"/>
    <col min="15952" max="15956" width="11.44140625" style="66" hidden="1" customWidth="1"/>
    <col min="15957" max="15957" width="5.88671875" style="66" customWidth="1"/>
    <col min="15958" max="15959" width="11.44140625" style="66" hidden="1" customWidth="1"/>
    <col min="15960" max="15960" width="5.44140625" style="66" customWidth="1"/>
    <col min="15961" max="15962" width="11.44140625" style="66" hidden="1" customWidth="1"/>
    <col min="15963" max="15963" width="5.44140625" style="66" customWidth="1"/>
    <col min="15964" max="15965" width="11.44140625" style="66" hidden="1" customWidth="1"/>
    <col min="15966" max="15966" width="6" style="66" customWidth="1"/>
    <col min="15967" max="15971" width="11.44140625" style="66" hidden="1" customWidth="1"/>
    <col min="15972" max="15972" width="5" style="66" customWidth="1"/>
    <col min="15973" max="15980" width="11.44140625" style="66" hidden="1" customWidth="1"/>
    <col min="15981" max="15981" width="5" style="66" customWidth="1"/>
    <col min="15982" max="15982" width="11.44140625" style="66" hidden="1" customWidth="1"/>
    <col min="15983" max="15983" width="5" style="66" customWidth="1"/>
    <col min="15984" max="15984" width="9.44140625" style="66" customWidth="1"/>
    <col min="15985" max="16007" width="11.44140625" style="66" hidden="1" customWidth="1"/>
    <col min="16008" max="16008" width="7.109375" style="66" customWidth="1"/>
    <col min="16009" max="16010" width="11.44140625" style="66" hidden="1" customWidth="1"/>
    <col min="16011" max="16011" width="7.109375" style="66" customWidth="1"/>
    <col min="16012" max="16016" width="11.44140625" style="66" hidden="1" customWidth="1"/>
    <col min="16017" max="16017" width="7.109375" style="66" customWidth="1"/>
    <col min="16018" max="16027" width="11.44140625" style="66" hidden="1" customWidth="1"/>
    <col min="16028" max="16028" width="6.44140625" style="66" customWidth="1"/>
    <col min="16029" max="16080" width="11.44140625" style="66" hidden="1" customWidth="1"/>
    <col min="16081" max="16081" width="9" style="66" customWidth="1"/>
    <col min="16082" max="16083" width="11.44140625" style="66" hidden="1" customWidth="1"/>
    <col min="16084" max="16084" width="8.5546875" style="66" customWidth="1"/>
    <col min="16085" max="16086" width="11.44140625" style="66" hidden="1" customWidth="1"/>
    <col min="16087" max="16087" width="6.44140625" style="66" customWidth="1"/>
    <col min="16088" max="16089" width="11.44140625" style="66" hidden="1" customWidth="1"/>
    <col min="16090" max="16090" width="7" style="66" customWidth="1"/>
    <col min="16091" max="16092" width="11.44140625" style="66" hidden="1" customWidth="1"/>
    <col min="16093" max="16095" width="7" style="66" customWidth="1"/>
    <col min="16096" max="16097" width="11.44140625" style="66" hidden="1" customWidth="1"/>
    <col min="16098" max="16098" width="7.5546875" style="66" customWidth="1"/>
    <col min="16099" max="16100" width="11.44140625" style="66" hidden="1" customWidth="1"/>
    <col min="16101" max="16101" width="7" style="66" customWidth="1"/>
    <col min="16102" max="16103" width="11.44140625" style="66" hidden="1" customWidth="1"/>
    <col min="16104" max="16104" width="7" style="66" customWidth="1"/>
    <col min="16105" max="16106" width="11.44140625" style="66" hidden="1" customWidth="1"/>
    <col min="16107" max="16107" width="7" style="66" customWidth="1"/>
    <col min="16108" max="16108" width="11.44140625" style="66" hidden="1" customWidth="1"/>
    <col min="16109" max="16109" width="6.44140625" style="66" customWidth="1"/>
    <col min="16110" max="16119" width="11.44140625" style="66" hidden="1" customWidth="1"/>
    <col min="16120" max="16384" width="11.44140625" style="66" hidden="1"/>
  </cols>
  <sheetData>
    <row r="1" spans="1:5" s="47" customFormat="1" ht="18.75" customHeight="1" x14ac:dyDescent="0.3">
      <c r="A1" s="83">
        <v>45392</v>
      </c>
      <c r="B1" s="69"/>
      <c r="C1" s="47" t="s">
        <v>338</v>
      </c>
      <c r="D1" s="87"/>
      <c r="E1" s="88"/>
    </row>
    <row r="2" spans="1:5" s="50" customFormat="1" ht="26.4" customHeight="1" x14ac:dyDescent="0.3">
      <c r="A2" s="279" t="s">
        <v>0</v>
      </c>
      <c r="B2" s="115" t="s">
        <v>345</v>
      </c>
      <c r="C2" s="116" t="s">
        <v>1</v>
      </c>
      <c r="D2" s="117" t="s">
        <v>330</v>
      </c>
      <c r="E2" s="118" t="s">
        <v>331</v>
      </c>
    </row>
    <row r="3" spans="1:5" s="52" customFormat="1" hidden="1" x14ac:dyDescent="0.3">
      <c r="A3" s="278"/>
      <c r="B3" s="48"/>
      <c r="C3" s="4"/>
      <c r="D3" s="49"/>
      <c r="E3" s="51"/>
    </row>
    <row r="4" spans="1:5" s="57" customFormat="1" ht="22.8" hidden="1" x14ac:dyDescent="0.3">
      <c r="A4" s="5" t="s">
        <v>2</v>
      </c>
      <c r="B4" s="53" t="s">
        <v>346</v>
      </c>
      <c r="C4" s="7"/>
      <c r="D4" s="54"/>
      <c r="E4" s="55"/>
    </row>
    <row r="5" spans="1:5" s="57" customFormat="1" ht="22.8" hidden="1" x14ac:dyDescent="0.3">
      <c r="A5" s="8" t="s">
        <v>3</v>
      </c>
      <c r="B5" s="53" t="s">
        <v>347</v>
      </c>
      <c r="C5" s="7"/>
      <c r="D5" s="54"/>
      <c r="E5" s="55"/>
    </row>
    <row r="6" spans="1:5" s="57" customFormat="1" ht="22.8" hidden="1" x14ac:dyDescent="0.3">
      <c r="A6" s="5" t="s">
        <v>4</v>
      </c>
      <c r="B6" s="53" t="s">
        <v>346</v>
      </c>
      <c r="C6" s="7"/>
      <c r="D6" s="54"/>
      <c r="E6" s="55"/>
    </row>
    <row r="7" spans="1:5" s="57" customFormat="1" ht="22.8" hidden="1" x14ac:dyDescent="0.3">
      <c r="A7" s="5" t="s">
        <v>5</v>
      </c>
      <c r="B7" s="53" t="s">
        <v>346</v>
      </c>
      <c r="C7" s="7"/>
      <c r="D7" s="54"/>
      <c r="E7" s="55"/>
    </row>
    <row r="8" spans="1:5" s="57" customFormat="1" ht="22.8" hidden="1" x14ac:dyDescent="0.3">
      <c r="A8" s="9" t="s">
        <v>6</v>
      </c>
      <c r="B8" s="53" t="s">
        <v>347</v>
      </c>
      <c r="C8" s="7"/>
      <c r="D8" s="54"/>
      <c r="E8" s="55"/>
    </row>
    <row r="9" spans="1:5" s="57" customFormat="1" ht="22.8" hidden="1" x14ac:dyDescent="0.3">
      <c r="A9" s="10" t="s">
        <v>7</v>
      </c>
      <c r="B9" s="53" t="s">
        <v>346</v>
      </c>
      <c r="C9" s="7"/>
      <c r="D9" s="59"/>
      <c r="E9" s="55"/>
    </row>
    <row r="10" spans="1:5" s="57" customFormat="1" ht="22.8" hidden="1" x14ac:dyDescent="0.3">
      <c r="A10" s="5" t="s">
        <v>8</v>
      </c>
      <c r="B10" s="53" t="s">
        <v>346</v>
      </c>
      <c r="C10" s="7"/>
      <c r="D10" s="54"/>
      <c r="E10" s="55"/>
    </row>
    <row r="11" spans="1:5" s="57" customFormat="1" ht="22.8" hidden="1" x14ac:dyDescent="0.3">
      <c r="A11" s="5" t="s">
        <v>9</v>
      </c>
      <c r="B11" s="53" t="s">
        <v>346</v>
      </c>
      <c r="C11" s="7"/>
      <c r="D11" s="54"/>
      <c r="E11" s="55"/>
    </row>
    <row r="12" spans="1:5" s="57" customFormat="1" ht="22.8" hidden="1" x14ac:dyDescent="0.3">
      <c r="A12" s="11" t="s">
        <v>10</v>
      </c>
      <c r="B12" s="53" t="s">
        <v>346</v>
      </c>
      <c r="C12" s="7"/>
      <c r="D12" s="54"/>
      <c r="E12" s="55"/>
    </row>
    <row r="13" spans="1:5" s="57" customFormat="1" ht="22.8" hidden="1" x14ac:dyDescent="0.3">
      <c r="A13" s="9" t="s">
        <v>11</v>
      </c>
      <c r="B13" s="53" t="s">
        <v>346</v>
      </c>
      <c r="C13" s="7"/>
      <c r="D13" s="54"/>
      <c r="E13" s="55"/>
    </row>
    <row r="14" spans="1:5" s="57" customFormat="1" ht="22.8" hidden="1" x14ac:dyDescent="0.3">
      <c r="A14" s="9" t="s">
        <v>12</v>
      </c>
      <c r="B14" s="53" t="s">
        <v>346</v>
      </c>
      <c r="C14" s="7"/>
      <c r="D14" s="54"/>
      <c r="E14" s="55"/>
    </row>
    <row r="15" spans="1:5" s="57" customFormat="1" ht="22.8" hidden="1" x14ac:dyDescent="0.3">
      <c r="A15" s="12" t="s">
        <v>13</v>
      </c>
      <c r="B15" s="53" t="s">
        <v>348</v>
      </c>
      <c r="C15" s="7"/>
      <c r="D15" s="54"/>
      <c r="E15" s="55"/>
    </row>
    <row r="16" spans="1:5" s="57" customFormat="1" ht="22.8" hidden="1" x14ac:dyDescent="0.3">
      <c r="A16" s="12" t="s">
        <v>14</v>
      </c>
      <c r="B16" s="53" t="s">
        <v>346</v>
      </c>
      <c r="C16" s="7"/>
      <c r="D16" s="54"/>
      <c r="E16" s="55"/>
    </row>
    <row r="17" spans="1:5" s="57" customFormat="1" ht="22.8" hidden="1" x14ac:dyDescent="0.3">
      <c r="A17" s="9" t="s">
        <v>15</v>
      </c>
      <c r="B17" s="53" t="s">
        <v>346</v>
      </c>
      <c r="C17" s="7"/>
      <c r="D17" s="54"/>
      <c r="E17" s="55"/>
    </row>
    <row r="18" spans="1:5" s="57" customFormat="1" ht="22.8" hidden="1" x14ac:dyDescent="0.3">
      <c r="A18" s="9" t="s">
        <v>16</v>
      </c>
      <c r="B18" s="53" t="s">
        <v>346</v>
      </c>
      <c r="C18" s="7"/>
      <c r="D18" s="54"/>
      <c r="E18" s="93"/>
    </row>
    <row r="19" spans="1:5" s="57" customFormat="1" ht="22.8" hidden="1" x14ac:dyDescent="0.3">
      <c r="A19" s="13" t="s">
        <v>17</v>
      </c>
      <c r="B19" s="53" t="s">
        <v>348</v>
      </c>
      <c r="C19" s="7"/>
      <c r="D19" s="54"/>
      <c r="E19" s="111"/>
    </row>
    <row r="20" spans="1:5" s="57" customFormat="1" ht="22.8" hidden="1" x14ac:dyDescent="0.3">
      <c r="A20" s="11" t="s">
        <v>18</v>
      </c>
      <c r="B20" s="53" t="s">
        <v>346</v>
      </c>
      <c r="C20" s="7"/>
      <c r="D20" s="54"/>
      <c r="E20" s="55"/>
    </row>
    <row r="21" spans="1:5" s="57" customFormat="1" ht="22.8" hidden="1" x14ac:dyDescent="0.3">
      <c r="A21" s="9" t="s">
        <v>19</v>
      </c>
      <c r="B21" s="53" t="s">
        <v>346</v>
      </c>
      <c r="C21" s="7"/>
      <c r="D21" s="54"/>
      <c r="E21" s="55"/>
    </row>
    <row r="22" spans="1:5" s="57" customFormat="1" ht="22.8" hidden="1" x14ac:dyDescent="0.3">
      <c r="A22" s="12" t="s">
        <v>20</v>
      </c>
      <c r="B22" s="53" t="s">
        <v>348</v>
      </c>
      <c r="C22" s="7"/>
      <c r="D22" s="54"/>
      <c r="E22" s="55"/>
    </row>
    <row r="23" spans="1:5" s="57" customFormat="1" ht="22.8" hidden="1" x14ac:dyDescent="0.3">
      <c r="A23" s="12" t="s">
        <v>21</v>
      </c>
      <c r="B23" s="53" t="s">
        <v>346</v>
      </c>
      <c r="C23" s="7"/>
      <c r="D23" s="54"/>
      <c r="E23" s="55"/>
    </row>
    <row r="24" spans="1:5" s="57" customFormat="1" ht="22.8" hidden="1" x14ac:dyDescent="0.3">
      <c r="A24" s="9" t="s">
        <v>22</v>
      </c>
      <c r="B24" s="53" t="s">
        <v>346</v>
      </c>
      <c r="C24" s="7"/>
      <c r="D24" s="54"/>
      <c r="E24" s="55"/>
    </row>
    <row r="25" spans="1:5" s="57" customFormat="1" ht="22.8" hidden="1" x14ac:dyDescent="0.3">
      <c r="A25" s="9" t="s">
        <v>23</v>
      </c>
      <c r="B25" s="53" t="s">
        <v>348</v>
      </c>
      <c r="C25" s="7"/>
      <c r="D25" s="54"/>
      <c r="E25" s="55"/>
    </row>
    <row r="26" spans="1:5" s="57" customFormat="1" ht="22.8" x14ac:dyDescent="0.3">
      <c r="A26" s="21" t="s">
        <v>24</v>
      </c>
      <c r="B26" s="73" t="s">
        <v>346</v>
      </c>
      <c r="C26" s="74">
        <v>100</v>
      </c>
      <c r="D26" s="54">
        <f>VLOOKUP(A26,'8.4'!A25:C618,3,)</f>
        <v>6000</v>
      </c>
      <c r="E26" s="55">
        <f>+D26*C26</f>
        <v>600000</v>
      </c>
    </row>
    <row r="27" spans="1:5" s="57" customFormat="1" ht="22.8" hidden="1" x14ac:dyDescent="0.3">
      <c r="A27" s="9" t="s">
        <v>25</v>
      </c>
      <c r="B27" s="53" t="s">
        <v>348</v>
      </c>
      <c r="C27" s="7"/>
      <c r="D27" s="54"/>
      <c r="E27" s="55"/>
    </row>
    <row r="28" spans="1:5" s="57" customFormat="1" ht="22.8" hidden="1" x14ac:dyDescent="0.3">
      <c r="A28" s="9" t="s">
        <v>26</v>
      </c>
      <c r="B28" s="53" t="s">
        <v>346</v>
      </c>
      <c r="C28" s="7"/>
      <c r="D28" s="54"/>
      <c r="E28" s="55"/>
    </row>
    <row r="29" spans="1:5" s="57" customFormat="1" ht="22.8" hidden="1" x14ac:dyDescent="0.3">
      <c r="A29" s="9" t="s">
        <v>27</v>
      </c>
      <c r="B29" s="53" t="s">
        <v>346</v>
      </c>
      <c r="C29" s="7"/>
      <c r="D29" s="54"/>
      <c r="E29" s="55"/>
    </row>
    <row r="30" spans="1:5" s="57" customFormat="1" ht="22.8" x14ac:dyDescent="0.3">
      <c r="A30" s="11" t="s">
        <v>28</v>
      </c>
      <c r="B30" s="73" t="s">
        <v>346</v>
      </c>
      <c r="C30" s="74">
        <v>14</v>
      </c>
      <c r="D30" s="54">
        <f>VLOOKUP(A30,'8.4'!A29:C622,3,)</f>
        <v>38000</v>
      </c>
      <c r="E30" s="55">
        <f t="shared" ref="E30:E31" si="0">+D30*C30</f>
        <v>532000</v>
      </c>
    </row>
    <row r="31" spans="1:5" s="57" customFormat="1" ht="22.8" x14ac:dyDescent="0.3">
      <c r="A31" s="11" t="s">
        <v>29</v>
      </c>
      <c r="B31" s="73" t="s">
        <v>346</v>
      </c>
      <c r="C31" s="74">
        <v>13</v>
      </c>
      <c r="D31" s="54">
        <f>VLOOKUP(A31,'8.4'!A30:C623,3,)</f>
        <v>33000</v>
      </c>
      <c r="E31" s="55">
        <f t="shared" si="0"/>
        <v>429000</v>
      </c>
    </row>
    <row r="32" spans="1:5" s="57" customFormat="1" ht="22.8" hidden="1" x14ac:dyDescent="0.3">
      <c r="A32" s="9" t="s">
        <v>30</v>
      </c>
      <c r="B32" s="53" t="s">
        <v>346</v>
      </c>
      <c r="C32" s="7"/>
      <c r="D32" s="54"/>
      <c r="E32" s="55"/>
    </row>
    <row r="33" spans="1:5" s="57" customFormat="1" ht="22.8" hidden="1" x14ac:dyDescent="0.3">
      <c r="A33" s="9" t="s">
        <v>31</v>
      </c>
      <c r="B33" s="53" t="s">
        <v>349</v>
      </c>
      <c r="C33" s="7"/>
      <c r="D33" s="54"/>
      <c r="E33" s="55"/>
    </row>
    <row r="34" spans="1:5" s="57" customFormat="1" ht="22.8" hidden="1" x14ac:dyDescent="0.3">
      <c r="A34" s="11" t="s">
        <v>32</v>
      </c>
      <c r="B34" s="53" t="s">
        <v>346</v>
      </c>
      <c r="C34" s="15"/>
      <c r="D34" s="54"/>
      <c r="E34" s="55"/>
    </row>
    <row r="35" spans="1:5" s="57" customFormat="1" ht="22.8" hidden="1" x14ac:dyDescent="0.3">
      <c r="A35" s="11" t="s">
        <v>33</v>
      </c>
      <c r="B35" s="53" t="s">
        <v>346</v>
      </c>
      <c r="C35" s="15"/>
      <c r="D35" s="54"/>
      <c r="E35" s="55"/>
    </row>
    <row r="36" spans="1:5" s="57" customFormat="1" ht="22.8" hidden="1" x14ac:dyDescent="0.3">
      <c r="A36" s="9" t="s">
        <v>34</v>
      </c>
      <c r="B36" s="53" t="s">
        <v>346</v>
      </c>
      <c r="C36" s="7"/>
      <c r="D36" s="54"/>
      <c r="E36" s="55"/>
    </row>
    <row r="37" spans="1:5" s="57" customFormat="1" ht="22.8" hidden="1" x14ac:dyDescent="0.3">
      <c r="A37" s="9" t="s">
        <v>35</v>
      </c>
      <c r="B37" s="53" t="s">
        <v>346</v>
      </c>
      <c r="C37" s="7"/>
      <c r="D37" s="54"/>
      <c r="E37" s="55"/>
    </row>
    <row r="38" spans="1:5" s="57" customFormat="1" ht="22.8" hidden="1" x14ac:dyDescent="0.3">
      <c r="A38" s="16" t="s">
        <v>36</v>
      </c>
      <c r="B38" s="53" t="s">
        <v>350</v>
      </c>
      <c r="C38" s="7"/>
      <c r="D38" s="54"/>
      <c r="E38" s="55"/>
    </row>
    <row r="39" spans="1:5" s="57" customFormat="1" ht="22.8" hidden="1" x14ac:dyDescent="0.3">
      <c r="A39" s="9" t="s">
        <v>37</v>
      </c>
      <c r="B39" s="53" t="s">
        <v>346</v>
      </c>
      <c r="C39" s="7"/>
      <c r="D39" s="54"/>
      <c r="E39" s="55"/>
    </row>
    <row r="40" spans="1:5" s="57" customFormat="1" ht="22.8" hidden="1" x14ac:dyDescent="0.3">
      <c r="A40" s="9" t="s">
        <v>38</v>
      </c>
      <c r="B40" s="53" t="s">
        <v>351</v>
      </c>
      <c r="C40" s="7"/>
      <c r="D40" s="54"/>
      <c r="E40" s="55"/>
    </row>
    <row r="41" spans="1:5" s="57" customFormat="1" ht="22.8" hidden="1" x14ac:dyDescent="0.3">
      <c r="A41" s="9" t="s">
        <v>39</v>
      </c>
      <c r="B41" s="53" t="s">
        <v>346</v>
      </c>
      <c r="C41" s="7"/>
      <c r="D41" s="54"/>
      <c r="E41" s="55"/>
    </row>
    <row r="42" spans="1:5" s="57" customFormat="1" ht="22.8" x14ac:dyDescent="0.3">
      <c r="A42" s="21" t="s">
        <v>40</v>
      </c>
      <c r="B42" s="73" t="s">
        <v>346</v>
      </c>
      <c r="C42" s="74">
        <v>3</v>
      </c>
      <c r="D42" s="54">
        <f>VLOOKUP(A42,'8.4'!A41:C634,3,)</f>
        <v>20000</v>
      </c>
      <c r="E42" s="55">
        <f>+D42*C42</f>
        <v>60000</v>
      </c>
    </row>
    <row r="43" spans="1:5" s="57" customFormat="1" ht="22.8" hidden="1" x14ac:dyDescent="0.3">
      <c r="A43" s="13" t="s">
        <v>41</v>
      </c>
      <c r="B43" s="53" t="s">
        <v>351</v>
      </c>
      <c r="C43" s="7"/>
      <c r="D43" s="54"/>
      <c r="E43" s="55"/>
    </row>
    <row r="44" spans="1:5" s="57" customFormat="1" ht="22.8" hidden="1" x14ac:dyDescent="0.3">
      <c r="A44" s="11" t="s">
        <v>42</v>
      </c>
      <c r="B44" s="53" t="s">
        <v>346</v>
      </c>
      <c r="C44" s="7"/>
      <c r="D44" s="54"/>
      <c r="E44" s="55"/>
    </row>
    <row r="45" spans="1:5" s="57" customFormat="1" ht="22.8" hidden="1" x14ac:dyDescent="0.3">
      <c r="A45" s="13" t="s">
        <v>43</v>
      </c>
      <c r="B45" s="53" t="s">
        <v>350</v>
      </c>
      <c r="C45" s="7"/>
      <c r="D45" s="54"/>
      <c r="E45" s="55"/>
    </row>
    <row r="46" spans="1:5" s="57" customFormat="1" ht="22.8" hidden="1" x14ac:dyDescent="0.3">
      <c r="A46" s="9" t="s">
        <v>44</v>
      </c>
      <c r="B46" s="53" t="s">
        <v>346</v>
      </c>
      <c r="C46" s="7"/>
      <c r="D46" s="54"/>
      <c r="E46" s="55"/>
    </row>
    <row r="47" spans="1:5" s="57" customFormat="1" ht="22.8" hidden="1" x14ac:dyDescent="0.3">
      <c r="A47" s="9" t="s">
        <v>45</v>
      </c>
      <c r="B47" s="53" t="s">
        <v>346</v>
      </c>
      <c r="C47" s="7"/>
      <c r="D47" s="54"/>
      <c r="E47" s="55"/>
    </row>
    <row r="48" spans="1:5" s="57" customFormat="1" ht="22.8" hidden="1" x14ac:dyDescent="0.3">
      <c r="A48" s="12" t="s">
        <v>46</v>
      </c>
      <c r="B48" s="53" t="s">
        <v>346</v>
      </c>
      <c r="C48" s="7"/>
      <c r="D48" s="60"/>
      <c r="E48" s="55"/>
    </row>
    <row r="49" spans="1:5" s="57" customFormat="1" ht="22.8" hidden="1" x14ac:dyDescent="0.3">
      <c r="A49" s="17" t="s">
        <v>47</v>
      </c>
      <c r="B49" s="53" t="s">
        <v>346</v>
      </c>
      <c r="C49" s="7"/>
      <c r="D49" s="60"/>
      <c r="E49" s="55"/>
    </row>
    <row r="50" spans="1:5" s="57" customFormat="1" ht="22.8" hidden="1" x14ac:dyDescent="0.3">
      <c r="A50" s="16" t="s">
        <v>48</v>
      </c>
      <c r="B50" s="53" t="s">
        <v>352</v>
      </c>
      <c r="C50" s="7"/>
      <c r="D50" s="54"/>
      <c r="E50" s="55"/>
    </row>
    <row r="51" spans="1:5" s="57" customFormat="1" ht="22.8" x14ac:dyDescent="0.3">
      <c r="A51" s="16" t="s">
        <v>49</v>
      </c>
      <c r="B51" s="73" t="s">
        <v>352</v>
      </c>
      <c r="C51" s="74">
        <v>62</v>
      </c>
      <c r="D51" s="54">
        <v>4200</v>
      </c>
      <c r="E51" s="55">
        <f>+D51*C51</f>
        <v>260400</v>
      </c>
    </row>
    <row r="52" spans="1:5" s="57" customFormat="1" ht="22.8" hidden="1" x14ac:dyDescent="0.3">
      <c r="A52" s="16" t="s">
        <v>50</v>
      </c>
      <c r="B52" s="53" t="s">
        <v>346</v>
      </c>
      <c r="C52" s="7"/>
      <c r="D52" s="60"/>
      <c r="E52" s="55"/>
    </row>
    <row r="53" spans="1:5" s="57" customFormat="1" ht="22.8" hidden="1" x14ac:dyDescent="0.3">
      <c r="A53" s="9" t="s">
        <v>51</v>
      </c>
      <c r="B53" s="53" t="s">
        <v>346</v>
      </c>
      <c r="C53" s="7"/>
      <c r="D53" s="60"/>
      <c r="E53" s="55"/>
    </row>
    <row r="54" spans="1:5" s="57" customFormat="1" ht="22.8" hidden="1" x14ac:dyDescent="0.3">
      <c r="A54" s="11" t="s">
        <v>52</v>
      </c>
      <c r="B54" s="53" t="s">
        <v>346</v>
      </c>
      <c r="C54" s="7"/>
      <c r="D54" s="54"/>
      <c r="E54" s="55"/>
    </row>
    <row r="55" spans="1:5" s="57" customFormat="1" ht="22.8" x14ac:dyDescent="0.3">
      <c r="A55" s="21" t="s">
        <v>53</v>
      </c>
      <c r="B55" s="73" t="s">
        <v>346</v>
      </c>
      <c r="C55" s="74">
        <v>2</v>
      </c>
      <c r="D55" s="54">
        <f>VLOOKUP(A55,'8.4'!A54:C647,3,)</f>
        <v>7000</v>
      </c>
      <c r="E55" s="55">
        <f>+D55*C55</f>
        <v>14000</v>
      </c>
    </row>
    <row r="56" spans="1:5" s="57" customFormat="1" ht="22.8" hidden="1" x14ac:dyDescent="0.3">
      <c r="A56" s="9" t="s">
        <v>54</v>
      </c>
      <c r="B56" s="53" t="s">
        <v>346</v>
      </c>
      <c r="C56" s="7"/>
      <c r="D56" s="54"/>
      <c r="E56" s="55"/>
    </row>
    <row r="57" spans="1:5" s="57" customFormat="1" ht="22.8" hidden="1" x14ac:dyDescent="0.3">
      <c r="A57" s="16" t="s">
        <v>55</v>
      </c>
      <c r="B57" s="53" t="s">
        <v>352</v>
      </c>
      <c r="C57" s="7"/>
      <c r="D57" s="54"/>
      <c r="E57" s="55"/>
    </row>
    <row r="58" spans="1:5" s="57" customFormat="1" ht="22.8" x14ac:dyDescent="0.3">
      <c r="A58" s="21" t="s">
        <v>56</v>
      </c>
      <c r="B58" s="73" t="s">
        <v>349</v>
      </c>
      <c r="C58" s="74">
        <v>480</v>
      </c>
      <c r="D58" s="54">
        <v>6000</v>
      </c>
      <c r="E58" s="55">
        <f>+D58*C58</f>
        <v>2880000</v>
      </c>
    </row>
    <row r="59" spans="1:5" s="57" customFormat="1" ht="22.8" hidden="1" x14ac:dyDescent="0.3">
      <c r="A59" s="18" t="s">
        <v>57</v>
      </c>
      <c r="B59" s="53" t="s">
        <v>346</v>
      </c>
      <c r="C59" s="7"/>
      <c r="D59" s="54"/>
      <c r="E59" s="55"/>
    </row>
    <row r="60" spans="1:5" s="57" customFormat="1" ht="22.8" hidden="1" x14ac:dyDescent="0.3">
      <c r="A60" s="9" t="s">
        <v>58</v>
      </c>
      <c r="B60" s="53" t="s">
        <v>346</v>
      </c>
      <c r="C60" s="7"/>
      <c r="D60" s="60"/>
      <c r="E60" s="55"/>
    </row>
    <row r="61" spans="1:5" s="57" customFormat="1" ht="22.8" hidden="1" x14ac:dyDescent="0.3">
      <c r="A61" s="9" t="s">
        <v>59</v>
      </c>
      <c r="B61" s="53" t="s">
        <v>346</v>
      </c>
      <c r="C61" s="7"/>
      <c r="D61" s="60"/>
      <c r="E61" s="55"/>
    </row>
    <row r="62" spans="1:5" s="57" customFormat="1" ht="22.8" hidden="1" x14ac:dyDescent="0.3">
      <c r="A62" s="19" t="s">
        <v>60</v>
      </c>
      <c r="B62" s="53" t="s">
        <v>346</v>
      </c>
      <c r="C62" s="7"/>
      <c r="D62" s="60"/>
      <c r="E62" s="55"/>
    </row>
    <row r="63" spans="1:5" s="57" customFormat="1" ht="22.8" hidden="1" x14ac:dyDescent="0.3">
      <c r="A63" s="20" t="s">
        <v>61</v>
      </c>
      <c r="B63" s="53" t="s">
        <v>346</v>
      </c>
      <c r="C63" s="7"/>
      <c r="D63" s="54"/>
      <c r="E63" s="55"/>
    </row>
    <row r="64" spans="1:5" s="57" customFormat="1" ht="22.8" x14ac:dyDescent="0.3">
      <c r="A64" s="11" t="s">
        <v>62</v>
      </c>
      <c r="B64" s="73" t="s">
        <v>352</v>
      </c>
      <c r="C64" s="74">
        <v>40</v>
      </c>
      <c r="D64" s="54">
        <v>5500</v>
      </c>
      <c r="E64" s="55">
        <f>+D64*C64</f>
        <v>220000</v>
      </c>
    </row>
    <row r="65" spans="1:5" s="57" customFormat="1" ht="22.8" hidden="1" x14ac:dyDescent="0.3">
      <c r="A65" s="11" t="s">
        <v>63</v>
      </c>
      <c r="B65" s="53" t="s">
        <v>346</v>
      </c>
      <c r="C65" s="7"/>
      <c r="D65" s="54"/>
      <c r="E65" s="55"/>
    </row>
    <row r="66" spans="1:5" s="57" customFormat="1" ht="22.8" hidden="1" x14ac:dyDescent="0.3">
      <c r="A66" s="12" t="s">
        <v>64</v>
      </c>
      <c r="B66" s="53" t="s">
        <v>346</v>
      </c>
      <c r="C66" s="7"/>
      <c r="D66" s="54"/>
      <c r="E66" s="55"/>
    </row>
    <row r="67" spans="1:5" s="57" customFormat="1" ht="22.8" hidden="1" x14ac:dyDescent="0.3">
      <c r="A67" s="12" t="s">
        <v>65</v>
      </c>
      <c r="B67" s="53" t="s">
        <v>346</v>
      </c>
      <c r="C67" s="7"/>
      <c r="D67" s="54"/>
      <c r="E67" s="55"/>
    </row>
    <row r="68" spans="1:5" s="57" customFormat="1" ht="22.8" hidden="1" x14ac:dyDescent="0.3">
      <c r="A68" s="12" t="s">
        <v>66</v>
      </c>
      <c r="B68" s="53" t="s">
        <v>352</v>
      </c>
      <c r="C68" s="7"/>
      <c r="D68" s="54"/>
      <c r="E68" s="55"/>
    </row>
    <row r="69" spans="1:5" s="57" customFormat="1" ht="22.8" hidden="1" x14ac:dyDescent="0.3">
      <c r="A69" s="19" t="s">
        <v>67</v>
      </c>
      <c r="B69" s="53" t="s">
        <v>346</v>
      </c>
      <c r="C69" s="7"/>
      <c r="D69" s="54"/>
      <c r="E69" s="55"/>
    </row>
    <row r="70" spans="1:5" s="57" customFormat="1" ht="22.8" hidden="1" x14ac:dyDescent="0.3">
      <c r="A70" s="9" t="s">
        <v>68</v>
      </c>
      <c r="B70" s="53" t="s">
        <v>352</v>
      </c>
      <c r="C70" s="7"/>
      <c r="D70" s="54"/>
      <c r="E70" s="55"/>
    </row>
    <row r="71" spans="1:5" s="57" customFormat="1" ht="22.8" hidden="1" x14ac:dyDescent="0.3">
      <c r="A71" s="9" t="s">
        <v>69</v>
      </c>
      <c r="B71" s="53" t="s">
        <v>350</v>
      </c>
      <c r="C71" s="7"/>
      <c r="D71" s="54"/>
      <c r="E71" s="55"/>
    </row>
    <row r="72" spans="1:5" s="57" customFormat="1" ht="22.8" hidden="1" x14ac:dyDescent="0.3">
      <c r="A72" s="12" t="s">
        <v>70</v>
      </c>
      <c r="B72" s="53" t="s">
        <v>346</v>
      </c>
      <c r="C72" s="7"/>
      <c r="D72" s="54"/>
      <c r="E72" s="55"/>
    </row>
    <row r="73" spans="1:5" s="57" customFormat="1" ht="22.8" hidden="1" x14ac:dyDescent="0.3">
      <c r="A73" s="9" t="s">
        <v>71</v>
      </c>
      <c r="B73" s="53" t="s">
        <v>346</v>
      </c>
      <c r="C73" s="7"/>
      <c r="D73" s="54"/>
      <c r="E73" s="55"/>
    </row>
    <row r="74" spans="1:5" s="57" customFormat="1" ht="22.8" hidden="1" x14ac:dyDescent="0.3">
      <c r="A74" s="13" t="s">
        <v>72</v>
      </c>
      <c r="B74" s="53" t="s">
        <v>350</v>
      </c>
      <c r="C74" s="7"/>
      <c r="D74" s="54"/>
      <c r="E74" s="55"/>
    </row>
    <row r="75" spans="1:5" s="57" customFormat="1" ht="22.8" x14ac:dyDescent="0.3">
      <c r="A75" s="21" t="s">
        <v>73</v>
      </c>
      <c r="B75" s="73" t="s">
        <v>353</v>
      </c>
      <c r="C75" s="74">
        <v>75</v>
      </c>
      <c r="D75" s="54">
        <f>VLOOKUP(A75,'8.4'!A74:C667,3,)</f>
        <v>16000</v>
      </c>
      <c r="E75" s="55">
        <f t="shared" ref="E75:E76" si="1">+D75*C75</f>
        <v>1200000</v>
      </c>
    </row>
    <row r="76" spans="1:5" s="57" customFormat="1" ht="22.8" x14ac:dyDescent="0.3">
      <c r="A76" s="21" t="s">
        <v>74</v>
      </c>
      <c r="B76" s="73" t="s">
        <v>346</v>
      </c>
      <c r="C76" s="74">
        <v>64</v>
      </c>
      <c r="D76" s="54">
        <v>12000</v>
      </c>
      <c r="E76" s="55">
        <f t="shared" si="1"/>
        <v>768000</v>
      </c>
    </row>
    <row r="77" spans="1:5" s="57" customFormat="1" ht="22.8" hidden="1" x14ac:dyDescent="0.3">
      <c r="A77" s="9" t="s">
        <v>75</v>
      </c>
      <c r="B77" s="53" t="s">
        <v>346</v>
      </c>
      <c r="C77" s="7"/>
      <c r="D77" s="54"/>
      <c r="E77" s="55"/>
    </row>
    <row r="78" spans="1:5" s="57" customFormat="1" ht="22.8" hidden="1" x14ac:dyDescent="0.3">
      <c r="A78" s="12" t="s">
        <v>76</v>
      </c>
      <c r="B78" s="53" t="s">
        <v>346</v>
      </c>
      <c r="C78" s="15"/>
      <c r="D78" s="54"/>
      <c r="E78" s="55"/>
    </row>
    <row r="79" spans="1:5" s="57" customFormat="1" ht="22.8" hidden="1" x14ac:dyDescent="0.3">
      <c r="A79" s="12" t="s">
        <v>77</v>
      </c>
      <c r="B79" s="53" t="s">
        <v>346</v>
      </c>
      <c r="C79" s="15"/>
      <c r="D79" s="54"/>
      <c r="E79" s="55"/>
    </row>
    <row r="80" spans="1:5" s="57" customFormat="1" ht="22.8" hidden="1" x14ac:dyDescent="0.3">
      <c r="A80" s="12" t="s">
        <v>78</v>
      </c>
      <c r="B80" s="53" t="s">
        <v>350</v>
      </c>
      <c r="C80" s="15"/>
      <c r="D80" s="54"/>
      <c r="E80" s="55"/>
    </row>
    <row r="81" spans="1:5" s="57" customFormat="1" ht="22.8" hidden="1" x14ac:dyDescent="0.3">
      <c r="A81" s="9" t="s">
        <v>79</v>
      </c>
      <c r="B81" s="53" t="s">
        <v>346</v>
      </c>
      <c r="C81" s="7"/>
      <c r="D81" s="54"/>
      <c r="E81" s="55"/>
    </row>
    <row r="82" spans="1:5" s="57" customFormat="1" ht="22.8" x14ac:dyDescent="0.3">
      <c r="A82" s="21" t="s">
        <v>80</v>
      </c>
      <c r="B82" s="73" t="s">
        <v>346</v>
      </c>
      <c r="C82" s="74">
        <v>100</v>
      </c>
      <c r="D82" s="54">
        <f>VLOOKUP(A82,'8.4'!A81:C674,3,)</f>
        <v>9000</v>
      </c>
      <c r="E82" s="55">
        <f>+D82*C82</f>
        <v>900000</v>
      </c>
    </row>
    <row r="83" spans="1:5" s="57" customFormat="1" ht="22.8" hidden="1" x14ac:dyDescent="0.3">
      <c r="A83" s="9" t="s">
        <v>81</v>
      </c>
      <c r="B83" s="53" t="s">
        <v>349</v>
      </c>
      <c r="C83" s="7"/>
      <c r="D83" s="54"/>
      <c r="E83" s="55"/>
    </row>
    <row r="84" spans="1:5" s="57" customFormat="1" ht="22.8" hidden="1" x14ac:dyDescent="0.3">
      <c r="A84" s="9" t="s">
        <v>82</v>
      </c>
      <c r="B84" s="53" t="s">
        <v>346</v>
      </c>
      <c r="C84" s="7"/>
      <c r="D84" s="54"/>
      <c r="E84" s="55"/>
    </row>
    <row r="85" spans="1:5" s="57" customFormat="1" ht="22.8" hidden="1" x14ac:dyDescent="0.3">
      <c r="A85" s="9" t="s">
        <v>83</v>
      </c>
      <c r="B85" s="53" t="s">
        <v>349</v>
      </c>
      <c r="C85" s="7"/>
      <c r="D85" s="54"/>
      <c r="E85" s="55"/>
    </row>
    <row r="86" spans="1:5" s="57" customFormat="1" ht="22.8" hidden="1" x14ac:dyDescent="0.3">
      <c r="A86" s="9" t="s">
        <v>84</v>
      </c>
      <c r="B86" s="53" t="s">
        <v>346</v>
      </c>
      <c r="C86" s="7"/>
      <c r="D86" s="54"/>
      <c r="E86" s="55"/>
    </row>
    <row r="87" spans="1:5" s="57" customFormat="1" ht="22.8" hidden="1" x14ac:dyDescent="0.3">
      <c r="A87" s="21" t="s">
        <v>85</v>
      </c>
      <c r="B87" s="53" t="s">
        <v>354</v>
      </c>
      <c r="C87" s="7"/>
      <c r="D87" s="54"/>
      <c r="E87" s="55"/>
    </row>
    <row r="88" spans="1:5" s="57" customFormat="1" ht="22.8" hidden="1" x14ac:dyDescent="0.3">
      <c r="A88" s="21" t="s">
        <v>86</v>
      </c>
      <c r="B88" s="53" t="s">
        <v>352</v>
      </c>
      <c r="C88" s="7"/>
      <c r="D88" s="54"/>
      <c r="E88" s="55"/>
    </row>
    <row r="89" spans="1:5" s="61" customFormat="1" ht="22.8" hidden="1" x14ac:dyDescent="0.3">
      <c r="A89" s="21" t="s">
        <v>87</v>
      </c>
      <c r="B89" s="53" t="s">
        <v>352</v>
      </c>
      <c r="C89" s="7"/>
      <c r="D89" s="54"/>
      <c r="E89" s="55"/>
    </row>
    <row r="90" spans="1:5" s="61" customFormat="1" ht="22.8" hidden="1" x14ac:dyDescent="0.3">
      <c r="A90" s="11" t="s">
        <v>88</v>
      </c>
      <c r="B90" s="53" t="s">
        <v>346</v>
      </c>
      <c r="C90" s="7"/>
      <c r="D90" s="54"/>
      <c r="E90" s="55"/>
    </row>
    <row r="91" spans="1:5" s="57" customFormat="1" ht="22.8" hidden="1" x14ac:dyDescent="0.3">
      <c r="A91" s="13" t="s">
        <v>89</v>
      </c>
      <c r="B91" s="53" t="s">
        <v>350</v>
      </c>
      <c r="C91" s="7"/>
      <c r="D91" s="54"/>
      <c r="E91" s="55"/>
    </row>
    <row r="92" spans="1:5" s="57" customFormat="1" ht="22.8" hidden="1" x14ac:dyDescent="0.3">
      <c r="A92" s="11" t="s">
        <v>90</v>
      </c>
      <c r="B92" s="53" t="s">
        <v>346</v>
      </c>
      <c r="C92" s="7"/>
      <c r="D92" s="54"/>
      <c r="E92" s="55"/>
    </row>
    <row r="93" spans="1:5" s="57" customFormat="1" ht="22.8" hidden="1" x14ac:dyDescent="0.3">
      <c r="A93" s="9" t="s">
        <v>91</v>
      </c>
      <c r="B93" s="53" t="s">
        <v>346</v>
      </c>
      <c r="C93" s="7"/>
      <c r="D93" s="54"/>
      <c r="E93" s="55"/>
    </row>
    <row r="94" spans="1:5" s="57" customFormat="1" ht="22.8" hidden="1" x14ac:dyDescent="0.3">
      <c r="A94" s="9" t="s">
        <v>92</v>
      </c>
      <c r="B94" s="53" t="s">
        <v>349</v>
      </c>
      <c r="C94" s="7"/>
      <c r="D94" s="54"/>
      <c r="E94" s="55"/>
    </row>
    <row r="95" spans="1:5" s="57" customFormat="1" ht="22.8" hidden="1" x14ac:dyDescent="0.3">
      <c r="A95" s="11" t="s">
        <v>93</v>
      </c>
      <c r="B95" s="53" t="s">
        <v>346</v>
      </c>
      <c r="C95" s="7"/>
      <c r="D95" s="54"/>
      <c r="E95" s="55"/>
    </row>
    <row r="96" spans="1:5" s="57" customFormat="1" ht="22.8" hidden="1" x14ac:dyDescent="0.3">
      <c r="A96" s="11" t="s">
        <v>94</v>
      </c>
      <c r="B96" s="53" t="s">
        <v>349</v>
      </c>
      <c r="C96" s="7"/>
      <c r="D96" s="54"/>
      <c r="E96" s="55"/>
    </row>
    <row r="97" spans="1:5" s="57" customFormat="1" ht="22.8" hidden="1" x14ac:dyDescent="0.3">
      <c r="A97" s="9" t="s">
        <v>95</v>
      </c>
      <c r="B97" s="53" t="s">
        <v>346</v>
      </c>
      <c r="C97" s="15"/>
      <c r="D97" s="54"/>
      <c r="E97" s="55"/>
    </row>
    <row r="98" spans="1:5" s="57" customFormat="1" ht="22.8" hidden="1" x14ac:dyDescent="0.3">
      <c r="A98" s="21" t="s">
        <v>96</v>
      </c>
      <c r="B98" s="53" t="s">
        <v>349</v>
      </c>
      <c r="C98" s="7"/>
      <c r="D98" s="54"/>
      <c r="E98" s="55"/>
    </row>
    <row r="99" spans="1:5" s="57" customFormat="1" ht="22.8" hidden="1" x14ac:dyDescent="0.3">
      <c r="A99" s="11" t="s">
        <v>97</v>
      </c>
      <c r="B99" s="53" t="s">
        <v>346</v>
      </c>
      <c r="C99" s="7"/>
      <c r="D99" s="54"/>
      <c r="E99" s="55"/>
    </row>
    <row r="100" spans="1:5" s="57" customFormat="1" ht="22.8" hidden="1" x14ac:dyDescent="0.3">
      <c r="A100" s="11" t="s">
        <v>98</v>
      </c>
      <c r="B100" s="53" t="s">
        <v>346</v>
      </c>
      <c r="C100" s="7"/>
      <c r="D100" s="54"/>
      <c r="E100" s="55"/>
    </row>
    <row r="101" spans="1:5" s="57" customFormat="1" ht="22.8" hidden="1" x14ac:dyDescent="0.3">
      <c r="A101" s="9" t="s">
        <v>99</v>
      </c>
      <c r="B101" s="53" t="s">
        <v>346</v>
      </c>
      <c r="C101" s="7"/>
      <c r="D101" s="54"/>
      <c r="E101" s="55"/>
    </row>
    <row r="102" spans="1:5" s="57" customFormat="1" ht="22.8" hidden="1" x14ac:dyDescent="0.3">
      <c r="A102" s="16" t="s">
        <v>100</v>
      </c>
      <c r="B102" s="53" t="s">
        <v>347</v>
      </c>
      <c r="C102" s="7"/>
      <c r="D102" s="54"/>
      <c r="E102" s="55"/>
    </row>
    <row r="103" spans="1:5" s="57" customFormat="1" ht="22.8" hidden="1" x14ac:dyDescent="0.3">
      <c r="A103" s="22" t="s">
        <v>101</v>
      </c>
      <c r="B103" s="53" t="s">
        <v>346</v>
      </c>
      <c r="C103" s="7"/>
      <c r="D103" s="54"/>
      <c r="E103" s="55"/>
    </row>
    <row r="104" spans="1:5" s="57" customFormat="1" ht="22.8" hidden="1" x14ac:dyDescent="0.3">
      <c r="A104" s="22" t="s">
        <v>102</v>
      </c>
      <c r="B104" s="53" t="s">
        <v>347</v>
      </c>
      <c r="C104" s="7"/>
      <c r="D104" s="54"/>
      <c r="E104" s="55"/>
    </row>
    <row r="105" spans="1:5" s="57" customFormat="1" ht="22.8" hidden="1" x14ac:dyDescent="0.3">
      <c r="A105" s="23" t="s">
        <v>103</v>
      </c>
      <c r="B105" s="53" t="s">
        <v>346</v>
      </c>
      <c r="C105" s="7"/>
      <c r="D105" s="54"/>
      <c r="E105" s="55"/>
    </row>
    <row r="106" spans="1:5" s="57" customFormat="1" ht="22.8" hidden="1" x14ac:dyDescent="0.3">
      <c r="A106" s="24" t="s">
        <v>104</v>
      </c>
      <c r="B106" s="53" t="s">
        <v>355</v>
      </c>
      <c r="C106" s="7"/>
      <c r="D106" s="54"/>
      <c r="E106" s="55"/>
    </row>
    <row r="107" spans="1:5" s="57" customFormat="1" ht="22.8" hidden="1" x14ac:dyDescent="0.3">
      <c r="A107" s="9" t="s">
        <v>105</v>
      </c>
      <c r="B107" s="53" t="s">
        <v>346</v>
      </c>
      <c r="C107" s="7"/>
      <c r="D107" s="54"/>
      <c r="E107" s="55"/>
    </row>
    <row r="108" spans="1:5" s="57" customFormat="1" ht="22.8" hidden="1" x14ac:dyDescent="0.3">
      <c r="A108" s="9" t="s">
        <v>106</v>
      </c>
      <c r="B108" s="53" t="s">
        <v>346</v>
      </c>
      <c r="C108" s="7"/>
      <c r="D108" s="54"/>
      <c r="E108" s="55"/>
    </row>
    <row r="109" spans="1:5" s="57" customFormat="1" ht="22.8" hidden="1" x14ac:dyDescent="0.3">
      <c r="A109" s="9" t="s">
        <v>107</v>
      </c>
      <c r="B109" s="53" t="s">
        <v>346</v>
      </c>
      <c r="C109" s="7"/>
      <c r="D109" s="54"/>
      <c r="E109" s="55"/>
    </row>
    <row r="110" spans="1:5" s="57" customFormat="1" ht="22.8" hidden="1" x14ac:dyDescent="0.3">
      <c r="A110" s="9" t="s">
        <v>108</v>
      </c>
      <c r="B110" s="53" t="s">
        <v>351</v>
      </c>
      <c r="C110" s="7"/>
      <c r="D110" s="54"/>
      <c r="E110" s="55"/>
    </row>
    <row r="111" spans="1:5" s="57" customFormat="1" ht="22.8" hidden="1" x14ac:dyDescent="0.3">
      <c r="A111" s="9" t="s">
        <v>109</v>
      </c>
      <c r="B111" s="53" t="s">
        <v>346</v>
      </c>
      <c r="C111" s="7"/>
      <c r="D111" s="54"/>
      <c r="E111" s="55"/>
    </row>
    <row r="112" spans="1:5" s="57" customFormat="1" ht="22.8" hidden="1" x14ac:dyDescent="0.3">
      <c r="A112" s="9" t="s">
        <v>110</v>
      </c>
      <c r="B112" s="53" t="s">
        <v>346</v>
      </c>
      <c r="C112" s="7"/>
      <c r="D112" s="54"/>
      <c r="E112" s="55"/>
    </row>
    <row r="113" spans="1:5" s="57" customFormat="1" ht="22.8" hidden="1" x14ac:dyDescent="0.3">
      <c r="A113" s="9" t="s">
        <v>111</v>
      </c>
      <c r="B113" s="53" t="s">
        <v>350</v>
      </c>
      <c r="C113" s="7"/>
      <c r="D113" s="54"/>
      <c r="E113" s="55"/>
    </row>
    <row r="114" spans="1:5" s="57" customFormat="1" ht="22.8" hidden="1" x14ac:dyDescent="0.3">
      <c r="A114" s="9" t="s">
        <v>112</v>
      </c>
      <c r="B114" s="53" t="s">
        <v>346</v>
      </c>
      <c r="C114" s="7"/>
      <c r="D114" s="54"/>
      <c r="E114" s="55"/>
    </row>
    <row r="115" spans="1:5" s="57" customFormat="1" ht="22.8" hidden="1" x14ac:dyDescent="0.3">
      <c r="A115" s="11" t="s">
        <v>113</v>
      </c>
      <c r="B115" s="53" t="s">
        <v>346</v>
      </c>
      <c r="C115" s="7"/>
      <c r="D115" s="54"/>
      <c r="E115" s="55"/>
    </row>
    <row r="116" spans="1:5" s="57" customFormat="1" ht="22.8" hidden="1" x14ac:dyDescent="0.3">
      <c r="A116" s="21" t="s">
        <v>114</v>
      </c>
      <c r="B116" s="53" t="s">
        <v>348</v>
      </c>
      <c r="C116" s="7"/>
      <c r="D116" s="54"/>
      <c r="E116" s="55"/>
    </row>
    <row r="117" spans="1:5" s="57" customFormat="1" ht="22.8" hidden="1" x14ac:dyDescent="0.3">
      <c r="A117" s="9" t="s">
        <v>115</v>
      </c>
      <c r="B117" s="53" t="s">
        <v>356</v>
      </c>
      <c r="C117" s="7"/>
      <c r="D117" s="54"/>
      <c r="E117" s="55"/>
    </row>
    <row r="118" spans="1:5" s="57" customFormat="1" ht="22.8" hidden="1" x14ac:dyDescent="0.3">
      <c r="A118" s="11" t="s">
        <v>116</v>
      </c>
      <c r="B118" s="53" t="s">
        <v>356</v>
      </c>
      <c r="C118" s="7"/>
      <c r="D118" s="54"/>
      <c r="E118" s="55"/>
    </row>
    <row r="119" spans="1:5" s="57" customFormat="1" ht="22.8" hidden="1" x14ac:dyDescent="0.3">
      <c r="A119" s="11" t="s">
        <v>117</v>
      </c>
      <c r="B119" s="53" t="s">
        <v>356</v>
      </c>
      <c r="C119" s="7"/>
      <c r="D119" s="54"/>
      <c r="E119" s="55"/>
    </row>
    <row r="120" spans="1:5" s="57" customFormat="1" ht="22.8" hidden="1" x14ac:dyDescent="0.3">
      <c r="A120" s="9" t="s">
        <v>118</v>
      </c>
      <c r="B120" s="53" t="s">
        <v>346</v>
      </c>
      <c r="C120" s="7"/>
      <c r="D120" s="54"/>
      <c r="E120" s="55"/>
    </row>
    <row r="121" spans="1:5" s="57" customFormat="1" ht="22.8" hidden="1" x14ac:dyDescent="0.3">
      <c r="A121" s="11" t="s">
        <v>363</v>
      </c>
      <c r="B121" s="53" t="s">
        <v>346</v>
      </c>
      <c r="C121" s="7"/>
      <c r="D121" s="54"/>
      <c r="E121" s="55"/>
    </row>
    <row r="122" spans="1:5" s="57" customFormat="1" ht="22.8" hidden="1" x14ac:dyDescent="0.3">
      <c r="A122" s="10" t="s">
        <v>119</v>
      </c>
      <c r="B122" s="53" t="s">
        <v>346</v>
      </c>
      <c r="C122" s="7"/>
      <c r="D122" s="54"/>
      <c r="E122" s="55"/>
    </row>
    <row r="123" spans="1:5" s="57" customFormat="1" ht="22.8" hidden="1" x14ac:dyDescent="0.3">
      <c r="A123" s="13" t="s">
        <v>120</v>
      </c>
      <c r="B123" s="53" t="s">
        <v>352</v>
      </c>
      <c r="C123" s="7"/>
      <c r="D123" s="54"/>
      <c r="E123" s="55"/>
    </row>
    <row r="124" spans="1:5" s="57" customFormat="1" ht="22.8" hidden="1" x14ac:dyDescent="0.3">
      <c r="A124" s="12" t="s">
        <v>121</v>
      </c>
      <c r="B124" s="53" t="s">
        <v>352</v>
      </c>
      <c r="C124" s="15"/>
      <c r="D124" s="54"/>
      <c r="E124" s="55"/>
    </row>
    <row r="125" spans="1:5" s="57" customFormat="1" ht="22.8" hidden="1" x14ac:dyDescent="0.3">
      <c r="A125" s="12" t="s">
        <v>122</v>
      </c>
      <c r="B125" s="53" t="s">
        <v>346</v>
      </c>
      <c r="C125" s="15"/>
      <c r="D125" s="54"/>
      <c r="E125" s="55"/>
    </row>
    <row r="126" spans="1:5" s="57" customFormat="1" ht="22.8" hidden="1" x14ac:dyDescent="0.3">
      <c r="A126" s="12" t="s">
        <v>123</v>
      </c>
      <c r="B126" s="53" t="s">
        <v>346</v>
      </c>
      <c r="C126" s="15"/>
      <c r="D126" s="54"/>
      <c r="E126" s="55"/>
    </row>
    <row r="127" spans="1:5" s="57" customFormat="1" ht="22.8" hidden="1" x14ac:dyDescent="0.3">
      <c r="A127" s="12" t="s">
        <v>124</v>
      </c>
      <c r="B127" s="53" t="s">
        <v>346</v>
      </c>
      <c r="C127" s="26"/>
      <c r="D127" s="54"/>
      <c r="E127" s="55"/>
    </row>
    <row r="128" spans="1:5" s="57" customFormat="1" ht="22.8" hidden="1" x14ac:dyDescent="0.3">
      <c r="A128" s="27" t="s">
        <v>125</v>
      </c>
      <c r="B128" s="53" t="s">
        <v>350</v>
      </c>
      <c r="C128" s="7"/>
      <c r="D128" s="54"/>
      <c r="E128" s="55"/>
    </row>
    <row r="129" spans="1:5" s="57" customFormat="1" ht="22.8" hidden="1" x14ac:dyDescent="0.3">
      <c r="A129" s="12" t="s">
        <v>126</v>
      </c>
      <c r="B129" s="53" t="s">
        <v>346</v>
      </c>
      <c r="C129" s="15"/>
      <c r="D129" s="54"/>
      <c r="E129" s="55"/>
    </row>
    <row r="130" spans="1:5" s="57" customFormat="1" ht="22.8" hidden="1" x14ac:dyDescent="0.3">
      <c r="A130" s="9" t="s">
        <v>127</v>
      </c>
      <c r="B130" s="53" t="s">
        <v>346</v>
      </c>
      <c r="C130" s="7"/>
      <c r="D130" s="54"/>
      <c r="E130" s="55"/>
    </row>
    <row r="131" spans="1:5" s="57" customFormat="1" ht="22.8" hidden="1" x14ac:dyDescent="0.3">
      <c r="A131" s="9" t="s">
        <v>128</v>
      </c>
      <c r="B131" s="53" t="s">
        <v>354</v>
      </c>
      <c r="C131" s="7"/>
      <c r="D131" s="54"/>
      <c r="E131" s="55"/>
    </row>
    <row r="132" spans="1:5" s="57" customFormat="1" ht="22.8" hidden="1" x14ac:dyDescent="0.3">
      <c r="A132" s="9" t="s">
        <v>129</v>
      </c>
      <c r="B132" s="53" t="s">
        <v>346</v>
      </c>
      <c r="C132" s="7"/>
      <c r="D132" s="54"/>
      <c r="E132" s="55"/>
    </row>
    <row r="133" spans="1:5" s="57" customFormat="1" ht="22.8" hidden="1" x14ac:dyDescent="0.3">
      <c r="A133" s="16" t="s">
        <v>130</v>
      </c>
      <c r="B133" s="53" t="s">
        <v>349</v>
      </c>
      <c r="C133" s="7"/>
      <c r="D133" s="54"/>
      <c r="E133" s="55"/>
    </row>
    <row r="134" spans="1:5" s="57" customFormat="1" ht="22.8" hidden="1" x14ac:dyDescent="0.3">
      <c r="A134" s="12" t="s">
        <v>131</v>
      </c>
      <c r="B134" s="53" t="s">
        <v>346</v>
      </c>
      <c r="C134" s="7"/>
      <c r="D134" s="54"/>
      <c r="E134" s="55"/>
    </row>
    <row r="135" spans="1:5" s="57" customFormat="1" ht="22.8" hidden="1" x14ac:dyDescent="0.3">
      <c r="A135" s="12" t="s">
        <v>132</v>
      </c>
      <c r="B135" s="53" t="s">
        <v>349</v>
      </c>
      <c r="C135" s="7"/>
      <c r="D135" s="54"/>
      <c r="E135" s="55"/>
    </row>
    <row r="136" spans="1:5" s="57" customFormat="1" ht="22.8" hidden="1" x14ac:dyDescent="0.3">
      <c r="A136" s="9" t="s">
        <v>133</v>
      </c>
      <c r="B136" s="53" t="s">
        <v>346</v>
      </c>
      <c r="C136" s="7"/>
      <c r="D136" s="54"/>
      <c r="E136" s="55"/>
    </row>
    <row r="137" spans="1:5" s="57" customFormat="1" ht="22.8" hidden="1" x14ac:dyDescent="0.3">
      <c r="A137" s="9" t="s">
        <v>134</v>
      </c>
      <c r="B137" s="53" t="s">
        <v>346</v>
      </c>
      <c r="C137" s="7"/>
      <c r="D137" s="54"/>
      <c r="E137" s="55"/>
    </row>
    <row r="138" spans="1:5" s="57" customFormat="1" ht="22.8" hidden="1" x14ac:dyDescent="0.3">
      <c r="A138" s="9" t="s">
        <v>135</v>
      </c>
      <c r="B138" s="53" t="s">
        <v>346</v>
      </c>
      <c r="C138" s="15"/>
      <c r="D138" s="54"/>
      <c r="E138" s="55"/>
    </row>
    <row r="139" spans="1:5" s="57" customFormat="1" ht="22.8" hidden="1" x14ac:dyDescent="0.3">
      <c r="A139" s="9" t="s">
        <v>136</v>
      </c>
      <c r="B139" s="53" t="s">
        <v>350</v>
      </c>
      <c r="C139" s="15"/>
      <c r="D139" s="54"/>
      <c r="E139" s="55"/>
    </row>
    <row r="140" spans="1:5" s="57" customFormat="1" ht="22.8" hidden="1" x14ac:dyDescent="0.3">
      <c r="A140" s="9" t="s">
        <v>137</v>
      </c>
      <c r="B140" s="53"/>
      <c r="C140" s="7"/>
      <c r="D140" s="54"/>
      <c r="E140" s="55"/>
    </row>
    <row r="141" spans="1:5" s="57" customFormat="1" ht="22.8" x14ac:dyDescent="0.3">
      <c r="A141" s="21" t="s">
        <v>138</v>
      </c>
      <c r="B141" s="73" t="s">
        <v>346</v>
      </c>
      <c r="C141" s="80">
        <v>1</v>
      </c>
      <c r="D141" s="54">
        <v>70000</v>
      </c>
      <c r="E141" s="55">
        <f>+D141*C141</f>
        <v>70000</v>
      </c>
    </row>
    <row r="142" spans="1:5" s="57" customFormat="1" ht="22.8" hidden="1" x14ac:dyDescent="0.3">
      <c r="A142" s="9" t="s">
        <v>139</v>
      </c>
      <c r="B142" s="53" t="s">
        <v>350</v>
      </c>
      <c r="C142" s="15"/>
      <c r="D142" s="54"/>
      <c r="E142" s="55"/>
    </row>
    <row r="143" spans="1:5" s="57" customFormat="1" ht="22.8" x14ac:dyDescent="0.3">
      <c r="A143" s="21" t="s">
        <v>140</v>
      </c>
      <c r="B143" s="73" t="s">
        <v>346</v>
      </c>
      <c r="C143" s="80">
        <v>2</v>
      </c>
      <c r="D143" s="54">
        <v>80000</v>
      </c>
      <c r="E143" s="55">
        <f>+D143*C143</f>
        <v>160000</v>
      </c>
    </row>
    <row r="144" spans="1:5" s="57" customFormat="1" ht="22.8" hidden="1" x14ac:dyDescent="0.3">
      <c r="A144" s="9" t="s">
        <v>141</v>
      </c>
      <c r="B144" s="53" t="s">
        <v>350</v>
      </c>
      <c r="C144" s="15"/>
      <c r="D144" s="54"/>
      <c r="E144" s="55"/>
    </row>
    <row r="145" spans="1:5" s="57" customFormat="1" ht="22.8" hidden="1" x14ac:dyDescent="0.3">
      <c r="A145" s="9" t="s">
        <v>142</v>
      </c>
      <c r="B145" s="53" t="s">
        <v>346</v>
      </c>
      <c r="C145" s="15"/>
      <c r="D145" s="54"/>
      <c r="E145" s="55"/>
    </row>
    <row r="146" spans="1:5" s="57" customFormat="1" ht="22.8" hidden="1" x14ac:dyDescent="0.3">
      <c r="A146" s="9" t="s">
        <v>143</v>
      </c>
      <c r="B146" s="53" t="s">
        <v>346</v>
      </c>
      <c r="C146" s="15"/>
      <c r="D146" s="54"/>
      <c r="E146" s="55"/>
    </row>
    <row r="147" spans="1:5" s="57" customFormat="1" ht="22.8" x14ac:dyDescent="0.3">
      <c r="A147" s="21" t="s">
        <v>144</v>
      </c>
      <c r="B147" s="73" t="s">
        <v>346</v>
      </c>
      <c r="C147" s="80">
        <v>1</v>
      </c>
      <c r="D147" s="54">
        <v>70000</v>
      </c>
      <c r="E147" s="55">
        <f>+D147*C147</f>
        <v>70000</v>
      </c>
    </row>
    <row r="148" spans="1:5" s="57" customFormat="1" ht="22.8" hidden="1" x14ac:dyDescent="0.3">
      <c r="A148" s="9" t="s">
        <v>145</v>
      </c>
      <c r="B148" s="53" t="s">
        <v>350</v>
      </c>
      <c r="C148" s="15"/>
      <c r="D148" s="54"/>
      <c r="E148" s="55"/>
    </row>
    <row r="149" spans="1:5" s="57" customFormat="1" ht="22.8" hidden="1" x14ac:dyDescent="0.3">
      <c r="A149" s="9" t="s">
        <v>146</v>
      </c>
      <c r="B149" s="53" t="s">
        <v>346</v>
      </c>
      <c r="C149" s="7"/>
      <c r="D149" s="54"/>
      <c r="E149" s="55"/>
    </row>
    <row r="150" spans="1:5" s="57" customFormat="1" ht="22.8" hidden="1" x14ac:dyDescent="0.3">
      <c r="A150" s="9" t="s">
        <v>147</v>
      </c>
      <c r="B150" s="53" t="s">
        <v>346</v>
      </c>
      <c r="C150" s="7"/>
      <c r="D150" s="54"/>
      <c r="E150" s="55"/>
    </row>
    <row r="151" spans="1:5" s="57" customFormat="1" ht="22.8" hidden="1" x14ac:dyDescent="0.3">
      <c r="A151" s="9" t="s">
        <v>148</v>
      </c>
      <c r="B151" s="53" t="s">
        <v>346</v>
      </c>
      <c r="C151" s="7"/>
      <c r="D151" s="54"/>
      <c r="E151" s="55"/>
    </row>
    <row r="152" spans="1:5" s="57" customFormat="1" ht="22.8" hidden="1" x14ac:dyDescent="0.3">
      <c r="A152" s="9" t="s">
        <v>149</v>
      </c>
      <c r="B152" s="53" t="s">
        <v>349</v>
      </c>
      <c r="C152" s="7"/>
      <c r="D152" s="54"/>
      <c r="E152" s="55"/>
    </row>
    <row r="153" spans="1:5" s="57" customFormat="1" ht="22.8" hidden="1" x14ac:dyDescent="0.3">
      <c r="A153" s="9" t="s">
        <v>150</v>
      </c>
      <c r="B153" s="53" t="s">
        <v>349</v>
      </c>
      <c r="C153" s="7"/>
      <c r="D153" s="54"/>
      <c r="E153" s="55"/>
    </row>
    <row r="154" spans="1:5" s="57" customFormat="1" ht="22.8" hidden="1" x14ac:dyDescent="0.3">
      <c r="A154" s="16" t="s">
        <v>151</v>
      </c>
      <c r="B154" s="53" t="s">
        <v>349</v>
      </c>
      <c r="C154" s="7"/>
      <c r="D154" s="54"/>
      <c r="E154" s="55"/>
    </row>
    <row r="155" spans="1:5" s="57" customFormat="1" ht="22.8" hidden="1" x14ac:dyDescent="0.3">
      <c r="A155" s="9" t="s">
        <v>152</v>
      </c>
      <c r="B155" s="53" t="s">
        <v>346</v>
      </c>
      <c r="C155" s="7"/>
      <c r="D155" s="54"/>
      <c r="E155" s="55"/>
    </row>
    <row r="156" spans="1:5" s="57" customFormat="1" ht="22.8" hidden="1" x14ac:dyDescent="0.3">
      <c r="A156" s="9" t="s">
        <v>153</v>
      </c>
      <c r="B156" s="53" t="s">
        <v>346</v>
      </c>
      <c r="C156" s="7"/>
      <c r="D156" s="54"/>
      <c r="E156" s="55"/>
    </row>
    <row r="157" spans="1:5" s="57" customFormat="1" ht="22.8" hidden="1" x14ac:dyDescent="0.3">
      <c r="A157" s="9" t="s">
        <v>154</v>
      </c>
      <c r="B157" s="53" t="s">
        <v>349</v>
      </c>
      <c r="C157" s="7"/>
      <c r="D157" s="54"/>
      <c r="E157" s="93"/>
    </row>
    <row r="158" spans="1:5" s="57" customFormat="1" ht="22.8" hidden="1" x14ac:dyDescent="0.3">
      <c r="A158" s="9" t="s">
        <v>155</v>
      </c>
      <c r="B158" s="53" t="s">
        <v>349</v>
      </c>
      <c r="C158" s="7"/>
      <c r="D158" s="54"/>
      <c r="E158" s="93"/>
    </row>
    <row r="159" spans="1:5" s="57" customFormat="1" ht="22.8" hidden="1" x14ac:dyDescent="0.3">
      <c r="A159" s="17" t="s">
        <v>156</v>
      </c>
      <c r="B159" s="53" t="s">
        <v>349</v>
      </c>
      <c r="C159" s="15"/>
      <c r="D159" s="54"/>
      <c r="E159" s="55"/>
    </row>
    <row r="160" spans="1:5" s="57" customFormat="1" ht="22.8" x14ac:dyDescent="0.3">
      <c r="A160" s="21" t="s">
        <v>157</v>
      </c>
      <c r="B160" s="73" t="s">
        <v>346</v>
      </c>
      <c r="C160" s="80">
        <v>1</v>
      </c>
      <c r="D160" s="54">
        <v>70000</v>
      </c>
      <c r="E160" s="55">
        <f>+D160*C160</f>
        <v>70000</v>
      </c>
    </row>
    <row r="161" spans="1:5" s="57" customFormat="1" ht="22.8" hidden="1" x14ac:dyDescent="0.3">
      <c r="A161" s="9" t="s">
        <v>158</v>
      </c>
      <c r="B161" s="53" t="s">
        <v>350</v>
      </c>
      <c r="C161" s="15"/>
      <c r="D161" s="54"/>
      <c r="E161" s="55"/>
    </row>
    <row r="162" spans="1:5" s="57" customFormat="1" ht="22.8" hidden="1" x14ac:dyDescent="0.3">
      <c r="A162" s="11" t="s">
        <v>364</v>
      </c>
      <c r="B162" s="53" t="s">
        <v>350</v>
      </c>
      <c r="C162" s="7"/>
      <c r="D162" s="54"/>
      <c r="E162" s="55"/>
    </row>
    <row r="163" spans="1:5" s="57" customFormat="1" ht="22.8" x14ac:dyDescent="0.3">
      <c r="A163" s="21" t="s">
        <v>159</v>
      </c>
      <c r="B163" s="73" t="s">
        <v>346</v>
      </c>
      <c r="C163" s="74">
        <v>17</v>
      </c>
      <c r="D163" s="54">
        <v>12000</v>
      </c>
      <c r="E163" s="55">
        <f t="shared" ref="E163:E164" si="2">+D163*C163</f>
        <v>204000</v>
      </c>
    </row>
    <row r="164" spans="1:5" s="57" customFormat="1" ht="22.8" x14ac:dyDescent="0.3">
      <c r="A164" s="16" t="s">
        <v>160</v>
      </c>
      <c r="B164" s="73" t="s">
        <v>350</v>
      </c>
      <c r="C164" s="74">
        <v>76</v>
      </c>
      <c r="D164" s="54">
        <f>12000*0.4</f>
        <v>4800</v>
      </c>
      <c r="E164" s="55">
        <f t="shared" si="2"/>
        <v>364800</v>
      </c>
    </row>
    <row r="165" spans="1:5" s="62" customFormat="1" ht="22.8" hidden="1" x14ac:dyDescent="0.3">
      <c r="A165" s="9" t="s">
        <v>161</v>
      </c>
      <c r="B165" s="53" t="s">
        <v>350</v>
      </c>
      <c r="C165" s="7"/>
      <c r="D165" s="54"/>
      <c r="E165" s="93"/>
    </row>
    <row r="166" spans="1:5" s="57" customFormat="1" ht="22.8" hidden="1" x14ac:dyDescent="0.3">
      <c r="A166" s="12" t="s">
        <v>162</v>
      </c>
      <c r="B166" s="53" t="s">
        <v>346</v>
      </c>
      <c r="C166" s="7"/>
      <c r="D166" s="54"/>
      <c r="E166" s="55"/>
    </row>
    <row r="167" spans="1:5" s="57" customFormat="1" ht="22.8" x14ac:dyDescent="0.3">
      <c r="A167" s="21" t="s">
        <v>163</v>
      </c>
      <c r="B167" s="73" t="s">
        <v>350</v>
      </c>
      <c r="C167" s="74">
        <v>287</v>
      </c>
      <c r="D167" s="54">
        <v>7000</v>
      </c>
      <c r="E167" s="55">
        <f>+D167*C167</f>
        <v>2009000</v>
      </c>
    </row>
    <row r="168" spans="1:5" s="57" customFormat="1" ht="22.8" hidden="1" x14ac:dyDescent="0.3">
      <c r="A168" s="9" t="s">
        <v>164</v>
      </c>
      <c r="B168" s="53" t="s">
        <v>346</v>
      </c>
      <c r="C168" s="7"/>
      <c r="D168" s="54"/>
      <c r="E168" s="98"/>
    </row>
    <row r="169" spans="1:5" s="57" customFormat="1" ht="22.8" hidden="1" x14ac:dyDescent="0.3">
      <c r="A169" s="9" t="s">
        <v>165</v>
      </c>
      <c r="B169" s="53" t="s">
        <v>346</v>
      </c>
      <c r="C169" s="7"/>
      <c r="D169" s="54"/>
      <c r="E169" s="55"/>
    </row>
    <row r="170" spans="1:5" s="57" customFormat="1" ht="22.8" hidden="1" x14ac:dyDescent="0.3">
      <c r="A170" s="19" t="s">
        <v>166</v>
      </c>
      <c r="B170" s="53" t="s">
        <v>346</v>
      </c>
      <c r="C170" s="7"/>
      <c r="D170" s="54"/>
      <c r="E170" s="55"/>
    </row>
    <row r="171" spans="1:5" s="57" customFormat="1" ht="22.8" hidden="1" x14ac:dyDescent="0.3">
      <c r="A171" s="9" t="s">
        <v>167</v>
      </c>
      <c r="B171" s="53" t="s">
        <v>349</v>
      </c>
      <c r="C171" s="7"/>
      <c r="D171" s="54"/>
      <c r="E171" s="55"/>
    </row>
    <row r="172" spans="1:5" s="57" customFormat="1" ht="22.8" x14ac:dyDescent="0.3">
      <c r="A172" s="13" t="s">
        <v>168</v>
      </c>
      <c r="B172" s="112" t="s">
        <v>346</v>
      </c>
      <c r="C172" s="113">
        <v>29</v>
      </c>
      <c r="D172" s="54">
        <v>16000</v>
      </c>
      <c r="E172" s="55">
        <f>+D172*C172</f>
        <v>464000</v>
      </c>
    </row>
    <row r="173" spans="1:5" s="57" customFormat="1" ht="22.8" hidden="1" x14ac:dyDescent="0.3">
      <c r="A173" s="11" t="s">
        <v>169</v>
      </c>
      <c r="B173" s="53" t="s">
        <v>346</v>
      </c>
      <c r="C173" s="7"/>
      <c r="D173" s="54"/>
      <c r="E173" s="55"/>
    </row>
    <row r="174" spans="1:5" s="57" customFormat="1" ht="22.8" x14ac:dyDescent="0.3">
      <c r="A174" s="21" t="s">
        <v>170</v>
      </c>
      <c r="B174" s="73" t="s">
        <v>346</v>
      </c>
      <c r="C174" s="74">
        <v>14</v>
      </c>
      <c r="D174" s="54">
        <v>35000</v>
      </c>
      <c r="E174" s="55">
        <f>+D174*C174</f>
        <v>490000</v>
      </c>
    </row>
    <row r="175" spans="1:5" s="57" customFormat="1" ht="22.8" hidden="1" x14ac:dyDescent="0.3">
      <c r="A175" s="9" t="s">
        <v>171</v>
      </c>
      <c r="B175" s="53" t="s">
        <v>346</v>
      </c>
      <c r="C175" s="7"/>
      <c r="D175" s="54"/>
      <c r="E175" s="55"/>
    </row>
    <row r="176" spans="1:5" s="57" customFormat="1" ht="22.8" hidden="1" x14ac:dyDescent="0.3">
      <c r="A176" s="12" t="s">
        <v>172</v>
      </c>
      <c r="B176" s="53" t="s">
        <v>346</v>
      </c>
      <c r="C176" s="7"/>
      <c r="D176" s="54"/>
      <c r="E176" s="55"/>
    </row>
    <row r="177" spans="1:5" s="57" customFormat="1" ht="22.8" hidden="1" x14ac:dyDescent="0.3">
      <c r="A177" s="9" t="s">
        <v>173</v>
      </c>
      <c r="B177" s="53" t="s">
        <v>346</v>
      </c>
      <c r="C177" s="7"/>
      <c r="D177" s="54"/>
      <c r="E177" s="55"/>
    </row>
    <row r="178" spans="1:5" s="57" customFormat="1" ht="22.8" hidden="1" x14ac:dyDescent="0.3">
      <c r="A178" s="9" t="s">
        <v>174</v>
      </c>
      <c r="B178" s="53" t="s">
        <v>346</v>
      </c>
      <c r="C178" s="7"/>
      <c r="D178" s="54"/>
      <c r="E178" s="55"/>
    </row>
    <row r="179" spans="1:5" s="57" customFormat="1" ht="22.8" hidden="1" x14ac:dyDescent="0.3">
      <c r="A179" s="12" t="s">
        <v>175</v>
      </c>
      <c r="B179" s="53" t="s">
        <v>346</v>
      </c>
      <c r="C179" s="7"/>
      <c r="D179" s="54"/>
      <c r="E179" s="55"/>
    </row>
    <row r="180" spans="1:5" s="57" customFormat="1" ht="22.8" hidden="1" x14ac:dyDescent="0.3">
      <c r="A180" s="12" t="s">
        <v>176</v>
      </c>
      <c r="B180" s="53" t="s">
        <v>346</v>
      </c>
      <c r="C180" s="7"/>
      <c r="D180" s="54"/>
      <c r="E180" s="55"/>
    </row>
    <row r="181" spans="1:5" s="57" customFormat="1" ht="22.8" hidden="1" x14ac:dyDescent="0.3">
      <c r="A181" s="12" t="s">
        <v>177</v>
      </c>
      <c r="B181" s="53" t="s">
        <v>346</v>
      </c>
      <c r="C181" s="7"/>
      <c r="D181" s="54"/>
      <c r="E181" s="55"/>
    </row>
    <row r="182" spans="1:5" s="57" customFormat="1" ht="22.8" x14ac:dyDescent="0.3">
      <c r="A182" s="21" t="s">
        <v>178</v>
      </c>
      <c r="B182" s="73" t="s">
        <v>349</v>
      </c>
      <c r="C182" s="74">
        <v>266.66666666666669</v>
      </c>
      <c r="D182" s="54">
        <v>2100</v>
      </c>
      <c r="E182" s="55">
        <f>+D182*C182</f>
        <v>560000</v>
      </c>
    </row>
    <row r="183" spans="1:5" s="57" customFormat="1" ht="22.8" hidden="1" x14ac:dyDescent="0.3">
      <c r="A183" s="12" t="s">
        <v>179</v>
      </c>
      <c r="B183" s="53" t="s">
        <v>346</v>
      </c>
      <c r="C183" s="7"/>
      <c r="D183" s="54"/>
      <c r="E183" s="55"/>
    </row>
    <row r="184" spans="1:5" s="57" customFormat="1" ht="22.8" x14ac:dyDescent="0.3">
      <c r="A184" s="11" t="s">
        <v>180</v>
      </c>
      <c r="B184" s="73" t="s">
        <v>346</v>
      </c>
      <c r="C184" s="74">
        <v>16</v>
      </c>
      <c r="D184" s="54">
        <v>20000</v>
      </c>
      <c r="E184" s="55">
        <f>+D184*C184</f>
        <v>320000</v>
      </c>
    </row>
    <row r="185" spans="1:5" s="57" customFormat="1" ht="22.8" hidden="1" x14ac:dyDescent="0.3">
      <c r="A185" s="12" t="s">
        <v>181</v>
      </c>
      <c r="B185" s="53" t="s">
        <v>349</v>
      </c>
      <c r="C185" s="7"/>
      <c r="D185" s="54"/>
      <c r="E185" s="55"/>
    </row>
    <row r="186" spans="1:5" s="57" customFormat="1" ht="22.8" hidden="1" x14ac:dyDescent="0.3">
      <c r="A186" s="9" t="s">
        <v>182</v>
      </c>
      <c r="B186" s="53" t="s">
        <v>349</v>
      </c>
      <c r="C186" s="7"/>
      <c r="D186" s="54"/>
      <c r="E186" s="55"/>
    </row>
    <row r="187" spans="1:5" s="57" customFormat="1" ht="22.8" hidden="1" x14ac:dyDescent="0.3">
      <c r="A187" s="16" t="s">
        <v>183</v>
      </c>
      <c r="B187" s="53" t="s">
        <v>346</v>
      </c>
      <c r="C187" s="7"/>
      <c r="D187" s="54"/>
      <c r="E187" s="55"/>
    </row>
    <row r="188" spans="1:5" s="57" customFormat="1" ht="22.8" hidden="1" x14ac:dyDescent="0.3">
      <c r="A188" s="16" t="s">
        <v>184</v>
      </c>
      <c r="B188" s="53" t="s">
        <v>346</v>
      </c>
      <c r="C188" s="7"/>
      <c r="D188" s="54"/>
      <c r="E188" s="55"/>
    </row>
    <row r="189" spans="1:5" s="57" customFormat="1" ht="22.8" hidden="1" x14ac:dyDescent="0.3">
      <c r="A189" s="16" t="s">
        <v>185</v>
      </c>
      <c r="B189" s="53" t="s">
        <v>346</v>
      </c>
      <c r="C189" s="7"/>
      <c r="D189" s="54"/>
      <c r="E189" s="55"/>
    </row>
    <row r="190" spans="1:5" s="57" customFormat="1" ht="22.8" hidden="1" x14ac:dyDescent="0.3">
      <c r="A190" s="16" t="s">
        <v>186</v>
      </c>
      <c r="B190" s="53" t="s">
        <v>349</v>
      </c>
      <c r="C190" s="7"/>
      <c r="D190" s="54"/>
      <c r="E190" s="55"/>
    </row>
    <row r="191" spans="1:5" s="57" customFormat="1" ht="22.8" hidden="1" x14ac:dyDescent="0.3">
      <c r="A191" s="12" t="s">
        <v>187</v>
      </c>
      <c r="B191" s="53" t="s">
        <v>346</v>
      </c>
      <c r="C191" s="7"/>
      <c r="D191" s="54"/>
      <c r="E191" s="55"/>
    </row>
    <row r="192" spans="1:5" s="57" customFormat="1" ht="22.8" hidden="1" x14ac:dyDescent="0.3">
      <c r="A192" s="9" t="s">
        <v>188</v>
      </c>
      <c r="B192" s="53" t="s">
        <v>349</v>
      </c>
      <c r="C192" s="7"/>
      <c r="D192" s="54"/>
      <c r="E192" s="55"/>
    </row>
    <row r="193" spans="1:5" s="57" customFormat="1" ht="22.8" hidden="1" x14ac:dyDescent="0.3">
      <c r="A193" s="32" t="s">
        <v>189</v>
      </c>
      <c r="B193" s="53" t="s">
        <v>349</v>
      </c>
      <c r="C193" s="7"/>
      <c r="D193" s="54"/>
      <c r="E193" s="55"/>
    </row>
    <row r="194" spans="1:5" s="57" customFormat="1" ht="22.8" hidden="1" x14ac:dyDescent="0.3">
      <c r="A194" s="32" t="s">
        <v>190</v>
      </c>
      <c r="B194" s="53" t="s">
        <v>349</v>
      </c>
      <c r="C194" s="7"/>
      <c r="D194" s="54"/>
      <c r="E194" s="55"/>
    </row>
    <row r="195" spans="1:5" s="57" customFormat="1" ht="22.8" hidden="1" x14ac:dyDescent="0.3">
      <c r="A195" s="32" t="s">
        <v>191</v>
      </c>
      <c r="B195" s="53" t="s">
        <v>349</v>
      </c>
      <c r="C195" s="7"/>
      <c r="D195" s="54"/>
      <c r="E195" s="55"/>
    </row>
    <row r="196" spans="1:5" s="57" customFormat="1" ht="22.8" hidden="1" x14ac:dyDescent="0.3">
      <c r="A196" s="32" t="s">
        <v>192</v>
      </c>
      <c r="B196" s="53" t="s">
        <v>349</v>
      </c>
      <c r="C196" s="7"/>
      <c r="D196" s="54"/>
      <c r="E196" s="55"/>
    </row>
    <row r="197" spans="1:5" s="57" customFormat="1" ht="22.8" hidden="1" x14ac:dyDescent="0.3">
      <c r="A197" s="9" t="s">
        <v>193</v>
      </c>
      <c r="B197" s="53" t="s">
        <v>346</v>
      </c>
      <c r="C197" s="7"/>
      <c r="D197" s="54"/>
      <c r="E197" s="55"/>
    </row>
    <row r="198" spans="1:5" s="57" customFormat="1" ht="22.8" hidden="1" x14ac:dyDescent="0.3">
      <c r="A198" s="33" t="s">
        <v>194</v>
      </c>
      <c r="B198" s="53" t="s">
        <v>350</v>
      </c>
      <c r="C198" s="7"/>
      <c r="D198" s="54"/>
      <c r="E198" s="55"/>
    </row>
    <row r="199" spans="1:5" s="57" customFormat="1" ht="22.8" x14ac:dyDescent="0.3">
      <c r="A199" s="21" t="s">
        <v>195</v>
      </c>
      <c r="B199" s="73" t="s">
        <v>346</v>
      </c>
      <c r="C199" s="74">
        <v>510</v>
      </c>
      <c r="D199" s="54">
        <v>21000</v>
      </c>
      <c r="E199" s="55">
        <f t="shared" ref="E199:E200" si="3">+D199*C199</f>
        <v>10710000</v>
      </c>
    </row>
    <row r="200" spans="1:5" s="57" customFormat="1" ht="22.8" x14ac:dyDescent="0.3">
      <c r="A200" s="11" t="s">
        <v>196</v>
      </c>
      <c r="B200" s="73" t="s">
        <v>346</v>
      </c>
      <c r="C200" s="74">
        <v>370</v>
      </c>
      <c r="D200" s="54">
        <v>21000</v>
      </c>
      <c r="E200" s="55">
        <f t="shared" si="3"/>
        <v>7770000</v>
      </c>
    </row>
    <row r="201" spans="1:5" s="57" customFormat="1" ht="22.8" hidden="1" x14ac:dyDescent="0.3">
      <c r="A201" s="9" t="s">
        <v>197</v>
      </c>
      <c r="B201" s="53" t="s">
        <v>349</v>
      </c>
      <c r="C201" s="7"/>
      <c r="D201" s="54"/>
      <c r="E201" s="55"/>
    </row>
    <row r="202" spans="1:5" s="57" customFormat="1" ht="22.8" hidden="1" x14ac:dyDescent="0.3">
      <c r="A202" s="9" t="s">
        <v>198</v>
      </c>
      <c r="B202" s="53" t="s">
        <v>349</v>
      </c>
      <c r="C202" s="7"/>
      <c r="D202" s="54"/>
      <c r="E202" s="55"/>
    </row>
    <row r="203" spans="1:5" s="57" customFormat="1" ht="22.8" hidden="1" x14ac:dyDescent="0.3">
      <c r="A203" s="9" t="s">
        <v>199</v>
      </c>
      <c r="B203" s="53" t="s">
        <v>346</v>
      </c>
      <c r="C203" s="7"/>
      <c r="D203" s="65"/>
      <c r="E203" s="55"/>
    </row>
    <row r="204" spans="1:5" s="57" customFormat="1" ht="22.8" hidden="1" x14ac:dyDescent="0.3">
      <c r="A204" s="34" t="s">
        <v>200</v>
      </c>
      <c r="B204" s="53" t="s">
        <v>349</v>
      </c>
      <c r="C204" s="7"/>
      <c r="D204" s="54"/>
      <c r="E204" s="55"/>
    </row>
    <row r="205" spans="1:5" s="57" customFormat="1" ht="22.8" hidden="1" x14ac:dyDescent="0.3">
      <c r="A205" s="34" t="s">
        <v>201</v>
      </c>
      <c r="B205" s="53" t="s">
        <v>349</v>
      </c>
      <c r="C205" s="7"/>
      <c r="D205" s="58"/>
      <c r="E205" s="102"/>
    </row>
    <row r="206" spans="1:5" s="57" customFormat="1" ht="22.8" hidden="1" x14ac:dyDescent="0.3">
      <c r="A206" s="9" t="s">
        <v>202</v>
      </c>
      <c r="B206" s="53" t="s">
        <v>346</v>
      </c>
      <c r="C206" s="7"/>
      <c r="D206" s="54"/>
      <c r="E206" s="55"/>
    </row>
    <row r="207" spans="1:5" s="57" customFormat="1" ht="22.8" x14ac:dyDescent="0.3">
      <c r="A207" s="11" t="s">
        <v>203</v>
      </c>
      <c r="B207" s="73" t="s">
        <v>346</v>
      </c>
      <c r="C207" s="74">
        <v>3</v>
      </c>
      <c r="D207" s="54">
        <v>40000</v>
      </c>
      <c r="E207" s="55">
        <f>+D207*C207</f>
        <v>120000</v>
      </c>
    </row>
    <row r="208" spans="1:5" s="57" customFormat="1" ht="22.8" hidden="1" x14ac:dyDescent="0.3">
      <c r="A208" s="9" t="s">
        <v>204</v>
      </c>
      <c r="B208" s="53" t="s">
        <v>346</v>
      </c>
      <c r="C208" s="7"/>
      <c r="D208" s="58"/>
      <c r="E208" s="102"/>
    </row>
    <row r="209" spans="1:5" s="57" customFormat="1" ht="22.8" hidden="1" x14ac:dyDescent="0.3">
      <c r="A209" s="9" t="s">
        <v>206</v>
      </c>
      <c r="B209" s="53" t="s">
        <v>346</v>
      </c>
      <c r="C209" s="7"/>
      <c r="D209" s="54"/>
      <c r="E209" s="55"/>
    </row>
    <row r="210" spans="1:5" s="57" customFormat="1" ht="22.8" hidden="1" x14ac:dyDescent="0.3">
      <c r="A210" s="9" t="s">
        <v>207</v>
      </c>
      <c r="B210" s="53" t="s">
        <v>349</v>
      </c>
      <c r="C210" s="7"/>
      <c r="D210" s="54"/>
      <c r="E210" s="55"/>
    </row>
    <row r="211" spans="1:5" s="57" customFormat="1" ht="22.8" hidden="1" x14ac:dyDescent="0.3">
      <c r="A211" s="9" t="s">
        <v>208</v>
      </c>
      <c r="B211" s="53" t="s">
        <v>349</v>
      </c>
      <c r="C211" s="7"/>
      <c r="D211" s="54"/>
      <c r="E211" s="55"/>
    </row>
    <row r="212" spans="1:5" s="57" customFormat="1" ht="22.8" hidden="1" x14ac:dyDescent="0.3">
      <c r="A212" s="9" t="s">
        <v>209</v>
      </c>
      <c r="B212" s="53" t="s">
        <v>349</v>
      </c>
      <c r="C212" s="7"/>
      <c r="D212" s="54"/>
      <c r="E212" s="55"/>
    </row>
    <row r="213" spans="1:5" s="57" customFormat="1" ht="22.8" hidden="1" x14ac:dyDescent="0.3">
      <c r="A213" s="9" t="s">
        <v>210</v>
      </c>
      <c r="B213" s="53" t="s">
        <v>346</v>
      </c>
      <c r="C213" s="7"/>
      <c r="D213" s="54"/>
      <c r="E213" s="55"/>
    </row>
    <row r="214" spans="1:5" s="57" customFormat="1" ht="22.8" hidden="1" x14ac:dyDescent="0.3">
      <c r="A214" s="35" t="s">
        <v>211</v>
      </c>
      <c r="B214" s="53" t="s">
        <v>349</v>
      </c>
      <c r="C214" s="7"/>
      <c r="D214" s="54"/>
      <c r="E214" s="55"/>
    </row>
    <row r="215" spans="1:5" s="57" customFormat="1" ht="22.8" hidden="1" x14ac:dyDescent="0.3">
      <c r="A215" s="9" t="s">
        <v>212</v>
      </c>
      <c r="B215" s="53" t="s">
        <v>346</v>
      </c>
      <c r="C215" s="7"/>
      <c r="D215" s="54"/>
      <c r="E215" s="55"/>
    </row>
    <row r="216" spans="1:5" s="57" customFormat="1" ht="22.8" hidden="1" x14ac:dyDescent="0.3">
      <c r="A216" s="9" t="s">
        <v>213</v>
      </c>
      <c r="B216" s="53" t="s">
        <v>346</v>
      </c>
      <c r="C216" s="7"/>
      <c r="D216" s="54"/>
      <c r="E216" s="55"/>
    </row>
    <row r="217" spans="1:5" s="57" customFormat="1" ht="22.8" hidden="1" x14ac:dyDescent="0.3">
      <c r="A217" s="9" t="s">
        <v>214</v>
      </c>
      <c r="B217" s="53" t="s">
        <v>349</v>
      </c>
      <c r="C217" s="7"/>
      <c r="D217" s="54"/>
      <c r="E217" s="55"/>
    </row>
    <row r="218" spans="1:5" s="57" customFormat="1" ht="22.8" hidden="1" x14ac:dyDescent="0.3">
      <c r="A218" s="9" t="s">
        <v>216</v>
      </c>
      <c r="B218" s="53" t="s">
        <v>349</v>
      </c>
      <c r="C218" s="7"/>
      <c r="D218" s="54"/>
      <c r="E218" s="55"/>
    </row>
    <row r="219" spans="1:5" s="57" customFormat="1" ht="22.8" hidden="1" x14ac:dyDescent="0.3">
      <c r="A219" s="16" t="s">
        <v>217</v>
      </c>
      <c r="B219" s="53" t="s">
        <v>346</v>
      </c>
      <c r="C219" s="7"/>
      <c r="D219" s="54"/>
      <c r="E219" s="55"/>
    </row>
    <row r="220" spans="1:5" s="57" customFormat="1" ht="22.8" hidden="1" x14ac:dyDescent="0.3">
      <c r="A220" s="16" t="s">
        <v>218</v>
      </c>
      <c r="B220" s="53" t="s">
        <v>349</v>
      </c>
      <c r="C220" s="7"/>
      <c r="D220" s="54"/>
      <c r="E220" s="55"/>
    </row>
    <row r="221" spans="1:5" s="57" customFormat="1" ht="22.8" x14ac:dyDescent="0.3">
      <c r="A221" s="16" t="s">
        <v>219</v>
      </c>
      <c r="B221" s="73" t="s">
        <v>346</v>
      </c>
      <c r="C221" s="80">
        <v>0.8</v>
      </c>
      <c r="D221" s="54">
        <v>45000</v>
      </c>
      <c r="E221" s="55">
        <f>+D221*C221</f>
        <v>36000</v>
      </c>
    </row>
    <row r="222" spans="1:5" s="57" customFormat="1" ht="22.8" hidden="1" x14ac:dyDescent="0.3">
      <c r="A222" s="16" t="s">
        <v>220</v>
      </c>
      <c r="B222" s="53" t="s">
        <v>349</v>
      </c>
      <c r="C222" s="7"/>
      <c r="D222" s="54"/>
      <c r="E222" s="55"/>
    </row>
    <row r="223" spans="1:5" s="57" customFormat="1" ht="22.8" hidden="1" x14ac:dyDescent="0.3">
      <c r="A223" s="9" t="s">
        <v>221</v>
      </c>
      <c r="B223" s="53" t="s">
        <v>346</v>
      </c>
      <c r="C223" s="7"/>
      <c r="D223" s="54"/>
      <c r="E223" s="55"/>
    </row>
    <row r="224" spans="1:5" s="57" customFormat="1" ht="22.8" hidden="1" x14ac:dyDescent="0.3">
      <c r="A224" s="9" t="s">
        <v>222</v>
      </c>
      <c r="B224" s="53" t="s">
        <v>346</v>
      </c>
      <c r="C224" s="7"/>
      <c r="D224" s="54"/>
      <c r="E224" s="55"/>
    </row>
    <row r="225" spans="1:5" s="57" customFormat="1" ht="22.8" hidden="1" x14ac:dyDescent="0.3">
      <c r="A225" s="16" t="s">
        <v>223</v>
      </c>
      <c r="B225" s="53" t="s">
        <v>349</v>
      </c>
      <c r="C225" s="7"/>
      <c r="D225" s="54"/>
      <c r="E225" s="55"/>
    </row>
    <row r="226" spans="1:5" s="57" customFormat="1" ht="22.8" hidden="1" x14ac:dyDescent="0.3">
      <c r="A226" s="16" t="s">
        <v>224</v>
      </c>
      <c r="B226" s="53" t="s">
        <v>349</v>
      </c>
      <c r="C226" s="7"/>
      <c r="D226" s="54"/>
      <c r="E226" s="55"/>
    </row>
    <row r="227" spans="1:5" s="57" customFormat="1" ht="22.8" hidden="1" x14ac:dyDescent="0.3">
      <c r="A227" s="11" t="s">
        <v>225</v>
      </c>
      <c r="B227" s="53" t="s">
        <v>346</v>
      </c>
      <c r="C227" s="7"/>
      <c r="D227" s="54"/>
      <c r="E227" s="55"/>
    </row>
    <row r="228" spans="1:5" s="57" customFormat="1" ht="22.8" hidden="1" x14ac:dyDescent="0.3">
      <c r="A228" s="12" t="s">
        <v>226</v>
      </c>
      <c r="B228" s="53" t="s">
        <v>352</v>
      </c>
      <c r="C228" s="7"/>
      <c r="D228" s="54"/>
      <c r="E228" s="55"/>
    </row>
    <row r="229" spans="1:5" s="57" customFormat="1" ht="22.8" hidden="1" x14ac:dyDescent="0.3">
      <c r="A229" s="11" t="s">
        <v>227</v>
      </c>
      <c r="B229" s="53" t="s">
        <v>346</v>
      </c>
      <c r="C229" s="7"/>
      <c r="D229" s="54"/>
      <c r="E229" s="55"/>
    </row>
    <row r="230" spans="1:5" s="57" customFormat="1" ht="22.8" hidden="1" x14ac:dyDescent="0.3">
      <c r="A230" s="11" t="s">
        <v>228</v>
      </c>
      <c r="B230" s="53" t="s">
        <v>355</v>
      </c>
      <c r="C230" s="7"/>
      <c r="D230" s="54"/>
      <c r="E230" s="55"/>
    </row>
    <row r="231" spans="1:5" s="57" customFormat="1" ht="22.8" hidden="1" x14ac:dyDescent="0.3">
      <c r="A231" s="9" t="s">
        <v>360</v>
      </c>
      <c r="B231" s="53" t="s">
        <v>346</v>
      </c>
      <c r="C231" s="7"/>
      <c r="D231" s="54"/>
      <c r="E231" s="55"/>
    </row>
    <row r="232" spans="1:5" s="57" customFormat="1" ht="22.8" hidden="1" x14ac:dyDescent="0.3">
      <c r="A232" s="34" t="s">
        <v>229</v>
      </c>
      <c r="B232" s="53" t="s">
        <v>346</v>
      </c>
      <c r="C232" s="7"/>
      <c r="D232" s="54"/>
      <c r="E232" s="55"/>
    </row>
    <row r="233" spans="1:5" s="57" customFormat="1" ht="22.8" hidden="1" x14ac:dyDescent="0.3">
      <c r="A233" s="9" t="s">
        <v>230</v>
      </c>
      <c r="B233" s="53" t="s">
        <v>346</v>
      </c>
      <c r="C233" s="7"/>
      <c r="D233" s="54"/>
      <c r="E233" s="55"/>
    </row>
    <row r="234" spans="1:5" s="57" customFormat="1" ht="22.8" hidden="1" x14ac:dyDescent="0.3">
      <c r="A234" s="9" t="s">
        <v>231</v>
      </c>
      <c r="B234" s="53" t="s">
        <v>348</v>
      </c>
      <c r="C234" s="7"/>
      <c r="D234" s="54"/>
      <c r="E234" s="55"/>
    </row>
    <row r="235" spans="1:5" s="57" customFormat="1" ht="22.8" hidden="1" x14ac:dyDescent="0.3">
      <c r="A235" s="13" t="s">
        <v>232</v>
      </c>
      <c r="B235" s="53" t="s">
        <v>352</v>
      </c>
      <c r="C235" s="7"/>
      <c r="D235" s="54"/>
      <c r="E235" s="55"/>
    </row>
    <row r="236" spans="1:5" s="57" customFormat="1" ht="22.8" hidden="1" x14ac:dyDescent="0.3">
      <c r="A236" s="13" t="s">
        <v>233</v>
      </c>
      <c r="B236" s="53" t="s">
        <v>352</v>
      </c>
      <c r="C236" s="7"/>
      <c r="D236" s="54"/>
      <c r="E236" s="55"/>
    </row>
    <row r="237" spans="1:5" s="57" customFormat="1" ht="22.8" hidden="1" x14ac:dyDescent="0.3">
      <c r="A237" s="32" t="s">
        <v>234</v>
      </c>
      <c r="B237" s="53" t="s">
        <v>349</v>
      </c>
      <c r="C237" s="7"/>
      <c r="D237" s="54"/>
      <c r="E237" s="55"/>
    </row>
    <row r="238" spans="1:5" s="57" customFormat="1" ht="22.8" hidden="1" x14ac:dyDescent="0.3">
      <c r="A238" s="9" t="s">
        <v>235</v>
      </c>
      <c r="B238" s="53" t="s">
        <v>346</v>
      </c>
      <c r="C238" s="7"/>
      <c r="D238" s="54"/>
      <c r="E238" s="55"/>
    </row>
    <row r="239" spans="1:5" s="57" customFormat="1" ht="22.8" hidden="1" x14ac:dyDescent="0.3">
      <c r="A239" s="9" t="s">
        <v>236</v>
      </c>
      <c r="B239" s="53" t="s">
        <v>349</v>
      </c>
      <c r="C239" s="7"/>
      <c r="D239" s="54"/>
      <c r="E239" s="55"/>
    </row>
    <row r="240" spans="1:5" s="57" customFormat="1" ht="22.8" hidden="1" x14ac:dyDescent="0.3">
      <c r="A240" s="9" t="s">
        <v>237</v>
      </c>
      <c r="B240" s="53" t="s">
        <v>346</v>
      </c>
      <c r="C240" s="15"/>
      <c r="D240" s="54"/>
      <c r="E240" s="55"/>
    </row>
    <row r="241" spans="1:5" s="57" customFormat="1" ht="22.8" hidden="1" x14ac:dyDescent="0.3">
      <c r="A241" s="32" t="s">
        <v>238</v>
      </c>
      <c r="B241" s="53" t="s">
        <v>349</v>
      </c>
      <c r="C241" s="7"/>
      <c r="D241" s="54"/>
      <c r="E241" s="55"/>
    </row>
    <row r="242" spans="1:5" s="57" customFormat="1" ht="22.8" hidden="1" x14ac:dyDescent="0.3">
      <c r="A242" s="9" t="s">
        <v>239</v>
      </c>
      <c r="B242" s="53" t="s">
        <v>349</v>
      </c>
      <c r="C242" s="15"/>
      <c r="D242" s="54"/>
      <c r="E242" s="55"/>
    </row>
    <row r="243" spans="1:5" s="57" customFormat="1" ht="22.8" x14ac:dyDescent="0.3">
      <c r="A243" s="21" t="s">
        <v>240</v>
      </c>
      <c r="B243" s="73" t="s">
        <v>346</v>
      </c>
      <c r="C243" s="74">
        <v>2</v>
      </c>
      <c r="D243" s="54">
        <v>14000</v>
      </c>
      <c r="E243" s="55">
        <f>+D243*C243</f>
        <v>28000</v>
      </c>
    </row>
    <row r="244" spans="1:5" s="57" customFormat="1" ht="22.8" hidden="1" x14ac:dyDescent="0.3">
      <c r="A244" s="11" t="s">
        <v>241</v>
      </c>
      <c r="B244" s="53" t="s">
        <v>350</v>
      </c>
      <c r="C244" s="7"/>
      <c r="D244" s="54"/>
      <c r="E244" s="55"/>
    </row>
    <row r="245" spans="1:5" s="57" customFormat="1" ht="22.8" x14ac:dyDescent="0.3">
      <c r="A245" s="21" t="s">
        <v>242</v>
      </c>
      <c r="B245" s="73" t="s">
        <v>346</v>
      </c>
      <c r="C245" s="74">
        <v>50</v>
      </c>
      <c r="D245" s="54">
        <v>40000</v>
      </c>
      <c r="E245" s="55">
        <f t="shared" ref="E245:E246" si="4">+D245*C245</f>
        <v>2000000</v>
      </c>
    </row>
    <row r="246" spans="1:5" s="57" customFormat="1" ht="22.8" x14ac:dyDescent="0.3">
      <c r="A246" s="21" t="s">
        <v>243</v>
      </c>
      <c r="B246" s="73" t="s">
        <v>346</v>
      </c>
      <c r="C246" s="74">
        <v>12</v>
      </c>
      <c r="D246" s="54">
        <v>35000</v>
      </c>
      <c r="E246" s="55">
        <f t="shared" si="4"/>
        <v>420000</v>
      </c>
    </row>
    <row r="247" spans="1:5" s="57" customFormat="1" ht="22.8" hidden="1" x14ac:dyDescent="0.3">
      <c r="A247" s="9" t="s">
        <v>244</v>
      </c>
      <c r="B247" s="53" t="s">
        <v>348</v>
      </c>
      <c r="C247" s="7"/>
      <c r="D247" s="54"/>
      <c r="E247" s="55"/>
    </row>
    <row r="248" spans="1:5" s="57" customFormat="1" ht="22.8" hidden="1" x14ac:dyDescent="0.3">
      <c r="A248" s="9" t="s">
        <v>245</v>
      </c>
      <c r="B248" s="53" t="s">
        <v>350</v>
      </c>
      <c r="C248" s="7"/>
      <c r="D248" s="54"/>
      <c r="E248" s="55"/>
    </row>
    <row r="249" spans="1:5" s="57" customFormat="1" ht="22.8" hidden="1" x14ac:dyDescent="0.3">
      <c r="A249" s="9" t="s">
        <v>246</v>
      </c>
      <c r="B249" s="53" t="s">
        <v>346</v>
      </c>
      <c r="C249" s="7"/>
      <c r="D249" s="54"/>
      <c r="E249" s="55"/>
    </row>
    <row r="250" spans="1:5" s="57" customFormat="1" ht="22.8" hidden="1" x14ac:dyDescent="0.3">
      <c r="A250" s="16" t="s">
        <v>247</v>
      </c>
      <c r="B250" s="53" t="s">
        <v>346</v>
      </c>
      <c r="C250" s="7"/>
      <c r="D250" s="54"/>
      <c r="E250" s="55"/>
    </row>
    <row r="251" spans="1:5" s="57" customFormat="1" ht="22.8" x14ac:dyDescent="0.3">
      <c r="A251" s="21" t="s">
        <v>248</v>
      </c>
      <c r="B251" s="73" t="s">
        <v>346</v>
      </c>
      <c r="C251" s="74">
        <v>2</v>
      </c>
      <c r="D251" s="54">
        <v>55000</v>
      </c>
      <c r="E251" s="55">
        <f>+D251*C251</f>
        <v>110000</v>
      </c>
    </row>
    <row r="252" spans="1:5" s="57" customFormat="1" ht="22.8" hidden="1" x14ac:dyDescent="0.3">
      <c r="A252" s="21" t="s">
        <v>249</v>
      </c>
      <c r="B252" s="53" t="s">
        <v>346</v>
      </c>
      <c r="C252" s="7"/>
      <c r="D252" s="54"/>
      <c r="E252" s="55"/>
    </row>
    <row r="253" spans="1:5" s="57" customFormat="1" ht="22.8" x14ac:dyDescent="0.3">
      <c r="A253" s="21" t="s">
        <v>250</v>
      </c>
      <c r="B253" s="73" t="s">
        <v>346</v>
      </c>
      <c r="C253" s="74">
        <v>91</v>
      </c>
      <c r="D253" s="54">
        <v>38000</v>
      </c>
      <c r="E253" s="55">
        <f t="shared" ref="E253:E254" si="5">+D253*C253</f>
        <v>3458000</v>
      </c>
    </row>
    <row r="254" spans="1:5" s="57" customFormat="1" ht="22.8" x14ac:dyDescent="0.3">
      <c r="A254" s="21" t="s">
        <v>251</v>
      </c>
      <c r="B254" s="73" t="s">
        <v>346</v>
      </c>
      <c r="C254" s="74">
        <v>4</v>
      </c>
      <c r="D254" s="54">
        <v>33000</v>
      </c>
      <c r="E254" s="55">
        <f t="shared" si="5"/>
        <v>132000</v>
      </c>
    </row>
    <row r="255" spans="1:5" s="57" customFormat="1" ht="22.8" hidden="1" x14ac:dyDescent="0.3">
      <c r="A255" s="9" t="s">
        <v>252</v>
      </c>
      <c r="B255" s="53" t="s">
        <v>348</v>
      </c>
      <c r="C255" s="7"/>
      <c r="D255" s="54"/>
      <c r="E255" s="55"/>
    </row>
    <row r="256" spans="1:5" s="57" customFormat="1" ht="22.8" hidden="1" x14ac:dyDescent="0.3">
      <c r="A256" s="9" t="s">
        <v>253</v>
      </c>
      <c r="B256" s="53" t="s">
        <v>350</v>
      </c>
      <c r="C256" s="7"/>
      <c r="D256" s="54"/>
      <c r="E256" s="55"/>
    </row>
    <row r="257" spans="1:5" s="57" customFormat="1" ht="22.8" x14ac:dyDescent="0.3">
      <c r="A257" s="21" t="s">
        <v>254</v>
      </c>
      <c r="B257" s="73" t="s">
        <v>346</v>
      </c>
      <c r="C257" s="74">
        <v>38</v>
      </c>
      <c r="D257" s="54">
        <v>20000</v>
      </c>
      <c r="E257" s="55">
        <f>+D257*C257</f>
        <v>760000</v>
      </c>
    </row>
    <row r="258" spans="1:5" s="57" customFormat="1" ht="22.8" hidden="1" x14ac:dyDescent="0.3">
      <c r="A258" s="9" t="s">
        <v>255</v>
      </c>
      <c r="B258" s="53" t="s">
        <v>346</v>
      </c>
      <c r="C258" s="7"/>
      <c r="D258" s="54"/>
      <c r="E258" s="55"/>
    </row>
    <row r="259" spans="1:5" s="57" customFormat="1" ht="22.8" hidden="1" x14ac:dyDescent="0.3">
      <c r="A259" s="9" t="s">
        <v>256</v>
      </c>
      <c r="B259" s="53" t="s">
        <v>348</v>
      </c>
      <c r="C259" s="7"/>
      <c r="D259" s="54"/>
      <c r="E259" s="55"/>
    </row>
    <row r="260" spans="1:5" s="57" customFormat="1" ht="22.8" x14ac:dyDescent="0.3">
      <c r="A260" s="21" t="s">
        <v>257</v>
      </c>
      <c r="B260" s="73" t="s">
        <v>346</v>
      </c>
      <c r="C260" s="80">
        <v>1.3</v>
      </c>
      <c r="D260" s="54">
        <v>28000</v>
      </c>
      <c r="E260" s="55">
        <f>+D260*C260</f>
        <v>36400</v>
      </c>
    </row>
    <row r="261" spans="1:5" s="57" customFormat="1" ht="22.8" hidden="1" x14ac:dyDescent="0.3">
      <c r="A261" s="13" t="s">
        <v>258</v>
      </c>
      <c r="B261" s="53" t="s">
        <v>346</v>
      </c>
      <c r="C261" s="7"/>
      <c r="D261" s="54"/>
      <c r="E261" s="55"/>
    </row>
    <row r="262" spans="1:5" s="57" customFormat="1" ht="22.8" hidden="1" x14ac:dyDescent="0.3">
      <c r="A262" s="9" t="s">
        <v>259</v>
      </c>
      <c r="B262" s="53" t="s">
        <v>346</v>
      </c>
      <c r="C262" s="7"/>
      <c r="D262" s="54"/>
      <c r="E262" s="55"/>
    </row>
    <row r="263" spans="1:5" s="57" customFormat="1" ht="22.8" hidden="1" x14ac:dyDescent="0.3">
      <c r="A263" s="11" t="s">
        <v>260</v>
      </c>
      <c r="B263" s="53" t="s">
        <v>346</v>
      </c>
      <c r="C263" s="7"/>
      <c r="D263" s="54"/>
      <c r="E263" s="55"/>
    </row>
    <row r="264" spans="1:5" s="57" customFormat="1" ht="22.8" hidden="1" x14ac:dyDescent="0.3">
      <c r="A264" s="11" t="s">
        <v>261</v>
      </c>
      <c r="B264" s="53" t="s">
        <v>346</v>
      </c>
      <c r="C264" s="7"/>
      <c r="D264" s="54"/>
      <c r="E264" s="55"/>
    </row>
    <row r="265" spans="1:5" s="57" customFormat="1" ht="22.8" hidden="1" x14ac:dyDescent="0.3">
      <c r="A265" s="9" t="s">
        <v>262</v>
      </c>
      <c r="B265" s="53" t="s">
        <v>349</v>
      </c>
      <c r="C265" s="7"/>
      <c r="D265" s="54"/>
      <c r="E265" s="111"/>
    </row>
    <row r="266" spans="1:5" s="57" customFormat="1" ht="22.8" hidden="1" x14ac:dyDescent="0.3">
      <c r="A266" s="9" t="s">
        <v>263</v>
      </c>
      <c r="B266" s="53" t="s">
        <v>349</v>
      </c>
      <c r="C266" s="7"/>
      <c r="D266" s="54"/>
      <c r="E266" s="111"/>
    </row>
    <row r="267" spans="1:5" s="57" customFormat="1" ht="22.8" x14ac:dyDescent="0.3">
      <c r="A267" s="21" t="s">
        <v>264</v>
      </c>
      <c r="B267" s="73" t="s">
        <v>346</v>
      </c>
      <c r="C267" s="74">
        <v>2</v>
      </c>
      <c r="D267" s="54">
        <v>35000</v>
      </c>
      <c r="E267" s="55">
        <f>+D267*C267</f>
        <v>70000</v>
      </c>
    </row>
    <row r="268" spans="1:5" s="57" customFormat="1" ht="22.8" hidden="1" x14ac:dyDescent="0.3">
      <c r="A268" s="9" t="s">
        <v>265</v>
      </c>
      <c r="B268" s="53"/>
      <c r="C268" s="7"/>
      <c r="D268" s="54"/>
      <c r="E268" s="55"/>
    </row>
    <row r="269" spans="1:5" s="57" customFormat="1" ht="22.8" hidden="1" x14ac:dyDescent="0.3">
      <c r="A269" s="9" t="s">
        <v>266</v>
      </c>
      <c r="B269" s="53" t="s">
        <v>352</v>
      </c>
      <c r="C269" s="7"/>
      <c r="D269" s="54"/>
      <c r="E269" s="55"/>
    </row>
    <row r="270" spans="1:5" s="57" customFormat="1" ht="22.8" hidden="1" x14ac:dyDescent="0.3">
      <c r="A270" s="9" t="s">
        <v>267</v>
      </c>
      <c r="B270" s="53" t="s">
        <v>346</v>
      </c>
      <c r="C270" s="7"/>
      <c r="D270" s="54"/>
      <c r="E270" s="55"/>
    </row>
    <row r="271" spans="1:5" s="57" customFormat="1" ht="22.8" hidden="1" x14ac:dyDescent="0.3">
      <c r="A271" s="9" t="s">
        <v>268</v>
      </c>
      <c r="B271" s="53" t="s">
        <v>351</v>
      </c>
      <c r="C271" s="7"/>
      <c r="D271" s="54"/>
      <c r="E271" s="55"/>
    </row>
    <row r="272" spans="1:5" s="57" customFormat="1" ht="22.8" hidden="1" x14ac:dyDescent="0.3">
      <c r="A272" s="32" t="s">
        <v>269</v>
      </c>
      <c r="B272" s="53" t="s">
        <v>349</v>
      </c>
      <c r="C272" s="7"/>
      <c r="D272" s="54"/>
      <c r="E272" s="55"/>
    </row>
    <row r="273" spans="1:5" s="57" customFormat="1" ht="22.8" hidden="1" x14ac:dyDescent="0.3">
      <c r="A273" s="9" t="s">
        <v>270</v>
      </c>
      <c r="B273" s="53" t="s">
        <v>349</v>
      </c>
      <c r="C273" s="7"/>
      <c r="D273" s="54"/>
      <c r="E273" s="55"/>
    </row>
    <row r="274" spans="1:5" s="57" customFormat="1" ht="22.8" hidden="1" x14ac:dyDescent="0.3">
      <c r="A274" s="32" t="s">
        <v>271</v>
      </c>
      <c r="B274" s="53" t="s">
        <v>349</v>
      </c>
      <c r="C274" s="7"/>
      <c r="D274" s="54"/>
      <c r="E274" s="55"/>
    </row>
    <row r="275" spans="1:5" s="57" customFormat="1" ht="22.8" hidden="1" x14ac:dyDescent="0.3">
      <c r="A275" s="11" t="s">
        <v>272</v>
      </c>
      <c r="B275" s="53" t="s">
        <v>346</v>
      </c>
      <c r="C275" s="7"/>
      <c r="D275" s="54"/>
      <c r="E275" s="55"/>
    </row>
    <row r="276" spans="1:5" s="57" customFormat="1" ht="22.8" hidden="1" x14ac:dyDescent="0.3">
      <c r="A276" s="32" t="s">
        <v>273</v>
      </c>
      <c r="B276" s="53" t="s">
        <v>349</v>
      </c>
      <c r="C276" s="7"/>
      <c r="D276" s="54"/>
      <c r="E276" s="55"/>
    </row>
    <row r="277" spans="1:5" s="57" customFormat="1" ht="22.8" hidden="1" x14ac:dyDescent="0.3">
      <c r="A277" s="12" t="s">
        <v>274</v>
      </c>
      <c r="B277" s="53" t="s">
        <v>346</v>
      </c>
      <c r="C277" s="15"/>
      <c r="D277" s="54"/>
      <c r="E277" s="55"/>
    </row>
    <row r="278" spans="1:5" s="57" customFormat="1" ht="22.8" hidden="1" x14ac:dyDescent="0.3">
      <c r="A278" s="16" t="s">
        <v>275</v>
      </c>
      <c r="B278" s="53" t="s">
        <v>352</v>
      </c>
      <c r="C278" s="7"/>
      <c r="D278" s="54"/>
      <c r="E278" s="55"/>
    </row>
    <row r="279" spans="1:5" s="57" customFormat="1" ht="22.8" hidden="1" x14ac:dyDescent="0.3">
      <c r="A279" s="16" t="s">
        <v>276</v>
      </c>
      <c r="B279" s="53" t="s">
        <v>350</v>
      </c>
      <c r="C279" s="7"/>
      <c r="D279" s="54"/>
      <c r="E279" s="55"/>
    </row>
    <row r="280" spans="1:5" s="57" customFormat="1" ht="22.8" hidden="1" x14ac:dyDescent="0.3">
      <c r="A280" s="16" t="s">
        <v>277</v>
      </c>
      <c r="B280" s="53" t="s">
        <v>350</v>
      </c>
      <c r="C280" s="7"/>
      <c r="D280" s="54"/>
      <c r="E280" s="55"/>
    </row>
    <row r="281" spans="1:5" s="57" customFormat="1" ht="22.8" hidden="1" x14ac:dyDescent="0.3">
      <c r="A281" s="9" t="s">
        <v>278</v>
      </c>
      <c r="B281" s="53" t="s">
        <v>346</v>
      </c>
      <c r="C281" s="7"/>
      <c r="D281" s="54"/>
      <c r="E281" s="55"/>
    </row>
    <row r="282" spans="1:5" s="57" customFormat="1" ht="22.8" hidden="1" x14ac:dyDescent="0.3">
      <c r="A282" s="16" t="s">
        <v>279</v>
      </c>
      <c r="B282" s="53" t="s">
        <v>349</v>
      </c>
      <c r="C282" s="7"/>
      <c r="D282" s="54"/>
      <c r="E282" s="55"/>
    </row>
    <row r="283" spans="1:5" s="57" customFormat="1" ht="22.8" hidden="1" x14ac:dyDescent="0.3">
      <c r="A283" s="9" t="s">
        <v>280</v>
      </c>
      <c r="B283" s="53" t="s">
        <v>346</v>
      </c>
      <c r="C283" s="7"/>
      <c r="D283" s="54"/>
      <c r="E283" s="55"/>
    </row>
    <row r="284" spans="1:5" s="57" customFormat="1" ht="22.8" hidden="1" x14ac:dyDescent="0.3">
      <c r="A284" s="9" t="s">
        <v>281</v>
      </c>
      <c r="B284" s="53" t="s">
        <v>346</v>
      </c>
      <c r="C284" s="7"/>
      <c r="D284" s="54"/>
      <c r="E284" s="55"/>
    </row>
    <row r="285" spans="1:5" s="57" customFormat="1" ht="22.8" hidden="1" x14ac:dyDescent="0.3">
      <c r="A285" s="16" t="s">
        <v>282</v>
      </c>
      <c r="B285" s="53" t="s">
        <v>350</v>
      </c>
      <c r="C285" s="7"/>
      <c r="D285" s="54"/>
      <c r="E285" s="55"/>
    </row>
    <row r="286" spans="1:5" s="57" customFormat="1" ht="22.8" hidden="1" x14ac:dyDescent="0.3">
      <c r="A286" s="24" t="s">
        <v>283</v>
      </c>
      <c r="B286" s="53" t="s">
        <v>346</v>
      </c>
      <c r="C286" s="7"/>
      <c r="D286" s="54"/>
      <c r="E286" s="55"/>
    </row>
    <row r="287" spans="1:5" s="57" customFormat="1" ht="22.8" hidden="1" x14ac:dyDescent="0.3">
      <c r="A287" s="9" t="s">
        <v>284</v>
      </c>
      <c r="B287" s="53" t="s">
        <v>346</v>
      </c>
      <c r="C287" s="7"/>
      <c r="D287" s="54"/>
      <c r="E287" s="55"/>
    </row>
    <row r="288" spans="1:5" s="57" customFormat="1" ht="22.8" hidden="1" x14ac:dyDescent="0.3">
      <c r="A288" s="13" t="s">
        <v>285</v>
      </c>
      <c r="B288" s="53" t="s">
        <v>347</v>
      </c>
      <c r="C288" s="7"/>
      <c r="D288" s="54"/>
      <c r="E288" s="55"/>
    </row>
    <row r="289" spans="1:5" s="57" customFormat="1" ht="22.8" hidden="1" x14ac:dyDescent="0.3">
      <c r="A289" s="12" t="s">
        <v>286</v>
      </c>
      <c r="B289" s="53" t="s">
        <v>346</v>
      </c>
      <c r="C289" s="7"/>
      <c r="D289" s="54"/>
      <c r="E289" s="55"/>
    </row>
    <row r="290" spans="1:5" s="57" customFormat="1" ht="22.8" hidden="1" x14ac:dyDescent="0.3">
      <c r="A290" s="16" t="s">
        <v>287</v>
      </c>
      <c r="B290" s="53" t="s">
        <v>349</v>
      </c>
      <c r="C290" s="7"/>
      <c r="D290" s="54"/>
      <c r="E290" s="55"/>
    </row>
    <row r="291" spans="1:5" s="57" customFormat="1" ht="22.8" hidden="1" x14ac:dyDescent="0.3">
      <c r="A291" s="13" t="s">
        <v>288</v>
      </c>
      <c r="B291" s="53" t="s">
        <v>349</v>
      </c>
      <c r="C291" s="7"/>
      <c r="D291" s="54"/>
      <c r="E291" s="55"/>
    </row>
    <row r="292" spans="1:5" s="57" customFormat="1" ht="22.8" hidden="1" x14ac:dyDescent="0.3">
      <c r="A292" s="9" t="s">
        <v>289</v>
      </c>
      <c r="B292" s="53" t="s">
        <v>346</v>
      </c>
      <c r="C292" s="7"/>
      <c r="D292" s="54"/>
      <c r="E292" s="55"/>
    </row>
    <row r="293" spans="1:5" s="57" customFormat="1" ht="22.8" hidden="1" x14ac:dyDescent="0.3">
      <c r="A293" s="16" t="s">
        <v>290</v>
      </c>
      <c r="B293" s="53" t="s">
        <v>352</v>
      </c>
      <c r="C293" s="7"/>
      <c r="D293" s="54"/>
      <c r="E293" s="55"/>
    </row>
    <row r="294" spans="1:5" s="57" customFormat="1" ht="22.8" hidden="1" x14ac:dyDescent="0.3">
      <c r="A294" s="12" t="s">
        <v>291</v>
      </c>
      <c r="B294" s="53" t="s">
        <v>346</v>
      </c>
      <c r="C294" s="7"/>
      <c r="D294" s="54"/>
      <c r="E294" s="55"/>
    </row>
    <row r="295" spans="1:5" s="57" customFormat="1" ht="22.8" hidden="1" x14ac:dyDescent="0.3">
      <c r="A295" s="9" t="s">
        <v>292</v>
      </c>
      <c r="B295" s="53" t="s">
        <v>346</v>
      </c>
      <c r="C295" s="7"/>
      <c r="D295" s="54"/>
      <c r="E295" s="55"/>
    </row>
    <row r="296" spans="1:5" s="57" customFormat="1" ht="22.8" hidden="1" x14ac:dyDescent="0.3">
      <c r="A296" s="11" t="s">
        <v>293</v>
      </c>
      <c r="B296" s="53" t="s">
        <v>346</v>
      </c>
      <c r="C296" s="7"/>
      <c r="D296" s="54"/>
      <c r="E296" s="55"/>
    </row>
    <row r="297" spans="1:5" s="57" customFormat="1" ht="22.8" hidden="1" x14ac:dyDescent="0.3">
      <c r="A297" s="9" t="s">
        <v>294</v>
      </c>
      <c r="B297" s="53" t="s">
        <v>346</v>
      </c>
      <c r="C297" s="7"/>
      <c r="D297" s="54"/>
      <c r="E297" s="55"/>
    </row>
    <row r="298" spans="1:5" s="57" customFormat="1" ht="22.8" hidden="1" x14ac:dyDescent="0.3">
      <c r="A298" s="12" t="s">
        <v>295</v>
      </c>
      <c r="B298" s="53" t="s">
        <v>346</v>
      </c>
      <c r="C298" s="7"/>
      <c r="D298" s="58"/>
      <c r="E298" s="102"/>
    </row>
    <row r="299" spans="1:5" s="57" customFormat="1" ht="22.8" hidden="1" x14ac:dyDescent="0.3">
      <c r="A299" s="12" t="s">
        <v>296</v>
      </c>
      <c r="B299" s="53" t="s">
        <v>346</v>
      </c>
      <c r="C299" s="7"/>
      <c r="D299" s="54"/>
      <c r="E299" s="55"/>
    </row>
    <row r="300" spans="1:5" s="57" customFormat="1" ht="22.8" hidden="1" x14ac:dyDescent="0.3">
      <c r="A300" s="9" t="s">
        <v>297</v>
      </c>
      <c r="B300" s="53" t="s">
        <v>346</v>
      </c>
      <c r="C300" s="7"/>
      <c r="D300" s="54"/>
      <c r="E300" s="55"/>
    </row>
    <row r="301" spans="1:5" s="57" customFormat="1" ht="22.8" hidden="1" x14ac:dyDescent="0.3">
      <c r="A301" s="9" t="s">
        <v>298</v>
      </c>
      <c r="B301" s="53" t="s">
        <v>353</v>
      </c>
      <c r="C301" s="7"/>
      <c r="D301" s="54"/>
      <c r="E301" s="55"/>
    </row>
    <row r="302" spans="1:5" s="57" customFormat="1" ht="22.8" hidden="1" x14ac:dyDescent="0.3">
      <c r="A302" s="9" t="s">
        <v>299</v>
      </c>
      <c r="B302" s="53" t="s">
        <v>349</v>
      </c>
      <c r="C302" s="7"/>
      <c r="D302" s="54"/>
      <c r="E302" s="55"/>
    </row>
    <row r="303" spans="1:5" s="57" customFormat="1" ht="22.8" hidden="1" x14ac:dyDescent="0.3">
      <c r="A303" s="13" t="s">
        <v>300</v>
      </c>
      <c r="B303" s="53" t="s">
        <v>346</v>
      </c>
      <c r="C303" s="7"/>
      <c r="D303" s="54"/>
      <c r="E303" s="55"/>
    </row>
    <row r="304" spans="1:5" s="57" customFormat="1" ht="22.8" hidden="1" x14ac:dyDescent="0.3">
      <c r="A304" s="13" t="s">
        <v>301</v>
      </c>
      <c r="B304" s="53" t="s">
        <v>346</v>
      </c>
      <c r="C304" s="7"/>
      <c r="D304" s="58"/>
      <c r="E304" s="55"/>
    </row>
    <row r="305" spans="1:5" s="57" customFormat="1" ht="22.8" hidden="1" x14ac:dyDescent="0.3">
      <c r="A305" s="21" t="s">
        <v>302</v>
      </c>
      <c r="B305" s="53" t="s">
        <v>346</v>
      </c>
      <c r="C305" s="7"/>
      <c r="D305" s="58"/>
      <c r="E305" s="102"/>
    </row>
    <row r="306" spans="1:5" s="57" customFormat="1" ht="22.8" hidden="1" x14ac:dyDescent="0.3">
      <c r="A306" s="13" t="s">
        <v>303</v>
      </c>
      <c r="B306" s="53" t="s">
        <v>349</v>
      </c>
      <c r="C306" s="7"/>
      <c r="D306" s="54"/>
      <c r="E306" s="55"/>
    </row>
    <row r="307" spans="1:5" s="57" customFormat="1" ht="22.8" hidden="1" x14ac:dyDescent="0.3">
      <c r="A307" s="9" t="s">
        <v>304</v>
      </c>
      <c r="B307" s="53" t="s">
        <v>351</v>
      </c>
      <c r="C307" s="7"/>
      <c r="D307" s="54"/>
      <c r="E307" s="55"/>
    </row>
    <row r="308" spans="1:5" s="57" customFormat="1" ht="22.8" hidden="1" x14ac:dyDescent="0.3">
      <c r="A308" s="9" t="s">
        <v>305</v>
      </c>
      <c r="B308" s="53" t="s">
        <v>351</v>
      </c>
      <c r="C308" s="7"/>
      <c r="D308" s="54"/>
      <c r="E308" s="55"/>
    </row>
    <row r="309" spans="1:5" s="57" customFormat="1" ht="22.8" hidden="1" x14ac:dyDescent="0.3">
      <c r="A309" s="9" t="s">
        <v>306</v>
      </c>
      <c r="B309" s="53" t="s">
        <v>353</v>
      </c>
      <c r="C309" s="7"/>
      <c r="D309" s="54"/>
      <c r="E309" s="55"/>
    </row>
    <row r="310" spans="1:5" s="57" customFormat="1" ht="22.8" hidden="1" x14ac:dyDescent="0.3">
      <c r="A310" s="9" t="s">
        <v>307</v>
      </c>
      <c r="B310" s="53" t="s">
        <v>346</v>
      </c>
      <c r="C310" s="7"/>
      <c r="D310" s="54"/>
      <c r="E310" s="55"/>
    </row>
    <row r="311" spans="1:5" s="57" customFormat="1" ht="22.8" hidden="1" x14ac:dyDescent="0.3">
      <c r="A311" s="21" t="s">
        <v>308</v>
      </c>
      <c r="B311" s="53" t="s">
        <v>346</v>
      </c>
      <c r="C311" s="7"/>
      <c r="D311" s="54"/>
      <c r="E311" s="55"/>
    </row>
    <row r="312" spans="1:5" s="57" customFormat="1" ht="22.8" hidden="1" x14ac:dyDescent="0.3">
      <c r="A312" s="9" t="s">
        <v>309</v>
      </c>
      <c r="B312" s="53" t="s">
        <v>351</v>
      </c>
      <c r="C312" s="7"/>
      <c r="D312" s="54"/>
      <c r="E312" s="55"/>
    </row>
    <row r="313" spans="1:5" s="57" customFormat="1" ht="22.8" hidden="1" x14ac:dyDescent="0.3">
      <c r="A313" s="9" t="s">
        <v>310</v>
      </c>
      <c r="B313" s="53" t="s">
        <v>346</v>
      </c>
      <c r="C313" s="7"/>
      <c r="D313" s="54"/>
      <c r="E313" s="55"/>
    </row>
    <row r="314" spans="1:5" s="57" customFormat="1" ht="22.8" hidden="1" x14ac:dyDescent="0.3">
      <c r="A314" s="12" t="s">
        <v>311</v>
      </c>
      <c r="B314" s="53" t="s">
        <v>346</v>
      </c>
      <c r="C314" s="7"/>
      <c r="D314" s="54"/>
      <c r="E314" s="55"/>
    </row>
    <row r="315" spans="1:5" s="57" customFormat="1" ht="22.8" hidden="1" x14ac:dyDescent="0.3">
      <c r="A315" s="9" t="s">
        <v>312</v>
      </c>
      <c r="B315" s="53" t="s">
        <v>346</v>
      </c>
      <c r="C315" s="37"/>
      <c r="D315" s="54"/>
      <c r="E315" s="55"/>
    </row>
    <row r="316" spans="1:5" s="57" customFormat="1" ht="22.8" hidden="1" x14ac:dyDescent="0.3">
      <c r="A316" s="9" t="s">
        <v>313</v>
      </c>
      <c r="B316" s="53" t="s">
        <v>351</v>
      </c>
      <c r="C316" s="7"/>
      <c r="D316" s="54"/>
      <c r="E316" s="55"/>
    </row>
    <row r="317" spans="1:5" s="57" customFormat="1" ht="22.8" hidden="1" x14ac:dyDescent="0.3">
      <c r="A317" s="9" t="s">
        <v>314</v>
      </c>
      <c r="B317" s="53" t="s">
        <v>349</v>
      </c>
      <c r="C317" s="7"/>
      <c r="D317" s="54"/>
      <c r="E317" s="55"/>
    </row>
    <row r="318" spans="1:5" s="57" customFormat="1" ht="22.8" hidden="1" x14ac:dyDescent="0.3">
      <c r="A318" s="21" t="s">
        <v>315</v>
      </c>
      <c r="B318" s="53" t="s">
        <v>346</v>
      </c>
      <c r="C318" s="7"/>
      <c r="D318" s="54"/>
      <c r="E318" s="55"/>
    </row>
    <row r="319" spans="1:5" s="57" customFormat="1" ht="22.8" hidden="1" x14ac:dyDescent="0.3">
      <c r="A319" s="21" t="s">
        <v>316</v>
      </c>
      <c r="B319" s="53" t="s">
        <v>346</v>
      </c>
      <c r="C319" s="7"/>
      <c r="D319" s="54"/>
      <c r="E319" s="55"/>
    </row>
    <row r="320" spans="1:5" s="57" customFormat="1" ht="22.8" x14ac:dyDescent="0.3">
      <c r="A320" s="21" t="s">
        <v>317</v>
      </c>
      <c r="B320" s="73" t="s">
        <v>346</v>
      </c>
      <c r="C320" s="74">
        <v>5</v>
      </c>
      <c r="D320" s="54">
        <v>30000</v>
      </c>
      <c r="E320" s="55">
        <f>+D320*C320</f>
        <v>150000</v>
      </c>
    </row>
    <row r="321" spans="1:5" s="57" customFormat="1" ht="22.8" hidden="1" x14ac:dyDescent="0.3">
      <c r="A321" s="9" t="s">
        <v>318</v>
      </c>
      <c r="B321" s="53" t="s">
        <v>346</v>
      </c>
      <c r="C321" s="7"/>
      <c r="D321" s="54"/>
      <c r="E321" s="55"/>
    </row>
    <row r="322" spans="1:5" s="57" customFormat="1" ht="22.8" hidden="1" x14ac:dyDescent="0.3">
      <c r="A322" s="21" t="s">
        <v>319</v>
      </c>
      <c r="B322" s="53" t="s">
        <v>346</v>
      </c>
      <c r="C322" s="7"/>
      <c r="D322" s="54"/>
      <c r="E322" s="55"/>
    </row>
    <row r="323" spans="1:5" s="57" customFormat="1" ht="22.8" hidden="1" x14ac:dyDescent="0.3">
      <c r="A323" s="9" t="s">
        <v>320</v>
      </c>
      <c r="B323" s="53" t="s">
        <v>351</v>
      </c>
      <c r="C323" s="7"/>
      <c r="D323" s="54"/>
      <c r="E323" s="55"/>
    </row>
    <row r="324" spans="1:5" s="57" customFormat="1" ht="22.8" x14ac:dyDescent="0.3">
      <c r="A324" s="21" t="s">
        <v>321</v>
      </c>
      <c r="B324" s="73" t="s">
        <v>351</v>
      </c>
      <c r="C324" s="74">
        <v>60</v>
      </c>
      <c r="D324" s="54">
        <v>6800</v>
      </c>
      <c r="E324" s="55">
        <f>+D324*C324</f>
        <v>408000</v>
      </c>
    </row>
    <row r="325" spans="1:5" s="57" customFormat="1" ht="22.8" hidden="1" x14ac:dyDescent="0.3">
      <c r="A325" s="9" t="s">
        <v>322</v>
      </c>
      <c r="B325" s="53" t="s">
        <v>351</v>
      </c>
      <c r="C325" s="7"/>
      <c r="D325" s="54"/>
      <c r="E325" s="55"/>
    </row>
    <row r="326" spans="1:5" s="57" customFormat="1" ht="22.8" hidden="1" x14ac:dyDescent="0.3">
      <c r="A326" s="9" t="s">
        <v>323</v>
      </c>
      <c r="B326" s="53" t="s">
        <v>351</v>
      </c>
      <c r="C326" s="7"/>
      <c r="D326" s="54"/>
      <c r="E326" s="55"/>
    </row>
    <row r="327" spans="1:5" s="57" customFormat="1" ht="22.8" x14ac:dyDescent="0.3">
      <c r="A327" s="21" t="s">
        <v>324</v>
      </c>
      <c r="B327" s="73" t="s">
        <v>351</v>
      </c>
      <c r="C327" s="74">
        <v>15</v>
      </c>
      <c r="D327" s="54">
        <v>5500</v>
      </c>
      <c r="E327" s="55">
        <f>+D327*C327</f>
        <v>82500</v>
      </c>
    </row>
    <row r="328" spans="1:5" s="57" customFormat="1" ht="22.8" hidden="1" x14ac:dyDescent="0.3">
      <c r="A328" s="9" t="s">
        <v>325</v>
      </c>
      <c r="B328" s="53" t="s">
        <v>353</v>
      </c>
      <c r="C328" s="7"/>
      <c r="D328" s="54"/>
      <c r="E328" s="55"/>
    </row>
    <row r="329" spans="1:5" s="57" customFormat="1" ht="22.8" hidden="1" x14ac:dyDescent="0.3">
      <c r="A329" s="9" t="s">
        <v>326</v>
      </c>
      <c r="B329" s="53" t="s">
        <v>346</v>
      </c>
      <c r="C329" s="7"/>
      <c r="D329" s="54"/>
      <c r="E329" s="55"/>
    </row>
    <row r="330" spans="1:5" s="57" customFormat="1" ht="22.8" hidden="1" x14ac:dyDescent="0.3">
      <c r="A330" s="9" t="s">
        <v>327</v>
      </c>
      <c r="B330" s="53" t="s">
        <v>346</v>
      </c>
      <c r="C330" s="7"/>
      <c r="D330" s="54"/>
      <c r="E330" s="55"/>
    </row>
    <row r="331" spans="1:5" s="57" customFormat="1" ht="22.8" hidden="1" x14ac:dyDescent="0.3">
      <c r="A331" s="11" t="s">
        <v>365</v>
      </c>
      <c r="B331" s="53" t="s">
        <v>346</v>
      </c>
      <c r="C331" s="7"/>
      <c r="D331" s="54"/>
      <c r="E331" s="55"/>
    </row>
    <row r="332" spans="1:5" s="57" customFormat="1" ht="22.8" hidden="1" x14ac:dyDescent="0.3">
      <c r="A332" s="11" t="s">
        <v>328</v>
      </c>
      <c r="B332" s="53" t="s">
        <v>346</v>
      </c>
      <c r="C332" s="7"/>
      <c r="D332" s="54"/>
      <c r="E332" s="55"/>
    </row>
    <row r="333" spans="1:5" s="57" customFormat="1" ht="22.8" x14ac:dyDescent="0.3">
      <c r="A333" s="77"/>
      <c r="B333" s="56">
        <v>0</v>
      </c>
      <c r="C333" s="56">
        <v>25498.866666666665</v>
      </c>
      <c r="D333" s="107"/>
      <c r="E333" s="108">
        <f>SUBTOTAL(9,E26:E327)</f>
        <v>38936100</v>
      </c>
    </row>
    <row r="334" spans="1:5" ht="26.4" customHeight="1" x14ac:dyDescent="0.3">
      <c r="A334" s="279" t="s">
        <v>0</v>
      </c>
      <c r="B334" s="115" t="s">
        <v>345</v>
      </c>
      <c r="C334" s="116" t="s">
        <v>1</v>
      </c>
      <c r="D334" s="117" t="s">
        <v>330</v>
      </c>
      <c r="E334" s="118" t="s">
        <v>331</v>
      </c>
    </row>
    <row r="335" spans="1:5" hidden="1" x14ac:dyDescent="0.3">
      <c r="A335" s="278"/>
      <c r="B335" s="48"/>
      <c r="C335" s="4"/>
      <c r="D335" s="89"/>
      <c r="E335" s="90"/>
    </row>
    <row r="336" spans="1:5" ht="18" hidden="1" x14ac:dyDescent="0.3">
      <c r="A336" s="5" t="s">
        <v>2</v>
      </c>
      <c r="B336" s="53" t="s">
        <v>346</v>
      </c>
      <c r="C336" s="7"/>
      <c r="D336" s="91"/>
      <c r="E336" s="92"/>
    </row>
    <row r="337" spans="1:5" ht="18" hidden="1" x14ac:dyDescent="0.3">
      <c r="A337" s="8" t="s">
        <v>3</v>
      </c>
      <c r="B337" s="53" t="s">
        <v>347</v>
      </c>
      <c r="C337" s="7"/>
      <c r="D337" s="91"/>
      <c r="E337" s="92"/>
    </row>
    <row r="338" spans="1:5" ht="18" hidden="1" x14ac:dyDescent="0.3">
      <c r="A338" s="5" t="s">
        <v>4</v>
      </c>
      <c r="B338" s="53" t="s">
        <v>346</v>
      </c>
      <c r="C338" s="7"/>
      <c r="D338" s="91"/>
      <c r="E338" s="92"/>
    </row>
    <row r="339" spans="1:5" ht="18" x14ac:dyDescent="0.3">
      <c r="A339" s="72" t="s">
        <v>5</v>
      </c>
      <c r="B339" s="73" t="s">
        <v>346</v>
      </c>
      <c r="C339" s="74">
        <v>465</v>
      </c>
      <c r="D339" s="91">
        <f>VLOOKUP(A339,'9.4'!A367:C618,3,)</f>
        <v>7500</v>
      </c>
      <c r="E339" s="92">
        <f>+D339*C339</f>
        <v>3487500</v>
      </c>
    </row>
    <row r="340" spans="1:5" ht="18" hidden="1" x14ac:dyDescent="0.3">
      <c r="A340" s="9" t="s">
        <v>6</v>
      </c>
      <c r="B340" s="53" t="s">
        <v>347</v>
      </c>
      <c r="C340" s="7"/>
      <c r="D340" s="91"/>
      <c r="E340" s="92"/>
    </row>
    <row r="341" spans="1:5" ht="18" hidden="1" x14ac:dyDescent="0.3">
      <c r="A341" s="10" t="s">
        <v>7</v>
      </c>
      <c r="B341" s="53" t="s">
        <v>346</v>
      </c>
      <c r="C341" s="7"/>
      <c r="D341" s="91"/>
      <c r="E341" s="92"/>
    </row>
    <row r="342" spans="1:5" ht="18" hidden="1" x14ac:dyDescent="0.3">
      <c r="A342" s="5" t="s">
        <v>8</v>
      </c>
      <c r="B342" s="53" t="s">
        <v>346</v>
      </c>
      <c r="C342" s="7"/>
      <c r="D342" s="91"/>
      <c r="E342" s="92"/>
    </row>
    <row r="343" spans="1:5" ht="18" hidden="1" x14ac:dyDescent="0.3">
      <c r="A343" s="5" t="s">
        <v>9</v>
      </c>
      <c r="B343" s="53" t="s">
        <v>346</v>
      </c>
      <c r="C343" s="7"/>
      <c r="D343" s="91"/>
      <c r="E343" s="92"/>
    </row>
    <row r="344" spans="1:5" ht="18" hidden="1" x14ac:dyDescent="0.3">
      <c r="A344" s="11" t="s">
        <v>10</v>
      </c>
      <c r="B344" s="53" t="s">
        <v>346</v>
      </c>
      <c r="C344" s="7"/>
      <c r="D344" s="91"/>
      <c r="E344" s="92"/>
    </row>
    <row r="345" spans="1:5" ht="18" hidden="1" x14ac:dyDescent="0.3">
      <c r="A345" s="9" t="s">
        <v>11</v>
      </c>
      <c r="B345" s="53" t="s">
        <v>346</v>
      </c>
      <c r="C345" s="7"/>
      <c r="D345" s="91"/>
      <c r="E345" s="92"/>
    </row>
    <row r="346" spans="1:5" ht="18" hidden="1" x14ac:dyDescent="0.3">
      <c r="A346" s="9" t="s">
        <v>12</v>
      </c>
      <c r="B346" s="53" t="s">
        <v>346</v>
      </c>
      <c r="C346" s="7"/>
      <c r="D346" s="91"/>
      <c r="E346" s="92"/>
    </row>
    <row r="347" spans="1:5" ht="18" hidden="1" x14ac:dyDescent="0.3">
      <c r="A347" s="12" t="s">
        <v>13</v>
      </c>
      <c r="B347" s="53" t="s">
        <v>348</v>
      </c>
      <c r="C347" s="7"/>
      <c r="D347" s="91"/>
      <c r="E347" s="92"/>
    </row>
    <row r="348" spans="1:5" ht="18" hidden="1" x14ac:dyDescent="0.3">
      <c r="A348" s="12" t="s">
        <v>14</v>
      </c>
      <c r="B348" s="53" t="s">
        <v>346</v>
      </c>
      <c r="C348" s="7"/>
      <c r="D348" s="91"/>
      <c r="E348" s="92"/>
    </row>
    <row r="349" spans="1:5" ht="18" hidden="1" x14ac:dyDescent="0.3">
      <c r="A349" s="9" t="s">
        <v>15</v>
      </c>
      <c r="B349" s="53" t="s">
        <v>346</v>
      </c>
      <c r="C349" s="7"/>
      <c r="D349" s="91"/>
      <c r="E349" s="92"/>
    </row>
    <row r="350" spans="1:5" ht="18" hidden="1" x14ac:dyDescent="0.3">
      <c r="A350" s="9" t="s">
        <v>16</v>
      </c>
      <c r="B350" s="53" t="s">
        <v>346</v>
      </c>
      <c r="C350" s="7"/>
      <c r="D350" s="94"/>
      <c r="E350" s="92"/>
    </row>
    <row r="351" spans="1:5" ht="18" hidden="1" x14ac:dyDescent="0.3">
      <c r="A351" s="13" t="s">
        <v>17</v>
      </c>
      <c r="B351" s="53" t="s">
        <v>348</v>
      </c>
      <c r="C351" s="7"/>
      <c r="D351" s="91"/>
      <c r="E351" s="92"/>
    </row>
    <row r="352" spans="1:5" ht="18" hidden="1" x14ac:dyDescent="0.3">
      <c r="A352" s="11" t="s">
        <v>18</v>
      </c>
      <c r="B352" s="53" t="s">
        <v>346</v>
      </c>
      <c r="C352" s="7"/>
      <c r="D352" s="91"/>
      <c r="E352" s="92"/>
    </row>
    <row r="353" spans="1:5" ht="18" x14ac:dyDescent="0.3">
      <c r="A353" s="21" t="s">
        <v>19</v>
      </c>
      <c r="B353" s="73" t="s">
        <v>346</v>
      </c>
      <c r="C353" s="74">
        <v>2070</v>
      </c>
      <c r="D353" s="91">
        <f>VLOOKUP(A353,'9.4'!A381:C632,3,)</f>
        <v>4000</v>
      </c>
      <c r="E353" s="92">
        <f>+D353*C353</f>
        <v>8280000</v>
      </c>
    </row>
    <row r="354" spans="1:5" ht="18" hidden="1" x14ac:dyDescent="0.3">
      <c r="A354" s="12" t="s">
        <v>20</v>
      </c>
      <c r="B354" s="53" t="s">
        <v>348</v>
      </c>
      <c r="C354" s="7"/>
      <c r="D354" s="91"/>
      <c r="E354" s="92"/>
    </row>
    <row r="355" spans="1:5" ht="18" hidden="1" x14ac:dyDescent="0.3">
      <c r="A355" s="12" t="s">
        <v>21</v>
      </c>
      <c r="B355" s="53" t="s">
        <v>346</v>
      </c>
      <c r="C355" s="7"/>
      <c r="D355" s="91"/>
      <c r="E355" s="92"/>
    </row>
    <row r="356" spans="1:5" ht="18" hidden="1" x14ac:dyDescent="0.3">
      <c r="A356" s="9" t="s">
        <v>22</v>
      </c>
      <c r="B356" s="53" t="s">
        <v>346</v>
      </c>
      <c r="C356" s="7"/>
      <c r="D356" s="91"/>
      <c r="E356" s="92"/>
    </row>
    <row r="357" spans="1:5" ht="18" hidden="1" x14ac:dyDescent="0.3">
      <c r="A357" s="9" t="s">
        <v>23</v>
      </c>
      <c r="B357" s="53" t="s">
        <v>348</v>
      </c>
      <c r="C357" s="7"/>
      <c r="D357" s="91"/>
      <c r="E357" s="92"/>
    </row>
    <row r="358" spans="1:5" ht="18" hidden="1" x14ac:dyDescent="0.3">
      <c r="A358" s="9" t="s">
        <v>24</v>
      </c>
      <c r="B358" s="53" t="s">
        <v>346</v>
      </c>
      <c r="C358" s="7"/>
      <c r="D358" s="91"/>
      <c r="E358" s="92"/>
    </row>
    <row r="359" spans="1:5" ht="18" hidden="1" x14ac:dyDescent="0.3">
      <c r="A359" s="9" t="s">
        <v>25</v>
      </c>
      <c r="B359" s="53" t="s">
        <v>348</v>
      </c>
      <c r="C359" s="7"/>
      <c r="D359" s="91"/>
      <c r="E359" s="92"/>
    </row>
    <row r="360" spans="1:5" ht="18" hidden="1" x14ac:dyDescent="0.3">
      <c r="A360" s="9" t="s">
        <v>26</v>
      </c>
      <c r="B360" s="53" t="s">
        <v>346</v>
      </c>
      <c r="C360" s="7"/>
      <c r="D360" s="91"/>
      <c r="E360" s="92"/>
    </row>
    <row r="361" spans="1:5" ht="18" hidden="1" x14ac:dyDescent="0.3">
      <c r="A361" s="9" t="s">
        <v>27</v>
      </c>
      <c r="B361" s="53" t="s">
        <v>346</v>
      </c>
      <c r="C361" s="7"/>
      <c r="D361" s="91"/>
      <c r="E361" s="92"/>
    </row>
    <row r="362" spans="1:5" ht="18" hidden="1" x14ac:dyDescent="0.3">
      <c r="A362" s="12" t="s">
        <v>28</v>
      </c>
      <c r="B362" s="53" t="s">
        <v>346</v>
      </c>
      <c r="C362" s="7"/>
      <c r="D362" s="91"/>
      <c r="E362" s="92"/>
    </row>
    <row r="363" spans="1:5" ht="18" hidden="1" x14ac:dyDescent="0.3">
      <c r="A363" s="12" t="s">
        <v>29</v>
      </c>
      <c r="B363" s="53" t="s">
        <v>346</v>
      </c>
      <c r="C363" s="7"/>
      <c r="D363" s="91"/>
      <c r="E363" s="92"/>
    </row>
    <row r="364" spans="1:5" ht="18" hidden="1" x14ac:dyDescent="0.3">
      <c r="A364" s="9" t="s">
        <v>30</v>
      </c>
      <c r="B364" s="53" t="s">
        <v>346</v>
      </c>
      <c r="C364" s="7"/>
      <c r="D364" s="91"/>
      <c r="E364" s="92"/>
    </row>
    <row r="365" spans="1:5" ht="18" hidden="1" x14ac:dyDescent="0.3">
      <c r="A365" s="9" t="s">
        <v>31</v>
      </c>
      <c r="B365" s="53" t="s">
        <v>349</v>
      </c>
      <c r="C365" s="7"/>
      <c r="D365" s="91"/>
      <c r="E365" s="92"/>
    </row>
    <row r="366" spans="1:5" ht="18" hidden="1" x14ac:dyDescent="0.3">
      <c r="A366" s="11" t="s">
        <v>32</v>
      </c>
      <c r="B366" s="53" t="s">
        <v>346</v>
      </c>
      <c r="C366" s="15"/>
      <c r="D366" s="91"/>
      <c r="E366" s="92"/>
    </row>
    <row r="367" spans="1:5" ht="18" hidden="1" x14ac:dyDescent="0.3">
      <c r="A367" s="11" t="s">
        <v>33</v>
      </c>
      <c r="B367" s="53" t="s">
        <v>346</v>
      </c>
      <c r="C367" s="15"/>
      <c r="D367" s="91"/>
      <c r="E367" s="92"/>
    </row>
    <row r="368" spans="1:5" ht="18" hidden="1" x14ac:dyDescent="0.3">
      <c r="A368" s="9" t="s">
        <v>34</v>
      </c>
      <c r="B368" s="53" t="s">
        <v>346</v>
      </c>
      <c r="C368" s="7"/>
      <c r="D368" s="91"/>
      <c r="E368" s="92"/>
    </row>
    <row r="369" spans="1:5" ht="18" hidden="1" x14ac:dyDescent="0.3">
      <c r="A369" s="9" t="s">
        <v>35</v>
      </c>
      <c r="B369" s="53" t="s">
        <v>346</v>
      </c>
      <c r="C369" s="7"/>
      <c r="D369" s="91"/>
      <c r="E369" s="92"/>
    </row>
    <row r="370" spans="1:5" ht="18" hidden="1" x14ac:dyDescent="0.3">
      <c r="A370" s="16" t="s">
        <v>36</v>
      </c>
      <c r="B370" s="53" t="s">
        <v>350</v>
      </c>
      <c r="C370" s="7"/>
      <c r="D370" s="91"/>
      <c r="E370" s="92"/>
    </row>
    <row r="371" spans="1:5" ht="18" hidden="1" x14ac:dyDescent="0.3">
      <c r="A371" s="9" t="s">
        <v>37</v>
      </c>
      <c r="B371" s="53" t="s">
        <v>346</v>
      </c>
      <c r="C371" s="7"/>
      <c r="D371" s="91"/>
      <c r="E371" s="92"/>
    </row>
    <row r="372" spans="1:5" ht="18" hidden="1" x14ac:dyDescent="0.3">
      <c r="A372" s="9" t="s">
        <v>38</v>
      </c>
      <c r="B372" s="53" t="s">
        <v>351</v>
      </c>
      <c r="C372" s="7"/>
      <c r="D372" s="91"/>
      <c r="E372" s="92"/>
    </row>
    <row r="373" spans="1:5" ht="18" hidden="1" x14ac:dyDescent="0.3">
      <c r="A373" s="9" t="s">
        <v>39</v>
      </c>
      <c r="B373" s="53" t="s">
        <v>346</v>
      </c>
      <c r="C373" s="7"/>
      <c r="D373" s="91"/>
      <c r="E373" s="92"/>
    </row>
    <row r="374" spans="1:5" ht="18" hidden="1" x14ac:dyDescent="0.3">
      <c r="A374" s="9" t="s">
        <v>40</v>
      </c>
      <c r="B374" s="53" t="s">
        <v>346</v>
      </c>
      <c r="C374" s="7"/>
      <c r="D374" s="95"/>
      <c r="E374" s="92"/>
    </row>
    <row r="375" spans="1:5" ht="18" hidden="1" x14ac:dyDescent="0.3">
      <c r="A375" s="13" t="s">
        <v>41</v>
      </c>
      <c r="B375" s="53" t="s">
        <v>351</v>
      </c>
      <c r="C375" s="7"/>
      <c r="D375" s="91"/>
      <c r="E375" s="92"/>
    </row>
    <row r="376" spans="1:5" ht="18" hidden="1" x14ac:dyDescent="0.3">
      <c r="A376" s="11" t="s">
        <v>42</v>
      </c>
      <c r="B376" s="53" t="s">
        <v>346</v>
      </c>
      <c r="C376" s="7"/>
      <c r="D376" s="91"/>
      <c r="E376" s="92"/>
    </row>
    <row r="377" spans="1:5" ht="18" hidden="1" x14ac:dyDescent="0.3">
      <c r="A377" s="13" t="s">
        <v>43</v>
      </c>
      <c r="B377" s="53" t="s">
        <v>350</v>
      </c>
      <c r="C377" s="7"/>
      <c r="D377" s="91"/>
      <c r="E377" s="92"/>
    </row>
    <row r="378" spans="1:5" ht="18" x14ac:dyDescent="0.3">
      <c r="A378" s="21" t="s">
        <v>44</v>
      </c>
      <c r="B378" s="73" t="s">
        <v>346</v>
      </c>
      <c r="C378" s="74">
        <v>6</v>
      </c>
      <c r="D378" s="91">
        <v>11000</v>
      </c>
      <c r="E378" s="92">
        <f>+D378*C378</f>
        <v>66000</v>
      </c>
    </row>
    <row r="379" spans="1:5" ht="18" hidden="1" x14ac:dyDescent="0.3">
      <c r="A379" s="9" t="s">
        <v>45</v>
      </c>
      <c r="B379" s="53" t="s">
        <v>346</v>
      </c>
      <c r="C379" s="7"/>
      <c r="D379" s="91"/>
      <c r="E379" s="92"/>
    </row>
    <row r="380" spans="1:5" ht="18" x14ac:dyDescent="0.3">
      <c r="A380" s="11" t="s">
        <v>46</v>
      </c>
      <c r="B380" s="73" t="s">
        <v>346</v>
      </c>
      <c r="C380" s="74">
        <v>100</v>
      </c>
      <c r="D380" s="91">
        <f>VLOOKUP(A380,'9.4'!A408:C659,3,)</f>
        <v>11000</v>
      </c>
      <c r="E380" s="92">
        <f>+D380*C380</f>
        <v>1100000</v>
      </c>
    </row>
    <row r="381" spans="1:5" ht="18" hidden="1" x14ac:dyDescent="0.3">
      <c r="A381" s="17" t="s">
        <v>47</v>
      </c>
      <c r="B381" s="53" t="s">
        <v>346</v>
      </c>
      <c r="C381" s="7"/>
      <c r="D381" s="91"/>
      <c r="E381" s="96"/>
    </row>
    <row r="382" spans="1:5" ht="18" hidden="1" x14ac:dyDescent="0.3">
      <c r="A382" s="16" t="s">
        <v>48</v>
      </c>
      <c r="B382" s="53" t="s">
        <v>352</v>
      </c>
      <c r="C382" s="7"/>
      <c r="D382" s="91"/>
      <c r="E382" s="92"/>
    </row>
    <row r="383" spans="1:5" ht="18" hidden="1" x14ac:dyDescent="0.3">
      <c r="A383" s="16" t="s">
        <v>49</v>
      </c>
      <c r="B383" s="53" t="s">
        <v>352</v>
      </c>
      <c r="C383" s="7"/>
      <c r="D383" s="91"/>
      <c r="E383" s="92"/>
    </row>
    <row r="384" spans="1:5" ht="18" hidden="1" x14ac:dyDescent="0.3">
      <c r="A384" s="16" t="s">
        <v>50</v>
      </c>
      <c r="B384" s="53" t="s">
        <v>346</v>
      </c>
      <c r="C384" s="7"/>
      <c r="D384" s="91"/>
      <c r="E384" s="96"/>
    </row>
    <row r="385" spans="1:5" ht="18" hidden="1" x14ac:dyDescent="0.3">
      <c r="A385" s="9" t="s">
        <v>51</v>
      </c>
      <c r="B385" s="53" t="s">
        <v>346</v>
      </c>
      <c r="C385" s="7"/>
      <c r="D385" s="91"/>
      <c r="E385" s="96"/>
    </row>
    <row r="386" spans="1:5" ht="18" hidden="1" x14ac:dyDescent="0.3">
      <c r="A386" s="11" t="s">
        <v>52</v>
      </c>
      <c r="B386" s="53" t="s">
        <v>346</v>
      </c>
      <c r="C386" s="7"/>
      <c r="D386" s="91"/>
      <c r="E386" s="92"/>
    </row>
    <row r="387" spans="1:5" ht="18" hidden="1" x14ac:dyDescent="0.3">
      <c r="A387" s="9" t="s">
        <v>53</v>
      </c>
      <c r="B387" s="53" t="s">
        <v>346</v>
      </c>
      <c r="C387" s="7"/>
      <c r="D387" s="91"/>
      <c r="E387" s="96"/>
    </row>
    <row r="388" spans="1:5" ht="18" hidden="1" x14ac:dyDescent="0.3">
      <c r="A388" s="9" t="s">
        <v>54</v>
      </c>
      <c r="B388" s="53" t="s">
        <v>346</v>
      </c>
      <c r="C388" s="7"/>
      <c r="D388" s="91"/>
      <c r="E388" s="92"/>
    </row>
    <row r="389" spans="1:5" ht="18" hidden="1" x14ac:dyDescent="0.3">
      <c r="A389" s="16" t="s">
        <v>55</v>
      </c>
      <c r="B389" s="53" t="s">
        <v>352</v>
      </c>
      <c r="C389" s="7"/>
      <c r="D389" s="91"/>
      <c r="E389" s="92"/>
    </row>
    <row r="390" spans="1:5" ht="18" hidden="1" x14ac:dyDescent="0.3">
      <c r="A390" s="9" t="s">
        <v>56</v>
      </c>
      <c r="B390" s="53" t="s">
        <v>349</v>
      </c>
      <c r="C390" s="7"/>
      <c r="D390" s="91"/>
      <c r="E390" s="96"/>
    </row>
    <row r="391" spans="1:5" ht="18" hidden="1" x14ac:dyDescent="0.3">
      <c r="A391" s="18" t="s">
        <v>57</v>
      </c>
      <c r="B391" s="53" t="s">
        <v>346</v>
      </c>
      <c r="C391" s="7"/>
      <c r="D391" s="91"/>
      <c r="E391" s="92"/>
    </row>
    <row r="392" spans="1:5" ht="18" hidden="1" x14ac:dyDescent="0.3">
      <c r="A392" s="9" t="s">
        <v>58</v>
      </c>
      <c r="B392" s="53" t="s">
        <v>346</v>
      </c>
      <c r="C392" s="7"/>
      <c r="D392" s="91"/>
      <c r="E392" s="96"/>
    </row>
    <row r="393" spans="1:5" ht="18" hidden="1" x14ac:dyDescent="0.3">
      <c r="A393" s="9" t="s">
        <v>59</v>
      </c>
      <c r="B393" s="53" t="s">
        <v>346</v>
      </c>
      <c r="C393" s="7"/>
      <c r="D393" s="91"/>
      <c r="E393" s="96"/>
    </row>
    <row r="394" spans="1:5" ht="18" hidden="1" x14ac:dyDescent="0.3">
      <c r="A394" s="19" t="s">
        <v>60</v>
      </c>
      <c r="B394" s="53" t="s">
        <v>346</v>
      </c>
      <c r="C394" s="7"/>
      <c r="D394" s="91"/>
      <c r="E394" s="96"/>
    </row>
    <row r="395" spans="1:5" ht="18" hidden="1" x14ac:dyDescent="0.3">
      <c r="A395" s="20" t="s">
        <v>61</v>
      </c>
      <c r="B395" s="53" t="s">
        <v>346</v>
      </c>
      <c r="C395" s="7"/>
      <c r="D395" s="91"/>
      <c r="E395" s="92"/>
    </row>
    <row r="396" spans="1:5" ht="18" hidden="1" x14ac:dyDescent="0.3">
      <c r="A396" s="12" t="s">
        <v>62</v>
      </c>
      <c r="B396" s="53" t="s">
        <v>352</v>
      </c>
      <c r="C396" s="7"/>
      <c r="D396" s="91"/>
      <c r="E396" s="92"/>
    </row>
    <row r="397" spans="1:5" ht="18" hidden="1" x14ac:dyDescent="0.3">
      <c r="A397" s="11" t="s">
        <v>63</v>
      </c>
      <c r="B397" s="53" t="s">
        <v>346</v>
      </c>
      <c r="C397" s="7"/>
      <c r="D397" s="91"/>
      <c r="E397" s="92"/>
    </row>
    <row r="398" spans="1:5" ht="18" hidden="1" x14ac:dyDescent="0.3">
      <c r="A398" s="12" t="s">
        <v>64</v>
      </c>
      <c r="B398" s="53" t="s">
        <v>346</v>
      </c>
      <c r="C398" s="7"/>
      <c r="D398" s="91"/>
      <c r="E398" s="92"/>
    </row>
    <row r="399" spans="1:5" ht="18" hidden="1" x14ac:dyDescent="0.3">
      <c r="A399" s="12" t="s">
        <v>65</v>
      </c>
      <c r="B399" s="53" t="s">
        <v>346</v>
      </c>
      <c r="C399" s="7"/>
      <c r="D399" s="91"/>
      <c r="E399" s="92"/>
    </row>
    <row r="400" spans="1:5" ht="18" hidden="1" x14ac:dyDescent="0.3">
      <c r="A400" s="12" t="s">
        <v>66</v>
      </c>
      <c r="B400" s="53" t="s">
        <v>352</v>
      </c>
      <c r="C400" s="7"/>
      <c r="D400" s="91"/>
      <c r="E400" s="92"/>
    </row>
    <row r="401" spans="1:5" ht="18" hidden="1" x14ac:dyDescent="0.3">
      <c r="A401" s="19" t="s">
        <v>67</v>
      </c>
      <c r="B401" s="53" t="s">
        <v>346</v>
      </c>
      <c r="C401" s="7"/>
      <c r="D401" s="91"/>
      <c r="E401" s="92"/>
    </row>
    <row r="402" spans="1:5" ht="18" hidden="1" x14ac:dyDescent="0.3">
      <c r="A402" s="9" t="s">
        <v>68</v>
      </c>
      <c r="B402" s="53" t="s">
        <v>352</v>
      </c>
      <c r="C402" s="7"/>
      <c r="D402" s="91"/>
      <c r="E402" s="92"/>
    </row>
    <row r="403" spans="1:5" ht="18" hidden="1" x14ac:dyDescent="0.3">
      <c r="A403" s="9" t="s">
        <v>69</v>
      </c>
      <c r="B403" s="53" t="s">
        <v>350</v>
      </c>
      <c r="C403" s="7"/>
      <c r="D403" s="91"/>
      <c r="E403" s="92"/>
    </row>
    <row r="404" spans="1:5" ht="18" hidden="1" x14ac:dyDescent="0.3">
      <c r="A404" s="12" t="s">
        <v>70</v>
      </c>
      <c r="B404" s="53" t="s">
        <v>346</v>
      </c>
      <c r="C404" s="7"/>
      <c r="D404" s="91"/>
      <c r="E404" s="92"/>
    </row>
    <row r="405" spans="1:5" ht="18" x14ac:dyDescent="0.3">
      <c r="A405" s="21" t="s">
        <v>71</v>
      </c>
      <c r="B405" s="73" t="s">
        <v>346</v>
      </c>
      <c r="C405" s="74">
        <v>350</v>
      </c>
      <c r="D405" s="91">
        <f>VLOOKUP(A405,'9.4'!A433:C684,3,)</f>
        <v>13000</v>
      </c>
      <c r="E405" s="92">
        <f>+D405*C405</f>
        <v>4550000</v>
      </c>
    </row>
    <row r="406" spans="1:5" ht="18" hidden="1" x14ac:dyDescent="0.3">
      <c r="A406" s="13" t="s">
        <v>72</v>
      </c>
      <c r="B406" s="53" t="s">
        <v>350</v>
      </c>
      <c r="C406" s="7"/>
      <c r="D406" s="91"/>
      <c r="E406" s="92"/>
    </row>
    <row r="407" spans="1:5" ht="18" hidden="1" x14ac:dyDescent="0.3">
      <c r="A407" s="9" t="s">
        <v>73</v>
      </c>
      <c r="B407" s="53" t="s">
        <v>353</v>
      </c>
      <c r="C407" s="7"/>
      <c r="D407" s="91"/>
      <c r="E407" s="92"/>
    </row>
    <row r="408" spans="1:5" ht="18" hidden="1" x14ac:dyDescent="0.3">
      <c r="A408" s="9" t="s">
        <v>74</v>
      </c>
      <c r="B408" s="53" t="s">
        <v>346</v>
      </c>
      <c r="C408" s="7"/>
      <c r="D408" s="91"/>
      <c r="E408" s="92"/>
    </row>
    <row r="409" spans="1:5" ht="18" hidden="1" x14ac:dyDescent="0.3">
      <c r="A409" s="9" t="s">
        <v>75</v>
      </c>
      <c r="B409" s="53" t="s">
        <v>346</v>
      </c>
      <c r="C409" s="7"/>
      <c r="D409" s="91"/>
      <c r="E409" s="92"/>
    </row>
    <row r="410" spans="1:5" ht="18" hidden="1" x14ac:dyDescent="0.3">
      <c r="A410" s="12" t="s">
        <v>76</v>
      </c>
      <c r="B410" s="53" t="s">
        <v>346</v>
      </c>
      <c r="C410" s="15"/>
      <c r="D410" s="91"/>
      <c r="E410" s="92"/>
    </row>
    <row r="411" spans="1:5" ht="18" hidden="1" x14ac:dyDescent="0.3">
      <c r="A411" s="12" t="s">
        <v>77</v>
      </c>
      <c r="B411" s="53" t="s">
        <v>346</v>
      </c>
      <c r="C411" s="15"/>
      <c r="D411" s="91"/>
      <c r="E411" s="92"/>
    </row>
    <row r="412" spans="1:5" ht="18" hidden="1" x14ac:dyDescent="0.3">
      <c r="A412" s="12" t="s">
        <v>78</v>
      </c>
      <c r="B412" s="53" t="s">
        <v>350</v>
      </c>
      <c r="C412" s="15"/>
      <c r="D412" s="91"/>
      <c r="E412" s="92"/>
    </row>
    <row r="413" spans="1:5" ht="18" hidden="1" x14ac:dyDescent="0.3">
      <c r="A413" s="9" t="s">
        <v>79</v>
      </c>
      <c r="B413" s="53" t="s">
        <v>346</v>
      </c>
      <c r="C413" s="7"/>
      <c r="D413" s="91"/>
      <c r="E413" s="92"/>
    </row>
    <row r="414" spans="1:5" ht="18" hidden="1" x14ac:dyDescent="0.3">
      <c r="A414" s="9" t="s">
        <v>80</v>
      </c>
      <c r="B414" s="53" t="s">
        <v>346</v>
      </c>
      <c r="C414" s="7"/>
      <c r="D414" s="91"/>
      <c r="E414" s="92"/>
    </row>
    <row r="415" spans="1:5" ht="18" hidden="1" x14ac:dyDescent="0.3">
      <c r="A415" s="9" t="s">
        <v>81</v>
      </c>
      <c r="B415" s="53" t="s">
        <v>349</v>
      </c>
      <c r="C415" s="7"/>
      <c r="D415" s="91"/>
      <c r="E415" s="92"/>
    </row>
    <row r="416" spans="1:5" ht="18" hidden="1" x14ac:dyDescent="0.3">
      <c r="A416" s="9" t="s">
        <v>82</v>
      </c>
      <c r="B416" s="53" t="s">
        <v>346</v>
      </c>
      <c r="C416" s="7"/>
      <c r="D416" s="91"/>
      <c r="E416" s="92"/>
    </row>
    <row r="417" spans="1:5" ht="18" hidden="1" x14ac:dyDescent="0.3">
      <c r="A417" s="9" t="s">
        <v>83</v>
      </c>
      <c r="B417" s="53" t="s">
        <v>349</v>
      </c>
      <c r="C417" s="7"/>
      <c r="D417" s="91"/>
      <c r="E417" s="92"/>
    </row>
    <row r="418" spans="1:5" ht="18" x14ac:dyDescent="0.3">
      <c r="A418" s="21" t="s">
        <v>84</v>
      </c>
      <c r="B418" s="73" t="s">
        <v>346</v>
      </c>
      <c r="C418" s="74">
        <v>60</v>
      </c>
      <c r="D418" s="91">
        <f>VLOOKUP(A418,'9.4'!A446:C697,3,)</f>
        <v>5000</v>
      </c>
      <c r="E418" s="92">
        <f>+D418*C418</f>
        <v>300000</v>
      </c>
    </row>
    <row r="419" spans="1:5" ht="18" hidden="1" x14ac:dyDescent="0.3">
      <c r="A419" s="21" t="s">
        <v>85</v>
      </c>
      <c r="B419" s="53" t="s">
        <v>354</v>
      </c>
      <c r="C419" s="7"/>
      <c r="D419" s="91"/>
      <c r="E419" s="92"/>
    </row>
    <row r="420" spans="1:5" ht="18" hidden="1" x14ac:dyDescent="0.3">
      <c r="A420" s="21" t="s">
        <v>86</v>
      </c>
      <c r="B420" s="53" t="s">
        <v>352</v>
      </c>
      <c r="C420" s="7"/>
      <c r="D420" s="91"/>
      <c r="E420" s="92"/>
    </row>
    <row r="421" spans="1:5" ht="18" hidden="1" x14ac:dyDescent="0.3">
      <c r="A421" s="21" t="s">
        <v>87</v>
      </c>
      <c r="B421" s="53" t="s">
        <v>352</v>
      </c>
      <c r="C421" s="7"/>
      <c r="D421" s="91"/>
      <c r="E421" s="92"/>
    </row>
    <row r="422" spans="1:5" ht="18" hidden="1" x14ac:dyDescent="0.3">
      <c r="A422" s="11" t="s">
        <v>88</v>
      </c>
      <c r="B422" s="53" t="s">
        <v>346</v>
      </c>
      <c r="C422" s="7"/>
      <c r="D422" s="91"/>
      <c r="E422" s="92"/>
    </row>
    <row r="423" spans="1:5" ht="18" hidden="1" x14ac:dyDescent="0.3">
      <c r="A423" s="13" t="s">
        <v>89</v>
      </c>
      <c r="B423" s="53" t="s">
        <v>350</v>
      </c>
      <c r="C423" s="7"/>
      <c r="D423" s="91"/>
      <c r="E423" s="92"/>
    </row>
    <row r="424" spans="1:5" ht="18" hidden="1" x14ac:dyDescent="0.3">
      <c r="A424" s="11" t="s">
        <v>90</v>
      </c>
      <c r="B424" s="53" t="s">
        <v>346</v>
      </c>
      <c r="C424" s="7"/>
      <c r="D424" s="91"/>
      <c r="E424" s="92"/>
    </row>
    <row r="425" spans="1:5" ht="18" hidden="1" x14ac:dyDescent="0.3">
      <c r="A425" s="9" t="s">
        <v>91</v>
      </c>
      <c r="B425" s="53" t="s">
        <v>346</v>
      </c>
      <c r="C425" s="7"/>
      <c r="D425" s="91"/>
      <c r="E425" s="92"/>
    </row>
    <row r="426" spans="1:5" ht="18" hidden="1" x14ac:dyDescent="0.3">
      <c r="A426" s="9" t="s">
        <v>92</v>
      </c>
      <c r="B426" s="53" t="s">
        <v>349</v>
      </c>
      <c r="C426" s="7"/>
      <c r="D426" s="91"/>
      <c r="E426" s="92"/>
    </row>
    <row r="427" spans="1:5" ht="18" hidden="1" x14ac:dyDescent="0.3">
      <c r="A427" s="11" t="s">
        <v>93</v>
      </c>
      <c r="B427" s="53" t="s">
        <v>346</v>
      </c>
      <c r="C427" s="7"/>
      <c r="D427" s="91"/>
      <c r="E427" s="92"/>
    </row>
    <row r="428" spans="1:5" ht="18" hidden="1" x14ac:dyDescent="0.3">
      <c r="A428" s="11" t="s">
        <v>94</v>
      </c>
      <c r="B428" s="53" t="s">
        <v>349</v>
      </c>
      <c r="C428" s="7"/>
      <c r="D428" s="91"/>
      <c r="E428" s="92"/>
    </row>
    <row r="429" spans="1:5" ht="18" hidden="1" x14ac:dyDescent="0.3">
      <c r="A429" s="9" t="s">
        <v>95</v>
      </c>
      <c r="B429" s="53" t="s">
        <v>346</v>
      </c>
      <c r="C429" s="15"/>
      <c r="D429" s="91"/>
      <c r="E429" s="92"/>
    </row>
    <row r="430" spans="1:5" ht="18" hidden="1" x14ac:dyDescent="0.3">
      <c r="A430" s="21" t="s">
        <v>96</v>
      </c>
      <c r="B430" s="53" t="s">
        <v>349</v>
      </c>
      <c r="C430" s="7"/>
      <c r="D430" s="91"/>
      <c r="E430" s="92"/>
    </row>
    <row r="431" spans="1:5" ht="18" hidden="1" x14ac:dyDescent="0.3">
      <c r="A431" s="11" t="s">
        <v>97</v>
      </c>
      <c r="B431" s="53" t="s">
        <v>346</v>
      </c>
      <c r="C431" s="7"/>
      <c r="D431" s="91"/>
      <c r="E431" s="92"/>
    </row>
    <row r="432" spans="1:5" ht="18" hidden="1" x14ac:dyDescent="0.3">
      <c r="A432" s="11" t="s">
        <v>98</v>
      </c>
      <c r="B432" s="53" t="s">
        <v>346</v>
      </c>
      <c r="C432" s="7"/>
      <c r="D432" s="91"/>
      <c r="E432" s="92"/>
    </row>
    <row r="433" spans="1:5" ht="18" x14ac:dyDescent="0.3">
      <c r="A433" s="21" t="s">
        <v>99</v>
      </c>
      <c r="B433" s="73" t="s">
        <v>346</v>
      </c>
      <c r="C433" s="74">
        <v>110</v>
      </c>
      <c r="D433" s="91">
        <v>8000</v>
      </c>
      <c r="E433" s="92">
        <f>+D433*C433</f>
        <v>880000</v>
      </c>
    </row>
    <row r="434" spans="1:5" ht="18" hidden="1" x14ac:dyDescent="0.3">
      <c r="A434" s="16" t="s">
        <v>100</v>
      </c>
      <c r="B434" s="53" t="s">
        <v>347</v>
      </c>
      <c r="C434" s="7"/>
      <c r="D434" s="91"/>
      <c r="E434" s="92"/>
    </row>
    <row r="435" spans="1:5" ht="18" hidden="1" x14ac:dyDescent="0.3">
      <c r="A435" s="22" t="s">
        <v>101</v>
      </c>
      <c r="B435" s="53" t="s">
        <v>346</v>
      </c>
      <c r="C435" s="7"/>
      <c r="D435" s="91"/>
      <c r="E435" s="92"/>
    </row>
    <row r="436" spans="1:5" ht="18" hidden="1" x14ac:dyDescent="0.3">
      <c r="A436" s="22" t="s">
        <v>102</v>
      </c>
      <c r="B436" s="53" t="s">
        <v>347</v>
      </c>
      <c r="C436" s="7"/>
      <c r="D436" s="91"/>
      <c r="E436" s="92"/>
    </row>
    <row r="437" spans="1:5" ht="18" hidden="1" x14ac:dyDescent="0.3">
      <c r="A437" s="23" t="s">
        <v>103</v>
      </c>
      <c r="B437" s="53" t="s">
        <v>346</v>
      </c>
      <c r="C437" s="7"/>
      <c r="D437" s="91"/>
      <c r="E437" s="92"/>
    </row>
    <row r="438" spans="1:5" ht="18" hidden="1" x14ac:dyDescent="0.3">
      <c r="A438" s="24" t="s">
        <v>104</v>
      </c>
      <c r="B438" s="53" t="s">
        <v>355</v>
      </c>
      <c r="C438" s="7"/>
      <c r="D438" s="91"/>
      <c r="E438" s="92"/>
    </row>
    <row r="439" spans="1:5" ht="18" hidden="1" x14ac:dyDescent="0.3">
      <c r="A439" s="9" t="s">
        <v>105</v>
      </c>
      <c r="B439" s="53" t="s">
        <v>346</v>
      </c>
      <c r="C439" s="7"/>
      <c r="D439" s="91"/>
      <c r="E439" s="92"/>
    </row>
    <row r="440" spans="1:5" ht="18" x14ac:dyDescent="0.3">
      <c r="A440" s="21" t="s">
        <v>106</v>
      </c>
      <c r="B440" s="73" t="s">
        <v>346</v>
      </c>
      <c r="C440" s="74">
        <v>33</v>
      </c>
      <c r="D440" s="91">
        <v>12000</v>
      </c>
      <c r="E440" s="92">
        <f>+D440*C440</f>
        <v>396000</v>
      </c>
    </row>
    <row r="441" spans="1:5" ht="18" hidden="1" x14ac:dyDescent="0.3">
      <c r="A441" s="9" t="s">
        <v>107</v>
      </c>
      <c r="B441" s="53" t="s">
        <v>346</v>
      </c>
      <c r="C441" s="7"/>
      <c r="D441" s="91"/>
      <c r="E441" s="92"/>
    </row>
    <row r="442" spans="1:5" ht="18" hidden="1" x14ac:dyDescent="0.3">
      <c r="A442" s="9" t="s">
        <v>108</v>
      </c>
      <c r="B442" s="53" t="s">
        <v>351</v>
      </c>
      <c r="C442" s="7"/>
      <c r="D442" s="91"/>
      <c r="E442" s="92"/>
    </row>
    <row r="443" spans="1:5" ht="18" hidden="1" x14ac:dyDescent="0.3">
      <c r="A443" s="9" t="s">
        <v>109</v>
      </c>
      <c r="B443" s="53" t="s">
        <v>346</v>
      </c>
      <c r="C443" s="7"/>
      <c r="D443" s="91"/>
      <c r="E443" s="92"/>
    </row>
    <row r="444" spans="1:5" ht="18" hidden="1" x14ac:dyDescent="0.3">
      <c r="A444" s="9" t="s">
        <v>110</v>
      </c>
      <c r="B444" s="53" t="s">
        <v>346</v>
      </c>
      <c r="C444" s="7"/>
      <c r="D444" s="91"/>
      <c r="E444" s="92"/>
    </row>
    <row r="445" spans="1:5" ht="18" hidden="1" x14ac:dyDescent="0.3">
      <c r="A445" s="9" t="s">
        <v>111</v>
      </c>
      <c r="B445" s="53" t="s">
        <v>350</v>
      </c>
      <c r="C445" s="7"/>
      <c r="D445" s="91"/>
      <c r="E445" s="92"/>
    </row>
    <row r="446" spans="1:5" ht="18" hidden="1" x14ac:dyDescent="0.3">
      <c r="A446" s="9" t="s">
        <v>112</v>
      </c>
      <c r="B446" s="53" t="s">
        <v>346</v>
      </c>
      <c r="C446" s="7"/>
      <c r="D446" s="91"/>
      <c r="E446" s="92"/>
    </row>
    <row r="447" spans="1:5" ht="18" hidden="1" x14ac:dyDescent="0.3">
      <c r="A447" s="11" t="s">
        <v>113</v>
      </c>
      <c r="B447" s="53" t="s">
        <v>346</v>
      </c>
      <c r="C447" s="7"/>
      <c r="D447" s="91"/>
      <c r="E447" s="92"/>
    </row>
    <row r="448" spans="1:5" ht="18" hidden="1" x14ac:dyDescent="0.3">
      <c r="A448" s="21" t="s">
        <v>114</v>
      </c>
      <c r="B448" s="53" t="s">
        <v>348</v>
      </c>
      <c r="C448" s="7"/>
      <c r="D448" s="91"/>
      <c r="E448" s="92"/>
    </row>
    <row r="449" spans="1:5" ht="18" hidden="1" x14ac:dyDescent="0.3">
      <c r="A449" s="9" t="s">
        <v>115</v>
      </c>
      <c r="B449" s="53" t="s">
        <v>356</v>
      </c>
      <c r="C449" s="7"/>
      <c r="D449" s="91"/>
      <c r="E449" s="92"/>
    </row>
    <row r="450" spans="1:5" ht="18" hidden="1" x14ac:dyDescent="0.3">
      <c r="A450" s="11" t="s">
        <v>116</v>
      </c>
      <c r="B450" s="53" t="s">
        <v>356</v>
      </c>
      <c r="C450" s="7"/>
      <c r="D450" s="91"/>
      <c r="E450" s="92"/>
    </row>
    <row r="451" spans="1:5" ht="18" hidden="1" x14ac:dyDescent="0.3">
      <c r="A451" s="11" t="s">
        <v>117</v>
      </c>
      <c r="B451" s="53" t="s">
        <v>356</v>
      </c>
      <c r="C451" s="7"/>
      <c r="D451" s="91"/>
      <c r="E451" s="92"/>
    </row>
    <row r="452" spans="1:5" ht="18" x14ac:dyDescent="0.3">
      <c r="A452" s="21" t="s">
        <v>118</v>
      </c>
      <c r="B452" s="73" t="s">
        <v>346</v>
      </c>
      <c r="C452" s="74">
        <v>35</v>
      </c>
      <c r="D452" s="91">
        <v>10000</v>
      </c>
      <c r="E452" s="92">
        <f>+D452*C452</f>
        <v>350000</v>
      </c>
    </row>
    <row r="453" spans="1:5" ht="18" hidden="1" x14ac:dyDescent="0.3">
      <c r="A453" s="10" t="s">
        <v>119</v>
      </c>
      <c r="B453" s="53" t="s">
        <v>346</v>
      </c>
      <c r="C453" s="7"/>
      <c r="D453" s="91"/>
      <c r="E453" s="92"/>
    </row>
    <row r="454" spans="1:5" ht="18" hidden="1" x14ac:dyDescent="0.3">
      <c r="A454" s="13" t="s">
        <v>120</v>
      </c>
      <c r="B454" s="53" t="s">
        <v>352</v>
      </c>
      <c r="C454" s="7"/>
      <c r="D454" s="91"/>
      <c r="E454" s="92"/>
    </row>
    <row r="455" spans="1:5" ht="18" hidden="1" x14ac:dyDescent="0.3">
      <c r="A455" s="12" t="s">
        <v>121</v>
      </c>
      <c r="B455" s="53" t="s">
        <v>352</v>
      </c>
      <c r="C455" s="15"/>
      <c r="D455" s="91"/>
      <c r="E455" s="92"/>
    </row>
    <row r="456" spans="1:5" ht="18" hidden="1" x14ac:dyDescent="0.3">
      <c r="A456" s="12" t="s">
        <v>122</v>
      </c>
      <c r="B456" s="53" t="s">
        <v>346</v>
      </c>
      <c r="C456" s="15"/>
      <c r="D456" s="91"/>
      <c r="E456" s="92"/>
    </row>
    <row r="457" spans="1:5" ht="18" hidden="1" x14ac:dyDescent="0.3">
      <c r="A457" s="12" t="s">
        <v>123</v>
      </c>
      <c r="B457" s="53" t="s">
        <v>346</v>
      </c>
      <c r="C457" s="15"/>
      <c r="D457" s="91"/>
      <c r="E457" s="92"/>
    </row>
    <row r="458" spans="1:5" ht="18" hidden="1" x14ac:dyDescent="0.3">
      <c r="A458" s="12" t="s">
        <v>124</v>
      </c>
      <c r="B458" s="53" t="s">
        <v>346</v>
      </c>
      <c r="C458" s="26"/>
      <c r="D458" s="91"/>
      <c r="E458" s="92"/>
    </row>
    <row r="459" spans="1:5" ht="18" hidden="1" x14ac:dyDescent="0.3">
      <c r="A459" s="27" t="s">
        <v>125</v>
      </c>
      <c r="B459" s="53" t="s">
        <v>350</v>
      </c>
      <c r="C459" s="7"/>
      <c r="D459" s="91"/>
      <c r="E459" s="92"/>
    </row>
    <row r="460" spans="1:5" ht="18" hidden="1" x14ac:dyDescent="0.3">
      <c r="A460" s="12" t="s">
        <v>126</v>
      </c>
      <c r="B460" s="53" t="s">
        <v>346</v>
      </c>
      <c r="C460" s="15"/>
      <c r="D460" s="91"/>
      <c r="E460" s="92"/>
    </row>
    <row r="461" spans="1:5" ht="18" hidden="1" x14ac:dyDescent="0.3">
      <c r="A461" s="9" t="s">
        <v>127</v>
      </c>
      <c r="B461" s="53" t="s">
        <v>346</v>
      </c>
      <c r="C461" s="7"/>
      <c r="D461" s="91"/>
      <c r="E461" s="92"/>
    </row>
    <row r="462" spans="1:5" ht="18" hidden="1" x14ac:dyDescent="0.3">
      <c r="A462" s="9" t="s">
        <v>128</v>
      </c>
      <c r="B462" s="53" t="s">
        <v>354</v>
      </c>
      <c r="C462" s="7"/>
      <c r="D462" s="91"/>
      <c r="E462" s="92"/>
    </row>
    <row r="463" spans="1:5" ht="18" x14ac:dyDescent="0.3">
      <c r="A463" s="21" t="s">
        <v>129</v>
      </c>
      <c r="B463" s="73" t="s">
        <v>346</v>
      </c>
      <c r="C463" s="74">
        <v>100</v>
      </c>
      <c r="D463" s="91">
        <v>9000</v>
      </c>
      <c r="E463" s="92">
        <f>+D463*C463</f>
        <v>900000</v>
      </c>
    </row>
    <row r="464" spans="1:5" ht="18" hidden="1" x14ac:dyDescent="0.3">
      <c r="A464" s="16" t="s">
        <v>130</v>
      </c>
      <c r="B464" s="53" t="s">
        <v>349</v>
      </c>
      <c r="C464" s="7"/>
      <c r="D464" s="91"/>
      <c r="E464" s="92"/>
    </row>
    <row r="465" spans="1:5" ht="18" hidden="1" x14ac:dyDescent="0.3">
      <c r="A465" s="12" t="s">
        <v>131</v>
      </c>
      <c r="B465" s="53" t="s">
        <v>346</v>
      </c>
      <c r="C465" s="7"/>
      <c r="D465" s="91"/>
      <c r="E465" s="92"/>
    </row>
    <row r="466" spans="1:5" ht="18" hidden="1" x14ac:dyDescent="0.3">
      <c r="A466" s="12" t="s">
        <v>132</v>
      </c>
      <c r="B466" s="53" t="s">
        <v>349</v>
      </c>
      <c r="C466" s="7"/>
      <c r="D466" s="91"/>
      <c r="E466" s="92"/>
    </row>
    <row r="467" spans="1:5" ht="18" hidden="1" x14ac:dyDescent="0.3">
      <c r="A467" s="9" t="s">
        <v>133</v>
      </c>
      <c r="B467" s="53" t="s">
        <v>346</v>
      </c>
      <c r="C467" s="7"/>
      <c r="D467" s="91"/>
      <c r="E467" s="92"/>
    </row>
    <row r="468" spans="1:5" ht="18" hidden="1" x14ac:dyDescent="0.3">
      <c r="A468" s="9" t="s">
        <v>134</v>
      </c>
      <c r="B468" s="53" t="s">
        <v>346</v>
      </c>
      <c r="C468" s="7"/>
      <c r="D468" s="91"/>
      <c r="E468" s="92"/>
    </row>
    <row r="469" spans="1:5" ht="18" hidden="1" x14ac:dyDescent="0.3">
      <c r="A469" s="9" t="s">
        <v>135</v>
      </c>
      <c r="B469" s="53" t="s">
        <v>346</v>
      </c>
      <c r="C469" s="15"/>
      <c r="D469" s="91"/>
      <c r="E469" s="92"/>
    </row>
    <row r="470" spans="1:5" ht="18" hidden="1" x14ac:dyDescent="0.3">
      <c r="A470" s="9" t="s">
        <v>136</v>
      </c>
      <c r="B470" s="53" t="s">
        <v>350</v>
      </c>
      <c r="C470" s="15"/>
      <c r="D470" s="91"/>
      <c r="E470" s="92"/>
    </row>
    <row r="471" spans="1:5" ht="18" hidden="1" x14ac:dyDescent="0.3">
      <c r="A471" s="9" t="s">
        <v>137</v>
      </c>
      <c r="B471" s="53"/>
      <c r="C471" s="7"/>
      <c r="D471" s="91"/>
      <c r="E471" s="92"/>
    </row>
    <row r="472" spans="1:5" ht="18" hidden="1" x14ac:dyDescent="0.3">
      <c r="A472" s="9" t="s">
        <v>138</v>
      </c>
      <c r="B472" s="53" t="s">
        <v>346</v>
      </c>
      <c r="C472" s="15"/>
      <c r="D472" s="91"/>
      <c r="E472" s="92"/>
    </row>
    <row r="473" spans="1:5" ht="18" hidden="1" x14ac:dyDescent="0.3">
      <c r="A473" s="9" t="s">
        <v>139</v>
      </c>
      <c r="B473" s="53" t="s">
        <v>350</v>
      </c>
      <c r="C473" s="15"/>
      <c r="D473" s="91"/>
      <c r="E473" s="92"/>
    </row>
    <row r="474" spans="1:5" ht="18" hidden="1" x14ac:dyDescent="0.3">
      <c r="A474" s="9" t="s">
        <v>140</v>
      </c>
      <c r="B474" s="53" t="s">
        <v>346</v>
      </c>
      <c r="C474" s="15"/>
      <c r="D474" s="91"/>
      <c r="E474" s="92"/>
    </row>
    <row r="475" spans="1:5" ht="18" hidden="1" x14ac:dyDescent="0.3">
      <c r="A475" s="9" t="s">
        <v>141</v>
      </c>
      <c r="B475" s="53" t="s">
        <v>350</v>
      </c>
      <c r="C475" s="15"/>
      <c r="D475" s="91"/>
      <c r="E475" s="92"/>
    </row>
    <row r="476" spans="1:5" ht="18" hidden="1" x14ac:dyDescent="0.3">
      <c r="A476" s="9" t="s">
        <v>142</v>
      </c>
      <c r="B476" s="53" t="s">
        <v>346</v>
      </c>
      <c r="C476" s="15"/>
      <c r="D476" s="91"/>
      <c r="E476" s="92"/>
    </row>
    <row r="477" spans="1:5" ht="18" hidden="1" x14ac:dyDescent="0.3">
      <c r="A477" s="9" t="s">
        <v>143</v>
      </c>
      <c r="B477" s="53" t="s">
        <v>346</v>
      </c>
      <c r="C477" s="15"/>
      <c r="D477" s="91"/>
      <c r="E477" s="92"/>
    </row>
    <row r="478" spans="1:5" ht="18" hidden="1" x14ac:dyDescent="0.3">
      <c r="A478" s="9" t="s">
        <v>144</v>
      </c>
      <c r="B478" s="53" t="s">
        <v>346</v>
      </c>
      <c r="C478" s="15"/>
      <c r="D478" s="91"/>
      <c r="E478" s="92"/>
    </row>
    <row r="479" spans="1:5" ht="18" hidden="1" x14ac:dyDescent="0.3">
      <c r="A479" s="9" t="s">
        <v>145</v>
      </c>
      <c r="B479" s="53" t="s">
        <v>350</v>
      </c>
      <c r="C479" s="15"/>
      <c r="D479" s="91"/>
      <c r="E479" s="92"/>
    </row>
    <row r="480" spans="1:5" ht="18" hidden="1" x14ac:dyDescent="0.3">
      <c r="A480" s="9" t="s">
        <v>146</v>
      </c>
      <c r="B480" s="53" t="s">
        <v>346</v>
      </c>
      <c r="C480" s="7"/>
      <c r="D480" s="91"/>
      <c r="E480" s="92"/>
    </row>
    <row r="481" spans="1:5" ht="18" hidden="1" x14ac:dyDescent="0.3">
      <c r="A481" s="9" t="s">
        <v>147</v>
      </c>
      <c r="B481" s="53" t="s">
        <v>346</v>
      </c>
      <c r="C481" s="7"/>
      <c r="D481" s="91"/>
      <c r="E481" s="92"/>
    </row>
    <row r="482" spans="1:5" ht="18" hidden="1" x14ac:dyDescent="0.3">
      <c r="A482" s="9" t="s">
        <v>148</v>
      </c>
      <c r="B482" s="53" t="s">
        <v>346</v>
      </c>
      <c r="C482" s="7"/>
      <c r="D482" s="91"/>
      <c r="E482" s="92"/>
    </row>
    <row r="483" spans="1:5" ht="18" x14ac:dyDescent="0.3">
      <c r="A483" s="21" t="s">
        <v>149</v>
      </c>
      <c r="B483" s="73" t="s">
        <v>349</v>
      </c>
      <c r="C483" s="74">
        <v>9</v>
      </c>
      <c r="D483" s="91">
        <v>8500</v>
      </c>
      <c r="E483" s="92">
        <f>+D483*C483</f>
        <v>76500</v>
      </c>
    </row>
    <row r="484" spans="1:5" ht="18" hidden="1" x14ac:dyDescent="0.3">
      <c r="A484" s="9" t="s">
        <v>150</v>
      </c>
      <c r="B484" s="53" t="s">
        <v>349</v>
      </c>
      <c r="C484" s="7"/>
      <c r="D484" s="91"/>
      <c r="E484" s="92"/>
    </row>
    <row r="485" spans="1:5" ht="18" hidden="1" x14ac:dyDescent="0.3">
      <c r="A485" s="16" t="s">
        <v>151</v>
      </c>
      <c r="B485" s="53" t="s">
        <v>349</v>
      </c>
      <c r="C485" s="7"/>
      <c r="D485" s="91"/>
      <c r="E485" s="92"/>
    </row>
    <row r="486" spans="1:5" ht="18" hidden="1" x14ac:dyDescent="0.3">
      <c r="A486" s="9" t="s">
        <v>152</v>
      </c>
      <c r="B486" s="53" t="s">
        <v>346</v>
      </c>
      <c r="C486" s="7"/>
      <c r="D486" s="91"/>
      <c r="E486" s="92"/>
    </row>
    <row r="487" spans="1:5" ht="18" hidden="1" x14ac:dyDescent="0.3">
      <c r="A487" s="9" t="s">
        <v>153</v>
      </c>
      <c r="B487" s="53" t="s">
        <v>346</v>
      </c>
      <c r="C487" s="7"/>
      <c r="D487" s="91"/>
      <c r="E487" s="92"/>
    </row>
    <row r="488" spans="1:5" ht="18" hidden="1" x14ac:dyDescent="0.3">
      <c r="A488" s="9" t="s">
        <v>154</v>
      </c>
      <c r="B488" s="53" t="s">
        <v>349</v>
      </c>
      <c r="C488" s="7"/>
      <c r="D488" s="91"/>
      <c r="E488" s="92"/>
    </row>
    <row r="489" spans="1:5" ht="18" hidden="1" x14ac:dyDescent="0.3">
      <c r="A489" s="9" t="s">
        <v>155</v>
      </c>
      <c r="B489" s="53" t="s">
        <v>349</v>
      </c>
      <c r="C489" s="7"/>
      <c r="D489" s="91"/>
      <c r="E489" s="92"/>
    </row>
    <row r="490" spans="1:5" ht="18" hidden="1" x14ac:dyDescent="0.3">
      <c r="A490" s="9" t="s">
        <v>156</v>
      </c>
      <c r="B490" s="53" t="s">
        <v>349</v>
      </c>
      <c r="C490" s="15"/>
      <c r="D490" s="91"/>
      <c r="E490" s="92"/>
    </row>
    <row r="491" spans="1:5" ht="18" hidden="1" x14ac:dyDescent="0.3">
      <c r="A491" s="17" t="s">
        <v>157</v>
      </c>
      <c r="B491" s="53" t="s">
        <v>346</v>
      </c>
      <c r="C491" s="15"/>
      <c r="D491" s="91"/>
      <c r="E491" s="92"/>
    </row>
    <row r="492" spans="1:5" ht="18" hidden="1" x14ac:dyDescent="0.3">
      <c r="A492" s="9" t="s">
        <v>158</v>
      </c>
      <c r="B492" s="53" t="s">
        <v>350</v>
      </c>
      <c r="C492" s="15"/>
      <c r="D492" s="91"/>
      <c r="E492" s="92"/>
    </row>
    <row r="493" spans="1:5" ht="18" hidden="1" x14ac:dyDescent="0.3">
      <c r="A493" s="9" t="s">
        <v>159</v>
      </c>
      <c r="B493" s="53" t="s">
        <v>346</v>
      </c>
      <c r="C493" s="7"/>
      <c r="D493" s="91"/>
      <c r="E493" s="92"/>
    </row>
    <row r="494" spans="1:5" ht="18" hidden="1" x14ac:dyDescent="0.3">
      <c r="A494" s="16" t="s">
        <v>160</v>
      </c>
      <c r="B494" s="53" t="s">
        <v>350</v>
      </c>
      <c r="C494" s="7"/>
      <c r="D494" s="91"/>
      <c r="E494" s="92"/>
    </row>
    <row r="495" spans="1:5" ht="18" x14ac:dyDescent="0.3">
      <c r="A495" s="21" t="s">
        <v>161</v>
      </c>
      <c r="B495" s="73" t="s">
        <v>350</v>
      </c>
      <c r="C495" s="74">
        <v>162</v>
      </c>
      <c r="D495" s="91">
        <f>VLOOKUP(A495,'9.4'!A523:C774,3,)</f>
        <v>7000</v>
      </c>
      <c r="E495" s="92">
        <f>+D495*C495</f>
        <v>1134000</v>
      </c>
    </row>
    <row r="496" spans="1:5" ht="18" hidden="1" x14ac:dyDescent="0.3">
      <c r="A496" s="12" t="s">
        <v>162</v>
      </c>
      <c r="B496" s="53" t="s">
        <v>346</v>
      </c>
      <c r="C496" s="7"/>
      <c r="D496" s="91"/>
      <c r="E496" s="92"/>
    </row>
    <row r="497" spans="1:5" ht="18" hidden="1" x14ac:dyDescent="0.3">
      <c r="A497" s="9" t="s">
        <v>163</v>
      </c>
      <c r="B497" s="53" t="s">
        <v>350</v>
      </c>
      <c r="C497" s="7"/>
      <c r="D497" s="97"/>
      <c r="E497" s="92"/>
    </row>
    <row r="498" spans="1:5" ht="18" hidden="1" x14ac:dyDescent="0.3">
      <c r="A498" s="9" t="s">
        <v>164</v>
      </c>
      <c r="B498" s="53" t="s">
        <v>346</v>
      </c>
      <c r="C498" s="7"/>
      <c r="D498" s="94"/>
      <c r="E498" s="92"/>
    </row>
    <row r="499" spans="1:5" ht="18" hidden="1" x14ac:dyDescent="0.3">
      <c r="A499" s="9" t="s">
        <v>165</v>
      </c>
      <c r="B499" s="53" t="s">
        <v>346</v>
      </c>
      <c r="C499" s="7"/>
      <c r="D499" s="91"/>
      <c r="E499" s="92"/>
    </row>
    <row r="500" spans="1:5" ht="18" hidden="1" x14ac:dyDescent="0.3">
      <c r="A500" s="19" t="s">
        <v>166</v>
      </c>
      <c r="B500" s="53" t="s">
        <v>346</v>
      </c>
      <c r="C500" s="7"/>
      <c r="D500" s="91"/>
      <c r="E500" s="92"/>
    </row>
    <row r="501" spans="1:5" ht="18" hidden="1" x14ac:dyDescent="0.3">
      <c r="A501" s="9" t="s">
        <v>167</v>
      </c>
      <c r="B501" s="53" t="s">
        <v>349</v>
      </c>
      <c r="C501" s="7"/>
      <c r="D501" s="91"/>
      <c r="E501" s="92"/>
    </row>
    <row r="502" spans="1:5" ht="18" hidden="1" x14ac:dyDescent="0.3">
      <c r="A502" s="29" t="s">
        <v>168</v>
      </c>
      <c r="B502" s="63" t="s">
        <v>346</v>
      </c>
      <c r="C502" s="31"/>
      <c r="D502" s="99"/>
      <c r="E502" s="100"/>
    </row>
    <row r="503" spans="1:5" ht="18" hidden="1" x14ac:dyDescent="0.3">
      <c r="A503" s="11" t="s">
        <v>169</v>
      </c>
      <c r="B503" s="53" t="s">
        <v>346</v>
      </c>
      <c r="C503" s="7"/>
      <c r="D503" s="91"/>
      <c r="E503" s="92"/>
    </row>
    <row r="504" spans="1:5" ht="18" hidden="1" x14ac:dyDescent="0.3">
      <c r="A504" s="9" t="s">
        <v>170</v>
      </c>
      <c r="B504" s="53" t="s">
        <v>346</v>
      </c>
      <c r="C504" s="7"/>
      <c r="D504" s="91"/>
      <c r="E504" s="92"/>
    </row>
    <row r="505" spans="1:5" ht="18" hidden="1" x14ac:dyDescent="0.3">
      <c r="A505" s="9" t="s">
        <v>171</v>
      </c>
      <c r="B505" s="53" t="s">
        <v>346</v>
      </c>
      <c r="C505" s="7"/>
      <c r="D505" s="91"/>
      <c r="E505" s="92"/>
    </row>
    <row r="506" spans="1:5" ht="18" hidden="1" x14ac:dyDescent="0.3">
      <c r="A506" s="12" t="s">
        <v>172</v>
      </c>
      <c r="B506" s="53" t="s">
        <v>346</v>
      </c>
      <c r="C506" s="7"/>
      <c r="D506" s="91"/>
      <c r="E506" s="92"/>
    </row>
    <row r="507" spans="1:5" ht="18" hidden="1" x14ac:dyDescent="0.3">
      <c r="A507" s="9" t="s">
        <v>173</v>
      </c>
      <c r="B507" s="53" t="s">
        <v>346</v>
      </c>
      <c r="C507" s="7"/>
      <c r="D507" s="91"/>
      <c r="E507" s="92"/>
    </row>
    <row r="508" spans="1:5" ht="18" hidden="1" x14ac:dyDescent="0.3">
      <c r="A508" s="9" t="s">
        <v>174</v>
      </c>
      <c r="B508" s="53" t="s">
        <v>346</v>
      </c>
      <c r="C508" s="7"/>
      <c r="D508" s="91"/>
      <c r="E508" s="92"/>
    </row>
    <row r="509" spans="1:5" ht="18" hidden="1" x14ac:dyDescent="0.3">
      <c r="A509" s="12" t="s">
        <v>175</v>
      </c>
      <c r="B509" s="53" t="s">
        <v>346</v>
      </c>
      <c r="C509" s="7"/>
      <c r="D509" s="91"/>
      <c r="E509" s="92"/>
    </row>
    <row r="510" spans="1:5" ht="18" hidden="1" x14ac:dyDescent="0.3">
      <c r="A510" s="12" t="s">
        <v>176</v>
      </c>
      <c r="B510" s="53" t="s">
        <v>346</v>
      </c>
      <c r="C510" s="7"/>
      <c r="D510" s="91"/>
      <c r="E510" s="92"/>
    </row>
    <row r="511" spans="1:5" ht="18" x14ac:dyDescent="0.3">
      <c r="A511" s="263" t="s">
        <v>177</v>
      </c>
      <c r="B511" s="264" t="s">
        <v>346</v>
      </c>
      <c r="C511" s="265">
        <v>1280</v>
      </c>
      <c r="D511" s="266">
        <v>8000</v>
      </c>
      <c r="E511" s="267">
        <f>+D511*C511</f>
        <v>10240000</v>
      </c>
    </row>
    <row r="512" spans="1:5" ht="18" hidden="1" x14ac:dyDescent="0.3">
      <c r="A512" s="9" t="s">
        <v>178</v>
      </c>
      <c r="B512" s="53" t="s">
        <v>349</v>
      </c>
      <c r="C512" s="7"/>
      <c r="D512" s="91"/>
      <c r="E512" s="92"/>
    </row>
    <row r="513" spans="1:5" ht="18" hidden="1" x14ac:dyDescent="0.3">
      <c r="A513" s="12" t="s">
        <v>179</v>
      </c>
      <c r="B513" s="53" t="s">
        <v>346</v>
      </c>
      <c r="C513" s="7"/>
      <c r="D513" s="91"/>
      <c r="E513" s="92"/>
    </row>
    <row r="514" spans="1:5" ht="18" hidden="1" x14ac:dyDescent="0.3">
      <c r="A514" s="12" t="s">
        <v>180</v>
      </c>
      <c r="B514" s="53" t="s">
        <v>346</v>
      </c>
      <c r="C514" s="7"/>
      <c r="D514" s="91"/>
      <c r="E514" s="92"/>
    </row>
    <row r="515" spans="1:5" ht="18" hidden="1" x14ac:dyDescent="0.3">
      <c r="A515" s="12" t="s">
        <v>181</v>
      </c>
      <c r="B515" s="53" t="s">
        <v>349</v>
      </c>
      <c r="C515" s="7"/>
      <c r="D515" s="91"/>
      <c r="E515" s="92"/>
    </row>
    <row r="516" spans="1:5" ht="18" hidden="1" x14ac:dyDescent="0.3">
      <c r="A516" s="9" t="s">
        <v>182</v>
      </c>
      <c r="B516" s="53" t="s">
        <v>349</v>
      </c>
      <c r="C516" s="7"/>
      <c r="D516" s="91"/>
      <c r="E516" s="92"/>
    </row>
    <row r="517" spans="1:5" ht="18" hidden="1" x14ac:dyDescent="0.3">
      <c r="A517" s="16" t="s">
        <v>183</v>
      </c>
      <c r="B517" s="53" t="s">
        <v>346</v>
      </c>
      <c r="C517" s="7"/>
      <c r="D517" s="91"/>
      <c r="E517" s="92"/>
    </row>
    <row r="518" spans="1:5" ht="18" hidden="1" x14ac:dyDescent="0.3">
      <c r="A518" s="16" t="s">
        <v>184</v>
      </c>
      <c r="B518" s="53" t="s">
        <v>346</v>
      </c>
      <c r="C518" s="7"/>
      <c r="D518" s="91"/>
      <c r="E518" s="92"/>
    </row>
    <row r="519" spans="1:5" ht="18" hidden="1" x14ac:dyDescent="0.3">
      <c r="A519" s="16" t="s">
        <v>185</v>
      </c>
      <c r="B519" s="53" t="s">
        <v>346</v>
      </c>
      <c r="C519" s="7"/>
      <c r="D519" s="91"/>
      <c r="E519" s="92"/>
    </row>
    <row r="520" spans="1:5" ht="18" hidden="1" x14ac:dyDescent="0.3">
      <c r="A520" s="16" t="s">
        <v>186</v>
      </c>
      <c r="B520" s="53" t="s">
        <v>349</v>
      </c>
      <c r="C520" s="7"/>
      <c r="D520" s="91"/>
      <c r="E520" s="92"/>
    </row>
    <row r="521" spans="1:5" ht="18" hidden="1" x14ac:dyDescent="0.3">
      <c r="A521" s="12" t="s">
        <v>187</v>
      </c>
      <c r="B521" s="53" t="s">
        <v>346</v>
      </c>
      <c r="C521" s="7"/>
      <c r="D521" s="91"/>
      <c r="E521" s="92"/>
    </row>
    <row r="522" spans="1:5" ht="18" hidden="1" x14ac:dyDescent="0.3">
      <c r="A522" s="9" t="s">
        <v>188</v>
      </c>
      <c r="B522" s="53" t="s">
        <v>349</v>
      </c>
      <c r="C522" s="7"/>
      <c r="D522" s="91"/>
      <c r="E522" s="92"/>
    </row>
    <row r="523" spans="1:5" ht="18" hidden="1" x14ac:dyDescent="0.3">
      <c r="A523" s="32" t="s">
        <v>189</v>
      </c>
      <c r="B523" s="53" t="s">
        <v>349</v>
      </c>
      <c r="C523" s="7"/>
      <c r="D523" s="91"/>
      <c r="E523" s="92"/>
    </row>
    <row r="524" spans="1:5" ht="18" hidden="1" x14ac:dyDescent="0.3">
      <c r="A524" s="32" t="s">
        <v>190</v>
      </c>
      <c r="B524" s="53" t="s">
        <v>349</v>
      </c>
      <c r="C524" s="7"/>
      <c r="D524" s="91"/>
      <c r="E524" s="92"/>
    </row>
    <row r="525" spans="1:5" ht="18" hidden="1" x14ac:dyDescent="0.3">
      <c r="A525" s="32" t="s">
        <v>191</v>
      </c>
      <c r="B525" s="53" t="s">
        <v>349</v>
      </c>
      <c r="C525" s="7"/>
      <c r="D525" s="91"/>
      <c r="E525" s="92"/>
    </row>
    <row r="526" spans="1:5" ht="18" hidden="1" x14ac:dyDescent="0.3">
      <c r="A526" s="32" t="s">
        <v>192</v>
      </c>
      <c r="B526" s="53" t="s">
        <v>349</v>
      </c>
      <c r="C526" s="7"/>
      <c r="D526" s="91"/>
      <c r="E526" s="92"/>
    </row>
    <row r="527" spans="1:5" ht="18" hidden="1" x14ac:dyDescent="0.3">
      <c r="A527" s="9" t="s">
        <v>193</v>
      </c>
      <c r="B527" s="53" t="s">
        <v>346</v>
      </c>
      <c r="C527" s="7"/>
      <c r="D527" s="91"/>
      <c r="E527" s="92"/>
    </row>
    <row r="528" spans="1:5" ht="18" hidden="1" x14ac:dyDescent="0.3">
      <c r="A528" s="33" t="s">
        <v>194</v>
      </c>
      <c r="B528" s="53" t="s">
        <v>350</v>
      </c>
      <c r="C528" s="7"/>
      <c r="D528" s="91"/>
      <c r="E528" s="92"/>
    </row>
    <row r="529" spans="1:5" ht="18" hidden="1" x14ac:dyDescent="0.3">
      <c r="A529" s="9" t="s">
        <v>195</v>
      </c>
      <c r="B529" s="53" t="s">
        <v>346</v>
      </c>
      <c r="C529" s="7"/>
      <c r="D529" s="91"/>
      <c r="E529" s="92"/>
    </row>
    <row r="530" spans="1:5" ht="18" hidden="1" x14ac:dyDescent="0.3">
      <c r="A530" s="12" t="s">
        <v>196</v>
      </c>
      <c r="B530" s="53" t="s">
        <v>346</v>
      </c>
      <c r="C530" s="7"/>
      <c r="D530" s="91"/>
      <c r="E530" s="101"/>
    </row>
    <row r="531" spans="1:5" ht="18" x14ac:dyDescent="0.3">
      <c r="A531" s="21" t="s">
        <v>197</v>
      </c>
      <c r="B531" s="73" t="s">
        <v>349</v>
      </c>
      <c r="C531" s="74">
        <v>20</v>
      </c>
      <c r="D531" s="91">
        <v>12000</v>
      </c>
      <c r="E531" s="92">
        <f>+D531*C531</f>
        <v>240000</v>
      </c>
    </row>
    <row r="532" spans="1:5" ht="18" hidden="1" x14ac:dyDescent="0.3">
      <c r="A532" s="9" t="s">
        <v>198</v>
      </c>
      <c r="B532" s="53" t="s">
        <v>349</v>
      </c>
      <c r="C532" s="7"/>
      <c r="D532" s="91"/>
      <c r="E532" s="92"/>
    </row>
    <row r="533" spans="1:5" ht="18" x14ac:dyDescent="0.3">
      <c r="A533" s="21" t="s">
        <v>199</v>
      </c>
      <c r="B533" s="73" t="s">
        <v>346</v>
      </c>
      <c r="C533" s="74">
        <v>38</v>
      </c>
      <c r="D533" s="91">
        <v>7000</v>
      </c>
      <c r="E533" s="92">
        <f>+D533*C533</f>
        <v>266000</v>
      </c>
    </row>
    <row r="534" spans="1:5" ht="18" hidden="1" x14ac:dyDescent="0.3">
      <c r="A534" s="34" t="s">
        <v>200</v>
      </c>
      <c r="B534" s="53" t="s">
        <v>349</v>
      </c>
      <c r="C534" s="7"/>
      <c r="D534" s="91"/>
      <c r="E534" s="92"/>
    </row>
    <row r="535" spans="1:5" ht="18" hidden="1" x14ac:dyDescent="0.3">
      <c r="A535" s="34" t="s">
        <v>201</v>
      </c>
      <c r="B535" s="53" t="s">
        <v>349</v>
      </c>
      <c r="C535" s="7"/>
      <c r="D535" s="91"/>
      <c r="E535" s="92"/>
    </row>
    <row r="536" spans="1:5" ht="18" hidden="1" x14ac:dyDescent="0.3">
      <c r="A536" s="9" t="s">
        <v>202</v>
      </c>
      <c r="B536" s="53" t="s">
        <v>346</v>
      </c>
      <c r="C536" s="7"/>
      <c r="D536" s="91"/>
      <c r="E536" s="92"/>
    </row>
    <row r="537" spans="1:5" ht="18" hidden="1" x14ac:dyDescent="0.3">
      <c r="A537" s="11" t="s">
        <v>203</v>
      </c>
      <c r="B537" s="53" t="s">
        <v>346</v>
      </c>
      <c r="C537" s="7"/>
      <c r="D537" s="103"/>
      <c r="E537" s="92"/>
    </row>
    <row r="538" spans="1:5" ht="18" hidden="1" x14ac:dyDescent="0.3">
      <c r="A538" s="9" t="s">
        <v>204</v>
      </c>
      <c r="B538" s="53" t="s">
        <v>346</v>
      </c>
      <c r="C538" s="7"/>
      <c r="D538" s="91"/>
      <c r="E538" s="92"/>
    </row>
    <row r="539" spans="1:5" ht="18" hidden="1" x14ac:dyDescent="0.3">
      <c r="A539" s="11" t="s">
        <v>205</v>
      </c>
      <c r="B539" s="53" t="s">
        <v>346</v>
      </c>
      <c r="C539" s="7"/>
      <c r="D539" s="103"/>
      <c r="E539" s="92"/>
    </row>
    <row r="540" spans="1:5" ht="18" hidden="1" x14ac:dyDescent="0.3">
      <c r="A540" s="9" t="s">
        <v>206</v>
      </c>
      <c r="B540" s="53" t="s">
        <v>346</v>
      </c>
      <c r="C540" s="7"/>
      <c r="D540" s="103"/>
      <c r="E540" s="92"/>
    </row>
    <row r="541" spans="1:5" ht="18" hidden="1" x14ac:dyDescent="0.3">
      <c r="A541" s="9" t="s">
        <v>207</v>
      </c>
      <c r="B541" s="53" t="s">
        <v>349</v>
      </c>
      <c r="C541" s="7"/>
      <c r="D541" s="91"/>
      <c r="E541" s="92"/>
    </row>
    <row r="542" spans="1:5" ht="18" x14ac:dyDescent="0.3">
      <c r="A542" s="21" t="s">
        <v>208</v>
      </c>
      <c r="B542" s="73" t="s">
        <v>349</v>
      </c>
      <c r="C542" s="74">
        <v>80</v>
      </c>
      <c r="D542" s="91">
        <v>6000</v>
      </c>
      <c r="E542" s="92">
        <f>+D542*C542</f>
        <v>480000</v>
      </c>
    </row>
    <row r="543" spans="1:5" ht="18" hidden="1" x14ac:dyDescent="0.3">
      <c r="A543" s="9" t="s">
        <v>209</v>
      </c>
      <c r="B543" s="53" t="s">
        <v>349</v>
      </c>
      <c r="C543" s="7"/>
      <c r="D543" s="91"/>
      <c r="E543" s="92"/>
    </row>
    <row r="544" spans="1:5" ht="18" x14ac:dyDescent="0.3">
      <c r="A544" s="21" t="s">
        <v>210</v>
      </c>
      <c r="B544" s="73" t="s">
        <v>346</v>
      </c>
      <c r="C544" s="74">
        <v>10</v>
      </c>
      <c r="D544" s="91">
        <v>17000</v>
      </c>
      <c r="E544" s="92">
        <f>+D544*C544</f>
        <v>170000</v>
      </c>
    </row>
    <row r="545" spans="1:5" ht="18" hidden="1" x14ac:dyDescent="0.3">
      <c r="A545" s="35" t="s">
        <v>211</v>
      </c>
      <c r="B545" s="53" t="s">
        <v>349</v>
      </c>
      <c r="C545" s="7"/>
      <c r="D545" s="91"/>
      <c r="E545" s="92"/>
    </row>
    <row r="546" spans="1:5" ht="18" hidden="1" x14ac:dyDescent="0.3">
      <c r="A546" s="9" t="s">
        <v>212</v>
      </c>
      <c r="B546" s="53" t="s">
        <v>346</v>
      </c>
      <c r="C546" s="7"/>
      <c r="D546" s="91"/>
      <c r="E546" s="92"/>
    </row>
    <row r="547" spans="1:5" ht="18" x14ac:dyDescent="0.3">
      <c r="A547" s="21" t="s">
        <v>213</v>
      </c>
      <c r="B547" s="73" t="s">
        <v>346</v>
      </c>
      <c r="C547" s="74">
        <v>710</v>
      </c>
      <c r="D547" s="91">
        <v>14000</v>
      </c>
      <c r="E547" s="92">
        <f>+D547*C547</f>
        <v>9940000</v>
      </c>
    </row>
    <row r="548" spans="1:5" ht="18" hidden="1" x14ac:dyDescent="0.3">
      <c r="A548" s="9" t="s">
        <v>214</v>
      </c>
      <c r="B548" s="53" t="s">
        <v>349</v>
      </c>
      <c r="C548" s="7"/>
      <c r="D548" s="91"/>
      <c r="E548" s="92"/>
    </row>
    <row r="549" spans="1:5" ht="18" hidden="1" x14ac:dyDescent="0.3">
      <c r="A549" s="9" t="s">
        <v>215</v>
      </c>
      <c r="B549" s="53" t="s">
        <v>346</v>
      </c>
      <c r="C549" s="7"/>
      <c r="D549" s="91"/>
      <c r="E549" s="92"/>
    </row>
    <row r="550" spans="1:5" ht="18" hidden="1" x14ac:dyDescent="0.3">
      <c r="A550" s="9" t="s">
        <v>216</v>
      </c>
      <c r="B550" s="53" t="s">
        <v>349</v>
      </c>
      <c r="C550" s="7"/>
      <c r="D550" s="91"/>
      <c r="E550" s="92"/>
    </row>
    <row r="551" spans="1:5" ht="18" hidden="1" x14ac:dyDescent="0.3">
      <c r="A551" s="16" t="s">
        <v>217</v>
      </c>
      <c r="B551" s="53" t="s">
        <v>346</v>
      </c>
      <c r="C551" s="7"/>
      <c r="D551" s="91"/>
      <c r="E551" s="92"/>
    </row>
    <row r="552" spans="1:5" ht="18" hidden="1" x14ac:dyDescent="0.3">
      <c r="A552" s="16" t="s">
        <v>218</v>
      </c>
      <c r="B552" s="53" t="s">
        <v>349</v>
      </c>
      <c r="C552" s="7"/>
      <c r="D552" s="91"/>
      <c r="E552" s="92"/>
    </row>
    <row r="553" spans="1:5" ht="18" hidden="1" x14ac:dyDescent="0.3">
      <c r="A553" s="16" t="s">
        <v>219</v>
      </c>
      <c r="B553" s="53" t="s">
        <v>346</v>
      </c>
      <c r="C553" s="7"/>
      <c r="D553" s="91"/>
      <c r="E553" s="92"/>
    </row>
    <row r="554" spans="1:5" ht="18" hidden="1" x14ac:dyDescent="0.3">
      <c r="A554" s="16" t="s">
        <v>220</v>
      </c>
      <c r="B554" s="53" t="s">
        <v>349</v>
      </c>
      <c r="C554" s="7"/>
      <c r="D554" s="91"/>
      <c r="E554" s="92"/>
    </row>
    <row r="555" spans="1:5" ht="18" hidden="1" x14ac:dyDescent="0.3">
      <c r="A555" s="9" t="s">
        <v>221</v>
      </c>
      <c r="B555" s="53" t="s">
        <v>346</v>
      </c>
      <c r="C555" s="7"/>
      <c r="D555" s="91"/>
      <c r="E555" s="92"/>
    </row>
    <row r="556" spans="1:5" ht="18" hidden="1" x14ac:dyDescent="0.3">
      <c r="A556" s="9" t="s">
        <v>222</v>
      </c>
      <c r="B556" s="53" t="s">
        <v>346</v>
      </c>
      <c r="C556" s="7"/>
      <c r="D556" s="91"/>
      <c r="E556" s="92"/>
    </row>
    <row r="557" spans="1:5" ht="18" hidden="1" x14ac:dyDescent="0.3">
      <c r="A557" s="16" t="s">
        <v>223</v>
      </c>
      <c r="B557" s="53" t="s">
        <v>349</v>
      </c>
      <c r="C557" s="7"/>
      <c r="D557" s="91"/>
      <c r="E557" s="92"/>
    </row>
    <row r="558" spans="1:5" ht="18" hidden="1" x14ac:dyDescent="0.3">
      <c r="A558" s="16" t="s">
        <v>224</v>
      </c>
      <c r="B558" s="53" t="s">
        <v>349</v>
      </c>
      <c r="C558" s="7"/>
      <c r="D558" s="91"/>
      <c r="E558" s="92"/>
    </row>
    <row r="559" spans="1:5" ht="18" hidden="1" x14ac:dyDescent="0.3">
      <c r="A559" s="11" t="s">
        <v>225</v>
      </c>
      <c r="B559" s="53" t="s">
        <v>346</v>
      </c>
      <c r="C559" s="7"/>
      <c r="D559" s="91"/>
      <c r="E559" s="92"/>
    </row>
    <row r="560" spans="1:5" ht="18" hidden="1" x14ac:dyDescent="0.3">
      <c r="A560" s="12" t="s">
        <v>226</v>
      </c>
      <c r="B560" s="53" t="s">
        <v>352</v>
      </c>
      <c r="C560" s="7"/>
      <c r="D560" s="91"/>
      <c r="E560" s="92"/>
    </row>
    <row r="561" spans="1:5" ht="18" hidden="1" x14ac:dyDescent="0.3">
      <c r="A561" s="11" t="s">
        <v>227</v>
      </c>
      <c r="B561" s="53" t="s">
        <v>346</v>
      </c>
      <c r="C561" s="7"/>
      <c r="D561" s="91"/>
      <c r="E561" s="92"/>
    </row>
    <row r="562" spans="1:5" ht="18" hidden="1" x14ac:dyDescent="0.3">
      <c r="A562" s="11" t="s">
        <v>228</v>
      </c>
      <c r="B562" s="53" t="s">
        <v>355</v>
      </c>
      <c r="C562" s="7"/>
      <c r="D562" s="91"/>
      <c r="E562" s="92"/>
    </row>
    <row r="563" spans="1:5" ht="18" hidden="1" x14ac:dyDescent="0.3">
      <c r="A563" s="34" t="s">
        <v>229</v>
      </c>
      <c r="B563" s="53" t="s">
        <v>346</v>
      </c>
      <c r="C563" s="7"/>
      <c r="D563" s="91"/>
      <c r="E563" s="92"/>
    </row>
    <row r="564" spans="1:5" ht="18" hidden="1" x14ac:dyDescent="0.3">
      <c r="A564" s="9" t="s">
        <v>230</v>
      </c>
      <c r="B564" s="53" t="s">
        <v>346</v>
      </c>
      <c r="C564" s="7"/>
      <c r="D564" s="91"/>
      <c r="E564" s="92"/>
    </row>
    <row r="565" spans="1:5" ht="18" hidden="1" x14ac:dyDescent="0.3">
      <c r="A565" s="9" t="s">
        <v>231</v>
      </c>
      <c r="B565" s="53" t="s">
        <v>348</v>
      </c>
      <c r="C565" s="7"/>
      <c r="D565" s="91"/>
      <c r="E565" s="92"/>
    </row>
    <row r="566" spans="1:5" ht="18" hidden="1" x14ac:dyDescent="0.3">
      <c r="A566" s="13" t="s">
        <v>232</v>
      </c>
      <c r="B566" s="53" t="s">
        <v>352</v>
      </c>
      <c r="C566" s="7"/>
      <c r="D566" s="91"/>
      <c r="E566" s="92"/>
    </row>
    <row r="567" spans="1:5" ht="18" hidden="1" x14ac:dyDescent="0.3">
      <c r="A567" s="13" t="s">
        <v>233</v>
      </c>
      <c r="B567" s="53" t="s">
        <v>352</v>
      </c>
      <c r="C567" s="7"/>
      <c r="D567" s="91"/>
      <c r="E567" s="92"/>
    </row>
    <row r="568" spans="1:5" ht="18" hidden="1" x14ac:dyDescent="0.3">
      <c r="A568" s="32" t="s">
        <v>234</v>
      </c>
      <c r="B568" s="53" t="s">
        <v>349</v>
      </c>
      <c r="C568" s="7"/>
      <c r="D568" s="91"/>
      <c r="E568" s="92"/>
    </row>
    <row r="569" spans="1:5" ht="18" hidden="1" x14ac:dyDescent="0.3">
      <c r="A569" s="9" t="s">
        <v>235</v>
      </c>
      <c r="B569" s="53" t="s">
        <v>346</v>
      </c>
      <c r="C569" s="7"/>
      <c r="D569" s="91"/>
      <c r="E569" s="92"/>
    </row>
    <row r="570" spans="1:5" ht="18" hidden="1" x14ac:dyDescent="0.3">
      <c r="A570" s="9" t="s">
        <v>236</v>
      </c>
      <c r="B570" s="53" t="s">
        <v>349</v>
      </c>
      <c r="C570" s="7"/>
      <c r="D570" s="91"/>
      <c r="E570" s="92"/>
    </row>
    <row r="571" spans="1:5" ht="18" hidden="1" x14ac:dyDescent="0.3">
      <c r="A571" s="9" t="s">
        <v>237</v>
      </c>
      <c r="B571" s="53" t="s">
        <v>346</v>
      </c>
      <c r="C571" s="15"/>
      <c r="D571" s="91"/>
      <c r="E571" s="92"/>
    </row>
    <row r="572" spans="1:5" ht="18" hidden="1" x14ac:dyDescent="0.3">
      <c r="A572" s="32" t="s">
        <v>238</v>
      </c>
      <c r="B572" s="53" t="s">
        <v>349</v>
      </c>
      <c r="C572" s="7"/>
      <c r="D572" s="91"/>
      <c r="E572" s="92"/>
    </row>
    <row r="573" spans="1:5" ht="18" hidden="1" x14ac:dyDescent="0.3">
      <c r="A573" s="9" t="s">
        <v>239</v>
      </c>
      <c r="B573" s="53" t="s">
        <v>349</v>
      </c>
      <c r="C573" s="15"/>
      <c r="D573" s="91"/>
      <c r="E573" s="92"/>
    </row>
    <row r="574" spans="1:5" ht="18" hidden="1" x14ac:dyDescent="0.3">
      <c r="A574" s="9" t="s">
        <v>240</v>
      </c>
      <c r="B574" s="53" t="s">
        <v>346</v>
      </c>
      <c r="C574" s="7"/>
      <c r="D574" s="91"/>
      <c r="E574" s="92"/>
    </row>
    <row r="575" spans="1:5" ht="18" hidden="1" x14ac:dyDescent="0.3">
      <c r="A575" s="11" t="s">
        <v>241</v>
      </c>
      <c r="B575" s="53" t="s">
        <v>350</v>
      </c>
      <c r="C575" s="7"/>
      <c r="D575" s="91"/>
      <c r="E575" s="92"/>
    </row>
    <row r="576" spans="1:5" ht="18" hidden="1" x14ac:dyDescent="0.3">
      <c r="A576" s="9" t="s">
        <v>242</v>
      </c>
      <c r="B576" s="53" t="s">
        <v>346</v>
      </c>
      <c r="C576" s="7"/>
      <c r="D576" s="91"/>
      <c r="E576" s="92"/>
    </row>
    <row r="577" spans="1:5" ht="18" hidden="1" x14ac:dyDescent="0.3">
      <c r="A577" s="9" t="s">
        <v>243</v>
      </c>
      <c r="B577" s="53" t="s">
        <v>346</v>
      </c>
      <c r="C577" s="7"/>
      <c r="D577" s="91"/>
      <c r="E577" s="92"/>
    </row>
    <row r="578" spans="1:5" ht="18" hidden="1" x14ac:dyDescent="0.3">
      <c r="A578" s="9" t="s">
        <v>244</v>
      </c>
      <c r="B578" s="53" t="s">
        <v>348</v>
      </c>
      <c r="C578" s="7"/>
      <c r="D578" s="91"/>
      <c r="E578" s="92"/>
    </row>
    <row r="579" spans="1:5" ht="18" hidden="1" x14ac:dyDescent="0.3">
      <c r="A579" s="9" t="s">
        <v>245</v>
      </c>
      <c r="B579" s="53" t="s">
        <v>350</v>
      </c>
      <c r="C579" s="7"/>
      <c r="D579" s="91"/>
      <c r="E579" s="92"/>
    </row>
    <row r="580" spans="1:5" ht="18" hidden="1" x14ac:dyDescent="0.3">
      <c r="A580" s="9" t="s">
        <v>246</v>
      </c>
      <c r="B580" s="53" t="s">
        <v>346</v>
      </c>
      <c r="C580" s="7"/>
      <c r="D580" s="104"/>
      <c r="E580" s="92"/>
    </row>
    <row r="581" spans="1:5" ht="18" hidden="1" x14ac:dyDescent="0.3">
      <c r="A581" s="16" t="s">
        <v>247</v>
      </c>
      <c r="B581" s="53" t="s">
        <v>346</v>
      </c>
      <c r="C581" s="7"/>
      <c r="D581" s="104"/>
      <c r="E581" s="92"/>
    </row>
    <row r="582" spans="1:5" ht="18" hidden="1" x14ac:dyDescent="0.3">
      <c r="A582" s="21" t="s">
        <v>248</v>
      </c>
      <c r="B582" s="53" t="s">
        <v>346</v>
      </c>
      <c r="C582" s="7"/>
      <c r="D582" s="91"/>
      <c r="E582" s="92"/>
    </row>
    <row r="583" spans="1:5" ht="18" hidden="1" x14ac:dyDescent="0.3">
      <c r="A583" s="21" t="s">
        <v>249</v>
      </c>
      <c r="B583" s="53" t="s">
        <v>346</v>
      </c>
      <c r="C583" s="7"/>
      <c r="D583" s="91"/>
      <c r="E583" s="92"/>
    </row>
    <row r="584" spans="1:5" ht="18" hidden="1" x14ac:dyDescent="0.3">
      <c r="A584" s="9" t="s">
        <v>250</v>
      </c>
      <c r="B584" s="53" t="s">
        <v>346</v>
      </c>
      <c r="C584" s="7"/>
      <c r="D584" s="91"/>
      <c r="E584" s="92"/>
    </row>
    <row r="585" spans="1:5" ht="18" hidden="1" x14ac:dyDescent="0.3">
      <c r="A585" s="9" t="s">
        <v>251</v>
      </c>
      <c r="B585" s="53" t="s">
        <v>346</v>
      </c>
      <c r="C585" s="7"/>
      <c r="D585" s="91"/>
      <c r="E585" s="92"/>
    </row>
    <row r="586" spans="1:5" ht="18" hidden="1" x14ac:dyDescent="0.3">
      <c r="A586" s="9" t="s">
        <v>252</v>
      </c>
      <c r="B586" s="53" t="s">
        <v>348</v>
      </c>
      <c r="C586" s="7"/>
      <c r="D586" s="91"/>
      <c r="E586" s="92"/>
    </row>
    <row r="587" spans="1:5" ht="18" hidden="1" x14ac:dyDescent="0.3">
      <c r="A587" s="9" t="s">
        <v>253</v>
      </c>
      <c r="B587" s="53" t="s">
        <v>350</v>
      </c>
      <c r="C587" s="7"/>
      <c r="D587" s="91"/>
      <c r="E587" s="92"/>
    </row>
    <row r="588" spans="1:5" ht="18" hidden="1" x14ac:dyDescent="0.3">
      <c r="A588" s="9" t="s">
        <v>254</v>
      </c>
      <c r="B588" s="53" t="s">
        <v>346</v>
      </c>
      <c r="C588" s="7"/>
      <c r="D588" s="91"/>
      <c r="E588" s="92"/>
    </row>
    <row r="589" spans="1:5" ht="18" hidden="1" x14ac:dyDescent="0.3">
      <c r="A589" s="9" t="s">
        <v>255</v>
      </c>
      <c r="B589" s="53" t="s">
        <v>346</v>
      </c>
      <c r="C589" s="7"/>
      <c r="D589" s="91"/>
      <c r="E589" s="92"/>
    </row>
    <row r="590" spans="1:5" ht="18" hidden="1" x14ac:dyDescent="0.3">
      <c r="A590" s="9" t="s">
        <v>256</v>
      </c>
      <c r="B590" s="53" t="s">
        <v>348</v>
      </c>
      <c r="C590" s="7"/>
      <c r="D590" s="91"/>
      <c r="E590" s="92"/>
    </row>
    <row r="591" spans="1:5" ht="18" hidden="1" x14ac:dyDescent="0.3">
      <c r="A591" s="9" t="s">
        <v>257</v>
      </c>
      <c r="B591" s="53" t="s">
        <v>346</v>
      </c>
      <c r="C591" s="15"/>
      <c r="D591" s="91"/>
      <c r="E591" s="92"/>
    </row>
    <row r="592" spans="1:5" ht="18" hidden="1" x14ac:dyDescent="0.3">
      <c r="A592" s="13" t="s">
        <v>258</v>
      </c>
      <c r="B592" s="53" t="s">
        <v>346</v>
      </c>
      <c r="C592" s="7"/>
      <c r="D592" s="91"/>
      <c r="E592" s="92"/>
    </row>
    <row r="593" spans="1:5" ht="18" hidden="1" x14ac:dyDescent="0.3">
      <c r="A593" s="9" t="s">
        <v>259</v>
      </c>
      <c r="B593" s="53" t="s">
        <v>346</v>
      </c>
      <c r="C593" s="7"/>
      <c r="D593" s="91"/>
      <c r="E593" s="92"/>
    </row>
    <row r="594" spans="1:5" ht="18" hidden="1" x14ac:dyDescent="0.3">
      <c r="A594" s="11" t="s">
        <v>260</v>
      </c>
      <c r="B594" s="53" t="s">
        <v>346</v>
      </c>
      <c r="C594" s="7"/>
      <c r="D594" s="91"/>
      <c r="E594" s="92"/>
    </row>
    <row r="595" spans="1:5" ht="18" hidden="1" x14ac:dyDescent="0.3">
      <c r="A595" s="11" t="s">
        <v>261</v>
      </c>
      <c r="B595" s="53" t="s">
        <v>346</v>
      </c>
      <c r="C595" s="7"/>
      <c r="D595" s="91"/>
      <c r="E595" s="92"/>
    </row>
    <row r="596" spans="1:5" ht="18" hidden="1" x14ac:dyDescent="0.3">
      <c r="A596" s="9" t="s">
        <v>262</v>
      </c>
      <c r="B596" s="53" t="s">
        <v>349</v>
      </c>
      <c r="C596" s="7"/>
      <c r="D596" s="105"/>
      <c r="E596" s="92"/>
    </row>
    <row r="597" spans="1:5" ht="18" hidden="1" x14ac:dyDescent="0.3">
      <c r="A597" s="9" t="s">
        <v>263</v>
      </c>
      <c r="B597" s="53" t="s">
        <v>349</v>
      </c>
      <c r="C597" s="7"/>
      <c r="D597" s="105"/>
      <c r="E597" s="92"/>
    </row>
    <row r="598" spans="1:5" ht="18" hidden="1" x14ac:dyDescent="0.3">
      <c r="A598" s="9" t="s">
        <v>264</v>
      </c>
      <c r="B598" s="53" t="s">
        <v>346</v>
      </c>
      <c r="C598" s="7"/>
      <c r="D598" s="91"/>
      <c r="E598" s="92"/>
    </row>
    <row r="599" spans="1:5" ht="18" hidden="1" x14ac:dyDescent="0.3">
      <c r="A599" s="9" t="s">
        <v>265</v>
      </c>
      <c r="B599" s="53"/>
      <c r="C599" s="7"/>
      <c r="D599" s="91"/>
      <c r="E599" s="92"/>
    </row>
    <row r="600" spans="1:5" ht="18" hidden="1" x14ac:dyDescent="0.3">
      <c r="A600" s="9" t="s">
        <v>266</v>
      </c>
      <c r="B600" s="53" t="s">
        <v>352</v>
      </c>
      <c r="C600" s="7"/>
      <c r="D600" s="91"/>
      <c r="E600" s="92"/>
    </row>
    <row r="601" spans="1:5" ht="18" hidden="1" x14ac:dyDescent="0.3">
      <c r="A601" s="9" t="s">
        <v>267</v>
      </c>
      <c r="B601" s="53" t="s">
        <v>346</v>
      </c>
      <c r="C601" s="7"/>
      <c r="D601" s="91"/>
      <c r="E601" s="92"/>
    </row>
    <row r="602" spans="1:5" ht="18" hidden="1" x14ac:dyDescent="0.3">
      <c r="A602" s="9" t="s">
        <v>268</v>
      </c>
      <c r="B602" s="53" t="s">
        <v>351</v>
      </c>
      <c r="C602" s="7"/>
      <c r="D602" s="91"/>
      <c r="E602" s="92"/>
    </row>
    <row r="603" spans="1:5" ht="18" hidden="1" x14ac:dyDescent="0.3">
      <c r="A603" s="32" t="s">
        <v>269</v>
      </c>
      <c r="B603" s="53" t="s">
        <v>349</v>
      </c>
      <c r="C603" s="7"/>
      <c r="D603" s="91"/>
      <c r="E603" s="92"/>
    </row>
    <row r="604" spans="1:5" ht="18" hidden="1" x14ac:dyDescent="0.3">
      <c r="A604" s="9" t="s">
        <v>270</v>
      </c>
      <c r="B604" s="53" t="s">
        <v>349</v>
      </c>
      <c r="C604" s="7"/>
      <c r="D604" s="91"/>
      <c r="E604" s="92"/>
    </row>
    <row r="605" spans="1:5" ht="18" hidden="1" x14ac:dyDescent="0.3">
      <c r="A605" s="32" t="s">
        <v>271</v>
      </c>
      <c r="B605" s="53" t="s">
        <v>349</v>
      </c>
      <c r="C605" s="7"/>
      <c r="D605" s="91"/>
      <c r="E605" s="92"/>
    </row>
    <row r="606" spans="1:5" ht="18" hidden="1" x14ac:dyDescent="0.3">
      <c r="A606" s="11" t="s">
        <v>272</v>
      </c>
      <c r="B606" s="53" t="s">
        <v>346</v>
      </c>
      <c r="C606" s="7"/>
      <c r="D606" s="91"/>
      <c r="E606" s="92"/>
    </row>
    <row r="607" spans="1:5" ht="18" hidden="1" x14ac:dyDescent="0.3">
      <c r="A607" s="32" t="s">
        <v>273</v>
      </c>
      <c r="B607" s="53" t="s">
        <v>349</v>
      </c>
      <c r="C607" s="7"/>
      <c r="D607" s="91"/>
      <c r="E607" s="92"/>
    </row>
    <row r="608" spans="1:5" ht="18" hidden="1" x14ac:dyDescent="0.3">
      <c r="A608" s="12" t="s">
        <v>274</v>
      </c>
      <c r="B608" s="53" t="s">
        <v>346</v>
      </c>
      <c r="C608" s="15"/>
      <c r="D608" s="91"/>
      <c r="E608" s="92"/>
    </row>
    <row r="609" spans="1:5" ht="18" hidden="1" x14ac:dyDescent="0.3">
      <c r="A609" s="16" t="s">
        <v>275</v>
      </c>
      <c r="B609" s="53" t="s">
        <v>352</v>
      </c>
      <c r="C609" s="7"/>
      <c r="D609" s="91"/>
      <c r="E609" s="92"/>
    </row>
    <row r="610" spans="1:5" ht="18" hidden="1" x14ac:dyDescent="0.3">
      <c r="A610" s="16" t="s">
        <v>276</v>
      </c>
      <c r="B610" s="53" t="s">
        <v>350</v>
      </c>
      <c r="C610" s="7"/>
      <c r="D610" s="91"/>
      <c r="E610" s="92"/>
    </row>
    <row r="611" spans="1:5" ht="18" hidden="1" x14ac:dyDescent="0.3">
      <c r="A611" s="16" t="s">
        <v>277</v>
      </c>
      <c r="B611" s="53" t="s">
        <v>350</v>
      </c>
      <c r="C611" s="7"/>
      <c r="D611" s="91"/>
      <c r="E611" s="92"/>
    </row>
    <row r="612" spans="1:5" ht="18" hidden="1" x14ac:dyDescent="0.3">
      <c r="A612" s="9" t="s">
        <v>278</v>
      </c>
      <c r="B612" s="53" t="s">
        <v>346</v>
      </c>
      <c r="C612" s="7"/>
      <c r="D612" s="91"/>
      <c r="E612" s="92"/>
    </row>
    <row r="613" spans="1:5" ht="18" hidden="1" x14ac:dyDescent="0.3">
      <c r="A613" s="16" t="s">
        <v>279</v>
      </c>
      <c r="B613" s="53" t="s">
        <v>349</v>
      </c>
      <c r="C613" s="7"/>
      <c r="D613" s="91"/>
      <c r="E613" s="92"/>
    </row>
    <row r="614" spans="1:5" ht="18" hidden="1" x14ac:dyDescent="0.3">
      <c r="A614" s="9" t="s">
        <v>280</v>
      </c>
      <c r="B614" s="53" t="s">
        <v>346</v>
      </c>
      <c r="C614" s="7"/>
      <c r="D614" s="91"/>
      <c r="E614" s="92"/>
    </row>
    <row r="615" spans="1:5" ht="18" x14ac:dyDescent="0.3">
      <c r="A615" s="21" t="s">
        <v>281</v>
      </c>
      <c r="B615" s="73" t="s">
        <v>346</v>
      </c>
      <c r="C615" s="74">
        <v>45</v>
      </c>
      <c r="D615" s="91">
        <v>8500</v>
      </c>
      <c r="E615" s="92">
        <f>+D615*C615</f>
        <v>382500</v>
      </c>
    </row>
    <row r="616" spans="1:5" ht="18" hidden="1" x14ac:dyDescent="0.3">
      <c r="A616" s="16" t="s">
        <v>282</v>
      </c>
      <c r="B616" s="53" t="s">
        <v>350</v>
      </c>
      <c r="C616" s="7"/>
      <c r="D616" s="91"/>
      <c r="E616" s="92"/>
    </row>
    <row r="617" spans="1:5" ht="18" hidden="1" x14ac:dyDescent="0.3">
      <c r="A617" s="24" t="s">
        <v>283</v>
      </c>
      <c r="B617" s="53" t="s">
        <v>346</v>
      </c>
      <c r="C617" s="7"/>
      <c r="D617" s="91"/>
      <c r="E617" s="92"/>
    </row>
    <row r="618" spans="1:5" ht="18" x14ac:dyDescent="0.3">
      <c r="A618" s="21" t="s">
        <v>284</v>
      </c>
      <c r="B618" s="73" t="s">
        <v>346</v>
      </c>
      <c r="C618" s="74">
        <v>15</v>
      </c>
      <c r="D618" s="91">
        <v>12000</v>
      </c>
      <c r="E618" s="92">
        <f>+D618*C618</f>
        <v>180000</v>
      </c>
    </row>
    <row r="619" spans="1:5" ht="18" hidden="1" x14ac:dyDescent="0.3">
      <c r="A619" s="13" t="s">
        <v>285</v>
      </c>
      <c r="B619" s="53" t="s">
        <v>347</v>
      </c>
      <c r="C619" s="7"/>
      <c r="D619" s="91"/>
      <c r="E619" s="92"/>
    </row>
    <row r="620" spans="1:5" ht="18" hidden="1" x14ac:dyDescent="0.3">
      <c r="A620" s="12" t="s">
        <v>286</v>
      </c>
      <c r="B620" s="53" t="s">
        <v>346</v>
      </c>
      <c r="C620" s="7"/>
      <c r="D620" s="106"/>
      <c r="E620" s="92"/>
    </row>
    <row r="621" spans="1:5" ht="18" hidden="1" x14ac:dyDescent="0.3">
      <c r="A621" s="16" t="s">
        <v>287</v>
      </c>
      <c r="B621" s="53" t="s">
        <v>349</v>
      </c>
      <c r="C621" s="7"/>
      <c r="D621" s="91"/>
      <c r="E621" s="92"/>
    </row>
    <row r="622" spans="1:5" ht="18" hidden="1" x14ac:dyDescent="0.3">
      <c r="A622" s="13" t="s">
        <v>288</v>
      </c>
      <c r="B622" s="53" t="s">
        <v>349</v>
      </c>
      <c r="C622" s="7"/>
      <c r="D622" s="106"/>
      <c r="E622" s="92"/>
    </row>
    <row r="623" spans="1:5" ht="18" hidden="1" x14ac:dyDescent="0.3">
      <c r="A623" s="9" t="s">
        <v>289</v>
      </c>
      <c r="B623" s="53" t="s">
        <v>346</v>
      </c>
      <c r="C623" s="7"/>
      <c r="D623" s="91"/>
      <c r="E623" s="92"/>
    </row>
    <row r="624" spans="1:5" ht="18" hidden="1" x14ac:dyDescent="0.3">
      <c r="A624" s="16" t="s">
        <v>290</v>
      </c>
      <c r="B624" s="53" t="s">
        <v>352</v>
      </c>
      <c r="C624" s="7"/>
      <c r="D624" s="91"/>
      <c r="E624" s="92"/>
    </row>
    <row r="625" spans="1:5" ht="18" hidden="1" x14ac:dyDescent="0.3">
      <c r="A625" s="12" t="s">
        <v>291</v>
      </c>
      <c r="B625" s="53" t="s">
        <v>346</v>
      </c>
      <c r="C625" s="7"/>
      <c r="D625" s="91"/>
      <c r="E625" s="92"/>
    </row>
    <row r="626" spans="1:5" ht="18" hidden="1" x14ac:dyDescent="0.3">
      <c r="A626" s="9" t="s">
        <v>292</v>
      </c>
      <c r="B626" s="53" t="s">
        <v>346</v>
      </c>
      <c r="C626" s="7"/>
      <c r="D626" s="91"/>
      <c r="E626" s="92"/>
    </row>
    <row r="627" spans="1:5" ht="18" hidden="1" x14ac:dyDescent="0.3">
      <c r="A627" s="11" t="s">
        <v>293</v>
      </c>
      <c r="B627" s="53" t="s">
        <v>346</v>
      </c>
      <c r="C627" s="7"/>
      <c r="D627" s="91"/>
      <c r="E627" s="92"/>
    </row>
    <row r="628" spans="1:5" ht="18" hidden="1" x14ac:dyDescent="0.3">
      <c r="A628" s="9" t="s">
        <v>294</v>
      </c>
      <c r="B628" s="53" t="s">
        <v>346</v>
      </c>
      <c r="C628" s="7"/>
      <c r="D628" s="91"/>
      <c r="E628" s="92"/>
    </row>
    <row r="629" spans="1:5" ht="18" hidden="1" x14ac:dyDescent="0.3">
      <c r="A629" s="12" t="s">
        <v>295</v>
      </c>
      <c r="B629" s="53" t="s">
        <v>346</v>
      </c>
      <c r="C629" s="7"/>
      <c r="D629" s="103"/>
      <c r="E629" s="92"/>
    </row>
    <row r="630" spans="1:5" ht="18" hidden="1" x14ac:dyDescent="0.3">
      <c r="A630" s="12" t="s">
        <v>296</v>
      </c>
      <c r="B630" s="53" t="s">
        <v>346</v>
      </c>
      <c r="C630" s="7"/>
      <c r="D630" s="103"/>
      <c r="E630" s="92"/>
    </row>
    <row r="631" spans="1:5" ht="18" hidden="1" x14ac:dyDescent="0.3">
      <c r="A631" s="9" t="s">
        <v>297</v>
      </c>
      <c r="B631" s="53" t="s">
        <v>346</v>
      </c>
      <c r="C631" s="7"/>
      <c r="D631" s="91"/>
      <c r="E631" s="92"/>
    </row>
    <row r="632" spans="1:5" ht="18" hidden="1" x14ac:dyDescent="0.3">
      <c r="A632" s="9" t="s">
        <v>298</v>
      </c>
      <c r="B632" s="53" t="s">
        <v>353</v>
      </c>
      <c r="C632" s="7"/>
      <c r="D632" s="91"/>
      <c r="E632" s="92"/>
    </row>
    <row r="633" spans="1:5" ht="18" hidden="1" x14ac:dyDescent="0.3">
      <c r="A633" s="9" t="s">
        <v>299</v>
      </c>
      <c r="B633" s="53" t="s">
        <v>349</v>
      </c>
      <c r="C633" s="7"/>
      <c r="D633" s="91"/>
      <c r="E633" s="92"/>
    </row>
    <row r="634" spans="1:5" ht="18" hidden="1" x14ac:dyDescent="0.3">
      <c r="A634" s="13" t="s">
        <v>300</v>
      </c>
      <c r="B634" s="53" t="s">
        <v>346</v>
      </c>
      <c r="C634" s="7"/>
      <c r="D634" s="91"/>
      <c r="E634" s="92"/>
    </row>
    <row r="635" spans="1:5" ht="18" hidden="1" x14ac:dyDescent="0.3">
      <c r="A635" s="13" t="s">
        <v>301</v>
      </c>
      <c r="B635" s="53" t="s">
        <v>346</v>
      </c>
      <c r="C635" s="7"/>
      <c r="D635" s="91"/>
      <c r="E635" s="92"/>
    </row>
    <row r="636" spans="1:5" ht="18" hidden="1" x14ac:dyDescent="0.3">
      <c r="A636" s="21" t="s">
        <v>302</v>
      </c>
      <c r="B636" s="53" t="s">
        <v>346</v>
      </c>
      <c r="C636" s="7"/>
      <c r="D636" s="91"/>
      <c r="E636" s="92"/>
    </row>
    <row r="637" spans="1:5" ht="18" hidden="1" x14ac:dyDescent="0.3">
      <c r="A637" s="13" t="s">
        <v>303</v>
      </c>
      <c r="B637" s="53" t="s">
        <v>349</v>
      </c>
      <c r="C637" s="7"/>
      <c r="D637" s="91"/>
      <c r="E637" s="92"/>
    </row>
    <row r="638" spans="1:5" ht="18" hidden="1" x14ac:dyDescent="0.3">
      <c r="A638" s="9" t="s">
        <v>304</v>
      </c>
      <c r="B638" s="53" t="s">
        <v>351</v>
      </c>
      <c r="C638" s="7"/>
      <c r="D638" s="91"/>
      <c r="E638" s="92"/>
    </row>
    <row r="639" spans="1:5" ht="18" hidden="1" x14ac:dyDescent="0.3">
      <c r="A639" s="9" t="s">
        <v>305</v>
      </c>
      <c r="B639" s="53" t="s">
        <v>351</v>
      </c>
      <c r="C639" s="7"/>
      <c r="D639" s="91"/>
      <c r="E639" s="92"/>
    </row>
    <row r="640" spans="1:5" ht="18" hidden="1" x14ac:dyDescent="0.3">
      <c r="A640" s="9" t="s">
        <v>306</v>
      </c>
      <c r="B640" s="53" t="s">
        <v>353</v>
      </c>
      <c r="C640" s="7"/>
      <c r="D640" s="91"/>
      <c r="E640" s="92"/>
    </row>
    <row r="641" spans="1:5" ht="18" hidden="1" x14ac:dyDescent="0.3">
      <c r="A641" s="9" t="s">
        <v>307</v>
      </c>
      <c r="B641" s="53" t="s">
        <v>346</v>
      </c>
      <c r="C641" s="7"/>
      <c r="D641" s="91"/>
      <c r="E641" s="92"/>
    </row>
    <row r="642" spans="1:5" ht="18" hidden="1" x14ac:dyDescent="0.3">
      <c r="A642" s="21" t="s">
        <v>308</v>
      </c>
      <c r="B642" s="53" t="s">
        <v>346</v>
      </c>
      <c r="C642" s="7"/>
      <c r="D642" s="91"/>
      <c r="E642" s="92"/>
    </row>
    <row r="643" spans="1:5" ht="18" hidden="1" x14ac:dyDescent="0.3">
      <c r="A643" s="9" t="s">
        <v>309</v>
      </c>
      <c r="B643" s="53" t="s">
        <v>351</v>
      </c>
      <c r="C643" s="7"/>
      <c r="D643" s="91"/>
      <c r="E643" s="92"/>
    </row>
    <row r="644" spans="1:5" ht="18" hidden="1" x14ac:dyDescent="0.3">
      <c r="A644" s="9" t="s">
        <v>310</v>
      </c>
      <c r="B644" s="53" t="s">
        <v>346</v>
      </c>
      <c r="C644" s="7"/>
      <c r="D644" s="91"/>
      <c r="E644" s="92"/>
    </row>
    <row r="645" spans="1:5" ht="18" hidden="1" x14ac:dyDescent="0.3">
      <c r="A645" s="12" t="s">
        <v>311</v>
      </c>
      <c r="B645" s="53" t="s">
        <v>346</v>
      </c>
      <c r="C645" s="7"/>
      <c r="D645" s="91"/>
      <c r="E645" s="92"/>
    </row>
    <row r="646" spans="1:5" ht="18" hidden="1" x14ac:dyDescent="0.3">
      <c r="A646" s="9" t="s">
        <v>312</v>
      </c>
      <c r="B646" s="53" t="s">
        <v>346</v>
      </c>
      <c r="C646" s="37"/>
      <c r="D646" s="91"/>
      <c r="E646" s="92"/>
    </row>
    <row r="647" spans="1:5" ht="18" hidden="1" x14ac:dyDescent="0.3">
      <c r="A647" s="9" t="s">
        <v>313</v>
      </c>
      <c r="B647" s="53" t="s">
        <v>351</v>
      </c>
      <c r="C647" s="7"/>
      <c r="D647" s="91"/>
      <c r="E647" s="92"/>
    </row>
    <row r="648" spans="1:5" ht="18" hidden="1" x14ac:dyDescent="0.3">
      <c r="A648" s="9" t="s">
        <v>314</v>
      </c>
      <c r="B648" s="53" t="s">
        <v>349</v>
      </c>
      <c r="C648" s="7"/>
      <c r="D648" s="91"/>
      <c r="E648" s="92"/>
    </row>
    <row r="649" spans="1:5" ht="18" hidden="1" x14ac:dyDescent="0.3">
      <c r="A649" s="21" t="s">
        <v>315</v>
      </c>
      <c r="B649" s="53" t="s">
        <v>346</v>
      </c>
      <c r="C649" s="7"/>
      <c r="D649" s="91"/>
      <c r="E649" s="92"/>
    </row>
    <row r="650" spans="1:5" ht="18" hidden="1" x14ac:dyDescent="0.3">
      <c r="A650" s="21" t="s">
        <v>316</v>
      </c>
      <c r="B650" s="53" t="s">
        <v>346</v>
      </c>
      <c r="C650" s="7"/>
      <c r="D650" s="91"/>
      <c r="E650" s="92"/>
    </row>
    <row r="651" spans="1:5" ht="18" hidden="1" x14ac:dyDescent="0.3">
      <c r="A651" s="9" t="s">
        <v>317</v>
      </c>
      <c r="B651" s="53" t="s">
        <v>346</v>
      </c>
      <c r="C651" s="7"/>
      <c r="D651" s="91"/>
      <c r="E651" s="92"/>
    </row>
    <row r="652" spans="1:5" ht="18" hidden="1" x14ac:dyDescent="0.3">
      <c r="A652" s="9" t="s">
        <v>318</v>
      </c>
      <c r="B652" s="53" t="s">
        <v>346</v>
      </c>
      <c r="C652" s="7"/>
      <c r="D652" s="91"/>
      <c r="E652" s="92"/>
    </row>
    <row r="653" spans="1:5" ht="18" hidden="1" x14ac:dyDescent="0.3">
      <c r="A653" s="21" t="s">
        <v>319</v>
      </c>
      <c r="B653" s="53" t="s">
        <v>346</v>
      </c>
      <c r="C653" s="7"/>
      <c r="D653" s="91"/>
      <c r="E653" s="92"/>
    </row>
    <row r="654" spans="1:5" ht="18" hidden="1" x14ac:dyDescent="0.3">
      <c r="A654" s="9" t="s">
        <v>320</v>
      </c>
      <c r="B654" s="53" t="s">
        <v>351</v>
      </c>
      <c r="C654" s="7"/>
      <c r="D654" s="91"/>
      <c r="E654" s="92"/>
    </row>
    <row r="655" spans="1:5" ht="18" hidden="1" x14ac:dyDescent="0.3">
      <c r="A655" s="9" t="s">
        <v>321</v>
      </c>
      <c r="B655" s="53" t="s">
        <v>351</v>
      </c>
      <c r="C655" s="7"/>
      <c r="D655" s="91"/>
      <c r="E655" s="92"/>
    </row>
    <row r="656" spans="1:5" ht="18" hidden="1" x14ac:dyDescent="0.3">
      <c r="A656" s="9" t="s">
        <v>322</v>
      </c>
      <c r="B656" s="53" t="s">
        <v>351</v>
      </c>
      <c r="C656" s="7"/>
      <c r="D656" s="91"/>
      <c r="E656" s="92"/>
    </row>
    <row r="657" spans="1:5" ht="18" hidden="1" x14ac:dyDescent="0.3">
      <c r="A657" s="9" t="s">
        <v>323</v>
      </c>
      <c r="B657" s="53" t="s">
        <v>351</v>
      </c>
      <c r="C657" s="7"/>
      <c r="D657" s="91"/>
      <c r="E657" s="92"/>
    </row>
    <row r="658" spans="1:5" ht="18" hidden="1" x14ac:dyDescent="0.3">
      <c r="A658" s="9" t="s">
        <v>324</v>
      </c>
      <c r="B658" s="53" t="s">
        <v>351</v>
      </c>
      <c r="C658" s="7"/>
      <c r="D658" s="91"/>
      <c r="E658" s="92"/>
    </row>
    <row r="659" spans="1:5" ht="18" hidden="1" x14ac:dyDescent="0.3">
      <c r="A659" s="9" t="s">
        <v>325</v>
      </c>
      <c r="B659" s="53" t="s">
        <v>353</v>
      </c>
      <c r="C659" s="7"/>
      <c r="D659" s="91"/>
      <c r="E659" s="92"/>
    </row>
    <row r="660" spans="1:5" ht="18" hidden="1" x14ac:dyDescent="0.3">
      <c r="A660" s="9" t="s">
        <v>326</v>
      </c>
      <c r="B660" s="53" t="s">
        <v>346</v>
      </c>
      <c r="C660" s="7"/>
      <c r="D660" s="91"/>
      <c r="E660" s="92"/>
    </row>
    <row r="661" spans="1:5" ht="18" hidden="1" x14ac:dyDescent="0.3">
      <c r="A661" s="9" t="s">
        <v>327</v>
      </c>
      <c r="B661" s="53" t="s">
        <v>346</v>
      </c>
      <c r="C661" s="7"/>
      <c r="D661" s="91"/>
      <c r="E661" s="92"/>
    </row>
    <row r="662" spans="1:5" ht="18" hidden="1" x14ac:dyDescent="0.3">
      <c r="A662" s="11" t="s">
        <v>328</v>
      </c>
      <c r="B662" s="53" t="s">
        <v>346</v>
      </c>
      <c r="C662" s="7"/>
      <c r="D662" s="91"/>
      <c r="E662" s="92"/>
    </row>
    <row r="663" spans="1:5" ht="15.6" x14ac:dyDescent="0.3">
      <c r="A663" s="77"/>
      <c r="B663" s="56">
        <v>0</v>
      </c>
      <c r="C663" s="56">
        <v>5698</v>
      </c>
      <c r="D663" s="109"/>
      <c r="E663" s="107">
        <f>SUBTOTAL(9,E339:E618)</f>
        <v>43418500</v>
      </c>
    </row>
    <row r="664" spans="1:5" x14ac:dyDescent="0.3">
      <c r="E664" s="114">
        <f>+E663+E333</f>
        <v>82354600</v>
      </c>
    </row>
  </sheetData>
  <protectedRanges>
    <protectedRange password="CF71" sqref="C1:C332 C664:C65536" name="tho"/>
    <protectedRange password="CF71" sqref="C334:C662" name="tho_4"/>
  </protectedRanges>
  <autoFilter ref="A2:IT663" xr:uid="{00000000-0009-0000-0000-000009000000}">
    <filterColumn colId="2">
      <customFilters>
        <customFilter operator="notEqual" val=" "/>
      </customFilters>
    </filterColumn>
  </autoFilter>
  <mergeCells count="2">
    <mergeCell ref="A2:A3"/>
    <mergeCell ref="A334:A335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668"/>
  <sheetViews>
    <sheetView topLeftCell="A335" workbookViewId="0">
      <selection activeCell="A516" sqref="A516:D516"/>
    </sheetView>
  </sheetViews>
  <sheetFormatPr defaultRowHeight="14.4" x14ac:dyDescent="0.3"/>
  <cols>
    <col min="1" max="1" width="41.6640625" customWidth="1"/>
    <col min="3" max="3" width="10.6640625" customWidth="1"/>
    <col min="4" max="4" width="19.33203125" customWidth="1"/>
  </cols>
  <sheetData>
    <row r="1" spans="1:4" x14ac:dyDescent="0.3">
      <c r="A1" s="1" t="s">
        <v>371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5" t="s">
        <v>2</v>
      </c>
      <c r="B3" s="7">
        <v>5</v>
      </c>
      <c r="C3" s="7">
        <v>7000</v>
      </c>
      <c r="D3" s="7">
        <f>B3*C3</f>
        <v>35000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20</v>
      </c>
      <c r="C15" s="7">
        <v>10000</v>
      </c>
      <c r="D15" s="7">
        <f t="shared" si="0"/>
        <v>200000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v>19</v>
      </c>
      <c r="C18" s="7">
        <v>5000</v>
      </c>
      <c r="D18" s="7">
        <f t="shared" si="0"/>
        <v>95000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16+20+15+10+45</f>
        <v>106</v>
      </c>
      <c r="C25" s="7">
        <v>6500</v>
      </c>
      <c r="D25" s="7">
        <f t="shared" si="0"/>
        <v>689000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hidden="1" x14ac:dyDescent="0.3">
      <c r="A57" s="9" t="s">
        <v>56</v>
      </c>
      <c r="B57" s="7"/>
      <c r="C57" s="7"/>
      <c r="D57" s="7">
        <f t="shared" si="0"/>
        <v>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v>11</v>
      </c>
      <c r="C63" s="7">
        <v>5500</v>
      </c>
      <c r="D63" s="7">
        <f t="shared" si="0"/>
        <v>60500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x14ac:dyDescent="0.3">
      <c r="A74" s="9" t="s">
        <v>73</v>
      </c>
      <c r="B74" s="7">
        <v>40</v>
      </c>
      <c r="C74" s="7">
        <v>16000</v>
      </c>
      <c r="D74" s="7">
        <f t="shared" si="1"/>
        <v>640000</v>
      </c>
    </row>
    <row r="75" spans="1:4" ht="18" x14ac:dyDescent="0.3">
      <c r="A75" s="9" t="s">
        <v>74</v>
      </c>
      <c r="B75" s="7">
        <f>40+25+5</f>
        <v>70</v>
      </c>
      <c r="C75" s="7">
        <v>12000</v>
      </c>
      <c r="D75" s="7">
        <f t="shared" si="1"/>
        <v>840000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f>20+18+10</f>
        <v>48</v>
      </c>
      <c r="C81" s="7">
        <v>8500</v>
      </c>
      <c r="D81" s="7">
        <f t="shared" si="1"/>
        <v>408000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x14ac:dyDescent="0.3">
      <c r="A100" s="9" t="s">
        <v>99</v>
      </c>
      <c r="B100" s="7">
        <v>60</v>
      </c>
      <c r="C100" s="7">
        <v>9000</v>
      </c>
      <c r="D100" s="7">
        <f t="shared" si="1"/>
        <v>540000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hidden="1" x14ac:dyDescent="0.3">
      <c r="A107" s="9" t="s">
        <v>106</v>
      </c>
      <c r="B107" s="7"/>
      <c r="C107" s="7"/>
      <c r="D107" s="7">
        <f t="shared" si="1"/>
        <v>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11" t="s">
        <v>367</v>
      </c>
      <c r="B120" s="7"/>
      <c r="C120" s="7"/>
      <c r="D120" s="7">
        <f t="shared" si="1"/>
        <v>0</v>
      </c>
    </row>
    <row r="121" spans="1:4" ht="18" hidden="1" x14ac:dyDescent="0.3">
      <c r="A121" s="10" t="s">
        <v>119</v>
      </c>
      <c r="B121" s="7"/>
      <c r="C121" s="7"/>
      <c r="D121" s="7">
        <f t="shared" si="1"/>
        <v>0</v>
      </c>
    </row>
    <row r="122" spans="1:4" ht="18" hidden="1" x14ac:dyDescent="0.3">
      <c r="A122" s="13" t="s">
        <v>120</v>
      </c>
      <c r="B122" s="7"/>
      <c r="C122" s="7"/>
      <c r="D122" s="7">
        <f t="shared" si="1"/>
        <v>0</v>
      </c>
    </row>
    <row r="123" spans="1:4" ht="18" hidden="1" x14ac:dyDescent="0.3">
      <c r="A123" s="12" t="s">
        <v>121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122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123</v>
      </c>
      <c r="B125" s="15"/>
      <c r="C125" s="15"/>
      <c r="D125" s="7">
        <f t="shared" si="1"/>
        <v>0</v>
      </c>
    </row>
    <row r="126" spans="1:4" ht="18" hidden="1" x14ac:dyDescent="0.3">
      <c r="A126" s="12" t="s">
        <v>124</v>
      </c>
      <c r="B126" s="26"/>
      <c r="C126" s="26"/>
      <c r="D126" s="7">
        <f t="shared" si="1"/>
        <v>0</v>
      </c>
    </row>
    <row r="127" spans="1:4" ht="18" hidden="1" x14ac:dyDescent="0.3">
      <c r="A127" s="27" t="s">
        <v>125</v>
      </c>
      <c r="B127" s="7"/>
      <c r="C127" s="7"/>
      <c r="D127" s="7">
        <f t="shared" si="1"/>
        <v>0</v>
      </c>
    </row>
    <row r="128" spans="1:4" ht="18" hidden="1" x14ac:dyDescent="0.3">
      <c r="A128" s="12" t="s">
        <v>126</v>
      </c>
      <c r="B128" s="15"/>
      <c r="C128" s="15"/>
      <c r="D128" s="7">
        <f t="shared" si="1"/>
        <v>0</v>
      </c>
    </row>
    <row r="129" spans="1:4" ht="18" hidden="1" x14ac:dyDescent="0.3">
      <c r="A129" s="9" t="s">
        <v>127</v>
      </c>
      <c r="B129" s="7"/>
      <c r="C129" s="7"/>
      <c r="D129" s="7">
        <f t="shared" si="1"/>
        <v>0</v>
      </c>
    </row>
    <row r="130" spans="1:4" ht="18" hidden="1" x14ac:dyDescent="0.3">
      <c r="A130" s="9" t="s">
        <v>128</v>
      </c>
      <c r="B130" s="7"/>
      <c r="C130" s="7"/>
      <c r="D130" s="7">
        <f t="shared" si="1"/>
        <v>0</v>
      </c>
    </row>
    <row r="131" spans="1:4" ht="18" hidden="1" x14ac:dyDescent="0.3">
      <c r="A131" s="9" t="s">
        <v>368</v>
      </c>
      <c r="B131" s="7"/>
      <c r="C131" s="7"/>
      <c r="D131" s="7">
        <f t="shared" si="1"/>
        <v>0</v>
      </c>
    </row>
    <row r="132" spans="1:4" ht="18" hidden="1" x14ac:dyDescent="0.3">
      <c r="A132" s="9" t="s">
        <v>129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6" t="s">
        <v>130</v>
      </c>
      <c r="B133" s="7"/>
      <c r="C133" s="7"/>
      <c r="D133" s="7">
        <f t="shared" si="2"/>
        <v>0</v>
      </c>
    </row>
    <row r="134" spans="1:4" ht="18" hidden="1" x14ac:dyDescent="0.3">
      <c r="A134" s="12" t="s">
        <v>131</v>
      </c>
      <c r="B134" s="7"/>
      <c r="C134" s="7"/>
      <c r="D134" s="7">
        <f t="shared" si="2"/>
        <v>0</v>
      </c>
    </row>
    <row r="135" spans="1:4" ht="18" hidden="1" x14ac:dyDescent="0.3">
      <c r="A135" s="12" t="s">
        <v>132</v>
      </c>
      <c r="B135" s="7"/>
      <c r="C135" s="7"/>
      <c r="D135" s="7">
        <f t="shared" si="2"/>
        <v>0</v>
      </c>
    </row>
    <row r="136" spans="1:4" ht="18" hidden="1" x14ac:dyDescent="0.3">
      <c r="A136" s="9" t="s">
        <v>133</v>
      </c>
      <c r="B136" s="7"/>
      <c r="C136" s="7"/>
      <c r="D136" s="7">
        <f t="shared" si="2"/>
        <v>0</v>
      </c>
    </row>
    <row r="137" spans="1:4" ht="18" hidden="1" x14ac:dyDescent="0.3">
      <c r="A137" s="9" t="s">
        <v>135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136</v>
      </c>
      <c r="B138" s="15"/>
      <c r="C138" s="15"/>
      <c r="D138" s="7">
        <f t="shared" si="2"/>
        <v>0</v>
      </c>
    </row>
    <row r="139" spans="1:4" ht="18" hidden="1" x14ac:dyDescent="0.3">
      <c r="A139" s="9" t="s">
        <v>137</v>
      </c>
      <c r="B139" s="7"/>
      <c r="C139" s="7"/>
      <c r="D139" s="7">
        <f t="shared" si="2"/>
        <v>0</v>
      </c>
    </row>
    <row r="140" spans="1:4" ht="18" hidden="1" x14ac:dyDescent="0.3">
      <c r="A140" s="9" t="s">
        <v>138</v>
      </c>
      <c r="B140" s="15"/>
      <c r="C140" s="15"/>
      <c r="D140" s="7">
        <f t="shared" si="2"/>
        <v>0</v>
      </c>
    </row>
    <row r="141" spans="1:4" ht="18" hidden="1" x14ac:dyDescent="0.3">
      <c r="A141" s="9" t="s">
        <v>139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140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141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142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143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144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145</v>
      </c>
      <c r="B147" s="15"/>
      <c r="C147" s="15"/>
      <c r="D147" s="7">
        <f t="shared" si="2"/>
        <v>0</v>
      </c>
    </row>
    <row r="148" spans="1:4" ht="18" hidden="1" x14ac:dyDescent="0.3">
      <c r="A148" s="9" t="s">
        <v>146</v>
      </c>
      <c r="B148" s="7"/>
      <c r="C148" s="7"/>
      <c r="D148" s="7">
        <f t="shared" si="2"/>
        <v>0</v>
      </c>
    </row>
    <row r="149" spans="1:4" ht="18" hidden="1" x14ac:dyDescent="0.3">
      <c r="A149" s="9" t="s">
        <v>147</v>
      </c>
      <c r="B149" s="7"/>
      <c r="C149" s="7"/>
      <c r="D149" s="7">
        <f t="shared" si="2"/>
        <v>0</v>
      </c>
    </row>
    <row r="150" spans="1:4" ht="18" hidden="1" x14ac:dyDescent="0.3">
      <c r="A150" s="9" t="s">
        <v>148</v>
      </c>
      <c r="B150" s="7"/>
      <c r="C150" s="7"/>
      <c r="D150" s="7">
        <f t="shared" si="2"/>
        <v>0</v>
      </c>
    </row>
    <row r="151" spans="1:4" ht="18" hidden="1" x14ac:dyDescent="0.3">
      <c r="A151" s="9" t="s">
        <v>149</v>
      </c>
      <c r="B151" s="7"/>
      <c r="C151" s="7"/>
      <c r="D151" s="7">
        <f t="shared" si="2"/>
        <v>0</v>
      </c>
    </row>
    <row r="152" spans="1:4" ht="18" hidden="1" x14ac:dyDescent="0.3">
      <c r="A152" s="9" t="s">
        <v>150</v>
      </c>
      <c r="B152" s="7"/>
      <c r="C152" s="7"/>
      <c r="D152" s="7">
        <f t="shared" si="2"/>
        <v>0</v>
      </c>
    </row>
    <row r="153" spans="1:4" ht="18" hidden="1" x14ac:dyDescent="0.3">
      <c r="A153" s="16" t="s">
        <v>151</v>
      </c>
      <c r="B153" s="7"/>
      <c r="C153" s="7"/>
      <c r="D153" s="7">
        <f t="shared" si="2"/>
        <v>0</v>
      </c>
    </row>
    <row r="154" spans="1:4" ht="18" hidden="1" x14ac:dyDescent="0.3">
      <c r="A154" s="9" t="s">
        <v>152</v>
      </c>
      <c r="B154" s="7"/>
      <c r="C154" s="7"/>
      <c r="D154" s="7">
        <f t="shared" si="2"/>
        <v>0</v>
      </c>
    </row>
    <row r="155" spans="1:4" ht="18" hidden="1" x14ac:dyDescent="0.3">
      <c r="A155" s="9" t="s">
        <v>153</v>
      </c>
      <c r="B155" s="7"/>
      <c r="C155" s="7"/>
      <c r="D155" s="7">
        <f t="shared" si="2"/>
        <v>0</v>
      </c>
    </row>
    <row r="156" spans="1:4" ht="18" hidden="1" x14ac:dyDescent="0.3">
      <c r="A156" s="9" t="s">
        <v>154</v>
      </c>
      <c r="B156" s="7"/>
      <c r="C156" s="7"/>
      <c r="D156" s="7">
        <f t="shared" si="2"/>
        <v>0</v>
      </c>
    </row>
    <row r="157" spans="1:4" ht="18" hidden="1" x14ac:dyDescent="0.3">
      <c r="A157" s="9" t="s">
        <v>155</v>
      </c>
      <c r="B157" s="7"/>
      <c r="C157" s="7"/>
      <c r="D157" s="7">
        <f t="shared" si="2"/>
        <v>0</v>
      </c>
    </row>
    <row r="158" spans="1:4" ht="18" hidden="1" x14ac:dyDescent="0.3">
      <c r="A158" s="17" t="s">
        <v>156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157</v>
      </c>
      <c r="B159" s="15"/>
      <c r="C159" s="15"/>
      <c r="D159" s="7">
        <f t="shared" si="2"/>
        <v>0</v>
      </c>
    </row>
    <row r="160" spans="1:4" ht="18" hidden="1" x14ac:dyDescent="0.3">
      <c r="A160" s="9" t="s">
        <v>158</v>
      </c>
      <c r="B160" s="15"/>
      <c r="C160" s="15"/>
      <c r="D160" s="7">
        <f t="shared" si="2"/>
        <v>0</v>
      </c>
    </row>
    <row r="161" spans="1:4" ht="18" hidden="1" x14ac:dyDescent="0.3">
      <c r="A161" s="11" t="s">
        <v>369</v>
      </c>
      <c r="B161" s="7"/>
      <c r="C161" s="7"/>
      <c r="D161" s="7">
        <f t="shared" si="2"/>
        <v>0</v>
      </c>
    </row>
    <row r="162" spans="1:4" ht="18" x14ac:dyDescent="0.3">
      <c r="A162" s="9" t="s">
        <v>159</v>
      </c>
      <c r="B162" s="7">
        <v>7</v>
      </c>
      <c r="C162" s="7">
        <v>13000</v>
      </c>
      <c r="D162" s="7">
        <f t="shared" si="2"/>
        <v>91000</v>
      </c>
    </row>
    <row r="163" spans="1:4" ht="18" x14ac:dyDescent="0.3">
      <c r="A163" s="16" t="s">
        <v>160</v>
      </c>
      <c r="B163" s="7">
        <v>44</v>
      </c>
      <c r="C163" s="7">
        <v>8000</v>
      </c>
      <c r="D163" s="7">
        <f t="shared" si="2"/>
        <v>352000</v>
      </c>
    </row>
    <row r="164" spans="1:4" ht="18" hidden="1" x14ac:dyDescent="0.3">
      <c r="A164" s="9" t="s">
        <v>161</v>
      </c>
      <c r="B164" s="7"/>
      <c r="C164" s="7"/>
      <c r="D164" s="7">
        <f t="shared" si="2"/>
        <v>0</v>
      </c>
    </row>
    <row r="165" spans="1:4" ht="18" hidden="1" x14ac:dyDescent="0.3">
      <c r="A165" s="12" t="s">
        <v>162</v>
      </c>
      <c r="B165" s="7"/>
      <c r="C165" s="7"/>
      <c r="D165" s="7">
        <f t="shared" si="2"/>
        <v>0</v>
      </c>
    </row>
    <row r="166" spans="1:4" ht="18" x14ac:dyDescent="0.3">
      <c r="A166" s="9" t="s">
        <v>163</v>
      </c>
      <c r="B166" s="7">
        <v>324</v>
      </c>
      <c r="C166" s="7">
        <v>7000</v>
      </c>
      <c r="D166" s="7">
        <f t="shared" si="2"/>
        <v>2268000</v>
      </c>
    </row>
    <row r="167" spans="1:4" ht="18" hidden="1" x14ac:dyDescent="0.3">
      <c r="A167" s="9" t="s">
        <v>164</v>
      </c>
      <c r="B167" s="7"/>
      <c r="C167" s="7"/>
      <c r="D167" s="7">
        <f t="shared" si="2"/>
        <v>0</v>
      </c>
    </row>
    <row r="168" spans="1:4" ht="18" hidden="1" x14ac:dyDescent="0.3">
      <c r="A168" s="9" t="s">
        <v>165</v>
      </c>
      <c r="B168" s="7"/>
      <c r="C168" s="7"/>
      <c r="D168" s="7">
        <f t="shared" si="2"/>
        <v>0</v>
      </c>
    </row>
    <row r="169" spans="1:4" ht="18" hidden="1" x14ac:dyDescent="0.3">
      <c r="A169" s="19" t="s">
        <v>166</v>
      </c>
      <c r="B169" s="7"/>
      <c r="C169" s="7"/>
      <c r="D169" s="7">
        <f t="shared" si="2"/>
        <v>0</v>
      </c>
    </row>
    <row r="170" spans="1:4" ht="18" x14ac:dyDescent="0.3">
      <c r="A170" s="9" t="s">
        <v>167</v>
      </c>
      <c r="B170" s="7">
        <v>31</v>
      </c>
      <c r="C170" s="7">
        <v>16000</v>
      </c>
      <c r="D170" s="7">
        <f t="shared" si="2"/>
        <v>496000</v>
      </c>
    </row>
    <row r="171" spans="1:4" ht="18" hidden="1" x14ac:dyDescent="0.3">
      <c r="A171" s="29" t="s">
        <v>168</v>
      </c>
      <c r="B171" s="31"/>
      <c r="C171" s="31"/>
      <c r="D171" s="7">
        <f t="shared" si="2"/>
        <v>0</v>
      </c>
    </row>
    <row r="172" spans="1:4" ht="18" hidden="1" x14ac:dyDescent="0.3">
      <c r="A172" s="11" t="s">
        <v>169</v>
      </c>
      <c r="B172" s="7"/>
      <c r="C172" s="7"/>
      <c r="D172" s="7">
        <f t="shared" si="2"/>
        <v>0</v>
      </c>
    </row>
    <row r="173" spans="1:4" ht="18" x14ac:dyDescent="0.3">
      <c r="A173" s="9" t="s">
        <v>170</v>
      </c>
      <c r="B173" s="7">
        <v>6</v>
      </c>
      <c r="C173" s="7">
        <v>32000</v>
      </c>
      <c r="D173" s="7">
        <f t="shared" si="2"/>
        <v>192000</v>
      </c>
    </row>
    <row r="174" spans="1:4" ht="18" hidden="1" x14ac:dyDescent="0.3">
      <c r="A174" s="9" t="s">
        <v>171</v>
      </c>
      <c r="B174" s="7"/>
      <c r="C174" s="7"/>
      <c r="D174" s="7">
        <f t="shared" si="2"/>
        <v>0</v>
      </c>
    </row>
    <row r="175" spans="1:4" ht="18" hidden="1" x14ac:dyDescent="0.3">
      <c r="A175" s="12" t="s">
        <v>172</v>
      </c>
      <c r="B175" s="7"/>
      <c r="C175" s="7"/>
      <c r="D175" s="7">
        <f t="shared" si="2"/>
        <v>0</v>
      </c>
    </row>
    <row r="176" spans="1:4" ht="18" hidden="1" x14ac:dyDescent="0.3">
      <c r="A176" s="9" t="s">
        <v>173</v>
      </c>
      <c r="B176" s="7"/>
      <c r="C176" s="7"/>
      <c r="D176" s="7">
        <f t="shared" si="2"/>
        <v>0</v>
      </c>
    </row>
    <row r="177" spans="1:4" ht="18" hidden="1" x14ac:dyDescent="0.3">
      <c r="A177" s="9" t="s">
        <v>174</v>
      </c>
      <c r="B177" s="7"/>
      <c r="C177" s="7"/>
      <c r="D177" s="7">
        <f t="shared" si="2"/>
        <v>0</v>
      </c>
    </row>
    <row r="178" spans="1:4" ht="18" hidden="1" x14ac:dyDescent="0.3">
      <c r="A178" s="12" t="s">
        <v>175</v>
      </c>
      <c r="B178" s="7"/>
      <c r="C178" s="7"/>
      <c r="D178" s="7">
        <f t="shared" si="2"/>
        <v>0</v>
      </c>
    </row>
    <row r="179" spans="1:4" ht="18" hidden="1" x14ac:dyDescent="0.3">
      <c r="A179" s="12" t="s">
        <v>176</v>
      </c>
      <c r="B179" s="7"/>
      <c r="C179" s="7"/>
      <c r="D179" s="7">
        <f t="shared" si="2"/>
        <v>0</v>
      </c>
    </row>
    <row r="180" spans="1:4" ht="18" hidden="1" x14ac:dyDescent="0.3">
      <c r="A180" s="12" t="s">
        <v>177</v>
      </c>
      <c r="B180" s="7"/>
      <c r="C180" s="7"/>
      <c r="D180" s="7">
        <f t="shared" si="2"/>
        <v>0</v>
      </c>
    </row>
    <row r="181" spans="1:4" ht="18" x14ac:dyDescent="0.3">
      <c r="A181" s="9" t="s">
        <v>178</v>
      </c>
      <c r="B181" s="7">
        <v>60</v>
      </c>
      <c r="C181" s="7">
        <v>2100</v>
      </c>
      <c r="D181" s="7">
        <f t="shared" si="2"/>
        <v>126000</v>
      </c>
    </row>
    <row r="182" spans="1:4" ht="18" hidden="1" x14ac:dyDescent="0.3">
      <c r="A182" s="12" t="s">
        <v>179</v>
      </c>
      <c r="B182" s="7"/>
      <c r="C182" s="7"/>
      <c r="D182" s="7">
        <f t="shared" si="2"/>
        <v>0</v>
      </c>
    </row>
    <row r="183" spans="1:4" ht="18" hidden="1" x14ac:dyDescent="0.3">
      <c r="A183" s="12" t="s">
        <v>180</v>
      </c>
      <c r="B183" s="7"/>
      <c r="C183" s="7"/>
      <c r="D183" s="7">
        <f t="shared" si="2"/>
        <v>0</v>
      </c>
    </row>
    <row r="184" spans="1:4" ht="18" hidden="1" x14ac:dyDescent="0.3">
      <c r="A184" s="12" t="s">
        <v>181</v>
      </c>
      <c r="B184" s="7"/>
      <c r="C184" s="7"/>
      <c r="D184" s="7">
        <f t="shared" si="2"/>
        <v>0</v>
      </c>
    </row>
    <row r="185" spans="1:4" ht="18" hidden="1" x14ac:dyDescent="0.3">
      <c r="A185" s="9" t="s">
        <v>182</v>
      </c>
      <c r="B185" s="7"/>
      <c r="C185" s="7"/>
      <c r="D185" s="7">
        <f t="shared" si="2"/>
        <v>0</v>
      </c>
    </row>
    <row r="186" spans="1:4" ht="18" hidden="1" x14ac:dyDescent="0.3">
      <c r="A186" s="16" t="s">
        <v>183</v>
      </c>
      <c r="B186" s="7"/>
      <c r="C186" s="7"/>
      <c r="D186" s="7">
        <f t="shared" si="2"/>
        <v>0</v>
      </c>
    </row>
    <row r="187" spans="1:4" ht="18" hidden="1" x14ac:dyDescent="0.3">
      <c r="A187" s="16" t="s">
        <v>184</v>
      </c>
      <c r="B187" s="7"/>
      <c r="C187" s="7"/>
      <c r="D187" s="7">
        <f t="shared" si="2"/>
        <v>0</v>
      </c>
    </row>
    <row r="188" spans="1:4" ht="18" hidden="1" x14ac:dyDescent="0.3">
      <c r="A188" s="16" t="s">
        <v>185</v>
      </c>
      <c r="B188" s="7"/>
      <c r="C188" s="7"/>
      <c r="D188" s="7">
        <f t="shared" si="2"/>
        <v>0</v>
      </c>
    </row>
    <row r="189" spans="1:4" ht="18" hidden="1" x14ac:dyDescent="0.3">
      <c r="A189" s="16" t="s">
        <v>186</v>
      </c>
      <c r="B189" s="7"/>
      <c r="C189" s="7"/>
      <c r="D189" s="7">
        <f t="shared" si="2"/>
        <v>0</v>
      </c>
    </row>
    <row r="190" spans="1:4" ht="18" hidden="1" x14ac:dyDescent="0.3">
      <c r="A190" s="12" t="s">
        <v>187</v>
      </c>
      <c r="B190" s="7"/>
      <c r="C190" s="7"/>
      <c r="D190" s="7">
        <f t="shared" si="2"/>
        <v>0</v>
      </c>
    </row>
    <row r="191" spans="1:4" ht="18" hidden="1" x14ac:dyDescent="0.3">
      <c r="A191" s="9" t="s">
        <v>188</v>
      </c>
      <c r="B191" s="7"/>
      <c r="C191" s="7"/>
      <c r="D191" s="7">
        <f t="shared" si="2"/>
        <v>0</v>
      </c>
    </row>
    <row r="192" spans="1:4" ht="18" hidden="1" x14ac:dyDescent="0.3">
      <c r="A192" s="32" t="s">
        <v>189</v>
      </c>
      <c r="B192" s="7"/>
      <c r="C192" s="7"/>
      <c r="D192" s="7">
        <f t="shared" si="2"/>
        <v>0</v>
      </c>
    </row>
    <row r="193" spans="1:4" ht="18" hidden="1" x14ac:dyDescent="0.3">
      <c r="A193" s="32" t="s">
        <v>190</v>
      </c>
      <c r="B193" s="7"/>
      <c r="C193" s="7"/>
      <c r="D193" s="7">
        <f t="shared" si="2"/>
        <v>0</v>
      </c>
    </row>
    <row r="194" spans="1:4" ht="18" hidden="1" x14ac:dyDescent="0.3">
      <c r="A194" s="32" t="s">
        <v>191</v>
      </c>
      <c r="B194" s="7"/>
      <c r="C194" s="7"/>
      <c r="D194" s="7">
        <f t="shared" si="2"/>
        <v>0</v>
      </c>
    </row>
    <row r="195" spans="1:4" ht="18" hidden="1" x14ac:dyDescent="0.3">
      <c r="A195" s="32" t="s">
        <v>192</v>
      </c>
      <c r="B195" s="7"/>
      <c r="C195" s="7"/>
      <c r="D195" s="7">
        <f t="shared" si="2"/>
        <v>0</v>
      </c>
    </row>
    <row r="196" spans="1:4" ht="18" hidden="1" x14ac:dyDescent="0.3">
      <c r="A196" s="9" t="s">
        <v>193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33" t="s">
        <v>194</v>
      </c>
      <c r="B197" s="7"/>
      <c r="C197" s="7"/>
      <c r="D197" s="7">
        <f t="shared" si="3"/>
        <v>0</v>
      </c>
    </row>
    <row r="198" spans="1:4" ht="18" x14ac:dyDescent="0.3">
      <c r="A198" s="9" t="s">
        <v>195</v>
      </c>
      <c r="B198" s="7">
        <f>40+140+240</f>
        <v>420</v>
      </c>
      <c r="C198" s="7">
        <v>21000</v>
      </c>
      <c r="D198" s="7">
        <f t="shared" si="3"/>
        <v>8820000</v>
      </c>
    </row>
    <row r="199" spans="1:4" ht="18" x14ac:dyDescent="0.3">
      <c r="A199" s="12" t="s">
        <v>196</v>
      </c>
      <c r="B199" s="7">
        <f>140+300</f>
        <v>440</v>
      </c>
      <c r="C199" s="7">
        <v>21000</v>
      </c>
      <c r="D199" s="7">
        <f t="shared" si="3"/>
        <v>9240000</v>
      </c>
    </row>
    <row r="200" spans="1:4" ht="18" hidden="1" x14ac:dyDescent="0.3">
      <c r="A200" s="9" t="s">
        <v>197</v>
      </c>
      <c r="B200" s="7"/>
      <c r="C200" s="7"/>
      <c r="D200" s="7">
        <f t="shared" si="3"/>
        <v>0</v>
      </c>
    </row>
    <row r="201" spans="1:4" ht="18" hidden="1" x14ac:dyDescent="0.3">
      <c r="A201" s="9" t="s">
        <v>198</v>
      </c>
      <c r="B201" s="7"/>
      <c r="C201" s="7"/>
      <c r="D201" s="7">
        <f t="shared" si="3"/>
        <v>0</v>
      </c>
    </row>
    <row r="202" spans="1:4" ht="18" hidden="1" x14ac:dyDescent="0.3">
      <c r="A202" s="9" t="s">
        <v>199</v>
      </c>
      <c r="B202" s="7"/>
      <c r="C202" s="7"/>
      <c r="D202" s="7">
        <f t="shared" si="3"/>
        <v>0</v>
      </c>
    </row>
    <row r="203" spans="1:4" ht="18" hidden="1" x14ac:dyDescent="0.3">
      <c r="A203" s="34" t="s">
        <v>200</v>
      </c>
      <c r="B203" s="7"/>
      <c r="C203" s="7"/>
      <c r="D203" s="7">
        <f t="shared" si="3"/>
        <v>0</v>
      </c>
    </row>
    <row r="204" spans="1:4" ht="18" hidden="1" x14ac:dyDescent="0.3">
      <c r="A204" s="34" t="s">
        <v>201</v>
      </c>
      <c r="B204" s="7"/>
      <c r="C204" s="7"/>
      <c r="D204" s="7">
        <f t="shared" si="3"/>
        <v>0</v>
      </c>
    </row>
    <row r="205" spans="1:4" ht="18" x14ac:dyDescent="0.3">
      <c r="A205" s="9" t="s">
        <v>202</v>
      </c>
      <c r="B205" s="7">
        <v>15</v>
      </c>
      <c r="C205" s="7">
        <v>27000</v>
      </c>
      <c r="D205" s="7">
        <f t="shared" si="3"/>
        <v>405000</v>
      </c>
    </row>
    <row r="206" spans="1:4" ht="18" x14ac:dyDescent="0.3">
      <c r="A206" s="11" t="s">
        <v>203</v>
      </c>
      <c r="B206" s="7">
        <v>5</v>
      </c>
      <c r="C206" s="7">
        <v>42000</v>
      </c>
      <c r="D206" s="7">
        <f t="shared" si="3"/>
        <v>210000</v>
      </c>
    </row>
    <row r="207" spans="1:4" ht="18" hidden="1" x14ac:dyDescent="0.3">
      <c r="A207" s="9" t="s">
        <v>204</v>
      </c>
      <c r="B207" s="7"/>
      <c r="C207" s="7"/>
      <c r="D207" s="7">
        <f t="shared" si="3"/>
        <v>0</v>
      </c>
    </row>
    <row r="208" spans="1:4" ht="18" x14ac:dyDescent="0.3">
      <c r="A208" s="9" t="s">
        <v>206</v>
      </c>
      <c r="B208" s="7">
        <f>13+10+5</f>
        <v>28</v>
      </c>
      <c r="C208" s="7">
        <v>8000</v>
      </c>
      <c r="D208" s="7">
        <f t="shared" si="3"/>
        <v>224000</v>
      </c>
    </row>
    <row r="209" spans="1:4" ht="18" hidden="1" x14ac:dyDescent="0.3">
      <c r="A209" s="9" t="s">
        <v>207</v>
      </c>
      <c r="B209" s="7"/>
      <c r="C209" s="7"/>
      <c r="D209" s="7">
        <f t="shared" si="3"/>
        <v>0</v>
      </c>
    </row>
    <row r="210" spans="1:4" ht="18" hidden="1" x14ac:dyDescent="0.3">
      <c r="A210" s="9" t="s">
        <v>208</v>
      </c>
      <c r="B210" s="7"/>
      <c r="C210" s="7"/>
      <c r="D210" s="7">
        <f t="shared" si="3"/>
        <v>0</v>
      </c>
    </row>
    <row r="211" spans="1:4" ht="18" hidden="1" x14ac:dyDescent="0.3">
      <c r="A211" s="9" t="s">
        <v>209</v>
      </c>
      <c r="B211" s="7"/>
      <c r="C211" s="7"/>
      <c r="D211" s="7">
        <f t="shared" si="3"/>
        <v>0</v>
      </c>
    </row>
    <row r="212" spans="1:4" ht="18" hidden="1" x14ac:dyDescent="0.3">
      <c r="A212" s="9" t="s">
        <v>210</v>
      </c>
      <c r="B212" s="7"/>
      <c r="C212" s="7"/>
      <c r="D212" s="7">
        <f t="shared" si="3"/>
        <v>0</v>
      </c>
    </row>
    <row r="213" spans="1:4" ht="18" hidden="1" x14ac:dyDescent="0.3">
      <c r="A213" s="35" t="s">
        <v>211</v>
      </c>
      <c r="B213" s="7"/>
      <c r="C213" s="7"/>
      <c r="D213" s="7">
        <f t="shared" si="3"/>
        <v>0</v>
      </c>
    </row>
    <row r="214" spans="1:4" ht="18" hidden="1" x14ac:dyDescent="0.3">
      <c r="A214" s="9" t="s">
        <v>212</v>
      </c>
      <c r="B214" s="7"/>
      <c r="C214" s="7"/>
      <c r="D214" s="7">
        <f t="shared" si="3"/>
        <v>0</v>
      </c>
    </row>
    <row r="215" spans="1:4" ht="18" hidden="1" x14ac:dyDescent="0.3">
      <c r="A215" s="9" t="s">
        <v>213</v>
      </c>
      <c r="B215" s="7"/>
      <c r="C215" s="7"/>
      <c r="D215" s="7">
        <f t="shared" si="3"/>
        <v>0</v>
      </c>
    </row>
    <row r="216" spans="1:4" ht="18" hidden="1" x14ac:dyDescent="0.3">
      <c r="A216" s="9" t="s">
        <v>214</v>
      </c>
      <c r="B216" s="7"/>
      <c r="C216" s="7"/>
      <c r="D216" s="7">
        <f t="shared" si="3"/>
        <v>0</v>
      </c>
    </row>
    <row r="217" spans="1:4" ht="18" hidden="1" x14ac:dyDescent="0.3">
      <c r="A217" s="9" t="s">
        <v>216</v>
      </c>
      <c r="B217" s="7"/>
      <c r="C217" s="7"/>
      <c r="D217" s="7">
        <f t="shared" si="3"/>
        <v>0</v>
      </c>
    </row>
    <row r="218" spans="1:4" ht="18" hidden="1" x14ac:dyDescent="0.3">
      <c r="A218" s="16" t="s">
        <v>217</v>
      </c>
      <c r="B218" s="7"/>
      <c r="C218" s="7"/>
      <c r="D218" s="7">
        <f t="shared" si="3"/>
        <v>0</v>
      </c>
    </row>
    <row r="219" spans="1:4" ht="18" hidden="1" x14ac:dyDescent="0.3">
      <c r="A219" s="16" t="s">
        <v>218</v>
      </c>
      <c r="B219" s="7"/>
      <c r="C219" s="7"/>
      <c r="D219" s="7">
        <f t="shared" si="3"/>
        <v>0</v>
      </c>
    </row>
    <row r="220" spans="1:4" ht="18" hidden="1" x14ac:dyDescent="0.3">
      <c r="A220" s="16" t="s">
        <v>219</v>
      </c>
      <c r="B220" s="7"/>
      <c r="C220" s="7"/>
      <c r="D220" s="7">
        <f t="shared" si="3"/>
        <v>0</v>
      </c>
    </row>
    <row r="221" spans="1:4" ht="18" hidden="1" x14ac:dyDescent="0.3">
      <c r="A221" s="16" t="s">
        <v>220</v>
      </c>
      <c r="B221" s="7"/>
      <c r="C221" s="7"/>
      <c r="D221" s="7">
        <f t="shared" si="3"/>
        <v>0</v>
      </c>
    </row>
    <row r="222" spans="1:4" ht="18" hidden="1" x14ac:dyDescent="0.3">
      <c r="A222" s="9" t="s">
        <v>221</v>
      </c>
      <c r="B222" s="7"/>
      <c r="C222" s="7"/>
      <c r="D222" s="7">
        <f t="shared" si="3"/>
        <v>0</v>
      </c>
    </row>
    <row r="223" spans="1:4" ht="18" hidden="1" x14ac:dyDescent="0.3">
      <c r="A223" s="9" t="s">
        <v>222</v>
      </c>
      <c r="B223" s="7"/>
      <c r="C223" s="7"/>
      <c r="D223" s="7">
        <f t="shared" si="3"/>
        <v>0</v>
      </c>
    </row>
    <row r="224" spans="1:4" ht="18" hidden="1" x14ac:dyDescent="0.3">
      <c r="A224" s="16" t="s">
        <v>223</v>
      </c>
      <c r="B224" s="7"/>
      <c r="C224" s="7"/>
      <c r="D224" s="7">
        <f t="shared" si="3"/>
        <v>0</v>
      </c>
    </row>
    <row r="225" spans="1:4" ht="18" hidden="1" x14ac:dyDescent="0.3">
      <c r="A225" s="16" t="s">
        <v>224</v>
      </c>
      <c r="B225" s="7"/>
      <c r="C225" s="7"/>
      <c r="D225" s="7">
        <f t="shared" si="3"/>
        <v>0</v>
      </c>
    </row>
    <row r="226" spans="1:4" ht="18" hidden="1" x14ac:dyDescent="0.3">
      <c r="A226" s="11" t="s">
        <v>225</v>
      </c>
      <c r="B226" s="7"/>
      <c r="C226" s="7"/>
      <c r="D226" s="7">
        <f t="shared" si="3"/>
        <v>0</v>
      </c>
    </row>
    <row r="227" spans="1:4" ht="18" hidden="1" x14ac:dyDescent="0.3">
      <c r="A227" s="12" t="s">
        <v>226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hidden="1" x14ac:dyDescent="0.3">
      <c r="A243" s="9" t="s">
        <v>240</v>
      </c>
      <c r="B243" s="7"/>
      <c r="C243" s="7"/>
      <c r="D243" s="7">
        <f t="shared" si="3"/>
        <v>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60+20+15+10</f>
        <v>105</v>
      </c>
      <c r="C245" s="7">
        <v>40000</v>
      </c>
      <c r="D245" s="7">
        <f t="shared" si="3"/>
        <v>4200000</v>
      </c>
    </row>
    <row r="246" spans="1:4" ht="18" hidden="1" x14ac:dyDescent="0.3">
      <c r="A246" s="9" t="s">
        <v>243</v>
      </c>
      <c r="B246" s="7"/>
      <c r="C246" s="7"/>
      <c r="D246" s="7">
        <f t="shared" si="3"/>
        <v>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x14ac:dyDescent="0.3">
      <c r="A248" s="9" t="s">
        <v>245</v>
      </c>
      <c r="B248" s="7">
        <v>25</v>
      </c>
      <c r="C248" s="7">
        <v>12000</v>
      </c>
      <c r="D248" s="7">
        <f t="shared" si="3"/>
        <v>300000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hidden="1" x14ac:dyDescent="0.3">
      <c r="A250" s="16" t="s">
        <v>247</v>
      </c>
      <c r="B250" s="7"/>
      <c r="C250" s="7"/>
      <c r="D250" s="7">
        <f t="shared" si="3"/>
        <v>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f>10+12+10+10</f>
        <v>42</v>
      </c>
      <c r="C253" s="7">
        <v>38000</v>
      </c>
      <c r="D253" s="7">
        <f t="shared" si="3"/>
        <v>1596000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f>8+40+10+12</f>
        <v>70</v>
      </c>
      <c r="C257" s="7">
        <v>18000</v>
      </c>
      <c r="D257" s="7">
        <f t="shared" si="3"/>
        <v>1260000</v>
      </c>
    </row>
    <row r="258" spans="1:4" ht="18" hidden="1" x14ac:dyDescent="0.3">
      <c r="A258" s="9" t="s">
        <v>255</v>
      </c>
      <c r="B258" s="7"/>
      <c r="C258" s="7"/>
      <c r="D258" s="7">
        <f t="shared" si="3"/>
        <v>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hidden="1" x14ac:dyDescent="0.3">
      <c r="A265" s="9" t="s">
        <v>262</v>
      </c>
      <c r="B265" s="7"/>
      <c r="C265" s="7"/>
      <c r="D265" s="7">
        <f t="shared" si="4"/>
        <v>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x14ac:dyDescent="0.3">
      <c r="A267" s="9" t="s">
        <v>264</v>
      </c>
      <c r="B267" s="7">
        <v>2</v>
      </c>
      <c r="C267" s="7">
        <v>35000</v>
      </c>
      <c r="D267" s="7">
        <f t="shared" si="4"/>
        <v>70000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x14ac:dyDescent="0.3">
      <c r="A270" s="9" t="s">
        <v>267</v>
      </c>
      <c r="B270" s="7">
        <v>13</v>
      </c>
      <c r="C270" s="7">
        <v>9500</v>
      </c>
      <c r="D270" s="7">
        <f t="shared" si="4"/>
        <v>123500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6" t="s">
        <v>275</v>
      </c>
      <c r="B278" s="7"/>
      <c r="C278" s="7"/>
      <c r="D278" s="7">
        <f t="shared" si="4"/>
        <v>0</v>
      </c>
    </row>
    <row r="279" spans="1:4" ht="18" hidden="1" x14ac:dyDescent="0.3">
      <c r="A279" s="16" t="s">
        <v>276</v>
      </c>
      <c r="B279" s="7"/>
      <c r="C279" s="7"/>
      <c r="D279" s="7">
        <f t="shared" si="4"/>
        <v>0</v>
      </c>
    </row>
    <row r="280" spans="1:4" ht="18" hidden="1" x14ac:dyDescent="0.3">
      <c r="A280" s="16" t="s">
        <v>277</v>
      </c>
      <c r="B280" s="7"/>
      <c r="C280" s="7"/>
      <c r="D280" s="7">
        <f t="shared" si="4"/>
        <v>0</v>
      </c>
    </row>
    <row r="281" spans="1:4" ht="18" hidden="1" x14ac:dyDescent="0.3">
      <c r="A281" s="9" t="s">
        <v>278</v>
      </c>
      <c r="B281" s="7"/>
      <c r="C281" s="7"/>
      <c r="D281" s="7">
        <f t="shared" si="4"/>
        <v>0</v>
      </c>
    </row>
    <row r="282" spans="1:4" ht="18" hidden="1" x14ac:dyDescent="0.3">
      <c r="A282" s="16" t="s">
        <v>279</v>
      </c>
      <c r="B282" s="7"/>
      <c r="C282" s="7"/>
      <c r="D282" s="7">
        <f t="shared" si="4"/>
        <v>0</v>
      </c>
    </row>
    <row r="283" spans="1:4" ht="18" hidden="1" x14ac:dyDescent="0.3">
      <c r="A283" s="9" t="s">
        <v>280</v>
      </c>
      <c r="B283" s="7"/>
      <c r="C283" s="7"/>
      <c r="D283" s="7">
        <f t="shared" si="4"/>
        <v>0</v>
      </c>
    </row>
    <row r="284" spans="1:4" ht="18" hidden="1" x14ac:dyDescent="0.3">
      <c r="A284" s="9" t="s">
        <v>281</v>
      </c>
      <c r="B284" s="7"/>
      <c r="C284" s="7"/>
      <c r="D284" s="7">
        <f t="shared" si="4"/>
        <v>0</v>
      </c>
    </row>
    <row r="285" spans="1:4" ht="18" hidden="1" x14ac:dyDescent="0.3">
      <c r="A285" s="16" t="s">
        <v>282</v>
      </c>
      <c r="B285" s="7"/>
      <c r="C285" s="7"/>
      <c r="D285" s="7">
        <f t="shared" si="4"/>
        <v>0</v>
      </c>
    </row>
    <row r="286" spans="1:4" ht="18" hidden="1" x14ac:dyDescent="0.3">
      <c r="A286" s="24" t="s">
        <v>283</v>
      </c>
      <c r="B286" s="7"/>
      <c r="C286" s="7"/>
      <c r="D286" s="7">
        <f t="shared" si="4"/>
        <v>0</v>
      </c>
    </row>
    <row r="287" spans="1:4" ht="18" hidden="1" x14ac:dyDescent="0.3">
      <c r="A287" s="9" t="s">
        <v>284</v>
      </c>
      <c r="B287" s="7"/>
      <c r="C287" s="7"/>
      <c r="D287" s="7">
        <f t="shared" si="4"/>
        <v>0</v>
      </c>
    </row>
    <row r="288" spans="1:4" ht="18" hidden="1" x14ac:dyDescent="0.3">
      <c r="A288" s="13" t="s">
        <v>285</v>
      </c>
      <c r="B288" s="7"/>
      <c r="C288" s="7"/>
      <c r="D288" s="7">
        <f t="shared" si="4"/>
        <v>0</v>
      </c>
    </row>
    <row r="289" spans="1:4" ht="18" hidden="1" x14ac:dyDescent="0.3">
      <c r="A289" s="12" t="s">
        <v>286</v>
      </c>
      <c r="B289" s="7"/>
      <c r="C289" s="7"/>
      <c r="D289" s="7">
        <f t="shared" si="4"/>
        <v>0</v>
      </c>
    </row>
    <row r="290" spans="1:4" ht="18" hidden="1" x14ac:dyDescent="0.3">
      <c r="A290" s="16" t="s">
        <v>287</v>
      </c>
      <c r="B290" s="7"/>
      <c r="C290" s="7"/>
      <c r="D290" s="7">
        <f t="shared" si="4"/>
        <v>0</v>
      </c>
    </row>
    <row r="291" spans="1:4" ht="18" hidden="1" x14ac:dyDescent="0.3">
      <c r="A291" s="13" t="s">
        <v>288</v>
      </c>
      <c r="B291" s="7"/>
      <c r="C291" s="7"/>
      <c r="D291" s="7">
        <f t="shared" si="4"/>
        <v>0</v>
      </c>
    </row>
    <row r="292" spans="1:4" ht="18" hidden="1" x14ac:dyDescent="0.3">
      <c r="A292" s="9" t="s">
        <v>289</v>
      </c>
      <c r="B292" s="7"/>
      <c r="C292" s="7"/>
      <c r="D292" s="7">
        <f t="shared" si="4"/>
        <v>0</v>
      </c>
    </row>
    <row r="293" spans="1:4" ht="18" hidden="1" x14ac:dyDescent="0.3">
      <c r="A293" s="16" t="s">
        <v>290</v>
      </c>
      <c r="B293" s="7"/>
      <c r="C293" s="7"/>
      <c r="D293" s="7">
        <f t="shared" si="4"/>
        <v>0</v>
      </c>
    </row>
    <row r="294" spans="1:4" ht="18" hidden="1" x14ac:dyDescent="0.3">
      <c r="A294" s="12" t="s">
        <v>291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hidden="1" x14ac:dyDescent="0.3">
      <c r="A303" s="13" t="s">
        <v>300</v>
      </c>
      <c r="B303" s="7"/>
      <c r="C303" s="7"/>
      <c r="D303" s="7">
        <f t="shared" si="4"/>
        <v>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2016</v>
      </c>
      <c r="C333" s="40"/>
      <c r="D333" s="7">
        <f>SUM(D3:D270)</f>
        <v>33481000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366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hidden="1" x14ac:dyDescent="0.3">
      <c r="A367" s="9" t="s">
        <v>254</v>
      </c>
      <c r="B367" s="7"/>
      <c r="C367" s="7"/>
      <c r="D367" s="7">
        <f t="shared" si="5"/>
        <v>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f>3+110+20+10</f>
        <v>143</v>
      </c>
      <c r="C370" s="7">
        <v>9000</v>
      </c>
      <c r="D370" s="7">
        <f t="shared" si="5"/>
        <v>1287000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v>10</v>
      </c>
      <c r="C375" s="7">
        <v>17000</v>
      </c>
      <c r="D375" s="7">
        <f t="shared" si="5"/>
        <v>170000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140+15+20+120+20+20+20+40+180</f>
        <v>575</v>
      </c>
      <c r="C378" s="7">
        <v>14000</v>
      </c>
      <c r="D378" s="7">
        <f t="shared" si="5"/>
        <v>8050000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hidden="1" x14ac:dyDescent="0.3">
      <c r="A382" s="9" t="s">
        <v>99</v>
      </c>
      <c r="B382" s="7"/>
      <c r="C382" s="7"/>
      <c r="D382" s="7">
        <f t="shared" si="5"/>
        <v>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x14ac:dyDescent="0.3">
      <c r="A387" s="9" t="s">
        <v>12</v>
      </c>
      <c r="B387" s="7">
        <v>35</v>
      </c>
      <c r="C387" s="7">
        <v>8000</v>
      </c>
      <c r="D387" s="7">
        <f t="shared" si="5"/>
        <v>280000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x14ac:dyDescent="0.3">
      <c r="A404" s="9" t="s">
        <v>197</v>
      </c>
      <c r="B404" s="7">
        <v>23</v>
      </c>
      <c r="C404" s="7">
        <v>12000</v>
      </c>
      <c r="D404" s="7">
        <f t="shared" si="6"/>
        <v>276000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hidden="1" x14ac:dyDescent="0.3">
      <c r="A406" s="9" t="s">
        <v>267</v>
      </c>
      <c r="B406" s="7"/>
      <c r="C406" s="7"/>
      <c r="D406" s="7">
        <f t="shared" si="6"/>
        <v>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v>120</v>
      </c>
      <c r="C430" s="7">
        <v>10000</v>
      </c>
      <c r="D430" s="7">
        <f t="shared" si="6"/>
        <v>1200000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50+160+560</f>
        <v>770</v>
      </c>
      <c r="C448" s="7">
        <v>11000</v>
      </c>
      <c r="D448" s="7">
        <f t="shared" si="6"/>
        <v>8470000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300+180+300+580+195</f>
        <v>1555</v>
      </c>
      <c r="C455" s="7">
        <v>4000</v>
      </c>
      <c r="D455" s="7">
        <f t="shared" si="7"/>
        <v>6220000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hidden="1" x14ac:dyDescent="0.3">
      <c r="A477" s="9" t="s">
        <v>284</v>
      </c>
      <c r="B477" s="7"/>
      <c r="C477" s="7"/>
      <c r="D477" s="7">
        <f t="shared" si="7"/>
        <v>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1000+60+340+620</f>
        <v>2020</v>
      </c>
      <c r="C480" s="7">
        <v>7000</v>
      </c>
      <c r="D480" s="7">
        <f t="shared" si="7"/>
        <v>14140000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f>105+20+25+100</f>
        <v>250</v>
      </c>
      <c r="C502" s="7">
        <v>13000</v>
      </c>
      <c r="D502" s="7">
        <f t="shared" si="7"/>
        <v>3250000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x14ac:dyDescent="0.3">
      <c r="A516" s="260" t="s">
        <v>177</v>
      </c>
      <c r="B516" s="261">
        <f>30+180+130+20+100+30+400+60+300</f>
        <v>1250</v>
      </c>
      <c r="C516" s="261">
        <v>7700</v>
      </c>
      <c r="D516" s="261">
        <f t="shared" ref="D516:D579" si="8">B516*C516</f>
        <v>9625000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208</v>
      </c>
      <c r="B524" s="7"/>
      <c r="C524" s="7"/>
      <c r="D524" s="7">
        <f t="shared" si="8"/>
        <v>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hidden="1" x14ac:dyDescent="0.3">
      <c r="A526" s="9" t="s">
        <v>101</v>
      </c>
      <c r="B526" s="7"/>
      <c r="C526" s="7"/>
      <c r="D526" s="7">
        <f t="shared" si="8"/>
        <v>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f>12+12+30</f>
        <v>54</v>
      </c>
      <c r="C528" s="7">
        <v>5000</v>
      </c>
      <c r="D528" s="7">
        <f t="shared" si="8"/>
        <v>270000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f>150+90+48+160</f>
        <v>448</v>
      </c>
      <c r="C530" s="7">
        <v>8000</v>
      </c>
      <c r="D530" s="7">
        <f t="shared" si="8"/>
        <v>3584000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v>185</v>
      </c>
      <c r="C533" s="7">
        <v>7000</v>
      </c>
      <c r="D533" s="7">
        <f t="shared" si="8"/>
        <v>1295000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109</v>
      </c>
      <c r="B545" s="7"/>
      <c r="C545" s="7"/>
      <c r="D545" s="7">
        <f t="shared" si="8"/>
        <v>0</v>
      </c>
    </row>
    <row r="546" spans="1:4" ht="18" hidden="1" x14ac:dyDescent="0.3">
      <c r="A546" s="9" t="s">
        <v>110</v>
      </c>
      <c r="B546" s="7"/>
      <c r="C546" s="7"/>
      <c r="D546" s="7">
        <f t="shared" si="8"/>
        <v>0</v>
      </c>
    </row>
    <row r="547" spans="1:4" ht="18" hidden="1" x14ac:dyDescent="0.3">
      <c r="A547" s="9" t="s">
        <v>111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7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hidden="1" x14ac:dyDescent="0.3">
      <c r="A604" s="9" t="s">
        <v>278</v>
      </c>
      <c r="B604" s="7"/>
      <c r="C604" s="7"/>
      <c r="D604" s="7">
        <f t="shared" si="9"/>
        <v>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hidden="1" x14ac:dyDescent="0.3">
      <c r="A619" s="9" t="s">
        <v>127</v>
      </c>
      <c r="B619" s="7"/>
      <c r="C619" s="7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v>10</v>
      </c>
      <c r="C621" s="7">
        <v>9000</v>
      </c>
      <c r="D621" s="7">
        <f t="shared" si="9"/>
        <v>90000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hidden="1" x14ac:dyDescent="0.3">
      <c r="A628" s="9" t="s">
        <v>154</v>
      </c>
      <c r="B628" s="7"/>
      <c r="C628" s="7"/>
      <c r="D628" s="7">
        <f t="shared" si="9"/>
        <v>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7448</v>
      </c>
      <c r="C665" s="40"/>
      <c r="D665" s="40">
        <f t="shared" ref="D665" si="11">SUM(D338:D664)</f>
        <v>58207000</v>
      </c>
    </row>
    <row r="668" spans="1:4" x14ac:dyDescent="0.3">
      <c r="D668" s="44">
        <f>D665+D333</f>
        <v>91688000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A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667"/>
  <sheetViews>
    <sheetView topLeftCell="A324" workbookViewId="0">
      <selection activeCell="B516" sqref="B516"/>
    </sheetView>
  </sheetViews>
  <sheetFormatPr defaultRowHeight="14.4" x14ac:dyDescent="0.3"/>
  <cols>
    <col min="1" max="1" width="43.77734375" customWidth="1"/>
    <col min="2" max="2" width="11.77734375" customWidth="1"/>
    <col min="3" max="3" width="12" customWidth="1"/>
    <col min="4" max="4" width="24.88671875" customWidth="1"/>
  </cols>
  <sheetData>
    <row r="1" spans="1:4" x14ac:dyDescent="0.3">
      <c r="A1" s="119" t="s">
        <v>372</v>
      </c>
      <c r="B1" s="120"/>
      <c r="C1" s="120"/>
      <c r="D1" s="120"/>
    </row>
    <row r="2" spans="1:4" ht="26.4" x14ac:dyDescent="0.3">
      <c r="A2" s="152" t="s">
        <v>0</v>
      </c>
      <c r="B2" s="121" t="s">
        <v>1</v>
      </c>
      <c r="C2" s="121" t="s">
        <v>330</v>
      </c>
      <c r="D2" s="121" t="s">
        <v>331</v>
      </c>
    </row>
    <row r="3" spans="1:4" ht="18" x14ac:dyDescent="0.3">
      <c r="A3" s="122" t="s">
        <v>2</v>
      </c>
      <c r="B3" s="123">
        <v>4</v>
      </c>
      <c r="C3" s="123">
        <v>13000</v>
      </c>
      <c r="D3" s="124">
        <f>B3*C3</f>
        <v>52000</v>
      </c>
    </row>
    <row r="4" spans="1:4" ht="18" hidden="1" x14ac:dyDescent="0.3">
      <c r="A4" s="125" t="s">
        <v>3</v>
      </c>
      <c r="B4" s="123"/>
      <c r="C4" s="123"/>
      <c r="D4" s="124">
        <f t="shared" ref="D4:D67" si="0">B4*C4</f>
        <v>0</v>
      </c>
    </row>
    <row r="5" spans="1:4" ht="18" hidden="1" x14ac:dyDescent="0.3">
      <c r="A5" s="122" t="s">
        <v>4</v>
      </c>
      <c r="B5" s="123"/>
      <c r="C5" s="123"/>
      <c r="D5" s="124">
        <f t="shared" si="0"/>
        <v>0</v>
      </c>
    </row>
    <row r="6" spans="1:4" ht="18" hidden="1" x14ac:dyDescent="0.3">
      <c r="A6" s="122" t="s">
        <v>5</v>
      </c>
      <c r="B6" s="123"/>
      <c r="C6" s="123"/>
      <c r="D6" s="124">
        <f t="shared" si="0"/>
        <v>0</v>
      </c>
    </row>
    <row r="7" spans="1:4" ht="18" hidden="1" x14ac:dyDescent="0.3">
      <c r="A7" s="126" t="s">
        <v>6</v>
      </c>
      <c r="B7" s="123"/>
      <c r="C7" s="123"/>
      <c r="D7" s="124">
        <f t="shared" si="0"/>
        <v>0</v>
      </c>
    </row>
    <row r="8" spans="1:4" ht="18" hidden="1" x14ac:dyDescent="0.3">
      <c r="A8" s="127" t="s">
        <v>7</v>
      </c>
      <c r="B8" s="123"/>
      <c r="C8" s="123"/>
      <c r="D8" s="124">
        <f t="shared" si="0"/>
        <v>0</v>
      </c>
    </row>
    <row r="9" spans="1:4" ht="18" hidden="1" x14ac:dyDescent="0.3">
      <c r="A9" s="122" t="s">
        <v>8</v>
      </c>
      <c r="B9" s="123"/>
      <c r="C9" s="123"/>
      <c r="D9" s="124">
        <f t="shared" si="0"/>
        <v>0</v>
      </c>
    </row>
    <row r="10" spans="1:4" ht="18" hidden="1" x14ac:dyDescent="0.3">
      <c r="A10" s="122" t="s">
        <v>9</v>
      </c>
      <c r="B10" s="123"/>
      <c r="C10" s="123"/>
      <c r="D10" s="124">
        <f t="shared" si="0"/>
        <v>0</v>
      </c>
    </row>
    <row r="11" spans="1:4" ht="18" hidden="1" x14ac:dyDescent="0.3">
      <c r="A11" s="128" t="s">
        <v>10</v>
      </c>
      <c r="B11" s="123"/>
      <c r="C11" s="123"/>
      <c r="D11" s="124">
        <f t="shared" si="0"/>
        <v>0</v>
      </c>
    </row>
    <row r="12" spans="1:4" ht="18" hidden="1" x14ac:dyDescent="0.3">
      <c r="A12" s="126" t="s">
        <v>11</v>
      </c>
      <c r="B12" s="123"/>
      <c r="C12" s="123"/>
      <c r="D12" s="124">
        <f t="shared" si="0"/>
        <v>0</v>
      </c>
    </row>
    <row r="13" spans="1:4" ht="18" hidden="1" x14ac:dyDescent="0.3">
      <c r="A13" s="126" t="s">
        <v>12</v>
      </c>
      <c r="B13" s="123"/>
      <c r="C13" s="123"/>
      <c r="D13" s="124">
        <f t="shared" si="0"/>
        <v>0</v>
      </c>
    </row>
    <row r="14" spans="1:4" ht="18" hidden="1" x14ac:dyDescent="0.3">
      <c r="A14" s="129" t="s">
        <v>13</v>
      </c>
      <c r="B14" s="123"/>
      <c r="C14" s="123"/>
      <c r="D14" s="124">
        <f t="shared" si="0"/>
        <v>0</v>
      </c>
    </row>
    <row r="15" spans="1:4" ht="18" x14ac:dyDescent="0.3">
      <c r="A15" s="129" t="s">
        <v>14</v>
      </c>
      <c r="B15" s="123">
        <v>16</v>
      </c>
      <c r="C15" s="123">
        <v>10000</v>
      </c>
      <c r="D15" s="124">
        <f t="shared" si="0"/>
        <v>160000</v>
      </c>
    </row>
    <row r="16" spans="1:4" ht="18" hidden="1" x14ac:dyDescent="0.3">
      <c r="A16" s="126" t="s">
        <v>15</v>
      </c>
      <c r="B16" s="123"/>
      <c r="C16" s="123"/>
      <c r="D16" s="124">
        <f t="shared" si="0"/>
        <v>0</v>
      </c>
    </row>
    <row r="17" spans="1:4" ht="18" hidden="1" x14ac:dyDescent="0.3">
      <c r="A17" s="126" t="s">
        <v>16</v>
      </c>
      <c r="B17" s="123"/>
      <c r="C17" s="123"/>
      <c r="D17" s="124">
        <f t="shared" si="0"/>
        <v>0</v>
      </c>
    </row>
    <row r="18" spans="1:4" ht="18" x14ac:dyDescent="0.3">
      <c r="A18" s="130" t="s">
        <v>17</v>
      </c>
      <c r="B18" s="123">
        <f>18+40+25</f>
        <v>83</v>
      </c>
      <c r="C18" s="123">
        <v>4000</v>
      </c>
      <c r="D18" s="124">
        <f t="shared" si="0"/>
        <v>332000</v>
      </c>
    </row>
    <row r="19" spans="1:4" ht="18" hidden="1" x14ac:dyDescent="0.3">
      <c r="A19" s="128" t="s">
        <v>18</v>
      </c>
      <c r="B19" s="123"/>
      <c r="C19" s="123"/>
      <c r="D19" s="124">
        <f t="shared" si="0"/>
        <v>0</v>
      </c>
    </row>
    <row r="20" spans="1:4" ht="18" hidden="1" x14ac:dyDescent="0.3">
      <c r="A20" s="126" t="s">
        <v>19</v>
      </c>
      <c r="B20" s="123"/>
      <c r="C20" s="123"/>
      <c r="D20" s="124">
        <f t="shared" si="0"/>
        <v>0</v>
      </c>
    </row>
    <row r="21" spans="1:4" ht="18" hidden="1" x14ac:dyDescent="0.3">
      <c r="A21" s="129" t="s">
        <v>20</v>
      </c>
      <c r="B21" s="123"/>
      <c r="C21" s="123"/>
      <c r="D21" s="124">
        <f t="shared" si="0"/>
        <v>0</v>
      </c>
    </row>
    <row r="22" spans="1:4" ht="18" hidden="1" x14ac:dyDescent="0.3">
      <c r="A22" s="129" t="s">
        <v>21</v>
      </c>
      <c r="B22" s="123"/>
      <c r="C22" s="123"/>
      <c r="D22" s="124">
        <f t="shared" si="0"/>
        <v>0</v>
      </c>
    </row>
    <row r="23" spans="1:4" ht="18" hidden="1" x14ac:dyDescent="0.3">
      <c r="A23" s="126" t="s">
        <v>22</v>
      </c>
      <c r="B23" s="123"/>
      <c r="C23" s="123"/>
      <c r="D23" s="124">
        <f t="shared" si="0"/>
        <v>0</v>
      </c>
    </row>
    <row r="24" spans="1:4" ht="18" hidden="1" x14ac:dyDescent="0.3">
      <c r="A24" s="126" t="s">
        <v>23</v>
      </c>
      <c r="B24" s="123"/>
      <c r="C24" s="123"/>
      <c r="D24" s="124">
        <f t="shared" si="0"/>
        <v>0</v>
      </c>
    </row>
    <row r="25" spans="1:4" ht="18" x14ac:dyDescent="0.3">
      <c r="A25" s="126" t="s">
        <v>24</v>
      </c>
      <c r="B25" s="123">
        <f>10+12+50</f>
        <v>72</v>
      </c>
      <c r="C25" s="123">
        <v>7000</v>
      </c>
      <c r="D25" s="124">
        <f t="shared" si="0"/>
        <v>504000</v>
      </c>
    </row>
    <row r="26" spans="1:4" ht="18" hidden="1" x14ac:dyDescent="0.3">
      <c r="A26" s="126" t="s">
        <v>25</v>
      </c>
      <c r="B26" s="123"/>
      <c r="C26" s="123"/>
      <c r="D26" s="124">
        <f t="shared" si="0"/>
        <v>0</v>
      </c>
    </row>
    <row r="27" spans="1:4" ht="18" hidden="1" x14ac:dyDescent="0.3">
      <c r="A27" s="126" t="s">
        <v>26</v>
      </c>
      <c r="B27" s="123"/>
      <c r="C27" s="123"/>
      <c r="D27" s="124">
        <f t="shared" si="0"/>
        <v>0</v>
      </c>
    </row>
    <row r="28" spans="1:4" ht="18" hidden="1" x14ac:dyDescent="0.3">
      <c r="A28" s="126" t="s">
        <v>27</v>
      </c>
      <c r="B28" s="123"/>
      <c r="C28" s="123"/>
      <c r="D28" s="124">
        <f t="shared" si="0"/>
        <v>0</v>
      </c>
    </row>
    <row r="29" spans="1:4" ht="18" hidden="1" x14ac:dyDescent="0.3">
      <c r="A29" s="129" t="s">
        <v>28</v>
      </c>
      <c r="B29" s="123"/>
      <c r="C29" s="123"/>
      <c r="D29" s="124">
        <f t="shared" si="0"/>
        <v>0</v>
      </c>
    </row>
    <row r="30" spans="1:4" ht="18" hidden="1" x14ac:dyDescent="0.3">
      <c r="A30" s="129" t="s">
        <v>29</v>
      </c>
      <c r="B30" s="123"/>
      <c r="C30" s="123"/>
      <c r="D30" s="124">
        <f t="shared" si="0"/>
        <v>0</v>
      </c>
    </row>
    <row r="31" spans="1:4" ht="18" hidden="1" x14ac:dyDescent="0.3">
      <c r="A31" s="126" t="s">
        <v>30</v>
      </c>
      <c r="B31" s="123"/>
      <c r="C31" s="123"/>
      <c r="D31" s="124">
        <f t="shared" si="0"/>
        <v>0</v>
      </c>
    </row>
    <row r="32" spans="1:4" ht="18" x14ac:dyDescent="0.3">
      <c r="A32" s="126" t="s">
        <v>31</v>
      </c>
      <c r="B32" s="123">
        <v>13</v>
      </c>
      <c r="C32" s="123">
        <v>9500</v>
      </c>
      <c r="D32" s="124">
        <f t="shared" si="0"/>
        <v>123500</v>
      </c>
    </row>
    <row r="33" spans="1:4" ht="18" hidden="1" x14ac:dyDescent="0.3">
      <c r="A33" s="128" t="s">
        <v>32</v>
      </c>
      <c r="B33" s="131"/>
      <c r="C33" s="131"/>
      <c r="D33" s="124">
        <f t="shared" si="0"/>
        <v>0</v>
      </c>
    </row>
    <row r="34" spans="1:4" ht="18" hidden="1" x14ac:dyDescent="0.3">
      <c r="A34" s="128" t="s">
        <v>33</v>
      </c>
      <c r="B34" s="131"/>
      <c r="C34" s="131"/>
      <c r="D34" s="124">
        <f t="shared" si="0"/>
        <v>0</v>
      </c>
    </row>
    <row r="35" spans="1:4" ht="18" hidden="1" x14ac:dyDescent="0.3">
      <c r="A35" s="126" t="s">
        <v>34</v>
      </c>
      <c r="B35" s="123"/>
      <c r="C35" s="123"/>
      <c r="D35" s="124">
        <f t="shared" si="0"/>
        <v>0</v>
      </c>
    </row>
    <row r="36" spans="1:4" ht="18" hidden="1" x14ac:dyDescent="0.3">
      <c r="A36" s="126" t="s">
        <v>35</v>
      </c>
      <c r="B36" s="123"/>
      <c r="C36" s="123"/>
      <c r="D36" s="124">
        <f t="shared" si="0"/>
        <v>0</v>
      </c>
    </row>
    <row r="37" spans="1:4" ht="18" hidden="1" x14ac:dyDescent="0.3">
      <c r="A37" s="132" t="s">
        <v>36</v>
      </c>
      <c r="B37" s="123"/>
      <c r="C37" s="123"/>
      <c r="D37" s="124">
        <f t="shared" si="0"/>
        <v>0</v>
      </c>
    </row>
    <row r="38" spans="1:4" ht="18" hidden="1" x14ac:dyDescent="0.3">
      <c r="A38" s="126" t="s">
        <v>37</v>
      </c>
      <c r="B38" s="123"/>
      <c r="C38" s="123"/>
      <c r="D38" s="124">
        <f t="shared" si="0"/>
        <v>0</v>
      </c>
    </row>
    <row r="39" spans="1:4" ht="18" hidden="1" x14ac:dyDescent="0.3">
      <c r="A39" s="126" t="s">
        <v>38</v>
      </c>
      <c r="B39" s="123"/>
      <c r="C39" s="123"/>
      <c r="D39" s="124">
        <f t="shared" si="0"/>
        <v>0</v>
      </c>
    </row>
    <row r="40" spans="1:4" ht="18" x14ac:dyDescent="0.3">
      <c r="A40" s="126" t="s">
        <v>39</v>
      </c>
      <c r="B40" s="123">
        <v>10</v>
      </c>
      <c r="C40" s="123">
        <v>14000</v>
      </c>
      <c r="D40" s="124">
        <f t="shared" si="0"/>
        <v>140000</v>
      </c>
    </row>
    <row r="41" spans="1:4" ht="18" hidden="1" x14ac:dyDescent="0.3">
      <c r="A41" s="126" t="s">
        <v>40</v>
      </c>
      <c r="B41" s="123"/>
      <c r="C41" s="123"/>
      <c r="D41" s="124">
        <f t="shared" si="0"/>
        <v>0</v>
      </c>
    </row>
    <row r="42" spans="1:4" ht="18" hidden="1" x14ac:dyDescent="0.3">
      <c r="A42" s="130" t="s">
        <v>41</v>
      </c>
      <c r="B42" s="123"/>
      <c r="C42" s="123"/>
      <c r="D42" s="124">
        <f t="shared" si="0"/>
        <v>0</v>
      </c>
    </row>
    <row r="43" spans="1:4" ht="18" hidden="1" x14ac:dyDescent="0.3">
      <c r="A43" s="128" t="s">
        <v>42</v>
      </c>
      <c r="B43" s="123"/>
      <c r="C43" s="123"/>
      <c r="D43" s="124">
        <f t="shared" si="0"/>
        <v>0</v>
      </c>
    </row>
    <row r="44" spans="1:4" ht="18" hidden="1" x14ac:dyDescent="0.3">
      <c r="A44" s="130" t="s">
        <v>43</v>
      </c>
      <c r="B44" s="123"/>
      <c r="C44" s="123"/>
      <c r="D44" s="124">
        <f t="shared" si="0"/>
        <v>0</v>
      </c>
    </row>
    <row r="45" spans="1:4" ht="18" hidden="1" x14ac:dyDescent="0.3">
      <c r="A45" s="126" t="s">
        <v>44</v>
      </c>
      <c r="B45" s="123"/>
      <c r="C45" s="123"/>
      <c r="D45" s="124">
        <f t="shared" si="0"/>
        <v>0</v>
      </c>
    </row>
    <row r="46" spans="1:4" ht="18" hidden="1" x14ac:dyDescent="0.3">
      <c r="A46" s="126" t="s">
        <v>45</v>
      </c>
      <c r="B46" s="123"/>
      <c r="C46" s="123"/>
      <c r="D46" s="124">
        <f t="shared" si="0"/>
        <v>0</v>
      </c>
    </row>
    <row r="47" spans="1:4" ht="18" hidden="1" x14ac:dyDescent="0.3">
      <c r="A47" s="129" t="s">
        <v>46</v>
      </c>
      <c r="B47" s="123"/>
      <c r="C47" s="123"/>
      <c r="D47" s="124">
        <f t="shared" si="0"/>
        <v>0</v>
      </c>
    </row>
    <row r="48" spans="1:4" ht="18" hidden="1" x14ac:dyDescent="0.3">
      <c r="A48" s="133" t="s">
        <v>47</v>
      </c>
      <c r="B48" s="123"/>
      <c r="C48" s="123"/>
      <c r="D48" s="124">
        <f t="shared" si="0"/>
        <v>0</v>
      </c>
    </row>
    <row r="49" spans="1:4" ht="18" hidden="1" x14ac:dyDescent="0.3">
      <c r="A49" s="132" t="s">
        <v>48</v>
      </c>
      <c r="B49" s="123"/>
      <c r="C49" s="123"/>
      <c r="D49" s="124">
        <f t="shared" si="0"/>
        <v>0</v>
      </c>
    </row>
    <row r="50" spans="1:4" ht="18" hidden="1" x14ac:dyDescent="0.3">
      <c r="A50" s="132" t="s">
        <v>49</v>
      </c>
      <c r="B50" s="123"/>
      <c r="C50" s="123"/>
      <c r="D50" s="124">
        <f t="shared" si="0"/>
        <v>0</v>
      </c>
    </row>
    <row r="51" spans="1:4" ht="18" hidden="1" x14ac:dyDescent="0.3">
      <c r="A51" s="132" t="s">
        <v>50</v>
      </c>
      <c r="B51" s="123"/>
      <c r="C51" s="123"/>
      <c r="D51" s="124">
        <f t="shared" si="0"/>
        <v>0</v>
      </c>
    </row>
    <row r="52" spans="1:4" ht="18" hidden="1" x14ac:dyDescent="0.3">
      <c r="A52" s="126" t="s">
        <v>51</v>
      </c>
      <c r="B52" s="123"/>
      <c r="C52" s="123"/>
      <c r="D52" s="124">
        <f t="shared" si="0"/>
        <v>0</v>
      </c>
    </row>
    <row r="53" spans="1:4" ht="18" hidden="1" x14ac:dyDescent="0.3">
      <c r="A53" s="128" t="s">
        <v>52</v>
      </c>
      <c r="B53" s="123"/>
      <c r="C53" s="123"/>
      <c r="D53" s="124">
        <f t="shared" si="0"/>
        <v>0</v>
      </c>
    </row>
    <row r="54" spans="1:4" ht="18" hidden="1" x14ac:dyDescent="0.3">
      <c r="A54" s="126" t="s">
        <v>53</v>
      </c>
      <c r="B54" s="123"/>
      <c r="C54" s="123"/>
      <c r="D54" s="124">
        <f t="shared" si="0"/>
        <v>0</v>
      </c>
    </row>
    <row r="55" spans="1:4" ht="18" hidden="1" x14ac:dyDescent="0.3">
      <c r="A55" s="126" t="s">
        <v>54</v>
      </c>
      <c r="B55" s="123"/>
      <c r="C55" s="123"/>
      <c r="D55" s="124">
        <f t="shared" si="0"/>
        <v>0</v>
      </c>
    </row>
    <row r="56" spans="1:4" ht="18" hidden="1" x14ac:dyDescent="0.3">
      <c r="A56" s="132" t="s">
        <v>55</v>
      </c>
      <c r="B56" s="123"/>
      <c r="C56" s="123"/>
      <c r="D56" s="124">
        <f t="shared" si="0"/>
        <v>0</v>
      </c>
    </row>
    <row r="57" spans="1:4" ht="18" x14ac:dyDescent="0.3">
      <c r="A57" s="126" t="s">
        <v>56</v>
      </c>
      <c r="B57" s="123">
        <f>12+20+28</f>
        <v>60</v>
      </c>
      <c r="C57" s="123">
        <v>8000</v>
      </c>
      <c r="D57" s="124">
        <f t="shared" si="0"/>
        <v>480000</v>
      </c>
    </row>
    <row r="58" spans="1:4" ht="18" hidden="1" x14ac:dyDescent="0.3">
      <c r="A58" s="134" t="s">
        <v>57</v>
      </c>
      <c r="B58" s="123"/>
      <c r="C58" s="123"/>
      <c r="D58" s="124">
        <f t="shared" si="0"/>
        <v>0</v>
      </c>
    </row>
    <row r="59" spans="1:4" ht="18" hidden="1" x14ac:dyDescent="0.3">
      <c r="A59" s="126" t="s">
        <v>58</v>
      </c>
      <c r="B59" s="123"/>
      <c r="C59" s="123"/>
      <c r="D59" s="124">
        <f t="shared" si="0"/>
        <v>0</v>
      </c>
    </row>
    <row r="60" spans="1:4" ht="18" hidden="1" x14ac:dyDescent="0.3">
      <c r="A60" s="126" t="s">
        <v>59</v>
      </c>
      <c r="B60" s="123"/>
      <c r="C60" s="123"/>
      <c r="D60" s="124">
        <f t="shared" si="0"/>
        <v>0</v>
      </c>
    </row>
    <row r="61" spans="1:4" ht="18" hidden="1" x14ac:dyDescent="0.3">
      <c r="A61" s="135" t="s">
        <v>60</v>
      </c>
      <c r="B61" s="123"/>
      <c r="C61" s="123"/>
      <c r="D61" s="124">
        <f t="shared" si="0"/>
        <v>0</v>
      </c>
    </row>
    <row r="62" spans="1:4" ht="18" hidden="1" x14ac:dyDescent="0.3">
      <c r="A62" s="136" t="s">
        <v>61</v>
      </c>
      <c r="B62" s="123"/>
      <c r="C62" s="123"/>
      <c r="D62" s="124">
        <f t="shared" si="0"/>
        <v>0</v>
      </c>
    </row>
    <row r="63" spans="1:4" ht="18" x14ac:dyDescent="0.3">
      <c r="A63" s="129" t="s">
        <v>62</v>
      </c>
      <c r="B63" s="123">
        <f>56+28</f>
        <v>84</v>
      </c>
      <c r="C63" s="123">
        <v>5500</v>
      </c>
      <c r="D63" s="124">
        <f t="shared" si="0"/>
        <v>462000</v>
      </c>
    </row>
    <row r="64" spans="1:4" ht="18" hidden="1" x14ac:dyDescent="0.3">
      <c r="A64" s="128" t="s">
        <v>63</v>
      </c>
      <c r="B64" s="123"/>
      <c r="C64" s="123"/>
      <c r="D64" s="124">
        <f t="shared" si="0"/>
        <v>0</v>
      </c>
    </row>
    <row r="65" spans="1:4" ht="18" hidden="1" x14ac:dyDescent="0.3">
      <c r="A65" s="129" t="s">
        <v>64</v>
      </c>
      <c r="B65" s="123"/>
      <c r="C65" s="123"/>
      <c r="D65" s="124">
        <f t="shared" si="0"/>
        <v>0</v>
      </c>
    </row>
    <row r="66" spans="1:4" ht="18" hidden="1" x14ac:dyDescent="0.3">
      <c r="A66" s="129" t="s">
        <v>65</v>
      </c>
      <c r="B66" s="123"/>
      <c r="C66" s="123"/>
      <c r="D66" s="124">
        <f t="shared" si="0"/>
        <v>0</v>
      </c>
    </row>
    <row r="67" spans="1:4" ht="18" hidden="1" x14ac:dyDescent="0.3">
      <c r="A67" s="129" t="s">
        <v>66</v>
      </c>
      <c r="B67" s="123"/>
      <c r="C67" s="123"/>
      <c r="D67" s="124">
        <f t="shared" si="0"/>
        <v>0</v>
      </c>
    </row>
    <row r="68" spans="1:4" ht="18" hidden="1" x14ac:dyDescent="0.3">
      <c r="A68" s="135" t="s">
        <v>67</v>
      </c>
      <c r="B68" s="123"/>
      <c r="C68" s="123"/>
      <c r="D68" s="124">
        <f t="shared" ref="D68:D131" si="1">B68*C68</f>
        <v>0</v>
      </c>
    </row>
    <row r="69" spans="1:4" ht="18" hidden="1" x14ac:dyDescent="0.3">
      <c r="A69" s="126" t="s">
        <v>68</v>
      </c>
      <c r="B69" s="123"/>
      <c r="C69" s="123"/>
      <c r="D69" s="124">
        <f t="shared" si="1"/>
        <v>0</v>
      </c>
    </row>
    <row r="70" spans="1:4" ht="18" hidden="1" x14ac:dyDescent="0.3">
      <c r="A70" s="126" t="s">
        <v>69</v>
      </c>
      <c r="B70" s="123"/>
      <c r="C70" s="123"/>
      <c r="D70" s="124">
        <f t="shared" si="1"/>
        <v>0</v>
      </c>
    </row>
    <row r="71" spans="1:4" ht="18" hidden="1" x14ac:dyDescent="0.3">
      <c r="A71" s="129" t="s">
        <v>70</v>
      </c>
      <c r="B71" s="123"/>
      <c r="C71" s="123"/>
      <c r="D71" s="124">
        <f t="shared" si="1"/>
        <v>0</v>
      </c>
    </row>
    <row r="72" spans="1:4" ht="18" hidden="1" x14ac:dyDescent="0.3">
      <c r="A72" s="126" t="s">
        <v>71</v>
      </c>
      <c r="B72" s="123"/>
      <c r="C72" s="123"/>
      <c r="D72" s="124">
        <f t="shared" si="1"/>
        <v>0</v>
      </c>
    </row>
    <row r="73" spans="1:4" ht="18" hidden="1" x14ac:dyDescent="0.3">
      <c r="A73" s="130" t="s">
        <v>72</v>
      </c>
      <c r="B73" s="123"/>
      <c r="C73" s="123"/>
      <c r="D73" s="124">
        <f t="shared" si="1"/>
        <v>0</v>
      </c>
    </row>
    <row r="74" spans="1:4" ht="18" hidden="1" x14ac:dyDescent="0.3">
      <c r="A74" s="126" t="s">
        <v>73</v>
      </c>
      <c r="B74" s="123"/>
      <c r="C74" s="123"/>
      <c r="D74" s="124">
        <f t="shared" si="1"/>
        <v>0</v>
      </c>
    </row>
    <row r="75" spans="1:4" ht="18" x14ac:dyDescent="0.3">
      <c r="A75" s="126" t="s">
        <v>74</v>
      </c>
      <c r="B75" s="123">
        <v>15</v>
      </c>
      <c r="C75" s="123">
        <v>12000</v>
      </c>
      <c r="D75" s="124">
        <f t="shared" si="1"/>
        <v>180000</v>
      </c>
    </row>
    <row r="76" spans="1:4" ht="18" hidden="1" x14ac:dyDescent="0.3">
      <c r="A76" s="126" t="s">
        <v>75</v>
      </c>
      <c r="B76" s="123"/>
      <c r="C76" s="123"/>
      <c r="D76" s="124">
        <f t="shared" si="1"/>
        <v>0</v>
      </c>
    </row>
    <row r="77" spans="1:4" ht="18" hidden="1" x14ac:dyDescent="0.3">
      <c r="A77" s="129" t="s">
        <v>76</v>
      </c>
      <c r="B77" s="131"/>
      <c r="C77" s="131"/>
      <c r="D77" s="124">
        <f t="shared" si="1"/>
        <v>0</v>
      </c>
    </row>
    <row r="78" spans="1:4" ht="18" hidden="1" x14ac:dyDescent="0.3">
      <c r="A78" s="129" t="s">
        <v>77</v>
      </c>
      <c r="B78" s="131"/>
      <c r="C78" s="131"/>
      <c r="D78" s="124">
        <f t="shared" si="1"/>
        <v>0</v>
      </c>
    </row>
    <row r="79" spans="1:4" ht="18" hidden="1" x14ac:dyDescent="0.3">
      <c r="A79" s="129" t="s">
        <v>78</v>
      </c>
      <c r="B79" s="131"/>
      <c r="C79" s="131"/>
      <c r="D79" s="124">
        <f t="shared" si="1"/>
        <v>0</v>
      </c>
    </row>
    <row r="80" spans="1:4" ht="18" hidden="1" x14ac:dyDescent="0.3">
      <c r="A80" s="126" t="s">
        <v>79</v>
      </c>
      <c r="B80" s="123"/>
      <c r="C80" s="123"/>
      <c r="D80" s="124">
        <f t="shared" si="1"/>
        <v>0</v>
      </c>
    </row>
    <row r="81" spans="1:4" ht="18" hidden="1" x14ac:dyDescent="0.3">
      <c r="A81" s="126" t="s">
        <v>80</v>
      </c>
      <c r="B81" s="123"/>
      <c r="C81" s="123"/>
      <c r="D81" s="124">
        <f t="shared" si="1"/>
        <v>0</v>
      </c>
    </row>
    <row r="82" spans="1:4" ht="18" hidden="1" x14ac:dyDescent="0.3">
      <c r="A82" s="126" t="s">
        <v>81</v>
      </c>
      <c r="B82" s="123"/>
      <c r="C82" s="123"/>
      <c r="D82" s="124">
        <f t="shared" si="1"/>
        <v>0</v>
      </c>
    </row>
    <row r="83" spans="1:4" ht="18" hidden="1" x14ac:dyDescent="0.3">
      <c r="A83" s="126" t="s">
        <v>82</v>
      </c>
      <c r="B83" s="123"/>
      <c r="C83" s="123"/>
      <c r="D83" s="124">
        <f t="shared" si="1"/>
        <v>0</v>
      </c>
    </row>
    <row r="84" spans="1:4" ht="18" hidden="1" x14ac:dyDescent="0.3">
      <c r="A84" s="126" t="s">
        <v>83</v>
      </c>
      <c r="B84" s="123"/>
      <c r="C84" s="123"/>
      <c r="D84" s="124">
        <f t="shared" si="1"/>
        <v>0</v>
      </c>
    </row>
    <row r="85" spans="1:4" ht="18" hidden="1" x14ac:dyDescent="0.3">
      <c r="A85" s="126" t="s">
        <v>84</v>
      </c>
      <c r="B85" s="123"/>
      <c r="C85" s="123"/>
      <c r="D85" s="124">
        <f t="shared" si="1"/>
        <v>0</v>
      </c>
    </row>
    <row r="86" spans="1:4" ht="18" hidden="1" x14ac:dyDescent="0.3">
      <c r="A86" s="137" t="s">
        <v>85</v>
      </c>
      <c r="B86" s="123"/>
      <c r="C86" s="123"/>
      <c r="D86" s="124">
        <f t="shared" si="1"/>
        <v>0</v>
      </c>
    </row>
    <row r="87" spans="1:4" ht="18" hidden="1" x14ac:dyDescent="0.3">
      <c r="A87" s="137" t="s">
        <v>86</v>
      </c>
      <c r="B87" s="123"/>
      <c r="C87" s="123"/>
      <c r="D87" s="124">
        <f t="shared" si="1"/>
        <v>0</v>
      </c>
    </row>
    <row r="88" spans="1:4" ht="18" hidden="1" x14ac:dyDescent="0.3">
      <c r="A88" s="137" t="s">
        <v>87</v>
      </c>
      <c r="B88" s="123"/>
      <c r="C88" s="123"/>
      <c r="D88" s="124">
        <f t="shared" si="1"/>
        <v>0</v>
      </c>
    </row>
    <row r="89" spans="1:4" ht="18" hidden="1" x14ac:dyDescent="0.3">
      <c r="A89" s="128" t="s">
        <v>88</v>
      </c>
      <c r="B89" s="123"/>
      <c r="C89" s="123"/>
      <c r="D89" s="124">
        <f t="shared" si="1"/>
        <v>0</v>
      </c>
    </row>
    <row r="90" spans="1:4" ht="18" hidden="1" x14ac:dyDescent="0.3">
      <c r="A90" s="130" t="s">
        <v>89</v>
      </c>
      <c r="B90" s="123"/>
      <c r="C90" s="123"/>
      <c r="D90" s="124">
        <f t="shared" si="1"/>
        <v>0</v>
      </c>
    </row>
    <row r="91" spans="1:4" ht="18" hidden="1" x14ac:dyDescent="0.3">
      <c r="A91" s="128" t="s">
        <v>90</v>
      </c>
      <c r="B91" s="123"/>
      <c r="C91" s="123"/>
      <c r="D91" s="124">
        <f t="shared" si="1"/>
        <v>0</v>
      </c>
    </row>
    <row r="92" spans="1:4" ht="18" hidden="1" x14ac:dyDescent="0.3">
      <c r="A92" s="126" t="s">
        <v>91</v>
      </c>
      <c r="B92" s="123"/>
      <c r="C92" s="123"/>
      <c r="D92" s="124">
        <f t="shared" si="1"/>
        <v>0</v>
      </c>
    </row>
    <row r="93" spans="1:4" ht="18" hidden="1" x14ac:dyDescent="0.3">
      <c r="A93" s="126" t="s">
        <v>92</v>
      </c>
      <c r="B93" s="123"/>
      <c r="C93" s="123"/>
      <c r="D93" s="124">
        <f t="shared" si="1"/>
        <v>0</v>
      </c>
    </row>
    <row r="94" spans="1:4" ht="18" hidden="1" x14ac:dyDescent="0.3">
      <c r="A94" s="128" t="s">
        <v>93</v>
      </c>
      <c r="B94" s="123"/>
      <c r="C94" s="123"/>
      <c r="D94" s="124">
        <f t="shared" si="1"/>
        <v>0</v>
      </c>
    </row>
    <row r="95" spans="1:4" ht="18" hidden="1" x14ac:dyDescent="0.3">
      <c r="A95" s="128" t="s">
        <v>94</v>
      </c>
      <c r="B95" s="123"/>
      <c r="C95" s="123"/>
      <c r="D95" s="124">
        <f t="shared" si="1"/>
        <v>0</v>
      </c>
    </row>
    <row r="96" spans="1:4" ht="18" hidden="1" x14ac:dyDescent="0.3">
      <c r="A96" s="126" t="s">
        <v>95</v>
      </c>
      <c r="B96" s="131"/>
      <c r="C96" s="131"/>
      <c r="D96" s="124">
        <f t="shared" si="1"/>
        <v>0</v>
      </c>
    </row>
    <row r="97" spans="1:4" ht="18" hidden="1" x14ac:dyDescent="0.3">
      <c r="A97" s="137" t="s">
        <v>96</v>
      </c>
      <c r="B97" s="123"/>
      <c r="C97" s="123"/>
      <c r="D97" s="124">
        <f t="shared" si="1"/>
        <v>0</v>
      </c>
    </row>
    <row r="98" spans="1:4" ht="18" hidden="1" x14ac:dyDescent="0.3">
      <c r="A98" s="128" t="s">
        <v>97</v>
      </c>
      <c r="B98" s="123"/>
      <c r="C98" s="123"/>
      <c r="D98" s="124">
        <f t="shared" si="1"/>
        <v>0</v>
      </c>
    </row>
    <row r="99" spans="1:4" ht="18" hidden="1" x14ac:dyDescent="0.3">
      <c r="A99" s="128" t="s">
        <v>98</v>
      </c>
      <c r="B99" s="123"/>
      <c r="C99" s="123"/>
      <c r="D99" s="124">
        <f t="shared" si="1"/>
        <v>0</v>
      </c>
    </row>
    <row r="100" spans="1:4" ht="18" x14ac:dyDescent="0.3">
      <c r="A100" s="126" t="s">
        <v>99</v>
      </c>
      <c r="B100" s="123">
        <v>230</v>
      </c>
      <c r="C100" s="123">
        <v>9000</v>
      </c>
      <c r="D100" s="124">
        <f t="shared" si="1"/>
        <v>2070000</v>
      </c>
    </row>
    <row r="101" spans="1:4" ht="18" hidden="1" x14ac:dyDescent="0.3">
      <c r="A101" s="132" t="s">
        <v>100</v>
      </c>
      <c r="B101" s="123"/>
      <c r="C101" s="123"/>
      <c r="D101" s="124">
        <f t="shared" si="1"/>
        <v>0</v>
      </c>
    </row>
    <row r="102" spans="1:4" ht="18" hidden="1" x14ac:dyDescent="0.3">
      <c r="A102" s="138" t="s">
        <v>101</v>
      </c>
      <c r="B102" s="123"/>
      <c r="C102" s="123"/>
      <c r="D102" s="124">
        <f t="shared" si="1"/>
        <v>0</v>
      </c>
    </row>
    <row r="103" spans="1:4" ht="18" hidden="1" x14ac:dyDescent="0.3">
      <c r="A103" s="138" t="s">
        <v>102</v>
      </c>
      <c r="B103" s="123"/>
      <c r="C103" s="123"/>
      <c r="D103" s="124">
        <f t="shared" si="1"/>
        <v>0</v>
      </c>
    </row>
    <row r="104" spans="1:4" ht="18" hidden="1" x14ac:dyDescent="0.3">
      <c r="A104" s="139" t="s">
        <v>103</v>
      </c>
      <c r="B104" s="123"/>
      <c r="C104" s="123"/>
      <c r="D104" s="124">
        <f t="shared" si="1"/>
        <v>0</v>
      </c>
    </row>
    <row r="105" spans="1:4" ht="18" hidden="1" x14ac:dyDescent="0.3">
      <c r="A105" s="140" t="s">
        <v>104</v>
      </c>
      <c r="B105" s="123"/>
      <c r="C105" s="123"/>
      <c r="D105" s="124">
        <f t="shared" si="1"/>
        <v>0</v>
      </c>
    </row>
    <row r="106" spans="1:4" ht="18" hidden="1" x14ac:dyDescent="0.3">
      <c r="A106" s="126" t="s">
        <v>105</v>
      </c>
      <c r="B106" s="123"/>
      <c r="C106" s="123"/>
      <c r="D106" s="124">
        <f t="shared" si="1"/>
        <v>0</v>
      </c>
    </row>
    <row r="107" spans="1:4" ht="18" x14ac:dyDescent="0.3">
      <c r="A107" s="126" t="s">
        <v>106</v>
      </c>
      <c r="B107" s="123">
        <v>18</v>
      </c>
      <c r="C107" s="123">
        <v>12000</v>
      </c>
      <c r="D107" s="124">
        <f t="shared" si="1"/>
        <v>216000</v>
      </c>
    </row>
    <row r="108" spans="1:4" ht="18" hidden="1" x14ac:dyDescent="0.3">
      <c r="A108" s="126" t="s">
        <v>107</v>
      </c>
      <c r="B108" s="123"/>
      <c r="C108" s="123"/>
      <c r="D108" s="124">
        <f t="shared" si="1"/>
        <v>0</v>
      </c>
    </row>
    <row r="109" spans="1:4" ht="18" hidden="1" x14ac:dyDescent="0.3">
      <c r="A109" s="126" t="s">
        <v>108</v>
      </c>
      <c r="B109" s="123"/>
      <c r="C109" s="123"/>
      <c r="D109" s="124">
        <f t="shared" si="1"/>
        <v>0</v>
      </c>
    </row>
    <row r="110" spans="1:4" ht="18" hidden="1" x14ac:dyDescent="0.3">
      <c r="A110" s="126" t="s">
        <v>109</v>
      </c>
      <c r="B110" s="123"/>
      <c r="C110" s="123"/>
      <c r="D110" s="124">
        <f t="shared" si="1"/>
        <v>0</v>
      </c>
    </row>
    <row r="111" spans="1:4" ht="18" hidden="1" x14ac:dyDescent="0.3">
      <c r="A111" s="126" t="s">
        <v>110</v>
      </c>
      <c r="B111" s="123"/>
      <c r="C111" s="123"/>
      <c r="D111" s="124">
        <f t="shared" si="1"/>
        <v>0</v>
      </c>
    </row>
    <row r="112" spans="1:4" ht="18" hidden="1" x14ac:dyDescent="0.3">
      <c r="A112" s="126" t="s">
        <v>111</v>
      </c>
      <c r="B112" s="123"/>
      <c r="C112" s="123"/>
      <c r="D112" s="124">
        <f t="shared" si="1"/>
        <v>0</v>
      </c>
    </row>
    <row r="113" spans="1:4" ht="18" hidden="1" x14ac:dyDescent="0.3">
      <c r="A113" s="126" t="s">
        <v>112</v>
      </c>
      <c r="B113" s="123"/>
      <c r="C113" s="123"/>
      <c r="D113" s="124">
        <f t="shared" si="1"/>
        <v>0</v>
      </c>
    </row>
    <row r="114" spans="1:4" ht="18" hidden="1" x14ac:dyDescent="0.3">
      <c r="A114" s="128" t="s">
        <v>113</v>
      </c>
      <c r="B114" s="123"/>
      <c r="C114" s="123"/>
      <c r="D114" s="124">
        <f t="shared" si="1"/>
        <v>0</v>
      </c>
    </row>
    <row r="115" spans="1:4" ht="18" hidden="1" x14ac:dyDescent="0.3">
      <c r="A115" s="137" t="s">
        <v>114</v>
      </c>
      <c r="B115" s="123"/>
      <c r="C115" s="123"/>
      <c r="D115" s="124">
        <f t="shared" si="1"/>
        <v>0</v>
      </c>
    </row>
    <row r="116" spans="1:4" ht="18" hidden="1" x14ac:dyDescent="0.3">
      <c r="A116" s="126" t="s">
        <v>115</v>
      </c>
      <c r="B116" s="123"/>
      <c r="C116" s="123"/>
      <c r="D116" s="124">
        <f t="shared" si="1"/>
        <v>0</v>
      </c>
    </row>
    <row r="117" spans="1:4" ht="18" hidden="1" x14ac:dyDescent="0.3">
      <c r="A117" s="128" t="s">
        <v>116</v>
      </c>
      <c r="B117" s="123"/>
      <c r="C117" s="123"/>
      <c r="D117" s="124">
        <f t="shared" si="1"/>
        <v>0</v>
      </c>
    </row>
    <row r="118" spans="1:4" ht="18" hidden="1" x14ac:dyDescent="0.3">
      <c r="A118" s="128" t="s">
        <v>117</v>
      </c>
      <c r="B118" s="123"/>
      <c r="C118" s="123"/>
      <c r="D118" s="124">
        <f t="shared" si="1"/>
        <v>0</v>
      </c>
    </row>
    <row r="119" spans="1:4" ht="18" hidden="1" x14ac:dyDescent="0.3">
      <c r="A119" s="126" t="s">
        <v>118</v>
      </c>
      <c r="B119" s="123"/>
      <c r="C119" s="123"/>
      <c r="D119" s="124">
        <f t="shared" si="1"/>
        <v>0</v>
      </c>
    </row>
    <row r="120" spans="1:4" ht="18" hidden="1" x14ac:dyDescent="0.3">
      <c r="A120" s="126" t="s">
        <v>367</v>
      </c>
      <c r="B120" s="123"/>
      <c r="C120" s="123"/>
      <c r="D120" s="124">
        <f t="shared" si="1"/>
        <v>0</v>
      </c>
    </row>
    <row r="121" spans="1:4" ht="18" hidden="1" x14ac:dyDescent="0.3">
      <c r="A121" s="127" t="s">
        <v>119</v>
      </c>
      <c r="B121" s="123"/>
      <c r="C121" s="123"/>
      <c r="D121" s="124">
        <f t="shared" si="1"/>
        <v>0</v>
      </c>
    </row>
    <row r="122" spans="1:4" ht="18" hidden="1" x14ac:dyDescent="0.3">
      <c r="A122" s="130" t="s">
        <v>120</v>
      </c>
      <c r="B122" s="123"/>
      <c r="C122" s="123"/>
      <c r="D122" s="124">
        <f t="shared" si="1"/>
        <v>0</v>
      </c>
    </row>
    <row r="123" spans="1:4" ht="18" hidden="1" x14ac:dyDescent="0.3">
      <c r="A123" s="129" t="s">
        <v>121</v>
      </c>
      <c r="B123" s="131"/>
      <c r="C123" s="131"/>
      <c r="D123" s="124">
        <f t="shared" si="1"/>
        <v>0</v>
      </c>
    </row>
    <row r="124" spans="1:4" ht="18" hidden="1" x14ac:dyDescent="0.3">
      <c r="A124" s="129" t="s">
        <v>122</v>
      </c>
      <c r="B124" s="131"/>
      <c r="C124" s="131"/>
      <c r="D124" s="124">
        <f t="shared" si="1"/>
        <v>0</v>
      </c>
    </row>
    <row r="125" spans="1:4" ht="18" hidden="1" x14ac:dyDescent="0.3">
      <c r="A125" s="129" t="s">
        <v>123</v>
      </c>
      <c r="B125" s="131"/>
      <c r="C125" s="131"/>
      <c r="D125" s="124">
        <f t="shared" si="1"/>
        <v>0</v>
      </c>
    </row>
    <row r="126" spans="1:4" ht="18" hidden="1" x14ac:dyDescent="0.3">
      <c r="A126" s="129" t="s">
        <v>124</v>
      </c>
      <c r="B126" s="141"/>
      <c r="C126" s="141"/>
      <c r="D126" s="124">
        <f t="shared" si="1"/>
        <v>0</v>
      </c>
    </row>
    <row r="127" spans="1:4" ht="18" hidden="1" x14ac:dyDescent="0.3">
      <c r="A127" s="142" t="s">
        <v>125</v>
      </c>
      <c r="B127" s="123"/>
      <c r="C127" s="123"/>
      <c r="D127" s="124">
        <f t="shared" si="1"/>
        <v>0</v>
      </c>
    </row>
    <row r="128" spans="1:4" ht="18" x14ac:dyDescent="0.3">
      <c r="A128" s="129" t="s">
        <v>126</v>
      </c>
      <c r="B128" s="131">
        <v>0.8</v>
      </c>
      <c r="C128" s="131">
        <v>16000</v>
      </c>
      <c r="D128" s="124">
        <f t="shared" si="1"/>
        <v>12800</v>
      </c>
    </row>
    <row r="129" spans="1:4" ht="18" hidden="1" x14ac:dyDescent="0.3">
      <c r="A129" s="126" t="s">
        <v>127</v>
      </c>
      <c r="B129" s="123"/>
      <c r="C129" s="123"/>
      <c r="D129" s="124">
        <f t="shared" si="1"/>
        <v>0</v>
      </c>
    </row>
    <row r="130" spans="1:4" ht="18" hidden="1" x14ac:dyDescent="0.3">
      <c r="A130" s="126" t="s">
        <v>128</v>
      </c>
      <c r="B130" s="123"/>
      <c r="C130" s="123"/>
      <c r="D130" s="124">
        <f t="shared" si="1"/>
        <v>0</v>
      </c>
    </row>
    <row r="131" spans="1:4" ht="18" hidden="1" x14ac:dyDescent="0.3">
      <c r="A131" s="126" t="s">
        <v>368</v>
      </c>
      <c r="B131" s="123"/>
      <c r="C131" s="123"/>
      <c r="D131" s="124">
        <f t="shared" si="1"/>
        <v>0</v>
      </c>
    </row>
    <row r="132" spans="1:4" ht="18" hidden="1" x14ac:dyDescent="0.3">
      <c r="A132" s="126" t="s">
        <v>129</v>
      </c>
      <c r="B132" s="123"/>
      <c r="C132" s="123"/>
      <c r="D132" s="124">
        <f t="shared" ref="D132:D195" si="2">B132*C132</f>
        <v>0</v>
      </c>
    </row>
    <row r="133" spans="1:4" ht="18" hidden="1" x14ac:dyDescent="0.3">
      <c r="A133" s="132" t="s">
        <v>130</v>
      </c>
      <c r="B133" s="123"/>
      <c r="C133" s="123"/>
      <c r="D133" s="124">
        <f t="shared" si="2"/>
        <v>0</v>
      </c>
    </row>
    <row r="134" spans="1:4" ht="18" hidden="1" x14ac:dyDescent="0.3">
      <c r="A134" s="129" t="s">
        <v>131</v>
      </c>
      <c r="B134" s="123"/>
      <c r="C134" s="123"/>
      <c r="D134" s="124">
        <f t="shared" si="2"/>
        <v>0</v>
      </c>
    </row>
    <row r="135" spans="1:4" ht="18" hidden="1" x14ac:dyDescent="0.3">
      <c r="A135" s="129" t="s">
        <v>132</v>
      </c>
      <c r="B135" s="123"/>
      <c r="C135" s="123"/>
      <c r="D135" s="124">
        <f t="shared" si="2"/>
        <v>0</v>
      </c>
    </row>
    <row r="136" spans="1:4" ht="18" hidden="1" x14ac:dyDescent="0.3">
      <c r="A136" s="126" t="s">
        <v>133</v>
      </c>
      <c r="B136" s="123"/>
      <c r="C136" s="123"/>
      <c r="D136" s="124">
        <f t="shared" si="2"/>
        <v>0</v>
      </c>
    </row>
    <row r="137" spans="1:4" ht="18" hidden="1" x14ac:dyDescent="0.3">
      <c r="A137" s="126" t="s">
        <v>135</v>
      </c>
      <c r="B137" s="131"/>
      <c r="C137" s="131"/>
      <c r="D137" s="124">
        <f t="shared" si="2"/>
        <v>0</v>
      </c>
    </row>
    <row r="138" spans="1:4" ht="18" hidden="1" x14ac:dyDescent="0.3">
      <c r="A138" s="126" t="s">
        <v>136</v>
      </c>
      <c r="B138" s="131"/>
      <c r="C138" s="131"/>
      <c r="D138" s="124">
        <f t="shared" si="2"/>
        <v>0</v>
      </c>
    </row>
    <row r="139" spans="1:4" ht="18" hidden="1" x14ac:dyDescent="0.3">
      <c r="A139" s="126" t="s">
        <v>137</v>
      </c>
      <c r="B139" s="123"/>
      <c r="C139" s="123"/>
      <c r="D139" s="124">
        <f t="shared" si="2"/>
        <v>0</v>
      </c>
    </row>
    <row r="140" spans="1:4" ht="18" x14ac:dyDescent="0.3">
      <c r="A140" s="126" t="s">
        <v>138</v>
      </c>
      <c r="B140" s="131">
        <v>1</v>
      </c>
      <c r="C140" s="131">
        <v>70000</v>
      </c>
      <c r="D140" s="124">
        <f t="shared" si="2"/>
        <v>70000</v>
      </c>
    </row>
    <row r="141" spans="1:4" ht="18" hidden="1" x14ac:dyDescent="0.3">
      <c r="A141" s="126" t="s">
        <v>139</v>
      </c>
      <c r="B141" s="131"/>
      <c r="C141" s="131"/>
      <c r="D141" s="124">
        <f t="shared" si="2"/>
        <v>0</v>
      </c>
    </row>
    <row r="142" spans="1:4" ht="18" x14ac:dyDescent="0.3">
      <c r="A142" s="126" t="s">
        <v>140</v>
      </c>
      <c r="B142" s="131">
        <v>1.5</v>
      </c>
      <c r="C142" s="131">
        <v>70000</v>
      </c>
      <c r="D142" s="124">
        <f t="shared" si="2"/>
        <v>105000</v>
      </c>
    </row>
    <row r="143" spans="1:4" ht="18" hidden="1" x14ac:dyDescent="0.3">
      <c r="A143" s="126" t="s">
        <v>141</v>
      </c>
      <c r="B143" s="131"/>
      <c r="C143" s="131"/>
      <c r="D143" s="124">
        <f t="shared" si="2"/>
        <v>0</v>
      </c>
    </row>
    <row r="144" spans="1:4" ht="18" hidden="1" x14ac:dyDescent="0.3">
      <c r="A144" s="126" t="s">
        <v>142</v>
      </c>
      <c r="B144" s="131"/>
      <c r="C144" s="131"/>
      <c r="D144" s="124">
        <f t="shared" si="2"/>
        <v>0</v>
      </c>
    </row>
    <row r="145" spans="1:4" ht="18" hidden="1" x14ac:dyDescent="0.3">
      <c r="A145" s="126" t="s">
        <v>143</v>
      </c>
      <c r="B145" s="131"/>
      <c r="C145" s="131"/>
      <c r="D145" s="124">
        <f t="shared" si="2"/>
        <v>0</v>
      </c>
    </row>
    <row r="146" spans="1:4" ht="18" x14ac:dyDescent="0.3">
      <c r="A146" s="126" t="s">
        <v>144</v>
      </c>
      <c r="B146" s="131">
        <v>1</v>
      </c>
      <c r="C146" s="131">
        <v>70000</v>
      </c>
      <c r="D146" s="124">
        <f t="shared" si="2"/>
        <v>70000</v>
      </c>
    </row>
    <row r="147" spans="1:4" ht="18" hidden="1" x14ac:dyDescent="0.3">
      <c r="A147" s="126" t="s">
        <v>145</v>
      </c>
      <c r="B147" s="131"/>
      <c r="C147" s="131"/>
      <c r="D147" s="124">
        <f t="shared" si="2"/>
        <v>0</v>
      </c>
    </row>
    <row r="148" spans="1:4" ht="18" hidden="1" x14ac:dyDescent="0.3">
      <c r="A148" s="126" t="s">
        <v>146</v>
      </c>
      <c r="B148" s="123"/>
      <c r="C148" s="123"/>
      <c r="D148" s="124">
        <f t="shared" si="2"/>
        <v>0</v>
      </c>
    </row>
    <row r="149" spans="1:4" ht="18" hidden="1" x14ac:dyDescent="0.3">
      <c r="A149" s="126" t="s">
        <v>147</v>
      </c>
      <c r="B149" s="123"/>
      <c r="C149" s="123"/>
      <c r="D149" s="124">
        <f t="shared" si="2"/>
        <v>0</v>
      </c>
    </row>
    <row r="150" spans="1:4" ht="18" hidden="1" x14ac:dyDescent="0.3">
      <c r="A150" s="126" t="s">
        <v>148</v>
      </c>
      <c r="B150" s="123"/>
      <c r="C150" s="123"/>
      <c r="D150" s="124">
        <f t="shared" si="2"/>
        <v>0</v>
      </c>
    </row>
    <row r="151" spans="1:4" ht="18" hidden="1" x14ac:dyDescent="0.3">
      <c r="A151" s="126" t="s">
        <v>149</v>
      </c>
      <c r="B151" s="123"/>
      <c r="C151" s="123"/>
      <c r="D151" s="124">
        <f t="shared" si="2"/>
        <v>0</v>
      </c>
    </row>
    <row r="152" spans="1:4" ht="18" x14ac:dyDescent="0.3">
      <c r="A152" s="126" t="s">
        <v>150</v>
      </c>
      <c r="B152" s="123">
        <v>8</v>
      </c>
      <c r="C152" s="123">
        <v>9500</v>
      </c>
      <c r="D152" s="124">
        <f t="shared" si="2"/>
        <v>76000</v>
      </c>
    </row>
    <row r="153" spans="1:4" ht="18" hidden="1" x14ac:dyDescent="0.3">
      <c r="A153" s="132" t="s">
        <v>151</v>
      </c>
      <c r="B153" s="123"/>
      <c r="C153" s="123"/>
      <c r="D153" s="124">
        <f t="shared" si="2"/>
        <v>0</v>
      </c>
    </row>
    <row r="154" spans="1:4" ht="18" hidden="1" x14ac:dyDescent="0.3">
      <c r="A154" s="126" t="s">
        <v>152</v>
      </c>
      <c r="B154" s="123"/>
      <c r="C154" s="123"/>
      <c r="D154" s="124">
        <f t="shared" si="2"/>
        <v>0</v>
      </c>
    </row>
    <row r="155" spans="1:4" ht="18" hidden="1" x14ac:dyDescent="0.3">
      <c r="A155" s="126" t="s">
        <v>153</v>
      </c>
      <c r="B155" s="123"/>
      <c r="C155" s="123"/>
      <c r="D155" s="124">
        <f t="shared" si="2"/>
        <v>0</v>
      </c>
    </row>
    <row r="156" spans="1:4" ht="18" hidden="1" x14ac:dyDescent="0.3">
      <c r="A156" s="126" t="s">
        <v>154</v>
      </c>
      <c r="B156" s="123"/>
      <c r="C156" s="123"/>
      <c r="D156" s="124">
        <f t="shared" si="2"/>
        <v>0</v>
      </c>
    </row>
    <row r="157" spans="1:4" ht="18" x14ac:dyDescent="0.3">
      <c r="A157" s="126" t="s">
        <v>155</v>
      </c>
      <c r="B157" s="123">
        <v>8</v>
      </c>
      <c r="C157" s="123">
        <v>8500</v>
      </c>
      <c r="D157" s="124">
        <f t="shared" si="2"/>
        <v>68000</v>
      </c>
    </row>
    <row r="158" spans="1:4" ht="18" hidden="1" x14ac:dyDescent="0.3">
      <c r="A158" s="133" t="s">
        <v>156</v>
      </c>
      <c r="B158" s="131"/>
      <c r="C158" s="131"/>
      <c r="D158" s="124">
        <f t="shared" si="2"/>
        <v>0</v>
      </c>
    </row>
    <row r="159" spans="1:4" ht="18" x14ac:dyDescent="0.3">
      <c r="A159" s="126" t="s">
        <v>157</v>
      </c>
      <c r="B159" s="131">
        <v>1</v>
      </c>
      <c r="C159" s="131">
        <v>70000</v>
      </c>
      <c r="D159" s="124">
        <f t="shared" si="2"/>
        <v>70000</v>
      </c>
    </row>
    <row r="160" spans="1:4" ht="18" hidden="1" x14ac:dyDescent="0.3">
      <c r="A160" s="126" t="s">
        <v>158</v>
      </c>
      <c r="B160" s="131"/>
      <c r="C160" s="131"/>
      <c r="D160" s="124">
        <f t="shared" si="2"/>
        <v>0</v>
      </c>
    </row>
    <row r="161" spans="1:4" ht="18" hidden="1" x14ac:dyDescent="0.3">
      <c r="A161" s="126" t="s">
        <v>369</v>
      </c>
      <c r="B161" s="123"/>
      <c r="C161" s="123"/>
      <c r="D161" s="124">
        <f t="shared" si="2"/>
        <v>0</v>
      </c>
    </row>
    <row r="162" spans="1:4" ht="18" x14ac:dyDescent="0.3">
      <c r="A162" s="126" t="s">
        <v>159</v>
      </c>
      <c r="B162" s="123">
        <v>7</v>
      </c>
      <c r="C162" s="123">
        <v>14000</v>
      </c>
      <c r="D162" s="124">
        <f t="shared" si="2"/>
        <v>98000</v>
      </c>
    </row>
    <row r="163" spans="1:4" ht="18" x14ac:dyDescent="0.3">
      <c r="A163" s="132" t="s">
        <v>160</v>
      </c>
      <c r="B163" s="123">
        <f>26+27</f>
        <v>53</v>
      </c>
      <c r="C163" s="123">
        <v>9000</v>
      </c>
      <c r="D163" s="124">
        <f t="shared" si="2"/>
        <v>477000</v>
      </c>
    </row>
    <row r="164" spans="1:4" ht="18" hidden="1" x14ac:dyDescent="0.3">
      <c r="A164" s="126" t="s">
        <v>161</v>
      </c>
      <c r="B164" s="123"/>
      <c r="C164" s="123"/>
      <c r="D164" s="124">
        <f t="shared" si="2"/>
        <v>0</v>
      </c>
    </row>
    <row r="165" spans="1:4" ht="18" hidden="1" x14ac:dyDescent="0.3">
      <c r="A165" s="129" t="s">
        <v>162</v>
      </c>
      <c r="B165" s="123"/>
      <c r="C165" s="123"/>
      <c r="D165" s="124">
        <f t="shared" si="2"/>
        <v>0</v>
      </c>
    </row>
    <row r="166" spans="1:4" ht="18" x14ac:dyDescent="0.3">
      <c r="A166" s="126" t="s">
        <v>163</v>
      </c>
      <c r="B166" s="123">
        <v>444</v>
      </c>
      <c r="C166" s="123">
        <v>7000</v>
      </c>
      <c r="D166" s="124">
        <f t="shared" si="2"/>
        <v>3108000</v>
      </c>
    </row>
    <row r="167" spans="1:4" ht="18" x14ac:dyDescent="0.3">
      <c r="A167" s="126" t="s">
        <v>164</v>
      </c>
      <c r="B167" s="123">
        <f>54/2</f>
        <v>27</v>
      </c>
      <c r="C167" s="123">
        <v>13000</v>
      </c>
      <c r="D167" s="124">
        <f t="shared" si="2"/>
        <v>351000</v>
      </c>
    </row>
    <row r="168" spans="1:4" ht="18" hidden="1" x14ac:dyDescent="0.3">
      <c r="A168" s="126" t="s">
        <v>165</v>
      </c>
      <c r="B168" s="123"/>
      <c r="C168" s="123"/>
      <c r="D168" s="124">
        <f t="shared" si="2"/>
        <v>0</v>
      </c>
    </row>
    <row r="169" spans="1:4" ht="18" hidden="1" x14ac:dyDescent="0.3">
      <c r="A169" s="135" t="s">
        <v>166</v>
      </c>
      <c r="B169" s="123"/>
      <c r="C169" s="123"/>
      <c r="D169" s="124">
        <f t="shared" si="2"/>
        <v>0</v>
      </c>
    </row>
    <row r="170" spans="1:4" ht="18" hidden="1" x14ac:dyDescent="0.3">
      <c r="A170" s="126" t="s">
        <v>167</v>
      </c>
      <c r="B170" s="123"/>
      <c r="C170" s="123"/>
      <c r="D170" s="124">
        <f t="shared" si="2"/>
        <v>0</v>
      </c>
    </row>
    <row r="171" spans="1:4" ht="18" x14ac:dyDescent="0.3">
      <c r="A171" s="143" t="s">
        <v>168</v>
      </c>
      <c r="B171" s="144">
        <v>12</v>
      </c>
      <c r="C171" s="144">
        <v>16000</v>
      </c>
      <c r="D171" s="124">
        <f t="shared" si="2"/>
        <v>192000</v>
      </c>
    </row>
    <row r="172" spans="1:4" ht="18" hidden="1" x14ac:dyDescent="0.3">
      <c r="A172" s="128" t="s">
        <v>169</v>
      </c>
      <c r="B172" s="123"/>
      <c r="C172" s="123"/>
      <c r="D172" s="124">
        <f t="shared" si="2"/>
        <v>0</v>
      </c>
    </row>
    <row r="173" spans="1:4" ht="18" x14ac:dyDescent="0.3">
      <c r="A173" s="126" t="s">
        <v>170</v>
      </c>
      <c r="B173" s="123">
        <v>4</v>
      </c>
      <c r="C173" s="123">
        <v>32000</v>
      </c>
      <c r="D173" s="124">
        <f t="shared" si="2"/>
        <v>128000</v>
      </c>
    </row>
    <row r="174" spans="1:4" ht="18" hidden="1" x14ac:dyDescent="0.3">
      <c r="A174" s="126" t="s">
        <v>171</v>
      </c>
      <c r="B174" s="123"/>
      <c r="C174" s="123"/>
      <c r="D174" s="124">
        <f t="shared" si="2"/>
        <v>0</v>
      </c>
    </row>
    <row r="175" spans="1:4" ht="18" hidden="1" x14ac:dyDescent="0.3">
      <c r="A175" s="129" t="s">
        <v>172</v>
      </c>
      <c r="B175" s="123"/>
      <c r="C175" s="123"/>
      <c r="D175" s="124">
        <f t="shared" si="2"/>
        <v>0</v>
      </c>
    </row>
    <row r="176" spans="1:4" ht="18" hidden="1" x14ac:dyDescent="0.3">
      <c r="A176" s="126" t="s">
        <v>173</v>
      </c>
      <c r="B176" s="123"/>
      <c r="C176" s="123"/>
      <c r="D176" s="124">
        <f t="shared" si="2"/>
        <v>0</v>
      </c>
    </row>
    <row r="177" spans="1:4" ht="18" hidden="1" x14ac:dyDescent="0.3">
      <c r="A177" s="126" t="s">
        <v>174</v>
      </c>
      <c r="B177" s="123"/>
      <c r="C177" s="123"/>
      <c r="D177" s="124">
        <f t="shared" si="2"/>
        <v>0</v>
      </c>
    </row>
    <row r="178" spans="1:4" ht="18" hidden="1" x14ac:dyDescent="0.3">
      <c r="A178" s="129" t="s">
        <v>175</v>
      </c>
      <c r="B178" s="123"/>
      <c r="C178" s="123"/>
      <c r="D178" s="124">
        <f t="shared" si="2"/>
        <v>0</v>
      </c>
    </row>
    <row r="179" spans="1:4" ht="18" hidden="1" x14ac:dyDescent="0.3">
      <c r="A179" s="129" t="s">
        <v>176</v>
      </c>
      <c r="B179" s="123"/>
      <c r="C179" s="123"/>
      <c r="D179" s="124">
        <f t="shared" si="2"/>
        <v>0</v>
      </c>
    </row>
    <row r="180" spans="1:4" ht="18" hidden="1" x14ac:dyDescent="0.3">
      <c r="A180" s="129" t="s">
        <v>177</v>
      </c>
      <c r="B180" s="123"/>
      <c r="C180" s="123"/>
      <c r="D180" s="124">
        <f t="shared" si="2"/>
        <v>0</v>
      </c>
    </row>
    <row r="181" spans="1:4" ht="18" hidden="1" x14ac:dyDescent="0.3">
      <c r="A181" s="126" t="s">
        <v>178</v>
      </c>
      <c r="B181" s="123"/>
      <c r="C181" s="123"/>
      <c r="D181" s="124">
        <f t="shared" si="2"/>
        <v>0</v>
      </c>
    </row>
    <row r="182" spans="1:4" ht="18" hidden="1" x14ac:dyDescent="0.3">
      <c r="A182" s="129" t="s">
        <v>179</v>
      </c>
      <c r="B182" s="123"/>
      <c r="C182" s="123"/>
      <c r="D182" s="124">
        <f t="shared" si="2"/>
        <v>0</v>
      </c>
    </row>
    <row r="183" spans="1:4" ht="18" x14ac:dyDescent="0.3">
      <c r="A183" s="129" t="s">
        <v>180</v>
      </c>
      <c r="B183" s="123">
        <v>20</v>
      </c>
      <c r="C183" s="123">
        <v>20000</v>
      </c>
      <c r="D183" s="124">
        <f t="shared" si="2"/>
        <v>400000</v>
      </c>
    </row>
    <row r="184" spans="1:4" ht="18" hidden="1" x14ac:dyDescent="0.3">
      <c r="A184" s="129" t="s">
        <v>181</v>
      </c>
      <c r="B184" s="123"/>
      <c r="C184" s="123"/>
      <c r="D184" s="124">
        <f t="shared" si="2"/>
        <v>0</v>
      </c>
    </row>
    <row r="185" spans="1:4" ht="18" hidden="1" x14ac:dyDescent="0.3">
      <c r="A185" s="126" t="s">
        <v>182</v>
      </c>
      <c r="B185" s="123"/>
      <c r="C185" s="123"/>
      <c r="D185" s="124">
        <f t="shared" si="2"/>
        <v>0</v>
      </c>
    </row>
    <row r="186" spans="1:4" ht="18" hidden="1" x14ac:dyDescent="0.3">
      <c r="A186" s="132" t="s">
        <v>183</v>
      </c>
      <c r="B186" s="123"/>
      <c r="C186" s="123"/>
      <c r="D186" s="124">
        <f t="shared" si="2"/>
        <v>0</v>
      </c>
    </row>
    <row r="187" spans="1:4" ht="18" hidden="1" x14ac:dyDescent="0.3">
      <c r="A187" s="132" t="s">
        <v>184</v>
      </c>
      <c r="B187" s="123"/>
      <c r="C187" s="123"/>
      <c r="D187" s="124">
        <f t="shared" si="2"/>
        <v>0</v>
      </c>
    </row>
    <row r="188" spans="1:4" ht="18" hidden="1" x14ac:dyDescent="0.3">
      <c r="A188" s="132" t="s">
        <v>185</v>
      </c>
      <c r="B188" s="123"/>
      <c r="C188" s="123"/>
      <c r="D188" s="124">
        <f t="shared" si="2"/>
        <v>0</v>
      </c>
    </row>
    <row r="189" spans="1:4" ht="18" hidden="1" x14ac:dyDescent="0.3">
      <c r="A189" s="132" t="s">
        <v>186</v>
      </c>
      <c r="B189" s="123"/>
      <c r="C189" s="123"/>
      <c r="D189" s="124">
        <f t="shared" si="2"/>
        <v>0</v>
      </c>
    </row>
    <row r="190" spans="1:4" ht="18" hidden="1" x14ac:dyDescent="0.3">
      <c r="A190" s="129" t="s">
        <v>187</v>
      </c>
      <c r="B190" s="123"/>
      <c r="C190" s="123"/>
      <c r="D190" s="124">
        <f t="shared" si="2"/>
        <v>0</v>
      </c>
    </row>
    <row r="191" spans="1:4" ht="18" hidden="1" x14ac:dyDescent="0.3">
      <c r="A191" s="126" t="s">
        <v>188</v>
      </c>
      <c r="B191" s="123"/>
      <c r="C191" s="123"/>
      <c r="D191" s="124">
        <f t="shared" si="2"/>
        <v>0</v>
      </c>
    </row>
    <row r="192" spans="1:4" ht="18" hidden="1" x14ac:dyDescent="0.3">
      <c r="A192" s="145" t="s">
        <v>189</v>
      </c>
      <c r="B192" s="123"/>
      <c r="C192" s="123"/>
      <c r="D192" s="124">
        <f t="shared" si="2"/>
        <v>0</v>
      </c>
    </row>
    <row r="193" spans="1:4" ht="18" hidden="1" x14ac:dyDescent="0.3">
      <c r="A193" s="145" t="s">
        <v>190</v>
      </c>
      <c r="B193" s="123"/>
      <c r="C193" s="123"/>
      <c r="D193" s="124">
        <f t="shared" si="2"/>
        <v>0</v>
      </c>
    </row>
    <row r="194" spans="1:4" ht="18" hidden="1" x14ac:dyDescent="0.3">
      <c r="A194" s="145" t="s">
        <v>191</v>
      </c>
      <c r="B194" s="123"/>
      <c r="C194" s="123"/>
      <c r="D194" s="124">
        <f t="shared" si="2"/>
        <v>0</v>
      </c>
    </row>
    <row r="195" spans="1:4" ht="18" hidden="1" x14ac:dyDescent="0.3">
      <c r="A195" s="145" t="s">
        <v>192</v>
      </c>
      <c r="B195" s="123"/>
      <c r="C195" s="123"/>
      <c r="D195" s="124">
        <f t="shared" si="2"/>
        <v>0</v>
      </c>
    </row>
    <row r="196" spans="1:4" ht="18" hidden="1" x14ac:dyDescent="0.3">
      <c r="A196" s="126" t="s">
        <v>193</v>
      </c>
      <c r="B196" s="123"/>
      <c r="C196" s="123"/>
      <c r="D196" s="124">
        <f t="shared" ref="D196:D259" si="3">B196*C196</f>
        <v>0</v>
      </c>
    </row>
    <row r="197" spans="1:4" ht="18" hidden="1" x14ac:dyDescent="0.3">
      <c r="A197" s="146" t="s">
        <v>194</v>
      </c>
      <c r="B197" s="123"/>
      <c r="C197" s="123"/>
      <c r="D197" s="124">
        <f t="shared" si="3"/>
        <v>0</v>
      </c>
    </row>
    <row r="198" spans="1:4" ht="18" x14ac:dyDescent="0.3">
      <c r="A198" s="126" t="s">
        <v>195</v>
      </c>
      <c r="B198" s="123">
        <f>70+300+240+180</f>
        <v>790</v>
      </c>
      <c r="C198" s="123">
        <v>21000</v>
      </c>
      <c r="D198" s="124">
        <f t="shared" si="3"/>
        <v>16590000</v>
      </c>
    </row>
    <row r="199" spans="1:4" ht="18" x14ac:dyDescent="0.3">
      <c r="A199" s="129" t="s">
        <v>196</v>
      </c>
      <c r="B199" s="123">
        <v>360</v>
      </c>
      <c r="C199" s="123">
        <v>21000</v>
      </c>
      <c r="D199" s="124">
        <f t="shared" si="3"/>
        <v>7560000</v>
      </c>
    </row>
    <row r="200" spans="1:4" ht="18" hidden="1" x14ac:dyDescent="0.3">
      <c r="A200" s="126" t="s">
        <v>197</v>
      </c>
      <c r="B200" s="123"/>
      <c r="C200" s="123"/>
      <c r="D200" s="124">
        <f t="shared" si="3"/>
        <v>0</v>
      </c>
    </row>
    <row r="201" spans="1:4" ht="18" hidden="1" x14ac:dyDescent="0.3">
      <c r="A201" s="126" t="s">
        <v>198</v>
      </c>
      <c r="B201" s="123"/>
      <c r="C201" s="123"/>
      <c r="D201" s="124">
        <f t="shared" si="3"/>
        <v>0</v>
      </c>
    </row>
    <row r="202" spans="1:4" ht="18" hidden="1" x14ac:dyDescent="0.3">
      <c r="A202" s="126" t="s">
        <v>199</v>
      </c>
      <c r="B202" s="123"/>
      <c r="C202" s="123"/>
      <c r="D202" s="124">
        <f t="shared" si="3"/>
        <v>0</v>
      </c>
    </row>
    <row r="203" spans="1:4" ht="18" hidden="1" x14ac:dyDescent="0.3">
      <c r="A203" s="147" t="s">
        <v>200</v>
      </c>
      <c r="B203" s="123"/>
      <c r="C203" s="123"/>
      <c r="D203" s="124">
        <f t="shared" si="3"/>
        <v>0</v>
      </c>
    </row>
    <row r="204" spans="1:4" ht="18" hidden="1" x14ac:dyDescent="0.3">
      <c r="A204" s="147" t="s">
        <v>201</v>
      </c>
      <c r="B204" s="123"/>
      <c r="C204" s="123"/>
      <c r="D204" s="124">
        <f t="shared" si="3"/>
        <v>0</v>
      </c>
    </row>
    <row r="205" spans="1:4" ht="18" hidden="1" x14ac:dyDescent="0.3">
      <c r="A205" s="126" t="s">
        <v>202</v>
      </c>
      <c r="B205" s="123"/>
      <c r="C205" s="123"/>
      <c r="D205" s="124">
        <f t="shared" si="3"/>
        <v>0</v>
      </c>
    </row>
    <row r="206" spans="1:4" ht="18" hidden="1" x14ac:dyDescent="0.3">
      <c r="A206" s="128" t="s">
        <v>203</v>
      </c>
      <c r="B206" s="123"/>
      <c r="C206" s="123"/>
      <c r="D206" s="124">
        <f t="shared" si="3"/>
        <v>0</v>
      </c>
    </row>
    <row r="207" spans="1:4" ht="18" hidden="1" x14ac:dyDescent="0.3">
      <c r="A207" s="126" t="s">
        <v>204</v>
      </c>
      <c r="B207" s="123"/>
      <c r="C207" s="123"/>
      <c r="D207" s="124">
        <f t="shared" si="3"/>
        <v>0</v>
      </c>
    </row>
    <row r="208" spans="1:4" ht="18" x14ac:dyDescent="0.3">
      <c r="A208" s="126" t="s">
        <v>206</v>
      </c>
      <c r="B208" s="123">
        <v>10</v>
      </c>
      <c r="C208" s="123">
        <v>8000</v>
      </c>
      <c r="D208" s="124">
        <f t="shared" si="3"/>
        <v>80000</v>
      </c>
    </row>
    <row r="209" spans="1:4" ht="18" hidden="1" x14ac:dyDescent="0.3">
      <c r="A209" s="126" t="s">
        <v>207</v>
      </c>
      <c r="B209" s="123"/>
      <c r="C209" s="123"/>
      <c r="D209" s="124">
        <f t="shared" si="3"/>
        <v>0</v>
      </c>
    </row>
    <row r="210" spans="1:4" ht="18" hidden="1" x14ac:dyDescent="0.3">
      <c r="A210" s="126" t="s">
        <v>208</v>
      </c>
      <c r="B210" s="123"/>
      <c r="C210" s="123"/>
      <c r="D210" s="124">
        <f t="shared" si="3"/>
        <v>0</v>
      </c>
    </row>
    <row r="211" spans="1:4" ht="18" hidden="1" x14ac:dyDescent="0.3">
      <c r="A211" s="126" t="s">
        <v>209</v>
      </c>
      <c r="B211" s="123"/>
      <c r="C211" s="123"/>
      <c r="D211" s="124">
        <f t="shared" si="3"/>
        <v>0</v>
      </c>
    </row>
    <row r="212" spans="1:4" ht="18" hidden="1" x14ac:dyDescent="0.3">
      <c r="A212" s="126" t="s">
        <v>210</v>
      </c>
      <c r="B212" s="123"/>
      <c r="C212" s="123"/>
      <c r="D212" s="124">
        <f t="shared" si="3"/>
        <v>0</v>
      </c>
    </row>
    <row r="213" spans="1:4" ht="18" hidden="1" x14ac:dyDescent="0.3">
      <c r="A213" s="148" t="s">
        <v>211</v>
      </c>
      <c r="B213" s="123"/>
      <c r="C213" s="123"/>
      <c r="D213" s="124">
        <f t="shared" si="3"/>
        <v>0</v>
      </c>
    </row>
    <row r="214" spans="1:4" ht="18" hidden="1" x14ac:dyDescent="0.3">
      <c r="A214" s="126" t="s">
        <v>212</v>
      </c>
      <c r="B214" s="123"/>
      <c r="C214" s="123"/>
      <c r="D214" s="124">
        <f t="shared" si="3"/>
        <v>0</v>
      </c>
    </row>
    <row r="215" spans="1:4" ht="18" hidden="1" x14ac:dyDescent="0.3">
      <c r="A215" s="126" t="s">
        <v>213</v>
      </c>
      <c r="B215" s="123"/>
      <c r="C215" s="123"/>
      <c r="D215" s="124">
        <f t="shared" si="3"/>
        <v>0</v>
      </c>
    </row>
    <row r="216" spans="1:4" ht="18" hidden="1" x14ac:dyDescent="0.3">
      <c r="A216" s="126" t="s">
        <v>214</v>
      </c>
      <c r="B216" s="123"/>
      <c r="C216" s="123"/>
      <c r="D216" s="124">
        <f t="shared" si="3"/>
        <v>0</v>
      </c>
    </row>
    <row r="217" spans="1:4" ht="18" x14ac:dyDescent="0.3">
      <c r="A217" s="126" t="s">
        <v>216</v>
      </c>
      <c r="B217" s="123">
        <v>26</v>
      </c>
      <c r="C217" s="123">
        <v>5000</v>
      </c>
      <c r="D217" s="124">
        <f t="shared" si="3"/>
        <v>130000</v>
      </c>
    </row>
    <row r="218" spans="1:4" ht="18" hidden="1" x14ac:dyDescent="0.3">
      <c r="A218" s="132" t="s">
        <v>217</v>
      </c>
      <c r="B218" s="123"/>
      <c r="C218" s="123"/>
      <c r="D218" s="124">
        <f t="shared" si="3"/>
        <v>0</v>
      </c>
    </row>
    <row r="219" spans="1:4" ht="18" hidden="1" x14ac:dyDescent="0.3">
      <c r="A219" s="132" t="s">
        <v>218</v>
      </c>
      <c r="B219" s="123"/>
      <c r="C219" s="123"/>
      <c r="D219" s="124">
        <f t="shared" si="3"/>
        <v>0</v>
      </c>
    </row>
    <row r="220" spans="1:4" ht="18" hidden="1" x14ac:dyDescent="0.3">
      <c r="A220" s="132" t="s">
        <v>219</v>
      </c>
      <c r="B220" s="123"/>
      <c r="C220" s="123"/>
      <c r="D220" s="124">
        <f t="shared" si="3"/>
        <v>0</v>
      </c>
    </row>
    <row r="221" spans="1:4" ht="18" hidden="1" x14ac:dyDescent="0.3">
      <c r="A221" s="132" t="s">
        <v>220</v>
      </c>
      <c r="B221" s="123"/>
      <c r="C221" s="123"/>
      <c r="D221" s="124">
        <f t="shared" si="3"/>
        <v>0</v>
      </c>
    </row>
    <row r="222" spans="1:4" ht="18" hidden="1" x14ac:dyDescent="0.3">
      <c r="A222" s="126" t="s">
        <v>221</v>
      </c>
      <c r="B222" s="123"/>
      <c r="C222" s="123"/>
      <c r="D222" s="124">
        <f t="shared" si="3"/>
        <v>0</v>
      </c>
    </row>
    <row r="223" spans="1:4" ht="18" hidden="1" x14ac:dyDescent="0.3">
      <c r="A223" s="126" t="s">
        <v>222</v>
      </c>
      <c r="B223" s="123"/>
      <c r="C223" s="123"/>
      <c r="D223" s="124">
        <f t="shared" si="3"/>
        <v>0</v>
      </c>
    </row>
    <row r="224" spans="1:4" ht="18" hidden="1" x14ac:dyDescent="0.3">
      <c r="A224" s="132" t="s">
        <v>223</v>
      </c>
      <c r="B224" s="123"/>
      <c r="C224" s="123"/>
      <c r="D224" s="124">
        <f t="shared" si="3"/>
        <v>0</v>
      </c>
    </row>
    <row r="225" spans="1:4" ht="18" hidden="1" x14ac:dyDescent="0.3">
      <c r="A225" s="132" t="s">
        <v>224</v>
      </c>
      <c r="B225" s="123"/>
      <c r="C225" s="123"/>
      <c r="D225" s="124">
        <f t="shared" si="3"/>
        <v>0</v>
      </c>
    </row>
    <row r="226" spans="1:4" ht="18" hidden="1" x14ac:dyDescent="0.3">
      <c r="A226" s="128" t="s">
        <v>225</v>
      </c>
      <c r="B226" s="123"/>
      <c r="C226" s="123"/>
      <c r="D226" s="124">
        <f t="shared" si="3"/>
        <v>0</v>
      </c>
    </row>
    <row r="227" spans="1:4" ht="18" hidden="1" x14ac:dyDescent="0.3">
      <c r="A227" s="129" t="s">
        <v>226</v>
      </c>
      <c r="B227" s="123"/>
      <c r="C227" s="123"/>
      <c r="D227" s="124">
        <f t="shared" si="3"/>
        <v>0</v>
      </c>
    </row>
    <row r="228" spans="1:4" ht="18" hidden="1" x14ac:dyDescent="0.3">
      <c r="A228" s="128" t="s">
        <v>227</v>
      </c>
      <c r="B228" s="123"/>
      <c r="C228" s="123"/>
      <c r="D228" s="124">
        <f t="shared" si="3"/>
        <v>0</v>
      </c>
    </row>
    <row r="229" spans="1:4" ht="18" hidden="1" x14ac:dyDescent="0.3">
      <c r="A229" s="128" t="s">
        <v>228</v>
      </c>
      <c r="B229" s="123"/>
      <c r="C229" s="123"/>
      <c r="D229" s="124">
        <f t="shared" si="3"/>
        <v>0</v>
      </c>
    </row>
    <row r="230" spans="1:4" ht="18" hidden="1" x14ac:dyDescent="0.3">
      <c r="A230" s="126" t="s">
        <v>360</v>
      </c>
      <c r="B230" s="123"/>
      <c r="C230" s="123"/>
      <c r="D230" s="124">
        <f t="shared" si="3"/>
        <v>0</v>
      </c>
    </row>
    <row r="231" spans="1:4" ht="18" hidden="1" x14ac:dyDescent="0.3">
      <c r="A231" s="128" t="s">
        <v>370</v>
      </c>
      <c r="B231" s="123"/>
      <c r="C231" s="123"/>
      <c r="D231" s="124">
        <f t="shared" si="3"/>
        <v>0</v>
      </c>
    </row>
    <row r="232" spans="1:4" ht="18" hidden="1" x14ac:dyDescent="0.3">
      <c r="A232" s="147" t="s">
        <v>229</v>
      </c>
      <c r="B232" s="123"/>
      <c r="C232" s="123"/>
      <c r="D232" s="124">
        <f t="shared" si="3"/>
        <v>0</v>
      </c>
    </row>
    <row r="233" spans="1:4" ht="18" hidden="1" x14ac:dyDescent="0.3">
      <c r="A233" s="126" t="s">
        <v>230</v>
      </c>
      <c r="B233" s="123"/>
      <c r="C233" s="123"/>
      <c r="D233" s="124">
        <f t="shared" si="3"/>
        <v>0</v>
      </c>
    </row>
    <row r="234" spans="1:4" ht="18" hidden="1" x14ac:dyDescent="0.3">
      <c r="A234" s="126" t="s">
        <v>231</v>
      </c>
      <c r="B234" s="123"/>
      <c r="C234" s="123"/>
      <c r="D234" s="124">
        <f t="shared" si="3"/>
        <v>0</v>
      </c>
    </row>
    <row r="235" spans="1:4" ht="18" hidden="1" x14ac:dyDescent="0.3">
      <c r="A235" s="130" t="s">
        <v>232</v>
      </c>
      <c r="B235" s="123"/>
      <c r="C235" s="123"/>
      <c r="D235" s="124">
        <f t="shared" si="3"/>
        <v>0</v>
      </c>
    </row>
    <row r="236" spans="1:4" ht="18" hidden="1" x14ac:dyDescent="0.3">
      <c r="A236" s="130" t="s">
        <v>233</v>
      </c>
      <c r="B236" s="123"/>
      <c r="C236" s="123"/>
      <c r="D236" s="124">
        <f t="shared" si="3"/>
        <v>0</v>
      </c>
    </row>
    <row r="237" spans="1:4" ht="18" hidden="1" x14ac:dyDescent="0.3">
      <c r="A237" s="145" t="s">
        <v>234</v>
      </c>
      <c r="B237" s="123"/>
      <c r="C237" s="123"/>
      <c r="D237" s="124">
        <f t="shared" si="3"/>
        <v>0</v>
      </c>
    </row>
    <row r="238" spans="1:4" ht="18" hidden="1" x14ac:dyDescent="0.3">
      <c r="A238" s="126" t="s">
        <v>235</v>
      </c>
      <c r="B238" s="123"/>
      <c r="C238" s="123"/>
      <c r="D238" s="124">
        <f t="shared" si="3"/>
        <v>0</v>
      </c>
    </row>
    <row r="239" spans="1:4" ht="18" hidden="1" x14ac:dyDescent="0.3">
      <c r="A239" s="126" t="s">
        <v>236</v>
      </c>
      <c r="B239" s="123"/>
      <c r="C239" s="123"/>
      <c r="D239" s="124">
        <f t="shared" si="3"/>
        <v>0</v>
      </c>
    </row>
    <row r="240" spans="1:4" ht="18" hidden="1" x14ac:dyDescent="0.3">
      <c r="A240" s="126" t="s">
        <v>237</v>
      </c>
      <c r="B240" s="131"/>
      <c r="C240" s="131"/>
      <c r="D240" s="124">
        <f t="shared" si="3"/>
        <v>0</v>
      </c>
    </row>
    <row r="241" spans="1:4" ht="18" hidden="1" x14ac:dyDescent="0.3">
      <c r="A241" s="145" t="s">
        <v>238</v>
      </c>
      <c r="B241" s="123"/>
      <c r="C241" s="123"/>
      <c r="D241" s="124">
        <f t="shared" si="3"/>
        <v>0</v>
      </c>
    </row>
    <row r="242" spans="1:4" ht="18" hidden="1" x14ac:dyDescent="0.3">
      <c r="A242" s="126" t="s">
        <v>239</v>
      </c>
      <c r="B242" s="131"/>
      <c r="C242" s="131"/>
      <c r="D242" s="124">
        <f t="shared" si="3"/>
        <v>0</v>
      </c>
    </row>
    <row r="243" spans="1:4" ht="18" hidden="1" x14ac:dyDescent="0.3">
      <c r="A243" s="126" t="s">
        <v>240</v>
      </c>
      <c r="B243" s="123"/>
      <c r="C243" s="123"/>
      <c r="D243" s="124">
        <f t="shared" si="3"/>
        <v>0</v>
      </c>
    </row>
    <row r="244" spans="1:4" ht="18" hidden="1" x14ac:dyDescent="0.3">
      <c r="A244" s="128" t="s">
        <v>241</v>
      </c>
      <c r="B244" s="123"/>
      <c r="C244" s="123"/>
      <c r="D244" s="124">
        <f t="shared" si="3"/>
        <v>0</v>
      </c>
    </row>
    <row r="245" spans="1:4" ht="18" x14ac:dyDescent="0.3">
      <c r="A245" s="126" t="s">
        <v>242</v>
      </c>
      <c r="B245" s="123">
        <f>4+6+15+25+20</f>
        <v>70</v>
      </c>
      <c r="C245" s="123">
        <v>40000</v>
      </c>
      <c r="D245" s="124">
        <f t="shared" si="3"/>
        <v>2800000</v>
      </c>
    </row>
    <row r="246" spans="1:4" ht="18" x14ac:dyDescent="0.3">
      <c r="A246" s="126" t="s">
        <v>243</v>
      </c>
      <c r="B246" s="123">
        <v>18</v>
      </c>
      <c r="C246" s="123">
        <v>35000</v>
      </c>
      <c r="D246" s="124">
        <f t="shared" si="3"/>
        <v>630000</v>
      </c>
    </row>
    <row r="247" spans="1:4" ht="18" hidden="1" x14ac:dyDescent="0.3">
      <c r="A247" s="126" t="s">
        <v>244</v>
      </c>
      <c r="B247" s="123"/>
      <c r="C247" s="123"/>
      <c r="D247" s="124">
        <f t="shared" si="3"/>
        <v>0</v>
      </c>
    </row>
    <row r="248" spans="1:4" ht="18" x14ac:dyDescent="0.3">
      <c r="A248" s="126" t="s">
        <v>245</v>
      </c>
      <c r="B248" s="123">
        <v>6</v>
      </c>
      <c r="C248" s="123">
        <v>13000</v>
      </c>
      <c r="D248" s="124">
        <f t="shared" si="3"/>
        <v>78000</v>
      </c>
    </row>
    <row r="249" spans="1:4" ht="18" hidden="1" x14ac:dyDescent="0.3">
      <c r="A249" s="126" t="s">
        <v>246</v>
      </c>
      <c r="B249" s="123"/>
      <c r="C249" s="123"/>
      <c r="D249" s="124">
        <f t="shared" si="3"/>
        <v>0</v>
      </c>
    </row>
    <row r="250" spans="1:4" ht="18" x14ac:dyDescent="0.3">
      <c r="A250" s="132" t="s">
        <v>247</v>
      </c>
      <c r="B250" s="123">
        <v>15</v>
      </c>
      <c r="C250" s="123">
        <v>35000</v>
      </c>
      <c r="D250" s="124">
        <f t="shared" si="3"/>
        <v>525000</v>
      </c>
    </row>
    <row r="251" spans="1:4" ht="18" x14ac:dyDescent="0.3">
      <c r="A251" s="137" t="s">
        <v>248</v>
      </c>
      <c r="B251" s="123">
        <v>6</v>
      </c>
      <c r="C251" s="123">
        <v>53000</v>
      </c>
      <c r="D251" s="124">
        <f t="shared" si="3"/>
        <v>318000</v>
      </c>
    </row>
    <row r="252" spans="1:4" ht="18" hidden="1" x14ac:dyDescent="0.3">
      <c r="A252" s="137" t="s">
        <v>249</v>
      </c>
      <c r="B252" s="123"/>
      <c r="C252" s="123"/>
      <c r="D252" s="124">
        <f t="shared" si="3"/>
        <v>0</v>
      </c>
    </row>
    <row r="253" spans="1:4" ht="18" x14ac:dyDescent="0.3">
      <c r="A253" s="126" t="s">
        <v>250</v>
      </c>
      <c r="B253" s="123">
        <v>28</v>
      </c>
      <c r="C253" s="123">
        <v>38000</v>
      </c>
      <c r="D253" s="124">
        <f t="shared" si="3"/>
        <v>1064000</v>
      </c>
    </row>
    <row r="254" spans="1:4" ht="18" hidden="1" x14ac:dyDescent="0.3">
      <c r="A254" s="126" t="s">
        <v>251</v>
      </c>
      <c r="B254" s="123"/>
      <c r="C254" s="123"/>
      <c r="D254" s="124">
        <f t="shared" si="3"/>
        <v>0</v>
      </c>
    </row>
    <row r="255" spans="1:4" ht="18" hidden="1" x14ac:dyDescent="0.3">
      <c r="A255" s="126" t="s">
        <v>252</v>
      </c>
      <c r="B255" s="123"/>
      <c r="C255" s="123"/>
      <c r="D255" s="124">
        <f t="shared" si="3"/>
        <v>0</v>
      </c>
    </row>
    <row r="256" spans="1:4" ht="18" hidden="1" x14ac:dyDescent="0.3">
      <c r="A256" s="126" t="s">
        <v>253</v>
      </c>
      <c r="B256" s="123"/>
      <c r="C256" s="123"/>
      <c r="D256" s="124">
        <f t="shared" si="3"/>
        <v>0</v>
      </c>
    </row>
    <row r="257" spans="1:4" ht="18" x14ac:dyDescent="0.3">
      <c r="A257" s="126" t="s">
        <v>254</v>
      </c>
      <c r="B257" s="123">
        <f>9+25+20</f>
        <v>54</v>
      </c>
      <c r="C257" s="123">
        <v>20000</v>
      </c>
      <c r="D257" s="124">
        <f t="shared" si="3"/>
        <v>1080000</v>
      </c>
    </row>
    <row r="258" spans="1:4" ht="18" hidden="1" x14ac:dyDescent="0.3">
      <c r="A258" s="126" t="s">
        <v>255</v>
      </c>
      <c r="B258" s="123"/>
      <c r="C258" s="123"/>
      <c r="D258" s="124">
        <f t="shared" si="3"/>
        <v>0</v>
      </c>
    </row>
    <row r="259" spans="1:4" ht="18" hidden="1" x14ac:dyDescent="0.3">
      <c r="A259" s="126" t="s">
        <v>256</v>
      </c>
      <c r="B259" s="123"/>
      <c r="C259" s="123"/>
      <c r="D259" s="124">
        <f t="shared" si="3"/>
        <v>0</v>
      </c>
    </row>
    <row r="260" spans="1:4" ht="18" hidden="1" x14ac:dyDescent="0.3">
      <c r="A260" s="126" t="s">
        <v>257</v>
      </c>
      <c r="B260" s="131"/>
      <c r="C260" s="131"/>
      <c r="D260" s="124">
        <f t="shared" ref="D260:D323" si="4">B260*C260</f>
        <v>0</v>
      </c>
    </row>
    <row r="261" spans="1:4" ht="18" hidden="1" x14ac:dyDescent="0.3">
      <c r="A261" s="130" t="s">
        <v>258</v>
      </c>
      <c r="B261" s="123"/>
      <c r="C261" s="123"/>
      <c r="D261" s="124">
        <f t="shared" si="4"/>
        <v>0</v>
      </c>
    </row>
    <row r="262" spans="1:4" ht="18" hidden="1" x14ac:dyDescent="0.3">
      <c r="A262" s="126" t="s">
        <v>259</v>
      </c>
      <c r="B262" s="123"/>
      <c r="C262" s="123"/>
      <c r="D262" s="124">
        <f t="shared" si="4"/>
        <v>0</v>
      </c>
    </row>
    <row r="263" spans="1:4" ht="18" hidden="1" x14ac:dyDescent="0.3">
      <c r="A263" s="128" t="s">
        <v>260</v>
      </c>
      <c r="B263" s="123"/>
      <c r="C263" s="123"/>
      <c r="D263" s="124">
        <f t="shared" si="4"/>
        <v>0</v>
      </c>
    </row>
    <row r="264" spans="1:4" ht="18" hidden="1" x14ac:dyDescent="0.3">
      <c r="A264" s="128" t="s">
        <v>261</v>
      </c>
      <c r="B264" s="123"/>
      <c r="C264" s="123"/>
      <c r="D264" s="124">
        <f t="shared" si="4"/>
        <v>0</v>
      </c>
    </row>
    <row r="265" spans="1:4" ht="18" x14ac:dyDescent="0.3">
      <c r="A265" s="126" t="s">
        <v>262</v>
      </c>
      <c r="B265" s="123">
        <v>22</v>
      </c>
      <c r="C265" s="123">
        <v>15000</v>
      </c>
      <c r="D265" s="124">
        <f t="shared" si="4"/>
        <v>330000</v>
      </c>
    </row>
    <row r="266" spans="1:4" ht="18" hidden="1" x14ac:dyDescent="0.3">
      <c r="A266" s="126" t="s">
        <v>263</v>
      </c>
      <c r="B266" s="123"/>
      <c r="C266" s="123"/>
      <c r="D266" s="124">
        <f t="shared" si="4"/>
        <v>0</v>
      </c>
    </row>
    <row r="267" spans="1:4" ht="18" hidden="1" x14ac:dyDescent="0.3">
      <c r="A267" s="126" t="s">
        <v>264</v>
      </c>
      <c r="B267" s="123"/>
      <c r="C267" s="123"/>
      <c r="D267" s="124">
        <f t="shared" si="4"/>
        <v>0</v>
      </c>
    </row>
    <row r="268" spans="1:4" ht="18" hidden="1" x14ac:dyDescent="0.3">
      <c r="A268" s="126" t="s">
        <v>265</v>
      </c>
      <c r="B268" s="123"/>
      <c r="C268" s="123"/>
      <c r="D268" s="124">
        <f t="shared" si="4"/>
        <v>0</v>
      </c>
    </row>
    <row r="269" spans="1:4" ht="18" hidden="1" x14ac:dyDescent="0.3">
      <c r="A269" s="126" t="s">
        <v>266</v>
      </c>
      <c r="B269" s="123"/>
      <c r="C269" s="123"/>
      <c r="D269" s="124">
        <f t="shared" si="4"/>
        <v>0</v>
      </c>
    </row>
    <row r="270" spans="1:4" ht="18" x14ac:dyDescent="0.3">
      <c r="A270" s="126" t="s">
        <v>267</v>
      </c>
      <c r="B270" s="123">
        <v>13</v>
      </c>
      <c r="C270" s="123">
        <v>9000</v>
      </c>
      <c r="D270" s="124">
        <f t="shared" si="4"/>
        <v>117000</v>
      </c>
    </row>
    <row r="271" spans="1:4" ht="18" hidden="1" x14ac:dyDescent="0.3">
      <c r="A271" s="126" t="s">
        <v>268</v>
      </c>
      <c r="B271" s="123"/>
      <c r="C271" s="123"/>
      <c r="D271" s="124">
        <f t="shared" si="4"/>
        <v>0</v>
      </c>
    </row>
    <row r="272" spans="1:4" ht="18" hidden="1" x14ac:dyDescent="0.3">
      <c r="A272" s="145" t="s">
        <v>269</v>
      </c>
      <c r="B272" s="123"/>
      <c r="C272" s="123"/>
      <c r="D272" s="124">
        <f t="shared" si="4"/>
        <v>0</v>
      </c>
    </row>
    <row r="273" spans="1:4" ht="18" hidden="1" x14ac:dyDescent="0.3">
      <c r="A273" s="126" t="s">
        <v>270</v>
      </c>
      <c r="B273" s="123"/>
      <c r="C273" s="123"/>
      <c r="D273" s="124">
        <f t="shared" si="4"/>
        <v>0</v>
      </c>
    </row>
    <row r="274" spans="1:4" ht="18" hidden="1" x14ac:dyDescent="0.3">
      <c r="A274" s="145" t="s">
        <v>271</v>
      </c>
      <c r="B274" s="123"/>
      <c r="C274" s="123"/>
      <c r="D274" s="124">
        <f t="shared" si="4"/>
        <v>0</v>
      </c>
    </row>
    <row r="275" spans="1:4" ht="18" hidden="1" x14ac:dyDescent="0.3">
      <c r="A275" s="128" t="s">
        <v>272</v>
      </c>
      <c r="B275" s="123"/>
      <c r="C275" s="123"/>
      <c r="D275" s="124">
        <f t="shared" si="4"/>
        <v>0</v>
      </c>
    </row>
    <row r="276" spans="1:4" ht="18" hidden="1" x14ac:dyDescent="0.3">
      <c r="A276" s="145" t="s">
        <v>273</v>
      </c>
      <c r="B276" s="123"/>
      <c r="C276" s="123"/>
      <c r="D276" s="124">
        <f t="shared" si="4"/>
        <v>0</v>
      </c>
    </row>
    <row r="277" spans="1:4" ht="18" hidden="1" x14ac:dyDescent="0.3">
      <c r="A277" s="129" t="s">
        <v>274</v>
      </c>
      <c r="B277" s="131"/>
      <c r="C277" s="131"/>
      <c r="D277" s="124">
        <f t="shared" si="4"/>
        <v>0</v>
      </c>
    </row>
    <row r="278" spans="1:4" ht="18" hidden="1" x14ac:dyDescent="0.3">
      <c r="A278" s="132" t="s">
        <v>275</v>
      </c>
      <c r="B278" s="123"/>
      <c r="C278" s="123"/>
      <c r="D278" s="124">
        <f t="shared" si="4"/>
        <v>0</v>
      </c>
    </row>
    <row r="279" spans="1:4" ht="18" hidden="1" x14ac:dyDescent="0.3">
      <c r="A279" s="132" t="s">
        <v>276</v>
      </c>
      <c r="B279" s="123"/>
      <c r="C279" s="123"/>
      <c r="D279" s="124">
        <f t="shared" si="4"/>
        <v>0</v>
      </c>
    </row>
    <row r="280" spans="1:4" ht="18" hidden="1" x14ac:dyDescent="0.3">
      <c r="A280" s="132" t="s">
        <v>277</v>
      </c>
      <c r="B280" s="123"/>
      <c r="C280" s="123"/>
      <c r="D280" s="124">
        <f t="shared" si="4"/>
        <v>0</v>
      </c>
    </row>
    <row r="281" spans="1:4" ht="18" hidden="1" x14ac:dyDescent="0.3">
      <c r="A281" s="126" t="s">
        <v>278</v>
      </c>
      <c r="B281" s="123"/>
      <c r="C281" s="123"/>
      <c r="D281" s="124">
        <f t="shared" si="4"/>
        <v>0</v>
      </c>
    </row>
    <row r="282" spans="1:4" ht="18" hidden="1" x14ac:dyDescent="0.3">
      <c r="A282" s="132" t="s">
        <v>279</v>
      </c>
      <c r="B282" s="123"/>
      <c r="C282" s="123"/>
      <c r="D282" s="124">
        <f t="shared" si="4"/>
        <v>0</v>
      </c>
    </row>
    <row r="283" spans="1:4" ht="18" hidden="1" x14ac:dyDescent="0.3">
      <c r="A283" s="126" t="s">
        <v>280</v>
      </c>
      <c r="B283" s="123"/>
      <c r="C283" s="123"/>
      <c r="D283" s="124">
        <f t="shared" si="4"/>
        <v>0</v>
      </c>
    </row>
    <row r="284" spans="1:4" ht="18" hidden="1" x14ac:dyDescent="0.3">
      <c r="A284" s="126" t="s">
        <v>281</v>
      </c>
      <c r="B284" s="123"/>
      <c r="C284" s="123"/>
      <c r="D284" s="124">
        <f t="shared" si="4"/>
        <v>0</v>
      </c>
    </row>
    <row r="285" spans="1:4" ht="18" hidden="1" x14ac:dyDescent="0.3">
      <c r="A285" s="132" t="s">
        <v>282</v>
      </c>
      <c r="B285" s="123"/>
      <c r="C285" s="123"/>
      <c r="D285" s="124">
        <f t="shared" si="4"/>
        <v>0</v>
      </c>
    </row>
    <row r="286" spans="1:4" ht="18" hidden="1" x14ac:dyDescent="0.3">
      <c r="A286" s="140" t="s">
        <v>283</v>
      </c>
      <c r="B286" s="123"/>
      <c r="C286" s="123"/>
      <c r="D286" s="124">
        <f t="shared" si="4"/>
        <v>0</v>
      </c>
    </row>
    <row r="287" spans="1:4" ht="18" hidden="1" x14ac:dyDescent="0.3">
      <c r="A287" s="126" t="s">
        <v>284</v>
      </c>
      <c r="B287" s="123"/>
      <c r="C287" s="123"/>
      <c r="D287" s="124">
        <f t="shared" si="4"/>
        <v>0</v>
      </c>
    </row>
    <row r="288" spans="1:4" ht="18" hidden="1" x14ac:dyDescent="0.3">
      <c r="A288" s="130" t="s">
        <v>285</v>
      </c>
      <c r="B288" s="123"/>
      <c r="C288" s="123"/>
      <c r="D288" s="124">
        <f t="shared" si="4"/>
        <v>0</v>
      </c>
    </row>
    <row r="289" spans="1:4" ht="18" hidden="1" x14ac:dyDescent="0.3">
      <c r="A289" s="129" t="s">
        <v>286</v>
      </c>
      <c r="B289" s="123"/>
      <c r="C289" s="123"/>
      <c r="D289" s="124">
        <f t="shared" si="4"/>
        <v>0</v>
      </c>
    </row>
    <row r="290" spans="1:4" ht="18" hidden="1" x14ac:dyDescent="0.3">
      <c r="A290" s="132" t="s">
        <v>287</v>
      </c>
      <c r="B290" s="123"/>
      <c r="C290" s="123"/>
      <c r="D290" s="124">
        <f t="shared" si="4"/>
        <v>0</v>
      </c>
    </row>
    <row r="291" spans="1:4" ht="18" hidden="1" x14ac:dyDescent="0.3">
      <c r="A291" s="130" t="s">
        <v>288</v>
      </c>
      <c r="B291" s="123"/>
      <c r="C291" s="123"/>
      <c r="D291" s="124">
        <f t="shared" si="4"/>
        <v>0</v>
      </c>
    </row>
    <row r="292" spans="1:4" ht="18" hidden="1" x14ac:dyDescent="0.3">
      <c r="A292" s="126" t="s">
        <v>289</v>
      </c>
      <c r="B292" s="123"/>
      <c r="C292" s="123"/>
      <c r="D292" s="124">
        <f t="shared" si="4"/>
        <v>0</v>
      </c>
    </row>
    <row r="293" spans="1:4" ht="18" hidden="1" x14ac:dyDescent="0.3">
      <c r="A293" s="132" t="s">
        <v>290</v>
      </c>
      <c r="B293" s="123"/>
      <c r="C293" s="123"/>
      <c r="D293" s="124">
        <f t="shared" si="4"/>
        <v>0</v>
      </c>
    </row>
    <row r="294" spans="1:4" ht="18" hidden="1" x14ac:dyDescent="0.3">
      <c r="A294" s="129" t="s">
        <v>291</v>
      </c>
      <c r="B294" s="123"/>
      <c r="C294" s="123"/>
      <c r="D294" s="124">
        <f t="shared" si="4"/>
        <v>0</v>
      </c>
    </row>
    <row r="295" spans="1:4" ht="18" hidden="1" x14ac:dyDescent="0.3">
      <c r="A295" s="126" t="s">
        <v>292</v>
      </c>
      <c r="B295" s="123"/>
      <c r="C295" s="123"/>
      <c r="D295" s="124">
        <f t="shared" si="4"/>
        <v>0</v>
      </c>
    </row>
    <row r="296" spans="1:4" ht="18" hidden="1" x14ac:dyDescent="0.3">
      <c r="A296" s="128" t="s">
        <v>293</v>
      </c>
      <c r="B296" s="123"/>
      <c r="C296" s="123"/>
      <c r="D296" s="124">
        <f t="shared" si="4"/>
        <v>0</v>
      </c>
    </row>
    <row r="297" spans="1:4" ht="18" hidden="1" x14ac:dyDescent="0.3">
      <c r="A297" s="126" t="s">
        <v>294</v>
      </c>
      <c r="B297" s="123"/>
      <c r="C297" s="123"/>
      <c r="D297" s="124">
        <f t="shared" si="4"/>
        <v>0</v>
      </c>
    </row>
    <row r="298" spans="1:4" ht="18" hidden="1" x14ac:dyDescent="0.3">
      <c r="A298" s="129" t="s">
        <v>295</v>
      </c>
      <c r="B298" s="123"/>
      <c r="C298" s="123"/>
      <c r="D298" s="124">
        <f t="shared" si="4"/>
        <v>0</v>
      </c>
    </row>
    <row r="299" spans="1:4" ht="18" hidden="1" x14ac:dyDescent="0.3">
      <c r="A299" s="129" t="s">
        <v>296</v>
      </c>
      <c r="B299" s="123"/>
      <c r="C299" s="123"/>
      <c r="D299" s="124">
        <f t="shared" si="4"/>
        <v>0</v>
      </c>
    </row>
    <row r="300" spans="1:4" ht="18" hidden="1" x14ac:dyDescent="0.3">
      <c r="A300" s="126" t="s">
        <v>297</v>
      </c>
      <c r="B300" s="123"/>
      <c r="C300" s="123"/>
      <c r="D300" s="124">
        <f t="shared" si="4"/>
        <v>0</v>
      </c>
    </row>
    <row r="301" spans="1:4" ht="18" hidden="1" x14ac:dyDescent="0.3">
      <c r="A301" s="126" t="s">
        <v>298</v>
      </c>
      <c r="B301" s="123"/>
      <c r="C301" s="123"/>
      <c r="D301" s="124">
        <f t="shared" si="4"/>
        <v>0</v>
      </c>
    </row>
    <row r="302" spans="1:4" ht="18" hidden="1" x14ac:dyDescent="0.3">
      <c r="A302" s="126" t="s">
        <v>299</v>
      </c>
      <c r="B302" s="123"/>
      <c r="C302" s="123"/>
      <c r="D302" s="124">
        <f t="shared" si="4"/>
        <v>0</v>
      </c>
    </row>
    <row r="303" spans="1:4" ht="18" x14ac:dyDescent="0.3">
      <c r="A303" s="130" t="s">
        <v>300</v>
      </c>
      <c r="B303" s="123">
        <v>15</v>
      </c>
      <c r="C303" s="123">
        <v>17000</v>
      </c>
      <c r="D303" s="124">
        <f t="shared" si="4"/>
        <v>255000</v>
      </c>
    </row>
    <row r="304" spans="1:4" ht="18" hidden="1" x14ac:dyDescent="0.3">
      <c r="A304" s="130" t="s">
        <v>301</v>
      </c>
      <c r="B304" s="123"/>
      <c r="C304" s="123"/>
      <c r="D304" s="124">
        <f t="shared" si="4"/>
        <v>0</v>
      </c>
    </row>
    <row r="305" spans="1:4" ht="18" hidden="1" x14ac:dyDescent="0.3">
      <c r="A305" s="137" t="s">
        <v>302</v>
      </c>
      <c r="B305" s="123"/>
      <c r="C305" s="123"/>
      <c r="D305" s="124">
        <f t="shared" si="4"/>
        <v>0</v>
      </c>
    </row>
    <row r="306" spans="1:4" ht="18" hidden="1" x14ac:dyDescent="0.3">
      <c r="A306" s="130" t="s">
        <v>303</v>
      </c>
      <c r="B306" s="123"/>
      <c r="C306" s="123"/>
      <c r="D306" s="124">
        <f t="shared" si="4"/>
        <v>0</v>
      </c>
    </row>
    <row r="307" spans="1:4" ht="18" hidden="1" x14ac:dyDescent="0.3">
      <c r="A307" s="126" t="s">
        <v>304</v>
      </c>
      <c r="B307" s="123"/>
      <c r="C307" s="123"/>
      <c r="D307" s="124">
        <f t="shared" si="4"/>
        <v>0</v>
      </c>
    </row>
    <row r="308" spans="1:4" ht="18" x14ac:dyDescent="0.3">
      <c r="A308" s="126" t="s">
        <v>305</v>
      </c>
      <c r="B308" s="123">
        <v>20</v>
      </c>
      <c r="C308" s="123">
        <v>6800</v>
      </c>
      <c r="D308" s="124">
        <f t="shared" si="4"/>
        <v>136000</v>
      </c>
    </row>
    <row r="309" spans="1:4" ht="18" hidden="1" x14ac:dyDescent="0.3">
      <c r="A309" s="126" t="s">
        <v>306</v>
      </c>
      <c r="B309" s="123"/>
      <c r="C309" s="123"/>
      <c r="D309" s="124">
        <f t="shared" si="4"/>
        <v>0</v>
      </c>
    </row>
    <row r="310" spans="1:4" ht="18" hidden="1" x14ac:dyDescent="0.3">
      <c r="A310" s="126" t="s">
        <v>307</v>
      </c>
      <c r="B310" s="123"/>
      <c r="C310" s="123"/>
      <c r="D310" s="124">
        <f t="shared" si="4"/>
        <v>0</v>
      </c>
    </row>
    <row r="311" spans="1:4" ht="18" hidden="1" x14ac:dyDescent="0.3">
      <c r="A311" s="137" t="s">
        <v>308</v>
      </c>
      <c r="B311" s="123"/>
      <c r="C311" s="123"/>
      <c r="D311" s="124">
        <f t="shared" si="4"/>
        <v>0</v>
      </c>
    </row>
    <row r="312" spans="1:4" ht="18" hidden="1" x14ac:dyDescent="0.3">
      <c r="A312" s="126" t="s">
        <v>309</v>
      </c>
      <c r="B312" s="123"/>
      <c r="C312" s="123"/>
      <c r="D312" s="124">
        <f t="shared" si="4"/>
        <v>0</v>
      </c>
    </row>
    <row r="313" spans="1:4" ht="18" hidden="1" x14ac:dyDescent="0.3">
      <c r="A313" s="126" t="s">
        <v>310</v>
      </c>
      <c r="B313" s="123"/>
      <c r="C313" s="123"/>
      <c r="D313" s="124">
        <f t="shared" si="4"/>
        <v>0</v>
      </c>
    </row>
    <row r="314" spans="1:4" ht="18" hidden="1" x14ac:dyDescent="0.3">
      <c r="A314" s="129" t="s">
        <v>311</v>
      </c>
      <c r="B314" s="123"/>
      <c r="C314" s="123"/>
      <c r="D314" s="124">
        <f t="shared" si="4"/>
        <v>0</v>
      </c>
    </row>
    <row r="315" spans="1:4" ht="18" hidden="1" x14ac:dyDescent="0.3">
      <c r="A315" s="126" t="s">
        <v>312</v>
      </c>
      <c r="B315" s="149"/>
      <c r="C315" s="149"/>
      <c r="D315" s="124">
        <f t="shared" si="4"/>
        <v>0</v>
      </c>
    </row>
    <row r="316" spans="1:4" ht="18" hidden="1" x14ac:dyDescent="0.3">
      <c r="A316" s="126" t="s">
        <v>313</v>
      </c>
      <c r="B316" s="123"/>
      <c r="C316" s="123"/>
      <c r="D316" s="124">
        <f t="shared" si="4"/>
        <v>0</v>
      </c>
    </row>
    <row r="317" spans="1:4" ht="18" hidden="1" x14ac:dyDescent="0.3">
      <c r="A317" s="126" t="s">
        <v>314</v>
      </c>
      <c r="B317" s="123"/>
      <c r="C317" s="123"/>
      <c r="D317" s="124">
        <f t="shared" si="4"/>
        <v>0</v>
      </c>
    </row>
    <row r="318" spans="1:4" ht="18" hidden="1" x14ac:dyDescent="0.3">
      <c r="A318" s="137" t="s">
        <v>315</v>
      </c>
      <c r="B318" s="123"/>
      <c r="C318" s="123"/>
      <c r="D318" s="124">
        <f t="shared" si="4"/>
        <v>0</v>
      </c>
    </row>
    <row r="319" spans="1:4" ht="18" hidden="1" x14ac:dyDescent="0.3">
      <c r="A319" s="137" t="s">
        <v>316</v>
      </c>
      <c r="B319" s="123"/>
      <c r="C319" s="123"/>
      <c r="D319" s="124">
        <f t="shared" si="4"/>
        <v>0</v>
      </c>
    </row>
    <row r="320" spans="1:4" ht="18" hidden="1" x14ac:dyDescent="0.3">
      <c r="A320" s="126" t="s">
        <v>317</v>
      </c>
      <c r="B320" s="123"/>
      <c r="C320" s="123"/>
      <c r="D320" s="124">
        <f t="shared" si="4"/>
        <v>0</v>
      </c>
    </row>
    <row r="321" spans="1:4" ht="18" hidden="1" x14ac:dyDescent="0.3">
      <c r="A321" s="126" t="s">
        <v>318</v>
      </c>
      <c r="B321" s="123"/>
      <c r="C321" s="123"/>
      <c r="D321" s="124">
        <f t="shared" si="4"/>
        <v>0</v>
      </c>
    </row>
    <row r="322" spans="1:4" ht="18" hidden="1" x14ac:dyDescent="0.3">
      <c r="A322" s="137" t="s">
        <v>319</v>
      </c>
      <c r="B322" s="123"/>
      <c r="C322" s="123"/>
      <c r="D322" s="124">
        <f t="shared" si="4"/>
        <v>0</v>
      </c>
    </row>
    <row r="323" spans="1:4" ht="18" hidden="1" x14ac:dyDescent="0.3">
      <c r="A323" s="126" t="s">
        <v>320</v>
      </c>
      <c r="B323" s="123"/>
      <c r="C323" s="123"/>
      <c r="D323" s="124">
        <f t="shared" si="4"/>
        <v>0</v>
      </c>
    </row>
    <row r="324" spans="1:4" ht="18" x14ac:dyDescent="0.3">
      <c r="A324" s="126" t="s">
        <v>321</v>
      </c>
      <c r="B324" s="123">
        <v>4</v>
      </c>
      <c r="C324" s="123">
        <v>7000</v>
      </c>
      <c r="D324" s="124">
        <f t="shared" ref="D324:D387" si="5">B324*C324</f>
        <v>28000</v>
      </c>
    </row>
    <row r="325" spans="1:4" ht="18" hidden="1" x14ac:dyDescent="0.3">
      <c r="A325" s="126" t="s">
        <v>322</v>
      </c>
      <c r="B325" s="123"/>
      <c r="C325" s="123"/>
      <c r="D325" s="124">
        <f t="shared" si="5"/>
        <v>0</v>
      </c>
    </row>
    <row r="326" spans="1:4" ht="18" hidden="1" x14ac:dyDescent="0.3">
      <c r="A326" s="126" t="s">
        <v>323</v>
      </c>
      <c r="B326" s="123"/>
      <c r="C326" s="123"/>
      <c r="D326" s="124">
        <f t="shared" si="5"/>
        <v>0</v>
      </c>
    </row>
    <row r="327" spans="1:4" ht="18" hidden="1" x14ac:dyDescent="0.3">
      <c r="A327" s="126" t="s">
        <v>324</v>
      </c>
      <c r="B327" s="123"/>
      <c r="C327" s="123"/>
      <c r="D327" s="124">
        <f t="shared" si="5"/>
        <v>0</v>
      </c>
    </row>
    <row r="328" spans="1:4" ht="18" hidden="1" x14ac:dyDescent="0.3">
      <c r="A328" s="126" t="s">
        <v>325</v>
      </c>
      <c r="B328" s="123"/>
      <c r="C328" s="123"/>
      <c r="D328" s="124">
        <f t="shared" si="5"/>
        <v>0</v>
      </c>
    </row>
    <row r="329" spans="1:4" ht="18" hidden="1" x14ac:dyDescent="0.3">
      <c r="A329" s="126" t="s">
        <v>326</v>
      </c>
      <c r="B329" s="123"/>
      <c r="C329" s="123"/>
      <c r="D329" s="124">
        <f t="shared" si="5"/>
        <v>0</v>
      </c>
    </row>
    <row r="330" spans="1:4" ht="18" hidden="1" x14ac:dyDescent="0.3">
      <c r="A330" s="126" t="s">
        <v>327</v>
      </c>
      <c r="B330" s="123"/>
      <c r="C330" s="123"/>
      <c r="D330" s="124">
        <f t="shared" si="5"/>
        <v>0</v>
      </c>
    </row>
    <row r="331" spans="1:4" ht="18" hidden="1" x14ac:dyDescent="0.3">
      <c r="A331" s="128" t="s">
        <v>365</v>
      </c>
      <c r="B331" s="123"/>
      <c r="C331" s="123"/>
      <c r="D331" s="124">
        <f t="shared" si="5"/>
        <v>0</v>
      </c>
    </row>
    <row r="332" spans="1:4" ht="18" hidden="1" x14ac:dyDescent="0.3">
      <c r="A332" s="128" t="s">
        <v>328</v>
      </c>
      <c r="B332" s="123"/>
      <c r="C332" s="123"/>
      <c r="D332" s="124">
        <f t="shared" si="5"/>
        <v>0</v>
      </c>
    </row>
    <row r="333" spans="1:4" ht="18" x14ac:dyDescent="0.3">
      <c r="A333" s="150"/>
      <c r="B333" s="151">
        <f>SUM(B3:B332)</f>
        <v>2650.3</v>
      </c>
      <c r="C333" s="151"/>
      <c r="D333" s="124">
        <f>SUM(D3:D324)</f>
        <v>41666300</v>
      </c>
    </row>
    <row r="334" spans="1:4" ht="18" hidden="1" x14ac:dyDescent="0.3">
      <c r="D334" s="124">
        <f t="shared" si="5"/>
        <v>0</v>
      </c>
    </row>
    <row r="335" spans="1:4" ht="18" x14ac:dyDescent="0.3">
      <c r="A335" s="1" t="s">
        <v>373</v>
      </c>
      <c r="B335" s="2"/>
      <c r="C335" s="2"/>
      <c r="D335" s="124"/>
    </row>
    <row r="336" spans="1:4" ht="26.4" x14ac:dyDescent="0.3">
      <c r="A336" s="277" t="s">
        <v>0</v>
      </c>
      <c r="B336" s="3" t="s">
        <v>1</v>
      </c>
      <c r="C336" s="3" t="s">
        <v>330</v>
      </c>
      <c r="D336" s="124" t="s">
        <v>331</v>
      </c>
    </row>
    <row r="337" spans="1:4" ht="18" hidden="1" x14ac:dyDescent="0.3">
      <c r="A337" s="278"/>
      <c r="B337" s="4"/>
      <c r="C337" s="4"/>
      <c r="D337" s="124">
        <f t="shared" si="5"/>
        <v>0</v>
      </c>
    </row>
    <row r="338" spans="1:4" ht="18" hidden="1" x14ac:dyDescent="0.3">
      <c r="A338" s="12" t="s">
        <v>62</v>
      </c>
      <c r="B338" s="7"/>
      <c r="C338" s="7"/>
      <c r="D338" s="124">
        <f t="shared" si="5"/>
        <v>0</v>
      </c>
    </row>
    <row r="339" spans="1:4" ht="18" hidden="1" x14ac:dyDescent="0.3">
      <c r="A339" s="11" t="s">
        <v>63</v>
      </c>
      <c r="B339" s="7"/>
      <c r="C339" s="7"/>
      <c r="D339" s="124">
        <f t="shared" si="5"/>
        <v>0</v>
      </c>
    </row>
    <row r="340" spans="1:4" ht="18" hidden="1" x14ac:dyDescent="0.3">
      <c r="A340" s="12" t="s">
        <v>64</v>
      </c>
      <c r="B340" s="7"/>
      <c r="C340" s="7"/>
      <c r="D340" s="124">
        <f t="shared" si="5"/>
        <v>0</v>
      </c>
    </row>
    <row r="341" spans="1:4" ht="18" hidden="1" x14ac:dyDescent="0.3">
      <c r="A341" s="12" t="s">
        <v>65</v>
      </c>
      <c r="B341" s="7"/>
      <c r="C341" s="7"/>
      <c r="D341" s="124">
        <f t="shared" si="5"/>
        <v>0</v>
      </c>
    </row>
    <row r="342" spans="1:4" ht="18" hidden="1" x14ac:dyDescent="0.3">
      <c r="A342" s="12" t="s">
        <v>66</v>
      </c>
      <c r="B342" s="7"/>
      <c r="C342" s="7"/>
      <c r="D342" s="124">
        <f t="shared" si="5"/>
        <v>0</v>
      </c>
    </row>
    <row r="343" spans="1:4" ht="18" hidden="1" x14ac:dyDescent="0.3">
      <c r="A343" s="19" t="s">
        <v>67</v>
      </c>
      <c r="B343" s="7"/>
      <c r="C343" s="7"/>
      <c r="D343" s="124">
        <f t="shared" si="5"/>
        <v>0</v>
      </c>
    </row>
    <row r="344" spans="1:4" ht="18" hidden="1" x14ac:dyDescent="0.3">
      <c r="A344" s="9" t="s">
        <v>68</v>
      </c>
      <c r="B344" s="7"/>
      <c r="C344" s="7"/>
      <c r="D344" s="124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124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124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124">
        <f t="shared" si="5"/>
        <v>0</v>
      </c>
    </row>
    <row r="348" spans="1:4" ht="18" hidden="1" x14ac:dyDescent="0.3">
      <c r="A348" s="9" t="s">
        <v>91</v>
      </c>
      <c r="B348" s="7"/>
      <c r="C348" s="7"/>
      <c r="D348" s="124">
        <f t="shared" si="5"/>
        <v>0</v>
      </c>
    </row>
    <row r="349" spans="1:4" ht="18" hidden="1" x14ac:dyDescent="0.3">
      <c r="A349" s="9" t="s">
        <v>92</v>
      </c>
      <c r="B349" s="7"/>
      <c r="C349" s="7"/>
      <c r="D349" s="124">
        <f t="shared" si="5"/>
        <v>0</v>
      </c>
    </row>
    <row r="350" spans="1:4" ht="18" hidden="1" x14ac:dyDescent="0.3">
      <c r="A350" s="9" t="s">
        <v>95</v>
      </c>
      <c r="B350" s="15"/>
      <c r="C350" s="15"/>
      <c r="D350" s="124">
        <f t="shared" si="5"/>
        <v>0</v>
      </c>
    </row>
    <row r="351" spans="1:4" ht="18" hidden="1" x14ac:dyDescent="0.3">
      <c r="A351" s="21" t="s">
        <v>96</v>
      </c>
      <c r="B351" s="7"/>
      <c r="C351" s="7"/>
      <c r="D351" s="124">
        <f t="shared" si="5"/>
        <v>0</v>
      </c>
    </row>
    <row r="352" spans="1:4" ht="18" hidden="1" x14ac:dyDescent="0.3">
      <c r="A352" s="11" t="s">
        <v>113</v>
      </c>
      <c r="B352" s="7"/>
      <c r="C352" s="7"/>
      <c r="D352" s="124">
        <f t="shared" si="5"/>
        <v>0</v>
      </c>
    </row>
    <row r="353" spans="1:4" ht="18" hidden="1" x14ac:dyDescent="0.3">
      <c r="A353" s="21" t="s">
        <v>114</v>
      </c>
      <c r="B353" s="7"/>
      <c r="C353" s="7"/>
      <c r="D353" s="124">
        <f t="shared" si="5"/>
        <v>0</v>
      </c>
    </row>
    <row r="354" spans="1:4" ht="18" hidden="1" x14ac:dyDescent="0.3">
      <c r="A354" s="9" t="s">
        <v>106</v>
      </c>
      <c r="B354" s="7"/>
      <c r="C354" s="7"/>
      <c r="D354" s="124">
        <f t="shared" si="5"/>
        <v>0</v>
      </c>
    </row>
    <row r="355" spans="1:4" ht="18" hidden="1" x14ac:dyDescent="0.3">
      <c r="A355" s="9" t="s">
        <v>107</v>
      </c>
      <c r="B355" s="7"/>
      <c r="C355" s="7"/>
      <c r="D355" s="124">
        <f t="shared" si="5"/>
        <v>0</v>
      </c>
    </row>
    <row r="356" spans="1:4" ht="18" hidden="1" x14ac:dyDescent="0.3">
      <c r="A356" s="9" t="s">
        <v>108</v>
      </c>
      <c r="B356" s="7"/>
      <c r="C356" s="7"/>
      <c r="D356" s="124">
        <f t="shared" si="5"/>
        <v>0</v>
      </c>
    </row>
    <row r="357" spans="1:4" ht="18" hidden="1" x14ac:dyDescent="0.3">
      <c r="A357" s="11" t="s">
        <v>241</v>
      </c>
      <c r="B357" s="7"/>
      <c r="C357" s="7"/>
      <c r="D357" s="124">
        <f t="shared" si="5"/>
        <v>0</v>
      </c>
    </row>
    <row r="358" spans="1:4" ht="18" hidden="1" x14ac:dyDescent="0.3">
      <c r="A358" s="9" t="s">
        <v>242</v>
      </c>
      <c r="B358" s="7"/>
      <c r="C358" s="7"/>
      <c r="D358" s="124">
        <f t="shared" si="5"/>
        <v>0</v>
      </c>
    </row>
    <row r="359" spans="1:4" ht="18" hidden="1" x14ac:dyDescent="0.3">
      <c r="A359" s="9" t="s">
        <v>243</v>
      </c>
      <c r="B359" s="7"/>
      <c r="C359" s="7"/>
      <c r="D359" s="124">
        <f t="shared" si="5"/>
        <v>0</v>
      </c>
    </row>
    <row r="360" spans="1:4" ht="18" hidden="1" x14ac:dyDescent="0.3">
      <c r="A360" s="9" t="s">
        <v>244</v>
      </c>
      <c r="B360" s="7"/>
      <c r="C360" s="7"/>
      <c r="D360" s="124">
        <f t="shared" si="5"/>
        <v>0</v>
      </c>
    </row>
    <row r="361" spans="1:4" ht="18" hidden="1" x14ac:dyDescent="0.3">
      <c r="A361" s="9" t="s">
        <v>245</v>
      </c>
      <c r="B361" s="7"/>
      <c r="C361" s="7"/>
      <c r="D361" s="124">
        <f t="shared" si="5"/>
        <v>0</v>
      </c>
    </row>
    <row r="362" spans="1:4" ht="18" hidden="1" x14ac:dyDescent="0.3">
      <c r="A362" s="9" t="s">
        <v>246</v>
      </c>
      <c r="B362" s="7"/>
      <c r="C362" s="7"/>
      <c r="D362" s="124">
        <f t="shared" si="5"/>
        <v>0</v>
      </c>
    </row>
    <row r="363" spans="1:4" ht="18" hidden="1" x14ac:dyDescent="0.3">
      <c r="A363" s="9" t="s">
        <v>250</v>
      </c>
      <c r="B363" s="7"/>
      <c r="C363" s="7"/>
      <c r="D363" s="124">
        <f t="shared" si="5"/>
        <v>0</v>
      </c>
    </row>
    <row r="364" spans="1:4" ht="18" hidden="1" x14ac:dyDescent="0.3">
      <c r="A364" s="9" t="s">
        <v>251</v>
      </c>
      <c r="B364" s="7"/>
      <c r="C364" s="7"/>
      <c r="D364" s="124">
        <f t="shared" si="5"/>
        <v>0</v>
      </c>
    </row>
    <row r="365" spans="1:4" ht="18" hidden="1" x14ac:dyDescent="0.3">
      <c r="A365" s="9" t="s">
        <v>252</v>
      </c>
      <c r="B365" s="7"/>
      <c r="C365" s="7"/>
      <c r="D365" s="124">
        <f t="shared" si="5"/>
        <v>0</v>
      </c>
    </row>
    <row r="366" spans="1:4" ht="18" hidden="1" x14ac:dyDescent="0.3">
      <c r="A366" s="9" t="s">
        <v>253</v>
      </c>
      <c r="B366" s="7"/>
      <c r="C366" s="7"/>
      <c r="D366" s="124">
        <f t="shared" si="5"/>
        <v>0</v>
      </c>
    </row>
    <row r="367" spans="1:4" ht="18" hidden="1" x14ac:dyDescent="0.3">
      <c r="A367" s="9" t="s">
        <v>254</v>
      </c>
      <c r="B367" s="7"/>
      <c r="C367" s="7"/>
      <c r="D367" s="124">
        <f t="shared" si="5"/>
        <v>0</v>
      </c>
    </row>
    <row r="368" spans="1:4" ht="18" hidden="1" x14ac:dyDescent="0.3">
      <c r="A368" s="9" t="s">
        <v>255</v>
      </c>
      <c r="B368" s="7"/>
      <c r="C368" s="7"/>
      <c r="D368" s="124">
        <f t="shared" si="5"/>
        <v>0</v>
      </c>
    </row>
    <row r="369" spans="1:4" ht="18" hidden="1" x14ac:dyDescent="0.3">
      <c r="A369" s="9" t="s">
        <v>256</v>
      </c>
      <c r="B369" s="7"/>
      <c r="C369" s="7"/>
      <c r="D369" s="124">
        <f t="shared" si="5"/>
        <v>0</v>
      </c>
    </row>
    <row r="370" spans="1:4" ht="18" x14ac:dyDescent="0.3">
      <c r="A370" s="9" t="s">
        <v>129</v>
      </c>
      <c r="B370" s="7">
        <f>80+80+100+5</f>
        <v>265</v>
      </c>
      <c r="C370" s="7">
        <v>8000</v>
      </c>
      <c r="D370" s="124">
        <f t="shared" si="5"/>
        <v>2120000</v>
      </c>
    </row>
    <row r="371" spans="1:4" ht="18" hidden="1" x14ac:dyDescent="0.3">
      <c r="A371" s="16" t="s">
        <v>130</v>
      </c>
      <c r="B371" s="7"/>
      <c r="C371" s="7"/>
      <c r="D371" s="124">
        <f t="shared" si="5"/>
        <v>0</v>
      </c>
    </row>
    <row r="372" spans="1:4" ht="18" hidden="1" x14ac:dyDescent="0.3">
      <c r="A372" s="9" t="s">
        <v>171</v>
      </c>
      <c r="B372" s="7"/>
      <c r="C372" s="7"/>
      <c r="D372" s="124">
        <f t="shared" si="5"/>
        <v>0</v>
      </c>
    </row>
    <row r="373" spans="1:4" ht="18" hidden="1" x14ac:dyDescent="0.3">
      <c r="A373" s="12" t="s">
        <v>187</v>
      </c>
      <c r="B373" s="7"/>
      <c r="C373" s="7"/>
      <c r="D373" s="124">
        <f t="shared" si="5"/>
        <v>0</v>
      </c>
    </row>
    <row r="374" spans="1:4" ht="18" hidden="1" x14ac:dyDescent="0.3">
      <c r="A374" s="9" t="s">
        <v>310</v>
      </c>
      <c r="B374" s="7"/>
      <c r="C374" s="7"/>
      <c r="D374" s="124">
        <f t="shared" si="5"/>
        <v>0</v>
      </c>
    </row>
    <row r="375" spans="1:4" ht="18" x14ac:dyDescent="0.3">
      <c r="A375" s="9" t="s">
        <v>210</v>
      </c>
      <c r="B375" s="7">
        <v>30</v>
      </c>
      <c r="C375" s="7">
        <v>17000</v>
      </c>
      <c r="D375" s="124">
        <f t="shared" si="5"/>
        <v>510000</v>
      </c>
    </row>
    <row r="376" spans="1:4" ht="18" hidden="1" x14ac:dyDescent="0.3">
      <c r="A376" s="35" t="s">
        <v>211</v>
      </c>
      <c r="B376" s="7"/>
      <c r="C376" s="7"/>
      <c r="D376" s="124">
        <f t="shared" si="5"/>
        <v>0</v>
      </c>
    </row>
    <row r="377" spans="1:4" ht="18" hidden="1" x14ac:dyDescent="0.3">
      <c r="A377" s="9" t="s">
        <v>212</v>
      </c>
      <c r="B377" s="7"/>
      <c r="C377" s="7"/>
      <c r="D377" s="124">
        <f t="shared" si="5"/>
        <v>0</v>
      </c>
    </row>
    <row r="378" spans="1:4" ht="18" x14ac:dyDescent="0.3">
      <c r="A378" s="9" t="s">
        <v>213</v>
      </c>
      <c r="B378" s="7">
        <f>300+200+120+10</f>
        <v>630</v>
      </c>
      <c r="C378" s="7">
        <v>14000</v>
      </c>
      <c r="D378" s="124">
        <f t="shared" si="5"/>
        <v>8820000</v>
      </c>
    </row>
    <row r="379" spans="1:4" ht="18" hidden="1" x14ac:dyDescent="0.3">
      <c r="A379" s="9" t="s">
        <v>214</v>
      </c>
      <c r="B379" s="7"/>
      <c r="C379" s="7"/>
      <c r="D379" s="124">
        <f t="shared" si="5"/>
        <v>0</v>
      </c>
    </row>
    <row r="380" spans="1:4" ht="18" hidden="1" x14ac:dyDescent="0.3">
      <c r="A380" s="9" t="s">
        <v>215</v>
      </c>
      <c r="B380" s="7"/>
      <c r="C380" s="7"/>
      <c r="D380" s="124">
        <f t="shared" si="5"/>
        <v>0</v>
      </c>
    </row>
    <row r="381" spans="1:4" ht="18" hidden="1" x14ac:dyDescent="0.3">
      <c r="A381" s="9" t="s">
        <v>216</v>
      </c>
      <c r="B381" s="7"/>
      <c r="C381" s="7"/>
      <c r="D381" s="124">
        <f t="shared" si="5"/>
        <v>0</v>
      </c>
    </row>
    <row r="382" spans="1:4" ht="18" hidden="1" x14ac:dyDescent="0.3">
      <c r="A382" s="9" t="s">
        <v>99</v>
      </c>
      <c r="B382" s="7"/>
      <c r="C382" s="7"/>
      <c r="D382" s="124">
        <f t="shared" si="5"/>
        <v>0</v>
      </c>
    </row>
    <row r="383" spans="1:4" ht="18" hidden="1" x14ac:dyDescent="0.3">
      <c r="A383" s="42" t="s">
        <v>100</v>
      </c>
      <c r="B383" s="7"/>
      <c r="C383" s="7"/>
      <c r="D383" s="124">
        <f t="shared" si="5"/>
        <v>0</v>
      </c>
    </row>
    <row r="384" spans="1:4" ht="18" hidden="1" x14ac:dyDescent="0.3">
      <c r="A384" s="11" t="s">
        <v>103</v>
      </c>
      <c r="B384" s="7"/>
      <c r="C384" s="7"/>
      <c r="D384" s="124">
        <f t="shared" si="5"/>
        <v>0</v>
      </c>
    </row>
    <row r="385" spans="1:4" ht="18" hidden="1" x14ac:dyDescent="0.3">
      <c r="A385" s="9" t="s">
        <v>105</v>
      </c>
      <c r="B385" s="7"/>
      <c r="C385" s="7"/>
      <c r="D385" s="124">
        <f t="shared" si="5"/>
        <v>0</v>
      </c>
    </row>
    <row r="386" spans="1:4" ht="18" hidden="1" x14ac:dyDescent="0.3">
      <c r="A386" s="9" t="s">
        <v>11</v>
      </c>
      <c r="B386" s="7"/>
      <c r="C386" s="7"/>
      <c r="D386" s="124">
        <f t="shared" si="5"/>
        <v>0</v>
      </c>
    </row>
    <row r="387" spans="1:4" ht="18" x14ac:dyDescent="0.3">
      <c r="A387" s="9" t="s">
        <v>12</v>
      </c>
      <c r="B387" s="7">
        <v>8</v>
      </c>
      <c r="C387" s="7">
        <v>12000</v>
      </c>
      <c r="D387" s="124">
        <f t="shared" si="5"/>
        <v>96000</v>
      </c>
    </row>
    <row r="388" spans="1:4" ht="18" hidden="1" x14ac:dyDescent="0.3">
      <c r="A388" s="12" t="s">
        <v>13</v>
      </c>
      <c r="B388" s="7"/>
      <c r="C388" s="7"/>
      <c r="D388" s="124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124">
        <f t="shared" si="6"/>
        <v>0</v>
      </c>
    </row>
    <row r="390" spans="1:4" ht="18" hidden="1" x14ac:dyDescent="0.3">
      <c r="A390" s="16" t="s">
        <v>160</v>
      </c>
      <c r="B390" s="7"/>
      <c r="C390" s="7"/>
      <c r="D390" s="124">
        <f t="shared" si="6"/>
        <v>0</v>
      </c>
    </row>
    <row r="391" spans="1:4" ht="18" hidden="1" x14ac:dyDescent="0.3">
      <c r="A391" s="9" t="s">
        <v>193</v>
      </c>
      <c r="B391" s="7"/>
      <c r="C391" s="7"/>
      <c r="D391" s="124">
        <f t="shared" si="6"/>
        <v>0</v>
      </c>
    </row>
    <row r="392" spans="1:4" ht="18" hidden="1" x14ac:dyDescent="0.3">
      <c r="A392" s="33" t="s">
        <v>194</v>
      </c>
      <c r="B392" s="7"/>
      <c r="C392" s="7"/>
      <c r="D392" s="124">
        <f t="shared" si="6"/>
        <v>0</v>
      </c>
    </row>
    <row r="393" spans="1:4" ht="18" hidden="1" x14ac:dyDescent="0.3">
      <c r="A393" s="9" t="s">
        <v>230</v>
      </c>
      <c r="B393" s="7"/>
      <c r="C393" s="7"/>
      <c r="D393" s="124">
        <f t="shared" si="6"/>
        <v>0</v>
      </c>
    </row>
    <row r="394" spans="1:4" ht="18" hidden="1" x14ac:dyDescent="0.3">
      <c r="A394" s="9" t="s">
        <v>231</v>
      </c>
      <c r="B394" s="7"/>
      <c r="C394" s="7"/>
      <c r="D394" s="124">
        <f t="shared" si="6"/>
        <v>0</v>
      </c>
    </row>
    <row r="395" spans="1:4" ht="18" hidden="1" x14ac:dyDescent="0.3">
      <c r="A395" s="12" t="s">
        <v>20</v>
      </c>
      <c r="B395" s="7"/>
      <c r="C395" s="7"/>
      <c r="D395" s="124">
        <f t="shared" si="6"/>
        <v>0</v>
      </c>
    </row>
    <row r="396" spans="1:4" ht="18" hidden="1" x14ac:dyDescent="0.3">
      <c r="A396" s="12" t="s">
        <v>21</v>
      </c>
      <c r="B396" s="7"/>
      <c r="C396" s="7"/>
      <c r="D396" s="124">
        <f t="shared" si="6"/>
        <v>0</v>
      </c>
    </row>
    <row r="397" spans="1:4" ht="18" hidden="1" x14ac:dyDescent="0.3">
      <c r="A397" s="17" t="s">
        <v>167</v>
      </c>
      <c r="B397" s="7"/>
      <c r="C397" s="7"/>
      <c r="D397" s="124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124">
        <f t="shared" si="6"/>
        <v>0</v>
      </c>
    </row>
    <row r="399" spans="1:4" ht="18" hidden="1" x14ac:dyDescent="0.3">
      <c r="A399" s="9" t="s">
        <v>27</v>
      </c>
      <c r="B399" s="7"/>
      <c r="C399" s="7"/>
      <c r="D399" s="124">
        <f t="shared" si="6"/>
        <v>0</v>
      </c>
    </row>
    <row r="400" spans="1:4" ht="18" hidden="1" x14ac:dyDescent="0.3">
      <c r="A400" s="12" t="s">
        <v>28</v>
      </c>
      <c r="B400" s="7"/>
      <c r="C400" s="7"/>
      <c r="D400" s="124">
        <f t="shared" si="6"/>
        <v>0</v>
      </c>
    </row>
    <row r="401" spans="1:4" ht="18" hidden="1" x14ac:dyDescent="0.3">
      <c r="A401" s="12" t="s">
        <v>29</v>
      </c>
      <c r="B401" s="7"/>
      <c r="C401" s="7"/>
      <c r="D401" s="124">
        <f t="shared" si="6"/>
        <v>0</v>
      </c>
    </row>
    <row r="402" spans="1:4" ht="18" hidden="1" x14ac:dyDescent="0.3">
      <c r="A402" s="9" t="s">
        <v>195</v>
      </c>
      <c r="B402" s="7"/>
      <c r="C402" s="7"/>
      <c r="D402" s="124">
        <f t="shared" si="6"/>
        <v>0</v>
      </c>
    </row>
    <row r="403" spans="1:4" ht="18" hidden="1" x14ac:dyDescent="0.3">
      <c r="A403" s="12" t="s">
        <v>196</v>
      </c>
      <c r="B403" s="7"/>
      <c r="C403" s="7"/>
      <c r="D403" s="124">
        <f t="shared" si="6"/>
        <v>0</v>
      </c>
    </row>
    <row r="404" spans="1:4" ht="18" x14ac:dyDescent="0.3">
      <c r="A404" s="9" t="s">
        <v>197</v>
      </c>
      <c r="B404" s="7">
        <v>23</v>
      </c>
      <c r="C404" s="7">
        <v>12000</v>
      </c>
      <c r="D404" s="124">
        <f t="shared" si="6"/>
        <v>276000</v>
      </c>
    </row>
    <row r="405" spans="1:4" ht="18" hidden="1" x14ac:dyDescent="0.3">
      <c r="A405" s="9" t="s">
        <v>198</v>
      </c>
      <c r="B405" s="7"/>
      <c r="C405" s="7"/>
      <c r="D405" s="124">
        <f t="shared" si="6"/>
        <v>0</v>
      </c>
    </row>
    <row r="406" spans="1:4" ht="18" hidden="1" x14ac:dyDescent="0.3">
      <c r="A406" s="9" t="s">
        <v>267</v>
      </c>
      <c r="B406" s="7"/>
      <c r="C406" s="7"/>
      <c r="D406" s="124">
        <f t="shared" si="6"/>
        <v>0</v>
      </c>
    </row>
    <row r="407" spans="1:4" ht="18" hidden="1" x14ac:dyDescent="0.3">
      <c r="A407" s="9" t="s">
        <v>268</v>
      </c>
      <c r="B407" s="7"/>
      <c r="C407" s="7"/>
      <c r="D407" s="124">
        <f t="shared" si="6"/>
        <v>0</v>
      </c>
    </row>
    <row r="408" spans="1:4" ht="18" hidden="1" x14ac:dyDescent="0.3">
      <c r="A408" s="5" t="s">
        <v>2</v>
      </c>
      <c r="B408" s="7"/>
      <c r="C408" s="7"/>
      <c r="D408" s="124">
        <f t="shared" si="6"/>
        <v>0</v>
      </c>
    </row>
    <row r="409" spans="1:4" ht="18" hidden="1" x14ac:dyDescent="0.3">
      <c r="A409" s="8" t="s">
        <v>3</v>
      </c>
      <c r="B409" s="7"/>
      <c r="C409" s="7"/>
      <c r="D409" s="124">
        <f t="shared" si="6"/>
        <v>0</v>
      </c>
    </row>
    <row r="410" spans="1:4" ht="18" hidden="1" x14ac:dyDescent="0.3">
      <c r="A410" s="5" t="s">
        <v>4</v>
      </c>
      <c r="B410" s="7"/>
      <c r="C410" s="7"/>
      <c r="D410" s="124">
        <f t="shared" si="6"/>
        <v>0</v>
      </c>
    </row>
    <row r="411" spans="1:4" ht="18" hidden="1" x14ac:dyDescent="0.3">
      <c r="A411" s="16" t="s">
        <v>55</v>
      </c>
      <c r="B411" s="7"/>
      <c r="C411" s="7"/>
      <c r="D411" s="124">
        <f t="shared" si="6"/>
        <v>0</v>
      </c>
    </row>
    <row r="412" spans="1:4" ht="18" hidden="1" x14ac:dyDescent="0.3">
      <c r="A412" s="13" t="s">
        <v>288</v>
      </c>
      <c r="B412" s="7"/>
      <c r="C412" s="7"/>
      <c r="D412" s="124">
        <f t="shared" si="6"/>
        <v>0</v>
      </c>
    </row>
    <row r="413" spans="1:4" ht="18" hidden="1" x14ac:dyDescent="0.3">
      <c r="A413" s="13" t="s">
        <v>300</v>
      </c>
      <c r="B413" s="7"/>
      <c r="C413" s="7"/>
      <c r="D413" s="124">
        <f t="shared" si="6"/>
        <v>0</v>
      </c>
    </row>
    <row r="414" spans="1:4" ht="18" hidden="1" x14ac:dyDescent="0.3">
      <c r="A414" s="13" t="s">
        <v>301</v>
      </c>
      <c r="B414" s="7"/>
      <c r="C414" s="7"/>
      <c r="D414" s="124">
        <f t="shared" si="6"/>
        <v>0</v>
      </c>
    </row>
    <row r="415" spans="1:4" ht="18" hidden="1" x14ac:dyDescent="0.3">
      <c r="A415" s="13" t="s">
        <v>303</v>
      </c>
      <c r="B415" s="7"/>
      <c r="C415" s="7"/>
      <c r="D415" s="124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124">
        <f t="shared" si="6"/>
        <v>0</v>
      </c>
    </row>
    <row r="417" spans="1:4" ht="18" hidden="1" x14ac:dyDescent="0.3">
      <c r="A417" s="9" t="s">
        <v>79</v>
      </c>
      <c r="B417" s="7"/>
      <c r="C417" s="7"/>
      <c r="D417" s="124">
        <f t="shared" si="6"/>
        <v>0</v>
      </c>
    </row>
    <row r="418" spans="1:4" ht="18" hidden="1" x14ac:dyDescent="0.3">
      <c r="A418" s="9" t="s">
        <v>80</v>
      </c>
      <c r="B418" s="7"/>
      <c r="C418" s="7"/>
      <c r="D418" s="124">
        <f t="shared" si="6"/>
        <v>0</v>
      </c>
    </row>
    <row r="419" spans="1:4" ht="18" hidden="1" x14ac:dyDescent="0.3">
      <c r="A419" s="9" t="s">
        <v>81</v>
      </c>
      <c r="B419" s="7"/>
      <c r="C419" s="7"/>
      <c r="D419" s="124">
        <f t="shared" si="6"/>
        <v>0</v>
      </c>
    </row>
    <row r="420" spans="1:4" ht="18" hidden="1" x14ac:dyDescent="0.3">
      <c r="A420" s="9" t="s">
        <v>82</v>
      </c>
      <c r="B420" s="7"/>
      <c r="C420" s="7"/>
      <c r="D420" s="124">
        <f t="shared" si="6"/>
        <v>0</v>
      </c>
    </row>
    <row r="421" spans="1:4" ht="18" hidden="1" x14ac:dyDescent="0.3">
      <c r="A421" s="9" t="s">
        <v>83</v>
      </c>
      <c r="B421" s="7"/>
      <c r="C421" s="7"/>
      <c r="D421" s="124">
        <f t="shared" si="6"/>
        <v>0</v>
      </c>
    </row>
    <row r="422" spans="1:4" ht="18" hidden="1" x14ac:dyDescent="0.3">
      <c r="A422" s="9" t="s">
        <v>170</v>
      </c>
      <c r="B422" s="7"/>
      <c r="C422" s="7"/>
      <c r="D422" s="124">
        <f t="shared" si="6"/>
        <v>0</v>
      </c>
    </row>
    <row r="423" spans="1:4" ht="18" hidden="1" x14ac:dyDescent="0.3">
      <c r="A423" s="34" t="s">
        <v>229</v>
      </c>
      <c r="B423" s="7"/>
      <c r="C423" s="7"/>
      <c r="D423" s="124">
        <f t="shared" si="6"/>
        <v>0</v>
      </c>
    </row>
    <row r="424" spans="1:4" ht="18" hidden="1" x14ac:dyDescent="0.3">
      <c r="A424" s="9" t="s">
        <v>235</v>
      </c>
      <c r="B424" s="7"/>
      <c r="C424" s="7"/>
      <c r="D424" s="124">
        <f t="shared" si="6"/>
        <v>0</v>
      </c>
    </row>
    <row r="425" spans="1:4" ht="18" hidden="1" x14ac:dyDescent="0.3">
      <c r="A425" s="9" t="s">
        <v>236</v>
      </c>
      <c r="B425" s="7"/>
      <c r="C425" s="7"/>
      <c r="D425" s="124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124">
        <f t="shared" si="6"/>
        <v>0</v>
      </c>
    </row>
    <row r="427" spans="1:4" ht="18" hidden="1" x14ac:dyDescent="0.3">
      <c r="A427" s="13" t="s">
        <v>258</v>
      </c>
      <c r="B427" s="7"/>
      <c r="C427" s="7"/>
      <c r="D427" s="124">
        <f t="shared" si="6"/>
        <v>0</v>
      </c>
    </row>
    <row r="428" spans="1:4" ht="18" hidden="1" x14ac:dyDescent="0.3">
      <c r="A428" s="12" t="s">
        <v>286</v>
      </c>
      <c r="B428" s="7"/>
      <c r="C428" s="7"/>
      <c r="D428" s="124">
        <f t="shared" si="6"/>
        <v>0</v>
      </c>
    </row>
    <row r="429" spans="1:4" ht="18" hidden="1" x14ac:dyDescent="0.3">
      <c r="A429" s="16" t="s">
        <v>287</v>
      </c>
      <c r="B429" s="7"/>
      <c r="C429" s="7"/>
      <c r="D429" s="124">
        <f t="shared" si="6"/>
        <v>0</v>
      </c>
    </row>
    <row r="430" spans="1:4" ht="18" x14ac:dyDescent="0.3">
      <c r="A430" s="9" t="s">
        <v>118</v>
      </c>
      <c r="B430" s="7">
        <v>70</v>
      </c>
      <c r="C430" s="7">
        <v>10000</v>
      </c>
      <c r="D430" s="124">
        <f t="shared" si="6"/>
        <v>700000</v>
      </c>
    </row>
    <row r="431" spans="1:4" ht="18" hidden="1" x14ac:dyDescent="0.3">
      <c r="A431" s="16" t="s">
        <v>36</v>
      </c>
      <c r="B431" s="7"/>
      <c r="C431" s="7"/>
      <c r="D431" s="124">
        <f t="shared" si="6"/>
        <v>0</v>
      </c>
    </row>
    <row r="432" spans="1:4" ht="18" hidden="1" x14ac:dyDescent="0.3">
      <c r="A432" s="9" t="s">
        <v>37</v>
      </c>
      <c r="B432" s="7"/>
      <c r="C432" s="7"/>
      <c r="D432" s="124">
        <f t="shared" si="6"/>
        <v>0</v>
      </c>
    </row>
    <row r="433" spans="1:4" ht="18" hidden="1" x14ac:dyDescent="0.3">
      <c r="A433" s="9" t="s">
        <v>38</v>
      </c>
      <c r="B433" s="7"/>
      <c r="C433" s="7"/>
      <c r="D433" s="124">
        <f t="shared" si="6"/>
        <v>0</v>
      </c>
    </row>
    <row r="434" spans="1:4" ht="18" hidden="1" x14ac:dyDescent="0.3">
      <c r="A434" s="16" t="s">
        <v>276</v>
      </c>
      <c r="B434" s="7"/>
      <c r="C434" s="7"/>
      <c r="D434" s="124">
        <f t="shared" si="6"/>
        <v>0</v>
      </c>
    </row>
    <row r="435" spans="1:4" ht="18" hidden="1" x14ac:dyDescent="0.3">
      <c r="A435" s="16" t="s">
        <v>277</v>
      </c>
      <c r="B435" s="7"/>
      <c r="C435" s="7"/>
      <c r="D435" s="124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124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124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124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124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124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124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124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124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124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124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124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124">
        <f t="shared" si="6"/>
        <v>0</v>
      </c>
    </row>
    <row r="448" spans="1:4" ht="18" x14ac:dyDescent="0.3">
      <c r="A448" s="12" t="s">
        <v>46</v>
      </c>
      <c r="B448" s="7">
        <f>7+80+440</f>
        <v>527</v>
      </c>
      <c r="C448" s="7">
        <v>10000</v>
      </c>
      <c r="D448" s="124">
        <f t="shared" si="6"/>
        <v>5270000</v>
      </c>
    </row>
    <row r="449" spans="1:4" ht="18" hidden="1" x14ac:dyDescent="0.3">
      <c r="A449" s="9" t="s">
        <v>56</v>
      </c>
      <c r="B449" s="7"/>
      <c r="C449" s="7"/>
      <c r="D449" s="124">
        <f t="shared" si="6"/>
        <v>0</v>
      </c>
    </row>
    <row r="450" spans="1:4" ht="18" hidden="1" x14ac:dyDescent="0.3">
      <c r="A450" s="9" t="s">
        <v>69</v>
      </c>
      <c r="B450" s="7"/>
      <c r="C450" s="7"/>
      <c r="D450" s="124">
        <f t="shared" si="6"/>
        <v>0</v>
      </c>
    </row>
    <row r="451" spans="1:4" ht="18" hidden="1" x14ac:dyDescent="0.3">
      <c r="A451" s="12" t="s">
        <v>70</v>
      </c>
      <c r="B451" s="7"/>
      <c r="C451" s="7"/>
      <c r="D451" s="124">
        <f t="shared" si="6"/>
        <v>0</v>
      </c>
    </row>
    <row r="452" spans="1:4" ht="18" hidden="1" x14ac:dyDescent="0.3">
      <c r="A452" s="9" t="s">
        <v>15</v>
      </c>
      <c r="B452" s="7"/>
      <c r="C452" s="7"/>
      <c r="D452" s="124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124">
        <f t="shared" si="7"/>
        <v>0</v>
      </c>
    </row>
    <row r="454" spans="1:4" ht="18" hidden="1" x14ac:dyDescent="0.3">
      <c r="A454" s="9" t="s">
        <v>294</v>
      </c>
      <c r="B454" s="7"/>
      <c r="C454" s="7"/>
      <c r="D454" s="124">
        <f t="shared" si="7"/>
        <v>0</v>
      </c>
    </row>
    <row r="455" spans="1:4" ht="18" x14ac:dyDescent="0.3">
      <c r="A455" s="9" t="s">
        <v>19</v>
      </c>
      <c r="B455" s="7">
        <f>3000+240+280+170+270</f>
        <v>3960</v>
      </c>
      <c r="C455" s="7">
        <v>4000</v>
      </c>
      <c r="D455" s="124">
        <f t="shared" si="7"/>
        <v>15840000</v>
      </c>
    </row>
    <row r="456" spans="1:4" ht="18" hidden="1" x14ac:dyDescent="0.3">
      <c r="A456" s="9" t="s">
        <v>34</v>
      </c>
      <c r="B456" s="7"/>
      <c r="C456" s="7"/>
      <c r="D456" s="124">
        <f t="shared" si="7"/>
        <v>0</v>
      </c>
    </row>
    <row r="457" spans="1:4" ht="18" hidden="1" x14ac:dyDescent="0.3">
      <c r="A457" s="11" t="s">
        <v>42</v>
      </c>
      <c r="B457" s="7"/>
      <c r="C457" s="7"/>
      <c r="D457" s="124">
        <f t="shared" si="7"/>
        <v>0</v>
      </c>
    </row>
    <row r="458" spans="1:4" ht="18" hidden="1" x14ac:dyDescent="0.3">
      <c r="A458" s="13" t="s">
        <v>43</v>
      </c>
      <c r="B458" s="7"/>
      <c r="C458" s="7"/>
      <c r="D458" s="124">
        <f t="shared" si="7"/>
        <v>0</v>
      </c>
    </row>
    <row r="459" spans="1:4" ht="18" hidden="1" x14ac:dyDescent="0.3">
      <c r="A459" s="10" t="s">
        <v>119</v>
      </c>
      <c r="B459" s="7"/>
      <c r="C459" s="7"/>
      <c r="D459" s="124">
        <f t="shared" si="7"/>
        <v>0</v>
      </c>
    </row>
    <row r="460" spans="1:4" ht="18" hidden="1" x14ac:dyDescent="0.3">
      <c r="A460" s="13" t="s">
        <v>120</v>
      </c>
      <c r="B460" s="7"/>
      <c r="C460" s="7"/>
      <c r="D460" s="124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124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124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124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124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124">
        <f t="shared" si="7"/>
        <v>0</v>
      </c>
    </row>
    <row r="466" spans="1:4" ht="18" hidden="1" x14ac:dyDescent="0.3">
      <c r="A466" s="16" t="s">
        <v>217</v>
      </c>
      <c r="B466" s="7"/>
      <c r="C466" s="7"/>
      <c r="D466" s="124">
        <f t="shared" si="7"/>
        <v>0</v>
      </c>
    </row>
    <row r="467" spans="1:4" ht="18" hidden="1" x14ac:dyDescent="0.3">
      <c r="A467" s="16" t="s">
        <v>218</v>
      </c>
      <c r="B467" s="7"/>
      <c r="C467" s="7"/>
      <c r="D467" s="124">
        <f t="shared" si="7"/>
        <v>0</v>
      </c>
    </row>
    <row r="468" spans="1:4" ht="18" hidden="1" x14ac:dyDescent="0.3">
      <c r="A468" s="16" t="s">
        <v>219</v>
      </c>
      <c r="B468" s="7"/>
      <c r="C468" s="7"/>
      <c r="D468" s="124">
        <f t="shared" si="7"/>
        <v>0</v>
      </c>
    </row>
    <row r="469" spans="1:4" ht="18" hidden="1" x14ac:dyDescent="0.3">
      <c r="A469" s="16" t="s">
        <v>220</v>
      </c>
      <c r="B469" s="7"/>
      <c r="C469" s="7"/>
      <c r="D469" s="124">
        <f t="shared" si="7"/>
        <v>0</v>
      </c>
    </row>
    <row r="470" spans="1:4" ht="18" hidden="1" x14ac:dyDescent="0.3">
      <c r="A470" s="9" t="s">
        <v>221</v>
      </c>
      <c r="B470" s="7"/>
      <c r="C470" s="7"/>
      <c r="D470" s="124">
        <f t="shared" si="7"/>
        <v>0</v>
      </c>
    </row>
    <row r="471" spans="1:4" ht="18" hidden="1" x14ac:dyDescent="0.3">
      <c r="A471" s="9" t="s">
        <v>222</v>
      </c>
      <c r="B471" s="7"/>
      <c r="C471" s="7"/>
      <c r="D471" s="124">
        <f t="shared" si="7"/>
        <v>0</v>
      </c>
    </row>
    <row r="472" spans="1:4" ht="18" hidden="1" x14ac:dyDescent="0.3">
      <c r="A472" s="16" t="s">
        <v>223</v>
      </c>
      <c r="B472" s="7"/>
      <c r="C472" s="7"/>
      <c r="D472" s="124">
        <f t="shared" si="7"/>
        <v>0</v>
      </c>
    </row>
    <row r="473" spans="1:4" ht="18" hidden="1" x14ac:dyDescent="0.3">
      <c r="A473" s="16" t="s">
        <v>224</v>
      </c>
      <c r="B473" s="7"/>
      <c r="C473" s="7"/>
      <c r="D473" s="124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124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124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124">
        <f t="shared" si="7"/>
        <v>0</v>
      </c>
    </row>
    <row r="477" spans="1:4" ht="18" hidden="1" x14ac:dyDescent="0.3">
      <c r="A477" s="9" t="s">
        <v>284</v>
      </c>
      <c r="B477" s="7"/>
      <c r="C477" s="7"/>
      <c r="D477" s="124">
        <f t="shared" si="7"/>
        <v>0</v>
      </c>
    </row>
    <row r="478" spans="1:4" ht="18" hidden="1" x14ac:dyDescent="0.3">
      <c r="A478" s="13" t="s">
        <v>285</v>
      </c>
      <c r="B478" s="7"/>
      <c r="C478" s="7"/>
      <c r="D478" s="124">
        <f t="shared" si="7"/>
        <v>0</v>
      </c>
    </row>
    <row r="479" spans="1:4" ht="18" hidden="1" x14ac:dyDescent="0.3">
      <c r="A479" s="12" t="s">
        <v>295</v>
      </c>
      <c r="B479" s="7"/>
      <c r="C479" s="7"/>
      <c r="D479" s="124">
        <f t="shared" si="7"/>
        <v>0</v>
      </c>
    </row>
    <row r="480" spans="1:4" ht="18" x14ac:dyDescent="0.3">
      <c r="A480" s="9" t="s">
        <v>199</v>
      </c>
      <c r="B480" s="7">
        <v>850</v>
      </c>
      <c r="C480" s="7">
        <v>7000</v>
      </c>
      <c r="D480" s="124">
        <f t="shared" si="7"/>
        <v>5950000</v>
      </c>
    </row>
    <row r="481" spans="1:4" ht="18" hidden="1" x14ac:dyDescent="0.3">
      <c r="A481" s="34" t="s">
        <v>200</v>
      </c>
      <c r="B481" s="7"/>
      <c r="C481" s="7"/>
      <c r="D481" s="124">
        <f t="shared" si="7"/>
        <v>0</v>
      </c>
    </row>
    <row r="482" spans="1:4" ht="18" hidden="1" x14ac:dyDescent="0.3">
      <c r="A482" s="34" t="s">
        <v>201</v>
      </c>
      <c r="B482" s="7"/>
      <c r="C482" s="7"/>
      <c r="D482" s="124">
        <f t="shared" si="7"/>
        <v>0</v>
      </c>
    </row>
    <row r="483" spans="1:4" ht="18" hidden="1" x14ac:dyDescent="0.3">
      <c r="A483" s="9" t="s">
        <v>35</v>
      </c>
      <c r="B483" s="7"/>
      <c r="C483" s="7"/>
      <c r="D483" s="124">
        <f t="shared" si="7"/>
        <v>0</v>
      </c>
    </row>
    <row r="484" spans="1:4" ht="18" hidden="1" x14ac:dyDescent="0.3">
      <c r="A484" s="9" t="s">
        <v>270</v>
      </c>
      <c r="B484" s="7"/>
      <c r="C484" s="7"/>
      <c r="D484" s="124">
        <f t="shared" si="7"/>
        <v>0</v>
      </c>
    </row>
    <row r="485" spans="1:4" ht="18" hidden="1" x14ac:dyDescent="0.3">
      <c r="A485" s="9" t="s">
        <v>47</v>
      </c>
      <c r="B485" s="7"/>
      <c r="C485" s="7"/>
      <c r="D485" s="124">
        <f t="shared" si="7"/>
        <v>0</v>
      </c>
    </row>
    <row r="486" spans="1:4" ht="18" hidden="1" x14ac:dyDescent="0.3">
      <c r="A486" s="16" t="s">
        <v>48</v>
      </c>
      <c r="B486" s="7"/>
      <c r="C486" s="7"/>
      <c r="D486" s="124">
        <f t="shared" si="7"/>
        <v>0</v>
      </c>
    </row>
    <row r="487" spans="1:4" ht="18" hidden="1" x14ac:dyDescent="0.3">
      <c r="A487" s="16" t="s">
        <v>49</v>
      </c>
      <c r="B487" s="7"/>
      <c r="C487" s="7"/>
      <c r="D487" s="124">
        <f t="shared" si="7"/>
        <v>0</v>
      </c>
    </row>
    <row r="488" spans="1:4" ht="18" hidden="1" x14ac:dyDescent="0.3">
      <c r="A488" s="16" t="s">
        <v>50</v>
      </c>
      <c r="B488" s="7"/>
      <c r="C488" s="7"/>
      <c r="D488" s="124">
        <f t="shared" si="7"/>
        <v>0</v>
      </c>
    </row>
    <row r="489" spans="1:4" ht="18" hidden="1" x14ac:dyDescent="0.3">
      <c r="A489" s="9" t="s">
        <v>51</v>
      </c>
      <c r="B489" s="7"/>
      <c r="C489" s="7"/>
      <c r="D489" s="124">
        <f t="shared" si="7"/>
        <v>0</v>
      </c>
    </row>
    <row r="490" spans="1:4" ht="18" hidden="1" x14ac:dyDescent="0.3">
      <c r="A490" s="11" t="s">
        <v>52</v>
      </c>
      <c r="B490" s="7"/>
      <c r="C490" s="7"/>
      <c r="D490" s="124">
        <f t="shared" si="7"/>
        <v>0</v>
      </c>
    </row>
    <row r="491" spans="1:4" ht="18" hidden="1" x14ac:dyDescent="0.3">
      <c r="A491" s="9" t="s">
        <v>53</v>
      </c>
      <c r="B491" s="7"/>
      <c r="C491" s="7"/>
      <c r="D491" s="124">
        <f t="shared" si="7"/>
        <v>0</v>
      </c>
    </row>
    <row r="492" spans="1:4" ht="18" hidden="1" x14ac:dyDescent="0.3">
      <c r="A492" s="9" t="s">
        <v>54</v>
      </c>
      <c r="B492" s="7"/>
      <c r="C492" s="7"/>
      <c r="D492" s="124">
        <f t="shared" si="7"/>
        <v>0</v>
      </c>
    </row>
    <row r="493" spans="1:4" ht="18" hidden="1" x14ac:dyDescent="0.3">
      <c r="A493" s="17" t="s">
        <v>58</v>
      </c>
      <c r="B493" s="7"/>
      <c r="C493" s="7"/>
      <c r="D493" s="124">
        <f t="shared" si="7"/>
        <v>0</v>
      </c>
    </row>
    <row r="494" spans="1:4" ht="18" hidden="1" x14ac:dyDescent="0.3">
      <c r="A494" s="9" t="s">
        <v>59</v>
      </c>
      <c r="B494" s="7"/>
      <c r="C494" s="7"/>
      <c r="D494" s="124">
        <f t="shared" si="7"/>
        <v>0</v>
      </c>
    </row>
    <row r="495" spans="1:4" ht="18" hidden="1" x14ac:dyDescent="0.3">
      <c r="A495" s="19" t="s">
        <v>60</v>
      </c>
      <c r="B495" s="7"/>
      <c r="C495" s="7"/>
      <c r="D495" s="124">
        <f t="shared" si="7"/>
        <v>0</v>
      </c>
    </row>
    <row r="496" spans="1:4" ht="18" hidden="1" x14ac:dyDescent="0.3">
      <c r="A496" s="9" t="s">
        <v>146</v>
      </c>
      <c r="B496" s="7"/>
      <c r="C496" s="7"/>
      <c r="D496" s="124">
        <f t="shared" si="7"/>
        <v>0</v>
      </c>
    </row>
    <row r="497" spans="1:4" ht="18" hidden="1" x14ac:dyDescent="0.3">
      <c r="A497" s="9" t="s">
        <v>147</v>
      </c>
      <c r="B497" s="7"/>
      <c r="C497" s="7"/>
      <c r="D497" s="124">
        <f t="shared" si="7"/>
        <v>0</v>
      </c>
    </row>
    <row r="498" spans="1:4" ht="18" hidden="1" x14ac:dyDescent="0.3">
      <c r="A498" s="9" t="s">
        <v>148</v>
      </c>
      <c r="B498" s="7"/>
      <c r="C498" s="7"/>
      <c r="D498" s="124">
        <f t="shared" si="7"/>
        <v>0</v>
      </c>
    </row>
    <row r="499" spans="1:4" ht="18" hidden="1" x14ac:dyDescent="0.3">
      <c r="A499" s="9" t="s">
        <v>149</v>
      </c>
      <c r="B499" s="7"/>
      <c r="C499" s="7"/>
      <c r="D499" s="124">
        <f t="shared" si="7"/>
        <v>0</v>
      </c>
    </row>
    <row r="500" spans="1:4" ht="18" hidden="1" x14ac:dyDescent="0.3">
      <c r="A500" s="9" t="s">
        <v>150</v>
      </c>
      <c r="B500" s="7"/>
      <c r="C500" s="7"/>
      <c r="D500" s="124">
        <f t="shared" si="7"/>
        <v>0</v>
      </c>
    </row>
    <row r="501" spans="1:4" ht="18" hidden="1" x14ac:dyDescent="0.3">
      <c r="A501" s="16" t="s">
        <v>151</v>
      </c>
      <c r="B501" s="7"/>
      <c r="C501" s="7"/>
      <c r="D501" s="124">
        <f t="shared" si="7"/>
        <v>0</v>
      </c>
    </row>
    <row r="502" spans="1:4" ht="18" x14ac:dyDescent="0.3">
      <c r="A502" s="9" t="s">
        <v>71</v>
      </c>
      <c r="B502" s="7">
        <v>21</v>
      </c>
      <c r="C502" s="7">
        <v>13000</v>
      </c>
      <c r="D502" s="124">
        <f t="shared" si="7"/>
        <v>273000</v>
      </c>
    </row>
    <row r="503" spans="1:4" ht="18" hidden="1" x14ac:dyDescent="0.3">
      <c r="A503" s="13" t="s">
        <v>72</v>
      </c>
      <c r="B503" s="7"/>
      <c r="C503" s="7"/>
      <c r="D503" s="124">
        <f t="shared" si="7"/>
        <v>0</v>
      </c>
    </row>
    <row r="504" spans="1:4" ht="18" hidden="1" x14ac:dyDescent="0.3">
      <c r="A504" s="9" t="s">
        <v>73</v>
      </c>
      <c r="B504" s="7"/>
      <c r="C504" s="7"/>
      <c r="D504" s="124">
        <f t="shared" si="7"/>
        <v>0</v>
      </c>
    </row>
    <row r="505" spans="1:4" ht="18" hidden="1" x14ac:dyDescent="0.3">
      <c r="A505" s="9" t="s">
        <v>74</v>
      </c>
      <c r="B505" s="7"/>
      <c r="C505" s="7"/>
      <c r="D505" s="124">
        <f t="shared" si="7"/>
        <v>0</v>
      </c>
    </row>
    <row r="506" spans="1:4" ht="18" hidden="1" x14ac:dyDescent="0.3">
      <c r="A506" s="9" t="s">
        <v>75</v>
      </c>
      <c r="B506" s="7"/>
      <c r="C506" s="7"/>
      <c r="D506" s="124">
        <f t="shared" si="7"/>
        <v>0</v>
      </c>
    </row>
    <row r="507" spans="1:4" ht="18" hidden="1" x14ac:dyDescent="0.3">
      <c r="A507" s="13" t="s">
        <v>89</v>
      </c>
      <c r="B507" s="7"/>
      <c r="C507" s="7"/>
      <c r="D507" s="124">
        <f t="shared" si="7"/>
        <v>0</v>
      </c>
    </row>
    <row r="508" spans="1:4" ht="18" hidden="1" x14ac:dyDescent="0.3">
      <c r="A508" s="9" t="s">
        <v>297</v>
      </c>
      <c r="B508" s="7"/>
      <c r="C508" s="7"/>
      <c r="D508" s="124">
        <f t="shared" si="7"/>
        <v>0</v>
      </c>
    </row>
    <row r="509" spans="1:4" ht="18" hidden="1" x14ac:dyDescent="0.3">
      <c r="A509" s="12" t="s">
        <v>311</v>
      </c>
      <c r="B509" s="7"/>
      <c r="C509" s="7"/>
      <c r="D509" s="124">
        <f t="shared" si="7"/>
        <v>0</v>
      </c>
    </row>
    <row r="510" spans="1:4" ht="18" hidden="1" x14ac:dyDescent="0.3">
      <c r="A510" s="9" t="s">
        <v>314</v>
      </c>
      <c r="B510" s="7"/>
      <c r="C510" s="7"/>
      <c r="D510" s="124">
        <f t="shared" si="7"/>
        <v>0</v>
      </c>
    </row>
    <row r="511" spans="1:4" ht="18" hidden="1" x14ac:dyDescent="0.3">
      <c r="A511" s="21" t="s">
        <v>86</v>
      </c>
      <c r="B511" s="7"/>
      <c r="C511" s="7"/>
      <c r="D511" s="124">
        <f t="shared" si="7"/>
        <v>0</v>
      </c>
    </row>
    <row r="512" spans="1:4" ht="18" hidden="1" x14ac:dyDescent="0.3">
      <c r="A512" s="21" t="s">
        <v>87</v>
      </c>
      <c r="B512" s="7"/>
      <c r="C512" s="7"/>
      <c r="D512" s="124">
        <f t="shared" si="7"/>
        <v>0</v>
      </c>
    </row>
    <row r="513" spans="1:4" ht="18" hidden="1" x14ac:dyDescent="0.3">
      <c r="A513" s="11" t="s">
        <v>88</v>
      </c>
      <c r="B513" s="7"/>
      <c r="C513" s="7"/>
      <c r="D513" s="124">
        <f t="shared" si="7"/>
        <v>0</v>
      </c>
    </row>
    <row r="514" spans="1:4" ht="18" hidden="1" x14ac:dyDescent="0.3">
      <c r="A514" s="12" t="s">
        <v>175</v>
      </c>
      <c r="B514" s="7"/>
      <c r="C514" s="7"/>
      <c r="D514" s="124">
        <f t="shared" si="7"/>
        <v>0</v>
      </c>
    </row>
    <row r="515" spans="1:4" ht="18" hidden="1" x14ac:dyDescent="0.3">
      <c r="A515" s="12" t="s">
        <v>176</v>
      </c>
      <c r="B515" s="7"/>
      <c r="C515" s="7"/>
      <c r="D515" s="124">
        <f t="shared" si="7"/>
        <v>0</v>
      </c>
    </row>
    <row r="516" spans="1:4" ht="18" x14ac:dyDescent="0.3">
      <c r="A516" s="260" t="s">
        <v>177</v>
      </c>
      <c r="B516" s="261">
        <f>460+340+200+300</f>
        <v>1300</v>
      </c>
      <c r="C516" s="261">
        <v>7700</v>
      </c>
      <c r="D516" s="262">
        <f t="shared" ref="D516:D579" si="8">B516*C516</f>
        <v>10010000</v>
      </c>
    </row>
    <row r="517" spans="1:4" ht="18" hidden="1" x14ac:dyDescent="0.3">
      <c r="A517" s="9" t="s">
        <v>178</v>
      </c>
      <c r="B517" s="7"/>
      <c r="C517" s="7"/>
      <c r="D517" s="124">
        <f t="shared" si="8"/>
        <v>0</v>
      </c>
    </row>
    <row r="518" spans="1:4" ht="18" hidden="1" x14ac:dyDescent="0.3">
      <c r="A518" s="12" t="s">
        <v>179</v>
      </c>
      <c r="B518" s="7"/>
      <c r="C518" s="7"/>
      <c r="D518" s="124">
        <f t="shared" si="8"/>
        <v>0</v>
      </c>
    </row>
    <row r="519" spans="1:4" ht="18" hidden="1" x14ac:dyDescent="0.3">
      <c r="A519" s="12" t="s">
        <v>180</v>
      </c>
      <c r="B519" s="7"/>
      <c r="C519" s="7"/>
      <c r="D519" s="124">
        <f t="shared" si="8"/>
        <v>0</v>
      </c>
    </row>
    <row r="520" spans="1:4" ht="18" hidden="1" x14ac:dyDescent="0.3">
      <c r="A520" s="12" t="s">
        <v>181</v>
      </c>
      <c r="B520" s="7"/>
      <c r="C520" s="7"/>
      <c r="D520" s="124">
        <f t="shared" si="8"/>
        <v>0</v>
      </c>
    </row>
    <row r="521" spans="1:4" ht="18" hidden="1" x14ac:dyDescent="0.3">
      <c r="A521" s="9" t="s">
        <v>182</v>
      </c>
      <c r="B521" s="7"/>
      <c r="C521" s="7"/>
      <c r="D521" s="124">
        <f t="shared" si="8"/>
        <v>0</v>
      </c>
    </row>
    <row r="522" spans="1:4" ht="18" hidden="1" x14ac:dyDescent="0.3">
      <c r="A522" s="9" t="s">
        <v>206</v>
      </c>
      <c r="B522" s="7"/>
      <c r="C522" s="7"/>
      <c r="D522" s="124">
        <f t="shared" si="8"/>
        <v>0</v>
      </c>
    </row>
    <row r="523" spans="1:4" ht="18" hidden="1" x14ac:dyDescent="0.3">
      <c r="A523" s="9" t="s">
        <v>207</v>
      </c>
      <c r="B523" s="7"/>
      <c r="C523" s="7"/>
      <c r="D523" s="124">
        <f t="shared" si="8"/>
        <v>0</v>
      </c>
    </row>
    <row r="524" spans="1:4" ht="18" hidden="1" x14ac:dyDescent="0.3">
      <c r="A524" s="9" t="s">
        <v>208</v>
      </c>
      <c r="B524" s="7"/>
      <c r="C524" s="7"/>
      <c r="D524" s="124">
        <f t="shared" si="8"/>
        <v>0</v>
      </c>
    </row>
    <row r="525" spans="1:4" ht="18" hidden="1" x14ac:dyDescent="0.3">
      <c r="A525" s="9" t="s">
        <v>209</v>
      </c>
      <c r="B525" s="7"/>
      <c r="C525" s="7"/>
      <c r="D525" s="124">
        <f t="shared" si="8"/>
        <v>0</v>
      </c>
    </row>
    <row r="526" spans="1:4" ht="18" hidden="1" x14ac:dyDescent="0.3">
      <c r="A526" s="9" t="s">
        <v>101</v>
      </c>
      <c r="B526" s="7"/>
      <c r="C526" s="7"/>
      <c r="D526" s="124">
        <f t="shared" si="8"/>
        <v>0</v>
      </c>
    </row>
    <row r="527" spans="1:4" ht="18" hidden="1" x14ac:dyDescent="0.3">
      <c r="A527" s="9" t="s">
        <v>102</v>
      </c>
      <c r="B527" s="7"/>
      <c r="C527" s="7"/>
      <c r="D527" s="124">
        <f t="shared" si="8"/>
        <v>0</v>
      </c>
    </row>
    <row r="528" spans="1:4" ht="18" x14ac:dyDescent="0.3">
      <c r="A528" s="9" t="s">
        <v>84</v>
      </c>
      <c r="B528" s="7">
        <f>25+35</f>
        <v>60</v>
      </c>
      <c r="C528" s="7">
        <v>5000</v>
      </c>
      <c r="D528" s="124">
        <f t="shared" si="8"/>
        <v>300000</v>
      </c>
    </row>
    <row r="529" spans="1:4" ht="18" hidden="1" x14ac:dyDescent="0.3">
      <c r="A529" s="21" t="s">
        <v>85</v>
      </c>
      <c r="B529" s="7"/>
      <c r="C529" s="7"/>
      <c r="D529" s="124">
        <f t="shared" si="8"/>
        <v>0</v>
      </c>
    </row>
    <row r="530" spans="1:4" ht="18" x14ac:dyDescent="0.3">
      <c r="A530" s="5" t="s">
        <v>5</v>
      </c>
      <c r="B530" s="7">
        <f>80+12+80+190+36</f>
        <v>398</v>
      </c>
      <c r="C530" s="7">
        <v>7000</v>
      </c>
      <c r="D530" s="124">
        <f t="shared" si="8"/>
        <v>2786000</v>
      </c>
    </row>
    <row r="531" spans="1:4" ht="18" hidden="1" x14ac:dyDescent="0.3">
      <c r="A531" s="9" t="s">
        <v>6</v>
      </c>
      <c r="B531" s="7"/>
      <c r="C531" s="7"/>
      <c r="D531" s="124">
        <f t="shared" si="8"/>
        <v>0</v>
      </c>
    </row>
    <row r="532" spans="1:4" ht="18" hidden="1" x14ac:dyDescent="0.3">
      <c r="A532" s="5" t="s">
        <v>9</v>
      </c>
      <c r="B532" s="7"/>
      <c r="C532" s="7"/>
      <c r="D532" s="124">
        <f t="shared" si="8"/>
        <v>0</v>
      </c>
    </row>
    <row r="533" spans="1:4" ht="18" x14ac:dyDescent="0.3">
      <c r="A533" s="9" t="s">
        <v>161</v>
      </c>
      <c r="B533" s="7">
        <v>178</v>
      </c>
      <c r="C533" s="7">
        <v>7000</v>
      </c>
      <c r="D533" s="124">
        <f t="shared" si="8"/>
        <v>1246000</v>
      </c>
    </row>
    <row r="534" spans="1:4" ht="18" hidden="1" x14ac:dyDescent="0.3">
      <c r="A534" s="12" t="s">
        <v>162</v>
      </c>
      <c r="B534" s="7"/>
      <c r="C534" s="7"/>
      <c r="D534" s="124">
        <f t="shared" si="8"/>
        <v>0</v>
      </c>
    </row>
    <row r="535" spans="1:4" ht="18" hidden="1" x14ac:dyDescent="0.3">
      <c r="A535" s="9" t="s">
        <v>163</v>
      </c>
      <c r="B535" s="7"/>
      <c r="C535" s="7"/>
      <c r="D535" s="124">
        <f t="shared" si="8"/>
        <v>0</v>
      </c>
    </row>
    <row r="536" spans="1:4" ht="18" hidden="1" x14ac:dyDescent="0.3">
      <c r="A536" s="9" t="s">
        <v>164</v>
      </c>
      <c r="B536" s="7"/>
      <c r="C536" s="7"/>
      <c r="D536" s="124">
        <f t="shared" si="8"/>
        <v>0</v>
      </c>
    </row>
    <row r="537" spans="1:4" ht="18" hidden="1" x14ac:dyDescent="0.3">
      <c r="A537" s="9" t="s">
        <v>165</v>
      </c>
      <c r="B537" s="7"/>
      <c r="C537" s="7"/>
      <c r="D537" s="124">
        <f t="shared" si="8"/>
        <v>0</v>
      </c>
    </row>
    <row r="538" spans="1:4" ht="18" hidden="1" x14ac:dyDescent="0.3">
      <c r="A538" s="19" t="s">
        <v>166</v>
      </c>
      <c r="B538" s="7"/>
      <c r="C538" s="7"/>
      <c r="D538" s="124">
        <f t="shared" si="8"/>
        <v>0</v>
      </c>
    </row>
    <row r="539" spans="1:4" ht="18" hidden="1" x14ac:dyDescent="0.3">
      <c r="A539" s="12" t="s">
        <v>226</v>
      </c>
      <c r="B539" s="7"/>
      <c r="C539" s="7"/>
      <c r="D539" s="124">
        <f t="shared" si="8"/>
        <v>0</v>
      </c>
    </row>
    <row r="540" spans="1:4" ht="18" hidden="1" x14ac:dyDescent="0.3">
      <c r="A540" s="12" t="s">
        <v>14</v>
      </c>
      <c r="B540" s="7"/>
      <c r="C540" s="7"/>
      <c r="D540" s="124">
        <f t="shared" si="8"/>
        <v>0</v>
      </c>
    </row>
    <row r="541" spans="1:4" ht="18" hidden="1" x14ac:dyDescent="0.3">
      <c r="A541" s="11" t="s">
        <v>90</v>
      </c>
      <c r="B541" s="7"/>
      <c r="C541" s="7"/>
      <c r="D541" s="124">
        <f t="shared" si="8"/>
        <v>0</v>
      </c>
    </row>
    <row r="542" spans="1:4" ht="18" hidden="1" x14ac:dyDescent="0.3">
      <c r="A542" s="11" t="s">
        <v>93</v>
      </c>
      <c r="B542" s="7"/>
      <c r="C542" s="7"/>
      <c r="D542" s="124">
        <f t="shared" si="8"/>
        <v>0</v>
      </c>
    </row>
    <row r="543" spans="1:4" ht="18" hidden="1" x14ac:dyDescent="0.3">
      <c r="A543" s="11" t="s">
        <v>94</v>
      </c>
      <c r="B543" s="7"/>
      <c r="C543" s="7"/>
      <c r="D543" s="124">
        <f t="shared" si="8"/>
        <v>0</v>
      </c>
    </row>
    <row r="544" spans="1:4" ht="18" hidden="1" x14ac:dyDescent="0.3">
      <c r="A544" s="11" t="s">
        <v>98</v>
      </c>
      <c r="B544" s="7"/>
      <c r="C544" s="7"/>
      <c r="D544" s="124">
        <f t="shared" si="8"/>
        <v>0</v>
      </c>
    </row>
    <row r="545" spans="1:4" ht="18" hidden="1" x14ac:dyDescent="0.3">
      <c r="A545" s="9" t="s">
        <v>109</v>
      </c>
      <c r="B545" s="7"/>
      <c r="C545" s="7"/>
      <c r="D545" s="124">
        <f t="shared" si="8"/>
        <v>0</v>
      </c>
    </row>
    <row r="546" spans="1:4" ht="18" hidden="1" x14ac:dyDescent="0.3">
      <c r="A546" s="9" t="s">
        <v>110</v>
      </c>
      <c r="B546" s="7"/>
      <c r="C546" s="7"/>
      <c r="D546" s="124">
        <f t="shared" si="8"/>
        <v>0</v>
      </c>
    </row>
    <row r="547" spans="1:4" ht="18" hidden="1" x14ac:dyDescent="0.3">
      <c r="A547" s="9" t="s">
        <v>111</v>
      </c>
      <c r="B547" s="7"/>
      <c r="C547" s="7"/>
      <c r="D547" s="124">
        <f t="shared" si="8"/>
        <v>0</v>
      </c>
    </row>
    <row r="548" spans="1:4" ht="18" hidden="1" x14ac:dyDescent="0.3">
      <c r="A548" s="9" t="s">
        <v>112</v>
      </c>
      <c r="B548" s="7"/>
      <c r="C548" s="7"/>
      <c r="D548" s="124">
        <f t="shared" si="8"/>
        <v>0</v>
      </c>
    </row>
    <row r="549" spans="1:4" ht="18" hidden="1" x14ac:dyDescent="0.3">
      <c r="A549" s="12" t="s">
        <v>131</v>
      </c>
      <c r="B549" s="7"/>
      <c r="C549" s="7"/>
      <c r="D549" s="124">
        <f t="shared" si="8"/>
        <v>0</v>
      </c>
    </row>
    <row r="550" spans="1:4" ht="18" hidden="1" x14ac:dyDescent="0.3">
      <c r="A550" s="12" t="s">
        <v>132</v>
      </c>
      <c r="B550" s="7"/>
      <c r="C550" s="7"/>
      <c r="D550" s="124">
        <f t="shared" si="8"/>
        <v>0</v>
      </c>
    </row>
    <row r="551" spans="1:4" ht="18" hidden="1" x14ac:dyDescent="0.3">
      <c r="A551" s="9" t="s">
        <v>133</v>
      </c>
      <c r="B551" s="7"/>
      <c r="C551" s="7"/>
      <c r="D551" s="124">
        <f t="shared" si="8"/>
        <v>0</v>
      </c>
    </row>
    <row r="552" spans="1:4" ht="18" hidden="1" x14ac:dyDescent="0.3">
      <c r="A552" s="9" t="s">
        <v>134</v>
      </c>
      <c r="B552" s="7"/>
      <c r="C552" s="7"/>
      <c r="D552" s="124">
        <f t="shared" si="8"/>
        <v>0</v>
      </c>
    </row>
    <row r="553" spans="1:4" ht="18" hidden="1" x14ac:dyDescent="0.3">
      <c r="A553" s="9" t="s">
        <v>202</v>
      </c>
      <c r="B553" s="7"/>
      <c r="C553" s="7"/>
      <c r="D553" s="124">
        <f t="shared" si="8"/>
        <v>0</v>
      </c>
    </row>
    <row r="554" spans="1:4" ht="18" hidden="1" x14ac:dyDescent="0.3">
      <c r="A554" s="11" t="s">
        <v>203</v>
      </c>
      <c r="B554" s="7"/>
      <c r="C554" s="7"/>
      <c r="D554" s="124">
        <f t="shared" si="8"/>
        <v>0</v>
      </c>
    </row>
    <row r="555" spans="1:4" ht="18" hidden="1" x14ac:dyDescent="0.3">
      <c r="A555" s="9" t="s">
        <v>204</v>
      </c>
      <c r="B555" s="7"/>
      <c r="C555" s="7"/>
      <c r="D555" s="124">
        <f t="shared" si="8"/>
        <v>0</v>
      </c>
    </row>
    <row r="556" spans="1:4" ht="18" hidden="1" x14ac:dyDescent="0.3">
      <c r="A556" s="11" t="s">
        <v>205</v>
      </c>
      <c r="B556" s="7"/>
      <c r="C556" s="7"/>
      <c r="D556" s="124">
        <f t="shared" si="8"/>
        <v>0</v>
      </c>
    </row>
    <row r="557" spans="1:4" ht="18" hidden="1" x14ac:dyDescent="0.3">
      <c r="A557" s="9" t="s">
        <v>240</v>
      </c>
      <c r="B557" s="7"/>
      <c r="C557" s="7"/>
      <c r="D557" s="124">
        <f t="shared" si="8"/>
        <v>0</v>
      </c>
    </row>
    <row r="558" spans="1:4" ht="18" hidden="1" x14ac:dyDescent="0.3">
      <c r="A558" s="9" t="s">
        <v>259</v>
      </c>
      <c r="B558" s="7"/>
      <c r="C558" s="7"/>
      <c r="D558" s="124">
        <f t="shared" si="8"/>
        <v>0</v>
      </c>
    </row>
    <row r="559" spans="1:4" ht="18" hidden="1" x14ac:dyDescent="0.3">
      <c r="A559" s="9" t="s">
        <v>264</v>
      </c>
      <c r="B559" s="7"/>
      <c r="C559" s="7"/>
      <c r="D559" s="124">
        <f t="shared" si="8"/>
        <v>0</v>
      </c>
    </row>
    <row r="560" spans="1:4" ht="18" hidden="1" x14ac:dyDescent="0.3">
      <c r="A560" s="9" t="s">
        <v>289</v>
      </c>
      <c r="B560" s="7"/>
      <c r="C560" s="7"/>
      <c r="D560" s="124">
        <f t="shared" si="8"/>
        <v>0</v>
      </c>
    </row>
    <row r="561" spans="1:4" ht="18" hidden="1" x14ac:dyDescent="0.3">
      <c r="A561" s="16" t="s">
        <v>290</v>
      </c>
      <c r="B561" s="7"/>
      <c r="C561" s="7"/>
      <c r="D561" s="124">
        <f t="shared" si="8"/>
        <v>0</v>
      </c>
    </row>
    <row r="562" spans="1:4" ht="18" hidden="1" x14ac:dyDescent="0.3">
      <c r="A562" s="12" t="s">
        <v>291</v>
      </c>
      <c r="B562" s="7"/>
      <c r="C562" s="7"/>
      <c r="D562" s="124">
        <f t="shared" si="8"/>
        <v>0</v>
      </c>
    </row>
    <row r="563" spans="1:4" ht="18" hidden="1" x14ac:dyDescent="0.3">
      <c r="A563" s="11" t="s">
        <v>10</v>
      </c>
      <c r="B563" s="7"/>
      <c r="C563" s="7"/>
      <c r="D563" s="124">
        <f t="shared" si="8"/>
        <v>0</v>
      </c>
    </row>
    <row r="564" spans="1:4" ht="18" hidden="1" x14ac:dyDescent="0.3">
      <c r="A564" s="9" t="s">
        <v>30</v>
      </c>
      <c r="B564" s="7"/>
      <c r="C564" s="7"/>
      <c r="D564" s="124">
        <f t="shared" si="8"/>
        <v>0</v>
      </c>
    </row>
    <row r="565" spans="1:4" ht="18" hidden="1" x14ac:dyDescent="0.3">
      <c r="A565" s="9" t="s">
        <v>31</v>
      </c>
      <c r="B565" s="7"/>
      <c r="C565" s="7"/>
      <c r="D565" s="124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124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124">
        <f t="shared" si="8"/>
        <v>0</v>
      </c>
    </row>
    <row r="568" spans="1:4" ht="18" hidden="1" x14ac:dyDescent="0.3">
      <c r="A568" s="16" t="s">
        <v>247</v>
      </c>
      <c r="B568" s="7"/>
      <c r="C568" s="7"/>
      <c r="D568" s="124">
        <f t="shared" si="8"/>
        <v>0</v>
      </c>
    </row>
    <row r="569" spans="1:4" ht="18" hidden="1" x14ac:dyDescent="0.3">
      <c r="A569" s="21" t="s">
        <v>248</v>
      </c>
      <c r="B569" s="7"/>
      <c r="C569" s="7"/>
      <c r="D569" s="124">
        <f t="shared" si="8"/>
        <v>0</v>
      </c>
    </row>
    <row r="570" spans="1:4" ht="18" hidden="1" x14ac:dyDescent="0.3">
      <c r="A570" s="21" t="s">
        <v>249</v>
      </c>
      <c r="B570" s="7"/>
      <c r="C570" s="7"/>
      <c r="D570" s="124">
        <f t="shared" si="8"/>
        <v>0</v>
      </c>
    </row>
    <row r="571" spans="1:4" ht="18" hidden="1" x14ac:dyDescent="0.3">
      <c r="A571" s="11" t="s">
        <v>260</v>
      </c>
      <c r="B571" s="7"/>
      <c r="C571" s="7"/>
      <c r="D571" s="124">
        <f t="shared" si="8"/>
        <v>0</v>
      </c>
    </row>
    <row r="572" spans="1:4" ht="18" hidden="1" x14ac:dyDescent="0.3">
      <c r="A572" s="11" t="s">
        <v>261</v>
      </c>
      <c r="B572" s="7"/>
      <c r="C572" s="7"/>
      <c r="D572" s="124">
        <f t="shared" si="8"/>
        <v>0</v>
      </c>
    </row>
    <row r="573" spans="1:4" ht="18" hidden="1" x14ac:dyDescent="0.3">
      <c r="A573" s="9" t="s">
        <v>262</v>
      </c>
      <c r="B573" s="7"/>
      <c r="C573" s="7"/>
      <c r="D573" s="124">
        <f t="shared" si="8"/>
        <v>0</v>
      </c>
    </row>
    <row r="574" spans="1:4" ht="18" hidden="1" x14ac:dyDescent="0.3">
      <c r="A574" s="9" t="s">
        <v>263</v>
      </c>
      <c r="B574" s="7"/>
      <c r="C574" s="7"/>
      <c r="D574" s="124">
        <f t="shared" si="8"/>
        <v>0</v>
      </c>
    </row>
    <row r="575" spans="1:4" ht="18" hidden="1" x14ac:dyDescent="0.3">
      <c r="A575" s="9" t="s">
        <v>266</v>
      </c>
      <c r="B575" s="7"/>
      <c r="C575" s="7"/>
      <c r="D575" s="124">
        <f t="shared" si="8"/>
        <v>0</v>
      </c>
    </row>
    <row r="576" spans="1:4" ht="18" hidden="1" x14ac:dyDescent="0.3">
      <c r="A576" s="16" t="s">
        <v>275</v>
      </c>
      <c r="B576" s="7"/>
      <c r="C576" s="7"/>
      <c r="D576" s="124">
        <f t="shared" si="8"/>
        <v>0</v>
      </c>
    </row>
    <row r="577" spans="1:4" ht="18" hidden="1" x14ac:dyDescent="0.3">
      <c r="A577" s="12" t="s">
        <v>172</v>
      </c>
      <c r="B577" s="7"/>
      <c r="C577" s="7"/>
      <c r="D577" s="124">
        <f t="shared" si="8"/>
        <v>0</v>
      </c>
    </row>
    <row r="578" spans="1:4" ht="18" hidden="1" x14ac:dyDescent="0.3">
      <c r="A578" s="9" t="s">
        <v>173</v>
      </c>
      <c r="B578" s="7"/>
      <c r="C578" s="7"/>
      <c r="D578" s="124">
        <f t="shared" si="8"/>
        <v>0</v>
      </c>
    </row>
    <row r="579" spans="1:4" ht="18" hidden="1" x14ac:dyDescent="0.3">
      <c r="A579" s="9" t="s">
        <v>174</v>
      </c>
      <c r="B579" s="7"/>
      <c r="C579" s="7"/>
      <c r="D579" s="124">
        <f t="shared" si="8"/>
        <v>0</v>
      </c>
    </row>
    <row r="580" spans="1:4" ht="18" hidden="1" x14ac:dyDescent="0.3">
      <c r="A580" s="12" t="s">
        <v>296</v>
      </c>
      <c r="B580" s="7"/>
      <c r="C580" s="7"/>
      <c r="D580" s="124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124">
        <f t="shared" si="9"/>
        <v>0</v>
      </c>
    </row>
    <row r="582" spans="1:4" ht="18" hidden="1" x14ac:dyDescent="0.3">
      <c r="A582" s="9" t="s">
        <v>299</v>
      </c>
      <c r="B582" s="7"/>
      <c r="C582" s="7"/>
      <c r="D582" s="124">
        <f t="shared" si="9"/>
        <v>0</v>
      </c>
    </row>
    <row r="583" spans="1:4" ht="18" hidden="1" x14ac:dyDescent="0.3">
      <c r="A583" s="21" t="s">
        <v>302</v>
      </c>
      <c r="B583" s="7"/>
      <c r="C583" s="7"/>
      <c r="D583" s="124">
        <f t="shared" si="9"/>
        <v>0</v>
      </c>
    </row>
    <row r="584" spans="1:4" ht="18" hidden="1" x14ac:dyDescent="0.3">
      <c r="A584" s="9" t="s">
        <v>304</v>
      </c>
      <c r="B584" s="7"/>
      <c r="C584" s="7"/>
      <c r="D584" s="124">
        <f t="shared" si="9"/>
        <v>0</v>
      </c>
    </row>
    <row r="585" spans="1:4" ht="18" hidden="1" x14ac:dyDescent="0.3">
      <c r="A585" s="9" t="s">
        <v>305</v>
      </c>
      <c r="B585" s="7"/>
      <c r="C585" s="7"/>
      <c r="D585" s="124">
        <f t="shared" si="9"/>
        <v>0</v>
      </c>
    </row>
    <row r="586" spans="1:4" ht="18" hidden="1" x14ac:dyDescent="0.3">
      <c r="A586" s="9" t="s">
        <v>306</v>
      </c>
      <c r="B586" s="7"/>
      <c r="C586" s="7"/>
      <c r="D586" s="124">
        <f t="shared" si="9"/>
        <v>0</v>
      </c>
    </row>
    <row r="587" spans="1:4" ht="18" hidden="1" x14ac:dyDescent="0.3">
      <c r="A587" s="9" t="s">
        <v>307</v>
      </c>
      <c r="B587" s="7"/>
      <c r="C587" s="7"/>
      <c r="D587" s="124">
        <f t="shared" si="9"/>
        <v>0</v>
      </c>
    </row>
    <row r="588" spans="1:4" ht="18" hidden="1" x14ac:dyDescent="0.3">
      <c r="A588" s="21" t="s">
        <v>308</v>
      </c>
      <c r="B588" s="7"/>
      <c r="C588" s="7"/>
      <c r="D588" s="124">
        <f t="shared" si="9"/>
        <v>0</v>
      </c>
    </row>
    <row r="589" spans="1:4" ht="18" hidden="1" x14ac:dyDescent="0.3">
      <c r="A589" s="9" t="s">
        <v>309</v>
      </c>
      <c r="B589" s="7"/>
      <c r="C589" s="7"/>
      <c r="D589" s="124">
        <f t="shared" si="9"/>
        <v>0</v>
      </c>
    </row>
    <row r="590" spans="1:4" ht="18" hidden="1" x14ac:dyDescent="0.3">
      <c r="A590" s="9" t="s">
        <v>313</v>
      </c>
      <c r="B590" s="7"/>
      <c r="C590" s="7"/>
      <c r="D590" s="124">
        <f t="shared" si="9"/>
        <v>0</v>
      </c>
    </row>
    <row r="591" spans="1:4" ht="18" hidden="1" x14ac:dyDescent="0.3">
      <c r="A591" s="21" t="s">
        <v>315</v>
      </c>
      <c r="B591" s="7"/>
      <c r="C591" s="7"/>
      <c r="D591" s="124">
        <f t="shared" si="9"/>
        <v>0</v>
      </c>
    </row>
    <row r="592" spans="1:4" ht="18" hidden="1" x14ac:dyDescent="0.3">
      <c r="A592" s="21" t="s">
        <v>316</v>
      </c>
      <c r="B592" s="7"/>
      <c r="C592" s="7"/>
      <c r="D592" s="124">
        <f t="shared" si="9"/>
        <v>0</v>
      </c>
    </row>
    <row r="593" spans="1:4" ht="18" hidden="1" x14ac:dyDescent="0.3">
      <c r="A593" s="9" t="s">
        <v>317</v>
      </c>
      <c r="B593" s="7"/>
      <c r="C593" s="7"/>
      <c r="D593" s="124">
        <f t="shared" si="9"/>
        <v>0</v>
      </c>
    </row>
    <row r="594" spans="1:4" ht="18" hidden="1" x14ac:dyDescent="0.3">
      <c r="A594" s="9" t="s">
        <v>318</v>
      </c>
      <c r="B594" s="7"/>
      <c r="C594" s="7"/>
      <c r="D594" s="124">
        <f t="shared" si="9"/>
        <v>0</v>
      </c>
    </row>
    <row r="595" spans="1:4" ht="18" hidden="1" x14ac:dyDescent="0.3">
      <c r="A595" s="21" t="s">
        <v>319</v>
      </c>
      <c r="B595" s="7"/>
      <c r="C595" s="7"/>
      <c r="D595" s="124">
        <f t="shared" si="9"/>
        <v>0</v>
      </c>
    </row>
    <row r="596" spans="1:4" ht="18" hidden="1" x14ac:dyDescent="0.3">
      <c r="A596" s="9" t="s">
        <v>320</v>
      </c>
      <c r="B596" s="7"/>
      <c r="C596" s="7"/>
      <c r="D596" s="124">
        <f t="shared" si="9"/>
        <v>0</v>
      </c>
    </row>
    <row r="597" spans="1:4" ht="18" hidden="1" x14ac:dyDescent="0.3">
      <c r="A597" s="9" t="s">
        <v>321</v>
      </c>
      <c r="B597" s="7"/>
      <c r="C597" s="7"/>
      <c r="D597" s="124">
        <f t="shared" si="9"/>
        <v>0</v>
      </c>
    </row>
    <row r="598" spans="1:4" ht="18" hidden="1" x14ac:dyDescent="0.3">
      <c r="A598" s="9" t="s">
        <v>322</v>
      </c>
      <c r="B598" s="7"/>
      <c r="C598" s="7"/>
      <c r="D598" s="124">
        <f t="shared" si="9"/>
        <v>0</v>
      </c>
    </row>
    <row r="599" spans="1:4" ht="18" hidden="1" x14ac:dyDescent="0.3">
      <c r="A599" s="9" t="s">
        <v>323</v>
      </c>
      <c r="B599" s="7"/>
      <c r="C599" s="7"/>
      <c r="D599" s="124">
        <f t="shared" si="9"/>
        <v>0</v>
      </c>
    </row>
    <row r="600" spans="1:4" ht="18" hidden="1" x14ac:dyDescent="0.3">
      <c r="A600" s="9" t="s">
        <v>324</v>
      </c>
      <c r="B600" s="7"/>
      <c r="C600" s="7"/>
      <c r="D600" s="124">
        <f t="shared" si="9"/>
        <v>0</v>
      </c>
    </row>
    <row r="601" spans="1:4" ht="18" hidden="1" x14ac:dyDescent="0.3">
      <c r="A601" s="9" t="s">
        <v>325</v>
      </c>
      <c r="B601" s="7"/>
      <c r="C601" s="7"/>
      <c r="D601" s="124">
        <f t="shared" si="9"/>
        <v>0</v>
      </c>
    </row>
    <row r="602" spans="1:4" ht="18" hidden="1" x14ac:dyDescent="0.3">
      <c r="A602" s="9" t="s">
        <v>326</v>
      </c>
      <c r="B602" s="7"/>
      <c r="C602" s="7"/>
      <c r="D602" s="124">
        <f t="shared" si="9"/>
        <v>0</v>
      </c>
    </row>
    <row r="603" spans="1:4" ht="18" hidden="1" x14ac:dyDescent="0.3">
      <c r="A603" s="9" t="s">
        <v>327</v>
      </c>
      <c r="B603" s="7"/>
      <c r="C603" s="7"/>
      <c r="D603" s="124">
        <f t="shared" si="9"/>
        <v>0</v>
      </c>
    </row>
    <row r="604" spans="1:4" ht="18" hidden="1" x14ac:dyDescent="0.3">
      <c r="A604" s="9" t="s">
        <v>278</v>
      </c>
      <c r="B604" s="7"/>
      <c r="C604" s="7"/>
      <c r="D604" s="124">
        <f t="shared" si="9"/>
        <v>0</v>
      </c>
    </row>
    <row r="605" spans="1:4" ht="18" hidden="1" x14ac:dyDescent="0.3">
      <c r="A605" s="16" t="s">
        <v>279</v>
      </c>
      <c r="B605" s="7"/>
      <c r="C605" s="7"/>
      <c r="D605" s="124">
        <f t="shared" si="9"/>
        <v>0</v>
      </c>
    </row>
    <row r="606" spans="1:4" ht="18" hidden="1" x14ac:dyDescent="0.3">
      <c r="A606" s="9" t="s">
        <v>280</v>
      </c>
      <c r="B606" s="7"/>
      <c r="C606" s="7"/>
      <c r="D606" s="124">
        <f t="shared" si="9"/>
        <v>0</v>
      </c>
    </row>
    <row r="607" spans="1:4" ht="18" hidden="1" x14ac:dyDescent="0.3">
      <c r="A607" s="9" t="s">
        <v>22</v>
      </c>
      <c r="B607" s="7"/>
      <c r="C607" s="7"/>
      <c r="D607" s="124">
        <f t="shared" si="9"/>
        <v>0</v>
      </c>
    </row>
    <row r="608" spans="1:4" ht="18" hidden="1" x14ac:dyDescent="0.3">
      <c r="A608" s="9" t="s">
        <v>23</v>
      </c>
      <c r="B608" s="7"/>
      <c r="C608" s="7"/>
      <c r="D608" s="124">
        <f t="shared" si="9"/>
        <v>0</v>
      </c>
    </row>
    <row r="609" spans="1:4" ht="18" hidden="1" x14ac:dyDescent="0.3">
      <c r="A609" s="9" t="s">
        <v>24</v>
      </c>
      <c r="B609" s="7"/>
      <c r="C609" s="7"/>
      <c r="D609" s="124">
        <f t="shared" si="9"/>
        <v>0</v>
      </c>
    </row>
    <row r="610" spans="1:4" ht="18" hidden="1" x14ac:dyDescent="0.3">
      <c r="A610" s="9" t="s">
        <v>25</v>
      </c>
      <c r="B610" s="7"/>
      <c r="C610" s="7"/>
      <c r="D610" s="124">
        <f t="shared" si="9"/>
        <v>0</v>
      </c>
    </row>
    <row r="611" spans="1:4" ht="18" hidden="1" x14ac:dyDescent="0.3">
      <c r="A611" s="9" t="s">
        <v>26</v>
      </c>
      <c r="B611" s="7"/>
      <c r="C611" s="7"/>
      <c r="D611" s="124">
        <f t="shared" si="9"/>
        <v>0</v>
      </c>
    </row>
    <row r="612" spans="1:4" ht="18" hidden="1" x14ac:dyDescent="0.3">
      <c r="A612" s="9" t="s">
        <v>39</v>
      </c>
      <c r="B612" s="7"/>
      <c r="C612" s="7"/>
      <c r="D612" s="124">
        <f t="shared" si="9"/>
        <v>0</v>
      </c>
    </row>
    <row r="613" spans="1:4" ht="18" hidden="1" x14ac:dyDescent="0.3">
      <c r="A613" s="9" t="s">
        <v>40</v>
      </c>
      <c r="B613" s="7"/>
      <c r="C613" s="7"/>
      <c r="D613" s="124">
        <f t="shared" si="9"/>
        <v>0</v>
      </c>
    </row>
    <row r="614" spans="1:4" ht="18" hidden="1" x14ac:dyDescent="0.3">
      <c r="A614" s="13" t="s">
        <v>41</v>
      </c>
      <c r="B614" s="7"/>
      <c r="C614" s="7"/>
      <c r="D614" s="124">
        <f t="shared" si="9"/>
        <v>0</v>
      </c>
    </row>
    <row r="615" spans="1:4" ht="18" hidden="1" x14ac:dyDescent="0.3">
      <c r="A615" s="9" t="s">
        <v>44</v>
      </c>
      <c r="B615" s="7"/>
      <c r="C615" s="7"/>
      <c r="D615" s="124">
        <f t="shared" si="9"/>
        <v>0</v>
      </c>
    </row>
    <row r="616" spans="1:4" ht="18" hidden="1" x14ac:dyDescent="0.3">
      <c r="A616" s="9" t="s">
        <v>45</v>
      </c>
      <c r="B616" s="7"/>
      <c r="C616" s="7"/>
      <c r="D616" s="124">
        <f t="shared" si="9"/>
        <v>0</v>
      </c>
    </row>
    <row r="617" spans="1:4" ht="18" hidden="1" x14ac:dyDescent="0.3">
      <c r="A617" s="27" t="s">
        <v>125</v>
      </c>
      <c r="B617" s="7"/>
      <c r="C617" s="7"/>
      <c r="D617" s="124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124">
        <f t="shared" si="9"/>
        <v>0</v>
      </c>
    </row>
    <row r="619" spans="1:4" ht="18" hidden="1" x14ac:dyDescent="0.3">
      <c r="A619" s="9" t="s">
        <v>127</v>
      </c>
      <c r="B619" s="7"/>
      <c r="C619" s="7"/>
      <c r="D619" s="124">
        <f t="shared" si="9"/>
        <v>0</v>
      </c>
    </row>
    <row r="620" spans="1:4" ht="18" hidden="1" x14ac:dyDescent="0.3">
      <c r="A620" s="9" t="s">
        <v>128</v>
      </c>
      <c r="B620" s="7"/>
      <c r="C620" s="7"/>
      <c r="D620" s="124">
        <f t="shared" si="9"/>
        <v>0</v>
      </c>
    </row>
    <row r="621" spans="1:4" ht="18" x14ac:dyDescent="0.3">
      <c r="A621" s="9" t="s">
        <v>281</v>
      </c>
      <c r="B621" s="7">
        <f>38+45</f>
        <v>83</v>
      </c>
      <c r="C621" s="7">
        <v>10000</v>
      </c>
      <c r="D621" s="124">
        <f t="shared" si="9"/>
        <v>830000</v>
      </c>
    </row>
    <row r="622" spans="1:4" ht="18" hidden="1" x14ac:dyDescent="0.3">
      <c r="A622" s="16" t="s">
        <v>282</v>
      </c>
      <c r="B622" s="7"/>
      <c r="C622" s="7"/>
      <c r="D622" s="124">
        <f t="shared" si="9"/>
        <v>0</v>
      </c>
    </row>
    <row r="623" spans="1:4" ht="18" hidden="1" x14ac:dyDescent="0.3">
      <c r="A623" s="9" t="s">
        <v>16</v>
      </c>
      <c r="B623" s="7"/>
      <c r="C623" s="7"/>
      <c r="D623" s="124">
        <f t="shared" si="9"/>
        <v>0</v>
      </c>
    </row>
    <row r="624" spans="1:4" ht="18" hidden="1" x14ac:dyDescent="0.3">
      <c r="A624" s="13" t="s">
        <v>17</v>
      </c>
      <c r="B624" s="7"/>
      <c r="C624" s="7"/>
      <c r="D624" s="124">
        <f t="shared" si="9"/>
        <v>0</v>
      </c>
    </row>
    <row r="625" spans="1:4" ht="18" hidden="1" x14ac:dyDescent="0.3">
      <c r="A625" s="11" t="s">
        <v>18</v>
      </c>
      <c r="B625" s="7"/>
      <c r="C625" s="7"/>
      <c r="D625" s="124">
        <f t="shared" si="9"/>
        <v>0</v>
      </c>
    </row>
    <row r="626" spans="1:4" ht="18" hidden="1" x14ac:dyDescent="0.3">
      <c r="A626" s="9" t="s">
        <v>152</v>
      </c>
      <c r="B626" s="7"/>
      <c r="C626" s="7"/>
      <c r="D626" s="124">
        <f t="shared" si="9"/>
        <v>0</v>
      </c>
    </row>
    <row r="627" spans="1:4" ht="18" hidden="1" x14ac:dyDescent="0.3">
      <c r="A627" s="9" t="s">
        <v>153</v>
      </c>
      <c r="B627" s="7"/>
      <c r="C627" s="7"/>
      <c r="D627" s="124">
        <f t="shared" si="9"/>
        <v>0</v>
      </c>
    </row>
    <row r="628" spans="1:4" ht="18" x14ac:dyDescent="0.3">
      <c r="A628" s="9" t="s">
        <v>154</v>
      </c>
      <c r="B628" s="7">
        <v>1</v>
      </c>
      <c r="C628" s="7">
        <v>8500</v>
      </c>
      <c r="D628" s="124">
        <f t="shared" si="9"/>
        <v>8500</v>
      </c>
    </row>
    <row r="629" spans="1:4" ht="18" hidden="1" x14ac:dyDescent="0.3">
      <c r="A629" s="9" t="s">
        <v>155</v>
      </c>
      <c r="B629" s="7"/>
      <c r="C629" s="7"/>
      <c r="D629" s="124">
        <f t="shared" si="9"/>
        <v>0</v>
      </c>
    </row>
    <row r="630" spans="1:4" ht="18" hidden="1" x14ac:dyDescent="0.3">
      <c r="A630" s="10" t="s">
        <v>7</v>
      </c>
      <c r="B630" s="7"/>
      <c r="C630" s="7"/>
      <c r="D630" s="124">
        <f t="shared" si="9"/>
        <v>0</v>
      </c>
    </row>
    <row r="631" spans="1:4" ht="18" hidden="1" x14ac:dyDescent="0.3">
      <c r="A631" s="5" t="s">
        <v>8</v>
      </c>
      <c r="B631" s="7"/>
      <c r="C631" s="7"/>
      <c r="D631" s="124">
        <f t="shared" si="9"/>
        <v>0</v>
      </c>
    </row>
    <row r="632" spans="1:4" ht="18" hidden="1" x14ac:dyDescent="0.3">
      <c r="A632" s="18" t="s">
        <v>57</v>
      </c>
      <c r="B632" s="7"/>
      <c r="C632" s="7"/>
      <c r="D632" s="124">
        <f t="shared" si="9"/>
        <v>0</v>
      </c>
    </row>
    <row r="633" spans="1:4" ht="18" hidden="1" x14ac:dyDescent="0.3">
      <c r="A633" s="12" t="s">
        <v>61</v>
      </c>
      <c r="B633" s="7"/>
      <c r="C633" s="7"/>
      <c r="D633" s="124">
        <f t="shared" si="9"/>
        <v>0</v>
      </c>
    </row>
    <row r="634" spans="1:4" ht="18" hidden="1" x14ac:dyDescent="0.3">
      <c r="A634" s="11" t="s">
        <v>97</v>
      </c>
      <c r="B634" s="7"/>
      <c r="C634" s="7"/>
      <c r="D634" s="124">
        <f t="shared" si="9"/>
        <v>0</v>
      </c>
    </row>
    <row r="635" spans="1:4" ht="18" hidden="1" x14ac:dyDescent="0.3">
      <c r="A635" s="24" t="s">
        <v>104</v>
      </c>
      <c r="B635" s="7"/>
      <c r="C635" s="7"/>
      <c r="D635" s="124">
        <f t="shared" si="9"/>
        <v>0</v>
      </c>
    </row>
    <row r="636" spans="1:4" ht="18" hidden="1" x14ac:dyDescent="0.3">
      <c r="A636" s="9" t="s">
        <v>115</v>
      </c>
      <c r="B636" s="7"/>
      <c r="C636" s="7"/>
      <c r="D636" s="124">
        <f t="shared" si="9"/>
        <v>0</v>
      </c>
    </row>
    <row r="637" spans="1:4" ht="18" hidden="1" x14ac:dyDescent="0.3">
      <c r="A637" s="11" t="s">
        <v>116</v>
      </c>
      <c r="B637" s="7"/>
      <c r="C637" s="7"/>
      <c r="D637" s="124">
        <f t="shared" si="9"/>
        <v>0</v>
      </c>
    </row>
    <row r="638" spans="1:4" ht="18" hidden="1" x14ac:dyDescent="0.3">
      <c r="A638" s="11" t="s">
        <v>117</v>
      </c>
      <c r="B638" s="7"/>
      <c r="C638" s="7"/>
      <c r="D638" s="124">
        <f t="shared" si="9"/>
        <v>0</v>
      </c>
    </row>
    <row r="639" spans="1:4" ht="18" hidden="1" x14ac:dyDescent="0.3">
      <c r="A639" s="9" t="s">
        <v>137</v>
      </c>
      <c r="B639" s="7"/>
      <c r="C639" s="7"/>
      <c r="D639" s="124">
        <f t="shared" si="9"/>
        <v>0</v>
      </c>
    </row>
    <row r="640" spans="1:4" ht="18" hidden="1" x14ac:dyDescent="0.3">
      <c r="A640" s="11" t="s">
        <v>169</v>
      </c>
      <c r="B640" s="7"/>
      <c r="C640" s="7"/>
      <c r="D640" s="124">
        <f t="shared" si="9"/>
        <v>0</v>
      </c>
    </row>
    <row r="641" spans="1:4" ht="18" hidden="1" x14ac:dyDescent="0.3">
      <c r="A641" s="16" t="s">
        <v>183</v>
      </c>
      <c r="B641" s="7"/>
      <c r="C641" s="7"/>
      <c r="D641" s="124">
        <f t="shared" si="9"/>
        <v>0</v>
      </c>
    </row>
    <row r="642" spans="1:4" ht="18" hidden="1" x14ac:dyDescent="0.3">
      <c r="A642" s="16" t="s">
        <v>184</v>
      </c>
      <c r="B642" s="7"/>
      <c r="C642" s="7"/>
      <c r="D642" s="124">
        <f t="shared" si="9"/>
        <v>0</v>
      </c>
    </row>
    <row r="643" spans="1:4" ht="18" hidden="1" x14ac:dyDescent="0.3">
      <c r="A643" s="16" t="s">
        <v>185</v>
      </c>
      <c r="B643" s="7"/>
      <c r="C643" s="7"/>
      <c r="D643" s="124">
        <f t="shared" si="9"/>
        <v>0</v>
      </c>
    </row>
    <row r="644" spans="1:4" ht="18" hidden="1" x14ac:dyDescent="0.3">
      <c r="A644" s="16" t="s">
        <v>186</v>
      </c>
      <c r="B644" s="7"/>
      <c r="C644" s="7"/>
      <c r="D644" s="124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124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124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124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124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124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124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124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124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124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124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124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124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124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124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124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124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124">
        <f t="shared" si="10"/>
        <v>0</v>
      </c>
    </row>
    <row r="662" spans="1:4" ht="18" hidden="1" x14ac:dyDescent="0.3">
      <c r="A662" s="9" t="s">
        <v>292</v>
      </c>
      <c r="B662" s="7"/>
      <c r="C662" s="7"/>
      <c r="D662" s="124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124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124">
        <f t="shared" si="10"/>
        <v>0</v>
      </c>
    </row>
    <row r="665" spans="1:4" ht="17.399999999999999" x14ac:dyDescent="0.3">
      <c r="A665" s="38"/>
      <c r="B665" s="40">
        <f>SUM(B338:B664)</f>
        <v>8404</v>
      </c>
      <c r="C665" s="40"/>
      <c r="D665" s="40">
        <f t="shared" ref="D665" si="11">SUM(D338:D664)</f>
        <v>55035500</v>
      </c>
    </row>
    <row r="667" spans="1:4" x14ac:dyDescent="0.3">
      <c r="D667" s="44">
        <f>D665+D333</f>
        <v>96701800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B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667"/>
  <sheetViews>
    <sheetView topLeftCell="A375" workbookViewId="0"/>
  </sheetViews>
  <sheetFormatPr defaultRowHeight="14.4" x14ac:dyDescent="0.3"/>
  <cols>
    <col min="1" max="1" width="38.44140625" customWidth="1"/>
    <col min="3" max="3" width="11.6640625" customWidth="1"/>
    <col min="4" max="4" width="15" customWidth="1"/>
  </cols>
  <sheetData>
    <row r="1" spans="1:4" x14ac:dyDescent="0.3">
      <c r="A1" s="1"/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5" t="s">
        <v>2</v>
      </c>
      <c r="B3" s="7">
        <f>25+17</f>
        <v>42</v>
      </c>
      <c r="C3" s="7">
        <v>13000</v>
      </c>
      <c r="D3" s="7">
        <f>B3*C3</f>
        <v>546000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15</v>
      </c>
      <c r="C15" s="7">
        <v>10000</v>
      </c>
      <c r="D15" s="7">
        <f t="shared" si="0"/>
        <v>150000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hidden="1" x14ac:dyDescent="0.3">
      <c r="A18" s="13" t="s">
        <v>17</v>
      </c>
      <c r="B18" s="7"/>
      <c r="C18" s="7"/>
      <c r="D18" s="7">
        <f t="shared" si="0"/>
        <v>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7+20+15</f>
        <v>42</v>
      </c>
      <c r="C25" s="7">
        <v>7000</v>
      </c>
      <c r="D25" s="7">
        <f t="shared" si="0"/>
        <v>294000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x14ac:dyDescent="0.3">
      <c r="A29" s="12" t="s">
        <v>28</v>
      </c>
      <c r="B29" s="7">
        <v>18</v>
      </c>
      <c r="C29" s="7">
        <v>50000</v>
      </c>
      <c r="D29" s="7">
        <f t="shared" si="0"/>
        <v>900000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x14ac:dyDescent="0.3">
      <c r="A32" s="9" t="s">
        <v>31</v>
      </c>
      <c r="B32" s="7">
        <v>6</v>
      </c>
      <c r="C32" s="7">
        <v>11500</v>
      </c>
      <c r="D32" s="7">
        <f t="shared" si="0"/>
        <v>69000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x14ac:dyDescent="0.3">
      <c r="A40" s="9" t="s">
        <v>39</v>
      </c>
      <c r="B40" s="7">
        <v>11</v>
      </c>
      <c r="C40" s="7">
        <v>16000</v>
      </c>
      <c r="D40" s="7">
        <f t="shared" si="0"/>
        <v>176000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50</v>
      </c>
      <c r="C57" s="7">
        <v>8000</v>
      </c>
      <c r="D57" s="7">
        <f t="shared" si="0"/>
        <v>400000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v>21</v>
      </c>
      <c r="C63" s="7">
        <v>5500</v>
      </c>
      <c r="D63" s="7">
        <f t="shared" si="0"/>
        <v>115500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x14ac:dyDescent="0.3">
      <c r="A74" s="9" t="s">
        <v>73</v>
      </c>
      <c r="B74" s="7">
        <v>60</v>
      </c>
      <c r="C74" s="7">
        <v>15000</v>
      </c>
      <c r="D74" s="7">
        <f t="shared" si="1"/>
        <v>900000</v>
      </c>
    </row>
    <row r="75" spans="1:4" ht="18" x14ac:dyDescent="0.3">
      <c r="A75" s="9" t="s">
        <v>74</v>
      </c>
      <c r="B75" s="7">
        <v>23</v>
      </c>
      <c r="C75" s="7">
        <v>12000</v>
      </c>
      <c r="D75" s="7">
        <f t="shared" si="1"/>
        <v>276000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f>110+30</f>
        <v>140</v>
      </c>
      <c r="C81" s="7">
        <v>8500</v>
      </c>
      <c r="D81" s="7">
        <f t="shared" si="1"/>
        <v>1190000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hidden="1" x14ac:dyDescent="0.3">
      <c r="A100" s="9" t="s">
        <v>99</v>
      </c>
      <c r="B100" s="7"/>
      <c r="C100" s="7"/>
      <c r="D100" s="7">
        <f t="shared" si="1"/>
        <v>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hidden="1" x14ac:dyDescent="0.3">
      <c r="A107" s="9" t="s">
        <v>106</v>
      </c>
      <c r="B107" s="7"/>
      <c r="C107" s="7"/>
      <c r="D107" s="7">
        <f t="shared" si="1"/>
        <v>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9" t="s">
        <v>367</v>
      </c>
      <c r="B120" s="7"/>
      <c r="C120" s="7"/>
      <c r="D120" s="7">
        <f t="shared" si="1"/>
        <v>0</v>
      </c>
    </row>
    <row r="121" spans="1:4" ht="18" hidden="1" x14ac:dyDescent="0.3">
      <c r="A121" s="10" t="s">
        <v>119</v>
      </c>
      <c r="B121" s="7"/>
      <c r="C121" s="7"/>
      <c r="D121" s="7">
        <f t="shared" si="1"/>
        <v>0</v>
      </c>
    </row>
    <row r="122" spans="1:4" ht="18" x14ac:dyDescent="0.3">
      <c r="A122" s="13" t="s">
        <v>120</v>
      </c>
      <c r="B122" s="7">
        <v>15</v>
      </c>
      <c r="C122" s="7">
        <v>8000</v>
      </c>
      <c r="D122" s="7">
        <f t="shared" si="1"/>
        <v>120000</v>
      </c>
    </row>
    <row r="123" spans="1:4" ht="18" hidden="1" x14ac:dyDescent="0.3">
      <c r="A123" s="12" t="s">
        <v>121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122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123</v>
      </c>
      <c r="B125" s="15"/>
      <c r="C125" s="15"/>
      <c r="D125" s="7">
        <f t="shared" si="1"/>
        <v>0</v>
      </c>
    </row>
    <row r="126" spans="1:4" ht="18" hidden="1" x14ac:dyDescent="0.3">
      <c r="A126" s="12" t="s">
        <v>124</v>
      </c>
      <c r="B126" s="26"/>
      <c r="C126" s="26"/>
      <c r="D126" s="7">
        <f t="shared" si="1"/>
        <v>0</v>
      </c>
    </row>
    <row r="127" spans="1:4" ht="18" hidden="1" x14ac:dyDescent="0.3">
      <c r="A127" s="27" t="s">
        <v>125</v>
      </c>
      <c r="B127" s="7"/>
      <c r="C127" s="7"/>
      <c r="D127" s="7">
        <f t="shared" si="1"/>
        <v>0</v>
      </c>
    </row>
    <row r="128" spans="1:4" ht="18" x14ac:dyDescent="0.3">
      <c r="A128" s="12" t="s">
        <v>126</v>
      </c>
      <c r="B128" s="15">
        <v>10</v>
      </c>
      <c r="C128" s="15">
        <v>16000</v>
      </c>
      <c r="D128" s="7">
        <f t="shared" si="1"/>
        <v>160000</v>
      </c>
    </row>
    <row r="129" spans="1:4" ht="18" hidden="1" x14ac:dyDescent="0.3">
      <c r="A129" s="9" t="s">
        <v>127</v>
      </c>
      <c r="B129" s="7"/>
      <c r="C129" s="7"/>
      <c r="D129" s="7">
        <f t="shared" si="1"/>
        <v>0</v>
      </c>
    </row>
    <row r="130" spans="1:4" ht="18" hidden="1" x14ac:dyDescent="0.3">
      <c r="A130" s="9" t="s">
        <v>128</v>
      </c>
      <c r="B130" s="7"/>
      <c r="C130" s="7"/>
      <c r="D130" s="7">
        <f t="shared" si="1"/>
        <v>0</v>
      </c>
    </row>
    <row r="131" spans="1:4" ht="18" hidden="1" x14ac:dyDescent="0.3">
      <c r="A131" s="9" t="s">
        <v>368</v>
      </c>
      <c r="B131" s="7"/>
      <c r="C131" s="7"/>
      <c r="D131" s="7">
        <f t="shared" si="1"/>
        <v>0</v>
      </c>
    </row>
    <row r="132" spans="1:4" ht="18" hidden="1" x14ac:dyDescent="0.3">
      <c r="A132" s="9" t="s">
        <v>129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6" t="s">
        <v>130</v>
      </c>
      <c r="B133" s="7"/>
      <c r="C133" s="7"/>
      <c r="D133" s="7">
        <f t="shared" si="2"/>
        <v>0</v>
      </c>
    </row>
    <row r="134" spans="1:4" ht="18" hidden="1" x14ac:dyDescent="0.3">
      <c r="A134" s="12" t="s">
        <v>131</v>
      </c>
      <c r="B134" s="7"/>
      <c r="C134" s="7"/>
      <c r="D134" s="7">
        <f t="shared" si="2"/>
        <v>0</v>
      </c>
    </row>
    <row r="135" spans="1:4" ht="18" hidden="1" x14ac:dyDescent="0.3">
      <c r="A135" s="12" t="s">
        <v>132</v>
      </c>
      <c r="B135" s="7"/>
      <c r="C135" s="7"/>
      <c r="D135" s="7">
        <f t="shared" si="2"/>
        <v>0</v>
      </c>
    </row>
    <row r="136" spans="1:4" ht="18" hidden="1" x14ac:dyDescent="0.3">
      <c r="A136" s="9" t="s">
        <v>133</v>
      </c>
      <c r="B136" s="7"/>
      <c r="C136" s="7"/>
      <c r="D136" s="7">
        <f t="shared" si="2"/>
        <v>0</v>
      </c>
    </row>
    <row r="137" spans="1:4" ht="18" hidden="1" x14ac:dyDescent="0.3">
      <c r="A137" s="9" t="s">
        <v>135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136</v>
      </c>
      <c r="B138" s="15"/>
      <c r="C138" s="15"/>
      <c r="D138" s="7">
        <f t="shared" si="2"/>
        <v>0</v>
      </c>
    </row>
    <row r="139" spans="1:4" ht="18" hidden="1" x14ac:dyDescent="0.3">
      <c r="A139" s="9" t="s">
        <v>137</v>
      </c>
      <c r="B139" s="7"/>
      <c r="C139" s="7"/>
      <c r="D139" s="7">
        <f t="shared" si="2"/>
        <v>0</v>
      </c>
    </row>
    <row r="140" spans="1:4" ht="18" hidden="1" x14ac:dyDescent="0.3">
      <c r="A140" s="9" t="s">
        <v>138</v>
      </c>
      <c r="B140" s="15"/>
      <c r="C140" s="15"/>
      <c r="D140" s="7">
        <f t="shared" si="2"/>
        <v>0</v>
      </c>
    </row>
    <row r="141" spans="1:4" ht="18" hidden="1" x14ac:dyDescent="0.3">
      <c r="A141" s="9" t="s">
        <v>139</v>
      </c>
      <c r="B141" s="15"/>
      <c r="C141" s="15"/>
      <c r="D141" s="7">
        <f t="shared" si="2"/>
        <v>0</v>
      </c>
    </row>
    <row r="142" spans="1:4" ht="18" x14ac:dyDescent="0.3">
      <c r="A142" s="9" t="s">
        <v>140</v>
      </c>
      <c r="B142" s="15">
        <v>0.5</v>
      </c>
      <c r="C142" s="15">
        <v>80000</v>
      </c>
      <c r="D142" s="7">
        <f t="shared" si="2"/>
        <v>40000</v>
      </c>
    </row>
    <row r="143" spans="1:4" ht="18" hidden="1" x14ac:dyDescent="0.3">
      <c r="A143" s="9" t="s">
        <v>141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142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143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144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145</v>
      </c>
      <c r="B147" s="15"/>
      <c r="C147" s="15"/>
      <c r="D147" s="7">
        <f t="shared" si="2"/>
        <v>0</v>
      </c>
    </row>
    <row r="148" spans="1:4" ht="18" hidden="1" x14ac:dyDescent="0.3">
      <c r="A148" s="9" t="s">
        <v>146</v>
      </c>
      <c r="B148" s="7"/>
      <c r="C148" s="7"/>
      <c r="D148" s="7">
        <f t="shared" si="2"/>
        <v>0</v>
      </c>
    </row>
    <row r="149" spans="1:4" ht="18" hidden="1" x14ac:dyDescent="0.3">
      <c r="A149" s="9" t="s">
        <v>147</v>
      </c>
      <c r="B149" s="7"/>
      <c r="C149" s="7"/>
      <c r="D149" s="7">
        <f t="shared" si="2"/>
        <v>0</v>
      </c>
    </row>
    <row r="150" spans="1:4" ht="18" x14ac:dyDescent="0.3">
      <c r="A150" s="9" t="s">
        <v>148</v>
      </c>
      <c r="B150" s="7">
        <v>5</v>
      </c>
      <c r="C150" s="7">
        <v>18000</v>
      </c>
      <c r="D150" s="7">
        <f t="shared" si="2"/>
        <v>90000</v>
      </c>
    </row>
    <row r="151" spans="1:4" ht="18" hidden="1" x14ac:dyDescent="0.3">
      <c r="A151" s="9" t="s">
        <v>149</v>
      </c>
      <c r="B151" s="7"/>
      <c r="C151" s="7"/>
      <c r="D151" s="7">
        <f t="shared" si="2"/>
        <v>0</v>
      </c>
    </row>
    <row r="152" spans="1:4" ht="18" hidden="1" x14ac:dyDescent="0.3">
      <c r="A152" s="9" t="s">
        <v>150</v>
      </c>
      <c r="B152" s="7"/>
      <c r="C152" s="7"/>
      <c r="D152" s="7">
        <f t="shared" si="2"/>
        <v>0</v>
      </c>
    </row>
    <row r="153" spans="1:4" ht="18" hidden="1" x14ac:dyDescent="0.3">
      <c r="A153" s="16" t="s">
        <v>151</v>
      </c>
      <c r="B153" s="7"/>
      <c r="C153" s="7"/>
      <c r="D153" s="7">
        <f t="shared" si="2"/>
        <v>0</v>
      </c>
    </row>
    <row r="154" spans="1:4" ht="18" hidden="1" x14ac:dyDescent="0.3">
      <c r="A154" s="9" t="s">
        <v>152</v>
      </c>
      <c r="B154" s="7"/>
      <c r="C154" s="7"/>
      <c r="D154" s="7">
        <f t="shared" si="2"/>
        <v>0</v>
      </c>
    </row>
    <row r="155" spans="1:4" ht="18" hidden="1" x14ac:dyDescent="0.3">
      <c r="A155" s="9" t="s">
        <v>153</v>
      </c>
      <c r="B155" s="7"/>
      <c r="C155" s="7"/>
      <c r="D155" s="7">
        <f t="shared" si="2"/>
        <v>0</v>
      </c>
    </row>
    <row r="156" spans="1:4" ht="18" hidden="1" x14ac:dyDescent="0.3">
      <c r="A156" s="9" t="s">
        <v>154</v>
      </c>
      <c r="B156" s="7"/>
      <c r="C156" s="7"/>
      <c r="D156" s="7">
        <f t="shared" si="2"/>
        <v>0</v>
      </c>
    </row>
    <row r="157" spans="1:4" ht="18" hidden="1" x14ac:dyDescent="0.3">
      <c r="A157" s="9" t="s">
        <v>155</v>
      </c>
      <c r="B157" s="7"/>
      <c r="C157" s="7"/>
      <c r="D157" s="7">
        <f t="shared" si="2"/>
        <v>0</v>
      </c>
    </row>
    <row r="158" spans="1:4" ht="18" hidden="1" x14ac:dyDescent="0.3">
      <c r="A158" s="17" t="s">
        <v>156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157</v>
      </c>
      <c r="B159" s="15"/>
      <c r="C159" s="15"/>
      <c r="D159" s="7">
        <f t="shared" si="2"/>
        <v>0</v>
      </c>
    </row>
    <row r="160" spans="1:4" ht="18" hidden="1" x14ac:dyDescent="0.3">
      <c r="A160" s="9" t="s">
        <v>158</v>
      </c>
      <c r="B160" s="15"/>
      <c r="C160" s="15"/>
      <c r="D160" s="7">
        <f t="shared" si="2"/>
        <v>0</v>
      </c>
    </row>
    <row r="161" spans="1:4" ht="18" hidden="1" x14ac:dyDescent="0.3">
      <c r="A161" s="9" t="s">
        <v>369</v>
      </c>
      <c r="B161" s="7"/>
      <c r="C161" s="7"/>
      <c r="D161" s="7">
        <f t="shared" si="2"/>
        <v>0</v>
      </c>
    </row>
    <row r="162" spans="1:4" ht="18" x14ac:dyDescent="0.3">
      <c r="A162" s="9" t="s">
        <v>159</v>
      </c>
      <c r="B162" s="7">
        <f>15+20</f>
        <v>35</v>
      </c>
      <c r="C162" s="7">
        <v>12000</v>
      </c>
      <c r="D162" s="7">
        <f t="shared" si="2"/>
        <v>420000</v>
      </c>
    </row>
    <row r="163" spans="1:4" ht="18" x14ac:dyDescent="0.3">
      <c r="A163" s="16" t="s">
        <v>160</v>
      </c>
      <c r="B163" s="7">
        <v>57</v>
      </c>
      <c r="C163" s="7">
        <v>7000</v>
      </c>
      <c r="D163" s="7">
        <f t="shared" si="2"/>
        <v>399000</v>
      </c>
    </row>
    <row r="164" spans="1:4" ht="18" hidden="1" x14ac:dyDescent="0.3">
      <c r="A164" s="9" t="s">
        <v>161</v>
      </c>
      <c r="B164" s="7"/>
      <c r="C164" s="7"/>
      <c r="D164" s="7">
        <f t="shared" si="2"/>
        <v>0</v>
      </c>
    </row>
    <row r="165" spans="1:4" ht="18" hidden="1" x14ac:dyDescent="0.3">
      <c r="A165" s="12" t="s">
        <v>162</v>
      </c>
      <c r="B165" s="7"/>
      <c r="C165" s="7"/>
      <c r="D165" s="7">
        <f t="shared" si="2"/>
        <v>0</v>
      </c>
    </row>
    <row r="166" spans="1:4" ht="18" x14ac:dyDescent="0.3">
      <c r="A166" s="9" t="s">
        <v>163</v>
      </c>
      <c r="B166" s="7">
        <v>20</v>
      </c>
      <c r="C166" s="7">
        <v>7000</v>
      </c>
      <c r="D166" s="7">
        <f t="shared" si="2"/>
        <v>140000</v>
      </c>
    </row>
    <row r="167" spans="1:4" ht="18" x14ac:dyDescent="0.3">
      <c r="A167" s="9" t="s">
        <v>164</v>
      </c>
      <c r="B167" s="7">
        <f>190-38+75+10</f>
        <v>237</v>
      </c>
      <c r="C167" s="7">
        <v>11000</v>
      </c>
      <c r="D167" s="7">
        <f t="shared" si="2"/>
        <v>2607000</v>
      </c>
    </row>
    <row r="168" spans="1:4" ht="18" hidden="1" x14ac:dyDescent="0.3">
      <c r="A168" s="9" t="s">
        <v>165</v>
      </c>
      <c r="B168" s="7"/>
      <c r="C168" s="7"/>
      <c r="D168" s="7">
        <f t="shared" si="2"/>
        <v>0</v>
      </c>
    </row>
    <row r="169" spans="1:4" ht="18" hidden="1" x14ac:dyDescent="0.3">
      <c r="A169" s="19" t="s">
        <v>166</v>
      </c>
      <c r="B169" s="7"/>
      <c r="C169" s="7"/>
      <c r="D169" s="7">
        <f t="shared" si="2"/>
        <v>0</v>
      </c>
    </row>
    <row r="170" spans="1:4" ht="18" hidden="1" x14ac:dyDescent="0.3">
      <c r="A170" s="9" t="s">
        <v>167</v>
      </c>
      <c r="B170" s="7"/>
      <c r="C170" s="7"/>
      <c r="D170" s="7">
        <f t="shared" si="2"/>
        <v>0</v>
      </c>
    </row>
    <row r="171" spans="1:4" ht="18" x14ac:dyDescent="0.3">
      <c r="A171" s="29" t="s">
        <v>168</v>
      </c>
      <c r="B171" s="31">
        <f>19+29</f>
        <v>48</v>
      </c>
      <c r="C171" s="31">
        <v>16000</v>
      </c>
      <c r="D171" s="7">
        <f t="shared" si="2"/>
        <v>768000</v>
      </c>
    </row>
    <row r="172" spans="1:4" ht="18" hidden="1" x14ac:dyDescent="0.3">
      <c r="A172" s="11" t="s">
        <v>169</v>
      </c>
      <c r="B172" s="7"/>
      <c r="C172" s="7"/>
      <c r="D172" s="7">
        <f t="shared" si="2"/>
        <v>0</v>
      </c>
    </row>
    <row r="173" spans="1:4" ht="18" x14ac:dyDescent="0.3">
      <c r="A173" s="9" t="s">
        <v>170</v>
      </c>
      <c r="B173" s="7">
        <v>8</v>
      </c>
      <c r="C173" s="7">
        <v>32000</v>
      </c>
      <c r="D173" s="7">
        <f t="shared" si="2"/>
        <v>256000</v>
      </c>
    </row>
    <row r="174" spans="1:4" ht="18" hidden="1" x14ac:dyDescent="0.3">
      <c r="A174" s="9" t="s">
        <v>171</v>
      </c>
      <c r="B174" s="7"/>
      <c r="C174" s="7"/>
      <c r="D174" s="7">
        <f t="shared" si="2"/>
        <v>0</v>
      </c>
    </row>
    <row r="175" spans="1:4" ht="18" hidden="1" x14ac:dyDescent="0.3">
      <c r="A175" s="12" t="s">
        <v>172</v>
      </c>
      <c r="B175" s="7"/>
      <c r="C175" s="7"/>
      <c r="D175" s="7">
        <f t="shared" si="2"/>
        <v>0</v>
      </c>
    </row>
    <row r="176" spans="1:4" ht="18" hidden="1" x14ac:dyDescent="0.3">
      <c r="A176" s="9" t="s">
        <v>173</v>
      </c>
      <c r="B176" s="7"/>
      <c r="C176" s="7"/>
      <c r="D176" s="7">
        <f t="shared" si="2"/>
        <v>0</v>
      </c>
    </row>
    <row r="177" spans="1:4" ht="18" hidden="1" x14ac:dyDescent="0.3">
      <c r="A177" s="9" t="s">
        <v>174</v>
      </c>
      <c r="B177" s="7"/>
      <c r="C177" s="7"/>
      <c r="D177" s="7">
        <f t="shared" si="2"/>
        <v>0</v>
      </c>
    </row>
    <row r="178" spans="1:4" ht="18" hidden="1" x14ac:dyDescent="0.3">
      <c r="A178" s="12" t="s">
        <v>175</v>
      </c>
      <c r="B178" s="7"/>
      <c r="C178" s="7"/>
      <c r="D178" s="7">
        <f t="shared" si="2"/>
        <v>0</v>
      </c>
    </row>
    <row r="179" spans="1:4" ht="18" hidden="1" x14ac:dyDescent="0.3">
      <c r="A179" s="12" t="s">
        <v>176</v>
      </c>
      <c r="B179" s="7"/>
      <c r="C179" s="7"/>
      <c r="D179" s="7">
        <f t="shared" si="2"/>
        <v>0</v>
      </c>
    </row>
    <row r="180" spans="1:4" ht="18" hidden="1" x14ac:dyDescent="0.3">
      <c r="A180" s="12" t="s">
        <v>177</v>
      </c>
      <c r="B180" s="7"/>
      <c r="C180" s="7"/>
      <c r="D180" s="7">
        <f t="shared" si="2"/>
        <v>0</v>
      </c>
    </row>
    <row r="181" spans="1:4" ht="18" x14ac:dyDescent="0.3">
      <c r="A181" s="9" t="s">
        <v>178</v>
      </c>
      <c r="B181" s="7">
        <f>120/0.3</f>
        <v>400</v>
      </c>
      <c r="C181" s="7">
        <v>2100</v>
      </c>
      <c r="D181" s="7">
        <f t="shared" si="2"/>
        <v>840000</v>
      </c>
    </row>
    <row r="182" spans="1:4" ht="18" hidden="1" x14ac:dyDescent="0.3">
      <c r="A182" s="12" t="s">
        <v>179</v>
      </c>
      <c r="B182" s="7"/>
      <c r="C182" s="7"/>
      <c r="D182" s="7">
        <f t="shared" si="2"/>
        <v>0</v>
      </c>
    </row>
    <row r="183" spans="1:4" ht="18" hidden="1" x14ac:dyDescent="0.3">
      <c r="A183" s="12" t="s">
        <v>180</v>
      </c>
      <c r="B183" s="7"/>
      <c r="C183" s="7"/>
      <c r="D183" s="7">
        <f t="shared" si="2"/>
        <v>0</v>
      </c>
    </row>
    <row r="184" spans="1:4" ht="18" hidden="1" x14ac:dyDescent="0.3">
      <c r="A184" s="12" t="s">
        <v>181</v>
      </c>
      <c r="B184" s="7"/>
      <c r="C184" s="7"/>
      <c r="D184" s="7">
        <f t="shared" si="2"/>
        <v>0</v>
      </c>
    </row>
    <row r="185" spans="1:4" ht="18" hidden="1" x14ac:dyDescent="0.3">
      <c r="A185" s="9" t="s">
        <v>182</v>
      </c>
      <c r="B185" s="7"/>
      <c r="C185" s="7"/>
      <c r="D185" s="7">
        <f t="shared" si="2"/>
        <v>0</v>
      </c>
    </row>
    <row r="186" spans="1:4" ht="18" hidden="1" x14ac:dyDescent="0.3">
      <c r="A186" s="16" t="s">
        <v>183</v>
      </c>
      <c r="B186" s="7"/>
      <c r="C186" s="7"/>
      <c r="D186" s="7">
        <f t="shared" si="2"/>
        <v>0</v>
      </c>
    </row>
    <row r="187" spans="1:4" ht="18" hidden="1" x14ac:dyDescent="0.3">
      <c r="A187" s="16" t="s">
        <v>184</v>
      </c>
      <c r="B187" s="7"/>
      <c r="C187" s="7"/>
      <c r="D187" s="7">
        <f t="shared" si="2"/>
        <v>0</v>
      </c>
    </row>
    <row r="188" spans="1:4" ht="18" hidden="1" x14ac:dyDescent="0.3">
      <c r="A188" s="16" t="s">
        <v>185</v>
      </c>
      <c r="B188" s="7"/>
      <c r="C188" s="7"/>
      <c r="D188" s="7">
        <f t="shared" si="2"/>
        <v>0</v>
      </c>
    </row>
    <row r="189" spans="1:4" ht="18" hidden="1" x14ac:dyDescent="0.3">
      <c r="A189" s="16" t="s">
        <v>186</v>
      </c>
      <c r="B189" s="7"/>
      <c r="C189" s="7"/>
      <c r="D189" s="7">
        <f t="shared" si="2"/>
        <v>0</v>
      </c>
    </row>
    <row r="190" spans="1:4" ht="18" hidden="1" x14ac:dyDescent="0.3">
      <c r="A190" s="12" t="s">
        <v>187</v>
      </c>
      <c r="B190" s="7"/>
      <c r="C190" s="7"/>
      <c r="D190" s="7">
        <f t="shared" si="2"/>
        <v>0</v>
      </c>
    </row>
    <row r="191" spans="1:4" ht="18" hidden="1" x14ac:dyDescent="0.3">
      <c r="A191" s="9" t="s">
        <v>188</v>
      </c>
      <c r="B191" s="7"/>
      <c r="C191" s="7"/>
      <c r="D191" s="7">
        <f t="shared" si="2"/>
        <v>0</v>
      </c>
    </row>
    <row r="192" spans="1:4" ht="18" hidden="1" x14ac:dyDescent="0.3">
      <c r="A192" s="32" t="s">
        <v>189</v>
      </c>
      <c r="B192" s="7"/>
      <c r="C192" s="7"/>
      <c r="D192" s="7">
        <f t="shared" si="2"/>
        <v>0</v>
      </c>
    </row>
    <row r="193" spans="1:4" ht="18" hidden="1" x14ac:dyDescent="0.3">
      <c r="A193" s="32" t="s">
        <v>190</v>
      </c>
      <c r="B193" s="7"/>
      <c r="C193" s="7"/>
      <c r="D193" s="7">
        <f t="shared" si="2"/>
        <v>0</v>
      </c>
    </row>
    <row r="194" spans="1:4" ht="18" hidden="1" x14ac:dyDescent="0.3">
      <c r="A194" s="32" t="s">
        <v>191</v>
      </c>
      <c r="B194" s="7"/>
      <c r="C194" s="7"/>
      <c r="D194" s="7">
        <f t="shared" si="2"/>
        <v>0</v>
      </c>
    </row>
    <row r="195" spans="1:4" ht="18" hidden="1" x14ac:dyDescent="0.3">
      <c r="A195" s="32" t="s">
        <v>192</v>
      </c>
      <c r="B195" s="7"/>
      <c r="C195" s="7"/>
      <c r="D195" s="7">
        <f t="shared" si="2"/>
        <v>0</v>
      </c>
    </row>
    <row r="196" spans="1:4" ht="18" hidden="1" x14ac:dyDescent="0.3">
      <c r="A196" s="9" t="s">
        <v>193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33" t="s">
        <v>194</v>
      </c>
      <c r="B197" s="7"/>
      <c r="C197" s="7"/>
      <c r="D197" s="7">
        <f t="shared" si="3"/>
        <v>0</v>
      </c>
    </row>
    <row r="198" spans="1:4" ht="18" x14ac:dyDescent="0.3">
      <c r="A198" s="9" t="s">
        <v>195</v>
      </c>
      <c r="B198" s="7">
        <f>200+260</f>
        <v>460</v>
      </c>
      <c r="C198" s="7">
        <v>21000</v>
      </c>
      <c r="D198" s="7">
        <f t="shared" si="3"/>
        <v>9660000</v>
      </c>
    </row>
    <row r="199" spans="1:4" ht="18" x14ac:dyDescent="0.3">
      <c r="A199" s="12" t="s">
        <v>196</v>
      </c>
      <c r="B199" s="7">
        <f>200+100+200</f>
        <v>500</v>
      </c>
      <c r="C199" s="7">
        <v>21000</v>
      </c>
      <c r="D199" s="7">
        <f t="shared" si="3"/>
        <v>10500000</v>
      </c>
    </row>
    <row r="200" spans="1:4" ht="18" hidden="1" x14ac:dyDescent="0.3">
      <c r="A200" s="9" t="s">
        <v>197</v>
      </c>
      <c r="B200" s="7"/>
      <c r="C200" s="7"/>
      <c r="D200" s="7">
        <f t="shared" si="3"/>
        <v>0</v>
      </c>
    </row>
    <row r="201" spans="1:4" ht="18" hidden="1" x14ac:dyDescent="0.3">
      <c r="A201" s="9" t="s">
        <v>198</v>
      </c>
      <c r="B201" s="7"/>
      <c r="C201" s="7"/>
      <c r="D201" s="7">
        <f t="shared" si="3"/>
        <v>0</v>
      </c>
    </row>
    <row r="202" spans="1:4" ht="18" hidden="1" x14ac:dyDescent="0.3">
      <c r="A202" s="9" t="s">
        <v>199</v>
      </c>
      <c r="B202" s="7"/>
      <c r="C202" s="7"/>
      <c r="D202" s="7">
        <f t="shared" si="3"/>
        <v>0</v>
      </c>
    </row>
    <row r="203" spans="1:4" ht="18" hidden="1" x14ac:dyDescent="0.3">
      <c r="A203" s="34" t="s">
        <v>200</v>
      </c>
      <c r="B203" s="7"/>
      <c r="C203" s="7"/>
      <c r="D203" s="7">
        <f t="shared" si="3"/>
        <v>0</v>
      </c>
    </row>
    <row r="204" spans="1:4" ht="18" hidden="1" x14ac:dyDescent="0.3">
      <c r="A204" s="34" t="s">
        <v>201</v>
      </c>
      <c r="B204" s="7"/>
      <c r="C204" s="7"/>
      <c r="D204" s="7">
        <f t="shared" si="3"/>
        <v>0</v>
      </c>
    </row>
    <row r="205" spans="1:4" ht="18" x14ac:dyDescent="0.3">
      <c r="A205" s="9" t="s">
        <v>202</v>
      </c>
      <c r="B205" s="7">
        <v>22</v>
      </c>
      <c r="C205" s="7">
        <v>27000</v>
      </c>
      <c r="D205" s="7">
        <f t="shared" si="3"/>
        <v>594000</v>
      </c>
    </row>
    <row r="206" spans="1:4" ht="18" x14ac:dyDescent="0.3">
      <c r="A206" s="11" t="s">
        <v>203</v>
      </c>
      <c r="B206" s="7">
        <v>4</v>
      </c>
      <c r="C206" s="7">
        <v>42000</v>
      </c>
      <c r="D206" s="7">
        <f t="shared" si="3"/>
        <v>168000</v>
      </c>
    </row>
    <row r="207" spans="1:4" ht="18" hidden="1" x14ac:dyDescent="0.3">
      <c r="A207" s="9" t="s">
        <v>204</v>
      </c>
      <c r="B207" s="7"/>
      <c r="C207" s="7"/>
      <c r="D207" s="7">
        <f t="shared" si="3"/>
        <v>0</v>
      </c>
    </row>
    <row r="208" spans="1:4" ht="18" hidden="1" x14ac:dyDescent="0.3">
      <c r="A208" s="9" t="s">
        <v>206</v>
      </c>
      <c r="B208" s="7"/>
      <c r="C208" s="7"/>
      <c r="D208" s="7">
        <f t="shared" si="3"/>
        <v>0</v>
      </c>
    </row>
    <row r="209" spans="1:4" ht="18" hidden="1" x14ac:dyDescent="0.3">
      <c r="A209" s="9" t="s">
        <v>207</v>
      </c>
      <c r="B209" s="7"/>
      <c r="C209" s="7"/>
      <c r="D209" s="7">
        <f t="shared" si="3"/>
        <v>0</v>
      </c>
    </row>
    <row r="210" spans="1:4" ht="18" hidden="1" x14ac:dyDescent="0.3">
      <c r="A210" s="9" t="s">
        <v>208</v>
      </c>
      <c r="B210" s="7"/>
      <c r="C210" s="7"/>
      <c r="D210" s="7">
        <f t="shared" si="3"/>
        <v>0</v>
      </c>
    </row>
    <row r="211" spans="1:4" ht="18" hidden="1" x14ac:dyDescent="0.3">
      <c r="A211" s="9" t="s">
        <v>209</v>
      </c>
      <c r="B211" s="7"/>
      <c r="C211" s="7"/>
      <c r="D211" s="7">
        <f t="shared" si="3"/>
        <v>0</v>
      </c>
    </row>
    <row r="212" spans="1:4" ht="18" hidden="1" x14ac:dyDescent="0.3">
      <c r="A212" s="9" t="s">
        <v>210</v>
      </c>
      <c r="B212" s="7"/>
      <c r="C212" s="7"/>
      <c r="D212" s="7">
        <f t="shared" si="3"/>
        <v>0</v>
      </c>
    </row>
    <row r="213" spans="1:4" ht="18" hidden="1" x14ac:dyDescent="0.3">
      <c r="A213" s="35" t="s">
        <v>211</v>
      </c>
      <c r="B213" s="7"/>
      <c r="C213" s="7"/>
      <c r="D213" s="7">
        <f t="shared" si="3"/>
        <v>0</v>
      </c>
    </row>
    <row r="214" spans="1:4" ht="18" hidden="1" x14ac:dyDescent="0.3">
      <c r="A214" s="9" t="s">
        <v>212</v>
      </c>
      <c r="B214" s="7"/>
      <c r="C214" s="7"/>
      <c r="D214" s="7">
        <f t="shared" si="3"/>
        <v>0</v>
      </c>
    </row>
    <row r="215" spans="1:4" ht="18" hidden="1" x14ac:dyDescent="0.3">
      <c r="A215" s="9" t="s">
        <v>213</v>
      </c>
      <c r="B215" s="7"/>
      <c r="C215" s="7"/>
      <c r="D215" s="7">
        <f t="shared" si="3"/>
        <v>0</v>
      </c>
    </row>
    <row r="216" spans="1:4" ht="18" hidden="1" x14ac:dyDescent="0.3">
      <c r="A216" s="9" t="s">
        <v>214</v>
      </c>
      <c r="B216" s="7"/>
      <c r="C216" s="7"/>
      <c r="D216" s="7">
        <f t="shared" si="3"/>
        <v>0</v>
      </c>
    </row>
    <row r="217" spans="1:4" ht="18" hidden="1" x14ac:dyDescent="0.3">
      <c r="A217" s="9" t="s">
        <v>216</v>
      </c>
      <c r="B217" s="7"/>
      <c r="C217" s="7"/>
      <c r="D217" s="7">
        <f t="shared" si="3"/>
        <v>0</v>
      </c>
    </row>
    <row r="218" spans="1:4" ht="18" hidden="1" x14ac:dyDescent="0.3">
      <c r="A218" s="16" t="s">
        <v>217</v>
      </c>
      <c r="B218" s="7"/>
      <c r="C218" s="7"/>
      <c r="D218" s="7">
        <f t="shared" si="3"/>
        <v>0</v>
      </c>
    </row>
    <row r="219" spans="1:4" ht="18" hidden="1" x14ac:dyDescent="0.3">
      <c r="A219" s="16" t="s">
        <v>218</v>
      </c>
      <c r="B219" s="7"/>
      <c r="C219" s="7"/>
      <c r="D219" s="7">
        <f t="shared" si="3"/>
        <v>0</v>
      </c>
    </row>
    <row r="220" spans="1:4" ht="18" hidden="1" x14ac:dyDescent="0.3">
      <c r="A220" s="16" t="s">
        <v>219</v>
      </c>
      <c r="B220" s="7"/>
      <c r="C220" s="7"/>
      <c r="D220" s="7">
        <f t="shared" si="3"/>
        <v>0</v>
      </c>
    </row>
    <row r="221" spans="1:4" ht="18" hidden="1" x14ac:dyDescent="0.3">
      <c r="A221" s="16" t="s">
        <v>220</v>
      </c>
      <c r="B221" s="7"/>
      <c r="C221" s="7"/>
      <c r="D221" s="7">
        <f t="shared" si="3"/>
        <v>0</v>
      </c>
    </row>
    <row r="222" spans="1:4" ht="18" hidden="1" x14ac:dyDescent="0.3">
      <c r="A222" s="9" t="s">
        <v>221</v>
      </c>
      <c r="B222" s="7"/>
      <c r="C222" s="7"/>
      <c r="D222" s="7">
        <f t="shared" si="3"/>
        <v>0</v>
      </c>
    </row>
    <row r="223" spans="1:4" ht="18" hidden="1" x14ac:dyDescent="0.3">
      <c r="A223" s="9" t="s">
        <v>222</v>
      </c>
      <c r="B223" s="7"/>
      <c r="C223" s="7"/>
      <c r="D223" s="7">
        <f t="shared" si="3"/>
        <v>0</v>
      </c>
    </row>
    <row r="224" spans="1:4" ht="18" hidden="1" x14ac:dyDescent="0.3">
      <c r="A224" s="16" t="s">
        <v>223</v>
      </c>
      <c r="B224" s="7"/>
      <c r="C224" s="7"/>
      <c r="D224" s="7">
        <f t="shared" si="3"/>
        <v>0</v>
      </c>
    </row>
    <row r="225" spans="1:4" ht="18" hidden="1" x14ac:dyDescent="0.3">
      <c r="A225" s="16" t="s">
        <v>224</v>
      </c>
      <c r="B225" s="7"/>
      <c r="C225" s="7"/>
      <c r="D225" s="7">
        <f t="shared" si="3"/>
        <v>0</v>
      </c>
    </row>
    <row r="226" spans="1:4" ht="18" hidden="1" x14ac:dyDescent="0.3">
      <c r="A226" s="11" t="s">
        <v>225</v>
      </c>
      <c r="B226" s="7"/>
      <c r="C226" s="7"/>
      <c r="D226" s="7">
        <f t="shared" si="3"/>
        <v>0</v>
      </c>
    </row>
    <row r="227" spans="1:4" ht="18" hidden="1" x14ac:dyDescent="0.3">
      <c r="A227" s="12" t="s">
        <v>226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hidden="1" x14ac:dyDescent="0.3">
      <c r="A243" s="9" t="s">
        <v>240</v>
      </c>
      <c r="B243" s="7"/>
      <c r="C243" s="7"/>
      <c r="D243" s="7">
        <f t="shared" si="3"/>
        <v>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30+10+20+40</f>
        <v>100</v>
      </c>
      <c r="C245" s="7">
        <v>39000</v>
      </c>
      <c r="D245" s="7">
        <f t="shared" si="3"/>
        <v>3900000</v>
      </c>
    </row>
    <row r="246" spans="1:4" ht="18" x14ac:dyDescent="0.3">
      <c r="A246" s="9" t="s">
        <v>243</v>
      </c>
      <c r="B246" s="7">
        <v>10</v>
      </c>
      <c r="C246" s="7">
        <v>34000</v>
      </c>
      <c r="D246" s="7">
        <f t="shared" si="3"/>
        <v>340000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hidden="1" x14ac:dyDescent="0.3">
      <c r="A248" s="9" t="s">
        <v>245</v>
      </c>
      <c r="B248" s="7"/>
      <c r="C248" s="7"/>
      <c r="D248" s="7">
        <f t="shared" si="3"/>
        <v>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x14ac:dyDescent="0.3">
      <c r="A250" s="16" t="s">
        <v>247</v>
      </c>
      <c r="B250" s="7">
        <v>10</v>
      </c>
      <c r="C250" s="7">
        <v>360000</v>
      </c>
      <c r="D250" s="7">
        <f t="shared" si="3"/>
        <v>3600000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f>20+30+8</f>
        <v>58</v>
      </c>
      <c r="C253" s="7">
        <v>36000</v>
      </c>
      <c r="D253" s="7">
        <f t="shared" si="3"/>
        <v>2088000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f>36+20+8</f>
        <v>64</v>
      </c>
      <c r="C257" s="7">
        <v>20000</v>
      </c>
      <c r="D257" s="7">
        <f t="shared" si="3"/>
        <v>1280000</v>
      </c>
    </row>
    <row r="258" spans="1:4" ht="18" hidden="1" x14ac:dyDescent="0.3">
      <c r="A258" s="9" t="s">
        <v>255</v>
      </c>
      <c r="B258" s="7"/>
      <c r="C258" s="7"/>
      <c r="D258" s="7">
        <f t="shared" si="3"/>
        <v>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20</v>
      </c>
      <c r="C265" s="7">
        <v>14000</v>
      </c>
      <c r="D265" s="7">
        <f t="shared" si="4"/>
        <v>280000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hidden="1" x14ac:dyDescent="0.3">
      <c r="A270" s="9" t="s">
        <v>267</v>
      </c>
      <c r="B270" s="7"/>
      <c r="C270" s="7"/>
      <c r="D270" s="7">
        <f t="shared" si="4"/>
        <v>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6" t="s">
        <v>275</v>
      </c>
      <c r="B278" s="7"/>
      <c r="C278" s="7"/>
      <c r="D278" s="7">
        <f t="shared" si="4"/>
        <v>0</v>
      </c>
    </row>
    <row r="279" spans="1:4" ht="18" hidden="1" x14ac:dyDescent="0.3">
      <c r="A279" s="16" t="s">
        <v>276</v>
      </c>
      <c r="B279" s="7"/>
      <c r="C279" s="7"/>
      <c r="D279" s="7">
        <f t="shared" si="4"/>
        <v>0</v>
      </c>
    </row>
    <row r="280" spans="1:4" ht="18" hidden="1" x14ac:dyDescent="0.3">
      <c r="A280" s="16" t="s">
        <v>277</v>
      </c>
      <c r="B280" s="7"/>
      <c r="C280" s="7"/>
      <c r="D280" s="7">
        <f t="shared" si="4"/>
        <v>0</v>
      </c>
    </row>
    <row r="281" spans="1:4" ht="18" hidden="1" x14ac:dyDescent="0.3">
      <c r="A281" s="9" t="s">
        <v>278</v>
      </c>
      <c r="B281" s="7"/>
      <c r="C281" s="7"/>
      <c r="D281" s="7">
        <f t="shared" si="4"/>
        <v>0</v>
      </c>
    </row>
    <row r="282" spans="1:4" ht="18" hidden="1" x14ac:dyDescent="0.3">
      <c r="A282" s="16" t="s">
        <v>279</v>
      </c>
      <c r="B282" s="7"/>
      <c r="C282" s="7"/>
      <c r="D282" s="7">
        <f t="shared" si="4"/>
        <v>0</v>
      </c>
    </row>
    <row r="283" spans="1:4" ht="18" hidden="1" x14ac:dyDescent="0.3">
      <c r="A283" s="9" t="s">
        <v>280</v>
      </c>
      <c r="B283" s="7"/>
      <c r="C283" s="7"/>
      <c r="D283" s="7">
        <f t="shared" si="4"/>
        <v>0</v>
      </c>
    </row>
    <row r="284" spans="1:4" ht="18" hidden="1" x14ac:dyDescent="0.3">
      <c r="A284" s="9" t="s">
        <v>281</v>
      </c>
      <c r="B284" s="7"/>
      <c r="C284" s="7"/>
      <c r="D284" s="7">
        <f t="shared" si="4"/>
        <v>0</v>
      </c>
    </row>
    <row r="285" spans="1:4" ht="18" hidden="1" x14ac:dyDescent="0.3">
      <c r="A285" s="16" t="s">
        <v>282</v>
      </c>
      <c r="B285" s="7"/>
      <c r="C285" s="7"/>
      <c r="D285" s="7">
        <f t="shared" si="4"/>
        <v>0</v>
      </c>
    </row>
    <row r="286" spans="1:4" ht="18" hidden="1" x14ac:dyDescent="0.3">
      <c r="A286" s="24" t="s">
        <v>283</v>
      </c>
      <c r="B286" s="7"/>
      <c r="C286" s="7"/>
      <c r="D286" s="7">
        <f t="shared" si="4"/>
        <v>0</v>
      </c>
    </row>
    <row r="287" spans="1:4" ht="18" hidden="1" x14ac:dyDescent="0.3">
      <c r="A287" s="9" t="s">
        <v>284</v>
      </c>
      <c r="B287" s="7"/>
      <c r="C287" s="7"/>
      <c r="D287" s="7">
        <f t="shared" si="4"/>
        <v>0</v>
      </c>
    </row>
    <row r="288" spans="1:4" ht="18" hidden="1" x14ac:dyDescent="0.3">
      <c r="A288" s="13" t="s">
        <v>285</v>
      </c>
      <c r="B288" s="7"/>
      <c r="C288" s="7"/>
      <c r="D288" s="7">
        <f t="shared" si="4"/>
        <v>0</v>
      </c>
    </row>
    <row r="289" spans="1:4" ht="18" hidden="1" x14ac:dyDescent="0.3">
      <c r="A289" s="12" t="s">
        <v>286</v>
      </c>
      <c r="B289" s="7"/>
      <c r="C289" s="7"/>
      <c r="D289" s="7">
        <f t="shared" si="4"/>
        <v>0</v>
      </c>
    </row>
    <row r="290" spans="1:4" ht="18" hidden="1" x14ac:dyDescent="0.3">
      <c r="A290" s="16" t="s">
        <v>287</v>
      </c>
      <c r="B290" s="7"/>
      <c r="C290" s="7"/>
      <c r="D290" s="7">
        <f t="shared" si="4"/>
        <v>0</v>
      </c>
    </row>
    <row r="291" spans="1:4" ht="18" hidden="1" x14ac:dyDescent="0.3">
      <c r="A291" s="13" t="s">
        <v>288</v>
      </c>
      <c r="B291" s="7"/>
      <c r="C291" s="7"/>
      <c r="D291" s="7">
        <f t="shared" si="4"/>
        <v>0</v>
      </c>
    </row>
    <row r="292" spans="1:4" ht="18" hidden="1" x14ac:dyDescent="0.3">
      <c r="A292" s="9" t="s">
        <v>289</v>
      </c>
      <c r="B292" s="7"/>
      <c r="C292" s="7"/>
      <c r="D292" s="7">
        <f t="shared" si="4"/>
        <v>0</v>
      </c>
    </row>
    <row r="293" spans="1:4" ht="18" hidden="1" x14ac:dyDescent="0.3">
      <c r="A293" s="16" t="s">
        <v>290</v>
      </c>
      <c r="B293" s="7"/>
      <c r="C293" s="7"/>
      <c r="D293" s="7">
        <f t="shared" si="4"/>
        <v>0</v>
      </c>
    </row>
    <row r="294" spans="1:4" ht="18" hidden="1" x14ac:dyDescent="0.3">
      <c r="A294" s="12" t="s">
        <v>291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x14ac:dyDescent="0.3">
      <c r="A303" s="13" t="s">
        <v>300</v>
      </c>
      <c r="B303" s="7">
        <v>6</v>
      </c>
      <c r="C303" s="7">
        <v>17000</v>
      </c>
      <c r="D303" s="7">
        <f t="shared" si="4"/>
        <v>102000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x14ac:dyDescent="0.3">
      <c r="A320" s="9" t="s">
        <v>317</v>
      </c>
      <c r="B320" s="7">
        <v>2</v>
      </c>
      <c r="C320" s="7">
        <v>28000</v>
      </c>
      <c r="D320" s="7">
        <f t="shared" si="4"/>
        <v>56000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x14ac:dyDescent="0.3">
      <c r="A328" s="9" t="s">
        <v>325</v>
      </c>
      <c r="B328" s="7">
        <v>3</v>
      </c>
      <c r="C328" s="7">
        <v>28000</v>
      </c>
      <c r="D328" s="7">
        <f t="shared" si="5"/>
        <v>84000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2522.5</v>
      </c>
      <c r="C333" s="40"/>
      <c r="D333" s="7">
        <f>SUM(D3:D328)</f>
        <v>43508500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374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x14ac:dyDescent="0.3">
      <c r="A354" s="9" t="s">
        <v>106</v>
      </c>
      <c r="B354" s="7">
        <v>25</v>
      </c>
      <c r="C354" s="7">
        <v>12000</v>
      </c>
      <c r="D354" s="7">
        <f t="shared" si="5"/>
        <v>300000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x14ac:dyDescent="0.3">
      <c r="A367" s="9" t="s">
        <v>254</v>
      </c>
      <c r="B367" s="7">
        <v>12</v>
      </c>
      <c r="C367" s="7">
        <v>20000</v>
      </c>
      <c r="D367" s="7">
        <f t="shared" si="5"/>
        <v>240000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f>40+40-20</f>
        <v>60</v>
      </c>
      <c r="C370" s="7">
        <v>8000</v>
      </c>
      <c r="D370" s="7">
        <f t="shared" si="5"/>
        <v>480000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v>60</v>
      </c>
      <c r="C375" s="7">
        <v>17000</v>
      </c>
      <c r="D375" s="7">
        <f t="shared" si="5"/>
        <v>1020000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40+100+90+250+150</f>
        <v>630</v>
      </c>
      <c r="C378" s="7">
        <v>14000</v>
      </c>
      <c r="D378" s="7">
        <f t="shared" si="5"/>
        <v>8820000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x14ac:dyDescent="0.3">
      <c r="A382" s="9" t="s">
        <v>99</v>
      </c>
      <c r="B382" s="7">
        <v>20</v>
      </c>
      <c r="C382" s="7">
        <v>9000</v>
      </c>
      <c r="D382" s="7">
        <f t="shared" si="5"/>
        <v>180000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hidden="1" x14ac:dyDescent="0.3">
      <c r="A387" s="9" t="s">
        <v>12</v>
      </c>
      <c r="B387" s="7"/>
      <c r="C387" s="7"/>
      <c r="D387" s="7">
        <f t="shared" si="5"/>
        <v>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x14ac:dyDescent="0.3">
      <c r="A404" s="9" t="s">
        <v>197</v>
      </c>
      <c r="B404" s="7">
        <v>22</v>
      </c>
      <c r="C404" s="7">
        <v>12000</v>
      </c>
      <c r="D404" s="7">
        <f t="shared" si="6"/>
        <v>264000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x14ac:dyDescent="0.3">
      <c r="A406" s="9" t="s">
        <v>267</v>
      </c>
      <c r="B406" s="7">
        <f>30+30+6</f>
        <v>66</v>
      </c>
      <c r="C406" s="7">
        <v>9500</v>
      </c>
      <c r="D406" s="7">
        <f t="shared" si="6"/>
        <v>627000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f>50+40+20</f>
        <v>110</v>
      </c>
      <c r="C430" s="7">
        <v>10000</v>
      </c>
      <c r="D430" s="7">
        <f t="shared" si="6"/>
        <v>1100000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420+40+20</f>
        <v>480</v>
      </c>
      <c r="C448" s="7">
        <v>9000</v>
      </c>
      <c r="D448" s="7">
        <f t="shared" si="6"/>
        <v>4320000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2100+900</f>
        <v>3000</v>
      </c>
      <c r="C455" s="7">
        <v>4000</v>
      </c>
      <c r="D455" s="7">
        <f t="shared" si="7"/>
        <v>12000000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hidden="1" x14ac:dyDescent="0.3">
      <c r="A477" s="9" t="s">
        <v>284</v>
      </c>
      <c r="B477" s="7"/>
      <c r="C477" s="7"/>
      <c r="D477" s="7">
        <f t="shared" si="7"/>
        <v>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12+80+180+620</f>
        <v>892</v>
      </c>
      <c r="C480" s="7">
        <v>7000</v>
      </c>
      <c r="D480" s="7">
        <f t="shared" si="7"/>
        <v>6244000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f>240+40</f>
        <v>280</v>
      </c>
      <c r="C502" s="7">
        <v>13000</v>
      </c>
      <c r="D502" s="7">
        <f t="shared" si="7"/>
        <v>3640000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x14ac:dyDescent="0.3">
      <c r="A516" s="268" t="s">
        <v>177</v>
      </c>
      <c r="B516" s="269">
        <f>160+420+100</f>
        <v>680</v>
      </c>
      <c r="C516" s="269">
        <v>7700</v>
      </c>
      <c r="D516" s="269">
        <f t="shared" ref="D516:D579" si="8">B516*C516</f>
        <v>5236000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208</v>
      </c>
      <c r="B524" s="7"/>
      <c r="C524" s="7"/>
      <c r="D524" s="7">
        <f t="shared" si="8"/>
        <v>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hidden="1" x14ac:dyDescent="0.3">
      <c r="A526" s="9" t="s">
        <v>101</v>
      </c>
      <c r="B526" s="7"/>
      <c r="C526" s="7"/>
      <c r="D526" s="7">
        <f t="shared" si="8"/>
        <v>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v>75</v>
      </c>
      <c r="C528" s="7">
        <v>5000</v>
      </c>
      <c r="D528" s="7">
        <f t="shared" si="8"/>
        <v>375000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f>180+60+30+80-210+24+10</f>
        <v>174</v>
      </c>
      <c r="C530" s="7">
        <v>7500</v>
      </c>
      <c r="D530" s="7">
        <f t="shared" si="8"/>
        <v>1305000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hidden="1" x14ac:dyDescent="0.3">
      <c r="A533" s="9" t="s">
        <v>161</v>
      </c>
      <c r="B533" s="7"/>
      <c r="C533" s="7"/>
      <c r="D533" s="7">
        <f t="shared" si="8"/>
        <v>0</v>
      </c>
    </row>
    <row r="534" spans="1:4" ht="18" x14ac:dyDescent="0.3">
      <c r="A534" s="12" t="s">
        <v>162</v>
      </c>
      <c r="B534" s="7">
        <v>10</v>
      </c>
      <c r="C534" s="7">
        <v>11000</v>
      </c>
      <c r="D534" s="7">
        <f t="shared" si="8"/>
        <v>110000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109</v>
      </c>
      <c r="B545" s="7"/>
      <c r="C545" s="7"/>
      <c r="D545" s="7">
        <f t="shared" si="8"/>
        <v>0</v>
      </c>
    </row>
    <row r="546" spans="1:4" ht="18" hidden="1" x14ac:dyDescent="0.3">
      <c r="A546" s="9" t="s">
        <v>110</v>
      </c>
      <c r="B546" s="7"/>
      <c r="C546" s="7"/>
      <c r="D546" s="7">
        <f t="shared" si="8"/>
        <v>0</v>
      </c>
    </row>
    <row r="547" spans="1:4" ht="18" hidden="1" x14ac:dyDescent="0.3">
      <c r="A547" s="9" t="s">
        <v>111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7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x14ac:dyDescent="0.3">
      <c r="A604" s="9" t="s">
        <v>278</v>
      </c>
      <c r="B604" s="7">
        <v>30</v>
      </c>
      <c r="C604" s="7">
        <v>9000</v>
      </c>
      <c r="D604" s="7">
        <f t="shared" si="9"/>
        <v>270000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x14ac:dyDescent="0.3">
      <c r="A619" s="9" t="s">
        <v>127</v>
      </c>
      <c r="B619" s="7">
        <v>10</v>
      </c>
      <c r="C619" s="7">
        <v>9000</v>
      </c>
      <c r="D619" s="7">
        <f t="shared" si="9"/>
        <v>90000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f>30+30+80</f>
        <v>140</v>
      </c>
      <c r="C621" s="7">
        <v>9000</v>
      </c>
      <c r="D621" s="7">
        <f t="shared" si="9"/>
        <v>1260000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hidden="1" x14ac:dyDescent="0.3">
      <c r="A628" s="9" t="s">
        <v>154</v>
      </c>
      <c r="B628" s="7"/>
      <c r="C628" s="7"/>
      <c r="D628" s="7">
        <f t="shared" si="9"/>
        <v>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6776</v>
      </c>
      <c r="C665" s="40"/>
      <c r="D665" s="40">
        <f t="shared" ref="D665" si="11">SUM(D338:D664)</f>
        <v>47881000</v>
      </c>
    </row>
    <row r="667" spans="1:4" x14ac:dyDescent="0.3">
      <c r="D667" s="44">
        <f>D333+D665</f>
        <v>91389500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C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667"/>
  <sheetViews>
    <sheetView topLeftCell="A336" workbookViewId="0">
      <selection activeCell="B667" sqref="B667"/>
    </sheetView>
  </sheetViews>
  <sheetFormatPr defaultRowHeight="14.4" x14ac:dyDescent="0.3"/>
  <cols>
    <col min="1" max="1" width="39.21875" customWidth="1"/>
    <col min="3" max="3" width="11.33203125" customWidth="1"/>
    <col min="4" max="4" width="23.77734375" customWidth="1"/>
  </cols>
  <sheetData>
    <row r="1" spans="1:4" x14ac:dyDescent="0.3">
      <c r="A1" s="1" t="s">
        <v>375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5" t="s">
        <v>2</v>
      </c>
      <c r="B3" s="7">
        <v>13</v>
      </c>
      <c r="C3" s="7">
        <v>13000</v>
      </c>
      <c r="D3" s="7">
        <f>B3*C3</f>
        <v>169000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30</v>
      </c>
      <c r="C15" s="7">
        <v>10000</v>
      </c>
      <c r="D15" s="7">
        <f t="shared" si="0"/>
        <v>300000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hidden="1" x14ac:dyDescent="0.3">
      <c r="A18" s="13" t="s">
        <v>17</v>
      </c>
      <c r="B18" s="7"/>
      <c r="C18" s="7"/>
      <c r="D18" s="7">
        <f t="shared" si="0"/>
        <v>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45+30+15+20</f>
        <v>110</v>
      </c>
      <c r="C25" s="7">
        <v>7000</v>
      </c>
      <c r="D25" s="7">
        <f t="shared" si="0"/>
        <v>770000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x14ac:dyDescent="0.3">
      <c r="A28" s="9" t="s">
        <v>27</v>
      </c>
      <c r="B28" s="7">
        <v>18</v>
      </c>
      <c r="C28" s="7">
        <v>50000</v>
      </c>
      <c r="D28" s="7">
        <f t="shared" si="0"/>
        <v>900000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x14ac:dyDescent="0.3">
      <c r="A32" s="9" t="s">
        <v>31</v>
      </c>
      <c r="B32" s="7">
        <v>9</v>
      </c>
      <c r="C32" s="7">
        <v>11500</v>
      </c>
      <c r="D32" s="7">
        <f t="shared" si="0"/>
        <v>103500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x14ac:dyDescent="0.3">
      <c r="A36" s="9" t="s">
        <v>35</v>
      </c>
      <c r="B36" s="7">
        <v>0.5</v>
      </c>
      <c r="C36" s="7">
        <v>45000</v>
      </c>
      <c r="D36" s="7">
        <f t="shared" si="0"/>
        <v>22500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x14ac:dyDescent="0.3">
      <c r="A41" s="9" t="s">
        <v>40</v>
      </c>
      <c r="B41" s="7">
        <f>10+15</f>
        <v>25</v>
      </c>
      <c r="C41" s="7">
        <v>23000</v>
      </c>
      <c r="D41" s="7">
        <f t="shared" si="0"/>
        <v>575000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x14ac:dyDescent="0.3">
      <c r="A56" s="16" t="s">
        <v>55</v>
      </c>
      <c r="B56" s="7">
        <v>28</v>
      </c>
      <c r="C56" s="7">
        <v>10000</v>
      </c>
      <c r="D56" s="7">
        <f t="shared" si="0"/>
        <v>280000</v>
      </c>
    </row>
    <row r="57" spans="1:4" ht="18" x14ac:dyDescent="0.3">
      <c r="A57" s="9" t="s">
        <v>56</v>
      </c>
      <c r="B57" s="7">
        <v>60</v>
      </c>
      <c r="C57" s="7">
        <v>9000</v>
      </c>
      <c r="D57" s="7">
        <f t="shared" si="0"/>
        <v>540000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f>64+60</f>
        <v>124</v>
      </c>
      <c r="C63" s="7">
        <v>5500</v>
      </c>
      <c r="D63" s="7">
        <f t="shared" si="0"/>
        <v>682000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x14ac:dyDescent="0.3">
      <c r="A73" s="13" t="s">
        <v>72</v>
      </c>
      <c r="B73" s="7">
        <v>34</v>
      </c>
      <c r="C73" s="7">
        <v>12000</v>
      </c>
      <c r="D73" s="7">
        <f t="shared" si="1"/>
        <v>408000</v>
      </c>
    </row>
    <row r="74" spans="1:4" ht="18" x14ac:dyDescent="0.3">
      <c r="A74" s="9" t="s">
        <v>73</v>
      </c>
      <c r="B74" s="7">
        <v>140</v>
      </c>
      <c r="C74" s="7">
        <v>15000</v>
      </c>
      <c r="D74" s="7">
        <f t="shared" si="1"/>
        <v>2100000</v>
      </c>
    </row>
    <row r="75" spans="1:4" ht="18" x14ac:dyDescent="0.3">
      <c r="A75" s="9" t="s">
        <v>74</v>
      </c>
      <c r="B75" s="7">
        <v>27</v>
      </c>
      <c r="C75" s="7">
        <v>12000</v>
      </c>
      <c r="D75" s="7">
        <f t="shared" si="1"/>
        <v>324000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60</v>
      </c>
      <c r="C81" s="7">
        <v>8500</v>
      </c>
      <c r="D81" s="7">
        <f t="shared" si="1"/>
        <v>510000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hidden="1" x14ac:dyDescent="0.3">
      <c r="A100" s="9" t="s">
        <v>99</v>
      </c>
      <c r="B100" s="7"/>
      <c r="C100" s="7"/>
      <c r="D100" s="7">
        <f t="shared" si="1"/>
        <v>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hidden="1" x14ac:dyDescent="0.3">
      <c r="A107" s="9" t="s">
        <v>106</v>
      </c>
      <c r="B107" s="7"/>
      <c r="C107" s="7"/>
      <c r="D107" s="7">
        <f t="shared" si="1"/>
        <v>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9" t="s">
        <v>367</v>
      </c>
      <c r="B120" s="7"/>
      <c r="C120" s="7"/>
      <c r="D120" s="7">
        <f t="shared" si="1"/>
        <v>0</v>
      </c>
    </row>
    <row r="121" spans="1:4" ht="18" hidden="1" x14ac:dyDescent="0.3">
      <c r="A121" s="10" t="s">
        <v>119</v>
      </c>
      <c r="B121" s="7"/>
      <c r="C121" s="7"/>
      <c r="D121" s="7">
        <f t="shared" si="1"/>
        <v>0</v>
      </c>
    </row>
    <row r="122" spans="1:4" ht="18" x14ac:dyDescent="0.3">
      <c r="A122" s="13" t="s">
        <v>120</v>
      </c>
      <c r="B122" s="7">
        <v>3</v>
      </c>
      <c r="C122" s="7">
        <v>8000</v>
      </c>
      <c r="D122" s="7">
        <f t="shared" si="1"/>
        <v>24000</v>
      </c>
    </row>
    <row r="123" spans="1:4" ht="18" hidden="1" x14ac:dyDescent="0.3">
      <c r="A123" s="12" t="s">
        <v>121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122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123</v>
      </c>
      <c r="B125" s="15"/>
      <c r="C125" s="15"/>
      <c r="D125" s="7">
        <f t="shared" si="1"/>
        <v>0</v>
      </c>
    </row>
    <row r="126" spans="1:4" ht="18" hidden="1" x14ac:dyDescent="0.3">
      <c r="A126" s="12" t="s">
        <v>124</v>
      </c>
      <c r="B126" s="26"/>
      <c r="C126" s="26"/>
      <c r="D126" s="7">
        <f t="shared" si="1"/>
        <v>0</v>
      </c>
    </row>
    <row r="127" spans="1:4" ht="18" hidden="1" x14ac:dyDescent="0.3">
      <c r="A127" s="27" t="s">
        <v>125</v>
      </c>
      <c r="B127" s="7"/>
      <c r="C127" s="7"/>
      <c r="D127" s="7">
        <f t="shared" si="1"/>
        <v>0</v>
      </c>
    </row>
    <row r="128" spans="1:4" ht="18" hidden="1" x14ac:dyDescent="0.3">
      <c r="A128" s="12" t="s">
        <v>126</v>
      </c>
      <c r="B128" s="15"/>
      <c r="C128" s="15"/>
      <c r="D128" s="7">
        <f t="shared" si="1"/>
        <v>0</v>
      </c>
    </row>
    <row r="129" spans="1:4" ht="18" x14ac:dyDescent="0.3">
      <c r="A129" s="9" t="s">
        <v>127</v>
      </c>
      <c r="B129" s="7">
        <v>7</v>
      </c>
      <c r="C129" s="7">
        <v>9000</v>
      </c>
      <c r="D129" s="7">
        <f t="shared" si="1"/>
        <v>63000</v>
      </c>
    </row>
    <row r="130" spans="1:4" ht="18" hidden="1" x14ac:dyDescent="0.3">
      <c r="A130" s="9" t="s">
        <v>128</v>
      </c>
      <c r="B130" s="7"/>
      <c r="C130" s="7"/>
      <c r="D130" s="7">
        <f t="shared" si="1"/>
        <v>0</v>
      </c>
    </row>
    <row r="131" spans="1:4" ht="18" hidden="1" x14ac:dyDescent="0.3">
      <c r="A131" s="9" t="s">
        <v>368</v>
      </c>
      <c r="B131" s="7"/>
      <c r="C131" s="7"/>
      <c r="D131" s="7">
        <f t="shared" si="1"/>
        <v>0</v>
      </c>
    </row>
    <row r="132" spans="1:4" ht="18" hidden="1" x14ac:dyDescent="0.3">
      <c r="A132" s="9" t="s">
        <v>129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6" t="s">
        <v>130</v>
      </c>
      <c r="B133" s="7"/>
      <c r="C133" s="7"/>
      <c r="D133" s="7">
        <f t="shared" si="2"/>
        <v>0</v>
      </c>
    </row>
    <row r="134" spans="1:4" ht="18" hidden="1" x14ac:dyDescent="0.3">
      <c r="A134" s="12" t="s">
        <v>131</v>
      </c>
      <c r="B134" s="7"/>
      <c r="C134" s="7"/>
      <c r="D134" s="7">
        <f t="shared" si="2"/>
        <v>0</v>
      </c>
    </row>
    <row r="135" spans="1:4" ht="18" hidden="1" x14ac:dyDescent="0.3">
      <c r="A135" s="12" t="s">
        <v>132</v>
      </c>
      <c r="B135" s="7"/>
      <c r="C135" s="7"/>
      <c r="D135" s="7">
        <f t="shared" si="2"/>
        <v>0</v>
      </c>
    </row>
    <row r="136" spans="1:4" ht="18" hidden="1" x14ac:dyDescent="0.3">
      <c r="A136" s="9" t="s">
        <v>133</v>
      </c>
      <c r="B136" s="7"/>
      <c r="C136" s="7"/>
      <c r="D136" s="7">
        <f t="shared" si="2"/>
        <v>0</v>
      </c>
    </row>
    <row r="137" spans="1:4" ht="18" hidden="1" x14ac:dyDescent="0.3">
      <c r="A137" s="9" t="s">
        <v>135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136</v>
      </c>
      <c r="B138" s="15"/>
      <c r="C138" s="15"/>
      <c r="D138" s="7">
        <f t="shared" si="2"/>
        <v>0</v>
      </c>
    </row>
    <row r="139" spans="1:4" ht="18" hidden="1" x14ac:dyDescent="0.3">
      <c r="A139" s="9" t="s">
        <v>137</v>
      </c>
      <c r="B139" s="7"/>
      <c r="C139" s="7"/>
      <c r="D139" s="7">
        <f t="shared" si="2"/>
        <v>0</v>
      </c>
    </row>
    <row r="140" spans="1:4" ht="18" x14ac:dyDescent="0.3">
      <c r="A140" s="9" t="s">
        <v>138</v>
      </c>
      <c r="B140" s="15">
        <v>1</v>
      </c>
      <c r="C140" s="15">
        <v>70000</v>
      </c>
      <c r="D140" s="7">
        <f t="shared" si="2"/>
        <v>70000</v>
      </c>
    </row>
    <row r="141" spans="1:4" ht="18" hidden="1" x14ac:dyDescent="0.3">
      <c r="A141" s="9" t="s">
        <v>139</v>
      </c>
      <c r="B141" s="15"/>
      <c r="C141" s="15"/>
      <c r="D141" s="7">
        <f t="shared" si="2"/>
        <v>0</v>
      </c>
    </row>
    <row r="142" spans="1:4" ht="18" x14ac:dyDescent="0.3">
      <c r="A142" s="9" t="s">
        <v>140</v>
      </c>
      <c r="B142" s="15">
        <v>2</v>
      </c>
      <c r="C142" s="15">
        <v>80000</v>
      </c>
      <c r="D142" s="7">
        <f t="shared" si="2"/>
        <v>160000</v>
      </c>
    </row>
    <row r="143" spans="1:4" ht="18" hidden="1" x14ac:dyDescent="0.3">
      <c r="A143" s="9" t="s">
        <v>141</v>
      </c>
      <c r="B143" s="15"/>
      <c r="C143" s="15"/>
      <c r="D143" s="7">
        <f t="shared" si="2"/>
        <v>0</v>
      </c>
    </row>
    <row r="144" spans="1:4" ht="18" x14ac:dyDescent="0.3">
      <c r="A144" s="9" t="s">
        <v>142</v>
      </c>
      <c r="B144" s="15">
        <v>1</v>
      </c>
      <c r="C144" s="15">
        <v>50000</v>
      </c>
      <c r="D144" s="7">
        <f t="shared" si="2"/>
        <v>50000</v>
      </c>
    </row>
    <row r="145" spans="1:4" ht="18" hidden="1" x14ac:dyDescent="0.3">
      <c r="A145" s="9" t="s">
        <v>143</v>
      </c>
      <c r="B145" s="15"/>
      <c r="C145" s="15"/>
      <c r="D145" s="7">
        <f t="shared" si="2"/>
        <v>0</v>
      </c>
    </row>
    <row r="146" spans="1:4" ht="18" x14ac:dyDescent="0.3">
      <c r="A146" s="9" t="s">
        <v>144</v>
      </c>
      <c r="B146" s="15">
        <v>1</v>
      </c>
      <c r="C146" s="15">
        <v>70000</v>
      </c>
      <c r="D146" s="7">
        <f t="shared" si="2"/>
        <v>70000</v>
      </c>
    </row>
    <row r="147" spans="1:4" ht="18" hidden="1" x14ac:dyDescent="0.3">
      <c r="A147" s="9" t="s">
        <v>145</v>
      </c>
      <c r="B147" s="15"/>
      <c r="C147" s="15"/>
      <c r="D147" s="7">
        <f t="shared" si="2"/>
        <v>0</v>
      </c>
    </row>
    <row r="148" spans="1:4" ht="18" hidden="1" x14ac:dyDescent="0.3">
      <c r="A148" s="9" t="s">
        <v>146</v>
      </c>
      <c r="B148" s="7"/>
      <c r="C148" s="7"/>
      <c r="D148" s="7">
        <f t="shared" si="2"/>
        <v>0</v>
      </c>
    </row>
    <row r="149" spans="1:4" ht="18" hidden="1" x14ac:dyDescent="0.3">
      <c r="A149" s="9" t="s">
        <v>147</v>
      </c>
      <c r="B149" s="7"/>
      <c r="C149" s="7"/>
      <c r="D149" s="7">
        <f t="shared" si="2"/>
        <v>0</v>
      </c>
    </row>
    <row r="150" spans="1:4" ht="18" hidden="1" x14ac:dyDescent="0.3">
      <c r="A150" s="9" t="s">
        <v>148</v>
      </c>
      <c r="B150" s="7"/>
      <c r="C150" s="7"/>
      <c r="D150" s="7">
        <f t="shared" si="2"/>
        <v>0</v>
      </c>
    </row>
    <row r="151" spans="1:4" ht="18" hidden="1" x14ac:dyDescent="0.3">
      <c r="A151" s="9" t="s">
        <v>149</v>
      </c>
      <c r="B151" s="7"/>
      <c r="C151" s="7"/>
      <c r="D151" s="7">
        <f t="shared" si="2"/>
        <v>0</v>
      </c>
    </row>
    <row r="152" spans="1:4" ht="18" hidden="1" x14ac:dyDescent="0.3">
      <c r="A152" s="9" t="s">
        <v>150</v>
      </c>
      <c r="B152" s="7"/>
      <c r="C152" s="7"/>
      <c r="D152" s="7">
        <f t="shared" si="2"/>
        <v>0</v>
      </c>
    </row>
    <row r="153" spans="1:4" ht="18" hidden="1" x14ac:dyDescent="0.3">
      <c r="A153" s="16" t="s">
        <v>151</v>
      </c>
      <c r="B153" s="7"/>
      <c r="C153" s="7"/>
      <c r="D153" s="7">
        <f t="shared" si="2"/>
        <v>0</v>
      </c>
    </row>
    <row r="154" spans="1:4" ht="18" hidden="1" x14ac:dyDescent="0.3">
      <c r="A154" s="9" t="s">
        <v>152</v>
      </c>
      <c r="B154" s="7"/>
      <c r="C154" s="7"/>
      <c r="D154" s="7">
        <f t="shared" si="2"/>
        <v>0</v>
      </c>
    </row>
    <row r="155" spans="1:4" ht="18" hidden="1" x14ac:dyDescent="0.3">
      <c r="A155" s="9" t="s">
        <v>153</v>
      </c>
      <c r="B155" s="7"/>
      <c r="C155" s="7"/>
      <c r="D155" s="7">
        <f t="shared" si="2"/>
        <v>0</v>
      </c>
    </row>
    <row r="156" spans="1:4" ht="18" hidden="1" x14ac:dyDescent="0.3">
      <c r="A156" s="9" t="s">
        <v>154</v>
      </c>
      <c r="B156" s="7"/>
      <c r="C156" s="7"/>
      <c r="D156" s="7">
        <f t="shared" si="2"/>
        <v>0</v>
      </c>
    </row>
    <row r="157" spans="1:4" ht="18" hidden="1" x14ac:dyDescent="0.3">
      <c r="A157" s="9" t="s">
        <v>155</v>
      </c>
      <c r="B157" s="7"/>
      <c r="C157" s="7"/>
      <c r="D157" s="7">
        <f t="shared" si="2"/>
        <v>0</v>
      </c>
    </row>
    <row r="158" spans="1:4" ht="18" hidden="1" x14ac:dyDescent="0.3">
      <c r="A158" s="17" t="s">
        <v>156</v>
      </c>
      <c r="B158" s="15"/>
      <c r="C158" s="15"/>
      <c r="D158" s="7">
        <f t="shared" si="2"/>
        <v>0</v>
      </c>
    </row>
    <row r="159" spans="1:4" ht="18" x14ac:dyDescent="0.3">
      <c r="A159" s="9" t="s">
        <v>157</v>
      </c>
      <c r="B159" s="15">
        <v>1</v>
      </c>
      <c r="C159" s="15">
        <v>70000</v>
      </c>
      <c r="D159" s="7">
        <f t="shared" si="2"/>
        <v>70000</v>
      </c>
    </row>
    <row r="160" spans="1:4" ht="18" hidden="1" x14ac:dyDescent="0.3">
      <c r="A160" s="9" t="s">
        <v>158</v>
      </c>
      <c r="B160" s="15"/>
      <c r="C160" s="15"/>
      <c r="D160" s="7">
        <f t="shared" si="2"/>
        <v>0</v>
      </c>
    </row>
    <row r="161" spans="1:4" ht="18" hidden="1" x14ac:dyDescent="0.3">
      <c r="A161" s="9" t="s">
        <v>369</v>
      </c>
      <c r="B161" s="7"/>
      <c r="C161" s="7"/>
      <c r="D161" s="7">
        <f t="shared" si="2"/>
        <v>0</v>
      </c>
    </row>
    <row r="162" spans="1:4" ht="18" x14ac:dyDescent="0.3">
      <c r="A162" s="9" t="s">
        <v>159</v>
      </c>
      <c r="B162" s="7">
        <v>15</v>
      </c>
      <c r="C162" s="7">
        <v>12000</v>
      </c>
      <c r="D162" s="7">
        <f t="shared" si="2"/>
        <v>180000</v>
      </c>
    </row>
    <row r="163" spans="1:4" ht="18" x14ac:dyDescent="0.3">
      <c r="A163" s="16" t="s">
        <v>160</v>
      </c>
      <c r="B163" s="7">
        <v>40</v>
      </c>
      <c r="C163" s="7">
        <v>8000</v>
      </c>
      <c r="D163" s="7">
        <f t="shared" si="2"/>
        <v>320000</v>
      </c>
    </row>
    <row r="164" spans="1:4" ht="18" hidden="1" x14ac:dyDescent="0.3">
      <c r="A164" s="9" t="s">
        <v>161</v>
      </c>
      <c r="B164" s="7"/>
      <c r="C164" s="7"/>
      <c r="D164" s="7">
        <f t="shared" si="2"/>
        <v>0</v>
      </c>
    </row>
    <row r="165" spans="1:4" ht="18" hidden="1" x14ac:dyDescent="0.3">
      <c r="A165" s="12" t="s">
        <v>162</v>
      </c>
      <c r="B165" s="7"/>
      <c r="C165" s="7"/>
      <c r="D165" s="7">
        <f t="shared" si="2"/>
        <v>0</v>
      </c>
    </row>
    <row r="166" spans="1:4" ht="18" x14ac:dyDescent="0.3">
      <c r="A166" s="9" t="s">
        <v>163</v>
      </c>
      <c r="B166" s="7">
        <v>55</v>
      </c>
      <c r="C166" s="7">
        <v>7000</v>
      </c>
      <c r="D166" s="7">
        <f t="shared" si="2"/>
        <v>385000</v>
      </c>
    </row>
    <row r="167" spans="1:4" ht="18" x14ac:dyDescent="0.3">
      <c r="A167" s="9" t="s">
        <v>164</v>
      </c>
      <c r="B167" s="7">
        <v>50</v>
      </c>
      <c r="C167" s="7">
        <v>11000</v>
      </c>
      <c r="D167" s="7">
        <f t="shared" si="2"/>
        <v>550000</v>
      </c>
    </row>
    <row r="168" spans="1:4" ht="18" hidden="1" x14ac:dyDescent="0.3">
      <c r="A168" s="9" t="s">
        <v>165</v>
      </c>
      <c r="B168" s="7"/>
      <c r="C168" s="7"/>
      <c r="D168" s="7">
        <f t="shared" si="2"/>
        <v>0</v>
      </c>
    </row>
    <row r="169" spans="1:4" ht="18" hidden="1" x14ac:dyDescent="0.3">
      <c r="A169" s="19" t="s">
        <v>166</v>
      </c>
      <c r="B169" s="7"/>
      <c r="C169" s="7"/>
      <c r="D169" s="7">
        <f t="shared" si="2"/>
        <v>0</v>
      </c>
    </row>
    <row r="170" spans="1:4" ht="18" hidden="1" x14ac:dyDescent="0.3">
      <c r="A170" s="9" t="s">
        <v>167</v>
      </c>
      <c r="B170" s="7"/>
      <c r="C170" s="7"/>
      <c r="D170" s="7">
        <f t="shared" si="2"/>
        <v>0</v>
      </c>
    </row>
    <row r="171" spans="1:4" ht="18" hidden="1" x14ac:dyDescent="0.3">
      <c r="A171" s="29" t="s">
        <v>168</v>
      </c>
      <c r="B171" s="31"/>
      <c r="C171" s="31"/>
      <c r="D171" s="7">
        <f t="shared" si="2"/>
        <v>0</v>
      </c>
    </row>
    <row r="172" spans="1:4" ht="18" hidden="1" x14ac:dyDescent="0.3">
      <c r="A172" s="11" t="s">
        <v>169</v>
      </c>
      <c r="B172" s="7"/>
      <c r="C172" s="7"/>
      <c r="D172" s="7">
        <f t="shared" si="2"/>
        <v>0</v>
      </c>
    </row>
    <row r="173" spans="1:4" ht="18" x14ac:dyDescent="0.3">
      <c r="A173" s="9" t="s">
        <v>170</v>
      </c>
      <c r="B173" s="7">
        <v>10</v>
      </c>
      <c r="C173" s="7">
        <v>34000</v>
      </c>
      <c r="D173" s="7">
        <f t="shared" si="2"/>
        <v>340000</v>
      </c>
    </row>
    <row r="174" spans="1:4" ht="18" hidden="1" x14ac:dyDescent="0.3">
      <c r="A174" s="9" t="s">
        <v>171</v>
      </c>
      <c r="B174" s="7"/>
      <c r="C174" s="7"/>
      <c r="D174" s="7">
        <f t="shared" si="2"/>
        <v>0</v>
      </c>
    </row>
    <row r="175" spans="1:4" ht="18" hidden="1" x14ac:dyDescent="0.3">
      <c r="A175" s="12" t="s">
        <v>172</v>
      </c>
      <c r="B175" s="7"/>
      <c r="C175" s="7"/>
      <c r="D175" s="7">
        <f t="shared" si="2"/>
        <v>0</v>
      </c>
    </row>
    <row r="176" spans="1:4" ht="18" hidden="1" x14ac:dyDescent="0.3">
      <c r="A176" s="9" t="s">
        <v>173</v>
      </c>
      <c r="B176" s="7"/>
      <c r="C176" s="7"/>
      <c r="D176" s="7">
        <f t="shared" si="2"/>
        <v>0</v>
      </c>
    </row>
    <row r="177" spans="1:4" ht="18" hidden="1" x14ac:dyDescent="0.3">
      <c r="A177" s="9" t="s">
        <v>174</v>
      </c>
      <c r="B177" s="7"/>
      <c r="C177" s="7"/>
      <c r="D177" s="7">
        <f t="shared" si="2"/>
        <v>0</v>
      </c>
    </row>
    <row r="178" spans="1:4" ht="18" hidden="1" x14ac:dyDescent="0.3">
      <c r="A178" s="12" t="s">
        <v>175</v>
      </c>
      <c r="B178" s="7"/>
      <c r="C178" s="7"/>
      <c r="D178" s="7">
        <f t="shared" si="2"/>
        <v>0</v>
      </c>
    </row>
    <row r="179" spans="1:4" ht="18" hidden="1" x14ac:dyDescent="0.3">
      <c r="A179" s="12" t="s">
        <v>176</v>
      </c>
      <c r="B179" s="7"/>
      <c r="C179" s="7"/>
      <c r="D179" s="7">
        <f t="shared" si="2"/>
        <v>0</v>
      </c>
    </row>
    <row r="180" spans="1:4" ht="18" hidden="1" x14ac:dyDescent="0.3">
      <c r="A180" s="12" t="s">
        <v>177</v>
      </c>
      <c r="B180" s="7"/>
      <c r="C180" s="7"/>
      <c r="D180" s="7">
        <f t="shared" si="2"/>
        <v>0</v>
      </c>
    </row>
    <row r="181" spans="1:4" ht="18" hidden="1" x14ac:dyDescent="0.3">
      <c r="A181" s="9" t="s">
        <v>178</v>
      </c>
      <c r="B181" s="7"/>
      <c r="C181" s="7"/>
      <c r="D181" s="7">
        <f t="shared" si="2"/>
        <v>0</v>
      </c>
    </row>
    <row r="182" spans="1:4" ht="18" hidden="1" x14ac:dyDescent="0.3">
      <c r="A182" s="12" t="s">
        <v>179</v>
      </c>
      <c r="B182" s="7"/>
      <c r="C182" s="7"/>
      <c r="D182" s="7">
        <f t="shared" si="2"/>
        <v>0</v>
      </c>
    </row>
    <row r="183" spans="1:4" ht="18" x14ac:dyDescent="0.3">
      <c r="A183" s="12" t="s">
        <v>180</v>
      </c>
      <c r="B183" s="7">
        <v>20</v>
      </c>
      <c r="C183" s="7">
        <v>20000</v>
      </c>
      <c r="D183" s="7">
        <f t="shared" si="2"/>
        <v>400000</v>
      </c>
    </row>
    <row r="184" spans="1:4" ht="18" hidden="1" x14ac:dyDescent="0.3">
      <c r="A184" s="12" t="s">
        <v>181</v>
      </c>
      <c r="B184" s="7"/>
      <c r="C184" s="7"/>
      <c r="D184" s="7">
        <f t="shared" si="2"/>
        <v>0</v>
      </c>
    </row>
    <row r="185" spans="1:4" ht="18" hidden="1" x14ac:dyDescent="0.3">
      <c r="A185" s="9" t="s">
        <v>182</v>
      </c>
      <c r="B185" s="7"/>
      <c r="C185" s="7"/>
      <c r="D185" s="7">
        <f t="shared" si="2"/>
        <v>0</v>
      </c>
    </row>
    <row r="186" spans="1:4" ht="18" hidden="1" x14ac:dyDescent="0.3">
      <c r="A186" s="16" t="s">
        <v>183</v>
      </c>
      <c r="B186" s="7"/>
      <c r="C186" s="7"/>
      <c r="D186" s="7">
        <f t="shared" si="2"/>
        <v>0</v>
      </c>
    </row>
    <row r="187" spans="1:4" ht="18" hidden="1" x14ac:dyDescent="0.3">
      <c r="A187" s="16" t="s">
        <v>184</v>
      </c>
      <c r="B187" s="7"/>
      <c r="C187" s="7"/>
      <c r="D187" s="7">
        <f t="shared" si="2"/>
        <v>0</v>
      </c>
    </row>
    <row r="188" spans="1:4" ht="18" hidden="1" x14ac:dyDescent="0.3">
      <c r="A188" s="16" t="s">
        <v>185</v>
      </c>
      <c r="B188" s="7"/>
      <c r="C188" s="7"/>
      <c r="D188" s="7">
        <f t="shared" si="2"/>
        <v>0</v>
      </c>
    </row>
    <row r="189" spans="1:4" ht="18" hidden="1" x14ac:dyDescent="0.3">
      <c r="A189" s="16" t="s">
        <v>186</v>
      </c>
      <c r="B189" s="7"/>
      <c r="C189" s="7"/>
      <c r="D189" s="7">
        <f t="shared" si="2"/>
        <v>0</v>
      </c>
    </row>
    <row r="190" spans="1:4" ht="18" hidden="1" x14ac:dyDescent="0.3">
      <c r="A190" s="12" t="s">
        <v>187</v>
      </c>
      <c r="B190" s="7"/>
      <c r="C190" s="7"/>
      <c r="D190" s="7">
        <f t="shared" si="2"/>
        <v>0</v>
      </c>
    </row>
    <row r="191" spans="1:4" ht="18" hidden="1" x14ac:dyDescent="0.3">
      <c r="A191" s="9" t="s">
        <v>188</v>
      </c>
      <c r="B191" s="7"/>
      <c r="C191" s="7"/>
      <c r="D191" s="7">
        <f t="shared" si="2"/>
        <v>0</v>
      </c>
    </row>
    <row r="192" spans="1:4" ht="18" hidden="1" x14ac:dyDescent="0.3">
      <c r="A192" s="32" t="s">
        <v>189</v>
      </c>
      <c r="B192" s="7"/>
      <c r="C192" s="7"/>
      <c r="D192" s="7">
        <f t="shared" si="2"/>
        <v>0</v>
      </c>
    </row>
    <row r="193" spans="1:4" ht="18" hidden="1" x14ac:dyDescent="0.3">
      <c r="A193" s="32" t="s">
        <v>190</v>
      </c>
      <c r="B193" s="7"/>
      <c r="C193" s="7"/>
      <c r="D193" s="7">
        <f t="shared" si="2"/>
        <v>0</v>
      </c>
    </row>
    <row r="194" spans="1:4" ht="18" hidden="1" x14ac:dyDescent="0.3">
      <c r="A194" s="32" t="s">
        <v>191</v>
      </c>
      <c r="B194" s="7"/>
      <c r="C194" s="7"/>
      <c r="D194" s="7">
        <f t="shared" si="2"/>
        <v>0</v>
      </c>
    </row>
    <row r="195" spans="1:4" ht="18" hidden="1" x14ac:dyDescent="0.3">
      <c r="A195" s="32" t="s">
        <v>192</v>
      </c>
      <c r="B195" s="7"/>
      <c r="C195" s="7"/>
      <c r="D195" s="7">
        <f t="shared" si="2"/>
        <v>0</v>
      </c>
    </row>
    <row r="196" spans="1:4" ht="18" hidden="1" x14ac:dyDescent="0.3">
      <c r="A196" s="9" t="s">
        <v>193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33" t="s">
        <v>194</v>
      </c>
      <c r="B197" s="7"/>
      <c r="C197" s="7"/>
      <c r="D197" s="7">
        <f t="shared" si="3"/>
        <v>0</v>
      </c>
    </row>
    <row r="198" spans="1:4" ht="18" x14ac:dyDescent="0.3">
      <c r="A198" s="9" t="s">
        <v>195</v>
      </c>
      <c r="B198" s="7">
        <f>110+80+100</f>
        <v>290</v>
      </c>
      <c r="C198" s="7">
        <v>21000</v>
      </c>
      <c r="D198" s="7">
        <f t="shared" si="3"/>
        <v>6090000</v>
      </c>
    </row>
    <row r="199" spans="1:4" ht="18" x14ac:dyDescent="0.3">
      <c r="A199" s="12" t="s">
        <v>196</v>
      </c>
      <c r="B199" s="7">
        <f>110+100+200+100+200</f>
        <v>710</v>
      </c>
      <c r="C199" s="7">
        <v>21000</v>
      </c>
      <c r="D199" s="7">
        <f t="shared" si="3"/>
        <v>14910000</v>
      </c>
    </row>
    <row r="200" spans="1:4" ht="18" hidden="1" x14ac:dyDescent="0.3">
      <c r="A200" s="9" t="s">
        <v>197</v>
      </c>
      <c r="B200" s="7"/>
      <c r="C200" s="7"/>
      <c r="D200" s="7">
        <f t="shared" si="3"/>
        <v>0</v>
      </c>
    </row>
    <row r="201" spans="1:4" ht="18" hidden="1" x14ac:dyDescent="0.3">
      <c r="A201" s="9" t="s">
        <v>198</v>
      </c>
      <c r="B201" s="7"/>
      <c r="C201" s="7"/>
      <c r="D201" s="7">
        <f t="shared" si="3"/>
        <v>0</v>
      </c>
    </row>
    <row r="202" spans="1:4" ht="18" hidden="1" x14ac:dyDescent="0.3">
      <c r="A202" s="9" t="s">
        <v>199</v>
      </c>
      <c r="B202" s="7"/>
      <c r="C202" s="7"/>
      <c r="D202" s="7">
        <f t="shared" si="3"/>
        <v>0</v>
      </c>
    </row>
    <row r="203" spans="1:4" ht="18" hidden="1" x14ac:dyDescent="0.3">
      <c r="A203" s="34" t="s">
        <v>200</v>
      </c>
      <c r="B203" s="7"/>
      <c r="C203" s="7"/>
      <c r="D203" s="7">
        <f t="shared" si="3"/>
        <v>0</v>
      </c>
    </row>
    <row r="204" spans="1:4" ht="18" hidden="1" x14ac:dyDescent="0.3">
      <c r="A204" s="34" t="s">
        <v>201</v>
      </c>
      <c r="B204" s="7"/>
      <c r="C204" s="7"/>
      <c r="D204" s="7">
        <f t="shared" si="3"/>
        <v>0</v>
      </c>
    </row>
    <row r="205" spans="1:4" ht="18" x14ac:dyDescent="0.3">
      <c r="A205" s="9" t="s">
        <v>202</v>
      </c>
      <c r="B205" s="7">
        <v>6</v>
      </c>
      <c r="C205" s="7">
        <v>25000</v>
      </c>
      <c r="D205" s="7">
        <f t="shared" si="3"/>
        <v>150000</v>
      </c>
    </row>
    <row r="206" spans="1:4" ht="18" hidden="1" x14ac:dyDescent="0.3">
      <c r="A206" s="11" t="s">
        <v>203</v>
      </c>
      <c r="B206" s="7"/>
      <c r="C206" s="7"/>
      <c r="D206" s="7">
        <f t="shared" si="3"/>
        <v>0</v>
      </c>
    </row>
    <row r="207" spans="1:4" ht="18" hidden="1" x14ac:dyDescent="0.3">
      <c r="A207" s="9" t="s">
        <v>204</v>
      </c>
      <c r="B207" s="7"/>
      <c r="C207" s="7"/>
      <c r="D207" s="7">
        <f t="shared" si="3"/>
        <v>0</v>
      </c>
    </row>
    <row r="208" spans="1:4" ht="18" x14ac:dyDescent="0.3">
      <c r="A208" s="9" t="s">
        <v>206</v>
      </c>
      <c r="B208" s="7">
        <v>50</v>
      </c>
      <c r="C208" s="7">
        <v>8000</v>
      </c>
      <c r="D208" s="7">
        <f t="shared" si="3"/>
        <v>400000</v>
      </c>
    </row>
    <row r="209" spans="1:4" ht="18" hidden="1" x14ac:dyDescent="0.3">
      <c r="A209" s="9" t="s">
        <v>207</v>
      </c>
      <c r="B209" s="7"/>
      <c r="C209" s="7"/>
      <c r="D209" s="7">
        <f t="shared" si="3"/>
        <v>0</v>
      </c>
    </row>
    <row r="210" spans="1:4" ht="18" hidden="1" x14ac:dyDescent="0.3">
      <c r="A210" s="9" t="s">
        <v>208</v>
      </c>
      <c r="B210" s="7"/>
      <c r="C210" s="7"/>
      <c r="D210" s="7">
        <f t="shared" si="3"/>
        <v>0</v>
      </c>
    </row>
    <row r="211" spans="1:4" ht="18" hidden="1" x14ac:dyDescent="0.3">
      <c r="A211" s="9" t="s">
        <v>209</v>
      </c>
      <c r="B211" s="7"/>
      <c r="C211" s="7"/>
      <c r="D211" s="7">
        <f t="shared" si="3"/>
        <v>0</v>
      </c>
    </row>
    <row r="212" spans="1:4" ht="18" hidden="1" x14ac:dyDescent="0.3">
      <c r="A212" s="9" t="s">
        <v>210</v>
      </c>
      <c r="B212" s="7"/>
      <c r="C212" s="7"/>
      <c r="D212" s="7">
        <f t="shared" si="3"/>
        <v>0</v>
      </c>
    </row>
    <row r="213" spans="1:4" ht="18" hidden="1" x14ac:dyDescent="0.3">
      <c r="A213" s="35" t="s">
        <v>211</v>
      </c>
      <c r="B213" s="7"/>
      <c r="C213" s="7"/>
      <c r="D213" s="7">
        <f t="shared" si="3"/>
        <v>0</v>
      </c>
    </row>
    <row r="214" spans="1:4" ht="18" hidden="1" x14ac:dyDescent="0.3">
      <c r="A214" s="9" t="s">
        <v>212</v>
      </c>
      <c r="B214" s="7"/>
      <c r="C214" s="7"/>
      <c r="D214" s="7">
        <f t="shared" si="3"/>
        <v>0</v>
      </c>
    </row>
    <row r="215" spans="1:4" ht="18" hidden="1" x14ac:dyDescent="0.3">
      <c r="A215" s="9" t="s">
        <v>213</v>
      </c>
      <c r="B215" s="7"/>
      <c r="C215" s="7"/>
      <c r="D215" s="7">
        <f t="shared" si="3"/>
        <v>0</v>
      </c>
    </row>
    <row r="216" spans="1:4" ht="18" hidden="1" x14ac:dyDescent="0.3">
      <c r="A216" s="9" t="s">
        <v>214</v>
      </c>
      <c r="B216" s="7"/>
      <c r="C216" s="7"/>
      <c r="D216" s="7">
        <f t="shared" si="3"/>
        <v>0</v>
      </c>
    </row>
    <row r="217" spans="1:4" ht="18" x14ac:dyDescent="0.3">
      <c r="A217" s="9" t="s">
        <v>216</v>
      </c>
      <c r="B217" s="7">
        <v>6</v>
      </c>
      <c r="C217" s="7">
        <v>5000</v>
      </c>
      <c r="D217" s="7">
        <f t="shared" si="3"/>
        <v>30000</v>
      </c>
    </row>
    <row r="218" spans="1:4" ht="18" hidden="1" x14ac:dyDescent="0.3">
      <c r="A218" s="16" t="s">
        <v>217</v>
      </c>
      <c r="B218" s="7"/>
      <c r="C218" s="7"/>
      <c r="D218" s="7">
        <f t="shared" si="3"/>
        <v>0</v>
      </c>
    </row>
    <row r="219" spans="1:4" ht="18" hidden="1" x14ac:dyDescent="0.3">
      <c r="A219" s="16" t="s">
        <v>218</v>
      </c>
      <c r="B219" s="7"/>
      <c r="C219" s="7"/>
      <c r="D219" s="7">
        <f t="shared" si="3"/>
        <v>0</v>
      </c>
    </row>
    <row r="220" spans="1:4" ht="18" hidden="1" x14ac:dyDescent="0.3">
      <c r="A220" s="16" t="s">
        <v>219</v>
      </c>
      <c r="B220" s="7"/>
      <c r="C220" s="7"/>
      <c r="D220" s="7">
        <f t="shared" si="3"/>
        <v>0</v>
      </c>
    </row>
    <row r="221" spans="1:4" ht="18" hidden="1" x14ac:dyDescent="0.3">
      <c r="A221" s="16" t="s">
        <v>220</v>
      </c>
      <c r="B221" s="7"/>
      <c r="C221" s="7"/>
      <c r="D221" s="7">
        <f t="shared" si="3"/>
        <v>0</v>
      </c>
    </row>
    <row r="222" spans="1:4" ht="18" hidden="1" x14ac:dyDescent="0.3">
      <c r="A222" s="9" t="s">
        <v>221</v>
      </c>
      <c r="B222" s="7"/>
      <c r="C222" s="7"/>
      <c r="D222" s="7">
        <f t="shared" si="3"/>
        <v>0</v>
      </c>
    </row>
    <row r="223" spans="1:4" ht="18" hidden="1" x14ac:dyDescent="0.3">
      <c r="A223" s="9" t="s">
        <v>222</v>
      </c>
      <c r="B223" s="7"/>
      <c r="C223" s="7"/>
      <c r="D223" s="7">
        <f t="shared" si="3"/>
        <v>0</v>
      </c>
    </row>
    <row r="224" spans="1:4" ht="18" hidden="1" x14ac:dyDescent="0.3">
      <c r="A224" s="16" t="s">
        <v>223</v>
      </c>
      <c r="B224" s="7"/>
      <c r="C224" s="7"/>
      <c r="D224" s="7">
        <f t="shared" si="3"/>
        <v>0</v>
      </c>
    </row>
    <row r="225" spans="1:4" ht="18" hidden="1" x14ac:dyDescent="0.3">
      <c r="A225" s="16" t="s">
        <v>224</v>
      </c>
      <c r="B225" s="7"/>
      <c r="C225" s="7"/>
      <c r="D225" s="7">
        <f t="shared" si="3"/>
        <v>0</v>
      </c>
    </row>
    <row r="226" spans="1:4" ht="18" hidden="1" x14ac:dyDescent="0.3">
      <c r="A226" s="11" t="s">
        <v>225</v>
      </c>
      <c r="B226" s="7"/>
      <c r="C226" s="7"/>
      <c r="D226" s="7">
        <f t="shared" si="3"/>
        <v>0</v>
      </c>
    </row>
    <row r="227" spans="1:4" ht="18" hidden="1" x14ac:dyDescent="0.3">
      <c r="A227" s="12" t="s">
        <v>226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hidden="1" x14ac:dyDescent="0.3">
      <c r="A243" s="9" t="s">
        <v>240</v>
      </c>
      <c r="B243" s="7"/>
      <c r="C243" s="7"/>
      <c r="D243" s="7">
        <f t="shared" si="3"/>
        <v>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20+8+15+50+10-12</f>
        <v>91</v>
      </c>
      <c r="C245" s="7">
        <v>39000</v>
      </c>
      <c r="D245" s="7">
        <f t="shared" si="3"/>
        <v>3549000</v>
      </c>
    </row>
    <row r="246" spans="1:4" ht="18" hidden="1" x14ac:dyDescent="0.3">
      <c r="A246" s="9" t="s">
        <v>243</v>
      </c>
      <c r="B246" s="7"/>
      <c r="C246" s="7"/>
      <c r="D246" s="7">
        <f t="shared" si="3"/>
        <v>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hidden="1" x14ac:dyDescent="0.3">
      <c r="A248" s="9" t="s">
        <v>245</v>
      </c>
      <c r="B248" s="7"/>
      <c r="C248" s="7"/>
      <c r="D248" s="7">
        <f t="shared" si="3"/>
        <v>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x14ac:dyDescent="0.3">
      <c r="A250" s="16" t="s">
        <v>247</v>
      </c>
      <c r="B250" s="7">
        <v>7</v>
      </c>
      <c r="C250" s="7">
        <v>36000</v>
      </c>
      <c r="D250" s="7">
        <f t="shared" si="3"/>
        <v>252000</v>
      </c>
    </row>
    <row r="251" spans="1:4" ht="18" x14ac:dyDescent="0.3">
      <c r="A251" s="21" t="s">
        <v>248</v>
      </c>
      <c r="B251" s="7">
        <v>3</v>
      </c>
      <c r="C251" s="7">
        <v>53000</v>
      </c>
      <c r="D251" s="7">
        <f t="shared" si="3"/>
        <v>159000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v>50</v>
      </c>
      <c r="C253" s="7">
        <v>36000</v>
      </c>
      <c r="D253" s="7">
        <f t="shared" si="3"/>
        <v>1800000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v>40</v>
      </c>
      <c r="C257" s="7">
        <v>21000</v>
      </c>
      <c r="D257" s="7">
        <f t="shared" si="3"/>
        <v>840000</v>
      </c>
    </row>
    <row r="258" spans="1:4" ht="18" hidden="1" x14ac:dyDescent="0.3">
      <c r="A258" s="9" t="s">
        <v>255</v>
      </c>
      <c r="B258" s="7"/>
      <c r="C258" s="7"/>
      <c r="D258" s="7">
        <f t="shared" si="3"/>
        <v>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18</v>
      </c>
      <c r="C265" s="7">
        <v>14000</v>
      </c>
      <c r="D265" s="7">
        <f t="shared" si="4"/>
        <v>252000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hidden="1" x14ac:dyDescent="0.3">
      <c r="A270" s="9" t="s">
        <v>267</v>
      </c>
      <c r="B270" s="7"/>
      <c r="C270" s="7"/>
      <c r="D270" s="7">
        <f t="shared" si="4"/>
        <v>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6" t="s">
        <v>275</v>
      </c>
      <c r="B278" s="7"/>
      <c r="C278" s="7"/>
      <c r="D278" s="7">
        <f t="shared" si="4"/>
        <v>0</v>
      </c>
    </row>
    <row r="279" spans="1:4" ht="18" hidden="1" x14ac:dyDescent="0.3">
      <c r="A279" s="16" t="s">
        <v>276</v>
      </c>
      <c r="B279" s="7"/>
      <c r="C279" s="7"/>
      <c r="D279" s="7">
        <f t="shared" si="4"/>
        <v>0</v>
      </c>
    </row>
    <row r="280" spans="1:4" ht="18" hidden="1" x14ac:dyDescent="0.3">
      <c r="A280" s="16" t="s">
        <v>277</v>
      </c>
      <c r="B280" s="7"/>
      <c r="C280" s="7"/>
      <c r="D280" s="7">
        <f t="shared" si="4"/>
        <v>0</v>
      </c>
    </row>
    <row r="281" spans="1:4" ht="18" hidden="1" x14ac:dyDescent="0.3">
      <c r="A281" s="9" t="s">
        <v>278</v>
      </c>
      <c r="B281" s="7"/>
      <c r="C281" s="7"/>
      <c r="D281" s="7">
        <f t="shared" si="4"/>
        <v>0</v>
      </c>
    </row>
    <row r="282" spans="1:4" ht="18" hidden="1" x14ac:dyDescent="0.3">
      <c r="A282" s="16" t="s">
        <v>279</v>
      </c>
      <c r="B282" s="7"/>
      <c r="C282" s="7"/>
      <c r="D282" s="7">
        <f t="shared" si="4"/>
        <v>0</v>
      </c>
    </row>
    <row r="283" spans="1:4" ht="18" hidden="1" x14ac:dyDescent="0.3">
      <c r="A283" s="9" t="s">
        <v>280</v>
      </c>
      <c r="B283" s="7"/>
      <c r="C283" s="7"/>
      <c r="D283" s="7">
        <f t="shared" si="4"/>
        <v>0</v>
      </c>
    </row>
    <row r="284" spans="1:4" ht="18" hidden="1" x14ac:dyDescent="0.3">
      <c r="A284" s="9" t="s">
        <v>281</v>
      </c>
      <c r="B284" s="7"/>
      <c r="C284" s="7"/>
      <c r="D284" s="7">
        <f t="shared" si="4"/>
        <v>0</v>
      </c>
    </row>
    <row r="285" spans="1:4" ht="18" hidden="1" x14ac:dyDescent="0.3">
      <c r="A285" s="16" t="s">
        <v>282</v>
      </c>
      <c r="B285" s="7"/>
      <c r="C285" s="7"/>
      <c r="D285" s="7">
        <f t="shared" si="4"/>
        <v>0</v>
      </c>
    </row>
    <row r="286" spans="1:4" ht="18" hidden="1" x14ac:dyDescent="0.3">
      <c r="A286" s="24" t="s">
        <v>283</v>
      </c>
      <c r="B286" s="7"/>
      <c r="C286" s="7"/>
      <c r="D286" s="7">
        <f t="shared" si="4"/>
        <v>0</v>
      </c>
    </row>
    <row r="287" spans="1:4" ht="18" hidden="1" x14ac:dyDescent="0.3">
      <c r="A287" s="9" t="s">
        <v>284</v>
      </c>
      <c r="B287" s="7"/>
      <c r="C287" s="7"/>
      <c r="D287" s="7">
        <f t="shared" si="4"/>
        <v>0</v>
      </c>
    </row>
    <row r="288" spans="1:4" ht="18" hidden="1" x14ac:dyDescent="0.3">
      <c r="A288" s="13" t="s">
        <v>285</v>
      </c>
      <c r="B288" s="7"/>
      <c r="C288" s="7"/>
      <c r="D288" s="7">
        <f t="shared" si="4"/>
        <v>0</v>
      </c>
    </row>
    <row r="289" spans="1:4" ht="18" hidden="1" x14ac:dyDescent="0.3">
      <c r="A289" s="12" t="s">
        <v>286</v>
      </c>
      <c r="B289" s="7"/>
      <c r="C289" s="7"/>
      <c r="D289" s="7">
        <f t="shared" si="4"/>
        <v>0</v>
      </c>
    </row>
    <row r="290" spans="1:4" ht="18" hidden="1" x14ac:dyDescent="0.3">
      <c r="A290" s="16" t="s">
        <v>287</v>
      </c>
      <c r="B290" s="7"/>
      <c r="C290" s="7"/>
      <c r="D290" s="7">
        <f t="shared" si="4"/>
        <v>0</v>
      </c>
    </row>
    <row r="291" spans="1:4" ht="18" hidden="1" x14ac:dyDescent="0.3">
      <c r="A291" s="13" t="s">
        <v>288</v>
      </c>
      <c r="B291" s="7"/>
      <c r="C291" s="7"/>
      <c r="D291" s="7">
        <f t="shared" si="4"/>
        <v>0</v>
      </c>
    </row>
    <row r="292" spans="1:4" ht="18" hidden="1" x14ac:dyDescent="0.3">
      <c r="A292" s="9" t="s">
        <v>289</v>
      </c>
      <c r="B292" s="7"/>
      <c r="C292" s="7"/>
      <c r="D292" s="7">
        <f t="shared" si="4"/>
        <v>0</v>
      </c>
    </row>
    <row r="293" spans="1:4" ht="18" hidden="1" x14ac:dyDescent="0.3">
      <c r="A293" s="16" t="s">
        <v>290</v>
      </c>
      <c r="B293" s="7"/>
      <c r="C293" s="7"/>
      <c r="D293" s="7">
        <f t="shared" si="4"/>
        <v>0</v>
      </c>
    </row>
    <row r="294" spans="1:4" ht="18" hidden="1" x14ac:dyDescent="0.3">
      <c r="A294" s="12" t="s">
        <v>291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hidden="1" x14ac:dyDescent="0.3">
      <c r="A303" s="13" t="s">
        <v>300</v>
      </c>
      <c r="B303" s="7"/>
      <c r="C303" s="7"/>
      <c r="D303" s="7">
        <f t="shared" si="4"/>
        <v>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x14ac:dyDescent="0.3">
      <c r="A308" s="9" t="s">
        <v>305</v>
      </c>
      <c r="B308" s="7">
        <v>12</v>
      </c>
      <c r="C308" s="7">
        <v>6800</v>
      </c>
      <c r="D308" s="7">
        <f t="shared" si="4"/>
        <v>81600</v>
      </c>
    </row>
    <row r="309" spans="1:4" ht="18" x14ac:dyDescent="0.3">
      <c r="A309" s="9" t="s">
        <v>306</v>
      </c>
      <c r="B309" s="7">
        <v>18</v>
      </c>
      <c r="C309" s="7">
        <v>28000</v>
      </c>
      <c r="D309" s="7">
        <f t="shared" si="4"/>
        <v>504000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x14ac:dyDescent="0.3">
      <c r="A324" s="9" t="s">
        <v>321</v>
      </c>
      <c r="B324" s="7">
        <v>12</v>
      </c>
      <c r="C324" s="7">
        <v>6800</v>
      </c>
      <c r="D324" s="7">
        <f t="shared" ref="D324:D387" si="5">B324*C324</f>
        <v>81600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2197.5</v>
      </c>
      <c r="C333" s="40"/>
      <c r="D333" s="7">
        <f>SUM(D3:D324)</f>
        <v>39465200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376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5" t="s">
        <v>2</v>
      </c>
      <c r="B338" s="7"/>
      <c r="C338" s="7"/>
      <c r="D338" s="7">
        <f t="shared" si="5"/>
        <v>0</v>
      </c>
    </row>
    <row r="339" spans="1:4" ht="18" hidden="1" x14ac:dyDescent="0.3">
      <c r="A339" s="8" t="s">
        <v>3</v>
      </c>
      <c r="B339" s="7"/>
      <c r="C339" s="7"/>
      <c r="D339" s="7">
        <f t="shared" si="5"/>
        <v>0</v>
      </c>
    </row>
    <row r="340" spans="1:4" ht="18" hidden="1" x14ac:dyDescent="0.3">
      <c r="A340" s="5" t="s">
        <v>4</v>
      </c>
      <c r="B340" s="7"/>
      <c r="C340" s="7"/>
      <c r="D340" s="7">
        <f t="shared" si="5"/>
        <v>0</v>
      </c>
    </row>
    <row r="341" spans="1:4" ht="18" x14ac:dyDescent="0.3">
      <c r="A341" s="5" t="s">
        <v>5</v>
      </c>
      <c r="B341" s="7">
        <f>80+30+60+20</f>
        <v>190</v>
      </c>
      <c r="C341" s="7">
        <v>7500</v>
      </c>
      <c r="D341" s="7">
        <f t="shared" si="5"/>
        <v>1425000</v>
      </c>
    </row>
    <row r="342" spans="1:4" ht="18" hidden="1" x14ac:dyDescent="0.3">
      <c r="A342" s="9" t="s">
        <v>6</v>
      </c>
      <c r="B342" s="7"/>
      <c r="C342" s="7"/>
      <c r="D342" s="7">
        <f t="shared" si="5"/>
        <v>0</v>
      </c>
    </row>
    <row r="343" spans="1:4" ht="18" hidden="1" x14ac:dyDescent="0.3">
      <c r="A343" s="10" t="s">
        <v>7</v>
      </c>
      <c r="B343" s="7"/>
      <c r="C343" s="7"/>
      <c r="D343" s="7">
        <f t="shared" si="5"/>
        <v>0</v>
      </c>
    </row>
    <row r="344" spans="1:4" ht="18" hidden="1" x14ac:dyDescent="0.3">
      <c r="A344" s="5" t="s">
        <v>8</v>
      </c>
      <c r="B344" s="7"/>
      <c r="C344" s="7"/>
      <c r="D344" s="7">
        <f t="shared" si="5"/>
        <v>0</v>
      </c>
    </row>
    <row r="345" spans="1:4" ht="18" hidden="1" x14ac:dyDescent="0.3">
      <c r="A345" s="5" t="s">
        <v>9</v>
      </c>
      <c r="B345" s="7"/>
      <c r="C345" s="7"/>
      <c r="D345" s="7">
        <f t="shared" si="5"/>
        <v>0</v>
      </c>
    </row>
    <row r="346" spans="1:4" ht="18" hidden="1" x14ac:dyDescent="0.3">
      <c r="A346" s="11" t="s">
        <v>10</v>
      </c>
      <c r="B346" s="7"/>
      <c r="C346" s="7"/>
      <c r="D346" s="7">
        <f t="shared" si="5"/>
        <v>0</v>
      </c>
    </row>
    <row r="347" spans="1:4" ht="18" hidden="1" x14ac:dyDescent="0.3">
      <c r="A347" s="9" t="s">
        <v>11</v>
      </c>
      <c r="B347" s="7"/>
      <c r="C347" s="7"/>
      <c r="D347" s="7">
        <f t="shared" si="5"/>
        <v>0</v>
      </c>
    </row>
    <row r="348" spans="1:4" ht="18" hidden="1" x14ac:dyDescent="0.3">
      <c r="A348" s="9" t="s">
        <v>12</v>
      </c>
      <c r="B348" s="7"/>
      <c r="C348" s="7"/>
      <c r="D348" s="7">
        <f t="shared" si="5"/>
        <v>0</v>
      </c>
    </row>
    <row r="349" spans="1:4" ht="18" hidden="1" x14ac:dyDescent="0.3">
      <c r="A349" s="12" t="s">
        <v>13</v>
      </c>
      <c r="B349" s="7"/>
      <c r="C349" s="7"/>
      <c r="D349" s="7">
        <f t="shared" si="5"/>
        <v>0</v>
      </c>
    </row>
    <row r="350" spans="1:4" ht="18" hidden="1" x14ac:dyDescent="0.3">
      <c r="A350" s="12" t="s">
        <v>14</v>
      </c>
      <c r="B350" s="7"/>
      <c r="C350" s="7"/>
      <c r="D350" s="7">
        <f t="shared" si="5"/>
        <v>0</v>
      </c>
    </row>
    <row r="351" spans="1:4" ht="18" hidden="1" x14ac:dyDescent="0.3">
      <c r="A351" s="9" t="s">
        <v>15</v>
      </c>
      <c r="B351" s="7"/>
      <c r="C351" s="7"/>
      <c r="D351" s="7">
        <f t="shared" si="5"/>
        <v>0</v>
      </c>
    </row>
    <row r="352" spans="1:4" ht="18" hidden="1" x14ac:dyDescent="0.3">
      <c r="A352" s="9" t="s">
        <v>16</v>
      </c>
      <c r="B352" s="7"/>
      <c r="C352" s="7"/>
      <c r="D352" s="7">
        <f t="shared" si="5"/>
        <v>0</v>
      </c>
    </row>
    <row r="353" spans="1:4" ht="18" hidden="1" x14ac:dyDescent="0.3">
      <c r="A353" s="13" t="s">
        <v>17</v>
      </c>
      <c r="B353" s="7"/>
      <c r="C353" s="7"/>
      <c r="D353" s="7">
        <f t="shared" si="5"/>
        <v>0</v>
      </c>
    </row>
    <row r="354" spans="1:4" ht="18" hidden="1" x14ac:dyDescent="0.3">
      <c r="A354" s="11" t="s">
        <v>18</v>
      </c>
      <c r="B354" s="7"/>
      <c r="C354" s="7"/>
      <c r="D354" s="7">
        <f t="shared" si="5"/>
        <v>0</v>
      </c>
    </row>
    <row r="355" spans="1:4" ht="18" x14ac:dyDescent="0.3">
      <c r="A355" s="9" t="s">
        <v>19</v>
      </c>
      <c r="B355" s="7">
        <f>2100+280</f>
        <v>2380</v>
      </c>
      <c r="C355" s="7">
        <v>4000</v>
      </c>
      <c r="D355" s="7">
        <f t="shared" si="5"/>
        <v>9520000</v>
      </c>
    </row>
    <row r="356" spans="1:4" ht="18" hidden="1" x14ac:dyDescent="0.3">
      <c r="A356" s="12" t="s">
        <v>20</v>
      </c>
      <c r="B356" s="7"/>
      <c r="C356" s="7"/>
      <c r="D356" s="7">
        <f t="shared" si="5"/>
        <v>0</v>
      </c>
    </row>
    <row r="357" spans="1:4" ht="18" hidden="1" x14ac:dyDescent="0.3">
      <c r="A357" s="12" t="s">
        <v>21</v>
      </c>
      <c r="B357" s="7"/>
      <c r="C357" s="7"/>
      <c r="D357" s="7">
        <f t="shared" si="5"/>
        <v>0</v>
      </c>
    </row>
    <row r="358" spans="1:4" ht="18" x14ac:dyDescent="0.3">
      <c r="A358" s="9" t="s">
        <v>22</v>
      </c>
      <c r="B358" s="7">
        <v>1</v>
      </c>
      <c r="C358" s="7">
        <v>15000</v>
      </c>
      <c r="D358" s="7">
        <f t="shared" si="5"/>
        <v>15000</v>
      </c>
    </row>
    <row r="359" spans="1:4" ht="18" hidden="1" x14ac:dyDescent="0.3">
      <c r="A359" s="9" t="s">
        <v>23</v>
      </c>
      <c r="B359" s="7"/>
      <c r="C359" s="7"/>
      <c r="D359" s="7">
        <f t="shared" si="5"/>
        <v>0</v>
      </c>
    </row>
    <row r="360" spans="1:4" ht="18" hidden="1" x14ac:dyDescent="0.3">
      <c r="A360" s="9" t="s">
        <v>24</v>
      </c>
      <c r="B360" s="7"/>
      <c r="C360" s="7"/>
      <c r="D360" s="7">
        <f t="shared" si="5"/>
        <v>0</v>
      </c>
    </row>
    <row r="361" spans="1:4" ht="18" hidden="1" x14ac:dyDescent="0.3">
      <c r="A361" s="9" t="s">
        <v>25</v>
      </c>
      <c r="B361" s="7"/>
      <c r="C361" s="7"/>
      <c r="D361" s="7">
        <f t="shared" si="5"/>
        <v>0</v>
      </c>
    </row>
    <row r="362" spans="1:4" ht="18" hidden="1" x14ac:dyDescent="0.3">
      <c r="A362" s="9" t="s">
        <v>26</v>
      </c>
      <c r="B362" s="7"/>
      <c r="C362" s="7"/>
      <c r="D362" s="7">
        <f t="shared" si="5"/>
        <v>0</v>
      </c>
    </row>
    <row r="363" spans="1:4" ht="18" hidden="1" x14ac:dyDescent="0.3">
      <c r="A363" s="9" t="s">
        <v>27</v>
      </c>
      <c r="B363" s="7"/>
      <c r="C363" s="7"/>
      <c r="D363" s="7">
        <f t="shared" si="5"/>
        <v>0</v>
      </c>
    </row>
    <row r="364" spans="1:4" ht="18" hidden="1" x14ac:dyDescent="0.3">
      <c r="A364" s="12" t="s">
        <v>28</v>
      </c>
      <c r="B364" s="7"/>
      <c r="C364" s="7"/>
      <c r="D364" s="7">
        <f t="shared" si="5"/>
        <v>0</v>
      </c>
    </row>
    <row r="365" spans="1:4" ht="18" hidden="1" x14ac:dyDescent="0.3">
      <c r="A365" s="12" t="s">
        <v>29</v>
      </c>
      <c r="B365" s="7"/>
      <c r="C365" s="7"/>
      <c r="D365" s="7">
        <f t="shared" si="5"/>
        <v>0</v>
      </c>
    </row>
    <row r="366" spans="1:4" ht="18" hidden="1" x14ac:dyDescent="0.3">
      <c r="A366" s="9" t="s">
        <v>30</v>
      </c>
      <c r="B366" s="7"/>
      <c r="C366" s="7"/>
      <c r="D366" s="7">
        <f t="shared" si="5"/>
        <v>0</v>
      </c>
    </row>
    <row r="367" spans="1:4" ht="18" hidden="1" x14ac:dyDescent="0.3">
      <c r="A367" s="9" t="s">
        <v>31</v>
      </c>
      <c r="B367" s="7"/>
      <c r="C367" s="7"/>
      <c r="D367" s="7">
        <f t="shared" si="5"/>
        <v>0</v>
      </c>
    </row>
    <row r="368" spans="1:4" ht="18" hidden="1" x14ac:dyDescent="0.3">
      <c r="A368" s="11" t="s">
        <v>32</v>
      </c>
      <c r="B368" s="15"/>
      <c r="C368" s="15"/>
      <c r="D368" s="7">
        <f t="shared" si="5"/>
        <v>0</v>
      </c>
    </row>
    <row r="369" spans="1:4" ht="18" hidden="1" x14ac:dyDescent="0.3">
      <c r="A369" s="11" t="s">
        <v>33</v>
      </c>
      <c r="B369" s="15"/>
      <c r="C369" s="15"/>
      <c r="D369" s="7">
        <f t="shared" si="5"/>
        <v>0</v>
      </c>
    </row>
    <row r="370" spans="1:4" ht="18" hidden="1" x14ac:dyDescent="0.3">
      <c r="A370" s="9" t="s">
        <v>34</v>
      </c>
      <c r="B370" s="7"/>
      <c r="C370" s="7"/>
      <c r="D370" s="7">
        <f t="shared" si="5"/>
        <v>0</v>
      </c>
    </row>
    <row r="371" spans="1:4" ht="18" hidden="1" x14ac:dyDescent="0.3">
      <c r="A371" s="9" t="s">
        <v>35</v>
      </c>
      <c r="B371" s="7"/>
      <c r="C371" s="7"/>
      <c r="D371" s="7">
        <f t="shared" si="5"/>
        <v>0</v>
      </c>
    </row>
    <row r="372" spans="1:4" ht="18" hidden="1" x14ac:dyDescent="0.3">
      <c r="A372" s="16" t="s">
        <v>36</v>
      </c>
      <c r="B372" s="7"/>
      <c r="C372" s="7"/>
      <c r="D372" s="7">
        <f t="shared" si="5"/>
        <v>0</v>
      </c>
    </row>
    <row r="373" spans="1:4" ht="18" hidden="1" x14ac:dyDescent="0.3">
      <c r="A373" s="9" t="s">
        <v>37</v>
      </c>
      <c r="B373" s="7"/>
      <c r="C373" s="7"/>
      <c r="D373" s="7">
        <f t="shared" si="5"/>
        <v>0</v>
      </c>
    </row>
    <row r="374" spans="1:4" ht="18" hidden="1" x14ac:dyDescent="0.3">
      <c r="A374" s="9" t="s">
        <v>38</v>
      </c>
      <c r="B374" s="7"/>
      <c r="C374" s="7"/>
      <c r="D374" s="7">
        <f t="shared" si="5"/>
        <v>0</v>
      </c>
    </row>
    <row r="375" spans="1:4" ht="18" hidden="1" x14ac:dyDescent="0.3">
      <c r="A375" s="9" t="s">
        <v>39</v>
      </c>
      <c r="B375" s="7"/>
      <c r="C375" s="7"/>
      <c r="D375" s="7">
        <f t="shared" si="5"/>
        <v>0</v>
      </c>
    </row>
    <row r="376" spans="1:4" ht="18" hidden="1" x14ac:dyDescent="0.3">
      <c r="A376" s="9" t="s">
        <v>40</v>
      </c>
      <c r="B376" s="7"/>
      <c r="C376" s="7"/>
      <c r="D376" s="7">
        <f t="shared" si="5"/>
        <v>0</v>
      </c>
    </row>
    <row r="377" spans="1:4" ht="18" hidden="1" x14ac:dyDescent="0.3">
      <c r="A377" s="13" t="s">
        <v>41</v>
      </c>
      <c r="B377" s="7"/>
      <c r="C377" s="7"/>
      <c r="D377" s="7">
        <f t="shared" si="5"/>
        <v>0</v>
      </c>
    </row>
    <row r="378" spans="1:4" ht="18" hidden="1" x14ac:dyDescent="0.3">
      <c r="A378" s="11" t="s">
        <v>42</v>
      </c>
      <c r="B378" s="7"/>
      <c r="C378" s="7"/>
      <c r="D378" s="7">
        <f t="shared" si="5"/>
        <v>0</v>
      </c>
    </row>
    <row r="379" spans="1:4" ht="18" hidden="1" x14ac:dyDescent="0.3">
      <c r="A379" s="13" t="s">
        <v>43</v>
      </c>
      <c r="B379" s="7"/>
      <c r="C379" s="7"/>
      <c r="D379" s="7">
        <f t="shared" si="5"/>
        <v>0</v>
      </c>
    </row>
    <row r="380" spans="1:4" ht="18" x14ac:dyDescent="0.3">
      <c r="A380" s="9" t="s">
        <v>44</v>
      </c>
      <c r="B380" s="7">
        <f>36+36</f>
        <v>72</v>
      </c>
      <c r="C380" s="7">
        <v>13000</v>
      </c>
      <c r="D380" s="7">
        <f t="shared" si="5"/>
        <v>936000</v>
      </c>
    </row>
    <row r="381" spans="1:4" ht="18" hidden="1" x14ac:dyDescent="0.3">
      <c r="A381" s="9" t="s">
        <v>45</v>
      </c>
      <c r="B381" s="7"/>
      <c r="C381" s="7"/>
      <c r="D381" s="7">
        <f t="shared" si="5"/>
        <v>0</v>
      </c>
    </row>
    <row r="382" spans="1:4" ht="18" x14ac:dyDescent="0.3">
      <c r="A382" s="12" t="s">
        <v>46</v>
      </c>
      <c r="B382" s="7">
        <f>160+130+80+200</f>
        <v>570</v>
      </c>
      <c r="C382" s="7">
        <v>9000</v>
      </c>
      <c r="D382" s="7">
        <f t="shared" si="5"/>
        <v>5130000</v>
      </c>
    </row>
    <row r="383" spans="1:4" ht="18" hidden="1" x14ac:dyDescent="0.3">
      <c r="A383" s="17" t="s">
        <v>47</v>
      </c>
      <c r="B383" s="7"/>
      <c r="C383" s="7"/>
      <c r="D383" s="7">
        <f t="shared" si="5"/>
        <v>0</v>
      </c>
    </row>
    <row r="384" spans="1:4" ht="18" hidden="1" x14ac:dyDescent="0.3">
      <c r="A384" s="16" t="s">
        <v>48</v>
      </c>
      <c r="B384" s="7"/>
      <c r="C384" s="7"/>
      <c r="D384" s="7">
        <f t="shared" si="5"/>
        <v>0</v>
      </c>
    </row>
    <row r="385" spans="1:4" ht="18" hidden="1" x14ac:dyDescent="0.3">
      <c r="A385" s="16" t="s">
        <v>49</v>
      </c>
      <c r="B385" s="7"/>
      <c r="C385" s="7"/>
      <c r="D385" s="7">
        <f t="shared" si="5"/>
        <v>0</v>
      </c>
    </row>
    <row r="386" spans="1:4" ht="18" hidden="1" x14ac:dyDescent="0.3">
      <c r="A386" s="16" t="s">
        <v>50</v>
      </c>
      <c r="B386" s="7"/>
      <c r="C386" s="7"/>
      <c r="D386" s="7">
        <f t="shared" si="5"/>
        <v>0</v>
      </c>
    </row>
    <row r="387" spans="1:4" ht="18" hidden="1" x14ac:dyDescent="0.3">
      <c r="A387" s="9" t="s">
        <v>51</v>
      </c>
      <c r="B387" s="7"/>
      <c r="C387" s="7"/>
      <c r="D387" s="7">
        <f t="shared" si="5"/>
        <v>0</v>
      </c>
    </row>
    <row r="388" spans="1:4" ht="18" hidden="1" x14ac:dyDescent="0.3">
      <c r="A388" s="11" t="s">
        <v>52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53</v>
      </c>
      <c r="B389" s="7"/>
      <c r="C389" s="7"/>
      <c r="D389" s="7">
        <f t="shared" si="6"/>
        <v>0</v>
      </c>
    </row>
    <row r="390" spans="1:4" ht="18" hidden="1" x14ac:dyDescent="0.3">
      <c r="A390" s="9" t="s">
        <v>54</v>
      </c>
      <c r="B390" s="7"/>
      <c r="C390" s="7"/>
      <c r="D390" s="7">
        <f t="shared" si="6"/>
        <v>0</v>
      </c>
    </row>
    <row r="391" spans="1:4" ht="18" hidden="1" x14ac:dyDescent="0.3">
      <c r="A391" s="16" t="s">
        <v>55</v>
      </c>
      <c r="B391" s="7"/>
      <c r="C391" s="7"/>
      <c r="D391" s="7">
        <f t="shared" si="6"/>
        <v>0</v>
      </c>
    </row>
    <row r="392" spans="1:4" ht="18" hidden="1" x14ac:dyDescent="0.3">
      <c r="A392" s="9" t="s">
        <v>56</v>
      </c>
      <c r="B392" s="7"/>
      <c r="C392" s="7"/>
      <c r="D392" s="7">
        <f t="shared" si="6"/>
        <v>0</v>
      </c>
    </row>
    <row r="393" spans="1:4" ht="18" hidden="1" x14ac:dyDescent="0.3">
      <c r="A393" s="18" t="s">
        <v>57</v>
      </c>
      <c r="B393" s="7"/>
      <c r="C393" s="7"/>
      <c r="D393" s="7">
        <f t="shared" si="6"/>
        <v>0</v>
      </c>
    </row>
    <row r="394" spans="1:4" ht="18" hidden="1" x14ac:dyDescent="0.3">
      <c r="A394" s="9" t="s">
        <v>58</v>
      </c>
      <c r="B394" s="7"/>
      <c r="C394" s="7"/>
      <c r="D394" s="7">
        <f t="shared" si="6"/>
        <v>0</v>
      </c>
    </row>
    <row r="395" spans="1:4" ht="18" hidden="1" x14ac:dyDescent="0.3">
      <c r="A395" s="9" t="s">
        <v>59</v>
      </c>
      <c r="B395" s="7"/>
      <c r="C395" s="7"/>
      <c r="D395" s="7">
        <f t="shared" si="6"/>
        <v>0</v>
      </c>
    </row>
    <row r="396" spans="1:4" ht="18" hidden="1" x14ac:dyDescent="0.3">
      <c r="A396" s="19" t="s">
        <v>60</v>
      </c>
      <c r="B396" s="7"/>
      <c r="C396" s="7"/>
      <c r="D396" s="7">
        <f t="shared" si="6"/>
        <v>0</v>
      </c>
    </row>
    <row r="397" spans="1:4" ht="18" hidden="1" x14ac:dyDescent="0.3">
      <c r="A397" s="20" t="s">
        <v>61</v>
      </c>
      <c r="B397" s="7"/>
      <c r="C397" s="7"/>
      <c r="D397" s="7">
        <f t="shared" si="6"/>
        <v>0</v>
      </c>
    </row>
    <row r="398" spans="1:4" ht="18" hidden="1" x14ac:dyDescent="0.3">
      <c r="A398" s="12" t="s">
        <v>62</v>
      </c>
      <c r="B398" s="7"/>
      <c r="C398" s="7"/>
      <c r="D398" s="7">
        <f t="shared" si="6"/>
        <v>0</v>
      </c>
    </row>
    <row r="399" spans="1:4" ht="18" hidden="1" x14ac:dyDescent="0.3">
      <c r="A399" s="11" t="s">
        <v>63</v>
      </c>
      <c r="B399" s="7"/>
      <c r="C399" s="7"/>
      <c r="D399" s="7">
        <f t="shared" si="6"/>
        <v>0</v>
      </c>
    </row>
    <row r="400" spans="1:4" ht="18" hidden="1" x14ac:dyDescent="0.3">
      <c r="A400" s="12" t="s">
        <v>64</v>
      </c>
      <c r="B400" s="7"/>
      <c r="C400" s="7"/>
      <c r="D400" s="7">
        <f t="shared" si="6"/>
        <v>0</v>
      </c>
    </row>
    <row r="401" spans="1:4" ht="18" hidden="1" x14ac:dyDescent="0.3">
      <c r="A401" s="12" t="s">
        <v>65</v>
      </c>
      <c r="B401" s="7"/>
      <c r="C401" s="7"/>
      <c r="D401" s="7">
        <f t="shared" si="6"/>
        <v>0</v>
      </c>
    </row>
    <row r="402" spans="1:4" ht="18" hidden="1" x14ac:dyDescent="0.3">
      <c r="A402" s="12" t="s">
        <v>66</v>
      </c>
      <c r="B402" s="7"/>
      <c r="C402" s="7"/>
      <c r="D402" s="7">
        <f t="shared" si="6"/>
        <v>0</v>
      </c>
    </row>
    <row r="403" spans="1:4" ht="18" hidden="1" x14ac:dyDescent="0.3">
      <c r="A403" s="19" t="s">
        <v>67</v>
      </c>
      <c r="B403" s="7"/>
      <c r="C403" s="7"/>
      <c r="D403" s="7">
        <f t="shared" si="6"/>
        <v>0</v>
      </c>
    </row>
    <row r="404" spans="1:4" ht="18" hidden="1" x14ac:dyDescent="0.3">
      <c r="A404" s="9" t="s">
        <v>68</v>
      </c>
      <c r="B404" s="7"/>
      <c r="C404" s="7"/>
      <c r="D404" s="7">
        <f t="shared" si="6"/>
        <v>0</v>
      </c>
    </row>
    <row r="405" spans="1:4" ht="18" hidden="1" x14ac:dyDescent="0.3">
      <c r="A405" s="9" t="s">
        <v>69</v>
      </c>
      <c r="B405" s="7"/>
      <c r="C405" s="7"/>
      <c r="D405" s="7">
        <f t="shared" si="6"/>
        <v>0</v>
      </c>
    </row>
    <row r="406" spans="1:4" ht="18" hidden="1" x14ac:dyDescent="0.3">
      <c r="A406" s="12" t="s">
        <v>70</v>
      </c>
      <c r="B406" s="7"/>
      <c r="C406" s="7"/>
      <c r="D406" s="7">
        <f t="shared" si="6"/>
        <v>0</v>
      </c>
    </row>
    <row r="407" spans="1:4" ht="18" x14ac:dyDescent="0.3">
      <c r="A407" s="9" t="s">
        <v>71</v>
      </c>
      <c r="B407" s="7">
        <v>40</v>
      </c>
      <c r="C407" s="7">
        <v>13000</v>
      </c>
      <c r="D407" s="7">
        <f t="shared" si="6"/>
        <v>520000</v>
      </c>
    </row>
    <row r="408" spans="1:4" ht="18" hidden="1" x14ac:dyDescent="0.3">
      <c r="A408" s="13" t="s">
        <v>72</v>
      </c>
      <c r="B408" s="7"/>
      <c r="C408" s="7"/>
      <c r="D408" s="7">
        <f t="shared" si="6"/>
        <v>0</v>
      </c>
    </row>
    <row r="409" spans="1:4" ht="18" hidden="1" x14ac:dyDescent="0.3">
      <c r="A409" s="9" t="s">
        <v>73</v>
      </c>
      <c r="B409" s="7"/>
      <c r="C409" s="7"/>
      <c r="D409" s="7">
        <f t="shared" si="6"/>
        <v>0</v>
      </c>
    </row>
    <row r="410" spans="1:4" ht="18" hidden="1" x14ac:dyDescent="0.3">
      <c r="A410" s="9" t="s">
        <v>74</v>
      </c>
      <c r="B410" s="7"/>
      <c r="C410" s="7"/>
      <c r="D410" s="7">
        <f t="shared" si="6"/>
        <v>0</v>
      </c>
    </row>
    <row r="411" spans="1:4" ht="18" hidden="1" x14ac:dyDescent="0.3">
      <c r="A411" s="9" t="s">
        <v>75</v>
      </c>
      <c r="B411" s="7"/>
      <c r="C411" s="7"/>
      <c r="D411" s="7">
        <f t="shared" si="6"/>
        <v>0</v>
      </c>
    </row>
    <row r="412" spans="1:4" ht="18" hidden="1" x14ac:dyDescent="0.3">
      <c r="A412" s="12" t="s">
        <v>76</v>
      </c>
      <c r="B412" s="15"/>
      <c r="C412" s="15"/>
      <c r="D412" s="7">
        <f t="shared" si="6"/>
        <v>0</v>
      </c>
    </row>
    <row r="413" spans="1:4" ht="18" hidden="1" x14ac:dyDescent="0.3">
      <c r="A413" s="12" t="s">
        <v>77</v>
      </c>
      <c r="B413" s="15"/>
      <c r="C413" s="15"/>
      <c r="D413" s="7">
        <f t="shared" si="6"/>
        <v>0</v>
      </c>
    </row>
    <row r="414" spans="1:4" ht="18" hidden="1" x14ac:dyDescent="0.3">
      <c r="A414" s="12" t="s">
        <v>78</v>
      </c>
      <c r="B414" s="15"/>
      <c r="C414" s="15"/>
      <c r="D414" s="7">
        <f t="shared" si="6"/>
        <v>0</v>
      </c>
    </row>
    <row r="415" spans="1:4" ht="18" hidden="1" x14ac:dyDescent="0.3">
      <c r="A415" s="9" t="s">
        <v>79</v>
      </c>
      <c r="B415" s="7"/>
      <c r="C415" s="7"/>
      <c r="D415" s="7">
        <f t="shared" si="6"/>
        <v>0</v>
      </c>
    </row>
    <row r="416" spans="1:4" ht="18" hidden="1" x14ac:dyDescent="0.3">
      <c r="A416" s="9" t="s">
        <v>80</v>
      </c>
      <c r="B416" s="7"/>
      <c r="C416" s="7"/>
      <c r="D416" s="7">
        <f t="shared" si="6"/>
        <v>0</v>
      </c>
    </row>
    <row r="417" spans="1:4" ht="18" hidden="1" x14ac:dyDescent="0.3">
      <c r="A417" s="9" t="s">
        <v>81</v>
      </c>
      <c r="B417" s="7"/>
      <c r="C417" s="7"/>
      <c r="D417" s="7">
        <f t="shared" si="6"/>
        <v>0</v>
      </c>
    </row>
    <row r="418" spans="1:4" ht="18" hidden="1" x14ac:dyDescent="0.3">
      <c r="A418" s="9" t="s">
        <v>82</v>
      </c>
      <c r="B418" s="7"/>
      <c r="C418" s="7"/>
      <c r="D418" s="7">
        <f t="shared" si="6"/>
        <v>0</v>
      </c>
    </row>
    <row r="419" spans="1:4" ht="18" hidden="1" x14ac:dyDescent="0.3">
      <c r="A419" s="9" t="s">
        <v>83</v>
      </c>
      <c r="B419" s="7"/>
      <c r="C419" s="7"/>
      <c r="D419" s="7">
        <f t="shared" si="6"/>
        <v>0</v>
      </c>
    </row>
    <row r="420" spans="1:4" ht="18" x14ac:dyDescent="0.3">
      <c r="A420" s="9" t="s">
        <v>84</v>
      </c>
      <c r="B420" s="7">
        <f>10+30+18</f>
        <v>58</v>
      </c>
      <c r="C420" s="7">
        <v>5000</v>
      </c>
      <c r="D420" s="7">
        <f t="shared" si="6"/>
        <v>290000</v>
      </c>
    </row>
    <row r="421" spans="1:4" ht="18" hidden="1" x14ac:dyDescent="0.3">
      <c r="A421" s="21" t="s">
        <v>85</v>
      </c>
      <c r="B421" s="7"/>
      <c r="C421" s="7"/>
      <c r="D421" s="7">
        <f t="shared" si="6"/>
        <v>0</v>
      </c>
    </row>
    <row r="422" spans="1:4" ht="18" hidden="1" x14ac:dyDescent="0.3">
      <c r="A422" s="21" t="s">
        <v>86</v>
      </c>
      <c r="B422" s="7"/>
      <c r="C422" s="7"/>
      <c r="D422" s="7">
        <f t="shared" si="6"/>
        <v>0</v>
      </c>
    </row>
    <row r="423" spans="1:4" ht="18" hidden="1" x14ac:dyDescent="0.3">
      <c r="A423" s="21" t="s">
        <v>87</v>
      </c>
      <c r="B423" s="7"/>
      <c r="C423" s="7"/>
      <c r="D423" s="7">
        <f t="shared" si="6"/>
        <v>0</v>
      </c>
    </row>
    <row r="424" spans="1:4" ht="18" hidden="1" x14ac:dyDescent="0.3">
      <c r="A424" s="11" t="s">
        <v>88</v>
      </c>
      <c r="B424" s="7"/>
      <c r="C424" s="7"/>
      <c r="D424" s="7">
        <f t="shared" si="6"/>
        <v>0</v>
      </c>
    </row>
    <row r="425" spans="1:4" ht="18" hidden="1" x14ac:dyDescent="0.3">
      <c r="A425" s="13" t="s">
        <v>89</v>
      </c>
      <c r="B425" s="7"/>
      <c r="C425" s="7"/>
      <c r="D425" s="7">
        <f t="shared" si="6"/>
        <v>0</v>
      </c>
    </row>
    <row r="426" spans="1:4" ht="18" hidden="1" x14ac:dyDescent="0.3">
      <c r="A426" s="11" t="s">
        <v>90</v>
      </c>
      <c r="B426" s="7"/>
      <c r="C426" s="7"/>
      <c r="D426" s="7">
        <f t="shared" si="6"/>
        <v>0</v>
      </c>
    </row>
    <row r="427" spans="1:4" ht="18" hidden="1" x14ac:dyDescent="0.3">
      <c r="A427" s="9" t="s">
        <v>91</v>
      </c>
      <c r="B427" s="7"/>
      <c r="C427" s="7"/>
      <c r="D427" s="7">
        <f t="shared" si="6"/>
        <v>0</v>
      </c>
    </row>
    <row r="428" spans="1:4" ht="18" hidden="1" x14ac:dyDescent="0.3">
      <c r="A428" s="9" t="s">
        <v>92</v>
      </c>
      <c r="B428" s="7"/>
      <c r="C428" s="7"/>
      <c r="D428" s="7">
        <f t="shared" si="6"/>
        <v>0</v>
      </c>
    </row>
    <row r="429" spans="1:4" ht="18" hidden="1" x14ac:dyDescent="0.3">
      <c r="A429" s="11" t="s">
        <v>93</v>
      </c>
      <c r="B429" s="7"/>
      <c r="C429" s="7"/>
      <c r="D429" s="7">
        <f t="shared" si="6"/>
        <v>0</v>
      </c>
    </row>
    <row r="430" spans="1:4" ht="18" hidden="1" x14ac:dyDescent="0.3">
      <c r="A430" s="11" t="s">
        <v>94</v>
      </c>
      <c r="B430" s="7"/>
      <c r="C430" s="7"/>
      <c r="D430" s="7">
        <f t="shared" si="6"/>
        <v>0</v>
      </c>
    </row>
    <row r="431" spans="1:4" ht="18" hidden="1" x14ac:dyDescent="0.3">
      <c r="A431" s="9" t="s">
        <v>95</v>
      </c>
      <c r="B431" s="15"/>
      <c r="C431" s="15"/>
      <c r="D431" s="7">
        <f t="shared" si="6"/>
        <v>0</v>
      </c>
    </row>
    <row r="432" spans="1:4" ht="18" hidden="1" x14ac:dyDescent="0.3">
      <c r="A432" s="21" t="s">
        <v>96</v>
      </c>
      <c r="B432" s="7"/>
      <c r="C432" s="7"/>
      <c r="D432" s="7">
        <f t="shared" si="6"/>
        <v>0</v>
      </c>
    </row>
    <row r="433" spans="1:4" ht="18" hidden="1" x14ac:dyDescent="0.3">
      <c r="A433" s="11" t="s">
        <v>97</v>
      </c>
      <c r="B433" s="7"/>
      <c r="C433" s="7"/>
      <c r="D433" s="7">
        <f t="shared" si="6"/>
        <v>0</v>
      </c>
    </row>
    <row r="434" spans="1:4" ht="18" hidden="1" x14ac:dyDescent="0.3">
      <c r="A434" s="11" t="s">
        <v>98</v>
      </c>
      <c r="B434" s="7"/>
      <c r="C434" s="7"/>
      <c r="D434" s="7">
        <f t="shared" si="6"/>
        <v>0</v>
      </c>
    </row>
    <row r="435" spans="1:4" ht="18" hidden="1" x14ac:dyDescent="0.3">
      <c r="A435" s="9" t="s">
        <v>99</v>
      </c>
      <c r="B435" s="7"/>
      <c r="C435" s="7"/>
      <c r="D435" s="7">
        <f t="shared" si="6"/>
        <v>0</v>
      </c>
    </row>
    <row r="436" spans="1:4" ht="18" hidden="1" x14ac:dyDescent="0.3">
      <c r="A436" s="16" t="s">
        <v>100</v>
      </c>
      <c r="B436" s="7"/>
      <c r="C436" s="7"/>
      <c r="D436" s="7">
        <f t="shared" si="6"/>
        <v>0</v>
      </c>
    </row>
    <row r="437" spans="1:4" ht="18" hidden="1" x14ac:dyDescent="0.3">
      <c r="A437" s="22" t="s">
        <v>101</v>
      </c>
      <c r="B437" s="7"/>
      <c r="C437" s="7"/>
      <c r="D437" s="7">
        <f t="shared" si="6"/>
        <v>0</v>
      </c>
    </row>
    <row r="438" spans="1:4" ht="18" hidden="1" x14ac:dyDescent="0.3">
      <c r="A438" s="22" t="s">
        <v>102</v>
      </c>
      <c r="B438" s="7"/>
      <c r="C438" s="7"/>
      <c r="D438" s="7">
        <f t="shared" si="6"/>
        <v>0</v>
      </c>
    </row>
    <row r="439" spans="1:4" ht="18" hidden="1" x14ac:dyDescent="0.3">
      <c r="A439" s="23" t="s">
        <v>103</v>
      </c>
      <c r="B439" s="7"/>
      <c r="C439" s="7"/>
      <c r="D439" s="7">
        <f t="shared" si="6"/>
        <v>0</v>
      </c>
    </row>
    <row r="440" spans="1:4" ht="18" hidden="1" x14ac:dyDescent="0.3">
      <c r="A440" s="24" t="s">
        <v>104</v>
      </c>
      <c r="B440" s="7"/>
      <c r="C440" s="7"/>
      <c r="D440" s="7">
        <f t="shared" si="6"/>
        <v>0</v>
      </c>
    </row>
    <row r="441" spans="1:4" ht="18" hidden="1" x14ac:dyDescent="0.3">
      <c r="A441" s="9" t="s">
        <v>105</v>
      </c>
      <c r="B441" s="7"/>
      <c r="C441" s="7"/>
      <c r="D441" s="7">
        <f t="shared" si="6"/>
        <v>0</v>
      </c>
    </row>
    <row r="442" spans="1:4" ht="18" hidden="1" x14ac:dyDescent="0.3">
      <c r="A442" s="9" t="s">
        <v>106</v>
      </c>
      <c r="B442" s="7"/>
      <c r="C442" s="7"/>
      <c r="D442" s="7">
        <f t="shared" si="6"/>
        <v>0</v>
      </c>
    </row>
    <row r="443" spans="1:4" ht="18" hidden="1" x14ac:dyDescent="0.3">
      <c r="A443" s="9" t="s">
        <v>107</v>
      </c>
      <c r="B443" s="7"/>
      <c r="C443" s="7"/>
      <c r="D443" s="7">
        <f t="shared" si="6"/>
        <v>0</v>
      </c>
    </row>
    <row r="444" spans="1:4" ht="18" hidden="1" x14ac:dyDescent="0.3">
      <c r="A444" s="9" t="s">
        <v>108</v>
      </c>
      <c r="B444" s="7"/>
      <c r="C444" s="7"/>
      <c r="D444" s="7">
        <f t="shared" si="6"/>
        <v>0</v>
      </c>
    </row>
    <row r="445" spans="1:4" ht="18" hidden="1" x14ac:dyDescent="0.3">
      <c r="A445" s="9" t="s">
        <v>109</v>
      </c>
      <c r="B445" s="7"/>
      <c r="C445" s="7"/>
      <c r="D445" s="7">
        <f t="shared" si="6"/>
        <v>0</v>
      </c>
    </row>
    <row r="446" spans="1:4" ht="18" hidden="1" x14ac:dyDescent="0.3">
      <c r="A446" s="9" t="s">
        <v>110</v>
      </c>
      <c r="B446" s="7"/>
      <c r="C446" s="7"/>
      <c r="D446" s="7">
        <f t="shared" si="6"/>
        <v>0</v>
      </c>
    </row>
    <row r="447" spans="1:4" ht="18" hidden="1" x14ac:dyDescent="0.3">
      <c r="A447" s="9" t="s">
        <v>111</v>
      </c>
      <c r="B447" s="7"/>
      <c r="C447" s="7"/>
      <c r="D447" s="7">
        <f t="shared" si="6"/>
        <v>0</v>
      </c>
    </row>
    <row r="448" spans="1:4" ht="18" hidden="1" x14ac:dyDescent="0.3">
      <c r="A448" s="9" t="s">
        <v>112</v>
      </c>
      <c r="B448" s="7"/>
      <c r="C448" s="7"/>
      <c r="D448" s="7">
        <f t="shared" si="6"/>
        <v>0</v>
      </c>
    </row>
    <row r="449" spans="1:4" ht="18" hidden="1" x14ac:dyDescent="0.3">
      <c r="A449" s="11" t="s">
        <v>113</v>
      </c>
      <c r="B449" s="7"/>
      <c r="C449" s="7"/>
      <c r="D449" s="7">
        <f t="shared" si="6"/>
        <v>0</v>
      </c>
    </row>
    <row r="450" spans="1:4" ht="18" hidden="1" x14ac:dyDescent="0.3">
      <c r="A450" s="21" t="s">
        <v>114</v>
      </c>
      <c r="B450" s="7"/>
      <c r="C450" s="7"/>
      <c r="D450" s="7">
        <f t="shared" si="6"/>
        <v>0</v>
      </c>
    </row>
    <row r="451" spans="1:4" ht="18" hidden="1" x14ac:dyDescent="0.3">
      <c r="A451" s="9" t="s">
        <v>115</v>
      </c>
      <c r="B451" s="7"/>
      <c r="C451" s="7"/>
      <c r="D451" s="7">
        <f t="shared" si="6"/>
        <v>0</v>
      </c>
    </row>
    <row r="452" spans="1:4" ht="18" hidden="1" x14ac:dyDescent="0.3">
      <c r="A452" s="11" t="s">
        <v>116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1" t="s">
        <v>117</v>
      </c>
      <c r="B453" s="7"/>
      <c r="C453" s="7"/>
      <c r="D453" s="7">
        <f t="shared" si="7"/>
        <v>0</v>
      </c>
    </row>
    <row r="454" spans="1:4" ht="18" x14ac:dyDescent="0.3">
      <c r="A454" s="9" t="s">
        <v>118</v>
      </c>
      <c r="B454" s="7">
        <v>80</v>
      </c>
      <c r="C454" s="7">
        <v>10000</v>
      </c>
      <c r="D454" s="7">
        <f t="shared" si="7"/>
        <v>800000</v>
      </c>
    </row>
    <row r="455" spans="1:4" ht="18" hidden="1" x14ac:dyDescent="0.3">
      <c r="A455" s="10" t="s">
        <v>119</v>
      </c>
      <c r="B455" s="7"/>
      <c r="C455" s="7"/>
      <c r="D455" s="7">
        <f t="shared" si="7"/>
        <v>0</v>
      </c>
    </row>
    <row r="456" spans="1:4" ht="18" hidden="1" x14ac:dyDescent="0.3">
      <c r="A456" s="13" t="s">
        <v>120</v>
      </c>
      <c r="B456" s="7"/>
      <c r="C456" s="7"/>
      <c r="D456" s="7">
        <f t="shared" si="7"/>
        <v>0</v>
      </c>
    </row>
    <row r="457" spans="1:4" ht="18" hidden="1" x14ac:dyDescent="0.3">
      <c r="A457" s="12" t="s">
        <v>121</v>
      </c>
      <c r="B457" s="15"/>
      <c r="C457" s="15"/>
      <c r="D457" s="7">
        <f t="shared" si="7"/>
        <v>0</v>
      </c>
    </row>
    <row r="458" spans="1:4" ht="18" hidden="1" x14ac:dyDescent="0.3">
      <c r="A458" s="12" t="s">
        <v>122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123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124</v>
      </c>
      <c r="B460" s="26"/>
      <c r="C460" s="26"/>
      <c r="D460" s="7">
        <f t="shared" si="7"/>
        <v>0</v>
      </c>
    </row>
    <row r="461" spans="1:4" ht="18" hidden="1" x14ac:dyDescent="0.3">
      <c r="A461" s="27" t="s">
        <v>125</v>
      </c>
      <c r="B461" s="7"/>
      <c r="C461" s="7"/>
      <c r="D461" s="7">
        <f t="shared" si="7"/>
        <v>0</v>
      </c>
    </row>
    <row r="462" spans="1:4" ht="18" hidden="1" x14ac:dyDescent="0.3">
      <c r="A462" s="12" t="s">
        <v>126</v>
      </c>
      <c r="B462" s="15"/>
      <c r="C462" s="15"/>
      <c r="D462" s="7">
        <f t="shared" si="7"/>
        <v>0</v>
      </c>
    </row>
    <row r="463" spans="1:4" ht="18" hidden="1" x14ac:dyDescent="0.3">
      <c r="A463" s="9" t="s">
        <v>127</v>
      </c>
      <c r="B463" s="7"/>
      <c r="C463" s="7"/>
      <c r="D463" s="7">
        <f t="shared" si="7"/>
        <v>0</v>
      </c>
    </row>
    <row r="464" spans="1:4" ht="18" hidden="1" x14ac:dyDescent="0.3">
      <c r="A464" s="9" t="s">
        <v>128</v>
      </c>
      <c r="B464" s="7"/>
      <c r="C464" s="7"/>
      <c r="D464" s="7">
        <f t="shared" si="7"/>
        <v>0</v>
      </c>
    </row>
    <row r="465" spans="1:4" ht="18" x14ac:dyDescent="0.3">
      <c r="A465" s="9" t="s">
        <v>129</v>
      </c>
      <c r="B465" s="7">
        <f>25+20+35</f>
        <v>80</v>
      </c>
      <c r="C465" s="7">
        <v>8000</v>
      </c>
      <c r="D465" s="7">
        <f t="shared" si="7"/>
        <v>640000</v>
      </c>
    </row>
    <row r="466" spans="1:4" ht="18" hidden="1" x14ac:dyDescent="0.3">
      <c r="A466" s="16" t="s">
        <v>130</v>
      </c>
      <c r="B466" s="7"/>
      <c r="C466" s="7"/>
      <c r="D466" s="7">
        <f t="shared" si="7"/>
        <v>0</v>
      </c>
    </row>
    <row r="467" spans="1:4" ht="18" hidden="1" x14ac:dyDescent="0.3">
      <c r="A467" s="12" t="s">
        <v>131</v>
      </c>
      <c r="B467" s="7"/>
      <c r="C467" s="7"/>
      <c r="D467" s="7">
        <f t="shared" si="7"/>
        <v>0</v>
      </c>
    </row>
    <row r="468" spans="1:4" ht="18" hidden="1" x14ac:dyDescent="0.3">
      <c r="A468" s="12" t="s">
        <v>132</v>
      </c>
      <c r="B468" s="7"/>
      <c r="C468" s="7"/>
      <c r="D468" s="7">
        <f t="shared" si="7"/>
        <v>0</v>
      </c>
    </row>
    <row r="469" spans="1:4" ht="18" hidden="1" x14ac:dyDescent="0.3">
      <c r="A469" s="9" t="s">
        <v>133</v>
      </c>
      <c r="B469" s="7"/>
      <c r="C469" s="7"/>
      <c r="D469" s="7">
        <f t="shared" si="7"/>
        <v>0</v>
      </c>
    </row>
    <row r="470" spans="1:4" ht="18" hidden="1" x14ac:dyDescent="0.3">
      <c r="A470" s="9" t="s">
        <v>134</v>
      </c>
      <c r="B470" s="7"/>
      <c r="C470" s="7"/>
      <c r="D470" s="7">
        <f t="shared" si="7"/>
        <v>0</v>
      </c>
    </row>
    <row r="471" spans="1:4" ht="18" hidden="1" x14ac:dyDescent="0.3">
      <c r="A471" s="9" t="s">
        <v>135</v>
      </c>
      <c r="B471" s="15"/>
      <c r="C471" s="15"/>
      <c r="D471" s="7">
        <f t="shared" si="7"/>
        <v>0</v>
      </c>
    </row>
    <row r="472" spans="1:4" ht="18" hidden="1" x14ac:dyDescent="0.3">
      <c r="A472" s="9" t="s">
        <v>136</v>
      </c>
      <c r="B472" s="15"/>
      <c r="C472" s="15"/>
      <c r="D472" s="7">
        <f t="shared" si="7"/>
        <v>0</v>
      </c>
    </row>
    <row r="473" spans="1:4" ht="18" hidden="1" x14ac:dyDescent="0.3">
      <c r="A473" s="9" t="s">
        <v>137</v>
      </c>
      <c r="B473" s="7"/>
      <c r="C473" s="7"/>
      <c r="D473" s="7">
        <f t="shared" si="7"/>
        <v>0</v>
      </c>
    </row>
    <row r="474" spans="1:4" ht="18" hidden="1" x14ac:dyDescent="0.3">
      <c r="A474" s="9" t="s">
        <v>138</v>
      </c>
      <c r="B474" s="15"/>
      <c r="C474" s="15"/>
      <c r="D474" s="7">
        <f t="shared" si="7"/>
        <v>0</v>
      </c>
    </row>
    <row r="475" spans="1:4" ht="18" hidden="1" x14ac:dyDescent="0.3">
      <c r="A475" s="9" t="s">
        <v>139</v>
      </c>
      <c r="B475" s="15"/>
      <c r="C475" s="15"/>
      <c r="D475" s="7">
        <f t="shared" si="7"/>
        <v>0</v>
      </c>
    </row>
    <row r="476" spans="1:4" ht="18" hidden="1" x14ac:dyDescent="0.3">
      <c r="A476" s="9" t="s">
        <v>140</v>
      </c>
      <c r="B476" s="15"/>
      <c r="C476" s="15"/>
      <c r="D476" s="7">
        <f t="shared" si="7"/>
        <v>0</v>
      </c>
    </row>
    <row r="477" spans="1:4" ht="18" hidden="1" x14ac:dyDescent="0.3">
      <c r="A477" s="9" t="s">
        <v>141</v>
      </c>
      <c r="B477" s="15"/>
      <c r="C477" s="15"/>
      <c r="D477" s="7">
        <f t="shared" si="7"/>
        <v>0</v>
      </c>
    </row>
    <row r="478" spans="1:4" ht="18" hidden="1" x14ac:dyDescent="0.3">
      <c r="A478" s="9" t="s">
        <v>142</v>
      </c>
      <c r="B478" s="15"/>
      <c r="C478" s="15"/>
      <c r="D478" s="7">
        <f t="shared" si="7"/>
        <v>0</v>
      </c>
    </row>
    <row r="479" spans="1:4" ht="18" hidden="1" x14ac:dyDescent="0.3">
      <c r="A479" s="9" t="s">
        <v>143</v>
      </c>
      <c r="B479" s="15"/>
      <c r="C479" s="15"/>
      <c r="D479" s="7">
        <f t="shared" si="7"/>
        <v>0</v>
      </c>
    </row>
    <row r="480" spans="1:4" ht="18" hidden="1" x14ac:dyDescent="0.3">
      <c r="A480" s="9" t="s">
        <v>144</v>
      </c>
      <c r="B480" s="15"/>
      <c r="C480" s="15"/>
      <c r="D480" s="7">
        <f t="shared" si="7"/>
        <v>0</v>
      </c>
    </row>
    <row r="481" spans="1:4" ht="18" hidden="1" x14ac:dyDescent="0.3">
      <c r="A481" s="9" t="s">
        <v>145</v>
      </c>
      <c r="B481" s="15"/>
      <c r="C481" s="15"/>
      <c r="D481" s="7">
        <f t="shared" si="7"/>
        <v>0</v>
      </c>
    </row>
    <row r="482" spans="1:4" ht="18" hidden="1" x14ac:dyDescent="0.3">
      <c r="A482" s="9" t="s">
        <v>146</v>
      </c>
      <c r="B482" s="7"/>
      <c r="C482" s="7"/>
      <c r="D482" s="7">
        <f t="shared" si="7"/>
        <v>0</v>
      </c>
    </row>
    <row r="483" spans="1:4" ht="18" hidden="1" x14ac:dyDescent="0.3">
      <c r="A483" s="9" t="s">
        <v>147</v>
      </c>
      <c r="B483" s="7"/>
      <c r="C483" s="7"/>
      <c r="D483" s="7">
        <f t="shared" si="7"/>
        <v>0</v>
      </c>
    </row>
    <row r="484" spans="1:4" ht="18" hidden="1" x14ac:dyDescent="0.3">
      <c r="A484" s="9" t="s">
        <v>148</v>
      </c>
      <c r="B484" s="7"/>
      <c r="C484" s="7"/>
      <c r="D484" s="7">
        <f t="shared" si="7"/>
        <v>0</v>
      </c>
    </row>
    <row r="485" spans="1:4" ht="18" x14ac:dyDescent="0.3">
      <c r="A485" s="9" t="s">
        <v>149</v>
      </c>
      <c r="B485" s="7">
        <v>5</v>
      </c>
      <c r="C485" s="7">
        <v>12000</v>
      </c>
      <c r="D485" s="7">
        <f t="shared" si="7"/>
        <v>60000</v>
      </c>
    </row>
    <row r="486" spans="1:4" ht="18" hidden="1" x14ac:dyDescent="0.3">
      <c r="A486" s="9" t="s">
        <v>150</v>
      </c>
      <c r="B486" s="7"/>
      <c r="C486" s="7"/>
      <c r="D486" s="7">
        <f t="shared" si="7"/>
        <v>0</v>
      </c>
    </row>
    <row r="487" spans="1:4" ht="18" hidden="1" x14ac:dyDescent="0.3">
      <c r="A487" s="16" t="s">
        <v>151</v>
      </c>
      <c r="B487" s="7"/>
      <c r="C487" s="7"/>
      <c r="D487" s="7">
        <f t="shared" si="7"/>
        <v>0</v>
      </c>
    </row>
    <row r="488" spans="1:4" ht="18" hidden="1" x14ac:dyDescent="0.3">
      <c r="A488" s="9" t="s">
        <v>152</v>
      </c>
      <c r="B488" s="7"/>
      <c r="C488" s="7"/>
      <c r="D488" s="7">
        <f t="shared" si="7"/>
        <v>0</v>
      </c>
    </row>
    <row r="489" spans="1:4" ht="18" hidden="1" x14ac:dyDescent="0.3">
      <c r="A489" s="9" t="s">
        <v>153</v>
      </c>
      <c r="B489" s="7"/>
      <c r="C489" s="7"/>
      <c r="D489" s="7">
        <f t="shared" si="7"/>
        <v>0</v>
      </c>
    </row>
    <row r="490" spans="1:4" ht="18" hidden="1" x14ac:dyDescent="0.3">
      <c r="A490" s="9" t="s">
        <v>154</v>
      </c>
      <c r="B490" s="7"/>
      <c r="C490" s="7"/>
      <c r="D490" s="7">
        <f t="shared" si="7"/>
        <v>0</v>
      </c>
    </row>
    <row r="491" spans="1:4" ht="18" hidden="1" x14ac:dyDescent="0.3">
      <c r="A491" s="9" t="s">
        <v>155</v>
      </c>
      <c r="B491" s="7"/>
      <c r="C491" s="7"/>
      <c r="D491" s="7">
        <f t="shared" si="7"/>
        <v>0</v>
      </c>
    </row>
    <row r="492" spans="1:4" ht="18" hidden="1" x14ac:dyDescent="0.3">
      <c r="A492" s="9" t="s">
        <v>156</v>
      </c>
      <c r="B492" s="15"/>
      <c r="C492" s="15"/>
      <c r="D492" s="7">
        <f t="shared" si="7"/>
        <v>0</v>
      </c>
    </row>
    <row r="493" spans="1:4" ht="18" hidden="1" x14ac:dyDescent="0.3">
      <c r="A493" s="17" t="s">
        <v>157</v>
      </c>
      <c r="B493" s="15"/>
      <c r="C493" s="15"/>
      <c r="D493" s="7">
        <f t="shared" si="7"/>
        <v>0</v>
      </c>
    </row>
    <row r="494" spans="1:4" ht="18" hidden="1" x14ac:dyDescent="0.3">
      <c r="A494" s="9" t="s">
        <v>158</v>
      </c>
      <c r="B494" s="15"/>
      <c r="C494" s="15"/>
      <c r="D494" s="7">
        <f t="shared" si="7"/>
        <v>0</v>
      </c>
    </row>
    <row r="495" spans="1:4" ht="18" hidden="1" x14ac:dyDescent="0.3">
      <c r="A495" s="9" t="s">
        <v>159</v>
      </c>
      <c r="B495" s="7"/>
      <c r="C495" s="7"/>
      <c r="D495" s="7">
        <f t="shared" si="7"/>
        <v>0</v>
      </c>
    </row>
    <row r="496" spans="1:4" ht="18" hidden="1" x14ac:dyDescent="0.3">
      <c r="A496" s="16" t="s">
        <v>160</v>
      </c>
      <c r="B496" s="7"/>
      <c r="C496" s="7"/>
      <c r="D496" s="7">
        <f t="shared" si="7"/>
        <v>0</v>
      </c>
    </row>
    <row r="497" spans="1:4" ht="18" x14ac:dyDescent="0.3">
      <c r="A497" s="9" t="s">
        <v>161</v>
      </c>
      <c r="B497" s="7">
        <f>85+35</f>
        <v>120</v>
      </c>
      <c r="C497" s="7">
        <v>7000</v>
      </c>
      <c r="D497" s="7">
        <f t="shared" si="7"/>
        <v>840000</v>
      </c>
    </row>
    <row r="498" spans="1:4" ht="18" hidden="1" x14ac:dyDescent="0.3">
      <c r="A498" s="12" t="s">
        <v>162</v>
      </c>
      <c r="B498" s="7"/>
      <c r="C498" s="7"/>
      <c r="D498" s="7">
        <f t="shared" si="7"/>
        <v>0</v>
      </c>
    </row>
    <row r="499" spans="1:4" ht="18" hidden="1" x14ac:dyDescent="0.3">
      <c r="A499" s="9" t="s">
        <v>163</v>
      </c>
      <c r="B499" s="7"/>
      <c r="C499" s="7"/>
      <c r="D499" s="7">
        <f t="shared" si="7"/>
        <v>0</v>
      </c>
    </row>
    <row r="500" spans="1:4" ht="18" hidden="1" x14ac:dyDescent="0.3">
      <c r="A500" s="9" t="s">
        <v>164</v>
      </c>
      <c r="B500" s="7"/>
      <c r="C500" s="7"/>
      <c r="D500" s="7">
        <f t="shared" si="7"/>
        <v>0</v>
      </c>
    </row>
    <row r="501" spans="1:4" ht="18" hidden="1" x14ac:dyDescent="0.3">
      <c r="A501" s="9" t="s">
        <v>165</v>
      </c>
      <c r="B501" s="7"/>
      <c r="C501" s="7"/>
      <c r="D501" s="7">
        <f t="shared" si="7"/>
        <v>0</v>
      </c>
    </row>
    <row r="502" spans="1:4" ht="18" hidden="1" x14ac:dyDescent="0.3">
      <c r="A502" s="19" t="s">
        <v>166</v>
      </c>
      <c r="B502" s="7"/>
      <c r="C502" s="7"/>
      <c r="D502" s="7">
        <f t="shared" si="7"/>
        <v>0</v>
      </c>
    </row>
    <row r="503" spans="1:4" ht="18" hidden="1" x14ac:dyDescent="0.3">
      <c r="A503" s="9" t="s">
        <v>167</v>
      </c>
      <c r="B503" s="7"/>
      <c r="C503" s="7"/>
      <c r="D503" s="7">
        <f t="shared" si="7"/>
        <v>0</v>
      </c>
    </row>
    <row r="504" spans="1:4" ht="18" hidden="1" x14ac:dyDescent="0.3">
      <c r="A504" s="29" t="s">
        <v>168</v>
      </c>
      <c r="B504" s="31"/>
      <c r="C504" s="31"/>
      <c r="D504" s="7">
        <f t="shared" si="7"/>
        <v>0</v>
      </c>
    </row>
    <row r="505" spans="1:4" ht="18" hidden="1" x14ac:dyDescent="0.3">
      <c r="A505" s="11" t="s">
        <v>169</v>
      </c>
      <c r="B505" s="7"/>
      <c r="C505" s="7"/>
      <c r="D505" s="7">
        <f t="shared" si="7"/>
        <v>0</v>
      </c>
    </row>
    <row r="506" spans="1:4" ht="18" hidden="1" x14ac:dyDescent="0.3">
      <c r="A506" s="9" t="s">
        <v>170</v>
      </c>
      <c r="B506" s="7"/>
      <c r="C506" s="7"/>
      <c r="D506" s="7">
        <f t="shared" si="7"/>
        <v>0</v>
      </c>
    </row>
    <row r="507" spans="1:4" ht="18" hidden="1" x14ac:dyDescent="0.3">
      <c r="A507" s="9" t="s">
        <v>171</v>
      </c>
      <c r="B507" s="7"/>
      <c r="C507" s="7"/>
      <c r="D507" s="7">
        <f t="shared" si="7"/>
        <v>0</v>
      </c>
    </row>
    <row r="508" spans="1:4" ht="18" hidden="1" x14ac:dyDescent="0.3">
      <c r="A508" s="12" t="s">
        <v>172</v>
      </c>
      <c r="B508" s="7"/>
      <c r="C508" s="7"/>
      <c r="D508" s="7">
        <f t="shared" si="7"/>
        <v>0</v>
      </c>
    </row>
    <row r="509" spans="1:4" ht="18" hidden="1" x14ac:dyDescent="0.3">
      <c r="A509" s="9" t="s">
        <v>173</v>
      </c>
      <c r="B509" s="7"/>
      <c r="C509" s="7"/>
      <c r="D509" s="7">
        <f t="shared" si="7"/>
        <v>0</v>
      </c>
    </row>
    <row r="510" spans="1:4" ht="18" hidden="1" x14ac:dyDescent="0.3">
      <c r="A510" s="9" t="s">
        <v>174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268" t="s">
        <v>177</v>
      </c>
      <c r="B513" s="269">
        <f>1000+240</f>
        <v>1240</v>
      </c>
      <c r="C513" s="269">
        <v>7700</v>
      </c>
      <c r="D513" s="269">
        <f t="shared" si="7"/>
        <v>9548000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16" t="s">
        <v>183</v>
      </c>
      <c r="B519" s="7"/>
      <c r="C519" s="7"/>
      <c r="D519" s="7">
        <f t="shared" si="8"/>
        <v>0</v>
      </c>
    </row>
    <row r="520" spans="1:4" ht="18" hidden="1" x14ac:dyDescent="0.3">
      <c r="A520" s="16" t="s">
        <v>184</v>
      </c>
      <c r="B520" s="7"/>
      <c r="C520" s="7"/>
      <c r="D520" s="7">
        <f t="shared" si="8"/>
        <v>0</v>
      </c>
    </row>
    <row r="521" spans="1:4" ht="18" hidden="1" x14ac:dyDescent="0.3">
      <c r="A521" s="16" t="s">
        <v>185</v>
      </c>
      <c r="B521" s="7"/>
      <c r="C521" s="7"/>
      <c r="D521" s="7">
        <f t="shared" si="8"/>
        <v>0</v>
      </c>
    </row>
    <row r="522" spans="1:4" ht="18" hidden="1" x14ac:dyDescent="0.3">
      <c r="A522" s="16" t="s">
        <v>186</v>
      </c>
      <c r="B522" s="7"/>
      <c r="C522" s="7"/>
      <c r="D522" s="7">
        <f t="shared" si="8"/>
        <v>0</v>
      </c>
    </row>
    <row r="523" spans="1:4" ht="18" hidden="1" x14ac:dyDescent="0.3">
      <c r="A523" s="12" t="s">
        <v>187</v>
      </c>
      <c r="B523" s="7"/>
      <c r="C523" s="7"/>
      <c r="D523" s="7">
        <f t="shared" si="8"/>
        <v>0</v>
      </c>
    </row>
    <row r="524" spans="1:4" ht="18" hidden="1" x14ac:dyDescent="0.3">
      <c r="A524" s="9" t="s">
        <v>188</v>
      </c>
      <c r="B524" s="7"/>
      <c r="C524" s="7"/>
      <c r="D524" s="7">
        <f t="shared" si="8"/>
        <v>0</v>
      </c>
    </row>
    <row r="525" spans="1:4" ht="18" hidden="1" x14ac:dyDescent="0.3">
      <c r="A525" s="32" t="s">
        <v>189</v>
      </c>
      <c r="B525" s="7"/>
      <c r="C525" s="7"/>
      <c r="D525" s="7">
        <f t="shared" si="8"/>
        <v>0</v>
      </c>
    </row>
    <row r="526" spans="1:4" ht="18" hidden="1" x14ac:dyDescent="0.3">
      <c r="A526" s="32" t="s">
        <v>190</v>
      </c>
      <c r="B526" s="7"/>
      <c r="C526" s="7"/>
      <c r="D526" s="7">
        <f t="shared" si="8"/>
        <v>0</v>
      </c>
    </row>
    <row r="527" spans="1:4" ht="18" hidden="1" x14ac:dyDescent="0.3">
      <c r="A527" s="32" t="s">
        <v>191</v>
      </c>
      <c r="B527" s="7"/>
      <c r="C527" s="7"/>
      <c r="D527" s="7">
        <f t="shared" si="8"/>
        <v>0</v>
      </c>
    </row>
    <row r="528" spans="1:4" ht="18" hidden="1" x14ac:dyDescent="0.3">
      <c r="A528" s="32" t="s">
        <v>192</v>
      </c>
      <c r="B528" s="7"/>
      <c r="C528" s="7"/>
      <c r="D528" s="7">
        <f t="shared" si="8"/>
        <v>0</v>
      </c>
    </row>
    <row r="529" spans="1:4" ht="18" hidden="1" x14ac:dyDescent="0.3">
      <c r="A529" s="9" t="s">
        <v>193</v>
      </c>
      <c r="B529" s="7"/>
      <c r="C529" s="7"/>
      <c r="D529" s="7">
        <f t="shared" si="8"/>
        <v>0</v>
      </c>
    </row>
    <row r="530" spans="1:4" ht="18" hidden="1" x14ac:dyDescent="0.3">
      <c r="A530" s="33" t="s">
        <v>194</v>
      </c>
      <c r="B530" s="7"/>
      <c r="C530" s="7"/>
      <c r="D530" s="7">
        <f t="shared" si="8"/>
        <v>0</v>
      </c>
    </row>
    <row r="531" spans="1:4" ht="18" hidden="1" x14ac:dyDescent="0.3">
      <c r="A531" s="9" t="s">
        <v>195</v>
      </c>
      <c r="B531" s="7"/>
      <c r="C531" s="7"/>
      <c r="D531" s="7">
        <f t="shared" si="8"/>
        <v>0</v>
      </c>
    </row>
    <row r="532" spans="1:4" ht="18" hidden="1" x14ac:dyDescent="0.3">
      <c r="A532" s="12" t="s">
        <v>196</v>
      </c>
      <c r="B532" s="7"/>
      <c r="C532" s="7"/>
      <c r="D532" s="7">
        <f t="shared" si="8"/>
        <v>0</v>
      </c>
    </row>
    <row r="533" spans="1:4" ht="18" x14ac:dyDescent="0.3">
      <c r="A533" s="9" t="s">
        <v>197</v>
      </c>
      <c r="B533" s="7">
        <v>15</v>
      </c>
      <c r="C533" s="7">
        <v>12000</v>
      </c>
      <c r="D533" s="7">
        <f t="shared" si="8"/>
        <v>180000</v>
      </c>
    </row>
    <row r="534" spans="1:4" ht="18" hidden="1" x14ac:dyDescent="0.3">
      <c r="A534" s="9" t="s">
        <v>198</v>
      </c>
      <c r="B534" s="7"/>
      <c r="C534" s="7"/>
      <c r="D534" s="7">
        <f t="shared" si="8"/>
        <v>0</v>
      </c>
    </row>
    <row r="535" spans="1:4" ht="18" x14ac:dyDescent="0.3">
      <c r="A535" s="9" t="s">
        <v>199</v>
      </c>
      <c r="B535" s="7">
        <f>220+100+18</f>
        <v>338</v>
      </c>
      <c r="C535" s="7">
        <v>7000</v>
      </c>
      <c r="D535" s="7">
        <f t="shared" si="8"/>
        <v>2366000</v>
      </c>
    </row>
    <row r="536" spans="1:4" ht="18" hidden="1" x14ac:dyDescent="0.3">
      <c r="A536" s="34" t="s">
        <v>200</v>
      </c>
      <c r="B536" s="7"/>
      <c r="C536" s="7"/>
      <c r="D536" s="7">
        <f t="shared" si="8"/>
        <v>0</v>
      </c>
    </row>
    <row r="537" spans="1:4" ht="18" hidden="1" x14ac:dyDescent="0.3">
      <c r="A537" s="34" t="s">
        <v>201</v>
      </c>
      <c r="B537" s="7"/>
      <c r="C537" s="7"/>
      <c r="D537" s="7">
        <f t="shared" si="8"/>
        <v>0</v>
      </c>
    </row>
    <row r="538" spans="1:4" ht="18" hidden="1" x14ac:dyDescent="0.3">
      <c r="A538" s="9" t="s">
        <v>202</v>
      </c>
      <c r="B538" s="7"/>
      <c r="C538" s="7"/>
      <c r="D538" s="7">
        <f t="shared" si="8"/>
        <v>0</v>
      </c>
    </row>
    <row r="539" spans="1:4" ht="18" hidden="1" x14ac:dyDescent="0.3">
      <c r="A539" s="11" t="s">
        <v>203</v>
      </c>
      <c r="B539" s="7"/>
      <c r="C539" s="7"/>
      <c r="D539" s="7">
        <f t="shared" si="8"/>
        <v>0</v>
      </c>
    </row>
    <row r="540" spans="1:4" ht="18" hidden="1" x14ac:dyDescent="0.3">
      <c r="A540" s="9" t="s">
        <v>204</v>
      </c>
      <c r="B540" s="7"/>
      <c r="C540" s="7"/>
      <c r="D540" s="7">
        <f t="shared" si="8"/>
        <v>0</v>
      </c>
    </row>
    <row r="541" spans="1:4" ht="18" hidden="1" x14ac:dyDescent="0.3">
      <c r="A541" s="11" t="s">
        <v>205</v>
      </c>
      <c r="B541" s="7"/>
      <c r="C541" s="7"/>
      <c r="D541" s="7">
        <f t="shared" si="8"/>
        <v>0</v>
      </c>
    </row>
    <row r="542" spans="1:4" ht="18" hidden="1" x14ac:dyDescent="0.3">
      <c r="A542" s="9" t="s">
        <v>206</v>
      </c>
      <c r="B542" s="7"/>
      <c r="C542" s="7"/>
      <c r="D542" s="7">
        <f t="shared" si="8"/>
        <v>0</v>
      </c>
    </row>
    <row r="543" spans="1:4" ht="18" hidden="1" x14ac:dyDescent="0.3">
      <c r="A543" s="9" t="s">
        <v>207</v>
      </c>
      <c r="B543" s="7"/>
      <c r="C543" s="7"/>
      <c r="D543" s="7">
        <f t="shared" si="8"/>
        <v>0</v>
      </c>
    </row>
    <row r="544" spans="1:4" ht="18" hidden="1" x14ac:dyDescent="0.3">
      <c r="A544" s="9" t="s">
        <v>208</v>
      </c>
      <c r="B544" s="7"/>
      <c r="C544" s="7"/>
      <c r="D544" s="7">
        <f t="shared" si="8"/>
        <v>0</v>
      </c>
    </row>
    <row r="545" spans="1:4" ht="18" hidden="1" x14ac:dyDescent="0.3">
      <c r="A545" s="9" t="s">
        <v>209</v>
      </c>
      <c r="B545" s="7"/>
      <c r="C545" s="7"/>
      <c r="D545" s="7">
        <f t="shared" si="8"/>
        <v>0</v>
      </c>
    </row>
    <row r="546" spans="1:4" ht="18" x14ac:dyDescent="0.3">
      <c r="A546" s="9" t="s">
        <v>210</v>
      </c>
      <c r="B546" s="7">
        <v>50</v>
      </c>
      <c r="C546" s="7">
        <v>17000</v>
      </c>
      <c r="D546" s="7">
        <f t="shared" si="8"/>
        <v>850000</v>
      </c>
    </row>
    <row r="547" spans="1:4" ht="18" hidden="1" x14ac:dyDescent="0.3">
      <c r="A547" s="35" t="s">
        <v>211</v>
      </c>
      <c r="B547" s="7"/>
      <c r="C547" s="7"/>
      <c r="D547" s="7">
        <f t="shared" si="8"/>
        <v>0</v>
      </c>
    </row>
    <row r="548" spans="1:4" ht="18" hidden="1" x14ac:dyDescent="0.3">
      <c r="A548" s="9" t="s">
        <v>212</v>
      </c>
      <c r="B548" s="7"/>
      <c r="C548" s="7"/>
      <c r="D548" s="7">
        <f t="shared" si="8"/>
        <v>0</v>
      </c>
    </row>
    <row r="549" spans="1:4" ht="18" x14ac:dyDescent="0.3">
      <c r="A549" s="9" t="s">
        <v>213</v>
      </c>
      <c r="B549" s="7">
        <f>20+50+250+200+120+10+20</f>
        <v>670</v>
      </c>
      <c r="C549" s="7">
        <v>14000</v>
      </c>
      <c r="D549" s="7">
        <f t="shared" si="8"/>
        <v>9380000</v>
      </c>
    </row>
    <row r="550" spans="1:4" ht="18" hidden="1" x14ac:dyDescent="0.3">
      <c r="A550" s="9" t="s">
        <v>214</v>
      </c>
      <c r="B550" s="7"/>
      <c r="C550" s="7"/>
      <c r="D550" s="7">
        <f t="shared" si="8"/>
        <v>0</v>
      </c>
    </row>
    <row r="551" spans="1:4" ht="18" hidden="1" x14ac:dyDescent="0.3">
      <c r="A551" s="9" t="s">
        <v>215</v>
      </c>
      <c r="B551" s="7"/>
      <c r="C551" s="7"/>
      <c r="D551" s="7">
        <f t="shared" si="8"/>
        <v>0</v>
      </c>
    </row>
    <row r="552" spans="1:4" ht="18" hidden="1" x14ac:dyDescent="0.3">
      <c r="A552" s="9" t="s">
        <v>216</v>
      </c>
      <c r="B552" s="7"/>
      <c r="C552" s="7"/>
      <c r="D552" s="7">
        <f t="shared" si="8"/>
        <v>0</v>
      </c>
    </row>
    <row r="553" spans="1:4" ht="18" hidden="1" x14ac:dyDescent="0.3">
      <c r="A553" s="16" t="s">
        <v>217</v>
      </c>
      <c r="B553" s="7"/>
      <c r="C553" s="7"/>
      <c r="D553" s="7">
        <f t="shared" si="8"/>
        <v>0</v>
      </c>
    </row>
    <row r="554" spans="1:4" ht="18" hidden="1" x14ac:dyDescent="0.3">
      <c r="A554" s="16" t="s">
        <v>218</v>
      </c>
      <c r="B554" s="7"/>
      <c r="C554" s="7"/>
      <c r="D554" s="7">
        <f t="shared" si="8"/>
        <v>0</v>
      </c>
    </row>
    <row r="555" spans="1:4" ht="18" hidden="1" x14ac:dyDescent="0.3">
      <c r="A555" s="16" t="s">
        <v>219</v>
      </c>
      <c r="B555" s="7"/>
      <c r="C555" s="7"/>
      <c r="D555" s="7">
        <f t="shared" si="8"/>
        <v>0</v>
      </c>
    </row>
    <row r="556" spans="1:4" ht="18" hidden="1" x14ac:dyDescent="0.3">
      <c r="A556" s="16" t="s">
        <v>220</v>
      </c>
      <c r="B556" s="7"/>
      <c r="C556" s="7"/>
      <c r="D556" s="7">
        <f t="shared" si="8"/>
        <v>0</v>
      </c>
    </row>
    <row r="557" spans="1:4" ht="18" hidden="1" x14ac:dyDescent="0.3">
      <c r="A557" s="9" t="s">
        <v>221</v>
      </c>
      <c r="B557" s="7"/>
      <c r="C557" s="7"/>
      <c r="D557" s="7">
        <f t="shared" si="8"/>
        <v>0</v>
      </c>
    </row>
    <row r="558" spans="1:4" ht="18" hidden="1" x14ac:dyDescent="0.3">
      <c r="A558" s="9" t="s">
        <v>222</v>
      </c>
      <c r="B558" s="7"/>
      <c r="C558" s="7"/>
      <c r="D558" s="7">
        <f t="shared" si="8"/>
        <v>0</v>
      </c>
    </row>
    <row r="559" spans="1:4" ht="18" hidden="1" x14ac:dyDescent="0.3">
      <c r="A559" s="16" t="s">
        <v>223</v>
      </c>
      <c r="B559" s="7"/>
      <c r="C559" s="7"/>
      <c r="D559" s="7">
        <f t="shared" si="8"/>
        <v>0</v>
      </c>
    </row>
    <row r="560" spans="1:4" ht="18" hidden="1" x14ac:dyDescent="0.3">
      <c r="A560" s="16" t="s">
        <v>224</v>
      </c>
      <c r="B560" s="7"/>
      <c r="C560" s="7"/>
      <c r="D560" s="7">
        <f t="shared" si="8"/>
        <v>0</v>
      </c>
    </row>
    <row r="561" spans="1:4" ht="18" hidden="1" x14ac:dyDescent="0.3">
      <c r="A561" s="11" t="s">
        <v>225</v>
      </c>
      <c r="B561" s="7"/>
      <c r="C561" s="7"/>
      <c r="D561" s="7">
        <f t="shared" si="8"/>
        <v>0</v>
      </c>
    </row>
    <row r="562" spans="1:4" ht="18" hidden="1" x14ac:dyDescent="0.3">
      <c r="A562" s="12" t="s">
        <v>226</v>
      </c>
      <c r="B562" s="7"/>
      <c r="C562" s="7"/>
      <c r="D562" s="7">
        <f t="shared" si="8"/>
        <v>0</v>
      </c>
    </row>
    <row r="563" spans="1:4" ht="18" hidden="1" x14ac:dyDescent="0.3">
      <c r="A563" s="11" t="s">
        <v>227</v>
      </c>
      <c r="B563" s="7"/>
      <c r="C563" s="7"/>
      <c r="D563" s="7">
        <f t="shared" si="8"/>
        <v>0</v>
      </c>
    </row>
    <row r="564" spans="1:4" ht="18" hidden="1" x14ac:dyDescent="0.3">
      <c r="A564" s="11" t="s">
        <v>228</v>
      </c>
      <c r="B564" s="7"/>
      <c r="C564" s="7"/>
      <c r="D564" s="7">
        <f t="shared" si="8"/>
        <v>0</v>
      </c>
    </row>
    <row r="565" spans="1:4" ht="18" hidden="1" x14ac:dyDescent="0.3">
      <c r="A565" s="34" t="s">
        <v>229</v>
      </c>
      <c r="B565" s="7"/>
      <c r="C565" s="7"/>
      <c r="D565" s="7">
        <f t="shared" si="8"/>
        <v>0</v>
      </c>
    </row>
    <row r="566" spans="1:4" ht="18" hidden="1" x14ac:dyDescent="0.3">
      <c r="A566" s="9" t="s">
        <v>230</v>
      </c>
      <c r="B566" s="7"/>
      <c r="C566" s="7"/>
      <c r="D566" s="7">
        <f t="shared" si="8"/>
        <v>0</v>
      </c>
    </row>
    <row r="567" spans="1:4" ht="18" hidden="1" x14ac:dyDescent="0.3">
      <c r="A567" s="9" t="s">
        <v>231</v>
      </c>
      <c r="B567" s="7"/>
      <c r="C567" s="7"/>
      <c r="D567" s="7">
        <f t="shared" si="8"/>
        <v>0</v>
      </c>
    </row>
    <row r="568" spans="1:4" ht="18" hidden="1" x14ac:dyDescent="0.3">
      <c r="A568" s="13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32" t="s">
        <v>234</v>
      </c>
      <c r="B570" s="7"/>
      <c r="C570" s="7"/>
      <c r="D570" s="7">
        <f t="shared" si="8"/>
        <v>0</v>
      </c>
    </row>
    <row r="571" spans="1:4" ht="18" hidden="1" x14ac:dyDescent="0.3">
      <c r="A571" s="9" t="s">
        <v>235</v>
      </c>
      <c r="B571" s="7"/>
      <c r="C571" s="7"/>
      <c r="D571" s="7">
        <f t="shared" si="8"/>
        <v>0</v>
      </c>
    </row>
    <row r="572" spans="1:4" ht="18" hidden="1" x14ac:dyDescent="0.3">
      <c r="A572" s="9" t="s">
        <v>236</v>
      </c>
      <c r="B572" s="7"/>
      <c r="C572" s="7"/>
      <c r="D572" s="7">
        <f t="shared" si="8"/>
        <v>0</v>
      </c>
    </row>
    <row r="573" spans="1:4" ht="18" hidden="1" x14ac:dyDescent="0.3">
      <c r="A573" s="9" t="s">
        <v>237</v>
      </c>
      <c r="B573" s="15"/>
      <c r="C573" s="15"/>
      <c r="D573" s="7">
        <f t="shared" si="8"/>
        <v>0</v>
      </c>
    </row>
    <row r="574" spans="1:4" ht="18" hidden="1" x14ac:dyDescent="0.3">
      <c r="A574" s="32" t="s">
        <v>238</v>
      </c>
      <c r="B574" s="7"/>
      <c r="C574" s="7"/>
      <c r="D574" s="7">
        <f t="shared" si="8"/>
        <v>0</v>
      </c>
    </row>
    <row r="575" spans="1:4" ht="18" hidden="1" x14ac:dyDescent="0.3">
      <c r="A575" s="9" t="s">
        <v>239</v>
      </c>
      <c r="B575" s="15"/>
      <c r="C575" s="15"/>
      <c r="D575" s="7">
        <f t="shared" si="8"/>
        <v>0</v>
      </c>
    </row>
    <row r="576" spans="1:4" ht="18" hidden="1" x14ac:dyDescent="0.3">
      <c r="A576" s="9" t="s">
        <v>240</v>
      </c>
      <c r="B576" s="7"/>
      <c r="C576" s="7"/>
      <c r="D576" s="7">
        <f t="shared" si="8"/>
        <v>0</v>
      </c>
    </row>
    <row r="577" spans="1:4" ht="18" hidden="1" x14ac:dyDescent="0.3">
      <c r="A577" s="11" t="s">
        <v>241</v>
      </c>
      <c r="B577" s="7"/>
      <c r="C577" s="7"/>
      <c r="D577" s="7">
        <f t="shared" si="8"/>
        <v>0</v>
      </c>
    </row>
    <row r="578" spans="1:4" ht="18" hidden="1" x14ac:dyDescent="0.3">
      <c r="A578" s="9" t="s">
        <v>242</v>
      </c>
      <c r="B578" s="7"/>
      <c r="C578" s="7"/>
      <c r="D578" s="7">
        <f t="shared" si="8"/>
        <v>0</v>
      </c>
    </row>
    <row r="579" spans="1:4" ht="18" hidden="1" x14ac:dyDescent="0.3">
      <c r="A579" s="9" t="s">
        <v>243</v>
      </c>
      <c r="B579" s="7"/>
      <c r="C579" s="7"/>
      <c r="D579" s="7">
        <f t="shared" si="8"/>
        <v>0</v>
      </c>
    </row>
    <row r="580" spans="1:4" ht="18" hidden="1" x14ac:dyDescent="0.3">
      <c r="A580" s="9" t="s">
        <v>244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245</v>
      </c>
      <c r="B581" s="7"/>
      <c r="C581" s="7"/>
      <c r="D581" s="7">
        <f t="shared" si="9"/>
        <v>0</v>
      </c>
    </row>
    <row r="582" spans="1:4" ht="18" hidden="1" x14ac:dyDescent="0.3">
      <c r="A582" s="9" t="s">
        <v>246</v>
      </c>
      <c r="B582" s="7"/>
      <c r="C582" s="7"/>
      <c r="D582" s="7">
        <f t="shared" si="9"/>
        <v>0</v>
      </c>
    </row>
    <row r="583" spans="1:4" ht="18" hidden="1" x14ac:dyDescent="0.3">
      <c r="A583" s="16" t="s">
        <v>247</v>
      </c>
      <c r="B583" s="7"/>
      <c r="C583" s="7"/>
      <c r="D583" s="7">
        <f t="shared" si="9"/>
        <v>0</v>
      </c>
    </row>
    <row r="584" spans="1:4" ht="18" hidden="1" x14ac:dyDescent="0.3">
      <c r="A584" s="21" t="s">
        <v>248</v>
      </c>
      <c r="B584" s="7"/>
      <c r="C584" s="7"/>
      <c r="D584" s="7">
        <f t="shared" si="9"/>
        <v>0</v>
      </c>
    </row>
    <row r="585" spans="1:4" ht="18" hidden="1" x14ac:dyDescent="0.3">
      <c r="A585" s="21" t="s">
        <v>249</v>
      </c>
      <c r="B585" s="7"/>
      <c r="C585" s="7"/>
      <c r="D585" s="7">
        <f t="shared" si="9"/>
        <v>0</v>
      </c>
    </row>
    <row r="586" spans="1:4" ht="18" hidden="1" x14ac:dyDescent="0.3">
      <c r="A586" s="9" t="s">
        <v>250</v>
      </c>
      <c r="B586" s="7"/>
      <c r="C586" s="7"/>
      <c r="D586" s="7">
        <f t="shared" si="9"/>
        <v>0</v>
      </c>
    </row>
    <row r="587" spans="1:4" ht="18" hidden="1" x14ac:dyDescent="0.3">
      <c r="A587" s="9" t="s">
        <v>251</v>
      </c>
      <c r="B587" s="7"/>
      <c r="C587" s="7"/>
      <c r="D587" s="7">
        <f t="shared" si="9"/>
        <v>0</v>
      </c>
    </row>
    <row r="588" spans="1:4" ht="18" hidden="1" x14ac:dyDescent="0.3">
      <c r="A588" s="9" t="s">
        <v>252</v>
      </c>
      <c r="B588" s="7"/>
      <c r="C588" s="7"/>
      <c r="D588" s="7">
        <f t="shared" si="9"/>
        <v>0</v>
      </c>
    </row>
    <row r="589" spans="1:4" ht="18" hidden="1" x14ac:dyDescent="0.3">
      <c r="A589" s="9" t="s">
        <v>253</v>
      </c>
      <c r="B589" s="7"/>
      <c r="C589" s="7"/>
      <c r="D589" s="7">
        <f t="shared" si="9"/>
        <v>0</v>
      </c>
    </row>
    <row r="590" spans="1:4" ht="18" hidden="1" x14ac:dyDescent="0.3">
      <c r="A590" s="9" t="s">
        <v>254</v>
      </c>
      <c r="B590" s="7"/>
      <c r="C590" s="7"/>
      <c r="D590" s="7">
        <f t="shared" si="9"/>
        <v>0</v>
      </c>
    </row>
    <row r="591" spans="1:4" ht="18" hidden="1" x14ac:dyDescent="0.3">
      <c r="A591" s="9" t="s">
        <v>255</v>
      </c>
      <c r="B591" s="7"/>
      <c r="C591" s="7"/>
      <c r="D591" s="7">
        <f t="shared" si="9"/>
        <v>0</v>
      </c>
    </row>
    <row r="592" spans="1:4" ht="18" hidden="1" x14ac:dyDescent="0.3">
      <c r="A592" s="9" t="s">
        <v>256</v>
      </c>
      <c r="B592" s="7"/>
      <c r="C592" s="7"/>
      <c r="D592" s="7">
        <f t="shared" si="9"/>
        <v>0</v>
      </c>
    </row>
    <row r="593" spans="1:4" ht="18" hidden="1" x14ac:dyDescent="0.3">
      <c r="A593" s="9" t="s">
        <v>257</v>
      </c>
      <c r="B593" s="15"/>
      <c r="C593" s="15"/>
      <c r="D593" s="7">
        <f t="shared" si="9"/>
        <v>0</v>
      </c>
    </row>
    <row r="594" spans="1:4" ht="18" hidden="1" x14ac:dyDescent="0.3">
      <c r="A594" s="13" t="s">
        <v>258</v>
      </c>
      <c r="B594" s="7"/>
      <c r="C594" s="7"/>
      <c r="D594" s="7">
        <f t="shared" si="9"/>
        <v>0</v>
      </c>
    </row>
    <row r="595" spans="1:4" ht="18" hidden="1" x14ac:dyDescent="0.3">
      <c r="A595" s="9" t="s">
        <v>259</v>
      </c>
      <c r="B595" s="7"/>
      <c r="C595" s="7"/>
      <c r="D595" s="7">
        <f t="shared" si="9"/>
        <v>0</v>
      </c>
    </row>
    <row r="596" spans="1:4" ht="18" hidden="1" x14ac:dyDescent="0.3">
      <c r="A596" s="11" t="s">
        <v>260</v>
      </c>
      <c r="B596" s="7"/>
      <c r="C596" s="7"/>
      <c r="D596" s="7">
        <f t="shared" si="9"/>
        <v>0</v>
      </c>
    </row>
    <row r="597" spans="1:4" ht="18" hidden="1" x14ac:dyDescent="0.3">
      <c r="A597" s="11" t="s">
        <v>261</v>
      </c>
      <c r="B597" s="7"/>
      <c r="C597" s="7"/>
      <c r="D597" s="7">
        <f t="shared" si="9"/>
        <v>0</v>
      </c>
    </row>
    <row r="598" spans="1:4" ht="18" hidden="1" x14ac:dyDescent="0.3">
      <c r="A598" s="9" t="s">
        <v>262</v>
      </c>
      <c r="B598" s="7"/>
      <c r="C598" s="7"/>
      <c r="D598" s="7">
        <f t="shared" si="9"/>
        <v>0</v>
      </c>
    </row>
    <row r="599" spans="1:4" ht="18" hidden="1" x14ac:dyDescent="0.3">
      <c r="A599" s="9" t="s">
        <v>263</v>
      </c>
      <c r="B599" s="7"/>
      <c r="C599" s="7"/>
      <c r="D599" s="7">
        <f t="shared" si="9"/>
        <v>0</v>
      </c>
    </row>
    <row r="600" spans="1:4" ht="18" hidden="1" x14ac:dyDescent="0.3">
      <c r="A600" s="9" t="s">
        <v>264</v>
      </c>
      <c r="B600" s="7"/>
      <c r="C600" s="7"/>
      <c r="D600" s="7">
        <f t="shared" si="9"/>
        <v>0</v>
      </c>
    </row>
    <row r="601" spans="1:4" ht="18" hidden="1" x14ac:dyDescent="0.3">
      <c r="A601" s="9" t="s">
        <v>265</v>
      </c>
      <c r="B601" s="7"/>
      <c r="C601" s="7"/>
      <c r="D601" s="7">
        <f t="shared" si="9"/>
        <v>0</v>
      </c>
    </row>
    <row r="602" spans="1:4" ht="18" hidden="1" x14ac:dyDescent="0.3">
      <c r="A602" s="9" t="s">
        <v>266</v>
      </c>
      <c r="B602" s="7"/>
      <c r="C602" s="7"/>
      <c r="D602" s="7">
        <f t="shared" si="9"/>
        <v>0</v>
      </c>
    </row>
    <row r="603" spans="1:4" ht="18" hidden="1" x14ac:dyDescent="0.3">
      <c r="A603" s="9" t="s">
        <v>267</v>
      </c>
      <c r="B603" s="7"/>
      <c r="C603" s="7"/>
      <c r="D603" s="7">
        <f t="shared" si="9"/>
        <v>0</v>
      </c>
    </row>
    <row r="604" spans="1:4" ht="18" hidden="1" x14ac:dyDescent="0.3">
      <c r="A604" s="9" t="s">
        <v>268</v>
      </c>
      <c r="B604" s="7"/>
      <c r="C604" s="7"/>
      <c r="D604" s="7">
        <f t="shared" si="9"/>
        <v>0</v>
      </c>
    </row>
    <row r="605" spans="1:4" ht="18" hidden="1" x14ac:dyDescent="0.3">
      <c r="A605" s="32" t="s">
        <v>269</v>
      </c>
      <c r="B605" s="7"/>
      <c r="C605" s="7"/>
      <c r="D605" s="7">
        <f t="shared" si="9"/>
        <v>0</v>
      </c>
    </row>
    <row r="606" spans="1:4" ht="18" hidden="1" x14ac:dyDescent="0.3">
      <c r="A606" s="9" t="s">
        <v>270</v>
      </c>
      <c r="B606" s="7"/>
      <c r="C606" s="7"/>
      <c r="D606" s="7">
        <f t="shared" si="9"/>
        <v>0</v>
      </c>
    </row>
    <row r="607" spans="1:4" ht="18" hidden="1" x14ac:dyDescent="0.3">
      <c r="A607" s="32" t="s">
        <v>271</v>
      </c>
      <c r="B607" s="7"/>
      <c r="C607" s="7"/>
      <c r="D607" s="7">
        <f t="shared" si="9"/>
        <v>0</v>
      </c>
    </row>
    <row r="608" spans="1:4" ht="18" hidden="1" x14ac:dyDescent="0.3">
      <c r="A608" s="11" t="s">
        <v>272</v>
      </c>
      <c r="B608" s="7"/>
      <c r="C608" s="7"/>
      <c r="D608" s="7">
        <f t="shared" si="9"/>
        <v>0</v>
      </c>
    </row>
    <row r="609" spans="1:4" ht="18" hidden="1" x14ac:dyDescent="0.3">
      <c r="A609" s="32" t="s">
        <v>273</v>
      </c>
      <c r="B609" s="7"/>
      <c r="C609" s="7"/>
      <c r="D609" s="7">
        <f t="shared" si="9"/>
        <v>0</v>
      </c>
    </row>
    <row r="610" spans="1:4" ht="18" hidden="1" x14ac:dyDescent="0.3">
      <c r="A610" s="12" t="s">
        <v>274</v>
      </c>
      <c r="B610" s="15"/>
      <c r="C610" s="15"/>
      <c r="D610" s="7">
        <f t="shared" si="9"/>
        <v>0</v>
      </c>
    </row>
    <row r="611" spans="1:4" ht="18" hidden="1" x14ac:dyDescent="0.3">
      <c r="A611" s="16" t="s">
        <v>275</v>
      </c>
      <c r="B611" s="7"/>
      <c r="C611" s="7"/>
      <c r="D611" s="7">
        <f t="shared" si="9"/>
        <v>0</v>
      </c>
    </row>
    <row r="612" spans="1:4" ht="18" hidden="1" x14ac:dyDescent="0.3">
      <c r="A612" s="16" t="s">
        <v>276</v>
      </c>
      <c r="B612" s="7"/>
      <c r="C612" s="7"/>
      <c r="D612" s="7">
        <f t="shared" si="9"/>
        <v>0</v>
      </c>
    </row>
    <row r="613" spans="1:4" ht="18" hidden="1" x14ac:dyDescent="0.3">
      <c r="A613" s="16" t="s">
        <v>277</v>
      </c>
      <c r="B613" s="7"/>
      <c r="C613" s="7"/>
      <c r="D613" s="7">
        <f t="shared" si="9"/>
        <v>0</v>
      </c>
    </row>
    <row r="614" spans="1:4" ht="18" hidden="1" x14ac:dyDescent="0.3">
      <c r="A614" s="9" t="s">
        <v>278</v>
      </c>
      <c r="B614" s="7"/>
      <c r="C614" s="7"/>
      <c r="D614" s="7">
        <f t="shared" si="9"/>
        <v>0</v>
      </c>
    </row>
    <row r="615" spans="1:4" ht="18" hidden="1" x14ac:dyDescent="0.3">
      <c r="A615" s="16" t="s">
        <v>279</v>
      </c>
      <c r="B615" s="7"/>
      <c r="C615" s="7"/>
      <c r="D615" s="7">
        <f t="shared" si="9"/>
        <v>0</v>
      </c>
    </row>
    <row r="616" spans="1:4" ht="18" hidden="1" x14ac:dyDescent="0.3">
      <c r="A616" s="9" t="s">
        <v>280</v>
      </c>
      <c r="B616" s="7"/>
      <c r="C616" s="7"/>
      <c r="D616" s="7">
        <f t="shared" si="9"/>
        <v>0</v>
      </c>
    </row>
    <row r="617" spans="1:4" ht="18" x14ac:dyDescent="0.3">
      <c r="A617" s="9" t="s">
        <v>281</v>
      </c>
      <c r="B617" s="7">
        <v>130</v>
      </c>
      <c r="C617" s="7">
        <v>9000</v>
      </c>
      <c r="D617" s="7">
        <f t="shared" si="9"/>
        <v>1170000</v>
      </c>
    </row>
    <row r="618" spans="1:4" ht="18" hidden="1" x14ac:dyDescent="0.3">
      <c r="A618" s="16" t="s">
        <v>282</v>
      </c>
      <c r="B618" s="7"/>
      <c r="C618" s="7"/>
      <c r="D618" s="7">
        <f t="shared" si="9"/>
        <v>0</v>
      </c>
    </row>
    <row r="619" spans="1:4" ht="18" hidden="1" x14ac:dyDescent="0.3">
      <c r="A619" s="24" t="s">
        <v>283</v>
      </c>
      <c r="B619" s="7"/>
      <c r="C619" s="7"/>
      <c r="D619" s="7">
        <f t="shared" si="9"/>
        <v>0</v>
      </c>
    </row>
    <row r="620" spans="1:4" ht="18" hidden="1" x14ac:dyDescent="0.3">
      <c r="A620" s="9" t="s">
        <v>284</v>
      </c>
      <c r="B620" s="7"/>
      <c r="C620" s="7"/>
      <c r="D620" s="7">
        <f t="shared" si="9"/>
        <v>0</v>
      </c>
    </row>
    <row r="621" spans="1:4" ht="18" hidden="1" x14ac:dyDescent="0.3">
      <c r="A621" s="13" t="s">
        <v>285</v>
      </c>
      <c r="B621" s="7"/>
      <c r="C621" s="7"/>
      <c r="D621" s="7">
        <f t="shared" si="9"/>
        <v>0</v>
      </c>
    </row>
    <row r="622" spans="1:4" ht="18" hidden="1" x14ac:dyDescent="0.3">
      <c r="A622" s="12" t="s">
        <v>286</v>
      </c>
      <c r="B622" s="7"/>
      <c r="C622" s="7"/>
      <c r="D622" s="7">
        <f t="shared" si="9"/>
        <v>0</v>
      </c>
    </row>
    <row r="623" spans="1:4" ht="18" hidden="1" x14ac:dyDescent="0.3">
      <c r="A623" s="16" t="s">
        <v>287</v>
      </c>
      <c r="B623" s="7"/>
      <c r="C623" s="7"/>
      <c r="D623" s="7">
        <f t="shared" si="9"/>
        <v>0</v>
      </c>
    </row>
    <row r="624" spans="1:4" ht="18" hidden="1" x14ac:dyDescent="0.3">
      <c r="A624" s="13" t="s">
        <v>288</v>
      </c>
      <c r="B624" s="7"/>
      <c r="C624" s="7"/>
      <c r="D624" s="7">
        <f t="shared" si="9"/>
        <v>0</v>
      </c>
    </row>
    <row r="625" spans="1:4" ht="18" hidden="1" x14ac:dyDescent="0.3">
      <c r="A625" s="9" t="s">
        <v>289</v>
      </c>
      <c r="B625" s="7"/>
      <c r="C625" s="7"/>
      <c r="D625" s="7">
        <f t="shared" si="9"/>
        <v>0</v>
      </c>
    </row>
    <row r="626" spans="1:4" ht="18" hidden="1" x14ac:dyDescent="0.3">
      <c r="A626" s="16" t="s">
        <v>290</v>
      </c>
      <c r="B626" s="7"/>
      <c r="C626" s="7"/>
      <c r="D626" s="7">
        <f t="shared" si="9"/>
        <v>0</v>
      </c>
    </row>
    <row r="627" spans="1:4" ht="18" hidden="1" x14ac:dyDescent="0.3">
      <c r="A627" s="12" t="s">
        <v>291</v>
      </c>
      <c r="B627" s="7"/>
      <c r="C627" s="7"/>
      <c r="D627" s="7">
        <f t="shared" si="9"/>
        <v>0</v>
      </c>
    </row>
    <row r="628" spans="1:4" ht="18" hidden="1" x14ac:dyDescent="0.3">
      <c r="A628" s="9" t="s">
        <v>292</v>
      </c>
      <c r="B628" s="7"/>
      <c r="C628" s="7"/>
      <c r="D628" s="7">
        <f t="shared" si="9"/>
        <v>0</v>
      </c>
    </row>
    <row r="629" spans="1:4" ht="18" hidden="1" x14ac:dyDescent="0.3">
      <c r="A629" s="11" t="s">
        <v>293</v>
      </c>
      <c r="B629" s="7"/>
      <c r="C629" s="7"/>
      <c r="D629" s="7">
        <f t="shared" si="9"/>
        <v>0</v>
      </c>
    </row>
    <row r="630" spans="1:4" ht="18" hidden="1" x14ac:dyDescent="0.3">
      <c r="A630" s="9" t="s">
        <v>294</v>
      </c>
      <c r="B630" s="7"/>
      <c r="C630" s="7"/>
      <c r="D630" s="7">
        <f t="shared" si="9"/>
        <v>0</v>
      </c>
    </row>
    <row r="631" spans="1:4" ht="18" hidden="1" x14ac:dyDescent="0.3">
      <c r="A631" s="12" t="s">
        <v>295</v>
      </c>
      <c r="B631" s="7"/>
      <c r="C631" s="7"/>
      <c r="D631" s="7">
        <f t="shared" si="9"/>
        <v>0</v>
      </c>
    </row>
    <row r="632" spans="1:4" ht="18" hidden="1" x14ac:dyDescent="0.3">
      <c r="A632" s="12" t="s">
        <v>296</v>
      </c>
      <c r="B632" s="7"/>
      <c r="C632" s="7"/>
      <c r="D632" s="7">
        <f t="shared" si="9"/>
        <v>0</v>
      </c>
    </row>
    <row r="633" spans="1:4" ht="18" hidden="1" x14ac:dyDescent="0.3">
      <c r="A633" s="9" t="s">
        <v>297</v>
      </c>
      <c r="B633" s="7"/>
      <c r="C633" s="7"/>
      <c r="D633" s="7">
        <f t="shared" si="9"/>
        <v>0</v>
      </c>
    </row>
    <row r="634" spans="1:4" ht="18" hidden="1" x14ac:dyDescent="0.3">
      <c r="A634" s="9" t="s">
        <v>298</v>
      </c>
      <c r="B634" s="7"/>
      <c r="C634" s="7"/>
      <c r="D634" s="7">
        <f t="shared" si="9"/>
        <v>0</v>
      </c>
    </row>
    <row r="635" spans="1:4" ht="18" hidden="1" x14ac:dyDescent="0.3">
      <c r="A635" s="9" t="s">
        <v>299</v>
      </c>
      <c r="B635" s="7"/>
      <c r="C635" s="7"/>
      <c r="D635" s="7">
        <f t="shared" si="9"/>
        <v>0</v>
      </c>
    </row>
    <row r="636" spans="1:4" ht="18" hidden="1" x14ac:dyDescent="0.3">
      <c r="A636" s="13" t="s">
        <v>300</v>
      </c>
      <c r="B636" s="7"/>
      <c r="C636" s="7"/>
      <c r="D636" s="7">
        <f t="shared" si="9"/>
        <v>0</v>
      </c>
    </row>
    <row r="637" spans="1:4" ht="18" hidden="1" x14ac:dyDescent="0.3">
      <c r="A637" s="13" t="s">
        <v>301</v>
      </c>
      <c r="B637" s="7"/>
      <c r="C637" s="7"/>
      <c r="D637" s="7">
        <f t="shared" si="9"/>
        <v>0</v>
      </c>
    </row>
    <row r="638" spans="1:4" ht="18" hidden="1" x14ac:dyDescent="0.3">
      <c r="A638" s="21" t="s">
        <v>302</v>
      </c>
      <c r="B638" s="7"/>
      <c r="C638" s="7"/>
      <c r="D638" s="7">
        <f t="shared" si="9"/>
        <v>0</v>
      </c>
    </row>
    <row r="639" spans="1:4" ht="18" hidden="1" x14ac:dyDescent="0.3">
      <c r="A639" s="13" t="s">
        <v>303</v>
      </c>
      <c r="B639" s="7"/>
      <c r="C639" s="7"/>
      <c r="D639" s="7">
        <f t="shared" si="9"/>
        <v>0</v>
      </c>
    </row>
    <row r="640" spans="1:4" ht="18" hidden="1" x14ac:dyDescent="0.3">
      <c r="A640" s="9" t="s">
        <v>304</v>
      </c>
      <c r="B640" s="7"/>
      <c r="C640" s="7"/>
      <c r="D640" s="7">
        <f t="shared" si="9"/>
        <v>0</v>
      </c>
    </row>
    <row r="641" spans="1:4" ht="18" hidden="1" x14ac:dyDescent="0.3">
      <c r="A641" s="9" t="s">
        <v>305</v>
      </c>
      <c r="B641" s="7"/>
      <c r="C641" s="7"/>
      <c r="D641" s="7">
        <f t="shared" si="9"/>
        <v>0</v>
      </c>
    </row>
    <row r="642" spans="1:4" ht="18" hidden="1" x14ac:dyDescent="0.3">
      <c r="A642" s="9" t="s">
        <v>306</v>
      </c>
      <c r="B642" s="7"/>
      <c r="C642" s="7"/>
      <c r="D642" s="7">
        <f t="shared" si="9"/>
        <v>0</v>
      </c>
    </row>
    <row r="643" spans="1:4" ht="18" hidden="1" x14ac:dyDescent="0.3">
      <c r="A643" s="9" t="s">
        <v>307</v>
      </c>
      <c r="B643" s="7"/>
      <c r="C643" s="7"/>
      <c r="D643" s="7">
        <f t="shared" si="9"/>
        <v>0</v>
      </c>
    </row>
    <row r="644" spans="1:4" ht="18" hidden="1" x14ac:dyDescent="0.3">
      <c r="A644" s="21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309</v>
      </c>
      <c r="B645" s="7"/>
      <c r="C645" s="7"/>
      <c r="D645" s="7">
        <f t="shared" si="10"/>
        <v>0</v>
      </c>
    </row>
    <row r="646" spans="1:4" ht="18" hidden="1" x14ac:dyDescent="0.3">
      <c r="A646" s="9" t="s">
        <v>310</v>
      </c>
      <c r="B646" s="7"/>
      <c r="C646" s="7"/>
      <c r="D646" s="7">
        <f t="shared" si="10"/>
        <v>0</v>
      </c>
    </row>
    <row r="647" spans="1:4" ht="18" hidden="1" x14ac:dyDescent="0.3">
      <c r="A647" s="12" t="s">
        <v>311</v>
      </c>
      <c r="B647" s="7"/>
      <c r="C647" s="7"/>
      <c r="D647" s="7">
        <f t="shared" si="10"/>
        <v>0</v>
      </c>
    </row>
    <row r="648" spans="1:4" ht="18" hidden="1" x14ac:dyDescent="0.3">
      <c r="A648" s="9" t="s">
        <v>312</v>
      </c>
      <c r="B648" s="37"/>
      <c r="C648" s="37"/>
      <c r="D648" s="7">
        <f t="shared" si="10"/>
        <v>0</v>
      </c>
    </row>
    <row r="649" spans="1:4" ht="18" hidden="1" x14ac:dyDescent="0.3">
      <c r="A649" s="9" t="s">
        <v>313</v>
      </c>
      <c r="B649" s="7"/>
      <c r="C649" s="7"/>
      <c r="D649" s="7">
        <f t="shared" si="10"/>
        <v>0</v>
      </c>
    </row>
    <row r="650" spans="1:4" ht="18" hidden="1" x14ac:dyDescent="0.3">
      <c r="A650" s="9" t="s">
        <v>314</v>
      </c>
      <c r="B650" s="7"/>
      <c r="C650" s="7"/>
      <c r="D650" s="7">
        <f t="shared" si="10"/>
        <v>0</v>
      </c>
    </row>
    <row r="651" spans="1:4" ht="18" hidden="1" x14ac:dyDescent="0.3">
      <c r="A651" s="21" t="s">
        <v>315</v>
      </c>
      <c r="B651" s="7"/>
      <c r="C651" s="7"/>
      <c r="D651" s="7">
        <f t="shared" si="10"/>
        <v>0</v>
      </c>
    </row>
    <row r="652" spans="1:4" ht="18" hidden="1" x14ac:dyDescent="0.3">
      <c r="A652" s="21" t="s">
        <v>316</v>
      </c>
      <c r="B652" s="7"/>
      <c r="C652" s="7"/>
      <c r="D652" s="7">
        <f t="shared" si="10"/>
        <v>0</v>
      </c>
    </row>
    <row r="653" spans="1:4" ht="18" hidden="1" x14ac:dyDescent="0.3">
      <c r="A653" s="9" t="s">
        <v>317</v>
      </c>
      <c r="B653" s="7"/>
      <c r="C653" s="7"/>
      <c r="D653" s="7">
        <f t="shared" si="10"/>
        <v>0</v>
      </c>
    </row>
    <row r="654" spans="1:4" ht="18" hidden="1" x14ac:dyDescent="0.3">
      <c r="A654" s="9" t="s">
        <v>318</v>
      </c>
      <c r="B654" s="7"/>
      <c r="C654" s="7"/>
      <c r="D654" s="7">
        <f t="shared" si="10"/>
        <v>0</v>
      </c>
    </row>
    <row r="655" spans="1:4" ht="18" hidden="1" x14ac:dyDescent="0.3">
      <c r="A655" s="21" t="s">
        <v>319</v>
      </c>
      <c r="B655" s="7"/>
      <c r="C655" s="7"/>
      <c r="D655" s="7">
        <f t="shared" si="10"/>
        <v>0</v>
      </c>
    </row>
    <row r="656" spans="1:4" ht="18" hidden="1" x14ac:dyDescent="0.3">
      <c r="A656" s="9" t="s">
        <v>320</v>
      </c>
      <c r="B656" s="7"/>
      <c r="C656" s="7"/>
      <c r="D656" s="7">
        <f t="shared" si="10"/>
        <v>0</v>
      </c>
    </row>
    <row r="657" spans="1:4" ht="18" hidden="1" x14ac:dyDescent="0.3">
      <c r="A657" s="9" t="s">
        <v>321</v>
      </c>
      <c r="B657" s="7"/>
      <c r="C657" s="7"/>
      <c r="D657" s="7">
        <f t="shared" si="10"/>
        <v>0</v>
      </c>
    </row>
    <row r="658" spans="1:4" ht="18" hidden="1" x14ac:dyDescent="0.3">
      <c r="A658" s="9" t="s">
        <v>322</v>
      </c>
      <c r="B658" s="7"/>
      <c r="C658" s="7"/>
      <c r="D658" s="7">
        <f t="shared" si="10"/>
        <v>0</v>
      </c>
    </row>
    <row r="659" spans="1:4" ht="18" hidden="1" x14ac:dyDescent="0.3">
      <c r="A659" s="9" t="s">
        <v>323</v>
      </c>
      <c r="B659" s="7"/>
      <c r="C659" s="7"/>
      <c r="D659" s="7">
        <f t="shared" si="10"/>
        <v>0</v>
      </c>
    </row>
    <row r="660" spans="1:4" ht="18" hidden="1" x14ac:dyDescent="0.3">
      <c r="A660" s="9" t="s">
        <v>324</v>
      </c>
      <c r="B660" s="7"/>
      <c r="C660" s="7"/>
      <c r="D660" s="7">
        <f t="shared" si="10"/>
        <v>0</v>
      </c>
    </row>
    <row r="661" spans="1:4" ht="18" hidden="1" x14ac:dyDescent="0.3">
      <c r="A661" s="9" t="s">
        <v>325</v>
      </c>
      <c r="B661" s="7"/>
      <c r="C661" s="7"/>
      <c r="D661" s="7">
        <f t="shared" si="10"/>
        <v>0</v>
      </c>
    </row>
    <row r="662" spans="1:4" ht="18" hidden="1" x14ac:dyDescent="0.3">
      <c r="A662" s="9" t="s">
        <v>326</v>
      </c>
      <c r="B662" s="7"/>
      <c r="C662" s="7"/>
      <c r="D662" s="7">
        <f t="shared" si="10"/>
        <v>0</v>
      </c>
    </row>
    <row r="663" spans="1:4" ht="18" hidden="1" x14ac:dyDescent="0.3">
      <c r="A663" s="9" t="s">
        <v>327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6039</v>
      </c>
      <c r="C665" s="40"/>
      <c r="D665" s="40">
        <f t="shared" ref="D665" si="11">SUM(D338:D664)</f>
        <v>43670000</v>
      </c>
    </row>
    <row r="667" spans="1:4" x14ac:dyDescent="0.3">
      <c r="D667" s="44">
        <f>D665+D333</f>
        <v>83135200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D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666"/>
  <sheetViews>
    <sheetView topLeftCell="A335" workbookViewId="0">
      <selection activeCell="B515" sqref="B515"/>
    </sheetView>
  </sheetViews>
  <sheetFormatPr defaultRowHeight="14.4" x14ac:dyDescent="0.3"/>
  <cols>
    <col min="1" max="1" width="39.33203125" customWidth="1"/>
    <col min="3" max="3" width="12.88671875" customWidth="1"/>
    <col min="4" max="4" width="18.21875" customWidth="1"/>
  </cols>
  <sheetData>
    <row r="1" spans="1:4" x14ac:dyDescent="0.3">
      <c r="A1" s="154" t="s">
        <v>377</v>
      </c>
      <c r="B1" s="155"/>
      <c r="C1" s="155"/>
      <c r="D1" s="155"/>
    </row>
    <row r="2" spans="1:4" ht="26.4" x14ac:dyDescent="0.3">
      <c r="A2" s="188" t="s">
        <v>0</v>
      </c>
      <c r="B2" s="156" t="s">
        <v>1</v>
      </c>
      <c r="C2" s="156" t="s">
        <v>330</v>
      </c>
      <c r="D2" s="156" t="s">
        <v>331</v>
      </c>
    </row>
    <row r="3" spans="1:4" ht="18" hidden="1" x14ac:dyDescent="0.3">
      <c r="A3" s="157" t="s">
        <v>2</v>
      </c>
      <c r="B3" s="158"/>
      <c r="C3" s="158"/>
      <c r="D3" s="159">
        <f>B3*C3</f>
        <v>0</v>
      </c>
    </row>
    <row r="4" spans="1:4" ht="18" hidden="1" x14ac:dyDescent="0.3">
      <c r="A4" s="160" t="s">
        <v>3</v>
      </c>
      <c r="B4" s="158"/>
      <c r="C4" s="158"/>
      <c r="D4" s="159">
        <f t="shared" ref="D4:D67" si="0">B4*C4</f>
        <v>0</v>
      </c>
    </row>
    <row r="5" spans="1:4" ht="18" hidden="1" x14ac:dyDescent="0.3">
      <c r="A5" s="157" t="s">
        <v>4</v>
      </c>
      <c r="B5" s="158"/>
      <c r="C5" s="158"/>
      <c r="D5" s="159">
        <f t="shared" si="0"/>
        <v>0</v>
      </c>
    </row>
    <row r="6" spans="1:4" ht="18" hidden="1" x14ac:dyDescent="0.3">
      <c r="A6" s="157" t="s">
        <v>5</v>
      </c>
      <c r="B6" s="158"/>
      <c r="C6" s="158"/>
      <c r="D6" s="159">
        <f t="shared" si="0"/>
        <v>0</v>
      </c>
    </row>
    <row r="7" spans="1:4" ht="18" hidden="1" x14ac:dyDescent="0.3">
      <c r="A7" s="161" t="s">
        <v>6</v>
      </c>
      <c r="B7" s="158"/>
      <c r="C7" s="158"/>
      <c r="D7" s="159">
        <f t="shared" si="0"/>
        <v>0</v>
      </c>
    </row>
    <row r="8" spans="1:4" ht="18" hidden="1" x14ac:dyDescent="0.3">
      <c r="A8" s="162" t="s">
        <v>7</v>
      </c>
      <c r="B8" s="158"/>
      <c r="C8" s="158"/>
      <c r="D8" s="159">
        <f t="shared" si="0"/>
        <v>0</v>
      </c>
    </row>
    <row r="9" spans="1:4" ht="18" hidden="1" x14ac:dyDescent="0.3">
      <c r="A9" s="157" t="s">
        <v>8</v>
      </c>
      <c r="B9" s="158"/>
      <c r="C9" s="158"/>
      <c r="D9" s="159">
        <f t="shared" si="0"/>
        <v>0</v>
      </c>
    </row>
    <row r="10" spans="1:4" ht="18" hidden="1" x14ac:dyDescent="0.3">
      <c r="A10" s="157" t="s">
        <v>9</v>
      </c>
      <c r="B10" s="158"/>
      <c r="C10" s="158"/>
      <c r="D10" s="159">
        <f t="shared" si="0"/>
        <v>0</v>
      </c>
    </row>
    <row r="11" spans="1:4" ht="18" hidden="1" x14ac:dyDescent="0.3">
      <c r="A11" s="163" t="s">
        <v>10</v>
      </c>
      <c r="B11" s="158"/>
      <c r="C11" s="158"/>
      <c r="D11" s="159">
        <f t="shared" si="0"/>
        <v>0</v>
      </c>
    </row>
    <row r="12" spans="1:4" ht="18" hidden="1" x14ac:dyDescent="0.3">
      <c r="A12" s="161" t="s">
        <v>11</v>
      </c>
      <c r="B12" s="158"/>
      <c r="C12" s="158"/>
      <c r="D12" s="159">
        <f t="shared" si="0"/>
        <v>0</v>
      </c>
    </row>
    <row r="13" spans="1:4" ht="18" hidden="1" x14ac:dyDescent="0.3">
      <c r="A13" s="161" t="s">
        <v>12</v>
      </c>
      <c r="B13" s="158"/>
      <c r="C13" s="158"/>
      <c r="D13" s="159">
        <f t="shared" si="0"/>
        <v>0</v>
      </c>
    </row>
    <row r="14" spans="1:4" ht="18" hidden="1" x14ac:dyDescent="0.3">
      <c r="A14" s="164" t="s">
        <v>13</v>
      </c>
      <c r="B14" s="158"/>
      <c r="C14" s="158"/>
      <c r="D14" s="159">
        <f t="shared" si="0"/>
        <v>0</v>
      </c>
    </row>
    <row r="15" spans="1:4" ht="18" hidden="1" x14ac:dyDescent="0.3">
      <c r="A15" s="164" t="s">
        <v>14</v>
      </c>
      <c r="B15" s="158"/>
      <c r="C15" s="158"/>
      <c r="D15" s="159">
        <f t="shared" si="0"/>
        <v>0</v>
      </c>
    </row>
    <row r="16" spans="1:4" ht="18" hidden="1" x14ac:dyDescent="0.3">
      <c r="A16" s="161" t="s">
        <v>15</v>
      </c>
      <c r="B16" s="158"/>
      <c r="C16" s="158"/>
      <c r="D16" s="159">
        <f t="shared" si="0"/>
        <v>0</v>
      </c>
    </row>
    <row r="17" spans="1:4" ht="18" hidden="1" x14ac:dyDescent="0.3">
      <c r="A17" s="161" t="s">
        <v>16</v>
      </c>
      <c r="B17" s="158"/>
      <c r="C17" s="158"/>
      <c r="D17" s="159">
        <f t="shared" si="0"/>
        <v>0</v>
      </c>
    </row>
    <row r="18" spans="1:4" ht="18" x14ac:dyDescent="0.3">
      <c r="A18" s="165" t="s">
        <v>17</v>
      </c>
      <c r="B18" s="158">
        <f>20+35</f>
        <v>55</v>
      </c>
      <c r="C18" s="158">
        <v>4000</v>
      </c>
      <c r="D18" s="159">
        <f t="shared" si="0"/>
        <v>220000</v>
      </c>
    </row>
    <row r="19" spans="1:4" ht="18" hidden="1" x14ac:dyDescent="0.3">
      <c r="A19" s="163" t="s">
        <v>18</v>
      </c>
      <c r="B19" s="158"/>
      <c r="C19" s="158"/>
      <c r="D19" s="159">
        <f t="shared" si="0"/>
        <v>0</v>
      </c>
    </row>
    <row r="20" spans="1:4" ht="18" hidden="1" x14ac:dyDescent="0.3">
      <c r="A20" s="161" t="s">
        <v>19</v>
      </c>
      <c r="B20" s="158"/>
      <c r="C20" s="158"/>
      <c r="D20" s="159">
        <f t="shared" si="0"/>
        <v>0</v>
      </c>
    </row>
    <row r="21" spans="1:4" ht="18" hidden="1" x14ac:dyDescent="0.3">
      <c r="A21" s="164" t="s">
        <v>20</v>
      </c>
      <c r="B21" s="158"/>
      <c r="C21" s="158"/>
      <c r="D21" s="159">
        <f t="shared" si="0"/>
        <v>0</v>
      </c>
    </row>
    <row r="22" spans="1:4" ht="18" hidden="1" x14ac:dyDescent="0.3">
      <c r="A22" s="164" t="s">
        <v>21</v>
      </c>
      <c r="B22" s="158"/>
      <c r="C22" s="158"/>
      <c r="D22" s="159">
        <f t="shared" si="0"/>
        <v>0</v>
      </c>
    </row>
    <row r="23" spans="1:4" ht="18" hidden="1" x14ac:dyDescent="0.3">
      <c r="A23" s="161" t="s">
        <v>22</v>
      </c>
      <c r="B23" s="158"/>
      <c r="C23" s="158"/>
      <c r="D23" s="159">
        <f t="shared" si="0"/>
        <v>0</v>
      </c>
    </row>
    <row r="24" spans="1:4" ht="18" hidden="1" x14ac:dyDescent="0.3">
      <c r="A24" s="161" t="s">
        <v>23</v>
      </c>
      <c r="B24" s="158"/>
      <c r="C24" s="158"/>
      <c r="D24" s="159">
        <f t="shared" si="0"/>
        <v>0</v>
      </c>
    </row>
    <row r="25" spans="1:4" ht="18" hidden="1" x14ac:dyDescent="0.3">
      <c r="A25" s="161" t="s">
        <v>24</v>
      </c>
      <c r="B25" s="158"/>
      <c r="C25" s="158"/>
      <c r="D25" s="159">
        <f t="shared" si="0"/>
        <v>0</v>
      </c>
    </row>
    <row r="26" spans="1:4" ht="18" hidden="1" x14ac:dyDescent="0.3">
      <c r="A26" s="161" t="s">
        <v>25</v>
      </c>
      <c r="B26" s="158"/>
      <c r="C26" s="158"/>
      <c r="D26" s="159">
        <f t="shared" si="0"/>
        <v>0</v>
      </c>
    </row>
    <row r="27" spans="1:4" ht="18" hidden="1" x14ac:dyDescent="0.3">
      <c r="A27" s="161" t="s">
        <v>26</v>
      </c>
      <c r="B27" s="158"/>
      <c r="C27" s="158"/>
      <c r="D27" s="159">
        <f t="shared" si="0"/>
        <v>0</v>
      </c>
    </row>
    <row r="28" spans="1:4" ht="18" hidden="1" x14ac:dyDescent="0.3">
      <c r="A28" s="161" t="s">
        <v>27</v>
      </c>
      <c r="B28" s="158"/>
      <c r="C28" s="158"/>
      <c r="D28" s="159">
        <f t="shared" si="0"/>
        <v>0</v>
      </c>
    </row>
    <row r="29" spans="1:4" ht="18" hidden="1" x14ac:dyDescent="0.3">
      <c r="A29" s="164" t="s">
        <v>28</v>
      </c>
      <c r="B29" s="158"/>
      <c r="C29" s="158"/>
      <c r="D29" s="159">
        <f t="shared" si="0"/>
        <v>0</v>
      </c>
    </row>
    <row r="30" spans="1:4" ht="18" hidden="1" x14ac:dyDescent="0.3">
      <c r="A30" s="164" t="s">
        <v>29</v>
      </c>
      <c r="B30" s="158"/>
      <c r="C30" s="158"/>
      <c r="D30" s="159">
        <f t="shared" si="0"/>
        <v>0</v>
      </c>
    </row>
    <row r="31" spans="1:4" ht="18" hidden="1" x14ac:dyDescent="0.3">
      <c r="A31" s="161" t="s">
        <v>30</v>
      </c>
      <c r="B31" s="158"/>
      <c r="C31" s="158"/>
      <c r="D31" s="159">
        <f t="shared" si="0"/>
        <v>0</v>
      </c>
    </row>
    <row r="32" spans="1:4" ht="18" hidden="1" x14ac:dyDescent="0.3">
      <c r="A32" s="161" t="s">
        <v>31</v>
      </c>
      <c r="B32" s="158"/>
      <c r="C32" s="158"/>
      <c r="D32" s="159">
        <f t="shared" si="0"/>
        <v>0</v>
      </c>
    </row>
    <row r="33" spans="1:4" ht="18" hidden="1" x14ac:dyDescent="0.3">
      <c r="A33" s="163" t="s">
        <v>32</v>
      </c>
      <c r="B33" s="166"/>
      <c r="C33" s="166"/>
      <c r="D33" s="159">
        <f t="shared" si="0"/>
        <v>0</v>
      </c>
    </row>
    <row r="34" spans="1:4" ht="18" hidden="1" x14ac:dyDescent="0.3">
      <c r="A34" s="163" t="s">
        <v>33</v>
      </c>
      <c r="B34" s="166"/>
      <c r="C34" s="166"/>
      <c r="D34" s="159">
        <f t="shared" si="0"/>
        <v>0</v>
      </c>
    </row>
    <row r="35" spans="1:4" ht="18" hidden="1" x14ac:dyDescent="0.3">
      <c r="A35" s="161" t="s">
        <v>34</v>
      </c>
      <c r="B35" s="158"/>
      <c r="C35" s="158"/>
      <c r="D35" s="159">
        <f t="shared" si="0"/>
        <v>0</v>
      </c>
    </row>
    <row r="36" spans="1:4" ht="18" hidden="1" x14ac:dyDescent="0.3">
      <c r="A36" s="161" t="s">
        <v>35</v>
      </c>
      <c r="B36" s="158"/>
      <c r="C36" s="158"/>
      <c r="D36" s="159">
        <f t="shared" si="0"/>
        <v>0</v>
      </c>
    </row>
    <row r="37" spans="1:4" ht="18" hidden="1" x14ac:dyDescent="0.3">
      <c r="A37" s="167" t="s">
        <v>36</v>
      </c>
      <c r="B37" s="158"/>
      <c r="C37" s="158"/>
      <c r="D37" s="159">
        <f t="shared" si="0"/>
        <v>0</v>
      </c>
    </row>
    <row r="38" spans="1:4" ht="18" hidden="1" x14ac:dyDescent="0.3">
      <c r="A38" s="161" t="s">
        <v>37</v>
      </c>
      <c r="B38" s="158"/>
      <c r="C38" s="158"/>
      <c r="D38" s="159">
        <f t="shared" si="0"/>
        <v>0</v>
      </c>
    </row>
    <row r="39" spans="1:4" ht="18" hidden="1" x14ac:dyDescent="0.3">
      <c r="A39" s="161" t="s">
        <v>38</v>
      </c>
      <c r="B39" s="158"/>
      <c r="C39" s="158"/>
      <c r="D39" s="159">
        <f t="shared" si="0"/>
        <v>0</v>
      </c>
    </row>
    <row r="40" spans="1:4" ht="18" hidden="1" x14ac:dyDescent="0.3">
      <c r="A40" s="161" t="s">
        <v>39</v>
      </c>
      <c r="B40" s="158"/>
      <c r="C40" s="158"/>
      <c r="D40" s="159">
        <f t="shared" si="0"/>
        <v>0</v>
      </c>
    </row>
    <row r="41" spans="1:4" ht="18" hidden="1" x14ac:dyDescent="0.3">
      <c r="A41" s="161" t="s">
        <v>40</v>
      </c>
      <c r="B41" s="158"/>
      <c r="C41" s="158"/>
      <c r="D41" s="159">
        <f t="shared" si="0"/>
        <v>0</v>
      </c>
    </row>
    <row r="42" spans="1:4" ht="18" hidden="1" x14ac:dyDescent="0.3">
      <c r="A42" s="165" t="s">
        <v>41</v>
      </c>
      <c r="B42" s="158"/>
      <c r="C42" s="158"/>
      <c r="D42" s="159">
        <f t="shared" si="0"/>
        <v>0</v>
      </c>
    </row>
    <row r="43" spans="1:4" ht="18" hidden="1" x14ac:dyDescent="0.3">
      <c r="A43" s="163" t="s">
        <v>42</v>
      </c>
      <c r="B43" s="158"/>
      <c r="C43" s="158"/>
      <c r="D43" s="159">
        <f t="shared" si="0"/>
        <v>0</v>
      </c>
    </row>
    <row r="44" spans="1:4" ht="18" hidden="1" x14ac:dyDescent="0.3">
      <c r="A44" s="165" t="s">
        <v>43</v>
      </c>
      <c r="B44" s="158"/>
      <c r="C44" s="158"/>
      <c r="D44" s="159">
        <f t="shared" si="0"/>
        <v>0</v>
      </c>
    </row>
    <row r="45" spans="1:4" ht="18" hidden="1" x14ac:dyDescent="0.3">
      <c r="A45" s="161" t="s">
        <v>44</v>
      </c>
      <c r="B45" s="158"/>
      <c r="C45" s="158"/>
      <c r="D45" s="159">
        <f t="shared" si="0"/>
        <v>0</v>
      </c>
    </row>
    <row r="46" spans="1:4" ht="18" hidden="1" x14ac:dyDescent="0.3">
      <c r="A46" s="161" t="s">
        <v>45</v>
      </c>
      <c r="B46" s="158"/>
      <c r="C46" s="158"/>
      <c r="D46" s="159">
        <f t="shared" si="0"/>
        <v>0</v>
      </c>
    </row>
    <row r="47" spans="1:4" ht="18" hidden="1" x14ac:dyDescent="0.3">
      <c r="A47" s="164" t="s">
        <v>46</v>
      </c>
      <c r="B47" s="158"/>
      <c r="C47" s="158"/>
      <c r="D47" s="159">
        <f t="shared" si="0"/>
        <v>0</v>
      </c>
    </row>
    <row r="48" spans="1:4" ht="18" hidden="1" x14ac:dyDescent="0.3">
      <c r="A48" s="168" t="s">
        <v>47</v>
      </c>
      <c r="B48" s="158"/>
      <c r="C48" s="158"/>
      <c r="D48" s="159">
        <f t="shared" si="0"/>
        <v>0</v>
      </c>
    </row>
    <row r="49" spans="1:4" ht="18" hidden="1" x14ac:dyDescent="0.3">
      <c r="A49" s="167" t="s">
        <v>48</v>
      </c>
      <c r="B49" s="158"/>
      <c r="C49" s="158"/>
      <c r="D49" s="159">
        <f t="shared" si="0"/>
        <v>0</v>
      </c>
    </row>
    <row r="50" spans="1:4" ht="18" hidden="1" x14ac:dyDescent="0.3">
      <c r="A50" s="167" t="s">
        <v>49</v>
      </c>
      <c r="B50" s="158"/>
      <c r="C50" s="158"/>
      <c r="D50" s="159">
        <f t="shared" si="0"/>
        <v>0</v>
      </c>
    </row>
    <row r="51" spans="1:4" ht="18" hidden="1" x14ac:dyDescent="0.3">
      <c r="A51" s="167" t="s">
        <v>50</v>
      </c>
      <c r="B51" s="158"/>
      <c r="C51" s="158"/>
      <c r="D51" s="159">
        <f t="shared" si="0"/>
        <v>0</v>
      </c>
    </row>
    <row r="52" spans="1:4" ht="18" hidden="1" x14ac:dyDescent="0.3">
      <c r="A52" s="161" t="s">
        <v>51</v>
      </c>
      <c r="B52" s="158"/>
      <c r="C52" s="158"/>
      <c r="D52" s="159">
        <f t="shared" si="0"/>
        <v>0</v>
      </c>
    </row>
    <row r="53" spans="1:4" ht="18" hidden="1" x14ac:dyDescent="0.3">
      <c r="A53" s="163" t="s">
        <v>52</v>
      </c>
      <c r="B53" s="158"/>
      <c r="C53" s="158"/>
      <c r="D53" s="159">
        <f t="shared" si="0"/>
        <v>0</v>
      </c>
    </row>
    <row r="54" spans="1:4" ht="18" hidden="1" x14ac:dyDescent="0.3">
      <c r="A54" s="161" t="s">
        <v>53</v>
      </c>
      <c r="B54" s="158"/>
      <c r="C54" s="158"/>
      <c r="D54" s="159">
        <f t="shared" si="0"/>
        <v>0</v>
      </c>
    </row>
    <row r="55" spans="1:4" ht="18" hidden="1" x14ac:dyDescent="0.3">
      <c r="A55" s="161" t="s">
        <v>54</v>
      </c>
      <c r="B55" s="158"/>
      <c r="C55" s="158"/>
      <c r="D55" s="159">
        <f t="shared" si="0"/>
        <v>0</v>
      </c>
    </row>
    <row r="56" spans="1:4" ht="18" x14ac:dyDescent="0.3">
      <c r="A56" s="167" t="s">
        <v>55</v>
      </c>
      <c r="B56" s="158">
        <v>8</v>
      </c>
      <c r="C56" s="158">
        <v>10000</v>
      </c>
      <c r="D56" s="159">
        <f t="shared" si="0"/>
        <v>80000</v>
      </c>
    </row>
    <row r="57" spans="1:4" ht="18" hidden="1" x14ac:dyDescent="0.3">
      <c r="A57" s="161" t="s">
        <v>56</v>
      </c>
      <c r="B57" s="158"/>
      <c r="C57" s="158"/>
      <c r="D57" s="159">
        <f t="shared" si="0"/>
        <v>0</v>
      </c>
    </row>
    <row r="58" spans="1:4" ht="18" hidden="1" x14ac:dyDescent="0.3">
      <c r="A58" s="169" t="s">
        <v>57</v>
      </c>
      <c r="B58" s="158"/>
      <c r="C58" s="158"/>
      <c r="D58" s="159">
        <f t="shared" si="0"/>
        <v>0</v>
      </c>
    </row>
    <row r="59" spans="1:4" ht="18" hidden="1" x14ac:dyDescent="0.3">
      <c r="A59" s="161" t="s">
        <v>58</v>
      </c>
      <c r="B59" s="158"/>
      <c r="C59" s="158"/>
      <c r="D59" s="159">
        <f t="shared" si="0"/>
        <v>0</v>
      </c>
    </row>
    <row r="60" spans="1:4" ht="18" hidden="1" x14ac:dyDescent="0.3">
      <c r="A60" s="161" t="s">
        <v>59</v>
      </c>
      <c r="B60" s="158"/>
      <c r="C60" s="158"/>
      <c r="D60" s="159">
        <f t="shared" si="0"/>
        <v>0</v>
      </c>
    </row>
    <row r="61" spans="1:4" ht="18" hidden="1" x14ac:dyDescent="0.3">
      <c r="A61" s="170" t="s">
        <v>60</v>
      </c>
      <c r="B61" s="158"/>
      <c r="C61" s="158"/>
      <c r="D61" s="159">
        <f t="shared" si="0"/>
        <v>0</v>
      </c>
    </row>
    <row r="62" spans="1:4" ht="18" hidden="1" x14ac:dyDescent="0.3">
      <c r="A62" s="171" t="s">
        <v>61</v>
      </c>
      <c r="B62" s="158"/>
      <c r="C62" s="158"/>
      <c r="D62" s="159">
        <f t="shared" si="0"/>
        <v>0</v>
      </c>
    </row>
    <row r="63" spans="1:4" ht="18" x14ac:dyDescent="0.3">
      <c r="A63" s="164" t="s">
        <v>62</v>
      </c>
      <c r="B63" s="158">
        <v>32</v>
      </c>
      <c r="C63" s="158">
        <v>5500</v>
      </c>
      <c r="D63" s="159">
        <f t="shared" si="0"/>
        <v>176000</v>
      </c>
    </row>
    <row r="64" spans="1:4" ht="18" hidden="1" x14ac:dyDescent="0.3">
      <c r="A64" s="163" t="s">
        <v>63</v>
      </c>
      <c r="B64" s="158"/>
      <c r="C64" s="158"/>
      <c r="D64" s="159">
        <f t="shared" si="0"/>
        <v>0</v>
      </c>
    </row>
    <row r="65" spans="1:4" ht="18" hidden="1" x14ac:dyDescent="0.3">
      <c r="A65" s="164" t="s">
        <v>64</v>
      </c>
      <c r="B65" s="158"/>
      <c r="C65" s="158"/>
      <c r="D65" s="159">
        <f t="shared" si="0"/>
        <v>0</v>
      </c>
    </row>
    <row r="66" spans="1:4" ht="18" hidden="1" x14ac:dyDescent="0.3">
      <c r="A66" s="164" t="s">
        <v>65</v>
      </c>
      <c r="B66" s="158"/>
      <c r="C66" s="158"/>
      <c r="D66" s="159">
        <f t="shared" si="0"/>
        <v>0</v>
      </c>
    </row>
    <row r="67" spans="1:4" ht="18" hidden="1" x14ac:dyDescent="0.3">
      <c r="A67" s="164" t="s">
        <v>66</v>
      </c>
      <c r="B67" s="158"/>
      <c r="C67" s="158"/>
      <c r="D67" s="159">
        <f t="shared" si="0"/>
        <v>0</v>
      </c>
    </row>
    <row r="68" spans="1:4" ht="18" hidden="1" x14ac:dyDescent="0.3">
      <c r="A68" s="170" t="s">
        <v>67</v>
      </c>
      <c r="B68" s="158"/>
      <c r="C68" s="158"/>
      <c r="D68" s="159">
        <f t="shared" ref="D68:D131" si="1">B68*C68</f>
        <v>0</v>
      </c>
    </row>
    <row r="69" spans="1:4" ht="18" hidden="1" x14ac:dyDescent="0.3">
      <c r="A69" s="161" t="s">
        <v>68</v>
      </c>
      <c r="B69" s="158"/>
      <c r="C69" s="158"/>
      <c r="D69" s="159">
        <f t="shared" si="1"/>
        <v>0</v>
      </c>
    </row>
    <row r="70" spans="1:4" ht="18" hidden="1" x14ac:dyDescent="0.3">
      <c r="A70" s="161" t="s">
        <v>69</v>
      </c>
      <c r="B70" s="158"/>
      <c r="C70" s="158"/>
      <c r="D70" s="159">
        <f t="shared" si="1"/>
        <v>0</v>
      </c>
    </row>
    <row r="71" spans="1:4" ht="18" hidden="1" x14ac:dyDescent="0.3">
      <c r="A71" s="164" t="s">
        <v>70</v>
      </c>
      <c r="B71" s="158"/>
      <c r="C71" s="158"/>
      <c r="D71" s="159">
        <f t="shared" si="1"/>
        <v>0</v>
      </c>
    </row>
    <row r="72" spans="1:4" ht="18" hidden="1" x14ac:dyDescent="0.3">
      <c r="A72" s="161" t="s">
        <v>71</v>
      </c>
      <c r="B72" s="158"/>
      <c r="C72" s="158"/>
      <c r="D72" s="159">
        <f t="shared" si="1"/>
        <v>0</v>
      </c>
    </row>
    <row r="73" spans="1:4" ht="18" hidden="1" x14ac:dyDescent="0.3">
      <c r="A73" s="165" t="s">
        <v>72</v>
      </c>
      <c r="B73" s="158"/>
      <c r="C73" s="158"/>
      <c r="D73" s="159">
        <f t="shared" si="1"/>
        <v>0</v>
      </c>
    </row>
    <row r="74" spans="1:4" ht="18" hidden="1" x14ac:dyDescent="0.3">
      <c r="A74" s="161" t="s">
        <v>73</v>
      </c>
      <c r="B74" s="158"/>
      <c r="C74" s="158"/>
      <c r="D74" s="159">
        <f t="shared" si="1"/>
        <v>0</v>
      </c>
    </row>
    <row r="75" spans="1:4" ht="18" x14ac:dyDescent="0.3">
      <c r="A75" s="161" t="s">
        <v>74</v>
      </c>
      <c r="B75" s="158">
        <v>47</v>
      </c>
      <c r="C75" s="158">
        <v>12000</v>
      </c>
      <c r="D75" s="159">
        <f t="shared" si="1"/>
        <v>564000</v>
      </c>
    </row>
    <row r="76" spans="1:4" ht="18" hidden="1" x14ac:dyDescent="0.3">
      <c r="A76" s="161" t="s">
        <v>75</v>
      </c>
      <c r="B76" s="158"/>
      <c r="C76" s="158"/>
      <c r="D76" s="159">
        <f t="shared" si="1"/>
        <v>0</v>
      </c>
    </row>
    <row r="77" spans="1:4" ht="18" hidden="1" x14ac:dyDescent="0.3">
      <c r="A77" s="164" t="s">
        <v>76</v>
      </c>
      <c r="B77" s="166"/>
      <c r="C77" s="166"/>
      <c r="D77" s="159">
        <f t="shared" si="1"/>
        <v>0</v>
      </c>
    </row>
    <row r="78" spans="1:4" ht="18" hidden="1" x14ac:dyDescent="0.3">
      <c r="A78" s="164" t="s">
        <v>77</v>
      </c>
      <c r="B78" s="166"/>
      <c r="C78" s="166"/>
      <c r="D78" s="159">
        <f t="shared" si="1"/>
        <v>0</v>
      </c>
    </row>
    <row r="79" spans="1:4" ht="18" hidden="1" x14ac:dyDescent="0.3">
      <c r="A79" s="164" t="s">
        <v>78</v>
      </c>
      <c r="B79" s="166"/>
      <c r="C79" s="166"/>
      <c r="D79" s="159">
        <f t="shared" si="1"/>
        <v>0</v>
      </c>
    </row>
    <row r="80" spans="1:4" ht="18" hidden="1" x14ac:dyDescent="0.3">
      <c r="A80" s="161" t="s">
        <v>79</v>
      </c>
      <c r="B80" s="158"/>
      <c r="C80" s="158"/>
      <c r="D80" s="159">
        <f t="shared" si="1"/>
        <v>0</v>
      </c>
    </row>
    <row r="81" spans="1:4" ht="18" x14ac:dyDescent="0.3">
      <c r="A81" s="161" t="s">
        <v>80</v>
      </c>
      <c r="B81" s="158">
        <f>18+30</f>
        <v>48</v>
      </c>
      <c r="C81" s="158">
        <v>8500</v>
      </c>
      <c r="D81" s="159">
        <f t="shared" si="1"/>
        <v>408000</v>
      </c>
    </row>
    <row r="82" spans="1:4" ht="18" hidden="1" x14ac:dyDescent="0.3">
      <c r="A82" s="161" t="s">
        <v>81</v>
      </c>
      <c r="B82" s="158"/>
      <c r="C82" s="158"/>
      <c r="D82" s="159">
        <f t="shared" si="1"/>
        <v>0</v>
      </c>
    </row>
    <row r="83" spans="1:4" ht="18" hidden="1" x14ac:dyDescent="0.3">
      <c r="A83" s="161" t="s">
        <v>82</v>
      </c>
      <c r="B83" s="158"/>
      <c r="C83" s="158"/>
      <c r="D83" s="159">
        <f t="shared" si="1"/>
        <v>0</v>
      </c>
    </row>
    <row r="84" spans="1:4" ht="18" hidden="1" x14ac:dyDescent="0.3">
      <c r="A84" s="161" t="s">
        <v>83</v>
      </c>
      <c r="B84" s="158"/>
      <c r="C84" s="158"/>
      <c r="D84" s="159">
        <f t="shared" si="1"/>
        <v>0</v>
      </c>
    </row>
    <row r="85" spans="1:4" ht="18" hidden="1" x14ac:dyDescent="0.3">
      <c r="A85" s="161" t="s">
        <v>84</v>
      </c>
      <c r="B85" s="158"/>
      <c r="C85" s="158"/>
      <c r="D85" s="159">
        <f t="shared" si="1"/>
        <v>0</v>
      </c>
    </row>
    <row r="86" spans="1:4" ht="18" hidden="1" x14ac:dyDescent="0.3">
      <c r="A86" s="172" t="s">
        <v>85</v>
      </c>
      <c r="B86" s="158"/>
      <c r="C86" s="158"/>
      <c r="D86" s="159">
        <f t="shared" si="1"/>
        <v>0</v>
      </c>
    </row>
    <row r="87" spans="1:4" ht="18" hidden="1" x14ac:dyDescent="0.3">
      <c r="A87" s="172" t="s">
        <v>86</v>
      </c>
      <c r="B87" s="158"/>
      <c r="C87" s="158"/>
      <c r="D87" s="159">
        <f t="shared" si="1"/>
        <v>0</v>
      </c>
    </row>
    <row r="88" spans="1:4" ht="18" hidden="1" x14ac:dyDescent="0.3">
      <c r="A88" s="172" t="s">
        <v>87</v>
      </c>
      <c r="B88" s="158"/>
      <c r="C88" s="158"/>
      <c r="D88" s="159">
        <f t="shared" si="1"/>
        <v>0</v>
      </c>
    </row>
    <row r="89" spans="1:4" ht="18" hidden="1" x14ac:dyDescent="0.3">
      <c r="A89" s="163" t="s">
        <v>88</v>
      </c>
      <c r="B89" s="158"/>
      <c r="C89" s="158"/>
      <c r="D89" s="159">
        <f t="shared" si="1"/>
        <v>0</v>
      </c>
    </row>
    <row r="90" spans="1:4" ht="18" hidden="1" x14ac:dyDescent="0.3">
      <c r="A90" s="165" t="s">
        <v>89</v>
      </c>
      <c r="B90" s="158"/>
      <c r="C90" s="158"/>
      <c r="D90" s="159">
        <f t="shared" si="1"/>
        <v>0</v>
      </c>
    </row>
    <row r="91" spans="1:4" ht="18" hidden="1" x14ac:dyDescent="0.3">
      <c r="A91" s="163" t="s">
        <v>90</v>
      </c>
      <c r="B91" s="158"/>
      <c r="C91" s="158"/>
      <c r="D91" s="159">
        <f t="shared" si="1"/>
        <v>0</v>
      </c>
    </row>
    <row r="92" spans="1:4" ht="18" hidden="1" x14ac:dyDescent="0.3">
      <c r="A92" s="161" t="s">
        <v>91</v>
      </c>
      <c r="B92" s="158"/>
      <c r="C92" s="158"/>
      <c r="D92" s="159">
        <f t="shared" si="1"/>
        <v>0</v>
      </c>
    </row>
    <row r="93" spans="1:4" ht="18" hidden="1" x14ac:dyDescent="0.3">
      <c r="A93" s="161" t="s">
        <v>92</v>
      </c>
      <c r="B93" s="158"/>
      <c r="C93" s="158"/>
      <c r="D93" s="159">
        <f t="shared" si="1"/>
        <v>0</v>
      </c>
    </row>
    <row r="94" spans="1:4" ht="18" hidden="1" x14ac:dyDescent="0.3">
      <c r="A94" s="163" t="s">
        <v>93</v>
      </c>
      <c r="B94" s="158"/>
      <c r="C94" s="158"/>
      <c r="D94" s="159">
        <f t="shared" si="1"/>
        <v>0</v>
      </c>
    </row>
    <row r="95" spans="1:4" ht="18" hidden="1" x14ac:dyDescent="0.3">
      <c r="A95" s="163" t="s">
        <v>94</v>
      </c>
      <c r="B95" s="158"/>
      <c r="C95" s="158"/>
      <c r="D95" s="159">
        <f t="shared" si="1"/>
        <v>0</v>
      </c>
    </row>
    <row r="96" spans="1:4" ht="18" hidden="1" x14ac:dyDescent="0.3">
      <c r="A96" s="161" t="s">
        <v>95</v>
      </c>
      <c r="B96" s="166"/>
      <c r="C96" s="166"/>
      <c r="D96" s="159">
        <f t="shared" si="1"/>
        <v>0</v>
      </c>
    </row>
    <row r="97" spans="1:4" ht="18" hidden="1" x14ac:dyDescent="0.3">
      <c r="A97" s="172" t="s">
        <v>96</v>
      </c>
      <c r="B97" s="158"/>
      <c r="C97" s="158"/>
      <c r="D97" s="159">
        <f t="shared" si="1"/>
        <v>0</v>
      </c>
    </row>
    <row r="98" spans="1:4" ht="18" hidden="1" x14ac:dyDescent="0.3">
      <c r="A98" s="163" t="s">
        <v>97</v>
      </c>
      <c r="B98" s="158"/>
      <c r="C98" s="158"/>
      <c r="D98" s="159">
        <f t="shared" si="1"/>
        <v>0</v>
      </c>
    </row>
    <row r="99" spans="1:4" ht="18" hidden="1" x14ac:dyDescent="0.3">
      <c r="A99" s="163" t="s">
        <v>98</v>
      </c>
      <c r="B99" s="158"/>
      <c r="C99" s="158"/>
      <c r="D99" s="159">
        <f t="shared" si="1"/>
        <v>0</v>
      </c>
    </row>
    <row r="100" spans="1:4" ht="18" hidden="1" x14ac:dyDescent="0.3">
      <c r="A100" s="161" t="s">
        <v>99</v>
      </c>
      <c r="B100" s="158"/>
      <c r="C100" s="158"/>
      <c r="D100" s="159">
        <f t="shared" si="1"/>
        <v>0</v>
      </c>
    </row>
    <row r="101" spans="1:4" ht="18" hidden="1" x14ac:dyDescent="0.3">
      <c r="A101" s="167" t="s">
        <v>100</v>
      </c>
      <c r="B101" s="158"/>
      <c r="C101" s="158"/>
      <c r="D101" s="159">
        <f t="shared" si="1"/>
        <v>0</v>
      </c>
    </row>
    <row r="102" spans="1:4" ht="18" hidden="1" x14ac:dyDescent="0.3">
      <c r="A102" s="173" t="s">
        <v>101</v>
      </c>
      <c r="B102" s="158"/>
      <c r="C102" s="158"/>
      <c r="D102" s="159">
        <f t="shared" si="1"/>
        <v>0</v>
      </c>
    </row>
    <row r="103" spans="1:4" ht="18" hidden="1" x14ac:dyDescent="0.3">
      <c r="A103" s="173" t="s">
        <v>102</v>
      </c>
      <c r="B103" s="158"/>
      <c r="C103" s="158"/>
      <c r="D103" s="159">
        <f t="shared" si="1"/>
        <v>0</v>
      </c>
    </row>
    <row r="104" spans="1:4" ht="18" hidden="1" x14ac:dyDescent="0.3">
      <c r="A104" s="174" t="s">
        <v>103</v>
      </c>
      <c r="B104" s="158"/>
      <c r="C104" s="158"/>
      <c r="D104" s="159">
        <f t="shared" si="1"/>
        <v>0</v>
      </c>
    </row>
    <row r="105" spans="1:4" ht="18" hidden="1" x14ac:dyDescent="0.3">
      <c r="A105" s="175" t="s">
        <v>104</v>
      </c>
      <c r="B105" s="158"/>
      <c r="C105" s="158"/>
      <c r="D105" s="159">
        <f t="shared" si="1"/>
        <v>0</v>
      </c>
    </row>
    <row r="106" spans="1:4" ht="18" hidden="1" x14ac:dyDescent="0.3">
      <c r="A106" s="161" t="s">
        <v>105</v>
      </c>
      <c r="B106" s="158"/>
      <c r="C106" s="158"/>
      <c r="D106" s="159">
        <f t="shared" si="1"/>
        <v>0</v>
      </c>
    </row>
    <row r="107" spans="1:4" ht="18" hidden="1" x14ac:dyDescent="0.3">
      <c r="A107" s="161" t="s">
        <v>106</v>
      </c>
      <c r="B107" s="158"/>
      <c r="C107" s="158"/>
      <c r="D107" s="159">
        <f t="shared" si="1"/>
        <v>0</v>
      </c>
    </row>
    <row r="108" spans="1:4" ht="18" hidden="1" x14ac:dyDescent="0.3">
      <c r="A108" s="161" t="s">
        <v>107</v>
      </c>
      <c r="B108" s="158"/>
      <c r="C108" s="158"/>
      <c r="D108" s="159">
        <f t="shared" si="1"/>
        <v>0</v>
      </c>
    </row>
    <row r="109" spans="1:4" ht="18" hidden="1" x14ac:dyDescent="0.3">
      <c r="A109" s="161" t="s">
        <v>108</v>
      </c>
      <c r="B109" s="158"/>
      <c r="C109" s="158"/>
      <c r="D109" s="159">
        <f t="shared" si="1"/>
        <v>0</v>
      </c>
    </row>
    <row r="110" spans="1:4" ht="18" hidden="1" x14ac:dyDescent="0.3">
      <c r="A110" s="161" t="s">
        <v>109</v>
      </c>
      <c r="B110" s="158"/>
      <c r="C110" s="158"/>
      <c r="D110" s="159">
        <f t="shared" si="1"/>
        <v>0</v>
      </c>
    </row>
    <row r="111" spans="1:4" ht="18" hidden="1" x14ac:dyDescent="0.3">
      <c r="A111" s="161" t="s">
        <v>110</v>
      </c>
      <c r="B111" s="158"/>
      <c r="C111" s="158"/>
      <c r="D111" s="159">
        <f t="shared" si="1"/>
        <v>0</v>
      </c>
    </row>
    <row r="112" spans="1:4" ht="18" hidden="1" x14ac:dyDescent="0.3">
      <c r="A112" s="161" t="s">
        <v>111</v>
      </c>
      <c r="B112" s="158"/>
      <c r="C112" s="158"/>
      <c r="D112" s="159">
        <f t="shared" si="1"/>
        <v>0</v>
      </c>
    </row>
    <row r="113" spans="1:4" ht="18" hidden="1" x14ac:dyDescent="0.3">
      <c r="A113" s="161" t="s">
        <v>112</v>
      </c>
      <c r="B113" s="158"/>
      <c r="C113" s="158"/>
      <c r="D113" s="159">
        <f t="shared" si="1"/>
        <v>0</v>
      </c>
    </row>
    <row r="114" spans="1:4" ht="18" hidden="1" x14ac:dyDescent="0.3">
      <c r="A114" s="163" t="s">
        <v>113</v>
      </c>
      <c r="B114" s="158"/>
      <c r="C114" s="158"/>
      <c r="D114" s="159">
        <f t="shared" si="1"/>
        <v>0</v>
      </c>
    </row>
    <row r="115" spans="1:4" ht="18" hidden="1" x14ac:dyDescent="0.3">
      <c r="A115" s="172" t="s">
        <v>114</v>
      </c>
      <c r="B115" s="158"/>
      <c r="C115" s="158"/>
      <c r="D115" s="159">
        <f t="shared" si="1"/>
        <v>0</v>
      </c>
    </row>
    <row r="116" spans="1:4" ht="18" hidden="1" x14ac:dyDescent="0.3">
      <c r="A116" s="161" t="s">
        <v>115</v>
      </c>
      <c r="B116" s="158"/>
      <c r="C116" s="158"/>
      <c r="D116" s="159">
        <f t="shared" si="1"/>
        <v>0</v>
      </c>
    </row>
    <row r="117" spans="1:4" ht="18" hidden="1" x14ac:dyDescent="0.3">
      <c r="A117" s="163" t="s">
        <v>116</v>
      </c>
      <c r="B117" s="158"/>
      <c r="C117" s="158"/>
      <c r="D117" s="159">
        <f t="shared" si="1"/>
        <v>0</v>
      </c>
    </row>
    <row r="118" spans="1:4" ht="18" hidden="1" x14ac:dyDescent="0.3">
      <c r="A118" s="163" t="s">
        <v>117</v>
      </c>
      <c r="B118" s="158"/>
      <c r="C118" s="158"/>
      <c r="D118" s="159">
        <f t="shared" si="1"/>
        <v>0</v>
      </c>
    </row>
    <row r="119" spans="1:4" ht="18" hidden="1" x14ac:dyDescent="0.3">
      <c r="A119" s="161" t="s">
        <v>118</v>
      </c>
      <c r="B119" s="158"/>
      <c r="C119" s="158"/>
      <c r="D119" s="159">
        <f t="shared" si="1"/>
        <v>0</v>
      </c>
    </row>
    <row r="120" spans="1:4" ht="18" hidden="1" x14ac:dyDescent="0.3">
      <c r="A120" s="161" t="s">
        <v>367</v>
      </c>
      <c r="B120" s="158"/>
      <c r="C120" s="158"/>
      <c r="D120" s="159">
        <f t="shared" si="1"/>
        <v>0</v>
      </c>
    </row>
    <row r="121" spans="1:4" ht="18" hidden="1" x14ac:dyDescent="0.3">
      <c r="A121" s="162" t="s">
        <v>119</v>
      </c>
      <c r="B121" s="158"/>
      <c r="C121" s="158"/>
      <c r="D121" s="159">
        <f t="shared" si="1"/>
        <v>0</v>
      </c>
    </row>
    <row r="122" spans="1:4" ht="18" x14ac:dyDescent="0.3">
      <c r="A122" s="165" t="s">
        <v>120</v>
      </c>
      <c r="B122" s="158">
        <v>4</v>
      </c>
      <c r="C122" s="158">
        <v>8000</v>
      </c>
      <c r="D122" s="159">
        <f t="shared" si="1"/>
        <v>32000</v>
      </c>
    </row>
    <row r="123" spans="1:4" ht="18" hidden="1" x14ac:dyDescent="0.3">
      <c r="A123" s="164" t="s">
        <v>121</v>
      </c>
      <c r="B123" s="166"/>
      <c r="C123" s="166"/>
      <c r="D123" s="159">
        <f t="shared" si="1"/>
        <v>0</v>
      </c>
    </row>
    <row r="124" spans="1:4" ht="18" hidden="1" x14ac:dyDescent="0.3">
      <c r="A124" s="164" t="s">
        <v>122</v>
      </c>
      <c r="B124" s="166"/>
      <c r="C124" s="166"/>
      <c r="D124" s="159">
        <f t="shared" si="1"/>
        <v>0</v>
      </c>
    </row>
    <row r="125" spans="1:4" ht="18" hidden="1" x14ac:dyDescent="0.3">
      <c r="A125" s="164" t="s">
        <v>123</v>
      </c>
      <c r="B125" s="166"/>
      <c r="C125" s="166"/>
      <c r="D125" s="159">
        <f t="shared" si="1"/>
        <v>0</v>
      </c>
    </row>
    <row r="126" spans="1:4" ht="18" hidden="1" x14ac:dyDescent="0.3">
      <c r="A126" s="164" t="s">
        <v>124</v>
      </c>
      <c r="B126" s="176"/>
      <c r="C126" s="176"/>
      <c r="D126" s="159">
        <f t="shared" si="1"/>
        <v>0</v>
      </c>
    </row>
    <row r="127" spans="1:4" ht="18" hidden="1" x14ac:dyDescent="0.3">
      <c r="A127" s="177" t="s">
        <v>125</v>
      </c>
      <c r="B127" s="158"/>
      <c r="C127" s="158"/>
      <c r="D127" s="159">
        <f t="shared" si="1"/>
        <v>0</v>
      </c>
    </row>
    <row r="128" spans="1:4" ht="18" hidden="1" x14ac:dyDescent="0.3">
      <c r="A128" s="164" t="s">
        <v>126</v>
      </c>
      <c r="B128" s="166"/>
      <c r="C128" s="166"/>
      <c r="D128" s="159">
        <f t="shared" si="1"/>
        <v>0</v>
      </c>
    </row>
    <row r="129" spans="1:4" ht="18" hidden="1" x14ac:dyDescent="0.3">
      <c r="A129" s="161" t="s">
        <v>127</v>
      </c>
      <c r="B129" s="158"/>
      <c r="C129" s="158"/>
      <c r="D129" s="159">
        <f t="shared" si="1"/>
        <v>0</v>
      </c>
    </row>
    <row r="130" spans="1:4" ht="18" hidden="1" x14ac:dyDescent="0.3">
      <c r="A130" s="161" t="s">
        <v>128</v>
      </c>
      <c r="B130" s="158"/>
      <c r="C130" s="158"/>
      <c r="D130" s="159">
        <f t="shared" si="1"/>
        <v>0</v>
      </c>
    </row>
    <row r="131" spans="1:4" ht="18" hidden="1" x14ac:dyDescent="0.3">
      <c r="A131" s="161" t="s">
        <v>368</v>
      </c>
      <c r="B131" s="158"/>
      <c r="C131" s="158"/>
      <c r="D131" s="159">
        <f t="shared" si="1"/>
        <v>0</v>
      </c>
    </row>
    <row r="132" spans="1:4" ht="18" hidden="1" x14ac:dyDescent="0.3">
      <c r="A132" s="161" t="s">
        <v>129</v>
      </c>
      <c r="B132" s="158"/>
      <c r="C132" s="158"/>
      <c r="D132" s="159">
        <f t="shared" ref="D132:D195" si="2">B132*C132</f>
        <v>0</v>
      </c>
    </row>
    <row r="133" spans="1:4" ht="18" hidden="1" x14ac:dyDescent="0.3">
      <c r="A133" s="167" t="s">
        <v>130</v>
      </c>
      <c r="B133" s="158"/>
      <c r="C133" s="158"/>
      <c r="D133" s="159">
        <f t="shared" si="2"/>
        <v>0</v>
      </c>
    </row>
    <row r="134" spans="1:4" ht="18" hidden="1" x14ac:dyDescent="0.3">
      <c r="A134" s="164" t="s">
        <v>131</v>
      </c>
      <c r="B134" s="158"/>
      <c r="C134" s="158"/>
      <c r="D134" s="159">
        <f t="shared" si="2"/>
        <v>0</v>
      </c>
    </row>
    <row r="135" spans="1:4" ht="18" hidden="1" x14ac:dyDescent="0.3">
      <c r="A135" s="164" t="s">
        <v>132</v>
      </c>
      <c r="B135" s="158"/>
      <c r="C135" s="158"/>
      <c r="D135" s="159">
        <f t="shared" si="2"/>
        <v>0</v>
      </c>
    </row>
    <row r="136" spans="1:4" ht="18" hidden="1" x14ac:dyDescent="0.3">
      <c r="A136" s="161" t="s">
        <v>133</v>
      </c>
      <c r="B136" s="158"/>
      <c r="C136" s="158"/>
      <c r="D136" s="159">
        <f t="shared" si="2"/>
        <v>0</v>
      </c>
    </row>
    <row r="137" spans="1:4" ht="18" hidden="1" x14ac:dyDescent="0.3">
      <c r="A137" s="161" t="s">
        <v>135</v>
      </c>
      <c r="B137" s="166"/>
      <c r="C137" s="166"/>
      <c r="D137" s="159">
        <f t="shared" si="2"/>
        <v>0</v>
      </c>
    </row>
    <row r="138" spans="1:4" ht="18" hidden="1" x14ac:dyDescent="0.3">
      <c r="A138" s="161" t="s">
        <v>136</v>
      </c>
      <c r="B138" s="166"/>
      <c r="C138" s="166"/>
      <c r="D138" s="159">
        <f t="shared" si="2"/>
        <v>0</v>
      </c>
    </row>
    <row r="139" spans="1:4" ht="18" hidden="1" x14ac:dyDescent="0.3">
      <c r="A139" s="161" t="s">
        <v>137</v>
      </c>
      <c r="B139" s="158"/>
      <c r="C139" s="158"/>
      <c r="D139" s="159">
        <f t="shared" si="2"/>
        <v>0</v>
      </c>
    </row>
    <row r="140" spans="1:4" ht="18" x14ac:dyDescent="0.3">
      <c r="A140" s="161" t="s">
        <v>138</v>
      </c>
      <c r="B140" s="166">
        <v>1</v>
      </c>
      <c r="C140" s="166">
        <v>70000</v>
      </c>
      <c r="D140" s="159">
        <f t="shared" si="2"/>
        <v>70000</v>
      </c>
    </row>
    <row r="141" spans="1:4" ht="18" hidden="1" x14ac:dyDescent="0.3">
      <c r="A141" s="161" t="s">
        <v>139</v>
      </c>
      <c r="B141" s="166"/>
      <c r="C141" s="166"/>
      <c r="D141" s="159">
        <f t="shared" si="2"/>
        <v>0</v>
      </c>
    </row>
    <row r="142" spans="1:4" ht="18" hidden="1" x14ac:dyDescent="0.3">
      <c r="A142" s="161" t="s">
        <v>140</v>
      </c>
      <c r="B142" s="166"/>
      <c r="C142" s="166"/>
      <c r="D142" s="159">
        <f t="shared" si="2"/>
        <v>0</v>
      </c>
    </row>
    <row r="143" spans="1:4" ht="18" hidden="1" x14ac:dyDescent="0.3">
      <c r="A143" s="161" t="s">
        <v>141</v>
      </c>
      <c r="B143" s="166"/>
      <c r="C143" s="166"/>
      <c r="D143" s="159">
        <f t="shared" si="2"/>
        <v>0</v>
      </c>
    </row>
    <row r="144" spans="1:4" ht="18" hidden="1" x14ac:dyDescent="0.3">
      <c r="A144" s="161" t="s">
        <v>142</v>
      </c>
      <c r="B144" s="166"/>
      <c r="C144" s="166"/>
      <c r="D144" s="159">
        <f t="shared" si="2"/>
        <v>0</v>
      </c>
    </row>
    <row r="145" spans="1:4" ht="18" hidden="1" x14ac:dyDescent="0.3">
      <c r="A145" s="161" t="s">
        <v>143</v>
      </c>
      <c r="B145" s="166"/>
      <c r="C145" s="166"/>
      <c r="D145" s="159">
        <f t="shared" si="2"/>
        <v>0</v>
      </c>
    </row>
    <row r="146" spans="1:4" ht="18" hidden="1" x14ac:dyDescent="0.3">
      <c r="A146" s="161" t="s">
        <v>144</v>
      </c>
      <c r="B146" s="166"/>
      <c r="C146" s="166"/>
      <c r="D146" s="159">
        <f t="shared" si="2"/>
        <v>0</v>
      </c>
    </row>
    <row r="147" spans="1:4" ht="18" hidden="1" x14ac:dyDescent="0.3">
      <c r="A147" s="161" t="s">
        <v>145</v>
      </c>
      <c r="B147" s="166"/>
      <c r="C147" s="166"/>
      <c r="D147" s="159">
        <f t="shared" si="2"/>
        <v>0</v>
      </c>
    </row>
    <row r="148" spans="1:4" ht="18" hidden="1" x14ac:dyDescent="0.3">
      <c r="A148" s="161" t="s">
        <v>146</v>
      </c>
      <c r="B148" s="158"/>
      <c r="C148" s="158"/>
      <c r="D148" s="159">
        <f t="shared" si="2"/>
        <v>0</v>
      </c>
    </row>
    <row r="149" spans="1:4" ht="18" hidden="1" x14ac:dyDescent="0.3">
      <c r="A149" s="161" t="s">
        <v>147</v>
      </c>
      <c r="B149" s="158"/>
      <c r="C149" s="158"/>
      <c r="D149" s="159">
        <f t="shared" si="2"/>
        <v>0</v>
      </c>
    </row>
    <row r="150" spans="1:4" ht="18" hidden="1" x14ac:dyDescent="0.3">
      <c r="A150" s="161" t="s">
        <v>148</v>
      </c>
      <c r="B150" s="158"/>
      <c r="C150" s="158"/>
      <c r="D150" s="159">
        <f t="shared" si="2"/>
        <v>0</v>
      </c>
    </row>
    <row r="151" spans="1:4" ht="18" hidden="1" x14ac:dyDescent="0.3">
      <c r="A151" s="161" t="s">
        <v>149</v>
      </c>
      <c r="B151" s="158"/>
      <c r="C151" s="158"/>
      <c r="D151" s="159">
        <f t="shared" si="2"/>
        <v>0</v>
      </c>
    </row>
    <row r="152" spans="1:4" ht="18" hidden="1" x14ac:dyDescent="0.3">
      <c r="A152" s="161" t="s">
        <v>150</v>
      </c>
      <c r="B152" s="158"/>
      <c r="C152" s="158"/>
      <c r="D152" s="159">
        <f t="shared" si="2"/>
        <v>0</v>
      </c>
    </row>
    <row r="153" spans="1:4" ht="18" hidden="1" x14ac:dyDescent="0.3">
      <c r="A153" s="167" t="s">
        <v>151</v>
      </c>
      <c r="B153" s="158"/>
      <c r="C153" s="158"/>
      <c r="D153" s="159">
        <f t="shared" si="2"/>
        <v>0</v>
      </c>
    </row>
    <row r="154" spans="1:4" ht="18" hidden="1" x14ac:dyDescent="0.3">
      <c r="A154" s="161" t="s">
        <v>152</v>
      </c>
      <c r="B154" s="158"/>
      <c r="C154" s="158"/>
      <c r="D154" s="159">
        <f t="shared" si="2"/>
        <v>0</v>
      </c>
    </row>
    <row r="155" spans="1:4" ht="18" hidden="1" x14ac:dyDescent="0.3">
      <c r="A155" s="161" t="s">
        <v>153</v>
      </c>
      <c r="B155" s="158"/>
      <c r="C155" s="158"/>
      <c r="D155" s="159">
        <f t="shared" si="2"/>
        <v>0</v>
      </c>
    </row>
    <row r="156" spans="1:4" ht="18" hidden="1" x14ac:dyDescent="0.3">
      <c r="A156" s="161" t="s">
        <v>154</v>
      </c>
      <c r="B156" s="158"/>
      <c r="C156" s="158"/>
      <c r="D156" s="159">
        <f t="shared" si="2"/>
        <v>0</v>
      </c>
    </row>
    <row r="157" spans="1:4" ht="18" hidden="1" x14ac:dyDescent="0.3">
      <c r="A157" s="161" t="s">
        <v>155</v>
      </c>
      <c r="B157" s="158"/>
      <c r="C157" s="158"/>
      <c r="D157" s="159">
        <f t="shared" si="2"/>
        <v>0</v>
      </c>
    </row>
    <row r="158" spans="1:4" ht="18" hidden="1" x14ac:dyDescent="0.3">
      <c r="A158" s="168" t="s">
        <v>156</v>
      </c>
      <c r="B158" s="166"/>
      <c r="C158" s="166"/>
      <c r="D158" s="159">
        <f t="shared" si="2"/>
        <v>0</v>
      </c>
    </row>
    <row r="159" spans="1:4" ht="18" hidden="1" x14ac:dyDescent="0.3">
      <c r="A159" s="161" t="s">
        <v>157</v>
      </c>
      <c r="B159" s="166"/>
      <c r="C159" s="166"/>
      <c r="D159" s="159">
        <f t="shared" si="2"/>
        <v>0</v>
      </c>
    </row>
    <row r="160" spans="1:4" ht="18" hidden="1" x14ac:dyDescent="0.3">
      <c r="A160" s="161" t="s">
        <v>158</v>
      </c>
      <c r="B160" s="166"/>
      <c r="C160" s="166"/>
      <c r="D160" s="159">
        <f t="shared" si="2"/>
        <v>0</v>
      </c>
    </row>
    <row r="161" spans="1:4" ht="18" hidden="1" x14ac:dyDescent="0.3">
      <c r="A161" s="161" t="s">
        <v>369</v>
      </c>
      <c r="B161" s="158"/>
      <c r="C161" s="158"/>
      <c r="D161" s="159">
        <f t="shared" si="2"/>
        <v>0</v>
      </c>
    </row>
    <row r="162" spans="1:4" ht="18" hidden="1" x14ac:dyDescent="0.3">
      <c r="A162" s="161" t="s">
        <v>159</v>
      </c>
      <c r="B162" s="158"/>
      <c r="C162" s="158"/>
      <c r="D162" s="159">
        <f t="shared" si="2"/>
        <v>0</v>
      </c>
    </row>
    <row r="163" spans="1:4" ht="18" hidden="1" x14ac:dyDescent="0.3">
      <c r="A163" s="167" t="s">
        <v>160</v>
      </c>
      <c r="B163" s="158"/>
      <c r="C163" s="158"/>
      <c r="D163" s="159">
        <f t="shared" si="2"/>
        <v>0</v>
      </c>
    </row>
    <row r="164" spans="1:4" ht="18" hidden="1" x14ac:dyDescent="0.3">
      <c r="A164" s="161" t="s">
        <v>161</v>
      </c>
      <c r="B164" s="158"/>
      <c r="C164" s="158"/>
      <c r="D164" s="159">
        <f t="shared" si="2"/>
        <v>0</v>
      </c>
    </row>
    <row r="165" spans="1:4" ht="18" hidden="1" x14ac:dyDescent="0.3">
      <c r="A165" s="164" t="s">
        <v>162</v>
      </c>
      <c r="B165" s="158"/>
      <c r="C165" s="158"/>
      <c r="D165" s="159">
        <f t="shared" si="2"/>
        <v>0</v>
      </c>
    </row>
    <row r="166" spans="1:4" ht="18" x14ac:dyDescent="0.3">
      <c r="A166" s="161" t="s">
        <v>163</v>
      </c>
      <c r="B166" s="158">
        <f>694+65</f>
        <v>759</v>
      </c>
      <c r="C166" s="178">
        <v>7000</v>
      </c>
      <c r="D166" s="159">
        <f t="shared" si="2"/>
        <v>5313000</v>
      </c>
    </row>
    <row r="167" spans="1:4" ht="18" hidden="1" x14ac:dyDescent="0.3">
      <c r="A167" s="161" t="s">
        <v>164</v>
      </c>
      <c r="B167" s="158"/>
      <c r="C167" s="158"/>
      <c r="D167" s="159">
        <f t="shared" si="2"/>
        <v>0</v>
      </c>
    </row>
    <row r="168" spans="1:4" ht="18" hidden="1" x14ac:dyDescent="0.3">
      <c r="A168" s="161" t="s">
        <v>165</v>
      </c>
      <c r="B168" s="158"/>
      <c r="C168" s="158"/>
      <c r="D168" s="159">
        <f t="shared" si="2"/>
        <v>0</v>
      </c>
    </row>
    <row r="169" spans="1:4" ht="18" hidden="1" x14ac:dyDescent="0.3">
      <c r="A169" s="170" t="s">
        <v>166</v>
      </c>
      <c r="B169" s="158"/>
      <c r="C169" s="158"/>
      <c r="D169" s="159">
        <f t="shared" si="2"/>
        <v>0</v>
      </c>
    </row>
    <row r="170" spans="1:4" ht="18" hidden="1" x14ac:dyDescent="0.3">
      <c r="A170" s="161" t="s">
        <v>167</v>
      </c>
      <c r="B170" s="158"/>
      <c r="C170" s="158"/>
      <c r="D170" s="159">
        <f t="shared" si="2"/>
        <v>0</v>
      </c>
    </row>
    <row r="171" spans="1:4" ht="18" x14ac:dyDescent="0.3">
      <c r="A171" s="179" t="s">
        <v>168</v>
      </c>
      <c r="B171" s="180">
        <v>7</v>
      </c>
      <c r="C171" s="180">
        <v>16000</v>
      </c>
      <c r="D171" s="159">
        <f t="shared" si="2"/>
        <v>112000</v>
      </c>
    </row>
    <row r="172" spans="1:4" ht="18" hidden="1" x14ac:dyDescent="0.3">
      <c r="A172" s="163" t="s">
        <v>169</v>
      </c>
      <c r="B172" s="158"/>
      <c r="C172" s="158"/>
      <c r="D172" s="159">
        <f t="shared" si="2"/>
        <v>0</v>
      </c>
    </row>
    <row r="173" spans="1:4" ht="18" x14ac:dyDescent="0.3">
      <c r="A173" s="161" t="s">
        <v>170</v>
      </c>
      <c r="B173" s="158">
        <v>5</v>
      </c>
      <c r="C173" s="158">
        <v>34000</v>
      </c>
      <c r="D173" s="159">
        <f t="shared" si="2"/>
        <v>170000</v>
      </c>
    </row>
    <row r="174" spans="1:4" ht="18" hidden="1" x14ac:dyDescent="0.3">
      <c r="A174" s="161" t="s">
        <v>171</v>
      </c>
      <c r="B174" s="158"/>
      <c r="C174" s="158"/>
      <c r="D174" s="159">
        <f t="shared" si="2"/>
        <v>0</v>
      </c>
    </row>
    <row r="175" spans="1:4" ht="18" hidden="1" x14ac:dyDescent="0.3">
      <c r="A175" s="164" t="s">
        <v>172</v>
      </c>
      <c r="B175" s="158"/>
      <c r="C175" s="158"/>
      <c r="D175" s="159">
        <f t="shared" si="2"/>
        <v>0</v>
      </c>
    </row>
    <row r="176" spans="1:4" ht="18" hidden="1" x14ac:dyDescent="0.3">
      <c r="A176" s="161" t="s">
        <v>173</v>
      </c>
      <c r="B176" s="158"/>
      <c r="C176" s="158"/>
      <c r="D176" s="159">
        <f t="shared" si="2"/>
        <v>0</v>
      </c>
    </row>
    <row r="177" spans="1:4" ht="18" hidden="1" x14ac:dyDescent="0.3">
      <c r="A177" s="161" t="s">
        <v>174</v>
      </c>
      <c r="B177" s="158"/>
      <c r="C177" s="158"/>
      <c r="D177" s="159">
        <f t="shared" si="2"/>
        <v>0</v>
      </c>
    </row>
    <row r="178" spans="1:4" ht="18" hidden="1" x14ac:dyDescent="0.3">
      <c r="A178" s="164" t="s">
        <v>175</v>
      </c>
      <c r="B178" s="158"/>
      <c r="C178" s="158"/>
      <c r="D178" s="159">
        <f t="shared" si="2"/>
        <v>0</v>
      </c>
    </row>
    <row r="179" spans="1:4" ht="18" hidden="1" x14ac:dyDescent="0.3">
      <c r="A179" s="164" t="s">
        <v>176</v>
      </c>
      <c r="B179" s="158"/>
      <c r="C179" s="158"/>
      <c r="D179" s="159">
        <f t="shared" si="2"/>
        <v>0</v>
      </c>
    </row>
    <row r="180" spans="1:4" ht="18" hidden="1" x14ac:dyDescent="0.3">
      <c r="A180" s="164" t="s">
        <v>177</v>
      </c>
      <c r="B180" s="158"/>
      <c r="C180" s="158"/>
      <c r="D180" s="159">
        <f t="shared" si="2"/>
        <v>0</v>
      </c>
    </row>
    <row r="181" spans="1:4" ht="18" x14ac:dyDescent="0.3">
      <c r="A181" s="161" t="s">
        <v>178</v>
      </c>
      <c r="B181" s="158">
        <f>200/0.3</f>
        <v>666.66666666666674</v>
      </c>
      <c r="C181" s="158">
        <v>2100</v>
      </c>
      <c r="D181" s="159">
        <f t="shared" si="2"/>
        <v>1400000.0000000002</v>
      </c>
    </row>
    <row r="182" spans="1:4" ht="18" hidden="1" x14ac:dyDescent="0.3">
      <c r="A182" s="164" t="s">
        <v>179</v>
      </c>
      <c r="B182" s="158"/>
      <c r="C182" s="158"/>
      <c r="D182" s="159">
        <f t="shared" si="2"/>
        <v>0</v>
      </c>
    </row>
    <row r="183" spans="1:4" ht="18" x14ac:dyDescent="0.3">
      <c r="A183" s="164" t="s">
        <v>180</v>
      </c>
      <c r="B183" s="158">
        <v>7</v>
      </c>
      <c r="C183" s="158">
        <v>20000</v>
      </c>
      <c r="D183" s="159">
        <f t="shared" si="2"/>
        <v>140000</v>
      </c>
    </row>
    <row r="184" spans="1:4" ht="18" hidden="1" x14ac:dyDescent="0.3">
      <c r="A184" s="164" t="s">
        <v>181</v>
      </c>
      <c r="B184" s="158"/>
      <c r="C184" s="158"/>
      <c r="D184" s="159">
        <f t="shared" si="2"/>
        <v>0</v>
      </c>
    </row>
    <row r="185" spans="1:4" ht="18" hidden="1" x14ac:dyDescent="0.3">
      <c r="A185" s="161" t="s">
        <v>182</v>
      </c>
      <c r="B185" s="158"/>
      <c r="C185" s="158"/>
      <c r="D185" s="159">
        <f t="shared" si="2"/>
        <v>0</v>
      </c>
    </row>
    <row r="186" spans="1:4" ht="18" hidden="1" x14ac:dyDescent="0.3">
      <c r="A186" s="167" t="s">
        <v>183</v>
      </c>
      <c r="B186" s="158"/>
      <c r="C186" s="158"/>
      <c r="D186" s="159">
        <f t="shared" si="2"/>
        <v>0</v>
      </c>
    </row>
    <row r="187" spans="1:4" ht="18" hidden="1" x14ac:dyDescent="0.3">
      <c r="A187" s="167" t="s">
        <v>184</v>
      </c>
      <c r="B187" s="158"/>
      <c r="C187" s="158"/>
      <c r="D187" s="159">
        <f t="shared" si="2"/>
        <v>0</v>
      </c>
    </row>
    <row r="188" spans="1:4" ht="18" hidden="1" x14ac:dyDescent="0.3">
      <c r="A188" s="167" t="s">
        <v>185</v>
      </c>
      <c r="B188" s="158"/>
      <c r="C188" s="158"/>
      <c r="D188" s="159">
        <f t="shared" si="2"/>
        <v>0</v>
      </c>
    </row>
    <row r="189" spans="1:4" ht="18" hidden="1" x14ac:dyDescent="0.3">
      <c r="A189" s="167" t="s">
        <v>186</v>
      </c>
      <c r="B189" s="158"/>
      <c r="C189" s="158"/>
      <c r="D189" s="159">
        <f t="shared" si="2"/>
        <v>0</v>
      </c>
    </row>
    <row r="190" spans="1:4" ht="18" hidden="1" x14ac:dyDescent="0.3">
      <c r="A190" s="164" t="s">
        <v>187</v>
      </c>
      <c r="B190" s="158"/>
      <c r="C190" s="158"/>
      <c r="D190" s="159">
        <f t="shared" si="2"/>
        <v>0</v>
      </c>
    </row>
    <row r="191" spans="1:4" ht="18" hidden="1" x14ac:dyDescent="0.3">
      <c r="A191" s="161" t="s">
        <v>188</v>
      </c>
      <c r="B191" s="158"/>
      <c r="C191" s="158"/>
      <c r="D191" s="159">
        <f t="shared" si="2"/>
        <v>0</v>
      </c>
    </row>
    <row r="192" spans="1:4" ht="18" hidden="1" x14ac:dyDescent="0.3">
      <c r="A192" s="181" t="s">
        <v>189</v>
      </c>
      <c r="B192" s="158"/>
      <c r="C192" s="158"/>
      <c r="D192" s="159">
        <f t="shared" si="2"/>
        <v>0</v>
      </c>
    </row>
    <row r="193" spans="1:4" ht="18" hidden="1" x14ac:dyDescent="0.3">
      <c r="A193" s="181" t="s">
        <v>190</v>
      </c>
      <c r="B193" s="158"/>
      <c r="C193" s="158"/>
      <c r="D193" s="159">
        <f t="shared" si="2"/>
        <v>0</v>
      </c>
    </row>
    <row r="194" spans="1:4" ht="18" hidden="1" x14ac:dyDescent="0.3">
      <c r="A194" s="181" t="s">
        <v>191</v>
      </c>
      <c r="B194" s="158"/>
      <c r="C194" s="158"/>
      <c r="D194" s="159">
        <f t="shared" si="2"/>
        <v>0</v>
      </c>
    </row>
    <row r="195" spans="1:4" ht="18" hidden="1" x14ac:dyDescent="0.3">
      <c r="A195" s="181" t="s">
        <v>192</v>
      </c>
      <c r="B195" s="158"/>
      <c r="C195" s="158"/>
      <c r="D195" s="159">
        <f t="shared" si="2"/>
        <v>0</v>
      </c>
    </row>
    <row r="196" spans="1:4" ht="18" hidden="1" x14ac:dyDescent="0.3">
      <c r="A196" s="161" t="s">
        <v>193</v>
      </c>
      <c r="B196" s="158"/>
      <c r="C196" s="158"/>
      <c r="D196" s="159">
        <f t="shared" ref="D196:D259" si="3">B196*C196</f>
        <v>0</v>
      </c>
    </row>
    <row r="197" spans="1:4" ht="18" hidden="1" x14ac:dyDescent="0.3">
      <c r="A197" s="182" t="s">
        <v>194</v>
      </c>
      <c r="B197" s="158"/>
      <c r="C197" s="158"/>
      <c r="D197" s="159">
        <f t="shared" si="3"/>
        <v>0</v>
      </c>
    </row>
    <row r="198" spans="1:4" ht="18" x14ac:dyDescent="0.3">
      <c r="A198" s="161" t="s">
        <v>195</v>
      </c>
      <c r="B198" s="158">
        <f>160+200+25</f>
        <v>385</v>
      </c>
      <c r="C198" s="158">
        <v>21000</v>
      </c>
      <c r="D198" s="159">
        <f t="shared" si="3"/>
        <v>8085000</v>
      </c>
    </row>
    <row r="199" spans="1:4" ht="18" x14ac:dyDescent="0.3">
      <c r="A199" s="164" t="s">
        <v>196</v>
      </c>
      <c r="B199" s="158">
        <f>80+200+30+160+100</f>
        <v>570</v>
      </c>
      <c r="C199" s="158">
        <v>21000</v>
      </c>
      <c r="D199" s="159">
        <f t="shared" si="3"/>
        <v>11970000</v>
      </c>
    </row>
    <row r="200" spans="1:4" ht="18" hidden="1" x14ac:dyDescent="0.3">
      <c r="A200" s="161" t="s">
        <v>197</v>
      </c>
      <c r="B200" s="158"/>
      <c r="C200" s="158"/>
      <c r="D200" s="159">
        <f t="shared" si="3"/>
        <v>0</v>
      </c>
    </row>
    <row r="201" spans="1:4" ht="18" x14ac:dyDescent="0.3">
      <c r="A201" s="161" t="s">
        <v>198</v>
      </c>
      <c r="B201" s="158">
        <v>5</v>
      </c>
      <c r="C201" s="158">
        <v>12000</v>
      </c>
      <c r="D201" s="159">
        <f t="shared" si="3"/>
        <v>60000</v>
      </c>
    </row>
    <row r="202" spans="1:4" ht="18" hidden="1" x14ac:dyDescent="0.3">
      <c r="A202" s="161" t="s">
        <v>199</v>
      </c>
      <c r="B202" s="158"/>
      <c r="C202" s="158"/>
      <c r="D202" s="159">
        <f t="shared" si="3"/>
        <v>0</v>
      </c>
    </row>
    <row r="203" spans="1:4" ht="18" hidden="1" x14ac:dyDescent="0.3">
      <c r="A203" s="183" t="s">
        <v>200</v>
      </c>
      <c r="B203" s="158"/>
      <c r="C203" s="158"/>
      <c r="D203" s="159">
        <f t="shared" si="3"/>
        <v>0</v>
      </c>
    </row>
    <row r="204" spans="1:4" ht="18" hidden="1" x14ac:dyDescent="0.3">
      <c r="A204" s="183" t="s">
        <v>201</v>
      </c>
      <c r="B204" s="158"/>
      <c r="C204" s="158"/>
      <c r="D204" s="159">
        <f t="shared" si="3"/>
        <v>0</v>
      </c>
    </row>
    <row r="205" spans="1:4" ht="18" hidden="1" x14ac:dyDescent="0.3">
      <c r="A205" s="161" t="s">
        <v>202</v>
      </c>
      <c r="B205" s="158"/>
      <c r="C205" s="158"/>
      <c r="D205" s="159">
        <f t="shared" si="3"/>
        <v>0</v>
      </c>
    </row>
    <row r="206" spans="1:4" ht="18" x14ac:dyDescent="0.3">
      <c r="A206" s="163" t="s">
        <v>203</v>
      </c>
      <c r="B206" s="158">
        <v>9</v>
      </c>
      <c r="C206" s="158">
        <v>42000</v>
      </c>
      <c r="D206" s="159">
        <f t="shared" si="3"/>
        <v>378000</v>
      </c>
    </row>
    <row r="207" spans="1:4" ht="18" hidden="1" x14ac:dyDescent="0.3">
      <c r="A207" s="161" t="s">
        <v>204</v>
      </c>
      <c r="B207" s="158"/>
      <c r="C207" s="158"/>
      <c r="D207" s="159">
        <f t="shared" si="3"/>
        <v>0</v>
      </c>
    </row>
    <row r="208" spans="1:4" ht="18" hidden="1" x14ac:dyDescent="0.3">
      <c r="A208" s="161" t="s">
        <v>206</v>
      </c>
      <c r="B208" s="158"/>
      <c r="C208" s="158"/>
      <c r="D208" s="159">
        <f t="shared" si="3"/>
        <v>0</v>
      </c>
    </row>
    <row r="209" spans="1:4" ht="18" hidden="1" x14ac:dyDescent="0.3">
      <c r="A209" s="161" t="s">
        <v>207</v>
      </c>
      <c r="B209" s="158"/>
      <c r="C209" s="158"/>
      <c r="D209" s="159">
        <f t="shared" si="3"/>
        <v>0</v>
      </c>
    </row>
    <row r="210" spans="1:4" ht="18" hidden="1" x14ac:dyDescent="0.3">
      <c r="A210" s="161" t="s">
        <v>208</v>
      </c>
      <c r="B210" s="158"/>
      <c r="C210" s="158"/>
      <c r="D210" s="159">
        <f t="shared" si="3"/>
        <v>0</v>
      </c>
    </row>
    <row r="211" spans="1:4" ht="18" hidden="1" x14ac:dyDescent="0.3">
      <c r="A211" s="161" t="s">
        <v>209</v>
      </c>
      <c r="B211" s="158"/>
      <c r="C211" s="158"/>
      <c r="D211" s="159">
        <f t="shared" si="3"/>
        <v>0</v>
      </c>
    </row>
    <row r="212" spans="1:4" ht="18" hidden="1" x14ac:dyDescent="0.3">
      <c r="A212" s="161" t="s">
        <v>210</v>
      </c>
      <c r="B212" s="158"/>
      <c r="C212" s="158"/>
      <c r="D212" s="159">
        <f t="shared" si="3"/>
        <v>0</v>
      </c>
    </row>
    <row r="213" spans="1:4" ht="18" hidden="1" x14ac:dyDescent="0.3">
      <c r="A213" s="184" t="s">
        <v>211</v>
      </c>
      <c r="B213" s="158"/>
      <c r="C213" s="158"/>
      <c r="D213" s="159">
        <f t="shared" si="3"/>
        <v>0</v>
      </c>
    </row>
    <row r="214" spans="1:4" ht="18" hidden="1" x14ac:dyDescent="0.3">
      <c r="A214" s="161" t="s">
        <v>212</v>
      </c>
      <c r="B214" s="158"/>
      <c r="C214" s="158"/>
      <c r="D214" s="159">
        <f t="shared" si="3"/>
        <v>0</v>
      </c>
    </row>
    <row r="215" spans="1:4" ht="18" hidden="1" x14ac:dyDescent="0.3">
      <c r="A215" s="161" t="s">
        <v>213</v>
      </c>
      <c r="B215" s="158"/>
      <c r="C215" s="158"/>
      <c r="D215" s="159">
        <f t="shared" si="3"/>
        <v>0</v>
      </c>
    </row>
    <row r="216" spans="1:4" ht="18" hidden="1" x14ac:dyDescent="0.3">
      <c r="A216" s="161" t="s">
        <v>214</v>
      </c>
      <c r="B216" s="158"/>
      <c r="C216" s="158"/>
      <c r="D216" s="159">
        <f t="shared" si="3"/>
        <v>0</v>
      </c>
    </row>
    <row r="217" spans="1:4" ht="18" x14ac:dyDescent="0.3">
      <c r="A217" s="161" t="s">
        <v>216</v>
      </c>
      <c r="B217" s="158">
        <f>20/0.5</f>
        <v>40</v>
      </c>
      <c r="C217" s="158">
        <v>5000</v>
      </c>
      <c r="D217" s="159">
        <f t="shared" si="3"/>
        <v>200000</v>
      </c>
    </row>
    <row r="218" spans="1:4" ht="18" hidden="1" x14ac:dyDescent="0.3">
      <c r="A218" s="167" t="s">
        <v>217</v>
      </c>
      <c r="B218" s="158"/>
      <c r="C218" s="158"/>
      <c r="D218" s="159">
        <f t="shared" si="3"/>
        <v>0</v>
      </c>
    </row>
    <row r="219" spans="1:4" ht="18" hidden="1" x14ac:dyDescent="0.3">
      <c r="A219" s="167" t="s">
        <v>218</v>
      </c>
      <c r="B219" s="158"/>
      <c r="C219" s="158"/>
      <c r="D219" s="159">
        <f t="shared" si="3"/>
        <v>0</v>
      </c>
    </row>
    <row r="220" spans="1:4" ht="18" hidden="1" x14ac:dyDescent="0.3">
      <c r="A220" s="167" t="s">
        <v>219</v>
      </c>
      <c r="B220" s="158"/>
      <c r="C220" s="158"/>
      <c r="D220" s="159">
        <f t="shared" si="3"/>
        <v>0</v>
      </c>
    </row>
    <row r="221" spans="1:4" ht="18" hidden="1" x14ac:dyDescent="0.3">
      <c r="A221" s="167" t="s">
        <v>220</v>
      </c>
      <c r="B221" s="158"/>
      <c r="C221" s="158"/>
      <c r="D221" s="159">
        <f t="shared" si="3"/>
        <v>0</v>
      </c>
    </row>
    <row r="222" spans="1:4" ht="18" hidden="1" x14ac:dyDescent="0.3">
      <c r="A222" s="161" t="s">
        <v>221</v>
      </c>
      <c r="B222" s="158"/>
      <c r="C222" s="158"/>
      <c r="D222" s="159">
        <f t="shared" si="3"/>
        <v>0</v>
      </c>
    </row>
    <row r="223" spans="1:4" ht="18" hidden="1" x14ac:dyDescent="0.3">
      <c r="A223" s="161" t="s">
        <v>222</v>
      </c>
      <c r="B223" s="158"/>
      <c r="C223" s="158"/>
      <c r="D223" s="159">
        <f t="shared" si="3"/>
        <v>0</v>
      </c>
    </row>
    <row r="224" spans="1:4" ht="18" hidden="1" x14ac:dyDescent="0.3">
      <c r="A224" s="167" t="s">
        <v>223</v>
      </c>
      <c r="B224" s="158"/>
      <c r="C224" s="158"/>
      <c r="D224" s="159">
        <f t="shared" si="3"/>
        <v>0</v>
      </c>
    </row>
    <row r="225" spans="1:4" ht="18" hidden="1" x14ac:dyDescent="0.3">
      <c r="A225" s="167" t="s">
        <v>224</v>
      </c>
      <c r="B225" s="158"/>
      <c r="C225" s="158"/>
      <c r="D225" s="159">
        <f t="shared" si="3"/>
        <v>0</v>
      </c>
    </row>
    <row r="226" spans="1:4" ht="18" hidden="1" x14ac:dyDescent="0.3">
      <c r="A226" s="163" t="s">
        <v>225</v>
      </c>
      <c r="B226" s="158"/>
      <c r="C226" s="158"/>
      <c r="D226" s="159">
        <f t="shared" si="3"/>
        <v>0</v>
      </c>
    </row>
    <row r="227" spans="1:4" ht="18" hidden="1" x14ac:dyDescent="0.3">
      <c r="A227" s="164" t="s">
        <v>226</v>
      </c>
      <c r="B227" s="158"/>
      <c r="C227" s="158"/>
      <c r="D227" s="159">
        <f t="shared" si="3"/>
        <v>0</v>
      </c>
    </row>
    <row r="228" spans="1:4" ht="18" hidden="1" x14ac:dyDescent="0.3">
      <c r="A228" s="163" t="s">
        <v>227</v>
      </c>
      <c r="B228" s="158"/>
      <c r="C228" s="158"/>
      <c r="D228" s="159">
        <f t="shared" si="3"/>
        <v>0</v>
      </c>
    </row>
    <row r="229" spans="1:4" ht="18" hidden="1" x14ac:dyDescent="0.3">
      <c r="A229" s="163" t="s">
        <v>228</v>
      </c>
      <c r="B229" s="158"/>
      <c r="C229" s="158"/>
      <c r="D229" s="159">
        <f t="shared" si="3"/>
        <v>0</v>
      </c>
    </row>
    <row r="230" spans="1:4" ht="18" hidden="1" x14ac:dyDescent="0.3">
      <c r="A230" s="161" t="s">
        <v>360</v>
      </c>
      <c r="B230" s="158"/>
      <c r="C230" s="158"/>
      <c r="D230" s="159">
        <f t="shared" si="3"/>
        <v>0</v>
      </c>
    </row>
    <row r="231" spans="1:4" ht="18" hidden="1" x14ac:dyDescent="0.3">
      <c r="A231" s="163" t="s">
        <v>370</v>
      </c>
      <c r="B231" s="158"/>
      <c r="C231" s="158"/>
      <c r="D231" s="159">
        <f t="shared" si="3"/>
        <v>0</v>
      </c>
    </row>
    <row r="232" spans="1:4" ht="18" hidden="1" x14ac:dyDescent="0.3">
      <c r="A232" s="183" t="s">
        <v>229</v>
      </c>
      <c r="B232" s="158"/>
      <c r="C232" s="158"/>
      <c r="D232" s="159">
        <f t="shared" si="3"/>
        <v>0</v>
      </c>
    </row>
    <row r="233" spans="1:4" ht="18" hidden="1" x14ac:dyDescent="0.3">
      <c r="A233" s="161" t="s">
        <v>230</v>
      </c>
      <c r="B233" s="158"/>
      <c r="C233" s="158"/>
      <c r="D233" s="159">
        <f t="shared" si="3"/>
        <v>0</v>
      </c>
    </row>
    <row r="234" spans="1:4" ht="18" hidden="1" x14ac:dyDescent="0.3">
      <c r="A234" s="161" t="s">
        <v>231</v>
      </c>
      <c r="B234" s="158"/>
      <c r="C234" s="158"/>
      <c r="D234" s="159">
        <f t="shared" si="3"/>
        <v>0</v>
      </c>
    </row>
    <row r="235" spans="1:4" ht="18" hidden="1" x14ac:dyDescent="0.3">
      <c r="A235" s="165" t="s">
        <v>232</v>
      </c>
      <c r="B235" s="158"/>
      <c r="C235" s="158"/>
      <c r="D235" s="159">
        <f t="shared" si="3"/>
        <v>0</v>
      </c>
    </row>
    <row r="236" spans="1:4" ht="18" hidden="1" x14ac:dyDescent="0.3">
      <c r="A236" s="165" t="s">
        <v>233</v>
      </c>
      <c r="B236" s="158"/>
      <c r="C236" s="158"/>
      <c r="D236" s="159">
        <f t="shared" si="3"/>
        <v>0</v>
      </c>
    </row>
    <row r="237" spans="1:4" ht="18" hidden="1" x14ac:dyDescent="0.3">
      <c r="A237" s="181" t="s">
        <v>234</v>
      </c>
      <c r="B237" s="158"/>
      <c r="C237" s="158"/>
      <c r="D237" s="159">
        <f t="shared" si="3"/>
        <v>0</v>
      </c>
    </row>
    <row r="238" spans="1:4" ht="18" hidden="1" x14ac:dyDescent="0.3">
      <c r="A238" s="161" t="s">
        <v>235</v>
      </c>
      <c r="B238" s="158"/>
      <c r="C238" s="158"/>
      <c r="D238" s="159">
        <f t="shared" si="3"/>
        <v>0</v>
      </c>
    </row>
    <row r="239" spans="1:4" ht="18" hidden="1" x14ac:dyDescent="0.3">
      <c r="A239" s="161" t="s">
        <v>236</v>
      </c>
      <c r="B239" s="158"/>
      <c r="C239" s="158"/>
      <c r="D239" s="159">
        <f t="shared" si="3"/>
        <v>0</v>
      </c>
    </row>
    <row r="240" spans="1:4" ht="18" hidden="1" x14ac:dyDescent="0.3">
      <c r="A240" s="161" t="s">
        <v>237</v>
      </c>
      <c r="B240" s="166"/>
      <c r="C240" s="166"/>
      <c r="D240" s="159">
        <f t="shared" si="3"/>
        <v>0</v>
      </c>
    </row>
    <row r="241" spans="1:4" ht="18" hidden="1" x14ac:dyDescent="0.3">
      <c r="A241" s="181" t="s">
        <v>238</v>
      </c>
      <c r="B241" s="158"/>
      <c r="C241" s="158"/>
      <c r="D241" s="159">
        <f t="shared" si="3"/>
        <v>0</v>
      </c>
    </row>
    <row r="242" spans="1:4" ht="18" hidden="1" x14ac:dyDescent="0.3">
      <c r="A242" s="161" t="s">
        <v>239</v>
      </c>
      <c r="B242" s="166"/>
      <c r="C242" s="166"/>
      <c r="D242" s="159">
        <f t="shared" si="3"/>
        <v>0</v>
      </c>
    </row>
    <row r="243" spans="1:4" ht="18" hidden="1" x14ac:dyDescent="0.3">
      <c r="A243" s="161" t="s">
        <v>240</v>
      </c>
      <c r="B243" s="158"/>
      <c r="C243" s="158"/>
      <c r="D243" s="159">
        <f t="shared" si="3"/>
        <v>0</v>
      </c>
    </row>
    <row r="244" spans="1:4" ht="18" hidden="1" x14ac:dyDescent="0.3">
      <c r="A244" s="163" t="s">
        <v>241</v>
      </c>
      <c r="B244" s="158"/>
      <c r="C244" s="158"/>
      <c r="D244" s="159">
        <f t="shared" si="3"/>
        <v>0</v>
      </c>
    </row>
    <row r="245" spans="1:4" ht="18" x14ac:dyDescent="0.3">
      <c r="A245" s="161" t="s">
        <v>242</v>
      </c>
      <c r="B245" s="158">
        <v>10</v>
      </c>
      <c r="C245" s="158">
        <v>39000</v>
      </c>
      <c r="D245" s="159">
        <f t="shared" si="3"/>
        <v>390000</v>
      </c>
    </row>
    <row r="246" spans="1:4" ht="18" x14ac:dyDescent="0.3">
      <c r="A246" s="161" t="s">
        <v>243</v>
      </c>
      <c r="B246" s="158">
        <v>7</v>
      </c>
      <c r="C246" s="158">
        <v>34000</v>
      </c>
      <c r="D246" s="159">
        <f t="shared" si="3"/>
        <v>238000</v>
      </c>
    </row>
    <row r="247" spans="1:4" ht="18" hidden="1" x14ac:dyDescent="0.3">
      <c r="A247" s="161" t="s">
        <v>244</v>
      </c>
      <c r="B247" s="158"/>
      <c r="C247" s="158"/>
      <c r="D247" s="159">
        <f t="shared" si="3"/>
        <v>0</v>
      </c>
    </row>
    <row r="248" spans="1:4" ht="18" hidden="1" x14ac:dyDescent="0.3">
      <c r="A248" s="161" t="s">
        <v>245</v>
      </c>
      <c r="B248" s="158"/>
      <c r="C248" s="158"/>
      <c r="D248" s="159">
        <f t="shared" si="3"/>
        <v>0</v>
      </c>
    </row>
    <row r="249" spans="1:4" ht="18" hidden="1" x14ac:dyDescent="0.3">
      <c r="A249" s="161" t="s">
        <v>246</v>
      </c>
      <c r="B249" s="158"/>
      <c r="C249" s="158"/>
      <c r="D249" s="159">
        <f t="shared" si="3"/>
        <v>0</v>
      </c>
    </row>
    <row r="250" spans="1:4" ht="18" hidden="1" x14ac:dyDescent="0.3">
      <c r="A250" s="167" t="s">
        <v>247</v>
      </c>
      <c r="B250" s="158"/>
      <c r="C250" s="158"/>
      <c r="D250" s="159">
        <f t="shared" si="3"/>
        <v>0</v>
      </c>
    </row>
    <row r="251" spans="1:4" ht="18" hidden="1" x14ac:dyDescent="0.3">
      <c r="A251" s="172" t="s">
        <v>248</v>
      </c>
      <c r="B251" s="158"/>
      <c r="C251" s="158"/>
      <c r="D251" s="159">
        <f t="shared" si="3"/>
        <v>0</v>
      </c>
    </row>
    <row r="252" spans="1:4" ht="18" hidden="1" x14ac:dyDescent="0.3">
      <c r="A252" s="172" t="s">
        <v>249</v>
      </c>
      <c r="B252" s="158"/>
      <c r="C252" s="158"/>
      <c r="D252" s="159">
        <f t="shared" si="3"/>
        <v>0</v>
      </c>
    </row>
    <row r="253" spans="1:4" ht="18" hidden="1" x14ac:dyDescent="0.3">
      <c r="A253" s="161" t="s">
        <v>250</v>
      </c>
      <c r="B253" s="158"/>
      <c r="C253" s="158"/>
      <c r="D253" s="159">
        <f t="shared" si="3"/>
        <v>0</v>
      </c>
    </row>
    <row r="254" spans="1:4" ht="18" hidden="1" x14ac:dyDescent="0.3">
      <c r="A254" s="161" t="s">
        <v>251</v>
      </c>
      <c r="B254" s="158"/>
      <c r="C254" s="158"/>
      <c r="D254" s="159">
        <f t="shared" si="3"/>
        <v>0</v>
      </c>
    </row>
    <row r="255" spans="1:4" ht="18" hidden="1" x14ac:dyDescent="0.3">
      <c r="A255" s="161" t="s">
        <v>252</v>
      </c>
      <c r="B255" s="158"/>
      <c r="C255" s="158"/>
      <c r="D255" s="159">
        <f t="shared" si="3"/>
        <v>0</v>
      </c>
    </row>
    <row r="256" spans="1:4" ht="18" hidden="1" x14ac:dyDescent="0.3">
      <c r="A256" s="161" t="s">
        <v>253</v>
      </c>
      <c r="B256" s="158"/>
      <c r="C256" s="158"/>
      <c r="D256" s="159">
        <f t="shared" si="3"/>
        <v>0</v>
      </c>
    </row>
    <row r="257" spans="1:4" ht="18" x14ac:dyDescent="0.3">
      <c r="A257" s="161" t="s">
        <v>254</v>
      </c>
      <c r="B257" s="158">
        <f>40+10+26</f>
        <v>76</v>
      </c>
      <c r="C257" s="158">
        <v>18000</v>
      </c>
      <c r="D257" s="159">
        <f t="shared" si="3"/>
        <v>1368000</v>
      </c>
    </row>
    <row r="258" spans="1:4" ht="18" x14ac:dyDescent="0.3">
      <c r="A258" s="161" t="s">
        <v>255</v>
      </c>
      <c r="B258" s="158">
        <v>2</v>
      </c>
      <c r="C258" s="158">
        <v>13000</v>
      </c>
      <c r="D258" s="159">
        <f t="shared" si="3"/>
        <v>26000</v>
      </c>
    </row>
    <row r="259" spans="1:4" ht="18" hidden="1" x14ac:dyDescent="0.3">
      <c r="A259" s="161" t="s">
        <v>256</v>
      </c>
      <c r="B259" s="158"/>
      <c r="C259" s="158"/>
      <c r="D259" s="159">
        <f t="shared" si="3"/>
        <v>0</v>
      </c>
    </row>
    <row r="260" spans="1:4" ht="18" hidden="1" x14ac:dyDescent="0.3">
      <c r="A260" s="161" t="s">
        <v>257</v>
      </c>
      <c r="B260" s="166"/>
      <c r="C260" s="166"/>
      <c r="D260" s="159">
        <f t="shared" ref="D260:D323" si="4">B260*C260</f>
        <v>0</v>
      </c>
    </row>
    <row r="261" spans="1:4" ht="18" hidden="1" x14ac:dyDescent="0.3">
      <c r="A261" s="165" t="s">
        <v>258</v>
      </c>
      <c r="B261" s="158"/>
      <c r="C261" s="158"/>
      <c r="D261" s="159">
        <f t="shared" si="4"/>
        <v>0</v>
      </c>
    </row>
    <row r="262" spans="1:4" ht="18" hidden="1" x14ac:dyDescent="0.3">
      <c r="A262" s="161" t="s">
        <v>259</v>
      </c>
      <c r="B262" s="158"/>
      <c r="C262" s="158"/>
      <c r="D262" s="159">
        <f t="shared" si="4"/>
        <v>0</v>
      </c>
    </row>
    <row r="263" spans="1:4" ht="18" hidden="1" x14ac:dyDescent="0.3">
      <c r="A263" s="163" t="s">
        <v>260</v>
      </c>
      <c r="B263" s="158"/>
      <c r="C263" s="158"/>
      <c r="D263" s="159">
        <f t="shared" si="4"/>
        <v>0</v>
      </c>
    </row>
    <row r="264" spans="1:4" ht="18" hidden="1" x14ac:dyDescent="0.3">
      <c r="A264" s="163" t="s">
        <v>261</v>
      </c>
      <c r="B264" s="158"/>
      <c r="C264" s="158"/>
      <c r="D264" s="159">
        <f t="shared" si="4"/>
        <v>0</v>
      </c>
    </row>
    <row r="265" spans="1:4" ht="18" hidden="1" x14ac:dyDescent="0.3">
      <c r="A265" s="161" t="s">
        <v>262</v>
      </c>
      <c r="B265" s="158"/>
      <c r="C265" s="158"/>
      <c r="D265" s="159">
        <f t="shared" si="4"/>
        <v>0</v>
      </c>
    </row>
    <row r="266" spans="1:4" ht="18" hidden="1" x14ac:dyDescent="0.3">
      <c r="A266" s="161" t="s">
        <v>263</v>
      </c>
      <c r="B266" s="158"/>
      <c r="C266" s="158"/>
      <c r="D266" s="159">
        <f t="shared" si="4"/>
        <v>0</v>
      </c>
    </row>
    <row r="267" spans="1:4" ht="18" hidden="1" x14ac:dyDescent="0.3">
      <c r="A267" s="161" t="s">
        <v>264</v>
      </c>
      <c r="B267" s="158"/>
      <c r="C267" s="158"/>
      <c r="D267" s="159">
        <f t="shared" si="4"/>
        <v>0</v>
      </c>
    </row>
    <row r="268" spans="1:4" ht="18" hidden="1" x14ac:dyDescent="0.3">
      <c r="A268" s="161" t="s">
        <v>265</v>
      </c>
      <c r="B268" s="158"/>
      <c r="C268" s="158"/>
      <c r="D268" s="159">
        <f t="shared" si="4"/>
        <v>0</v>
      </c>
    </row>
    <row r="269" spans="1:4" ht="18" hidden="1" x14ac:dyDescent="0.3">
      <c r="A269" s="161" t="s">
        <v>266</v>
      </c>
      <c r="B269" s="158"/>
      <c r="C269" s="158"/>
      <c r="D269" s="159">
        <f t="shared" si="4"/>
        <v>0</v>
      </c>
    </row>
    <row r="270" spans="1:4" ht="18" hidden="1" x14ac:dyDescent="0.3">
      <c r="A270" s="161" t="s">
        <v>267</v>
      </c>
      <c r="B270" s="158"/>
      <c r="C270" s="158"/>
      <c r="D270" s="159">
        <f t="shared" si="4"/>
        <v>0</v>
      </c>
    </row>
    <row r="271" spans="1:4" ht="18" hidden="1" x14ac:dyDescent="0.3">
      <c r="A271" s="161" t="s">
        <v>268</v>
      </c>
      <c r="B271" s="158"/>
      <c r="C271" s="158"/>
      <c r="D271" s="159">
        <f t="shared" si="4"/>
        <v>0</v>
      </c>
    </row>
    <row r="272" spans="1:4" ht="18" hidden="1" x14ac:dyDescent="0.3">
      <c r="A272" s="181" t="s">
        <v>269</v>
      </c>
      <c r="B272" s="158"/>
      <c r="C272" s="158"/>
      <c r="D272" s="159">
        <f t="shared" si="4"/>
        <v>0</v>
      </c>
    </row>
    <row r="273" spans="1:4" ht="18" hidden="1" x14ac:dyDescent="0.3">
      <c r="A273" s="161" t="s">
        <v>270</v>
      </c>
      <c r="B273" s="158"/>
      <c r="C273" s="158"/>
      <c r="D273" s="159">
        <f t="shared" si="4"/>
        <v>0</v>
      </c>
    </row>
    <row r="274" spans="1:4" ht="18" hidden="1" x14ac:dyDescent="0.3">
      <c r="A274" s="181" t="s">
        <v>271</v>
      </c>
      <c r="B274" s="158"/>
      <c r="C274" s="158"/>
      <c r="D274" s="159">
        <f t="shared" si="4"/>
        <v>0</v>
      </c>
    </row>
    <row r="275" spans="1:4" ht="18" hidden="1" x14ac:dyDescent="0.3">
      <c r="A275" s="163" t="s">
        <v>272</v>
      </c>
      <c r="B275" s="158"/>
      <c r="C275" s="158"/>
      <c r="D275" s="159">
        <f t="shared" si="4"/>
        <v>0</v>
      </c>
    </row>
    <row r="276" spans="1:4" ht="18" hidden="1" x14ac:dyDescent="0.3">
      <c r="A276" s="181" t="s">
        <v>273</v>
      </c>
      <c r="B276" s="158"/>
      <c r="C276" s="158"/>
      <c r="D276" s="159">
        <f t="shared" si="4"/>
        <v>0</v>
      </c>
    </row>
    <row r="277" spans="1:4" ht="18" hidden="1" x14ac:dyDescent="0.3">
      <c r="A277" s="164" t="s">
        <v>274</v>
      </c>
      <c r="B277" s="166"/>
      <c r="C277" s="166"/>
      <c r="D277" s="159">
        <f t="shared" si="4"/>
        <v>0</v>
      </c>
    </row>
    <row r="278" spans="1:4" ht="18" hidden="1" x14ac:dyDescent="0.3">
      <c r="A278" s="167" t="s">
        <v>275</v>
      </c>
      <c r="B278" s="158"/>
      <c r="C278" s="158"/>
      <c r="D278" s="159">
        <f t="shared" si="4"/>
        <v>0</v>
      </c>
    </row>
    <row r="279" spans="1:4" ht="18" hidden="1" x14ac:dyDescent="0.3">
      <c r="A279" s="167" t="s">
        <v>276</v>
      </c>
      <c r="B279" s="158"/>
      <c r="C279" s="158"/>
      <c r="D279" s="159">
        <f t="shared" si="4"/>
        <v>0</v>
      </c>
    </row>
    <row r="280" spans="1:4" ht="18" hidden="1" x14ac:dyDescent="0.3">
      <c r="A280" s="167" t="s">
        <v>277</v>
      </c>
      <c r="B280" s="158"/>
      <c r="C280" s="158"/>
      <c r="D280" s="159">
        <f t="shared" si="4"/>
        <v>0</v>
      </c>
    </row>
    <row r="281" spans="1:4" ht="18" hidden="1" x14ac:dyDescent="0.3">
      <c r="A281" s="161" t="s">
        <v>278</v>
      </c>
      <c r="B281" s="158"/>
      <c r="C281" s="158"/>
      <c r="D281" s="159">
        <f t="shared" si="4"/>
        <v>0</v>
      </c>
    </row>
    <row r="282" spans="1:4" ht="18" hidden="1" x14ac:dyDescent="0.3">
      <c r="A282" s="167" t="s">
        <v>279</v>
      </c>
      <c r="B282" s="158"/>
      <c r="C282" s="158"/>
      <c r="D282" s="159">
        <f t="shared" si="4"/>
        <v>0</v>
      </c>
    </row>
    <row r="283" spans="1:4" ht="18" hidden="1" x14ac:dyDescent="0.3">
      <c r="A283" s="161" t="s">
        <v>280</v>
      </c>
      <c r="B283" s="158"/>
      <c r="C283" s="158"/>
      <c r="D283" s="159">
        <f t="shared" si="4"/>
        <v>0</v>
      </c>
    </row>
    <row r="284" spans="1:4" ht="18" hidden="1" x14ac:dyDescent="0.3">
      <c r="A284" s="161" t="s">
        <v>281</v>
      </c>
      <c r="B284" s="158"/>
      <c r="C284" s="158"/>
      <c r="D284" s="159">
        <f t="shared" si="4"/>
        <v>0</v>
      </c>
    </row>
    <row r="285" spans="1:4" ht="18" hidden="1" x14ac:dyDescent="0.3">
      <c r="A285" s="167" t="s">
        <v>282</v>
      </c>
      <c r="B285" s="158"/>
      <c r="C285" s="158"/>
      <c r="D285" s="159">
        <f t="shared" si="4"/>
        <v>0</v>
      </c>
    </row>
    <row r="286" spans="1:4" ht="18" hidden="1" x14ac:dyDescent="0.3">
      <c r="A286" s="175" t="s">
        <v>283</v>
      </c>
      <c r="B286" s="158"/>
      <c r="C286" s="158"/>
      <c r="D286" s="159">
        <f t="shared" si="4"/>
        <v>0</v>
      </c>
    </row>
    <row r="287" spans="1:4" ht="18" hidden="1" x14ac:dyDescent="0.3">
      <c r="A287" s="161" t="s">
        <v>284</v>
      </c>
      <c r="B287" s="158"/>
      <c r="C287" s="158"/>
      <c r="D287" s="159">
        <f t="shared" si="4"/>
        <v>0</v>
      </c>
    </row>
    <row r="288" spans="1:4" ht="18" hidden="1" x14ac:dyDescent="0.3">
      <c r="A288" s="165" t="s">
        <v>285</v>
      </c>
      <c r="B288" s="158"/>
      <c r="C288" s="158"/>
      <c r="D288" s="159">
        <f t="shared" si="4"/>
        <v>0</v>
      </c>
    </row>
    <row r="289" spans="1:4" ht="18" hidden="1" x14ac:dyDescent="0.3">
      <c r="A289" s="164" t="s">
        <v>286</v>
      </c>
      <c r="B289" s="158"/>
      <c r="C289" s="158"/>
      <c r="D289" s="159">
        <f t="shared" si="4"/>
        <v>0</v>
      </c>
    </row>
    <row r="290" spans="1:4" ht="18" hidden="1" x14ac:dyDescent="0.3">
      <c r="A290" s="167" t="s">
        <v>287</v>
      </c>
      <c r="B290" s="158"/>
      <c r="C290" s="158"/>
      <c r="D290" s="159">
        <f t="shared" si="4"/>
        <v>0</v>
      </c>
    </row>
    <row r="291" spans="1:4" ht="18" hidden="1" x14ac:dyDescent="0.3">
      <c r="A291" s="165" t="s">
        <v>288</v>
      </c>
      <c r="B291" s="158"/>
      <c r="C291" s="158"/>
      <c r="D291" s="159">
        <f t="shared" si="4"/>
        <v>0</v>
      </c>
    </row>
    <row r="292" spans="1:4" ht="18" hidden="1" x14ac:dyDescent="0.3">
      <c r="A292" s="161" t="s">
        <v>289</v>
      </c>
      <c r="B292" s="158"/>
      <c r="C292" s="158"/>
      <c r="D292" s="159">
        <f t="shared" si="4"/>
        <v>0</v>
      </c>
    </row>
    <row r="293" spans="1:4" ht="18" hidden="1" x14ac:dyDescent="0.3">
      <c r="A293" s="167" t="s">
        <v>290</v>
      </c>
      <c r="B293" s="158"/>
      <c r="C293" s="158"/>
      <c r="D293" s="159">
        <f t="shared" si="4"/>
        <v>0</v>
      </c>
    </row>
    <row r="294" spans="1:4" ht="18" hidden="1" x14ac:dyDescent="0.3">
      <c r="A294" s="164" t="s">
        <v>291</v>
      </c>
      <c r="B294" s="158"/>
      <c r="C294" s="158"/>
      <c r="D294" s="159">
        <f t="shared" si="4"/>
        <v>0</v>
      </c>
    </row>
    <row r="295" spans="1:4" ht="18" hidden="1" x14ac:dyDescent="0.3">
      <c r="A295" s="161" t="s">
        <v>292</v>
      </c>
      <c r="B295" s="158"/>
      <c r="C295" s="158"/>
      <c r="D295" s="159">
        <f t="shared" si="4"/>
        <v>0</v>
      </c>
    </row>
    <row r="296" spans="1:4" ht="18" hidden="1" x14ac:dyDescent="0.3">
      <c r="A296" s="163" t="s">
        <v>293</v>
      </c>
      <c r="B296" s="158"/>
      <c r="C296" s="158"/>
      <c r="D296" s="159">
        <f t="shared" si="4"/>
        <v>0</v>
      </c>
    </row>
    <row r="297" spans="1:4" ht="18" hidden="1" x14ac:dyDescent="0.3">
      <c r="A297" s="161" t="s">
        <v>294</v>
      </c>
      <c r="B297" s="158"/>
      <c r="C297" s="158"/>
      <c r="D297" s="159">
        <f t="shared" si="4"/>
        <v>0</v>
      </c>
    </row>
    <row r="298" spans="1:4" ht="18" hidden="1" x14ac:dyDescent="0.3">
      <c r="A298" s="164" t="s">
        <v>295</v>
      </c>
      <c r="B298" s="158"/>
      <c r="C298" s="158"/>
      <c r="D298" s="159">
        <f t="shared" si="4"/>
        <v>0</v>
      </c>
    </row>
    <row r="299" spans="1:4" ht="18" hidden="1" x14ac:dyDescent="0.3">
      <c r="A299" s="164" t="s">
        <v>296</v>
      </c>
      <c r="B299" s="158"/>
      <c r="C299" s="158"/>
      <c r="D299" s="159">
        <f t="shared" si="4"/>
        <v>0</v>
      </c>
    </row>
    <row r="300" spans="1:4" ht="18" hidden="1" x14ac:dyDescent="0.3">
      <c r="A300" s="161" t="s">
        <v>297</v>
      </c>
      <c r="B300" s="158"/>
      <c r="C300" s="158"/>
      <c r="D300" s="159">
        <f t="shared" si="4"/>
        <v>0</v>
      </c>
    </row>
    <row r="301" spans="1:4" ht="18" hidden="1" x14ac:dyDescent="0.3">
      <c r="A301" s="161" t="s">
        <v>298</v>
      </c>
      <c r="B301" s="158"/>
      <c r="C301" s="158"/>
      <c r="D301" s="159">
        <f t="shared" si="4"/>
        <v>0</v>
      </c>
    </row>
    <row r="302" spans="1:4" ht="18" hidden="1" x14ac:dyDescent="0.3">
      <c r="A302" s="161" t="s">
        <v>299</v>
      </c>
      <c r="B302" s="158"/>
      <c r="C302" s="158"/>
      <c r="D302" s="159">
        <f t="shared" si="4"/>
        <v>0</v>
      </c>
    </row>
    <row r="303" spans="1:4" ht="18" hidden="1" x14ac:dyDescent="0.3">
      <c r="A303" s="165" t="s">
        <v>300</v>
      </c>
      <c r="B303" s="158"/>
      <c r="C303" s="158"/>
      <c r="D303" s="159">
        <f t="shared" si="4"/>
        <v>0</v>
      </c>
    </row>
    <row r="304" spans="1:4" ht="18" hidden="1" x14ac:dyDescent="0.3">
      <c r="A304" s="165" t="s">
        <v>301</v>
      </c>
      <c r="B304" s="158"/>
      <c r="C304" s="158"/>
      <c r="D304" s="159">
        <f t="shared" si="4"/>
        <v>0</v>
      </c>
    </row>
    <row r="305" spans="1:4" ht="18" hidden="1" x14ac:dyDescent="0.3">
      <c r="A305" s="172" t="s">
        <v>302</v>
      </c>
      <c r="B305" s="158"/>
      <c r="C305" s="158"/>
      <c r="D305" s="159">
        <f t="shared" si="4"/>
        <v>0</v>
      </c>
    </row>
    <row r="306" spans="1:4" ht="18" hidden="1" x14ac:dyDescent="0.3">
      <c r="A306" s="165" t="s">
        <v>303</v>
      </c>
      <c r="B306" s="158"/>
      <c r="C306" s="158"/>
      <c r="D306" s="159">
        <f t="shared" si="4"/>
        <v>0</v>
      </c>
    </row>
    <row r="307" spans="1:4" ht="18" hidden="1" x14ac:dyDescent="0.3">
      <c r="A307" s="161" t="s">
        <v>304</v>
      </c>
      <c r="B307" s="158"/>
      <c r="C307" s="158"/>
      <c r="D307" s="159">
        <f t="shared" si="4"/>
        <v>0</v>
      </c>
    </row>
    <row r="308" spans="1:4" ht="18" hidden="1" x14ac:dyDescent="0.3">
      <c r="A308" s="161" t="s">
        <v>305</v>
      </c>
      <c r="B308" s="158"/>
      <c r="C308" s="158"/>
      <c r="D308" s="159">
        <f t="shared" si="4"/>
        <v>0</v>
      </c>
    </row>
    <row r="309" spans="1:4" ht="18" hidden="1" x14ac:dyDescent="0.3">
      <c r="A309" s="161" t="s">
        <v>306</v>
      </c>
      <c r="B309" s="158"/>
      <c r="C309" s="158"/>
      <c r="D309" s="159">
        <f t="shared" si="4"/>
        <v>0</v>
      </c>
    </row>
    <row r="310" spans="1:4" ht="18" hidden="1" x14ac:dyDescent="0.3">
      <c r="A310" s="161" t="s">
        <v>307</v>
      </c>
      <c r="B310" s="158"/>
      <c r="C310" s="158"/>
      <c r="D310" s="159">
        <f t="shared" si="4"/>
        <v>0</v>
      </c>
    </row>
    <row r="311" spans="1:4" ht="18" hidden="1" x14ac:dyDescent="0.3">
      <c r="A311" s="172" t="s">
        <v>308</v>
      </c>
      <c r="B311" s="158"/>
      <c r="C311" s="158"/>
      <c r="D311" s="159">
        <f t="shared" si="4"/>
        <v>0</v>
      </c>
    </row>
    <row r="312" spans="1:4" ht="18" hidden="1" x14ac:dyDescent="0.3">
      <c r="A312" s="161" t="s">
        <v>309</v>
      </c>
      <c r="B312" s="158"/>
      <c r="C312" s="158"/>
      <c r="D312" s="159">
        <f t="shared" si="4"/>
        <v>0</v>
      </c>
    </row>
    <row r="313" spans="1:4" ht="18" hidden="1" x14ac:dyDescent="0.3">
      <c r="A313" s="161" t="s">
        <v>310</v>
      </c>
      <c r="B313" s="158"/>
      <c r="C313" s="158"/>
      <c r="D313" s="159">
        <f t="shared" si="4"/>
        <v>0</v>
      </c>
    </row>
    <row r="314" spans="1:4" ht="18" hidden="1" x14ac:dyDescent="0.3">
      <c r="A314" s="164" t="s">
        <v>311</v>
      </c>
      <c r="B314" s="158"/>
      <c r="C314" s="158"/>
      <c r="D314" s="159">
        <f t="shared" si="4"/>
        <v>0</v>
      </c>
    </row>
    <row r="315" spans="1:4" ht="18" hidden="1" x14ac:dyDescent="0.3">
      <c r="A315" s="161" t="s">
        <v>312</v>
      </c>
      <c r="B315" s="185"/>
      <c r="C315" s="185"/>
      <c r="D315" s="159">
        <f t="shared" si="4"/>
        <v>0</v>
      </c>
    </row>
    <row r="316" spans="1:4" ht="18" hidden="1" x14ac:dyDescent="0.3">
      <c r="A316" s="161" t="s">
        <v>313</v>
      </c>
      <c r="B316" s="158"/>
      <c r="C316" s="158"/>
      <c r="D316" s="159">
        <f t="shared" si="4"/>
        <v>0</v>
      </c>
    </row>
    <row r="317" spans="1:4" ht="18" hidden="1" x14ac:dyDescent="0.3">
      <c r="A317" s="161" t="s">
        <v>314</v>
      </c>
      <c r="B317" s="158"/>
      <c r="C317" s="158"/>
      <c r="D317" s="159">
        <f t="shared" si="4"/>
        <v>0</v>
      </c>
    </row>
    <row r="318" spans="1:4" ht="18" hidden="1" x14ac:dyDescent="0.3">
      <c r="A318" s="172" t="s">
        <v>315</v>
      </c>
      <c r="B318" s="158"/>
      <c r="C318" s="158"/>
      <c r="D318" s="159">
        <f t="shared" si="4"/>
        <v>0</v>
      </c>
    </row>
    <row r="319" spans="1:4" ht="18" hidden="1" x14ac:dyDescent="0.3">
      <c r="A319" s="172" t="s">
        <v>316</v>
      </c>
      <c r="B319" s="158"/>
      <c r="C319" s="158"/>
      <c r="D319" s="159">
        <f t="shared" si="4"/>
        <v>0</v>
      </c>
    </row>
    <row r="320" spans="1:4" ht="18" hidden="1" x14ac:dyDescent="0.3">
      <c r="A320" s="161" t="s">
        <v>317</v>
      </c>
      <c r="B320" s="158"/>
      <c r="C320" s="158"/>
      <c r="D320" s="159">
        <f t="shared" si="4"/>
        <v>0</v>
      </c>
    </row>
    <row r="321" spans="1:4" ht="18" hidden="1" x14ac:dyDescent="0.3">
      <c r="A321" s="161" t="s">
        <v>318</v>
      </c>
      <c r="B321" s="158"/>
      <c r="C321" s="158"/>
      <c r="D321" s="159">
        <f t="shared" si="4"/>
        <v>0</v>
      </c>
    </row>
    <row r="322" spans="1:4" ht="18" hidden="1" x14ac:dyDescent="0.3">
      <c r="A322" s="172" t="s">
        <v>319</v>
      </c>
      <c r="B322" s="158"/>
      <c r="C322" s="158"/>
      <c r="D322" s="159">
        <f t="shared" si="4"/>
        <v>0</v>
      </c>
    </row>
    <row r="323" spans="1:4" ht="18" hidden="1" x14ac:dyDescent="0.3">
      <c r="A323" s="161" t="s">
        <v>320</v>
      </c>
      <c r="B323" s="158"/>
      <c r="C323" s="158"/>
      <c r="D323" s="159">
        <f t="shared" si="4"/>
        <v>0</v>
      </c>
    </row>
    <row r="324" spans="1:4" ht="18" hidden="1" x14ac:dyDescent="0.3">
      <c r="A324" s="161" t="s">
        <v>321</v>
      </c>
      <c r="B324" s="158"/>
      <c r="C324" s="158"/>
      <c r="D324" s="159">
        <f t="shared" ref="D324:D332" si="5">B324*C324</f>
        <v>0</v>
      </c>
    </row>
    <row r="325" spans="1:4" ht="18" hidden="1" x14ac:dyDescent="0.3">
      <c r="A325" s="161" t="s">
        <v>322</v>
      </c>
      <c r="B325" s="158"/>
      <c r="C325" s="158"/>
      <c r="D325" s="159">
        <f t="shared" si="5"/>
        <v>0</v>
      </c>
    </row>
    <row r="326" spans="1:4" ht="18" hidden="1" x14ac:dyDescent="0.3">
      <c r="A326" s="161" t="s">
        <v>323</v>
      </c>
      <c r="B326" s="158"/>
      <c r="C326" s="158"/>
      <c r="D326" s="159">
        <f t="shared" si="5"/>
        <v>0</v>
      </c>
    </row>
    <row r="327" spans="1:4" ht="18" hidden="1" x14ac:dyDescent="0.3">
      <c r="A327" s="161" t="s">
        <v>324</v>
      </c>
      <c r="B327" s="158"/>
      <c r="C327" s="158"/>
      <c r="D327" s="159">
        <f t="shared" si="5"/>
        <v>0</v>
      </c>
    </row>
    <row r="328" spans="1:4" ht="18" hidden="1" x14ac:dyDescent="0.3">
      <c r="A328" s="161" t="s">
        <v>325</v>
      </c>
      <c r="B328" s="158"/>
      <c r="C328" s="158"/>
      <c r="D328" s="159">
        <f t="shared" si="5"/>
        <v>0</v>
      </c>
    </row>
    <row r="329" spans="1:4" ht="18" hidden="1" x14ac:dyDescent="0.3">
      <c r="A329" s="161" t="s">
        <v>326</v>
      </c>
      <c r="B329" s="158"/>
      <c r="C329" s="158"/>
      <c r="D329" s="159">
        <f t="shared" si="5"/>
        <v>0</v>
      </c>
    </row>
    <row r="330" spans="1:4" ht="18" hidden="1" x14ac:dyDescent="0.3">
      <c r="A330" s="161" t="s">
        <v>327</v>
      </c>
      <c r="B330" s="158"/>
      <c r="C330" s="158"/>
      <c r="D330" s="159">
        <f t="shared" si="5"/>
        <v>0</v>
      </c>
    </row>
    <row r="331" spans="1:4" ht="18" hidden="1" x14ac:dyDescent="0.3">
      <c r="A331" s="163" t="s">
        <v>365</v>
      </c>
      <c r="B331" s="158"/>
      <c r="C331" s="158"/>
      <c r="D331" s="159">
        <f t="shared" si="5"/>
        <v>0</v>
      </c>
    </row>
    <row r="332" spans="1:4" ht="18" hidden="1" x14ac:dyDescent="0.3">
      <c r="A332" s="163" t="s">
        <v>328</v>
      </c>
      <c r="B332" s="158"/>
      <c r="C332" s="158"/>
      <c r="D332" s="159">
        <f t="shared" si="5"/>
        <v>0</v>
      </c>
    </row>
    <row r="333" spans="1:4" ht="17.399999999999999" x14ac:dyDescent="0.3">
      <c r="A333" s="186"/>
      <c r="B333" s="187">
        <f>SUM(B3:B332)</f>
        <v>2743.666666666667</v>
      </c>
      <c r="C333" s="187"/>
      <c r="D333" s="187">
        <f>SUM(D18:D258)</f>
        <v>31400000</v>
      </c>
    </row>
    <row r="334" spans="1:4" x14ac:dyDescent="0.3">
      <c r="A334" s="1" t="s">
        <v>378</v>
      </c>
      <c r="B334" s="187"/>
      <c r="C334" s="187"/>
      <c r="D334" s="187"/>
    </row>
    <row r="335" spans="1:4" ht="26.4" x14ac:dyDescent="0.3">
      <c r="A335" s="277" t="s">
        <v>0</v>
      </c>
      <c r="B335" s="3" t="s">
        <v>1</v>
      </c>
      <c r="C335" s="3" t="s">
        <v>330</v>
      </c>
      <c r="D335" s="3" t="s">
        <v>331</v>
      </c>
    </row>
    <row r="336" spans="1:4" hidden="1" x14ac:dyDescent="0.3">
      <c r="A336" s="278"/>
      <c r="B336" s="4"/>
      <c r="C336" s="4"/>
      <c r="D336" s="4"/>
    </row>
    <row r="337" spans="1:4" ht="18" hidden="1" x14ac:dyDescent="0.3">
      <c r="A337" s="12" t="s">
        <v>62</v>
      </c>
      <c r="B337" s="7"/>
      <c r="C337" s="7"/>
      <c r="D337" s="7"/>
    </row>
    <row r="338" spans="1:4" ht="18" hidden="1" x14ac:dyDescent="0.3">
      <c r="A338" s="11" t="s">
        <v>63</v>
      </c>
      <c r="B338" s="7"/>
      <c r="C338" s="7"/>
      <c r="D338" s="7"/>
    </row>
    <row r="339" spans="1:4" ht="18" hidden="1" x14ac:dyDescent="0.3">
      <c r="A339" s="12" t="s">
        <v>64</v>
      </c>
      <c r="B339" s="7"/>
      <c r="C339" s="7"/>
      <c r="D339" s="7"/>
    </row>
    <row r="340" spans="1:4" ht="18" hidden="1" x14ac:dyDescent="0.3">
      <c r="A340" s="12" t="s">
        <v>65</v>
      </c>
      <c r="B340" s="7"/>
      <c r="C340" s="7"/>
      <c r="D340" s="7"/>
    </row>
    <row r="341" spans="1:4" ht="18" hidden="1" x14ac:dyDescent="0.3">
      <c r="A341" s="12" t="s">
        <v>66</v>
      </c>
      <c r="B341" s="7"/>
      <c r="C341" s="7"/>
      <c r="D341" s="7"/>
    </row>
    <row r="342" spans="1:4" ht="18" hidden="1" x14ac:dyDescent="0.3">
      <c r="A342" s="19" t="s">
        <v>67</v>
      </c>
      <c r="B342" s="7"/>
      <c r="C342" s="7"/>
      <c r="D342" s="7"/>
    </row>
    <row r="343" spans="1:4" ht="18" hidden="1" x14ac:dyDescent="0.3">
      <c r="A343" s="9" t="s">
        <v>68</v>
      </c>
      <c r="B343" s="7"/>
      <c r="C343" s="7"/>
      <c r="D343" s="7"/>
    </row>
    <row r="344" spans="1:4" ht="18" hidden="1" x14ac:dyDescent="0.3">
      <c r="A344" s="12" t="s">
        <v>76</v>
      </c>
      <c r="B344" s="15"/>
      <c r="C344" s="15"/>
      <c r="D344" s="15"/>
    </row>
    <row r="345" spans="1:4" ht="18" hidden="1" x14ac:dyDescent="0.3">
      <c r="A345" s="12" t="s">
        <v>77</v>
      </c>
      <c r="B345" s="15"/>
      <c r="C345" s="15"/>
      <c r="D345" s="15"/>
    </row>
    <row r="346" spans="1:4" ht="18" hidden="1" x14ac:dyDescent="0.3">
      <c r="A346" s="12" t="s">
        <v>78</v>
      </c>
      <c r="B346" s="15"/>
      <c r="C346" s="15"/>
      <c r="D346" s="15"/>
    </row>
    <row r="347" spans="1:4" ht="18" hidden="1" x14ac:dyDescent="0.3">
      <c r="A347" s="9" t="s">
        <v>91</v>
      </c>
      <c r="B347" s="7"/>
      <c r="C347" s="7"/>
      <c r="D347" s="7"/>
    </row>
    <row r="348" spans="1:4" ht="18" hidden="1" x14ac:dyDescent="0.3">
      <c r="A348" s="9" t="s">
        <v>92</v>
      </c>
      <c r="B348" s="7"/>
      <c r="C348" s="7"/>
      <c r="D348" s="7"/>
    </row>
    <row r="349" spans="1:4" ht="18" hidden="1" x14ac:dyDescent="0.3">
      <c r="A349" s="9" t="s">
        <v>95</v>
      </c>
      <c r="B349" s="15"/>
      <c r="C349" s="15"/>
      <c r="D349" s="15"/>
    </row>
    <row r="350" spans="1:4" ht="18" hidden="1" x14ac:dyDescent="0.3">
      <c r="A350" s="21" t="s">
        <v>96</v>
      </c>
      <c r="B350" s="7"/>
      <c r="C350" s="7"/>
      <c r="D350" s="7"/>
    </row>
    <row r="351" spans="1:4" ht="18" hidden="1" x14ac:dyDescent="0.3">
      <c r="A351" s="11" t="s">
        <v>113</v>
      </c>
      <c r="B351" s="7"/>
      <c r="C351" s="7"/>
      <c r="D351" s="7"/>
    </row>
    <row r="352" spans="1:4" ht="18" hidden="1" x14ac:dyDescent="0.3">
      <c r="A352" s="21" t="s">
        <v>114</v>
      </c>
      <c r="B352" s="7"/>
      <c r="C352" s="7"/>
      <c r="D352" s="7"/>
    </row>
    <row r="353" spans="1:4" ht="18" x14ac:dyDescent="0.3">
      <c r="A353" s="9" t="s">
        <v>106</v>
      </c>
      <c r="B353" s="7">
        <v>22</v>
      </c>
      <c r="C353" s="7">
        <v>12000</v>
      </c>
      <c r="D353" s="7">
        <f>B353*C353</f>
        <v>264000</v>
      </c>
    </row>
    <row r="354" spans="1:4" ht="18" hidden="1" x14ac:dyDescent="0.3">
      <c r="A354" s="9" t="s">
        <v>107</v>
      </c>
      <c r="B354" s="7"/>
      <c r="C354" s="7"/>
      <c r="D354" s="7"/>
    </row>
    <row r="355" spans="1:4" ht="18" hidden="1" x14ac:dyDescent="0.3">
      <c r="A355" s="9" t="s">
        <v>108</v>
      </c>
      <c r="B355" s="7"/>
      <c r="C355" s="7"/>
      <c r="D355" s="7"/>
    </row>
    <row r="356" spans="1:4" ht="18" hidden="1" x14ac:dyDescent="0.3">
      <c r="A356" s="11" t="s">
        <v>241</v>
      </c>
      <c r="B356" s="7"/>
      <c r="C356" s="7"/>
      <c r="D356" s="7"/>
    </row>
    <row r="357" spans="1:4" ht="18" hidden="1" x14ac:dyDescent="0.3">
      <c r="A357" s="9" t="s">
        <v>242</v>
      </c>
      <c r="B357" s="7"/>
      <c r="C357" s="7"/>
      <c r="D357" s="7">
        <v>20</v>
      </c>
    </row>
    <row r="358" spans="1:4" ht="18" hidden="1" x14ac:dyDescent="0.3">
      <c r="A358" s="9" t="s">
        <v>243</v>
      </c>
      <c r="B358" s="7"/>
      <c r="C358" s="7"/>
      <c r="D358" s="7"/>
    </row>
    <row r="359" spans="1:4" ht="18" hidden="1" x14ac:dyDescent="0.3">
      <c r="A359" s="9" t="s">
        <v>244</v>
      </c>
      <c r="B359" s="7"/>
      <c r="C359" s="7"/>
      <c r="D359" s="7"/>
    </row>
    <row r="360" spans="1:4" ht="18" hidden="1" x14ac:dyDescent="0.3">
      <c r="A360" s="9" t="s">
        <v>245</v>
      </c>
      <c r="B360" s="7"/>
      <c r="C360" s="7"/>
      <c r="D360" s="7"/>
    </row>
    <row r="361" spans="1:4" ht="18" hidden="1" x14ac:dyDescent="0.3">
      <c r="A361" s="9" t="s">
        <v>246</v>
      </c>
      <c r="B361" s="7"/>
      <c r="C361" s="7"/>
      <c r="D361" s="7"/>
    </row>
    <row r="362" spans="1:4" ht="18" hidden="1" x14ac:dyDescent="0.3">
      <c r="A362" s="9" t="s">
        <v>250</v>
      </c>
      <c r="B362" s="7"/>
      <c r="C362" s="7"/>
      <c r="D362" s="7">
        <v>20</v>
      </c>
    </row>
    <row r="363" spans="1:4" ht="18" hidden="1" x14ac:dyDescent="0.3">
      <c r="A363" s="9" t="s">
        <v>251</v>
      </c>
      <c r="B363" s="7"/>
      <c r="C363" s="7"/>
      <c r="D363" s="7"/>
    </row>
    <row r="364" spans="1:4" ht="18" hidden="1" x14ac:dyDescent="0.3">
      <c r="A364" s="9" t="s">
        <v>252</v>
      </c>
      <c r="B364" s="7"/>
      <c r="C364" s="7"/>
      <c r="D364" s="7"/>
    </row>
    <row r="365" spans="1:4" ht="18" hidden="1" x14ac:dyDescent="0.3">
      <c r="A365" s="9" t="s">
        <v>253</v>
      </c>
      <c r="B365" s="7"/>
      <c r="C365" s="7"/>
      <c r="D365" s="7"/>
    </row>
    <row r="366" spans="1:4" ht="18" hidden="1" x14ac:dyDescent="0.3">
      <c r="A366" s="9" t="s">
        <v>254</v>
      </c>
      <c r="B366" s="7"/>
      <c r="C366" s="7"/>
      <c r="D366" s="7">
        <v>20</v>
      </c>
    </row>
    <row r="367" spans="1:4" ht="18" hidden="1" x14ac:dyDescent="0.3">
      <c r="A367" s="9" t="s">
        <v>255</v>
      </c>
      <c r="B367" s="7"/>
      <c r="C367" s="7"/>
      <c r="D367" s="7"/>
    </row>
    <row r="368" spans="1:4" ht="18" hidden="1" x14ac:dyDescent="0.3">
      <c r="A368" s="9" t="s">
        <v>256</v>
      </c>
      <c r="B368" s="7"/>
      <c r="C368" s="7"/>
      <c r="D368" s="7"/>
    </row>
    <row r="369" spans="1:4" ht="18" x14ac:dyDescent="0.3">
      <c r="A369" s="9" t="s">
        <v>129</v>
      </c>
      <c r="B369" s="7">
        <f>105+20+40+20</f>
        <v>185</v>
      </c>
      <c r="C369" s="7">
        <v>8000</v>
      </c>
      <c r="D369" s="7">
        <f>B369*C369</f>
        <v>1480000</v>
      </c>
    </row>
    <row r="370" spans="1:4" ht="18" hidden="1" x14ac:dyDescent="0.3">
      <c r="A370" s="16" t="s">
        <v>130</v>
      </c>
      <c r="B370" s="7"/>
      <c r="C370" s="7"/>
      <c r="D370" s="7"/>
    </row>
    <row r="371" spans="1:4" ht="18" hidden="1" x14ac:dyDescent="0.3">
      <c r="A371" s="9" t="s">
        <v>171</v>
      </c>
      <c r="B371" s="7"/>
      <c r="C371" s="7"/>
      <c r="D371" s="7"/>
    </row>
    <row r="372" spans="1:4" ht="18" hidden="1" x14ac:dyDescent="0.3">
      <c r="A372" s="12" t="s">
        <v>187</v>
      </c>
      <c r="B372" s="7"/>
      <c r="C372" s="7"/>
      <c r="D372" s="7"/>
    </row>
    <row r="373" spans="1:4" ht="18" hidden="1" x14ac:dyDescent="0.3">
      <c r="A373" s="9" t="s">
        <v>310</v>
      </c>
      <c r="B373" s="7"/>
      <c r="C373" s="7"/>
      <c r="D373" s="7"/>
    </row>
    <row r="374" spans="1:4" ht="18" x14ac:dyDescent="0.3">
      <c r="A374" s="9" t="s">
        <v>210</v>
      </c>
      <c r="B374" s="7">
        <f>28+20</f>
        <v>48</v>
      </c>
      <c r="C374" s="7">
        <v>17000</v>
      </c>
      <c r="D374" s="7">
        <f>B374*C374</f>
        <v>816000</v>
      </c>
    </row>
    <row r="375" spans="1:4" ht="18" hidden="1" x14ac:dyDescent="0.3">
      <c r="A375" s="35" t="s">
        <v>211</v>
      </c>
      <c r="B375" s="7"/>
      <c r="C375" s="7"/>
      <c r="D375" s="7"/>
    </row>
    <row r="376" spans="1:4" ht="18" hidden="1" x14ac:dyDescent="0.3">
      <c r="A376" s="9" t="s">
        <v>212</v>
      </c>
      <c r="B376" s="7"/>
      <c r="C376" s="7"/>
      <c r="D376" s="7"/>
    </row>
    <row r="377" spans="1:4" ht="18" x14ac:dyDescent="0.3">
      <c r="A377" s="9" t="s">
        <v>213</v>
      </c>
      <c r="B377" s="7">
        <f>105+80+30+200+90</f>
        <v>505</v>
      </c>
      <c r="C377" s="7">
        <v>14000</v>
      </c>
      <c r="D377" s="7">
        <f>B377*C377</f>
        <v>7070000</v>
      </c>
    </row>
    <row r="378" spans="1:4" ht="18" hidden="1" x14ac:dyDescent="0.3">
      <c r="A378" s="9" t="s">
        <v>214</v>
      </c>
      <c r="B378" s="7"/>
      <c r="C378" s="7"/>
      <c r="D378" s="7"/>
    </row>
    <row r="379" spans="1:4" ht="18" hidden="1" x14ac:dyDescent="0.3">
      <c r="A379" s="9" t="s">
        <v>215</v>
      </c>
      <c r="B379" s="7"/>
      <c r="C379" s="7"/>
      <c r="D379" s="7"/>
    </row>
    <row r="380" spans="1:4" ht="18" hidden="1" x14ac:dyDescent="0.3">
      <c r="A380" s="9" t="s">
        <v>216</v>
      </c>
      <c r="B380" s="7"/>
      <c r="C380" s="7"/>
      <c r="D380" s="7"/>
    </row>
    <row r="381" spans="1:4" ht="18" x14ac:dyDescent="0.3">
      <c r="A381" s="9" t="s">
        <v>99</v>
      </c>
      <c r="B381" s="7">
        <v>210</v>
      </c>
      <c r="C381" s="7">
        <v>8000</v>
      </c>
      <c r="D381" s="7">
        <f>B381*C381</f>
        <v>1680000</v>
      </c>
    </row>
    <row r="382" spans="1:4" ht="18" hidden="1" x14ac:dyDescent="0.3">
      <c r="A382" s="42" t="s">
        <v>100</v>
      </c>
      <c r="B382" s="7"/>
      <c r="C382" s="7"/>
      <c r="D382" s="7"/>
    </row>
    <row r="383" spans="1:4" ht="18" hidden="1" x14ac:dyDescent="0.3">
      <c r="A383" s="11" t="s">
        <v>103</v>
      </c>
      <c r="B383" s="7"/>
      <c r="C383" s="7"/>
      <c r="D383" s="7"/>
    </row>
    <row r="384" spans="1:4" ht="18" hidden="1" x14ac:dyDescent="0.3">
      <c r="A384" s="9" t="s">
        <v>105</v>
      </c>
      <c r="B384" s="7"/>
      <c r="C384" s="7"/>
      <c r="D384" s="7"/>
    </row>
    <row r="385" spans="1:4" ht="18" hidden="1" x14ac:dyDescent="0.3">
      <c r="A385" s="9" t="s">
        <v>11</v>
      </c>
      <c r="B385" s="7"/>
      <c r="C385" s="7"/>
      <c r="D385" s="7"/>
    </row>
    <row r="386" spans="1:4" ht="18" x14ac:dyDescent="0.3">
      <c r="A386" s="9" t="s">
        <v>12</v>
      </c>
      <c r="B386" s="7">
        <v>25</v>
      </c>
      <c r="C386" s="7">
        <v>12000</v>
      </c>
      <c r="D386" s="7">
        <f>B386*C386</f>
        <v>300000</v>
      </c>
    </row>
    <row r="387" spans="1:4" ht="18" hidden="1" x14ac:dyDescent="0.3">
      <c r="A387" s="12" t="s">
        <v>13</v>
      </c>
      <c r="B387" s="7"/>
      <c r="C387" s="7"/>
      <c r="D387" s="7"/>
    </row>
    <row r="388" spans="1:4" ht="18" hidden="1" x14ac:dyDescent="0.3">
      <c r="A388" s="9" t="s">
        <v>159</v>
      </c>
      <c r="B388" s="7"/>
      <c r="C388" s="7"/>
      <c r="D388" s="7"/>
    </row>
    <row r="389" spans="1:4" ht="18" hidden="1" x14ac:dyDescent="0.3">
      <c r="A389" s="16" t="s">
        <v>160</v>
      </c>
      <c r="B389" s="7"/>
      <c r="C389" s="7"/>
      <c r="D389" s="7"/>
    </row>
    <row r="390" spans="1:4" ht="18" hidden="1" x14ac:dyDescent="0.3">
      <c r="A390" s="9" t="s">
        <v>193</v>
      </c>
      <c r="B390" s="7"/>
      <c r="C390" s="7"/>
      <c r="D390" s="7"/>
    </row>
    <row r="391" spans="1:4" ht="18" hidden="1" x14ac:dyDescent="0.3">
      <c r="A391" s="33" t="s">
        <v>194</v>
      </c>
      <c r="B391" s="7"/>
      <c r="C391" s="7"/>
      <c r="D391" s="7"/>
    </row>
    <row r="392" spans="1:4" ht="18" hidden="1" x14ac:dyDescent="0.3">
      <c r="A392" s="9" t="s">
        <v>230</v>
      </c>
      <c r="B392" s="7"/>
      <c r="C392" s="7"/>
      <c r="D392" s="7"/>
    </row>
    <row r="393" spans="1:4" ht="18" hidden="1" x14ac:dyDescent="0.3">
      <c r="A393" s="9" t="s">
        <v>231</v>
      </c>
      <c r="B393" s="7"/>
      <c r="C393" s="7"/>
      <c r="D393" s="7"/>
    </row>
    <row r="394" spans="1:4" ht="18" hidden="1" x14ac:dyDescent="0.3">
      <c r="A394" s="12" t="s">
        <v>20</v>
      </c>
      <c r="B394" s="7"/>
      <c r="C394" s="7"/>
      <c r="D394" s="7"/>
    </row>
    <row r="395" spans="1:4" ht="18" hidden="1" x14ac:dyDescent="0.3">
      <c r="A395" s="12" t="s">
        <v>21</v>
      </c>
      <c r="B395" s="7"/>
      <c r="C395" s="7"/>
      <c r="D395" s="7"/>
    </row>
    <row r="396" spans="1:4" ht="18" hidden="1" x14ac:dyDescent="0.3">
      <c r="A396" s="17" t="s">
        <v>167</v>
      </c>
      <c r="B396" s="7"/>
      <c r="C396" s="7"/>
      <c r="D396" s="7"/>
    </row>
    <row r="397" spans="1:4" ht="18" hidden="1" x14ac:dyDescent="0.3">
      <c r="A397" s="29" t="s">
        <v>168</v>
      </c>
      <c r="B397" s="31"/>
      <c r="C397" s="31"/>
      <c r="D397" s="31"/>
    </row>
    <row r="398" spans="1:4" ht="18" hidden="1" x14ac:dyDescent="0.3">
      <c r="A398" s="9" t="s">
        <v>27</v>
      </c>
      <c r="B398" s="7"/>
      <c r="C398" s="7"/>
      <c r="D398" s="7"/>
    </row>
    <row r="399" spans="1:4" ht="18" hidden="1" x14ac:dyDescent="0.3">
      <c r="A399" s="12" t="s">
        <v>28</v>
      </c>
      <c r="B399" s="7"/>
      <c r="C399" s="7"/>
      <c r="D399" s="7"/>
    </row>
    <row r="400" spans="1:4" ht="18" hidden="1" x14ac:dyDescent="0.3">
      <c r="A400" s="12" t="s">
        <v>29</v>
      </c>
      <c r="B400" s="7"/>
      <c r="C400" s="7"/>
      <c r="D400" s="7"/>
    </row>
    <row r="401" spans="1:4" ht="18" hidden="1" x14ac:dyDescent="0.3">
      <c r="A401" s="9" t="s">
        <v>195</v>
      </c>
      <c r="B401" s="7"/>
      <c r="C401" s="7"/>
      <c r="D401" s="7"/>
    </row>
    <row r="402" spans="1:4" ht="18" hidden="1" x14ac:dyDescent="0.3">
      <c r="A402" s="12" t="s">
        <v>196</v>
      </c>
      <c r="B402" s="7"/>
      <c r="C402" s="7"/>
      <c r="D402" s="7"/>
    </row>
    <row r="403" spans="1:4" ht="18" hidden="1" x14ac:dyDescent="0.3">
      <c r="A403" s="9" t="s">
        <v>197</v>
      </c>
      <c r="B403" s="7"/>
      <c r="C403" s="7"/>
      <c r="D403" s="7">
        <v>10</v>
      </c>
    </row>
    <row r="404" spans="1:4" ht="18" hidden="1" x14ac:dyDescent="0.3">
      <c r="A404" s="9" t="s">
        <v>198</v>
      </c>
      <c r="B404" s="7"/>
      <c r="C404" s="7"/>
      <c r="D404" s="7"/>
    </row>
    <row r="405" spans="1:4" ht="18" x14ac:dyDescent="0.3">
      <c r="A405" s="9" t="s">
        <v>267</v>
      </c>
      <c r="B405" s="7">
        <v>23</v>
      </c>
      <c r="C405" s="7">
        <v>9500</v>
      </c>
      <c r="D405" s="7">
        <f>B405*C405</f>
        <v>218500</v>
      </c>
    </row>
    <row r="406" spans="1:4" ht="18" hidden="1" x14ac:dyDescent="0.3">
      <c r="A406" s="9" t="s">
        <v>268</v>
      </c>
      <c r="B406" s="7"/>
      <c r="C406" s="7"/>
      <c r="D406" s="7"/>
    </row>
    <row r="407" spans="1:4" ht="18" hidden="1" x14ac:dyDescent="0.3">
      <c r="A407" s="5" t="s">
        <v>2</v>
      </c>
      <c r="B407" s="7"/>
      <c r="C407" s="7"/>
      <c r="D407" s="7"/>
    </row>
    <row r="408" spans="1:4" ht="18" hidden="1" x14ac:dyDescent="0.3">
      <c r="A408" s="8" t="s">
        <v>3</v>
      </c>
      <c r="B408" s="7"/>
      <c r="C408" s="7"/>
      <c r="D408" s="7"/>
    </row>
    <row r="409" spans="1:4" ht="18" hidden="1" x14ac:dyDescent="0.3">
      <c r="A409" s="5" t="s">
        <v>4</v>
      </c>
      <c r="B409" s="7"/>
      <c r="C409" s="7"/>
      <c r="D409" s="7"/>
    </row>
    <row r="410" spans="1:4" ht="18" hidden="1" x14ac:dyDescent="0.3">
      <c r="A410" s="16" t="s">
        <v>55</v>
      </c>
      <c r="B410" s="7"/>
      <c r="C410" s="7"/>
      <c r="D410" s="7"/>
    </row>
    <row r="411" spans="1:4" ht="18" hidden="1" x14ac:dyDescent="0.3">
      <c r="A411" s="13" t="s">
        <v>288</v>
      </c>
      <c r="B411" s="7"/>
      <c r="C411" s="7"/>
      <c r="D411" s="7"/>
    </row>
    <row r="412" spans="1:4" ht="18" hidden="1" x14ac:dyDescent="0.3">
      <c r="A412" s="13" t="s">
        <v>300</v>
      </c>
      <c r="B412" s="7"/>
      <c r="C412" s="7"/>
      <c r="D412" s="7"/>
    </row>
    <row r="413" spans="1:4" ht="18" hidden="1" x14ac:dyDescent="0.3">
      <c r="A413" s="13" t="s">
        <v>301</v>
      </c>
      <c r="B413" s="7"/>
      <c r="C413" s="7"/>
      <c r="D413" s="7"/>
    </row>
    <row r="414" spans="1:4" ht="18" hidden="1" x14ac:dyDescent="0.3">
      <c r="A414" s="13" t="s">
        <v>303</v>
      </c>
      <c r="B414" s="7"/>
      <c r="C414" s="7"/>
      <c r="D414" s="7"/>
    </row>
    <row r="415" spans="1:4" ht="18" hidden="1" x14ac:dyDescent="0.3">
      <c r="A415" s="9" t="s">
        <v>312</v>
      </c>
      <c r="B415" s="37"/>
      <c r="C415" s="37"/>
      <c r="D415" s="37"/>
    </row>
    <row r="416" spans="1:4" ht="18" hidden="1" x14ac:dyDescent="0.3">
      <c r="A416" s="9" t="s">
        <v>79</v>
      </c>
      <c r="B416" s="7"/>
      <c r="C416" s="7"/>
      <c r="D416" s="7"/>
    </row>
    <row r="417" spans="1:4" ht="18" hidden="1" x14ac:dyDescent="0.3">
      <c r="A417" s="9" t="s">
        <v>80</v>
      </c>
      <c r="B417" s="7"/>
      <c r="C417" s="7"/>
      <c r="D417" s="7"/>
    </row>
    <row r="418" spans="1:4" ht="18" hidden="1" x14ac:dyDescent="0.3">
      <c r="A418" s="9" t="s">
        <v>81</v>
      </c>
      <c r="B418" s="7"/>
      <c r="C418" s="7"/>
      <c r="D418" s="7"/>
    </row>
    <row r="419" spans="1:4" ht="18" hidden="1" x14ac:dyDescent="0.3">
      <c r="A419" s="9" t="s">
        <v>82</v>
      </c>
      <c r="B419" s="7"/>
      <c r="C419" s="7"/>
      <c r="D419" s="7"/>
    </row>
    <row r="420" spans="1:4" ht="18" hidden="1" x14ac:dyDescent="0.3">
      <c r="A420" s="9" t="s">
        <v>83</v>
      </c>
      <c r="B420" s="7"/>
      <c r="C420" s="7"/>
      <c r="D420" s="7"/>
    </row>
    <row r="421" spans="1:4" ht="18" hidden="1" x14ac:dyDescent="0.3">
      <c r="A421" s="9" t="s">
        <v>170</v>
      </c>
      <c r="B421" s="7"/>
      <c r="C421" s="7"/>
      <c r="D421" s="7"/>
    </row>
    <row r="422" spans="1:4" ht="18" hidden="1" x14ac:dyDescent="0.3">
      <c r="A422" s="34" t="s">
        <v>229</v>
      </c>
      <c r="B422" s="7"/>
      <c r="C422" s="7"/>
      <c r="D422" s="7"/>
    </row>
    <row r="423" spans="1:4" ht="18" hidden="1" x14ac:dyDescent="0.3">
      <c r="A423" s="9" t="s">
        <v>235</v>
      </c>
      <c r="B423" s="7"/>
      <c r="C423" s="7"/>
      <c r="D423" s="7"/>
    </row>
    <row r="424" spans="1:4" ht="18" hidden="1" x14ac:dyDescent="0.3">
      <c r="A424" s="9" t="s">
        <v>236</v>
      </c>
      <c r="B424" s="7"/>
      <c r="C424" s="7"/>
      <c r="D424" s="7"/>
    </row>
    <row r="425" spans="1:4" ht="18" hidden="1" x14ac:dyDescent="0.3">
      <c r="A425" s="9" t="s">
        <v>257</v>
      </c>
      <c r="B425" s="15"/>
      <c r="C425" s="15"/>
      <c r="D425" s="7"/>
    </row>
    <row r="426" spans="1:4" ht="18" hidden="1" x14ac:dyDescent="0.3">
      <c r="A426" s="13" t="s">
        <v>258</v>
      </c>
      <c r="B426" s="7"/>
      <c r="C426" s="7"/>
      <c r="D426" s="7"/>
    </row>
    <row r="427" spans="1:4" ht="18" hidden="1" x14ac:dyDescent="0.3">
      <c r="A427" s="12" t="s">
        <v>286</v>
      </c>
      <c r="B427" s="7"/>
      <c r="C427" s="7"/>
      <c r="D427" s="7"/>
    </row>
    <row r="428" spans="1:4" ht="18" hidden="1" x14ac:dyDescent="0.3">
      <c r="A428" s="16" t="s">
        <v>287</v>
      </c>
      <c r="B428" s="7"/>
      <c r="C428" s="7"/>
      <c r="D428" s="7"/>
    </row>
    <row r="429" spans="1:4" ht="18" x14ac:dyDescent="0.3">
      <c r="A429" s="9" t="s">
        <v>118</v>
      </c>
      <c r="B429" s="7">
        <v>80</v>
      </c>
      <c r="C429" s="7">
        <v>10000</v>
      </c>
      <c r="D429" s="7">
        <f>B429*C429</f>
        <v>800000</v>
      </c>
    </row>
    <row r="430" spans="1:4" ht="18" hidden="1" x14ac:dyDescent="0.3">
      <c r="A430" s="16" t="s">
        <v>36</v>
      </c>
      <c r="B430" s="7"/>
      <c r="C430" s="7"/>
      <c r="D430" s="7"/>
    </row>
    <row r="431" spans="1:4" ht="18" hidden="1" x14ac:dyDescent="0.3">
      <c r="A431" s="9" t="s">
        <v>37</v>
      </c>
      <c r="B431" s="7"/>
      <c r="C431" s="7"/>
      <c r="D431" s="7"/>
    </row>
    <row r="432" spans="1:4" ht="18" hidden="1" x14ac:dyDescent="0.3">
      <c r="A432" s="9" t="s">
        <v>38</v>
      </c>
      <c r="B432" s="7"/>
      <c r="C432" s="7"/>
      <c r="D432" s="7"/>
    </row>
    <row r="433" spans="1:4" ht="18" hidden="1" x14ac:dyDescent="0.3">
      <c r="A433" s="16" t="s">
        <v>276</v>
      </c>
      <c r="B433" s="7"/>
      <c r="C433" s="7"/>
      <c r="D433" s="7"/>
    </row>
    <row r="434" spans="1:4" ht="18" hidden="1" x14ac:dyDescent="0.3">
      <c r="A434" s="16" t="s">
        <v>277</v>
      </c>
      <c r="B434" s="7"/>
      <c r="C434" s="7"/>
      <c r="D434" s="7"/>
    </row>
    <row r="435" spans="1:4" ht="18" hidden="1" x14ac:dyDescent="0.3">
      <c r="A435" s="9" t="s">
        <v>135</v>
      </c>
      <c r="B435" s="15"/>
      <c r="C435" s="15"/>
      <c r="D435" s="15"/>
    </row>
    <row r="436" spans="1:4" ht="18" hidden="1" x14ac:dyDescent="0.3">
      <c r="A436" s="22" t="s">
        <v>136</v>
      </c>
      <c r="B436" s="15"/>
      <c r="C436" s="15"/>
      <c r="D436" s="15"/>
    </row>
    <row r="437" spans="1:4" ht="18" hidden="1" x14ac:dyDescent="0.3">
      <c r="A437" s="22" t="s">
        <v>138</v>
      </c>
      <c r="B437" s="15"/>
      <c r="C437" s="15"/>
      <c r="D437" s="15"/>
    </row>
    <row r="438" spans="1:4" ht="18" hidden="1" x14ac:dyDescent="0.3">
      <c r="A438" s="22" t="s">
        <v>139</v>
      </c>
      <c r="B438" s="15"/>
      <c r="C438" s="15"/>
      <c r="D438" s="15"/>
    </row>
    <row r="439" spans="1:4" ht="18" hidden="1" x14ac:dyDescent="0.3">
      <c r="A439" s="9" t="s">
        <v>140</v>
      </c>
      <c r="B439" s="15"/>
      <c r="C439" s="15"/>
      <c r="D439" s="15"/>
    </row>
    <row r="440" spans="1:4" ht="18" hidden="1" x14ac:dyDescent="0.3">
      <c r="A440" s="9" t="s">
        <v>141</v>
      </c>
      <c r="B440" s="15"/>
      <c r="C440" s="15"/>
      <c r="D440" s="15"/>
    </row>
    <row r="441" spans="1:4" ht="18" hidden="1" x14ac:dyDescent="0.3">
      <c r="A441" s="9" t="s">
        <v>143</v>
      </c>
      <c r="B441" s="15"/>
      <c r="C441" s="15"/>
      <c r="D441" s="15"/>
    </row>
    <row r="442" spans="1:4" ht="18" hidden="1" x14ac:dyDescent="0.3">
      <c r="A442" s="9" t="s">
        <v>144</v>
      </c>
      <c r="B442" s="15"/>
      <c r="C442" s="15"/>
      <c r="D442" s="15"/>
    </row>
    <row r="443" spans="1:4" ht="18" hidden="1" x14ac:dyDescent="0.3">
      <c r="A443" s="9" t="s">
        <v>145</v>
      </c>
      <c r="B443" s="15"/>
      <c r="C443" s="15"/>
      <c r="D443" s="15"/>
    </row>
    <row r="444" spans="1:4" ht="18" hidden="1" x14ac:dyDescent="0.3">
      <c r="A444" s="9" t="s">
        <v>156</v>
      </c>
      <c r="B444" s="15"/>
      <c r="C444" s="15"/>
      <c r="D444" s="15"/>
    </row>
    <row r="445" spans="1:4" ht="18" hidden="1" x14ac:dyDescent="0.3">
      <c r="A445" s="9" t="s">
        <v>157</v>
      </c>
      <c r="B445" s="15"/>
      <c r="C445" s="15"/>
      <c r="D445" s="15"/>
    </row>
    <row r="446" spans="1:4" ht="18" hidden="1" x14ac:dyDescent="0.3">
      <c r="A446" s="9" t="s">
        <v>158</v>
      </c>
      <c r="B446" s="15"/>
      <c r="C446" s="15"/>
      <c r="D446" s="15"/>
    </row>
    <row r="447" spans="1:4" ht="18" x14ac:dyDescent="0.3">
      <c r="A447" s="12" t="s">
        <v>46</v>
      </c>
      <c r="B447" s="7">
        <f>220+140+80</f>
        <v>440</v>
      </c>
      <c r="C447" s="7">
        <v>10000</v>
      </c>
      <c r="D447" s="7">
        <f>B447*C447</f>
        <v>4400000</v>
      </c>
    </row>
    <row r="448" spans="1:4" ht="18" hidden="1" x14ac:dyDescent="0.3">
      <c r="A448" s="9" t="s">
        <v>56</v>
      </c>
      <c r="B448" s="7"/>
      <c r="C448" s="7"/>
      <c r="D448" s="7"/>
    </row>
    <row r="449" spans="1:4" ht="18" hidden="1" x14ac:dyDescent="0.3">
      <c r="A449" s="9" t="s">
        <v>69</v>
      </c>
      <c r="B449" s="7"/>
      <c r="C449" s="7"/>
      <c r="D449" s="7"/>
    </row>
    <row r="450" spans="1:4" ht="18" hidden="1" x14ac:dyDescent="0.3">
      <c r="A450" s="12" t="s">
        <v>70</v>
      </c>
      <c r="B450" s="7"/>
      <c r="C450" s="7"/>
      <c r="D450" s="7"/>
    </row>
    <row r="451" spans="1:4" ht="18" hidden="1" x14ac:dyDescent="0.3">
      <c r="A451" s="9" t="s">
        <v>15</v>
      </c>
      <c r="B451" s="7"/>
      <c r="C451" s="7"/>
      <c r="D451" s="7"/>
    </row>
    <row r="452" spans="1:4" ht="18" hidden="1" x14ac:dyDescent="0.3">
      <c r="A452" s="9" t="s">
        <v>265</v>
      </c>
      <c r="B452" s="7"/>
      <c r="C452" s="7"/>
      <c r="D452" s="7"/>
    </row>
    <row r="453" spans="1:4" ht="18" hidden="1" x14ac:dyDescent="0.3">
      <c r="A453" s="9" t="s">
        <v>294</v>
      </c>
      <c r="B453" s="7"/>
      <c r="C453" s="7"/>
      <c r="D453" s="7"/>
    </row>
    <row r="454" spans="1:4" ht="18" x14ac:dyDescent="0.3">
      <c r="A454" s="9" t="s">
        <v>19</v>
      </c>
      <c r="B454" s="7">
        <f>1200+690</f>
        <v>1890</v>
      </c>
      <c r="C454" s="46">
        <v>4000</v>
      </c>
      <c r="D454" s="7">
        <f>B454*C454</f>
        <v>7560000</v>
      </c>
    </row>
    <row r="455" spans="1:4" ht="18" hidden="1" x14ac:dyDescent="0.3">
      <c r="A455" s="9" t="s">
        <v>34</v>
      </c>
      <c r="B455" s="7"/>
      <c r="C455" s="7"/>
      <c r="D455" s="7"/>
    </row>
    <row r="456" spans="1:4" ht="18" hidden="1" x14ac:dyDescent="0.3">
      <c r="A456" s="11" t="s">
        <v>42</v>
      </c>
      <c r="B456" s="7"/>
      <c r="C456" s="7"/>
      <c r="D456" s="7"/>
    </row>
    <row r="457" spans="1:4" ht="18" hidden="1" x14ac:dyDescent="0.3">
      <c r="A457" s="13" t="s">
        <v>43</v>
      </c>
      <c r="B457" s="7"/>
      <c r="C457" s="7"/>
      <c r="D457" s="7"/>
    </row>
    <row r="458" spans="1:4" ht="18" hidden="1" x14ac:dyDescent="0.3">
      <c r="A458" s="10" t="s">
        <v>119</v>
      </c>
      <c r="B458" s="7"/>
      <c r="C458" s="7"/>
      <c r="D458" s="7"/>
    </row>
    <row r="459" spans="1:4" ht="18" hidden="1" x14ac:dyDescent="0.3">
      <c r="A459" s="13" t="s">
        <v>120</v>
      </c>
      <c r="B459" s="7"/>
      <c r="C459" s="7"/>
      <c r="D459" s="7"/>
    </row>
    <row r="460" spans="1:4" ht="18" hidden="1" x14ac:dyDescent="0.3">
      <c r="A460" s="12" t="s">
        <v>121</v>
      </c>
      <c r="B460" s="15"/>
      <c r="C460" s="15"/>
      <c r="D460" s="15"/>
    </row>
    <row r="461" spans="1:4" ht="18" hidden="1" x14ac:dyDescent="0.3">
      <c r="A461" s="12" t="s">
        <v>122</v>
      </c>
      <c r="B461" s="15"/>
      <c r="C461" s="15"/>
      <c r="D461" s="15"/>
    </row>
    <row r="462" spans="1:4" ht="18" hidden="1" x14ac:dyDescent="0.3">
      <c r="A462" s="12" t="s">
        <v>123</v>
      </c>
      <c r="B462" s="15"/>
      <c r="C462" s="15"/>
      <c r="D462" s="15"/>
    </row>
    <row r="463" spans="1:4" ht="18" hidden="1" x14ac:dyDescent="0.3">
      <c r="A463" s="12" t="s">
        <v>124</v>
      </c>
      <c r="B463" s="26"/>
      <c r="C463" s="26"/>
      <c r="D463" s="26"/>
    </row>
    <row r="464" spans="1:4" ht="18" hidden="1" x14ac:dyDescent="0.3">
      <c r="A464" s="9" t="s">
        <v>142</v>
      </c>
      <c r="B464" s="15"/>
      <c r="C464" s="15"/>
      <c r="D464" s="15"/>
    </row>
    <row r="465" spans="1:4" ht="18" hidden="1" x14ac:dyDescent="0.3">
      <c r="A465" s="16" t="s">
        <v>217</v>
      </c>
      <c r="B465" s="7"/>
      <c r="C465" s="7"/>
      <c r="D465" s="7"/>
    </row>
    <row r="466" spans="1:4" ht="18" hidden="1" x14ac:dyDescent="0.3">
      <c r="A466" s="16" t="s">
        <v>218</v>
      </c>
      <c r="B466" s="7"/>
      <c r="C466" s="7"/>
      <c r="D466" s="7"/>
    </row>
    <row r="467" spans="1:4" ht="18" hidden="1" x14ac:dyDescent="0.3">
      <c r="A467" s="16" t="s">
        <v>219</v>
      </c>
      <c r="B467" s="7"/>
      <c r="C467" s="7"/>
      <c r="D467" s="7"/>
    </row>
    <row r="468" spans="1:4" ht="18" hidden="1" x14ac:dyDescent="0.3">
      <c r="A468" s="16" t="s">
        <v>220</v>
      </c>
      <c r="B468" s="7"/>
      <c r="C468" s="7"/>
      <c r="D468" s="7"/>
    </row>
    <row r="469" spans="1:4" ht="18" hidden="1" x14ac:dyDescent="0.3">
      <c r="A469" s="9" t="s">
        <v>221</v>
      </c>
      <c r="B469" s="7"/>
      <c r="C469" s="7"/>
      <c r="D469" s="7"/>
    </row>
    <row r="470" spans="1:4" ht="18" hidden="1" x14ac:dyDescent="0.3">
      <c r="A470" s="9" t="s">
        <v>222</v>
      </c>
      <c r="B470" s="7"/>
      <c r="C470" s="7"/>
      <c r="D470" s="7"/>
    </row>
    <row r="471" spans="1:4" ht="18" hidden="1" x14ac:dyDescent="0.3">
      <c r="A471" s="16" t="s">
        <v>223</v>
      </c>
      <c r="B471" s="7"/>
      <c r="C471" s="7"/>
      <c r="D471" s="7"/>
    </row>
    <row r="472" spans="1:4" ht="18" hidden="1" x14ac:dyDescent="0.3">
      <c r="A472" s="16" t="s">
        <v>224</v>
      </c>
      <c r="B472" s="7"/>
      <c r="C472" s="7"/>
      <c r="D472" s="7"/>
    </row>
    <row r="473" spans="1:4" ht="18" hidden="1" x14ac:dyDescent="0.3">
      <c r="A473" s="9" t="s">
        <v>237</v>
      </c>
      <c r="B473" s="15"/>
      <c r="C473" s="15"/>
      <c r="D473" s="15"/>
    </row>
    <row r="474" spans="1:4" ht="18" hidden="1" x14ac:dyDescent="0.3">
      <c r="A474" s="9" t="s">
        <v>239</v>
      </c>
      <c r="B474" s="15"/>
      <c r="C474" s="15"/>
      <c r="D474" s="15"/>
    </row>
    <row r="475" spans="1:4" ht="18" hidden="1" x14ac:dyDescent="0.3">
      <c r="A475" s="12" t="s">
        <v>274</v>
      </c>
      <c r="B475" s="15"/>
      <c r="C475" s="15"/>
      <c r="D475" s="15"/>
    </row>
    <row r="476" spans="1:4" ht="18" x14ac:dyDescent="0.3">
      <c r="A476" s="9" t="s">
        <v>284</v>
      </c>
      <c r="B476" s="7">
        <v>8</v>
      </c>
      <c r="C476" s="7">
        <v>12000</v>
      </c>
      <c r="D476" s="7">
        <f>B476*C476</f>
        <v>96000</v>
      </c>
    </row>
    <row r="477" spans="1:4" ht="18" hidden="1" x14ac:dyDescent="0.3">
      <c r="A477" s="13" t="s">
        <v>285</v>
      </c>
      <c r="B477" s="7"/>
      <c r="C477" s="7"/>
      <c r="D477" s="7"/>
    </row>
    <row r="478" spans="1:4" ht="18" hidden="1" x14ac:dyDescent="0.3">
      <c r="A478" s="12" t="s">
        <v>295</v>
      </c>
      <c r="B478" s="7"/>
      <c r="C478" s="7"/>
      <c r="D478" s="7"/>
    </row>
    <row r="479" spans="1:4" ht="18" x14ac:dyDescent="0.3">
      <c r="A479" s="9" t="s">
        <v>199</v>
      </c>
      <c r="B479" s="7">
        <f>800+280</f>
        <v>1080</v>
      </c>
      <c r="C479" s="7">
        <v>7000</v>
      </c>
      <c r="D479" s="7">
        <f>B479*C479</f>
        <v>7560000</v>
      </c>
    </row>
    <row r="480" spans="1:4" ht="18" hidden="1" x14ac:dyDescent="0.3">
      <c r="A480" s="34" t="s">
        <v>200</v>
      </c>
      <c r="B480" s="7"/>
      <c r="C480" s="7"/>
      <c r="D480" s="7"/>
    </row>
    <row r="481" spans="1:4" ht="18" hidden="1" x14ac:dyDescent="0.3">
      <c r="A481" s="34" t="s">
        <v>201</v>
      </c>
      <c r="B481" s="7"/>
      <c r="C481" s="7"/>
      <c r="D481" s="7"/>
    </row>
    <row r="482" spans="1:4" ht="18" hidden="1" x14ac:dyDescent="0.3">
      <c r="A482" s="9" t="s">
        <v>35</v>
      </c>
      <c r="B482" s="7"/>
      <c r="C482" s="7"/>
      <c r="D482" s="7"/>
    </row>
    <row r="483" spans="1:4" ht="18" hidden="1" x14ac:dyDescent="0.3">
      <c r="A483" s="9" t="s">
        <v>270</v>
      </c>
      <c r="B483" s="7"/>
      <c r="C483" s="7"/>
      <c r="D483" s="7"/>
    </row>
    <row r="484" spans="1:4" ht="18" hidden="1" x14ac:dyDescent="0.3">
      <c r="A484" s="9" t="s">
        <v>47</v>
      </c>
      <c r="B484" s="7"/>
      <c r="C484" s="7"/>
      <c r="D484" s="7"/>
    </row>
    <row r="485" spans="1:4" ht="18" hidden="1" x14ac:dyDescent="0.3">
      <c r="A485" s="16" t="s">
        <v>48</v>
      </c>
      <c r="B485" s="7"/>
      <c r="C485" s="7"/>
      <c r="D485" s="7"/>
    </row>
    <row r="486" spans="1:4" ht="18" hidden="1" x14ac:dyDescent="0.3">
      <c r="A486" s="16" t="s">
        <v>49</v>
      </c>
      <c r="B486" s="7"/>
      <c r="C486" s="7"/>
      <c r="D486" s="7"/>
    </row>
    <row r="487" spans="1:4" ht="18" hidden="1" x14ac:dyDescent="0.3">
      <c r="A487" s="16" t="s">
        <v>50</v>
      </c>
      <c r="B487" s="7"/>
      <c r="C487" s="7"/>
      <c r="D487" s="7"/>
    </row>
    <row r="488" spans="1:4" ht="18" hidden="1" x14ac:dyDescent="0.3">
      <c r="A488" s="9" t="s">
        <v>51</v>
      </c>
      <c r="B488" s="7"/>
      <c r="C488" s="7"/>
      <c r="D488" s="7"/>
    </row>
    <row r="489" spans="1:4" ht="18" hidden="1" x14ac:dyDescent="0.3">
      <c r="A489" s="11" t="s">
        <v>52</v>
      </c>
      <c r="B489" s="7"/>
      <c r="C489" s="7"/>
      <c r="D489" s="7"/>
    </row>
    <row r="490" spans="1:4" ht="18" hidden="1" x14ac:dyDescent="0.3">
      <c r="A490" s="9" t="s">
        <v>53</v>
      </c>
      <c r="B490" s="7"/>
      <c r="C490" s="7"/>
      <c r="D490" s="7"/>
    </row>
    <row r="491" spans="1:4" ht="18" hidden="1" x14ac:dyDescent="0.3">
      <c r="A491" s="9" t="s">
        <v>54</v>
      </c>
      <c r="B491" s="7"/>
      <c r="C491" s="7"/>
      <c r="D491" s="7"/>
    </row>
    <row r="492" spans="1:4" ht="18" hidden="1" x14ac:dyDescent="0.3">
      <c r="A492" s="17" t="s">
        <v>58</v>
      </c>
      <c r="B492" s="7"/>
      <c r="C492" s="7"/>
      <c r="D492" s="7"/>
    </row>
    <row r="493" spans="1:4" ht="18" hidden="1" x14ac:dyDescent="0.3">
      <c r="A493" s="9" t="s">
        <v>59</v>
      </c>
      <c r="B493" s="7"/>
      <c r="C493" s="7"/>
      <c r="D493" s="7"/>
    </row>
    <row r="494" spans="1:4" ht="18" hidden="1" x14ac:dyDescent="0.3">
      <c r="A494" s="19" t="s">
        <v>60</v>
      </c>
      <c r="B494" s="7"/>
      <c r="C494" s="7"/>
      <c r="D494" s="7"/>
    </row>
    <row r="495" spans="1:4" ht="18" hidden="1" x14ac:dyDescent="0.3">
      <c r="A495" s="9" t="s">
        <v>146</v>
      </c>
      <c r="B495" s="7"/>
      <c r="C495" s="7"/>
      <c r="D495" s="7"/>
    </row>
    <row r="496" spans="1:4" ht="18" hidden="1" x14ac:dyDescent="0.3">
      <c r="A496" s="9" t="s">
        <v>147</v>
      </c>
      <c r="B496" s="7"/>
      <c r="C496" s="7"/>
      <c r="D496" s="7"/>
    </row>
    <row r="497" spans="1:4" ht="18" hidden="1" x14ac:dyDescent="0.3">
      <c r="A497" s="9" t="s">
        <v>148</v>
      </c>
      <c r="B497" s="7"/>
      <c r="C497" s="7"/>
      <c r="D497" s="7"/>
    </row>
    <row r="498" spans="1:4" ht="18" hidden="1" x14ac:dyDescent="0.3">
      <c r="A498" s="9" t="s">
        <v>149</v>
      </c>
      <c r="B498" s="7"/>
      <c r="C498" s="7"/>
      <c r="D498" s="7"/>
    </row>
    <row r="499" spans="1:4" ht="18" hidden="1" x14ac:dyDescent="0.3">
      <c r="A499" s="9" t="s">
        <v>150</v>
      </c>
      <c r="B499" s="7"/>
      <c r="C499" s="7"/>
      <c r="D499" s="7"/>
    </row>
    <row r="500" spans="1:4" ht="18" hidden="1" x14ac:dyDescent="0.3">
      <c r="A500" s="16" t="s">
        <v>151</v>
      </c>
      <c r="B500" s="7"/>
      <c r="C500" s="7"/>
      <c r="D500" s="7"/>
    </row>
    <row r="501" spans="1:4" ht="18" hidden="1" x14ac:dyDescent="0.3">
      <c r="A501" s="9" t="s">
        <v>71</v>
      </c>
      <c r="B501" s="7"/>
      <c r="C501" s="7"/>
      <c r="D501" s="7">
        <v>200</v>
      </c>
    </row>
    <row r="502" spans="1:4" ht="18" hidden="1" x14ac:dyDescent="0.3">
      <c r="A502" s="13" t="s">
        <v>72</v>
      </c>
      <c r="B502" s="7"/>
      <c r="C502" s="7"/>
      <c r="D502" s="7"/>
    </row>
    <row r="503" spans="1:4" ht="18" hidden="1" x14ac:dyDescent="0.3">
      <c r="A503" s="9" t="s">
        <v>73</v>
      </c>
      <c r="B503" s="7"/>
      <c r="C503" s="7"/>
      <c r="D503" s="7"/>
    </row>
    <row r="504" spans="1:4" ht="18" hidden="1" x14ac:dyDescent="0.3">
      <c r="A504" s="9" t="s">
        <v>74</v>
      </c>
      <c r="B504" s="7"/>
      <c r="C504" s="7"/>
      <c r="D504" s="7"/>
    </row>
    <row r="505" spans="1:4" ht="18" hidden="1" x14ac:dyDescent="0.3">
      <c r="A505" s="9" t="s">
        <v>75</v>
      </c>
      <c r="B505" s="7"/>
      <c r="C505" s="7"/>
      <c r="D505" s="7"/>
    </row>
    <row r="506" spans="1:4" ht="18" hidden="1" x14ac:dyDescent="0.3">
      <c r="A506" s="13" t="s">
        <v>89</v>
      </c>
      <c r="B506" s="7"/>
      <c r="C506" s="7"/>
      <c r="D506" s="7"/>
    </row>
    <row r="507" spans="1:4" ht="18" hidden="1" x14ac:dyDescent="0.3">
      <c r="A507" s="9" t="s">
        <v>297</v>
      </c>
      <c r="B507" s="7"/>
      <c r="C507" s="7"/>
      <c r="D507" s="7"/>
    </row>
    <row r="508" spans="1:4" ht="18" hidden="1" x14ac:dyDescent="0.3">
      <c r="A508" s="12" t="s">
        <v>311</v>
      </c>
      <c r="B508" s="7"/>
      <c r="C508" s="7"/>
      <c r="D508" s="7"/>
    </row>
    <row r="509" spans="1:4" ht="18" hidden="1" x14ac:dyDescent="0.3">
      <c r="A509" s="9" t="s">
        <v>314</v>
      </c>
      <c r="B509" s="7"/>
      <c r="C509" s="7"/>
      <c r="D509" s="7"/>
    </row>
    <row r="510" spans="1:4" ht="18" hidden="1" x14ac:dyDescent="0.3">
      <c r="A510" s="21" t="s">
        <v>86</v>
      </c>
      <c r="B510" s="7"/>
      <c r="C510" s="7"/>
      <c r="D510" s="7"/>
    </row>
    <row r="511" spans="1:4" ht="18" hidden="1" x14ac:dyDescent="0.3">
      <c r="A511" s="21" t="s">
        <v>87</v>
      </c>
      <c r="B511" s="7"/>
      <c r="C511" s="7"/>
      <c r="D511" s="7"/>
    </row>
    <row r="512" spans="1:4" ht="18" hidden="1" x14ac:dyDescent="0.3">
      <c r="A512" s="11" t="s">
        <v>88</v>
      </c>
      <c r="B512" s="7"/>
      <c r="C512" s="7"/>
      <c r="D512" s="7"/>
    </row>
    <row r="513" spans="1:4" ht="18" hidden="1" x14ac:dyDescent="0.3">
      <c r="A513" s="12" t="s">
        <v>175</v>
      </c>
      <c r="B513" s="7"/>
      <c r="C513" s="7"/>
      <c r="D513" s="7"/>
    </row>
    <row r="514" spans="1:4" ht="18" hidden="1" x14ac:dyDescent="0.3">
      <c r="A514" s="12" t="s">
        <v>176</v>
      </c>
      <c r="B514" s="7"/>
      <c r="C514" s="7"/>
      <c r="D514" s="7"/>
    </row>
    <row r="515" spans="1:4" ht="18" x14ac:dyDescent="0.3">
      <c r="A515" s="268" t="s">
        <v>177</v>
      </c>
      <c r="B515" s="269">
        <f>940+100+460+150+300+200</f>
        <v>2150</v>
      </c>
      <c r="C515" s="269">
        <v>7700</v>
      </c>
      <c r="D515" s="269">
        <f>B515*C515</f>
        <v>16555000</v>
      </c>
    </row>
    <row r="516" spans="1:4" ht="18" hidden="1" x14ac:dyDescent="0.3">
      <c r="A516" s="9" t="s">
        <v>178</v>
      </c>
      <c r="B516" s="7"/>
      <c r="C516" s="7"/>
      <c r="D516" s="7"/>
    </row>
    <row r="517" spans="1:4" ht="18" hidden="1" x14ac:dyDescent="0.3">
      <c r="A517" s="12" t="s">
        <v>179</v>
      </c>
      <c r="B517" s="7"/>
      <c r="C517" s="7"/>
      <c r="D517" s="7"/>
    </row>
    <row r="518" spans="1:4" ht="18" hidden="1" x14ac:dyDescent="0.3">
      <c r="A518" s="12" t="s">
        <v>180</v>
      </c>
      <c r="B518" s="7"/>
      <c r="C518" s="7"/>
      <c r="D518" s="7"/>
    </row>
    <row r="519" spans="1:4" ht="18" hidden="1" x14ac:dyDescent="0.3">
      <c r="A519" s="12" t="s">
        <v>181</v>
      </c>
      <c r="B519" s="7"/>
      <c r="C519" s="7"/>
      <c r="D519" s="7"/>
    </row>
    <row r="520" spans="1:4" ht="18" hidden="1" x14ac:dyDescent="0.3">
      <c r="A520" s="9" t="s">
        <v>182</v>
      </c>
      <c r="B520" s="7"/>
      <c r="C520" s="7"/>
      <c r="D520" s="7"/>
    </row>
    <row r="521" spans="1:4" ht="18" hidden="1" x14ac:dyDescent="0.3">
      <c r="A521" s="9" t="s">
        <v>206</v>
      </c>
      <c r="B521" s="7"/>
      <c r="C521" s="7"/>
      <c r="D521" s="7"/>
    </row>
    <row r="522" spans="1:4" ht="18" hidden="1" x14ac:dyDescent="0.3">
      <c r="A522" s="9" t="s">
        <v>207</v>
      </c>
      <c r="B522" s="7"/>
      <c r="C522" s="7"/>
      <c r="D522" s="7"/>
    </row>
    <row r="523" spans="1:4" ht="18" x14ac:dyDescent="0.3">
      <c r="A523" s="9" t="s">
        <v>208</v>
      </c>
      <c r="B523" s="7">
        <f>53/0.5</f>
        <v>106</v>
      </c>
      <c r="C523" s="7">
        <v>5000</v>
      </c>
      <c r="D523" s="7">
        <f>B523*C523</f>
        <v>530000</v>
      </c>
    </row>
    <row r="524" spans="1:4" ht="18" hidden="1" x14ac:dyDescent="0.3">
      <c r="A524" s="9" t="s">
        <v>209</v>
      </c>
      <c r="B524" s="7"/>
      <c r="C524" s="7"/>
      <c r="D524" s="7"/>
    </row>
    <row r="525" spans="1:4" ht="18" hidden="1" x14ac:dyDescent="0.3">
      <c r="A525" s="9" t="s">
        <v>101</v>
      </c>
      <c r="B525" s="7"/>
      <c r="C525" s="7"/>
      <c r="D525" s="7"/>
    </row>
    <row r="526" spans="1:4" ht="18" hidden="1" x14ac:dyDescent="0.3">
      <c r="A526" s="9" t="s">
        <v>102</v>
      </c>
      <c r="B526" s="7"/>
      <c r="C526" s="7"/>
      <c r="D526" s="7"/>
    </row>
    <row r="527" spans="1:4" ht="18" x14ac:dyDescent="0.3">
      <c r="A527" s="9" t="s">
        <v>84</v>
      </c>
      <c r="B527" s="7">
        <f>36+15</f>
        <v>51</v>
      </c>
      <c r="C527" s="7">
        <v>5000</v>
      </c>
      <c r="D527" s="7">
        <f>B527*C527</f>
        <v>255000</v>
      </c>
    </row>
    <row r="528" spans="1:4" ht="18" hidden="1" x14ac:dyDescent="0.3">
      <c r="A528" s="21" t="s">
        <v>85</v>
      </c>
      <c r="B528" s="7"/>
      <c r="C528" s="7"/>
      <c r="D528" s="7"/>
    </row>
    <row r="529" spans="1:4" ht="18" x14ac:dyDescent="0.3">
      <c r="A529" s="5" t="s">
        <v>5</v>
      </c>
      <c r="B529" s="7">
        <f>105+84+12</f>
        <v>201</v>
      </c>
      <c r="C529" s="7">
        <v>7500</v>
      </c>
      <c r="D529" s="7">
        <f>B529*C529</f>
        <v>1507500</v>
      </c>
    </row>
    <row r="530" spans="1:4" ht="18" hidden="1" x14ac:dyDescent="0.3">
      <c r="A530" s="9" t="s">
        <v>6</v>
      </c>
      <c r="B530" s="7"/>
      <c r="C530" s="7"/>
      <c r="D530" s="7"/>
    </row>
    <row r="531" spans="1:4" ht="18" hidden="1" x14ac:dyDescent="0.3">
      <c r="A531" s="5" t="s">
        <v>9</v>
      </c>
      <c r="B531" s="7"/>
      <c r="C531" s="7"/>
      <c r="D531" s="7"/>
    </row>
    <row r="532" spans="1:4" ht="18" x14ac:dyDescent="0.3">
      <c r="A532" s="9" t="s">
        <v>161</v>
      </c>
      <c r="B532" s="7">
        <f>172+76+88</f>
        <v>336</v>
      </c>
      <c r="C532" s="46">
        <v>7000</v>
      </c>
      <c r="D532" s="7">
        <f>B532*C532</f>
        <v>2352000</v>
      </c>
    </row>
    <row r="533" spans="1:4" ht="18" hidden="1" x14ac:dyDescent="0.3">
      <c r="A533" s="12" t="s">
        <v>162</v>
      </c>
      <c r="B533" s="7"/>
      <c r="C533" s="7"/>
      <c r="D533" s="7"/>
    </row>
    <row r="534" spans="1:4" ht="18" hidden="1" x14ac:dyDescent="0.3">
      <c r="A534" s="9" t="s">
        <v>163</v>
      </c>
      <c r="B534" s="7"/>
      <c r="C534" s="7"/>
      <c r="D534" s="7"/>
    </row>
    <row r="535" spans="1:4" ht="18" hidden="1" x14ac:dyDescent="0.3">
      <c r="A535" s="9" t="s">
        <v>164</v>
      </c>
      <c r="B535" s="7"/>
      <c r="C535" s="7"/>
      <c r="D535" s="7"/>
    </row>
    <row r="536" spans="1:4" ht="18" hidden="1" x14ac:dyDescent="0.3">
      <c r="A536" s="9" t="s">
        <v>165</v>
      </c>
      <c r="B536" s="7"/>
      <c r="C536" s="7"/>
      <c r="D536" s="7"/>
    </row>
    <row r="537" spans="1:4" ht="18" hidden="1" x14ac:dyDescent="0.3">
      <c r="A537" s="19" t="s">
        <v>166</v>
      </c>
      <c r="B537" s="7"/>
      <c r="C537" s="7"/>
      <c r="D537" s="7"/>
    </row>
    <row r="538" spans="1:4" ht="18" hidden="1" x14ac:dyDescent="0.3">
      <c r="A538" s="12" t="s">
        <v>226</v>
      </c>
      <c r="B538" s="7"/>
      <c r="C538" s="7"/>
      <c r="D538" s="7"/>
    </row>
    <row r="539" spans="1:4" ht="18" hidden="1" x14ac:dyDescent="0.3">
      <c r="A539" s="12" t="s">
        <v>14</v>
      </c>
      <c r="B539" s="7"/>
      <c r="C539" s="7"/>
      <c r="D539" s="7"/>
    </row>
    <row r="540" spans="1:4" ht="18" hidden="1" x14ac:dyDescent="0.3">
      <c r="A540" s="11" t="s">
        <v>90</v>
      </c>
      <c r="B540" s="7"/>
      <c r="C540" s="7"/>
      <c r="D540" s="7"/>
    </row>
    <row r="541" spans="1:4" ht="18" hidden="1" x14ac:dyDescent="0.3">
      <c r="A541" s="11" t="s">
        <v>93</v>
      </c>
      <c r="B541" s="7"/>
      <c r="C541" s="7"/>
      <c r="D541" s="7"/>
    </row>
    <row r="542" spans="1:4" ht="18" hidden="1" x14ac:dyDescent="0.3">
      <c r="A542" s="11" t="s">
        <v>94</v>
      </c>
      <c r="B542" s="7"/>
      <c r="C542" s="7"/>
      <c r="D542" s="7"/>
    </row>
    <row r="543" spans="1:4" ht="18" hidden="1" x14ac:dyDescent="0.3">
      <c r="A543" s="11" t="s">
        <v>98</v>
      </c>
      <c r="B543" s="7"/>
      <c r="C543" s="7"/>
      <c r="D543" s="7"/>
    </row>
    <row r="544" spans="1:4" ht="18" hidden="1" x14ac:dyDescent="0.3">
      <c r="A544" s="9" t="s">
        <v>109</v>
      </c>
      <c r="B544" s="7"/>
      <c r="C544" s="7"/>
      <c r="D544" s="7"/>
    </row>
    <row r="545" spans="1:4" ht="18" hidden="1" x14ac:dyDescent="0.3">
      <c r="A545" s="9" t="s">
        <v>110</v>
      </c>
      <c r="B545" s="7"/>
      <c r="C545" s="7"/>
      <c r="D545" s="7"/>
    </row>
    <row r="546" spans="1:4" ht="18" hidden="1" x14ac:dyDescent="0.3">
      <c r="A546" s="9" t="s">
        <v>111</v>
      </c>
      <c r="B546" s="7"/>
      <c r="C546" s="7"/>
      <c r="D546" s="7"/>
    </row>
    <row r="547" spans="1:4" ht="18" hidden="1" x14ac:dyDescent="0.3">
      <c r="A547" s="9" t="s">
        <v>112</v>
      </c>
      <c r="B547" s="7"/>
      <c r="C547" s="7"/>
      <c r="D547" s="7"/>
    </row>
    <row r="548" spans="1:4" ht="18" hidden="1" x14ac:dyDescent="0.3">
      <c r="A548" s="12" t="s">
        <v>131</v>
      </c>
      <c r="B548" s="7"/>
      <c r="C548" s="7"/>
      <c r="D548" s="7"/>
    </row>
    <row r="549" spans="1:4" ht="18" hidden="1" x14ac:dyDescent="0.3">
      <c r="A549" s="12" t="s">
        <v>132</v>
      </c>
      <c r="B549" s="7"/>
      <c r="C549" s="7"/>
      <c r="D549" s="7"/>
    </row>
    <row r="550" spans="1:4" ht="18" hidden="1" x14ac:dyDescent="0.3">
      <c r="A550" s="9" t="s">
        <v>133</v>
      </c>
      <c r="B550" s="7"/>
      <c r="C550" s="7"/>
      <c r="D550" s="7"/>
    </row>
    <row r="551" spans="1:4" ht="18" hidden="1" x14ac:dyDescent="0.3">
      <c r="A551" s="9" t="s">
        <v>134</v>
      </c>
      <c r="B551" s="7"/>
      <c r="C551" s="7"/>
      <c r="D551" s="7"/>
    </row>
    <row r="552" spans="1:4" ht="18" hidden="1" x14ac:dyDescent="0.3">
      <c r="A552" s="9" t="s">
        <v>202</v>
      </c>
      <c r="B552" s="7"/>
      <c r="C552" s="7"/>
      <c r="D552" s="7"/>
    </row>
    <row r="553" spans="1:4" ht="18" hidden="1" x14ac:dyDescent="0.3">
      <c r="A553" s="11" t="s">
        <v>203</v>
      </c>
      <c r="B553" s="7"/>
      <c r="C553" s="7"/>
      <c r="D553" s="7"/>
    </row>
    <row r="554" spans="1:4" ht="18" hidden="1" x14ac:dyDescent="0.3">
      <c r="A554" s="9" t="s">
        <v>204</v>
      </c>
      <c r="B554" s="7"/>
      <c r="C554" s="7"/>
      <c r="D554" s="7"/>
    </row>
    <row r="555" spans="1:4" ht="18" hidden="1" x14ac:dyDescent="0.3">
      <c r="A555" s="11" t="s">
        <v>205</v>
      </c>
      <c r="B555" s="7"/>
      <c r="C555" s="7"/>
      <c r="D555" s="7"/>
    </row>
    <row r="556" spans="1:4" ht="18" hidden="1" x14ac:dyDescent="0.3">
      <c r="A556" s="9" t="s">
        <v>240</v>
      </c>
      <c r="B556" s="7"/>
      <c r="C556" s="7"/>
      <c r="D556" s="7"/>
    </row>
    <row r="557" spans="1:4" ht="18" hidden="1" x14ac:dyDescent="0.3">
      <c r="A557" s="9" t="s">
        <v>259</v>
      </c>
      <c r="B557" s="7"/>
      <c r="C557" s="7"/>
      <c r="D557" s="7"/>
    </row>
    <row r="558" spans="1:4" ht="18" hidden="1" x14ac:dyDescent="0.3">
      <c r="A558" s="9" t="s">
        <v>264</v>
      </c>
      <c r="B558" s="7"/>
      <c r="C558" s="7"/>
      <c r="D558" s="7"/>
    </row>
    <row r="559" spans="1:4" ht="18" hidden="1" x14ac:dyDescent="0.3">
      <c r="A559" s="9" t="s">
        <v>289</v>
      </c>
      <c r="B559" s="7"/>
      <c r="C559" s="7"/>
      <c r="D559" s="7"/>
    </row>
    <row r="560" spans="1:4" ht="18" hidden="1" x14ac:dyDescent="0.3">
      <c r="A560" s="16" t="s">
        <v>290</v>
      </c>
      <c r="B560" s="7"/>
      <c r="C560" s="7"/>
      <c r="D560" s="7"/>
    </row>
    <row r="561" spans="1:4" ht="18" hidden="1" x14ac:dyDescent="0.3">
      <c r="A561" s="12" t="s">
        <v>291</v>
      </c>
      <c r="B561" s="7"/>
      <c r="C561" s="7"/>
      <c r="D561" s="7"/>
    </row>
    <row r="562" spans="1:4" ht="18" hidden="1" x14ac:dyDescent="0.3">
      <c r="A562" s="11" t="s">
        <v>10</v>
      </c>
      <c r="B562" s="7"/>
      <c r="C562" s="7"/>
      <c r="D562" s="7"/>
    </row>
    <row r="563" spans="1:4" ht="18" hidden="1" x14ac:dyDescent="0.3">
      <c r="A563" s="9" t="s">
        <v>30</v>
      </c>
      <c r="B563" s="7"/>
      <c r="C563" s="7"/>
      <c r="D563" s="7"/>
    </row>
    <row r="564" spans="1:4" ht="18" hidden="1" x14ac:dyDescent="0.3">
      <c r="A564" s="9" t="s">
        <v>31</v>
      </c>
      <c r="B564" s="7"/>
      <c r="C564" s="7"/>
      <c r="D564" s="7"/>
    </row>
    <row r="565" spans="1:4" ht="18" hidden="1" x14ac:dyDescent="0.3">
      <c r="A565" s="11" t="s">
        <v>32</v>
      </c>
      <c r="B565" s="15"/>
      <c r="C565" s="15"/>
      <c r="D565" s="15"/>
    </row>
    <row r="566" spans="1:4" ht="18" hidden="1" x14ac:dyDescent="0.3">
      <c r="A566" s="11" t="s">
        <v>33</v>
      </c>
      <c r="B566" s="15"/>
      <c r="C566" s="15"/>
      <c r="D566" s="15"/>
    </row>
    <row r="567" spans="1:4" ht="18" hidden="1" x14ac:dyDescent="0.3">
      <c r="A567" s="16" t="s">
        <v>247</v>
      </c>
      <c r="B567" s="7"/>
      <c r="C567" s="7"/>
      <c r="D567" s="7"/>
    </row>
    <row r="568" spans="1:4" ht="18" hidden="1" x14ac:dyDescent="0.3">
      <c r="A568" s="21" t="s">
        <v>248</v>
      </c>
      <c r="B568" s="7"/>
      <c r="C568" s="7"/>
      <c r="D568" s="7"/>
    </row>
    <row r="569" spans="1:4" ht="18" hidden="1" x14ac:dyDescent="0.3">
      <c r="A569" s="21" t="s">
        <v>249</v>
      </c>
      <c r="B569" s="7"/>
      <c r="C569" s="7"/>
      <c r="D569" s="7"/>
    </row>
    <row r="570" spans="1:4" ht="18" hidden="1" x14ac:dyDescent="0.3">
      <c r="A570" s="11" t="s">
        <v>260</v>
      </c>
      <c r="B570" s="7"/>
      <c r="C570" s="7"/>
      <c r="D570" s="7"/>
    </row>
    <row r="571" spans="1:4" ht="18" hidden="1" x14ac:dyDescent="0.3">
      <c r="A571" s="11" t="s">
        <v>261</v>
      </c>
      <c r="B571" s="7"/>
      <c r="C571" s="7"/>
      <c r="D571" s="7"/>
    </row>
    <row r="572" spans="1:4" ht="18" hidden="1" x14ac:dyDescent="0.3">
      <c r="A572" s="9" t="s">
        <v>262</v>
      </c>
      <c r="B572" s="7"/>
      <c r="C572" s="7"/>
      <c r="D572" s="7"/>
    </row>
    <row r="573" spans="1:4" ht="18" hidden="1" x14ac:dyDescent="0.3">
      <c r="A573" s="9" t="s">
        <v>263</v>
      </c>
      <c r="B573" s="7"/>
      <c r="C573" s="7"/>
      <c r="D573" s="7"/>
    </row>
    <row r="574" spans="1:4" ht="18" hidden="1" x14ac:dyDescent="0.3">
      <c r="A574" s="9" t="s">
        <v>266</v>
      </c>
      <c r="B574" s="7"/>
      <c r="C574" s="7"/>
      <c r="D574" s="7"/>
    </row>
    <row r="575" spans="1:4" ht="18" hidden="1" x14ac:dyDescent="0.3">
      <c r="A575" s="16" t="s">
        <v>275</v>
      </c>
      <c r="B575" s="7"/>
      <c r="C575" s="7"/>
      <c r="D575" s="7"/>
    </row>
    <row r="576" spans="1:4" ht="18" hidden="1" x14ac:dyDescent="0.3">
      <c r="A576" s="12" t="s">
        <v>172</v>
      </c>
      <c r="B576" s="7"/>
      <c r="C576" s="7"/>
      <c r="D576" s="7"/>
    </row>
    <row r="577" spans="1:4" ht="18" hidden="1" x14ac:dyDescent="0.3">
      <c r="A577" s="9" t="s">
        <v>173</v>
      </c>
      <c r="B577" s="7"/>
      <c r="C577" s="7"/>
      <c r="D577" s="7"/>
    </row>
    <row r="578" spans="1:4" ht="18" hidden="1" x14ac:dyDescent="0.3">
      <c r="A578" s="9" t="s">
        <v>174</v>
      </c>
      <c r="B578" s="7"/>
      <c r="C578" s="7"/>
      <c r="D578" s="7"/>
    </row>
    <row r="579" spans="1:4" ht="18" hidden="1" x14ac:dyDescent="0.3">
      <c r="A579" s="12" t="s">
        <v>296</v>
      </c>
      <c r="B579" s="7"/>
      <c r="C579" s="7"/>
      <c r="D579" s="7"/>
    </row>
    <row r="580" spans="1:4" ht="18" hidden="1" x14ac:dyDescent="0.3">
      <c r="A580" s="9" t="s">
        <v>298</v>
      </c>
      <c r="B580" s="7"/>
      <c r="C580" s="7"/>
      <c r="D580" s="7"/>
    </row>
    <row r="581" spans="1:4" ht="18" hidden="1" x14ac:dyDescent="0.3">
      <c r="A581" s="9" t="s">
        <v>299</v>
      </c>
      <c r="B581" s="7"/>
      <c r="C581" s="7"/>
      <c r="D581" s="7"/>
    </row>
    <row r="582" spans="1:4" ht="18" hidden="1" x14ac:dyDescent="0.3">
      <c r="A582" s="21" t="s">
        <v>302</v>
      </c>
      <c r="B582" s="7"/>
      <c r="C582" s="7"/>
      <c r="D582" s="7"/>
    </row>
    <row r="583" spans="1:4" ht="18" hidden="1" x14ac:dyDescent="0.3">
      <c r="A583" s="9" t="s">
        <v>304</v>
      </c>
      <c r="B583" s="7"/>
      <c r="C583" s="7"/>
      <c r="D583" s="7"/>
    </row>
    <row r="584" spans="1:4" ht="18" hidden="1" x14ac:dyDescent="0.3">
      <c r="A584" s="9" t="s">
        <v>305</v>
      </c>
      <c r="B584" s="7"/>
      <c r="C584" s="7"/>
      <c r="D584" s="7"/>
    </row>
    <row r="585" spans="1:4" ht="18" hidden="1" x14ac:dyDescent="0.3">
      <c r="A585" s="9" t="s">
        <v>306</v>
      </c>
      <c r="B585" s="7"/>
      <c r="C585" s="7"/>
      <c r="D585" s="7"/>
    </row>
    <row r="586" spans="1:4" ht="18" hidden="1" x14ac:dyDescent="0.3">
      <c r="A586" s="9" t="s">
        <v>307</v>
      </c>
      <c r="B586" s="7"/>
      <c r="C586" s="7"/>
      <c r="D586" s="7"/>
    </row>
    <row r="587" spans="1:4" ht="18" hidden="1" x14ac:dyDescent="0.3">
      <c r="A587" s="21" t="s">
        <v>308</v>
      </c>
      <c r="B587" s="7"/>
      <c r="C587" s="7"/>
      <c r="D587" s="7"/>
    </row>
    <row r="588" spans="1:4" ht="18" hidden="1" x14ac:dyDescent="0.3">
      <c r="A588" s="9" t="s">
        <v>309</v>
      </c>
      <c r="B588" s="7"/>
      <c r="C588" s="7"/>
      <c r="D588" s="7"/>
    </row>
    <row r="589" spans="1:4" ht="18" hidden="1" x14ac:dyDescent="0.3">
      <c r="A589" s="9" t="s">
        <v>313</v>
      </c>
      <c r="B589" s="7"/>
      <c r="C589" s="7"/>
      <c r="D589" s="7"/>
    </row>
    <row r="590" spans="1:4" ht="18" hidden="1" x14ac:dyDescent="0.3">
      <c r="A590" s="21" t="s">
        <v>315</v>
      </c>
      <c r="B590" s="7"/>
      <c r="C590" s="7"/>
      <c r="D590" s="7"/>
    </row>
    <row r="591" spans="1:4" ht="18" hidden="1" x14ac:dyDescent="0.3">
      <c r="A591" s="21" t="s">
        <v>316</v>
      </c>
      <c r="B591" s="7"/>
      <c r="C591" s="7"/>
      <c r="D591" s="7"/>
    </row>
    <row r="592" spans="1:4" ht="18" hidden="1" x14ac:dyDescent="0.3">
      <c r="A592" s="9" t="s">
        <v>317</v>
      </c>
      <c r="B592" s="7"/>
      <c r="C592" s="7"/>
      <c r="D592" s="7"/>
    </row>
    <row r="593" spans="1:4" ht="18" hidden="1" x14ac:dyDescent="0.3">
      <c r="A593" s="9" t="s">
        <v>318</v>
      </c>
      <c r="B593" s="7"/>
      <c r="C593" s="7"/>
      <c r="D593" s="7"/>
    </row>
    <row r="594" spans="1:4" ht="18" hidden="1" x14ac:dyDescent="0.3">
      <c r="A594" s="21" t="s">
        <v>319</v>
      </c>
      <c r="B594" s="7"/>
      <c r="C594" s="7"/>
      <c r="D594" s="7"/>
    </row>
    <row r="595" spans="1:4" ht="18" hidden="1" x14ac:dyDescent="0.3">
      <c r="A595" s="9" t="s">
        <v>320</v>
      </c>
      <c r="B595" s="7"/>
      <c r="C595" s="7"/>
      <c r="D595" s="7"/>
    </row>
    <row r="596" spans="1:4" ht="18" hidden="1" x14ac:dyDescent="0.3">
      <c r="A596" s="9" t="s">
        <v>321</v>
      </c>
      <c r="B596" s="7"/>
      <c r="C596" s="7"/>
      <c r="D596" s="7"/>
    </row>
    <row r="597" spans="1:4" ht="18" hidden="1" x14ac:dyDescent="0.3">
      <c r="A597" s="9" t="s">
        <v>322</v>
      </c>
      <c r="B597" s="7"/>
      <c r="C597" s="7"/>
      <c r="D597" s="7"/>
    </row>
    <row r="598" spans="1:4" ht="18" hidden="1" x14ac:dyDescent="0.3">
      <c r="A598" s="9" t="s">
        <v>323</v>
      </c>
      <c r="B598" s="7"/>
      <c r="C598" s="7"/>
      <c r="D598" s="7"/>
    </row>
    <row r="599" spans="1:4" ht="18" hidden="1" x14ac:dyDescent="0.3">
      <c r="A599" s="9" t="s">
        <v>324</v>
      </c>
      <c r="B599" s="7"/>
      <c r="C599" s="7"/>
      <c r="D599" s="7"/>
    </row>
    <row r="600" spans="1:4" ht="18" hidden="1" x14ac:dyDescent="0.3">
      <c r="A600" s="9" t="s">
        <v>325</v>
      </c>
      <c r="B600" s="7"/>
      <c r="C600" s="7"/>
      <c r="D600" s="7"/>
    </row>
    <row r="601" spans="1:4" ht="18" hidden="1" x14ac:dyDescent="0.3">
      <c r="A601" s="9" t="s">
        <v>326</v>
      </c>
      <c r="B601" s="7"/>
      <c r="C601" s="7"/>
      <c r="D601" s="7"/>
    </row>
    <row r="602" spans="1:4" ht="18" hidden="1" x14ac:dyDescent="0.3">
      <c r="A602" s="9" t="s">
        <v>327</v>
      </c>
      <c r="B602" s="7"/>
      <c r="C602" s="7"/>
      <c r="D602" s="7"/>
    </row>
    <row r="603" spans="1:4" ht="18" hidden="1" x14ac:dyDescent="0.3">
      <c r="A603" s="9" t="s">
        <v>278</v>
      </c>
      <c r="B603" s="7"/>
      <c r="C603" s="7"/>
      <c r="D603" s="7"/>
    </row>
    <row r="604" spans="1:4" ht="18" hidden="1" x14ac:dyDescent="0.3">
      <c r="A604" s="16" t="s">
        <v>279</v>
      </c>
      <c r="B604" s="7"/>
      <c r="C604" s="7"/>
      <c r="D604" s="7"/>
    </row>
    <row r="605" spans="1:4" ht="18" hidden="1" x14ac:dyDescent="0.3">
      <c r="A605" s="9" t="s">
        <v>280</v>
      </c>
      <c r="B605" s="7"/>
      <c r="C605" s="7"/>
      <c r="D605" s="7"/>
    </row>
    <row r="606" spans="1:4" ht="18" hidden="1" x14ac:dyDescent="0.3">
      <c r="A606" s="9" t="s">
        <v>22</v>
      </c>
      <c r="B606" s="7"/>
      <c r="C606" s="7"/>
      <c r="D606" s="7"/>
    </row>
    <row r="607" spans="1:4" ht="18" hidden="1" x14ac:dyDescent="0.3">
      <c r="A607" s="9" t="s">
        <v>23</v>
      </c>
      <c r="B607" s="7"/>
      <c r="C607" s="7"/>
      <c r="D607" s="7"/>
    </row>
    <row r="608" spans="1:4" ht="18" hidden="1" x14ac:dyDescent="0.3">
      <c r="A608" s="9" t="s">
        <v>24</v>
      </c>
      <c r="B608" s="7"/>
      <c r="C608" s="7"/>
      <c r="D608" s="7">
        <v>20</v>
      </c>
    </row>
    <row r="609" spans="1:4" ht="18" hidden="1" x14ac:dyDescent="0.3">
      <c r="A609" s="9" t="s">
        <v>25</v>
      </c>
      <c r="B609" s="7"/>
      <c r="C609" s="7"/>
      <c r="D609" s="7"/>
    </row>
    <row r="610" spans="1:4" ht="18" hidden="1" x14ac:dyDescent="0.3">
      <c r="A610" s="9" t="s">
        <v>26</v>
      </c>
      <c r="B610" s="7"/>
      <c r="C610" s="7"/>
      <c r="D610" s="7"/>
    </row>
    <row r="611" spans="1:4" ht="18" hidden="1" x14ac:dyDescent="0.3">
      <c r="A611" s="9" t="s">
        <v>39</v>
      </c>
      <c r="B611" s="7"/>
      <c r="C611" s="7"/>
      <c r="D611" s="7"/>
    </row>
    <row r="612" spans="1:4" ht="18" hidden="1" x14ac:dyDescent="0.3">
      <c r="A612" s="9" t="s">
        <v>40</v>
      </c>
      <c r="B612" s="7"/>
      <c r="C612" s="7"/>
      <c r="D612" s="7"/>
    </row>
    <row r="613" spans="1:4" ht="18" hidden="1" x14ac:dyDescent="0.3">
      <c r="A613" s="13" t="s">
        <v>41</v>
      </c>
      <c r="B613" s="7"/>
      <c r="C613" s="7"/>
      <c r="D613" s="7"/>
    </row>
    <row r="614" spans="1:4" ht="18" hidden="1" x14ac:dyDescent="0.3">
      <c r="A614" s="9" t="s">
        <v>44</v>
      </c>
      <c r="B614" s="7"/>
      <c r="C614" s="7"/>
      <c r="D614" s="7"/>
    </row>
    <row r="615" spans="1:4" ht="18" hidden="1" x14ac:dyDescent="0.3">
      <c r="A615" s="9" t="s">
        <v>45</v>
      </c>
      <c r="B615" s="7"/>
      <c r="C615" s="7"/>
      <c r="D615" s="7"/>
    </row>
    <row r="616" spans="1:4" ht="18" x14ac:dyDescent="0.3">
      <c r="A616" s="27" t="s">
        <v>125</v>
      </c>
      <c r="B616" s="7">
        <f>11/0.5</f>
        <v>22</v>
      </c>
      <c r="C616" s="7">
        <v>4000</v>
      </c>
      <c r="D616" s="7">
        <f>B616*C616</f>
        <v>88000</v>
      </c>
    </row>
    <row r="617" spans="1:4" ht="18" hidden="1" x14ac:dyDescent="0.3">
      <c r="A617" s="12" t="s">
        <v>126</v>
      </c>
      <c r="B617" s="15"/>
      <c r="C617" s="15"/>
      <c r="D617" s="7"/>
    </row>
    <row r="618" spans="1:4" ht="18" x14ac:dyDescent="0.3">
      <c r="A618" s="9" t="s">
        <v>127</v>
      </c>
      <c r="B618" s="7">
        <v>13</v>
      </c>
      <c r="C618" s="7">
        <v>9000</v>
      </c>
      <c r="D618" s="7">
        <f>B618*C618</f>
        <v>117000</v>
      </c>
    </row>
    <row r="619" spans="1:4" ht="18" hidden="1" x14ac:dyDescent="0.3">
      <c r="A619" s="9" t="s">
        <v>128</v>
      </c>
      <c r="B619" s="7"/>
      <c r="C619" s="7"/>
      <c r="D619" s="7"/>
    </row>
    <row r="620" spans="1:4" ht="18" x14ac:dyDescent="0.3">
      <c r="A620" s="9" t="s">
        <v>281</v>
      </c>
      <c r="B620" s="7">
        <v>20</v>
      </c>
      <c r="C620" s="7">
        <v>9500</v>
      </c>
      <c r="D620" s="7">
        <f>B620*C620</f>
        <v>190000</v>
      </c>
    </row>
    <row r="621" spans="1:4" ht="18" hidden="1" x14ac:dyDescent="0.3">
      <c r="A621" s="16" t="s">
        <v>282</v>
      </c>
      <c r="B621" s="7"/>
      <c r="C621" s="7"/>
      <c r="D621" s="7"/>
    </row>
    <row r="622" spans="1:4" ht="18" hidden="1" x14ac:dyDescent="0.3">
      <c r="A622" s="9" t="s">
        <v>16</v>
      </c>
      <c r="B622" s="7"/>
      <c r="C622" s="7"/>
      <c r="D622" s="7"/>
    </row>
    <row r="623" spans="1:4" ht="18" hidden="1" x14ac:dyDescent="0.3">
      <c r="A623" s="13" t="s">
        <v>17</v>
      </c>
      <c r="B623" s="7"/>
      <c r="C623" s="7"/>
      <c r="D623" s="7"/>
    </row>
    <row r="624" spans="1:4" ht="18" hidden="1" x14ac:dyDescent="0.3">
      <c r="A624" s="11" t="s">
        <v>18</v>
      </c>
      <c r="B624" s="7"/>
      <c r="C624" s="7"/>
      <c r="D624" s="7"/>
    </row>
    <row r="625" spans="1:4" ht="18" hidden="1" x14ac:dyDescent="0.3">
      <c r="A625" s="9" t="s">
        <v>152</v>
      </c>
      <c r="B625" s="7"/>
      <c r="C625" s="7"/>
      <c r="D625" s="7"/>
    </row>
    <row r="626" spans="1:4" ht="18" hidden="1" x14ac:dyDescent="0.3">
      <c r="A626" s="9" t="s">
        <v>153</v>
      </c>
      <c r="B626" s="7"/>
      <c r="C626" s="7"/>
      <c r="D626" s="7"/>
    </row>
    <row r="627" spans="1:4" ht="18" hidden="1" x14ac:dyDescent="0.3">
      <c r="A627" s="9" t="s">
        <v>154</v>
      </c>
      <c r="B627" s="7"/>
      <c r="C627" s="7"/>
      <c r="D627" s="7"/>
    </row>
    <row r="628" spans="1:4" ht="18" hidden="1" x14ac:dyDescent="0.3">
      <c r="A628" s="9" t="s">
        <v>155</v>
      </c>
      <c r="B628" s="7"/>
      <c r="C628" s="7"/>
      <c r="D628" s="7"/>
    </row>
    <row r="629" spans="1:4" ht="18" hidden="1" x14ac:dyDescent="0.3">
      <c r="A629" s="10" t="s">
        <v>7</v>
      </c>
      <c r="B629" s="7"/>
      <c r="C629" s="7"/>
      <c r="D629" s="7"/>
    </row>
    <row r="630" spans="1:4" ht="18" hidden="1" x14ac:dyDescent="0.3">
      <c r="A630" s="5" t="s">
        <v>8</v>
      </c>
      <c r="B630" s="7"/>
      <c r="C630" s="7"/>
      <c r="D630" s="7"/>
    </row>
    <row r="631" spans="1:4" ht="18" hidden="1" x14ac:dyDescent="0.3">
      <c r="A631" s="18" t="s">
        <v>57</v>
      </c>
      <c r="B631" s="7"/>
      <c r="C631" s="7"/>
      <c r="D631" s="7"/>
    </row>
    <row r="632" spans="1:4" ht="18" hidden="1" x14ac:dyDescent="0.3">
      <c r="A632" s="12" t="s">
        <v>61</v>
      </c>
      <c r="B632" s="7"/>
      <c r="C632" s="7"/>
      <c r="D632" s="7"/>
    </row>
    <row r="633" spans="1:4" ht="18" hidden="1" x14ac:dyDescent="0.3">
      <c r="A633" s="11" t="s">
        <v>97</v>
      </c>
      <c r="B633" s="7"/>
      <c r="C633" s="7"/>
      <c r="D633" s="7"/>
    </row>
    <row r="634" spans="1:4" ht="18" hidden="1" x14ac:dyDescent="0.3">
      <c r="A634" s="24" t="s">
        <v>104</v>
      </c>
      <c r="B634" s="7"/>
      <c r="C634" s="7"/>
      <c r="D634" s="7"/>
    </row>
    <row r="635" spans="1:4" ht="18" hidden="1" x14ac:dyDescent="0.3">
      <c r="A635" s="9" t="s">
        <v>115</v>
      </c>
      <c r="B635" s="7"/>
      <c r="C635" s="7"/>
      <c r="D635" s="7"/>
    </row>
    <row r="636" spans="1:4" ht="18" hidden="1" x14ac:dyDescent="0.3">
      <c r="A636" s="11" t="s">
        <v>116</v>
      </c>
      <c r="B636" s="7"/>
      <c r="C636" s="7"/>
      <c r="D636" s="7"/>
    </row>
    <row r="637" spans="1:4" ht="18" hidden="1" x14ac:dyDescent="0.3">
      <c r="A637" s="11" t="s">
        <v>117</v>
      </c>
      <c r="B637" s="7"/>
      <c r="C637" s="7"/>
      <c r="D637" s="7"/>
    </row>
    <row r="638" spans="1:4" ht="18" hidden="1" x14ac:dyDescent="0.3">
      <c r="A638" s="9" t="s">
        <v>137</v>
      </c>
      <c r="B638" s="7"/>
      <c r="C638" s="7"/>
      <c r="D638" s="7"/>
    </row>
    <row r="639" spans="1:4" ht="18" hidden="1" x14ac:dyDescent="0.3">
      <c r="A639" s="11" t="s">
        <v>169</v>
      </c>
      <c r="B639" s="7"/>
      <c r="C639" s="7"/>
      <c r="D639" s="7"/>
    </row>
    <row r="640" spans="1:4" ht="18" hidden="1" x14ac:dyDescent="0.3">
      <c r="A640" s="16" t="s">
        <v>183</v>
      </c>
      <c r="B640" s="7"/>
      <c r="C640" s="7"/>
      <c r="D640" s="7"/>
    </row>
    <row r="641" spans="1:4" ht="18" hidden="1" x14ac:dyDescent="0.3">
      <c r="A641" s="16" t="s">
        <v>184</v>
      </c>
      <c r="B641" s="7"/>
      <c r="C641" s="7"/>
      <c r="D641" s="7"/>
    </row>
    <row r="642" spans="1:4" ht="18" hidden="1" x14ac:dyDescent="0.3">
      <c r="A642" s="16" t="s">
        <v>185</v>
      </c>
      <c r="B642" s="7"/>
      <c r="C642" s="7"/>
      <c r="D642" s="7"/>
    </row>
    <row r="643" spans="1:4" ht="18" hidden="1" x14ac:dyDescent="0.3">
      <c r="A643" s="16" t="s">
        <v>186</v>
      </c>
      <c r="B643" s="7"/>
      <c r="C643" s="7"/>
      <c r="D643" s="7"/>
    </row>
    <row r="644" spans="1:4" ht="18" hidden="1" x14ac:dyDescent="0.3">
      <c r="A644" s="9" t="s">
        <v>188</v>
      </c>
      <c r="B644" s="7"/>
      <c r="C644" s="7"/>
      <c r="D644" s="7"/>
    </row>
    <row r="645" spans="1:4" ht="18" hidden="1" x14ac:dyDescent="0.3">
      <c r="A645" s="32" t="s">
        <v>189</v>
      </c>
      <c r="B645" s="7"/>
      <c r="C645" s="7"/>
      <c r="D645" s="7"/>
    </row>
    <row r="646" spans="1:4" ht="18" hidden="1" x14ac:dyDescent="0.3">
      <c r="A646" s="32" t="s">
        <v>190</v>
      </c>
      <c r="B646" s="7"/>
      <c r="C646" s="7"/>
      <c r="D646" s="7"/>
    </row>
    <row r="647" spans="1:4" ht="18" hidden="1" x14ac:dyDescent="0.3">
      <c r="A647" s="32" t="s">
        <v>191</v>
      </c>
      <c r="B647" s="7"/>
      <c r="C647" s="7"/>
      <c r="D647" s="7"/>
    </row>
    <row r="648" spans="1:4" ht="18" hidden="1" x14ac:dyDescent="0.3">
      <c r="A648" s="32" t="s">
        <v>192</v>
      </c>
      <c r="B648" s="7"/>
      <c r="C648" s="7"/>
      <c r="D648" s="7"/>
    </row>
    <row r="649" spans="1:4" ht="18" hidden="1" x14ac:dyDescent="0.3">
      <c r="A649" s="11" t="s">
        <v>225</v>
      </c>
      <c r="B649" s="7"/>
      <c r="C649" s="7"/>
      <c r="D649" s="7"/>
    </row>
    <row r="650" spans="1:4" ht="18" hidden="1" x14ac:dyDescent="0.3">
      <c r="A650" s="11" t="s">
        <v>227</v>
      </c>
      <c r="B650" s="7"/>
      <c r="C650" s="7"/>
      <c r="D650" s="7"/>
    </row>
    <row r="651" spans="1:4" ht="18" hidden="1" x14ac:dyDescent="0.3">
      <c r="A651" s="11" t="s">
        <v>228</v>
      </c>
      <c r="B651" s="7"/>
      <c r="C651" s="7"/>
      <c r="D651" s="7"/>
    </row>
    <row r="652" spans="1:4" ht="18" hidden="1" x14ac:dyDescent="0.3">
      <c r="A652" s="13" t="s">
        <v>232</v>
      </c>
      <c r="B652" s="7"/>
      <c r="C652" s="7"/>
      <c r="D652" s="7"/>
    </row>
    <row r="653" spans="1:4" ht="18" hidden="1" x14ac:dyDescent="0.3">
      <c r="A653" s="13" t="s">
        <v>233</v>
      </c>
      <c r="B653" s="7"/>
      <c r="C653" s="7"/>
      <c r="D653" s="7"/>
    </row>
    <row r="654" spans="1:4" ht="18" hidden="1" x14ac:dyDescent="0.3">
      <c r="A654" s="32" t="s">
        <v>234</v>
      </c>
      <c r="B654" s="7"/>
      <c r="C654" s="7"/>
      <c r="D654" s="7"/>
    </row>
    <row r="655" spans="1:4" ht="18" hidden="1" x14ac:dyDescent="0.3">
      <c r="A655" s="32" t="s">
        <v>238</v>
      </c>
      <c r="B655" s="7"/>
      <c r="C655" s="7"/>
      <c r="D655" s="7"/>
    </row>
    <row r="656" spans="1:4" ht="18" hidden="1" x14ac:dyDescent="0.3">
      <c r="A656" s="32" t="s">
        <v>269</v>
      </c>
      <c r="B656" s="7"/>
      <c r="C656" s="7"/>
      <c r="D656" s="7"/>
    </row>
    <row r="657" spans="1:4" ht="18" hidden="1" x14ac:dyDescent="0.3">
      <c r="A657" s="32" t="s">
        <v>271</v>
      </c>
      <c r="B657" s="7"/>
      <c r="C657" s="7"/>
      <c r="D657" s="7"/>
    </row>
    <row r="658" spans="1:4" ht="18" hidden="1" x14ac:dyDescent="0.3">
      <c r="A658" s="11" t="s">
        <v>272</v>
      </c>
      <c r="B658" s="7"/>
      <c r="C658" s="7"/>
      <c r="D658" s="7"/>
    </row>
    <row r="659" spans="1:4" ht="18" hidden="1" x14ac:dyDescent="0.3">
      <c r="A659" s="32" t="s">
        <v>273</v>
      </c>
      <c r="B659" s="7"/>
      <c r="C659" s="7"/>
      <c r="D659" s="7"/>
    </row>
    <row r="660" spans="1:4" ht="18" hidden="1" x14ac:dyDescent="0.3">
      <c r="A660" s="24" t="s">
        <v>283</v>
      </c>
      <c r="B660" s="7"/>
      <c r="C660" s="7"/>
      <c r="D660" s="7"/>
    </row>
    <row r="661" spans="1:4" ht="18" hidden="1" x14ac:dyDescent="0.3">
      <c r="A661" s="9" t="s">
        <v>292</v>
      </c>
      <c r="B661" s="7"/>
      <c r="C661" s="7"/>
      <c r="D661" s="7"/>
    </row>
    <row r="662" spans="1:4" ht="18" hidden="1" x14ac:dyDescent="0.3">
      <c r="A662" s="11" t="s">
        <v>293</v>
      </c>
      <c r="B662" s="7"/>
      <c r="C662" s="7"/>
      <c r="D662" s="7"/>
    </row>
    <row r="663" spans="1:4" ht="18" hidden="1" x14ac:dyDescent="0.3">
      <c r="A663" s="11" t="s">
        <v>328</v>
      </c>
      <c r="B663" s="7"/>
      <c r="C663" s="7"/>
      <c r="D663" s="7"/>
    </row>
    <row r="664" spans="1:4" ht="17.399999999999999" x14ac:dyDescent="0.3">
      <c r="A664" s="38"/>
      <c r="B664" s="40">
        <f>SUM(B337:B663)</f>
        <v>7415</v>
      </c>
      <c r="C664" s="40"/>
      <c r="D664" s="40">
        <f t="shared" ref="D664" si="6">SUM(D337:D663)</f>
        <v>53839290</v>
      </c>
    </row>
    <row r="666" spans="1:4" x14ac:dyDescent="0.3">
      <c r="D666" s="44">
        <f>D664+D333</f>
        <v>85239290</v>
      </c>
    </row>
  </sheetData>
  <protectedRanges>
    <protectedRange password="CF71" sqref="B3:C332 B1:D2" name="tho"/>
    <protectedRange password="CF71" sqref="D3:D332" name="tho_2"/>
    <protectedRange password="CF71" sqref="B335:D663" name="tho_1"/>
  </protectedRanges>
  <autoFilter ref="A2:D664" xr:uid="{00000000-0009-0000-0000-00000E000000}">
    <filterColumn colId="1">
      <customFilters>
        <customFilter operator="notEqual" val=" "/>
      </customFilters>
    </filterColumn>
  </autoFilter>
  <mergeCells count="1">
    <mergeCell ref="A335:A33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667"/>
  <sheetViews>
    <sheetView topLeftCell="A370" workbookViewId="0">
      <selection activeCell="B516" sqref="B516"/>
    </sheetView>
  </sheetViews>
  <sheetFormatPr defaultRowHeight="14.4" x14ac:dyDescent="0.3"/>
  <cols>
    <col min="1" max="1" width="42.44140625" customWidth="1"/>
    <col min="3" max="3" width="10.77734375" customWidth="1"/>
    <col min="4" max="4" width="20" customWidth="1"/>
  </cols>
  <sheetData>
    <row r="1" spans="1:4" x14ac:dyDescent="0.3">
      <c r="A1" s="1" t="s">
        <v>379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hidden="1" x14ac:dyDescent="0.3">
      <c r="A15" s="12" t="s">
        <v>14</v>
      </c>
      <c r="B15" s="7"/>
      <c r="C15" s="7"/>
      <c r="D15" s="7">
        <f t="shared" si="0"/>
        <v>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hidden="1" x14ac:dyDescent="0.3">
      <c r="A18" s="13" t="s">
        <v>17</v>
      </c>
      <c r="B18" s="7"/>
      <c r="C18" s="7"/>
      <c r="D18" s="7">
        <f t="shared" si="0"/>
        <v>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12+13+46+12+50+15</f>
        <v>148</v>
      </c>
      <c r="C25" s="7">
        <v>7000</v>
      </c>
      <c r="D25" s="7">
        <f t="shared" si="0"/>
        <v>1036000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x14ac:dyDescent="0.3">
      <c r="A28" s="9" t="s">
        <v>27</v>
      </c>
      <c r="B28" s="7">
        <v>72</v>
      </c>
      <c r="C28" s="7">
        <v>48000</v>
      </c>
      <c r="D28" s="7">
        <f t="shared" si="0"/>
        <v>3456000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x14ac:dyDescent="0.3">
      <c r="A41" s="9" t="s">
        <v>40</v>
      </c>
      <c r="B41" s="7">
        <v>28</v>
      </c>
      <c r="C41" s="7">
        <v>24000</v>
      </c>
      <c r="D41" s="7">
        <f t="shared" si="0"/>
        <v>672000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x14ac:dyDescent="0.3">
      <c r="A56" s="16" t="s">
        <v>55</v>
      </c>
      <c r="B56" s="7">
        <v>16</v>
      </c>
      <c r="C56" s="7">
        <v>10000</v>
      </c>
      <c r="D56" s="7">
        <f t="shared" si="0"/>
        <v>160000</v>
      </c>
    </row>
    <row r="57" spans="1:4" ht="18" x14ac:dyDescent="0.3">
      <c r="A57" s="9" t="s">
        <v>56</v>
      </c>
      <c r="B57" s="7">
        <v>46</v>
      </c>
      <c r="C57" s="7">
        <v>8000</v>
      </c>
      <c r="D57" s="7">
        <f t="shared" si="0"/>
        <v>368000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v>20</v>
      </c>
      <c r="C63" s="7">
        <v>5500</v>
      </c>
      <c r="D63" s="7">
        <f t="shared" si="0"/>
        <v>110000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x14ac:dyDescent="0.3">
      <c r="A67" s="12" t="s">
        <v>66</v>
      </c>
      <c r="B67" s="7">
        <v>50</v>
      </c>
      <c r="C67" s="7">
        <v>8000</v>
      </c>
      <c r="D67" s="7">
        <f t="shared" si="0"/>
        <v>400000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x14ac:dyDescent="0.3">
      <c r="A73" s="13" t="s">
        <v>72</v>
      </c>
      <c r="B73" s="7">
        <v>33</v>
      </c>
      <c r="C73" s="7">
        <v>12000</v>
      </c>
      <c r="D73" s="7">
        <f t="shared" si="1"/>
        <v>396000</v>
      </c>
    </row>
    <row r="74" spans="1:4" ht="18" x14ac:dyDescent="0.3">
      <c r="A74" s="9" t="s">
        <v>73</v>
      </c>
      <c r="B74" s="7">
        <v>60</v>
      </c>
      <c r="C74" s="7">
        <v>15000</v>
      </c>
      <c r="D74" s="7">
        <f t="shared" si="1"/>
        <v>900000</v>
      </c>
    </row>
    <row r="75" spans="1:4" ht="18" x14ac:dyDescent="0.3">
      <c r="A75" s="9" t="s">
        <v>74</v>
      </c>
      <c r="B75" s="7">
        <f>80-17</f>
        <v>63</v>
      </c>
      <c r="C75" s="7">
        <v>12000</v>
      </c>
      <c r="D75" s="7">
        <f t="shared" si="1"/>
        <v>756000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130</v>
      </c>
      <c r="C81" s="7">
        <v>8500</v>
      </c>
      <c r="D81" s="7">
        <f t="shared" si="1"/>
        <v>1105000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11" t="s">
        <v>90</v>
      </c>
      <c r="B91" s="7"/>
      <c r="C91" s="7"/>
      <c r="D91" s="7">
        <f t="shared" si="1"/>
        <v>0</v>
      </c>
    </row>
    <row r="92" spans="1:4" ht="18" hidden="1" x14ac:dyDescent="0.3">
      <c r="A92" s="9" t="s">
        <v>91</v>
      </c>
      <c r="B92" s="7"/>
      <c r="C92" s="7"/>
      <c r="D92" s="7">
        <f t="shared" si="1"/>
        <v>0</v>
      </c>
    </row>
    <row r="93" spans="1:4" ht="18" hidden="1" x14ac:dyDescent="0.3">
      <c r="A93" s="9" t="s">
        <v>92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11" t="s">
        <v>94</v>
      </c>
      <c r="B95" s="7"/>
      <c r="C95" s="7"/>
      <c r="D95" s="7">
        <f t="shared" si="1"/>
        <v>0</v>
      </c>
    </row>
    <row r="96" spans="1:4" ht="18" hidden="1" x14ac:dyDescent="0.3">
      <c r="A96" s="9" t="s">
        <v>95</v>
      </c>
      <c r="B96" s="15"/>
      <c r="C96" s="15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11" t="s">
        <v>98</v>
      </c>
      <c r="B99" s="7"/>
      <c r="C99" s="7"/>
      <c r="D99" s="7">
        <f t="shared" si="1"/>
        <v>0</v>
      </c>
    </row>
    <row r="100" spans="1:4" ht="18" hidden="1" x14ac:dyDescent="0.3">
      <c r="A100" s="9" t="s">
        <v>99</v>
      </c>
      <c r="B100" s="7"/>
      <c r="C100" s="7"/>
      <c r="D100" s="7">
        <f t="shared" si="1"/>
        <v>0</v>
      </c>
    </row>
    <row r="101" spans="1:4" ht="18" hidden="1" x14ac:dyDescent="0.3">
      <c r="A101" s="16" t="s">
        <v>100</v>
      </c>
      <c r="B101" s="7"/>
      <c r="C101" s="7"/>
      <c r="D101" s="7">
        <f t="shared" si="1"/>
        <v>0</v>
      </c>
    </row>
    <row r="102" spans="1:4" ht="18" hidden="1" x14ac:dyDescent="0.3">
      <c r="A102" s="22" t="s">
        <v>101</v>
      </c>
      <c r="B102" s="7"/>
      <c r="C102" s="7"/>
      <c r="D102" s="7">
        <f t="shared" si="1"/>
        <v>0</v>
      </c>
    </row>
    <row r="103" spans="1:4" ht="18" hidden="1" x14ac:dyDescent="0.3">
      <c r="A103" s="22" t="s">
        <v>102</v>
      </c>
      <c r="B103" s="7"/>
      <c r="C103" s="7"/>
      <c r="D103" s="7">
        <f t="shared" si="1"/>
        <v>0</v>
      </c>
    </row>
    <row r="104" spans="1:4" ht="18" hidden="1" x14ac:dyDescent="0.3">
      <c r="A104" s="23" t="s">
        <v>103</v>
      </c>
      <c r="B104" s="7"/>
      <c r="C104" s="7"/>
      <c r="D104" s="7">
        <f t="shared" si="1"/>
        <v>0</v>
      </c>
    </row>
    <row r="105" spans="1:4" ht="18" hidden="1" x14ac:dyDescent="0.3">
      <c r="A105" s="24" t="s">
        <v>104</v>
      </c>
      <c r="B105" s="7"/>
      <c r="C105" s="7"/>
      <c r="D105" s="7">
        <f t="shared" si="1"/>
        <v>0</v>
      </c>
    </row>
    <row r="106" spans="1:4" ht="18" hidden="1" x14ac:dyDescent="0.3">
      <c r="A106" s="9" t="s">
        <v>105</v>
      </c>
      <c r="B106" s="7"/>
      <c r="C106" s="7"/>
      <c r="D106" s="7">
        <f t="shared" si="1"/>
        <v>0</v>
      </c>
    </row>
    <row r="107" spans="1:4" ht="18" x14ac:dyDescent="0.3">
      <c r="A107" s="9" t="s">
        <v>106</v>
      </c>
      <c r="B107" s="7">
        <v>15</v>
      </c>
      <c r="C107" s="7">
        <v>12000</v>
      </c>
      <c r="D107" s="7">
        <f t="shared" si="1"/>
        <v>180000</v>
      </c>
    </row>
    <row r="108" spans="1:4" ht="18" hidden="1" x14ac:dyDescent="0.3">
      <c r="A108" s="9" t="s">
        <v>107</v>
      </c>
      <c r="B108" s="7"/>
      <c r="C108" s="7"/>
      <c r="D108" s="7">
        <f t="shared" si="1"/>
        <v>0</v>
      </c>
    </row>
    <row r="109" spans="1:4" ht="18" hidden="1" x14ac:dyDescent="0.3">
      <c r="A109" s="9" t="s">
        <v>108</v>
      </c>
      <c r="B109" s="7"/>
      <c r="C109" s="7"/>
      <c r="D109" s="7">
        <f t="shared" si="1"/>
        <v>0</v>
      </c>
    </row>
    <row r="110" spans="1:4" ht="18" hidden="1" x14ac:dyDescent="0.3">
      <c r="A110" s="9" t="s">
        <v>109</v>
      </c>
      <c r="B110" s="7"/>
      <c r="C110" s="7"/>
      <c r="D110" s="7">
        <f t="shared" si="1"/>
        <v>0</v>
      </c>
    </row>
    <row r="111" spans="1:4" ht="18" hidden="1" x14ac:dyDescent="0.3">
      <c r="A111" s="9" t="s">
        <v>110</v>
      </c>
      <c r="B111" s="7"/>
      <c r="C111" s="7"/>
      <c r="D111" s="7">
        <f t="shared" si="1"/>
        <v>0</v>
      </c>
    </row>
    <row r="112" spans="1:4" ht="18" hidden="1" x14ac:dyDescent="0.3">
      <c r="A112" s="9" t="s">
        <v>111</v>
      </c>
      <c r="B112" s="7"/>
      <c r="C112" s="7"/>
      <c r="D112" s="7">
        <f t="shared" si="1"/>
        <v>0</v>
      </c>
    </row>
    <row r="113" spans="1:4" ht="18" hidden="1" x14ac:dyDescent="0.3">
      <c r="A113" s="9" t="s">
        <v>112</v>
      </c>
      <c r="B113" s="7"/>
      <c r="C113" s="7"/>
      <c r="D113" s="7">
        <f t="shared" si="1"/>
        <v>0</v>
      </c>
    </row>
    <row r="114" spans="1:4" ht="18" hidden="1" x14ac:dyDescent="0.3">
      <c r="A114" s="11" t="s">
        <v>113</v>
      </c>
      <c r="B114" s="7"/>
      <c r="C114" s="7"/>
      <c r="D114" s="7">
        <f t="shared" si="1"/>
        <v>0</v>
      </c>
    </row>
    <row r="115" spans="1:4" ht="18" hidden="1" x14ac:dyDescent="0.3">
      <c r="A115" s="21" t="s">
        <v>114</v>
      </c>
      <c r="B115" s="7"/>
      <c r="C115" s="7"/>
      <c r="D115" s="7">
        <f t="shared" si="1"/>
        <v>0</v>
      </c>
    </row>
    <row r="116" spans="1:4" ht="18" hidden="1" x14ac:dyDescent="0.3">
      <c r="A116" s="9" t="s">
        <v>115</v>
      </c>
      <c r="B116" s="7"/>
      <c r="C116" s="7"/>
      <c r="D116" s="7">
        <f t="shared" si="1"/>
        <v>0</v>
      </c>
    </row>
    <row r="117" spans="1:4" ht="18" hidden="1" x14ac:dyDescent="0.3">
      <c r="A117" s="11" t="s">
        <v>116</v>
      </c>
      <c r="B117" s="7"/>
      <c r="C117" s="7"/>
      <c r="D117" s="7">
        <f t="shared" si="1"/>
        <v>0</v>
      </c>
    </row>
    <row r="118" spans="1:4" ht="18" hidden="1" x14ac:dyDescent="0.3">
      <c r="A118" s="11" t="s">
        <v>117</v>
      </c>
      <c r="B118" s="7"/>
      <c r="C118" s="7"/>
      <c r="D118" s="7">
        <f t="shared" si="1"/>
        <v>0</v>
      </c>
    </row>
    <row r="119" spans="1:4" ht="18" hidden="1" x14ac:dyDescent="0.3">
      <c r="A119" s="9" t="s">
        <v>118</v>
      </c>
      <c r="B119" s="7"/>
      <c r="C119" s="7"/>
      <c r="D119" s="7">
        <f t="shared" si="1"/>
        <v>0</v>
      </c>
    </row>
    <row r="120" spans="1:4" ht="18" hidden="1" x14ac:dyDescent="0.3">
      <c r="A120" s="9" t="s">
        <v>367</v>
      </c>
      <c r="B120" s="7"/>
      <c r="C120" s="7"/>
      <c r="D120" s="7">
        <f t="shared" si="1"/>
        <v>0</v>
      </c>
    </row>
    <row r="121" spans="1:4" ht="18" hidden="1" x14ac:dyDescent="0.3">
      <c r="A121" s="10" t="s">
        <v>119</v>
      </c>
      <c r="B121" s="7"/>
      <c r="C121" s="7"/>
      <c r="D121" s="7">
        <f t="shared" si="1"/>
        <v>0</v>
      </c>
    </row>
    <row r="122" spans="1:4" ht="18" x14ac:dyDescent="0.3">
      <c r="A122" s="13" t="s">
        <v>120</v>
      </c>
      <c r="B122" s="7">
        <v>18</v>
      </c>
      <c r="C122" s="7">
        <v>8000</v>
      </c>
      <c r="D122" s="7">
        <f t="shared" si="1"/>
        <v>144000</v>
      </c>
    </row>
    <row r="123" spans="1:4" ht="18" hidden="1" x14ac:dyDescent="0.3">
      <c r="A123" s="12" t="s">
        <v>121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122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123</v>
      </c>
      <c r="B125" s="15"/>
      <c r="C125" s="15"/>
      <c r="D125" s="7">
        <f t="shared" si="1"/>
        <v>0</v>
      </c>
    </row>
    <row r="126" spans="1:4" ht="18" hidden="1" x14ac:dyDescent="0.3">
      <c r="A126" s="12" t="s">
        <v>124</v>
      </c>
      <c r="B126" s="26"/>
      <c r="C126" s="26"/>
      <c r="D126" s="7">
        <f t="shared" si="1"/>
        <v>0</v>
      </c>
    </row>
    <row r="127" spans="1:4" ht="18" hidden="1" x14ac:dyDescent="0.3">
      <c r="A127" s="27" t="s">
        <v>125</v>
      </c>
      <c r="B127" s="7"/>
      <c r="C127" s="7"/>
      <c r="D127" s="7">
        <f t="shared" si="1"/>
        <v>0</v>
      </c>
    </row>
    <row r="128" spans="1:4" ht="18" x14ac:dyDescent="0.3">
      <c r="A128" s="12" t="s">
        <v>126</v>
      </c>
      <c r="B128" s="15">
        <v>5</v>
      </c>
      <c r="C128" s="15">
        <v>16000</v>
      </c>
      <c r="D128" s="7">
        <f t="shared" si="1"/>
        <v>80000</v>
      </c>
    </row>
    <row r="129" spans="1:4" ht="18" x14ac:dyDescent="0.3">
      <c r="A129" s="9" t="s">
        <v>127</v>
      </c>
      <c r="B129" s="7">
        <v>15</v>
      </c>
      <c r="C129" s="7">
        <v>8500</v>
      </c>
      <c r="D129" s="7">
        <f t="shared" si="1"/>
        <v>127500</v>
      </c>
    </row>
    <row r="130" spans="1:4" ht="18" hidden="1" x14ac:dyDescent="0.3">
      <c r="A130" s="9" t="s">
        <v>128</v>
      </c>
      <c r="B130" s="7"/>
      <c r="C130" s="7"/>
      <c r="D130" s="7">
        <f t="shared" si="1"/>
        <v>0</v>
      </c>
    </row>
    <row r="131" spans="1:4" ht="18" hidden="1" x14ac:dyDescent="0.3">
      <c r="A131" s="9" t="s">
        <v>368</v>
      </c>
      <c r="B131" s="7"/>
      <c r="C131" s="7"/>
      <c r="D131" s="7">
        <f t="shared" si="1"/>
        <v>0</v>
      </c>
    </row>
    <row r="132" spans="1:4" ht="18" hidden="1" x14ac:dyDescent="0.3">
      <c r="A132" s="9" t="s">
        <v>129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6" t="s">
        <v>130</v>
      </c>
      <c r="B133" s="7"/>
      <c r="C133" s="7"/>
      <c r="D133" s="7">
        <f t="shared" si="2"/>
        <v>0</v>
      </c>
    </row>
    <row r="134" spans="1:4" ht="18" hidden="1" x14ac:dyDescent="0.3">
      <c r="A134" s="12" t="s">
        <v>131</v>
      </c>
      <c r="B134" s="7"/>
      <c r="C134" s="7"/>
      <c r="D134" s="7">
        <f t="shared" si="2"/>
        <v>0</v>
      </c>
    </row>
    <row r="135" spans="1:4" ht="18" hidden="1" x14ac:dyDescent="0.3">
      <c r="A135" s="12" t="s">
        <v>132</v>
      </c>
      <c r="B135" s="7"/>
      <c r="C135" s="7"/>
      <c r="D135" s="7">
        <f t="shared" si="2"/>
        <v>0</v>
      </c>
    </row>
    <row r="136" spans="1:4" ht="18" hidden="1" x14ac:dyDescent="0.3">
      <c r="A136" s="9" t="s">
        <v>133</v>
      </c>
      <c r="B136" s="7"/>
      <c r="C136" s="7"/>
      <c r="D136" s="7">
        <f t="shared" si="2"/>
        <v>0</v>
      </c>
    </row>
    <row r="137" spans="1:4" ht="18" hidden="1" x14ac:dyDescent="0.3">
      <c r="A137" s="9" t="s">
        <v>135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136</v>
      </c>
      <c r="B138" s="15"/>
      <c r="C138" s="15"/>
      <c r="D138" s="7">
        <f t="shared" si="2"/>
        <v>0</v>
      </c>
    </row>
    <row r="139" spans="1:4" ht="18" hidden="1" x14ac:dyDescent="0.3">
      <c r="A139" s="9" t="s">
        <v>137</v>
      </c>
      <c r="B139" s="7"/>
      <c r="C139" s="7"/>
      <c r="D139" s="7">
        <f t="shared" si="2"/>
        <v>0</v>
      </c>
    </row>
    <row r="140" spans="1:4" ht="18" hidden="1" x14ac:dyDescent="0.3">
      <c r="A140" s="9" t="s">
        <v>138</v>
      </c>
      <c r="B140" s="15"/>
      <c r="C140" s="15"/>
      <c r="D140" s="7">
        <f t="shared" si="2"/>
        <v>0</v>
      </c>
    </row>
    <row r="141" spans="1:4" ht="18" hidden="1" x14ac:dyDescent="0.3">
      <c r="A141" s="9" t="s">
        <v>139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140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141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142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143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144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145</v>
      </c>
      <c r="B147" s="15"/>
      <c r="C147" s="15"/>
      <c r="D147" s="7">
        <f t="shared" si="2"/>
        <v>0</v>
      </c>
    </row>
    <row r="148" spans="1:4" ht="18" hidden="1" x14ac:dyDescent="0.3">
      <c r="A148" s="9" t="s">
        <v>146</v>
      </c>
      <c r="B148" s="7"/>
      <c r="C148" s="7"/>
      <c r="D148" s="7">
        <f t="shared" si="2"/>
        <v>0</v>
      </c>
    </row>
    <row r="149" spans="1:4" ht="18" hidden="1" x14ac:dyDescent="0.3">
      <c r="A149" s="9" t="s">
        <v>147</v>
      </c>
      <c r="B149" s="7"/>
      <c r="C149" s="7"/>
      <c r="D149" s="7">
        <f t="shared" si="2"/>
        <v>0</v>
      </c>
    </row>
    <row r="150" spans="1:4" ht="18" hidden="1" x14ac:dyDescent="0.3">
      <c r="A150" s="9" t="s">
        <v>148</v>
      </c>
      <c r="B150" s="7"/>
      <c r="C150" s="7"/>
      <c r="D150" s="7">
        <f t="shared" si="2"/>
        <v>0</v>
      </c>
    </row>
    <row r="151" spans="1:4" ht="18" hidden="1" x14ac:dyDescent="0.3">
      <c r="A151" s="9" t="s">
        <v>149</v>
      </c>
      <c r="B151" s="7"/>
      <c r="C151" s="7"/>
      <c r="D151" s="7">
        <f t="shared" si="2"/>
        <v>0</v>
      </c>
    </row>
    <row r="152" spans="1:4" ht="18" x14ac:dyDescent="0.3">
      <c r="A152" s="9" t="s">
        <v>150</v>
      </c>
      <c r="B152" s="7">
        <v>36</v>
      </c>
      <c r="C152" s="7">
        <v>13000</v>
      </c>
      <c r="D152" s="7">
        <f t="shared" si="2"/>
        <v>468000</v>
      </c>
    </row>
    <row r="153" spans="1:4" ht="18" hidden="1" x14ac:dyDescent="0.3">
      <c r="A153" s="16" t="s">
        <v>151</v>
      </c>
      <c r="B153" s="7"/>
      <c r="C153" s="7"/>
      <c r="D153" s="7">
        <f t="shared" si="2"/>
        <v>0</v>
      </c>
    </row>
    <row r="154" spans="1:4" ht="18" hidden="1" x14ac:dyDescent="0.3">
      <c r="A154" s="9" t="s">
        <v>152</v>
      </c>
      <c r="B154" s="7"/>
      <c r="C154" s="7"/>
      <c r="D154" s="7">
        <f t="shared" si="2"/>
        <v>0</v>
      </c>
    </row>
    <row r="155" spans="1:4" ht="18" hidden="1" x14ac:dyDescent="0.3">
      <c r="A155" s="9" t="s">
        <v>153</v>
      </c>
      <c r="B155" s="7"/>
      <c r="C155" s="7"/>
      <c r="D155" s="7">
        <f t="shared" si="2"/>
        <v>0</v>
      </c>
    </row>
    <row r="156" spans="1:4" ht="18" hidden="1" x14ac:dyDescent="0.3">
      <c r="A156" s="9" t="s">
        <v>154</v>
      </c>
      <c r="B156" s="7"/>
      <c r="C156" s="7"/>
      <c r="D156" s="7">
        <f t="shared" si="2"/>
        <v>0</v>
      </c>
    </row>
    <row r="157" spans="1:4" ht="18" hidden="1" x14ac:dyDescent="0.3">
      <c r="A157" s="9" t="s">
        <v>155</v>
      </c>
      <c r="B157" s="7"/>
      <c r="C157" s="7"/>
      <c r="D157" s="7">
        <f t="shared" si="2"/>
        <v>0</v>
      </c>
    </row>
    <row r="158" spans="1:4" ht="18" hidden="1" x14ac:dyDescent="0.3">
      <c r="A158" s="17" t="s">
        <v>156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157</v>
      </c>
      <c r="B159" s="15"/>
      <c r="C159" s="15"/>
      <c r="D159" s="7">
        <f t="shared" si="2"/>
        <v>0</v>
      </c>
    </row>
    <row r="160" spans="1:4" ht="18" hidden="1" x14ac:dyDescent="0.3">
      <c r="A160" s="9" t="s">
        <v>158</v>
      </c>
      <c r="B160" s="15"/>
      <c r="C160" s="15"/>
      <c r="D160" s="7">
        <f t="shared" si="2"/>
        <v>0</v>
      </c>
    </row>
    <row r="161" spans="1:4" ht="18" hidden="1" x14ac:dyDescent="0.3">
      <c r="A161" s="9" t="s">
        <v>369</v>
      </c>
      <c r="B161" s="7"/>
      <c r="C161" s="7"/>
      <c r="D161" s="7">
        <f t="shared" si="2"/>
        <v>0</v>
      </c>
    </row>
    <row r="162" spans="1:4" ht="18" x14ac:dyDescent="0.3">
      <c r="A162" s="9" t="s">
        <v>159</v>
      </c>
      <c r="B162" s="7">
        <v>60</v>
      </c>
      <c r="C162" s="7">
        <v>12000</v>
      </c>
      <c r="D162" s="7">
        <f t="shared" si="2"/>
        <v>720000</v>
      </c>
    </row>
    <row r="163" spans="1:4" ht="18" x14ac:dyDescent="0.3">
      <c r="A163" s="16" t="s">
        <v>160</v>
      </c>
      <c r="B163" s="7">
        <v>10</v>
      </c>
      <c r="C163" s="7">
        <v>7000</v>
      </c>
      <c r="D163" s="7">
        <f t="shared" si="2"/>
        <v>70000</v>
      </c>
    </row>
    <row r="164" spans="1:4" ht="18" hidden="1" x14ac:dyDescent="0.3">
      <c r="A164" s="9" t="s">
        <v>161</v>
      </c>
      <c r="B164" s="7"/>
      <c r="C164" s="7"/>
      <c r="D164" s="7">
        <f t="shared" si="2"/>
        <v>0</v>
      </c>
    </row>
    <row r="165" spans="1:4" ht="18" hidden="1" x14ac:dyDescent="0.3">
      <c r="A165" s="12" t="s">
        <v>162</v>
      </c>
      <c r="B165" s="7"/>
      <c r="C165" s="7"/>
      <c r="D165" s="7">
        <f t="shared" si="2"/>
        <v>0</v>
      </c>
    </row>
    <row r="166" spans="1:4" ht="18" x14ac:dyDescent="0.3">
      <c r="A166" s="9" t="s">
        <v>163</v>
      </c>
      <c r="B166" s="7">
        <f>132+680</f>
        <v>812</v>
      </c>
      <c r="C166" s="43">
        <v>7000</v>
      </c>
      <c r="D166" s="7">
        <f t="shared" si="2"/>
        <v>5684000</v>
      </c>
    </row>
    <row r="167" spans="1:4" ht="18" hidden="1" x14ac:dyDescent="0.3">
      <c r="A167" s="9" t="s">
        <v>164</v>
      </c>
      <c r="B167" s="7"/>
      <c r="C167" s="7"/>
      <c r="D167" s="7">
        <f t="shared" si="2"/>
        <v>0</v>
      </c>
    </row>
    <row r="168" spans="1:4" ht="18" hidden="1" x14ac:dyDescent="0.3">
      <c r="A168" s="9" t="s">
        <v>165</v>
      </c>
      <c r="B168" s="7"/>
      <c r="C168" s="7"/>
      <c r="D168" s="7">
        <f t="shared" si="2"/>
        <v>0</v>
      </c>
    </row>
    <row r="169" spans="1:4" ht="18" hidden="1" x14ac:dyDescent="0.3">
      <c r="A169" s="19" t="s">
        <v>166</v>
      </c>
      <c r="B169" s="7"/>
      <c r="C169" s="7"/>
      <c r="D169" s="7">
        <f t="shared" si="2"/>
        <v>0</v>
      </c>
    </row>
    <row r="170" spans="1:4" ht="18" hidden="1" x14ac:dyDescent="0.3">
      <c r="A170" s="9" t="s">
        <v>167</v>
      </c>
      <c r="B170" s="7"/>
      <c r="C170" s="7"/>
      <c r="D170" s="7">
        <f t="shared" si="2"/>
        <v>0</v>
      </c>
    </row>
    <row r="171" spans="1:4" ht="18" x14ac:dyDescent="0.3">
      <c r="A171" s="29" t="s">
        <v>168</v>
      </c>
      <c r="B171" s="31">
        <v>11</v>
      </c>
      <c r="C171" s="31">
        <v>13000</v>
      </c>
      <c r="D171" s="7">
        <f t="shared" si="2"/>
        <v>143000</v>
      </c>
    </row>
    <row r="172" spans="1:4" ht="18" hidden="1" x14ac:dyDescent="0.3">
      <c r="A172" s="11" t="s">
        <v>169</v>
      </c>
      <c r="B172" s="7"/>
      <c r="C172" s="7"/>
      <c r="D172" s="7">
        <f t="shared" si="2"/>
        <v>0</v>
      </c>
    </row>
    <row r="173" spans="1:4" ht="18" x14ac:dyDescent="0.3">
      <c r="A173" s="9" t="s">
        <v>170</v>
      </c>
      <c r="B173" s="7">
        <v>8</v>
      </c>
      <c r="C173" s="7">
        <v>34000</v>
      </c>
      <c r="D173" s="7">
        <f t="shared" si="2"/>
        <v>272000</v>
      </c>
    </row>
    <row r="174" spans="1:4" ht="18" hidden="1" x14ac:dyDescent="0.3">
      <c r="A174" s="9" t="s">
        <v>171</v>
      </c>
      <c r="B174" s="7"/>
      <c r="C174" s="7"/>
      <c r="D174" s="7">
        <f t="shared" si="2"/>
        <v>0</v>
      </c>
    </row>
    <row r="175" spans="1:4" ht="18" hidden="1" x14ac:dyDescent="0.3">
      <c r="A175" s="12" t="s">
        <v>172</v>
      </c>
      <c r="B175" s="7"/>
      <c r="C175" s="7"/>
      <c r="D175" s="7">
        <f t="shared" si="2"/>
        <v>0</v>
      </c>
    </row>
    <row r="176" spans="1:4" ht="18" hidden="1" x14ac:dyDescent="0.3">
      <c r="A176" s="9" t="s">
        <v>173</v>
      </c>
      <c r="B176" s="7"/>
      <c r="C176" s="7"/>
      <c r="D176" s="7">
        <f t="shared" si="2"/>
        <v>0</v>
      </c>
    </row>
    <row r="177" spans="1:4" ht="18" hidden="1" x14ac:dyDescent="0.3">
      <c r="A177" s="9" t="s">
        <v>174</v>
      </c>
      <c r="B177" s="7"/>
      <c r="C177" s="7"/>
      <c r="D177" s="7">
        <f t="shared" si="2"/>
        <v>0</v>
      </c>
    </row>
    <row r="178" spans="1:4" ht="18" hidden="1" x14ac:dyDescent="0.3">
      <c r="A178" s="12" t="s">
        <v>175</v>
      </c>
      <c r="B178" s="7"/>
      <c r="C178" s="7"/>
      <c r="D178" s="7">
        <f t="shared" si="2"/>
        <v>0</v>
      </c>
    </row>
    <row r="179" spans="1:4" ht="18" hidden="1" x14ac:dyDescent="0.3">
      <c r="A179" s="12" t="s">
        <v>176</v>
      </c>
      <c r="B179" s="7"/>
      <c r="C179" s="7"/>
      <c r="D179" s="7">
        <f t="shared" si="2"/>
        <v>0</v>
      </c>
    </row>
    <row r="180" spans="1:4" ht="18" hidden="1" x14ac:dyDescent="0.3">
      <c r="A180" s="12" t="s">
        <v>177</v>
      </c>
      <c r="B180" s="7"/>
      <c r="C180" s="7"/>
      <c r="D180" s="7">
        <f t="shared" si="2"/>
        <v>0</v>
      </c>
    </row>
    <row r="181" spans="1:4" ht="18" x14ac:dyDescent="0.3">
      <c r="A181" s="9" t="s">
        <v>178</v>
      </c>
      <c r="B181" s="7">
        <v>180</v>
      </c>
      <c r="C181" s="7">
        <v>2100</v>
      </c>
      <c r="D181" s="7">
        <f t="shared" si="2"/>
        <v>378000</v>
      </c>
    </row>
    <row r="182" spans="1:4" ht="18" hidden="1" x14ac:dyDescent="0.3">
      <c r="A182" s="12" t="s">
        <v>179</v>
      </c>
      <c r="B182" s="7"/>
      <c r="C182" s="7"/>
      <c r="D182" s="7">
        <f t="shared" si="2"/>
        <v>0</v>
      </c>
    </row>
    <row r="183" spans="1:4" ht="18" hidden="1" x14ac:dyDescent="0.3">
      <c r="A183" s="12" t="s">
        <v>180</v>
      </c>
      <c r="B183" s="7"/>
      <c r="C183" s="7"/>
      <c r="D183" s="7">
        <f t="shared" si="2"/>
        <v>0</v>
      </c>
    </row>
    <row r="184" spans="1:4" ht="18" hidden="1" x14ac:dyDescent="0.3">
      <c r="A184" s="12" t="s">
        <v>181</v>
      </c>
      <c r="B184" s="7"/>
      <c r="C184" s="7"/>
      <c r="D184" s="7">
        <f t="shared" si="2"/>
        <v>0</v>
      </c>
    </row>
    <row r="185" spans="1:4" ht="18" hidden="1" x14ac:dyDescent="0.3">
      <c r="A185" s="9" t="s">
        <v>182</v>
      </c>
      <c r="B185" s="7"/>
      <c r="C185" s="7"/>
      <c r="D185" s="7">
        <f t="shared" si="2"/>
        <v>0</v>
      </c>
    </row>
    <row r="186" spans="1:4" ht="18" hidden="1" x14ac:dyDescent="0.3">
      <c r="A186" s="16" t="s">
        <v>183</v>
      </c>
      <c r="B186" s="7"/>
      <c r="C186" s="7"/>
      <c r="D186" s="7">
        <f t="shared" si="2"/>
        <v>0</v>
      </c>
    </row>
    <row r="187" spans="1:4" ht="18" hidden="1" x14ac:dyDescent="0.3">
      <c r="A187" s="16" t="s">
        <v>184</v>
      </c>
      <c r="B187" s="7"/>
      <c r="C187" s="7"/>
      <c r="D187" s="7">
        <f t="shared" si="2"/>
        <v>0</v>
      </c>
    </row>
    <row r="188" spans="1:4" ht="18" hidden="1" x14ac:dyDescent="0.3">
      <c r="A188" s="16" t="s">
        <v>185</v>
      </c>
      <c r="B188" s="7"/>
      <c r="C188" s="7"/>
      <c r="D188" s="7">
        <f t="shared" si="2"/>
        <v>0</v>
      </c>
    </row>
    <row r="189" spans="1:4" ht="18" hidden="1" x14ac:dyDescent="0.3">
      <c r="A189" s="16" t="s">
        <v>186</v>
      </c>
      <c r="B189" s="7"/>
      <c r="C189" s="7"/>
      <c r="D189" s="7">
        <f t="shared" si="2"/>
        <v>0</v>
      </c>
    </row>
    <row r="190" spans="1:4" ht="18" hidden="1" x14ac:dyDescent="0.3">
      <c r="A190" s="12" t="s">
        <v>187</v>
      </c>
      <c r="B190" s="7"/>
      <c r="C190" s="7"/>
      <c r="D190" s="7">
        <f t="shared" si="2"/>
        <v>0</v>
      </c>
    </row>
    <row r="191" spans="1:4" ht="18" hidden="1" x14ac:dyDescent="0.3">
      <c r="A191" s="9" t="s">
        <v>188</v>
      </c>
      <c r="B191" s="7"/>
      <c r="C191" s="7"/>
      <c r="D191" s="7">
        <f t="shared" si="2"/>
        <v>0</v>
      </c>
    </row>
    <row r="192" spans="1:4" ht="18" hidden="1" x14ac:dyDescent="0.3">
      <c r="A192" s="32" t="s">
        <v>189</v>
      </c>
      <c r="B192" s="7"/>
      <c r="C192" s="7"/>
      <c r="D192" s="7">
        <f t="shared" si="2"/>
        <v>0</v>
      </c>
    </row>
    <row r="193" spans="1:4" ht="18" hidden="1" x14ac:dyDescent="0.3">
      <c r="A193" s="32" t="s">
        <v>190</v>
      </c>
      <c r="B193" s="7"/>
      <c r="C193" s="7"/>
      <c r="D193" s="7">
        <f t="shared" si="2"/>
        <v>0</v>
      </c>
    </row>
    <row r="194" spans="1:4" ht="18" hidden="1" x14ac:dyDescent="0.3">
      <c r="A194" s="32" t="s">
        <v>191</v>
      </c>
      <c r="B194" s="7"/>
      <c r="C194" s="7"/>
      <c r="D194" s="7">
        <f t="shared" si="2"/>
        <v>0</v>
      </c>
    </row>
    <row r="195" spans="1:4" ht="18" hidden="1" x14ac:dyDescent="0.3">
      <c r="A195" s="32" t="s">
        <v>192</v>
      </c>
      <c r="B195" s="7"/>
      <c r="C195" s="7"/>
      <c r="D195" s="7">
        <f t="shared" si="2"/>
        <v>0</v>
      </c>
    </row>
    <row r="196" spans="1:4" ht="18" hidden="1" x14ac:dyDescent="0.3">
      <c r="A196" s="9" t="s">
        <v>193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33" t="s">
        <v>194</v>
      </c>
      <c r="B197" s="7"/>
      <c r="C197" s="7"/>
      <c r="D197" s="7">
        <f t="shared" si="3"/>
        <v>0</v>
      </c>
    </row>
    <row r="198" spans="1:4" ht="18" x14ac:dyDescent="0.3">
      <c r="A198" s="9" t="s">
        <v>195</v>
      </c>
      <c r="B198" s="7">
        <f>90+100+40+20+200</f>
        <v>450</v>
      </c>
      <c r="C198" s="7">
        <v>21000</v>
      </c>
      <c r="D198" s="7">
        <f t="shared" si="3"/>
        <v>9450000</v>
      </c>
    </row>
    <row r="199" spans="1:4" ht="18" x14ac:dyDescent="0.3">
      <c r="A199" s="12" t="s">
        <v>196</v>
      </c>
      <c r="B199" s="7">
        <f>80+260+240</f>
        <v>580</v>
      </c>
      <c r="C199" s="7">
        <v>21000</v>
      </c>
      <c r="D199" s="7">
        <f t="shared" si="3"/>
        <v>12180000</v>
      </c>
    </row>
    <row r="200" spans="1:4" ht="18" hidden="1" x14ac:dyDescent="0.3">
      <c r="A200" s="9" t="s">
        <v>197</v>
      </c>
      <c r="B200" s="7"/>
      <c r="C200" s="7"/>
      <c r="D200" s="7">
        <f t="shared" si="3"/>
        <v>0</v>
      </c>
    </row>
    <row r="201" spans="1:4" ht="18" hidden="1" x14ac:dyDescent="0.3">
      <c r="A201" s="9" t="s">
        <v>198</v>
      </c>
      <c r="B201" s="7"/>
      <c r="C201" s="7"/>
      <c r="D201" s="7">
        <f t="shared" si="3"/>
        <v>0</v>
      </c>
    </row>
    <row r="202" spans="1:4" ht="18" hidden="1" x14ac:dyDescent="0.3">
      <c r="A202" s="9" t="s">
        <v>199</v>
      </c>
      <c r="B202" s="7"/>
      <c r="C202" s="7"/>
      <c r="D202" s="7">
        <f t="shared" si="3"/>
        <v>0</v>
      </c>
    </row>
    <row r="203" spans="1:4" ht="18" hidden="1" x14ac:dyDescent="0.3">
      <c r="A203" s="34" t="s">
        <v>200</v>
      </c>
      <c r="B203" s="7"/>
      <c r="C203" s="7"/>
      <c r="D203" s="7">
        <f t="shared" si="3"/>
        <v>0</v>
      </c>
    </row>
    <row r="204" spans="1:4" ht="18" hidden="1" x14ac:dyDescent="0.3">
      <c r="A204" s="34" t="s">
        <v>201</v>
      </c>
      <c r="B204" s="7"/>
      <c r="C204" s="7"/>
      <c r="D204" s="7">
        <f t="shared" si="3"/>
        <v>0</v>
      </c>
    </row>
    <row r="205" spans="1:4" ht="18" hidden="1" x14ac:dyDescent="0.3">
      <c r="A205" s="9" t="s">
        <v>202</v>
      </c>
      <c r="B205" s="7"/>
      <c r="C205" s="7"/>
      <c r="D205" s="7">
        <f t="shared" si="3"/>
        <v>0</v>
      </c>
    </row>
    <row r="206" spans="1:4" ht="18" x14ac:dyDescent="0.3">
      <c r="A206" s="11" t="s">
        <v>203</v>
      </c>
      <c r="B206" s="7">
        <v>3</v>
      </c>
      <c r="C206" s="7">
        <v>42000</v>
      </c>
      <c r="D206" s="7">
        <f t="shared" si="3"/>
        <v>126000</v>
      </c>
    </row>
    <row r="207" spans="1:4" ht="18" hidden="1" x14ac:dyDescent="0.3">
      <c r="A207" s="9" t="s">
        <v>204</v>
      </c>
      <c r="B207" s="7"/>
      <c r="C207" s="7"/>
      <c r="D207" s="7">
        <f t="shared" si="3"/>
        <v>0</v>
      </c>
    </row>
    <row r="208" spans="1:4" ht="18" x14ac:dyDescent="0.3">
      <c r="A208" s="9" t="s">
        <v>206</v>
      </c>
      <c r="B208" s="7">
        <v>40</v>
      </c>
      <c r="C208" s="7">
        <v>8000</v>
      </c>
      <c r="D208" s="7">
        <f t="shared" si="3"/>
        <v>320000</v>
      </c>
    </row>
    <row r="209" spans="1:4" ht="18" hidden="1" x14ac:dyDescent="0.3">
      <c r="A209" s="9" t="s">
        <v>207</v>
      </c>
      <c r="B209" s="7"/>
      <c r="C209" s="7"/>
      <c r="D209" s="7">
        <f t="shared" si="3"/>
        <v>0</v>
      </c>
    </row>
    <row r="210" spans="1:4" ht="18" hidden="1" x14ac:dyDescent="0.3">
      <c r="A210" s="9" t="s">
        <v>208</v>
      </c>
      <c r="B210" s="7"/>
      <c r="C210" s="7"/>
      <c r="D210" s="7">
        <f t="shared" si="3"/>
        <v>0</v>
      </c>
    </row>
    <row r="211" spans="1:4" ht="18" hidden="1" x14ac:dyDescent="0.3">
      <c r="A211" s="9" t="s">
        <v>209</v>
      </c>
      <c r="B211" s="7"/>
      <c r="C211" s="7"/>
      <c r="D211" s="7">
        <f t="shared" si="3"/>
        <v>0</v>
      </c>
    </row>
    <row r="212" spans="1:4" ht="18" hidden="1" x14ac:dyDescent="0.3">
      <c r="A212" s="9" t="s">
        <v>210</v>
      </c>
      <c r="B212" s="7"/>
      <c r="C212" s="7"/>
      <c r="D212" s="7">
        <f t="shared" si="3"/>
        <v>0</v>
      </c>
    </row>
    <row r="213" spans="1:4" ht="18" hidden="1" x14ac:dyDescent="0.3">
      <c r="A213" s="35" t="s">
        <v>211</v>
      </c>
      <c r="B213" s="7"/>
      <c r="C213" s="7"/>
      <c r="D213" s="7">
        <f t="shared" si="3"/>
        <v>0</v>
      </c>
    </row>
    <row r="214" spans="1:4" ht="18" hidden="1" x14ac:dyDescent="0.3">
      <c r="A214" s="9" t="s">
        <v>212</v>
      </c>
      <c r="B214" s="7"/>
      <c r="C214" s="7"/>
      <c r="D214" s="7">
        <f t="shared" si="3"/>
        <v>0</v>
      </c>
    </row>
    <row r="215" spans="1:4" ht="18" hidden="1" x14ac:dyDescent="0.3">
      <c r="A215" s="9" t="s">
        <v>213</v>
      </c>
      <c r="B215" s="7"/>
      <c r="C215" s="7"/>
      <c r="D215" s="7">
        <f t="shared" si="3"/>
        <v>0</v>
      </c>
    </row>
    <row r="216" spans="1:4" ht="18" hidden="1" x14ac:dyDescent="0.3">
      <c r="A216" s="9" t="s">
        <v>214</v>
      </c>
      <c r="B216" s="7"/>
      <c r="C216" s="7"/>
      <c r="D216" s="7">
        <f t="shared" si="3"/>
        <v>0</v>
      </c>
    </row>
    <row r="217" spans="1:4" ht="18" x14ac:dyDescent="0.3">
      <c r="A217" s="9" t="s">
        <v>216</v>
      </c>
      <c r="B217" s="7">
        <v>100</v>
      </c>
      <c r="C217" s="7">
        <v>5000</v>
      </c>
      <c r="D217" s="7">
        <f t="shared" si="3"/>
        <v>500000</v>
      </c>
    </row>
    <row r="218" spans="1:4" ht="18" hidden="1" x14ac:dyDescent="0.3">
      <c r="A218" s="16" t="s">
        <v>217</v>
      </c>
      <c r="B218" s="7"/>
      <c r="C218" s="7"/>
      <c r="D218" s="7">
        <f t="shared" si="3"/>
        <v>0</v>
      </c>
    </row>
    <row r="219" spans="1:4" ht="18" hidden="1" x14ac:dyDescent="0.3">
      <c r="A219" s="16" t="s">
        <v>218</v>
      </c>
      <c r="B219" s="7"/>
      <c r="C219" s="7"/>
      <c r="D219" s="7">
        <f t="shared" si="3"/>
        <v>0</v>
      </c>
    </row>
    <row r="220" spans="1:4" ht="18" x14ac:dyDescent="0.3">
      <c r="A220" s="16" t="s">
        <v>219</v>
      </c>
      <c r="B220" s="7">
        <v>4.5</v>
      </c>
      <c r="C220" s="7">
        <v>45000</v>
      </c>
      <c r="D220" s="7">
        <f t="shared" si="3"/>
        <v>202500</v>
      </c>
    </row>
    <row r="221" spans="1:4" ht="18" hidden="1" x14ac:dyDescent="0.3">
      <c r="A221" s="16" t="s">
        <v>220</v>
      </c>
      <c r="B221" s="7"/>
      <c r="C221" s="7"/>
      <c r="D221" s="7">
        <f t="shared" si="3"/>
        <v>0</v>
      </c>
    </row>
    <row r="222" spans="1:4" ht="18" hidden="1" x14ac:dyDescent="0.3">
      <c r="A222" s="9" t="s">
        <v>221</v>
      </c>
      <c r="B222" s="7"/>
      <c r="C222" s="7"/>
      <c r="D222" s="7">
        <f t="shared" si="3"/>
        <v>0</v>
      </c>
    </row>
    <row r="223" spans="1:4" ht="18" hidden="1" x14ac:dyDescent="0.3">
      <c r="A223" s="9" t="s">
        <v>222</v>
      </c>
      <c r="B223" s="7"/>
      <c r="C223" s="7"/>
      <c r="D223" s="7">
        <f t="shared" si="3"/>
        <v>0</v>
      </c>
    </row>
    <row r="224" spans="1:4" ht="18" hidden="1" x14ac:dyDescent="0.3">
      <c r="A224" s="16" t="s">
        <v>223</v>
      </c>
      <c r="B224" s="7"/>
      <c r="C224" s="7"/>
      <c r="D224" s="7">
        <f t="shared" si="3"/>
        <v>0</v>
      </c>
    </row>
    <row r="225" spans="1:4" ht="18" hidden="1" x14ac:dyDescent="0.3">
      <c r="A225" s="16" t="s">
        <v>224</v>
      </c>
      <c r="B225" s="7"/>
      <c r="C225" s="7"/>
      <c r="D225" s="7">
        <f t="shared" si="3"/>
        <v>0</v>
      </c>
    </row>
    <row r="226" spans="1:4" ht="18" hidden="1" x14ac:dyDescent="0.3">
      <c r="A226" s="11" t="s">
        <v>225</v>
      </c>
      <c r="B226" s="7"/>
      <c r="C226" s="7"/>
      <c r="D226" s="7">
        <f t="shared" si="3"/>
        <v>0</v>
      </c>
    </row>
    <row r="227" spans="1:4" ht="18" hidden="1" x14ac:dyDescent="0.3">
      <c r="A227" s="12" t="s">
        <v>226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hidden="1" x14ac:dyDescent="0.3">
      <c r="A243" s="9" t="s">
        <v>240</v>
      </c>
      <c r="B243" s="7"/>
      <c r="C243" s="7"/>
      <c r="D243" s="7">
        <f t="shared" si="3"/>
        <v>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v>60</v>
      </c>
      <c r="C245" s="7">
        <v>39000</v>
      </c>
      <c r="D245" s="7">
        <f t="shared" si="3"/>
        <v>2340000</v>
      </c>
    </row>
    <row r="246" spans="1:4" ht="18" hidden="1" x14ac:dyDescent="0.3">
      <c r="A246" s="9" t="s">
        <v>243</v>
      </c>
      <c r="B246" s="7"/>
      <c r="C246" s="7"/>
      <c r="D246" s="7">
        <f t="shared" si="3"/>
        <v>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x14ac:dyDescent="0.3">
      <c r="A248" s="9" t="s">
        <v>245</v>
      </c>
      <c r="B248" s="7">
        <v>6</v>
      </c>
      <c r="C248" s="7">
        <v>13000</v>
      </c>
      <c r="D248" s="7">
        <f t="shared" si="3"/>
        <v>78000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hidden="1" x14ac:dyDescent="0.3">
      <c r="A250" s="16" t="s">
        <v>247</v>
      </c>
      <c r="B250" s="7"/>
      <c r="C250" s="7"/>
      <c r="D250" s="7">
        <f t="shared" si="3"/>
        <v>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v>48</v>
      </c>
      <c r="C253" s="7">
        <v>34000</v>
      </c>
      <c r="D253" s="7">
        <f t="shared" si="3"/>
        <v>1632000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v>45</v>
      </c>
      <c r="C257" s="7">
        <v>21000</v>
      </c>
      <c r="D257" s="7">
        <f t="shared" si="3"/>
        <v>945000</v>
      </c>
    </row>
    <row r="258" spans="1:4" ht="18" hidden="1" x14ac:dyDescent="0.3">
      <c r="A258" s="9" t="s">
        <v>255</v>
      </c>
      <c r="B258" s="7"/>
      <c r="C258" s="7"/>
      <c r="D258" s="7">
        <f t="shared" si="3"/>
        <v>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6</v>
      </c>
      <c r="C265" s="7">
        <v>14000</v>
      </c>
      <c r="D265" s="7">
        <f t="shared" si="4"/>
        <v>84000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x14ac:dyDescent="0.3">
      <c r="A270" s="9" t="s">
        <v>267</v>
      </c>
      <c r="B270" s="7">
        <v>22</v>
      </c>
      <c r="C270" s="7">
        <v>9500</v>
      </c>
      <c r="D270" s="7">
        <f t="shared" si="4"/>
        <v>209000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6" t="s">
        <v>275</v>
      </c>
      <c r="B278" s="7"/>
      <c r="C278" s="7"/>
      <c r="D278" s="7">
        <f t="shared" si="4"/>
        <v>0</v>
      </c>
    </row>
    <row r="279" spans="1:4" ht="18" hidden="1" x14ac:dyDescent="0.3">
      <c r="A279" s="16" t="s">
        <v>276</v>
      </c>
      <c r="B279" s="7"/>
      <c r="C279" s="7"/>
      <c r="D279" s="7">
        <f t="shared" si="4"/>
        <v>0</v>
      </c>
    </row>
    <row r="280" spans="1:4" ht="18" hidden="1" x14ac:dyDescent="0.3">
      <c r="A280" s="16" t="s">
        <v>277</v>
      </c>
      <c r="B280" s="7"/>
      <c r="C280" s="7"/>
      <c r="D280" s="7">
        <f t="shared" si="4"/>
        <v>0</v>
      </c>
    </row>
    <row r="281" spans="1:4" ht="18" hidden="1" x14ac:dyDescent="0.3">
      <c r="A281" s="9" t="s">
        <v>278</v>
      </c>
      <c r="B281" s="7"/>
      <c r="C281" s="7"/>
      <c r="D281" s="7">
        <f t="shared" si="4"/>
        <v>0</v>
      </c>
    </row>
    <row r="282" spans="1:4" ht="18" hidden="1" x14ac:dyDescent="0.3">
      <c r="A282" s="16" t="s">
        <v>279</v>
      </c>
      <c r="B282" s="7"/>
      <c r="C282" s="7"/>
      <c r="D282" s="7">
        <f t="shared" si="4"/>
        <v>0</v>
      </c>
    </row>
    <row r="283" spans="1:4" ht="18" hidden="1" x14ac:dyDescent="0.3">
      <c r="A283" s="9" t="s">
        <v>280</v>
      </c>
      <c r="B283" s="7"/>
      <c r="C283" s="7"/>
      <c r="D283" s="7">
        <f t="shared" si="4"/>
        <v>0</v>
      </c>
    </row>
    <row r="284" spans="1:4" ht="18" hidden="1" x14ac:dyDescent="0.3">
      <c r="A284" s="9" t="s">
        <v>281</v>
      </c>
      <c r="B284" s="7"/>
      <c r="C284" s="7"/>
      <c r="D284" s="7">
        <f t="shared" si="4"/>
        <v>0</v>
      </c>
    </row>
    <row r="285" spans="1:4" ht="18" hidden="1" x14ac:dyDescent="0.3">
      <c r="A285" s="16" t="s">
        <v>282</v>
      </c>
      <c r="B285" s="7"/>
      <c r="C285" s="7"/>
      <c r="D285" s="7">
        <f t="shared" si="4"/>
        <v>0</v>
      </c>
    </row>
    <row r="286" spans="1:4" ht="18" hidden="1" x14ac:dyDescent="0.3">
      <c r="A286" s="24" t="s">
        <v>283</v>
      </c>
      <c r="B286" s="7"/>
      <c r="C286" s="7"/>
      <c r="D286" s="7">
        <f t="shared" si="4"/>
        <v>0</v>
      </c>
    </row>
    <row r="287" spans="1:4" ht="18" hidden="1" x14ac:dyDescent="0.3">
      <c r="A287" s="9" t="s">
        <v>284</v>
      </c>
      <c r="B287" s="7"/>
      <c r="C287" s="7"/>
      <c r="D287" s="7">
        <f t="shared" si="4"/>
        <v>0</v>
      </c>
    </row>
    <row r="288" spans="1:4" ht="18" hidden="1" x14ac:dyDescent="0.3">
      <c r="A288" s="13" t="s">
        <v>285</v>
      </c>
      <c r="B288" s="7"/>
      <c r="C288" s="7"/>
      <c r="D288" s="7">
        <f t="shared" si="4"/>
        <v>0</v>
      </c>
    </row>
    <row r="289" spans="1:4" ht="18" hidden="1" x14ac:dyDescent="0.3">
      <c r="A289" s="12" t="s">
        <v>286</v>
      </c>
      <c r="B289" s="7"/>
      <c r="C289" s="7"/>
      <c r="D289" s="7">
        <f t="shared" si="4"/>
        <v>0</v>
      </c>
    </row>
    <row r="290" spans="1:4" ht="18" hidden="1" x14ac:dyDescent="0.3">
      <c r="A290" s="16" t="s">
        <v>287</v>
      </c>
      <c r="B290" s="7"/>
      <c r="C290" s="7"/>
      <c r="D290" s="7">
        <f t="shared" si="4"/>
        <v>0</v>
      </c>
    </row>
    <row r="291" spans="1:4" ht="18" hidden="1" x14ac:dyDescent="0.3">
      <c r="A291" s="13" t="s">
        <v>288</v>
      </c>
      <c r="B291" s="7"/>
      <c r="C291" s="7"/>
      <c r="D291" s="7">
        <f t="shared" si="4"/>
        <v>0</v>
      </c>
    </row>
    <row r="292" spans="1:4" ht="18" hidden="1" x14ac:dyDescent="0.3">
      <c r="A292" s="9" t="s">
        <v>289</v>
      </c>
      <c r="B292" s="7"/>
      <c r="C292" s="7"/>
      <c r="D292" s="7">
        <f t="shared" si="4"/>
        <v>0</v>
      </c>
    </row>
    <row r="293" spans="1:4" ht="18" hidden="1" x14ac:dyDescent="0.3">
      <c r="A293" s="16" t="s">
        <v>290</v>
      </c>
      <c r="B293" s="7"/>
      <c r="C293" s="7"/>
      <c r="D293" s="7">
        <f t="shared" si="4"/>
        <v>0</v>
      </c>
    </row>
    <row r="294" spans="1:4" ht="18" hidden="1" x14ac:dyDescent="0.3">
      <c r="A294" s="12" t="s">
        <v>291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x14ac:dyDescent="0.3">
      <c r="A303" s="13" t="s">
        <v>300</v>
      </c>
      <c r="B303" s="7">
        <v>3</v>
      </c>
      <c r="C303" s="7">
        <v>17000</v>
      </c>
      <c r="D303" s="7">
        <f t="shared" si="4"/>
        <v>51000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3203.5</v>
      </c>
      <c r="C333" s="40"/>
      <c r="D333" s="7">
        <f>SUM(D25:D303)</f>
        <v>45743000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381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380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x14ac:dyDescent="0.3">
      <c r="A367" s="9" t="s">
        <v>254</v>
      </c>
      <c r="B367" s="7">
        <v>10</v>
      </c>
      <c r="C367" s="7">
        <v>21000</v>
      </c>
      <c r="D367" s="7">
        <f t="shared" si="5"/>
        <v>210000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v>155</v>
      </c>
      <c r="C370" s="7">
        <v>8000</v>
      </c>
      <c r="D370" s="7">
        <f t="shared" si="5"/>
        <v>1240000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v>50</v>
      </c>
      <c r="C375" s="7">
        <v>17000</v>
      </c>
      <c r="D375" s="7">
        <f t="shared" si="5"/>
        <v>850000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70+35+105+40+30+80+450</f>
        <v>810</v>
      </c>
      <c r="C378" s="7">
        <v>14000</v>
      </c>
      <c r="D378" s="7">
        <f t="shared" si="5"/>
        <v>11340000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hidden="1" x14ac:dyDescent="0.3">
      <c r="A382" s="9" t="s">
        <v>99</v>
      </c>
      <c r="B382" s="7"/>
      <c r="C382" s="7"/>
      <c r="D382" s="7">
        <f t="shared" si="5"/>
        <v>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x14ac:dyDescent="0.3">
      <c r="A387" s="9" t="s">
        <v>12</v>
      </c>
      <c r="B387" s="7">
        <v>10</v>
      </c>
      <c r="C387" s="7">
        <v>12000</v>
      </c>
      <c r="D387" s="7">
        <f t="shared" si="5"/>
        <v>120000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x14ac:dyDescent="0.3">
      <c r="A404" s="9" t="s">
        <v>197</v>
      </c>
      <c r="B404" s="7">
        <v>8</v>
      </c>
      <c r="C404" s="7">
        <v>12000</v>
      </c>
      <c r="D404" s="7">
        <f t="shared" si="6"/>
        <v>96000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hidden="1" x14ac:dyDescent="0.3">
      <c r="A406" s="9" t="s">
        <v>267</v>
      </c>
      <c r="B406" s="7"/>
      <c r="C406" s="7"/>
      <c r="D406" s="7">
        <f t="shared" si="6"/>
        <v>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v>110</v>
      </c>
      <c r="C430" s="7">
        <v>10000</v>
      </c>
      <c r="D430" s="7">
        <f t="shared" si="6"/>
        <v>1100000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80+45</f>
        <v>125</v>
      </c>
      <c r="C448" s="7">
        <v>10000</v>
      </c>
      <c r="D448" s="7">
        <f t="shared" si="6"/>
        <v>1250000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420+270+750</f>
        <v>1440</v>
      </c>
      <c r="C455" s="7">
        <v>4000</v>
      </c>
      <c r="D455" s="7">
        <f t="shared" si="7"/>
        <v>5760000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hidden="1" x14ac:dyDescent="0.3">
      <c r="A477" s="9" t="s">
        <v>284</v>
      </c>
      <c r="B477" s="7"/>
      <c r="C477" s="7"/>
      <c r="D477" s="7">
        <f t="shared" si="7"/>
        <v>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v>360</v>
      </c>
      <c r="C480" s="7">
        <v>8000</v>
      </c>
      <c r="D480" s="7">
        <f t="shared" si="7"/>
        <v>2880000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x14ac:dyDescent="0.3">
      <c r="A499" s="9" t="s">
        <v>149</v>
      </c>
      <c r="B499" s="7">
        <v>32</v>
      </c>
      <c r="C499" s="7">
        <v>13000</v>
      </c>
      <c r="D499" s="7">
        <f t="shared" si="7"/>
        <v>416000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f>45+160</f>
        <v>205</v>
      </c>
      <c r="C502" s="7">
        <v>12000</v>
      </c>
      <c r="D502" s="7">
        <f t="shared" si="7"/>
        <v>2460000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x14ac:dyDescent="0.3">
      <c r="A516" s="268" t="s">
        <v>177</v>
      </c>
      <c r="B516" s="269">
        <f>1100+900+600+300+300</f>
        <v>3200</v>
      </c>
      <c r="C516" s="269">
        <v>7700</v>
      </c>
      <c r="D516" s="269">
        <f t="shared" ref="D516:D579" si="8">B516*C516</f>
        <v>24640000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208</v>
      </c>
      <c r="B524" s="7"/>
      <c r="C524" s="7"/>
      <c r="D524" s="7">
        <f t="shared" si="8"/>
        <v>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hidden="1" x14ac:dyDescent="0.3">
      <c r="A526" s="9" t="s">
        <v>101</v>
      </c>
      <c r="B526" s="7"/>
      <c r="C526" s="7"/>
      <c r="D526" s="7">
        <f t="shared" si="8"/>
        <v>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v>74</v>
      </c>
      <c r="C528" s="7">
        <v>5000</v>
      </c>
      <c r="D528" s="7">
        <f t="shared" si="8"/>
        <v>370000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v>150</v>
      </c>
      <c r="C530" s="7">
        <v>7500</v>
      </c>
      <c r="D530" s="7">
        <f t="shared" si="8"/>
        <v>1125000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v>389</v>
      </c>
      <c r="C533" s="7">
        <v>7000</v>
      </c>
      <c r="D533" s="7">
        <f t="shared" si="8"/>
        <v>2723000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109</v>
      </c>
      <c r="B545" s="7"/>
      <c r="C545" s="7"/>
      <c r="D545" s="7">
        <f t="shared" si="8"/>
        <v>0</v>
      </c>
    </row>
    <row r="546" spans="1:4" ht="18" hidden="1" x14ac:dyDescent="0.3">
      <c r="A546" s="9" t="s">
        <v>110</v>
      </c>
      <c r="B546" s="7"/>
      <c r="C546" s="7"/>
      <c r="D546" s="7">
        <f t="shared" si="8"/>
        <v>0</v>
      </c>
    </row>
    <row r="547" spans="1:4" ht="18" hidden="1" x14ac:dyDescent="0.3">
      <c r="A547" s="9" t="s">
        <v>111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7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x14ac:dyDescent="0.3">
      <c r="A604" s="9" t="s">
        <v>278</v>
      </c>
      <c r="B604" s="7">
        <f>37+16</f>
        <v>53</v>
      </c>
      <c r="C604" s="7">
        <v>8500</v>
      </c>
      <c r="D604" s="7">
        <f t="shared" si="9"/>
        <v>450500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hidden="1" x14ac:dyDescent="0.3">
      <c r="A619" s="9" t="s">
        <v>127</v>
      </c>
      <c r="B619" s="7"/>
      <c r="C619" s="7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v>80</v>
      </c>
      <c r="C621" s="7">
        <v>9500</v>
      </c>
      <c r="D621" s="7">
        <f t="shared" si="9"/>
        <v>760000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hidden="1" x14ac:dyDescent="0.3">
      <c r="A628" s="9" t="s">
        <v>154</v>
      </c>
      <c r="B628" s="7"/>
      <c r="C628" s="7"/>
      <c r="D628" s="7">
        <f t="shared" si="9"/>
        <v>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7261</v>
      </c>
      <c r="C665" s="40"/>
      <c r="D665" s="40">
        <f t="shared" ref="D665" si="11">SUM(D338:D664)</f>
        <v>57790500</v>
      </c>
    </row>
    <row r="667" spans="1:4" x14ac:dyDescent="0.3">
      <c r="D667" s="44">
        <f>D665+D333</f>
        <v>103533500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F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WUM665"/>
  <sheetViews>
    <sheetView workbookViewId="0">
      <pane xSplit="1" ySplit="15" topLeftCell="B462" activePane="bottomRight" state="frozen"/>
      <selection pane="topRight" activeCell="B1" sqref="B1"/>
      <selection pane="bottomLeft" activeCell="A16" sqref="A16"/>
      <selection pane="bottomRight" activeCell="G512" sqref="G512"/>
    </sheetView>
  </sheetViews>
  <sheetFormatPr defaultColWidth="0" defaultRowHeight="16.8" x14ac:dyDescent="0.3"/>
  <cols>
    <col min="1" max="1" width="41.44140625" style="66" customWidth="1"/>
    <col min="2" max="2" width="6.44140625" style="67" customWidth="1"/>
    <col min="3" max="3" width="13" style="66" customWidth="1"/>
    <col min="4" max="4" width="13" style="68" customWidth="1"/>
    <col min="5" max="5" width="21.5546875" style="193" customWidth="1"/>
    <col min="6" max="8" width="9.44140625" style="66" customWidth="1"/>
    <col min="9" max="9" width="8.88671875" style="66" customWidth="1"/>
    <col min="10" max="10" width="9.44140625" style="66" customWidth="1"/>
    <col min="11" max="11" width="10.109375" style="66" customWidth="1"/>
    <col min="12" max="12" width="8.44140625" style="66" hidden="1" customWidth="1"/>
    <col min="13" max="16" width="11.44140625" style="66" hidden="1" customWidth="1"/>
    <col min="17" max="17" width="6.44140625" style="66" customWidth="1"/>
    <col min="18" max="18" width="6.88671875" style="66" customWidth="1"/>
    <col min="19" max="20" width="6.5546875" style="66" customWidth="1"/>
    <col min="21" max="21" width="6.33203125" style="66" customWidth="1"/>
    <col min="22" max="23" width="7.5546875" style="66" customWidth="1"/>
    <col min="24" max="24" width="7" style="66" hidden="1" customWidth="1"/>
    <col min="25" max="25" width="14.88671875" style="66" customWidth="1"/>
    <col min="26" max="26" width="11.44140625" style="66" customWidth="1"/>
    <col min="27" max="27" width="56.88671875" style="66" customWidth="1"/>
    <col min="28" max="28" width="9.109375" style="66" bestFit="1" customWidth="1"/>
    <col min="29" max="29" width="24.5546875" style="66" customWidth="1"/>
    <col min="30" max="30" width="13" style="66" customWidth="1"/>
    <col min="31" max="31" width="21.5546875" style="66" customWidth="1"/>
    <col min="32" max="32" width="5" style="66" customWidth="1"/>
    <col min="33" max="33" width="0" style="66" hidden="1" customWidth="1"/>
    <col min="34" max="34" width="6.44140625" style="66" hidden="1" customWidth="1"/>
    <col min="35" max="35" width="5" style="66" customWidth="1"/>
    <col min="36" max="36" width="0" style="66" hidden="1" customWidth="1"/>
    <col min="37" max="37" width="6.44140625" style="66" hidden="1" customWidth="1"/>
    <col min="38" max="38" width="5" style="66" customWidth="1"/>
    <col min="39" max="39" width="0" style="66" hidden="1" customWidth="1"/>
    <col min="40" max="40" width="6.44140625" style="66" hidden="1" customWidth="1"/>
    <col min="41" max="41" width="5" style="66" customWidth="1"/>
    <col min="42" max="42" width="0" style="66" hidden="1" customWidth="1"/>
    <col min="43" max="43" width="6.44140625" style="66" hidden="1" customWidth="1"/>
    <col min="44" max="44" width="5" style="66" customWidth="1"/>
    <col min="45" max="46" width="6.44140625" style="66" hidden="1" customWidth="1"/>
    <col min="47" max="47" width="5" style="66" customWidth="1"/>
    <col min="48" max="48" width="8.44140625" style="66" hidden="1" customWidth="1"/>
    <col min="49" max="49" width="9" style="66" hidden="1" customWidth="1"/>
    <col min="50" max="50" width="6.44140625" style="66" customWidth="1"/>
    <col min="51" max="51" width="0" style="66" hidden="1" customWidth="1"/>
    <col min="52" max="53" width="6.44140625" style="66" hidden="1" customWidth="1"/>
    <col min="54" max="54" width="8.44140625" style="66" hidden="1" customWidth="1"/>
    <col min="55" max="56" width="6.44140625" style="66" hidden="1" customWidth="1"/>
    <col min="57" max="57" width="0" style="66" hidden="1" customWidth="1"/>
    <col min="58" max="58" width="7.109375" style="66" hidden="1" customWidth="1"/>
    <col min="59" max="59" width="6.88671875" style="66" customWidth="1"/>
    <col min="60" max="60" width="0" style="66" hidden="1" customWidth="1"/>
    <col min="61" max="61" width="6.44140625" style="66" hidden="1" customWidth="1"/>
    <col min="62" max="62" width="6.44140625" style="66" customWidth="1"/>
    <col min="63" max="63" width="0" style="66" hidden="1" customWidth="1"/>
    <col min="64" max="64" width="6.44140625" style="66" hidden="1" customWidth="1"/>
    <col min="65" max="65" width="5.44140625" style="66" customWidth="1"/>
    <col min="66" max="66" width="0" style="66" hidden="1" customWidth="1"/>
    <col min="67" max="67" width="6.44140625" style="66" hidden="1" customWidth="1"/>
    <col min="68" max="68" width="4.88671875" style="66" customWidth="1"/>
    <col min="69" max="69" width="6.109375" style="66" hidden="1" customWidth="1"/>
    <col min="70" max="70" width="9.109375" style="66" hidden="1" customWidth="1"/>
    <col min="71" max="71" width="6" style="66" hidden="1" customWidth="1"/>
    <col min="72" max="72" width="0" style="66" hidden="1" customWidth="1"/>
    <col min="73" max="74" width="6.44140625" style="66" hidden="1" customWidth="1"/>
    <col min="75" max="75" width="7.44140625" style="66" hidden="1" customWidth="1"/>
    <col min="76" max="76" width="6.44140625" style="66" hidden="1" customWidth="1"/>
    <col min="77" max="77" width="5.44140625" style="66" customWidth="1"/>
    <col min="78" max="80" width="6.44140625" style="66" hidden="1" customWidth="1"/>
    <col min="81" max="81" width="0" style="66" hidden="1" customWidth="1"/>
    <col min="82" max="82" width="9.44140625" style="66" hidden="1" customWidth="1"/>
    <col min="83" max="83" width="5.88671875" style="66" customWidth="1"/>
    <col min="84" max="84" width="0" style="66" hidden="1" customWidth="1"/>
    <col min="85" max="85" width="6.44140625" style="66" hidden="1" customWidth="1"/>
    <col min="86" max="86" width="5.44140625" style="66" customWidth="1"/>
    <col min="87" max="88" width="6.44140625" style="66" hidden="1" customWidth="1"/>
    <col min="89" max="89" width="5.44140625" style="66" customWidth="1"/>
    <col min="90" max="91" width="6.44140625" style="66" hidden="1" customWidth="1"/>
    <col min="92" max="92" width="6" style="66" customWidth="1"/>
    <col min="93" max="94" width="6.44140625" style="66" hidden="1" customWidth="1"/>
    <col min="95" max="95" width="0" style="66" hidden="1" customWidth="1"/>
    <col min="96" max="97" width="6.44140625" style="66" hidden="1" customWidth="1"/>
    <col min="98" max="98" width="5" style="66" customWidth="1"/>
    <col min="99" max="100" width="6.44140625" style="66" hidden="1" customWidth="1"/>
    <col min="101" max="101" width="0" style="66" hidden="1" customWidth="1"/>
    <col min="102" max="102" width="9.44140625" style="66" hidden="1" customWidth="1"/>
    <col min="103" max="103" width="0" style="66" hidden="1" customWidth="1"/>
    <col min="104" max="104" width="6.44140625" style="66" hidden="1" customWidth="1"/>
    <col min="105" max="105" width="0" style="66" hidden="1" customWidth="1"/>
    <col min="106" max="106" width="6.44140625" style="66" hidden="1" customWidth="1"/>
    <col min="107" max="107" width="5" style="66" customWidth="1"/>
    <col min="108" max="108" width="0" style="66" hidden="1" customWidth="1"/>
    <col min="109" max="109" width="5" style="66" customWidth="1"/>
    <col min="110" max="110" width="9.44140625" style="66" customWidth="1"/>
    <col min="111" max="111" width="0" style="66" hidden="1" customWidth="1"/>
    <col min="112" max="112" width="5" style="66" customWidth="1"/>
    <col min="113" max="113" width="6.44140625" style="66" hidden="1" customWidth="1"/>
    <col min="114" max="114" width="0" style="66" hidden="1" customWidth="1"/>
    <col min="115" max="115" width="5" style="66" customWidth="1"/>
    <col min="116" max="116" width="6.44140625" style="66" hidden="1" customWidth="1"/>
    <col min="117" max="117" width="0" style="66" hidden="1" customWidth="1"/>
    <col min="118" max="118" width="5" style="66" customWidth="1"/>
    <col min="119" max="119" width="6.44140625" style="66" hidden="1" customWidth="1"/>
    <col min="120" max="120" width="0" style="66" hidden="1" customWidth="1"/>
    <col min="121" max="121" width="5" style="66" customWidth="1"/>
    <col min="122" max="122" width="6.44140625" style="66" hidden="1" customWidth="1"/>
    <col min="123" max="123" width="0" style="66" hidden="1" customWidth="1"/>
    <col min="124" max="124" width="5" style="66" customWidth="1"/>
    <col min="125" max="125" width="6.44140625" style="66" hidden="1" customWidth="1"/>
    <col min="126" max="126" width="0" style="66" hidden="1" customWidth="1"/>
    <col min="127" max="127" width="5" style="66" customWidth="1"/>
    <col min="128" max="128" width="0" style="66" hidden="1" customWidth="1"/>
    <col min="129" max="129" width="6.44140625" style="66" customWidth="1"/>
    <col min="130" max="130" width="6.44140625" style="66" hidden="1" customWidth="1"/>
    <col min="131" max="131" width="7.109375" style="66" customWidth="1"/>
    <col min="132" max="132" width="9.44140625" style="66" hidden="1" customWidth="1"/>
    <col min="133" max="133" width="6.44140625" style="66" hidden="1" customWidth="1"/>
    <col min="134" max="134" width="7.109375" style="66" customWidth="1"/>
    <col min="135" max="135" width="9.44140625" style="66" hidden="1" customWidth="1"/>
    <col min="136" max="136" width="6.44140625" style="66" hidden="1" customWidth="1"/>
    <col min="137" max="137" width="7.109375" style="66" customWidth="1"/>
    <col min="138" max="138" width="9.44140625" style="66" hidden="1" customWidth="1"/>
    <col min="139" max="139" width="6.44140625" style="66" hidden="1" customWidth="1"/>
    <col min="140" max="140" width="7.109375" style="66" customWidth="1"/>
    <col min="141" max="141" width="9.44140625" style="66" hidden="1" customWidth="1"/>
    <col min="142" max="142" width="6.44140625" style="66" hidden="1" customWidth="1"/>
    <col min="143" max="143" width="7.109375" style="66" customWidth="1"/>
    <col min="144" max="144" width="9.44140625" style="66" hidden="1" customWidth="1"/>
    <col min="145" max="145" width="6.44140625" style="66" hidden="1" customWidth="1"/>
    <col min="146" max="146" width="7.109375" style="66" customWidth="1"/>
    <col min="147" max="147" width="9.44140625" style="66" hidden="1" customWidth="1"/>
    <col min="148" max="148" width="0" style="66" hidden="1" customWidth="1"/>
    <col min="149" max="149" width="7.109375" style="66" customWidth="1"/>
    <col min="150" max="151" width="6.44140625" style="66" hidden="1" customWidth="1"/>
    <col min="152" max="152" width="7.109375" style="66" customWidth="1"/>
    <col min="153" max="153" width="6.44140625" style="66" hidden="1" customWidth="1"/>
    <col min="154" max="154" width="6.44140625" style="66" customWidth="1"/>
    <col min="155" max="156" width="6.44140625" style="66" hidden="1" customWidth="1"/>
    <col min="157" max="157" width="6.88671875" style="66" customWidth="1"/>
    <col min="158" max="158" width="7" style="66" hidden="1" customWidth="1"/>
    <col min="159" max="159" width="7.44140625" style="66" hidden="1" customWidth="1"/>
    <col min="160" max="160" width="6.88671875" style="66" customWidth="1"/>
    <col min="161" max="162" width="6.44140625" style="66" hidden="1" customWidth="1"/>
    <col min="163" max="163" width="6.44140625" style="66" customWidth="1"/>
    <col min="164" max="164" width="6.44140625" style="66" hidden="1" customWidth="1"/>
    <col min="165" max="165" width="5" style="66" hidden="1" customWidth="1"/>
    <col min="166" max="168" width="6.44140625" style="66" hidden="1" customWidth="1"/>
    <col min="169" max="169" width="6.44140625" style="66" customWidth="1"/>
    <col min="170" max="170" width="6.5546875" style="66" hidden="1" customWidth="1"/>
    <col min="171" max="171" width="6.44140625" style="66" hidden="1" customWidth="1"/>
    <col min="172" max="172" width="7.5546875" style="66" customWidth="1"/>
    <col min="173" max="173" width="8.44140625" style="66" hidden="1" customWidth="1"/>
    <col min="174" max="174" width="9.44140625" style="66" customWidth="1"/>
    <col min="175" max="175" width="6.44140625" style="66" hidden="1" customWidth="1"/>
    <col min="176" max="176" width="8.44140625" style="66" hidden="1" customWidth="1"/>
    <col min="177" max="177" width="7.44140625" style="66" hidden="1" customWidth="1"/>
    <col min="178" max="179" width="6.44140625" style="66" hidden="1" customWidth="1"/>
    <col min="180" max="180" width="9" style="66" hidden="1" customWidth="1"/>
    <col min="181" max="181" width="0" style="66" hidden="1" customWidth="1"/>
    <col min="182" max="182" width="11" style="66" hidden="1" customWidth="1"/>
    <col min="183" max="183" width="6.44140625" style="66" hidden="1" customWidth="1"/>
    <col min="184" max="184" width="0" style="66" hidden="1" customWidth="1"/>
    <col min="185" max="186" width="6.44140625" style="66" hidden="1" customWidth="1"/>
    <col min="187" max="187" width="0" style="66" hidden="1" customWidth="1"/>
    <col min="188" max="188" width="7" style="66" hidden="1" customWidth="1"/>
    <col min="189" max="189" width="8.88671875" style="66" hidden="1" customWidth="1"/>
    <col min="190" max="190" width="0" style="66" hidden="1" customWidth="1"/>
    <col min="191" max="191" width="7" style="66" hidden="1" customWidth="1"/>
    <col min="192" max="192" width="8.88671875" style="66" hidden="1" customWidth="1"/>
    <col min="193" max="195" width="0" style="66" hidden="1" customWidth="1"/>
    <col min="196" max="196" width="7" style="66" hidden="1" customWidth="1"/>
    <col min="197" max="197" width="8.88671875" style="66" hidden="1" customWidth="1"/>
    <col min="198" max="198" width="0" style="66" hidden="1" customWidth="1"/>
    <col min="199" max="199" width="7" style="66" hidden="1" customWidth="1"/>
    <col min="200" max="200" width="8.88671875" style="66" hidden="1" customWidth="1"/>
    <col min="201" max="201" width="0" style="66" hidden="1" customWidth="1"/>
    <col min="202" max="202" width="7" style="66" hidden="1" customWidth="1"/>
    <col min="203" max="203" width="8.88671875" style="66" hidden="1" customWidth="1"/>
    <col min="204" max="204" width="0" style="66" hidden="1" customWidth="1"/>
    <col min="205" max="205" width="7" style="66" hidden="1" customWidth="1"/>
    <col min="206" max="206" width="8.88671875" style="66" hidden="1" customWidth="1"/>
    <col min="207" max="207" width="9" style="66" customWidth="1"/>
    <col min="208" max="208" width="7" style="66" hidden="1" customWidth="1"/>
    <col min="209" max="209" width="0" style="66" hidden="1" customWidth="1"/>
    <col min="210" max="210" width="8.5546875" style="66" customWidth="1"/>
    <col min="211" max="212" width="11.44140625" style="66" hidden="1" customWidth="1"/>
    <col min="213" max="213" width="6.44140625" style="66" customWidth="1"/>
    <col min="214" max="215" width="11.44140625" style="66" hidden="1" customWidth="1"/>
    <col min="216" max="216" width="7" style="66" customWidth="1"/>
    <col min="217" max="218" width="11.44140625" style="66" hidden="1" customWidth="1"/>
    <col min="219" max="221" width="7" style="66" customWidth="1"/>
    <col min="222" max="223" width="7" style="66" hidden="1" customWidth="1"/>
    <col min="224" max="224" width="7.5546875" style="66" customWidth="1"/>
    <col min="225" max="226" width="0" style="66" hidden="1" customWidth="1"/>
    <col min="227" max="227" width="7" style="66" customWidth="1"/>
    <col min="228" max="228" width="7" style="66" hidden="1" customWidth="1"/>
    <col min="229" max="229" width="8.88671875" style="66" hidden="1" customWidth="1"/>
    <col min="230" max="230" width="7" style="66" customWidth="1"/>
    <col min="231" max="231" width="7" style="66" hidden="1" customWidth="1"/>
    <col min="232" max="232" width="8.88671875" style="66" hidden="1" customWidth="1"/>
    <col min="233" max="233" width="7" style="66" customWidth="1"/>
    <col min="234" max="234" width="7" style="66" hidden="1" customWidth="1"/>
    <col min="235" max="235" width="6.44140625" style="66" customWidth="1"/>
    <col min="236" max="236" width="0" style="66" hidden="1" customWidth="1"/>
    <col min="237" max="237" width="7" style="66" hidden="1" customWidth="1"/>
    <col min="238" max="238" width="8.88671875" style="66" hidden="1" customWidth="1"/>
    <col min="239" max="239" width="0" style="66" hidden="1" customWidth="1"/>
    <col min="240" max="240" width="7" style="66" hidden="1" customWidth="1"/>
    <col min="241" max="241" width="0" style="66" hidden="1" customWidth="1"/>
    <col min="242" max="242" width="8.44140625" style="66" hidden="1" customWidth="1"/>
    <col min="243" max="245" width="11.44140625" style="66" hidden="1" customWidth="1"/>
    <col min="246" max="248" width="11.44140625" style="66" hidden="1"/>
    <col min="249" max="249" width="41.44140625" style="66" customWidth="1"/>
    <col min="250" max="250" width="6.44140625" style="66" customWidth="1"/>
    <col min="251" max="251" width="14.6640625" style="66" customWidth="1"/>
    <col min="252" max="252" width="11.44140625" style="66" customWidth="1"/>
    <col min="253" max="254" width="13" style="66" customWidth="1"/>
    <col min="255" max="264" width="9.44140625" style="66" customWidth="1"/>
    <col min="265" max="265" width="8.88671875" style="66" customWidth="1"/>
    <col min="266" max="266" width="9.44140625" style="66" customWidth="1"/>
    <col min="267" max="267" width="10.109375" style="66" customWidth="1"/>
    <col min="268" max="272" width="11.44140625" style="66" hidden="1" customWidth="1"/>
    <col min="273" max="273" width="6.44140625" style="66" customWidth="1"/>
    <col min="274" max="274" width="6.88671875" style="66" customWidth="1"/>
    <col min="275" max="276" width="6.5546875" style="66" customWidth="1"/>
    <col min="277" max="277" width="6.33203125" style="66" customWidth="1"/>
    <col min="278" max="279" width="7.5546875" style="66" customWidth="1"/>
    <col min="280" max="280" width="11.44140625" style="66" hidden="1" customWidth="1"/>
    <col min="281" max="281" width="14.88671875" style="66" customWidth="1"/>
    <col min="282" max="282" width="11.44140625" style="66" customWidth="1"/>
    <col min="283" max="283" width="56.88671875" style="66" customWidth="1"/>
    <col min="284" max="284" width="9.109375" style="66" bestFit="1" customWidth="1"/>
    <col min="285" max="285" width="24.5546875" style="66" customWidth="1"/>
    <col min="286" max="286" width="13" style="66" customWidth="1"/>
    <col min="287" max="287" width="21.5546875" style="66" customWidth="1"/>
    <col min="288" max="288" width="5" style="66" customWidth="1"/>
    <col min="289" max="290" width="11.44140625" style="66" hidden="1" customWidth="1"/>
    <col min="291" max="291" width="5" style="66" customWidth="1"/>
    <col min="292" max="293" width="11.44140625" style="66" hidden="1" customWidth="1"/>
    <col min="294" max="294" width="5" style="66" customWidth="1"/>
    <col min="295" max="296" width="11.44140625" style="66" hidden="1" customWidth="1"/>
    <col min="297" max="297" width="5" style="66" customWidth="1"/>
    <col min="298" max="299" width="11.44140625" style="66" hidden="1" customWidth="1"/>
    <col min="300" max="300" width="5" style="66" customWidth="1"/>
    <col min="301" max="302" width="11.44140625" style="66" hidden="1" customWidth="1"/>
    <col min="303" max="303" width="5" style="66" customWidth="1"/>
    <col min="304" max="305" width="11.44140625" style="66" hidden="1" customWidth="1"/>
    <col min="306" max="306" width="6.44140625" style="66" customWidth="1"/>
    <col min="307" max="314" width="11.44140625" style="66" hidden="1" customWidth="1"/>
    <col min="315" max="315" width="6.88671875" style="66" customWidth="1"/>
    <col min="316" max="317" width="11.44140625" style="66" hidden="1" customWidth="1"/>
    <col min="318" max="318" width="6.44140625" style="66" customWidth="1"/>
    <col min="319" max="320" width="11.44140625" style="66" hidden="1" customWidth="1"/>
    <col min="321" max="321" width="5.44140625" style="66" customWidth="1"/>
    <col min="322" max="323" width="11.44140625" style="66" hidden="1" customWidth="1"/>
    <col min="324" max="324" width="4.88671875" style="66" customWidth="1"/>
    <col min="325" max="332" width="11.44140625" style="66" hidden="1" customWidth="1"/>
    <col min="333" max="333" width="5.44140625" style="66" customWidth="1"/>
    <col min="334" max="338" width="11.44140625" style="66" hidden="1" customWidth="1"/>
    <col min="339" max="339" width="5.88671875" style="66" customWidth="1"/>
    <col min="340" max="341" width="11.44140625" style="66" hidden="1" customWidth="1"/>
    <col min="342" max="342" width="5.44140625" style="66" customWidth="1"/>
    <col min="343" max="344" width="11.44140625" style="66" hidden="1" customWidth="1"/>
    <col min="345" max="345" width="5.44140625" style="66" customWidth="1"/>
    <col min="346" max="347" width="11.44140625" style="66" hidden="1" customWidth="1"/>
    <col min="348" max="348" width="6" style="66" customWidth="1"/>
    <col min="349" max="353" width="11.44140625" style="66" hidden="1" customWidth="1"/>
    <col min="354" max="354" width="5" style="66" customWidth="1"/>
    <col min="355" max="362" width="11.44140625" style="66" hidden="1" customWidth="1"/>
    <col min="363" max="363" width="5" style="66" customWidth="1"/>
    <col min="364" max="364" width="11.44140625" style="66" hidden="1" customWidth="1"/>
    <col min="365" max="365" width="5" style="66" customWidth="1"/>
    <col min="366" max="366" width="9.44140625" style="66" customWidth="1"/>
    <col min="367" max="367" width="11.44140625" style="66" hidden="1" customWidth="1"/>
    <col min="368" max="368" width="5" style="66" customWidth="1"/>
    <col min="369" max="370" width="11.44140625" style="66" hidden="1" customWidth="1"/>
    <col min="371" max="371" width="5" style="66" customWidth="1"/>
    <col min="372" max="373" width="11.44140625" style="66" hidden="1" customWidth="1"/>
    <col min="374" max="374" width="5" style="66" customWidth="1"/>
    <col min="375" max="376" width="11.44140625" style="66" hidden="1" customWidth="1"/>
    <col min="377" max="377" width="5" style="66" customWidth="1"/>
    <col min="378" max="379" width="11.44140625" style="66" hidden="1" customWidth="1"/>
    <col min="380" max="380" width="5" style="66" customWidth="1"/>
    <col min="381" max="382" width="11.44140625" style="66" hidden="1" customWidth="1"/>
    <col min="383" max="383" width="5" style="66" customWidth="1"/>
    <col min="384" max="384" width="11.44140625" style="66" hidden="1" customWidth="1"/>
    <col min="385" max="385" width="6.44140625" style="66" customWidth="1"/>
    <col min="386" max="386" width="11.44140625" style="66" hidden="1" customWidth="1"/>
    <col min="387" max="387" width="7.109375" style="66" customWidth="1"/>
    <col min="388" max="389" width="11.44140625" style="66" hidden="1" customWidth="1"/>
    <col min="390" max="390" width="7.109375" style="66" customWidth="1"/>
    <col min="391" max="392" width="11.44140625" style="66" hidden="1" customWidth="1"/>
    <col min="393" max="393" width="7.109375" style="66" customWidth="1"/>
    <col min="394" max="395" width="11.44140625" style="66" hidden="1" customWidth="1"/>
    <col min="396" max="396" width="7.109375" style="66" customWidth="1"/>
    <col min="397" max="398" width="11.44140625" style="66" hidden="1" customWidth="1"/>
    <col min="399" max="399" width="7.109375" style="66" customWidth="1"/>
    <col min="400" max="401" width="11.44140625" style="66" hidden="1" customWidth="1"/>
    <col min="402" max="402" width="7.109375" style="66" customWidth="1"/>
    <col min="403" max="404" width="11.44140625" style="66" hidden="1" customWidth="1"/>
    <col min="405" max="405" width="7.109375" style="66" customWidth="1"/>
    <col min="406" max="407" width="11.44140625" style="66" hidden="1" customWidth="1"/>
    <col min="408" max="408" width="7.109375" style="66" customWidth="1"/>
    <col min="409" max="409" width="11.44140625" style="66" hidden="1" customWidth="1"/>
    <col min="410" max="410" width="6.44140625" style="66" customWidth="1"/>
    <col min="411" max="412" width="11.44140625" style="66" hidden="1" customWidth="1"/>
    <col min="413" max="413" width="6.88671875" style="66" customWidth="1"/>
    <col min="414" max="415" width="11.44140625" style="66" hidden="1" customWidth="1"/>
    <col min="416" max="416" width="6.88671875" style="66" customWidth="1"/>
    <col min="417" max="418" width="11.44140625" style="66" hidden="1" customWidth="1"/>
    <col min="419" max="419" width="6.44140625" style="66" customWidth="1"/>
    <col min="420" max="424" width="11.44140625" style="66" hidden="1" customWidth="1"/>
    <col min="425" max="425" width="6.44140625" style="66" customWidth="1"/>
    <col min="426" max="427" width="11.44140625" style="66" hidden="1" customWidth="1"/>
    <col min="428" max="428" width="7.5546875" style="66" customWidth="1"/>
    <col min="429" max="429" width="11.44140625" style="66" hidden="1" customWidth="1"/>
    <col min="430" max="430" width="9.44140625" style="66" customWidth="1"/>
    <col min="431" max="462" width="11.44140625" style="66" hidden="1" customWidth="1"/>
    <col min="463" max="463" width="9" style="66" customWidth="1"/>
    <col min="464" max="465" width="11.44140625" style="66" hidden="1" customWidth="1"/>
    <col min="466" max="466" width="8.5546875" style="66" customWidth="1"/>
    <col min="467" max="468" width="11.44140625" style="66" hidden="1" customWidth="1"/>
    <col min="469" max="469" width="6.44140625" style="66" customWidth="1"/>
    <col min="470" max="471" width="11.44140625" style="66" hidden="1" customWidth="1"/>
    <col min="472" max="472" width="7" style="66" customWidth="1"/>
    <col min="473" max="474" width="11.44140625" style="66" hidden="1" customWidth="1"/>
    <col min="475" max="477" width="7" style="66" customWidth="1"/>
    <col min="478" max="479" width="11.44140625" style="66" hidden="1" customWidth="1"/>
    <col min="480" max="480" width="7.5546875" style="66" customWidth="1"/>
    <col min="481" max="482" width="11.44140625" style="66" hidden="1" customWidth="1"/>
    <col min="483" max="483" width="7" style="66" customWidth="1"/>
    <col min="484" max="485" width="11.44140625" style="66" hidden="1" customWidth="1"/>
    <col min="486" max="486" width="7" style="66" customWidth="1"/>
    <col min="487" max="488" width="11.44140625" style="66" hidden="1" customWidth="1"/>
    <col min="489" max="489" width="7" style="66" customWidth="1"/>
    <col min="490" max="490" width="11.44140625" style="66" hidden="1" customWidth="1"/>
    <col min="491" max="491" width="6.44140625" style="66" customWidth="1"/>
    <col min="492" max="501" width="11.44140625" style="66" hidden="1" customWidth="1"/>
    <col min="502" max="504" width="11.44140625" style="66" hidden="1"/>
    <col min="505" max="505" width="41.44140625" style="66" customWidth="1"/>
    <col min="506" max="506" width="6.44140625" style="66" customWidth="1"/>
    <col min="507" max="507" width="14.6640625" style="66" customWidth="1"/>
    <col min="508" max="508" width="11.44140625" style="66" customWidth="1"/>
    <col min="509" max="510" width="13" style="66" customWidth="1"/>
    <col min="511" max="520" width="9.44140625" style="66" customWidth="1"/>
    <col min="521" max="521" width="8.88671875" style="66" customWidth="1"/>
    <col min="522" max="522" width="9.44140625" style="66" customWidth="1"/>
    <col min="523" max="523" width="10.109375" style="66" customWidth="1"/>
    <col min="524" max="528" width="11.44140625" style="66" hidden="1" customWidth="1"/>
    <col min="529" max="529" width="6.44140625" style="66" customWidth="1"/>
    <col min="530" max="530" width="6.88671875" style="66" customWidth="1"/>
    <col min="531" max="532" width="6.5546875" style="66" customWidth="1"/>
    <col min="533" max="533" width="6.33203125" style="66" customWidth="1"/>
    <col min="534" max="535" width="7.5546875" style="66" customWidth="1"/>
    <col min="536" max="536" width="11.44140625" style="66" hidden="1" customWidth="1"/>
    <col min="537" max="537" width="14.88671875" style="66" customWidth="1"/>
    <col min="538" max="538" width="11.44140625" style="66" customWidth="1"/>
    <col min="539" max="539" width="56.88671875" style="66" customWidth="1"/>
    <col min="540" max="540" width="9.109375" style="66" bestFit="1" customWidth="1"/>
    <col min="541" max="541" width="24.5546875" style="66" customWidth="1"/>
    <col min="542" max="542" width="13" style="66" customWidth="1"/>
    <col min="543" max="543" width="21.5546875" style="66" customWidth="1"/>
    <col min="544" max="544" width="5" style="66" customWidth="1"/>
    <col min="545" max="546" width="11.44140625" style="66" hidden="1" customWidth="1"/>
    <col min="547" max="547" width="5" style="66" customWidth="1"/>
    <col min="548" max="549" width="11.44140625" style="66" hidden="1" customWidth="1"/>
    <col min="550" max="550" width="5" style="66" customWidth="1"/>
    <col min="551" max="552" width="11.44140625" style="66" hidden="1" customWidth="1"/>
    <col min="553" max="553" width="5" style="66" customWidth="1"/>
    <col min="554" max="555" width="11.44140625" style="66" hidden="1" customWidth="1"/>
    <col min="556" max="556" width="5" style="66" customWidth="1"/>
    <col min="557" max="558" width="11.44140625" style="66" hidden="1" customWidth="1"/>
    <col min="559" max="559" width="5" style="66" customWidth="1"/>
    <col min="560" max="561" width="11.44140625" style="66" hidden="1" customWidth="1"/>
    <col min="562" max="562" width="6.44140625" style="66" customWidth="1"/>
    <col min="563" max="570" width="11.44140625" style="66" hidden="1" customWidth="1"/>
    <col min="571" max="571" width="6.88671875" style="66" customWidth="1"/>
    <col min="572" max="573" width="11.44140625" style="66" hidden="1" customWidth="1"/>
    <col min="574" max="574" width="6.44140625" style="66" customWidth="1"/>
    <col min="575" max="576" width="11.44140625" style="66" hidden="1" customWidth="1"/>
    <col min="577" max="577" width="5.44140625" style="66" customWidth="1"/>
    <col min="578" max="579" width="11.44140625" style="66" hidden="1" customWidth="1"/>
    <col min="580" max="580" width="4.88671875" style="66" customWidth="1"/>
    <col min="581" max="588" width="11.44140625" style="66" hidden="1" customWidth="1"/>
    <col min="589" max="589" width="5.44140625" style="66" customWidth="1"/>
    <col min="590" max="594" width="11.44140625" style="66" hidden="1" customWidth="1"/>
    <col min="595" max="595" width="5.88671875" style="66" customWidth="1"/>
    <col min="596" max="597" width="11.44140625" style="66" hidden="1" customWidth="1"/>
    <col min="598" max="598" width="5.44140625" style="66" customWidth="1"/>
    <col min="599" max="600" width="11.44140625" style="66" hidden="1" customWidth="1"/>
    <col min="601" max="601" width="5.44140625" style="66" customWidth="1"/>
    <col min="602" max="603" width="11.44140625" style="66" hidden="1" customWidth="1"/>
    <col min="604" max="604" width="6" style="66" customWidth="1"/>
    <col min="605" max="609" width="11.44140625" style="66" hidden="1" customWidth="1"/>
    <col min="610" max="610" width="5" style="66" customWidth="1"/>
    <col min="611" max="618" width="11.44140625" style="66" hidden="1" customWidth="1"/>
    <col min="619" max="619" width="5" style="66" customWidth="1"/>
    <col min="620" max="620" width="11.44140625" style="66" hidden="1" customWidth="1"/>
    <col min="621" max="621" width="5" style="66" customWidth="1"/>
    <col min="622" max="622" width="9.44140625" style="66" customWidth="1"/>
    <col min="623" max="623" width="11.44140625" style="66" hidden="1" customWidth="1"/>
    <col min="624" max="624" width="5" style="66" customWidth="1"/>
    <col min="625" max="626" width="11.44140625" style="66" hidden="1" customWidth="1"/>
    <col min="627" max="627" width="5" style="66" customWidth="1"/>
    <col min="628" max="629" width="11.44140625" style="66" hidden="1" customWidth="1"/>
    <col min="630" max="630" width="5" style="66" customWidth="1"/>
    <col min="631" max="632" width="11.44140625" style="66" hidden="1" customWidth="1"/>
    <col min="633" max="633" width="5" style="66" customWidth="1"/>
    <col min="634" max="635" width="11.44140625" style="66" hidden="1" customWidth="1"/>
    <col min="636" max="636" width="5" style="66" customWidth="1"/>
    <col min="637" max="638" width="11.44140625" style="66" hidden="1" customWidth="1"/>
    <col min="639" max="639" width="5" style="66" customWidth="1"/>
    <col min="640" max="640" width="11.44140625" style="66" hidden="1" customWidth="1"/>
    <col min="641" max="641" width="6.44140625" style="66" customWidth="1"/>
    <col min="642" max="642" width="11.44140625" style="66" hidden="1" customWidth="1"/>
    <col min="643" max="643" width="7.109375" style="66" customWidth="1"/>
    <col min="644" max="645" width="11.44140625" style="66" hidden="1" customWidth="1"/>
    <col min="646" max="646" width="7.109375" style="66" customWidth="1"/>
    <col min="647" max="648" width="11.44140625" style="66" hidden="1" customWidth="1"/>
    <col min="649" max="649" width="7.109375" style="66" customWidth="1"/>
    <col min="650" max="651" width="11.44140625" style="66" hidden="1" customWidth="1"/>
    <col min="652" max="652" width="7.109375" style="66" customWidth="1"/>
    <col min="653" max="654" width="11.44140625" style="66" hidden="1" customWidth="1"/>
    <col min="655" max="655" width="7.109375" style="66" customWidth="1"/>
    <col min="656" max="657" width="11.44140625" style="66" hidden="1" customWidth="1"/>
    <col min="658" max="658" width="7.109375" style="66" customWidth="1"/>
    <col min="659" max="660" width="11.44140625" style="66" hidden="1" customWidth="1"/>
    <col min="661" max="661" width="7.109375" style="66" customWidth="1"/>
    <col min="662" max="663" width="11.44140625" style="66" hidden="1" customWidth="1"/>
    <col min="664" max="664" width="7.109375" style="66" customWidth="1"/>
    <col min="665" max="665" width="11.44140625" style="66" hidden="1" customWidth="1"/>
    <col min="666" max="666" width="6.44140625" style="66" customWidth="1"/>
    <col min="667" max="668" width="11.44140625" style="66" hidden="1" customWidth="1"/>
    <col min="669" max="669" width="6.88671875" style="66" customWidth="1"/>
    <col min="670" max="671" width="11.44140625" style="66" hidden="1" customWidth="1"/>
    <col min="672" max="672" width="6.88671875" style="66" customWidth="1"/>
    <col min="673" max="674" width="11.44140625" style="66" hidden="1" customWidth="1"/>
    <col min="675" max="675" width="6.44140625" style="66" customWidth="1"/>
    <col min="676" max="680" width="11.44140625" style="66" hidden="1" customWidth="1"/>
    <col min="681" max="681" width="6.44140625" style="66" customWidth="1"/>
    <col min="682" max="683" width="11.44140625" style="66" hidden="1" customWidth="1"/>
    <col min="684" max="684" width="7.5546875" style="66" customWidth="1"/>
    <col min="685" max="685" width="11.44140625" style="66" hidden="1" customWidth="1"/>
    <col min="686" max="686" width="9.44140625" style="66" customWidth="1"/>
    <col min="687" max="718" width="11.44140625" style="66" hidden="1" customWidth="1"/>
    <col min="719" max="719" width="9" style="66" customWidth="1"/>
    <col min="720" max="721" width="11.44140625" style="66" hidden="1" customWidth="1"/>
    <col min="722" max="722" width="8.5546875" style="66" customWidth="1"/>
    <col min="723" max="724" width="11.44140625" style="66" hidden="1" customWidth="1"/>
    <col min="725" max="725" width="6.44140625" style="66" customWidth="1"/>
    <col min="726" max="727" width="11.44140625" style="66" hidden="1" customWidth="1"/>
    <col min="728" max="728" width="7" style="66" customWidth="1"/>
    <col min="729" max="730" width="11.44140625" style="66" hidden="1" customWidth="1"/>
    <col min="731" max="733" width="7" style="66" customWidth="1"/>
    <col min="734" max="735" width="11.44140625" style="66" hidden="1" customWidth="1"/>
    <col min="736" max="736" width="7.5546875" style="66" customWidth="1"/>
    <col min="737" max="738" width="11.44140625" style="66" hidden="1" customWidth="1"/>
    <col min="739" max="739" width="7" style="66" customWidth="1"/>
    <col min="740" max="741" width="11.44140625" style="66" hidden="1" customWidth="1"/>
    <col min="742" max="742" width="7" style="66" customWidth="1"/>
    <col min="743" max="744" width="11.44140625" style="66" hidden="1" customWidth="1"/>
    <col min="745" max="745" width="7" style="66" customWidth="1"/>
    <col min="746" max="746" width="11.44140625" style="66" hidden="1" customWidth="1"/>
    <col min="747" max="747" width="6.44140625" style="66" customWidth="1"/>
    <col min="748" max="757" width="11.44140625" style="66" hidden="1" customWidth="1"/>
    <col min="758" max="760" width="11.44140625" style="66" hidden="1"/>
    <col min="761" max="761" width="41.44140625" style="66" customWidth="1"/>
    <col min="762" max="762" width="6.44140625" style="66" customWidth="1"/>
    <col min="763" max="763" width="14.6640625" style="66" customWidth="1"/>
    <col min="764" max="764" width="11.44140625" style="66" customWidth="1"/>
    <col min="765" max="766" width="13" style="66" customWidth="1"/>
    <col min="767" max="776" width="9.44140625" style="66" customWidth="1"/>
    <col min="777" max="777" width="8.88671875" style="66" customWidth="1"/>
    <col min="778" max="778" width="9.44140625" style="66" customWidth="1"/>
    <col min="779" max="779" width="10.109375" style="66" customWidth="1"/>
    <col min="780" max="784" width="11.44140625" style="66" hidden="1" customWidth="1"/>
    <col min="785" max="785" width="6.44140625" style="66" customWidth="1"/>
    <col min="786" max="786" width="6.88671875" style="66" customWidth="1"/>
    <col min="787" max="788" width="6.5546875" style="66" customWidth="1"/>
    <col min="789" max="789" width="6.33203125" style="66" customWidth="1"/>
    <col min="790" max="791" width="7.5546875" style="66" customWidth="1"/>
    <col min="792" max="792" width="11.44140625" style="66" hidden="1" customWidth="1"/>
    <col min="793" max="793" width="14.88671875" style="66" customWidth="1"/>
    <col min="794" max="794" width="11.44140625" style="66" customWidth="1"/>
    <col min="795" max="795" width="56.88671875" style="66" customWidth="1"/>
    <col min="796" max="796" width="9.109375" style="66" bestFit="1" customWidth="1"/>
    <col min="797" max="797" width="24.5546875" style="66" customWidth="1"/>
    <col min="798" max="798" width="13" style="66" customWidth="1"/>
    <col min="799" max="799" width="21.5546875" style="66" customWidth="1"/>
    <col min="800" max="800" width="5" style="66" customWidth="1"/>
    <col min="801" max="802" width="11.44140625" style="66" hidden="1" customWidth="1"/>
    <col min="803" max="803" width="5" style="66" customWidth="1"/>
    <col min="804" max="805" width="11.44140625" style="66" hidden="1" customWidth="1"/>
    <col min="806" max="806" width="5" style="66" customWidth="1"/>
    <col min="807" max="808" width="11.44140625" style="66" hidden="1" customWidth="1"/>
    <col min="809" max="809" width="5" style="66" customWidth="1"/>
    <col min="810" max="811" width="11.44140625" style="66" hidden="1" customWidth="1"/>
    <col min="812" max="812" width="5" style="66" customWidth="1"/>
    <col min="813" max="814" width="11.44140625" style="66" hidden="1" customWidth="1"/>
    <col min="815" max="815" width="5" style="66" customWidth="1"/>
    <col min="816" max="817" width="11.44140625" style="66" hidden="1" customWidth="1"/>
    <col min="818" max="818" width="6.44140625" style="66" customWidth="1"/>
    <col min="819" max="826" width="11.44140625" style="66" hidden="1" customWidth="1"/>
    <col min="827" max="827" width="6.88671875" style="66" customWidth="1"/>
    <col min="828" max="829" width="11.44140625" style="66" hidden="1" customWidth="1"/>
    <col min="830" max="830" width="6.44140625" style="66" customWidth="1"/>
    <col min="831" max="832" width="11.44140625" style="66" hidden="1" customWidth="1"/>
    <col min="833" max="833" width="5.44140625" style="66" customWidth="1"/>
    <col min="834" max="835" width="11.44140625" style="66" hidden="1" customWidth="1"/>
    <col min="836" max="836" width="4.88671875" style="66" customWidth="1"/>
    <col min="837" max="844" width="11.44140625" style="66" hidden="1" customWidth="1"/>
    <col min="845" max="845" width="5.44140625" style="66" customWidth="1"/>
    <col min="846" max="850" width="11.44140625" style="66" hidden="1" customWidth="1"/>
    <col min="851" max="851" width="5.88671875" style="66" customWidth="1"/>
    <col min="852" max="853" width="11.44140625" style="66" hidden="1" customWidth="1"/>
    <col min="854" max="854" width="5.44140625" style="66" customWidth="1"/>
    <col min="855" max="856" width="11.44140625" style="66" hidden="1" customWidth="1"/>
    <col min="857" max="857" width="5.44140625" style="66" customWidth="1"/>
    <col min="858" max="859" width="11.44140625" style="66" hidden="1" customWidth="1"/>
    <col min="860" max="860" width="6" style="66" customWidth="1"/>
    <col min="861" max="865" width="11.44140625" style="66" hidden="1" customWidth="1"/>
    <col min="866" max="866" width="5" style="66" customWidth="1"/>
    <col min="867" max="874" width="11.44140625" style="66" hidden="1" customWidth="1"/>
    <col min="875" max="875" width="5" style="66" customWidth="1"/>
    <col min="876" max="876" width="11.44140625" style="66" hidden="1" customWidth="1"/>
    <col min="877" max="877" width="5" style="66" customWidth="1"/>
    <col min="878" max="878" width="9.44140625" style="66" customWidth="1"/>
    <col min="879" max="879" width="11.44140625" style="66" hidden="1" customWidth="1"/>
    <col min="880" max="880" width="5" style="66" customWidth="1"/>
    <col min="881" max="882" width="11.44140625" style="66" hidden="1" customWidth="1"/>
    <col min="883" max="883" width="5" style="66" customWidth="1"/>
    <col min="884" max="885" width="11.44140625" style="66" hidden="1" customWidth="1"/>
    <col min="886" max="886" width="5" style="66" customWidth="1"/>
    <col min="887" max="888" width="11.44140625" style="66" hidden="1" customWidth="1"/>
    <col min="889" max="889" width="5" style="66" customWidth="1"/>
    <col min="890" max="891" width="11.44140625" style="66" hidden="1" customWidth="1"/>
    <col min="892" max="892" width="5" style="66" customWidth="1"/>
    <col min="893" max="894" width="11.44140625" style="66" hidden="1" customWidth="1"/>
    <col min="895" max="895" width="5" style="66" customWidth="1"/>
    <col min="896" max="896" width="11.44140625" style="66" hidden="1" customWidth="1"/>
    <col min="897" max="897" width="6.44140625" style="66" customWidth="1"/>
    <col min="898" max="898" width="11.44140625" style="66" hidden="1" customWidth="1"/>
    <col min="899" max="899" width="7.109375" style="66" customWidth="1"/>
    <col min="900" max="901" width="11.44140625" style="66" hidden="1" customWidth="1"/>
    <col min="902" max="902" width="7.109375" style="66" customWidth="1"/>
    <col min="903" max="904" width="11.44140625" style="66" hidden="1" customWidth="1"/>
    <col min="905" max="905" width="7.109375" style="66" customWidth="1"/>
    <col min="906" max="907" width="11.44140625" style="66" hidden="1" customWidth="1"/>
    <col min="908" max="908" width="7.109375" style="66" customWidth="1"/>
    <col min="909" max="910" width="11.44140625" style="66" hidden="1" customWidth="1"/>
    <col min="911" max="911" width="7.109375" style="66" customWidth="1"/>
    <col min="912" max="913" width="11.44140625" style="66" hidden="1" customWidth="1"/>
    <col min="914" max="914" width="7.109375" style="66" customWidth="1"/>
    <col min="915" max="916" width="11.44140625" style="66" hidden="1" customWidth="1"/>
    <col min="917" max="917" width="7.109375" style="66" customWidth="1"/>
    <col min="918" max="919" width="11.44140625" style="66" hidden="1" customWidth="1"/>
    <col min="920" max="920" width="7.109375" style="66" customWidth="1"/>
    <col min="921" max="921" width="11.44140625" style="66" hidden="1" customWidth="1"/>
    <col min="922" max="922" width="6.44140625" style="66" customWidth="1"/>
    <col min="923" max="924" width="11.44140625" style="66" hidden="1" customWidth="1"/>
    <col min="925" max="925" width="6.88671875" style="66" customWidth="1"/>
    <col min="926" max="927" width="11.44140625" style="66" hidden="1" customWidth="1"/>
    <col min="928" max="928" width="6.88671875" style="66" customWidth="1"/>
    <col min="929" max="930" width="11.44140625" style="66" hidden="1" customWidth="1"/>
    <col min="931" max="931" width="6.44140625" style="66" customWidth="1"/>
    <col min="932" max="936" width="11.44140625" style="66" hidden="1" customWidth="1"/>
    <col min="937" max="937" width="6.44140625" style="66" customWidth="1"/>
    <col min="938" max="939" width="11.44140625" style="66" hidden="1" customWidth="1"/>
    <col min="940" max="940" width="7.5546875" style="66" customWidth="1"/>
    <col min="941" max="941" width="11.44140625" style="66" hidden="1" customWidth="1"/>
    <col min="942" max="942" width="9.44140625" style="66" customWidth="1"/>
    <col min="943" max="974" width="11.44140625" style="66" hidden="1" customWidth="1"/>
    <col min="975" max="975" width="9" style="66" customWidth="1"/>
    <col min="976" max="977" width="11.44140625" style="66" hidden="1" customWidth="1"/>
    <col min="978" max="978" width="8.5546875" style="66" customWidth="1"/>
    <col min="979" max="980" width="11.44140625" style="66" hidden="1" customWidth="1"/>
    <col min="981" max="981" width="6.44140625" style="66" customWidth="1"/>
    <col min="982" max="983" width="11.44140625" style="66" hidden="1" customWidth="1"/>
    <col min="984" max="984" width="7" style="66" customWidth="1"/>
    <col min="985" max="986" width="11.44140625" style="66" hidden="1" customWidth="1"/>
    <col min="987" max="989" width="7" style="66" customWidth="1"/>
    <col min="990" max="991" width="11.44140625" style="66" hidden="1" customWidth="1"/>
    <col min="992" max="992" width="7.5546875" style="66" customWidth="1"/>
    <col min="993" max="994" width="11.44140625" style="66" hidden="1" customWidth="1"/>
    <col min="995" max="995" width="7" style="66" customWidth="1"/>
    <col min="996" max="997" width="11.44140625" style="66" hidden="1" customWidth="1"/>
    <col min="998" max="998" width="7" style="66" customWidth="1"/>
    <col min="999" max="1000" width="11.44140625" style="66" hidden="1" customWidth="1"/>
    <col min="1001" max="1001" width="7" style="66" customWidth="1"/>
    <col min="1002" max="1002" width="11.44140625" style="66" hidden="1" customWidth="1"/>
    <col min="1003" max="1003" width="6.44140625" style="66" customWidth="1"/>
    <col min="1004" max="1013" width="11.44140625" style="66" hidden="1" customWidth="1"/>
    <col min="1014" max="1016" width="11.44140625" style="66" hidden="1"/>
    <col min="1017" max="1017" width="41.44140625" style="66" customWidth="1"/>
    <col min="1018" max="1018" width="6.44140625" style="66" customWidth="1"/>
    <col min="1019" max="1019" width="14.6640625" style="66" customWidth="1"/>
    <col min="1020" max="1020" width="11.44140625" style="66" customWidth="1"/>
    <col min="1021" max="1022" width="13" style="66" customWidth="1"/>
    <col min="1023" max="1032" width="9.44140625" style="66" customWidth="1"/>
    <col min="1033" max="1033" width="8.88671875" style="66" customWidth="1"/>
    <col min="1034" max="1034" width="9.44140625" style="66" customWidth="1"/>
    <col min="1035" max="1035" width="10.109375" style="66" customWidth="1"/>
    <col min="1036" max="1040" width="11.44140625" style="66" hidden="1" customWidth="1"/>
    <col min="1041" max="1041" width="6.44140625" style="66" customWidth="1"/>
    <col min="1042" max="1042" width="6.88671875" style="66" customWidth="1"/>
    <col min="1043" max="1044" width="6.5546875" style="66" customWidth="1"/>
    <col min="1045" max="1045" width="6.33203125" style="66" customWidth="1"/>
    <col min="1046" max="1047" width="7.5546875" style="66" customWidth="1"/>
    <col min="1048" max="1048" width="11.44140625" style="66" hidden="1" customWidth="1"/>
    <col min="1049" max="1049" width="14.88671875" style="66" customWidth="1"/>
    <col min="1050" max="1050" width="11.44140625" style="66" customWidth="1"/>
    <col min="1051" max="1051" width="56.88671875" style="66" customWidth="1"/>
    <col min="1052" max="1052" width="9.109375" style="66" bestFit="1" customWidth="1"/>
    <col min="1053" max="1053" width="24.5546875" style="66" customWidth="1"/>
    <col min="1054" max="1054" width="13" style="66" customWidth="1"/>
    <col min="1055" max="1055" width="21.5546875" style="66" customWidth="1"/>
    <col min="1056" max="1056" width="5" style="66" customWidth="1"/>
    <col min="1057" max="1058" width="11.44140625" style="66" hidden="1" customWidth="1"/>
    <col min="1059" max="1059" width="5" style="66" customWidth="1"/>
    <col min="1060" max="1061" width="11.44140625" style="66" hidden="1" customWidth="1"/>
    <col min="1062" max="1062" width="5" style="66" customWidth="1"/>
    <col min="1063" max="1064" width="11.44140625" style="66" hidden="1" customWidth="1"/>
    <col min="1065" max="1065" width="5" style="66" customWidth="1"/>
    <col min="1066" max="1067" width="11.44140625" style="66" hidden="1" customWidth="1"/>
    <col min="1068" max="1068" width="5" style="66" customWidth="1"/>
    <col min="1069" max="1070" width="11.44140625" style="66" hidden="1" customWidth="1"/>
    <col min="1071" max="1071" width="5" style="66" customWidth="1"/>
    <col min="1072" max="1073" width="11.44140625" style="66" hidden="1" customWidth="1"/>
    <col min="1074" max="1074" width="6.44140625" style="66" customWidth="1"/>
    <col min="1075" max="1082" width="11.44140625" style="66" hidden="1" customWidth="1"/>
    <col min="1083" max="1083" width="6.88671875" style="66" customWidth="1"/>
    <col min="1084" max="1085" width="11.44140625" style="66" hidden="1" customWidth="1"/>
    <col min="1086" max="1086" width="6.44140625" style="66" customWidth="1"/>
    <col min="1087" max="1088" width="11.44140625" style="66" hidden="1" customWidth="1"/>
    <col min="1089" max="1089" width="5.44140625" style="66" customWidth="1"/>
    <col min="1090" max="1091" width="11.44140625" style="66" hidden="1" customWidth="1"/>
    <col min="1092" max="1092" width="4.88671875" style="66" customWidth="1"/>
    <col min="1093" max="1100" width="11.44140625" style="66" hidden="1" customWidth="1"/>
    <col min="1101" max="1101" width="5.44140625" style="66" customWidth="1"/>
    <col min="1102" max="1106" width="11.44140625" style="66" hidden="1" customWidth="1"/>
    <col min="1107" max="1107" width="5.88671875" style="66" customWidth="1"/>
    <col min="1108" max="1109" width="11.44140625" style="66" hidden="1" customWidth="1"/>
    <col min="1110" max="1110" width="5.44140625" style="66" customWidth="1"/>
    <col min="1111" max="1112" width="11.44140625" style="66" hidden="1" customWidth="1"/>
    <col min="1113" max="1113" width="5.44140625" style="66" customWidth="1"/>
    <col min="1114" max="1115" width="11.44140625" style="66" hidden="1" customWidth="1"/>
    <col min="1116" max="1116" width="6" style="66" customWidth="1"/>
    <col min="1117" max="1121" width="11.44140625" style="66" hidden="1" customWidth="1"/>
    <col min="1122" max="1122" width="5" style="66" customWidth="1"/>
    <col min="1123" max="1130" width="11.44140625" style="66" hidden="1" customWidth="1"/>
    <col min="1131" max="1131" width="5" style="66" customWidth="1"/>
    <col min="1132" max="1132" width="11.44140625" style="66" hidden="1" customWidth="1"/>
    <col min="1133" max="1133" width="5" style="66" customWidth="1"/>
    <col min="1134" max="1134" width="9.44140625" style="66" customWidth="1"/>
    <col min="1135" max="1135" width="11.44140625" style="66" hidden="1" customWidth="1"/>
    <col min="1136" max="1136" width="5" style="66" customWidth="1"/>
    <col min="1137" max="1138" width="11.44140625" style="66" hidden="1" customWidth="1"/>
    <col min="1139" max="1139" width="5" style="66" customWidth="1"/>
    <col min="1140" max="1141" width="11.44140625" style="66" hidden="1" customWidth="1"/>
    <col min="1142" max="1142" width="5" style="66" customWidth="1"/>
    <col min="1143" max="1144" width="11.44140625" style="66" hidden="1" customWidth="1"/>
    <col min="1145" max="1145" width="5" style="66" customWidth="1"/>
    <col min="1146" max="1147" width="11.44140625" style="66" hidden="1" customWidth="1"/>
    <col min="1148" max="1148" width="5" style="66" customWidth="1"/>
    <col min="1149" max="1150" width="11.44140625" style="66" hidden="1" customWidth="1"/>
    <col min="1151" max="1151" width="5" style="66" customWidth="1"/>
    <col min="1152" max="1152" width="11.44140625" style="66" hidden="1" customWidth="1"/>
    <col min="1153" max="1153" width="6.44140625" style="66" customWidth="1"/>
    <col min="1154" max="1154" width="11.44140625" style="66" hidden="1" customWidth="1"/>
    <col min="1155" max="1155" width="7.109375" style="66" customWidth="1"/>
    <col min="1156" max="1157" width="11.44140625" style="66" hidden="1" customWidth="1"/>
    <col min="1158" max="1158" width="7.109375" style="66" customWidth="1"/>
    <col min="1159" max="1160" width="11.44140625" style="66" hidden="1" customWidth="1"/>
    <col min="1161" max="1161" width="7.109375" style="66" customWidth="1"/>
    <col min="1162" max="1163" width="11.44140625" style="66" hidden="1" customWidth="1"/>
    <col min="1164" max="1164" width="7.109375" style="66" customWidth="1"/>
    <col min="1165" max="1166" width="11.44140625" style="66" hidden="1" customWidth="1"/>
    <col min="1167" max="1167" width="7.109375" style="66" customWidth="1"/>
    <col min="1168" max="1169" width="11.44140625" style="66" hidden="1" customWidth="1"/>
    <col min="1170" max="1170" width="7.109375" style="66" customWidth="1"/>
    <col min="1171" max="1172" width="11.44140625" style="66" hidden="1" customWidth="1"/>
    <col min="1173" max="1173" width="7.109375" style="66" customWidth="1"/>
    <col min="1174" max="1175" width="11.44140625" style="66" hidden="1" customWidth="1"/>
    <col min="1176" max="1176" width="7.109375" style="66" customWidth="1"/>
    <col min="1177" max="1177" width="11.44140625" style="66" hidden="1" customWidth="1"/>
    <col min="1178" max="1178" width="6.44140625" style="66" customWidth="1"/>
    <col min="1179" max="1180" width="11.44140625" style="66" hidden="1" customWidth="1"/>
    <col min="1181" max="1181" width="6.88671875" style="66" customWidth="1"/>
    <col min="1182" max="1183" width="11.44140625" style="66" hidden="1" customWidth="1"/>
    <col min="1184" max="1184" width="6.88671875" style="66" customWidth="1"/>
    <col min="1185" max="1186" width="11.44140625" style="66" hidden="1" customWidth="1"/>
    <col min="1187" max="1187" width="6.44140625" style="66" customWidth="1"/>
    <col min="1188" max="1192" width="11.44140625" style="66" hidden="1" customWidth="1"/>
    <col min="1193" max="1193" width="6.44140625" style="66" customWidth="1"/>
    <col min="1194" max="1195" width="11.44140625" style="66" hidden="1" customWidth="1"/>
    <col min="1196" max="1196" width="7.5546875" style="66" customWidth="1"/>
    <col min="1197" max="1197" width="11.44140625" style="66" hidden="1" customWidth="1"/>
    <col min="1198" max="1198" width="9.44140625" style="66" customWidth="1"/>
    <col min="1199" max="1230" width="11.44140625" style="66" hidden="1" customWidth="1"/>
    <col min="1231" max="1231" width="9" style="66" customWidth="1"/>
    <col min="1232" max="1233" width="11.44140625" style="66" hidden="1" customWidth="1"/>
    <col min="1234" max="1234" width="8.5546875" style="66" customWidth="1"/>
    <col min="1235" max="1236" width="11.44140625" style="66" hidden="1" customWidth="1"/>
    <col min="1237" max="1237" width="6.44140625" style="66" customWidth="1"/>
    <col min="1238" max="1239" width="11.44140625" style="66" hidden="1" customWidth="1"/>
    <col min="1240" max="1240" width="7" style="66" customWidth="1"/>
    <col min="1241" max="1242" width="11.44140625" style="66" hidden="1" customWidth="1"/>
    <col min="1243" max="1245" width="7" style="66" customWidth="1"/>
    <col min="1246" max="1247" width="11.44140625" style="66" hidden="1" customWidth="1"/>
    <col min="1248" max="1248" width="7.5546875" style="66" customWidth="1"/>
    <col min="1249" max="1250" width="11.44140625" style="66" hidden="1" customWidth="1"/>
    <col min="1251" max="1251" width="7" style="66" customWidth="1"/>
    <col min="1252" max="1253" width="11.44140625" style="66" hidden="1" customWidth="1"/>
    <col min="1254" max="1254" width="7" style="66" customWidth="1"/>
    <col min="1255" max="1256" width="11.44140625" style="66" hidden="1" customWidth="1"/>
    <col min="1257" max="1257" width="7" style="66" customWidth="1"/>
    <col min="1258" max="1258" width="11.44140625" style="66" hidden="1" customWidth="1"/>
    <col min="1259" max="1259" width="6.44140625" style="66" customWidth="1"/>
    <col min="1260" max="1269" width="11.44140625" style="66" hidden="1" customWidth="1"/>
    <col min="1270" max="1272" width="11.44140625" style="66" hidden="1"/>
    <col min="1273" max="1273" width="41.44140625" style="66" customWidth="1"/>
    <col min="1274" max="1274" width="6.44140625" style="66" customWidth="1"/>
    <col min="1275" max="1275" width="14.6640625" style="66" customWidth="1"/>
    <col min="1276" max="1276" width="11.44140625" style="66" customWidth="1"/>
    <col min="1277" max="1278" width="13" style="66" customWidth="1"/>
    <col min="1279" max="1288" width="9.44140625" style="66" customWidth="1"/>
    <col min="1289" max="1289" width="8.88671875" style="66" customWidth="1"/>
    <col min="1290" max="1290" width="9.44140625" style="66" customWidth="1"/>
    <col min="1291" max="1291" width="10.109375" style="66" customWidth="1"/>
    <col min="1292" max="1296" width="11.44140625" style="66" hidden="1" customWidth="1"/>
    <col min="1297" max="1297" width="6.44140625" style="66" customWidth="1"/>
    <col min="1298" max="1298" width="6.88671875" style="66" customWidth="1"/>
    <col min="1299" max="1300" width="6.5546875" style="66" customWidth="1"/>
    <col min="1301" max="1301" width="6.33203125" style="66" customWidth="1"/>
    <col min="1302" max="1303" width="7.5546875" style="66" customWidth="1"/>
    <col min="1304" max="1304" width="11.44140625" style="66" hidden="1" customWidth="1"/>
    <col min="1305" max="1305" width="14.88671875" style="66" customWidth="1"/>
    <col min="1306" max="1306" width="11.44140625" style="66" customWidth="1"/>
    <col min="1307" max="1307" width="56.88671875" style="66" customWidth="1"/>
    <col min="1308" max="1308" width="9.109375" style="66" bestFit="1" customWidth="1"/>
    <col min="1309" max="1309" width="24.5546875" style="66" customWidth="1"/>
    <col min="1310" max="1310" width="13" style="66" customWidth="1"/>
    <col min="1311" max="1311" width="21.5546875" style="66" customWidth="1"/>
    <col min="1312" max="1312" width="5" style="66" customWidth="1"/>
    <col min="1313" max="1314" width="11.44140625" style="66" hidden="1" customWidth="1"/>
    <col min="1315" max="1315" width="5" style="66" customWidth="1"/>
    <col min="1316" max="1317" width="11.44140625" style="66" hidden="1" customWidth="1"/>
    <col min="1318" max="1318" width="5" style="66" customWidth="1"/>
    <col min="1319" max="1320" width="11.44140625" style="66" hidden="1" customWidth="1"/>
    <col min="1321" max="1321" width="5" style="66" customWidth="1"/>
    <col min="1322" max="1323" width="11.44140625" style="66" hidden="1" customWidth="1"/>
    <col min="1324" max="1324" width="5" style="66" customWidth="1"/>
    <col min="1325" max="1326" width="11.44140625" style="66" hidden="1" customWidth="1"/>
    <col min="1327" max="1327" width="5" style="66" customWidth="1"/>
    <col min="1328" max="1329" width="11.44140625" style="66" hidden="1" customWidth="1"/>
    <col min="1330" max="1330" width="6.44140625" style="66" customWidth="1"/>
    <col min="1331" max="1338" width="11.44140625" style="66" hidden="1" customWidth="1"/>
    <col min="1339" max="1339" width="6.88671875" style="66" customWidth="1"/>
    <col min="1340" max="1341" width="11.44140625" style="66" hidden="1" customWidth="1"/>
    <col min="1342" max="1342" width="6.44140625" style="66" customWidth="1"/>
    <col min="1343" max="1344" width="11.44140625" style="66" hidden="1" customWidth="1"/>
    <col min="1345" max="1345" width="5.44140625" style="66" customWidth="1"/>
    <col min="1346" max="1347" width="11.44140625" style="66" hidden="1" customWidth="1"/>
    <col min="1348" max="1348" width="4.88671875" style="66" customWidth="1"/>
    <col min="1349" max="1356" width="11.44140625" style="66" hidden="1" customWidth="1"/>
    <col min="1357" max="1357" width="5.44140625" style="66" customWidth="1"/>
    <col min="1358" max="1362" width="11.44140625" style="66" hidden="1" customWidth="1"/>
    <col min="1363" max="1363" width="5.88671875" style="66" customWidth="1"/>
    <col min="1364" max="1365" width="11.44140625" style="66" hidden="1" customWidth="1"/>
    <col min="1366" max="1366" width="5.44140625" style="66" customWidth="1"/>
    <col min="1367" max="1368" width="11.44140625" style="66" hidden="1" customWidth="1"/>
    <col min="1369" max="1369" width="5.44140625" style="66" customWidth="1"/>
    <col min="1370" max="1371" width="11.44140625" style="66" hidden="1" customWidth="1"/>
    <col min="1372" max="1372" width="6" style="66" customWidth="1"/>
    <col min="1373" max="1377" width="11.44140625" style="66" hidden="1" customWidth="1"/>
    <col min="1378" max="1378" width="5" style="66" customWidth="1"/>
    <col min="1379" max="1386" width="11.44140625" style="66" hidden="1" customWidth="1"/>
    <col min="1387" max="1387" width="5" style="66" customWidth="1"/>
    <col min="1388" max="1388" width="11.44140625" style="66" hidden="1" customWidth="1"/>
    <col min="1389" max="1389" width="5" style="66" customWidth="1"/>
    <col min="1390" max="1390" width="9.44140625" style="66" customWidth="1"/>
    <col min="1391" max="1391" width="11.44140625" style="66" hidden="1" customWidth="1"/>
    <col min="1392" max="1392" width="5" style="66" customWidth="1"/>
    <col min="1393" max="1394" width="11.44140625" style="66" hidden="1" customWidth="1"/>
    <col min="1395" max="1395" width="5" style="66" customWidth="1"/>
    <col min="1396" max="1397" width="11.44140625" style="66" hidden="1" customWidth="1"/>
    <col min="1398" max="1398" width="5" style="66" customWidth="1"/>
    <col min="1399" max="1400" width="11.44140625" style="66" hidden="1" customWidth="1"/>
    <col min="1401" max="1401" width="5" style="66" customWidth="1"/>
    <col min="1402" max="1403" width="11.44140625" style="66" hidden="1" customWidth="1"/>
    <col min="1404" max="1404" width="5" style="66" customWidth="1"/>
    <col min="1405" max="1406" width="11.44140625" style="66" hidden="1" customWidth="1"/>
    <col min="1407" max="1407" width="5" style="66" customWidth="1"/>
    <col min="1408" max="1408" width="11.44140625" style="66" hidden="1" customWidth="1"/>
    <col min="1409" max="1409" width="6.44140625" style="66" customWidth="1"/>
    <col min="1410" max="1410" width="11.44140625" style="66" hidden="1" customWidth="1"/>
    <col min="1411" max="1411" width="7.109375" style="66" customWidth="1"/>
    <col min="1412" max="1413" width="11.44140625" style="66" hidden="1" customWidth="1"/>
    <col min="1414" max="1414" width="7.109375" style="66" customWidth="1"/>
    <col min="1415" max="1416" width="11.44140625" style="66" hidden="1" customWidth="1"/>
    <col min="1417" max="1417" width="7.109375" style="66" customWidth="1"/>
    <col min="1418" max="1419" width="11.44140625" style="66" hidden="1" customWidth="1"/>
    <col min="1420" max="1420" width="7.109375" style="66" customWidth="1"/>
    <col min="1421" max="1422" width="11.44140625" style="66" hidden="1" customWidth="1"/>
    <col min="1423" max="1423" width="7.109375" style="66" customWidth="1"/>
    <col min="1424" max="1425" width="11.44140625" style="66" hidden="1" customWidth="1"/>
    <col min="1426" max="1426" width="7.109375" style="66" customWidth="1"/>
    <col min="1427" max="1428" width="11.44140625" style="66" hidden="1" customWidth="1"/>
    <col min="1429" max="1429" width="7.109375" style="66" customWidth="1"/>
    <col min="1430" max="1431" width="11.44140625" style="66" hidden="1" customWidth="1"/>
    <col min="1432" max="1432" width="7.109375" style="66" customWidth="1"/>
    <col min="1433" max="1433" width="11.44140625" style="66" hidden="1" customWidth="1"/>
    <col min="1434" max="1434" width="6.44140625" style="66" customWidth="1"/>
    <col min="1435" max="1436" width="11.44140625" style="66" hidden="1" customWidth="1"/>
    <col min="1437" max="1437" width="6.88671875" style="66" customWidth="1"/>
    <col min="1438" max="1439" width="11.44140625" style="66" hidden="1" customWidth="1"/>
    <col min="1440" max="1440" width="6.88671875" style="66" customWidth="1"/>
    <col min="1441" max="1442" width="11.44140625" style="66" hidden="1" customWidth="1"/>
    <col min="1443" max="1443" width="6.44140625" style="66" customWidth="1"/>
    <col min="1444" max="1448" width="11.44140625" style="66" hidden="1" customWidth="1"/>
    <col min="1449" max="1449" width="6.44140625" style="66" customWidth="1"/>
    <col min="1450" max="1451" width="11.44140625" style="66" hidden="1" customWidth="1"/>
    <col min="1452" max="1452" width="7.5546875" style="66" customWidth="1"/>
    <col min="1453" max="1453" width="11.44140625" style="66" hidden="1" customWidth="1"/>
    <col min="1454" max="1454" width="9.44140625" style="66" customWidth="1"/>
    <col min="1455" max="1486" width="11.44140625" style="66" hidden="1" customWidth="1"/>
    <col min="1487" max="1487" width="9" style="66" customWidth="1"/>
    <col min="1488" max="1489" width="11.44140625" style="66" hidden="1" customWidth="1"/>
    <col min="1490" max="1490" width="8.5546875" style="66" customWidth="1"/>
    <col min="1491" max="1492" width="11.44140625" style="66" hidden="1" customWidth="1"/>
    <col min="1493" max="1493" width="6.44140625" style="66" customWidth="1"/>
    <col min="1494" max="1495" width="11.44140625" style="66" hidden="1" customWidth="1"/>
    <col min="1496" max="1496" width="7" style="66" customWidth="1"/>
    <col min="1497" max="1498" width="11.44140625" style="66" hidden="1" customWidth="1"/>
    <col min="1499" max="1501" width="7" style="66" customWidth="1"/>
    <col min="1502" max="1503" width="11.44140625" style="66" hidden="1" customWidth="1"/>
    <col min="1504" max="1504" width="7.5546875" style="66" customWidth="1"/>
    <col min="1505" max="1506" width="11.44140625" style="66" hidden="1" customWidth="1"/>
    <col min="1507" max="1507" width="7" style="66" customWidth="1"/>
    <col min="1508" max="1509" width="11.44140625" style="66" hidden="1" customWidth="1"/>
    <col min="1510" max="1510" width="7" style="66" customWidth="1"/>
    <col min="1511" max="1512" width="11.44140625" style="66" hidden="1" customWidth="1"/>
    <col min="1513" max="1513" width="7" style="66" customWidth="1"/>
    <col min="1514" max="1514" width="11.44140625" style="66" hidden="1" customWidth="1"/>
    <col min="1515" max="1515" width="6.44140625" style="66" customWidth="1"/>
    <col min="1516" max="1525" width="11.44140625" style="66" hidden="1" customWidth="1"/>
    <col min="1526" max="1528" width="11.44140625" style="66" hidden="1"/>
    <col min="1529" max="1529" width="41.44140625" style="66" customWidth="1"/>
    <col min="1530" max="1530" width="6.44140625" style="66" customWidth="1"/>
    <col min="1531" max="1531" width="14.6640625" style="66" customWidth="1"/>
    <col min="1532" max="1532" width="11.44140625" style="66" customWidth="1"/>
    <col min="1533" max="1534" width="13" style="66" customWidth="1"/>
    <col min="1535" max="1544" width="9.44140625" style="66" customWidth="1"/>
    <col min="1545" max="1545" width="8.88671875" style="66" customWidth="1"/>
    <col min="1546" max="1546" width="9.44140625" style="66" customWidth="1"/>
    <col min="1547" max="1547" width="10.109375" style="66" customWidth="1"/>
    <col min="1548" max="1552" width="11.44140625" style="66" hidden="1" customWidth="1"/>
    <col min="1553" max="1553" width="6.44140625" style="66" customWidth="1"/>
    <col min="1554" max="1554" width="6.88671875" style="66" customWidth="1"/>
    <col min="1555" max="1556" width="6.5546875" style="66" customWidth="1"/>
    <col min="1557" max="1557" width="6.33203125" style="66" customWidth="1"/>
    <col min="1558" max="1559" width="7.5546875" style="66" customWidth="1"/>
    <col min="1560" max="1560" width="11.44140625" style="66" hidden="1" customWidth="1"/>
    <col min="1561" max="1561" width="14.88671875" style="66" customWidth="1"/>
    <col min="1562" max="1562" width="11.44140625" style="66" customWidth="1"/>
    <col min="1563" max="1563" width="56.88671875" style="66" customWidth="1"/>
    <col min="1564" max="1564" width="9.109375" style="66" bestFit="1" customWidth="1"/>
    <col min="1565" max="1565" width="24.5546875" style="66" customWidth="1"/>
    <col min="1566" max="1566" width="13" style="66" customWidth="1"/>
    <col min="1567" max="1567" width="21.5546875" style="66" customWidth="1"/>
    <col min="1568" max="1568" width="5" style="66" customWidth="1"/>
    <col min="1569" max="1570" width="11.44140625" style="66" hidden="1" customWidth="1"/>
    <col min="1571" max="1571" width="5" style="66" customWidth="1"/>
    <col min="1572" max="1573" width="11.44140625" style="66" hidden="1" customWidth="1"/>
    <col min="1574" max="1574" width="5" style="66" customWidth="1"/>
    <col min="1575" max="1576" width="11.44140625" style="66" hidden="1" customWidth="1"/>
    <col min="1577" max="1577" width="5" style="66" customWidth="1"/>
    <col min="1578" max="1579" width="11.44140625" style="66" hidden="1" customWidth="1"/>
    <col min="1580" max="1580" width="5" style="66" customWidth="1"/>
    <col min="1581" max="1582" width="11.44140625" style="66" hidden="1" customWidth="1"/>
    <col min="1583" max="1583" width="5" style="66" customWidth="1"/>
    <col min="1584" max="1585" width="11.44140625" style="66" hidden="1" customWidth="1"/>
    <col min="1586" max="1586" width="6.44140625" style="66" customWidth="1"/>
    <col min="1587" max="1594" width="11.44140625" style="66" hidden="1" customWidth="1"/>
    <col min="1595" max="1595" width="6.88671875" style="66" customWidth="1"/>
    <col min="1596" max="1597" width="11.44140625" style="66" hidden="1" customWidth="1"/>
    <col min="1598" max="1598" width="6.44140625" style="66" customWidth="1"/>
    <col min="1599" max="1600" width="11.44140625" style="66" hidden="1" customWidth="1"/>
    <col min="1601" max="1601" width="5.44140625" style="66" customWidth="1"/>
    <col min="1602" max="1603" width="11.44140625" style="66" hidden="1" customWidth="1"/>
    <col min="1604" max="1604" width="4.88671875" style="66" customWidth="1"/>
    <col min="1605" max="1612" width="11.44140625" style="66" hidden="1" customWidth="1"/>
    <col min="1613" max="1613" width="5.44140625" style="66" customWidth="1"/>
    <col min="1614" max="1618" width="11.44140625" style="66" hidden="1" customWidth="1"/>
    <col min="1619" max="1619" width="5.88671875" style="66" customWidth="1"/>
    <col min="1620" max="1621" width="11.44140625" style="66" hidden="1" customWidth="1"/>
    <col min="1622" max="1622" width="5.44140625" style="66" customWidth="1"/>
    <col min="1623" max="1624" width="11.44140625" style="66" hidden="1" customWidth="1"/>
    <col min="1625" max="1625" width="5.44140625" style="66" customWidth="1"/>
    <col min="1626" max="1627" width="11.44140625" style="66" hidden="1" customWidth="1"/>
    <col min="1628" max="1628" width="6" style="66" customWidth="1"/>
    <col min="1629" max="1633" width="11.44140625" style="66" hidden="1" customWidth="1"/>
    <col min="1634" max="1634" width="5" style="66" customWidth="1"/>
    <col min="1635" max="1642" width="11.44140625" style="66" hidden="1" customWidth="1"/>
    <col min="1643" max="1643" width="5" style="66" customWidth="1"/>
    <col min="1644" max="1644" width="11.44140625" style="66" hidden="1" customWidth="1"/>
    <col min="1645" max="1645" width="5" style="66" customWidth="1"/>
    <col min="1646" max="1646" width="9.44140625" style="66" customWidth="1"/>
    <col min="1647" max="1647" width="11.44140625" style="66" hidden="1" customWidth="1"/>
    <col min="1648" max="1648" width="5" style="66" customWidth="1"/>
    <col min="1649" max="1650" width="11.44140625" style="66" hidden="1" customWidth="1"/>
    <col min="1651" max="1651" width="5" style="66" customWidth="1"/>
    <col min="1652" max="1653" width="11.44140625" style="66" hidden="1" customWidth="1"/>
    <col min="1654" max="1654" width="5" style="66" customWidth="1"/>
    <col min="1655" max="1656" width="11.44140625" style="66" hidden="1" customWidth="1"/>
    <col min="1657" max="1657" width="5" style="66" customWidth="1"/>
    <col min="1658" max="1659" width="11.44140625" style="66" hidden="1" customWidth="1"/>
    <col min="1660" max="1660" width="5" style="66" customWidth="1"/>
    <col min="1661" max="1662" width="11.44140625" style="66" hidden="1" customWidth="1"/>
    <col min="1663" max="1663" width="5" style="66" customWidth="1"/>
    <col min="1664" max="1664" width="11.44140625" style="66" hidden="1" customWidth="1"/>
    <col min="1665" max="1665" width="6.44140625" style="66" customWidth="1"/>
    <col min="1666" max="1666" width="11.44140625" style="66" hidden="1" customWidth="1"/>
    <col min="1667" max="1667" width="7.109375" style="66" customWidth="1"/>
    <col min="1668" max="1669" width="11.44140625" style="66" hidden="1" customWidth="1"/>
    <col min="1670" max="1670" width="7.109375" style="66" customWidth="1"/>
    <col min="1671" max="1672" width="11.44140625" style="66" hidden="1" customWidth="1"/>
    <col min="1673" max="1673" width="7.109375" style="66" customWidth="1"/>
    <col min="1674" max="1675" width="11.44140625" style="66" hidden="1" customWidth="1"/>
    <col min="1676" max="1676" width="7.109375" style="66" customWidth="1"/>
    <col min="1677" max="1678" width="11.44140625" style="66" hidden="1" customWidth="1"/>
    <col min="1679" max="1679" width="7.109375" style="66" customWidth="1"/>
    <col min="1680" max="1681" width="11.44140625" style="66" hidden="1" customWidth="1"/>
    <col min="1682" max="1682" width="7.109375" style="66" customWidth="1"/>
    <col min="1683" max="1684" width="11.44140625" style="66" hidden="1" customWidth="1"/>
    <col min="1685" max="1685" width="7.109375" style="66" customWidth="1"/>
    <col min="1686" max="1687" width="11.44140625" style="66" hidden="1" customWidth="1"/>
    <col min="1688" max="1688" width="7.109375" style="66" customWidth="1"/>
    <col min="1689" max="1689" width="11.44140625" style="66" hidden="1" customWidth="1"/>
    <col min="1690" max="1690" width="6.44140625" style="66" customWidth="1"/>
    <col min="1691" max="1692" width="11.44140625" style="66" hidden="1" customWidth="1"/>
    <col min="1693" max="1693" width="6.88671875" style="66" customWidth="1"/>
    <col min="1694" max="1695" width="11.44140625" style="66" hidden="1" customWidth="1"/>
    <col min="1696" max="1696" width="6.88671875" style="66" customWidth="1"/>
    <col min="1697" max="1698" width="11.44140625" style="66" hidden="1" customWidth="1"/>
    <col min="1699" max="1699" width="6.44140625" style="66" customWidth="1"/>
    <col min="1700" max="1704" width="11.44140625" style="66" hidden="1" customWidth="1"/>
    <col min="1705" max="1705" width="6.44140625" style="66" customWidth="1"/>
    <col min="1706" max="1707" width="11.44140625" style="66" hidden="1" customWidth="1"/>
    <col min="1708" max="1708" width="7.5546875" style="66" customWidth="1"/>
    <col min="1709" max="1709" width="11.44140625" style="66" hidden="1" customWidth="1"/>
    <col min="1710" max="1710" width="9.44140625" style="66" customWidth="1"/>
    <col min="1711" max="1742" width="11.44140625" style="66" hidden="1" customWidth="1"/>
    <col min="1743" max="1743" width="9" style="66" customWidth="1"/>
    <col min="1744" max="1745" width="11.44140625" style="66" hidden="1" customWidth="1"/>
    <col min="1746" max="1746" width="8.5546875" style="66" customWidth="1"/>
    <col min="1747" max="1748" width="11.44140625" style="66" hidden="1" customWidth="1"/>
    <col min="1749" max="1749" width="6.44140625" style="66" customWidth="1"/>
    <col min="1750" max="1751" width="11.44140625" style="66" hidden="1" customWidth="1"/>
    <col min="1752" max="1752" width="7" style="66" customWidth="1"/>
    <col min="1753" max="1754" width="11.44140625" style="66" hidden="1" customWidth="1"/>
    <col min="1755" max="1757" width="7" style="66" customWidth="1"/>
    <col min="1758" max="1759" width="11.44140625" style="66" hidden="1" customWidth="1"/>
    <col min="1760" max="1760" width="7.5546875" style="66" customWidth="1"/>
    <col min="1761" max="1762" width="11.44140625" style="66" hidden="1" customWidth="1"/>
    <col min="1763" max="1763" width="7" style="66" customWidth="1"/>
    <col min="1764" max="1765" width="11.44140625" style="66" hidden="1" customWidth="1"/>
    <col min="1766" max="1766" width="7" style="66" customWidth="1"/>
    <col min="1767" max="1768" width="11.44140625" style="66" hidden="1" customWidth="1"/>
    <col min="1769" max="1769" width="7" style="66" customWidth="1"/>
    <col min="1770" max="1770" width="11.44140625" style="66" hidden="1" customWidth="1"/>
    <col min="1771" max="1771" width="6.44140625" style="66" customWidth="1"/>
    <col min="1772" max="1781" width="11.44140625" style="66" hidden="1" customWidth="1"/>
    <col min="1782" max="1784" width="11.44140625" style="66" hidden="1"/>
    <col min="1785" max="1785" width="41.44140625" style="66" customWidth="1"/>
    <col min="1786" max="1786" width="6.44140625" style="66" customWidth="1"/>
    <col min="1787" max="1787" width="14.6640625" style="66" customWidth="1"/>
    <col min="1788" max="1788" width="11.44140625" style="66" customWidth="1"/>
    <col min="1789" max="1790" width="13" style="66" customWidth="1"/>
    <col min="1791" max="1800" width="9.44140625" style="66" customWidth="1"/>
    <col min="1801" max="1801" width="8.88671875" style="66" customWidth="1"/>
    <col min="1802" max="1802" width="9.44140625" style="66" customWidth="1"/>
    <col min="1803" max="1803" width="10.109375" style="66" customWidth="1"/>
    <col min="1804" max="1808" width="11.44140625" style="66" hidden="1" customWidth="1"/>
    <col min="1809" max="1809" width="6.44140625" style="66" customWidth="1"/>
    <col min="1810" max="1810" width="6.88671875" style="66" customWidth="1"/>
    <col min="1811" max="1812" width="6.5546875" style="66" customWidth="1"/>
    <col min="1813" max="1813" width="6.33203125" style="66" customWidth="1"/>
    <col min="1814" max="1815" width="7.5546875" style="66" customWidth="1"/>
    <col min="1816" max="1816" width="11.44140625" style="66" hidden="1" customWidth="1"/>
    <col min="1817" max="1817" width="14.88671875" style="66" customWidth="1"/>
    <col min="1818" max="1818" width="11.44140625" style="66" customWidth="1"/>
    <col min="1819" max="1819" width="56.88671875" style="66" customWidth="1"/>
    <col min="1820" max="1820" width="9.109375" style="66" bestFit="1" customWidth="1"/>
    <col min="1821" max="1821" width="24.5546875" style="66" customWidth="1"/>
    <col min="1822" max="1822" width="13" style="66" customWidth="1"/>
    <col min="1823" max="1823" width="21.5546875" style="66" customWidth="1"/>
    <col min="1824" max="1824" width="5" style="66" customWidth="1"/>
    <col min="1825" max="1826" width="11.44140625" style="66" hidden="1" customWidth="1"/>
    <col min="1827" max="1827" width="5" style="66" customWidth="1"/>
    <col min="1828" max="1829" width="11.44140625" style="66" hidden="1" customWidth="1"/>
    <col min="1830" max="1830" width="5" style="66" customWidth="1"/>
    <col min="1831" max="1832" width="11.44140625" style="66" hidden="1" customWidth="1"/>
    <col min="1833" max="1833" width="5" style="66" customWidth="1"/>
    <col min="1834" max="1835" width="11.44140625" style="66" hidden="1" customWidth="1"/>
    <col min="1836" max="1836" width="5" style="66" customWidth="1"/>
    <col min="1837" max="1838" width="11.44140625" style="66" hidden="1" customWidth="1"/>
    <col min="1839" max="1839" width="5" style="66" customWidth="1"/>
    <col min="1840" max="1841" width="11.44140625" style="66" hidden="1" customWidth="1"/>
    <col min="1842" max="1842" width="6.44140625" style="66" customWidth="1"/>
    <col min="1843" max="1850" width="11.44140625" style="66" hidden="1" customWidth="1"/>
    <col min="1851" max="1851" width="6.88671875" style="66" customWidth="1"/>
    <col min="1852" max="1853" width="11.44140625" style="66" hidden="1" customWidth="1"/>
    <col min="1854" max="1854" width="6.44140625" style="66" customWidth="1"/>
    <col min="1855" max="1856" width="11.44140625" style="66" hidden="1" customWidth="1"/>
    <col min="1857" max="1857" width="5.44140625" style="66" customWidth="1"/>
    <col min="1858" max="1859" width="11.44140625" style="66" hidden="1" customWidth="1"/>
    <col min="1860" max="1860" width="4.88671875" style="66" customWidth="1"/>
    <col min="1861" max="1868" width="11.44140625" style="66" hidden="1" customWidth="1"/>
    <col min="1869" max="1869" width="5.44140625" style="66" customWidth="1"/>
    <col min="1870" max="1874" width="11.44140625" style="66" hidden="1" customWidth="1"/>
    <col min="1875" max="1875" width="5.88671875" style="66" customWidth="1"/>
    <col min="1876" max="1877" width="11.44140625" style="66" hidden="1" customWidth="1"/>
    <col min="1878" max="1878" width="5.44140625" style="66" customWidth="1"/>
    <col min="1879" max="1880" width="11.44140625" style="66" hidden="1" customWidth="1"/>
    <col min="1881" max="1881" width="5.44140625" style="66" customWidth="1"/>
    <col min="1882" max="1883" width="11.44140625" style="66" hidden="1" customWidth="1"/>
    <col min="1884" max="1884" width="6" style="66" customWidth="1"/>
    <col min="1885" max="1889" width="11.44140625" style="66" hidden="1" customWidth="1"/>
    <col min="1890" max="1890" width="5" style="66" customWidth="1"/>
    <col min="1891" max="1898" width="11.44140625" style="66" hidden="1" customWidth="1"/>
    <col min="1899" max="1899" width="5" style="66" customWidth="1"/>
    <col min="1900" max="1900" width="11.44140625" style="66" hidden="1" customWidth="1"/>
    <col min="1901" max="1901" width="5" style="66" customWidth="1"/>
    <col min="1902" max="1902" width="9.44140625" style="66" customWidth="1"/>
    <col min="1903" max="1903" width="11.44140625" style="66" hidden="1" customWidth="1"/>
    <col min="1904" max="1904" width="5" style="66" customWidth="1"/>
    <col min="1905" max="1906" width="11.44140625" style="66" hidden="1" customWidth="1"/>
    <col min="1907" max="1907" width="5" style="66" customWidth="1"/>
    <col min="1908" max="1909" width="11.44140625" style="66" hidden="1" customWidth="1"/>
    <col min="1910" max="1910" width="5" style="66" customWidth="1"/>
    <col min="1911" max="1912" width="11.44140625" style="66" hidden="1" customWidth="1"/>
    <col min="1913" max="1913" width="5" style="66" customWidth="1"/>
    <col min="1914" max="1915" width="11.44140625" style="66" hidden="1" customWidth="1"/>
    <col min="1916" max="1916" width="5" style="66" customWidth="1"/>
    <col min="1917" max="1918" width="11.44140625" style="66" hidden="1" customWidth="1"/>
    <col min="1919" max="1919" width="5" style="66" customWidth="1"/>
    <col min="1920" max="1920" width="11.44140625" style="66" hidden="1" customWidth="1"/>
    <col min="1921" max="1921" width="6.44140625" style="66" customWidth="1"/>
    <col min="1922" max="1922" width="11.44140625" style="66" hidden="1" customWidth="1"/>
    <col min="1923" max="1923" width="7.109375" style="66" customWidth="1"/>
    <col min="1924" max="1925" width="11.44140625" style="66" hidden="1" customWidth="1"/>
    <col min="1926" max="1926" width="7.109375" style="66" customWidth="1"/>
    <col min="1927" max="1928" width="11.44140625" style="66" hidden="1" customWidth="1"/>
    <col min="1929" max="1929" width="7.109375" style="66" customWidth="1"/>
    <col min="1930" max="1931" width="11.44140625" style="66" hidden="1" customWidth="1"/>
    <col min="1932" max="1932" width="7.109375" style="66" customWidth="1"/>
    <col min="1933" max="1934" width="11.44140625" style="66" hidden="1" customWidth="1"/>
    <col min="1935" max="1935" width="7.109375" style="66" customWidth="1"/>
    <col min="1936" max="1937" width="11.44140625" style="66" hidden="1" customWidth="1"/>
    <col min="1938" max="1938" width="7.109375" style="66" customWidth="1"/>
    <col min="1939" max="1940" width="11.44140625" style="66" hidden="1" customWidth="1"/>
    <col min="1941" max="1941" width="7.109375" style="66" customWidth="1"/>
    <col min="1942" max="1943" width="11.44140625" style="66" hidden="1" customWidth="1"/>
    <col min="1944" max="1944" width="7.109375" style="66" customWidth="1"/>
    <col min="1945" max="1945" width="11.44140625" style="66" hidden="1" customWidth="1"/>
    <col min="1946" max="1946" width="6.44140625" style="66" customWidth="1"/>
    <col min="1947" max="1948" width="11.44140625" style="66" hidden="1" customWidth="1"/>
    <col min="1949" max="1949" width="6.88671875" style="66" customWidth="1"/>
    <col min="1950" max="1951" width="11.44140625" style="66" hidden="1" customWidth="1"/>
    <col min="1952" max="1952" width="6.88671875" style="66" customWidth="1"/>
    <col min="1953" max="1954" width="11.44140625" style="66" hidden="1" customWidth="1"/>
    <col min="1955" max="1955" width="6.44140625" style="66" customWidth="1"/>
    <col min="1956" max="1960" width="11.44140625" style="66" hidden="1" customWidth="1"/>
    <col min="1961" max="1961" width="6.44140625" style="66" customWidth="1"/>
    <col min="1962" max="1963" width="11.44140625" style="66" hidden="1" customWidth="1"/>
    <col min="1964" max="1964" width="7.5546875" style="66" customWidth="1"/>
    <col min="1965" max="1965" width="11.44140625" style="66" hidden="1" customWidth="1"/>
    <col min="1966" max="1966" width="9.44140625" style="66" customWidth="1"/>
    <col min="1967" max="1998" width="11.44140625" style="66" hidden="1" customWidth="1"/>
    <col min="1999" max="1999" width="9" style="66" customWidth="1"/>
    <col min="2000" max="2001" width="11.44140625" style="66" hidden="1" customWidth="1"/>
    <col min="2002" max="2002" width="8.5546875" style="66" customWidth="1"/>
    <col min="2003" max="2004" width="11.44140625" style="66" hidden="1" customWidth="1"/>
    <col min="2005" max="2005" width="6.44140625" style="66" customWidth="1"/>
    <col min="2006" max="2007" width="11.44140625" style="66" hidden="1" customWidth="1"/>
    <col min="2008" max="2008" width="7" style="66" customWidth="1"/>
    <col min="2009" max="2010" width="11.44140625" style="66" hidden="1" customWidth="1"/>
    <col min="2011" max="2013" width="7" style="66" customWidth="1"/>
    <col min="2014" max="2015" width="11.44140625" style="66" hidden="1" customWidth="1"/>
    <col min="2016" max="2016" width="7.5546875" style="66" customWidth="1"/>
    <col min="2017" max="2018" width="11.44140625" style="66" hidden="1" customWidth="1"/>
    <col min="2019" max="2019" width="7" style="66" customWidth="1"/>
    <col min="2020" max="2021" width="11.44140625" style="66" hidden="1" customWidth="1"/>
    <col min="2022" max="2022" width="7" style="66" customWidth="1"/>
    <col min="2023" max="2024" width="11.44140625" style="66" hidden="1" customWidth="1"/>
    <col min="2025" max="2025" width="7" style="66" customWidth="1"/>
    <col min="2026" max="2026" width="11.44140625" style="66" hidden="1" customWidth="1"/>
    <col min="2027" max="2027" width="6.44140625" style="66" customWidth="1"/>
    <col min="2028" max="2037" width="11.44140625" style="66" hidden="1" customWidth="1"/>
    <col min="2038" max="2040" width="11.44140625" style="66" hidden="1"/>
    <col min="2041" max="2041" width="41.44140625" style="66" customWidth="1"/>
    <col min="2042" max="2042" width="6.44140625" style="66" customWidth="1"/>
    <col min="2043" max="2043" width="14.6640625" style="66" customWidth="1"/>
    <col min="2044" max="2044" width="11.44140625" style="66" customWidth="1"/>
    <col min="2045" max="2046" width="13" style="66" customWidth="1"/>
    <col min="2047" max="2056" width="9.44140625" style="66" customWidth="1"/>
    <col min="2057" max="2057" width="8.88671875" style="66" customWidth="1"/>
    <col min="2058" max="2058" width="9.44140625" style="66" customWidth="1"/>
    <col min="2059" max="2059" width="10.109375" style="66" customWidth="1"/>
    <col min="2060" max="2064" width="11.44140625" style="66" hidden="1" customWidth="1"/>
    <col min="2065" max="2065" width="6.44140625" style="66" customWidth="1"/>
    <col min="2066" max="2066" width="6.88671875" style="66" customWidth="1"/>
    <col min="2067" max="2068" width="6.5546875" style="66" customWidth="1"/>
    <col min="2069" max="2069" width="6.33203125" style="66" customWidth="1"/>
    <col min="2070" max="2071" width="7.5546875" style="66" customWidth="1"/>
    <col min="2072" max="2072" width="11.44140625" style="66" hidden="1" customWidth="1"/>
    <col min="2073" max="2073" width="14.88671875" style="66" customWidth="1"/>
    <col min="2074" max="2074" width="11.44140625" style="66" customWidth="1"/>
    <col min="2075" max="2075" width="56.88671875" style="66" customWidth="1"/>
    <col min="2076" max="2076" width="9.109375" style="66" bestFit="1" customWidth="1"/>
    <col min="2077" max="2077" width="24.5546875" style="66" customWidth="1"/>
    <col min="2078" max="2078" width="13" style="66" customWidth="1"/>
    <col min="2079" max="2079" width="21.5546875" style="66" customWidth="1"/>
    <col min="2080" max="2080" width="5" style="66" customWidth="1"/>
    <col min="2081" max="2082" width="11.44140625" style="66" hidden="1" customWidth="1"/>
    <col min="2083" max="2083" width="5" style="66" customWidth="1"/>
    <col min="2084" max="2085" width="11.44140625" style="66" hidden="1" customWidth="1"/>
    <col min="2086" max="2086" width="5" style="66" customWidth="1"/>
    <col min="2087" max="2088" width="11.44140625" style="66" hidden="1" customWidth="1"/>
    <col min="2089" max="2089" width="5" style="66" customWidth="1"/>
    <col min="2090" max="2091" width="11.44140625" style="66" hidden="1" customWidth="1"/>
    <col min="2092" max="2092" width="5" style="66" customWidth="1"/>
    <col min="2093" max="2094" width="11.44140625" style="66" hidden="1" customWidth="1"/>
    <col min="2095" max="2095" width="5" style="66" customWidth="1"/>
    <col min="2096" max="2097" width="11.44140625" style="66" hidden="1" customWidth="1"/>
    <col min="2098" max="2098" width="6.44140625" style="66" customWidth="1"/>
    <col min="2099" max="2106" width="11.44140625" style="66" hidden="1" customWidth="1"/>
    <col min="2107" max="2107" width="6.88671875" style="66" customWidth="1"/>
    <col min="2108" max="2109" width="11.44140625" style="66" hidden="1" customWidth="1"/>
    <col min="2110" max="2110" width="6.44140625" style="66" customWidth="1"/>
    <col min="2111" max="2112" width="11.44140625" style="66" hidden="1" customWidth="1"/>
    <col min="2113" max="2113" width="5.44140625" style="66" customWidth="1"/>
    <col min="2114" max="2115" width="11.44140625" style="66" hidden="1" customWidth="1"/>
    <col min="2116" max="2116" width="4.88671875" style="66" customWidth="1"/>
    <col min="2117" max="2124" width="11.44140625" style="66" hidden="1" customWidth="1"/>
    <col min="2125" max="2125" width="5.44140625" style="66" customWidth="1"/>
    <col min="2126" max="2130" width="11.44140625" style="66" hidden="1" customWidth="1"/>
    <col min="2131" max="2131" width="5.88671875" style="66" customWidth="1"/>
    <col min="2132" max="2133" width="11.44140625" style="66" hidden="1" customWidth="1"/>
    <col min="2134" max="2134" width="5.44140625" style="66" customWidth="1"/>
    <col min="2135" max="2136" width="11.44140625" style="66" hidden="1" customWidth="1"/>
    <col min="2137" max="2137" width="5.44140625" style="66" customWidth="1"/>
    <col min="2138" max="2139" width="11.44140625" style="66" hidden="1" customWidth="1"/>
    <col min="2140" max="2140" width="6" style="66" customWidth="1"/>
    <col min="2141" max="2145" width="11.44140625" style="66" hidden="1" customWidth="1"/>
    <col min="2146" max="2146" width="5" style="66" customWidth="1"/>
    <col min="2147" max="2154" width="11.44140625" style="66" hidden="1" customWidth="1"/>
    <col min="2155" max="2155" width="5" style="66" customWidth="1"/>
    <col min="2156" max="2156" width="11.44140625" style="66" hidden="1" customWidth="1"/>
    <col min="2157" max="2157" width="5" style="66" customWidth="1"/>
    <col min="2158" max="2158" width="9.44140625" style="66" customWidth="1"/>
    <col min="2159" max="2159" width="11.44140625" style="66" hidden="1" customWidth="1"/>
    <col min="2160" max="2160" width="5" style="66" customWidth="1"/>
    <col min="2161" max="2162" width="11.44140625" style="66" hidden="1" customWidth="1"/>
    <col min="2163" max="2163" width="5" style="66" customWidth="1"/>
    <col min="2164" max="2165" width="11.44140625" style="66" hidden="1" customWidth="1"/>
    <col min="2166" max="2166" width="5" style="66" customWidth="1"/>
    <col min="2167" max="2168" width="11.44140625" style="66" hidden="1" customWidth="1"/>
    <col min="2169" max="2169" width="5" style="66" customWidth="1"/>
    <col min="2170" max="2171" width="11.44140625" style="66" hidden="1" customWidth="1"/>
    <col min="2172" max="2172" width="5" style="66" customWidth="1"/>
    <col min="2173" max="2174" width="11.44140625" style="66" hidden="1" customWidth="1"/>
    <col min="2175" max="2175" width="5" style="66" customWidth="1"/>
    <col min="2176" max="2176" width="11.44140625" style="66" hidden="1" customWidth="1"/>
    <col min="2177" max="2177" width="6.44140625" style="66" customWidth="1"/>
    <col min="2178" max="2178" width="11.44140625" style="66" hidden="1" customWidth="1"/>
    <col min="2179" max="2179" width="7.109375" style="66" customWidth="1"/>
    <col min="2180" max="2181" width="11.44140625" style="66" hidden="1" customWidth="1"/>
    <col min="2182" max="2182" width="7.109375" style="66" customWidth="1"/>
    <col min="2183" max="2184" width="11.44140625" style="66" hidden="1" customWidth="1"/>
    <col min="2185" max="2185" width="7.109375" style="66" customWidth="1"/>
    <col min="2186" max="2187" width="11.44140625" style="66" hidden="1" customWidth="1"/>
    <col min="2188" max="2188" width="7.109375" style="66" customWidth="1"/>
    <col min="2189" max="2190" width="11.44140625" style="66" hidden="1" customWidth="1"/>
    <col min="2191" max="2191" width="7.109375" style="66" customWidth="1"/>
    <col min="2192" max="2193" width="11.44140625" style="66" hidden="1" customWidth="1"/>
    <col min="2194" max="2194" width="7.109375" style="66" customWidth="1"/>
    <col min="2195" max="2196" width="11.44140625" style="66" hidden="1" customWidth="1"/>
    <col min="2197" max="2197" width="7.109375" style="66" customWidth="1"/>
    <col min="2198" max="2199" width="11.44140625" style="66" hidden="1" customWidth="1"/>
    <col min="2200" max="2200" width="7.109375" style="66" customWidth="1"/>
    <col min="2201" max="2201" width="11.44140625" style="66" hidden="1" customWidth="1"/>
    <col min="2202" max="2202" width="6.44140625" style="66" customWidth="1"/>
    <col min="2203" max="2204" width="11.44140625" style="66" hidden="1" customWidth="1"/>
    <col min="2205" max="2205" width="6.88671875" style="66" customWidth="1"/>
    <col min="2206" max="2207" width="11.44140625" style="66" hidden="1" customWidth="1"/>
    <col min="2208" max="2208" width="6.88671875" style="66" customWidth="1"/>
    <col min="2209" max="2210" width="11.44140625" style="66" hidden="1" customWidth="1"/>
    <col min="2211" max="2211" width="6.44140625" style="66" customWidth="1"/>
    <col min="2212" max="2216" width="11.44140625" style="66" hidden="1" customWidth="1"/>
    <col min="2217" max="2217" width="6.44140625" style="66" customWidth="1"/>
    <col min="2218" max="2219" width="11.44140625" style="66" hidden="1" customWidth="1"/>
    <col min="2220" max="2220" width="7.5546875" style="66" customWidth="1"/>
    <col min="2221" max="2221" width="11.44140625" style="66" hidden="1" customWidth="1"/>
    <col min="2222" max="2222" width="9.44140625" style="66" customWidth="1"/>
    <col min="2223" max="2254" width="11.44140625" style="66" hidden="1" customWidth="1"/>
    <col min="2255" max="2255" width="9" style="66" customWidth="1"/>
    <col min="2256" max="2257" width="11.44140625" style="66" hidden="1" customWidth="1"/>
    <col min="2258" max="2258" width="8.5546875" style="66" customWidth="1"/>
    <col min="2259" max="2260" width="11.44140625" style="66" hidden="1" customWidth="1"/>
    <col min="2261" max="2261" width="6.44140625" style="66" customWidth="1"/>
    <col min="2262" max="2263" width="11.44140625" style="66" hidden="1" customWidth="1"/>
    <col min="2264" max="2264" width="7" style="66" customWidth="1"/>
    <col min="2265" max="2266" width="11.44140625" style="66" hidden="1" customWidth="1"/>
    <col min="2267" max="2269" width="7" style="66" customWidth="1"/>
    <col min="2270" max="2271" width="11.44140625" style="66" hidden="1" customWidth="1"/>
    <col min="2272" max="2272" width="7.5546875" style="66" customWidth="1"/>
    <col min="2273" max="2274" width="11.44140625" style="66" hidden="1" customWidth="1"/>
    <col min="2275" max="2275" width="7" style="66" customWidth="1"/>
    <col min="2276" max="2277" width="11.44140625" style="66" hidden="1" customWidth="1"/>
    <col min="2278" max="2278" width="7" style="66" customWidth="1"/>
    <col min="2279" max="2280" width="11.44140625" style="66" hidden="1" customWidth="1"/>
    <col min="2281" max="2281" width="7" style="66" customWidth="1"/>
    <col min="2282" max="2282" width="11.44140625" style="66" hidden="1" customWidth="1"/>
    <col min="2283" max="2283" width="6.44140625" style="66" customWidth="1"/>
    <col min="2284" max="2293" width="11.44140625" style="66" hidden="1" customWidth="1"/>
    <col min="2294" max="2296" width="11.44140625" style="66" hidden="1"/>
    <col min="2297" max="2297" width="41.44140625" style="66" customWidth="1"/>
    <col min="2298" max="2298" width="6.44140625" style="66" customWidth="1"/>
    <col min="2299" max="2299" width="14.6640625" style="66" customWidth="1"/>
    <col min="2300" max="2300" width="11.44140625" style="66" customWidth="1"/>
    <col min="2301" max="2302" width="13" style="66" customWidth="1"/>
    <col min="2303" max="2312" width="9.44140625" style="66" customWidth="1"/>
    <col min="2313" max="2313" width="8.88671875" style="66" customWidth="1"/>
    <col min="2314" max="2314" width="9.44140625" style="66" customWidth="1"/>
    <col min="2315" max="2315" width="10.109375" style="66" customWidth="1"/>
    <col min="2316" max="2320" width="11.44140625" style="66" hidden="1" customWidth="1"/>
    <col min="2321" max="2321" width="6.44140625" style="66" customWidth="1"/>
    <col min="2322" max="2322" width="6.88671875" style="66" customWidth="1"/>
    <col min="2323" max="2324" width="6.5546875" style="66" customWidth="1"/>
    <col min="2325" max="2325" width="6.33203125" style="66" customWidth="1"/>
    <col min="2326" max="2327" width="7.5546875" style="66" customWidth="1"/>
    <col min="2328" max="2328" width="11.44140625" style="66" hidden="1" customWidth="1"/>
    <col min="2329" max="2329" width="14.88671875" style="66" customWidth="1"/>
    <col min="2330" max="2330" width="11.44140625" style="66" customWidth="1"/>
    <col min="2331" max="2331" width="56.88671875" style="66" customWidth="1"/>
    <col min="2332" max="2332" width="9.109375" style="66" bestFit="1" customWidth="1"/>
    <col min="2333" max="2333" width="24.5546875" style="66" customWidth="1"/>
    <col min="2334" max="2334" width="13" style="66" customWidth="1"/>
    <col min="2335" max="2335" width="21.5546875" style="66" customWidth="1"/>
    <col min="2336" max="2336" width="5" style="66" customWidth="1"/>
    <col min="2337" max="2338" width="11.44140625" style="66" hidden="1" customWidth="1"/>
    <col min="2339" max="2339" width="5" style="66" customWidth="1"/>
    <col min="2340" max="2341" width="11.44140625" style="66" hidden="1" customWidth="1"/>
    <col min="2342" max="2342" width="5" style="66" customWidth="1"/>
    <col min="2343" max="2344" width="11.44140625" style="66" hidden="1" customWidth="1"/>
    <col min="2345" max="2345" width="5" style="66" customWidth="1"/>
    <col min="2346" max="2347" width="11.44140625" style="66" hidden="1" customWidth="1"/>
    <col min="2348" max="2348" width="5" style="66" customWidth="1"/>
    <col min="2349" max="2350" width="11.44140625" style="66" hidden="1" customWidth="1"/>
    <col min="2351" max="2351" width="5" style="66" customWidth="1"/>
    <col min="2352" max="2353" width="11.44140625" style="66" hidden="1" customWidth="1"/>
    <col min="2354" max="2354" width="6.44140625" style="66" customWidth="1"/>
    <col min="2355" max="2362" width="11.44140625" style="66" hidden="1" customWidth="1"/>
    <col min="2363" max="2363" width="6.88671875" style="66" customWidth="1"/>
    <col min="2364" max="2365" width="11.44140625" style="66" hidden="1" customWidth="1"/>
    <col min="2366" max="2366" width="6.44140625" style="66" customWidth="1"/>
    <col min="2367" max="2368" width="11.44140625" style="66" hidden="1" customWidth="1"/>
    <col min="2369" max="2369" width="5.44140625" style="66" customWidth="1"/>
    <col min="2370" max="2371" width="11.44140625" style="66" hidden="1" customWidth="1"/>
    <col min="2372" max="2372" width="4.88671875" style="66" customWidth="1"/>
    <col min="2373" max="2380" width="11.44140625" style="66" hidden="1" customWidth="1"/>
    <col min="2381" max="2381" width="5.44140625" style="66" customWidth="1"/>
    <col min="2382" max="2386" width="11.44140625" style="66" hidden="1" customWidth="1"/>
    <col min="2387" max="2387" width="5.88671875" style="66" customWidth="1"/>
    <col min="2388" max="2389" width="11.44140625" style="66" hidden="1" customWidth="1"/>
    <col min="2390" max="2390" width="5.44140625" style="66" customWidth="1"/>
    <col min="2391" max="2392" width="11.44140625" style="66" hidden="1" customWidth="1"/>
    <col min="2393" max="2393" width="5.44140625" style="66" customWidth="1"/>
    <col min="2394" max="2395" width="11.44140625" style="66" hidden="1" customWidth="1"/>
    <col min="2396" max="2396" width="6" style="66" customWidth="1"/>
    <col min="2397" max="2401" width="11.44140625" style="66" hidden="1" customWidth="1"/>
    <col min="2402" max="2402" width="5" style="66" customWidth="1"/>
    <col min="2403" max="2410" width="11.44140625" style="66" hidden="1" customWidth="1"/>
    <col min="2411" max="2411" width="5" style="66" customWidth="1"/>
    <col min="2412" max="2412" width="11.44140625" style="66" hidden="1" customWidth="1"/>
    <col min="2413" max="2413" width="5" style="66" customWidth="1"/>
    <col min="2414" max="2414" width="9.44140625" style="66" customWidth="1"/>
    <col min="2415" max="2415" width="11.44140625" style="66" hidden="1" customWidth="1"/>
    <col min="2416" max="2416" width="5" style="66" customWidth="1"/>
    <col min="2417" max="2418" width="11.44140625" style="66" hidden="1" customWidth="1"/>
    <col min="2419" max="2419" width="5" style="66" customWidth="1"/>
    <col min="2420" max="2421" width="11.44140625" style="66" hidden="1" customWidth="1"/>
    <col min="2422" max="2422" width="5" style="66" customWidth="1"/>
    <col min="2423" max="2424" width="11.44140625" style="66" hidden="1" customWidth="1"/>
    <col min="2425" max="2425" width="5" style="66" customWidth="1"/>
    <col min="2426" max="2427" width="11.44140625" style="66" hidden="1" customWidth="1"/>
    <col min="2428" max="2428" width="5" style="66" customWidth="1"/>
    <col min="2429" max="2430" width="11.44140625" style="66" hidden="1" customWidth="1"/>
    <col min="2431" max="2431" width="5" style="66" customWidth="1"/>
    <col min="2432" max="2432" width="11.44140625" style="66" hidden="1" customWidth="1"/>
    <col min="2433" max="2433" width="6.44140625" style="66" customWidth="1"/>
    <col min="2434" max="2434" width="11.44140625" style="66" hidden="1" customWidth="1"/>
    <col min="2435" max="2435" width="7.109375" style="66" customWidth="1"/>
    <col min="2436" max="2437" width="11.44140625" style="66" hidden="1" customWidth="1"/>
    <col min="2438" max="2438" width="7.109375" style="66" customWidth="1"/>
    <col min="2439" max="2440" width="11.44140625" style="66" hidden="1" customWidth="1"/>
    <col min="2441" max="2441" width="7.109375" style="66" customWidth="1"/>
    <col min="2442" max="2443" width="11.44140625" style="66" hidden="1" customWidth="1"/>
    <col min="2444" max="2444" width="7.109375" style="66" customWidth="1"/>
    <col min="2445" max="2446" width="11.44140625" style="66" hidden="1" customWidth="1"/>
    <col min="2447" max="2447" width="7.109375" style="66" customWidth="1"/>
    <col min="2448" max="2449" width="11.44140625" style="66" hidden="1" customWidth="1"/>
    <col min="2450" max="2450" width="7.109375" style="66" customWidth="1"/>
    <col min="2451" max="2452" width="11.44140625" style="66" hidden="1" customWidth="1"/>
    <col min="2453" max="2453" width="7.109375" style="66" customWidth="1"/>
    <col min="2454" max="2455" width="11.44140625" style="66" hidden="1" customWidth="1"/>
    <col min="2456" max="2456" width="7.109375" style="66" customWidth="1"/>
    <col min="2457" max="2457" width="11.44140625" style="66" hidden="1" customWidth="1"/>
    <col min="2458" max="2458" width="6.44140625" style="66" customWidth="1"/>
    <col min="2459" max="2460" width="11.44140625" style="66" hidden="1" customWidth="1"/>
    <col min="2461" max="2461" width="6.88671875" style="66" customWidth="1"/>
    <col min="2462" max="2463" width="11.44140625" style="66" hidden="1" customWidth="1"/>
    <col min="2464" max="2464" width="6.88671875" style="66" customWidth="1"/>
    <col min="2465" max="2466" width="11.44140625" style="66" hidden="1" customWidth="1"/>
    <col min="2467" max="2467" width="6.44140625" style="66" customWidth="1"/>
    <col min="2468" max="2472" width="11.44140625" style="66" hidden="1" customWidth="1"/>
    <col min="2473" max="2473" width="6.44140625" style="66" customWidth="1"/>
    <col min="2474" max="2475" width="11.44140625" style="66" hidden="1" customWidth="1"/>
    <col min="2476" max="2476" width="7.5546875" style="66" customWidth="1"/>
    <col min="2477" max="2477" width="11.44140625" style="66" hidden="1" customWidth="1"/>
    <col min="2478" max="2478" width="9.44140625" style="66" customWidth="1"/>
    <col min="2479" max="2510" width="11.44140625" style="66" hidden="1" customWidth="1"/>
    <col min="2511" max="2511" width="9" style="66" customWidth="1"/>
    <col min="2512" max="2513" width="11.44140625" style="66" hidden="1" customWidth="1"/>
    <col min="2514" max="2514" width="8.5546875" style="66" customWidth="1"/>
    <col min="2515" max="2516" width="11.44140625" style="66" hidden="1" customWidth="1"/>
    <col min="2517" max="2517" width="6.44140625" style="66" customWidth="1"/>
    <col min="2518" max="2519" width="11.44140625" style="66" hidden="1" customWidth="1"/>
    <col min="2520" max="2520" width="7" style="66" customWidth="1"/>
    <col min="2521" max="2522" width="11.44140625" style="66" hidden="1" customWidth="1"/>
    <col min="2523" max="2525" width="7" style="66" customWidth="1"/>
    <col min="2526" max="2527" width="11.44140625" style="66" hidden="1" customWidth="1"/>
    <col min="2528" max="2528" width="7.5546875" style="66" customWidth="1"/>
    <col min="2529" max="2530" width="11.44140625" style="66" hidden="1" customWidth="1"/>
    <col min="2531" max="2531" width="7" style="66" customWidth="1"/>
    <col min="2532" max="2533" width="11.44140625" style="66" hidden="1" customWidth="1"/>
    <col min="2534" max="2534" width="7" style="66" customWidth="1"/>
    <col min="2535" max="2536" width="11.44140625" style="66" hidden="1" customWidth="1"/>
    <col min="2537" max="2537" width="7" style="66" customWidth="1"/>
    <col min="2538" max="2538" width="11.44140625" style="66" hidden="1" customWidth="1"/>
    <col min="2539" max="2539" width="6.44140625" style="66" customWidth="1"/>
    <col min="2540" max="2549" width="11.44140625" style="66" hidden="1" customWidth="1"/>
    <col min="2550" max="2552" width="11.44140625" style="66" hidden="1"/>
    <col min="2553" max="2553" width="41.44140625" style="66" customWidth="1"/>
    <col min="2554" max="2554" width="6.44140625" style="66" customWidth="1"/>
    <col min="2555" max="2555" width="14.6640625" style="66" customWidth="1"/>
    <col min="2556" max="2556" width="11.44140625" style="66" customWidth="1"/>
    <col min="2557" max="2558" width="13" style="66" customWidth="1"/>
    <col min="2559" max="2568" width="9.44140625" style="66" customWidth="1"/>
    <col min="2569" max="2569" width="8.88671875" style="66" customWidth="1"/>
    <col min="2570" max="2570" width="9.44140625" style="66" customWidth="1"/>
    <col min="2571" max="2571" width="10.109375" style="66" customWidth="1"/>
    <col min="2572" max="2576" width="11.44140625" style="66" hidden="1" customWidth="1"/>
    <col min="2577" max="2577" width="6.44140625" style="66" customWidth="1"/>
    <col min="2578" max="2578" width="6.88671875" style="66" customWidth="1"/>
    <col min="2579" max="2580" width="6.5546875" style="66" customWidth="1"/>
    <col min="2581" max="2581" width="6.33203125" style="66" customWidth="1"/>
    <col min="2582" max="2583" width="7.5546875" style="66" customWidth="1"/>
    <col min="2584" max="2584" width="11.44140625" style="66" hidden="1" customWidth="1"/>
    <col min="2585" max="2585" width="14.88671875" style="66" customWidth="1"/>
    <col min="2586" max="2586" width="11.44140625" style="66" customWidth="1"/>
    <col min="2587" max="2587" width="56.88671875" style="66" customWidth="1"/>
    <col min="2588" max="2588" width="9.109375" style="66" bestFit="1" customWidth="1"/>
    <col min="2589" max="2589" width="24.5546875" style="66" customWidth="1"/>
    <col min="2590" max="2590" width="13" style="66" customWidth="1"/>
    <col min="2591" max="2591" width="21.5546875" style="66" customWidth="1"/>
    <col min="2592" max="2592" width="5" style="66" customWidth="1"/>
    <col min="2593" max="2594" width="11.44140625" style="66" hidden="1" customWidth="1"/>
    <col min="2595" max="2595" width="5" style="66" customWidth="1"/>
    <col min="2596" max="2597" width="11.44140625" style="66" hidden="1" customWidth="1"/>
    <col min="2598" max="2598" width="5" style="66" customWidth="1"/>
    <col min="2599" max="2600" width="11.44140625" style="66" hidden="1" customWidth="1"/>
    <col min="2601" max="2601" width="5" style="66" customWidth="1"/>
    <col min="2602" max="2603" width="11.44140625" style="66" hidden="1" customWidth="1"/>
    <col min="2604" max="2604" width="5" style="66" customWidth="1"/>
    <col min="2605" max="2606" width="11.44140625" style="66" hidden="1" customWidth="1"/>
    <col min="2607" max="2607" width="5" style="66" customWidth="1"/>
    <col min="2608" max="2609" width="11.44140625" style="66" hidden="1" customWidth="1"/>
    <col min="2610" max="2610" width="6.44140625" style="66" customWidth="1"/>
    <col min="2611" max="2618" width="11.44140625" style="66" hidden="1" customWidth="1"/>
    <col min="2619" max="2619" width="6.88671875" style="66" customWidth="1"/>
    <col min="2620" max="2621" width="11.44140625" style="66" hidden="1" customWidth="1"/>
    <col min="2622" max="2622" width="6.44140625" style="66" customWidth="1"/>
    <col min="2623" max="2624" width="11.44140625" style="66" hidden="1" customWidth="1"/>
    <col min="2625" max="2625" width="5.44140625" style="66" customWidth="1"/>
    <col min="2626" max="2627" width="11.44140625" style="66" hidden="1" customWidth="1"/>
    <col min="2628" max="2628" width="4.88671875" style="66" customWidth="1"/>
    <col min="2629" max="2636" width="11.44140625" style="66" hidden="1" customWidth="1"/>
    <col min="2637" max="2637" width="5.44140625" style="66" customWidth="1"/>
    <col min="2638" max="2642" width="11.44140625" style="66" hidden="1" customWidth="1"/>
    <col min="2643" max="2643" width="5.88671875" style="66" customWidth="1"/>
    <col min="2644" max="2645" width="11.44140625" style="66" hidden="1" customWidth="1"/>
    <col min="2646" max="2646" width="5.44140625" style="66" customWidth="1"/>
    <col min="2647" max="2648" width="11.44140625" style="66" hidden="1" customWidth="1"/>
    <col min="2649" max="2649" width="5.44140625" style="66" customWidth="1"/>
    <col min="2650" max="2651" width="11.44140625" style="66" hidden="1" customWidth="1"/>
    <col min="2652" max="2652" width="6" style="66" customWidth="1"/>
    <col min="2653" max="2657" width="11.44140625" style="66" hidden="1" customWidth="1"/>
    <col min="2658" max="2658" width="5" style="66" customWidth="1"/>
    <col min="2659" max="2666" width="11.44140625" style="66" hidden="1" customWidth="1"/>
    <col min="2667" max="2667" width="5" style="66" customWidth="1"/>
    <col min="2668" max="2668" width="11.44140625" style="66" hidden="1" customWidth="1"/>
    <col min="2669" max="2669" width="5" style="66" customWidth="1"/>
    <col min="2670" max="2670" width="9.44140625" style="66" customWidth="1"/>
    <col min="2671" max="2671" width="11.44140625" style="66" hidden="1" customWidth="1"/>
    <col min="2672" max="2672" width="5" style="66" customWidth="1"/>
    <col min="2673" max="2674" width="11.44140625" style="66" hidden="1" customWidth="1"/>
    <col min="2675" max="2675" width="5" style="66" customWidth="1"/>
    <col min="2676" max="2677" width="11.44140625" style="66" hidden="1" customWidth="1"/>
    <col min="2678" max="2678" width="5" style="66" customWidth="1"/>
    <col min="2679" max="2680" width="11.44140625" style="66" hidden="1" customWidth="1"/>
    <col min="2681" max="2681" width="5" style="66" customWidth="1"/>
    <col min="2682" max="2683" width="11.44140625" style="66" hidden="1" customWidth="1"/>
    <col min="2684" max="2684" width="5" style="66" customWidth="1"/>
    <col min="2685" max="2686" width="11.44140625" style="66" hidden="1" customWidth="1"/>
    <col min="2687" max="2687" width="5" style="66" customWidth="1"/>
    <col min="2688" max="2688" width="11.44140625" style="66" hidden="1" customWidth="1"/>
    <col min="2689" max="2689" width="6.44140625" style="66" customWidth="1"/>
    <col min="2690" max="2690" width="11.44140625" style="66" hidden="1" customWidth="1"/>
    <col min="2691" max="2691" width="7.109375" style="66" customWidth="1"/>
    <col min="2692" max="2693" width="11.44140625" style="66" hidden="1" customWidth="1"/>
    <col min="2694" max="2694" width="7.109375" style="66" customWidth="1"/>
    <col min="2695" max="2696" width="11.44140625" style="66" hidden="1" customWidth="1"/>
    <col min="2697" max="2697" width="7.109375" style="66" customWidth="1"/>
    <col min="2698" max="2699" width="11.44140625" style="66" hidden="1" customWidth="1"/>
    <col min="2700" max="2700" width="7.109375" style="66" customWidth="1"/>
    <col min="2701" max="2702" width="11.44140625" style="66" hidden="1" customWidth="1"/>
    <col min="2703" max="2703" width="7.109375" style="66" customWidth="1"/>
    <col min="2704" max="2705" width="11.44140625" style="66" hidden="1" customWidth="1"/>
    <col min="2706" max="2706" width="7.109375" style="66" customWidth="1"/>
    <col min="2707" max="2708" width="11.44140625" style="66" hidden="1" customWidth="1"/>
    <col min="2709" max="2709" width="7.109375" style="66" customWidth="1"/>
    <col min="2710" max="2711" width="11.44140625" style="66" hidden="1" customWidth="1"/>
    <col min="2712" max="2712" width="7.109375" style="66" customWidth="1"/>
    <col min="2713" max="2713" width="11.44140625" style="66" hidden="1" customWidth="1"/>
    <col min="2714" max="2714" width="6.44140625" style="66" customWidth="1"/>
    <col min="2715" max="2716" width="11.44140625" style="66" hidden="1" customWidth="1"/>
    <col min="2717" max="2717" width="6.88671875" style="66" customWidth="1"/>
    <col min="2718" max="2719" width="11.44140625" style="66" hidden="1" customWidth="1"/>
    <col min="2720" max="2720" width="6.88671875" style="66" customWidth="1"/>
    <col min="2721" max="2722" width="11.44140625" style="66" hidden="1" customWidth="1"/>
    <col min="2723" max="2723" width="6.44140625" style="66" customWidth="1"/>
    <col min="2724" max="2728" width="11.44140625" style="66" hidden="1" customWidth="1"/>
    <col min="2729" max="2729" width="6.44140625" style="66" customWidth="1"/>
    <col min="2730" max="2731" width="11.44140625" style="66" hidden="1" customWidth="1"/>
    <col min="2732" max="2732" width="7.5546875" style="66" customWidth="1"/>
    <col min="2733" max="2733" width="11.44140625" style="66" hidden="1" customWidth="1"/>
    <col min="2734" max="2734" width="9.44140625" style="66" customWidth="1"/>
    <col min="2735" max="2766" width="11.44140625" style="66" hidden="1" customWidth="1"/>
    <col min="2767" max="2767" width="9" style="66" customWidth="1"/>
    <col min="2768" max="2769" width="11.44140625" style="66" hidden="1" customWidth="1"/>
    <col min="2770" max="2770" width="8.5546875" style="66" customWidth="1"/>
    <col min="2771" max="2772" width="11.44140625" style="66" hidden="1" customWidth="1"/>
    <col min="2773" max="2773" width="6.44140625" style="66" customWidth="1"/>
    <col min="2774" max="2775" width="11.44140625" style="66" hidden="1" customWidth="1"/>
    <col min="2776" max="2776" width="7" style="66" customWidth="1"/>
    <col min="2777" max="2778" width="11.44140625" style="66" hidden="1" customWidth="1"/>
    <col min="2779" max="2781" width="7" style="66" customWidth="1"/>
    <col min="2782" max="2783" width="11.44140625" style="66" hidden="1" customWidth="1"/>
    <col min="2784" max="2784" width="7.5546875" style="66" customWidth="1"/>
    <col min="2785" max="2786" width="11.44140625" style="66" hidden="1" customWidth="1"/>
    <col min="2787" max="2787" width="7" style="66" customWidth="1"/>
    <col min="2788" max="2789" width="11.44140625" style="66" hidden="1" customWidth="1"/>
    <col min="2790" max="2790" width="7" style="66" customWidth="1"/>
    <col min="2791" max="2792" width="11.44140625" style="66" hidden="1" customWidth="1"/>
    <col min="2793" max="2793" width="7" style="66" customWidth="1"/>
    <col min="2794" max="2794" width="11.44140625" style="66" hidden="1" customWidth="1"/>
    <col min="2795" max="2795" width="6.44140625" style="66" customWidth="1"/>
    <col min="2796" max="2805" width="11.44140625" style="66" hidden="1" customWidth="1"/>
    <col min="2806" max="2808" width="11.44140625" style="66" hidden="1"/>
    <col min="2809" max="2809" width="41.44140625" style="66" customWidth="1"/>
    <col min="2810" max="2810" width="6.44140625" style="66" customWidth="1"/>
    <col min="2811" max="2811" width="14.6640625" style="66" customWidth="1"/>
    <col min="2812" max="2812" width="11.44140625" style="66" customWidth="1"/>
    <col min="2813" max="2814" width="13" style="66" customWidth="1"/>
    <col min="2815" max="2824" width="9.44140625" style="66" customWidth="1"/>
    <col min="2825" max="2825" width="8.88671875" style="66" customWidth="1"/>
    <col min="2826" max="2826" width="9.44140625" style="66" customWidth="1"/>
    <col min="2827" max="2827" width="10.109375" style="66" customWidth="1"/>
    <col min="2828" max="2832" width="11.44140625" style="66" hidden="1" customWidth="1"/>
    <col min="2833" max="2833" width="6.44140625" style="66" customWidth="1"/>
    <col min="2834" max="2834" width="6.88671875" style="66" customWidth="1"/>
    <col min="2835" max="2836" width="6.5546875" style="66" customWidth="1"/>
    <col min="2837" max="2837" width="6.33203125" style="66" customWidth="1"/>
    <col min="2838" max="2839" width="7.5546875" style="66" customWidth="1"/>
    <col min="2840" max="2840" width="11.44140625" style="66" hidden="1" customWidth="1"/>
    <col min="2841" max="2841" width="14.88671875" style="66" customWidth="1"/>
    <col min="2842" max="2842" width="11.44140625" style="66" customWidth="1"/>
    <col min="2843" max="2843" width="56.88671875" style="66" customWidth="1"/>
    <col min="2844" max="2844" width="9.109375" style="66" bestFit="1" customWidth="1"/>
    <col min="2845" max="2845" width="24.5546875" style="66" customWidth="1"/>
    <col min="2846" max="2846" width="13" style="66" customWidth="1"/>
    <col min="2847" max="2847" width="21.5546875" style="66" customWidth="1"/>
    <col min="2848" max="2848" width="5" style="66" customWidth="1"/>
    <col min="2849" max="2850" width="11.44140625" style="66" hidden="1" customWidth="1"/>
    <col min="2851" max="2851" width="5" style="66" customWidth="1"/>
    <col min="2852" max="2853" width="11.44140625" style="66" hidden="1" customWidth="1"/>
    <col min="2854" max="2854" width="5" style="66" customWidth="1"/>
    <col min="2855" max="2856" width="11.44140625" style="66" hidden="1" customWidth="1"/>
    <col min="2857" max="2857" width="5" style="66" customWidth="1"/>
    <col min="2858" max="2859" width="11.44140625" style="66" hidden="1" customWidth="1"/>
    <col min="2860" max="2860" width="5" style="66" customWidth="1"/>
    <col min="2861" max="2862" width="11.44140625" style="66" hidden="1" customWidth="1"/>
    <col min="2863" max="2863" width="5" style="66" customWidth="1"/>
    <col min="2864" max="2865" width="11.44140625" style="66" hidden="1" customWidth="1"/>
    <col min="2866" max="2866" width="6.44140625" style="66" customWidth="1"/>
    <col min="2867" max="2874" width="11.44140625" style="66" hidden="1" customWidth="1"/>
    <col min="2875" max="2875" width="6.88671875" style="66" customWidth="1"/>
    <col min="2876" max="2877" width="11.44140625" style="66" hidden="1" customWidth="1"/>
    <col min="2878" max="2878" width="6.44140625" style="66" customWidth="1"/>
    <col min="2879" max="2880" width="11.44140625" style="66" hidden="1" customWidth="1"/>
    <col min="2881" max="2881" width="5.44140625" style="66" customWidth="1"/>
    <col min="2882" max="2883" width="11.44140625" style="66" hidden="1" customWidth="1"/>
    <col min="2884" max="2884" width="4.88671875" style="66" customWidth="1"/>
    <col min="2885" max="2892" width="11.44140625" style="66" hidden="1" customWidth="1"/>
    <col min="2893" max="2893" width="5.44140625" style="66" customWidth="1"/>
    <col min="2894" max="2898" width="11.44140625" style="66" hidden="1" customWidth="1"/>
    <col min="2899" max="2899" width="5.88671875" style="66" customWidth="1"/>
    <col min="2900" max="2901" width="11.44140625" style="66" hidden="1" customWidth="1"/>
    <col min="2902" max="2902" width="5.44140625" style="66" customWidth="1"/>
    <col min="2903" max="2904" width="11.44140625" style="66" hidden="1" customWidth="1"/>
    <col min="2905" max="2905" width="5.44140625" style="66" customWidth="1"/>
    <col min="2906" max="2907" width="11.44140625" style="66" hidden="1" customWidth="1"/>
    <col min="2908" max="2908" width="6" style="66" customWidth="1"/>
    <col min="2909" max="2913" width="11.44140625" style="66" hidden="1" customWidth="1"/>
    <col min="2914" max="2914" width="5" style="66" customWidth="1"/>
    <col min="2915" max="2922" width="11.44140625" style="66" hidden="1" customWidth="1"/>
    <col min="2923" max="2923" width="5" style="66" customWidth="1"/>
    <col min="2924" max="2924" width="11.44140625" style="66" hidden="1" customWidth="1"/>
    <col min="2925" max="2925" width="5" style="66" customWidth="1"/>
    <col min="2926" max="2926" width="9.44140625" style="66" customWidth="1"/>
    <col min="2927" max="2927" width="11.44140625" style="66" hidden="1" customWidth="1"/>
    <col min="2928" max="2928" width="5" style="66" customWidth="1"/>
    <col min="2929" max="2930" width="11.44140625" style="66" hidden="1" customWidth="1"/>
    <col min="2931" max="2931" width="5" style="66" customWidth="1"/>
    <col min="2932" max="2933" width="11.44140625" style="66" hidden="1" customWidth="1"/>
    <col min="2934" max="2934" width="5" style="66" customWidth="1"/>
    <col min="2935" max="2936" width="11.44140625" style="66" hidden="1" customWidth="1"/>
    <col min="2937" max="2937" width="5" style="66" customWidth="1"/>
    <col min="2938" max="2939" width="11.44140625" style="66" hidden="1" customWidth="1"/>
    <col min="2940" max="2940" width="5" style="66" customWidth="1"/>
    <col min="2941" max="2942" width="11.44140625" style="66" hidden="1" customWidth="1"/>
    <col min="2943" max="2943" width="5" style="66" customWidth="1"/>
    <col min="2944" max="2944" width="11.44140625" style="66" hidden="1" customWidth="1"/>
    <col min="2945" max="2945" width="6.44140625" style="66" customWidth="1"/>
    <col min="2946" max="2946" width="11.44140625" style="66" hidden="1" customWidth="1"/>
    <col min="2947" max="2947" width="7.109375" style="66" customWidth="1"/>
    <col min="2948" max="2949" width="11.44140625" style="66" hidden="1" customWidth="1"/>
    <col min="2950" max="2950" width="7.109375" style="66" customWidth="1"/>
    <col min="2951" max="2952" width="11.44140625" style="66" hidden="1" customWidth="1"/>
    <col min="2953" max="2953" width="7.109375" style="66" customWidth="1"/>
    <col min="2954" max="2955" width="11.44140625" style="66" hidden="1" customWidth="1"/>
    <col min="2956" max="2956" width="7.109375" style="66" customWidth="1"/>
    <col min="2957" max="2958" width="11.44140625" style="66" hidden="1" customWidth="1"/>
    <col min="2959" max="2959" width="7.109375" style="66" customWidth="1"/>
    <col min="2960" max="2961" width="11.44140625" style="66" hidden="1" customWidth="1"/>
    <col min="2962" max="2962" width="7.109375" style="66" customWidth="1"/>
    <col min="2963" max="2964" width="11.44140625" style="66" hidden="1" customWidth="1"/>
    <col min="2965" max="2965" width="7.109375" style="66" customWidth="1"/>
    <col min="2966" max="2967" width="11.44140625" style="66" hidden="1" customWidth="1"/>
    <col min="2968" max="2968" width="7.109375" style="66" customWidth="1"/>
    <col min="2969" max="2969" width="11.44140625" style="66" hidden="1" customWidth="1"/>
    <col min="2970" max="2970" width="6.44140625" style="66" customWidth="1"/>
    <col min="2971" max="2972" width="11.44140625" style="66" hidden="1" customWidth="1"/>
    <col min="2973" max="2973" width="6.88671875" style="66" customWidth="1"/>
    <col min="2974" max="2975" width="11.44140625" style="66" hidden="1" customWidth="1"/>
    <col min="2976" max="2976" width="6.88671875" style="66" customWidth="1"/>
    <col min="2977" max="2978" width="11.44140625" style="66" hidden="1" customWidth="1"/>
    <col min="2979" max="2979" width="6.44140625" style="66" customWidth="1"/>
    <col min="2980" max="2984" width="11.44140625" style="66" hidden="1" customWidth="1"/>
    <col min="2985" max="2985" width="6.44140625" style="66" customWidth="1"/>
    <col min="2986" max="2987" width="11.44140625" style="66" hidden="1" customWidth="1"/>
    <col min="2988" max="2988" width="7.5546875" style="66" customWidth="1"/>
    <col min="2989" max="2989" width="11.44140625" style="66" hidden="1" customWidth="1"/>
    <col min="2990" max="2990" width="9.44140625" style="66" customWidth="1"/>
    <col min="2991" max="3022" width="11.44140625" style="66" hidden="1" customWidth="1"/>
    <col min="3023" max="3023" width="9" style="66" customWidth="1"/>
    <col min="3024" max="3025" width="11.44140625" style="66" hidden="1" customWidth="1"/>
    <col min="3026" max="3026" width="8.5546875" style="66" customWidth="1"/>
    <col min="3027" max="3028" width="11.44140625" style="66" hidden="1" customWidth="1"/>
    <col min="3029" max="3029" width="6.44140625" style="66" customWidth="1"/>
    <col min="3030" max="3031" width="11.44140625" style="66" hidden="1" customWidth="1"/>
    <col min="3032" max="3032" width="7" style="66" customWidth="1"/>
    <col min="3033" max="3034" width="11.44140625" style="66" hidden="1" customWidth="1"/>
    <col min="3035" max="3037" width="7" style="66" customWidth="1"/>
    <col min="3038" max="3039" width="11.44140625" style="66" hidden="1" customWidth="1"/>
    <col min="3040" max="3040" width="7.5546875" style="66" customWidth="1"/>
    <col min="3041" max="3042" width="11.44140625" style="66" hidden="1" customWidth="1"/>
    <col min="3043" max="3043" width="7" style="66" customWidth="1"/>
    <col min="3044" max="3045" width="11.44140625" style="66" hidden="1" customWidth="1"/>
    <col min="3046" max="3046" width="7" style="66" customWidth="1"/>
    <col min="3047" max="3048" width="11.44140625" style="66" hidden="1" customWidth="1"/>
    <col min="3049" max="3049" width="7" style="66" customWidth="1"/>
    <col min="3050" max="3050" width="11.44140625" style="66" hidden="1" customWidth="1"/>
    <col min="3051" max="3051" width="6.44140625" style="66" customWidth="1"/>
    <col min="3052" max="3061" width="11.44140625" style="66" hidden="1" customWidth="1"/>
    <col min="3062" max="3064" width="11.44140625" style="66" hidden="1"/>
    <col min="3065" max="3065" width="41.44140625" style="66" customWidth="1"/>
    <col min="3066" max="3066" width="6.44140625" style="66" customWidth="1"/>
    <col min="3067" max="3067" width="14.6640625" style="66" customWidth="1"/>
    <col min="3068" max="3068" width="11.44140625" style="66" customWidth="1"/>
    <col min="3069" max="3070" width="13" style="66" customWidth="1"/>
    <col min="3071" max="3080" width="9.44140625" style="66" customWidth="1"/>
    <col min="3081" max="3081" width="8.88671875" style="66" customWidth="1"/>
    <col min="3082" max="3082" width="9.44140625" style="66" customWidth="1"/>
    <col min="3083" max="3083" width="10.109375" style="66" customWidth="1"/>
    <col min="3084" max="3088" width="11.44140625" style="66" hidden="1" customWidth="1"/>
    <col min="3089" max="3089" width="6.44140625" style="66" customWidth="1"/>
    <col min="3090" max="3090" width="6.88671875" style="66" customWidth="1"/>
    <col min="3091" max="3092" width="6.5546875" style="66" customWidth="1"/>
    <col min="3093" max="3093" width="6.33203125" style="66" customWidth="1"/>
    <col min="3094" max="3095" width="7.5546875" style="66" customWidth="1"/>
    <col min="3096" max="3096" width="11.44140625" style="66" hidden="1" customWidth="1"/>
    <col min="3097" max="3097" width="14.88671875" style="66" customWidth="1"/>
    <col min="3098" max="3098" width="11.44140625" style="66" customWidth="1"/>
    <col min="3099" max="3099" width="56.88671875" style="66" customWidth="1"/>
    <col min="3100" max="3100" width="9.109375" style="66" bestFit="1" customWidth="1"/>
    <col min="3101" max="3101" width="24.5546875" style="66" customWidth="1"/>
    <col min="3102" max="3102" width="13" style="66" customWidth="1"/>
    <col min="3103" max="3103" width="21.5546875" style="66" customWidth="1"/>
    <col min="3104" max="3104" width="5" style="66" customWidth="1"/>
    <col min="3105" max="3106" width="11.44140625" style="66" hidden="1" customWidth="1"/>
    <col min="3107" max="3107" width="5" style="66" customWidth="1"/>
    <col min="3108" max="3109" width="11.44140625" style="66" hidden="1" customWidth="1"/>
    <col min="3110" max="3110" width="5" style="66" customWidth="1"/>
    <col min="3111" max="3112" width="11.44140625" style="66" hidden="1" customWidth="1"/>
    <col min="3113" max="3113" width="5" style="66" customWidth="1"/>
    <col min="3114" max="3115" width="11.44140625" style="66" hidden="1" customWidth="1"/>
    <col min="3116" max="3116" width="5" style="66" customWidth="1"/>
    <col min="3117" max="3118" width="11.44140625" style="66" hidden="1" customWidth="1"/>
    <col min="3119" max="3119" width="5" style="66" customWidth="1"/>
    <col min="3120" max="3121" width="11.44140625" style="66" hidden="1" customWidth="1"/>
    <col min="3122" max="3122" width="6.44140625" style="66" customWidth="1"/>
    <col min="3123" max="3130" width="11.44140625" style="66" hidden="1" customWidth="1"/>
    <col min="3131" max="3131" width="6.88671875" style="66" customWidth="1"/>
    <col min="3132" max="3133" width="11.44140625" style="66" hidden="1" customWidth="1"/>
    <col min="3134" max="3134" width="6.44140625" style="66" customWidth="1"/>
    <col min="3135" max="3136" width="11.44140625" style="66" hidden="1" customWidth="1"/>
    <col min="3137" max="3137" width="5.44140625" style="66" customWidth="1"/>
    <col min="3138" max="3139" width="11.44140625" style="66" hidden="1" customWidth="1"/>
    <col min="3140" max="3140" width="4.88671875" style="66" customWidth="1"/>
    <col min="3141" max="3148" width="11.44140625" style="66" hidden="1" customWidth="1"/>
    <col min="3149" max="3149" width="5.44140625" style="66" customWidth="1"/>
    <col min="3150" max="3154" width="11.44140625" style="66" hidden="1" customWidth="1"/>
    <col min="3155" max="3155" width="5.88671875" style="66" customWidth="1"/>
    <col min="3156" max="3157" width="11.44140625" style="66" hidden="1" customWidth="1"/>
    <col min="3158" max="3158" width="5.44140625" style="66" customWidth="1"/>
    <col min="3159" max="3160" width="11.44140625" style="66" hidden="1" customWidth="1"/>
    <col min="3161" max="3161" width="5.44140625" style="66" customWidth="1"/>
    <col min="3162" max="3163" width="11.44140625" style="66" hidden="1" customWidth="1"/>
    <col min="3164" max="3164" width="6" style="66" customWidth="1"/>
    <col min="3165" max="3169" width="11.44140625" style="66" hidden="1" customWidth="1"/>
    <col min="3170" max="3170" width="5" style="66" customWidth="1"/>
    <col min="3171" max="3178" width="11.44140625" style="66" hidden="1" customWidth="1"/>
    <col min="3179" max="3179" width="5" style="66" customWidth="1"/>
    <col min="3180" max="3180" width="11.44140625" style="66" hidden="1" customWidth="1"/>
    <col min="3181" max="3181" width="5" style="66" customWidth="1"/>
    <col min="3182" max="3182" width="9.44140625" style="66" customWidth="1"/>
    <col min="3183" max="3183" width="11.44140625" style="66" hidden="1" customWidth="1"/>
    <col min="3184" max="3184" width="5" style="66" customWidth="1"/>
    <col min="3185" max="3186" width="11.44140625" style="66" hidden="1" customWidth="1"/>
    <col min="3187" max="3187" width="5" style="66" customWidth="1"/>
    <col min="3188" max="3189" width="11.44140625" style="66" hidden="1" customWidth="1"/>
    <col min="3190" max="3190" width="5" style="66" customWidth="1"/>
    <col min="3191" max="3192" width="11.44140625" style="66" hidden="1" customWidth="1"/>
    <col min="3193" max="3193" width="5" style="66" customWidth="1"/>
    <col min="3194" max="3195" width="11.44140625" style="66" hidden="1" customWidth="1"/>
    <col min="3196" max="3196" width="5" style="66" customWidth="1"/>
    <col min="3197" max="3198" width="11.44140625" style="66" hidden="1" customWidth="1"/>
    <col min="3199" max="3199" width="5" style="66" customWidth="1"/>
    <col min="3200" max="3200" width="11.44140625" style="66" hidden="1" customWidth="1"/>
    <col min="3201" max="3201" width="6.44140625" style="66" customWidth="1"/>
    <col min="3202" max="3202" width="11.44140625" style="66" hidden="1" customWidth="1"/>
    <col min="3203" max="3203" width="7.109375" style="66" customWidth="1"/>
    <col min="3204" max="3205" width="11.44140625" style="66" hidden="1" customWidth="1"/>
    <col min="3206" max="3206" width="7.109375" style="66" customWidth="1"/>
    <col min="3207" max="3208" width="11.44140625" style="66" hidden="1" customWidth="1"/>
    <col min="3209" max="3209" width="7.109375" style="66" customWidth="1"/>
    <col min="3210" max="3211" width="11.44140625" style="66" hidden="1" customWidth="1"/>
    <col min="3212" max="3212" width="7.109375" style="66" customWidth="1"/>
    <col min="3213" max="3214" width="11.44140625" style="66" hidden="1" customWidth="1"/>
    <col min="3215" max="3215" width="7.109375" style="66" customWidth="1"/>
    <col min="3216" max="3217" width="11.44140625" style="66" hidden="1" customWidth="1"/>
    <col min="3218" max="3218" width="7.109375" style="66" customWidth="1"/>
    <col min="3219" max="3220" width="11.44140625" style="66" hidden="1" customWidth="1"/>
    <col min="3221" max="3221" width="7.109375" style="66" customWidth="1"/>
    <col min="3222" max="3223" width="11.44140625" style="66" hidden="1" customWidth="1"/>
    <col min="3224" max="3224" width="7.109375" style="66" customWidth="1"/>
    <col min="3225" max="3225" width="11.44140625" style="66" hidden="1" customWidth="1"/>
    <col min="3226" max="3226" width="6.44140625" style="66" customWidth="1"/>
    <col min="3227" max="3228" width="11.44140625" style="66" hidden="1" customWidth="1"/>
    <col min="3229" max="3229" width="6.88671875" style="66" customWidth="1"/>
    <col min="3230" max="3231" width="11.44140625" style="66" hidden="1" customWidth="1"/>
    <col min="3232" max="3232" width="6.88671875" style="66" customWidth="1"/>
    <col min="3233" max="3234" width="11.44140625" style="66" hidden="1" customWidth="1"/>
    <col min="3235" max="3235" width="6.44140625" style="66" customWidth="1"/>
    <col min="3236" max="3240" width="11.44140625" style="66" hidden="1" customWidth="1"/>
    <col min="3241" max="3241" width="6.44140625" style="66" customWidth="1"/>
    <col min="3242" max="3243" width="11.44140625" style="66" hidden="1" customWidth="1"/>
    <col min="3244" max="3244" width="7.5546875" style="66" customWidth="1"/>
    <col min="3245" max="3245" width="11.44140625" style="66" hidden="1" customWidth="1"/>
    <col min="3246" max="3246" width="9.44140625" style="66" customWidth="1"/>
    <col min="3247" max="3278" width="11.44140625" style="66" hidden="1" customWidth="1"/>
    <col min="3279" max="3279" width="9" style="66" customWidth="1"/>
    <col min="3280" max="3281" width="11.44140625" style="66" hidden="1" customWidth="1"/>
    <col min="3282" max="3282" width="8.5546875" style="66" customWidth="1"/>
    <col min="3283" max="3284" width="11.44140625" style="66" hidden="1" customWidth="1"/>
    <col min="3285" max="3285" width="6.44140625" style="66" customWidth="1"/>
    <col min="3286" max="3287" width="11.44140625" style="66" hidden="1" customWidth="1"/>
    <col min="3288" max="3288" width="7" style="66" customWidth="1"/>
    <col min="3289" max="3290" width="11.44140625" style="66" hidden="1" customWidth="1"/>
    <col min="3291" max="3293" width="7" style="66" customWidth="1"/>
    <col min="3294" max="3295" width="11.44140625" style="66" hidden="1" customWidth="1"/>
    <col min="3296" max="3296" width="7.5546875" style="66" customWidth="1"/>
    <col min="3297" max="3298" width="11.44140625" style="66" hidden="1" customWidth="1"/>
    <col min="3299" max="3299" width="7" style="66" customWidth="1"/>
    <col min="3300" max="3301" width="11.44140625" style="66" hidden="1" customWidth="1"/>
    <col min="3302" max="3302" width="7" style="66" customWidth="1"/>
    <col min="3303" max="3304" width="11.44140625" style="66" hidden="1" customWidth="1"/>
    <col min="3305" max="3305" width="7" style="66" customWidth="1"/>
    <col min="3306" max="3306" width="11.44140625" style="66" hidden="1" customWidth="1"/>
    <col min="3307" max="3307" width="6.44140625" style="66" customWidth="1"/>
    <col min="3308" max="3317" width="11.44140625" style="66" hidden="1" customWidth="1"/>
    <col min="3318" max="3320" width="11.44140625" style="66" hidden="1"/>
    <col min="3321" max="3321" width="41.44140625" style="66" customWidth="1"/>
    <col min="3322" max="3322" width="6.44140625" style="66" customWidth="1"/>
    <col min="3323" max="3323" width="14.6640625" style="66" customWidth="1"/>
    <col min="3324" max="3324" width="11.44140625" style="66" customWidth="1"/>
    <col min="3325" max="3326" width="13" style="66" customWidth="1"/>
    <col min="3327" max="3336" width="9.44140625" style="66" customWidth="1"/>
    <col min="3337" max="3337" width="8.88671875" style="66" customWidth="1"/>
    <col min="3338" max="3338" width="9.44140625" style="66" customWidth="1"/>
    <col min="3339" max="3339" width="10.109375" style="66" customWidth="1"/>
    <col min="3340" max="3344" width="11.44140625" style="66" hidden="1" customWidth="1"/>
    <col min="3345" max="3345" width="6.44140625" style="66" customWidth="1"/>
    <col min="3346" max="3346" width="6.88671875" style="66" customWidth="1"/>
    <col min="3347" max="3348" width="6.5546875" style="66" customWidth="1"/>
    <col min="3349" max="3349" width="6.33203125" style="66" customWidth="1"/>
    <col min="3350" max="3351" width="7.5546875" style="66" customWidth="1"/>
    <col min="3352" max="3352" width="11.44140625" style="66" hidden="1" customWidth="1"/>
    <col min="3353" max="3353" width="14.88671875" style="66" customWidth="1"/>
    <col min="3354" max="3354" width="11.44140625" style="66" customWidth="1"/>
    <col min="3355" max="3355" width="56.88671875" style="66" customWidth="1"/>
    <col min="3356" max="3356" width="9.109375" style="66" bestFit="1" customWidth="1"/>
    <col min="3357" max="3357" width="24.5546875" style="66" customWidth="1"/>
    <col min="3358" max="3358" width="13" style="66" customWidth="1"/>
    <col min="3359" max="3359" width="21.5546875" style="66" customWidth="1"/>
    <col min="3360" max="3360" width="5" style="66" customWidth="1"/>
    <col min="3361" max="3362" width="11.44140625" style="66" hidden="1" customWidth="1"/>
    <col min="3363" max="3363" width="5" style="66" customWidth="1"/>
    <col min="3364" max="3365" width="11.44140625" style="66" hidden="1" customWidth="1"/>
    <col min="3366" max="3366" width="5" style="66" customWidth="1"/>
    <col min="3367" max="3368" width="11.44140625" style="66" hidden="1" customWidth="1"/>
    <col min="3369" max="3369" width="5" style="66" customWidth="1"/>
    <col min="3370" max="3371" width="11.44140625" style="66" hidden="1" customWidth="1"/>
    <col min="3372" max="3372" width="5" style="66" customWidth="1"/>
    <col min="3373" max="3374" width="11.44140625" style="66" hidden="1" customWidth="1"/>
    <col min="3375" max="3375" width="5" style="66" customWidth="1"/>
    <col min="3376" max="3377" width="11.44140625" style="66" hidden="1" customWidth="1"/>
    <col min="3378" max="3378" width="6.44140625" style="66" customWidth="1"/>
    <col min="3379" max="3386" width="11.44140625" style="66" hidden="1" customWidth="1"/>
    <col min="3387" max="3387" width="6.88671875" style="66" customWidth="1"/>
    <col min="3388" max="3389" width="11.44140625" style="66" hidden="1" customWidth="1"/>
    <col min="3390" max="3390" width="6.44140625" style="66" customWidth="1"/>
    <col min="3391" max="3392" width="11.44140625" style="66" hidden="1" customWidth="1"/>
    <col min="3393" max="3393" width="5.44140625" style="66" customWidth="1"/>
    <col min="3394" max="3395" width="11.44140625" style="66" hidden="1" customWidth="1"/>
    <col min="3396" max="3396" width="4.88671875" style="66" customWidth="1"/>
    <col min="3397" max="3404" width="11.44140625" style="66" hidden="1" customWidth="1"/>
    <col min="3405" max="3405" width="5.44140625" style="66" customWidth="1"/>
    <col min="3406" max="3410" width="11.44140625" style="66" hidden="1" customWidth="1"/>
    <col min="3411" max="3411" width="5.88671875" style="66" customWidth="1"/>
    <col min="3412" max="3413" width="11.44140625" style="66" hidden="1" customWidth="1"/>
    <col min="3414" max="3414" width="5.44140625" style="66" customWidth="1"/>
    <col min="3415" max="3416" width="11.44140625" style="66" hidden="1" customWidth="1"/>
    <col min="3417" max="3417" width="5.44140625" style="66" customWidth="1"/>
    <col min="3418" max="3419" width="11.44140625" style="66" hidden="1" customWidth="1"/>
    <col min="3420" max="3420" width="6" style="66" customWidth="1"/>
    <col min="3421" max="3425" width="11.44140625" style="66" hidden="1" customWidth="1"/>
    <col min="3426" max="3426" width="5" style="66" customWidth="1"/>
    <col min="3427" max="3434" width="11.44140625" style="66" hidden="1" customWidth="1"/>
    <col min="3435" max="3435" width="5" style="66" customWidth="1"/>
    <col min="3436" max="3436" width="11.44140625" style="66" hidden="1" customWidth="1"/>
    <col min="3437" max="3437" width="5" style="66" customWidth="1"/>
    <col min="3438" max="3438" width="9.44140625" style="66" customWidth="1"/>
    <col min="3439" max="3439" width="11.44140625" style="66" hidden="1" customWidth="1"/>
    <col min="3440" max="3440" width="5" style="66" customWidth="1"/>
    <col min="3441" max="3442" width="11.44140625" style="66" hidden="1" customWidth="1"/>
    <col min="3443" max="3443" width="5" style="66" customWidth="1"/>
    <col min="3444" max="3445" width="11.44140625" style="66" hidden="1" customWidth="1"/>
    <col min="3446" max="3446" width="5" style="66" customWidth="1"/>
    <col min="3447" max="3448" width="11.44140625" style="66" hidden="1" customWidth="1"/>
    <col min="3449" max="3449" width="5" style="66" customWidth="1"/>
    <col min="3450" max="3451" width="11.44140625" style="66" hidden="1" customWidth="1"/>
    <col min="3452" max="3452" width="5" style="66" customWidth="1"/>
    <col min="3453" max="3454" width="11.44140625" style="66" hidden="1" customWidth="1"/>
    <col min="3455" max="3455" width="5" style="66" customWidth="1"/>
    <col min="3456" max="3456" width="11.44140625" style="66" hidden="1" customWidth="1"/>
    <col min="3457" max="3457" width="6.44140625" style="66" customWidth="1"/>
    <col min="3458" max="3458" width="11.44140625" style="66" hidden="1" customWidth="1"/>
    <col min="3459" max="3459" width="7.109375" style="66" customWidth="1"/>
    <col min="3460" max="3461" width="11.44140625" style="66" hidden="1" customWidth="1"/>
    <col min="3462" max="3462" width="7.109375" style="66" customWidth="1"/>
    <col min="3463" max="3464" width="11.44140625" style="66" hidden="1" customWidth="1"/>
    <col min="3465" max="3465" width="7.109375" style="66" customWidth="1"/>
    <col min="3466" max="3467" width="11.44140625" style="66" hidden="1" customWidth="1"/>
    <col min="3468" max="3468" width="7.109375" style="66" customWidth="1"/>
    <col min="3469" max="3470" width="11.44140625" style="66" hidden="1" customWidth="1"/>
    <col min="3471" max="3471" width="7.109375" style="66" customWidth="1"/>
    <col min="3472" max="3473" width="11.44140625" style="66" hidden="1" customWidth="1"/>
    <col min="3474" max="3474" width="7.109375" style="66" customWidth="1"/>
    <col min="3475" max="3476" width="11.44140625" style="66" hidden="1" customWidth="1"/>
    <col min="3477" max="3477" width="7.109375" style="66" customWidth="1"/>
    <col min="3478" max="3479" width="11.44140625" style="66" hidden="1" customWidth="1"/>
    <col min="3480" max="3480" width="7.109375" style="66" customWidth="1"/>
    <col min="3481" max="3481" width="11.44140625" style="66" hidden="1" customWidth="1"/>
    <col min="3482" max="3482" width="6.44140625" style="66" customWidth="1"/>
    <col min="3483" max="3484" width="11.44140625" style="66" hidden="1" customWidth="1"/>
    <col min="3485" max="3485" width="6.88671875" style="66" customWidth="1"/>
    <col min="3486" max="3487" width="11.44140625" style="66" hidden="1" customWidth="1"/>
    <col min="3488" max="3488" width="6.88671875" style="66" customWidth="1"/>
    <col min="3489" max="3490" width="11.44140625" style="66" hidden="1" customWidth="1"/>
    <col min="3491" max="3491" width="6.44140625" style="66" customWidth="1"/>
    <col min="3492" max="3496" width="11.44140625" style="66" hidden="1" customWidth="1"/>
    <col min="3497" max="3497" width="6.44140625" style="66" customWidth="1"/>
    <col min="3498" max="3499" width="11.44140625" style="66" hidden="1" customWidth="1"/>
    <col min="3500" max="3500" width="7.5546875" style="66" customWidth="1"/>
    <col min="3501" max="3501" width="11.44140625" style="66" hidden="1" customWidth="1"/>
    <col min="3502" max="3502" width="9.44140625" style="66" customWidth="1"/>
    <col min="3503" max="3534" width="11.44140625" style="66" hidden="1" customWidth="1"/>
    <col min="3535" max="3535" width="9" style="66" customWidth="1"/>
    <col min="3536" max="3537" width="11.44140625" style="66" hidden="1" customWidth="1"/>
    <col min="3538" max="3538" width="8.5546875" style="66" customWidth="1"/>
    <col min="3539" max="3540" width="11.44140625" style="66" hidden="1" customWidth="1"/>
    <col min="3541" max="3541" width="6.44140625" style="66" customWidth="1"/>
    <col min="3542" max="3543" width="11.44140625" style="66" hidden="1" customWidth="1"/>
    <col min="3544" max="3544" width="7" style="66" customWidth="1"/>
    <col min="3545" max="3546" width="11.44140625" style="66" hidden="1" customWidth="1"/>
    <col min="3547" max="3549" width="7" style="66" customWidth="1"/>
    <col min="3550" max="3551" width="11.44140625" style="66" hidden="1" customWidth="1"/>
    <col min="3552" max="3552" width="7.5546875" style="66" customWidth="1"/>
    <col min="3553" max="3554" width="11.44140625" style="66" hidden="1" customWidth="1"/>
    <col min="3555" max="3555" width="7" style="66" customWidth="1"/>
    <col min="3556" max="3557" width="11.44140625" style="66" hidden="1" customWidth="1"/>
    <col min="3558" max="3558" width="7" style="66" customWidth="1"/>
    <col min="3559" max="3560" width="11.44140625" style="66" hidden="1" customWidth="1"/>
    <col min="3561" max="3561" width="7" style="66" customWidth="1"/>
    <col min="3562" max="3562" width="11.44140625" style="66" hidden="1" customWidth="1"/>
    <col min="3563" max="3563" width="6.44140625" style="66" customWidth="1"/>
    <col min="3564" max="3573" width="11.44140625" style="66" hidden="1" customWidth="1"/>
    <col min="3574" max="3576" width="11.44140625" style="66" hidden="1"/>
    <col min="3577" max="3577" width="41.44140625" style="66" customWidth="1"/>
    <col min="3578" max="3578" width="6.44140625" style="66" customWidth="1"/>
    <col min="3579" max="3579" width="14.6640625" style="66" customWidth="1"/>
    <col min="3580" max="3580" width="11.44140625" style="66" customWidth="1"/>
    <col min="3581" max="3582" width="13" style="66" customWidth="1"/>
    <col min="3583" max="3592" width="9.44140625" style="66" customWidth="1"/>
    <col min="3593" max="3593" width="8.88671875" style="66" customWidth="1"/>
    <col min="3594" max="3594" width="9.44140625" style="66" customWidth="1"/>
    <col min="3595" max="3595" width="10.109375" style="66" customWidth="1"/>
    <col min="3596" max="3600" width="11.44140625" style="66" hidden="1" customWidth="1"/>
    <col min="3601" max="3601" width="6.44140625" style="66" customWidth="1"/>
    <col min="3602" max="3602" width="6.88671875" style="66" customWidth="1"/>
    <col min="3603" max="3604" width="6.5546875" style="66" customWidth="1"/>
    <col min="3605" max="3605" width="6.33203125" style="66" customWidth="1"/>
    <col min="3606" max="3607" width="7.5546875" style="66" customWidth="1"/>
    <col min="3608" max="3608" width="11.44140625" style="66" hidden="1" customWidth="1"/>
    <col min="3609" max="3609" width="14.88671875" style="66" customWidth="1"/>
    <col min="3610" max="3610" width="11.44140625" style="66" customWidth="1"/>
    <col min="3611" max="3611" width="56.88671875" style="66" customWidth="1"/>
    <col min="3612" max="3612" width="9.109375" style="66" bestFit="1" customWidth="1"/>
    <col min="3613" max="3613" width="24.5546875" style="66" customWidth="1"/>
    <col min="3614" max="3614" width="13" style="66" customWidth="1"/>
    <col min="3615" max="3615" width="21.5546875" style="66" customWidth="1"/>
    <col min="3616" max="3616" width="5" style="66" customWidth="1"/>
    <col min="3617" max="3618" width="11.44140625" style="66" hidden="1" customWidth="1"/>
    <col min="3619" max="3619" width="5" style="66" customWidth="1"/>
    <col min="3620" max="3621" width="11.44140625" style="66" hidden="1" customWidth="1"/>
    <col min="3622" max="3622" width="5" style="66" customWidth="1"/>
    <col min="3623" max="3624" width="11.44140625" style="66" hidden="1" customWidth="1"/>
    <col min="3625" max="3625" width="5" style="66" customWidth="1"/>
    <col min="3626" max="3627" width="11.44140625" style="66" hidden="1" customWidth="1"/>
    <col min="3628" max="3628" width="5" style="66" customWidth="1"/>
    <col min="3629" max="3630" width="11.44140625" style="66" hidden="1" customWidth="1"/>
    <col min="3631" max="3631" width="5" style="66" customWidth="1"/>
    <col min="3632" max="3633" width="11.44140625" style="66" hidden="1" customWidth="1"/>
    <col min="3634" max="3634" width="6.44140625" style="66" customWidth="1"/>
    <col min="3635" max="3642" width="11.44140625" style="66" hidden="1" customWidth="1"/>
    <col min="3643" max="3643" width="6.88671875" style="66" customWidth="1"/>
    <col min="3644" max="3645" width="11.44140625" style="66" hidden="1" customWidth="1"/>
    <col min="3646" max="3646" width="6.44140625" style="66" customWidth="1"/>
    <col min="3647" max="3648" width="11.44140625" style="66" hidden="1" customWidth="1"/>
    <col min="3649" max="3649" width="5.44140625" style="66" customWidth="1"/>
    <col min="3650" max="3651" width="11.44140625" style="66" hidden="1" customWidth="1"/>
    <col min="3652" max="3652" width="4.88671875" style="66" customWidth="1"/>
    <col min="3653" max="3660" width="11.44140625" style="66" hidden="1" customWidth="1"/>
    <col min="3661" max="3661" width="5.44140625" style="66" customWidth="1"/>
    <col min="3662" max="3666" width="11.44140625" style="66" hidden="1" customWidth="1"/>
    <col min="3667" max="3667" width="5.88671875" style="66" customWidth="1"/>
    <col min="3668" max="3669" width="11.44140625" style="66" hidden="1" customWidth="1"/>
    <col min="3670" max="3670" width="5.44140625" style="66" customWidth="1"/>
    <col min="3671" max="3672" width="11.44140625" style="66" hidden="1" customWidth="1"/>
    <col min="3673" max="3673" width="5.44140625" style="66" customWidth="1"/>
    <col min="3674" max="3675" width="11.44140625" style="66" hidden="1" customWidth="1"/>
    <col min="3676" max="3676" width="6" style="66" customWidth="1"/>
    <col min="3677" max="3681" width="11.44140625" style="66" hidden="1" customWidth="1"/>
    <col min="3682" max="3682" width="5" style="66" customWidth="1"/>
    <col min="3683" max="3690" width="11.44140625" style="66" hidden="1" customWidth="1"/>
    <col min="3691" max="3691" width="5" style="66" customWidth="1"/>
    <col min="3692" max="3692" width="11.44140625" style="66" hidden="1" customWidth="1"/>
    <col min="3693" max="3693" width="5" style="66" customWidth="1"/>
    <col min="3694" max="3694" width="9.44140625" style="66" customWidth="1"/>
    <col min="3695" max="3695" width="11.44140625" style="66" hidden="1" customWidth="1"/>
    <col min="3696" max="3696" width="5" style="66" customWidth="1"/>
    <col min="3697" max="3698" width="11.44140625" style="66" hidden="1" customWidth="1"/>
    <col min="3699" max="3699" width="5" style="66" customWidth="1"/>
    <col min="3700" max="3701" width="11.44140625" style="66" hidden="1" customWidth="1"/>
    <col min="3702" max="3702" width="5" style="66" customWidth="1"/>
    <col min="3703" max="3704" width="11.44140625" style="66" hidden="1" customWidth="1"/>
    <col min="3705" max="3705" width="5" style="66" customWidth="1"/>
    <col min="3706" max="3707" width="11.44140625" style="66" hidden="1" customWidth="1"/>
    <col min="3708" max="3708" width="5" style="66" customWidth="1"/>
    <col min="3709" max="3710" width="11.44140625" style="66" hidden="1" customWidth="1"/>
    <col min="3711" max="3711" width="5" style="66" customWidth="1"/>
    <col min="3712" max="3712" width="11.44140625" style="66" hidden="1" customWidth="1"/>
    <col min="3713" max="3713" width="6.44140625" style="66" customWidth="1"/>
    <col min="3714" max="3714" width="11.44140625" style="66" hidden="1" customWidth="1"/>
    <col min="3715" max="3715" width="7.109375" style="66" customWidth="1"/>
    <col min="3716" max="3717" width="11.44140625" style="66" hidden="1" customWidth="1"/>
    <col min="3718" max="3718" width="7.109375" style="66" customWidth="1"/>
    <col min="3719" max="3720" width="11.44140625" style="66" hidden="1" customWidth="1"/>
    <col min="3721" max="3721" width="7.109375" style="66" customWidth="1"/>
    <col min="3722" max="3723" width="11.44140625" style="66" hidden="1" customWidth="1"/>
    <col min="3724" max="3724" width="7.109375" style="66" customWidth="1"/>
    <col min="3725" max="3726" width="11.44140625" style="66" hidden="1" customWidth="1"/>
    <col min="3727" max="3727" width="7.109375" style="66" customWidth="1"/>
    <col min="3728" max="3729" width="11.44140625" style="66" hidden="1" customWidth="1"/>
    <col min="3730" max="3730" width="7.109375" style="66" customWidth="1"/>
    <col min="3731" max="3732" width="11.44140625" style="66" hidden="1" customWidth="1"/>
    <col min="3733" max="3733" width="7.109375" style="66" customWidth="1"/>
    <col min="3734" max="3735" width="11.44140625" style="66" hidden="1" customWidth="1"/>
    <col min="3736" max="3736" width="7.109375" style="66" customWidth="1"/>
    <col min="3737" max="3737" width="11.44140625" style="66" hidden="1" customWidth="1"/>
    <col min="3738" max="3738" width="6.44140625" style="66" customWidth="1"/>
    <col min="3739" max="3740" width="11.44140625" style="66" hidden="1" customWidth="1"/>
    <col min="3741" max="3741" width="6.88671875" style="66" customWidth="1"/>
    <col min="3742" max="3743" width="11.44140625" style="66" hidden="1" customWidth="1"/>
    <col min="3744" max="3744" width="6.88671875" style="66" customWidth="1"/>
    <col min="3745" max="3746" width="11.44140625" style="66" hidden="1" customWidth="1"/>
    <col min="3747" max="3747" width="6.44140625" style="66" customWidth="1"/>
    <col min="3748" max="3752" width="11.44140625" style="66" hidden="1" customWidth="1"/>
    <col min="3753" max="3753" width="6.44140625" style="66" customWidth="1"/>
    <col min="3754" max="3755" width="11.44140625" style="66" hidden="1" customWidth="1"/>
    <col min="3756" max="3756" width="7.5546875" style="66" customWidth="1"/>
    <col min="3757" max="3757" width="11.44140625" style="66" hidden="1" customWidth="1"/>
    <col min="3758" max="3758" width="9.44140625" style="66" customWidth="1"/>
    <col min="3759" max="3790" width="11.44140625" style="66" hidden="1" customWidth="1"/>
    <col min="3791" max="3791" width="9" style="66" customWidth="1"/>
    <col min="3792" max="3793" width="11.44140625" style="66" hidden="1" customWidth="1"/>
    <col min="3794" max="3794" width="8.5546875" style="66" customWidth="1"/>
    <col min="3795" max="3796" width="11.44140625" style="66" hidden="1" customWidth="1"/>
    <col min="3797" max="3797" width="6.44140625" style="66" customWidth="1"/>
    <col min="3798" max="3799" width="11.44140625" style="66" hidden="1" customWidth="1"/>
    <col min="3800" max="3800" width="7" style="66" customWidth="1"/>
    <col min="3801" max="3802" width="11.44140625" style="66" hidden="1" customWidth="1"/>
    <col min="3803" max="3805" width="7" style="66" customWidth="1"/>
    <col min="3806" max="3807" width="11.44140625" style="66" hidden="1" customWidth="1"/>
    <col min="3808" max="3808" width="7.5546875" style="66" customWidth="1"/>
    <col min="3809" max="3810" width="11.44140625" style="66" hidden="1" customWidth="1"/>
    <col min="3811" max="3811" width="7" style="66" customWidth="1"/>
    <col min="3812" max="3813" width="11.44140625" style="66" hidden="1" customWidth="1"/>
    <col min="3814" max="3814" width="7" style="66" customWidth="1"/>
    <col min="3815" max="3816" width="11.44140625" style="66" hidden="1" customWidth="1"/>
    <col min="3817" max="3817" width="7" style="66" customWidth="1"/>
    <col min="3818" max="3818" width="11.44140625" style="66" hidden="1" customWidth="1"/>
    <col min="3819" max="3819" width="6.44140625" style="66" customWidth="1"/>
    <col min="3820" max="3829" width="11.44140625" style="66" hidden="1" customWidth="1"/>
    <col min="3830" max="3832" width="11.44140625" style="66" hidden="1"/>
    <col min="3833" max="3833" width="41.44140625" style="66" customWidth="1"/>
    <col min="3834" max="3834" width="6.44140625" style="66" customWidth="1"/>
    <col min="3835" max="3835" width="14.6640625" style="66" customWidth="1"/>
    <col min="3836" max="3836" width="11.44140625" style="66" customWidth="1"/>
    <col min="3837" max="3838" width="13" style="66" customWidth="1"/>
    <col min="3839" max="3848" width="9.44140625" style="66" customWidth="1"/>
    <col min="3849" max="3849" width="8.88671875" style="66" customWidth="1"/>
    <col min="3850" max="3850" width="9.44140625" style="66" customWidth="1"/>
    <col min="3851" max="3851" width="10.109375" style="66" customWidth="1"/>
    <col min="3852" max="3856" width="11.44140625" style="66" hidden="1" customWidth="1"/>
    <col min="3857" max="3857" width="6.44140625" style="66" customWidth="1"/>
    <col min="3858" max="3858" width="6.88671875" style="66" customWidth="1"/>
    <col min="3859" max="3860" width="6.5546875" style="66" customWidth="1"/>
    <col min="3861" max="3861" width="6.33203125" style="66" customWidth="1"/>
    <col min="3862" max="3863" width="7.5546875" style="66" customWidth="1"/>
    <col min="3864" max="3864" width="11.44140625" style="66" hidden="1" customWidth="1"/>
    <col min="3865" max="3865" width="14.88671875" style="66" customWidth="1"/>
    <col min="3866" max="3866" width="11.44140625" style="66" customWidth="1"/>
    <col min="3867" max="3867" width="56.88671875" style="66" customWidth="1"/>
    <col min="3868" max="3868" width="9.109375" style="66" bestFit="1" customWidth="1"/>
    <col min="3869" max="3869" width="24.5546875" style="66" customWidth="1"/>
    <col min="3870" max="3870" width="13" style="66" customWidth="1"/>
    <col min="3871" max="3871" width="21.5546875" style="66" customWidth="1"/>
    <col min="3872" max="3872" width="5" style="66" customWidth="1"/>
    <col min="3873" max="3874" width="11.44140625" style="66" hidden="1" customWidth="1"/>
    <col min="3875" max="3875" width="5" style="66" customWidth="1"/>
    <col min="3876" max="3877" width="11.44140625" style="66" hidden="1" customWidth="1"/>
    <col min="3878" max="3878" width="5" style="66" customWidth="1"/>
    <col min="3879" max="3880" width="11.44140625" style="66" hidden="1" customWidth="1"/>
    <col min="3881" max="3881" width="5" style="66" customWidth="1"/>
    <col min="3882" max="3883" width="11.44140625" style="66" hidden="1" customWidth="1"/>
    <col min="3884" max="3884" width="5" style="66" customWidth="1"/>
    <col min="3885" max="3886" width="11.44140625" style="66" hidden="1" customWidth="1"/>
    <col min="3887" max="3887" width="5" style="66" customWidth="1"/>
    <col min="3888" max="3889" width="11.44140625" style="66" hidden="1" customWidth="1"/>
    <col min="3890" max="3890" width="6.44140625" style="66" customWidth="1"/>
    <col min="3891" max="3898" width="11.44140625" style="66" hidden="1" customWidth="1"/>
    <col min="3899" max="3899" width="6.88671875" style="66" customWidth="1"/>
    <col min="3900" max="3901" width="11.44140625" style="66" hidden="1" customWidth="1"/>
    <col min="3902" max="3902" width="6.44140625" style="66" customWidth="1"/>
    <col min="3903" max="3904" width="11.44140625" style="66" hidden="1" customWidth="1"/>
    <col min="3905" max="3905" width="5.44140625" style="66" customWidth="1"/>
    <col min="3906" max="3907" width="11.44140625" style="66" hidden="1" customWidth="1"/>
    <col min="3908" max="3908" width="4.88671875" style="66" customWidth="1"/>
    <col min="3909" max="3916" width="11.44140625" style="66" hidden="1" customWidth="1"/>
    <col min="3917" max="3917" width="5.44140625" style="66" customWidth="1"/>
    <col min="3918" max="3922" width="11.44140625" style="66" hidden="1" customWidth="1"/>
    <col min="3923" max="3923" width="5.88671875" style="66" customWidth="1"/>
    <col min="3924" max="3925" width="11.44140625" style="66" hidden="1" customWidth="1"/>
    <col min="3926" max="3926" width="5.44140625" style="66" customWidth="1"/>
    <col min="3927" max="3928" width="11.44140625" style="66" hidden="1" customWidth="1"/>
    <col min="3929" max="3929" width="5.44140625" style="66" customWidth="1"/>
    <col min="3930" max="3931" width="11.44140625" style="66" hidden="1" customWidth="1"/>
    <col min="3932" max="3932" width="6" style="66" customWidth="1"/>
    <col min="3933" max="3937" width="11.44140625" style="66" hidden="1" customWidth="1"/>
    <col min="3938" max="3938" width="5" style="66" customWidth="1"/>
    <col min="3939" max="3946" width="11.44140625" style="66" hidden="1" customWidth="1"/>
    <col min="3947" max="3947" width="5" style="66" customWidth="1"/>
    <col min="3948" max="3948" width="11.44140625" style="66" hidden="1" customWidth="1"/>
    <col min="3949" max="3949" width="5" style="66" customWidth="1"/>
    <col min="3950" max="3950" width="9.44140625" style="66" customWidth="1"/>
    <col min="3951" max="3951" width="11.44140625" style="66" hidden="1" customWidth="1"/>
    <col min="3952" max="3952" width="5" style="66" customWidth="1"/>
    <col min="3953" max="3954" width="11.44140625" style="66" hidden="1" customWidth="1"/>
    <col min="3955" max="3955" width="5" style="66" customWidth="1"/>
    <col min="3956" max="3957" width="11.44140625" style="66" hidden="1" customWidth="1"/>
    <col min="3958" max="3958" width="5" style="66" customWidth="1"/>
    <col min="3959" max="3960" width="11.44140625" style="66" hidden="1" customWidth="1"/>
    <col min="3961" max="3961" width="5" style="66" customWidth="1"/>
    <col min="3962" max="3963" width="11.44140625" style="66" hidden="1" customWidth="1"/>
    <col min="3964" max="3964" width="5" style="66" customWidth="1"/>
    <col min="3965" max="3966" width="11.44140625" style="66" hidden="1" customWidth="1"/>
    <col min="3967" max="3967" width="5" style="66" customWidth="1"/>
    <col min="3968" max="3968" width="11.44140625" style="66" hidden="1" customWidth="1"/>
    <col min="3969" max="3969" width="6.44140625" style="66" customWidth="1"/>
    <col min="3970" max="3970" width="11.44140625" style="66" hidden="1" customWidth="1"/>
    <col min="3971" max="3971" width="7.109375" style="66" customWidth="1"/>
    <col min="3972" max="3973" width="11.44140625" style="66" hidden="1" customWidth="1"/>
    <col min="3974" max="3974" width="7.109375" style="66" customWidth="1"/>
    <col min="3975" max="3976" width="11.44140625" style="66" hidden="1" customWidth="1"/>
    <col min="3977" max="3977" width="7.109375" style="66" customWidth="1"/>
    <col min="3978" max="3979" width="11.44140625" style="66" hidden="1" customWidth="1"/>
    <col min="3980" max="3980" width="7.109375" style="66" customWidth="1"/>
    <col min="3981" max="3982" width="11.44140625" style="66" hidden="1" customWidth="1"/>
    <col min="3983" max="3983" width="7.109375" style="66" customWidth="1"/>
    <col min="3984" max="3985" width="11.44140625" style="66" hidden="1" customWidth="1"/>
    <col min="3986" max="3986" width="7.109375" style="66" customWidth="1"/>
    <col min="3987" max="3988" width="11.44140625" style="66" hidden="1" customWidth="1"/>
    <col min="3989" max="3989" width="7.109375" style="66" customWidth="1"/>
    <col min="3990" max="3991" width="11.44140625" style="66" hidden="1" customWidth="1"/>
    <col min="3992" max="3992" width="7.109375" style="66" customWidth="1"/>
    <col min="3993" max="3993" width="11.44140625" style="66" hidden="1" customWidth="1"/>
    <col min="3994" max="3994" width="6.44140625" style="66" customWidth="1"/>
    <col min="3995" max="3996" width="11.44140625" style="66" hidden="1" customWidth="1"/>
    <col min="3997" max="3997" width="6.88671875" style="66" customWidth="1"/>
    <col min="3998" max="3999" width="11.44140625" style="66" hidden="1" customWidth="1"/>
    <col min="4000" max="4000" width="6.88671875" style="66" customWidth="1"/>
    <col min="4001" max="4002" width="11.44140625" style="66" hidden="1" customWidth="1"/>
    <col min="4003" max="4003" width="6.44140625" style="66" customWidth="1"/>
    <col min="4004" max="4008" width="11.44140625" style="66" hidden="1" customWidth="1"/>
    <col min="4009" max="4009" width="6.44140625" style="66" customWidth="1"/>
    <col min="4010" max="4011" width="11.44140625" style="66" hidden="1" customWidth="1"/>
    <col min="4012" max="4012" width="7.5546875" style="66" customWidth="1"/>
    <col min="4013" max="4013" width="11.44140625" style="66" hidden="1" customWidth="1"/>
    <col min="4014" max="4014" width="9.44140625" style="66" customWidth="1"/>
    <col min="4015" max="4046" width="11.44140625" style="66" hidden="1" customWidth="1"/>
    <col min="4047" max="4047" width="9" style="66" customWidth="1"/>
    <col min="4048" max="4049" width="11.44140625" style="66" hidden="1" customWidth="1"/>
    <col min="4050" max="4050" width="8.5546875" style="66" customWidth="1"/>
    <col min="4051" max="4052" width="11.44140625" style="66" hidden="1" customWidth="1"/>
    <col min="4053" max="4053" width="6.44140625" style="66" customWidth="1"/>
    <col min="4054" max="4055" width="11.44140625" style="66" hidden="1" customWidth="1"/>
    <col min="4056" max="4056" width="7" style="66" customWidth="1"/>
    <col min="4057" max="4058" width="11.44140625" style="66" hidden="1" customWidth="1"/>
    <col min="4059" max="4061" width="7" style="66" customWidth="1"/>
    <col min="4062" max="4063" width="11.44140625" style="66" hidden="1" customWidth="1"/>
    <col min="4064" max="4064" width="7.5546875" style="66" customWidth="1"/>
    <col min="4065" max="4066" width="11.44140625" style="66" hidden="1" customWidth="1"/>
    <col min="4067" max="4067" width="7" style="66" customWidth="1"/>
    <col min="4068" max="4069" width="11.44140625" style="66" hidden="1" customWidth="1"/>
    <col min="4070" max="4070" width="7" style="66" customWidth="1"/>
    <col min="4071" max="4072" width="11.44140625" style="66" hidden="1" customWidth="1"/>
    <col min="4073" max="4073" width="7" style="66" customWidth="1"/>
    <col min="4074" max="4074" width="11.44140625" style="66" hidden="1" customWidth="1"/>
    <col min="4075" max="4075" width="6.44140625" style="66" customWidth="1"/>
    <col min="4076" max="4085" width="11.44140625" style="66" hidden="1" customWidth="1"/>
    <col min="4086" max="4088" width="11.44140625" style="66" hidden="1"/>
    <col min="4089" max="4089" width="41.44140625" style="66" customWidth="1"/>
    <col min="4090" max="4090" width="6.44140625" style="66" customWidth="1"/>
    <col min="4091" max="4091" width="14.6640625" style="66" customWidth="1"/>
    <col min="4092" max="4092" width="11.44140625" style="66" customWidth="1"/>
    <col min="4093" max="4094" width="13" style="66" customWidth="1"/>
    <col min="4095" max="4104" width="9.44140625" style="66" customWidth="1"/>
    <col min="4105" max="4105" width="8.88671875" style="66" customWidth="1"/>
    <col min="4106" max="4106" width="9.44140625" style="66" customWidth="1"/>
    <col min="4107" max="4107" width="10.109375" style="66" customWidth="1"/>
    <col min="4108" max="4112" width="11.44140625" style="66" hidden="1" customWidth="1"/>
    <col min="4113" max="4113" width="6.44140625" style="66" customWidth="1"/>
    <col min="4114" max="4114" width="6.88671875" style="66" customWidth="1"/>
    <col min="4115" max="4116" width="6.5546875" style="66" customWidth="1"/>
    <col min="4117" max="4117" width="6.33203125" style="66" customWidth="1"/>
    <col min="4118" max="4119" width="7.5546875" style="66" customWidth="1"/>
    <col min="4120" max="4120" width="11.44140625" style="66" hidden="1" customWidth="1"/>
    <col min="4121" max="4121" width="14.88671875" style="66" customWidth="1"/>
    <col min="4122" max="4122" width="11.44140625" style="66" customWidth="1"/>
    <col min="4123" max="4123" width="56.88671875" style="66" customWidth="1"/>
    <col min="4124" max="4124" width="9.109375" style="66" bestFit="1" customWidth="1"/>
    <col min="4125" max="4125" width="24.5546875" style="66" customWidth="1"/>
    <col min="4126" max="4126" width="13" style="66" customWidth="1"/>
    <col min="4127" max="4127" width="21.5546875" style="66" customWidth="1"/>
    <col min="4128" max="4128" width="5" style="66" customWidth="1"/>
    <col min="4129" max="4130" width="11.44140625" style="66" hidden="1" customWidth="1"/>
    <col min="4131" max="4131" width="5" style="66" customWidth="1"/>
    <col min="4132" max="4133" width="11.44140625" style="66" hidden="1" customWidth="1"/>
    <col min="4134" max="4134" width="5" style="66" customWidth="1"/>
    <col min="4135" max="4136" width="11.44140625" style="66" hidden="1" customWidth="1"/>
    <col min="4137" max="4137" width="5" style="66" customWidth="1"/>
    <col min="4138" max="4139" width="11.44140625" style="66" hidden="1" customWidth="1"/>
    <col min="4140" max="4140" width="5" style="66" customWidth="1"/>
    <col min="4141" max="4142" width="11.44140625" style="66" hidden="1" customWidth="1"/>
    <col min="4143" max="4143" width="5" style="66" customWidth="1"/>
    <col min="4144" max="4145" width="11.44140625" style="66" hidden="1" customWidth="1"/>
    <col min="4146" max="4146" width="6.44140625" style="66" customWidth="1"/>
    <col min="4147" max="4154" width="11.44140625" style="66" hidden="1" customWidth="1"/>
    <col min="4155" max="4155" width="6.88671875" style="66" customWidth="1"/>
    <col min="4156" max="4157" width="11.44140625" style="66" hidden="1" customWidth="1"/>
    <col min="4158" max="4158" width="6.44140625" style="66" customWidth="1"/>
    <col min="4159" max="4160" width="11.44140625" style="66" hidden="1" customWidth="1"/>
    <col min="4161" max="4161" width="5.44140625" style="66" customWidth="1"/>
    <col min="4162" max="4163" width="11.44140625" style="66" hidden="1" customWidth="1"/>
    <col min="4164" max="4164" width="4.88671875" style="66" customWidth="1"/>
    <col min="4165" max="4172" width="11.44140625" style="66" hidden="1" customWidth="1"/>
    <col min="4173" max="4173" width="5.44140625" style="66" customWidth="1"/>
    <col min="4174" max="4178" width="11.44140625" style="66" hidden="1" customWidth="1"/>
    <col min="4179" max="4179" width="5.88671875" style="66" customWidth="1"/>
    <col min="4180" max="4181" width="11.44140625" style="66" hidden="1" customWidth="1"/>
    <col min="4182" max="4182" width="5.44140625" style="66" customWidth="1"/>
    <col min="4183" max="4184" width="11.44140625" style="66" hidden="1" customWidth="1"/>
    <col min="4185" max="4185" width="5.44140625" style="66" customWidth="1"/>
    <col min="4186" max="4187" width="11.44140625" style="66" hidden="1" customWidth="1"/>
    <col min="4188" max="4188" width="6" style="66" customWidth="1"/>
    <col min="4189" max="4193" width="11.44140625" style="66" hidden="1" customWidth="1"/>
    <col min="4194" max="4194" width="5" style="66" customWidth="1"/>
    <col min="4195" max="4202" width="11.44140625" style="66" hidden="1" customWidth="1"/>
    <col min="4203" max="4203" width="5" style="66" customWidth="1"/>
    <col min="4204" max="4204" width="11.44140625" style="66" hidden="1" customWidth="1"/>
    <col min="4205" max="4205" width="5" style="66" customWidth="1"/>
    <col min="4206" max="4206" width="9.44140625" style="66" customWidth="1"/>
    <col min="4207" max="4207" width="11.44140625" style="66" hidden="1" customWidth="1"/>
    <col min="4208" max="4208" width="5" style="66" customWidth="1"/>
    <col min="4209" max="4210" width="11.44140625" style="66" hidden="1" customWidth="1"/>
    <col min="4211" max="4211" width="5" style="66" customWidth="1"/>
    <col min="4212" max="4213" width="11.44140625" style="66" hidden="1" customWidth="1"/>
    <col min="4214" max="4214" width="5" style="66" customWidth="1"/>
    <col min="4215" max="4216" width="11.44140625" style="66" hidden="1" customWidth="1"/>
    <col min="4217" max="4217" width="5" style="66" customWidth="1"/>
    <col min="4218" max="4219" width="11.44140625" style="66" hidden="1" customWidth="1"/>
    <col min="4220" max="4220" width="5" style="66" customWidth="1"/>
    <col min="4221" max="4222" width="11.44140625" style="66" hidden="1" customWidth="1"/>
    <col min="4223" max="4223" width="5" style="66" customWidth="1"/>
    <col min="4224" max="4224" width="11.44140625" style="66" hidden="1" customWidth="1"/>
    <col min="4225" max="4225" width="6.44140625" style="66" customWidth="1"/>
    <col min="4226" max="4226" width="11.44140625" style="66" hidden="1" customWidth="1"/>
    <col min="4227" max="4227" width="7.109375" style="66" customWidth="1"/>
    <col min="4228" max="4229" width="11.44140625" style="66" hidden="1" customWidth="1"/>
    <col min="4230" max="4230" width="7.109375" style="66" customWidth="1"/>
    <col min="4231" max="4232" width="11.44140625" style="66" hidden="1" customWidth="1"/>
    <col min="4233" max="4233" width="7.109375" style="66" customWidth="1"/>
    <col min="4234" max="4235" width="11.44140625" style="66" hidden="1" customWidth="1"/>
    <col min="4236" max="4236" width="7.109375" style="66" customWidth="1"/>
    <col min="4237" max="4238" width="11.44140625" style="66" hidden="1" customWidth="1"/>
    <col min="4239" max="4239" width="7.109375" style="66" customWidth="1"/>
    <col min="4240" max="4241" width="11.44140625" style="66" hidden="1" customWidth="1"/>
    <col min="4242" max="4242" width="7.109375" style="66" customWidth="1"/>
    <col min="4243" max="4244" width="11.44140625" style="66" hidden="1" customWidth="1"/>
    <col min="4245" max="4245" width="7.109375" style="66" customWidth="1"/>
    <col min="4246" max="4247" width="11.44140625" style="66" hidden="1" customWidth="1"/>
    <col min="4248" max="4248" width="7.109375" style="66" customWidth="1"/>
    <col min="4249" max="4249" width="11.44140625" style="66" hidden="1" customWidth="1"/>
    <col min="4250" max="4250" width="6.44140625" style="66" customWidth="1"/>
    <col min="4251" max="4252" width="11.44140625" style="66" hidden="1" customWidth="1"/>
    <col min="4253" max="4253" width="6.88671875" style="66" customWidth="1"/>
    <col min="4254" max="4255" width="11.44140625" style="66" hidden="1" customWidth="1"/>
    <col min="4256" max="4256" width="6.88671875" style="66" customWidth="1"/>
    <col min="4257" max="4258" width="11.44140625" style="66" hidden="1" customWidth="1"/>
    <col min="4259" max="4259" width="6.44140625" style="66" customWidth="1"/>
    <col min="4260" max="4264" width="11.44140625" style="66" hidden="1" customWidth="1"/>
    <col min="4265" max="4265" width="6.44140625" style="66" customWidth="1"/>
    <col min="4266" max="4267" width="11.44140625" style="66" hidden="1" customWidth="1"/>
    <col min="4268" max="4268" width="7.5546875" style="66" customWidth="1"/>
    <col min="4269" max="4269" width="11.44140625" style="66" hidden="1" customWidth="1"/>
    <col min="4270" max="4270" width="9.44140625" style="66" customWidth="1"/>
    <col min="4271" max="4302" width="11.44140625" style="66" hidden="1" customWidth="1"/>
    <col min="4303" max="4303" width="9" style="66" customWidth="1"/>
    <col min="4304" max="4305" width="11.44140625" style="66" hidden="1" customWidth="1"/>
    <col min="4306" max="4306" width="8.5546875" style="66" customWidth="1"/>
    <col min="4307" max="4308" width="11.44140625" style="66" hidden="1" customWidth="1"/>
    <col min="4309" max="4309" width="6.44140625" style="66" customWidth="1"/>
    <col min="4310" max="4311" width="11.44140625" style="66" hidden="1" customWidth="1"/>
    <col min="4312" max="4312" width="7" style="66" customWidth="1"/>
    <col min="4313" max="4314" width="11.44140625" style="66" hidden="1" customWidth="1"/>
    <col min="4315" max="4317" width="7" style="66" customWidth="1"/>
    <col min="4318" max="4319" width="11.44140625" style="66" hidden="1" customWidth="1"/>
    <col min="4320" max="4320" width="7.5546875" style="66" customWidth="1"/>
    <col min="4321" max="4322" width="11.44140625" style="66" hidden="1" customWidth="1"/>
    <col min="4323" max="4323" width="7" style="66" customWidth="1"/>
    <col min="4324" max="4325" width="11.44140625" style="66" hidden="1" customWidth="1"/>
    <col min="4326" max="4326" width="7" style="66" customWidth="1"/>
    <col min="4327" max="4328" width="11.44140625" style="66" hidden="1" customWidth="1"/>
    <col min="4329" max="4329" width="7" style="66" customWidth="1"/>
    <col min="4330" max="4330" width="11.44140625" style="66" hidden="1" customWidth="1"/>
    <col min="4331" max="4331" width="6.44140625" style="66" customWidth="1"/>
    <col min="4332" max="4341" width="11.44140625" style="66" hidden="1" customWidth="1"/>
    <col min="4342" max="4344" width="11.44140625" style="66" hidden="1"/>
    <col min="4345" max="4345" width="41.44140625" style="66" customWidth="1"/>
    <col min="4346" max="4346" width="6.44140625" style="66" customWidth="1"/>
    <col min="4347" max="4347" width="14.6640625" style="66" customWidth="1"/>
    <col min="4348" max="4348" width="11.44140625" style="66" customWidth="1"/>
    <col min="4349" max="4350" width="13" style="66" customWidth="1"/>
    <col min="4351" max="4360" width="9.44140625" style="66" customWidth="1"/>
    <col min="4361" max="4361" width="8.88671875" style="66" customWidth="1"/>
    <col min="4362" max="4362" width="9.44140625" style="66" customWidth="1"/>
    <col min="4363" max="4363" width="10.109375" style="66" customWidth="1"/>
    <col min="4364" max="4368" width="11.44140625" style="66" hidden="1" customWidth="1"/>
    <col min="4369" max="4369" width="6.44140625" style="66" customWidth="1"/>
    <col min="4370" max="4370" width="6.88671875" style="66" customWidth="1"/>
    <col min="4371" max="4372" width="6.5546875" style="66" customWidth="1"/>
    <col min="4373" max="4373" width="6.33203125" style="66" customWidth="1"/>
    <col min="4374" max="4375" width="7.5546875" style="66" customWidth="1"/>
    <col min="4376" max="4376" width="11.44140625" style="66" hidden="1" customWidth="1"/>
    <col min="4377" max="4377" width="14.88671875" style="66" customWidth="1"/>
    <col min="4378" max="4378" width="11.44140625" style="66" customWidth="1"/>
    <col min="4379" max="4379" width="56.88671875" style="66" customWidth="1"/>
    <col min="4380" max="4380" width="9.109375" style="66" bestFit="1" customWidth="1"/>
    <col min="4381" max="4381" width="24.5546875" style="66" customWidth="1"/>
    <col min="4382" max="4382" width="13" style="66" customWidth="1"/>
    <col min="4383" max="4383" width="21.5546875" style="66" customWidth="1"/>
    <col min="4384" max="4384" width="5" style="66" customWidth="1"/>
    <col min="4385" max="4386" width="11.44140625" style="66" hidden="1" customWidth="1"/>
    <col min="4387" max="4387" width="5" style="66" customWidth="1"/>
    <col min="4388" max="4389" width="11.44140625" style="66" hidden="1" customWidth="1"/>
    <col min="4390" max="4390" width="5" style="66" customWidth="1"/>
    <col min="4391" max="4392" width="11.44140625" style="66" hidden="1" customWidth="1"/>
    <col min="4393" max="4393" width="5" style="66" customWidth="1"/>
    <col min="4394" max="4395" width="11.44140625" style="66" hidden="1" customWidth="1"/>
    <col min="4396" max="4396" width="5" style="66" customWidth="1"/>
    <col min="4397" max="4398" width="11.44140625" style="66" hidden="1" customWidth="1"/>
    <col min="4399" max="4399" width="5" style="66" customWidth="1"/>
    <col min="4400" max="4401" width="11.44140625" style="66" hidden="1" customWidth="1"/>
    <col min="4402" max="4402" width="6.44140625" style="66" customWidth="1"/>
    <col min="4403" max="4410" width="11.44140625" style="66" hidden="1" customWidth="1"/>
    <col min="4411" max="4411" width="6.88671875" style="66" customWidth="1"/>
    <col min="4412" max="4413" width="11.44140625" style="66" hidden="1" customWidth="1"/>
    <col min="4414" max="4414" width="6.44140625" style="66" customWidth="1"/>
    <col min="4415" max="4416" width="11.44140625" style="66" hidden="1" customWidth="1"/>
    <col min="4417" max="4417" width="5.44140625" style="66" customWidth="1"/>
    <col min="4418" max="4419" width="11.44140625" style="66" hidden="1" customWidth="1"/>
    <col min="4420" max="4420" width="4.88671875" style="66" customWidth="1"/>
    <col min="4421" max="4428" width="11.44140625" style="66" hidden="1" customWidth="1"/>
    <col min="4429" max="4429" width="5.44140625" style="66" customWidth="1"/>
    <col min="4430" max="4434" width="11.44140625" style="66" hidden="1" customWidth="1"/>
    <col min="4435" max="4435" width="5.88671875" style="66" customWidth="1"/>
    <col min="4436" max="4437" width="11.44140625" style="66" hidden="1" customWidth="1"/>
    <col min="4438" max="4438" width="5.44140625" style="66" customWidth="1"/>
    <col min="4439" max="4440" width="11.44140625" style="66" hidden="1" customWidth="1"/>
    <col min="4441" max="4441" width="5.44140625" style="66" customWidth="1"/>
    <col min="4442" max="4443" width="11.44140625" style="66" hidden="1" customWidth="1"/>
    <col min="4444" max="4444" width="6" style="66" customWidth="1"/>
    <col min="4445" max="4449" width="11.44140625" style="66" hidden="1" customWidth="1"/>
    <col min="4450" max="4450" width="5" style="66" customWidth="1"/>
    <col min="4451" max="4458" width="11.44140625" style="66" hidden="1" customWidth="1"/>
    <col min="4459" max="4459" width="5" style="66" customWidth="1"/>
    <col min="4460" max="4460" width="11.44140625" style="66" hidden="1" customWidth="1"/>
    <col min="4461" max="4461" width="5" style="66" customWidth="1"/>
    <col min="4462" max="4462" width="9.44140625" style="66" customWidth="1"/>
    <col min="4463" max="4463" width="11.44140625" style="66" hidden="1" customWidth="1"/>
    <col min="4464" max="4464" width="5" style="66" customWidth="1"/>
    <col min="4465" max="4466" width="11.44140625" style="66" hidden="1" customWidth="1"/>
    <col min="4467" max="4467" width="5" style="66" customWidth="1"/>
    <col min="4468" max="4469" width="11.44140625" style="66" hidden="1" customWidth="1"/>
    <col min="4470" max="4470" width="5" style="66" customWidth="1"/>
    <col min="4471" max="4472" width="11.44140625" style="66" hidden="1" customWidth="1"/>
    <col min="4473" max="4473" width="5" style="66" customWidth="1"/>
    <col min="4474" max="4475" width="11.44140625" style="66" hidden="1" customWidth="1"/>
    <col min="4476" max="4476" width="5" style="66" customWidth="1"/>
    <col min="4477" max="4478" width="11.44140625" style="66" hidden="1" customWidth="1"/>
    <col min="4479" max="4479" width="5" style="66" customWidth="1"/>
    <col min="4480" max="4480" width="11.44140625" style="66" hidden="1" customWidth="1"/>
    <col min="4481" max="4481" width="6.44140625" style="66" customWidth="1"/>
    <col min="4482" max="4482" width="11.44140625" style="66" hidden="1" customWidth="1"/>
    <col min="4483" max="4483" width="7.109375" style="66" customWidth="1"/>
    <col min="4484" max="4485" width="11.44140625" style="66" hidden="1" customWidth="1"/>
    <col min="4486" max="4486" width="7.109375" style="66" customWidth="1"/>
    <col min="4487" max="4488" width="11.44140625" style="66" hidden="1" customWidth="1"/>
    <col min="4489" max="4489" width="7.109375" style="66" customWidth="1"/>
    <col min="4490" max="4491" width="11.44140625" style="66" hidden="1" customWidth="1"/>
    <col min="4492" max="4492" width="7.109375" style="66" customWidth="1"/>
    <col min="4493" max="4494" width="11.44140625" style="66" hidden="1" customWidth="1"/>
    <col min="4495" max="4495" width="7.109375" style="66" customWidth="1"/>
    <col min="4496" max="4497" width="11.44140625" style="66" hidden="1" customWidth="1"/>
    <col min="4498" max="4498" width="7.109375" style="66" customWidth="1"/>
    <col min="4499" max="4500" width="11.44140625" style="66" hidden="1" customWidth="1"/>
    <col min="4501" max="4501" width="7.109375" style="66" customWidth="1"/>
    <col min="4502" max="4503" width="11.44140625" style="66" hidden="1" customWidth="1"/>
    <col min="4504" max="4504" width="7.109375" style="66" customWidth="1"/>
    <col min="4505" max="4505" width="11.44140625" style="66" hidden="1" customWidth="1"/>
    <col min="4506" max="4506" width="6.44140625" style="66" customWidth="1"/>
    <col min="4507" max="4508" width="11.44140625" style="66" hidden="1" customWidth="1"/>
    <col min="4509" max="4509" width="6.88671875" style="66" customWidth="1"/>
    <col min="4510" max="4511" width="11.44140625" style="66" hidden="1" customWidth="1"/>
    <col min="4512" max="4512" width="6.88671875" style="66" customWidth="1"/>
    <col min="4513" max="4514" width="11.44140625" style="66" hidden="1" customWidth="1"/>
    <col min="4515" max="4515" width="6.44140625" style="66" customWidth="1"/>
    <col min="4516" max="4520" width="11.44140625" style="66" hidden="1" customWidth="1"/>
    <col min="4521" max="4521" width="6.44140625" style="66" customWidth="1"/>
    <col min="4522" max="4523" width="11.44140625" style="66" hidden="1" customWidth="1"/>
    <col min="4524" max="4524" width="7.5546875" style="66" customWidth="1"/>
    <col min="4525" max="4525" width="11.44140625" style="66" hidden="1" customWidth="1"/>
    <col min="4526" max="4526" width="9.44140625" style="66" customWidth="1"/>
    <col min="4527" max="4558" width="11.44140625" style="66" hidden="1" customWidth="1"/>
    <col min="4559" max="4559" width="9" style="66" customWidth="1"/>
    <col min="4560" max="4561" width="11.44140625" style="66" hidden="1" customWidth="1"/>
    <col min="4562" max="4562" width="8.5546875" style="66" customWidth="1"/>
    <col min="4563" max="4564" width="11.44140625" style="66" hidden="1" customWidth="1"/>
    <col min="4565" max="4565" width="6.44140625" style="66" customWidth="1"/>
    <col min="4566" max="4567" width="11.44140625" style="66" hidden="1" customWidth="1"/>
    <col min="4568" max="4568" width="7" style="66" customWidth="1"/>
    <col min="4569" max="4570" width="11.44140625" style="66" hidden="1" customWidth="1"/>
    <col min="4571" max="4573" width="7" style="66" customWidth="1"/>
    <col min="4574" max="4575" width="11.44140625" style="66" hidden="1" customWidth="1"/>
    <col min="4576" max="4576" width="7.5546875" style="66" customWidth="1"/>
    <col min="4577" max="4578" width="11.44140625" style="66" hidden="1" customWidth="1"/>
    <col min="4579" max="4579" width="7" style="66" customWidth="1"/>
    <col min="4580" max="4581" width="11.44140625" style="66" hidden="1" customWidth="1"/>
    <col min="4582" max="4582" width="7" style="66" customWidth="1"/>
    <col min="4583" max="4584" width="11.44140625" style="66" hidden="1" customWidth="1"/>
    <col min="4585" max="4585" width="7" style="66" customWidth="1"/>
    <col min="4586" max="4586" width="11.44140625" style="66" hidden="1" customWidth="1"/>
    <col min="4587" max="4587" width="6.44140625" style="66" customWidth="1"/>
    <col min="4588" max="4597" width="11.44140625" style="66" hidden="1" customWidth="1"/>
    <col min="4598" max="4600" width="11.44140625" style="66" hidden="1"/>
    <col min="4601" max="4601" width="41.44140625" style="66" customWidth="1"/>
    <col min="4602" max="4602" width="6.44140625" style="66" customWidth="1"/>
    <col min="4603" max="4603" width="14.6640625" style="66" customWidth="1"/>
    <col min="4604" max="4604" width="11.44140625" style="66" customWidth="1"/>
    <col min="4605" max="4606" width="13" style="66" customWidth="1"/>
    <col min="4607" max="4616" width="9.44140625" style="66" customWidth="1"/>
    <col min="4617" max="4617" width="8.88671875" style="66" customWidth="1"/>
    <col min="4618" max="4618" width="9.44140625" style="66" customWidth="1"/>
    <col min="4619" max="4619" width="10.109375" style="66" customWidth="1"/>
    <col min="4620" max="4624" width="11.44140625" style="66" hidden="1" customWidth="1"/>
    <col min="4625" max="4625" width="6.44140625" style="66" customWidth="1"/>
    <col min="4626" max="4626" width="6.88671875" style="66" customWidth="1"/>
    <col min="4627" max="4628" width="6.5546875" style="66" customWidth="1"/>
    <col min="4629" max="4629" width="6.33203125" style="66" customWidth="1"/>
    <col min="4630" max="4631" width="7.5546875" style="66" customWidth="1"/>
    <col min="4632" max="4632" width="11.44140625" style="66" hidden="1" customWidth="1"/>
    <col min="4633" max="4633" width="14.88671875" style="66" customWidth="1"/>
    <col min="4634" max="4634" width="11.44140625" style="66" customWidth="1"/>
    <col min="4635" max="4635" width="56.88671875" style="66" customWidth="1"/>
    <col min="4636" max="4636" width="9.109375" style="66" bestFit="1" customWidth="1"/>
    <col min="4637" max="4637" width="24.5546875" style="66" customWidth="1"/>
    <col min="4638" max="4638" width="13" style="66" customWidth="1"/>
    <col min="4639" max="4639" width="21.5546875" style="66" customWidth="1"/>
    <col min="4640" max="4640" width="5" style="66" customWidth="1"/>
    <col min="4641" max="4642" width="11.44140625" style="66" hidden="1" customWidth="1"/>
    <col min="4643" max="4643" width="5" style="66" customWidth="1"/>
    <col min="4644" max="4645" width="11.44140625" style="66" hidden="1" customWidth="1"/>
    <col min="4646" max="4646" width="5" style="66" customWidth="1"/>
    <col min="4647" max="4648" width="11.44140625" style="66" hidden="1" customWidth="1"/>
    <col min="4649" max="4649" width="5" style="66" customWidth="1"/>
    <col min="4650" max="4651" width="11.44140625" style="66" hidden="1" customWidth="1"/>
    <col min="4652" max="4652" width="5" style="66" customWidth="1"/>
    <col min="4653" max="4654" width="11.44140625" style="66" hidden="1" customWidth="1"/>
    <col min="4655" max="4655" width="5" style="66" customWidth="1"/>
    <col min="4656" max="4657" width="11.44140625" style="66" hidden="1" customWidth="1"/>
    <col min="4658" max="4658" width="6.44140625" style="66" customWidth="1"/>
    <col min="4659" max="4666" width="11.44140625" style="66" hidden="1" customWidth="1"/>
    <col min="4667" max="4667" width="6.88671875" style="66" customWidth="1"/>
    <col min="4668" max="4669" width="11.44140625" style="66" hidden="1" customWidth="1"/>
    <col min="4670" max="4670" width="6.44140625" style="66" customWidth="1"/>
    <col min="4671" max="4672" width="11.44140625" style="66" hidden="1" customWidth="1"/>
    <col min="4673" max="4673" width="5.44140625" style="66" customWidth="1"/>
    <col min="4674" max="4675" width="11.44140625" style="66" hidden="1" customWidth="1"/>
    <col min="4676" max="4676" width="4.88671875" style="66" customWidth="1"/>
    <col min="4677" max="4684" width="11.44140625" style="66" hidden="1" customWidth="1"/>
    <col min="4685" max="4685" width="5.44140625" style="66" customWidth="1"/>
    <col min="4686" max="4690" width="11.44140625" style="66" hidden="1" customWidth="1"/>
    <col min="4691" max="4691" width="5.88671875" style="66" customWidth="1"/>
    <col min="4692" max="4693" width="11.44140625" style="66" hidden="1" customWidth="1"/>
    <col min="4694" max="4694" width="5.44140625" style="66" customWidth="1"/>
    <col min="4695" max="4696" width="11.44140625" style="66" hidden="1" customWidth="1"/>
    <col min="4697" max="4697" width="5.44140625" style="66" customWidth="1"/>
    <col min="4698" max="4699" width="11.44140625" style="66" hidden="1" customWidth="1"/>
    <col min="4700" max="4700" width="6" style="66" customWidth="1"/>
    <col min="4701" max="4705" width="11.44140625" style="66" hidden="1" customWidth="1"/>
    <col min="4706" max="4706" width="5" style="66" customWidth="1"/>
    <col min="4707" max="4714" width="11.44140625" style="66" hidden="1" customWidth="1"/>
    <col min="4715" max="4715" width="5" style="66" customWidth="1"/>
    <col min="4716" max="4716" width="11.44140625" style="66" hidden="1" customWidth="1"/>
    <col min="4717" max="4717" width="5" style="66" customWidth="1"/>
    <col min="4718" max="4718" width="9.44140625" style="66" customWidth="1"/>
    <col min="4719" max="4719" width="11.44140625" style="66" hidden="1" customWidth="1"/>
    <col min="4720" max="4720" width="5" style="66" customWidth="1"/>
    <col min="4721" max="4722" width="11.44140625" style="66" hidden="1" customWidth="1"/>
    <col min="4723" max="4723" width="5" style="66" customWidth="1"/>
    <col min="4724" max="4725" width="11.44140625" style="66" hidden="1" customWidth="1"/>
    <col min="4726" max="4726" width="5" style="66" customWidth="1"/>
    <col min="4727" max="4728" width="11.44140625" style="66" hidden="1" customWidth="1"/>
    <col min="4729" max="4729" width="5" style="66" customWidth="1"/>
    <col min="4730" max="4731" width="11.44140625" style="66" hidden="1" customWidth="1"/>
    <col min="4732" max="4732" width="5" style="66" customWidth="1"/>
    <col min="4733" max="4734" width="11.44140625" style="66" hidden="1" customWidth="1"/>
    <col min="4735" max="4735" width="5" style="66" customWidth="1"/>
    <col min="4736" max="4736" width="11.44140625" style="66" hidden="1" customWidth="1"/>
    <col min="4737" max="4737" width="6.44140625" style="66" customWidth="1"/>
    <col min="4738" max="4738" width="11.44140625" style="66" hidden="1" customWidth="1"/>
    <col min="4739" max="4739" width="7.109375" style="66" customWidth="1"/>
    <col min="4740" max="4741" width="11.44140625" style="66" hidden="1" customWidth="1"/>
    <col min="4742" max="4742" width="7.109375" style="66" customWidth="1"/>
    <col min="4743" max="4744" width="11.44140625" style="66" hidden="1" customWidth="1"/>
    <col min="4745" max="4745" width="7.109375" style="66" customWidth="1"/>
    <col min="4746" max="4747" width="11.44140625" style="66" hidden="1" customWidth="1"/>
    <col min="4748" max="4748" width="7.109375" style="66" customWidth="1"/>
    <col min="4749" max="4750" width="11.44140625" style="66" hidden="1" customWidth="1"/>
    <col min="4751" max="4751" width="7.109375" style="66" customWidth="1"/>
    <col min="4752" max="4753" width="11.44140625" style="66" hidden="1" customWidth="1"/>
    <col min="4754" max="4754" width="7.109375" style="66" customWidth="1"/>
    <col min="4755" max="4756" width="11.44140625" style="66" hidden="1" customWidth="1"/>
    <col min="4757" max="4757" width="7.109375" style="66" customWidth="1"/>
    <col min="4758" max="4759" width="11.44140625" style="66" hidden="1" customWidth="1"/>
    <col min="4760" max="4760" width="7.109375" style="66" customWidth="1"/>
    <col min="4761" max="4761" width="11.44140625" style="66" hidden="1" customWidth="1"/>
    <col min="4762" max="4762" width="6.44140625" style="66" customWidth="1"/>
    <col min="4763" max="4764" width="11.44140625" style="66" hidden="1" customWidth="1"/>
    <col min="4765" max="4765" width="6.88671875" style="66" customWidth="1"/>
    <col min="4766" max="4767" width="11.44140625" style="66" hidden="1" customWidth="1"/>
    <col min="4768" max="4768" width="6.88671875" style="66" customWidth="1"/>
    <col min="4769" max="4770" width="11.44140625" style="66" hidden="1" customWidth="1"/>
    <col min="4771" max="4771" width="6.44140625" style="66" customWidth="1"/>
    <col min="4772" max="4776" width="11.44140625" style="66" hidden="1" customWidth="1"/>
    <col min="4777" max="4777" width="6.44140625" style="66" customWidth="1"/>
    <col min="4778" max="4779" width="11.44140625" style="66" hidden="1" customWidth="1"/>
    <col min="4780" max="4780" width="7.5546875" style="66" customWidth="1"/>
    <col min="4781" max="4781" width="11.44140625" style="66" hidden="1" customWidth="1"/>
    <col min="4782" max="4782" width="9.44140625" style="66" customWidth="1"/>
    <col min="4783" max="4814" width="11.44140625" style="66" hidden="1" customWidth="1"/>
    <col min="4815" max="4815" width="9" style="66" customWidth="1"/>
    <col min="4816" max="4817" width="11.44140625" style="66" hidden="1" customWidth="1"/>
    <col min="4818" max="4818" width="8.5546875" style="66" customWidth="1"/>
    <col min="4819" max="4820" width="11.44140625" style="66" hidden="1" customWidth="1"/>
    <col min="4821" max="4821" width="6.44140625" style="66" customWidth="1"/>
    <col min="4822" max="4823" width="11.44140625" style="66" hidden="1" customWidth="1"/>
    <col min="4824" max="4824" width="7" style="66" customWidth="1"/>
    <col min="4825" max="4826" width="11.44140625" style="66" hidden="1" customWidth="1"/>
    <col min="4827" max="4829" width="7" style="66" customWidth="1"/>
    <col min="4830" max="4831" width="11.44140625" style="66" hidden="1" customWidth="1"/>
    <col min="4832" max="4832" width="7.5546875" style="66" customWidth="1"/>
    <col min="4833" max="4834" width="11.44140625" style="66" hidden="1" customWidth="1"/>
    <col min="4835" max="4835" width="7" style="66" customWidth="1"/>
    <col min="4836" max="4837" width="11.44140625" style="66" hidden="1" customWidth="1"/>
    <col min="4838" max="4838" width="7" style="66" customWidth="1"/>
    <col min="4839" max="4840" width="11.44140625" style="66" hidden="1" customWidth="1"/>
    <col min="4841" max="4841" width="7" style="66" customWidth="1"/>
    <col min="4842" max="4842" width="11.44140625" style="66" hidden="1" customWidth="1"/>
    <col min="4843" max="4843" width="6.44140625" style="66" customWidth="1"/>
    <col min="4844" max="4853" width="11.44140625" style="66" hidden="1" customWidth="1"/>
    <col min="4854" max="4856" width="11.44140625" style="66" hidden="1"/>
    <col min="4857" max="4857" width="41.44140625" style="66" customWidth="1"/>
    <col min="4858" max="4858" width="6.44140625" style="66" customWidth="1"/>
    <col min="4859" max="4859" width="14.6640625" style="66" customWidth="1"/>
    <col min="4860" max="4860" width="11.44140625" style="66" customWidth="1"/>
    <col min="4861" max="4862" width="13" style="66" customWidth="1"/>
    <col min="4863" max="4872" width="9.44140625" style="66" customWidth="1"/>
    <col min="4873" max="4873" width="8.88671875" style="66" customWidth="1"/>
    <col min="4874" max="4874" width="9.44140625" style="66" customWidth="1"/>
    <col min="4875" max="4875" width="10.109375" style="66" customWidth="1"/>
    <col min="4876" max="4880" width="11.44140625" style="66" hidden="1" customWidth="1"/>
    <col min="4881" max="4881" width="6.44140625" style="66" customWidth="1"/>
    <col min="4882" max="4882" width="6.88671875" style="66" customWidth="1"/>
    <col min="4883" max="4884" width="6.5546875" style="66" customWidth="1"/>
    <col min="4885" max="4885" width="6.33203125" style="66" customWidth="1"/>
    <col min="4886" max="4887" width="7.5546875" style="66" customWidth="1"/>
    <col min="4888" max="4888" width="11.44140625" style="66" hidden="1" customWidth="1"/>
    <col min="4889" max="4889" width="14.88671875" style="66" customWidth="1"/>
    <col min="4890" max="4890" width="11.44140625" style="66" customWidth="1"/>
    <col min="4891" max="4891" width="56.88671875" style="66" customWidth="1"/>
    <col min="4892" max="4892" width="9.109375" style="66" bestFit="1" customWidth="1"/>
    <col min="4893" max="4893" width="24.5546875" style="66" customWidth="1"/>
    <col min="4894" max="4894" width="13" style="66" customWidth="1"/>
    <col min="4895" max="4895" width="21.5546875" style="66" customWidth="1"/>
    <col min="4896" max="4896" width="5" style="66" customWidth="1"/>
    <col min="4897" max="4898" width="11.44140625" style="66" hidden="1" customWidth="1"/>
    <col min="4899" max="4899" width="5" style="66" customWidth="1"/>
    <col min="4900" max="4901" width="11.44140625" style="66" hidden="1" customWidth="1"/>
    <col min="4902" max="4902" width="5" style="66" customWidth="1"/>
    <col min="4903" max="4904" width="11.44140625" style="66" hidden="1" customWidth="1"/>
    <col min="4905" max="4905" width="5" style="66" customWidth="1"/>
    <col min="4906" max="4907" width="11.44140625" style="66" hidden="1" customWidth="1"/>
    <col min="4908" max="4908" width="5" style="66" customWidth="1"/>
    <col min="4909" max="4910" width="11.44140625" style="66" hidden="1" customWidth="1"/>
    <col min="4911" max="4911" width="5" style="66" customWidth="1"/>
    <col min="4912" max="4913" width="11.44140625" style="66" hidden="1" customWidth="1"/>
    <col min="4914" max="4914" width="6.44140625" style="66" customWidth="1"/>
    <col min="4915" max="4922" width="11.44140625" style="66" hidden="1" customWidth="1"/>
    <col min="4923" max="4923" width="6.88671875" style="66" customWidth="1"/>
    <col min="4924" max="4925" width="11.44140625" style="66" hidden="1" customWidth="1"/>
    <col min="4926" max="4926" width="6.44140625" style="66" customWidth="1"/>
    <col min="4927" max="4928" width="11.44140625" style="66" hidden="1" customWidth="1"/>
    <col min="4929" max="4929" width="5.44140625" style="66" customWidth="1"/>
    <col min="4930" max="4931" width="11.44140625" style="66" hidden="1" customWidth="1"/>
    <col min="4932" max="4932" width="4.88671875" style="66" customWidth="1"/>
    <col min="4933" max="4940" width="11.44140625" style="66" hidden="1" customWidth="1"/>
    <col min="4941" max="4941" width="5.44140625" style="66" customWidth="1"/>
    <col min="4942" max="4946" width="11.44140625" style="66" hidden="1" customWidth="1"/>
    <col min="4947" max="4947" width="5.88671875" style="66" customWidth="1"/>
    <col min="4948" max="4949" width="11.44140625" style="66" hidden="1" customWidth="1"/>
    <col min="4950" max="4950" width="5.44140625" style="66" customWidth="1"/>
    <col min="4951" max="4952" width="11.44140625" style="66" hidden="1" customWidth="1"/>
    <col min="4953" max="4953" width="5.44140625" style="66" customWidth="1"/>
    <col min="4954" max="4955" width="11.44140625" style="66" hidden="1" customWidth="1"/>
    <col min="4956" max="4956" width="6" style="66" customWidth="1"/>
    <col min="4957" max="4961" width="11.44140625" style="66" hidden="1" customWidth="1"/>
    <col min="4962" max="4962" width="5" style="66" customWidth="1"/>
    <col min="4963" max="4970" width="11.44140625" style="66" hidden="1" customWidth="1"/>
    <col min="4971" max="4971" width="5" style="66" customWidth="1"/>
    <col min="4972" max="4972" width="11.44140625" style="66" hidden="1" customWidth="1"/>
    <col min="4973" max="4973" width="5" style="66" customWidth="1"/>
    <col min="4974" max="4974" width="9.44140625" style="66" customWidth="1"/>
    <col min="4975" max="4975" width="11.44140625" style="66" hidden="1" customWidth="1"/>
    <col min="4976" max="4976" width="5" style="66" customWidth="1"/>
    <col min="4977" max="4978" width="11.44140625" style="66" hidden="1" customWidth="1"/>
    <col min="4979" max="4979" width="5" style="66" customWidth="1"/>
    <col min="4980" max="4981" width="11.44140625" style="66" hidden="1" customWidth="1"/>
    <col min="4982" max="4982" width="5" style="66" customWidth="1"/>
    <col min="4983" max="4984" width="11.44140625" style="66" hidden="1" customWidth="1"/>
    <col min="4985" max="4985" width="5" style="66" customWidth="1"/>
    <col min="4986" max="4987" width="11.44140625" style="66" hidden="1" customWidth="1"/>
    <col min="4988" max="4988" width="5" style="66" customWidth="1"/>
    <col min="4989" max="4990" width="11.44140625" style="66" hidden="1" customWidth="1"/>
    <col min="4991" max="4991" width="5" style="66" customWidth="1"/>
    <col min="4992" max="4992" width="11.44140625" style="66" hidden="1" customWidth="1"/>
    <col min="4993" max="4993" width="6.44140625" style="66" customWidth="1"/>
    <col min="4994" max="4994" width="11.44140625" style="66" hidden="1" customWidth="1"/>
    <col min="4995" max="4995" width="7.109375" style="66" customWidth="1"/>
    <col min="4996" max="4997" width="11.44140625" style="66" hidden="1" customWidth="1"/>
    <col min="4998" max="4998" width="7.109375" style="66" customWidth="1"/>
    <col min="4999" max="5000" width="11.44140625" style="66" hidden="1" customWidth="1"/>
    <col min="5001" max="5001" width="7.109375" style="66" customWidth="1"/>
    <col min="5002" max="5003" width="11.44140625" style="66" hidden="1" customWidth="1"/>
    <col min="5004" max="5004" width="7.109375" style="66" customWidth="1"/>
    <col min="5005" max="5006" width="11.44140625" style="66" hidden="1" customWidth="1"/>
    <col min="5007" max="5007" width="7.109375" style="66" customWidth="1"/>
    <col min="5008" max="5009" width="11.44140625" style="66" hidden="1" customWidth="1"/>
    <col min="5010" max="5010" width="7.109375" style="66" customWidth="1"/>
    <col min="5011" max="5012" width="11.44140625" style="66" hidden="1" customWidth="1"/>
    <col min="5013" max="5013" width="7.109375" style="66" customWidth="1"/>
    <col min="5014" max="5015" width="11.44140625" style="66" hidden="1" customWidth="1"/>
    <col min="5016" max="5016" width="7.109375" style="66" customWidth="1"/>
    <col min="5017" max="5017" width="11.44140625" style="66" hidden="1" customWidth="1"/>
    <col min="5018" max="5018" width="6.44140625" style="66" customWidth="1"/>
    <col min="5019" max="5020" width="11.44140625" style="66" hidden="1" customWidth="1"/>
    <col min="5021" max="5021" width="6.88671875" style="66" customWidth="1"/>
    <col min="5022" max="5023" width="11.44140625" style="66" hidden="1" customWidth="1"/>
    <col min="5024" max="5024" width="6.88671875" style="66" customWidth="1"/>
    <col min="5025" max="5026" width="11.44140625" style="66" hidden="1" customWidth="1"/>
    <col min="5027" max="5027" width="6.44140625" style="66" customWidth="1"/>
    <col min="5028" max="5032" width="11.44140625" style="66" hidden="1" customWidth="1"/>
    <col min="5033" max="5033" width="6.44140625" style="66" customWidth="1"/>
    <col min="5034" max="5035" width="11.44140625" style="66" hidden="1" customWidth="1"/>
    <col min="5036" max="5036" width="7.5546875" style="66" customWidth="1"/>
    <col min="5037" max="5037" width="11.44140625" style="66" hidden="1" customWidth="1"/>
    <col min="5038" max="5038" width="9.44140625" style="66" customWidth="1"/>
    <col min="5039" max="5070" width="11.44140625" style="66" hidden="1" customWidth="1"/>
    <col min="5071" max="5071" width="9" style="66" customWidth="1"/>
    <col min="5072" max="5073" width="11.44140625" style="66" hidden="1" customWidth="1"/>
    <col min="5074" max="5074" width="8.5546875" style="66" customWidth="1"/>
    <col min="5075" max="5076" width="11.44140625" style="66" hidden="1" customWidth="1"/>
    <col min="5077" max="5077" width="6.44140625" style="66" customWidth="1"/>
    <col min="5078" max="5079" width="11.44140625" style="66" hidden="1" customWidth="1"/>
    <col min="5080" max="5080" width="7" style="66" customWidth="1"/>
    <col min="5081" max="5082" width="11.44140625" style="66" hidden="1" customWidth="1"/>
    <col min="5083" max="5085" width="7" style="66" customWidth="1"/>
    <col min="5086" max="5087" width="11.44140625" style="66" hidden="1" customWidth="1"/>
    <col min="5088" max="5088" width="7.5546875" style="66" customWidth="1"/>
    <col min="5089" max="5090" width="11.44140625" style="66" hidden="1" customWidth="1"/>
    <col min="5091" max="5091" width="7" style="66" customWidth="1"/>
    <col min="5092" max="5093" width="11.44140625" style="66" hidden="1" customWidth="1"/>
    <col min="5094" max="5094" width="7" style="66" customWidth="1"/>
    <col min="5095" max="5096" width="11.44140625" style="66" hidden="1" customWidth="1"/>
    <col min="5097" max="5097" width="7" style="66" customWidth="1"/>
    <col min="5098" max="5098" width="11.44140625" style="66" hidden="1" customWidth="1"/>
    <col min="5099" max="5099" width="6.44140625" style="66" customWidth="1"/>
    <col min="5100" max="5109" width="11.44140625" style="66" hidden="1" customWidth="1"/>
    <col min="5110" max="5112" width="11.44140625" style="66" hidden="1"/>
    <col min="5113" max="5113" width="41.44140625" style="66" customWidth="1"/>
    <col min="5114" max="5114" width="6.44140625" style="66" customWidth="1"/>
    <col min="5115" max="5115" width="14.6640625" style="66" customWidth="1"/>
    <col min="5116" max="5116" width="11.44140625" style="66" customWidth="1"/>
    <col min="5117" max="5118" width="13" style="66" customWidth="1"/>
    <col min="5119" max="5128" width="9.44140625" style="66" customWidth="1"/>
    <col min="5129" max="5129" width="8.88671875" style="66" customWidth="1"/>
    <col min="5130" max="5130" width="9.44140625" style="66" customWidth="1"/>
    <col min="5131" max="5131" width="10.109375" style="66" customWidth="1"/>
    <col min="5132" max="5136" width="11.44140625" style="66" hidden="1" customWidth="1"/>
    <col min="5137" max="5137" width="6.44140625" style="66" customWidth="1"/>
    <col min="5138" max="5138" width="6.88671875" style="66" customWidth="1"/>
    <col min="5139" max="5140" width="6.5546875" style="66" customWidth="1"/>
    <col min="5141" max="5141" width="6.33203125" style="66" customWidth="1"/>
    <col min="5142" max="5143" width="7.5546875" style="66" customWidth="1"/>
    <col min="5144" max="5144" width="11.44140625" style="66" hidden="1" customWidth="1"/>
    <col min="5145" max="5145" width="14.88671875" style="66" customWidth="1"/>
    <col min="5146" max="5146" width="11.44140625" style="66" customWidth="1"/>
    <col min="5147" max="5147" width="56.88671875" style="66" customWidth="1"/>
    <col min="5148" max="5148" width="9.109375" style="66" bestFit="1" customWidth="1"/>
    <col min="5149" max="5149" width="24.5546875" style="66" customWidth="1"/>
    <col min="5150" max="5150" width="13" style="66" customWidth="1"/>
    <col min="5151" max="5151" width="21.5546875" style="66" customWidth="1"/>
    <col min="5152" max="5152" width="5" style="66" customWidth="1"/>
    <col min="5153" max="5154" width="11.44140625" style="66" hidden="1" customWidth="1"/>
    <col min="5155" max="5155" width="5" style="66" customWidth="1"/>
    <col min="5156" max="5157" width="11.44140625" style="66" hidden="1" customWidth="1"/>
    <col min="5158" max="5158" width="5" style="66" customWidth="1"/>
    <col min="5159" max="5160" width="11.44140625" style="66" hidden="1" customWidth="1"/>
    <col min="5161" max="5161" width="5" style="66" customWidth="1"/>
    <col min="5162" max="5163" width="11.44140625" style="66" hidden="1" customWidth="1"/>
    <col min="5164" max="5164" width="5" style="66" customWidth="1"/>
    <col min="5165" max="5166" width="11.44140625" style="66" hidden="1" customWidth="1"/>
    <col min="5167" max="5167" width="5" style="66" customWidth="1"/>
    <col min="5168" max="5169" width="11.44140625" style="66" hidden="1" customWidth="1"/>
    <col min="5170" max="5170" width="6.44140625" style="66" customWidth="1"/>
    <col min="5171" max="5178" width="11.44140625" style="66" hidden="1" customWidth="1"/>
    <col min="5179" max="5179" width="6.88671875" style="66" customWidth="1"/>
    <col min="5180" max="5181" width="11.44140625" style="66" hidden="1" customWidth="1"/>
    <col min="5182" max="5182" width="6.44140625" style="66" customWidth="1"/>
    <col min="5183" max="5184" width="11.44140625" style="66" hidden="1" customWidth="1"/>
    <col min="5185" max="5185" width="5.44140625" style="66" customWidth="1"/>
    <col min="5186" max="5187" width="11.44140625" style="66" hidden="1" customWidth="1"/>
    <col min="5188" max="5188" width="4.88671875" style="66" customWidth="1"/>
    <col min="5189" max="5196" width="11.44140625" style="66" hidden="1" customWidth="1"/>
    <col min="5197" max="5197" width="5.44140625" style="66" customWidth="1"/>
    <col min="5198" max="5202" width="11.44140625" style="66" hidden="1" customWidth="1"/>
    <col min="5203" max="5203" width="5.88671875" style="66" customWidth="1"/>
    <col min="5204" max="5205" width="11.44140625" style="66" hidden="1" customWidth="1"/>
    <col min="5206" max="5206" width="5.44140625" style="66" customWidth="1"/>
    <col min="5207" max="5208" width="11.44140625" style="66" hidden="1" customWidth="1"/>
    <col min="5209" max="5209" width="5.44140625" style="66" customWidth="1"/>
    <col min="5210" max="5211" width="11.44140625" style="66" hidden="1" customWidth="1"/>
    <col min="5212" max="5212" width="6" style="66" customWidth="1"/>
    <col min="5213" max="5217" width="11.44140625" style="66" hidden="1" customWidth="1"/>
    <col min="5218" max="5218" width="5" style="66" customWidth="1"/>
    <col min="5219" max="5226" width="11.44140625" style="66" hidden="1" customWidth="1"/>
    <col min="5227" max="5227" width="5" style="66" customWidth="1"/>
    <col min="5228" max="5228" width="11.44140625" style="66" hidden="1" customWidth="1"/>
    <col min="5229" max="5229" width="5" style="66" customWidth="1"/>
    <col min="5230" max="5230" width="9.44140625" style="66" customWidth="1"/>
    <col min="5231" max="5231" width="11.44140625" style="66" hidden="1" customWidth="1"/>
    <col min="5232" max="5232" width="5" style="66" customWidth="1"/>
    <col min="5233" max="5234" width="11.44140625" style="66" hidden="1" customWidth="1"/>
    <col min="5235" max="5235" width="5" style="66" customWidth="1"/>
    <col min="5236" max="5237" width="11.44140625" style="66" hidden="1" customWidth="1"/>
    <col min="5238" max="5238" width="5" style="66" customWidth="1"/>
    <col min="5239" max="5240" width="11.44140625" style="66" hidden="1" customWidth="1"/>
    <col min="5241" max="5241" width="5" style="66" customWidth="1"/>
    <col min="5242" max="5243" width="11.44140625" style="66" hidden="1" customWidth="1"/>
    <col min="5244" max="5244" width="5" style="66" customWidth="1"/>
    <col min="5245" max="5246" width="11.44140625" style="66" hidden="1" customWidth="1"/>
    <col min="5247" max="5247" width="5" style="66" customWidth="1"/>
    <col min="5248" max="5248" width="11.44140625" style="66" hidden="1" customWidth="1"/>
    <col min="5249" max="5249" width="6.44140625" style="66" customWidth="1"/>
    <col min="5250" max="5250" width="11.44140625" style="66" hidden="1" customWidth="1"/>
    <col min="5251" max="5251" width="7.109375" style="66" customWidth="1"/>
    <col min="5252" max="5253" width="11.44140625" style="66" hidden="1" customWidth="1"/>
    <col min="5254" max="5254" width="7.109375" style="66" customWidth="1"/>
    <col min="5255" max="5256" width="11.44140625" style="66" hidden="1" customWidth="1"/>
    <col min="5257" max="5257" width="7.109375" style="66" customWidth="1"/>
    <col min="5258" max="5259" width="11.44140625" style="66" hidden="1" customWidth="1"/>
    <col min="5260" max="5260" width="7.109375" style="66" customWidth="1"/>
    <col min="5261" max="5262" width="11.44140625" style="66" hidden="1" customWidth="1"/>
    <col min="5263" max="5263" width="7.109375" style="66" customWidth="1"/>
    <col min="5264" max="5265" width="11.44140625" style="66" hidden="1" customWidth="1"/>
    <col min="5266" max="5266" width="7.109375" style="66" customWidth="1"/>
    <col min="5267" max="5268" width="11.44140625" style="66" hidden="1" customWidth="1"/>
    <col min="5269" max="5269" width="7.109375" style="66" customWidth="1"/>
    <col min="5270" max="5271" width="11.44140625" style="66" hidden="1" customWidth="1"/>
    <col min="5272" max="5272" width="7.109375" style="66" customWidth="1"/>
    <col min="5273" max="5273" width="11.44140625" style="66" hidden="1" customWidth="1"/>
    <col min="5274" max="5274" width="6.44140625" style="66" customWidth="1"/>
    <col min="5275" max="5276" width="11.44140625" style="66" hidden="1" customWidth="1"/>
    <col min="5277" max="5277" width="6.88671875" style="66" customWidth="1"/>
    <col min="5278" max="5279" width="11.44140625" style="66" hidden="1" customWidth="1"/>
    <col min="5280" max="5280" width="6.88671875" style="66" customWidth="1"/>
    <col min="5281" max="5282" width="11.44140625" style="66" hidden="1" customWidth="1"/>
    <col min="5283" max="5283" width="6.44140625" style="66" customWidth="1"/>
    <col min="5284" max="5288" width="11.44140625" style="66" hidden="1" customWidth="1"/>
    <col min="5289" max="5289" width="6.44140625" style="66" customWidth="1"/>
    <col min="5290" max="5291" width="11.44140625" style="66" hidden="1" customWidth="1"/>
    <col min="5292" max="5292" width="7.5546875" style="66" customWidth="1"/>
    <col min="5293" max="5293" width="11.44140625" style="66" hidden="1" customWidth="1"/>
    <col min="5294" max="5294" width="9.44140625" style="66" customWidth="1"/>
    <col min="5295" max="5326" width="11.44140625" style="66" hidden="1" customWidth="1"/>
    <col min="5327" max="5327" width="9" style="66" customWidth="1"/>
    <col min="5328" max="5329" width="11.44140625" style="66" hidden="1" customWidth="1"/>
    <col min="5330" max="5330" width="8.5546875" style="66" customWidth="1"/>
    <col min="5331" max="5332" width="11.44140625" style="66" hidden="1" customWidth="1"/>
    <col min="5333" max="5333" width="6.44140625" style="66" customWidth="1"/>
    <col min="5334" max="5335" width="11.44140625" style="66" hidden="1" customWidth="1"/>
    <col min="5336" max="5336" width="7" style="66" customWidth="1"/>
    <col min="5337" max="5338" width="11.44140625" style="66" hidden="1" customWidth="1"/>
    <col min="5339" max="5341" width="7" style="66" customWidth="1"/>
    <col min="5342" max="5343" width="11.44140625" style="66" hidden="1" customWidth="1"/>
    <col min="5344" max="5344" width="7.5546875" style="66" customWidth="1"/>
    <col min="5345" max="5346" width="11.44140625" style="66" hidden="1" customWidth="1"/>
    <col min="5347" max="5347" width="7" style="66" customWidth="1"/>
    <col min="5348" max="5349" width="11.44140625" style="66" hidden="1" customWidth="1"/>
    <col min="5350" max="5350" width="7" style="66" customWidth="1"/>
    <col min="5351" max="5352" width="11.44140625" style="66" hidden="1" customWidth="1"/>
    <col min="5353" max="5353" width="7" style="66" customWidth="1"/>
    <col min="5354" max="5354" width="11.44140625" style="66" hidden="1" customWidth="1"/>
    <col min="5355" max="5355" width="6.44140625" style="66" customWidth="1"/>
    <col min="5356" max="5365" width="11.44140625" style="66" hidden="1" customWidth="1"/>
    <col min="5366" max="5368" width="11.44140625" style="66" hidden="1"/>
    <col min="5369" max="5369" width="41.44140625" style="66" customWidth="1"/>
    <col min="5370" max="5370" width="6.44140625" style="66" customWidth="1"/>
    <col min="5371" max="5371" width="14.6640625" style="66" customWidth="1"/>
    <col min="5372" max="5372" width="11.44140625" style="66" customWidth="1"/>
    <col min="5373" max="5374" width="13" style="66" customWidth="1"/>
    <col min="5375" max="5384" width="9.44140625" style="66" customWidth="1"/>
    <col min="5385" max="5385" width="8.88671875" style="66" customWidth="1"/>
    <col min="5386" max="5386" width="9.44140625" style="66" customWidth="1"/>
    <col min="5387" max="5387" width="10.109375" style="66" customWidth="1"/>
    <col min="5388" max="5392" width="11.44140625" style="66" hidden="1" customWidth="1"/>
    <col min="5393" max="5393" width="6.44140625" style="66" customWidth="1"/>
    <col min="5394" max="5394" width="6.88671875" style="66" customWidth="1"/>
    <col min="5395" max="5396" width="6.5546875" style="66" customWidth="1"/>
    <col min="5397" max="5397" width="6.33203125" style="66" customWidth="1"/>
    <col min="5398" max="5399" width="7.5546875" style="66" customWidth="1"/>
    <col min="5400" max="5400" width="11.44140625" style="66" hidden="1" customWidth="1"/>
    <col min="5401" max="5401" width="14.88671875" style="66" customWidth="1"/>
    <col min="5402" max="5402" width="11.44140625" style="66" customWidth="1"/>
    <col min="5403" max="5403" width="56.88671875" style="66" customWidth="1"/>
    <col min="5404" max="5404" width="9.109375" style="66" bestFit="1" customWidth="1"/>
    <col min="5405" max="5405" width="24.5546875" style="66" customWidth="1"/>
    <col min="5406" max="5406" width="13" style="66" customWidth="1"/>
    <col min="5407" max="5407" width="21.5546875" style="66" customWidth="1"/>
    <col min="5408" max="5408" width="5" style="66" customWidth="1"/>
    <col min="5409" max="5410" width="11.44140625" style="66" hidden="1" customWidth="1"/>
    <col min="5411" max="5411" width="5" style="66" customWidth="1"/>
    <col min="5412" max="5413" width="11.44140625" style="66" hidden="1" customWidth="1"/>
    <col min="5414" max="5414" width="5" style="66" customWidth="1"/>
    <col min="5415" max="5416" width="11.44140625" style="66" hidden="1" customWidth="1"/>
    <col min="5417" max="5417" width="5" style="66" customWidth="1"/>
    <col min="5418" max="5419" width="11.44140625" style="66" hidden="1" customWidth="1"/>
    <col min="5420" max="5420" width="5" style="66" customWidth="1"/>
    <col min="5421" max="5422" width="11.44140625" style="66" hidden="1" customWidth="1"/>
    <col min="5423" max="5423" width="5" style="66" customWidth="1"/>
    <col min="5424" max="5425" width="11.44140625" style="66" hidden="1" customWidth="1"/>
    <col min="5426" max="5426" width="6.44140625" style="66" customWidth="1"/>
    <col min="5427" max="5434" width="11.44140625" style="66" hidden="1" customWidth="1"/>
    <col min="5435" max="5435" width="6.88671875" style="66" customWidth="1"/>
    <col min="5436" max="5437" width="11.44140625" style="66" hidden="1" customWidth="1"/>
    <col min="5438" max="5438" width="6.44140625" style="66" customWidth="1"/>
    <col min="5439" max="5440" width="11.44140625" style="66" hidden="1" customWidth="1"/>
    <col min="5441" max="5441" width="5.44140625" style="66" customWidth="1"/>
    <col min="5442" max="5443" width="11.44140625" style="66" hidden="1" customWidth="1"/>
    <col min="5444" max="5444" width="4.88671875" style="66" customWidth="1"/>
    <col min="5445" max="5452" width="11.44140625" style="66" hidden="1" customWidth="1"/>
    <col min="5453" max="5453" width="5.44140625" style="66" customWidth="1"/>
    <col min="5454" max="5458" width="11.44140625" style="66" hidden="1" customWidth="1"/>
    <col min="5459" max="5459" width="5.88671875" style="66" customWidth="1"/>
    <col min="5460" max="5461" width="11.44140625" style="66" hidden="1" customWidth="1"/>
    <col min="5462" max="5462" width="5.44140625" style="66" customWidth="1"/>
    <col min="5463" max="5464" width="11.44140625" style="66" hidden="1" customWidth="1"/>
    <col min="5465" max="5465" width="5.44140625" style="66" customWidth="1"/>
    <col min="5466" max="5467" width="11.44140625" style="66" hidden="1" customWidth="1"/>
    <col min="5468" max="5468" width="6" style="66" customWidth="1"/>
    <col min="5469" max="5473" width="11.44140625" style="66" hidden="1" customWidth="1"/>
    <col min="5474" max="5474" width="5" style="66" customWidth="1"/>
    <col min="5475" max="5482" width="11.44140625" style="66" hidden="1" customWidth="1"/>
    <col min="5483" max="5483" width="5" style="66" customWidth="1"/>
    <col min="5484" max="5484" width="11.44140625" style="66" hidden="1" customWidth="1"/>
    <col min="5485" max="5485" width="5" style="66" customWidth="1"/>
    <col min="5486" max="5486" width="9.44140625" style="66" customWidth="1"/>
    <col min="5487" max="5487" width="11.44140625" style="66" hidden="1" customWidth="1"/>
    <col min="5488" max="5488" width="5" style="66" customWidth="1"/>
    <col min="5489" max="5490" width="11.44140625" style="66" hidden="1" customWidth="1"/>
    <col min="5491" max="5491" width="5" style="66" customWidth="1"/>
    <col min="5492" max="5493" width="11.44140625" style="66" hidden="1" customWidth="1"/>
    <col min="5494" max="5494" width="5" style="66" customWidth="1"/>
    <col min="5495" max="5496" width="11.44140625" style="66" hidden="1" customWidth="1"/>
    <col min="5497" max="5497" width="5" style="66" customWidth="1"/>
    <col min="5498" max="5499" width="11.44140625" style="66" hidden="1" customWidth="1"/>
    <col min="5500" max="5500" width="5" style="66" customWidth="1"/>
    <col min="5501" max="5502" width="11.44140625" style="66" hidden="1" customWidth="1"/>
    <col min="5503" max="5503" width="5" style="66" customWidth="1"/>
    <col min="5504" max="5504" width="11.44140625" style="66" hidden="1" customWidth="1"/>
    <col min="5505" max="5505" width="6.44140625" style="66" customWidth="1"/>
    <col min="5506" max="5506" width="11.44140625" style="66" hidden="1" customWidth="1"/>
    <col min="5507" max="5507" width="7.109375" style="66" customWidth="1"/>
    <col min="5508" max="5509" width="11.44140625" style="66" hidden="1" customWidth="1"/>
    <col min="5510" max="5510" width="7.109375" style="66" customWidth="1"/>
    <col min="5511" max="5512" width="11.44140625" style="66" hidden="1" customWidth="1"/>
    <col min="5513" max="5513" width="7.109375" style="66" customWidth="1"/>
    <col min="5514" max="5515" width="11.44140625" style="66" hidden="1" customWidth="1"/>
    <col min="5516" max="5516" width="7.109375" style="66" customWidth="1"/>
    <col min="5517" max="5518" width="11.44140625" style="66" hidden="1" customWidth="1"/>
    <col min="5519" max="5519" width="7.109375" style="66" customWidth="1"/>
    <col min="5520" max="5521" width="11.44140625" style="66" hidden="1" customWidth="1"/>
    <col min="5522" max="5522" width="7.109375" style="66" customWidth="1"/>
    <col min="5523" max="5524" width="11.44140625" style="66" hidden="1" customWidth="1"/>
    <col min="5525" max="5525" width="7.109375" style="66" customWidth="1"/>
    <col min="5526" max="5527" width="11.44140625" style="66" hidden="1" customWidth="1"/>
    <col min="5528" max="5528" width="7.109375" style="66" customWidth="1"/>
    <col min="5529" max="5529" width="11.44140625" style="66" hidden="1" customWidth="1"/>
    <col min="5530" max="5530" width="6.44140625" style="66" customWidth="1"/>
    <col min="5531" max="5532" width="11.44140625" style="66" hidden="1" customWidth="1"/>
    <col min="5533" max="5533" width="6.88671875" style="66" customWidth="1"/>
    <col min="5534" max="5535" width="11.44140625" style="66" hidden="1" customWidth="1"/>
    <col min="5536" max="5536" width="6.88671875" style="66" customWidth="1"/>
    <col min="5537" max="5538" width="11.44140625" style="66" hidden="1" customWidth="1"/>
    <col min="5539" max="5539" width="6.44140625" style="66" customWidth="1"/>
    <col min="5540" max="5544" width="11.44140625" style="66" hidden="1" customWidth="1"/>
    <col min="5545" max="5545" width="6.44140625" style="66" customWidth="1"/>
    <col min="5546" max="5547" width="11.44140625" style="66" hidden="1" customWidth="1"/>
    <col min="5548" max="5548" width="7.5546875" style="66" customWidth="1"/>
    <col min="5549" max="5549" width="11.44140625" style="66" hidden="1" customWidth="1"/>
    <col min="5550" max="5550" width="9.44140625" style="66" customWidth="1"/>
    <col min="5551" max="5582" width="11.44140625" style="66" hidden="1" customWidth="1"/>
    <col min="5583" max="5583" width="9" style="66" customWidth="1"/>
    <col min="5584" max="5585" width="11.44140625" style="66" hidden="1" customWidth="1"/>
    <col min="5586" max="5586" width="8.5546875" style="66" customWidth="1"/>
    <col min="5587" max="5588" width="11.44140625" style="66" hidden="1" customWidth="1"/>
    <col min="5589" max="5589" width="6.44140625" style="66" customWidth="1"/>
    <col min="5590" max="5591" width="11.44140625" style="66" hidden="1" customWidth="1"/>
    <col min="5592" max="5592" width="7" style="66" customWidth="1"/>
    <col min="5593" max="5594" width="11.44140625" style="66" hidden="1" customWidth="1"/>
    <col min="5595" max="5597" width="7" style="66" customWidth="1"/>
    <col min="5598" max="5599" width="11.44140625" style="66" hidden="1" customWidth="1"/>
    <col min="5600" max="5600" width="7.5546875" style="66" customWidth="1"/>
    <col min="5601" max="5602" width="11.44140625" style="66" hidden="1" customWidth="1"/>
    <col min="5603" max="5603" width="7" style="66" customWidth="1"/>
    <col min="5604" max="5605" width="11.44140625" style="66" hidden="1" customWidth="1"/>
    <col min="5606" max="5606" width="7" style="66" customWidth="1"/>
    <col min="5607" max="5608" width="11.44140625" style="66" hidden="1" customWidth="1"/>
    <col min="5609" max="5609" width="7" style="66" customWidth="1"/>
    <col min="5610" max="5610" width="11.44140625" style="66" hidden="1" customWidth="1"/>
    <col min="5611" max="5611" width="6.44140625" style="66" customWidth="1"/>
    <col min="5612" max="5621" width="11.44140625" style="66" hidden="1" customWidth="1"/>
    <col min="5622" max="5624" width="11.44140625" style="66" hidden="1"/>
    <col min="5625" max="5625" width="41.44140625" style="66" customWidth="1"/>
    <col min="5626" max="5626" width="6.44140625" style="66" customWidth="1"/>
    <col min="5627" max="5627" width="14.6640625" style="66" customWidth="1"/>
    <col min="5628" max="5628" width="11.44140625" style="66" customWidth="1"/>
    <col min="5629" max="5630" width="13" style="66" customWidth="1"/>
    <col min="5631" max="5640" width="9.44140625" style="66" customWidth="1"/>
    <col min="5641" max="5641" width="8.88671875" style="66" customWidth="1"/>
    <col min="5642" max="5642" width="9.44140625" style="66" customWidth="1"/>
    <col min="5643" max="5643" width="10.109375" style="66" customWidth="1"/>
    <col min="5644" max="5648" width="11.44140625" style="66" hidden="1" customWidth="1"/>
    <col min="5649" max="5649" width="6.44140625" style="66" customWidth="1"/>
    <col min="5650" max="5650" width="6.88671875" style="66" customWidth="1"/>
    <col min="5651" max="5652" width="6.5546875" style="66" customWidth="1"/>
    <col min="5653" max="5653" width="6.33203125" style="66" customWidth="1"/>
    <col min="5654" max="5655" width="7.5546875" style="66" customWidth="1"/>
    <col min="5656" max="5656" width="11.44140625" style="66" hidden="1" customWidth="1"/>
    <col min="5657" max="5657" width="14.88671875" style="66" customWidth="1"/>
    <col min="5658" max="5658" width="11.44140625" style="66" customWidth="1"/>
    <col min="5659" max="5659" width="56.88671875" style="66" customWidth="1"/>
    <col min="5660" max="5660" width="9.109375" style="66" bestFit="1" customWidth="1"/>
    <col min="5661" max="5661" width="24.5546875" style="66" customWidth="1"/>
    <col min="5662" max="5662" width="13" style="66" customWidth="1"/>
    <col min="5663" max="5663" width="21.5546875" style="66" customWidth="1"/>
    <col min="5664" max="5664" width="5" style="66" customWidth="1"/>
    <col min="5665" max="5666" width="11.44140625" style="66" hidden="1" customWidth="1"/>
    <col min="5667" max="5667" width="5" style="66" customWidth="1"/>
    <col min="5668" max="5669" width="11.44140625" style="66" hidden="1" customWidth="1"/>
    <col min="5670" max="5670" width="5" style="66" customWidth="1"/>
    <col min="5671" max="5672" width="11.44140625" style="66" hidden="1" customWidth="1"/>
    <col min="5673" max="5673" width="5" style="66" customWidth="1"/>
    <col min="5674" max="5675" width="11.44140625" style="66" hidden="1" customWidth="1"/>
    <col min="5676" max="5676" width="5" style="66" customWidth="1"/>
    <col min="5677" max="5678" width="11.44140625" style="66" hidden="1" customWidth="1"/>
    <col min="5679" max="5679" width="5" style="66" customWidth="1"/>
    <col min="5680" max="5681" width="11.44140625" style="66" hidden="1" customWidth="1"/>
    <col min="5682" max="5682" width="6.44140625" style="66" customWidth="1"/>
    <col min="5683" max="5690" width="11.44140625" style="66" hidden="1" customWidth="1"/>
    <col min="5691" max="5691" width="6.88671875" style="66" customWidth="1"/>
    <col min="5692" max="5693" width="11.44140625" style="66" hidden="1" customWidth="1"/>
    <col min="5694" max="5694" width="6.44140625" style="66" customWidth="1"/>
    <col min="5695" max="5696" width="11.44140625" style="66" hidden="1" customWidth="1"/>
    <col min="5697" max="5697" width="5.44140625" style="66" customWidth="1"/>
    <col min="5698" max="5699" width="11.44140625" style="66" hidden="1" customWidth="1"/>
    <col min="5700" max="5700" width="4.88671875" style="66" customWidth="1"/>
    <col min="5701" max="5708" width="11.44140625" style="66" hidden="1" customWidth="1"/>
    <col min="5709" max="5709" width="5.44140625" style="66" customWidth="1"/>
    <col min="5710" max="5714" width="11.44140625" style="66" hidden="1" customWidth="1"/>
    <col min="5715" max="5715" width="5.88671875" style="66" customWidth="1"/>
    <col min="5716" max="5717" width="11.44140625" style="66" hidden="1" customWidth="1"/>
    <col min="5718" max="5718" width="5.44140625" style="66" customWidth="1"/>
    <col min="5719" max="5720" width="11.44140625" style="66" hidden="1" customWidth="1"/>
    <col min="5721" max="5721" width="5.44140625" style="66" customWidth="1"/>
    <col min="5722" max="5723" width="11.44140625" style="66" hidden="1" customWidth="1"/>
    <col min="5724" max="5724" width="6" style="66" customWidth="1"/>
    <col min="5725" max="5729" width="11.44140625" style="66" hidden="1" customWidth="1"/>
    <col min="5730" max="5730" width="5" style="66" customWidth="1"/>
    <col min="5731" max="5738" width="11.44140625" style="66" hidden="1" customWidth="1"/>
    <col min="5739" max="5739" width="5" style="66" customWidth="1"/>
    <col min="5740" max="5740" width="11.44140625" style="66" hidden="1" customWidth="1"/>
    <col min="5741" max="5741" width="5" style="66" customWidth="1"/>
    <col min="5742" max="5742" width="9.44140625" style="66" customWidth="1"/>
    <col min="5743" max="5743" width="11.44140625" style="66" hidden="1" customWidth="1"/>
    <col min="5744" max="5744" width="5" style="66" customWidth="1"/>
    <col min="5745" max="5746" width="11.44140625" style="66" hidden="1" customWidth="1"/>
    <col min="5747" max="5747" width="5" style="66" customWidth="1"/>
    <col min="5748" max="5749" width="11.44140625" style="66" hidden="1" customWidth="1"/>
    <col min="5750" max="5750" width="5" style="66" customWidth="1"/>
    <col min="5751" max="5752" width="11.44140625" style="66" hidden="1" customWidth="1"/>
    <col min="5753" max="5753" width="5" style="66" customWidth="1"/>
    <col min="5754" max="5755" width="11.44140625" style="66" hidden="1" customWidth="1"/>
    <col min="5756" max="5756" width="5" style="66" customWidth="1"/>
    <col min="5757" max="5758" width="11.44140625" style="66" hidden="1" customWidth="1"/>
    <col min="5759" max="5759" width="5" style="66" customWidth="1"/>
    <col min="5760" max="5760" width="11.44140625" style="66" hidden="1" customWidth="1"/>
    <col min="5761" max="5761" width="6.44140625" style="66" customWidth="1"/>
    <col min="5762" max="5762" width="11.44140625" style="66" hidden="1" customWidth="1"/>
    <col min="5763" max="5763" width="7.109375" style="66" customWidth="1"/>
    <col min="5764" max="5765" width="11.44140625" style="66" hidden="1" customWidth="1"/>
    <col min="5766" max="5766" width="7.109375" style="66" customWidth="1"/>
    <col min="5767" max="5768" width="11.44140625" style="66" hidden="1" customWidth="1"/>
    <col min="5769" max="5769" width="7.109375" style="66" customWidth="1"/>
    <col min="5770" max="5771" width="11.44140625" style="66" hidden="1" customWidth="1"/>
    <col min="5772" max="5772" width="7.109375" style="66" customWidth="1"/>
    <col min="5773" max="5774" width="11.44140625" style="66" hidden="1" customWidth="1"/>
    <col min="5775" max="5775" width="7.109375" style="66" customWidth="1"/>
    <col min="5776" max="5777" width="11.44140625" style="66" hidden="1" customWidth="1"/>
    <col min="5778" max="5778" width="7.109375" style="66" customWidth="1"/>
    <col min="5779" max="5780" width="11.44140625" style="66" hidden="1" customWidth="1"/>
    <col min="5781" max="5781" width="7.109375" style="66" customWidth="1"/>
    <col min="5782" max="5783" width="11.44140625" style="66" hidden="1" customWidth="1"/>
    <col min="5784" max="5784" width="7.109375" style="66" customWidth="1"/>
    <col min="5785" max="5785" width="11.44140625" style="66" hidden="1" customWidth="1"/>
    <col min="5786" max="5786" width="6.44140625" style="66" customWidth="1"/>
    <col min="5787" max="5788" width="11.44140625" style="66" hidden="1" customWidth="1"/>
    <col min="5789" max="5789" width="6.88671875" style="66" customWidth="1"/>
    <col min="5790" max="5791" width="11.44140625" style="66" hidden="1" customWidth="1"/>
    <col min="5792" max="5792" width="6.88671875" style="66" customWidth="1"/>
    <col min="5793" max="5794" width="11.44140625" style="66" hidden="1" customWidth="1"/>
    <col min="5795" max="5795" width="6.44140625" style="66" customWidth="1"/>
    <col min="5796" max="5800" width="11.44140625" style="66" hidden="1" customWidth="1"/>
    <col min="5801" max="5801" width="6.44140625" style="66" customWidth="1"/>
    <col min="5802" max="5803" width="11.44140625" style="66" hidden="1" customWidth="1"/>
    <col min="5804" max="5804" width="7.5546875" style="66" customWidth="1"/>
    <col min="5805" max="5805" width="11.44140625" style="66" hidden="1" customWidth="1"/>
    <col min="5806" max="5806" width="9.44140625" style="66" customWidth="1"/>
    <col min="5807" max="5838" width="11.44140625" style="66" hidden="1" customWidth="1"/>
    <col min="5839" max="5839" width="9" style="66" customWidth="1"/>
    <col min="5840" max="5841" width="11.44140625" style="66" hidden="1" customWidth="1"/>
    <col min="5842" max="5842" width="8.5546875" style="66" customWidth="1"/>
    <col min="5843" max="5844" width="11.44140625" style="66" hidden="1" customWidth="1"/>
    <col min="5845" max="5845" width="6.44140625" style="66" customWidth="1"/>
    <col min="5846" max="5847" width="11.44140625" style="66" hidden="1" customWidth="1"/>
    <col min="5848" max="5848" width="7" style="66" customWidth="1"/>
    <col min="5849" max="5850" width="11.44140625" style="66" hidden="1" customWidth="1"/>
    <col min="5851" max="5853" width="7" style="66" customWidth="1"/>
    <col min="5854" max="5855" width="11.44140625" style="66" hidden="1" customWidth="1"/>
    <col min="5856" max="5856" width="7.5546875" style="66" customWidth="1"/>
    <col min="5857" max="5858" width="11.44140625" style="66" hidden="1" customWidth="1"/>
    <col min="5859" max="5859" width="7" style="66" customWidth="1"/>
    <col min="5860" max="5861" width="11.44140625" style="66" hidden="1" customWidth="1"/>
    <col min="5862" max="5862" width="7" style="66" customWidth="1"/>
    <col min="5863" max="5864" width="11.44140625" style="66" hidden="1" customWidth="1"/>
    <col min="5865" max="5865" width="7" style="66" customWidth="1"/>
    <col min="5866" max="5866" width="11.44140625" style="66" hidden="1" customWidth="1"/>
    <col min="5867" max="5867" width="6.44140625" style="66" customWidth="1"/>
    <col min="5868" max="5877" width="11.44140625" style="66" hidden="1" customWidth="1"/>
    <col min="5878" max="5880" width="11.44140625" style="66" hidden="1"/>
    <col min="5881" max="5881" width="41.44140625" style="66" customWidth="1"/>
    <col min="5882" max="5882" width="6.44140625" style="66" customWidth="1"/>
    <col min="5883" max="5883" width="14.6640625" style="66" customWidth="1"/>
    <col min="5884" max="5884" width="11.44140625" style="66" customWidth="1"/>
    <col min="5885" max="5886" width="13" style="66" customWidth="1"/>
    <col min="5887" max="5896" width="9.44140625" style="66" customWidth="1"/>
    <col min="5897" max="5897" width="8.88671875" style="66" customWidth="1"/>
    <col min="5898" max="5898" width="9.44140625" style="66" customWidth="1"/>
    <col min="5899" max="5899" width="10.109375" style="66" customWidth="1"/>
    <col min="5900" max="5904" width="11.44140625" style="66" hidden="1" customWidth="1"/>
    <col min="5905" max="5905" width="6.44140625" style="66" customWidth="1"/>
    <col min="5906" max="5906" width="6.88671875" style="66" customWidth="1"/>
    <col min="5907" max="5908" width="6.5546875" style="66" customWidth="1"/>
    <col min="5909" max="5909" width="6.33203125" style="66" customWidth="1"/>
    <col min="5910" max="5911" width="7.5546875" style="66" customWidth="1"/>
    <col min="5912" max="5912" width="11.44140625" style="66" hidden="1" customWidth="1"/>
    <col min="5913" max="5913" width="14.88671875" style="66" customWidth="1"/>
    <col min="5914" max="5914" width="11.44140625" style="66" customWidth="1"/>
    <col min="5915" max="5915" width="56.88671875" style="66" customWidth="1"/>
    <col min="5916" max="5916" width="9.109375" style="66" bestFit="1" customWidth="1"/>
    <col min="5917" max="5917" width="24.5546875" style="66" customWidth="1"/>
    <col min="5918" max="5918" width="13" style="66" customWidth="1"/>
    <col min="5919" max="5919" width="21.5546875" style="66" customWidth="1"/>
    <col min="5920" max="5920" width="5" style="66" customWidth="1"/>
    <col min="5921" max="5922" width="11.44140625" style="66" hidden="1" customWidth="1"/>
    <col min="5923" max="5923" width="5" style="66" customWidth="1"/>
    <col min="5924" max="5925" width="11.44140625" style="66" hidden="1" customWidth="1"/>
    <col min="5926" max="5926" width="5" style="66" customWidth="1"/>
    <col min="5927" max="5928" width="11.44140625" style="66" hidden="1" customWidth="1"/>
    <col min="5929" max="5929" width="5" style="66" customWidth="1"/>
    <col min="5930" max="5931" width="11.44140625" style="66" hidden="1" customWidth="1"/>
    <col min="5932" max="5932" width="5" style="66" customWidth="1"/>
    <col min="5933" max="5934" width="11.44140625" style="66" hidden="1" customWidth="1"/>
    <col min="5935" max="5935" width="5" style="66" customWidth="1"/>
    <col min="5936" max="5937" width="11.44140625" style="66" hidden="1" customWidth="1"/>
    <col min="5938" max="5938" width="6.44140625" style="66" customWidth="1"/>
    <col min="5939" max="5946" width="11.44140625" style="66" hidden="1" customWidth="1"/>
    <col min="5947" max="5947" width="6.88671875" style="66" customWidth="1"/>
    <col min="5948" max="5949" width="11.44140625" style="66" hidden="1" customWidth="1"/>
    <col min="5950" max="5950" width="6.44140625" style="66" customWidth="1"/>
    <col min="5951" max="5952" width="11.44140625" style="66" hidden="1" customWidth="1"/>
    <col min="5953" max="5953" width="5.44140625" style="66" customWidth="1"/>
    <col min="5954" max="5955" width="11.44140625" style="66" hidden="1" customWidth="1"/>
    <col min="5956" max="5956" width="4.88671875" style="66" customWidth="1"/>
    <col min="5957" max="5964" width="11.44140625" style="66" hidden="1" customWidth="1"/>
    <col min="5965" max="5965" width="5.44140625" style="66" customWidth="1"/>
    <col min="5966" max="5970" width="11.44140625" style="66" hidden="1" customWidth="1"/>
    <col min="5971" max="5971" width="5.88671875" style="66" customWidth="1"/>
    <col min="5972" max="5973" width="11.44140625" style="66" hidden="1" customWidth="1"/>
    <col min="5974" max="5974" width="5.44140625" style="66" customWidth="1"/>
    <col min="5975" max="5976" width="11.44140625" style="66" hidden="1" customWidth="1"/>
    <col min="5977" max="5977" width="5.44140625" style="66" customWidth="1"/>
    <col min="5978" max="5979" width="11.44140625" style="66" hidden="1" customWidth="1"/>
    <col min="5980" max="5980" width="6" style="66" customWidth="1"/>
    <col min="5981" max="5985" width="11.44140625" style="66" hidden="1" customWidth="1"/>
    <col min="5986" max="5986" width="5" style="66" customWidth="1"/>
    <col min="5987" max="5994" width="11.44140625" style="66" hidden="1" customWidth="1"/>
    <col min="5995" max="5995" width="5" style="66" customWidth="1"/>
    <col min="5996" max="5996" width="11.44140625" style="66" hidden="1" customWidth="1"/>
    <col min="5997" max="5997" width="5" style="66" customWidth="1"/>
    <col min="5998" max="5998" width="9.44140625" style="66" customWidth="1"/>
    <col min="5999" max="5999" width="11.44140625" style="66" hidden="1" customWidth="1"/>
    <col min="6000" max="6000" width="5" style="66" customWidth="1"/>
    <col min="6001" max="6002" width="11.44140625" style="66" hidden="1" customWidth="1"/>
    <col min="6003" max="6003" width="5" style="66" customWidth="1"/>
    <col min="6004" max="6005" width="11.44140625" style="66" hidden="1" customWidth="1"/>
    <col min="6006" max="6006" width="5" style="66" customWidth="1"/>
    <col min="6007" max="6008" width="11.44140625" style="66" hidden="1" customWidth="1"/>
    <col min="6009" max="6009" width="5" style="66" customWidth="1"/>
    <col min="6010" max="6011" width="11.44140625" style="66" hidden="1" customWidth="1"/>
    <col min="6012" max="6012" width="5" style="66" customWidth="1"/>
    <col min="6013" max="6014" width="11.44140625" style="66" hidden="1" customWidth="1"/>
    <col min="6015" max="6015" width="5" style="66" customWidth="1"/>
    <col min="6016" max="6016" width="11.44140625" style="66" hidden="1" customWidth="1"/>
    <col min="6017" max="6017" width="6.44140625" style="66" customWidth="1"/>
    <col min="6018" max="6018" width="11.44140625" style="66" hidden="1" customWidth="1"/>
    <col min="6019" max="6019" width="7.109375" style="66" customWidth="1"/>
    <col min="6020" max="6021" width="11.44140625" style="66" hidden="1" customWidth="1"/>
    <col min="6022" max="6022" width="7.109375" style="66" customWidth="1"/>
    <col min="6023" max="6024" width="11.44140625" style="66" hidden="1" customWidth="1"/>
    <col min="6025" max="6025" width="7.109375" style="66" customWidth="1"/>
    <col min="6026" max="6027" width="11.44140625" style="66" hidden="1" customWidth="1"/>
    <col min="6028" max="6028" width="7.109375" style="66" customWidth="1"/>
    <col min="6029" max="6030" width="11.44140625" style="66" hidden="1" customWidth="1"/>
    <col min="6031" max="6031" width="7.109375" style="66" customWidth="1"/>
    <col min="6032" max="6033" width="11.44140625" style="66" hidden="1" customWidth="1"/>
    <col min="6034" max="6034" width="7.109375" style="66" customWidth="1"/>
    <col min="6035" max="6036" width="11.44140625" style="66" hidden="1" customWidth="1"/>
    <col min="6037" max="6037" width="7.109375" style="66" customWidth="1"/>
    <col min="6038" max="6039" width="11.44140625" style="66" hidden="1" customWidth="1"/>
    <col min="6040" max="6040" width="7.109375" style="66" customWidth="1"/>
    <col min="6041" max="6041" width="11.44140625" style="66" hidden="1" customWidth="1"/>
    <col min="6042" max="6042" width="6.44140625" style="66" customWidth="1"/>
    <col min="6043" max="6044" width="11.44140625" style="66" hidden="1" customWidth="1"/>
    <col min="6045" max="6045" width="6.88671875" style="66" customWidth="1"/>
    <col min="6046" max="6047" width="11.44140625" style="66" hidden="1" customWidth="1"/>
    <col min="6048" max="6048" width="6.88671875" style="66" customWidth="1"/>
    <col min="6049" max="6050" width="11.44140625" style="66" hidden="1" customWidth="1"/>
    <col min="6051" max="6051" width="6.44140625" style="66" customWidth="1"/>
    <col min="6052" max="6056" width="11.44140625" style="66" hidden="1" customWidth="1"/>
    <col min="6057" max="6057" width="6.44140625" style="66" customWidth="1"/>
    <col min="6058" max="6059" width="11.44140625" style="66" hidden="1" customWidth="1"/>
    <col min="6060" max="6060" width="7.5546875" style="66" customWidth="1"/>
    <col min="6061" max="6061" width="11.44140625" style="66" hidden="1" customWidth="1"/>
    <col min="6062" max="6062" width="9.44140625" style="66" customWidth="1"/>
    <col min="6063" max="6094" width="11.44140625" style="66" hidden="1" customWidth="1"/>
    <col min="6095" max="6095" width="9" style="66" customWidth="1"/>
    <col min="6096" max="6097" width="11.44140625" style="66" hidden="1" customWidth="1"/>
    <col min="6098" max="6098" width="8.5546875" style="66" customWidth="1"/>
    <col min="6099" max="6100" width="11.44140625" style="66" hidden="1" customWidth="1"/>
    <col min="6101" max="6101" width="6.44140625" style="66" customWidth="1"/>
    <col min="6102" max="6103" width="11.44140625" style="66" hidden="1" customWidth="1"/>
    <col min="6104" max="6104" width="7" style="66" customWidth="1"/>
    <col min="6105" max="6106" width="11.44140625" style="66" hidden="1" customWidth="1"/>
    <col min="6107" max="6109" width="7" style="66" customWidth="1"/>
    <col min="6110" max="6111" width="11.44140625" style="66" hidden="1" customWidth="1"/>
    <col min="6112" max="6112" width="7.5546875" style="66" customWidth="1"/>
    <col min="6113" max="6114" width="11.44140625" style="66" hidden="1" customWidth="1"/>
    <col min="6115" max="6115" width="7" style="66" customWidth="1"/>
    <col min="6116" max="6117" width="11.44140625" style="66" hidden="1" customWidth="1"/>
    <col min="6118" max="6118" width="7" style="66" customWidth="1"/>
    <col min="6119" max="6120" width="11.44140625" style="66" hidden="1" customWidth="1"/>
    <col min="6121" max="6121" width="7" style="66" customWidth="1"/>
    <col min="6122" max="6122" width="11.44140625" style="66" hidden="1" customWidth="1"/>
    <col min="6123" max="6123" width="6.44140625" style="66" customWidth="1"/>
    <col min="6124" max="6133" width="11.44140625" style="66" hidden="1" customWidth="1"/>
    <col min="6134" max="6136" width="11.44140625" style="66" hidden="1"/>
    <col min="6137" max="6137" width="41.44140625" style="66" customWidth="1"/>
    <col min="6138" max="6138" width="6.44140625" style="66" customWidth="1"/>
    <col min="6139" max="6139" width="14.6640625" style="66" customWidth="1"/>
    <col min="6140" max="6140" width="11.44140625" style="66" customWidth="1"/>
    <col min="6141" max="6142" width="13" style="66" customWidth="1"/>
    <col min="6143" max="6152" width="9.44140625" style="66" customWidth="1"/>
    <col min="6153" max="6153" width="8.88671875" style="66" customWidth="1"/>
    <col min="6154" max="6154" width="9.44140625" style="66" customWidth="1"/>
    <col min="6155" max="6155" width="10.109375" style="66" customWidth="1"/>
    <col min="6156" max="6160" width="11.44140625" style="66" hidden="1" customWidth="1"/>
    <col min="6161" max="6161" width="6.44140625" style="66" customWidth="1"/>
    <col min="6162" max="6162" width="6.88671875" style="66" customWidth="1"/>
    <col min="6163" max="6164" width="6.5546875" style="66" customWidth="1"/>
    <col min="6165" max="6165" width="6.33203125" style="66" customWidth="1"/>
    <col min="6166" max="6167" width="7.5546875" style="66" customWidth="1"/>
    <col min="6168" max="6168" width="11.44140625" style="66" hidden="1" customWidth="1"/>
    <col min="6169" max="6169" width="14.88671875" style="66" customWidth="1"/>
    <col min="6170" max="6170" width="11.44140625" style="66" customWidth="1"/>
    <col min="6171" max="6171" width="56.88671875" style="66" customWidth="1"/>
    <col min="6172" max="6172" width="9.109375" style="66" bestFit="1" customWidth="1"/>
    <col min="6173" max="6173" width="24.5546875" style="66" customWidth="1"/>
    <col min="6174" max="6174" width="13" style="66" customWidth="1"/>
    <col min="6175" max="6175" width="21.5546875" style="66" customWidth="1"/>
    <col min="6176" max="6176" width="5" style="66" customWidth="1"/>
    <col min="6177" max="6178" width="11.44140625" style="66" hidden="1" customWidth="1"/>
    <col min="6179" max="6179" width="5" style="66" customWidth="1"/>
    <col min="6180" max="6181" width="11.44140625" style="66" hidden="1" customWidth="1"/>
    <col min="6182" max="6182" width="5" style="66" customWidth="1"/>
    <col min="6183" max="6184" width="11.44140625" style="66" hidden="1" customWidth="1"/>
    <col min="6185" max="6185" width="5" style="66" customWidth="1"/>
    <col min="6186" max="6187" width="11.44140625" style="66" hidden="1" customWidth="1"/>
    <col min="6188" max="6188" width="5" style="66" customWidth="1"/>
    <col min="6189" max="6190" width="11.44140625" style="66" hidden="1" customWidth="1"/>
    <col min="6191" max="6191" width="5" style="66" customWidth="1"/>
    <col min="6192" max="6193" width="11.44140625" style="66" hidden="1" customWidth="1"/>
    <col min="6194" max="6194" width="6.44140625" style="66" customWidth="1"/>
    <col min="6195" max="6202" width="11.44140625" style="66" hidden="1" customWidth="1"/>
    <col min="6203" max="6203" width="6.88671875" style="66" customWidth="1"/>
    <col min="6204" max="6205" width="11.44140625" style="66" hidden="1" customWidth="1"/>
    <col min="6206" max="6206" width="6.44140625" style="66" customWidth="1"/>
    <col min="6207" max="6208" width="11.44140625" style="66" hidden="1" customWidth="1"/>
    <col min="6209" max="6209" width="5.44140625" style="66" customWidth="1"/>
    <col min="6210" max="6211" width="11.44140625" style="66" hidden="1" customWidth="1"/>
    <col min="6212" max="6212" width="4.88671875" style="66" customWidth="1"/>
    <col min="6213" max="6220" width="11.44140625" style="66" hidden="1" customWidth="1"/>
    <col min="6221" max="6221" width="5.44140625" style="66" customWidth="1"/>
    <col min="6222" max="6226" width="11.44140625" style="66" hidden="1" customWidth="1"/>
    <col min="6227" max="6227" width="5.88671875" style="66" customWidth="1"/>
    <col min="6228" max="6229" width="11.44140625" style="66" hidden="1" customWidth="1"/>
    <col min="6230" max="6230" width="5.44140625" style="66" customWidth="1"/>
    <col min="6231" max="6232" width="11.44140625" style="66" hidden="1" customWidth="1"/>
    <col min="6233" max="6233" width="5.44140625" style="66" customWidth="1"/>
    <col min="6234" max="6235" width="11.44140625" style="66" hidden="1" customWidth="1"/>
    <col min="6236" max="6236" width="6" style="66" customWidth="1"/>
    <col min="6237" max="6241" width="11.44140625" style="66" hidden="1" customWidth="1"/>
    <col min="6242" max="6242" width="5" style="66" customWidth="1"/>
    <col min="6243" max="6250" width="11.44140625" style="66" hidden="1" customWidth="1"/>
    <col min="6251" max="6251" width="5" style="66" customWidth="1"/>
    <col min="6252" max="6252" width="11.44140625" style="66" hidden="1" customWidth="1"/>
    <col min="6253" max="6253" width="5" style="66" customWidth="1"/>
    <col min="6254" max="6254" width="9.44140625" style="66" customWidth="1"/>
    <col min="6255" max="6255" width="11.44140625" style="66" hidden="1" customWidth="1"/>
    <col min="6256" max="6256" width="5" style="66" customWidth="1"/>
    <col min="6257" max="6258" width="11.44140625" style="66" hidden="1" customWidth="1"/>
    <col min="6259" max="6259" width="5" style="66" customWidth="1"/>
    <col min="6260" max="6261" width="11.44140625" style="66" hidden="1" customWidth="1"/>
    <col min="6262" max="6262" width="5" style="66" customWidth="1"/>
    <col min="6263" max="6264" width="11.44140625" style="66" hidden="1" customWidth="1"/>
    <col min="6265" max="6265" width="5" style="66" customWidth="1"/>
    <col min="6266" max="6267" width="11.44140625" style="66" hidden="1" customWidth="1"/>
    <col min="6268" max="6268" width="5" style="66" customWidth="1"/>
    <col min="6269" max="6270" width="11.44140625" style="66" hidden="1" customWidth="1"/>
    <col min="6271" max="6271" width="5" style="66" customWidth="1"/>
    <col min="6272" max="6272" width="11.44140625" style="66" hidden="1" customWidth="1"/>
    <col min="6273" max="6273" width="6.44140625" style="66" customWidth="1"/>
    <col min="6274" max="6274" width="11.44140625" style="66" hidden="1" customWidth="1"/>
    <col min="6275" max="6275" width="7.109375" style="66" customWidth="1"/>
    <col min="6276" max="6277" width="11.44140625" style="66" hidden="1" customWidth="1"/>
    <col min="6278" max="6278" width="7.109375" style="66" customWidth="1"/>
    <col min="6279" max="6280" width="11.44140625" style="66" hidden="1" customWidth="1"/>
    <col min="6281" max="6281" width="7.109375" style="66" customWidth="1"/>
    <col min="6282" max="6283" width="11.44140625" style="66" hidden="1" customWidth="1"/>
    <col min="6284" max="6284" width="7.109375" style="66" customWidth="1"/>
    <col min="6285" max="6286" width="11.44140625" style="66" hidden="1" customWidth="1"/>
    <col min="6287" max="6287" width="7.109375" style="66" customWidth="1"/>
    <col min="6288" max="6289" width="11.44140625" style="66" hidden="1" customWidth="1"/>
    <col min="6290" max="6290" width="7.109375" style="66" customWidth="1"/>
    <col min="6291" max="6292" width="11.44140625" style="66" hidden="1" customWidth="1"/>
    <col min="6293" max="6293" width="7.109375" style="66" customWidth="1"/>
    <col min="6294" max="6295" width="11.44140625" style="66" hidden="1" customWidth="1"/>
    <col min="6296" max="6296" width="7.109375" style="66" customWidth="1"/>
    <col min="6297" max="6297" width="11.44140625" style="66" hidden="1" customWidth="1"/>
    <col min="6298" max="6298" width="6.44140625" style="66" customWidth="1"/>
    <col min="6299" max="6300" width="11.44140625" style="66" hidden="1" customWidth="1"/>
    <col min="6301" max="6301" width="6.88671875" style="66" customWidth="1"/>
    <col min="6302" max="6303" width="11.44140625" style="66" hidden="1" customWidth="1"/>
    <col min="6304" max="6304" width="6.88671875" style="66" customWidth="1"/>
    <col min="6305" max="6306" width="11.44140625" style="66" hidden="1" customWidth="1"/>
    <col min="6307" max="6307" width="6.44140625" style="66" customWidth="1"/>
    <col min="6308" max="6312" width="11.44140625" style="66" hidden="1" customWidth="1"/>
    <col min="6313" max="6313" width="6.44140625" style="66" customWidth="1"/>
    <col min="6314" max="6315" width="11.44140625" style="66" hidden="1" customWidth="1"/>
    <col min="6316" max="6316" width="7.5546875" style="66" customWidth="1"/>
    <col min="6317" max="6317" width="11.44140625" style="66" hidden="1" customWidth="1"/>
    <col min="6318" max="6318" width="9.44140625" style="66" customWidth="1"/>
    <col min="6319" max="6350" width="11.44140625" style="66" hidden="1" customWidth="1"/>
    <col min="6351" max="6351" width="9" style="66" customWidth="1"/>
    <col min="6352" max="6353" width="11.44140625" style="66" hidden="1" customWidth="1"/>
    <col min="6354" max="6354" width="8.5546875" style="66" customWidth="1"/>
    <col min="6355" max="6356" width="11.44140625" style="66" hidden="1" customWidth="1"/>
    <col min="6357" max="6357" width="6.44140625" style="66" customWidth="1"/>
    <col min="6358" max="6359" width="11.44140625" style="66" hidden="1" customWidth="1"/>
    <col min="6360" max="6360" width="7" style="66" customWidth="1"/>
    <col min="6361" max="6362" width="11.44140625" style="66" hidden="1" customWidth="1"/>
    <col min="6363" max="6365" width="7" style="66" customWidth="1"/>
    <col min="6366" max="6367" width="11.44140625" style="66" hidden="1" customWidth="1"/>
    <col min="6368" max="6368" width="7.5546875" style="66" customWidth="1"/>
    <col min="6369" max="6370" width="11.44140625" style="66" hidden="1" customWidth="1"/>
    <col min="6371" max="6371" width="7" style="66" customWidth="1"/>
    <col min="6372" max="6373" width="11.44140625" style="66" hidden="1" customWidth="1"/>
    <col min="6374" max="6374" width="7" style="66" customWidth="1"/>
    <col min="6375" max="6376" width="11.44140625" style="66" hidden="1" customWidth="1"/>
    <col min="6377" max="6377" width="7" style="66" customWidth="1"/>
    <col min="6378" max="6378" width="11.44140625" style="66" hidden="1" customWidth="1"/>
    <col min="6379" max="6379" width="6.44140625" style="66" customWidth="1"/>
    <col min="6380" max="6389" width="11.44140625" style="66" hidden="1" customWidth="1"/>
    <col min="6390" max="6392" width="11.44140625" style="66" hidden="1"/>
    <col min="6393" max="6393" width="41.44140625" style="66" customWidth="1"/>
    <col min="6394" max="6394" width="6.44140625" style="66" customWidth="1"/>
    <col min="6395" max="6395" width="14.6640625" style="66" customWidth="1"/>
    <col min="6396" max="6396" width="11.44140625" style="66" customWidth="1"/>
    <col min="6397" max="6398" width="13" style="66" customWidth="1"/>
    <col min="6399" max="6408" width="9.44140625" style="66" customWidth="1"/>
    <col min="6409" max="6409" width="8.88671875" style="66" customWidth="1"/>
    <col min="6410" max="6410" width="9.44140625" style="66" customWidth="1"/>
    <col min="6411" max="6411" width="10.109375" style="66" customWidth="1"/>
    <col min="6412" max="6416" width="11.44140625" style="66" hidden="1" customWidth="1"/>
    <col min="6417" max="6417" width="6.44140625" style="66" customWidth="1"/>
    <col min="6418" max="6418" width="6.88671875" style="66" customWidth="1"/>
    <col min="6419" max="6420" width="6.5546875" style="66" customWidth="1"/>
    <col min="6421" max="6421" width="6.33203125" style="66" customWidth="1"/>
    <col min="6422" max="6423" width="7.5546875" style="66" customWidth="1"/>
    <col min="6424" max="6424" width="11.44140625" style="66" hidden="1" customWidth="1"/>
    <col min="6425" max="6425" width="14.88671875" style="66" customWidth="1"/>
    <col min="6426" max="6426" width="11.44140625" style="66" customWidth="1"/>
    <col min="6427" max="6427" width="56.88671875" style="66" customWidth="1"/>
    <col min="6428" max="6428" width="9.109375" style="66" bestFit="1" customWidth="1"/>
    <col min="6429" max="6429" width="24.5546875" style="66" customWidth="1"/>
    <col min="6430" max="6430" width="13" style="66" customWidth="1"/>
    <col min="6431" max="6431" width="21.5546875" style="66" customWidth="1"/>
    <col min="6432" max="6432" width="5" style="66" customWidth="1"/>
    <col min="6433" max="6434" width="11.44140625" style="66" hidden="1" customWidth="1"/>
    <col min="6435" max="6435" width="5" style="66" customWidth="1"/>
    <col min="6436" max="6437" width="11.44140625" style="66" hidden="1" customWidth="1"/>
    <col min="6438" max="6438" width="5" style="66" customWidth="1"/>
    <col min="6439" max="6440" width="11.44140625" style="66" hidden="1" customWidth="1"/>
    <col min="6441" max="6441" width="5" style="66" customWidth="1"/>
    <col min="6442" max="6443" width="11.44140625" style="66" hidden="1" customWidth="1"/>
    <col min="6444" max="6444" width="5" style="66" customWidth="1"/>
    <col min="6445" max="6446" width="11.44140625" style="66" hidden="1" customWidth="1"/>
    <col min="6447" max="6447" width="5" style="66" customWidth="1"/>
    <col min="6448" max="6449" width="11.44140625" style="66" hidden="1" customWidth="1"/>
    <col min="6450" max="6450" width="6.44140625" style="66" customWidth="1"/>
    <col min="6451" max="6458" width="11.44140625" style="66" hidden="1" customWidth="1"/>
    <col min="6459" max="6459" width="6.88671875" style="66" customWidth="1"/>
    <col min="6460" max="6461" width="11.44140625" style="66" hidden="1" customWidth="1"/>
    <col min="6462" max="6462" width="6.44140625" style="66" customWidth="1"/>
    <col min="6463" max="6464" width="11.44140625" style="66" hidden="1" customWidth="1"/>
    <col min="6465" max="6465" width="5.44140625" style="66" customWidth="1"/>
    <col min="6466" max="6467" width="11.44140625" style="66" hidden="1" customWidth="1"/>
    <col min="6468" max="6468" width="4.88671875" style="66" customWidth="1"/>
    <col min="6469" max="6476" width="11.44140625" style="66" hidden="1" customWidth="1"/>
    <col min="6477" max="6477" width="5.44140625" style="66" customWidth="1"/>
    <col min="6478" max="6482" width="11.44140625" style="66" hidden="1" customWidth="1"/>
    <col min="6483" max="6483" width="5.88671875" style="66" customWidth="1"/>
    <col min="6484" max="6485" width="11.44140625" style="66" hidden="1" customWidth="1"/>
    <col min="6486" max="6486" width="5.44140625" style="66" customWidth="1"/>
    <col min="6487" max="6488" width="11.44140625" style="66" hidden="1" customWidth="1"/>
    <col min="6489" max="6489" width="5.44140625" style="66" customWidth="1"/>
    <col min="6490" max="6491" width="11.44140625" style="66" hidden="1" customWidth="1"/>
    <col min="6492" max="6492" width="6" style="66" customWidth="1"/>
    <col min="6493" max="6497" width="11.44140625" style="66" hidden="1" customWidth="1"/>
    <col min="6498" max="6498" width="5" style="66" customWidth="1"/>
    <col min="6499" max="6506" width="11.44140625" style="66" hidden="1" customWidth="1"/>
    <col min="6507" max="6507" width="5" style="66" customWidth="1"/>
    <col min="6508" max="6508" width="11.44140625" style="66" hidden="1" customWidth="1"/>
    <col min="6509" max="6509" width="5" style="66" customWidth="1"/>
    <col min="6510" max="6510" width="9.44140625" style="66" customWidth="1"/>
    <col min="6511" max="6511" width="11.44140625" style="66" hidden="1" customWidth="1"/>
    <col min="6512" max="6512" width="5" style="66" customWidth="1"/>
    <col min="6513" max="6514" width="11.44140625" style="66" hidden="1" customWidth="1"/>
    <col min="6515" max="6515" width="5" style="66" customWidth="1"/>
    <col min="6516" max="6517" width="11.44140625" style="66" hidden="1" customWidth="1"/>
    <col min="6518" max="6518" width="5" style="66" customWidth="1"/>
    <col min="6519" max="6520" width="11.44140625" style="66" hidden="1" customWidth="1"/>
    <col min="6521" max="6521" width="5" style="66" customWidth="1"/>
    <col min="6522" max="6523" width="11.44140625" style="66" hidden="1" customWidth="1"/>
    <col min="6524" max="6524" width="5" style="66" customWidth="1"/>
    <col min="6525" max="6526" width="11.44140625" style="66" hidden="1" customWidth="1"/>
    <col min="6527" max="6527" width="5" style="66" customWidth="1"/>
    <col min="6528" max="6528" width="11.44140625" style="66" hidden="1" customWidth="1"/>
    <col min="6529" max="6529" width="6.44140625" style="66" customWidth="1"/>
    <col min="6530" max="6530" width="11.44140625" style="66" hidden="1" customWidth="1"/>
    <col min="6531" max="6531" width="7.109375" style="66" customWidth="1"/>
    <col min="6532" max="6533" width="11.44140625" style="66" hidden="1" customWidth="1"/>
    <col min="6534" max="6534" width="7.109375" style="66" customWidth="1"/>
    <col min="6535" max="6536" width="11.44140625" style="66" hidden="1" customWidth="1"/>
    <col min="6537" max="6537" width="7.109375" style="66" customWidth="1"/>
    <col min="6538" max="6539" width="11.44140625" style="66" hidden="1" customWidth="1"/>
    <col min="6540" max="6540" width="7.109375" style="66" customWidth="1"/>
    <col min="6541" max="6542" width="11.44140625" style="66" hidden="1" customWidth="1"/>
    <col min="6543" max="6543" width="7.109375" style="66" customWidth="1"/>
    <col min="6544" max="6545" width="11.44140625" style="66" hidden="1" customWidth="1"/>
    <col min="6546" max="6546" width="7.109375" style="66" customWidth="1"/>
    <col min="6547" max="6548" width="11.44140625" style="66" hidden="1" customWidth="1"/>
    <col min="6549" max="6549" width="7.109375" style="66" customWidth="1"/>
    <col min="6550" max="6551" width="11.44140625" style="66" hidden="1" customWidth="1"/>
    <col min="6552" max="6552" width="7.109375" style="66" customWidth="1"/>
    <col min="6553" max="6553" width="11.44140625" style="66" hidden="1" customWidth="1"/>
    <col min="6554" max="6554" width="6.44140625" style="66" customWidth="1"/>
    <col min="6555" max="6556" width="11.44140625" style="66" hidden="1" customWidth="1"/>
    <col min="6557" max="6557" width="6.88671875" style="66" customWidth="1"/>
    <col min="6558" max="6559" width="11.44140625" style="66" hidden="1" customWidth="1"/>
    <col min="6560" max="6560" width="6.88671875" style="66" customWidth="1"/>
    <col min="6561" max="6562" width="11.44140625" style="66" hidden="1" customWidth="1"/>
    <col min="6563" max="6563" width="6.44140625" style="66" customWidth="1"/>
    <col min="6564" max="6568" width="11.44140625" style="66" hidden="1" customWidth="1"/>
    <col min="6569" max="6569" width="6.44140625" style="66" customWidth="1"/>
    <col min="6570" max="6571" width="11.44140625" style="66" hidden="1" customWidth="1"/>
    <col min="6572" max="6572" width="7.5546875" style="66" customWidth="1"/>
    <col min="6573" max="6573" width="11.44140625" style="66" hidden="1" customWidth="1"/>
    <col min="6574" max="6574" width="9.44140625" style="66" customWidth="1"/>
    <col min="6575" max="6606" width="11.44140625" style="66" hidden="1" customWidth="1"/>
    <col min="6607" max="6607" width="9" style="66" customWidth="1"/>
    <col min="6608" max="6609" width="11.44140625" style="66" hidden="1" customWidth="1"/>
    <col min="6610" max="6610" width="8.5546875" style="66" customWidth="1"/>
    <col min="6611" max="6612" width="11.44140625" style="66" hidden="1" customWidth="1"/>
    <col min="6613" max="6613" width="6.44140625" style="66" customWidth="1"/>
    <col min="6614" max="6615" width="11.44140625" style="66" hidden="1" customWidth="1"/>
    <col min="6616" max="6616" width="7" style="66" customWidth="1"/>
    <col min="6617" max="6618" width="11.44140625" style="66" hidden="1" customWidth="1"/>
    <col min="6619" max="6621" width="7" style="66" customWidth="1"/>
    <col min="6622" max="6623" width="11.44140625" style="66" hidden="1" customWidth="1"/>
    <col min="6624" max="6624" width="7.5546875" style="66" customWidth="1"/>
    <col min="6625" max="6626" width="11.44140625" style="66" hidden="1" customWidth="1"/>
    <col min="6627" max="6627" width="7" style="66" customWidth="1"/>
    <col min="6628" max="6629" width="11.44140625" style="66" hidden="1" customWidth="1"/>
    <col min="6630" max="6630" width="7" style="66" customWidth="1"/>
    <col min="6631" max="6632" width="11.44140625" style="66" hidden="1" customWidth="1"/>
    <col min="6633" max="6633" width="7" style="66" customWidth="1"/>
    <col min="6634" max="6634" width="11.44140625" style="66" hidden="1" customWidth="1"/>
    <col min="6635" max="6635" width="6.44140625" style="66" customWidth="1"/>
    <col min="6636" max="6645" width="11.44140625" style="66" hidden="1" customWidth="1"/>
    <col min="6646" max="6648" width="11.44140625" style="66" hidden="1"/>
    <col min="6649" max="6649" width="41.44140625" style="66" customWidth="1"/>
    <col min="6650" max="6650" width="6.44140625" style="66" customWidth="1"/>
    <col min="6651" max="6651" width="14.6640625" style="66" customWidth="1"/>
    <col min="6652" max="6652" width="11.44140625" style="66" customWidth="1"/>
    <col min="6653" max="6654" width="13" style="66" customWidth="1"/>
    <col min="6655" max="6664" width="9.44140625" style="66" customWidth="1"/>
    <col min="6665" max="6665" width="8.88671875" style="66" customWidth="1"/>
    <col min="6666" max="6666" width="9.44140625" style="66" customWidth="1"/>
    <col min="6667" max="6667" width="10.109375" style="66" customWidth="1"/>
    <col min="6668" max="6672" width="11.44140625" style="66" hidden="1" customWidth="1"/>
    <col min="6673" max="6673" width="6.44140625" style="66" customWidth="1"/>
    <col min="6674" max="6674" width="6.88671875" style="66" customWidth="1"/>
    <col min="6675" max="6676" width="6.5546875" style="66" customWidth="1"/>
    <col min="6677" max="6677" width="6.33203125" style="66" customWidth="1"/>
    <col min="6678" max="6679" width="7.5546875" style="66" customWidth="1"/>
    <col min="6680" max="6680" width="11.44140625" style="66" hidden="1" customWidth="1"/>
    <col min="6681" max="6681" width="14.88671875" style="66" customWidth="1"/>
    <col min="6682" max="6682" width="11.44140625" style="66" customWidth="1"/>
    <col min="6683" max="6683" width="56.88671875" style="66" customWidth="1"/>
    <col min="6684" max="6684" width="9.109375" style="66" bestFit="1" customWidth="1"/>
    <col min="6685" max="6685" width="24.5546875" style="66" customWidth="1"/>
    <col min="6686" max="6686" width="13" style="66" customWidth="1"/>
    <col min="6687" max="6687" width="21.5546875" style="66" customWidth="1"/>
    <col min="6688" max="6688" width="5" style="66" customWidth="1"/>
    <col min="6689" max="6690" width="11.44140625" style="66" hidden="1" customWidth="1"/>
    <col min="6691" max="6691" width="5" style="66" customWidth="1"/>
    <col min="6692" max="6693" width="11.44140625" style="66" hidden="1" customWidth="1"/>
    <col min="6694" max="6694" width="5" style="66" customWidth="1"/>
    <col min="6695" max="6696" width="11.44140625" style="66" hidden="1" customWidth="1"/>
    <col min="6697" max="6697" width="5" style="66" customWidth="1"/>
    <col min="6698" max="6699" width="11.44140625" style="66" hidden="1" customWidth="1"/>
    <col min="6700" max="6700" width="5" style="66" customWidth="1"/>
    <col min="6701" max="6702" width="11.44140625" style="66" hidden="1" customWidth="1"/>
    <col min="6703" max="6703" width="5" style="66" customWidth="1"/>
    <col min="6704" max="6705" width="11.44140625" style="66" hidden="1" customWidth="1"/>
    <col min="6706" max="6706" width="6.44140625" style="66" customWidth="1"/>
    <col min="6707" max="6714" width="11.44140625" style="66" hidden="1" customWidth="1"/>
    <col min="6715" max="6715" width="6.88671875" style="66" customWidth="1"/>
    <col min="6716" max="6717" width="11.44140625" style="66" hidden="1" customWidth="1"/>
    <col min="6718" max="6718" width="6.44140625" style="66" customWidth="1"/>
    <col min="6719" max="6720" width="11.44140625" style="66" hidden="1" customWidth="1"/>
    <col min="6721" max="6721" width="5.44140625" style="66" customWidth="1"/>
    <col min="6722" max="6723" width="11.44140625" style="66" hidden="1" customWidth="1"/>
    <col min="6724" max="6724" width="4.88671875" style="66" customWidth="1"/>
    <col min="6725" max="6732" width="11.44140625" style="66" hidden="1" customWidth="1"/>
    <col min="6733" max="6733" width="5.44140625" style="66" customWidth="1"/>
    <col min="6734" max="6738" width="11.44140625" style="66" hidden="1" customWidth="1"/>
    <col min="6739" max="6739" width="5.88671875" style="66" customWidth="1"/>
    <col min="6740" max="6741" width="11.44140625" style="66" hidden="1" customWidth="1"/>
    <col min="6742" max="6742" width="5.44140625" style="66" customWidth="1"/>
    <col min="6743" max="6744" width="11.44140625" style="66" hidden="1" customWidth="1"/>
    <col min="6745" max="6745" width="5.44140625" style="66" customWidth="1"/>
    <col min="6746" max="6747" width="11.44140625" style="66" hidden="1" customWidth="1"/>
    <col min="6748" max="6748" width="6" style="66" customWidth="1"/>
    <col min="6749" max="6753" width="11.44140625" style="66" hidden="1" customWidth="1"/>
    <col min="6754" max="6754" width="5" style="66" customWidth="1"/>
    <col min="6755" max="6762" width="11.44140625" style="66" hidden="1" customWidth="1"/>
    <col min="6763" max="6763" width="5" style="66" customWidth="1"/>
    <col min="6764" max="6764" width="11.44140625" style="66" hidden="1" customWidth="1"/>
    <col min="6765" max="6765" width="5" style="66" customWidth="1"/>
    <col min="6766" max="6766" width="9.44140625" style="66" customWidth="1"/>
    <col min="6767" max="6767" width="11.44140625" style="66" hidden="1" customWidth="1"/>
    <col min="6768" max="6768" width="5" style="66" customWidth="1"/>
    <col min="6769" max="6770" width="11.44140625" style="66" hidden="1" customWidth="1"/>
    <col min="6771" max="6771" width="5" style="66" customWidth="1"/>
    <col min="6772" max="6773" width="11.44140625" style="66" hidden="1" customWidth="1"/>
    <col min="6774" max="6774" width="5" style="66" customWidth="1"/>
    <col min="6775" max="6776" width="11.44140625" style="66" hidden="1" customWidth="1"/>
    <col min="6777" max="6777" width="5" style="66" customWidth="1"/>
    <col min="6778" max="6779" width="11.44140625" style="66" hidden="1" customWidth="1"/>
    <col min="6780" max="6780" width="5" style="66" customWidth="1"/>
    <col min="6781" max="6782" width="11.44140625" style="66" hidden="1" customWidth="1"/>
    <col min="6783" max="6783" width="5" style="66" customWidth="1"/>
    <col min="6784" max="6784" width="11.44140625" style="66" hidden="1" customWidth="1"/>
    <col min="6785" max="6785" width="6.44140625" style="66" customWidth="1"/>
    <col min="6786" max="6786" width="11.44140625" style="66" hidden="1" customWidth="1"/>
    <col min="6787" max="6787" width="7.109375" style="66" customWidth="1"/>
    <col min="6788" max="6789" width="11.44140625" style="66" hidden="1" customWidth="1"/>
    <col min="6790" max="6790" width="7.109375" style="66" customWidth="1"/>
    <col min="6791" max="6792" width="11.44140625" style="66" hidden="1" customWidth="1"/>
    <col min="6793" max="6793" width="7.109375" style="66" customWidth="1"/>
    <col min="6794" max="6795" width="11.44140625" style="66" hidden="1" customWidth="1"/>
    <col min="6796" max="6796" width="7.109375" style="66" customWidth="1"/>
    <col min="6797" max="6798" width="11.44140625" style="66" hidden="1" customWidth="1"/>
    <col min="6799" max="6799" width="7.109375" style="66" customWidth="1"/>
    <col min="6800" max="6801" width="11.44140625" style="66" hidden="1" customWidth="1"/>
    <col min="6802" max="6802" width="7.109375" style="66" customWidth="1"/>
    <col min="6803" max="6804" width="11.44140625" style="66" hidden="1" customWidth="1"/>
    <col min="6805" max="6805" width="7.109375" style="66" customWidth="1"/>
    <col min="6806" max="6807" width="11.44140625" style="66" hidden="1" customWidth="1"/>
    <col min="6808" max="6808" width="7.109375" style="66" customWidth="1"/>
    <col min="6809" max="6809" width="11.44140625" style="66" hidden="1" customWidth="1"/>
    <col min="6810" max="6810" width="6.44140625" style="66" customWidth="1"/>
    <col min="6811" max="6812" width="11.44140625" style="66" hidden="1" customWidth="1"/>
    <col min="6813" max="6813" width="6.88671875" style="66" customWidth="1"/>
    <col min="6814" max="6815" width="11.44140625" style="66" hidden="1" customWidth="1"/>
    <col min="6816" max="6816" width="6.88671875" style="66" customWidth="1"/>
    <col min="6817" max="6818" width="11.44140625" style="66" hidden="1" customWidth="1"/>
    <col min="6819" max="6819" width="6.44140625" style="66" customWidth="1"/>
    <col min="6820" max="6824" width="11.44140625" style="66" hidden="1" customWidth="1"/>
    <col min="6825" max="6825" width="6.44140625" style="66" customWidth="1"/>
    <col min="6826" max="6827" width="11.44140625" style="66" hidden="1" customWidth="1"/>
    <col min="6828" max="6828" width="7.5546875" style="66" customWidth="1"/>
    <col min="6829" max="6829" width="11.44140625" style="66" hidden="1" customWidth="1"/>
    <col min="6830" max="6830" width="9.44140625" style="66" customWidth="1"/>
    <col min="6831" max="6862" width="11.44140625" style="66" hidden="1" customWidth="1"/>
    <col min="6863" max="6863" width="9" style="66" customWidth="1"/>
    <col min="6864" max="6865" width="11.44140625" style="66" hidden="1" customWidth="1"/>
    <col min="6866" max="6866" width="8.5546875" style="66" customWidth="1"/>
    <col min="6867" max="6868" width="11.44140625" style="66" hidden="1" customWidth="1"/>
    <col min="6869" max="6869" width="6.44140625" style="66" customWidth="1"/>
    <col min="6870" max="6871" width="11.44140625" style="66" hidden="1" customWidth="1"/>
    <col min="6872" max="6872" width="7" style="66" customWidth="1"/>
    <col min="6873" max="6874" width="11.44140625" style="66" hidden="1" customWidth="1"/>
    <col min="6875" max="6877" width="7" style="66" customWidth="1"/>
    <col min="6878" max="6879" width="11.44140625" style="66" hidden="1" customWidth="1"/>
    <col min="6880" max="6880" width="7.5546875" style="66" customWidth="1"/>
    <col min="6881" max="6882" width="11.44140625" style="66" hidden="1" customWidth="1"/>
    <col min="6883" max="6883" width="7" style="66" customWidth="1"/>
    <col min="6884" max="6885" width="11.44140625" style="66" hidden="1" customWidth="1"/>
    <col min="6886" max="6886" width="7" style="66" customWidth="1"/>
    <col min="6887" max="6888" width="11.44140625" style="66" hidden="1" customWidth="1"/>
    <col min="6889" max="6889" width="7" style="66" customWidth="1"/>
    <col min="6890" max="6890" width="11.44140625" style="66" hidden="1" customWidth="1"/>
    <col min="6891" max="6891" width="6.44140625" style="66" customWidth="1"/>
    <col min="6892" max="6901" width="11.44140625" style="66" hidden="1" customWidth="1"/>
    <col min="6902" max="6904" width="11.44140625" style="66" hidden="1"/>
    <col min="6905" max="6905" width="41.44140625" style="66" customWidth="1"/>
    <col min="6906" max="6906" width="6.44140625" style="66" customWidth="1"/>
    <col min="6907" max="6907" width="14.6640625" style="66" customWidth="1"/>
    <col min="6908" max="6908" width="11.44140625" style="66" customWidth="1"/>
    <col min="6909" max="6910" width="13" style="66" customWidth="1"/>
    <col min="6911" max="6920" width="9.44140625" style="66" customWidth="1"/>
    <col min="6921" max="6921" width="8.88671875" style="66" customWidth="1"/>
    <col min="6922" max="6922" width="9.44140625" style="66" customWidth="1"/>
    <col min="6923" max="6923" width="10.109375" style="66" customWidth="1"/>
    <col min="6924" max="6928" width="11.44140625" style="66" hidden="1" customWidth="1"/>
    <col min="6929" max="6929" width="6.44140625" style="66" customWidth="1"/>
    <col min="6930" max="6930" width="6.88671875" style="66" customWidth="1"/>
    <col min="6931" max="6932" width="6.5546875" style="66" customWidth="1"/>
    <col min="6933" max="6933" width="6.33203125" style="66" customWidth="1"/>
    <col min="6934" max="6935" width="7.5546875" style="66" customWidth="1"/>
    <col min="6936" max="6936" width="11.44140625" style="66" hidden="1" customWidth="1"/>
    <col min="6937" max="6937" width="14.88671875" style="66" customWidth="1"/>
    <col min="6938" max="6938" width="11.44140625" style="66" customWidth="1"/>
    <col min="6939" max="6939" width="56.88671875" style="66" customWidth="1"/>
    <col min="6940" max="6940" width="9.109375" style="66" bestFit="1" customWidth="1"/>
    <col min="6941" max="6941" width="24.5546875" style="66" customWidth="1"/>
    <col min="6942" max="6942" width="13" style="66" customWidth="1"/>
    <col min="6943" max="6943" width="21.5546875" style="66" customWidth="1"/>
    <col min="6944" max="6944" width="5" style="66" customWidth="1"/>
    <col min="6945" max="6946" width="11.44140625" style="66" hidden="1" customWidth="1"/>
    <col min="6947" max="6947" width="5" style="66" customWidth="1"/>
    <col min="6948" max="6949" width="11.44140625" style="66" hidden="1" customWidth="1"/>
    <col min="6950" max="6950" width="5" style="66" customWidth="1"/>
    <col min="6951" max="6952" width="11.44140625" style="66" hidden="1" customWidth="1"/>
    <col min="6953" max="6953" width="5" style="66" customWidth="1"/>
    <col min="6954" max="6955" width="11.44140625" style="66" hidden="1" customWidth="1"/>
    <col min="6956" max="6956" width="5" style="66" customWidth="1"/>
    <col min="6957" max="6958" width="11.44140625" style="66" hidden="1" customWidth="1"/>
    <col min="6959" max="6959" width="5" style="66" customWidth="1"/>
    <col min="6960" max="6961" width="11.44140625" style="66" hidden="1" customWidth="1"/>
    <col min="6962" max="6962" width="6.44140625" style="66" customWidth="1"/>
    <col min="6963" max="6970" width="11.44140625" style="66" hidden="1" customWidth="1"/>
    <col min="6971" max="6971" width="6.88671875" style="66" customWidth="1"/>
    <col min="6972" max="6973" width="11.44140625" style="66" hidden="1" customWidth="1"/>
    <col min="6974" max="6974" width="6.44140625" style="66" customWidth="1"/>
    <col min="6975" max="6976" width="11.44140625" style="66" hidden="1" customWidth="1"/>
    <col min="6977" max="6977" width="5.44140625" style="66" customWidth="1"/>
    <col min="6978" max="6979" width="11.44140625" style="66" hidden="1" customWidth="1"/>
    <col min="6980" max="6980" width="4.88671875" style="66" customWidth="1"/>
    <col min="6981" max="6988" width="11.44140625" style="66" hidden="1" customWidth="1"/>
    <col min="6989" max="6989" width="5.44140625" style="66" customWidth="1"/>
    <col min="6990" max="6994" width="11.44140625" style="66" hidden="1" customWidth="1"/>
    <col min="6995" max="6995" width="5.88671875" style="66" customWidth="1"/>
    <col min="6996" max="6997" width="11.44140625" style="66" hidden="1" customWidth="1"/>
    <col min="6998" max="6998" width="5.44140625" style="66" customWidth="1"/>
    <col min="6999" max="7000" width="11.44140625" style="66" hidden="1" customWidth="1"/>
    <col min="7001" max="7001" width="5.44140625" style="66" customWidth="1"/>
    <col min="7002" max="7003" width="11.44140625" style="66" hidden="1" customWidth="1"/>
    <col min="7004" max="7004" width="6" style="66" customWidth="1"/>
    <col min="7005" max="7009" width="11.44140625" style="66" hidden="1" customWidth="1"/>
    <col min="7010" max="7010" width="5" style="66" customWidth="1"/>
    <col min="7011" max="7018" width="11.44140625" style="66" hidden="1" customWidth="1"/>
    <col min="7019" max="7019" width="5" style="66" customWidth="1"/>
    <col min="7020" max="7020" width="11.44140625" style="66" hidden="1" customWidth="1"/>
    <col min="7021" max="7021" width="5" style="66" customWidth="1"/>
    <col min="7022" max="7022" width="9.44140625" style="66" customWidth="1"/>
    <col min="7023" max="7023" width="11.44140625" style="66" hidden="1" customWidth="1"/>
    <col min="7024" max="7024" width="5" style="66" customWidth="1"/>
    <col min="7025" max="7026" width="11.44140625" style="66" hidden="1" customWidth="1"/>
    <col min="7027" max="7027" width="5" style="66" customWidth="1"/>
    <col min="7028" max="7029" width="11.44140625" style="66" hidden="1" customWidth="1"/>
    <col min="7030" max="7030" width="5" style="66" customWidth="1"/>
    <col min="7031" max="7032" width="11.44140625" style="66" hidden="1" customWidth="1"/>
    <col min="7033" max="7033" width="5" style="66" customWidth="1"/>
    <col min="7034" max="7035" width="11.44140625" style="66" hidden="1" customWidth="1"/>
    <col min="7036" max="7036" width="5" style="66" customWidth="1"/>
    <col min="7037" max="7038" width="11.44140625" style="66" hidden="1" customWidth="1"/>
    <col min="7039" max="7039" width="5" style="66" customWidth="1"/>
    <col min="7040" max="7040" width="11.44140625" style="66" hidden="1" customWidth="1"/>
    <col min="7041" max="7041" width="6.44140625" style="66" customWidth="1"/>
    <col min="7042" max="7042" width="11.44140625" style="66" hidden="1" customWidth="1"/>
    <col min="7043" max="7043" width="7.109375" style="66" customWidth="1"/>
    <col min="7044" max="7045" width="11.44140625" style="66" hidden="1" customWidth="1"/>
    <col min="7046" max="7046" width="7.109375" style="66" customWidth="1"/>
    <col min="7047" max="7048" width="11.44140625" style="66" hidden="1" customWidth="1"/>
    <col min="7049" max="7049" width="7.109375" style="66" customWidth="1"/>
    <col min="7050" max="7051" width="11.44140625" style="66" hidden="1" customWidth="1"/>
    <col min="7052" max="7052" width="7.109375" style="66" customWidth="1"/>
    <col min="7053" max="7054" width="11.44140625" style="66" hidden="1" customWidth="1"/>
    <col min="7055" max="7055" width="7.109375" style="66" customWidth="1"/>
    <col min="7056" max="7057" width="11.44140625" style="66" hidden="1" customWidth="1"/>
    <col min="7058" max="7058" width="7.109375" style="66" customWidth="1"/>
    <col min="7059" max="7060" width="11.44140625" style="66" hidden="1" customWidth="1"/>
    <col min="7061" max="7061" width="7.109375" style="66" customWidth="1"/>
    <col min="7062" max="7063" width="11.44140625" style="66" hidden="1" customWidth="1"/>
    <col min="7064" max="7064" width="7.109375" style="66" customWidth="1"/>
    <col min="7065" max="7065" width="11.44140625" style="66" hidden="1" customWidth="1"/>
    <col min="7066" max="7066" width="6.44140625" style="66" customWidth="1"/>
    <col min="7067" max="7068" width="11.44140625" style="66" hidden="1" customWidth="1"/>
    <col min="7069" max="7069" width="6.88671875" style="66" customWidth="1"/>
    <col min="7070" max="7071" width="11.44140625" style="66" hidden="1" customWidth="1"/>
    <col min="7072" max="7072" width="6.88671875" style="66" customWidth="1"/>
    <col min="7073" max="7074" width="11.44140625" style="66" hidden="1" customWidth="1"/>
    <col min="7075" max="7075" width="6.44140625" style="66" customWidth="1"/>
    <col min="7076" max="7080" width="11.44140625" style="66" hidden="1" customWidth="1"/>
    <col min="7081" max="7081" width="6.44140625" style="66" customWidth="1"/>
    <col min="7082" max="7083" width="11.44140625" style="66" hidden="1" customWidth="1"/>
    <col min="7084" max="7084" width="7.5546875" style="66" customWidth="1"/>
    <col min="7085" max="7085" width="11.44140625" style="66" hidden="1" customWidth="1"/>
    <col min="7086" max="7086" width="9.44140625" style="66" customWidth="1"/>
    <col min="7087" max="7118" width="11.44140625" style="66" hidden="1" customWidth="1"/>
    <col min="7119" max="7119" width="9" style="66" customWidth="1"/>
    <col min="7120" max="7121" width="11.44140625" style="66" hidden="1" customWidth="1"/>
    <col min="7122" max="7122" width="8.5546875" style="66" customWidth="1"/>
    <col min="7123" max="7124" width="11.44140625" style="66" hidden="1" customWidth="1"/>
    <col min="7125" max="7125" width="6.44140625" style="66" customWidth="1"/>
    <col min="7126" max="7127" width="11.44140625" style="66" hidden="1" customWidth="1"/>
    <col min="7128" max="7128" width="7" style="66" customWidth="1"/>
    <col min="7129" max="7130" width="11.44140625" style="66" hidden="1" customWidth="1"/>
    <col min="7131" max="7133" width="7" style="66" customWidth="1"/>
    <col min="7134" max="7135" width="11.44140625" style="66" hidden="1" customWidth="1"/>
    <col min="7136" max="7136" width="7.5546875" style="66" customWidth="1"/>
    <col min="7137" max="7138" width="11.44140625" style="66" hidden="1" customWidth="1"/>
    <col min="7139" max="7139" width="7" style="66" customWidth="1"/>
    <col min="7140" max="7141" width="11.44140625" style="66" hidden="1" customWidth="1"/>
    <col min="7142" max="7142" width="7" style="66" customWidth="1"/>
    <col min="7143" max="7144" width="11.44140625" style="66" hidden="1" customWidth="1"/>
    <col min="7145" max="7145" width="7" style="66" customWidth="1"/>
    <col min="7146" max="7146" width="11.44140625" style="66" hidden="1" customWidth="1"/>
    <col min="7147" max="7147" width="6.44140625" style="66" customWidth="1"/>
    <col min="7148" max="7157" width="11.44140625" style="66" hidden="1" customWidth="1"/>
    <col min="7158" max="7160" width="11.44140625" style="66" hidden="1"/>
    <col min="7161" max="7161" width="41.44140625" style="66" customWidth="1"/>
    <col min="7162" max="7162" width="6.44140625" style="66" customWidth="1"/>
    <col min="7163" max="7163" width="14.6640625" style="66" customWidth="1"/>
    <col min="7164" max="7164" width="11.44140625" style="66" customWidth="1"/>
    <col min="7165" max="7166" width="13" style="66" customWidth="1"/>
    <col min="7167" max="7176" width="9.44140625" style="66" customWidth="1"/>
    <col min="7177" max="7177" width="8.88671875" style="66" customWidth="1"/>
    <col min="7178" max="7178" width="9.44140625" style="66" customWidth="1"/>
    <col min="7179" max="7179" width="10.109375" style="66" customWidth="1"/>
    <col min="7180" max="7184" width="11.44140625" style="66" hidden="1" customWidth="1"/>
    <col min="7185" max="7185" width="6.44140625" style="66" customWidth="1"/>
    <col min="7186" max="7186" width="6.88671875" style="66" customWidth="1"/>
    <col min="7187" max="7188" width="6.5546875" style="66" customWidth="1"/>
    <col min="7189" max="7189" width="6.33203125" style="66" customWidth="1"/>
    <col min="7190" max="7191" width="7.5546875" style="66" customWidth="1"/>
    <col min="7192" max="7192" width="11.44140625" style="66" hidden="1" customWidth="1"/>
    <col min="7193" max="7193" width="14.88671875" style="66" customWidth="1"/>
    <col min="7194" max="7194" width="11.44140625" style="66" customWidth="1"/>
    <col min="7195" max="7195" width="56.88671875" style="66" customWidth="1"/>
    <col min="7196" max="7196" width="9.109375" style="66" bestFit="1" customWidth="1"/>
    <col min="7197" max="7197" width="24.5546875" style="66" customWidth="1"/>
    <col min="7198" max="7198" width="13" style="66" customWidth="1"/>
    <col min="7199" max="7199" width="21.5546875" style="66" customWidth="1"/>
    <col min="7200" max="7200" width="5" style="66" customWidth="1"/>
    <col min="7201" max="7202" width="11.44140625" style="66" hidden="1" customWidth="1"/>
    <col min="7203" max="7203" width="5" style="66" customWidth="1"/>
    <col min="7204" max="7205" width="11.44140625" style="66" hidden="1" customWidth="1"/>
    <col min="7206" max="7206" width="5" style="66" customWidth="1"/>
    <col min="7207" max="7208" width="11.44140625" style="66" hidden="1" customWidth="1"/>
    <col min="7209" max="7209" width="5" style="66" customWidth="1"/>
    <col min="7210" max="7211" width="11.44140625" style="66" hidden="1" customWidth="1"/>
    <col min="7212" max="7212" width="5" style="66" customWidth="1"/>
    <col min="7213" max="7214" width="11.44140625" style="66" hidden="1" customWidth="1"/>
    <col min="7215" max="7215" width="5" style="66" customWidth="1"/>
    <col min="7216" max="7217" width="11.44140625" style="66" hidden="1" customWidth="1"/>
    <col min="7218" max="7218" width="6.44140625" style="66" customWidth="1"/>
    <col min="7219" max="7226" width="11.44140625" style="66" hidden="1" customWidth="1"/>
    <col min="7227" max="7227" width="6.88671875" style="66" customWidth="1"/>
    <col min="7228" max="7229" width="11.44140625" style="66" hidden="1" customWidth="1"/>
    <col min="7230" max="7230" width="6.44140625" style="66" customWidth="1"/>
    <col min="7231" max="7232" width="11.44140625" style="66" hidden="1" customWidth="1"/>
    <col min="7233" max="7233" width="5.44140625" style="66" customWidth="1"/>
    <col min="7234" max="7235" width="11.44140625" style="66" hidden="1" customWidth="1"/>
    <col min="7236" max="7236" width="4.88671875" style="66" customWidth="1"/>
    <col min="7237" max="7244" width="11.44140625" style="66" hidden="1" customWidth="1"/>
    <col min="7245" max="7245" width="5.44140625" style="66" customWidth="1"/>
    <col min="7246" max="7250" width="11.44140625" style="66" hidden="1" customWidth="1"/>
    <col min="7251" max="7251" width="5.88671875" style="66" customWidth="1"/>
    <col min="7252" max="7253" width="11.44140625" style="66" hidden="1" customWidth="1"/>
    <col min="7254" max="7254" width="5.44140625" style="66" customWidth="1"/>
    <col min="7255" max="7256" width="11.44140625" style="66" hidden="1" customWidth="1"/>
    <col min="7257" max="7257" width="5.44140625" style="66" customWidth="1"/>
    <col min="7258" max="7259" width="11.44140625" style="66" hidden="1" customWidth="1"/>
    <col min="7260" max="7260" width="6" style="66" customWidth="1"/>
    <col min="7261" max="7265" width="11.44140625" style="66" hidden="1" customWidth="1"/>
    <col min="7266" max="7266" width="5" style="66" customWidth="1"/>
    <col min="7267" max="7274" width="11.44140625" style="66" hidden="1" customWidth="1"/>
    <col min="7275" max="7275" width="5" style="66" customWidth="1"/>
    <col min="7276" max="7276" width="11.44140625" style="66" hidden="1" customWidth="1"/>
    <col min="7277" max="7277" width="5" style="66" customWidth="1"/>
    <col min="7278" max="7278" width="9.44140625" style="66" customWidth="1"/>
    <col min="7279" max="7279" width="11.44140625" style="66" hidden="1" customWidth="1"/>
    <col min="7280" max="7280" width="5" style="66" customWidth="1"/>
    <col min="7281" max="7282" width="11.44140625" style="66" hidden="1" customWidth="1"/>
    <col min="7283" max="7283" width="5" style="66" customWidth="1"/>
    <col min="7284" max="7285" width="11.44140625" style="66" hidden="1" customWidth="1"/>
    <col min="7286" max="7286" width="5" style="66" customWidth="1"/>
    <col min="7287" max="7288" width="11.44140625" style="66" hidden="1" customWidth="1"/>
    <col min="7289" max="7289" width="5" style="66" customWidth="1"/>
    <col min="7290" max="7291" width="11.44140625" style="66" hidden="1" customWidth="1"/>
    <col min="7292" max="7292" width="5" style="66" customWidth="1"/>
    <col min="7293" max="7294" width="11.44140625" style="66" hidden="1" customWidth="1"/>
    <col min="7295" max="7295" width="5" style="66" customWidth="1"/>
    <col min="7296" max="7296" width="11.44140625" style="66" hidden="1" customWidth="1"/>
    <col min="7297" max="7297" width="6.44140625" style="66" customWidth="1"/>
    <col min="7298" max="7298" width="11.44140625" style="66" hidden="1" customWidth="1"/>
    <col min="7299" max="7299" width="7.109375" style="66" customWidth="1"/>
    <col min="7300" max="7301" width="11.44140625" style="66" hidden="1" customWidth="1"/>
    <col min="7302" max="7302" width="7.109375" style="66" customWidth="1"/>
    <col min="7303" max="7304" width="11.44140625" style="66" hidden="1" customWidth="1"/>
    <col min="7305" max="7305" width="7.109375" style="66" customWidth="1"/>
    <col min="7306" max="7307" width="11.44140625" style="66" hidden="1" customWidth="1"/>
    <col min="7308" max="7308" width="7.109375" style="66" customWidth="1"/>
    <col min="7309" max="7310" width="11.44140625" style="66" hidden="1" customWidth="1"/>
    <col min="7311" max="7311" width="7.109375" style="66" customWidth="1"/>
    <col min="7312" max="7313" width="11.44140625" style="66" hidden="1" customWidth="1"/>
    <col min="7314" max="7314" width="7.109375" style="66" customWidth="1"/>
    <col min="7315" max="7316" width="11.44140625" style="66" hidden="1" customWidth="1"/>
    <col min="7317" max="7317" width="7.109375" style="66" customWidth="1"/>
    <col min="7318" max="7319" width="11.44140625" style="66" hidden="1" customWidth="1"/>
    <col min="7320" max="7320" width="7.109375" style="66" customWidth="1"/>
    <col min="7321" max="7321" width="11.44140625" style="66" hidden="1" customWidth="1"/>
    <col min="7322" max="7322" width="6.44140625" style="66" customWidth="1"/>
    <col min="7323" max="7324" width="11.44140625" style="66" hidden="1" customWidth="1"/>
    <col min="7325" max="7325" width="6.88671875" style="66" customWidth="1"/>
    <col min="7326" max="7327" width="11.44140625" style="66" hidden="1" customWidth="1"/>
    <col min="7328" max="7328" width="6.88671875" style="66" customWidth="1"/>
    <col min="7329" max="7330" width="11.44140625" style="66" hidden="1" customWidth="1"/>
    <col min="7331" max="7331" width="6.44140625" style="66" customWidth="1"/>
    <col min="7332" max="7336" width="11.44140625" style="66" hidden="1" customWidth="1"/>
    <col min="7337" max="7337" width="6.44140625" style="66" customWidth="1"/>
    <col min="7338" max="7339" width="11.44140625" style="66" hidden="1" customWidth="1"/>
    <col min="7340" max="7340" width="7.5546875" style="66" customWidth="1"/>
    <col min="7341" max="7341" width="11.44140625" style="66" hidden="1" customWidth="1"/>
    <col min="7342" max="7342" width="9.44140625" style="66" customWidth="1"/>
    <col min="7343" max="7374" width="11.44140625" style="66" hidden="1" customWidth="1"/>
    <col min="7375" max="7375" width="9" style="66" customWidth="1"/>
    <col min="7376" max="7377" width="11.44140625" style="66" hidden="1" customWidth="1"/>
    <col min="7378" max="7378" width="8.5546875" style="66" customWidth="1"/>
    <col min="7379" max="7380" width="11.44140625" style="66" hidden="1" customWidth="1"/>
    <col min="7381" max="7381" width="6.44140625" style="66" customWidth="1"/>
    <col min="7382" max="7383" width="11.44140625" style="66" hidden="1" customWidth="1"/>
    <col min="7384" max="7384" width="7" style="66" customWidth="1"/>
    <col min="7385" max="7386" width="11.44140625" style="66" hidden="1" customWidth="1"/>
    <col min="7387" max="7389" width="7" style="66" customWidth="1"/>
    <col min="7390" max="7391" width="11.44140625" style="66" hidden="1" customWidth="1"/>
    <col min="7392" max="7392" width="7.5546875" style="66" customWidth="1"/>
    <col min="7393" max="7394" width="11.44140625" style="66" hidden="1" customWidth="1"/>
    <col min="7395" max="7395" width="7" style="66" customWidth="1"/>
    <col min="7396" max="7397" width="11.44140625" style="66" hidden="1" customWidth="1"/>
    <col min="7398" max="7398" width="7" style="66" customWidth="1"/>
    <col min="7399" max="7400" width="11.44140625" style="66" hidden="1" customWidth="1"/>
    <col min="7401" max="7401" width="7" style="66" customWidth="1"/>
    <col min="7402" max="7402" width="11.44140625" style="66" hidden="1" customWidth="1"/>
    <col min="7403" max="7403" width="6.44140625" style="66" customWidth="1"/>
    <col min="7404" max="7413" width="11.44140625" style="66" hidden="1" customWidth="1"/>
    <col min="7414" max="7416" width="11.44140625" style="66" hidden="1"/>
    <col min="7417" max="7417" width="41.44140625" style="66" customWidth="1"/>
    <col min="7418" max="7418" width="6.44140625" style="66" customWidth="1"/>
    <col min="7419" max="7419" width="14.6640625" style="66" customWidth="1"/>
    <col min="7420" max="7420" width="11.44140625" style="66" customWidth="1"/>
    <col min="7421" max="7422" width="13" style="66" customWidth="1"/>
    <col min="7423" max="7432" width="9.44140625" style="66" customWidth="1"/>
    <col min="7433" max="7433" width="8.88671875" style="66" customWidth="1"/>
    <col min="7434" max="7434" width="9.44140625" style="66" customWidth="1"/>
    <col min="7435" max="7435" width="10.109375" style="66" customWidth="1"/>
    <col min="7436" max="7440" width="11.44140625" style="66" hidden="1" customWidth="1"/>
    <col min="7441" max="7441" width="6.44140625" style="66" customWidth="1"/>
    <col min="7442" max="7442" width="6.88671875" style="66" customWidth="1"/>
    <col min="7443" max="7444" width="6.5546875" style="66" customWidth="1"/>
    <col min="7445" max="7445" width="6.33203125" style="66" customWidth="1"/>
    <col min="7446" max="7447" width="7.5546875" style="66" customWidth="1"/>
    <col min="7448" max="7448" width="11.44140625" style="66" hidden="1" customWidth="1"/>
    <col min="7449" max="7449" width="14.88671875" style="66" customWidth="1"/>
    <col min="7450" max="7450" width="11.44140625" style="66" customWidth="1"/>
    <col min="7451" max="7451" width="56.88671875" style="66" customWidth="1"/>
    <col min="7452" max="7452" width="9.109375" style="66" bestFit="1" customWidth="1"/>
    <col min="7453" max="7453" width="24.5546875" style="66" customWidth="1"/>
    <col min="7454" max="7454" width="13" style="66" customWidth="1"/>
    <col min="7455" max="7455" width="21.5546875" style="66" customWidth="1"/>
    <col min="7456" max="7456" width="5" style="66" customWidth="1"/>
    <col min="7457" max="7458" width="11.44140625" style="66" hidden="1" customWidth="1"/>
    <col min="7459" max="7459" width="5" style="66" customWidth="1"/>
    <col min="7460" max="7461" width="11.44140625" style="66" hidden="1" customWidth="1"/>
    <col min="7462" max="7462" width="5" style="66" customWidth="1"/>
    <col min="7463" max="7464" width="11.44140625" style="66" hidden="1" customWidth="1"/>
    <col min="7465" max="7465" width="5" style="66" customWidth="1"/>
    <col min="7466" max="7467" width="11.44140625" style="66" hidden="1" customWidth="1"/>
    <col min="7468" max="7468" width="5" style="66" customWidth="1"/>
    <col min="7469" max="7470" width="11.44140625" style="66" hidden="1" customWidth="1"/>
    <col min="7471" max="7471" width="5" style="66" customWidth="1"/>
    <col min="7472" max="7473" width="11.44140625" style="66" hidden="1" customWidth="1"/>
    <col min="7474" max="7474" width="6.44140625" style="66" customWidth="1"/>
    <col min="7475" max="7482" width="11.44140625" style="66" hidden="1" customWidth="1"/>
    <col min="7483" max="7483" width="6.88671875" style="66" customWidth="1"/>
    <col min="7484" max="7485" width="11.44140625" style="66" hidden="1" customWidth="1"/>
    <col min="7486" max="7486" width="6.44140625" style="66" customWidth="1"/>
    <col min="7487" max="7488" width="11.44140625" style="66" hidden="1" customWidth="1"/>
    <col min="7489" max="7489" width="5.44140625" style="66" customWidth="1"/>
    <col min="7490" max="7491" width="11.44140625" style="66" hidden="1" customWidth="1"/>
    <col min="7492" max="7492" width="4.88671875" style="66" customWidth="1"/>
    <col min="7493" max="7500" width="11.44140625" style="66" hidden="1" customWidth="1"/>
    <col min="7501" max="7501" width="5.44140625" style="66" customWidth="1"/>
    <col min="7502" max="7506" width="11.44140625" style="66" hidden="1" customWidth="1"/>
    <col min="7507" max="7507" width="5.88671875" style="66" customWidth="1"/>
    <col min="7508" max="7509" width="11.44140625" style="66" hidden="1" customWidth="1"/>
    <col min="7510" max="7510" width="5.44140625" style="66" customWidth="1"/>
    <col min="7511" max="7512" width="11.44140625" style="66" hidden="1" customWidth="1"/>
    <col min="7513" max="7513" width="5.44140625" style="66" customWidth="1"/>
    <col min="7514" max="7515" width="11.44140625" style="66" hidden="1" customWidth="1"/>
    <col min="7516" max="7516" width="6" style="66" customWidth="1"/>
    <col min="7517" max="7521" width="11.44140625" style="66" hidden="1" customWidth="1"/>
    <col min="7522" max="7522" width="5" style="66" customWidth="1"/>
    <col min="7523" max="7530" width="11.44140625" style="66" hidden="1" customWidth="1"/>
    <col min="7531" max="7531" width="5" style="66" customWidth="1"/>
    <col min="7532" max="7532" width="11.44140625" style="66" hidden="1" customWidth="1"/>
    <col min="7533" max="7533" width="5" style="66" customWidth="1"/>
    <col min="7534" max="7534" width="9.44140625" style="66" customWidth="1"/>
    <col min="7535" max="7535" width="11.44140625" style="66" hidden="1" customWidth="1"/>
    <col min="7536" max="7536" width="5" style="66" customWidth="1"/>
    <col min="7537" max="7538" width="11.44140625" style="66" hidden="1" customWidth="1"/>
    <col min="7539" max="7539" width="5" style="66" customWidth="1"/>
    <col min="7540" max="7541" width="11.44140625" style="66" hidden="1" customWidth="1"/>
    <col min="7542" max="7542" width="5" style="66" customWidth="1"/>
    <col min="7543" max="7544" width="11.44140625" style="66" hidden="1" customWidth="1"/>
    <col min="7545" max="7545" width="5" style="66" customWidth="1"/>
    <col min="7546" max="7547" width="11.44140625" style="66" hidden="1" customWidth="1"/>
    <col min="7548" max="7548" width="5" style="66" customWidth="1"/>
    <col min="7549" max="7550" width="11.44140625" style="66" hidden="1" customWidth="1"/>
    <col min="7551" max="7551" width="5" style="66" customWidth="1"/>
    <col min="7552" max="7552" width="11.44140625" style="66" hidden="1" customWidth="1"/>
    <col min="7553" max="7553" width="6.44140625" style="66" customWidth="1"/>
    <col min="7554" max="7554" width="11.44140625" style="66" hidden="1" customWidth="1"/>
    <col min="7555" max="7555" width="7.109375" style="66" customWidth="1"/>
    <col min="7556" max="7557" width="11.44140625" style="66" hidden="1" customWidth="1"/>
    <col min="7558" max="7558" width="7.109375" style="66" customWidth="1"/>
    <col min="7559" max="7560" width="11.44140625" style="66" hidden="1" customWidth="1"/>
    <col min="7561" max="7561" width="7.109375" style="66" customWidth="1"/>
    <col min="7562" max="7563" width="11.44140625" style="66" hidden="1" customWidth="1"/>
    <col min="7564" max="7564" width="7.109375" style="66" customWidth="1"/>
    <col min="7565" max="7566" width="11.44140625" style="66" hidden="1" customWidth="1"/>
    <col min="7567" max="7567" width="7.109375" style="66" customWidth="1"/>
    <col min="7568" max="7569" width="11.44140625" style="66" hidden="1" customWidth="1"/>
    <col min="7570" max="7570" width="7.109375" style="66" customWidth="1"/>
    <col min="7571" max="7572" width="11.44140625" style="66" hidden="1" customWidth="1"/>
    <col min="7573" max="7573" width="7.109375" style="66" customWidth="1"/>
    <col min="7574" max="7575" width="11.44140625" style="66" hidden="1" customWidth="1"/>
    <col min="7576" max="7576" width="7.109375" style="66" customWidth="1"/>
    <col min="7577" max="7577" width="11.44140625" style="66" hidden="1" customWidth="1"/>
    <col min="7578" max="7578" width="6.44140625" style="66" customWidth="1"/>
    <col min="7579" max="7580" width="11.44140625" style="66" hidden="1" customWidth="1"/>
    <col min="7581" max="7581" width="6.88671875" style="66" customWidth="1"/>
    <col min="7582" max="7583" width="11.44140625" style="66" hidden="1" customWidth="1"/>
    <col min="7584" max="7584" width="6.88671875" style="66" customWidth="1"/>
    <col min="7585" max="7586" width="11.44140625" style="66" hidden="1" customWidth="1"/>
    <col min="7587" max="7587" width="6.44140625" style="66" customWidth="1"/>
    <col min="7588" max="7592" width="11.44140625" style="66" hidden="1" customWidth="1"/>
    <col min="7593" max="7593" width="6.44140625" style="66" customWidth="1"/>
    <col min="7594" max="7595" width="11.44140625" style="66" hidden="1" customWidth="1"/>
    <col min="7596" max="7596" width="7.5546875" style="66" customWidth="1"/>
    <col min="7597" max="7597" width="11.44140625" style="66" hidden="1" customWidth="1"/>
    <col min="7598" max="7598" width="9.44140625" style="66" customWidth="1"/>
    <col min="7599" max="7630" width="11.44140625" style="66" hidden="1" customWidth="1"/>
    <col min="7631" max="7631" width="9" style="66" customWidth="1"/>
    <col min="7632" max="7633" width="11.44140625" style="66" hidden="1" customWidth="1"/>
    <col min="7634" max="7634" width="8.5546875" style="66" customWidth="1"/>
    <col min="7635" max="7636" width="11.44140625" style="66" hidden="1" customWidth="1"/>
    <col min="7637" max="7637" width="6.44140625" style="66" customWidth="1"/>
    <col min="7638" max="7639" width="11.44140625" style="66" hidden="1" customWidth="1"/>
    <col min="7640" max="7640" width="7" style="66" customWidth="1"/>
    <col min="7641" max="7642" width="11.44140625" style="66" hidden="1" customWidth="1"/>
    <col min="7643" max="7645" width="7" style="66" customWidth="1"/>
    <col min="7646" max="7647" width="11.44140625" style="66" hidden="1" customWidth="1"/>
    <col min="7648" max="7648" width="7.5546875" style="66" customWidth="1"/>
    <col min="7649" max="7650" width="11.44140625" style="66" hidden="1" customWidth="1"/>
    <col min="7651" max="7651" width="7" style="66" customWidth="1"/>
    <col min="7652" max="7653" width="11.44140625" style="66" hidden="1" customWidth="1"/>
    <col min="7654" max="7654" width="7" style="66" customWidth="1"/>
    <col min="7655" max="7656" width="11.44140625" style="66" hidden="1" customWidth="1"/>
    <col min="7657" max="7657" width="7" style="66" customWidth="1"/>
    <col min="7658" max="7658" width="11.44140625" style="66" hidden="1" customWidth="1"/>
    <col min="7659" max="7659" width="6.44140625" style="66" customWidth="1"/>
    <col min="7660" max="7669" width="11.44140625" style="66" hidden="1" customWidth="1"/>
    <col min="7670" max="7672" width="11.44140625" style="66" hidden="1"/>
    <col min="7673" max="7673" width="41.44140625" style="66" customWidth="1"/>
    <col min="7674" max="7674" width="6.44140625" style="66" customWidth="1"/>
    <col min="7675" max="7675" width="14.6640625" style="66" customWidth="1"/>
    <col min="7676" max="7676" width="11.44140625" style="66" customWidth="1"/>
    <col min="7677" max="7678" width="13" style="66" customWidth="1"/>
    <col min="7679" max="7688" width="9.44140625" style="66" customWidth="1"/>
    <col min="7689" max="7689" width="8.88671875" style="66" customWidth="1"/>
    <col min="7690" max="7690" width="9.44140625" style="66" customWidth="1"/>
    <col min="7691" max="7691" width="10.109375" style="66" customWidth="1"/>
    <col min="7692" max="7696" width="11.44140625" style="66" hidden="1" customWidth="1"/>
    <col min="7697" max="7697" width="6.44140625" style="66" customWidth="1"/>
    <col min="7698" max="7698" width="6.88671875" style="66" customWidth="1"/>
    <col min="7699" max="7700" width="6.5546875" style="66" customWidth="1"/>
    <col min="7701" max="7701" width="6.33203125" style="66" customWidth="1"/>
    <col min="7702" max="7703" width="7.5546875" style="66" customWidth="1"/>
    <col min="7704" max="7704" width="11.44140625" style="66" hidden="1" customWidth="1"/>
    <col min="7705" max="7705" width="14.88671875" style="66" customWidth="1"/>
    <col min="7706" max="7706" width="11.44140625" style="66" customWidth="1"/>
    <col min="7707" max="7707" width="56.88671875" style="66" customWidth="1"/>
    <col min="7708" max="7708" width="9.109375" style="66" bestFit="1" customWidth="1"/>
    <col min="7709" max="7709" width="24.5546875" style="66" customWidth="1"/>
    <col min="7710" max="7710" width="13" style="66" customWidth="1"/>
    <col min="7711" max="7711" width="21.5546875" style="66" customWidth="1"/>
    <col min="7712" max="7712" width="5" style="66" customWidth="1"/>
    <col min="7713" max="7714" width="11.44140625" style="66" hidden="1" customWidth="1"/>
    <col min="7715" max="7715" width="5" style="66" customWidth="1"/>
    <col min="7716" max="7717" width="11.44140625" style="66" hidden="1" customWidth="1"/>
    <col min="7718" max="7718" width="5" style="66" customWidth="1"/>
    <col min="7719" max="7720" width="11.44140625" style="66" hidden="1" customWidth="1"/>
    <col min="7721" max="7721" width="5" style="66" customWidth="1"/>
    <col min="7722" max="7723" width="11.44140625" style="66" hidden="1" customWidth="1"/>
    <col min="7724" max="7724" width="5" style="66" customWidth="1"/>
    <col min="7725" max="7726" width="11.44140625" style="66" hidden="1" customWidth="1"/>
    <col min="7727" max="7727" width="5" style="66" customWidth="1"/>
    <col min="7728" max="7729" width="11.44140625" style="66" hidden="1" customWidth="1"/>
    <col min="7730" max="7730" width="6.44140625" style="66" customWidth="1"/>
    <col min="7731" max="7738" width="11.44140625" style="66" hidden="1" customWidth="1"/>
    <col min="7739" max="7739" width="6.88671875" style="66" customWidth="1"/>
    <col min="7740" max="7741" width="11.44140625" style="66" hidden="1" customWidth="1"/>
    <col min="7742" max="7742" width="6.44140625" style="66" customWidth="1"/>
    <col min="7743" max="7744" width="11.44140625" style="66" hidden="1" customWidth="1"/>
    <col min="7745" max="7745" width="5.44140625" style="66" customWidth="1"/>
    <col min="7746" max="7747" width="11.44140625" style="66" hidden="1" customWidth="1"/>
    <col min="7748" max="7748" width="4.88671875" style="66" customWidth="1"/>
    <col min="7749" max="7756" width="11.44140625" style="66" hidden="1" customWidth="1"/>
    <col min="7757" max="7757" width="5.44140625" style="66" customWidth="1"/>
    <col min="7758" max="7762" width="11.44140625" style="66" hidden="1" customWidth="1"/>
    <col min="7763" max="7763" width="5.88671875" style="66" customWidth="1"/>
    <col min="7764" max="7765" width="11.44140625" style="66" hidden="1" customWidth="1"/>
    <col min="7766" max="7766" width="5.44140625" style="66" customWidth="1"/>
    <col min="7767" max="7768" width="11.44140625" style="66" hidden="1" customWidth="1"/>
    <col min="7769" max="7769" width="5.44140625" style="66" customWidth="1"/>
    <col min="7770" max="7771" width="11.44140625" style="66" hidden="1" customWidth="1"/>
    <col min="7772" max="7772" width="6" style="66" customWidth="1"/>
    <col min="7773" max="7777" width="11.44140625" style="66" hidden="1" customWidth="1"/>
    <col min="7778" max="7778" width="5" style="66" customWidth="1"/>
    <col min="7779" max="7786" width="11.44140625" style="66" hidden="1" customWidth="1"/>
    <col min="7787" max="7787" width="5" style="66" customWidth="1"/>
    <col min="7788" max="7788" width="11.44140625" style="66" hidden="1" customWidth="1"/>
    <col min="7789" max="7789" width="5" style="66" customWidth="1"/>
    <col min="7790" max="7790" width="9.44140625" style="66" customWidth="1"/>
    <col min="7791" max="7791" width="11.44140625" style="66" hidden="1" customWidth="1"/>
    <col min="7792" max="7792" width="5" style="66" customWidth="1"/>
    <col min="7793" max="7794" width="11.44140625" style="66" hidden="1" customWidth="1"/>
    <col min="7795" max="7795" width="5" style="66" customWidth="1"/>
    <col min="7796" max="7797" width="11.44140625" style="66" hidden="1" customWidth="1"/>
    <col min="7798" max="7798" width="5" style="66" customWidth="1"/>
    <col min="7799" max="7800" width="11.44140625" style="66" hidden="1" customWidth="1"/>
    <col min="7801" max="7801" width="5" style="66" customWidth="1"/>
    <col min="7802" max="7803" width="11.44140625" style="66" hidden="1" customWidth="1"/>
    <col min="7804" max="7804" width="5" style="66" customWidth="1"/>
    <col min="7805" max="7806" width="11.44140625" style="66" hidden="1" customWidth="1"/>
    <col min="7807" max="7807" width="5" style="66" customWidth="1"/>
    <col min="7808" max="7808" width="11.44140625" style="66" hidden="1" customWidth="1"/>
    <col min="7809" max="7809" width="6.44140625" style="66" customWidth="1"/>
    <col min="7810" max="7810" width="11.44140625" style="66" hidden="1" customWidth="1"/>
    <col min="7811" max="7811" width="7.109375" style="66" customWidth="1"/>
    <col min="7812" max="7813" width="11.44140625" style="66" hidden="1" customWidth="1"/>
    <col min="7814" max="7814" width="7.109375" style="66" customWidth="1"/>
    <col min="7815" max="7816" width="11.44140625" style="66" hidden="1" customWidth="1"/>
    <col min="7817" max="7817" width="7.109375" style="66" customWidth="1"/>
    <col min="7818" max="7819" width="11.44140625" style="66" hidden="1" customWidth="1"/>
    <col min="7820" max="7820" width="7.109375" style="66" customWidth="1"/>
    <col min="7821" max="7822" width="11.44140625" style="66" hidden="1" customWidth="1"/>
    <col min="7823" max="7823" width="7.109375" style="66" customWidth="1"/>
    <col min="7824" max="7825" width="11.44140625" style="66" hidden="1" customWidth="1"/>
    <col min="7826" max="7826" width="7.109375" style="66" customWidth="1"/>
    <col min="7827" max="7828" width="11.44140625" style="66" hidden="1" customWidth="1"/>
    <col min="7829" max="7829" width="7.109375" style="66" customWidth="1"/>
    <col min="7830" max="7831" width="11.44140625" style="66" hidden="1" customWidth="1"/>
    <col min="7832" max="7832" width="7.109375" style="66" customWidth="1"/>
    <col min="7833" max="7833" width="11.44140625" style="66" hidden="1" customWidth="1"/>
    <col min="7834" max="7834" width="6.44140625" style="66" customWidth="1"/>
    <col min="7835" max="7836" width="11.44140625" style="66" hidden="1" customWidth="1"/>
    <col min="7837" max="7837" width="6.88671875" style="66" customWidth="1"/>
    <col min="7838" max="7839" width="11.44140625" style="66" hidden="1" customWidth="1"/>
    <col min="7840" max="7840" width="6.88671875" style="66" customWidth="1"/>
    <col min="7841" max="7842" width="11.44140625" style="66" hidden="1" customWidth="1"/>
    <col min="7843" max="7843" width="6.44140625" style="66" customWidth="1"/>
    <col min="7844" max="7848" width="11.44140625" style="66" hidden="1" customWidth="1"/>
    <col min="7849" max="7849" width="6.44140625" style="66" customWidth="1"/>
    <col min="7850" max="7851" width="11.44140625" style="66" hidden="1" customWidth="1"/>
    <col min="7852" max="7852" width="7.5546875" style="66" customWidth="1"/>
    <col min="7853" max="7853" width="11.44140625" style="66" hidden="1" customWidth="1"/>
    <col min="7854" max="7854" width="9.44140625" style="66" customWidth="1"/>
    <col min="7855" max="7886" width="11.44140625" style="66" hidden="1" customWidth="1"/>
    <col min="7887" max="7887" width="9" style="66" customWidth="1"/>
    <col min="7888" max="7889" width="11.44140625" style="66" hidden="1" customWidth="1"/>
    <col min="7890" max="7890" width="8.5546875" style="66" customWidth="1"/>
    <col min="7891" max="7892" width="11.44140625" style="66" hidden="1" customWidth="1"/>
    <col min="7893" max="7893" width="6.44140625" style="66" customWidth="1"/>
    <col min="7894" max="7895" width="11.44140625" style="66" hidden="1" customWidth="1"/>
    <col min="7896" max="7896" width="7" style="66" customWidth="1"/>
    <col min="7897" max="7898" width="11.44140625" style="66" hidden="1" customWidth="1"/>
    <col min="7899" max="7901" width="7" style="66" customWidth="1"/>
    <col min="7902" max="7903" width="11.44140625" style="66" hidden="1" customWidth="1"/>
    <col min="7904" max="7904" width="7.5546875" style="66" customWidth="1"/>
    <col min="7905" max="7906" width="11.44140625" style="66" hidden="1" customWidth="1"/>
    <col min="7907" max="7907" width="7" style="66" customWidth="1"/>
    <col min="7908" max="7909" width="11.44140625" style="66" hidden="1" customWidth="1"/>
    <col min="7910" max="7910" width="7" style="66" customWidth="1"/>
    <col min="7911" max="7912" width="11.44140625" style="66" hidden="1" customWidth="1"/>
    <col min="7913" max="7913" width="7" style="66" customWidth="1"/>
    <col min="7914" max="7914" width="11.44140625" style="66" hidden="1" customWidth="1"/>
    <col min="7915" max="7915" width="6.44140625" style="66" customWidth="1"/>
    <col min="7916" max="7925" width="11.44140625" style="66" hidden="1" customWidth="1"/>
    <col min="7926" max="7928" width="11.44140625" style="66" hidden="1"/>
    <col min="7929" max="7929" width="41.44140625" style="66" customWidth="1"/>
    <col min="7930" max="7930" width="6.44140625" style="66" customWidth="1"/>
    <col min="7931" max="7931" width="14.6640625" style="66" customWidth="1"/>
    <col min="7932" max="7932" width="11.44140625" style="66" customWidth="1"/>
    <col min="7933" max="7934" width="13" style="66" customWidth="1"/>
    <col min="7935" max="7944" width="9.44140625" style="66" customWidth="1"/>
    <col min="7945" max="7945" width="8.88671875" style="66" customWidth="1"/>
    <col min="7946" max="7946" width="9.44140625" style="66" customWidth="1"/>
    <col min="7947" max="7947" width="10.109375" style="66" customWidth="1"/>
    <col min="7948" max="7952" width="11.44140625" style="66" hidden="1" customWidth="1"/>
    <col min="7953" max="7953" width="6.44140625" style="66" customWidth="1"/>
    <col min="7954" max="7954" width="6.88671875" style="66" customWidth="1"/>
    <col min="7955" max="7956" width="6.5546875" style="66" customWidth="1"/>
    <col min="7957" max="7957" width="6.33203125" style="66" customWidth="1"/>
    <col min="7958" max="7959" width="7.5546875" style="66" customWidth="1"/>
    <col min="7960" max="7960" width="11.44140625" style="66" hidden="1" customWidth="1"/>
    <col min="7961" max="7961" width="14.88671875" style="66" customWidth="1"/>
    <col min="7962" max="7962" width="11.44140625" style="66" customWidth="1"/>
    <col min="7963" max="7963" width="56.88671875" style="66" customWidth="1"/>
    <col min="7964" max="7964" width="9.109375" style="66" bestFit="1" customWidth="1"/>
    <col min="7965" max="7965" width="24.5546875" style="66" customWidth="1"/>
    <col min="7966" max="7966" width="13" style="66" customWidth="1"/>
    <col min="7967" max="7967" width="21.5546875" style="66" customWidth="1"/>
    <col min="7968" max="7968" width="5" style="66" customWidth="1"/>
    <col min="7969" max="7970" width="11.44140625" style="66" hidden="1" customWidth="1"/>
    <col min="7971" max="7971" width="5" style="66" customWidth="1"/>
    <col min="7972" max="7973" width="11.44140625" style="66" hidden="1" customWidth="1"/>
    <col min="7974" max="7974" width="5" style="66" customWidth="1"/>
    <col min="7975" max="7976" width="11.44140625" style="66" hidden="1" customWidth="1"/>
    <col min="7977" max="7977" width="5" style="66" customWidth="1"/>
    <col min="7978" max="7979" width="11.44140625" style="66" hidden="1" customWidth="1"/>
    <col min="7980" max="7980" width="5" style="66" customWidth="1"/>
    <col min="7981" max="7982" width="11.44140625" style="66" hidden="1" customWidth="1"/>
    <col min="7983" max="7983" width="5" style="66" customWidth="1"/>
    <col min="7984" max="7985" width="11.44140625" style="66" hidden="1" customWidth="1"/>
    <col min="7986" max="7986" width="6.44140625" style="66" customWidth="1"/>
    <col min="7987" max="7994" width="11.44140625" style="66" hidden="1" customWidth="1"/>
    <col min="7995" max="7995" width="6.88671875" style="66" customWidth="1"/>
    <col min="7996" max="7997" width="11.44140625" style="66" hidden="1" customWidth="1"/>
    <col min="7998" max="7998" width="6.44140625" style="66" customWidth="1"/>
    <col min="7999" max="8000" width="11.44140625" style="66" hidden="1" customWidth="1"/>
    <col min="8001" max="8001" width="5.44140625" style="66" customWidth="1"/>
    <col min="8002" max="8003" width="11.44140625" style="66" hidden="1" customWidth="1"/>
    <col min="8004" max="8004" width="4.88671875" style="66" customWidth="1"/>
    <col min="8005" max="8012" width="11.44140625" style="66" hidden="1" customWidth="1"/>
    <col min="8013" max="8013" width="5.44140625" style="66" customWidth="1"/>
    <col min="8014" max="8018" width="11.44140625" style="66" hidden="1" customWidth="1"/>
    <col min="8019" max="8019" width="5.88671875" style="66" customWidth="1"/>
    <col min="8020" max="8021" width="11.44140625" style="66" hidden="1" customWidth="1"/>
    <col min="8022" max="8022" width="5.44140625" style="66" customWidth="1"/>
    <col min="8023" max="8024" width="11.44140625" style="66" hidden="1" customWidth="1"/>
    <col min="8025" max="8025" width="5.44140625" style="66" customWidth="1"/>
    <col min="8026" max="8027" width="11.44140625" style="66" hidden="1" customWidth="1"/>
    <col min="8028" max="8028" width="6" style="66" customWidth="1"/>
    <col min="8029" max="8033" width="11.44140625" style="66" hidden="1" customWidth="1"/>
    <col min="8034" max="8034" width="5" style="66" customWidth="1"/>
    <col min="8035" max="8042" width="11.44140625" style="66" hidden="1" customWidth="1"/>
    <col min="8043" max="8043" width="5" style="66" customWidth="1"/>
    <col min="8044" max="8044" width="11.44140625" style="66" hidden="1" customWidth="1"/>
    <col min="8045" max="8045" width="5" style="66" customWidth="1"/>
    <col min="8046" max="8046" width="9.44140625" style="66" customWidth="1"/>
    <col min="8047" max="8047" width="11.44140625" style="66" hidden="1" customWidth="1"/>
    <col min="8048" max="8048" width="5" style="66" customWidth="1"/>
    <col min="8049" max="8050" width="11.44140625" style="66" hidden="1" customWidth="1"/>
    <col min="8051" max="8051" width="5" style="66" customWidth="1"/>
    <col min="8052" max="8053" width="11.44140625" style="66" hidden="1" customWidth="1"/>
    <col min="8054" max="8054" width="5" style="66" customWidth="1"/>
    <col min="8055" max="8056" width="11.44140625" style="66" hidden="1" customWidth="1"/>
    <col min="8057" max="8057" width="5" style="66" customWidth="1"/>
    <col min="8058" max="8059" width="11.44140625" style="66" hidden="1" customWidth="1"/>
    <col min="8060" max="8060" width="5" style="66" customWidth="1"/>
    <col min="8061" max="8062" width="11.44140625" style="66" hidden="1" customWidth="1"/>
    <col min="8063" max="8063" width="5" style="66" customWidth="1"/>
    <col min="8064" max="8064" width="11.44140625" style="66" hidden="1" customWidth="1"/>
    <col min="8065" max="8065" width="6.44140625" style="66" customWidth="1"/>
    <col min="8066" max="8066" width="11.44140625" style="66" hidden="1" customWidth="1"/>
    <col min="8067" max="8067" width="7.109375" style="66" customWidth="1"/>
    <col min="8068" max="8069" width="11.44140625" style="66" hidden="1" customWidth="1"/>
    <col min="8070" max="8070" width="7.109375" style="66" customWidth="1"/>
    <col min="8071" max="8072" width="11.44140625" style="66" hidden="1" customWidth="1"/>
    <col min="8073" max="8073" width="7.109375" style="66" customWidth="1"/>
    <col min="8074" max="8075" width="11.44140625" style="66" hidden="1" customWidth="1"/>
    <col min="8076" max="8076" width="7.109375" style="66" customWidth="1"/>
    <col min="8077" max="8078" width="11.44140625" style="66" hidden="1" customWidth="1"/>
    <col min="8079" max="8079" width="7.109375" style="66" customWidth="1"/>
    <col min="8080" max="8081" width="11.44140625" style="66" hidden="1" customWidth="1"/>
    <col min="8082" max="8082" width="7.109375" style="66" customWidth="1"/>
    <col min="8083" max="8084" width="11.44140625" style="66" hidden="1" customWidth="1"/>
    <col min="8085" max="8085" width="7.109375" style="66" customWidth="1"/>
    <col min="8086" max="8087" width="11.44140625" style="66" hidden="1" customWidth="1"/>
    <col min="8088" max="8088" width="7.109375" style="66" customWidth="1"/>
    <col min="8089" max="8089" width="11.44140625" style="66" hidden="1" customWidth="1"/>
    <col min="8090" max="8090" width="6.44140625" style="66" customWidth="1"/>
    <col min="8091" max="8092" width="11.44140625" style="66" hidden="1" customWidth="1"/>
    <col min="8093" max="8093" width="6.88671875" style="66" customWidth="1"/>
    <col min="8094" max="8095" width="11.44140625" style="66" hidden="1" customWidth="1"/>
    <col min="8096" max="8096" width="6.88671875" style="66" customWidth="1"/>
    <col min="8097" max="8098" width="11.44140625" style="66" hidden="1" customWidth="1"/>
    <col min="8099" max="8099" width="6.44140625" style="66" customWidth="1"/>
    <col min="8100" max="8104" width="11.44140625" style="66" hidden="1" customWidth="1"/>
    <col min="8105" max="8105" width="6.44140625" style="66" customWidth="1"/>
    <col min="8106" max="8107" width="11.44140625" style="66" hidden="1" customWidth="1"/>
    <col min="8108" max="8108" width="7.5546875" style="66" customWidth="1"/>
    <col min="8109" max="8109" width="11.44140625" style="66" hidden="1" customWidth="1"/>
    <col min="8110" max="8110" width="9.44140625" style="66" customWidth="1"/>
    <col min="8111" max="8142" width="11.44140625" style="66" hidden="1" customWidth="1"/>
    <col min="8143" max="8143" width="9" style="66" customWidth="1"/>
    <col min="8144" max="8145" width="11.44140625" style="66" hidden="1" customWidth="1"/>
    <col min="8146" max="8146" width="8.5546875" style="66" customWidth="1"/>
    <col min="8147" max="8148" width="11.44140625" style="66" hidden="1" customWidth="1"/>
    <col min="8149" max="8149" width="6.44140625" style="66" customWidth="1"/>
    <col min="8150" max="8151" width="11.44140625" style="66" hidden="1" customWidth="1"/>
    <col min="8152" max="8152" width="7" style="66" customWidth="1"/>
    <col min="8153" max="8154" width="11.44140625" style="66" hidden="1" customWidth="1"/>
    <col min="8155" max="8157" width="7" style="66" customWidth="1"/>
    <col min="8158" max="8159" width="11.44140625" style="66" hidden="1" customWidth="1"/>
    <col min="8160" max="8160" width="7.5546875" style="66" customWidth="1"/>
    <col min="8161" max="8162" width="11.44140625" style="66" hidden="1" customWidth="1"/>
    <col min="8163" max="8163" width="7" style="66" customWidth="1"/>
    <col min="8164" max="8165" width="11.44140625" style="66" hidden="1" customWidth="1"/>
    <col min="8166" max="8166" width="7" style="66" customWidth="1"/>
    <col min="8167" max="8168" width="11.44140625" style="66" hidden="1" customWidth="1"/>
    <col min="8169" max="8169" width="7" style="66" customWidth="1"/>
    <col min="8170" max="8170" width="11.44140625" style="66" hidden="1" customWidth="1"/>
    <col min="8171" max="8171" width="6.44140625" style="66" customWidth="1"/>
    <col min="8172" max="8181" width="11.44140625" style="66" hidden="1" customWidth="1"/>
    <col min="8182" max="8184" width="11.44140625" style="66" hidden="1"/>
    <col min="8185" max="8185" width="41.44140625" style="66" customWidth="1"/>
    <col min="8186" max="8186" width="6.44140625" style="66" customWidth="1"/>
    <col min="8187" max="8187" width="14.6640625" style="66" customWidth="1"/>
    <col min="8188" max="8188" width="11.44140625" style="66" customWidth="1"/>
    <col min="8189" max="8190" width="13" style="66" customWidth="1"/>
    <col min="8191" max="8200" width="9.44140625" style="66" customWidth="1"/>
    <col min="8201" max="8201" width="8.88671875" style="66" customWidth="1"/>
    <col min="8202" max="8202" width="9.44140625" style="66" customWidth="1"/>
    <col min="8203" max="8203" width="10.109375" style="66" customWidth="1"/>
    <col min="8204" max="8208" width="11.44140625" style="66" hidden="1" customWidth="1"/>
    <col min="8209" max="8209" width="6.44140625" style="66" customWidth="1"/>
    <col min="8210" max="8210" width="6.88671875" style="66" customWidth="1"/>
    <col min="8211" max="8212" width="6.5546875" style="66" customWidth="1"/>
    <col min="8213" max="8213" width="6.33203125" style="66" customWidth="1"/>
    <col min="8214" max="8215" width="7.5546875" style="66" customWidth="1"/>
    <col min="8216" max="8216" width="11.44140625" style="66" hidden="1" customWidth="1"/>
    <col min="8217" max="8217" width="14.88671875" style="66" customWidth="1"/>
    <col min="8218" max="8218" width="11.44140625" style="66" customWidth="1"/>
    <col min="8219" max="8219" width="56.88671875" style="66" customWidth="1"/>
    <col min="8220" max="8220" width="9.109375" style="66" bestFit="1" customWidth="1"/>
    <col min="8221" max="8221" width="24.5546875" style="66" customWidth="1"/>
    <col min="8222" max="8222" width="13" style="66" customWidth="1"/>
    <col min="8223" max="8223" width="21.5546875" style="66" customWidth="1"/>
    <col min="8224" max="8224" width="5" style="66" customWidth="1"/>
    <col min="8225" max="8226" width="11.44140625" style="66" hidden="1" customWidth="1"/>
    <col min="8227" max="8227" width="5" style="66" customWidth="1"/>
    <col min="8228" max="8229" width="11.44140625" style="66" hidden="1" customWidth="1"/>
    <col min="8230" max="8230" width="5" style="66" customWidth="1"/>
    <col min="8231" max="8232" width="11.44140625" style="66" hidden="1" customWidth="1"/>
    <col min="8233" max="8233" width="5" style="66" customWidth="1"/>
    <col min="8234" max="8235" width="11.44140625" style="66" hidden="1" customWidth="1"/>
    <col min="8236" max="8236" width="5" style="66" customWidth="1"/>
    <col min="8237" max="8238" width="11.44140625" style="66" hidden="1" customWidth="1"/>
    <col min="8239" max="8239" width="5" style="66" customWidth="1"/>
    <col min="8240" max="8241" width="11.44140625" style="66" hidden="1" customWidth="1"/>
    <col min="8242" max="8242" width="6.44140625" style="66" customWidth="1"/>
    <col min="8243" max="8250" width="11.44140625" style="66" hidden="1" customWidth="1"/>
    <col min="8251" max="8251" width="6.88671875" style="66" customWidth="1"/>
    <col min="8252" max="8253" width="11.44140625" style="66" hidden="1" customWidth="1"/>
    <col min="8254" max="8254" width="6.44140625" style="66" customWidth="1"/>
    <col min="8255" max="8256" width="11.44140625" style="66" hidden="1" customWidth="1"/>
    <col min="8257" max="8257" width="5.44140625" style="66" customWidth="1"/>
    <col min="8258" max="8259" width="11.44140625" style="66" hidden="1" customWidth="1"/>
    <col min="8260" max="8260" width="4.88671875" style="66" customWidth="1"/>
    <col min="8261" max="8268" width="11.44140625" style="66" hidden="1" customWidth="1"/>
    <col min="8269" max="8269" width="5.44140625" style="66" customWidth="1"/>
    <col min="8270" max="8274" width="11.44140625" style="66" hidden="1" customWidth="1"/>
    <col min="8275" max="8275" width="5.88671875" style="66" customWidth="1"/>
    <col min="8276" max="8277" width="11.44140625" style="66" hidden="1" customWidth="1"/>
    <col min="8278" max="8278" width="5.44140625" style="66" customWidth="1"/>
    <col min="8279" max="8280" width="11.44140625" style="66" hidden="1" customWidth="1"/>
    <col min="8281" max="8281" width="5.44140625" style="66" customWidth="1"/>
    <col min="8282" max="8283" width="11.44140625" style="66" hidden="1" customWidth="1"/>
    <col min="8284" max="8284" width="6" style="66" customWidth="1"/>
    <col min="8285" max="8289" width="11.44140625" style="66" hidden="1" customWidth="1"/>
    <col min="8290" max="8290" width="5" style="66" customWidth="1"/>
    <col min="8291" max="8298" width="11.44140625" style="66" hidden="1" customWidth="1"/>
    <col min="8299" max="8299" width="5" style="66" customWidth="1"/>
    <col min="8300" max="8300" width="11.44140625" style="66" hidden="1" customWidth="1"/>
    <col min="8301" max="8301" width="5" style="66" customWidth="1"/>
    <col min="8302" max="8302" width="9.44140625" style="66" customWidth="1"/>
    <col min="8303" max="8303" width="11.44140625" style="66" hidden="1" customWidth="1"/>
    <col min="8304" max="8304" width="5" style="66" customWidth="1"/>
    <col min="8305" max="8306" width="11.44140625" style="66" hidden="1" customWidth="1"/>
    <col min="8307" max="8307" width="5" style="66" customWidth="1"/>
    <col min="8308" max="8309" width="11.44140625" style="66" hidden="1" customWidth="1"/>
    <col min="8310" max="8310" width="5" style="66" customWidth="1"/>
    <col min="8311" max="8312" width="11.44140625" style="66" hidden="1" customWidth="1"/>
    <col min="8313" max="8313" width="5" style="66" customWidth="1"/>
    <col min="8314" max="8315" width="11.44140625" style="66" hidden="1" customWidth="1"/>
    <col min="8316" max="8316" width="5" style="66" customWidth="1"/>
    <col min="8317" max="8318" width="11.44140625" style="66" hidden="1" customWidth="1"/>
    <col min="8319" max="8319" width="5" style="66" customWidth="1"/>
    <col min="8320" max="8320" width="11.44140625" style="66" hidden="1" customWidth="1"/>
    <col min="8321" max="8321" width="6.44140625" style="66" customWidth="1"/>
    <col min="8322" max="8322" width="11.44140625" style="66" hidden="1" customWidth="1"/>
    <col min="8323" max="8323" width="7.109375" style="66" customWidth="1"/>
    <col min="8324" max="8325" width="11.44140625" style="66" hidden="1" customWidth="1"/>
    <col min="8326" max="8326" width="7.109375" style="66" customWidth="1"/>
    <col min="8327" max="8328" width="11.44140625" style="66" hidden="1" customWidth="1"/>
    <col min="8329" max="8329" width="7.109375" style="66" customWidth="1"/>
    <col min="8330" max="8331" width="11.44140625" style="66" hidden="1" customWidth="1"/>
    <col min="8332" max="8332" width="7.109375" style="66" customWidth="1"/>
    <col min="8333" max="8334" width="11.44140625" style="66" hidden="1" customWidth="1"/>
    <col min="8335" max="8335" width="7.109375" style="66" customWidth="1"/>
    <col min="8336" max="8337" width="11.44140625" style="66" hidden="1" customWidth="1"/>
    <col min="8338" max="8338" width="7.109375" style="66" customWidth="1"/>
    <col min="8339" max="8340" width="11.44140625" style="66" hidden="1" customWidth="1"/>
    <col min="8341" max="8341" width="7.109375" style="66" customWidth="1"/>
    <col min="8342" max="8343" width="11.44140625" style="66" hidden="1" customWidth="1"/>
    <col min="8344" max="8344" width="7.109375" style="66" customWidth="1"/>
    <col min="8345" max="8345" width="11.44140625" style="66" hidden="1" customWidth="1"/>
    <col min="8346" max="8346" width="6.44140625" style="66" customWidth="1"/>
    <col min="8347" max="8348" width="11.44140625" style="66" hidden="1" customWidth="1"/>
    <col min="8349" max="8349" width="6.88671875" style="66" customWidth="1"/>
    <col min="8350" max="8351" width="11.44140625" style="66" hidden="1" customWidth="1"/>
    <col min="8352" max="8352" width="6.88671875" style="66" customWidth="1"/>
    <col min="8353" max="8354" width="11.44140625" style="66" hidden="1" customWidth="1"/>
    <col min="8355" max="8355" width="6.44140625" style="66" customWidth="1"/>
    <col min="8356" max="8360" width="11.44140625" style="66" hidden="1" customWidth="1"/>
    <col min="8361" max="8361" width="6.44140625" style="66" customWidth="1"/>
    <col min="8362" max="8363" width="11.44140625" style="66" hidden="1" customWidth="1"/>
    <col min="8364" max="8364" width="7.5546875" style="66" customWidth="1"/>
    <col min="8365" max="8365" width="11.44140625" style="66" hidden="1" customWidth="1"/>
    <col min="8366" max="8366" width="9.44140625" style="66" customWidth="1"/>
    <col min="8367" max="8398" width="11.44140625" style="66" hidden="1" customWidth="1"/>
    <col min="8399" max="8399" width="9" style="66" customWidth="1"/>
    <col min="8400" max="8401" width="11.44140625" style="66" hidden="1" customWidth="1"/>
    <col min="8402" max="8402" width="8.5546875" style="66" customWidth="1"/>
    <col min="8403" max="8404" width="11.44140625" style="66" hidden="1" customWidth="1"/>
    <col min="8405" max="8405" width="6.44140625" style="66" customWidth="1"/>
    <col min="8406" max="8407" width="11.44140625" style="66" hidden="1" customWidth="1"/>
    <col min="8408" max="8408" width="7" style="66" customWidth="1"/>
    <col min="8409" max="8410" width="11.44140625" style="66" hidden="1" customWidth="1"/>
    <col min="8411" max="8413" width="7" style="66" customWidth="1"/>
    <col min="8414" max="8415" width="11.44140625" style="66" hidden="1" customWidth="1"/>
    <col min="8416" max="8416" width="7.5546875" style="66" customWidth="1"/>
    <col min="8417" max="8418" width="11.44140625" style="66" hidden="1" customWidth="1"/>
    <col min="8419" max="8419" width="7" style="66" customWidth="1"/>
    <col min="8420" max="8421" width="11.44140625" style="66" hidden="1" customWidth="1"/>
    <col min="8422" max="8422" width="7" style="66" customWidth="1"/>
    <col min="8423" max="8424" width="11.44140625" style="66" hidden="1" customWidth="1"/>
    <col min="8425" max="8425" width="7" style="66" customWidth="1"/>
    <col min="8426" max="8426" width="11.44140625" style="66" hidden="1" customWidth="1"/>
    <col min="8427" max="8427" width="6.44140625" style="66" customWidth="1"/>
    <col min="8428" max="8437" width="11.44140625" style="66" hidden="1" customWidth="1"/>
    <col min="8438" max="8440" width="11.44140625" style="66" hidden="1"/>
    <col min="8441" max="8441" width="41.44140625" style="66" customWidth="1"/>
    <col min="8442" max="8442" width="6.44140625" style="66" customWidth="1"/>
    <col min="8443" max="8443" width="14.6640625" style="66" customWidth="1"/>
    <col min="8444" max="8444" width="11.44140625" style="66" customWidth="1"/>
    <col min="8445" max="8446" width="13" style="66" customWidth="1"/>
    <col min="8447" max="8456" width="9.44140625" style="66" customWidth="1"/>
    <col min="8457" max="8457" width="8.88671875" style="66" customWidth="1"/>
    <col min="8458" max="8458" width="9.44140625" style="66" customWidth="1"/>
    <col min="8459" max="8459" width="10.109375" style="66" customWidth="1"/>
    <col min="8460" max="8464" width="11.44140625" style="66" hidden="1" customWidth="1"/>
    <col min="8465" max="8465" width="6.44140625" style="66" customWidth="1"/>
    <col min="8466" max="8466" width="6.88671875" style="66" customWidth="1"/>
    <col min="8467" max="8468" width="6.5546875" style="66" customWidth="1"/>
    <col min="8469" max="8469" width="6.33203125" style="66" customWidth="1"/>
    <col min="8470" max="8471" width="7.5546875" style="66" customWidth="1"/>
    <col min="8472" max="8472" width="11.44140625" style="66" hidden="1" customWidth="1"/>
    <col min="8473" max="8473" width="14.88671875" style="66" customWidth="1"/>
    <col min="8474" max="8474" width="11.44140625" style="66" customWidth="1"/>
    <col min="8475" max="8475" width="56.88671875" style="66" customWidth="1"/>
    <col min="8476" max="8476" width="9.109375" style="66" bestFit="1" customWidth="1"/>
    <col min="8477" max="8477" width="24.5546875" style="66" customWidth="1"/>
    <col min="8478" max="8478" width="13" style="66" customWidth="1"/>
    <col min="8479" max="8479" width="21.5546875" style="66" customWidth="1"/>
    <col min="8480" max="8480" width="5" style="66" customWidth="1"/>
    <col min="8481" max="8482" width="11.44140625" style="66" hidden="1" customWidth="1"/>
    <col min="8483" max="8483" width="5" style="66" customWidth="1"/>
    <col min="8484" max="8485" width="11.44140625" style="66" hidden="1" customWidth="1"/>
    <col min="8486" max="8486" width="5" style="66" customWidth="1"/>
    <col min="8487" max="8488" width="11.44140625" style="66" hidden="1" customWidth="1"/>
    <col min="8489" max="8489" width="5" style="66" customWidth="1"/>
    <col min="8490" max="8491" width="11.44140625" style="66" hidden="1" customWidth="1"/>
    <col min="8492" max="8492" width="5" style="66" customWidth="1"/>
    <col min="8493" max="8494" width="11.44140625" style="66" hidden="1" customWidth="1"/>
    <col min="8495" max="8495" width="5" style="66" customWidth="1"/>
    <col min="8496" max="8497" width="11.44140625" style="66" hidden="1" customWidth="1"/>
    <col min="8498" max="8498" width="6.44140625" style="66" customWidth="1"/>
    <col min="8499" max="8506" width="11.44140625" style="66" hidden="1" customWidth="1"/>
    <col min="8507" max="8507" width="6.88671875" style="66" customWidth="1"/>
    <col min="8508" max="8509" width="11.44140625" style="66" hidden="1" customWidth="1"/>
    <col min="8510" max="8510" width="6.44140625" style="66" customWidth="1"/>
    <col min="8511" max="8512" width="11.44140625" style="66" hidden="1" customWidth="1"/>
    <col min="8513" max="8513" width="5.44140625" style="66" customWidth="1"/>
    <col min="8514" max="8515" width="11.44140625" style="66" hidden="1" customWidth="1"/>
    <col min="8516" max="8516" width="4.88671875" style="66" customWidth="1"/>
    <col min="8517" max="8524" width="11.44140625" style="66" hidden="1" customWidth="1"/>
    <col min="8525" max="8525" width="5.44140625" style="66" customWidth="1"/>
    <col min="8526" max="8530" width="11.44140625" style="66" hidden="1" customWidth="1"/>
    <col min="8531" max="8531" width="5.88671875" style="66" customWidth="1"/>
    <col min="8532" max="8533" width="11.44140625" style="66" hidden="1" customWidth="1"/>
    <col min="8534" max="8534" width="5.44140625" style="66" customWidth="1"/>
    <col min="8535" max="8536" width="11.44140625" style="66" hidden="1" customWidth="1"/>
    <col min="8537" max="8537" width="5.44140625" style="66" customWidth="1"/>
    <col min="8538" max="8539" width="11.44140625" style="66" hidden="1" customWidth="1"/>
    <col min="8540" max="8540" width="6" style="66" customWidth="1"/>
    <col min="8541" max="8545" width="11.44140625" style="66" hidden="1" customWidth="1"/>
    <col min="8546" max="8546" width="5" style="66" customWidth="1"/>
    <col min="8547" max="8554" width="11.44140625" style="66" hidden="1" customWidth="1"/>
    <col min="8555" max="8555" width="5" style="66" customWidth="1"/>
    <col min="8556" max="8556" width="11.44140625" style="66" hidden="1" customWidth="1"/>
    <col min="8557" max="8557" width="5" style="66" customWidth="1"/>
    <col min="8558" max="8558" width="9.44140625" style="66" customWidth="1"/>
    <col min="8559" max="8559" width="11.44140625" style="66" hidden="1" customWidth="1"/>
    <col min="8560" max="8560" width="5" style="66" customWidth="1"/>
    <col min="8561" max="8562" width="11.44140625" style="66" hidden="1" customWidth="1"/>
    <col min="8563" max="8563" width="5" style="66" customWidth="1"/>
    <col min="8564" max="8565" width="11.44140625" style="66" hidden="1" customWidth="1"/>
    <col min="8566" max="8566" width="5" style="66" customWidth="1"/>
    <col min="8567" max="8568" width="11.44140625" style="66" hidden="1" customWidth="1"/>
    <col min="8569" max="8569" width="5" style="66" customWidth="1"/>
    <col min="8570" max="8571" width="11.44140625" style="66" hidden="1" customWidth="1"/>
    <col min="8572" max="8572" width="5" style="66" customWidth="1"/>
    <col min="8573" max="8574" width="11.44140625" style="66" hidden="1" customWidth="1"/>
    <col min="8575" max="8575" width="5" style="66" customWidth="1"/>
    <col min="8576" max="8576" width="11.44140625" style="66" hidden="1" customWidth="1"/>
    <col min="8577" max="8577" width="6.44140625" style="66" customWidth="1"/>
    <col min="8578" max="8578" width="11.44140625" style="66" hidden="1" customWidth="1"/>
    <col min="8579" max="8579" width="7.109375" style="66" customWidth="1"/>
    <col min="8580" max="8581" width="11.44140625" style="66" hidden="1" customWidth="1"/>
    <col min="8582" max="8582" width="7.109375" style="66" customWidth="1"/>
    <col min="8583" max="8584" width="11.44140625" style="66" hidden="1" customWidth="1"/>
    <col min="8585" max="8585" width="7.109375" style="66" customWidth="1"/>
    <col min="8586" max="8587" width="11.44140625" style="66" hidden="1" customWidth="1"/>
    <col min="8588" max="8588" width="7.109375" style="66" customWidth="1"/>
    <col min="8589" max="8590" width="11.44140625" style="66" hidden="1" customWidth="1"/>
    <col min="8591" max="8591" width="7.109375" style="66" customWidth="1"/>
    <col min="8592" max="8593" width="11.44140625" style="66" hidden="1" customWidth="1"/>
    <col min="8594" max="8594" width="7.109375" style="66" customWidth="1"/>
    <col min="8595" max="8596" width="11.44140625" style="66" hidden="1" customWidth="1"/>
    <col min="8597" max="8597" width="7.109375" style="66" customWidth="1"/>
    <col min="8598" max="8599" width="11.44140625" style="66" hidden="1" customWidth="1"/>
    <col min="8600" max="8600" width="7.109375" style="66" customWidth="1"/>
    <col min="8601" max="8601" width="11.44140625" style="66" hidden="1" customWidth="1"/>
    <col min="8602" max="8602" width="6.44140625" style="66" customWidth="1"/>
    <col min="8603" max="8604" width="11.44140625" style="66" hidden="1" customWidth="1"/>
    <col min="8605" max="8605" width="6.88671875" style="66" customWidth="1"/>
    <col min="8606" max="8607" width="11.44140625" style="66" hidden="1" customWidth="1"/>
    <col min="8608" max="8608" width="6.88671875" style="66" customWidth="1"/>
    <col min="8609" max="8610" width="11.44140625" style="66" hidden="1" customWidth="1"/>
    <col min="8611" max="8611" width="6.44140625" style="66" customWidth="1"/>
    <col min="8612" max="8616" width="11.44140625" style="66" hidden="1" customWidth="1"/>
    <col min="8617" max="8617" width="6.44140625" style="66" customWidth="1"/>
    <col min="8618" max="8619" width="11.44140625" style="66" hidden="1" customWidth="1"/>
    <col min="8620" max="8620" width="7.5546875" style="66" customWidth="1"/>
    <col min="8621" max="8621" width="11.44140625" style="66" hidden="1" customWidth="1"/>
    <col min="8622" max="8622" width="9.44140625" style="66" customWidth="1"/>
    <col min="8623" max="8654" width="11.44140625" style="66" hidden="1" customWidth="1"/>
    <col min="8655" max="8655" width="9" style="66" customWidth="1"/>
    <col min="8656" max="8657" width="11.44140625" style="66" hidden="1" customWidth="1"/>
    <col min="8658" max="8658" width="8.5546875" style="66" customWidth="1"/>
    <col min="8659" max="8660" width="11.44140625" style="66" hidden="1" customWidth="1"/>
    <col min="8661" max="8661" width="6.44140625" style="66" customWidth="1"/>
    <col min="8662" max="8663" width="11.44140625" style="66" hidden="1" customWidth="1"/>
    <col min="8664" max="8664" width="7" style="66" customWidth="1"/>
    <col min="8665" max="8666" width="11.44140625" style="66" hidden="1" customWidth="1"/>
    <col min="8667" max="8669" width="7" style="66" customWidth="1"/>
    <col min="8670" max="8671" width="11.44140625" style="66" hidden="1" customWidth="1"/>
    <col min="8672" max="8672" width="7.5546875" style="66" customWidth="1"/>
    <col min="8673" max="8674" width="11.44140625" style="66" hidden="1" customWidth="1"/>
    <col min="8675" max="8675" width="7" style="66" customWidth="1"/>
    <col min="8676" max="8677" width="11.44140625" style="66" hidden="1" customWidth="1"/>
    <col min="8678" max="8678" width="7" style="66" customWidth="1"/>
    <col min="8679" max="8680" width="11.44140625" style="66" hidden="1" customWidth="1"/>
    <col min="8681" max="8681" width="7" style="66" customWidth="1"/>
    <col min="8682" max="8682" width="11.44140625" style="66" hidden="1" customWidth="1"/>
    <col min="8683" max="8683" width="6.44140625" style="66" customWidth="1"/>
    <col min="8684" max="8693" width="11.44140625" style="66" hidden="1" customWidth="1"/>
    <col min="8694" max="8696" width="11.44140625" style="66" hidden="1"/>
    <col min="8697" max="8697" width="41.44140625" style="66" customWidth="1"/>
    <col min="8698" max="8698" width="6.44140625" style="66" customWidth="1"/>
    <col min="8699" max="8699" width="14.6640625" style="66" customWidth="1"/>
    <col min="8700" max="8700" width="11.44140625" style="66" customWidth="1"/>
    <col min="8701" max="8702" width="13" style="66" customWidth="1"/>
    <col min="8703" max="8712" width="9.44140625" style="66" customWidth="1"/>
    <col min="8713" max="8713" width="8.88671875" style="66" customWidth="1"/>
    <col min="8714" max="8714" width="9.44140625" style="66" customWidth="1"/>
    <col min="8715" max="8715" width="10.109375" style="66" customWidth="1"/>
    <col min="8716" max="8720" width="11.44140625" style="66" hidden="1" customWidth="1"/>
    <col min="8721" max="8721" width="6.44140625" style="66" customWidth="1"/>
    <col min="8722" max="8722" width="6.88671875" style="66" customWidth="1"/>
    <col min="8723" max="8724" width="6.5546875" style="66" customWidth="1"/>
    <col min="8725" max="8725" width="6.33203125" style="66" customWidth="1"/>
    <col min="8726" max="8727" width="7.5546875" style="66" customWidth="1"/>
    <col min="8728" max="8728" width="11.44140625" style="66" hidden="1" customWidth="1"/>
    <col min="8729" max="8729" width="14.88671875" style="66" customWidth="1"/>
    <col min="8730" max="8730" width="11.44140625" style="66" customWidth="1"/>
    <col min="8731" max="8731" width="56.88671875" style="66" customWidth="1"/>
    <col min="8732" max="8732" width="9.109375" style="66" bestFit="1" customWidth="1"/>
    <col min="8733" max="8733" width="24.5546875" style="66" customWidth="1"/>
    <col min="8734" max="8734" width="13" style="66" customWidth="1"/>
    <col min="8735" max="8735" width="21.5546875" style="66" customWidth="1"/>
    <col min="8736" max="8736" width="5" style="66" customWidth="1"/>
    <col min="8737" max="8738" width="11.44140625" style="66" hidden="1" customWidth="1"/>
    <col min="8739" max="8739" width="5" style="66" customWidth="1"/>
    <col min="8740" max="8741" width="11.44140625" style="66" hidden="1" customWidth="1"/>
    <col min="8742" max="8742" width="5" style="66" customWidth="1"/>
    <col min="8743" max="8744" width="11.44140625" style="66" hidden="1" customWidth="1"/>
    <col min="8745" max="8745" width="5" style="66" customWidth="1"/>
    <col min="8746" max="8747" width="11.44140625" style="66" hidden="1" customWidth="1"/>
    <col min="8748" max="8748" width="5" style="66" customWidth="1"/>
    <col min="8749" max="8750" width="11.44140625" style="66" hidden="1" customWidth="1"/>
    <col min="8751" max="8751" width="5" style="66" customWidth="1"/>
    <col min="8752" max="8753" width="11.44140625" style="66" hidden="1" customWidth="1"/>
    <col min="8754" max="8754" width="6.44140625" style="66" customWidth="1"/>
    <col min="8755" max="8762" width="11.44140625" style="66" hidden="1" customWidth="1"/>
    <col min="8763" max="8763" width="6.88671875" style="66" customWidth="1"/>
    <col min="8764" max="8765" width="11.44140625" style="66" hidden="1" customWidth="1"/>
    <col min="8766" max="8766" width="6.44140625" style="66" customWidth="1"/>
    <col min="8767" max="8768" width="11.44140625" style="66" hidden="1" customWidth="1"/>
    <col min="8769" max="8769" width="5.44140625" style="66" customWidth="1"/>
    <col min="8770" max="8771" width="11.44140625" style="66" hidden="1" customWidth="1"/>
    <col min="8772" max="8772" width="4.88671875" style="66" customWidth="1"/>
    <col min="8773" max="8780" width="11.44140625" style="66" hidden="1" customWidth="1"/>
    <col min="8781" max="8781" width="5.44140625" style="66" customWidth="1"/>
    <col min="8782" max="8786" width="11.44140625" style="66" hidden="1" customWidth="1"/>
    <col min="8787" max="8787" width="5.88671875" style="66" customWidth="1"/>
    <col min="8788" max="8789" width="11.44140625" style="66" hidden="1" customWidth="1"/>
    <col min="8790" max="8790" width="5.44140625" style="66" customWidth="1"/>
    <col min="8791" max="8792" width="11.44140625" style="66" hidden="1" customWidth="1"/>
    <col min="8793" max="8793" width="5.44140625" style="66" customWidth="1"/>
    <col min="8794" max="8795" width="11.44140625" style="66" hidden="1" customWidth="1"/>
    <col min="8796" max="8796" width="6" style="66" customWidth="1"/>
    <col min="8797" max="8801" width="11.44140625" style="66" hidden="1" customWidth="1"/>
    <col min="8802" max="8802" width="5" style="66" customWidth="1"/>
    <col min="8803" max="8810" width="11.44140625" style="66" hidden="1" customWidth="1"/>
    <col min="8811" max="8811" width="5" style="66" customWidth="1"/>
    <col min="8812" max="8812" width="11.44140625" style="66" hidden="1" customWidth="1"/>
    <col min="8813" max="8813" width="5" style="66" customWidth="1"/>
    <col min="8814" max="8814" width="9.44140625" style="66" customWidth="1"/>
    <col min="8815" max="8815" width="11.44140625" style="66" hidden="1" customWidth="1"/>
    <col min="8816" max="8816" width="5" style="66" customWidth="1"/>
    <col min="8817" max="8818" width="11.44140625" style="66" hidden="1" customWidth="1"/>
    <col min="8819" max="8819" width="5" style="66" customWidth="1"/>
    <col min="8820" max="8821" width="11.44140625" style="66" hidden="1" customWidth="1"/>
    <col min="8822" max="8822" width="5" style="66" customWidth="1"/>
    <col min="8823" max="8824" width="11.44140625" style="66" hidden="1" customWidth="1"/>
    <col min="8825" max="8825" width="5" style="66" customWidth="1"/>
    <col min="8826" max="8827" width="11.44140625" style="66" hidden="1" customWidth="1"/>
    <col min="8828" max="8828" width="5" style="66" customWidth="1"/>
    <col min="8829" max="8830" width="11.44140625" style="66" hidden="1" customWidth="1"/>
    <col min="8831" max="8831" width="5" style="66" customWidth="1"/>
    <col min="8832" max="8832" width="11.44140625" style="66" hidden="1" customWidth="1"/>
    <col min="8833" max="8833" width="6.44140625" style="66" customWidth="1"/>
    <col min="8834" max="8834" width="11.44140625" style="66" hidden="1" customWidth="1"/>
    <col min="8835" max="8835" width="7.109375" style="66" customWidth="1"/>
    <col min="8836" max="8837" width="11.44140625" style="66" hidden="1" customWidth="1"/>
    <col min="8838" max="8838" width="7.109375" style="66" customWidth="1"/>
    <col min="8839" max="8840" width="11.44140625" style="66" hidden="1" customWidth="1"/>
    <col min="8841" max="8841" width="7.109375" style="66" customWidth="1"/>
    <col min="8842" max="8843" width="11.44140625" style="66" hidden="1" customWidth="1"/>
    <col min="8844" max="8844" width="7.109375" style="66" customWidth="1"/>
    <col min="8845" max="8846" width="11.44140625" style="66" hidden="1" customWidth="1"/>
    <col min="8847" max="8847" width="7.109375" style="66" customWidth="1"/>
    <col min="8848" max="8849" width="11.44140625" style="66" hidden="1" customWidth="1"/>
    <col min="8850" max="8850" width="7.109375" style="66" customWidth="1"/>
    <col min="8851" max="8852" width="11.44140625" style="66" hidden="1" customWidth="1"/>
    <col min="8853" max="8853" width="7.109375" style="66" customWidth="1"/>
    <col min="8854" max="8855" width="11.44140625" style="66" hidden="1" customWidth="1"/>
    <col min="8856" max="8856" width="7.109375" style="66" customWidth="1"/>
    <col min="8857" max="8857" width="11.44140625" style="66" hidden="1" customWidth="1"/>
    <col min="8858" max="8858" width="6.44140625" style="66" customWidth="1"/>
    <col min="8859" max="8860" width="11.44140625" style="66" hidden="1" customWidth="1"/>
    <col min="8861" max="8861" width="6.88671875" style="66" customWidth="1"/>
    <col min="8862" max="8863" width="11.44140625" style="66" hidden="1" customWidth="1"/>
    <col min="8864" max="8864" width="6.88671875" style="66" customWidth="1"/>
    <col min="8865" max="8866" width="11.44140625" style="66" hidden="1" customWidth="1"/>
    <col min="8867" max="8867" width="6.44140625" style="66" customWidth="1"/>
    <col min="8868" max="8872" width="11.44140625" style="66" hidden="1" customWidth="1"/>
    <col min="8873" max="8873" width="6.44140625" style="66" customWidth="1"/>
    <col min="8874" max="8875" width="11.44140625" style="66" hidden="1" customWidth="1"/>
    <col min="8876" max="8876" width="7.5546875" style="66" customWidth="1"/>
    <col min="8877" max="8877" width="11.44140625" style="66" hidden="1" customWidth="1"/>
    <col min="8878" max="8878" width="9.44140625" style="66" customWidth="1"/>
    <col min="8879" max="8910" width="11.44140625" style="66" hidden="1" customWidth="1"/>
    <col min="8911" max="8911" width="9" style="66" customWidth="1"/>
    <col min="8912" max="8913" width="11.44140625" style="66" hidden="1" customWidth="1"/>
    <col min="8914" max="8914" width="8.5546875" style="66" customWidth="1"/>
    <col min="8915" max="8916" width="11.44140625" style="66" hidden="1" customWidth="1"/>
    <col min="8917" max="8917" width="6.44140625" style="66" customWidth="1"/>
    <col min="8918" max="8919" width="11.44140625" style="66" hidden="1" customWidth="1"/>
    <col min="8920" max="8920" width="7" style="66" customWidth="1"/>
    <col min="8921" max="8922" width="11.44140625" style="66" hidden="1" customWidth="1"/>
    <col min="8923" max="8925" width="7" style="66" customWidth="1"/>
    <col min="8926" max="8927" width="11.44140625" style="66" hidden="1" customWidth="1"/>
    <col min="8928" max="8928" width="7.5546875" style="66" customWidth="1"/>
    <col min="8929" max="8930" width="11.44140625" style="66" hidden="1" customWidth="1"/>
    <col min="8931" max="8931" width="7" style="66" customWidth="1"/>
    <col min="8932" max="8933" width="11.44140625" style="66" hidden="1" customWidth="1"/>
    <col min="8934" max="8934" width="7" style="66" customWidth="1"/>
    <col min="8935" max="8936" width="11.44140625" style="66" hidden="1" customWidth="1"/>
    <col min="8937" max="8937" width="7" style="66" customWidth="1"/>
    <col min="8938" max="8938" width="11.44140625" style="66" hidden="1" customWidth="1"/>
    <col min="8939" max="8939" width="6.44140625" style="66" customWidth="1"/>
    <col min="8940" max="8949" width="11.44140625" style="66" hidden="1" customWidth="1"/>
    <col min="8950" max="8952" width="11.44140625" style="66" hidden="1"/>
    <col min="8953" max="8953" width="41.44140625" style="66" customWidth="1"/>
    <col min="8954" max="8954" width="6.44140625" style="66" customWidth="1"/>
    <col min="8955" max="8955" width="14.6640625" style="66" customWidth="1"/>
    <col min="8956" max="8956" width="11.44140625" style="66" customWidth="1"/>
    <col min="8957" max="8958" width="13" style="66" customWidth="1"/>
    <col min="8959" max="8968" width="9.44140625" style="66" customWidth="1"/>
    <col min="8969" max="8969" width="8.88671875" style="66" customWidth="1"/>
    <col min="8970" max="8970" width="9.44140625" style="66" customWidth="1"/>
    <col min="8971" max="8971" width="10.109375" style="66" customWidth="1"/>
    <col min="8972" max="8976" width="11.44140625" style="66" hidden="1" customWidth="1"/>
    <col min="8977" max="8977" width="6.44140625" style="66" customWidth="1"/>
    <col min="8978" max="8978" width="6.88671875" style="66" customWidth="1"/>
    <col min="8979" max="8980" width="6.5546875" style="66" customWidth="1"/>
    <col min="8981" max="8981" width="6.33203125" style="66" customWidth="1"/>
    <col min="8982" max="8983" width="7.5546875" style="66" customWidth="1"/>
    <col min="8984" max="8984" width="11.44140625" style="66" hidden="1" customWidth="1"/>
    <col min="8985" max="8985" width="14.88671875" style="66" customWidth="1"/>
    <col min="8986" max="8986" width="11.44140625" style="66" customWidth="1"/>
    <col min="8987" max="8987" width="56.88671875" style="66" customWidth="1"/>
    <col min="8988" max="8988" width="9.109375" style="66" bestFit="1" customWidth="1"/>
    <col min="8989" max="8989" width="24.5546875" style="66" customWidth="1"/>
    <col min="8990" max="8990" width="13" style="66" customWidth="1"/>
    <col min="8991" max="8991" width="21.5546875" style="66" customWidth="1"/>
    <col min="8992" max="8992" width="5" style="66" customWidth="1"/>
    <col min="8993" max="8994" width="11.44140625" style="66" hidden="1" customWidth="1"/>
    <col min="8995" max="8995" width="5" style="66" customWidth="1"/>
    <col min="8996" max="8997" width="11.44140625" style="66" hidden="1" customWidth="1"/>
    <col min="8998" max="8998" width="5" style="66" customWidth="1"/>
    <col min="8999" max="9000" width="11.44140625" style="66" hidden="1" customWidth="1"/>
    <col min="9001" max="9001" width="5" style="66" customWidth="1"/>
    <col min="9002" max="9003" width="11.44140625" style="66" hidden="1" customWidth="1"/>
    <col min="9004" max="9004" width="5" style="66" customWidth="1"/>
    <col min="9005" max="9006" width="11.44140625" style="66" hidden="1" customWidth="1"/>
    <col min="9007" max="9007" width="5" style="66" customWidth="1"/>
    <col min="9008" max="9009" width="11.44140625" style="66" hidden="1" customWidth="1"/>
    <col min="9010" max="9010" width="6.44140625" style="66" customWidth="1"/>
    <col min="9011" max="9018" width="11.44140625" style="66" hidden="1" customWidth="1"/>
    <col min="9019" max="9019" width="6.88671875" style="66" customWidth="1"/>
    <col min="9020" max="9021" width="11.44140625" style="66" hidden="1" customWidth="1"/>
    <col min="9022" max="9022" width="6.44140625" style="66" customWidth="1"/>
    <col min="9023" max="9024" width="11.44140625" style="66" hidden="1" customWidth="1"/>
    <col min="9025" max="9025" width="5.44140625" style="66" customWidth="1"/>
    <col min="9026" max="9027" width="11.44140625" style="66" hidden="1" customWidth="1"/>
    <col min="9028" max="9028" width="4.88671875" style="66" customWidth="1"/>
    <col min="9029" max="9036" width="11.44140625" style="66" hidden="1" customWidth="1"/>
    <col min="9037" max="9037" width="5.44140625" style="66" customWidth="1"/>
    <col min="9038" max="9042" width="11.44140625" style="66" hidden="1" customWidth="1"/>
    <col min="9043" max="9043" width="5.88671875" style="66" customWidth="1"/>
    <col min="9044" max="9045" width="11.44140625" style="66" hidden="1" customWidth="1"/>
    <col min="9046" max="9046" width="5.44140625" style="66" customWidth="1"/>
    <col min="9047" max="9048" width="11.44140625" style="66" hidden="1" customWidth="1"/>
    <col min="9049" max="9049" width="5.44140625" style="66" customWidth="1"/>
    <col min="9050" max="9051" width="11.44140625" style="66" hidden="1" customWidth="1"/>
    <col min="9052" max="9052" width="6" style="66" customWidth="1"/>
    <col min="9053" max="9057" width="11.44140625" style="66" hidden="1" customWidth="1"/>
    <col min="9058" max="9058" width="5" style="66" customWidth="1"/>
    <col min="9059" max="9066" width="11.44140625" style="66" hidden="1" customWidth="1"/>
    <col min="9067" max="9067" width="5" style="66" customWidth="1"/>
    <col min="9068" max="9068" width="11.44140625" style="66" hidden="1" customWidth="1"/>
    <col min="9069" max="9069" width="5" style="66" customWidth="1"/>
    <col min="9070" max="9070" width="9.44140625" style="66" customWidth="1"/>
    <col min="9071" max="9071" width="11.44140625" style="66" hidden="1" customWidth="1"/>
    <col min="9072" max="9072" width="5" style="66" customWidth="1"/>
    <col min="9073" max="9074" width="11.44140625" style="66" hidden="1" customWidth="1"/>
    <col min="9075" max="9075" width="5" style="66" customWidth="1"/>
    <col min="9076" max="9077" width="11.44140625" style="66" hidden="1" customWidth="1"/>
    <col min="9078" max="9078" width="5" style="66" customWidth="1"/>
    <col min="9079" max="9080" width="11.44140625" style="66" hidden="1" customWidth="1"/>
    <col min="9081" max="9081" width="5" style="66" customWidth="1"/>
    <col min="9082" max="9083" width="11.44140625" style="66" hidden="1" customWidth="1"/>
    <col min="9084" max="9084" width="5" style="66" customWidth="1"/>
    <col min="9085" max="9086" width="11.44140625" style="66" hidden="1" customWidth="1"/>
    <col min="9087" max="9087" width="5" style="66" customWidth="1"/>
    <col min="9088" max="9088" width="11.44140625" style="66" hidden="1" customWidth="1"/>
    <col min="9089" max="9089" width="6.44140625" style="66" customWidth="1"/>
    <col min="9090" max="9090" width="11.44140625" style="66" hidden="1" customWidth="1"/>
    <col min="9091" max="9091" width="7.109375" style="66" customWidth="1"/>
    <col min="9092" max="9093" width="11.44140625" style="66" hidden="1" customWidth="1"/>
    <col min="9094" max="9094" width="7.109375" style="66" customWidth="1"/>
    <col min="9095" max="9096" width="11.44140625" style="66" hidden="1" customWidth="1"/>
    <col min="9097" max="9097" width="7.109375" style="66" customWidth="1"/>
    <col min="9098" max="9099" width="11.44140625" style="66" hidden="1" customWidth="1"/>
    <col min="9100" max="9100" width="7.109375" style="66" customWidth="1"/>
    <col min="9101" max="9102" width="11.44140625" style="66" hidden="1" customWidth="1"/>
    <col min="9103" max="9103" width="7.109375" style="66" customWidth="1"/>
    <col min="9104" max="9105" width="11.44140625" style="66" hidden="1" customWidth="1"/>
    <col min="9106" max="9106" width="7.109375" style="66" customWidth="1"/>
    <col min="9107" max="9108" width="11.44140625" style="66" hidden="1" customWidth="1"/>
    <col min="9109" max="9109" width="7.109375" style="66" customWidth="1"/>
    <col min="9110" max="9111" width="11.44140625" style="66" hidden="1" customWidth="1"/>
    <col min="9112" max="9112" width="7.109375" style="66" customWidth="1"/>
    <col min="9113" max="9113" width="11.44140625" style="66" hidden="1" customWidth="1"/>
    <col min="9114" max="9114" width="6.44140625" style="66" customWidth="1"/>
    <col min="9115" max="9116" width="11.44140625" style="66" hidden="1" customWidth="1"/>
    <col min="9117" max="9117" width="6.88671875" style="66" customWidth="1"/>
    <col min="9118" max="9119" width="11.44140625" style="66" hidden="1" customWidth="1"/>
    <col min="9120" max="9120" width="6.88671875" style="66" customWidth="1"/>
    <col min="9121" max="9122" width="11.44140625" style="66" hidden="1" customWidth="1"/>
    <col min="9123" max="9123" width="6.44140625" style="66" customWidth="1"/>
    <col min="9124" max="9128" width="11.44140625" style="66" hidden="1" customWidth="1"/>
    <col min="9129" max="9129" width="6.44140625" style="66" customWidth="1"/>
    <col min="9130" max="9131" width="11.44140625" style="66" hidden="1" customWidth="1"/>
    <col min="9132" max="9132" width="7.5546875" style="66" customWidth="1"/>
    <col min="9133" max="9133" width="11.44140625" style="66" hidden="1" customWidth="1"/>
    <col min="9134" max="9134" width="9.44140625" style="66" customWidth="1"/>
    <col min="9135" max="9166" width="11.44140625" style="66" hidden="1" customWidth="1"/>
    <col min="9167" max="9167" width="9" style="66" customWidth="1"/>
    <col min="9168" max="9169" width="11.44140625" style="66" hidden="1" customWidth="1"/>
    <col min="9170" max="9170" width="8.5546875" style="66" customWidth="1"/>
    <col min="9171" max="9172" width="11.44140625" style="66" hidden="1" customWidth="1"/>
    <col min="9173" max="9173" width="6.44140625" style="66" customWidth="1"/>
    <col min="9174" max="9175" width="11.44140625" style="66" hidden="1" customWidth="1"/>
    <col min="9176" max="9176" width="7" style="66" customWidth="1"/>
    <col min="9177" max="9178" width="11.44140625" style="66" hidden="1" customWidth="1"/>
    <col min="9179" max="9181" width="7" style="66" customWidth="1"/>
    <col min="9182" max="9183" width="11.44140625" style="66" hidden="1" customWidth="1"/>
    <col min="9184" max="9184" width="7.5546875" style="66" customWidth="1"/>
    <col min="9185" max="9186" width="11.44140625" style="66" hidden="1" customWidth="1"/>
    <col min="9187" max="9187" width="7" style="66" customWidth="1"/>
    <col min="9188" max="9189" width="11.44140625" style="66" hidden="1" customWidth="1"/>
    <col min="9190" max="9190" width="7" style="66" customWidth="1"/>
    <col min="9191" max="9192" width="11.44140625" style="66" hidden="1" customWidth="1"/>
    <col min="9193" max="9193" width="7" style="66" customWidth="1"/>
    <col min="9194" max="9194" width="11.44140625" style="66" hidden="1" customWidth="1"/>
    <col min="9195" max="9195" width="6.44140625" style="66" customWidth="1"/>
    <col min="9196" max="9205" width="11.44140625" style="66" hidden="1" customWidth="1"/>
    <col min="9206" max="9208" width="11.44140625" style="66" hidden="1"/>
    <col min="9209" max="9209" width="41.44140625" style="66" customWidth="1"/>
    <col min="9210" max="9210" width="6.44140625" style="66" customWidth="1"/>
    <col min="9211" max="9211" width="14.6640625" style="66" customWidth="1"/>
    <col min="9212" max="9212" width="11.44140625" style="66" customWidth="1"/>
    <col min="9213" max="9214" width="13" style="66" customWidth="1"/>
    <col min="9215" max="9224" width="9.44140625" style="66" customWidth="1"/>
    <col min="9225" max="9225" width="8.88671875" style="66" customWidth="1"/>
    <col min="9226" max="9226" width="9.44140625" style="66" customWidth="1"/>
    <col min="9227" max="9227" width="10.109375" style="66" customWidth="1"/>
    <col min="9228" max="9232" width="11.44140625" style="66" hidden="1" customWidth="1"/>
    <col min="9233" max="9233" width="6.44140625" style="66" customWidth="1"/>
    <col min="9234" max="9234" width="6.88671875" style="66" customWidth="1"/>
    <col min="9235" max="9236" width="6.5546875" style="66" customWidth="1"/>
    <col min="9237" max="9237" width="6.33203125" style="66" customWidth="1"/>
    <col min="9238" max="9239" width="7.5546875" style="66" customWidth="1"/>
    <col min="9240" max="9240" width="11.44140625" style="66" hidden="1" customWidth="1"/>
    <col min="9241" max="9241" width="14.88671875" style="66" customWidth="1"/>
    <col min="9242" max="9242" width="11.44140625" style="66" customWidth="1"/>
    <col min="9243" max="9243" width="56.88671875" style="66" customWidth="1"/>
    <col min="9244" max="9244" width="9.109375" style="66" bestFit="1" customWidth="1"/>
    <col min="9245" max="9245" width="24.5546875" style="66" customWidth="1"/>
    <col min="9246" max="9246" width="13" style="66" customWidth="1"/>
    <col min="9247" max="9247" width="21.5546875" style="66" customWidth="1"/>
    <col min="9248" max="9248" width="5" style="66" customWidth="1"/>
    <col min="9249" max="9250" width="11.44140625" style="66" hidden="1" customWidth="1"/>
    <col min="9251" max="9251" width="5" style="66" customWidth="1"/>
    <col min="9252" max="9253" width="11.44140625" style="66" hidden="1" customWidth="1"/>
    <col min="9254" max="9254" width="5" style="66" customWidth="1"/>
    <col min="9255" max="9256" width="11.44140625" style="66" hidden="1" customWidth="1"/>
    <col min="9257" max="9257" width="5" style="66" customWidth="1"/>
    <col min="9258" max="9259" width="11.44140625" style="66" hidden="1" customWidth="1"/>
    <col min="9260" max="9260" width="5" style="66" customWidth="1"/>
    <col min="9261" max="9262" width="11.44140625" style="66" hidden="1" customWidth="1"/>
    <col min="9263" max="9263" width="5" style="66" customWidth="1"/>
    <col min="9264" max="9265" width="11.44140625" style="66" hidden="1" customWidth="1"/>
    <col min="9266" max="9266" width="6.44140625" style="66" customWidth="1"/>
    <col min="9267" max="9274" width="11.44140625" style="66" hidden="1" customWidth="1"/>
    <col min="9275" max="9275" width="6.88671875" style="66" customWidth="1"/>
    <col min="9276" max="9277" width="11.44140625" style="66" hidden="1" customWidth="1"/>
    <col min="9278" max="9278" width="6.44140625" style="66" customWidth="1"/>
    <col min="9279" max="9280" width="11.44140625" style="66" hidden="1" customWidth="1"/>
    <col min="9281" max="9281" width="5.44140625" style="66" customWidth="1"/>
    <col min="9282" max="9283" width="11.44140625" style="66" hidden="1" customWidth="1"/>
    <col min="9284" max="9284" width="4.88671875" style="66" customWidth="1"/>
    <col min="9285" max="9292" width="11.44140625" style="66" hidden="1" customWidth="1"/>
    <col min="9293" max="9293" width="5.44140625" style="66" customWidth="1"/>
    <col min="9294" max="9298" width="11.44140625" style="66" hidden="1" customWidth="1"/>
    <col min="9299" max="9299" width="5.88671875" style="66" customWidth="1"/>
    <col min="9300" max="9301" width="11.44140625" style="66" hidden="1" customWidth="1"/>
    <col min="9302" max="9302" width="5.44140625" style="66" customWidth="1"/>
    <col min="9303" max="9304" width="11.44140625" style="66" hidden="1" customWidth="1"/>
    <col min="9305" max="9305" width="5.44140625" style="66" customWidth="1"/>
    <col min="9306" max="9307" width="11.44140625" style="66" hidden="1" customWidth="1"/>
    <col min="9308" max="9308" width="6" style="66" customWidth="1"/>
    <col min="9309" max="9313" width="11.44140625" style="66" hidden="1" customWidth="1"/>
    <col min="9314" max="9314" width="5" style="66" customWidth="1"/>
    <col min="9315" max="9322" width="11.44140625" style="66" hidden="1" customWidth="1"/>
    <col min="9323" max="9323" width="5" style="66" customWidth="1"/>
    <col min="9324" max="9324" width="11.44140625" style="66" hidden="1" customWidth="1"/>
    <col min="9325" max="9325" width="5" style="66" customWidth="1"/>
    <col min="9326" max="9326" width="9.44140625" style="66" customWidth="1"/>
    <col min="9327" max="9327" width="11.44140625" style="66" hidden="1" customWidth="1"/>
    <col min="9328" max="9328" width="5" style="66" customWidth="1"/>
    <col min="9329" max="9330" width="11.44140625" style="66" hidden="1" customWidth="1"/>
    <col min="9331" max="9331" width="5" style="66" customWidth="1"/>
    <col min="9332" max="9333" width="11.44140625" style="66" hidden="1" customWidth="1"/>
    <col min="9334" max="9334" width="5" style="66" customWidth="1"/>
    <col min="9335" max="9336" width="11.44140625" style="66" hidden="1" customWidth="1"/>
    <col min="9337" max="9337" width="5" style="66" customWidth="1"/>
    <col min="9338" max="9339" width="11.44140625" style="66" hidden="1" customWidth="1"/>
    <col min="9340" max="9340" width="5" style="66" customWidth="1"/>
    <col min="9341" max="9342" width="11.44140625" style="66" hidden="1" customWidth="1"/>
    <col min="9343" max="9343" width="5" style="66" customWidth="1"/>
    <col min="9344" max="9344" width="11.44140625" style="66" hidden="1" customWidth="1"/>
    <col min="9345" max="9345" width="6.44140625" style="66" customWidth="1"/>
    <col min="9346" max="9346" width="11.44140625" style="66" hidden="1" customWidth="1"/>
    <col min="9347" max="9347" width="7.109375" style="66" customWidth="1"/>
    <col min="9348" max="9349" width="11.44140625" style="66" hidden="1" customWidth="1"/>
    <col min="9350" max="9350" width="7.109375" style="66" customWidth="1"/>
    <col min="9351" max="9352" width="11.44140625" style="66" hidden="1" customWidth="1"/>
    <col min="9353" max="9353" width="7.109375" style="66" customWidth="1"/>
    <col min="9354" max="9355" width="11.44140625" style="66" hidden="1" customWidth="1"/>
    <col min="9356" max="9356" width="7.109375" style="66" customWidth="1"/>
    <col min="9357" max="9358" width="11.44140625" style="66" hidden="1" customWidth="1"/>
    <col min="9359" max="9359" width="7.109375" style="66" customWidth="1"/>
    <col min="9360" max="9361" width="11.44140625" style="66" hidden="1" customWidth="1"/>
    <col min="9362" max="9362" width="7.109375" style="66" customWidth="1"/>
    <col min="9363" max="9364" width="11.44140625" style="66" hidden="1" customWidth="1"/>
    <col min="9365" max="9365" width="7.109375" style="66" customWidth="1"/>
    <col min="9366" max="9367" width="11.44140625" style="66" hidden="1" customWidth="1"/>
    <col min="9368" max="9368" width="7.109375" style="66" customWidth="1"/>
    <col min="9369" max="9369" width="11.44140625" style="66" hidden="1" customWidth="1"/>
    <col min="9370" max="9370" width="6.44140625" style="66" customWidth="1"/>
    <col min="9371" max="9372" width="11.44140625" style="66" hidden="1" customWidth="1"/>
    <col min="9373" max="9373" width="6.88671875" style="66" customWidth="1"/>
    <col min="9374" max="9375" width="11.44140625" style="66" hidden="1" customWidth="1"/>
    <col min="9376" max="9376" width="6.88671875" style="66" customWidth="1"/>
    <col min="9377" max="9378" width="11.44140625" style="66" hidden="1" customWidth="1"/>
    <col min="9379" max="9379" width="6.44140625" style="66" customWidth="1"/>
    <col min="9380" max="9384" width="11.44140625" style="66" hidden="1" customWidth="1"/>
    <col min="9385" max="9385" width="6.44140625" style="66" customWidth="1"/>
    <col min="9386" max="9387" width="11.44140625" style="66" hidden="1" customWidth="1"/>
    <col min="9388" max="9388" width="7.5546875" style="66" customWidth="1"/>
    <col min="9389" max="9389" width="11.44140625" style="66" hidden="1" customWidth="1"/>
    <col min="9390" max="9390" width="9.44140625" style="66" customWidth="1"/>
    <col min="9391" max="9422" width="11.44140625" style="66" hidden="1" customWidth="1"/>
    <col min="9423" max="9423" width="9" style="66" customWidth="1"/>
    <col min="9424" max="9425" width="11.44140625" style="66" hidden="1" customWidth="1"/>
    <col min="9426" max="9426" width="8.5546875" style="66" customWidth="1"/>
    <col min="9427" max="9428" width="11.44140625" style="66" hidden="1" customWidth="1"/>
    <col min="9429" max="9429" width="6.44140625" style="66" customWidth="1"/>
    <col min="9430" max="9431" width="11.44140625" style="66" hidden="1" customWidth="1"/>
    <col min="9432" max="9432" width="7" style="66" customWidth="1"/>
    <col min="9433" max="9434" width="11.44140625" style="66" hidden="1" customWidth="1"/>
    <col min="9435" max="9437" width="7" style="66" customWidth="1"/>
    <col min="9438" max="9439" width="11.44140625" style="66" hidden="1" customWidth="1"/>
    <col min="9440" max="9440" width="7.5546875" style="66" customWidth="1"/>
    <col min="9441" max="9442" width="11.44140625" style="66" hidden="1" customWidth="1"/>
    <col min="9443" max="9443" width="7" style="66" customWidth="1"/>
    <col min="9444" max="9445" width="11.44140625" style="66" hidden="1" customWidth="1"/>
    <col min="9446" max="9446" width="7" style="66" customWidth="1"/>
    <col min="9447" max="9448" width="11.44140625" style="66" hidden="1" customWidth="1"/>
    <col min="9449" max="9449" width="7" style="66" customWidth="1"/>
    <col min="9450" max="9450" width="11.44140625" style="66" hidden="1" customWidth="1"/>
    <col min="9451" max="9451" width="6.44140625" style="66" customWidth="1"/>
    <col min="9452" max="9461" width="11.44140625" style="66" hidden="1" customWidth="1"/>
    <col min="9462" max="9464" width="11.44140625" style="66" hidden="1"/>
    <col min="9465" max="9465" width="41.44140625" style="66" customWidth="1"/>
    <col min="9466" max="9466" width="6.44140625" style="66" customWidth="1"/>
    <col min="9467" max="9467" width="14.6640625" style="66" customWidth="1"/>
    <col min="9468" max="9468" width="11.44140625" style="66" customWidth="1"/>
    <col min="9469" max="9470" width="13" style="66" customWidth="1"/>
    <col min="9471" max="9480" width="9.44140625" style="66" customWidth="1"/>
    <col min="9481" max="9481" width="8.88671875" style="66" customWidth="1"/>
    <col min="9482" max="9482" width="9.44140625" style="66" customWidth="1"/>
    <col min="9483" max="9483" width="10.109375" style="66" customWidth="1"/>
    <col min="9484" max="9488" width="11.44140625" style="66" hidden="1" customWidth="1"/>
    <col min="9489" max="9489" width="6.44140625" style="66" customWidth="1"/>
    <col min="9490" max="9490" width="6.88671875" style="66" customWidth="1"/>
    <col min="9491" max="9492" width="6.5546875" style="66" customWidth="1"/>
    <col min="9493" max="9493" width="6.33203125" style="66" customWidth="1"/>
    <col min="9494" max="9495" width="7.5546875" style="66" customWidth="1"/>
    <col min="9496" max="9496" width="11.44140625" style="66" hidden="1" customWidth="1"/>
    <col min="9497" max="9497" width="14.88671875" style="66" customWidth="1"/>
    <col min="9498" max="9498" width="11.44140625" style="66" customWidth="1"/>
    <col min="9499" max="9499" width="56.88671875" style="66" customWidth="1"/>
    <col min="9500" max="9500" width="9.109375" style="66" bestFit="1" customWidth="1"/>
    <col min="9501" max="9501" width="24.5546875" style="66" customWidth="1"/>
    <col min="9502" max="9502" width="13" style="66" customWidth="1"/>
    <col min="9503" max="9503" width="21.5546875" style="66" customWidth="1"/>
    <col min="9504" max="9504" width="5" style="66" customWidth="1"/>
    <col min="9505" max="9506" width="11.44140625" style="66" hidden="1" customWidth="1"/>
    <col min="9507" max="9507" width="5" style="66" customWidth="1"/>
    <col min="9508" max="9509" width="11.44140625" style="66" hidden="1" customWidth="1"/>
    <col min="9510" max="9510" width="5" style="66" customWidth="1"/>
    <col min="9511" max="9512" width="11.44140625" style="66" hidden="1" customWidth="1"/>
    <col min="9513" max="9513" width="5" style="66" customWidth="1"/>
    <col min="9514" max="9515" width="11.44140625" style="66" hidden="1" customWidth="1"/>
    <col min="9516" max="9516" width="5" style="66" customWidth="1"/>
    <col min="9517" max="9518" width="11.44140625" style="66" hidden="1" customWidth="1"/>
    <col min="9519" max="9519" width="5" style="66" customWidth="1"/>
    <col min="9520" max="9521" width="11.44140625" style="66" hidden="1" customWidth="1"/>
    <col min="9522" max="9522" width="6.44140625" style="66" customWidth="1"/>
    <col min="9523" max="9530" width="11.44140625" style="66" hidden="1" customWidth="1"/>
    <col min="9531" max="9531" width="6.88671875" style="66" customWidth="1"/>
    <col min="9532" max="9533" width="11.44140625" style="66" hidden="1" customWidth="1"/>
    <col min="9534" max="9534" width="6.44140625" style="66" customWidth="1"/>
    <col min="9535" max="9536" width="11.44140625" style="66" hidden="1" customWidth="1"/>
    <col min="9537" max="9537" width="5.44140625" style="66" customWidth="1"/>
    <col min="9538" max="9539" width="11.44140625" style="66" hidden="1" customWidth="1"/>
    <col min="9540" max="9540" width="4.88671875" style="66" customWidth="1"/>
    <col min="9541" max="9548" width="11.44140625" style="66" hidden="1" customWidth="1"/>
    <col min="9549" max="9549" width="5.44140625" style="66" customWidth="1"/>
    <col min="9550" max="9554" width="11.44140625" style="66" hidden="1" customWidth="1"/>
    <col min="9555" max="9555" width="5.88671875" style="66" customWidth="1"/>
    <col min="9556" max="9557" width="11.44140625" style="66" hidden="1" customWidth="1"/>
    <col min="9558" max="9558" width="5.44140625" style="66" customWidth="1"/>
    <col min="9559" max="9560" width="11.44140625" style="66" hidden="1" customWidth="1"/>
    <col min="9561" max="9561" width="5.44140625" style="66" customWidth="1"/>
    <col min="9562" max="9563" width="11.44140625" style="66" hidden="1" customWidth="1"/>
    <col min="9564" max="9564" width="6" style="66" customWidth="1"/>
    <col min="9565" max="9569" width="11.44140625" style="66" hidden="1" customWidth="1"/>
    <col min="9570" max="9570" width="5" style="66" customWidth="1"/>
    <col min="9571" max="9578" width="11.44140625" style="66" hidden="1" customWidth="1"/>
    <col min="9579" max="9579" width="5" style="66" customWidth="1"/>
    <col min="9580" max="9580" width="11.44140625" style="66" hidden="1" customWidth="1"/>
    <col min="9581" max="9581" width="5" style="66" customWidth="1"/>
    <col min="9582" max="9582" width="9.44140625" style="66" customWidth="1"/>
    <col min="9583" max="9583" width="11.44140625" style="66" hidden="1" customWidth="1"/>
    <col min="9584" max="9584" width="5" style="66" customWidth="1"/>
    <col min="9585" max="9586" width="11.44140625" style="66" hidden="1" customWidth="1"/>
    <col min="9587" max="9587" width="5" style="66" customWidth="1"/>
    <col min="9588" max="9589" width="11.44140625" style="66" hidden="1" customWidth="1"/>
    <col min="9590" max="9590" width="5" style="66" customWidth="1"/>
    <col min="9591" max="9592" width="11.44140625" style="66" hidden="1" customWidth="1"/>
    <col min="9593" max="9593" width="5" style="66" customWidth="1"/>
    <col min="9594" max="9595" width="11.44140625" style="66" hidden="1" customWidth="1"/>
    <col min="9596" max="9596" width="5" style="66" customWidth="1"/>
    <col min="9597" max="9598" width="11.44140625" style="66" hidden="1" customWidth="1"/>
    <col min="9599" max="9599" width="5" style="66" customWidth="1"/>
    <col min="9600" max="9600" width="11.44140625" style="66" hidden="1" customWidth="1"/>
    <col min="9601" max="9601" width="6.44140625" style="66" customWidth="1"/>
    <col min="9602" max="9602" width="11.44140625" style="66" hidden="1" customWidth="1"/>
    <col min="9603" max="9603" width="7.109375" style="66" customWidth="1"/>
    <col min="9604" max="9605" width="11.44140625" style="66" hidden="1" customWidth="1"/>
    <col min="9606" max="9606" width="7.109375" style="66" customWidth="1"/>
    <col min="9607" max="9608" width="11.44140625" style="66" hidden="1" customWidth="1"/>
    <col min="9609" max="9609" width="7.109375" style="66" customWidth="1"/>
    <col min="9610" max="9611" width="11.44140625" style="66" hidden="1" customWidth="1"/>
    <col min="9612" max="9612" width="7.109375" style="66" customWidth="1"/>
    <col min="9613" max="9614" width="11.44140625" style="66" hidden="1" customWidth="1"/>
    <col min="9615" max="9615" width="7.109375" style="66" customWidth="1"/>
    <col min="9616" max="9617" width="11.44140625" style="66" hidden="1" customWidth="1"/>
    <col min="9618" max="9618" width="7.109375" style="66" customWidth="1"/>
    <col min="9619" max="9620" width="11.44140625" style="66" hidden="1" customWidth="1"/>
    <col min="9621" max="9621" width="7.109375" style="66" customWidth="1"/>
    <col min="9622" max="9623" width="11.44140625" style="66" hidden="1" customWidth="1"/>
    <col min="9624" max="9624" width="7.109375" style="66" customWidth="1"/>
    <col min="9625" max="9625" width="11.44140625" style="66" hidden="1" customWidth="1"/>
    <col min="9626" max="9626" width="6.44140625" style="66" customWidth="1"/>
    <col min="9627" max="9628" width="11.44140625" style="66" hidden="1" customWidth="1"/>
    <col min="9629" max="9629" width="6.88671875" style="66" customWidth="1"/>
    <col min="9630" max="9631" width="11.44140625" style="66" hidden="1" customWidth="1"/>
    <col min="9632" max="9632" width="6.88671875" style="66" customWidth="1"/>
    <col min="9633" max="9634" width="11.44140625" style="66" hidden="1" customWidth="1"/>
    <col min="9635" max="9635" width="6.44140625" style="66" customWidth="1"/>
    <col min="9636" max="9640" width="11.44140625" style="66" hidden="1" customWidth="1"/>
    <col min="9641" max="9641" width="6.44140625" style="66" customWidth="1"/>
    <col min="9642" max="9643" width="11.44140625" style="66" hidden="1" customWidth="1"/>
    <col min="9644" max="9644" width="7.5546875" style="66" customWidth="1"/>
    <col min="9645" max="9645" width="11.44140625" style="66" hidden="1" customWidth="1"/>
    <col min="9646" max="9646" width="9.44140625" style="66" customWidth="1"/>
    <col min="9647" max="9678" width="11.44140625" style="66" hidden="1" customWidth="1"/>
    <col min="9679" max="9679" width="9" style="66" customWidth="1"/>
    <col min="9680" max="9681" width="11.44140625" style="66" hidden="1" customWidth="1"/>
    <col min="9682" max="9682" width="8.5546875" style="66" customWidth="1"/>
    <col min="9683" max="9684" width="11.44140625" style="66" hidden="1" customWidth="1"/>
    <col min="9685" max="9685" width="6.44140625" style="66" customWidth="1"/>
    <col min="9686" max="9687" width="11.44140625" style="66" hidden="1" customWidth="1"/>
    <col min="9688" max="9688" width="7" style="66" customWidth="1"/>
    <col min="9689" max="9690" width="11.44140625" style="66" hidden="1" customWidth="1"/>
    <col min="9691" max="9693" width="7" style="66" customWidth="1"/>
    <col min="9694" max="9695" width="11.44140625" style="66" hidden="1" customWidth="1"/>
    <col min="9696" max="9696" width="7.5546875" style="66" customWidth="1"/>
    <col min="9697" max="9698" width="11.44140625" style="66" hidden="1" customWidth="1"/>
    <col min="9699" max="9699" width="7" style="66" customWidth="1"/>
    <col min="9700" max="9701" width="11.44140625" style="66" hidden="1" customWidth="1"/>
    <col min="9702" max="9702" width="7" style="66" customWidth="1"/>
    <col min="9703" max="9704" width="11.44140625" style="66" hidden="1" customWidth="1"/>
    <col min="9705" max="9705" width="7" style="66" customWidth="1"/>
    <col min="9706" max="9706" width="11.44140625" style="66" hidden="1" customWidth="1"/>
    <col min="9707" max="9707" width="6.44140625" style="66" customWidth="1"/>
    <col min="9708" max="9717" width="11.44140625" style="66" hidden="1" customWidth="1"/>
    <col min="9718" max="9720" width="11.44140625" style="66" hidden="1"/>
    <col min="9721" max="9721" width="41.44140625" style="66" customWidth="1"/>
    <col min="9722" max="9722" width="6.44140625" style="66" customWidth="1"/>
    <col min="9723" max="9723" width="14.6640625" style="66" customWidth="1"/>
    <col min="9724" max="9724" width="11.44140625" style="66" customWidth="1"/>
    <col min="9725" max="9726" width="13" style="66" customWidth="1"/>
    <col min="9727" max="9736" width="9.44140625" style="66" customWidth="1"/>
    <col min="9737" max="9737" width="8.88671875" style="66" customWidth="1"/>
    <col min="9738" max="9738" width="9.44140625" style="66" customWidth="1"/>
    <col min="9739" max="9739" width="10.109375" style="66" customWidth="1"/>
    <col min="9740" max="9744" width="11.44140625" style="66" hidden="1" customWidth="1"/>
    <col min="9745" max="9745" width="6.44140625" style="66" customWidth="1"/>
    <col min="9746" max="9746" width="6.88671875" style="66" customWidth="1"/>
    <col min="9747" max="9748" width="6.5546875" style="66" customWidth="1"/>
    <col min="9749" max="9749" width="6.33203125" style="66" customWidth="1"/>
    <col min="9750" max="9751" width="7.5546875" style="66" customWidth="1"/>
    <col min="9752" max="9752" width="11.44140625" style="66" hidden="1" customWidth="1"/>
    <col min="9753" max="9753" width="14.88671875" style="66" customWidth="1"/>
    <col min="9754" max="9754" width="11.44140625" style="66" customWidth="1"/>
    <col min="9755" max="9755" width="56.88671875" style="66" customWidth="1"/>
    <col min="9756" max="9756" width="9.109375" style="66" bestFit="1" customWidth="1"/>
    <col min="9757" max="9757" width="24.5546875" style="66" customWidth="1"/>
    <col min="9758" max="9758" width="13" style="66" customWidth="1"/>
    <col min="9759" max="9759" width="21.5546875" style="66" customWidth="1"/>
    <col min="9760" max="9760" width="5" style="66" customWidth="1"/>
    <col min="9761" max="9762" width="11.44140625" style="66" hidden="1" customWidth="1"/>
    <col min="9763" max="9763" width="5" style="66" customWidth="1"/>
    <col min="9764" max="9765" width="11.44140625" style="66" hidden="1" customWidth="1"/>
    <col min="9766" max="9766" width="5" style="66" customWidth="1"/>
    <col min="9767" max="9768" width="11.44140625" style="66" hidden="1" customWidth="1"/>
    <col min="9769" max="9769" width="5" style="66" customWidth="1"/>
    <col min="9770" max="9771" width="11.44140625" style="66" hidden="1" customWidth="1"/>
    <col min="9772" max="9772" width="5" style="66" customWidth="1"/>
    <col min="9773" max="9774" width="11.44140625" style="66" hidden="1" customWidth="1"/>
    <col min="9775" max="9775" width="5" style="66" customWidth="1"/>
    <col min="9776" max="9777" width="11.44140625" style="66" hidden="1" customWidth="1"/>
    <col min="9778" max="9778" width="6.44140625" style="66" customWidth="1"/>
    <col min="9779" max="9786" width="11.44140625" style="66" hidden="1" customWidth="1"/>
    <col min="9787" max="9787" width="6.88671875" style="66" customWidth="1"/>
    <col min="9788" max="9789" width="11.44140625" style="66" hidden="1" customWidth="1"/>
    <col min="9790" max="9790" width="6.44140625" style="66" customWidth="1"/>
    <col min="9791" max="9792" width="11.44140625" style="66" hidden="1" customWidth="1"/>
    <col min="9793" max="9793" width="5.44140625" style="66" customWidth="1"/>
    <col min="9794" max="9795" width="11.44140625" style="66" hidden="1" customWidth="1"/>
    <col min="9796" max="9796" width="4.88671875" style="66" customWidth="1"/>
    <col min="9797" max="9804" width="11.44140625" style="66" hidden="1" customWidth="1"/>
    <col min="9805" max="9805" width="5.44140625" style="66" customWidth="1"/>
    <col min="9806" max="9810" width="11.44140625" style="66" hidden="1" customWidth="1"/>
    <col min="9811" max="9811" width="5.88671875" style="66" customWidth="1"/>
    <col min="9812" max="9813" width="11.44140625" style="66" hidden="1" customWidth="1"/>
    <col min="9814" max="9814" width="5.44140625" style="66" customWidth="1"/>
    <col min="9815" max="9816" width="11.44140625" style="66" hidden="1" customWidth="1"/>
    <col min="9817" max="9817" width="5.44140625" style="66" customWidth="1"/>
    <col min="9818" max="9819" width="11.44140625" style="66" hidden="1" customWidth="1"/>
    <col min="9820" max="9820" width="6" style="66" customWidth="1"/>
    <col min="9821" max="9825" width="11.44140625" style="66" hidden="1" customWidth="1"/>
    <col min="9826" max="9826" width="5" style="66" customWidth="1"/>
    <col min="9827" max="9834" width="11.44140625" style="66" hidden="1" customWidth="1"/>
    <col min="9835" max="9835" width="5" style="66" customWidth="1"/>
    <col min="9836" max="9836" width="11.44140625" style="66" hidden="1" customWidth="1"/>
    <col min="9837" max="9837" width="5" style="66" customWidth="1"/>
    <col min="9838" max="9838" width="9.44140625" style="66" customWidth="1"/>
    <col min="9839" max="9839" width="11.44140625" style="66" hidden="1" customWidth="1"/>
    <col min="9840" max="9840" width="5" style="66" customWidth="1"/>
    <col min="9841" max="9842" width="11.44140625" style="66" hidden="1" customWidth="1"/>
    <col min="9843" max="9843" width="5" style="66" customWidth="1"/>
    <col min="9844" max="9845" width="11.44140625" style="66" hidden="1" customWidth="1"/>
    <col min="9846" max="9846" width="5" style="66" customWidth="1"/>
    <col min="9847" max="9848" width="11.44140625" style="66" hidden="1" customWidth="1"/>
    <col min="9849" max="9849" width="5" style="66" customWidth="1"/>
    <col min="9850" max="9851" width="11.44140625" style="66" hidden="1" customWidth="1"/>
    <col min="9852" max="9852" width="5" style="66" customWidth="1"/>
    <col min="9853" max="9854" width="11.44140625" style="66" hidden="1" customWidth="1"/>
    <col min="9855" max="9855" width="5" style="66" customWidth="1"/>
    <col min="9856" max="9856" width="11.44140625" style="66" hidden="1" customWidth="1"/>
    <col min="9857" max="9857" width="6.44140625" style="66" customWidth="1"/>
    <col min="9858" max="9858" width="11.44140625" style="66" hidden="1" customWidth="1"/>
    <col min="9859" max="9859" width="7.109375" style="66" customWidth="1"/>
    <col min="9860" max="9861" width="11.44140625" style="66" hidden="1" customWidth="1"/>
    <col min="9862" max="9862" width="7.109375" style="66" customWidth="1"/>
    <col min="9863" max="9864" width="11.44140625" style="66" hidden="1" customWidth="1"/>
    <col min="9865" max="9865" width="7.109375" style="66" customWidth="1"/>
    <col min="9866" max="9867" width="11.44140625" style="66" hidden="1" customWidth="1"/>
    <col min="9868" max="9868" width="7.109375" style="66" customWidth="1"/>
    <col min="9869" max="9870" width="11.44140625" style="66" hidden="1" customWidth="1"/>
    <col min="9871" max="9871" width="7.109375" style="66" customWidth="1"/>
    <col min="9872" max="9873" width="11.44140625" style="66" hidden="1" customWidth="1"/>
    <col min="9874" max="9874" width="7.109375" style="66" customWidth="1"/>
    <col min="9875" max="9876" width="11.44140625" style="66" hidden="1" customWidth="1"/>
    <col min="9877" max="9877" width="7.109375" style="66" customWidth="1"/>
    <col min="9878" max="9879" width="11.44140625" style="66" hidden="1" customWidth="1"/>
    <col min="9880" max="9880" width="7.109375" style="66" customWidth="1"/>
    <col min="9881" max="9881" width="11.44140625" style="66" hidden="1" customWidth="1"/>
    <col min="9882" max="9882" width="6.44140625" style="66" customWidth="1"/>
    <col min="9883" max="9884" width="11.44140625" style="66" hidden="1" customWidth="1"/>
    <col min="9885" max="9885" width="6.88671875" style="66" customWidth="1"/>
    <col min="9886" max="9887" width="11.44140625" style="66" hidden="1" customWidth="1"/>
    <col min="9888" max="9888" width="6.88671875" style="66" customWidth="1"/>
    <col min="9889" max="9890" width="11.44140625" style="66" hidden="1" customWidth="1"/>
    <col min="9891" max="9891" width="6.44140625" style="66" customWidth="1"/>
    <col min="9892" max="9896" width="11.44140625" style="66" hidden="1" customWidth="1"/>
    <col min="9897" max="9897" width="6.44140625" style="66" customWidth="1"/>
    <col min="9898" max="9899" width="11.44140625" style="66" hidden="1" customWidth="1"/>
    <col min="9900" max="9900" width="7.5546875" style="66" customWidth="1"/>
    <col min="9901" max="9901" width="11.44140625" style="66" hidden="1" customWidth="1"/>
    <col min="9902" max="9902" width="9.44140625" style="66" customWidth="1"/>
    <col min="9903" max="9934" width="11.44140625" style="66" hidden="1" customWidth="1"/>
    <col min="9935" max="9935" width="9" style="66" customWidth="1"/>
    <col min="9936" max="9937" width="11.44140625" style="66" hidden="1" customWidth="1"/>
    <col min="9938" max="9938" width="8.5546875" style="66" customWidth="1"/>
    <col min="9939" max="9940" width="11.44140625" style="66" hidden="1" customWidth="1"/>
    <col min="9941" max="9941" width="6.44140625" style="66" customWidth="1"/>
    <col min="9942" max="9943" width="11.44140625" style="66" hidden="1" customWidth="1"/>
    <col min="9944" max="9944" width="7" style="66" customWidth="1"/>
    <col min="9945" max="9946" width="11.44140625" style="66" hidden="1" customWidth="1"/>
    <col min="9947" max="9949" width="7" style="66" customWidth="1"/>
    <col min="9950" max="9951" width="11.44140625" style="66" hidden="1" customWidth="1"/>
    <col min="9952" max="9952" width="7.5546875" style="66" customWidth="1"/>
    <col min="9953" max="9954" width="11.44140625" style="66" hidden="1" customWidth="1"/>
    <col min="9955" max="9955" width="7" style="66" customWidth="1"/>
    <col min="9956" max="9957" width="11.44140625" style="66" hidden="1" customWidth="1"/>
    <col min="9958" max="9958" width="7" style="66" customWidth="1"/>
    <col min="9959" max="9960" width="11.44140625" style="66" hidden="1" customWidth="1"/>
    <col min="9961" max="9961" width="7" style="66" customWidth="1"/>
    <col min="9962" max="9962" width="11.44140625" style="66" hidden="1" customWidth="1"/>
    <col min="9963" max="9963" width="6.44140625" style="66" customWidth="1"/>
    <col min="9964" max="9973" width="11.44140625" style="66" hidden="1" customWidth="1"/>
    <col min="9974" max="9976" width="11.44140625" style="66" hidden="1"/>
    <col min="9977" max="9977" width="41.44140625" style="66" customWidth="1"/>
    <col min="9978" max="9978" width="6.44140625" style="66" customWidth="1"/>
    <col min="9979" max="9979" width="14.6640625" style="66" customWidth="1"/>
    <col min="9980" max="9980" width="11.44140625" style="66" customWidth="1"/>
    <col min="9981" max="9982" width="13" style="66" customWidth="1"/>
    <col min="9983" max="9992" width="9.44140625" style="66" customWidth="1"/>
    <col min="9993" max="9993" width="8.88671875" style="66" customWidth="1"/>
    <col min="9994" max="9994" width="9.44140625" style="66" customWidth="1"/>
    <col min="9995" max="9995" width="10.109375" style="66" customWidth="1"/>
    <col min="9996" max="10000" width="11.44140625" style="66" hidden="1" customWidth="1"/>
    <col min="10001" max="10001" width="6.44140625" style="66" customWidth="1"/>
    <col min="10002" max="10002" width="6.88671875" style="66" customWidth="1"/>
    <col min="10003" max="10004" width="6.5546875" style="66" customWidth="1"/>
    <col min="10005" max="10005" width="6.33203125" style="66" customWidth="1"/>
    <col min="10006" max="10007" width="7.5546875" style="66" customWidth="1"/>
    <col min="10008" max="10008" width="11.44140625" style="66" hidden="1" customWidth="1"/>
    <col min="10009" max="10009" width="14.88671875" style="66" customWidth="1"/>
    <col min="10010" max="10010" width="11.44140625" style="66" customWidth="1"/>
    <col min="10011" max="10011" width="56.88671875" style="66" customWidth="1"/>
    <col min="10012" max="10012" width="9.109375" style="66" bestFit="1" customWidth="1"/>
    <col min="10013" max="10013" width="24.5546875" style="66" customWidth="1"/>
    <col min="10014" max="10014" width="13" style="66" customWidth="1"/>
    <col min="10015" max="10015" width="21.5546875" style="66" customWidth="1"/>
    <col min="10016" max="10016" width="5" style="66" customWidth="1"/>
    <col min="10017" max="10018" width="11.44140625" style="66" hidden="1" customWidth="1"/>
    <col min="10019" max="10019" width="5" style="66" customWidth="1"/>
    <col min="10020" max="10021" width="11.44140625" style="66" hidden="1" customWidth="1"/>
    <col min="10022" max="10022" width="5" style="66" customWidth="1"/>
    <col min="10023" max="10024" width="11.44140625" style="66" hidden="1" customWidth="1"/>
    <col min="10025" max="10025" width="5" style="66" customWidth="1"/>
    <col min="10026" max="10027" width="11.44140625" style="66" hidden="1" customWidth="1"/>
    <col min="10028" max="10028" width="5" style="66" customWidth="1"/>
    <col min="10029" max="10030" width="11.44140625" style="66" hidden="1" customWidth="1"/>
    <col min="10031" max="10031" width="5" style="66" customWidth="1"/>
    <col min="10032" max="10033" width="11.44140625" style="66" hidden="1" customWidth="1"/>
    <col min="10034" max="10034" width="6.44140625" style="66" customWidth="1"/>
    <col min="10035" max="10042" width="11.44140625" style="66" hidden="1" customWidth="1"/>
    <col min="10043" max="10043" width="6.88671875" style="66" customWidth="1"/>
    <col min="10044" max="10045" width="11.44140625" style="66" hidden="1" customWidth="1"/>
    <col min="10046" max="10046" width="6.44140625" style="66" customWidth="1"/>
    <col min="10047" max="10048" width="11.44140625" style="66" hidden="1" customWidth="1"/>
    <col min="10049" max="10049" width="5.44140625" style="66" customWidth="1"/>
    <col min="10050" max="10051" width="11.44140625" style="66" hidden="1" customWidth="1"/>
    <col min="10052" max="10052" width="4.88671875" style="66" customWidth="1"/>
    <col min="10053" max="10060" width="11.44140625" style="66" hidden="1" customWidth="1"/>
    <col min="10061" max="10061" width="5.44140625" style="66" customWidth="1"/>
    <col min="10062" max="10066" width="11.44140625" style="66" hidden="1" customWidth="1"/>
    <col min="10067" max="10067" width="5.88671875" style="66" customWidth="1"/>
    <col min="10068" max="10069" width="11.44140625" style="66" hidden="1" customWidth="1"/>
    <col min="10070" max="10070" width="5.44140625" style="66" customWidth="1"/>
    <col min="10071" max="10072" width="11.44140625" style="66" hidden="1" customWidth="1"/>
    <col min="10073" max="10073" width="5.44140625" style="66" customWidth="1"/>
    <col min="10074" max="10075" width="11.44140625" style="66" hidden="1" customWidth="1"/>
    <col min="10076" max="10076" width="6" style="66" customWidth="1"/>
    <col min="10077" max="10081" width="11.44140625" style="66" hidden="1" customWidth="1"/>
    <col min="10082" max="10082" width="5" style="66" customWidth="1"/>
    <col min="10083" max="10090" width="11.44140625" style="66" hidden="1" customWidth="1"/>
    <col min="10091" max="10091" width="5" style="66" customWidth="1"/>
    <col min="10092" max="10092" width="11.44140625" style="66" hidden="1" customWidth="1"/>
    <col min="10093" max="10093" width="5" style="66" customWidth="1"/>
    <col min="10094" max="10094" width="9.44140625" style="66" customWidth="1"/>
    <col min="10095" max="10095" width="11.44140625" style="66" hidden="1" customWidth="1"/>
    <col min="10096" max="10096" width="5" style="66" customWidth="1"/>
    <col min="10097" max="10098" width="11.44140625" style="66" hidden="1" customWidth="1"/>
    <col min="10099" max="10099" width="5" style="66" customWidth="1"/>
    <col min="10100" max="10101" width="11.44140625" style="66" hidden="1" customWidth="1"/>
    <col min="10102" max="10102" width="5" style="66" customWidth="1"/>
    <col min="10103" max="10104" width="11.44140625" style="66" hidden="1" customWidth="1"/>
    <col min="10105" max="10105" width="5" style="66" customWidth="1"/>
    <col min="10106" max="10107" width="11.44140625" style="66" hidden="1" customWidth="1"/>
    <col min="10108" max="10108" width="5" style="66" customWidth="1"/>
    <col min="10109" max="10110" width="11.44140625" style="66" hidden="1" customWidth="1"/>
    <col min="10111" max="10111" width="5" style="66" customWidth="1"/>
    <col min="10112" max="10112" width="11.44140625" style="66" hidden="1" customWidth="1"/>
    <col min="10113" max="10113" width="6.44140625" style="66" customWidth="1"/>
    <col min="10114" max="10114" width="11.44140625" style="66" hidden="1" customWidth="1"/>
    <col min="10115" max="10115" width="7.109375" style="66" customWidth="1"/>
    <col min="10116" max="10117" width="11.44140625" style="66" hidden="1" customWidth="1"/>
    <col min="10118" max="10118" width="7.109375" style="66" customWidth="1"/>
    <col min="10119" max="10120" width="11.44140625" style="66" hidden="1" customWidth="1"/>
    <col min="10121" max="10121" width="7.109375" style="66" customWidth="1"/>
    <col min="10122" max="10123" width="11.44140625" style="66" hidden="1" customWidth="1"/>
    <col min="10124" max="10124" width="7.109375" style="66" customWidth="1"/>
    <col min="10125" max="10126" width="11.44140625" style="66" hidden="1" customWidth="1"/>
    <col min="10127" max="10127" width="7.109375" style="66" customWidth="1"/>
    <col min="10128" max="10129" width="11.44140625" style="66" hidden="1" customWidth="1"/>
    <col min="10130" max="10130" width="7.109375" style="66" customWidth="1"/>
    <col min="10131" max="10132" width="11.44140625" style="66" hidden="1" customWidth="1"/>
    <col min="10133" max="10133" width="7.109375" style="66" customWidth="1"/>
    <col min="10134" max="10135" width="11.44140625" style="66" hidden="1" customWidth="1"/>
    <col min="10136" max="10136" width="7.109375" style="66" customWidth="1"/>
    <col min="10137" max="10137" width="11.44140625" style="66" hidden="1" customWidth="1"/>
    <col min="10138" max="10138" width="6.44140625" style="66" customWidth="1"/>
    <col min="10139" max="10140" width="11.44140625" style="66" hidden="1" customWidth="1"/>
    <col min="10141" max="10141" width="6.88671875" style="66" customWidth="1"/>
    <col min="10142" max="10143" width="11.44140625" style="66" hidden="1" customWidth="1"/>
    <col min="10144" max="10144" width="6.88671875" style="66" customWidth="1"/>
    <col min="10145" max="10146" width="11.44140625" style="66" hidden="1" customWidth="1"/>
    <col min="10147" max="10147" width="6.44140625" style="66" customWidth="1"/>
    <col min="10148" max="10152" width="11.44140625" style="66" hidden="1" customWidth="1"/>
    <col min="10153" max="10153" width="6.44140625" style="66" customWidth="1"/>
    <col min="10154" max="10155" width="11.44140625" style="66" hidden="1" customWidth="1"/>
    <col min="10156" max="10156" width="7.5546875" style="66" customWidth="1"/>
    <col min="10157" max="10157" width="11.44140625" style="66" hidden="1" customWidth="1"/>
    <col min="10158" max="10158" width="9.44140625" style="66" customWidth="1"/>
    <col min="10159" max="10190" width="11.44140625" style="66" hidden="1" customWidth="1"/>
    <col min="10191" max="10191" width="9" style="66" customWidth="1"/>
    <col min="10192" max="10193" width="11.44140625" style="66" hidden="1" customWidth="1"/>
    <col min="10194" max="10194" width="8.5546875" style="66" customWidth="1"/>
    <col min="10195" max="10196" width="11.44140625" style="66" hidden="1" customWidth="1"/>
    <col min="10197" max="10197" width="6.44140625" style="66" customWidth="1"/>
    <col min="10198" max="10199" width="11.44140625" style="66" hidden="1" customWidth="1"/>
    <col min="10200" max="10200" width="7" style="66" customWidth="1"/>
    <col min="10201" max="10202" width="11.44140625" style="66" hidden="1" customWidth="1"/>
    <col min="10203" max="10205" width="7" style="66" customWidth="1"/>
    <col min="10206" max="10207" width="11.44140625" style="66" hidden="1" customWidth="1"/>
    <col min="10208" max="10208" width="7.5546875" style="66" customWidth="1"/>
    <col min="10209" max="10210" width="11.44140625" style="66" hidden="1" customWidth="1"/>
    <col min="10211" max="10211" width="7" style="66" customWidth="1"/>
    <col min="10212" max="10213" width="11.44140625" style="66" hidden="1" customWidth="1"/>
    <col min="10214" max="10214" width="7" style="66" customWidth="1"/>
    <col min="10215" max="10216" width="11.44140625" style="66" hidden="1" customWidth="1"/>
    <col min="10217" max="10217" width="7" style="66" customWidth="1"/>
    <col min="10218" max="10218" width="11.44140625" style="66" hidden="1" customWidth="1"/>
    <col min="10219" max="10219" width="6.44140625" style="66" customWidth="1"/>
    <col min="10220" max="10229" width="11.44140625" style="66" hidden="1" customWidth="1"/>
    <col min="10230" max="10232" width="11.44140625" style="66" hidden="1"/>
    <col min="10233" max="10233" width="41.44140625" style="66" customWidth="1"/>
    <col min="10234" max="10234" width="6.44140625" style="66" customWidth="1"/>
    <col min="10235" max="10235" width="14.6640625" style="66" customWidth="1"/>
    <col min="10236" max="10236" width="11.44140625" style="66" customWidth="1"/>
    <col min="10237" max="10238" width="13" style="66" customWidth="1"/>
    <col min="10239" max="10248" width="9.44140625" style="66" customWidth="1"/>
    <col min="10249" max="10249" width="8.88671875" style="66" customWidth="1"/>
    <col min="10250" max="10250" width="9.44140625" style="66" customWidth="1"/>
    <col min="10251" max="10251" width="10.109375" style="66" customWidth="1"/>
    <col min="10252" max="10256" width="11.44140625" style="66" hidden="1" customWidth="1"/>
    <col min="10257" max="10257" width="6.44140625" style="66" customWidth="1"/>
    <col min="10258" max="10258" width="6.88671875" style="66" customWidth="1"/>
    <col min="10259" max="10260" width="6.5546875" style="66" customWidth="1"/>
    <col min="10261" max="10261" width="6.33203125" style="66" customWidth="1"/>
    <col min="10262" max="10263" width="7.5546875" style="66" customWidth="1"/>
    <col min="10264" max="10264" width="11.44140625" style="66" hidden="1" customWidth="1"/>
    <col min="10265" max="10265" width="14.88671875" style="66" customWidth="1"/>
    <col min="10266" max="10266" width="11.44140625" style="66" customWidth="1"/>
    <col min="10267" max="10267" width="56.88671875" style="66" customWidth="1"/>
    <col min="10268" max="10268" width="9.109375" style="66" bestFit="1" customWidth="1"/>
    <col min="10269" max="10269" width="24.5546875" style="66" customWidth="1"/>
    <col min="10270" max="10270" width="13" style="66" customWidth="1"/>
    <col min="10271" max="10271" width="21.5546875" style="66" customWidth="1"/>
    <col min="10272" max="10272" width="5" style="66" customWidth="1"/>
    <col min="10273" max="10274" width="11.44140625" style="66" hidden="1" customWidth="1"/>
    <col min="10275" max="10275" width="5" style="66" customWidth="1"/>
    <col min="10276" max="10277" width="11.44140625" style="66" hidden="1" customWidth="1"/>
    <col min="10278" max="10278" width="5" style="66" customWidth="1"/>
    <col min="10279" max="10280" width="11.44140625" style="66" hidden="1" customWidth="1"/>
    <col min="10281" max="10281" width="5" style="66" customWidth="1"/>
    <col min="10282" max="10283" width="11.44140625" style="66" hidden="1" customWidth="1"/>
    <col min="10284" max="10284" width="5" style="66" customWidth="1"/>
    <col min="10285" max="10286" width="11.44140625" style="66" hidden="1" customWidth="1"/>
    <col min="10287" max="10287" width="5" style="66" customWidth="1"/>
    <col min="10288" max="10289" width="11.44140625" style="66" hidden="1" customWidth="1"/>
    <col min="10290" max="10290" width="6.44140625" style="66" customWidth="1"/>
    <col min="10291" max="10298" width="11.44140625" style="66" hidden="1" customWidth="1"/>
    <col min="10299" max="10299" width="6.88671875" style="66" customWidth="1"/>
    <col min="10300" max="10301" width="11.44140625" style="66" hidden="1" customWidth="1"/>
    <col min="10302" max="10302" width="6.44140625" style="66" customWidth="1"/>
    <col min="10303" max="10304" width="11.44140625" style="66" hidden="1" customWidth="1"/>
    <col min="10305" max="10305" width="5.44140625" style="66" customWidth="1"/>
    <col min="10306" max="10307" width="11.44140625" style="66" hidden="1" customWidth="1"/>
    <col min="10308" max="10308" width="4.88671875" style="66" customWidth="1"/>
    <col min="10309" max="10316" width="11.44140625" style="66" hidden="1" customWidth="1"/>
    <col min="10317" max="10317" width="5.44140625" style="66" customWidth="1"/>
    <col min="10318" max="10322" width="11.44140625" style="66" hidden="1" customWidth="1"/>
    <col min="10323" max="10323" width="5.88671875" style="66" customWidth="1"/>
    <col min="10324" max="10325" width="11.44140625" style="66" hidden="1" customWidth="1"/>
    <col min="10326" max="10326" width="5.44140625" style="66" customWidth="1"/>
    <col min="10327" max="10328" width="11.44140625" style="66" hidden="1" customWidth="1"/>
    <col min="10329" max="10329" width="5.44140625" style="66" customWidth="1"/>
    <col min="10330" max="10331" width="11.44140625" style="66" hidden="1" customWidth="1"/>
    <col min="10332" max="10332" width="6" style="66" customWidth="1"/>
    <col min="10333" max="10337" width="11.44140625" style="66" hidden="1" customWidth="1"/>
    <col min="10338" max="10338" width="5" style="66" customWidth="1"/>
    <col min="10339" max="10346" width="11.44140625" style="66" hidden="1" customWidth="1"/>
    <col min="10347" max="10347" width="5" style="66" customWidth="1"/>
    <col min="10348" max="10348" width="11.44140625" style="66" hidden="1" customWidth="1"/>
    <col min="10349" max="10349" width="5" style="66" customWidth="1"/>
    <col min="10350" max="10350" width="9.44140625" style="66" customWidth="1"/>
    <col min="10351" max="10351" width="11.44140625" style="66" hidden="1" customWidth="1"/>
    <col min="10352" max="10352" width="5" style="66" customWidth="1"/>
    <col min="10353" max="10354" width="11.44140625" style="66" hidden="1" customWidth="1"/>
    <col min="10355" max="10355" width="5" style="66" customWidth="1"/>
    <col min="10356" max="10357" width="11.44140625" style="66" hidden="1" customWidth="1"/>
    <col min="10358" max="10358" width="5" style="66" customWidth="1"/>
    <col min="10359" max="10360" width="11.44140625" style="66" hidden="1" customWidth="1"/>
    <col min="10361" max="10361" width="5" style="66" customWidth="1"/>
    <col min="10362" max="10363" width="11.44140625" style="66" hidden="1" customWidth="1"/>
    <col min="10364" max="10364" width="5" style="66" customWidth="1"/>
    <col min="10365" max="10366" width="11.44140625" style="66" hidden="1" customWidth="1"/>
    <col min="10367" max="10367" width="5" style="66" customWidth="1"/>
    <col min="10368" max="10368" width="11.44140625" style="66" hidden="1" customWidth="1"/>
    <col min="10369" max="10369" width="6.44140625" style="66" customWidth="1"/>
    <col min="10370" max="10370" width="11.44140625" style="66" hidden="1" customWidth="1"/>
    <col min="10371" max="10371" width="7.109375" style="66" customWidth="1"/>
    <col min="10372" max="10373" width="11.44140625" style="66" hidden="1" customWidth="1"/>
    <col min="10374" max="10374" width="7.109375" style="66" customWidth="1"/>
    <col min="10375" max="10376" width="11.44140625" style="66" hidden="1" customWidth="1"/>
    <col min="10377" max="10377" width="7.109375" style="66" customWidth="1"/>
    <col min="10378" max="10379" width="11.44140625" style="66" hidden="1" customWidth="1"/>
    <col min="10380" max="10380" width="7.109375" style="66" customWidth="1"/>
    <col min="10381" max="10382" width="11.44140625" style="66" hidden="1" customWidth="1"/>
    <col min="10383" max="10383" width="7.109375" style="66" customWidth="1"/>
    <col min="10384" max="10385" width="11.44140625" style="66" hidden="1" customWidth="1"/>
    <col min="10386" max="10386" width="7.109375" style="66" customWidth="1"/>
    <col min="10387" max="10388" width="11.44140625" style="66" hidden="1" customWidth="1"/>
    <col min="10389" max="10389" width="7.109375" style="66" customWidth="1"/>
    <col min="10390" max="10391" width="11.44140625" style="66" hidden="1" customWidth="1"/>
    <col min="10392" max="10392" width="7.109375" style="66" customWidth="1"/>
    <col min="10393" max="10393" width="11.44140625" style="66" hidden="1" customWidth="1"/>
    <col min="10394" max="10394" width="6.44140625" style="66" customWidth="1"/>
    <col min="10395" max="10396" width="11.44140625" style="66" hidden="1" customWidth="1"/>
    <col min="10397" max="10397" width="6.88671875" style="66" customWidth="1"/>
    <col min="10398" max="10399" width="11.44140625" style="66" hidden="1" customWidth="1"/>
    <col min="10400" max="10400" width="6.88671875" style="66" customWidth="1"/>
    <col min="10401" max="10402" width="11.44140625" style="66" hidden="1" customWidth="1"/>
    <col min="10403" max="10403" width="6.44140625" style="66" customWidth="1"/>
    <col min="10404" max="10408" width="11.44140625" style="66" hidden="1" customWidth="1"/>
    <col min="10409" max="10409" width="6.44140625" style="66" customWidth="1"/>
    <col min="10410" max="10411" width="11.44140625" style="66" hidden="1" customWidth="1"/>
    <col min="10412" max="10412" width="7.5546875" style="66" customWidth="1"/>
    <col min="10413" max="10413" width="11.44140625" style="66" hidden="1" customWidth="1"/>
    <col min="10414" max="10414" width="9.44140625" style="66" customWidth="1"/>
    <col min="10415" max="10446" width="11.44140625" style="66" hidden="1" customWidth="1"/>
    <col min="10447" max="10447" width="9" style="66" customWidth="1"/>
    <col min="10448" max="10449" width="11.44140625" style="66" hidden="1" customWidth="1"/>
    <col min="10450" max="10450" width="8.5546875" style="66" customWidth="1"/>
    <col min="10451" max="10452" width="11.44140625" style="66" hidden="1" customWidth="1"/>
    <col min="10453" max="10453" width="6.44140625" style="66" customWidth="1"/>
    <col min="10454" max="10455" width="11.44140625" style="66" hidden="1" customWidth="1"/>
    <col min="10456" max="10456" width="7" style="66" customWidth="1"/>
    <col min="10457" max="10458" width="11.44140625" style="66" hidden="1" customWidth="1"/>
    <col min="10459" max="10461" width="7" style="66" customWidth="1"/>
    <col min="10462" max="10463" width="11.44140625" style="66" hidden="1" customWidth="1"/>
    <col min="10464" max="10464" width="7.5546875" style="66" customWidth="1"/>
    <col min="10465" max="10466" width="11.44140625" style="66" hidden="1" customWidth="1"/>
    <col min="10467" max="10467" width="7" style="66" customWidth="1"/>
    <col min="10468" max="10469" width="11.44140625" style="66" hidden="1" customWidth="1"/>
    <col min="10470" max="10470" width="7" style="66" customWidth="1"/>
    <col min="10471" max="10472" width="11.44140625" style="66" hidden="1" customWidth="1"/>
    <col min="10473" max="10473" width="7" style="66" customWidth="1"/>
    <col min="10474" max="10474" width="11.44140625" style="66" hidden="1" customWidth="1"/>
    <col min="10475" max="10475" width="6.44140625" style="66" customWidth="1"/>
    <col min="10476" max="10485" width="11.44140625" style="66" hidden="1" customWidth="1"/>
    <col min="10486" max="10488" width="11.44140625" style="66" hidden="1"/>
    <col min="10489" max="10489" width="41.44140625" style="66" customWidth="1"/>
    <col min="10490" max="10490" width="6.44140625" style="66" customWidth="1"/>
    <col min="10491" max="10491" width="14.6640625" style="66" customWidth="1"/>
    <col min="10492" max="10492" width="11.44140625" style="66" customWidth="1"/>
    <col min="10493" max="10494" width="13" style="66" customWidth="1"/>
    <col min="10495" max="10504" width="9.44140625" style="66" customWidth="1"/>
    <col min="10505" max="10505" width="8.88671875" style="66" customWidth="1"/>
    <col min="10506" max="10506" width="9.44140625" style="66" customWidth="1"/>
    <col min="10507" max="10507" width="10.109375" style="66" customWidth="1"/>
    <col min="10508" max="10512" width="11.44140625" style="66" hidden="1" customWidth="1"/>
    <col min="10513" max="10513" width="6.44140625" style="66" customWidth="1"/>
    <col min="10514" max="10514" width="6.88671875" style="66" customWidth="1"/>
    <col min="10515" max="10516" width="6.5546875" style="66" customWidth="1"/>
    <col min="10517" max="10517" width="6.33203125" style="66" customWidth="1"/>
    <col min="10518" max="10519" width="7.5546875" style="66" customWidth="1"/>
    <col min="10520" max="10520" width="11.44140625" style="66" hidden="1" customWidth="1"/>
    <col min="10521" max="10521" width="14.88671875" style="66" customWidth="1"/>
    <col min="10522" max="10522" width="11.44140625" style="66" customWidth="1"/>
    <col min="10523" max="10523" width="56.88671875" style="66" customWidth="1"/>
    <col min="10524" max="10524" width="9.109375" style="66" bestFit="1" customWidth="1"/>
    <col min="10525" max="10525" width="24.5546875" style="66" customWidth="1"/>
    <col min="10526" max="10526" width="13" style="66" customWidth="1"/>
    <col min="10527" max="10527" width="21.5546875" style="66" customWidth="1"/>
    <col min="10528" max="10528" width="5" style="66" customWidth="1"/>
    <col min="10529" max="10530" width="11.44140625" style="66" hidden="1" customWidth="1"/>
    <col min="10531" max="10531" width="5" style="66" customWidth="1"/>
    <col min="10532" max="10533" width="11.44140625" style="66" hidden="1" customWidth="1"/>
    <col min="10534" max="10534" width="5" style="66" customWidth="1"/>
    <col min="10535" max="10536" width="11.44140625" style="66" hidden="1" customWidth="1"/>
    <col min="10537" max="10537" width="5" style="66" customWidth="1"/>
    <col min="10538" max="10539" width="11.44140625" style="66" hidden="1" customWidth="1"/>
    <col min="10540" max="10540" width="5" style="66" customWidth="1"/>
    <col min="10541" max="10542" width="11.44140625" style="66" hidden="1" customWidth="1"/>
    <col min="10543" max="10543" width="5" style="66" customWidth="1"/>
    <col min="10544" max="10545" width="11.44140625" style="66" hidden="1" customWidth="1"/>
    <col min="10546" max="10546" width="6.44140625" style="66" customWidth="1"/>
    <col min="10547" max="10554" width="11.44140625" style="66" hidden="1" customWidth="1"/>
    <col min="10555" max="10555" width="6.88671875" style="66" customWidth="1"/>
    <col min="10556" max="10557" width="11.44140625" style="66" hidden="1" customWidth="1"/>
    <col min="10558" max="10558" width="6.44140625" style="66" customWidth="1"/>
    <col min="10559" max="10560" width="11.44140625" style="66" hidden="1" customWidth="1"/>
    <col min="10561" max="10561" width="5.44140625" style="66" customWidth="1"/>
    <col min="10562" max="10563" width="11.44140625" style="66" hidden="1" customWidth="1"/>
    <col min="10564" max="10564" width="4.88671875" style="66" customWidth="1"/>
    <col min="10565" max="10572" width="11.44140625" style="66" hidden="1" customWidth="1"/>
    <col min="10573" max="10573" width="5.44140625" style="66" customWidth="1"/>
    <col min="10574" max="10578" width="11.44140625" style="66" hidden="1" customWidth="1"/>
    <col min="10579" max="10579" width="5.88671875" style="66" customWidth="1"/>
    <col min="10580" max="10581" width="11.44140625" style="66" hidden="1" customWidth="1"/>
    <col min="10582" max="10582" width="5.44140625" style="66" customWidth="1"/>
    <col min="10583" max="10584" width="11.44140625" style="66" hidden="1" customWidth="1"/>
    <col min="10585" max="10585" width="5.44140625" style="66" customWidth="1"/>
    <col min="10586" max="10587" width="11.44140625" style="66" hidden="1" customWidth="1"/>
    <col min="10588" max="10588" width="6" style="66" customWidth="1"/>
    <col min="10589" max="10593" width="11.44140625" style="66" hidden="1" customWidth="1"/>
    <col min="10594" max="10594" width="5" style="66" customWidth="1"/>
    <col min="10595" max="10602" width="11.44140625" style="66" hidden="1" customWidth="1"/>
    <col min="10603" max="10603" width="5" style="66" customWidth="1"/>
    <col min="10604" max="10604" width="11.44140625" style="66" hidden="1" customWidth="1"/>
    <col min="10605" max="10605" width="5" style="66" customWidth="1"/>
    <col min="10606" max="10606" width="9.44140625" style="66" customWidth="1"/>
    <col min="10607" max="10607" width="11.44140625" style="66" hidden="1" customWidth="1"/>
    <col min="10608" max="10608" width="5" style="66" customWidth="1"/>
    <col min="10609" max="10610" width="11.44140625" style="66" hidden="1" customWidth="1"/>
    <col min="10611" max="10611" width="5" style="66" customWidth="1"/>
    <col min="10612" max="10613" width="11.44140625" style="66" hidden="1" customWidth="1"/>
    <col min="10614" max="10614" width="5" style="66" customWidth="1"/>
    <col min="10615" max="10616" width="11.44140625" style="66" hidden="1" customWidth="1"/>
    <col min="10617" max="10617" width="5" style="66" customWidth="1"/>
    <col min="10618" max="10619" width="11.44140625" style="66" hidden="1" customWidth="1"/>
    <col min="10620" max="10620" width="5" style="66" customWidth="1"/>
    <col min="10621" max="10622" width="11.44140625" style="66" hidden="1" customWidth="1"/>
    <col min="10623" max="10623" width="5" style="66" customWidth="1"/>
    <col min="10624" max="10624" width="11.44140625" style="66" hidden="1" customWidth="1"/>
    <col min="10625" max="10625" width="6.44140625" style="66" customWidth="1"/>
    <col min="10626" max="10626" width="11.44140625" style="66" hidden="1" customWidth="1"/>
    <col min="10627" max="10627" width="7.109375" style="66" customWidth="1"/>
    <col min="10628" max="10629" width="11.44140625" style="66" hidden="1" customWidth="1"/>
    <col min="10630" max="10630" width="7.109375" style="66" customWidth="1"/>
    <col min="10631" max="10632" width="11.44140625" style="66" hidden="1" customWidth="1"/>
    <col min="10633" max="10633" width="7.109375" style="66" customWidth="1"/>
    <col min="10634" max="10635" width="11.44140625" style="66" hidden="1" customWidth="1"/>
    <col min="10636" max="10636" width="7.109375" style="66" customWidth="1"/>
    <col min="10637" max="10638" width="11.44140625" style="66" hidden="1" customWidth="1"/>
    <col min="10639" max="10639" width="7.109375" style="66" customWidth="1"/>
    <col min="10640" max="10641" width="11.44140625" style="66" hidden="1" customWidth="1"/>
    <col min="10642" max="10642" width="7.109375" style="66" customWidth="1"/>
    <col min="10643" max="10644" width="11.44140625" style="66" hidden="1" customWidth="1"/>
    <col min="10645" max="10645" width="7.109375" style="66" customWidth="1"/>
    <col min="10646" max="10647" width="11.44140625" style="66" hidden="1" customWidth="1"/>
    <col min="10648" max="10648" width="7.109375" style="66" customWidth="1"/>
    <col min="10649" max="10649" width="11.44140625" style="66" hidden="1" customWidth="1"/>
    <col min="10650" max="10650" width="6.44140625" style="66" customWidth="1"/>
    <col min="10651" max="10652" width="11.44140625" style="66" hidden="1" customWidth="1"/>
    <col min="10653" max="10653" width="6.88671875" style="66" customWidth="1"/>
    <col min="10654" max="10655" width="11.44140625" style="66" hidden="1" customWidth="1"/>
    <col min="10656" max="10656" width="6.88671875" style="66" customWidth="1"/>
    <col min="10657" max="10658" width="11.44140625" style="66" hidden="1" customWidth="1"/>
    <col min="10659" max="10659" width="6.44140625" style="66" customWidth="1"/>
    <col min="10660" max="10664" width="11.44140625" style="66" hidden="1" customWidth="1"/>
    <col min="10665" max="10665" width="6.44140625" style="66" customWidth="1"/>
    <col min="10666" max="10667" width="11.44140625" style="66" hidden="1" customWidth="1"/>
    <col min="10668" max="10668" width="7.5546875" style="66" customWidth="1"/>
    <col min="10669" max="10669" width="11.44140625" style="66" hidden="1" customWidth="1"/>
    <col min="10670" max="10670" width="9.44140625" style="66" customWidth="1"/>
    <col min="10671" max="10702" width="11.44140625" style="66" hidden="1" customWidth="1"/>
    <col min="10703" max="10703" width="9" style="66" customWidth="1"/>
    <col min="10704" max="10705" width="11.44140625" style="66" hidden="1" customWidth="1"/>
    <col min="10706" max="10706" width="8.5546875" style="66" customWidth="1"/>
    <col min="10707" max="10708" width="11.44140625" style="66" hidden="1" customWidth="1"/>
    <col min="10709" max="10709" width="6.44140625" style="66" customWidth="1"/>
    <col min="10710" max="10711" width="11.44140625" style="66" hidden="1" customWidth="1"/>
    <col min="10712" max="10712" width="7" style="66" customWidth="1"/>
    <col min="10713" max="10714" width="11.44140625" style="66" hidden="1" customWidth="1"/>
    <col min="10715" max="10717" width="7" style="66" customWidth="1"/>
    <col min="10718" max="10719" width="11.44140625" style="66" hidden="1" customWidth="1"/>
    <col min="10720" max="10720" width="7.5546875" style="66" customWidth="1"/>
    <col min="10721" max="10722" width="11.44140625" style="66" hidden="1" customWidth="1"/>
    <col min="10723" max="10723" width="7" style="66" customWidth="1"/>
    <col min="10724" max="10725" width="11.44140625" style="66" hidden="1" customWidth="1"/>
    <col min="10726" max="10726" width="7" style="66" customWidth="1"/>
    <col min="10727" max="10728" width="11.44140625" style="66" hidden="1" customWidth="1"/>
    <col min="10729" max="10729" width="7" style="66" customWidth="1"/>
    <col min="10730" max="10730" width="11.44140625" style="66" hidden="1" customWidth="1"/>
    <col min="10731" max="10731" width="6.44140625" style="66" customWidth="1"/>
    <col min="10732" max="10741" width="11.44140625" style="66" hidden="1" customWidth="1"/>
    <col min="10742" max="10744" width="11.44140625" style="66" hidden="1"/>
    <col min="10745" max="10745" width="41.44140625" style="66" customWidth="1"/>
    <col min="10746" max="10746" width="6.44140625" style="66" customWidth="1"/>
    <col min="10747" max="10747" width="14.6640625" style="66" customWidth="1"/>
    <col min="10748" max="10748" width="11.44140625" style="66" customWidth="1"/>
    <col min="10749" max="10750" width="13" style="66" customWidth="1"/>
    <col min="10751" max="10760" width="9.44140625" style="66" customWidth="1"/>
    <col min="10761" max="10761" width="8.88671875" style="66" customWidth="1"/>
    <col min="10762" max="10762" width="9.44140625" style="66" customWidth="1"/>
    <col min="10763" max="10763" width="10.109375" style="66" customWidth="1"/>
    <col min="10764" max="10768" width="11.44140625" style="66" hidden="1" customWidth="1"/>
    <col min="10769" max="10769" width="6.44140625" style="66" customWidth="1"/>
    <col min="10770" max="10770" width="6.88671875" style="66" customWidth="1"/>
    <col min="10771" max="10772" width="6.5546875" style="66" customWidth="1"/>
    <col min="10773" max="10773" width="6.33203125" style="66" customWidth="1"/>
    <col min="10774" max="10775" width="7.5546875" style="66" customWidth="1"/>
    <col min="10776" max="10776" width="11.44140625" style="66" hidden="1" customWidth="1"/>
    <col min="10777" max="10777" width="14.88671875" style="66" customWidth="1"/>
    <col min="10778" max="10778" width="11.44140625" style="66" customWidth="1"/>
    <col min="10779" max="10779" width="56.88671875" style="66" customWidth="1"/>
    <col min="10780" max="10780" width="9.109375" style="66" bestFit="1" customWidth="1"/>
    <col min="10781" max="10781" width="24.5546875" style="66" customWidth="1"/>
    <col min="10782" max="10782" width="13" style="66" customWidth="1"/>
    <col min="10783" max="10783" width="21.5546875" style="66" customWidth="1"/>
    <col min="10784" max="10784" width="5" style="66" customWidth="1"/>
    <col min="10785" max="10786" width="11.44140625" style="66" hidden="1" customWidth="1"/>
    <col min="10787" max="10787" width="5" style="66" customWidth="1"/>
    <col min="10788" max="10789" width="11.44140625" style="66" hidden="1" customWidth="1"/>
    <col min="10790" max="10790" width="5" style="66" customWidth="1"/>
    <col min="10791" max="10792" width="11.44140625" style="66" hidden="1" customWidth="1"/>
    <col min="10793" max="10793" width="5" style="66" customWidth="1"/>
    <col min="10794" max="10795" width="11.44140625" style="66" hidden="1" customWidth="1"/>
    <col min="10796" max="10796" width="5" style="66" customWidth="1"/>
    <col min="10797" max="10798" width="11.44140625" style="66" hidden="1" customWidth="1"/>
    <col min="10799" max="10799" width="5" style="66" customWidth="1"/>
    <col min="10800" max="10801" width="11.44140625" style="66" hidden="1" customWidth="1"/>
    <col min="10802" max="10802" width="6.44140625" style="66" customWidth="1"/>
    <col min="10803" max="10810" width="11.44140625" style="66" hidden="1" customWidth="1"/>
    <col min="10811" max="10811" width="6.88671875" style="66" customWidth="1"/>
    <col min="10812" max="10813" width="11.44140625" style="66" hidden="1" customWidth="1"/>
    <col min="10814" max="10814" width="6.44140625" style="66" customWidth="1"/>
    <col min="10815" max="10816" width="11.44140625" style="66" hidden="1" customWidth="1"/>
    <col min="10817" max="10817" width="5.44140625" style="66" customWidth="1"/>
    <col min="10818" max="10819" width="11.44140625" style="66" hidden="1" customWidth="1"/>
    <col min="10820" max="10820" width="4.88671875" style="66" customWidth="1"/>
    <col min="10821" max="10828" width="11.44140625" style="66" hidden="1" customWidth="1"/>
    <col min="10829" max="10829" width="5.44140625" style="66" customWidth="1"/>
    <col min="10830" max="10834" width="11.44140625" style="66" hidden="1" customWidth="1"/>
    <col min="10835" max="10835" width="5.88671875" style="66" customWidth="1"/>
    <col min="10836" max="10837" width="11.44140625" style="66" hidden="1" customWidth="1"/>
    <col min="10838" max="10838" width="5.44140625" style="66" customWidth="1"/>
    <col min="10839" max="10840" width="11.44140625" style="66" hidden="1" customWidth="1"/>
    <col min="10841" max="10841" width="5.44140625" style="66" customWidth="1"/>
    <col min="10842" max="10843" width="11.44140625" style="66" hidden="1" customWidth="1"/>
    <col min="10844" max="10844" width="6" style="66" customWidth="1"/>
    <col min="10845" max="10849" width="11.44140625" style="66" hidden="1" customWidth="1"/>
    <col min="10850" max="10850" width="5" style="66" customWidth="1"/>
    <col min="10851" max="10858" width="11.44140625" style="66" hidden="1" customWidth="1"/>
    <col min="10859" max="10859" width="5" style="66" customWidth="1"/>
    <col min="10860" max="10860" width="11.44140625" style="66" hidden="1" customWidth="1"/>
    <col min="10861" max="10861" width="5" style="66" customWidth="1"/>
    <col min="10862" max="10862" width="9.44140625" style="66" customWidth="1"/>
    <col min="10863" max="10863" width="11.44140625" style="66" hidden="1" customWidth="1"/>
    <col min="10864" max="10864" width="5" style="66" customWidth="1"/>
    <col min="10865" max="10866" width="11.44140625" style="66" hidden="1" customWidth="1"/>
    <col min="10867" max="10867" width="5" style="66" customWidth="1"/>
    <col min="10868" max="10869" width="11.44140625" style="66" hidden="1" customWidth="1"/>
    <col min="10870" max="10870" width="5" style="66" customWidth="1"/>
    <col min="10871" max="10872" width="11.44140625" style="66" hidden="1" customWidth="1"/>
    <col min="10873" max="10873" width="5" style="66" customWidth="1"/>
    <col min="10874" max="10875" width="11.44140625" style="66" hidden="1" customWidth="1"/>
    <col min="10876" max="10876" width="5" style="66" customWidth="1"/>
    <col min="10877" max="10878" width="11.44140625" style="66" hidden="1" customWidth="1"/>
    <col min="10879" max="10879" width="5" style="66" customWidth="1"/>
    <col min="10880" max="10880" width="11.44140625" style="66" hidden="1" customWidth="1"/>
    <col min="10881" max="10881" width="6.44140625" style="66" customWidth="1"/>
    <col min="10882" max="10882" width="11.44140625" style="66" hidden="1" customWidth="1"/>
    <col min="10883" max="10883" width="7.109375" style="66" customWidth="1"/>
    <col min="10884" max="10885" width="11.44140625" style="66" hidden="1" customWidth="1"/>
    <col min="10886" max="10886" width="7.109375" style="66" customWidth="1"/>
    <col min="10887" max="10888" width="11.44140625" style="66" hidden="1" customWidth="1"/>
    <col min="10889" max="10889" width="7.109375" style="66" customWidth="1"/>
    <col min="10890" max="10891" width="11.44140625" style="66" hidden="1" customWidth="1"/>
    <col min="10892" max="10892" width="7.109375" style="66" customWidth="1"/>
    <col min="10893" max="10894" width="11.44140625" style="66" hidden="1" customWidth="1"/>
    <col min="10895" max="10895" width="7.109375" style="66" customWidth="1"/>
    <col min="10896" max="10897" width="11.44140625" style="66" hidden="1" customWidth="1"/>
    <col min="10898" max="10898" width="7.109375" style="66" customWidth="1"/>
    <col min="10899" max="10900" width="11.44140625" style="66" hidden="1" customWidth="1"/>
    <col min="10901" max="10901" width="7.109375" style="66" customWidth="1"/>
    <col min="10902" max="10903" width="11.44140625" style="66" hidden="1" customWidth="1"/>
    <col min="10904" max="10904" width="7.109375" style="66" customWidth="1"/>
    <col min="10905" max="10905" width="11.44140625" style="66" hidden="1" customWidth="1"/>
    <col min="10906" max="10906" width="6.44140625" style="66" customWidth="1"/>
    <col min="10907" max="10908" width="11.44140625" style="66" hidden="1" customWidth="1"/>
    <col min="10909" max="10909" width="6.88671875" style="66" customWidth="1"/>
    <col min="10910" max="10911" width="11.44140625" style="66" hidden="1" customWidth="1"/>
    <col min="10912" max="10912" width="6.88671875" style="66" customWidth="1"/>
    <col min="10913" max="10914" width="11.44140625" style="66" hidden="1" customWidth="1"/>
    <col min="10915" max="10915" width="6.44140625" style="66" customWidth="1"/>
    <col min="10916" max="10920" width="11.44140625" style="66" hidden="1" customWidth="1"/>
    <col min="10921" max="10921" width="6.44140625" style="66" customWidth="1"/>
    <col min="10922" max="10923" width="11.44140625" style="66" hidden="1" customWidth="1"/>
    <col min="10924" max="10924" width="7.5546875" style="66" customWidth="1"/>
    <col min="10925" max="10925" width="11.44140625" style="66" hidden="1" customWidth="1"/>
    <col min="10926" max="10926" width="9.44140625" style="66" customWidth="1"/>
    <col min="10927" max="10958" width="11.44140625" style="66" hidden="1" customWidth="1"/>
    <col min="10959" max="10959" width="9" style="66" customWidth="1"/>
    <col min="10960" max="10961" width="11.44140625" style="66" hidden="1" customWidth="1"/>
    <col min="10962" max="10962" width="8.5546875" style="66" customWidth="1"/>
    <col min="10963" max="10964" width="11.44140625" style="66" hidden="1" customWidth="1"/>
    <col min="10965" max="10965" width="6.44140625" style="66" customWidth="1"/>
    <col min="10966" max="10967" width="11.44140625" style="66" hidden="1" customWidth="1"/>
    <col min="10968" max="10968" width="7" style="66" customWidth="1"/>
    <col min="10969" max="10970" width="11.44140625" style="66" hidden="1" customWidth="1"/>
    <col min="10971" max="10973" width="7" style="66" customWidth="1"/>
    <col min="10974" max="10975" width="11.44140625" style="66" hidden="1" customWidth="1"/>
    <col min="10976" max="10976" width="7.5546875" style="66" customWidth="1"/>
    <col min="10977" max="10978" width="11.44140625" style="66" hidden="1" customWidth="1"/>
    <col min="10979" max="10979" width="7" style="66" customWidth="1"/>
    <col min="10980" max="10981" width="11.44140625" style="66" hidden="1" customWidth="1"/>
    <col min="10982" max="10982" width="7" style="66" customWidth="1"/>
    <col min="10983" max="10984" width="11.44140625" style="66" hidden="1" customWidth="1"/>
    <col min="10985" max="10985" width="7" style="66" customWidth="1"/>
    <col min="10986" max="10986" width="11.44140625" style="66" hidden="1" customWidth="1"/>
    <col min="10987" max="10987" width="6.44140625" style="66" customWidth="1"/>
    <col min="10988" max="10997" width="11.44140625" style="66" hidden="1" customWidth="1"/>
    <col min="10998" max="11000" width="11.44140625" style="66" hidden="1"/>
    <col min="11001" max="11001" width="41.44140625" style="66" customWidth="1"/>
    <col min="11002" max="11002" width="6.44140625" style="66" customWidth="1"/>
    <col min="11003" max="11003" width="14.6640625" style="66" customWidth="1"/>
    <col min="11004" max="11004" width="11.44140625" style="66" customWidth="1"/>
    <col min="11005" max="11006" width="13" style="66" customWidth="1"/>
    <col min="11007" max="11016" width="9.44140625" style="66" customWidth="1"/>
    <col min="11017" max="11017" width="8.88671875" style="66" customWidth="1"/>
    <col min="11018" max="11018" width="9.44140625" style="66" customWidth="1"/>
    <col min="11019" max="11019" width="10.109375" style="66" customWidth="1"/>
    <col min="11020" max="11024" width="11.44140625" style="66" hidden="1" customWidth="1"/>
    <col min="11025" max="11025" width="6.44140625" style="66" customWidth="1"/>
    <col min="11026" max="11026" width="6.88671875" style="66" customWidth="1"/>
    <col min="11027" max="11028" width="6.5546875" style="66" customWidth="1"/>
    <col min="11029" max="11029" width="6.33203125" style="66" customWidth="1"/>
    <col min="11030" max="11031" width="7.5546875" style="66" customWidth="1"/>
    <col min="11032" max="11032" width="11.44140625" style="66" hidden="1" customWidth="1"/>
    <col min="11033" max="11033" width="14.88671875" style="66" customWidth="1"/>
    <col min="11034" max="11034" width="11.44140625" style="66" customWidth="1"/>
    <col min="11035" max="11035" width="56.88671875" style="66" customWidth="1"/>
    <col min="11036" max="11036" width="9.109375" style="66" bestFit="1" customWidth="1"/>
    <col min="11037" max="11037" width="24.5546875" style="66" customWidth="1"/>
    <col min="11038" max="11038" width="13" style="66" customWidth="1"/>
    <col min="11039" max="11039" width="21.5546875" style="66" customWidth="1"/>
    <col min="11040" max="11040" width="5" style="66" customWidth="1"/>
    <col min="11041" max="11042" width="11.44140625" style="66" hidden="1" customWidth="1"/>
    <col min="11043" max="11043" width="5" style="66" customWidth="1"/>
    <col min="11044" max="11045" width="11.44140625" style="66" hidden="1" customWidth="1"/>
    <col min="11046" max="11046" width="5" style="66" customWidth="1"/>
    <col min="11047" max="11048" width="11.44140625" style="66" hidden="1" customWidth="1"/>
    <col min="11049" max="11049" width="5" style="66" customWidth="1"/>
    <col min="11050" max="11051" width="11.44140625" style="66" hidden="1" customWidth="1"/>
    <col min="11052" max="11052" width="5" style="66" customWidth="1"/>
    <col min="11053" max="11054" width="11.44140625" style="66" hidden="1" customWidth="1"/>
    <col min="11055" max="11055" width="5" style="66" customWidth="1"/>
    <col min="11056" max="11057" width="11.44140625" style="66" hidden="1" customWidth="1"/>
    <col min="11058" max="11058" width="6.44140625" style="66" customWidth="1"/>
    <col min="11059" max="11066" width="11.44140625" style="66" hidden="1" customWidth="1"/>
    <col min="11067" max="11067" width="6.88671875" style="66" customWidth="1"/>
    <col min="11068" max="11069" width="11.44140625" style="66" hidden="1" customWidth="1"/>
    <col min="11070" max="11070" width="6.44140625" style="66" customWidth="1"/>
    <col min="11071" max="11072" width="11.44140625" style="66" hidden="1" customWidth="1"/>
    <col min="11073" max="11073" width="5.44140625" style="66" customWidth="1"/>
    <col min="11074" max="11075" width="11.44140625" style="66" hidden="1" customWidth="1"/>
    <col min="11076" max="11076" width="4.88671875" style="66" customWidth="1"/>
    <col min="11077" max="11084" width="11.44140625" style="66" hidden="1" customWidth="1"/>
    <col min="11085" max="11085" width="5.44140625" style="66" customWidth="1"/>
    <col min="11086" max="11090" width="11.44140625" style="66" hidden="1" customWidth="1"/>
    <col min="11091" max="11091" width="5.88671875" style="66" customWidth="1"/>
    <col min="11092" max="11093" width="11.44140625" style="66" hidden="1" customWidth="1"/>
    <col min="11094" max="11094" width="5.44140625" style="66" customWidth="1"/>
    <col min="11095" max="11096" width="11.44140625" style="66" hidden="1" customWidth="1"/>
    <col min="11097" max="11097" width="5.44140625" style="66" customWidth="1"/>
    <col min="11098" max="11099" width="11.44140625" style="66" hidden="1" customWidth="1"/>
    <col min="11100" max="11100" width="6" style="66" customWidth="1"/>
    <col min="11101" max="11105" width="11.44140625" style="66" hidden="1" customWidth="1"/>
    <col min="11106" max="11106" width="5" style="66" customWidth="1"/>
    <col min="11107" max="11114" width="11.44140625" style="66" hidden="1" customWidth="1"/>
    <col min="11115" max="11115" width="5" style="66" customWidth="1"/>
    <col min="11116" max="11116" width="11.44140625" style="66" hidden="1" customWidth="1"/>
    <col min="11117" max="11117" width="5" style="66" customWidth="1"/>
    <col min="11118" max="11118" width="9.44140625" style="66" customWidth="1"/>
    <col min="11119" max="11119" width="11.44140625" style="66" hidden="1" customWidth="1"/>
    <col min="11120" max="11120" width="5" style="66" customWidth="1"/>
    <col min="11121" max="11122" width="11.44140625" style="66" hidden="1" customWidth="1"/>
    <col min="11123" max="11123" width="5" style="66" customWidth="1"/>
    <col min="11124" max="11125" width="11.44140625" style="66" hidden="1" customWidth="1"/>
    <col min="11126" max="11126" width="5" style="66" customWidth="1"/>
    <col min="11127" max="11128" width="11.44140625" style="66" hidden="1" customWidth="1"/>
    <col min="11129" max="11129" width="5" style="66" customWidth="1"/>
    <col min="11130" max="11131" width="11.44140625" style="66" hidden="1" customWidth="1"/>
    <col min="11132" max="11132" width="5" style="66" customWidth="1"/>
    <col min="11133" max="11134" width="11.44140625" style="66" hidden="1" customWidth="1"/>
    <col min="11135" max="11135" width="5" style="66" customWidth="1"/>
    <col min="11136" max="11136" width="11.44140625" style="66" hidden="1" customWidth="1"/>
    <col min="11137" max="11137" width="6.44140625" style="66" customWidth="1"/>
    <col min="11138" max="11138" width="11.44140625" style="66" hidden="1" customWidth="1"/>
    <col min="11139" max="11139" width="7.109375" style="66" customWidth="1"/>
    <col min="11140" max="11141" width="11.44140625" style="66" hidden="1" customWidth="1"/>
    <col min="11142" max="11142" width="7.109375" style="66" customWidth="1"/>
    <col min="11143" max="11144" width="11.44140625" style="66" hidden="1" customWidth="1"/>
    <col min="11145" max="11145" width="7.109375" style="66" customWidth="1"/>
    <col min="11146" max="11147" width="11.44140625" style="66" hidden="1" customWidth="1"/>
    <col min="11148" max="11148" width="7.109375" style="66" customWidth="1"/>
    <col min="11149" max="11150" width="11.44140625" style="66" hidden="1" customWidth="1"/>
    <col min="11151" max="11151" width="7.109375" style="66" customWidth="1"/>
    <col min="11152" max="11153" width="11.44140625" style="66" hidden="1" customWidth="1"/>
    <col min="11154" max="11154" width="7.109375" style="66" customWidth="1"/>
    <col min="11155" max="11156" width="11.44140625" style="66" hidden="1" customWidth="1"/>
    <col min="11157" max="11157" width="7.109375" style="66" customWidth="1"/>
    <col min="11158" max="11159" width="11.44140625" style="66" hidden="1" customWidth="1"/>
    <col min="11160" max="11160" width="7.109375" style="66" customWidth="1"/>
    <col min="11161" max="11161" width="11.44140625" style="66" hidden="1" customWidth="1"/>
    <col min="11162" max="11162" width="6.44140625" style="66" customWidth="1"/>
    <col min="11163" max="11164" width="11.44140625" style="66" hidden="1" customWidth="1"/>
    <col min="11165" max="11165" width="6.88671875" style="66" customWidth="1"/>
    <col min="11166" max="11167" width="11.44140625" style="66" hidden="1" customWidth="1"/>
    <col min="11168" max="11168" width="6.88671875" style="66" customWidth="1"/>
    <col min="11169" max="11170" width="11.44140625" style="66" hidden="1" customWidth="1"/>
    <col min="11171" max="11171" width="6.44140625" style="66" customWidth="1"/>
    <col min="11172" max="11176" width="11.44140625" style="66" hidden="1" customWidth="1"/>
    <col min="11177" max="11177" width="6.44140625" style="66" customWidth="1"/>
    <col min="11178" max="11179" width="11.44140625" style="66" hidden="1" customWidth="1"/>
    <col min="11180" max="11180" width="7.5546875" style="66" customWidth="1"/>
    <col min="11181" max="11181" width="11.44140625" style="66" hidden="1" customWidth="1"/>
    <col min="11182" max="11182" width="9.44140625" style="66" customWidth="1"/>
    <col min="11183" max="11214" width="11.44140625" style="66" hidden="1" customWidth="1"/>
    <col min="11215" max="11215" width="9" style="66" customWidth="1"/>
    <col min="11216" max="11217" width="11.44140625" style="66" hidden="1" customWidth="1"/>
    <col min="11218" max="11218" width="8.5546875" style="66" customWidth="1"/>
    <col min="11219" max="11220" width="11.44140625" style="66" hidden="1" customWidth="1"/>
    <col min="11221" max="11221" width="6.44140625" style="66" customWidth="1"/>
    <col min="11222" max="11223" width="11.44140625" style="66" hidden="1" customWidth="1"/>
    <col min="11224" max="11224" width="7" style="66" customWidth="1"/>
    <col min="11225" max="11226" width="11.44140625" style="66" hidden="1" customWidth="1"/>
    <col min="11227" max="11229" width="7" style="66" customWidth="1"/>
    <col min="11230" max="11231" width="11.44140625" style="66" hidden="1" customWidth="1"/>
    <col min="11232" max="11232" width="7.5546875" style="66" customWidth="1"/>
    <col min="11233" max="11234" width="11.44140625" style="66" hidden="1" customWidth="1"/>
    <col min="11235" max="11235" width="7" style="66" customWidth="1"/>
    <col min="11236" max="11237" width="11.44140625" style="66" hidden="1" customWidth="1"/>
    <col min="11238" max="11238" width="7" style="66" customWidth="1"/>
    <col min="11239" max="11240" width="11.44140625" style="66" hidden="1" customWidth="1"/>
    <col min="11241" max="11241" width="7" style="66" customWidth="1"/>
    <col min="11242" max="11242" width="11.44140625" style="66" hidden="1" customWidth="1"/>
    <col min="11243" max="11243" width="6.44140625" style="66" customWidth="1"/>
    <col min="11244" max="11253" width="11.44140625" style="66" hidden="1" customWidth="1"/>
    <col min="11254" max="11256" width="11.44140625" style="66" hidden="1"/>
    <col min="11257" max="11257" width="41.44140625" style="66" customWidth="1"/>
    <col min="11258" max="11258" width="6.44140625" style="66" customWidth="1"/>
    <col min="11259" max="11259" width="14.6640625" style="66" customWidth="1"/>
    <col min="11260" max="11260" width="11.44140625" style="66" customWidth="1"/>
    <col min="11261" max="11262" width="13" style="66" customWidth="1"/>
    <col min="11263" max="11272" width="9.44140625" style="66" customWidth="1"/>
    <col min="11273" max="11273" width="8.88671875" style="66" customWidth="1"/>
    <col min="11274" max="11274" width="9.44140625" style="66" customWidth="1"/>
    <col min="11275" max="11275" width="10.109375" style="66" customWidth="1"/>
    <col min="11276" max="11280" width="11.44140625" style="66" hidden="1" customWidth="1"/>
    <col min="11281" max="11281" width="6.44140625" style="66" customWidth="1"/>
    <col min="11282" max="11282" width="6.88671875" style="66" customWidth="1"/>
    <col min="11283" max="11284" width="6.5546875" style="66" customWidth="1"/>
    <col min="11285" max="11285" width="6.33203125" style="66" customWidth="1"/>
    <col min="11286" max="11287" width="7.5546875" style="66" customWidth="1"/>
    <col min="11288" max="11288" width="11.44140625" style="66" hidden="1" customWidth="1"/>
    <col min="11289" max="11289" width="14.88671875" style="66" customWidth="1"/>
    <col min="11290" max="11290" width="11.44140625" style="66" customWidth="1"/>
    <col min="11291" max="11291" width="56.88671875" style="66" customWidth="1"/>
    <col min="11292" max="11292" width="9.109375" style="66" bestFit="1" customWidth="1"/>
    <col min="11293" max="11293" width="24.5546875" style="66" customWidth="1"/>
    <col min="11294" max="11294" width="13" style="66" customWidth="1"/>
    <col min="11295" max="11295" width="21.5546875" style="66" customWidth="1"/>
    <col min="11296" max="11296" width="5" style="66" customWidth="1"/>
    <col min="11297" max="11298" width="11.44140625" style="66" hidden="1" customWidth="1"/>
    <col min="11299" max="11299" width="5" style="66" customWidth="1"/>
    <col min="11300" max="11301" width="11.44140625" style="66" hidden="1" customWidth="1"/>
    <col min="11302" max="11302" width="5" style="66" customWidth="1"/>
    <col min="11303" max="11304" width="11.44140625" style="66" hidden="1" customWidth="1"/>
    <col min="11305" max="11305" width="5" style="66" customWidth="1"/>
    <col min="11306" max="11307" width="11.44140625" style="66" hidden="1" customWidth="1"/>
    <col min="11308" max="11308" width="5" style="66" customWidth="1"/>
    <col min="11309" max="11310" width="11.44140625" style="66" hidden="1" customWidth="1"/>
    <col min="11311" max="11311" width="5" style="66" customWidth="1"/>
    <col min="11312" max="11313" width="11.44140625" style="66" hidden="1" customWidth="1"/>
    <col min="11314" max="11314" width="6.44140625" style="66" customWidth="1"/>
    <col min="11315" max="11322" width="11.44140625" style="66" hidden="1" customWidth="1"/>
    <col min="11323" max="11323" width="6.88671875" style="66" customWidth="1"/>
    <col min="11324" max="11325" width="11.44140625" style="66" hidden="1" customWidth="1"/>
    <col min="11326" max="11326" width="6.44140625" style="66" customWidth="1"/>
    <col min="11327" max="11328" width="11.44140625" style="66" hidden="1" customWidth="1"/>
    <col min="11329" max="11329" width="5.44140625" style="66" customWidth="1"/>
    <col min="11330" max="11331" width="11.44140625" style="66" hidden="1" customWidth="1"/>
    <col min="11332" max="11332" width="4.88671875" style="66" customWidth="1"/>
    <col min="11333" max="11340" width="11.44140625" style="66" hidden="1" customWidth="1"/>
    <col min="11341" max="11341" width="5.44140625" style="66" customWidth="1"/>
    <col min="11342" max="11346" width="11.44140625" style="66" hidden="1" customWidth="1"/>
    <col min="11347" max="11347" width="5.88671875" style="66" customWidth="1"/>
    <col min="11348" max="11349" width="11.44140625" style="66" hidden="1" customWidth="1"/>
    <col min="11350" max="11350" width="5.44140625" style="66" customWidth="1"/>
    <col min="11351" max="11352" width="11.44140625" style="66" hidden="1" customWidth="1"/>
    <col min="11353" max="11353" width="5.44140625" style="66" customWidth="1"/>
    <col min="11354" max="11355" width="11.44140625" style="66" hidden="1" customWidth="1"/>
    <col min="11356" max="11356" width="6" style="66" customWidth="1"/>
    <col min="11357" max="11361" width="11.44140625" style="66" hidden="1" customWidth="1"/>
    <col min="11362" max="11362" width="5" style="66" customWidth="1"/>
    <col min="11363" max="11370" width="11.44140625" style="66" hidden="1" customWidth="1"/>
    <col min="11371" max="11371" width="5" style="66" customWidth="1"/>
    <col min="11372" max="11372" width="11.44140625" style="66" hidden="1" customWidth="1"/>
    <col min="11373" max="11373" width="5" style="66" customWidth="1"/>
    <col min="11374" max="11374" width="9.44140625" style="66" customWidth="1"/>
    <col min="11375" max="11375" width="11.44140625" style="66" hidden="1" customWidth="1"/>
    <col min="11376" max="11376" width="5" style="66" customWidth="1"/>
    <col min="11377" max="11378" width="11.44140625" style="66" hidden="1" customWidth="1"/>
    <col min="11379" max="11379" width="5" style="66" customWidth="1"/>
    <col min="11380" max="11381" width="11.44140625" style="66" hidden="1" customWidth="1"/>
    <col min="11382" max="11382" width="5" style="66" customWidth="1"/>
    <col min="11383" max="11384" width="11.44140625" style="66" hidden="1" customWidth="1"/>
    <col min="11385" max="11385" width="5" style="66" customWidth="1"/>
    <col min="11386" max="11387" width="11.44140625" style="66" hidden="1" customWidth="1"/>
    <col min="11388" max="11388" width="5" style="66" customWidth="1"/>
    <col min="11389" max="11390" width="11.44140625" style="66" hidden="1" customWidth="1"/>
    <col min="11391" max="11391" width="5" style="66" customWidth="1"/>
    <col min="11392" max="11392" width="11.44140625" style="66" hidden="1" customWidth="1"/>
    <col min="11393" max="11393" width="6.44140625" style="66" customWidth="1"/>
    <col min="11394" max="11394" width="11.44140625" style="66" hidden="1" customWidth="1"/>
    <col min="11395" max="11395" width="7.109375" style="66" customWidth="1"/>
    <col min="11396" max="11397" width="11.44140625" style="66" hidden="1" customWidth="1"/>
    <col min="11398" max="11398" width="7.109375" style="66" customWidth="1"/>
    <col min="11399" max="11400" width="11.44140625" style="66" hidden="1" customWidth="1"/>
    <col min="11401" max="11401" width="7.109375" style="66" customWidth="1"/>
    <col min="11402" max="11403" width="11.44140625" style="66" hidden="1" customWidth="1"/>
    <col min="11404" max="11404" width="7.109375" style="66" customWidth="1"/>
    <col min="11405" max="11406" width="11.44140625" style="66" hidden="1" customWidth="1"/>
    <col min="11407" max="11407" width="7.109375" style="66" customWidth="1"/>
    <col min="11408" max="11409" width="11.44140625" style="66" hidden="1" customWidth="1"/>
    <col min="11410" max="11410" width="7.109375" style="66" customWidth="1"/>
    <col min="11411" max="11412" width="11.44140625" style="66" hidden="1" customWidth="1"/>
    <col min="11413" max="11413" width="7.109375" style="66" customWidth="1"/>
    <col min="11414" max="11415" width="11.44140625" style="66" hidden="1" customWidth="1"/>
    <col min="11416" max="11416" width="7.109375" style="66" customWidth="1"/>
    <col min="11417" max="11417" width="11.44140625" style="66" hidden="1" customWidth="1"/>
    <col min="11418" max="11418" width="6.44140625" style="66" customWidth="1"/>
    <col min="11419" max="11420" width="11.44140625" style="66" hidden="1" customWidth="1"/>
    <col min="11421" max="11421" width="6.88671875" style="66" customWidth="1"/>
    <col min="11422" max="11423" width="11.44140625" style="66" hidden="1" customWidth="1"/>
    <col min="11424" max="11424" width="6.88671875" style="66" customWidth="1"/>
    <col min="11425" max="11426" width="11.44140625" style="66" hidden="1" customWidth="1"/>
    <col min="11427" max="11427" width="6.44140625" style="66" customWidth="1"/>
    <col min="11428" max="11432" width="11.44140625" style="66" hidden="1" customWidth="1"/>
    <col min="11433" max="11433" width="6.44140625" style="66" customWidth="1"/>
    <col min="11434" max="11435" width="11.44140625" style="66" hidden="1" customWidth="1"/>
    <col min="11436" max="11436" width="7.5546875" style="66" customWidth="1"/>
    <col min="11437" max="11437" width="11.44140625" style="66" hidden="1" customWidth="1"/>
    <col min="11438" max="11438" width="9.44140625" style="66" customWidth="1"/>
    <col min="11439" max="11470" width="11.44140625" style="66" hidden="1" customWidth="1"/>
    <col min="11471" max="11471" width="9" style="66" customWidth="1"/>
    <col min="11472" max="11473" width="11.44140625" style="66" hidden="1" customWidth="1"/>
    <col min="11474" max="11474" width="8.5546875" style="66" customWidth="1"/>
    <col min="11475" max="11476" width="11.44140625" style="66" hidden="1" customWidth="1"/>
    <col min="11477" max="11477" width="6.44140625" style="66" customWidth="1"/>
    <col min="11478" max="11479" width="11.44140625" style="66" hidden="1" customWidth="1"/>
    <col min="11480" max="11480" width="7" style="66" customWidth="1"/>
    <col min="11481" max="11482" width="11.44140625" style="66" hidden="1" customWidth="1"/>
    <col min="11483" max="11485" width="7" style="66" customWidth="1"/>
    <col min="11486" max="11487" width="11.44140625" style="66" hidden="1" customWidth="1"/>
    <col min="11488" max="11488" width="7.5546875" style="66" customWidth="1"/>
    <col min="11489" max="11490" width="11.44140625" style="66" hidden="1" customWidth="1"/>
    <col min="11491" max="11491" width="7" style="66" customWidth="1"/>
    <col min="11492" max="11493" width="11.44140625" style="66" hidden="1" customWidth="1"/>
    <col min="11494" max="11494" width="7" style="66" customWidth="1"/>
    <col min="11495" max="11496" width="11.44140625" style="66" hidden="1" customWidth="1"/>
    <col min="11497" max="11497" width="7" style="66" customWidth="1"/>
    <col min="11498" max="11498" width="11.44140625" style="66" hidden="1" customWidth="1"/>
    <col min="11499" max="11499" width="6.44140625" style="66" customWidth="1"/>
    <col min="11500" max="11509" width="11.44140625" style="66" hidden="1" customWidth="1"/>
    <col min="11510" max="11512" width="11.44140625" style="66" hidden="1"/>
    <col min="11513" max="11513" width="41.44140625" style="66" customWidth="1"/>
    <col min="11514" max="11514" width="6.44140625" style="66" customWidth="1"/>
    <col min="11515" max="11515" width="14.6640625" style="66" customWidth="1"/>
    <col min="11516" max="11516" width="11.44140625" style="66" customWidth="1"/>
    <col min="11517" max="11518" width="13" style="66" customWidth="1"/>
    <col min="11519" max="11528" width="9.44140625" style="66" customWidth="1"/>
    <col min="11529" max="11529" width="8.88671875" style="66" customWidth="1"/>
    <col min="11530" max="11530" width="9.44140625" style="66" customWidth="1"/>
    <col min="11531" max="11531" width="10.109375" style="66" customWidth="1"/>
    <col min="11532" max="11536" width="11.44140625" style="66" hidden="1" customWidth="1"/>
    <col min="11537" max="11537" width="6.44140625" style="66" customWidth="1"/>
    <col min="11538" max="11538" width="6.88671875" style="66" customWidth="1"/>
    <col min="11539" max="11540" width="6.5546875" style="66" customWidth="1"/>
    <col min="11541" max="11541" width="6.33203125" style="66" customWidth="1"/>
    <col min="11542" max="11543" width="7.5546875" style="66" customWidth="1"/>
    <col min="11544" max="11544" width="11.44140625" style="66" hidden="1" customWidth="1"/>
    <col min="11545" max="11545" width="14.88671875" style="66" customWidth="1"/>
    <col min="11546" max="11546" width="11.44140625" style="66" customWidth="1"/>
    <col min="11547" max="11547" width="56.88671875" style="66" customWidth="1"/>
    <col min="11548" max="11548" width="9.109375" style="66" bestFit="1" customWidth="1"/>
    <col min="11549" max="11549" width="24.5546875" style="66" customWidth="1"/>
    <col min="11550" max="11550" width="13" style="66" customWidth="1"/>
    <col min="11551" max="11551" width="21.5546875" style="66" customWidth="1"/>
    <col min="11552" max="11552" width="5" style="66" customWidth="1"/>
    <col min="11553" max="11554" width="11.44140625" style="66" hidden="1" customWidth="1"/>
    <col min="11555" max="11555" width="5" style="66" customWidth="1"/>
    <col min="11556" max="11557" width="11.44140625" style="66" hidden="1" customWidth="1"/>
    <col min="11558" max="11558" width="5" style="66" customWidth="1"/>
    <col min="11559" max="11560" width="11.44140625" style="66" hidden="1" customWidth="1"/>
    <col min="11561" max="11561" width="5" style="66" customWidth="1"/>
    <col min="11562" max="11563" width="11.44140625" style="66" hidden="1" customWidth="1"/>
    <col min="11564" max="11564" width="5" style="66" customWidth="1"/>
    <col min="11565" max="11566" width="11.44140625" style="66" hidden="1" customWidth="1"/>
    <col min="11567" max="11567" width="5" style="66" customWidth="1"/>
    <col min="11568" max="11569" width="11.44140625" style="66" hidden="1" customWidth="1"/>
    <col min="11570" max="11570" width="6.44140625" style="66" customWidth="1"/>
    <col min="11571" max="11578" width="11.44140625" style="66" hidden="1" customWidth="1"/>
    <col min="11579" max="11579" width="6.88671875" style="66" customWidth="1"/>
    <col min="11580" max="11581" width="11.44140625" style="66" hidden="1" customWidth="1"/>
    <col min="11582" max="11582" width="6.44140625" style="66" customWidth="1"/>
    <col min="11583" max="11584" width="11.44140625" style="66" hidden="1" customWidth="1"/>
    <col min="11585" max="11585" width="5.44140625" style="66" customWidth="1"/>
    <col min="11586" max="11587" width="11.44140625" style="66" hidden="1" customWidth="1"/>
    <col min="11588" max="11588" width="4.88671875" style="66" customWidth="1"/>
    <col min="11589" max="11596" width="11.44140625" style="66" hidden="1" customWidth="1"/>
    <col min="11597" max="11597" width="5.44140625" style="66" customWidth="1"/>
    <col min="11598" max="11602" width="11.44140625" style="66" hidden="1" customWidth="1"/>
    <col min="11603" max="11603" width="5.88671875" style="66" customWidth="1"/>
    <col min="11604" max="11605" width="11.44140625" style="66" hidden="1" customWidth="1"/>
    <col min="11606" max="11606" width="5.44140625" style="66" customWidth="1"/>
    <col min="11607" max="11608" width="11.44140625" style="66" hidden="1" customWidth="1"/>
    <col min="11609" max="11609" width="5.44140625" style="66" customWidth="1"/>
    <col min="11610" max="11611" width="11.44140625" style="66" hidden="1" customWidth="1"/>
    <col min="11612" max="11612" width="6" style="66" customWidth="1"/>
    <col min="11613" max="11617" width="11.44140625" style="66" hidden="1" customWidth="1"/>
    <col min="11618" max="11618" width="5" style="66" customWidth="1"/>
    <col min="11619" max="11626" width="11.44140625" style="66" hidden="1" customWidth="1"/>
    <col min="11627" max="11627" width="5" style="66" customWidth="1"/>
    <col min="11628" max="11628" width="11.44140625" style="66" hidden="1" customWidth="1"/>
    <col min="11629" max="11629" width="5" style="66" customWidth="1"/>
    <col min="11630" max="11630" width="9.44140625" style="66" customWidth="1"/>
    <col min="11631" max="11631" width="11.44140625" style="66" hidden="1" customWidth="1"/>
    <col min="11632" max="11632" width="5" style="66" customWidth="1"/>
    <col min="11633" max="11634" width="11.44140625" style="66" hidden="1" customWidth="1"/>
    <col min="11635" max="11635" width="5" style="66" customWidth="1"/>
    <col min="11636" max="11637" width="11.44140625" style="66" hidden="1" customWidth="1"/>
    <col min="11638" max="11638" width="5" style="66" customWidth="1"/>
    <col min="11639" max="11640" width="11.44140625" style="66" hidden="1" customWidth="1"/>
    <col min="11641" max="11641" width="5" style="66" customWidth="1"/>
    <col min="11642" max="11643" width="11.44140625" style="66" hidden="1" customWidth="1"/>
    <col min="11644" max="11644" width="5" style="66" customWidth="1"/>
    <col min="11645" max="11646" width="11.44140625" style="66" hidden="1" customWidth="1"/>
    <col min="11647" max="11647" width="5" style="66" customWidth="1"/>
    <col min="11648" max="11648" width="11.44140625" style="66" hidden="1" customWidth="1"/>
    <col min="11649" max="11649" width="6.44140625" style="66" customWidth="1"/>
    <col min="11650" max="11650" width="11.44140625" style="66" hidden="1" customWidth="1"/>
    <col min="11651" max="11651" width="7.109375" style="66" customWidth="1"/>
    <col min="11652" max="11653" width="11.44140625" style="66" hidden="1" customWidth="1"/>
    <col min="11654" max="11654" width="7.109375" style="66" customWidth="1"/>
    <col min="11655" max="11656" width="11.44140625" style="66" hidden="1" customWidth="1"/>
    <col min="11657" max="11657" width="7.109375" style="66" customWidth="1"/>
    <col min="11658" max="11659" width="11.44140625" style="66" hidden="1" customWidth="1"/>
    <col min="11660" max="11660" width="7.109375" style="66" customWidth="1"/>
    <col min="11661" max="11662" width="11.44140625" style="66" hidden="1" customWidth="1"/>
    <col min="11663" max="11663" width="7.109375" style="66" customWidth="1"/>
    <col min="11664" max="11665" width="11.44140625" style="66" hidden="1" customWidth="1"/>
    <col min="11666" max="11666" width="7.109375" style="66" customWidth="1"/>
    <col min="11667" max="11668" width="11.44140625" style="66" hidden="1" customWidth="1"/>
    <col min="11669" max="11669" width="7.109375" style="66" customWidth="1"/>
    <col min="11670" max="11671" width="11.44140625" style="66" hidden="1" customWidth="1"/>
    <col min="11672" max="11672" width="7.109375" style="66" customWidth="1"/>
    <col min="11673" max="11673" width="11.44140625" style="66" hidden="1" customWidth="1"/>
    <col min="11674" max="11674" width="6.44140625" style="66" customWidth="1"/>
    <col min="11675" max="11676" width="11.44140625" style="66" hidden="1" customWidth="1"/>
    <col min="11677" max="11677" width="6.88671875" style="66" customWidth="1"/>
    <col min="11678" max="11679" width="11.44140625" style="66" hidden="1" customWidth="1"/>
    <col min="11680" max="11680" width="6.88671875" style="66" customWidth="1"/>
    <col min="11681" max="11682" width="11.44140625" style="66" hidden="1" customWidth="1"/>
    <col min="11683" max="11683" width="6.44140625" style="66" customWidth="1"/>
    <col min="11684" max="11688" width="11.44140625" style="66" hidden="1" customWidth="1"/>
    <col min="11689" max="11689" width="6.44140625" style="66" customWidth="1"/>
    <col min="11690" max="11691" width="11.44140625" style="66" hidden="1" customWidth="1"/>
    <col min="11692" max="11692" width="7.5546875" style="66" customWidth="1"/>
    <col min="11693" max="11693" width="11.44140625" style="66" hidden="1" customWidth="1"/>
    <col min="11694" max="11694" width="9.44140625" style="66" customWidth="1"/>
    <col min="11695" max="11726" width="11.44140625" style="66" hidden="1" customWidth="1"/>
    <col min="11727" max="11727" width="9" style="66" customWidth="1"/>
    <col min="11728" max="11729" width="11.44140625" style="66" hidden="1" customWidth="1"/>
    <col min="11730" max="11730" width="8.5546875" style="66" customWidth="1"/>
    <col min="11731" max="11732" width="11.44140625" style="66" hidden="1" customWidth="1"/>
    <col min="11733" max="11733" width="6.44140625" style="66" customWidth="1"/>
    <col min="11734" max="11735" width="11.44140625" style="66" hidden="1" customWidth="1"/>
    <col min="11736" max="11736" width="7" style="66" customWidth="1"/>
    <col min="11737" max="11738" width="11.44140625" style="66" hidden="1" customWidth="1"/>
    <col min="11739" max="11741" width="7" style="66" customWidth="1"/>
    <col min="11742" max="11743" width="11.44140625" style="66" hidden="1" customWidth="1"/>
    <col min="11744" max="11744" width="7.5546875" style="66" customWidth="1"/>
    <col min="11745" max="11746" width="11.44140625" style="66" hidden="1" customWidth="1"/>
    <col min="11747" max="11747" width="7" style="66" customWidth="1"/>
    <col min="11748" max="11749" width="11.44140625" style="66" hidden="1" customWidth="1"/>
    <col min="11750" max="11750" width="7" style="66" customWidth="1"/>
    <col min="11751" max="11752" width="11.44140625" style="66" hidden="1" customWidth="1"/>
    <col min="11753" max="11753" width="7" style="66" customWidth="1"/>
    <col min="11754" max="11754" width="11.44140625" style="66" hidden="1" customWidth="1"/>
    <col min="11755" max="11755" width="6.44140625" style="66" customWidth="1"/>
    <col min="11756" max="11765" width="11.44140625" style="66" hidden="1" customWidth="1"/>
    <col min="11766" max="11768" width="11.44140625" style="66" hidden="1"/>
    <col min="11769" max="11769" width="41.44140625" style="66" customWidth="1"/>
    <col min="11770" max="11770" width="6.44140625" style="66" customWidth="1"/>
    <col min="11771" max="11771" width="14.6640625" style="66" customWidth="1"/>
    <col min="11772" max="11772" width="11.44140625" style="66" customWidth="1"/>
    <col min="11773" max="11774" width="13" style="66" customWidth="1"/>
    <col min="11775" max="11784" width="9.44140625" style="66" customWidth="1"/>
    <col min="11785" max="11785" width="8.88671875" style="66" customWidth="1"/>
    <col min="11786" max="11786" width="9.44140625" style="66" customWidth="1"/>
    <col min="11787" max="11787" width="10.109375" style="66" customWidth="1"/>
    <col min="11788" max="11792" width="11.44140625" style="66" hidden="1" customWidth="1"/>
    <col min="11793" max="11793" width="6.44140625" style="66" customWidth="1"/>
    <col min="11794" max="11794" width="6.88671875" style="66" customWidth="1"/>
    <col min="11795" max="11796" width="6.5546875" style="66" customWidth="1"/>
    <col min="11797" max="11797" width="6.33203125" style="66" customWidth="1"/>
    <col min="11798" max="11799" width="7.5546875" style="66" customWidth="1"/>
    <col min="11800" max="11800" width="11.44140625" style="66" hidden="1" customWidth="1"/>
    <col min="11801" max="11801" width="14.88671875" style="66" customWidth="1"/>
    <col min="11802" max="11802" width="11.44140625" style="66" customWidth="1"/>
    <col min="11803" max="11803" width="56.88671875" style="66" customWidth="1"/>
    <col min="11804" max="11804" width="9.109375" style="66" bestFit="1" customWidth="1"/>
    <col min="11805" max="11805" width="24.5546875" style="66" customWidth="1"/>
    <col min="11806" max="11806" width="13" style="66" customWidth="1"/>
    <col min="11807" max="11807" width="21.5546875" style="66" customWidth="1"/>
    <col min="11808" max="11808" width="5" style="66" customWidth="1"/>
    <col min="11809" max="11810" width="11.44140625" style="66" hidden="1" customWidth="1"/>
    <col min="11811" max="11811" width="5" style="66" customWidth="1"/>
    <col min="11812" max="11813" width="11.44140625" style="66" hidden="1" customWidth="1"/>
    <col min="11814" max="11814" width="5" style="66" customWidth="1"/>
    <col min="11815" max="11816" width="11.44140625" style="66" hidden="1" customWidth="1"/>
    <col min="11817" max="11817" width="5" style="66" customWidth="1"/>
    <col min="11818" max="11819" width="11.44140625" style="66" hidden="1" customWidth="1"/>
    <col min="11820" max="11820" width="5" style="66" customWidth="1"/>
    <col min="11821" max="11822" width="11.44140625" style="66" hidden="1" customWidth="1"/>
    <col min="11823" max="11823" width="5" style="66" customWidth="1"/>
    <col min="11824" max="11825" width="11.44140625" style="66" hidden="1" customWidth="1"/>
    <col min="11826" max="11826" width="6.44140625" style="66" customWidth="1"/>
    <col min="11827" max="11834" width="11.44140625" style="66" hidden="1" customWidth="1"/>
    <col min="11835" max="11835" width="6.88671875" style="66" customWidth="1"/>
    <col min="11836" max="11837" width="11.44140625" style="66" hidden="1" customWidth="1"/>
    <col min="11838" max="11838" width="6.44140625" style="66" customWidth="1"/>
    <col min="11839" max="11840" width="11.44140625" style="66" hidden="1" customWidth="1"/>
    <col min="11841" max="11841" width="5.44140625" style="66" customWidth="1"/>
    <col min="11842" max="11843" width="11.44140625" style="66" hidden="1" customWidth="1"/>
    <col min="11844" max="11844" width="4.88671875" style="66" customWidth="1"/>
    <col min="11845" max="11852" width="11.44140625" style="66" hidden="1" customWidth="1"/>
    <col min="11853" max="11853" width="5.44140625" style="66" customWidth="1"/>
    <col min="11854" max="11858" width="11.44140625" style="66" hidden="1" customWidth="1"/>
    <col min="11859" max="11859" width="5.88671875" style="66" customWidth="1"/>
    <col min="11860" max="11861" width="11.44140625" style="66" hidden="1" customWidth="1"/>
    <col min="11862" max="11862" width="5.44140625" style="66" customWidth="1"/>
    <col min="11863" max="11864" width="11.44140625" style="66" hidden="1" customWidth="1"/>
    <col min="11865" max="11865" width="5.44140625" style="66" customWidth="1"/>
    <col min="11866" max="11867" width="11.44140625" style="66" hidden="1" customWidth="1"/>
    <col min="11868" max="11868" width="6" style="66" customWidth="1"/>
    <col min="11869" max="11873" width="11.44140625" style="66" hidden="1" customWidth="1"/>
    <col min="11874" max="11874" width="5" style="66" customWidth="1"/>
    <col min="11875" max="11882" width="11.44140625" style="66" hidden="1" customWidth="1"/>
    <col min="11883" max="11883" width="5" style="66" customWidth="1"/>
    <col min="11884" max="11884" width="11.44140625" style="66" hidden="1" customWidth="1"/>
    <col min="11885" max="11885" width="5" style="66" customWidth="1"/>
    <col min="11886" max="11886" width="9.44140625" style="66" customWidth="1"/>
    <col min="11887" max="11887" width="11.44140625" style="66" hidden="1" customWidth="1"/>
    <col min="11888" max="11888" width="5" style="66" customWidth="1"/>
    <col min="11889" max="11890" width="11.44140625" style="66" hidden="1" customWidth="1"/>
    <col min="11891" max="11891" width="5" style="66" customWidth="1"/>
    <col min="11892" max="11893" width="11.44140625" style="66" hidden="1" customWidth="1"/>
    <col min="11894" max="11894" width="5" style="66" customWidth="1"/>
    <col min="11895" max="11896" width="11.44140625" style="66" hidden="1" customWidth="1"/>
    <col min="11897" max="11897" width="5" style="66" customWidth="1"/>
    <col min="11898" max="11899" width="11.44140625" style="66" hidden="1" customWidth="1"/>
    <col min="11900" max="11900" width="5" style="66" customWidth="1"/>
    <col min="11901" max="11902" width="11.44140625" style="66" hidden="1" customWidth="1"/>
    <col min="11903" max="11903" width="5" style="66" customWidth="1"/>
    <col min="11904" max="11904" width="11.44140625" style="66" hidden="1" customWidth="1"/>
    <col min="11905" max="11905" width="6.44140625" style="66" customWidth="1"/>
    <col min="11906" max="11906" width="11.44140625" style="66" hidden="1" customWidth="1"/>
    <col min="11907" max="11907" width="7.109375" style="66" customWidth="1"/>
    <col min="11908" max="11909" width="11.44140625" style="66" hidden="1" customWidth="1"/>
    <col min="11910" max="11910" width="7.109375" style="66" customWidth="1"/>
    <col min="11911" max="11912" width="11.44140625" style="66" hidden="1" customWidth="1"/>
    <col min="11913" max="11913" width="7.109375" style="66" customWidth="1"/>
    <col min="11914" max="11915" width="11.44140625" style="66" hidden="1" customWidth="1"/>
    <col min="11916" max="11916" width="7.109375" style="66" customWidth="1"/>
    <col min="11917" max="11918" width="11.44140625" style="66" hidden="1" customWidth="1"/>
    <col min="11919" max="11919" width="7.109375" style="66" customWidth="1"/>
    <col min="11920" max="11921" width="11.44140625" style="66" hidden="1" customWidth="1"/>
    <col min="11922" max="11922" width="7.109375" style="66" customWidth="1"/>
    <col min="11923" max="11924" width="11.44140625" style="66" hidden="1" customWidth="1"/>
    <col min="11925" max="11925" width="7.109375" style="66" customWidth="1"/>
    <col min="11926" max="11927" width="11.44140625" style="66" hidden="1" customWidth="1"/>
    <col min="11928" max="11928" width="7.109375" style="66" customWidth="1"/>
    <col min="11929" max="11929" width="11.44140625" style="66" hidden="1" customWidth="1"/>
    <col min="11930" max="11930" width="6.44140625" style="66" customWidth="1"/>
    <col min="11931" max="11932" width="11.44140625" style="66" hidden="1" customWidth="1"/>
    <col min="11933" max="11933" width="6.88671875" style="66" customWidth="1"/>
    <col min="11934" max="11935" width="11.44140625" style="66" hidden="1" customWidth="1"/>
    <col min="11936" max="11936" width="6.88671875" style="66" customWidth="1"/>
    <col min="11937" max="11938" width="11.44140625" style="66" hidden="1" customWidth="1"/>
    <col min="11939" max="11939" width="6.44140625" style="66" customWidth="1"/>
    <col min="11940" max="11944" width="11.44140625" style="66" hidden="1" customWidth="1"/>
    <col min="11945" max="11945" width="6.44140625" style="66" customWidth="1"/>
    <col min="11946" max="11947" width="11.44140625" style="66" hidden="1" customWidth="1"/>
    <col min="11948" max="11948" width="7.5546875" style="66" customWidth="1"/>
    <col min="11949" max="11949" width="11.44140625" style="66" hidden="1" customWidth="1"/>
    <col min="11950" max="11950" width="9.44140625" style="66" customWidth="1"/>
    <col min="11951" max="11982" width="11.44140625" style="66" hidden="1" customWidth="1"/>
    <col min="11983" max="11983" width="9" style="66" customWidth="1"/>
    <col min="11984" max="11985" width="11.44140625" style="66" hidden="1" customWidth="1"/>
    <col min="11986" max="11986" width="8.5546875" style="66" customWidth="1"/>
    <col min="11987" max="11988" width="11.44140625" style="66" hidden="1" customWidth="1"/>
    <col min="11989" max="11989" width="6.44140625" style="66" customWidth="1"/>
    <col min="11990" max="11991" width="11.44140625" style="66" hidden="1" customWidth="1"/>
    <col min="11992" max="11992" width="7" style="66" customWidth="1"/>
    <col min="11993" max="11994" width="11.44140625" style="66" hidden="1" customWidth="1"/>
    <col min="11995" max="11997" width="7" style="66" customWidth="1"/>
    <col min="11998" max="11999" width="11.44140625" style="66" hidden="1" customWidth="1"/>
    <col min="12000" max="12000" width="7.5546875" style="66" customWidth="1"/>
    <col min="12001" max="12002" width="11.44140625" style="66" hidden="1" customWidth="1"/>
    <col min="12003" max="12003" width="7" style="66" customWidth="1"/>
    <col min="12004" max="12005" width="11.44140625" style="66" hidden="1" customWidth="1"/>
    <col min="12006" max="12006" width="7" style="66" customWidth="1"/>
    <col min="12007" max="12008" width="11.44140625" style="66" hidden="1" customWidth="1"/>
    <col min="12009" max="12009" width="7" style="66" customWidth="1"/>
    <col min="12010" max="12010" width="11.44140625" style="66" hidden="1" customWidth="1"/>
    <col min="12011" max="12011" width="6.44140625" style="66" customWidth="1"/>
    <col min="12012" max="12021" width="11.44140625" style="66" hidden="1" customWidth="1"/>
    <col min="12022" max="12024" width="11.44140625" style="66" hidden="1"/>
    <col min="12025" max="12025" width="41.44140625" style="66" customWidth="1"/>
    <col min="12026" max="12026" width="6.44140625" style="66" customWidth="1"/>
    <col min="12027" max="12027" width="14.6640625" style="66" customWidth="1"/>
    <col min="12028" max="12028" width="11.44140625" style="66" customWidth="1"/>
    <col min="12029" max="12030" width="13" style="66" customWidth="1"/>
    <col min="12031" max="12040" width="9.44140625" style="66" customWidth="1"/>
    <col min="12041" max="12041" width="8.88671875" style="66" customWidth="1"/>
    <col min="12042" max="12042" width="9.44140625" style="66" customWidth="1"/>
    <col min="12043" max="12043" width="10.109375" style="66" customWidth="1"/>
    <col min="12044" max="12048" width="11.44140625" style="66" hidden="1" customWidth="1"/>
    <col min="12049" max="12049" width="6.44140625" style="66" customWidth="1"/>
    <col min="12050" max="12050" width="6.88671875" style="66" customWidth="1"/>
    <col min="12051" max="12052" width="6.5546875" style="66" customWidth="1"/>
    <col min="12053" max="12053" width="6.33203125" style="66" customWidth="1"/>
    <col min="12054" max="12055" width="7.5546875" style="66" customWidth="1"/>
    <col min="12056" max="12056" width="11.44140625" style="66" hidden="1" customWidth="1"/>
    <col min="12057" max="12057" width="14.88671875" style="66" customWidth="1"/>
    <col min="12058" max="12058" width="11.44140625" style="66" customWidth="1"/>
    <col min="12059" max="12059" width="56.88671875" style="66" customWidth="1"/>
    <col min="12060" max="12060" width="9.109375" style="66" bestFit="1" customWidth="1"/>
    <col min="12061" max="12061" width="24.5546875" style="66" customWidth="1"/>
    <col min="12062" max="12062" width="13" style="66" customWidth="1"/>
    <col min="12063" max="12063" width="21.5546875" style="66" customWidth="1"/>
    <col min="12064" max="12064" width="5" style="66" customWidth="1"/>
    <col min="12065" max="12066" width="11.44140625" style="66" hidden="1" customWidth="1"/>
    <col min="12067" max="12067" width="5" style="66" customWidth="1"/>
    <col min="12068" max="12069" width="11.44140625" style="66" hidden="1" customWidth="1"/>
    <col min="12070" max="12070" width="5" style="66" customWidth="1"/>
    <col min="12071" max="12072" width="11.44140625" style="66" hidden="1" customWidth="1"/>
    <col min="12073" max="12073" width="5" style="66" customWidth="1"/>
    <col min="12074" max="12075" width="11.44140625" style="66" hidden="1" customWidth="1"/>
    <col min="12076" max="12076" width="5" style="66" customWidth="1"/>
    <col min="12077" max="12078" width="11.44140625" style="66" hidden="1" customWidth="1"/>
    <col min="12079" max="12079" width="5" style="66" customWidth="1"/>
    <col min="12080" max="12081" width="11.44140625" style="66" hidden="1" customWidth="1"/>
    <col min="12082" max="12082" width="6.44140625" style="66" customWidth="1"/>
    <col min="12083" max="12090" width="11.44140625" style="66" hidden="1" customWidth="1"/>
    <col min="12091" max="12091" width="6.88671875" style="66" customWidth="1"/>
    <col min="12092" max="12093" width="11.44140625" style="66" hidden="1" customWidth="1"/>
    <col min="12094" max="12094" width="6.44140625" style="66" customWidth="1"/>
    <col min="12095" max="12096" width="11.44140625" style="66" hidden="1" customWidth="1"/>
    <col min="12097" max="12097" width="5.44140625" style="66" customWidth="1"/>
    <col min="12098" max="12099" width="11.44140625" style="66" hidden="1" customWidth="1"/>
    <col min="12100" max="12100" width="4.88671875" style="66" customWidth="1"/>
    <col min="12101" max="12108" width="11.44140625" style="66" hidden="1" customWidth="1"/>
    <col min="12109" max="12109" width="5.44140625" style="66" customWidth="1"/>
    <col min="12110" max="12114" width="11.44140625" style="66" hidden="1" customWidth="1"/>
    <col min="12115" max="12115" width="5.88671875" style="66" customWidth="1"/>
    <col min="12116" max="12117" width="11.44140625" style="66" hidden="1" customWidth="1"/>
    <col min="12118" max="12118" width="5.44140625" style="66" customWidth="1"/>
    <col min="12119" max="12120" width="11.44140625" style="66" hidden="1" customWidth="1"/>
    <col min="12121" max="12121" width="5.44140625" style="66" customWidth="1"/>
    <col min="12122" max="12123" width="11.44140625" style="66" hidden="1" customWidth="1"/>
    <col min="12124" max="12124" width="6" style="66" customWidth="1"/>
    <col min="12125" max="12129" width="11.44140625" style="66" hidden="1" customWidth="1"/>
    <col min="12130" max="12130" width="5" style="66" customWidth="1"/>
    <col min="12131" max="12138" width="11.44140625" style="66" hidden="1" customWidth="1"/>
    <col min="12139" max="12139" width="5" style="66" customWidth="1"/>
    <col min="12140" max="12140" width="11.44140625" style="66" hidden="1" customWidth="1"/>
    <col min="12141" max="12141" width="5" style="66" customWidth="1"/>
    <col min="12142" max="12142" width="9.44140625" style="66" customWidth="1"/>
    <col min="12143" max="12143" width="11.44140625" style="66" hidden="1" customWidth="1"/>
    <col min="12144" max="12144" width="5" style="66" customWidth="1"/>
    <col min="12145" max="12146" width="11.44140625" style="66" hidden="1" customWidth="1"/>
    <col min="12147" max="12147" width="5" style="66" customWidth="1"/>
    <col min="12148" max="12149" width="11.44140625" style="66" hidden="1" customWidth="1"/>
    <col min="12150" max="12150" width="5" style="66" customWidth="1"/>
    <col min="12151" max="12152" width="11.44140625" style="66" hidden="1" customWidth="1"/>
    <col min="12153" max="12153" width="5" style="66" customWidth="1"/>
    <col min="12154" max="12155" width="11.44140625" style="66" hidden="1" customWidth="1"/>
    <col min="12156" max="12156" width="5" style="66" customWidth="1"/>
    <col min="12157" max="12158" width="11.44140625" style="66" hidden="1" customWidth="1"/>
    <col min="12159" max="12159" width="5" style="66" customWidth="1"/>
    <col min="12160" max="12160" width="11.44140625" style="66" hidden="1" customWidth="1"/>
    <col min="12161" max="12161" width="6.44140625" style="66" customWidth="1"/>
    <col min="12162" max="12162" width="11.44140625" style="66" hidden="1" customWidth="1"/>
    <col min="12163" max="12163" width="7.109375" style="66" customWidth="1"/>
    <col min="12164" max="12165" width="11.44140625" style="66" hidden="1" customWidth="1"/>
    <col min="12166" max="12166" width="7.109375" style="66" customWidth="1"/>
    <col min="12167" max="12168" width="11.44140625" style="66" hidden="1" customWidth="1"/>
    <col min="12169" max="12169" width="7.109375" style="66" customWidth="1"/>
    <col min="12170" max="12171" width="11.44140625" style="66" hidden="1" customWidth="1"/>
    <col min="12172" max="12172" width="7.109375" style="66" customWidth="1"/>
    <col min="12173" max="12174" width="11.44140625" style="66" hidden="1" customWidth="1"/>
    <col min="12175" max="12175" width="7.109375" style="66" customWidth="1"/>
    <col min="12176" max="12177" width="11.44140625" style="66" hidden="1" customWidth="1"/>
    <col min="12178" max="12178" width="7.109375" style="66" customWidth="1"/>
    <col min="12179" max="12180" width="11.44140625" style="66" hidden="1" customWidth="1"/>
    <col min="12181" max="12181" width="7.109375" style="66" customWidth="1"/>
    <col min="12182" max="12183" width="11.44140625" style="66" hidden="1" customWidth="1"/>
    <col min="12184" max="12184" width="7.109375" style="66" customWidth="1"/>
    <col min="12185" max="12185" width="11.44140625" style="66" hidden="1" customWidth="1"/>
    <col min="12186" max="12186" width="6.44140625" style="66" customWidth="1"/>
    <col min="12187" max="12188" width="11.44140625" style="66" hidden="1" customWidth="1"/>
    <col min="12189" max="12189" width="6.88671875" style="66" customWidth="1"/>
    <col min="12190" max="12191" width="11.44140625" style="66" hidden="1" customWidth="1"/>
    <col min="12192" max="12192" width="6.88671875" style="66" customWidth="1"/>
    <col min="12193" max="12194" width="11.44140625" style="66" hidden="1" customWidth="1"/>
    <col min="12195" max="12195" width="6.44140625" style="66" customWidth="1"/>
    <col min="12196" max="12200" width="11.44140625" style="66" hidden="1" customWidth="1"/>
    <col min="12201" max="12201" width="6.44140625" style="66" customWidth="1"/>
    <col min="12202" max="12203" width="11.44140625" style="66" hidden="1" customWidth="1"/>
    <col min="12204" max="12204" width="7.5546875" style="66" customWidth="1"/>
    <col min="12205" max="12205" width="11.44140625" style="66" hidden="1" customWidth="1"/>
    <col min="12206" max="12206" width="9.44140625" style="66" customWidth="1"/>
    <col min="12207" max="12238" width="11.44140625" style="66" hidden="1" customWidth="1"/>
    <col min="12239" max="12239" width="9" style="66" customWidth="1"/>
    <col min="12240" max="12241" width="11.44140625" style="66" hidden="1" customWidth="1"/>
    <col min="12242" max="12242" width="8.5546875" style="66" customWidth="1"/>
    <col min="12243" max="12244" width="11.44140625" style="66" hidden="1" customWidth="1"/>
    <col min="12245" max="12245" width="6.44140625" style="66" customWidth="1"/>
    <col min="12246" max="12247" width="11.44140625" style="66" hidden="1" customWidth="1"/>
    <col min="12248" max="12248" width="7" style="66" customWidth="1"/>
    <col min="12249" max="12250" width="11.44140625" style="66" hidden="1" customWidth="1"/>
    <col min="12251" max="12253" width="7" style="66" customWidth="1"/>
    <col min="12254" max="12255" width="11.44140625" style="66" hidden="1" customWidth="1"/>
    <col min="12256" max="12256" width="7.5546875" style="66" customWidth="1"/>
    <col min="12257" max="12258" width="11.44140625" style="66" hidden="1" customWidth="1"/>
    <col min="12259" max="12259" width="7" style="66" customWidth="1"/>
    <col min="12260" max="12261" width="11.44140625" style="66" hidden="1" customWidth="1"/>
    <col min="12262" max="12262" width="7" style="66" customWidth="1"/>
    <col min="12263" max="12264" width="11.44140625" style="66" hidden="1" customWidth="1"/>
    <col min="12265" max="12265" width="7" style="66" customWidth="1"/>
    <col min="12266" max="12266" width="11.44140625" style="66" hidden="1" customWidth="1"/>
    <col min="12267" max="12267" width="6.44140625" style="66" customWidth="1"/>
    <col min="12268" max="12277" width="11.44140625" style="66" hidden="1" customWidth="1"/>
    <col min="12278" max="12280" width="11.44140625" style="66" hidden="1"/>
    <col min="12281" max="12281" width="41.44140625" style="66" customWidth="1"/>
    <col min="12282" max="12282" width="6.44140625" style="66" customWidth="1"/>
    <col min="12283" max="12283" width="14.6640625" style="66" customWidth="1"/>
    <col min="12284" max="12284" width="11.44140625" style="66" customWidth="1"/>
    <col min="12285" max="12286" width="13" style="66" customWidth="1"/>
    <col min="12287" max="12296" width="9.44140625" style="66" customWidth="1"/>
    <col min="12297" max="12297" width="8.88671875" style="66" customWidth="1"/>
    <col min="12298" max="12298" width="9.44140625" style="66" customWidth="1"/>
    <col min="12299" max="12299" width="10.109375" style="66" customWidth="1"/>
    <col min="12300" max="12304" width="11.44140625" style="66" hidden="1" customWidth="1"/>
    <col min="12305" max="12305" width="6.44140625" style="66" customWidth="1"/>
    <col min="12306" max="12306" width="6.88671875" style="66" customWidth="1"/>
    <col min="12307" max="12308" width="6.5546875" style="66" customWidth="1"/>
    <col min="12309" max="12309" width="6.33203125" style="66" customWidth="1"/>
    <col min="12310" max="12311" width="7.5546875" style="66" customWidth="1"/>
    <col min="12312" max="12312" width="11.44140625" style="66" hidden="1" customWidth="1"/>
    <col min="12313" max="12313" width="14.88671875" style="66" customWidth="1"/>
    <col min="12314" max="12314" width="11.44140625" style="66" customWidth="1"/>
    <col min="12315" max="12315" width="56.88671875" style="66" customWidth="1"/>
    <col min="12316" max="12316" width="9.109375" style="66" bestFit="1" customWidth="1"/>
    <col min="12317" max="12317" width="24.5546875" style="66" customWidth="1"/>
    <col min="12318" max="12318" width="13" style="66" customWidth="1"/>
    <col min="12319" max="12319" width="21.5546875" style="66" customWidth="1"/>
    <col min="12320" max="12320" width="5" style="66" customWidth="1"/>
    <col min="12321" max="12322" width="11.44140625" style="66" hidden="1" customWidth="1"/>
    <col min="12323" max="12323" width="5" style="66" customWidth="1"/>
    <col min="12324" max="12325" width="11.44140625" style="66" hidden="1" customWidth="1"/>
    <col min="12326" max="12326" width="5" style="66" customWidth="1"/>
    <col min="12327" max="12328" width="11.44140625" style="66" hidden="1" customWidth="1"/>
    <col min="12329" max="12329" width="5" style="66" customWidth="1"/>
    <col min="12330" max="12331" width="11.44140625" style="66" hidden="1" customWidth="1"/>
    <col min="12332" max="12332" width="5" style="66" customWidth="1"/>
    <col min="12333" max="12334" width="11.44140625" style="66" hidden="1" customWidth="1"/>
    <col min="12335" max="12335" width="5" style="66" customWidth="1"/>
    <col min="12336" max="12337" width="11.44140625" style="66" hidden="1" customWidth="1"/>
    <col min="12338" max="12338" width="6.44140625" style="66" customWidth="1"/>
    <col min="12339" max="12346" width="11.44140625" style="66" hidden="1" customWidth="1"/>
    <col min="12347" max="12347" width="6.88671875" style="66" customWidth="1"/>
    <col min="12348" max="12349" width="11.44140625" style="66" hidden="1" customWidth="1"/>
    <col min="12350" max="12350" width="6.44140625" style="66" customWidth="1"/>
    <col min="12351" max="12352" width="11.44140625" style="66" hidden="1" customWidth="1"/>
    <col min="12353" max="12353" width="5.44140625" style="66" customWidth="1"/>
    <col min="12354" max="12355" width="11.44140625" style="66" hidden="1" customWidth="1"/>
    <col min="12356" max="12356" width="4.88671875" style="66" customWidth="1"/>
    <col min="12357" max="12364" width="11.44140625" style="66" hidden="1" customWidth="1"/>
    <col min="12365" max="12365" width="5.44140625" style="66" customWidth="1"/>
    <col min="12366" max="12370" width="11.44140625" style="66" hidden="1" customWidth="1"/>
    <col min="12371" max="12371" width="5.88671875" style="66" customWidth="1"/>
    <col min="12372" max="12373" width="11.44140625" style="66" hidden="1" customWidth="1"/>
    <col min="12374" max="12374" width="5.44140625" style="66" customWidth="1"/>
    <col min="12375" max="12376" width="11.44140625" style="66" hidden="1" customWidth="1"/>
    <col min="12377" max="12377" width="5.44140625" style="66" customWidth="1"/>
    <col min="12378" max="12379" width="11.44140625" style="66" hidden="1" customWidth="1"/>
    <col min="12380" max="12380" width="6" style="66" customWidth="1"/>
    <col min="12381" max="12385" width="11.44140625" style="66" hidden="1" customWidth="1"/>
    <col min="12386" max="12386" width="5" style="66" customWidth="1"/>
    <col min="12387" max="12394" width="11.44140625" style="66" hidden="1" customWidth="1"/>
    <col min="12395" max="12395" width="5" style="66" customWidth="1"/>
    <col min="12396" max="12396" width="11.44140625" style="66" hidden="1" customWidth="1"/>
    <col min="12397" max="12397" width="5" style="66" customWidth="1"/>
    <col min="12398" max="12398" width="9.44140625" style="66" customWidth="1"/>
    <col min="12399" max="12399" width="11.44140625" style="66" hidden="1" customWidth="1"/>
    <col min="12400" max="12400" width="5" style="66" customWidth="1"/>
    <col min="12401" max="12402" width="11.44140625" style="66" hidden="1" customWidth="1"/>
    <col min="12403" max="12403" width="5" style="66" customWidth="1"/>
    <col min="12404" max="12405" width="11.44140625" style="66" hidden="1" customWidth="1"/>
    <col min="12406" max="12406" width="5" style="66" customWidth="1"/>
    <col min="12407" max="12408" width="11.44140625" style="66" hidden="1" customWidth="1"/>
    <col min="12409" max="12409" width="5" style="66" customWidth="1"/>
    <col min="12410" max="12411" width="11.44140625" style="66" hidden="1" customWidth="1"/>
    <col min="12412" max="12412" width="5" style="66" customWidth="1"/>
    <col min="12413" max="12414" width="11.44140625" style="66" hidden="1" customWidth="1"/>
    <col min="12415" max="12415" width="5" style="66" customWidth="1"/>
    <col min="12416" max="12416" width="11.44140625" style="66" hidden="1" customWidth="1"/>
    <col min="12417" max="12417" width="6.44140625" style="66" customWidth="1"/>
    <col min="12418" max="12418" width="11.44140625" style="66" hidden="1" customWidth="1"/>
    <col min="12419" max="12419" width="7.109375" style="66" customWidth="1"/>
    <col min="12420" max="12421" width="11.44140625" style="66" hidden="1" customWidth="1"/>
    <col min="12422" max="12422" width="7.109375" style="66" customWidth="1"/>
    <col min="12423" max="12424" width="11.44140625" style="66" hidden="1" customWidth="1"/>
    <col min="12425" max="12425" width="7.109375" style="66" customWidth="1"/>
    <col min="12426" max="12427" width="11.44140625" style="66" hidden="1" customWidth="1"/>
    <col min="12428" max="12428" width="7.109375" style="66" customWidth="1"/>
    <col min="12429" max="12430" width="11.44140625" style="66" hidden="1" customWidth="1"/>
    <col min="12431" max="12431" width="7.109375" style="66" customWidth="1"/>
    <col min="12432" max="12433" width="11.44140625" style="66" hidden="1" customWidth="1"/>
    <col min="12434" max="12434" width="7.109375" style="66" customWidth="1"/>
    <col min="12435" max="12436" width="11.44140625" style="66" hidden="1" customWidth="1"/>
    <col min="12437" max="12437" width="7.109375" style="66" customWidth="1"/>
    <col min="12438" max="12439" width="11.44140625" style="66" hidden="1" customWidth="1"/>
    <col min="12440" max="12440" width="7.109375" style="66" customWidth="1"/>
    <col min="12441" max="12441" width="11.44140625" style="66" hidden="1" customWidth="1"/>
    <col min="12442" max="12442" width="6.44140625" style="66" customWidth="1"/>
    <col min="12443" max="12444" width="11.44140625" style="66" hidden="1" customWidth="1"/>
    <col min="12445" max="12445" width="6.88671875" style="66" customWidth="1"/>
    <col min="12446" max="12447" width="11.44140625" style="66" hidden="1" customWidth="1"/>
    <col min="12448" max="12448" width="6.88671875" style="66" customWidth="1"/>
    <col min="12449" max="12450" width="11.44140625" style="66" hidden="1" customWidth="1"/>
    <col min="12451" max="12451" width="6.44140625" style="66" customWidth="1"/>
    <col min="12452" max="12456" width="11.44140625" style="66" hidden="1" customWidth="1"/>
    <col min="12457" max="12457" width="6.44140625" style="66" customWidth="1"/>
    <col min="12458" max="12459" width="11.44140625" style="66" hidden="1" customWidth="1"/>
    <col min="12460" max="12460" width="7.5546875" style="66" customWidth="1"/>
    <col min="12461" max="12461" width="11.44140625" style="66" hidden="1" customWidth="1"/>
    <col min="12462" max="12462" width="9.44140625" style="66" customWidth="1"/>
    <col min="12463" max="12494" width="11.44140625" style="66" hidden="1" customWidth="1"/>
    <col min="12495" max="12495" width="9" style="66" customWidth="1"/>
    <col min="12496" max="12497" width="11.44140625" style="66" hidden="1" customWidth="1"/>
    <col min="12498" max="12498" width="8.5546875" style="66" customWidth="1"/>
    <col min="12499" max="12500" width="11.44140625" style="66" hidden="1" customWidth="1"/>
    <col min="12501" max="12501" width="6.44140625" style="66" customWidth="1"/>
    <col min="12502" max="12503" width="11.44140625" style="66" hidden="1" customWidth="1"/>
    <col min="12504" max="12504" width="7" style="66" customWidth="1"/>
    <col min="12505" max="12506" width="11.44140625" style="66" hidden="1" customWidth="1"/>
    <col min="12507" max="12509" width="7" style="66" customWidth="1"/>
    <col min="12510" max="12511" width="11.44140625" style="66" hidden="1" customWidth="1"/>
    <col min="12512" max="12512" width="7.5546875" style="66" customWidth="1"/>
    <col min="12513" max="12514" width="11.44140625" style="66" hidden="1" customWidth="1"/>
    <col min="12515" max="12515" width="7" style="66" customWidth="1"/>
    <col min="12516" max="12517" width="11.44140625" style="66" hidden="1" customWidth="1"/>
    <col min="12518" max="12518" width="7" style="66" customWidth="1"/>
    <col min="12519" max="12520" width="11.44140625" style="66" hidden="1" customWidth="1"/>
    <col min="12521" max="12521" width="7" style="66" customWidth="1"/>
    <col min="12522" max="12522" width="11.44140625" style="66" hidden="1" customWidth="1"/>
    <col min="12523" max="12523" width="6.44140625" style="66" customWidth="1"/>
    <col min="12524" max="12533" width="11.44140625" style="66" hidden="1" customWidth="1"/>
    <col min="12534" max="12536" width="11.44140625" style="66" hidden="1"/>
    <col min="12537" max="12537" width="41.44140625" style="66" customWidth="1"/>
    <col min="12538" max="12538" width="6.44140625" style="66" customWidth="1"/>
    <col min="12539" max="12539" width="14.6640625" style="66" customWidth="1"/>
    <col min="12540" max="12540" width="11.44140625" style="66" customWidth="1"/>
    <col min="12541" max="12542" width="13" style="66" customWidth="1"/>
    <col min="12543" max="12552" width="9.44140625" style="66" customWidth="1"/>
    <col min="12553" max="12553" width="8.88671875" style="66" customWidth="1"/>
    <col min="12554" max="12554" width="9.44140625" style="66" customWidth="1"/>
    <col min="12555" max="12555" width="10.109375" style="66" customWidth="1"/>
    <col min="12556" max="12560" width="11.44140625" style="66" hidden="1" customWidth="1"/>
    <col min="12561" max="12561" width="6.44140625" style="66" customWidth="1"/>
    <col min="12562" max="12562" width="6.88671875" style="66" customWidth="1"/>
    <col min="12563" max="12564" width="6.5546875" style="66" customWidth="1"/>
    <col min="12565" max="12565" width="6.33203125" style="66" customWidth="1"/>
    <col min="12566" max="12567" width="7.5546875" style="66" customWidth="1"/>
    <col min="12568" max="12568" width="11.44140625" style="66" hidden="1" customWidth="1"/>
    <col min="12569" max="12569" width="14.88671875" style="66" customWidth="1"/>
    <col min="12570" max="12570" width="11.44140625" style="66" customWidth="1"/>
    <col min="12571" max="12571" width="56.88671875" style="66" customWidth="1"/>
    <col min="12572" max="12572" width="9.109375" style="66" bestFit="1" customWidth="1"/>
    <col min="12573" max="12573" width="24.5546875" style="66" customWidth="1"/>
    <col min="12574" max="12574" width="13" style="66" customWidth="1"/>
    <col min="12575" max="12575" width="21.5546875" style="66" customWidth="1"/>
    <col min="12576" max="12576" width="5" style="66" customWidth="1"/>
    <col min="12577" max="12578" width="11.44140625" style="66" hidden="1" customWidth="1"/>
    <col min="12579" max="12579" width="5" style="66" customWidth="1"/>
    <col min="12580" max="12581" width="11.44140625" style="66" hidden="1" customWidth="1"/>
    <col min="12582" max="12582" width="5" style="66" customWidth="1"/>
    <col min="12583" max="12584" width="11.44140625" style="66" hidden="1" customWidth="1"/>
    <col min="12585" max="12585" width="5" style="66" customWidth="1"/>
    <col min="12586" max="12587" width="11.44140625" style="66" hidden="1" customWidth="1"/>
    <col min="12588" max="12588" width="5" style="66" customWidth="1"/>
    <col min="12589" max="12590" width="11.44140625" style="66" hidden="1" customWidth="1"/>
    <col min="12591" max="12591" width="5" style="66" customWidth="1"/>
    <col min="12592" max="12593" width="11.44140625" style="66" hidden="1" customWidth="1"/>
    <col min="12594" max="12594" width="6.44140625" style="66" customWidth="1"/>
    <col min="12595" max="12602" width="11.44140625" style="66" hidden="1" customWidth="1"/>
    <col min="12603" max="12603" width="6.88671875" style="66" customWidth="1"/>
    <col min="12604" max="12605" width="11.44140625" style="66" hidden="1" customWidth="1"/>
    <col min="12606" max="12606" width="6.44140625" style="66" customWidth="1"/>
    <col min="12607" max="12608" width="11.44140625" style="66" hidden="1" customWidth="1"/>
    <col min="12609" max="12609" width="5.44140625" style="66" customWidth="1"/>
    <col min="12610" max="12611" width="11.44140625" style="66" hidden="1" customWidth="1"/>
    <col min="12612" max="12612" width="4.88671875" style="66" customWidth="1"/>
    <col min="12613" max="12620" width="11.44140625" style="66" hidden="1" customWidth="1"/>
    <col min="12621" max="12621" width="5.44140625" style="66" customWidth="1"/>
    <col min="12622" max="12626" width="11.44140625" style="66" hidden="1" customWidth="1"/>
    <col min="12627" max="12627" width="5.88671875" style="66" customWidth="1"/>
    <col min="12628" max="12629" width="11.44140625" style="66" hidden="1" customWidth="1"/>
    <col min="12630" max="12630" width="5.44140625" style="66" customWidth="1"/>
    <col min="12631" max="12632" width="11.44140625" style="66" hidden="1" customWidth="1"/>
    <col min="12633" max="12633" width="5.44140625" style="66" customWidth="1"/>
    <col min="12634" max="12635" width="11.44140625" style="66" hidden="1" customWidth="1"/>
    <col min="12636" max="12636" width="6" style="66" customWidth="1"/>
    <col min="12637" max="12641" width="11.44140625" style="66" hidden="1" customWidth="1"/>
    <col min="12642" max="12642" width="5" style="66" customWidth="1"/>
    <col min="12643" max="12650" width="11.44140625" style="66" hidden="1" customWidth="1"/>
    <col min="12651" max="12651" width="5" style="66" customWidth="1"/>
    <col min="12652" max="12652" width="11.44140625" style="66" hidden="1" customWidth="1"/>
    <col min="12653" max="12653" width="5" style="66" customWidth="1"/>
    <col min="12654" max="12654" width="9.44140625" style="66" customWidth="1"/>
    <col min="12655" max="12655" width="11.44140625" style="66" hidden="1" customWidth="1"/>
    <col min="12656" max="12656" width="5" style="66" customWidth="1"/>
    <col min="12657" max="12658" width="11.44140625" style="66" hidden="1" customWidth="1"/>
    <col min="12659" max="12659" width="5" style="66" customWidth="1"/>
    <col min="12660" max="12661" width="11.44140625" style="66" hidden="1" customWidth="1"/>
    <col min="12662" max="12662" width="5" style="66" customWidth="1"/>
    <col min="12663" max="12664" width="11.44140625" style="66" hidden="1" customWidth="1"/>
    <col min="12665" max="12665" width="5" style="66" customWidth="1"/>
    <col min="12666" max="12667" width="11.44140625" style="66" hidden="1" customWidth="1"/>
    <col min="12668" max="12668" width="5" style="66" customWidth="1"/>
    <col min="12669" max="12670" width="11.44140625" style="66" hidden="1" customWidth="1"/>
    <col min="12671" max="12671" width="5" style="66" customWidth="1"/>
    <col min="12672" max="12672" width="11.44140625" style="66" hidden="1" customWidth="1"/>
    <col min="12673" max="12673" width="6.44140625" style="66" customWidth="1"/>
    <col min="12674" max="12674" width="11.44140625" style="66" hidden="1" customWidth="1"/>
    <col min="12675" max="12675" width="7.109375" style="66" customWidth="1"/>
    <col min="12676" max="12677" width="11.44140625" style="66" hidden="1" customWidth="1"/>
    <col min="12678" max="12678" width="7.109375" style="66" customWidth="1"/>
    <col min="12679" max="12680" width="11.44140625" style="66" hidden="1" customWidth="1"/>
    <col min="12681" max="12681" width="7.109375" style="66" customWidth="1"/>
    <col min="12682" max="12683" width="11.44140625" style="66" hidden="1" customWidth="1"/>
    <col min="12684" max="12684" width="7.109375" style="66" customWidth="1"/>
    <col min="12685" max="12686" width="11.44140625" style="66" hidden="1" customWidth="1"/>
    <col min="12687" max="12687" width="7.109375" style="66" customWidth="1"/>
    <col min="12688" max="12689" width="11.44140625" style="66" hidden="1" customWidth="1"/>
    <col min="12690" max="12690" width="7.109375" style="66" customWidth="1"/>
    <col min="12691" max="12692" width="11.44140625" style="66" hidden="1" customWidth="1"/>
    <col min="12693" max="12693" width="7.109375" style="66" customWidth="1"/>
    <col min="12694" max="12695" width="11.44140625" style="66" hidden="1" customWidth="1"/>
    <col min="12696" max="12696" width="7.109375" style="66" customWidth="1"/>
    <col min="12697" max="12697" width="11.44140625" style="66" hidden="1" customWidth="1"/>
    <col min="12698" max="12698" width="6.44140625" style="66" customWidth="1"/>
    <col min="12699" max="12700" width="11.44140625" style="66" hidden="1" customWidth="1"/>
    <col min="12701" max="12701" width="6.88671875" style="66" customWidth="1"/>
    <col min="12702" max="12703" width="11.44140625" style="66" hidden="1" customWidth="1"/>
    <col min="12704" max="12704" width="6.88671875" style="66" customWidth="1"/>
    <col min="12705" max="12706" width="11.44140625" style="66" hidden="1" customWidth="1"/>
    <col min="12707" max="12707" width="6.44140625" style="66" customWidth="1"/>
    <col min="12708" max="12712" width="11.44140625" style="66" hidden="1" customWidth="1"/>
    <col min="12713" max="12713" width="6.44140625" style="66" customWidth="1"/>
    <col min="12714" max="12715" width="11.44140625" style="66" hidden="1" customWidth="1"/>
    <col min="12716" max="12716" width="7.5546875" style="66" customWidth="1"/>
    <col min="12717" max="12717" width="11.44140625" style="66" hidden="1" customWidth="1"/>
    <col min="12718" max="12718" width="9.44140625" style="66" customWidth="1"/>
    <col min="12719" max="12750" width="11.44140625" style="66" hidden="1" customWidth="1"/>
    <col min="12751" max="12751" width="9" style="66" customWidth="1"/>
    <col min="12752" max="12753" width="11.44140625" style="66" hidden="1" customWidth="1"/>
    <col min="12754" max="12754" width="8.5546875" style="66" customWidth="1"/>
    <col min="12755" max="12756" width="11.44140625" style="66" hidden="1" customWidth="1"/>
    <col min="12757" max="12757" width="6.44140625" style="66" customWidth="1"/>
    <col min="12758" max="12759" width="11.44140625" style="66" hidden="1" customWidth="1"/>
    <col min="12760" max="12760" width="7" style="66" customWidth="1"/>
    <col min="12761" max="12762" width="11.44140625" style="66" hidden="1" customWidth="1"/>
    <col min="12763" max="12765" width="7" style="66" customWidth="1"/>
    <col min="12766" max="12767" width="11.44140625" style="66" hidden="1" customWidth="1"/>
    <col min="12768" max="12768" width="7.5546875" style="66" customWidth="1"/>
    <col min="12769" max="12770" width="11.44140625" style="66" hidden="1" customWidth="1"/>
    <col min="12771" max="12771" width="7" style="66" customWidth="1"/>
    <col min="12772" max="12773" width="11.44140625" style="66" hidden="1" customWidth="1"/>
    <col min="12774" max="12774" width="7" style="66" customWidth="1"/>
    <col min="12775" max="12776" width="11.44140625" style="66" hidden="1" customWidth="1"/>
    <col min="12777" max="12777" width="7" style="66" customWidth="1"/>
    <col min="12778" max="12778" width="11.44140625" style="66" hidden="1" customWidth="1"/>
    <col min="12779" max="12779" width="6.44140625" style="66" customWidth="1"/>
    <col min="12780" max="12789" width="11.44140625" style="66" hidden="1" customWidth="1"/>
    <col min="12790" max="12792" width="11.44140625" style="66" hidden="1"/>
    <col min="12793" max="12793" width="41.44140625" style="66" customWidth="1"/>
    <col min="12794" max="12794" width="6.44140625" style="66" customWidth="1"/>
    <col min="12795" max="12795" width="14.6640625" style="66" customWidth="1"/>
    <col min="12796" max="12796" width="11.44140625" style="66" customWidth="1"/>
    <col min="12797" max="12798" width="13" style="66" customWidth="1"/>
    <col min="12799" max="12808" width="9.44140625" style="66" customWidth="1"/>
    <col min="12809" max="12809" width="8.88671875" style="66" customWidth="1"/>
    <col min="12810" max="12810" width="9.44140625" style="66" customWidth="1"/>
    <col min="12811" max="12811" width="10.109375" style="66" customWidth="1"/>
    <col min="12812" max="12816" width="11.44140625" style="66" hidden="1" customWidth="1"/>
    <col min="12817" max="12817" width="6.44140625" style="66" customWidth="1"/>
    <col min="12818" max="12818" width="6.88671875" style="66" customWidth="1"/>
    <col min="12819" max="12820" width="6.5546875" style="66" customWidth="1"/>
    <col min="12821" max="12821" width="6.33203125" style="66" customWidth="1"/>
    <col min="12822" max="12823" width="7.5546875" style="66" customWidth="1"/>
    <col min="12824" max="12824" width="11.44140625" style="66" hidden="1" customWidth="1"/>
    <col min="12825" max="12825" width="14.88671875" style="66" customWidth="1"/>
    <col min="12826" max="12826" width="11.44140625" style="66" customWidth="1"/>
    <col min="12827" max="12827" width="56.88671875" style="66" customWidth="1"/>
    <col min="12828" max="12828" width="9.109375" style="66" bestFit="1" customWidth="1"/>
    <col min="12829" max="12829" width="24.5546875" style="66" customWidth="1"/>
    <col min="12830" max="12830" width="13" style="66" customWidth="1"/>
    <col min="12831" max="12831" width="21.5546875" style="66" customWidth="1"/>
    <col min="12832" max="12832" width="5" style="66" customWidth="1"/>
    <col min="12833" max="12834" width="11.44140625" style="66" hidden="1" customWidth="1"/>
    <col min="12835" max="12835" width="5" style="66" customWidth="1"/>
    <col min="12836" max="12837" width="11.44140625" style="66" hidden="1" customWidth="1"/>
    <col min="12838" max="12838" width="5" style="66" customWidth="1"/>
    <col min="12839" max="12840" width="11.44140625" style="66" hidden="1" customWidth="1"/>
    <col min="12841" max="12841" width="5" style="66" customWidth="1"/>
    <col min="12842" max="12843" width="11.44140625" style="66" hidden="1" customWidth="1"/>
    <col min="12844" max="12844" width="5" style="66" customWidth="1"/>
    <col min="12845" max="12846" width="11.44140625" style="66" hidden="1" customWidth="1"/>
    <col min="12847" max="12847" width="5" style="66" customWidth="1"/>
    <col min="12848" max="12849" width="11.44140625" style="66" hidden="1" customWidth="1"/>
    <col min="12850" max="12850" width="6.44140625" style="66" customWidth="1"/>
    <col min="12851" max="12858" width="11.44140625" style="66" hidden="1" customWidth="1"/>
    <col min="12859" max="12859" width="6.88671875" style="66" customWidth="1"/>
    <col min="12860" max="12861" width="11.44140625" style="66" hidden="1" customWidth="1"/>
    <col min="12862" max="12862" width="6.44140625" style="66" customWidth="1"/>
    <col min="12863" max="12864" width="11.44140625" style="66" hidden="1" customWidth="1"/>
    <col min="12865" max="12865" width="5.44140625" style="66" customWidth="1"/>
    <col min="12866" max="12867" width="11.44140625" style="66" hidden="1" customWidth="1"/>
    <col min="12868" max="12868" width="4.88671875" style="66" customWidth="1"/>
    <col min="12869" max="12876" width="11.44140625" style="66" hidden="1" customWidth="1"/>
    <col min="12877" max="12877" width="5.44140625" style="66" customWidth="1"/>
    <col min="12878" max="12882" width="11.44140625" style="66" hidden="1" customWidth="1"/>
    <col min="12883" max="12883" width="5.88671875" style="66" customWidth="1"/>
    <col min="12884" max="12885" width="11.44140625" style="66" hidden="1" customWidth="1"/>
    <col min="12886" max="12886" width="5.44140625" style="66" customWidth="1"/>
    <col min="12887" max="12888" width="11.44140625" style="66" hidden="1" customWidth="1"/>
    <col min="12889" max="12889" width="5.44140625" style="66" customWidth="1"/>
    <col min="12890" max="12891" width="11.44140625" style="66" hidden="1" customWidth="1"/>
    <col min="12892" max="12892" width="6" style="66" customWidth="1"/>
    <col min="12893" max="12897" width="11.44140625" style="66" hidden="1" customWidth="1"/>
    <col min="12898" max="12898" width="5" style="66" customWidth="1"/>
    <col min="12899" max="12906" width="11.44140625" style="66" hidden="1" customWidth="1"/>
    <col min="12907" max="12907" width="5" style="66" customWidth="1"/>
    <col min="12908" max="12908" width="11.44140625" style="66" hidden="1" customWidth="1"/>
    <col min="12909" max="12909" width="5" style="66" customWidth="1"/>
    <col min="12910" max="12910" width="9.44140625" style="66" customWidth="1"/>
    <col min="12911" max="12911" width="11.44140625" style="66" hidden="1" customWidth="1"/>
    <col min="12912" max="12912" width="5" style="66" customWidth="1"/>
    <col min="12913" max="12914" width="11.44140625" style="66" hidden="1" customWidth="1"/>
    <col min="12915" max="12915" width="5" style="66" customWidth="1"/>
    <col min="12916" max="12917" width="11.44140625" style="66" hidden="1" customWidth="1"/>
    <col min="12918" max="12918" width="5" style="66" customWidth="1"/>
    <col min="12919" max="12920" width="11.44140625" style="66" hidden="1" customWidth="1"/>
    <col min="12921" max="12921" width="5" style="66" customWidth="1"/>
    <col min="12922" max="12923" width="11.44140625" style="66" hidden="1" customWidth="1"/>
    <col min="12924" max="12924" width="5" style="66" customWidth="1"/>
    <col min="12925" max="12926" width="11.44140625" style="66" hidden="1" customWidth="1"/>
    <col min="12927" max="12927" width="5" style="66" customWidth="1"/>
    <col min="12928" max="12928" width="11.44140625" style="66" hidden="1" customWidth="1"/>
    <col min="12929" max="12929" width="6.44140625" style="66" customWidth="1"/>
    <col min="12930" max="12930" width="11.44140625" style="66" hidden="1" customWidth="1"/>
    <col min="12931" max="12931" width="7.109375" style="66" customWidth="1"/>
    <col min="12932" max="12933" width="11.44140625" style="66" hidden="1" customWidth="1"/>
    <col min="12934" max="12934" width="7.109375" style="66" customWidth="1"/>
    <col min="12935" max="12936" width="11.44140625" style="66" hidden="1" customWidth="1"/>
    <col min="12937" max="12937" width="7.109375" style="66" customWidth="1"/>
    <col min="12938" max="12939" width="11.44140625" style="66" hidden="1" customWidth="1"/>
    <col min="12940" max="12940" width="7.109375" style="66" customWidth="1"/>
    <col min="12941" max="12942" width="11.44140625" style="66" hidden="1" customWidth="1"/>
    <col min="12943" max="12943" width="7.109375" style="66" customWidth="1"/>
    <col min="12944" max="12945" width="11.44140625" style="66" hidden="1" customWidth="1"/>
    <col min="12946" max="12946" width="7.109375" style="66" customWidth="1"/>
    <col min="12947" max="12948" width="11.44140625" style="66" hidden="1" customWidth="1"/>
    <col min="12949" max="12949" width="7.109375" style="66" customWidth="1"/>
    <col min="12950" max="12951" width="11.44140625" style="66" hidden="1" customWidth="1"/>
    <col min="12952" max="12952" width="7.109375" style="66" customWidth="1"/>
    <col min="12953" max="12953" width="11.44140625" style="66" hidden="1" customWidth="1"/>
    <col min="12954" max="12954" width="6.44140625" style="66" customWidth="1"/>
    <col min="12955" max="12956" width="11.44140625" style="66" hidden="1" customWidth="1"/>
    <col min="12957" max="12957" width="6.88671875" style="66" customWidth="1"/>
    <col min="12958" max="12959" width="11.44140625" style="66" hidden="1" customWidth="1"/>
    <col min="12960" max="12960" width="6.88671875" style="66" customWidth="1"/>
    <col min="12961" max="12962" width="11.44140625" style="66" hidden="1" customWidth="1"/>
    <col min="12963" max="12963" width="6.44140625" style="66" customWidth="1"/>
    <col min="12964" max="12968" width="11.44140625" style="66" hidden="1" customWidth="1"/>
    <col min="12969" max="12969" width="6.44140625" style="66" customWidth="1"/>
    <col min="12970" max="12971" width="11.44140625" style="66" hidden="1" customWidth="1"/>
    <col min="12972" max="12972" width="7.5546875" style="66" customWidth="1"/>
    <col min="12973" max="12973" width="11.44140625" style="66" hidden="1" customWidth="1"/>
    <col min="12974" max="12974" width="9.44140625" style="66" customWidth="1"/>
    <col min="12975" max="13006" width="11.44140625" style="66" hidden="1" customWidth="1"/>
    <col min="13007" max="13007" width="9" style="66" customWidth="1"/>
    <col min="13008" max="13009" width="11.44140625" style="66" hidden="1" customWidth="1"/>
    <col min="13010" max="13010" width="8.5546875" style="66" customWidth="1"/>
    <col min="13011" max="13012" width="11.44140625" style="66" hidden="1" customWidth="1"/>
    <col min="13013" max="13013" width="6.44140625" style="66" customWidth="1"/>
    <col min="13014" max="13015" width="11.44140625" style="66" hidden="1" customWidth="1"/>
    <col min="13016" max="13016" width="7" style="66" customWidth="1"/>
    <col min="13017" max="13018" width="11.44140625" style="66" hidden="1" customWidth="1"/>
    <col min="13019" max="13021" width="7" style="66" customWidth="1"/>
    <col min="13022" max="13023" width="11.44140625" style="66" hidden="1" customWidth="1"/>
    <col min="13024" max="13024" width="7.5546875" style="66" customWidth="1"/>
    <col min="13025" max="13026" width="11.44140625" style="66" hidden="1" customWidth="1"/>
    <col min="13027" max="13027" width="7" style="66" customWidth="1"/>
    <col min="13028" max="13029" width="11.44140625" style="66" hidden="1" customWidth="1"/>
    <col min="13030" max="13030" width="7" style="66" customWidth="1"/>
    <col min="13031" max="13032" width="11.44140625" style="66" hidden="1" customWidth="1"/>
    <col min="13033" max="13033" width="7" style="66" customWidth="1"/>
    <col min="13034" max="13034" width="11.44140625" style="66" hidden="1" customWidth="1"/>
    <col min="13035" max="13035" width="6.44140625" style="66" customWidth="1"/>
    <col min="13036" max="13045" width="11.44140625" style="66" hidden="1" customWidth="1"/>
    <col min="13046" max="13048" width="11.44140625" style="66" hidden="1"/>
    <col min="13049" max="13049" width="41.44140625" style="66" customWidth="1"/>
    <col min="13050" max="13050" width="6.44140625" style="66" customWidth="1"/>
    <col min="13051" max="13051" width="14.6640625" style="66" customWidth="1"/>
    <col min="13052" max="13052" width="11.44140625" style="66" customWidth="1"/>
    <col min="13053" max="13054" width="13" style="66" customWidth="1"/>
    <col min="13055" max="13064" width="9.44140625" style="66" customWidth="1"/>
    <col min="13065" max="13065" width="8.88671875" style="66" customWidth="1"/>
    <col min="13066" max="13066" width="9.44140625" style="66" customWidth="1"/>
    <col min="13067" max="13067" width="10.109375" style="66" customWidth="1"/>
    <col min="13068" max="13072" width="11.44140625" style="66" hidden="1" customWidth="1"/>
    <col min="13073" max="13073" width="6.44140625" style="66" customWidth="1"/>
    <col min="13074" max="13074" width="6.88671875" style="66" customWidth="1"/>
    <col min="13075" max="13076" width="6.5546875" style="66" customWidth="1"/>
    <col min="13077" max="13077" width="6.33203125" style="66" customWidth="1"/>
    <col min="13078" max="13079" width="7.5546875" style="66" customWidth="1"/>
    <col min="13080" max="13080" width="11.44140625" style="66" hidden="1" customWidth="1"/>
    <col min="13081" max="13081" width="14.88671875" style="66" customWidth="1"/>
    <col min="13082" max="13082" width="11.44140625" style="66" customWidth="1"/>
    <col min="13083" max="13083" width="56.88671875" style="66" customWidth="1"/>
    <col min="13084" max="13084" width="9.109375" style="66" bestFit="1" customWidth="1"/>
    <col min="13085" max="13085" width="24.5546875" style="66" customWidth="1"/>
    <col min="13086" max="13086" width="13" style="66" customWidth="1"/>
    <col min="13087" max="13087" width="21.5546875" style="66" customWidth="1"/>
    <col min="13088" max="13088" width="5" style="66" customWidth="1"/>
    <col min="13089" max="13090" width="11.44140625" style="66" hidden="1" customWidth="1"/>
    <col min="13091" max="13091" width="5" style="66" customWidth="1"/>
    <col min="13092" max="13093" width="11.44140625" style="66" hidden="1" customWidth="1"/>
    <col min="13094" max="13094" width="5" style="66" customWidth="1"/>
    <col min="13095" max="13096" width="11.44140625" style="66" hidden="1" customWidth="1"/>
    <col min="13097" max="13097" width="5" style="66" customWidth="1"/>
    <col min="13098" max="13099" width="11.44140625" style="66" hidden="1" customWidth="1"/>
    <col min="13100" max="13100" width="5" style="66" customWidth="1"/>
    <col min="13101" max="13102" width="11.44140625" style="66" hidden="1" customWidth="1"/>
    <col min="13103" max="13103" width="5" style="66" customWidth="1"/>
    <col min="13104" max="13105" width="11.44140625" style="66" hidden="1" customWidth="1"/>
    <col min="13106" max="13106" width="6.44140625" style="66" customWidth="1"/>
    <col min="13107" max="13114" width="11.44140625" style="66" hidden="1" customWidth="1"/>
    <col min="13115" max="13115" width="6.88671875" style="66" customWidth="1"/>
    <col min="13116" max="13117" width="11.44140625" style="66" hidden="1" customWidth="1"/>
    <col min="13118" max="13118" width="6.44140625" style="66" customWidth="1"/>
    <col min="13119" max="13120" width="11.44140625" style="66" hidden="1" customWidth="1"/>
    <col min="13121" max="13121" width="5.44140625" style="66" customWidth="1"/>
    <col min="13122" max="13123" width="11.44140625" style="66" hidden="1" customWidth="1"/>
    <col min="13124" max="13124" width="4.88671875" style="66" customWidth="1"/>
    <col min="13125" max="13132" width="11.44140625" style="66" hidden="1" customWidth="1"/>
    <col min="13133" max="13133" width="5.44140625" style="66" customWidth="1"/>
    <col min="13134" max="13138" width="11.44140625" style="66" hidden="1" customWidth="1"/>
    <col min="13139" max="13139" width="5.88671875" style="66" customWidth="1"/>
    <col min="13140" max="13141" width="11.44140625" style="66" hidden="1" customWidth="1"/>
    <col min="13142" max="13142" width="5.44140625" style="66" customWidth="1"/>
    <col min="13143" max="13144" width="11.44140625" style="66" hidden="1" customWidth="1"/>
    <col min="13145" max="13145" width="5.44140625" style="66" customWidth="1"/>
    <col min="13146" max="13147" width="11.44140625" style="66" hidden="1" customWidth="1"/>
    <col min="13148" max="13148" width="6" style="66" customWidth="1"/>
    <col min="13149" max="13153" width="11.44140625" style="66" hidden="1" customWidth="1"/>
    <col min="13154" max="13154" width="5" style="66" customWidth="1"/>
    <col min="13155" max="13162" width="11.44140625" style="66" hidden="1" customWidth="1"/>
    <col min="13163" max="13163" width="5" style="66" customWidth="1"/>
    <col min="13164" max="13164" width="11.44140625" style="66" hidden="1" customWidth="1"/>
    <col min="13165" max="13165" width="5" style="66" customWidth="1"/>
    <col min="13166" max="13166" width="9.44140625" style="66" customWidth="1"/>
    <col min="13167" max="13167" width="11.44140625" style="66" hidden="1" customWidth="1"/>
    <col min="13168" max="13168" width="5" style="66" customWidth="1"/>
    <col min="13169" max="13170" width="11.44140625" style="66" hidden="1" customWidth="1"/>
    <col min="13171" max="13171" width="5" style="66" customWidth="1"/>
    <col min="13172" max="13173" width="11.44140625" style="66" hidden="1" customWidth="1"/>
    <col min="13174" max="13174" width="5" style="66" customWidth="1"/>
    <col min="13175" max="13176" width="11.44140625" style="66" hidden="1" customWidth="1"/>
    <col min="13177" max="13177" width="5" style="66" customWidth="1"/>
    <col min="13178" max="13179" width="11.44140625" style="66" hidden="1" customWidth="1"/>
    <col min="13180" max="13180" width="5" style="66" customWidth="1"/>
    <col min="13181" max="13182" width="11.44140625" style="66" hidden="1" customWidth="1"/>
    <col min="13183" max="13183" width="5" style="66" customWidth="1"/>
    <col min="13184" max="13184" width="11.44140625" style="66" hidden="1" customWidth="1"/>
    <col min="13185" max="13185" width="6.44140625" style="66" customWidth="1"/>
    <col min="13186" max="13186" width="11.44140625" style="66" hidden="1" customWidth="1"/>
    <col min="13187" max="13187" width="7.109375" style="66" customWidth="1"/>
    <col min="13188" max="13189" width="11.44140625" style="66" hidden="1" customWidth="1"/>
    <col min="13190" max="13190" width="7.109375" style="66" customWidth="1"/>
    <col min="13191" max="13192" width="11.44140625" style="66" hidden="1" customWidth="1"/>
    <col min="13193" max="13193" width="7.109375" style="66" customWidth="1"/>
    <col min="13194" max="13195" width="11.44140625" style="66" hidden="1" customWidth="1"/>
    <col min="13196" max="13196" width="7.109375" style="66" customWidth="1"/>
    <col min="13197" max="13198" width="11.44140625" style="66" hidden="1" customWidth="1"/>
    <col min="13199" max="13199" width="7.109375" style="66" customWidth="1"/>
    <col min="13200" max="13201" width="11.44140625" style="66" hidden="1" customWidth="1"/>
    <col min="13202" max="13202" width="7.109375" style="66" customWidth="1"/>
    <col min="13203" max="13204" width="11.44140625" style="66" hidden="1" customWidth="1"/>
    <col min="13205" max="13205" width="7.109375" style="66" customWidth="1"/>
    <col min="13206" max="13207" width="11.44140625" style="66" hidden="1" customWidth="1"/>
    <col min="13208" max="13208" width="7.109375" style="66" customWidth="1"/>
    <col min="13209" max="13209" width="11.44140625" style="66" hidden="1" customWidth="1"/>
    <col min="13210" max="13210" width="6.44140625" style="66" customWidth="1"/>
    <col min="13211" max="13212" width="11.44140625" style="66" hidden="1" customWidth="1"/>
    <col min="13213" max="13213" width="6.88671875" style="66" customWidth="1"/>
    <col min="13214" max="13215" width="11.44140625" style="66" hidden="1" customWidth="1"/>
    <col min="13216" max="13216" width="6.88671875" style="66" customWidth="1"/>
    <col min="13217" max="13218" width="11.44140625" style="66" hidden="1" customWidth="1"/>
    <col min="13219" max="13219" width="6.44140625" style="66" customWidth="1"/>
    <col min="13220" max="13224" width="11.44140625" style="66" hidden="1" customWidth="1"/>
    <col min="13225" max="13225" width="6.44140625" style="66" customWidth="1"/>
    <col min="13226" max="13227" width="11.44140625" style="66" hidden="1" customWidth="1"/>
    <col min="13228" max="13228" width="7.5546875" style="66" customWidth="1"/>
    <col min="13229" max="13229" width="11.44140625" style="66" hidden="1" customWidth="1"/>
    <col min="13230" max="13230" width="9.44140625" style="66" customWidth="1"/>
    <col min="13231" max="13262" width="11.44140625" style="66" hidden="1" customWidth="1"/>
    <col min="13263" max="13263" width="9" style="66" customWidth="1"/>
    <col min="13264" max="13265" width="11.44140625" style="66" hidden="1" customWidth="1"/>
    <col min="13266" max="13266" width="8.5546875" style="66" customWidth="1"/>
    <col min="13267" max="13268" width="11.44140625" style="66" hidden="1" customWidth="1"/>
    <col min="13269" max="13269" width="6.44140625" style="66" customWidth="1"/>
    <col min="13270" max="13271" width="11.44140625" style="66" hidden="1" customWidth="1"/>
    <col min="13272" max="13272" width="7" style="66" customWidth="1"/>
    <col min="13273" max="13274" width="11.44140625" style="66" hidden="1" customWidth="1"/>
    <col min="13275" max="13277" width="7" style="66" customWidth="1"/>
    <col min="13278" max="13279" width="11.44140625" style="66" hidden="1" customWidth="1"/>
    <col min="13280" max="13280" width="7.5546875" style="66" customWidth="1"/>
    <col min="13281" max="13282" width="11.44140625" style="66" hidden="1" customWidth="1"/>
    <col min="13283" max="13283" width="7" style="66" customWidth="1"/>
    <col min="13284" max="13285" width="11.44140625" style="66" hidden="1" customWidth="1"/>
    <col min="13286" max="13286" width="7" style="66" customWidth="1"/>
    <col min="13287" max="13288" width="11.44140625" style="66" hidden="1" customWidth="1"/>
    <col min="13289" max="13289" width="7" style="66" customWidth="1"/>
    <col min="13290" max="13290" width="11.44140625" style="66" hidden="1" customWidth="1"/>
    <col min="13291" max="13291" width="6.44140625" style="66" customWidth="1"/>
    <col min="13292" max="13301" width="11.44140625" style="66" hidden="1" customWidth="1"/>
    <col min="13302" max="13304" width="11.44140625" style="66" hidden="1"/>
    <col min="13305" max="13305" width="41.44140625" style="66" customWidth="1"/>
    <col min="13306" max="13306" width="6.44140625" style="66" customWidth="1"/>
    <col min="13307" max="13307" width="14.6640625" style="66" customWidth="1"/>
    <col min="13308" max="13308" width="11.44140625" style="66" customWidth="1"/>
    <col min="13309" max="13310" width="13" style="66" customWidth="1"/>
    <col min="13311" max="13320" width="9.44140625" style="66" customWidth="1"/>
    <col min="13321" max="13321" width="8.88671875" style="66" customWidth="1"/>
    <col min="13322" max="13322" width="9.44140625" style="66" customWidth="1"/>
    <col min="13323" max="13323" width="10.109375" style="66" customWidth="1"/>
    <col min="13324" max="13328" width="11.44140625" style="66" hidden="1" customWidth="1"/>
    <col min="13329" max="13329" width="6.44140625" style="66" customWidth="1"/>
    <col min="13330" max="13330" width="6.88671875" style="66" customWidth="1"/>
    <col min="13331" max="13332" width="6.5546875" style="66" customWidth="1"/>
    <col min="13333" max="13333" width="6.33203125" style="66" customWidth="1"/>
    <col min="13334" max="13335" width="7.5546875" style="66" customWidth="1"/>
    <col min="13336" max="13336" width="11.44140625" style="66" hidden="1" customWidth="1"/>
    <col min="13337" max="13337" width="14.88671875" style="66" customWidth="1"/>
    <col min="13338" max="13338" width="11.44140625" style="66" customWidth="1"/>
    <col min="13339" max="13339" width="56.88671875" style="66" customWidth="1"/>
    <col min="13340" max="13340" width="9.109375" style="66" bestFit="1" customWidth="1"/>
    <col min="13341" max="13341" width="24.5546875" style="66" customWidth="1"/>
    <col min="13342" max="13342" width="13" style="66" customWidth="1"/>
    <col min="13343" max="13343" width="21.5546875" style="66" customWidth="1"/>
    <col min="13344" max="13344" width="5" style="66" customWidth="1"/>
    <col min="13345" max="13346" width="11.44140625" style="66" hidden="1" customWidth="1"/>
    <col min="13347" max="13347" width="5" style="66" customWidth="1"/>
    <col min="13348" max="13349" width="11.44140625" style="66" hidden="1" customWidth="1"/>
    <col min="13350" max="13350" width="5" style="66" customWidth="1"/>
    <col min="13351" max="13352" width="11.44140625" style="66" hidden="1" customWidth="1"/>
    <col min="13353" max="13353" width="5" style="66" customWidth="1"/>
    <col min="13354" max="13355" width="11.44140625" style="66" hidden="1" customWidth="1"/>
    <col min="13356" max="13356" width="5" style="66" customWidth="1"/>
    <col min="13357" max="13358" width="11.44140625" style="66" hidden="1" customWidth="1"/>
    <col min="13359" max="13359" width="5" style="66" customWidth="1"/>
    <col min="13360" max="13361" width="11.44140625" style="66" hidden="1" customWidth="1"/>
    <col min="13362" max="13362" width="6.44140625" style="66" customWidth="1"/>
    <col min="13363" max="13370" width="11.44140625" style="66" hidden="1" customWidth="1"/>
    <col min="13371" max="13371" width="6.88671875" style="66" customWidth="1"/>
    <col min="13372" max="13373" width="11.44140625" style="66" hidden="1" customWidth="1"/>
    <col min="13374" max="13374" width="6.44140625" style="66" customWidth="1"/>
    <col min="13375" max="13376" width="11.44140625" style="66" hidden="1" customWidth="1"/>
    <col min="13377" max="13377" width="5.44140625" style="66" customWidth="1"/>
    <col min="13378" max="13379" width="11.44140625" style="66" hidden="1" customWidth="1"/>
    <col min="13380" max="13380" width="4.88671875" style="66" customWidth="1"/>
    <col min="13381" max="13388" width="11.44140625" style="66" hidden="1" customWidth="1"/>
    <col min="13389" max="13389" width="5.44140625" style="66" customWidth="1"/>
    <col min="13390" max="13394" width="11.44140625" style="66" hidden="1" customWidth="1"/>
    <col min="13395" max="13395" width="5.88671875" style="66" customWidth="1"/>
    <col min="13396" max="13397" width="11.44140625" style="66" hidden="1" customWidth="1"/>
    <col min="13398" max="13398" width="5.44140625" style="66" customWidth="1"/>
    <col min="13399" max="13400" width="11.44140625" style="66" hidden="1" customWidth="1"/>
    <col min="13401" max="13401" width="5.44140625" style="66" customWidth="1"/>
    <col min="13402" max="13403" width="11.44140625" style="66" hidden="1" customWidth="1"/>
    <col min="13404" max="13404" width="6" style="66" customWidth="1"/>
    <col min="13405" max="13409" width="11.44140625" style="66" hidden="1" customWidth="1"/>
    <col min="13410" max="13410" width="5" style="66" customWidth="1"/>
    <col min="13411" max="13418" width="11.44140625" style="66" hidden="1" customWidth="1"/>
    <col min="13419" max="13419" width="5" style="66" customWidth="1"/>
    <col min="13420" max="13420" width="11.44140625" style="66" hidden="1" customWidth="1"/>
    <col min="13421" max="13421" width="5" style="66" customWidth="1"/>
    <col min="13422" max="13422" width="9.44140625" style="66" customWidth="1"/>
    <col min="13423" max="13423" width="11.44140625" style="66" hidden="1" customWidth="1"/>
    <col min="13424" max="13424" width="5" style="66" customWidth="1"/>
    <col min="13425" max="13426" width="11.44140625" style="66" hidden="1" customWidth="1"/>
    <col min="13427" max="13427" width="5" style="66" customWidth="1"/>
    <col min="13428" max="13429" width="11.44140625" style="66" hidden="1" customWidth="1"/>
    <col min="13430" max="13430" width="5" style="66" customWidth="1"/>
    <col min="13431" max="13432" width="11.44140625" style="66" hidden="1" customWidth="1"/>
    <col min="13433" max="13433" width="5" style="66" customWidth="1"/>
    <col min="13434" max="13435" width="11.44140625" style="66" hidden="1" customWidth="1"/>
    <col min="13436" max="13436" width="5" style="66" customWidth="1"/>
    <col min="13437" max="13438" width="11.44140625" style="66" hidden="1" customWidth="1"/>
    <col min="13439" max="13439" width="5" style="66" customWidth="1"/>
    <col min="13440" max="13440" width="11.44140625" style="66" hidden="1" customWidth="1"/>
    <col min="13441" max="13441" width="6.44140625" style="66" customWidth="1"/>
    <col min="13442" max="13442" width="11.44140625" style="66" hidden="1" customWidth="1"/>
    <col min="13443" max="13443" width="7.109375" style="66" customWidth="1"/>
    <col min="13444" max="13445" width="11.44140625" style="66" hidden="1" customWidth="1"/>
    <col min="13446" max="13446" width="7.109375" style="66" customWidth="1"/>
    <col min="13447" max="13448" width="11.44140625" style="66" hidden="1" customWidth="1"/>
    <col min="13449" max="13449" width="7.109375" style="66" customWidth="1"/>
    <col min="13450" max="13451" width="11.44140625" style="66" hidden="1" customWidth="1"/>
    <col min="13452" max="13452" width="7.109375" style="66" customWidth="1"/>
    <col min="13453" max="13454" width="11.44140625" style="66" hidden="1" customWidth="1"/>
    <col min="13455" max="13455" width="7.109375" style="66" customWidth="1"/>
    <col min="13456" max="13457" width="11.44140625" style="66" hidden="1" customWidth="1"/>
    <col min="13458" max="13458" width="7.109375" style="66" customWidth="1"/>
    <col min="13459" max="13460" width="11.44140625" style="66" hidden="1" customWidth="1"/>
    <col min="13461" max="13461" width="7.109375" style="66" customWidth="1"/>
    <col min="13462" max="13463" width="11.44140625" style="66" hidden="1" customWidth="1"/>
    <col min="13464" max="13464" width="7.109375" style="66" customWidth="1"/>
    <col min="13465" max="13465" width="11.44140625" style="66" hidden="1" customWidth="1"/>
    <col min="13466" max="13466" width="6.44140625" style="66" customWidth="1"/>
    <col min="13467" max="13468" width="11.44140625" style="66" hidden="1" customWidth="1"/>
    <col min="13469" max="13469" width="6.88671875" style="66" customWidth="1"/>
    <col min="13470" max="13471" width="11.44140625" style="66" hidden="1" customWidth="1"/>
    <col min="13472" max="13472" width="6.88671875" style="66" customWidth="1"/>
    <col min="13473" max="13474" width="11.44140625" style="66" hidden="1" customWidth="1"/>
    <col min="13475" max="13475" width="6.44140625" style="66" customWidth="1"/>
    <col min="13476" max="13480" width="11.44140625" style="66" hidden="1" customWidth="1"/>
    <col min="13481" max="13481" width="6.44140625" style="66" customWidth="1"/>
    <col min="13482" max="13483" width="11.44140625" style="66" hidden="1" customWidth="1"/>
    <col min="13484" max="13484" width="7.5546875" style="66" customWidth="1"/>
    <col min="13485" max="13485" width="11.44140625" style="66" hidden="1" customWidth="1"/>
    <col min="13486" max="13486" width="9.44140625" style="66" customWidth="1"/>
    <col min="13487" max="13518" width="11.44140625" style="66" hidden="1" customWidth="1"/>
    <col min="13519" max="13519" width="9" style="66" customWidth="1"/>
    <col min="13520" max="13521" width="11.44140625" style="66" hidden="1" customWidth="1"/>
    <col min="13522" max="13522" width="8.5546875" style="66" customWidth="1"/>
    <col min="13523" max="13524" width="11.44140625" style="66" hidden="1" customWidth="1"/>
    <col min="13525" max="13525" width="6.44140625" style="66" customWidth="1"/>
    <col min="13526" max="13527" width="11.44140625" style="66" hidden="1" customWidth="1"/>
    <col min="13528" max="13528" width="7" style="66" customWidth="1"/>
    <col min="13529" max="13530" width="11.44140625" style="66" hidden="1" customWidth="1"/>
    <col min="13531" max="13533" width="7" style="66" customWidth="1"/>
    <col min="13534" max="13535" width="11.44140625" style="66" hidden="1" customWidth="1"/>
    <col min="13536" max="13536" width="7.5546875" style="66" customWidth="1"/>
    <col min="13537" max="13538" width="11.44140625" style="66" hidden="1" customWidth="1"/>
    <col min="13539" max="13539" width="7" style="66" customWidth="1"/>
    <col min="13540" max="13541" width="11.44140625" style="66" hidden="1" customWidth="1"/>
    <col min="13542" max="13542" width="7" style="66" customWidth="1"/>
    <col min="13543" max="13544" width="11.44140625" style="66" hidden="1" customWidth="1"/>
    <col min="13545" max="13545" width="7" style="66" customWidth="1"/>
    <col min="13546" max="13546" width="11.44140625" style="66" hidden="1" customWidth="1"/>
    <col min="13547" max="13547" width="6.44140625" style="66" customWidth="1"/>
    <col min="13548" max="13557" width="11.44140625" style="66" hidden="1" customWidth="1"/>
    <col min="13558" max="13560" width="11.44140625" style="66" hidden="1"/>
    <col min="13561" max="13561" width="41.44140625" style="66" customWidth="1"/>
    <col min="13562" max="13562" width="6.44140625" style="66" customWidth="1"/>
    <col min="13563" max="13563" width="14.6640625" style="66" customWidth="1"/>
    <col min="13564" max="13564" width="11.44140625" style="66" customWidth="1"/>
    <col min="13565" max="13566" width="13" style="66" customWidth="1"/>
    <col min="13567" max="13576" width="9.44140625" style="66" customWidth="1"/>
    <col min="13577" max="13577" width="8.88671875" style="66" customWidth="1"/>
    <col min="13578" max="13578" width="9.44140625" style="66" customWidth="1"/>
    <col min="13579" max="13579" width="10.109375" style="66" customWidth="1"/>
    <col min="13580" max="13584" width="11.44140625" style="66" hidden="1" customWidth="1"/>
    <col min="13585" max="13585" width="6.44140625" style="66" customWidth="1"/>
    <col min="13586" max="13586" width="6.88671875" style="66" customWidth="1"/>
    <col min="13587" max="13588" width="6.5546875" style="66" customWidth="1"/>
    <col min="13589" max="13589" width="6.33203125" style="66" customWidth="1"/>
    <col min="13590" max="13591" width="7.5546875" style="66" customWidth="1"/>
    <col min="13592" max="13592" width="11.44140625" style="66" hidden="1" customWidth="1"/>
    <col min="13593" max="13593" width="14.88671875" style="66" customWidth="1"/>
    <col min="13594" max="13594" width="11.44140625" style="66" customWidth="1"/>
    <col min="13595" max="13595" width="56.88671875" style="66" customWidth="1"/>
    <col min="13596" max="13596" width="9.109375" style="66" bestFit="1" customWidth="1"/>
    <col min="13597" max="13597" width="24.5546875" style="66" customWidth="1"/>
    <col min="13598" max="13598" width="13" style="66" customWidth="1"/>
    <col min="13599" max="13599" width="21.5546875" style="66" customWidth="1"/>
    <col min="13600" max="13600" width="5" style="66" customWidth="1"/>
    <col min="13601" max="13602" width="11.44140625" style="66" hidden="1" customWidth="1"/>
    <col min="13603" max="13603" width="5" style="66" customWidth="1"/>
    <col min="13604" max="13605" width="11.44140625" style="66" hidden="1" customWidth="1"/>
    <col min="13606" max="13606" width="5" style="66" customWidth="1"/>
    <col min="13607" max="13608" width="11.44140625" style="66" hidden="1" customWidth="1"/>
    <col min="13609" max="13609" width="5" style="66" customWidth="1"/>
    <col min="13610" max="13611" width="11.44140625" style="66" hidden="1" customWidth="1"/>
    <col min="13612" max="13612" width="5" style="66" customWidth="1"/>
    <col min="13613" max="13614" width="11.44140625" style="66" hidden="1" customWidth="1"/>
    <col min="13615" max="13615" width="5" style="66" customWidth="1"/>
    <col min="13616" max="13617" width="11.44140625" style="66" hidden="1" customWidth="1"/>
    <col min="13618" max="13618" width="6.44140625" style="66" customWidth="1"/>
    <col min="13619" max="13626" width="11.44140625" style="66" hidden="1" customWidth="1"/>
    <col min="13627" max="13627" width="6.88671875" style="66" customWidth="1"/>
    <col min="13628" max="13629" width="11.44140625" style="66" hidden="1" customWidth="1"/>
    <col min="13630" max="13630" width="6.44140625" style="66" customWidth="1"/>
    <col min="13631" max="13632" width="11.44140625" style="66" hidden="1" customWidth="1"/>
    <col min="13633" max="13633" width="5.44140625" style="66" customWidth="1"/>
    <col min="13634" max="13635" width="11.44140625" style="66" hidden="1" customWidth="1"/>
    <col min="13636" max="13636" width="4.88671875" style="66" customWidth="1"/>
    <col min="13637" max="13644" width="11.44140625" style="66" hidden="1" customWidth="1"/>
    <col min="13645" max="13645" width="5.44140625" style="66" customWidth="1"/>
    <col min="13646" max="13650" width="11.44140625" style="66" hidden="1" customWidth="1"/>
    <col min="13651" max="13651" width="5.88671875" style="66" customWidth="1"/>
    <col min="13652" max="13653" width="11.44140625" style="66" hidden="1" customWidth="1"/>
    <col min="13654" max="13654" width="5.44140625" style="66" customWidth="1"/>
    <col min="13655" max="13656" width="11.44140625" style="66" hidden="1" customWidth="1"/>
    <col min="13657" max="13657" width="5.44140625" style="66" customWidth="1"/>
    <col min="13658" max="13659" width="11.44140625" style="66" hidden="1" customWidth="1"/>
    <col min="13660" max="13660" width="6" style="66" customWidth="1"/>
    <col min="13661" max="13665" width="11.44140625" style="66" hidden="1" customWidth="1"/>
    <col min="13666" max="13666" width="5" style="66" customWidth="1"/>
    <col min="13667" max="13674" width="11.44140625" style="66" hidden="1" customWidth="1"/>
    <col min="13675" max="13675" width="5" style="66" customWidth="1"/>
    <col min="13676" max="13676" width="11.44140625" style="66" hidden="1" customWidth="1"/>
    <col min="13677" max="13677" width="5" style="66" customWidth="1"/>
    <col min="13678" max="13678" width="9.44140625" style="66" customWidth="1"/>
    <col min="13679" max="13679" width="11.44140625" style="66" hidden="1" customWidth="1"/>
    <col min="13680" max="13680" width="5" style="66" customWidth="1"/>
    <col min="13681" max="13682" width="11.44140625" style="66" hidden="1" customWidth="1"/>
    <col min="13683" max="13683" width="5" style="66" customWidth="1"/>
    <col min="13684" max="13685" width="11.44140625" style="66" hidden="1" customWidth="1"/>
    <col min="13686" max="13686" width="5" style="66" customWidth="1"/>
    <col min="13687" max="13688" width="11.44140625" style="66" hidden="1" customWidth="1"/>
    <col min="13689" max="13689" width="5" style="66" customWidth="1"/>
    <col min="13690" max="13691" width="11.44140625" style="66" hidden="1" customWidth="1"/>
    <col min="13692" max="13692" width="5" style="66" customWidth="1"/>
    <col min="13693" max="13694" width="11.44140625" style="66" hidden="1" customWidth="1"/>
    <col min="13695" max="13695" width="5" style="66" customWidth="1"/>
    <col min="13696" max="13696" width="11.44140625" style="66" hidden="1" customWidth="1"/>
    <col min="13697" max="13697" width="6.44140625" style="66" customWidth="1"/>
    <col min="13698" max="13698" width="11.44140625" style="66" hidden="1" customWidth="1"/>
    <col min="13699" max="13699" width="7.109375" style="66" customWidth="1"/>
    <col min="13700" max="13701" width="11.44140625" style="66" hidden="1" customWidth="1"/>
    <col min="13702" max="13702" width="7.109375" style="66" customWidth="1"/>
    <col min="13703" max="13704" width="11.44140625" style="66" hidden="1" customWidth="1"/>
    <col min="13705" max="13705" width="7.109375" style="66" customWidth="1"/>
    <col min="13706" max="13707" width="11.44140625" style="66" hidden="1" customWidth="1"/>
    <col min="13708" max="13708" width="7.109375" style="66" customWidth="1"/>
    <col min="13709" max="13710" width="11.44140625" style="66" hidden="1" customWidth="1"/>
    <col min="13711" max="13711" width="7.109375" style="66" customWidth="1"/>
    <col min="13712" max="13713" width="11.44140625" style="66" hidden="1" customWidth="1"/>
    <col min="13714" max="13714" width="7.109375" style="66" customWidth="1"/>
    <col min="13715" max="13716" width="11.44140625" style="66" hidden="1" customWidth="1"/>
    <col min="13717" max="13717" width="7.109375" style="66" customWidth="1"/>
    <col min="13718" max="13719" width="11.44140625" style="66" hidden="1" customWidth="1"/>
    <col min="13720" max="13720" width="7.109375" style="66" customWidth="1"/>
    <col min="13721" max="13721" width="11.44140625" style="66" hidden="1" customWidth="1"/>
    <col min="13722" max="13722" width="6.44140625" style="66" customWidth="1"/>
    <col min="13723" max="13724" width="11.44140625" style="66" hidden="1" customWidth="1"/>
    <col min="13725" max="13725" width="6.88671875" style="66" customWidth="1"/>
    <col min="13726" max="13727" width="11.44140625" style="66" hidden="1" customWidth="1"/>
    <col min="13728" max="13728" width="6.88671875" style="66" customWidth="1"/>
    <col min="13729" max="13730" width="11.44140625" style="66" hidden="1" customWidth="1"/>
    <col min="13731" max="13731" width="6.44140625" style="66" customWidth="1"/>
    <col min="13732" max="13736" width="11.44140625" style="66" hidden="1" customWidth="1"/>
    <col min="13737" max="13737" width="6.44140625" style="66" customWidth="1"/>
    <col min="13738" max="13739" width="11.44140625" style="66" hidden="1" customWidth="1"/>
    <col min="13740" max="13740" width="7.5546875" style="66" customWidth="1"/>
    <col min="13741" max="13741" width="11.44140625" style="66" hidden="1" customWidth="1"/>
    <col min="13742" max="13742" width="9.44140625" style="66" customWidth="1"/>
    <col min="13743" max="13774" width="11.44140625" style="66" hidden="1" customWidth="1"/>
    <col min="13775" max="13775" width="9" style="66" customWidth="1"/>
    <col min="13776" max="13777" width="11.44140625" style="66" hidden="1" customWidth="1"/>
    <col min="13778" max="13778" width="8.5546875" style="66" customWidth="1"/>
    <col min="13779" max="13780" width="11.44140625" style="66" hidden="1" customWidth="1"/>
    <col min="13781" max="13781" width="6.44140625" style="66" customWidth="1"/>
    <col min="13782" max="13783" width="11.44140625" style="66" hidden="1" customWidth="1"/>
    <col min="13784" max="13784" width="7" style="66" customWidth="1"/>
    <col min="13785" max="13786" width="11.44140625" style="66" hidden="1" customWidth="1"/>
    <col min="13787" max="13789" width="7" style="66" customWidth="1"/>
    <col min="13790" max="13791" width="11.44140625" style="66" hidden="1" customWidth="1"/>
    <col min="13792" max="13792" width="7.5546875" style="66" customWidth="1"/>
    <col min="13793" max="13794" width="11.44140625" style="66" hidden="1" customWidth="1"/>
    <col min="13795" max="13795" width="7" style="66" customWidth="1"/>
    <col min="13796" max="13797" width="11.44140625" style="66" hidden="1" customWidth="1"/>
    <col min="13798" max="13798" width="7" style="66" customWidth="1"/>
    <col min="13799" max="13800" width="11.44140625" style="66" hidden="1" customWidth="1"/>
    <col min="13801" max="13801" width="7" style="66" customWidth="1"/>
    <col min="13802" max="13802" width="11.44140625" style="66" hidden="1" customWidth="1"/>
    <col min="13803" max="13803" width="6.44140625" style="66" customWidth="1"/>
    <col min="13804" max="13813" width="11.44140625" style="66" hidden="1" customWidth="1"/>
    <col min="13814" max="13816" width="11.44140625" style="66" hidden="1"/>
    <col min="13817" max="13817" width="41.44140625" style="66" customWidth="1"/>
    <col min="13818" max="13818" width="6.44140625" style="66" customWidth="1"/>
    <col min="13819" max="13819" width="14.6640625" style="66" customWidth="1"/>
    <col min="13820" max="13820" width="11.44140625" style="66" customWidth="1"/>
    <col min="13821" max="13822" width="13" style="66" customWidth="1"/>
    <col min="13823" max="13832" width="9.44140625" style="66" customWidth="1"/>
    <col min="13833" max="13833" width="8.88671875" style="66" customWidth="1"/>
    <col min="13834" max="13834" width="9.44140625" style="66" customWidth="1"/>
    <col min="13835" max="13835" width="10.109375" style="66" customWidth="1"/>
    <col min="13836" max="13840" width="11.44140625" style="66" hidden="1" customWidth="1"/>
    <col min="13841" max="13841" width="6.44140625" style="66" customWidth="1"/>
    <col min="13842" max="13842" width="6.88671875" style="66" customWidth="1"/>
    <col min="13843" max="13844" width="6.5546875" style="66" customWidth="1"/>
    <col min="13845" max="13845" width="6.33203125" style="66" customWidth="1"/>
    <col min="13846" max="13847" width="7.5546875" style="66" customWidth="1"/>
    <col min="13848" max="13848" width="11.44140625" style="66" hidden="1" customWidth="1"/>
    <col min="13849" max="13849" width="14.88671875" style="66" customWidth="1"/>
    <col min="13850" max="13850" width="11.44140625" style="66" customWidth="1"/>
    <col min="13851" max="13851" width="56.88671875" style="66" customWidth="1"/>
    <col min="13852" max="13852" width="9.109375" style="66" bestFit="1" customWidth="1"/>
    <col min="13853" max="13853" width="24.5546875" style="66" customWidth="1"/>
    <col min="13854" max="13854" width="13" style="66" customWidth="1"/>
    <col min="13855" max="13855" width="21.5546875" style="66" customWidth="1"/>
    <col min="13856" max="13856" width="5" style="66" customWidth="1"/>
    <col min="13857" max="13858" width="11.44140625" style="66" hidden="1" customWidth="1"/>
    <col min="13859" max="13859" width="5" style="66" customWidth="1"/>
    <col min="13860" max="13861" width="11.44140625" style="66" hidden="1" customWidth="1"/>
    <col min="13862" max="13862" width="5" style="66" customWidth="1"/>
    <col min="13863" max="13864" width="11.44140625" style="66" hidden="1" customWidth="1"/>
    <col min="13865" max="13865" width="5" style="66" customWidth="1"/>
    <col min="13866" max="13867" width="11.44140625" style="66" hidden="1" customWidth="1"/>
    <col min="13868" max="13868" width="5" style="66" customWidth="1"/>
    <col min="13869" max="13870" width="11.44140625" style="66" hidden="1" customWidth="1"/>
    <col min="13871" max="13871" width="5" style="66" customWidth="1"/>
    <col min="13872" max="13873" width="11.44140625" style="66" hidden="1" customWidth="1"/>
    <col min="13874" max="13874" width="6.44140625" style="66" customWidth="1"/>
    <col min="13875" max="13882" width="11.44140625" style="66" hidden="1" customWidth="1"/>
    <col min="13883" max="13883" width="6.88671875" style="66" customWidth="1"/>
    <col min="13884" max="13885" width="11.44140625" style="66" hidden="1" customWidth="1"/>
    <col min="13886" max="13886" width="6.44140625" style="66" customWidth="1"/>
    <col min="13887" max="13888" width="11.44140625" style="66" hidden="1" customWidth="1"/>
    <col min="13889" max="13889" width="5.44140625" style="66" customWidth="1"/>
    <col min="13890" max="13891" width="11.44140625" style="66" hidden="1" customWidth="1"/>
    <col min="13892" max="13892" width="4.88671875" style="66" customWidth="1"/>
    <col min="13893" max="13900" width="11.44140625" style="66" hidden="1" customWidth="1"/>
    <col min="13901" max="13901" width="5.44140625" style="66" customWidth="1"/>
    <col min="13902" max="13906" width="11.44140625" style="66" hidden="1" customWidth="1"/>
    <col min="13907" max="13907" width="5.88671875" style="66" customWidth="1"/>
    <col min="13908" max="13909" width="11.44140625" style="66" hidden="1" customWidth="1"/>
    <col min="13910" max="13910" width="5.44140625" style="66" customWidth="1"/>
    <col min="13911" max="13912" width="11.44140625" style="66" hidden="1" customWidth="1"/>
    <col min="13913" max="13913" width="5.44140625" style="66" customWidth="1"/>
    <col min="13914" max="13915" width="11.44140625" style="66" hidden="1" customWidth="1"/>
    <col min="13916" max="13916" width="6" style="66" customWidth="1"/>
    <col min="13917" max="13921" width="11.44140625" style="66" hidden="1" customWidth="1"/>
    <col min="13922" max="13922" width="5" style="66" customWidth="1"/>
    <col min="13923" max="13930" width="11.44140625" style="66" hidden="1" customWidth="1"/>
    <col min="13931" max="13931" width="5" style="66" customWidth="1"/>
    <col min="13932" max="13932" width="11.44140625" style="66" hidden="1" customWidth="1"/>
    <col min="13933" max="13933" width="5" style="66" customWidth="1"/>
    <col min="13934" max="13934" width="9.44140625" style="66" customWidth="1"/>
    <col min="13935" max="13935" width="11.44140625" style="66" hidden="1" customWidth="1"/>
    <col min="13936" max="13936" width="5" style="66" customWidth="1"/>
    <col min="13937" max="13938" width="11.44140625" style="66" hidden="1" customWidth="1"/>
    <col min="13939" max="13939" width="5" style="66" customWidth="1"/>
    <col min="13940" max="13941" width="11.44140625" style="66" hidden="1" customWidth="1"/>
    <col min="13942" max="13942" width="5" style="66" customWidth="1"/>
    <col min="13943" max="13944" width="11.44140625" style="66" hidden="1" customWidth="1"/>
    <col min="13945" max="13945" width="5" style="66" customWidth="1"/>
    <col min="13946" max="13947" width="11.44140625" style="66" hidden="1" customWidth="1"/>
    <col min="13948" max="13948" width="5" style="66" customWidth="1"/>
    <col min="13949" max="13950" width="11.44140625" style="66" hidden="1" customWidth="1"/>
    <col min="13951" max="13951" width="5" style="66" customWidth="1"/>
    <col min="13952" max="13952" width="11.44140625" style="66" hidden="1" customWidth="1"/>
    <col min="13953" max="13953" width="6.44140625" style="66" customWidth="1"/>
    <col min="13954" max="13954" width="11.44140625" style="66" hidden="1" customWidth="1"/>
    <col min="13955" max="13955" width="7.109375" style="66" customWidth="1"/>
    <col min="13956" max="13957" width="11.44140625" style="66" hidden="1" customWidth="1"/>
    <col min="13958" max="13958" width="7.109375" style="66" customWidth="1"/>
    <col min="13959" max="13960" width="11.44140625" style="66" hidden="1" customWidth="1"/>
    <col min="13961" max="13961" width="7.109375" style="66" customWidth="1"/>
    <col min="13962" max="13963" width="11.44140625" style="66" hidden="1" customWidth="1"/>
    <col min="13964" max="13964" width="7.109375" style="66" customWidth="1"/>
    <col min="13965" max="13966" width="11.44140625" style="66" hidden="1" customWidth="1"/>
    <col min="13967" max="13967" width="7.109375" style="66" customWidth="1"/>
    <col min="13968" max="13969" width="11.44140625" style="66" hidden="1" customWidth="1"/>
    <col min="13970" max="13970" width="7.109375" style="66" customWidth="1"/>
    <col min="13971" max="13972" width="11.44140625" style="66" hidden="1" customWidth="1"/>
    <col min="13973" max="13973" width="7.109375" style="66" customWidth="1"/>
    <col min="13974" max="13975" width="11.44140625" style="66" hidden="1" customWidth="1"/>
    <col min="13976" max="13976" width="7.109375" style="66" customWidth="1"/>
    <col min="13977" max="13977" width="11.44140625" style="66" hidden="1" customWidth="1"/>
    <col min="13978" max="13978" width="6.44140625" style="66" customWidth="1"/>
    <col min="13979" max="13980" width="11.44140625" style="66" hidden="1" customWidth="1"/>
    <col min="13981" max="13981" width="6.88671875" style="66" customWidth="1"/>
    <col min="13982" max="13983" width="11.44140625" style="66" hidden="1" customWidth="1"/>
    <col min="13984" max="13984" width="6.88671875" style="66" customWidth="1"/>
    <col min="13985" max="13986" width="11.44140625" style="66" hidden="1" customWidth="1"/>
    <col min="13987" max="13987" width="6.44140625" style="66" customWidth="1"/>
    <col min="13988" max="13992" width="11.44140625" style="66" hidden="1" customWidth="1"/>
    <col min="13993" max="13993" width="6.44140625" style="66" customWidth="1"/>
    <col min="13994" max="13995" width="11.44140625" style="66" hidden="1" customWidth="1"/>
    <col min="13996" max="13996" width="7.5546875" style="66" customWidth="1"/>
    <col min="13997" max="13997" width="11.44140625" style="66" hidden="1" customWidth="1"/>
    <col min="13998" max="13998" width="9.44140625" style="66" customWidth="1"/>
    <col min="13999" max="14030" width="11.44140625" style="66" hidden="1" customWidth="1"/>
    <col min="14031" max="14031" width="9" style="66" customWidth="1"/>
    <col min="14032" max="14033" width="11.44140625" style="66" hidden="1" customWidth="1"/>
    <col min="14034" max="14034" width="8.5546875" style="66" customWidth="1"/>
    <col min="14035" max="14036" width="11.44140625" style="66" hidden="1" customWidth="1"/>
    <col min="14037" max="14037" width="6.44140625" style="66" customWidth="1"/>
    <col min="14038" max="14039" width="11.44140625" style="66" hidden="1" customWidth="1"/>
    <col min="14040" max="14040" width="7" style="66" customWidth="1"/>
    <col min="14041" max="14042" width="11.44140625" style="66" hidden="1" customWidth="1"/>
    <col min="14043" max="14045" width="7" style="66" customWidth="1"/>
    <col min="14046" max="14047" width="11.44140625" style="66" hidden="1" customWidth="1"/>
    <col min="14048" max="14048" width="7.5546875" style="66" customWidth="1"/>
    <col min="14049" max="14050" width="11.44140625" style="66" hidden="1" customWidth="1"/>
    <col min="14051" max="14051" width="7" style="66" customWidth="1"/>
    <col min="14052" max="14053" width="11.44140625" style="66" hidden="1" customWidth="1"/>
    <col min="14054" max="14054" width="7" style="66" customWidth="1"/>
    <col min="14055" max="14056" width="11.44140625" style="66" hidden="1" customWidth="1"/>
    <col min="14057" max="14057" width="7" style="66" customWidth="1"/>
    <col min="14058" max="14058" width="11.44140625" style="66" hidden="1" customWidth="1"/>
    <col min="14059" max="14059" width="6.44140625" style="66" customWidth="1"/>
    <col min="14060" max="14069" width="11.44140625" style="66" hidden="1" customWidth="1"/>
    <col min="14070" max="14072" width="11.44140625" style="66" hidden="1"/>
    <col min="14073" max="14073" width="41.44140625" style="66" customWidth="1"/>
    <col min="14074" max="14074" width="6.44140625" style="66" customWidth="1"/>
    <col min="14075" max="14075" width="14.6640625" style="66" customWidth="1"/>
    <col min="14076" max="14076" width="11.44140625" style="66" customWidth="1"/>
    <col min="14077" max="14078" width="13" style="66" customWidth="1"/>
    <col min="14079" max="14088" width="9.44140625" style="66" customWidth="1"/>
    <col min="14089" max="14089" width="8.88671875" style="66" customWidth="1"/>
    <col min="14090" max="14090" width="9.44140625" style="66" customWidth="1"/>
    <col min="14091" max="14091" width="10.109375" style="66" customWidth="1"/>
    <col min="14092" max="14096" width="11.44140625" style="66" hidden="1" customWidth="1"/>
    <col min="14097" max="14097" width="6.44140625" style="66" customWidth="1"/>
    <col min="14098" max="14098" width="6.88671875" style="66" customWidth="1"/>
    <col min="14099" max="14100" width="6.5546875" style="66" customWidth="1"/>
    <col min="14101" max="14101" width="6.33203125" style="66" customWidth="1"/>
    <col min="14102" max="14103" width="7.5546875" style="66" customWidth="1"/>
    <col min="14104" max="14104" width="11.44140625" style="66" hidden="1" customWidth="1"/>
    <col min="14105" max="14105" width="14.88671875" style="66" customWidth="1"/>
    <col min="14106" max="14106" width="11.44140625" style="66" customWidth="1"/>
    <col min="14107" max="14107" width="56.88671875" style="66" customWidth="1"/>
    <col min="14108" max="14108" width="9.109375" style="66" bestFit="1" customWidth="1"/>
    <col min="14109" max="14109" width="24.5546875" style="66" customWidth="1"/>
    <col min="14110" max="14110" width="13" style="66" customWidth="1"/>
    <col min="14111" max="14111" width="21.5546875" style="66" customWidth="1"/>
    <col min="14112" max="14112" width="5" style="66" customWidth="1"/>
    <col min="14113" max="14114" width="11.44140625" style="66" hidden="1" customWidth="1"/>
    <col min="14115" max="14115" width="5" style="66" customWidth="1"/>
    <col min="14116" max="14117" width="11.44140625" style="66" hidden="1" customWidth="1"/>
    <col min="14118" max="14118" width="5" style="66" customWidth="1"/>
    <col min="14119" max="14120" width="11.44140625" style="66" hidden="1" customWidth="1"/>
    <col min="14121" max="14121" width="5" style="66" customWidth="1"/>
    <col min="14122" max="14123" width="11.44140625" style="66" hidden="1" customWidth="1"/>
    <col min="14124" max="14124" width="5" style="66" customWidth="1"/>
    <col min="14125" max="14126" width="11.44140625" style="66" hidden="1" customWidth="1"/>
    <col min="14127" max="14127" width="5" style="66" customWidth="1"/>
    <col min="14128" max="14129" width="11.44140625" style="66" hidden="1" customWidth="1"/>
    <col min="14130" max="14130" width="6.44140625" style="66" customWidth="1"/>
    <col min="14131" max="14138" width="11.44140625" style="66" hidden="1" customWidth="1"/>
    <col min="14139" max="14139" width="6.88671875" style="66" customWidth="1"/>
    <col min="14140" max="14141" width="11.44140625" style="66" hidden="1" customWidth="1"/>
    <col min="14142" max="14142" width="6.44140625" style="66" customWidth="1"/>
    <col min="14143" max="14144" width="11.44140625" style="66" hidden="1" customWidth="1"/>
    <col min="14145" max="14145" width="5.44140625" style="66" customWidth="1"/>
    <col min="14146" max="14147" width="11.44140625" style="66" hidden="1" customWidth="1"/>
    <col min="14148" max="14148" width="4.88671875" style="66" customWidth="1"/>
    <col min="14149" max="14156" width="11.44140625" style="66" hidden="1" customWidth="1"/>
    <col min="14157" max="14157" width="5.44140625" style="66" customWidth="1"/>
    <col min="14158" max="14162" width="11.44140625" style="66" hidden="1" customWidth="1"/>
    <col min="14163" max="14163" width="5.88671875" style="66" customWidth="1"/>
    <col min="14164" max="14165" width="11.44140625" style="66" hidden="1" customWidth="1"/>
    <col min="14166" max="14166" width="5.44140625" style="66" customWidth="1"/>
    <col min="14167" max="14168" width="11.44140625" style="66" hidden="1" customWidth="1"/>
    <col min="14169" max="14169" width="5.44140625" style="66" customWidth="1"/>
    <col min="14170" max="14171" width="11.44140625" style="66" hidden="1" customWidth="1"/>
    <col min="14172" max="14172" width="6" style="66" customWidth="1"/>
    <col min="14173" max="14177" width="11.44140625" style="66" hidden="1" customWidth="1"/>
    <col min="14178" max="14178" width="5" style="66" customWidth="1"/>
    <col min="14179" max="14186" width="11.44140625" style="66" hidden="1" customWidth="1"/>
    <col min="14187" max="14187" width="5" style="66" customWidth="1"/>
    <col min="14188" max="14188" width="11.44140625" style="66" hidden="1" customWidth="1"/>
    <col min="14189" max="14189" width="5" style="66" customWidth="1"/>
    <col min="14190" max="14190" width="9.44140625" style="66" customWidth="1"/>
    <col min="14191" max="14191" width="11.44140625" style="66" hidden="1" customWidth="1"/>
    <col min="14192" max="14192" width="5" style="66" customWidth="1"/>
    <col min="14193" max="14194" width="11.44140625" style="66" hidden="1" customWidth="1"/>
    <col min="14195" max="14195" width="5" style="66" customWidth="1"/>
    <col min="14196" max="14197" width="11.44140625" style="66" hidden="1" customWidth="1"/>
    <col min="14198" max="14198" width="5" style="66" customWidth="1"/>
    <col min="14199" max="14200" width="11.44140625" style="66" hidden="1" customWidth="1"/>
    <col min="14201" max="14201" width="5" style="66" customWidth="1"/>
    <col min="14202" max="14203" width="11.44140625" style="66" hidden="1" customWidth="1"/>
    <col min="14204" max="14204" width="5" style="66" customWidth="1"/>
    <col min="14205" max="14206" width="11.44140625" style="66" hidden="1" customWidth="1"/>
    <col min="14207" max="14207" width="5" style="66" customWidth="1"/>
    <col min="14208" max="14208" width="11.44140625" style="66" hidden="1" customWidth="1"/>
    <col min="14209" max="14209" width="6.44140625" style="66" customWidth="1"/>
    <col min="14210" max="14210" width="11.44140625" style="66" hidden="1" customWidth="1"/>
    <col min="14211" max="14211" width="7.109375" style="66" customWidth="1"/>
    <col min="14212" max="14213" width="11.44140625" style="66" hidden="1" customWidth="1"/>
    <col min="14214" max="14214" width="7.109375" style="66" customWidth="1"/>
    <col min="14215" max="14216" width="11.44140625" style="66" hidden="1" customWidth="1"/>
    <col min="14217" max="14217" width="7.109375" style="66" customWidth="1"/>
    <col min="14218" max="14219" width="11.44140625" style="66" hidden="1" customWidth="1"/>
    <col min="14220" max="14220" width="7.109375" style="66" customWidth="1"/>
    <col min="14221" max="14222" width="11.44140625" style="66" hidden="1" customWidth="1"/>
    <col min="14223" max="14223" width="7.109375" style="66" customWidth="1"/>
    <col min="14224" max="14225" width="11.44140625" style="66" hidden="1" customWidth="1"/>
    <col min="14226" max="14226" width="7.109375" style="66" customWidth="1"/>
    <col min="14227" max="14228" width="11.44140625" style="66" hidden="1" customWidth="1"/>
    <col min="14229" max="14229" width="7.109375" style="66" customWidth="1"/>
    <col min="14230" max="14231" width="11.44140625" style="66" hidden="1" customWidth="1"/>
    <col min="14232" max="14232" width="7.109375" style="66" customWidth="1"/>
    <col min="14233" max="14233" width="11.44140625" style="66" hidden="1" customWidth="1"/>
    <col min="14234" max="14234" width="6.44140625" style="66" customWidth="1"/>
    <col min="14235" max="14236" width="11.44140625" style="66" hidden="1" customWidth="1"/>
    <col min="14237" max="14237" width="6.88671875" style="66" customWidth="1"/>
    <col min="14238" max="14239" width="11.44140625" style="66" hidden="1" customWidth="1"/>
    <col min="14240" max="14240" width="6.88671875" style="66" customWidth="1"/>
    <col min="14241" max="14242" width="11.44140625" style="66" hidden="1" customWidth="1"/>
    <col min="14243" max="14243" width="6.44140625" style="66" customWidth="1"/>
    <col min="14244" max="14248" width="11.44140625" style="66" hidden="1" customWidth="1"/>
    <col min="14249" max="14249" width="6.44140625" style="66" customWidth="1"/>
    <col min="14250" max="14251" width="11.44140625" style="66" hidden="1" customWidth="1"/>
    <col min="14252" max="14252" width="7.5546875" style="66" customWidth="1"/>
    <col min="14253" max="14253" width="11.44140625" style="66" hidden="1" customWidth="1"/>
    <col min="14254" max="14254" width="9.44140625" style="66" customWidth="1"/>
    <col min="14255" max="14286" width="11.44140625" style="66" hidden="1" customWidth="1"/>
    <col min="14287" max="14287" width="9" style="66" customWidth="1"/>
    <col min="14288" max="14289" width="11.44140625" style="66" hidden="1" customWidth="1"/>
    <col min="14290" max="14290" width="8.5546875" style="66" customWidth="1"/>
    <col min="14291" max="14292" width="11.44140625" style="66" hidden="1" customWidth="1"/>
    <col min="14293" max="14293" width="6.44140625" style="66" customWidth="1"/>
    <col min="14294" max="14295" width="11.44140625" style="66" hidden="1" customWidth="1"/>
    <col min="14296" max="14296" width="7" style="66" customWidth="1"/>
    <col min="14297" max="14298" width="11.44140625" style="66" hidden="1" customWidth="1"/>
    <col min="14299" max="14301" width="7" style="66" customWidth="1"/>
    <col min="14302" max="14303" width="11.44140625" style="66" hidden="1" customWidth="1"/>
    <col min="14304" max="14304" width="7.5546875" style="66" customWidth="1"/>
    <col min="14305" max="14306" width="11.44140625" style="66" hidden="1" customWidth="1"/>
    <col min="14307" max="14307" width="7" style="66" customWidth="1"/>
    <col min="14308" max="14309" width="11.44140625" style="66" hidden="1" customWidth="1"/>
    <col min="14310" max="14310" width="7" style="66" customWidth="1"/>
    <col min="14311" max="14312" width="11.44140625" style="66" hidden="1" customWidth="1"/>
    <col min="14313" max="14313" width="7" style="66" customWidth="1"/>
    <col min="14314" max="14314" width="11.44140625" style="66" hidden="1" customWidth="1"/>
    <col min="14315" max="14315" width="6.44140625" style="66" customWidth="1"/>
    <col min="14316" max="14325" width="11.44140625" style="66" hidden="1" customWidth="1"/>
    <col min="14326" max="14328" width="11.44140625" style="66" hidden="1"/>
    <col min="14329" max="14329" width="41.44140625" style="66" customWidth="1"/>
    <col min="14330" max="14330" width="6.44140625" style="66" customWidth="1"/>
    <col min="14331" max="14331" width="14.6640625" style="66" customWidth="1"/>
    <col min="14332" max="14332" width="11.44140625" style="66" customWidth="1"/>
    <col min="14333" max="14334" width="13" style="66" customWidth="1"/>
    <col min="14335" max="14344" width="9.44140625" style="66" customWidth="1"/>
    <col min="14345" max="14345" width="8.88671875" style="66" customWidth="1"/>
    <col min="14346" max="14346" width="9.44140625" style="66" customWidth="1"/>
    <col min="14347" max="14347" width="10.109375" style="66" customWidth="1"/>
    <col min="14348" max="14352" width="11.44140625" style="66" hidden="1" customWidth="1"/>
    <col min="14353" max="14353" width="6.44140625" style="66" customWidth="1"/>
    <col min="14354" max="14354" width="6.88671875" style="66" customWidth="1"/>
    <col min="14355" max="14356" width="6.5546875" style="66" customWidth="1"/>
    <col min="14357" max="14357" width="6.33203125" style="66" customWidth="1"/>
    <col min="14358" max="14359" width="7.5546875" style="66" customWidth="1"/>
    <col min="14360" max="14360" width="11.44140625" style="66" hidden="1" customWidth="1"/>
    <col min="14361" max="14361" width="14.88671875" style="66" customWidth="1"/>
    <col min="14362" max="14362" width="11.44140625" style="66" customWidth="1"/>
    <col min="14363" max="14363" width="56.88671875" style="66" customWidth="1"/>
    <col min="14364" max="14364" width="9.109375" style="66" bestFit="1" customWidth="1"/>
    <col min="14365" max="14365" width="24.5546875" style="66" customWidth="1"/>
    <col min="14366" max="14366" width="13" style="66" customWidth="1"/>
    <col min="14367" max="14367" width="21.5546875" style="66" customWidth="1"/>
    <col min="14368" max="14368" width="5" style="66" customWidth="1"/>
    <col min="14369" max="14370" width="11.44140625" style="66" hidden="1" customWidth="1"/>
    <col min="14371" max="14371" width="5" style="66" customWidth="1"/>
    <col min="14372" max="14373" width="11.44140625" style="66" hidden="1" customWidth="1"/>
    <col min="14374" max="14374" width="5" style="66" customWidth="1"/>
    <col min="14375" max="14376" width="11.44140625" style="66" hidden="1" customWidth="1"/>
    <col min="14377" max="14377" width="5" style="66" customWidth="1"/>
    <col min="14378" max="14379" width="11.44140625" style="66" hidden="1" customWidth="1"/>
    <col min="14380" max="14380" width="5" style="66" customWidth="1"/>
    <col min="14381" max="14382" width="11.44140625" style="66" hidden="1" customWidth="1"/>
    <col min="14383" max="14383" width="5" style="66" customWidth="1"/>
    <col min="14384" max="14385" width="11.44140625" style="66" hidden="1" customWidth="1"/>
    <col min="14386" max="14386" width="6.44140625" style="66" customWidth="1"/>
    <col min="14387" max="14394" width="11.44140625" style="66" hidden="1" customWidth="1"/>
    <col min="14395" max="14395" width="6.88671875" style="66" customWidth="1"/>
    <col min="14396" max="14397" width="11.44140625" style="66" hidden="1" customWidth="1"/>
    <col min="14398" max="14398" width="6.44140625" style="66" customWidth="1"/>
    <col min="14399" max="14400" width="11.44140625" style="66" hidden="1" customWidth="1"/>
    <col min="14401" max="14401" width="5.44140625" style="66" customWidth="1"/>
    <col min="14402" max="14403" width="11.44140625" style="66" hidden="1" customWidth="1"/>
    <col min="14404" max="14404" width="4.88671875" style="66" customWidth="1"/>
    <col min="14405" max="14412" width="11.44140625" style="66" hidden="1" customWidth="1"/>
    <col min="14413" max="14413" width="5.44140625" style="66" customWidth="1"/>
    <col min="14414" max="14418" width="11.44140625" style="66" hidden="1" customWidth="1"/>
    <col min="14419" max="14419" width="5.88671875" style="66" customWidth="1"/>
    <col min="14420" max="14421" width="11.44140625" style="66" hidden="1" customWidth="1"/>
    <col min="14422" max="14422" width="5.44140625" style="66" customWidth="1"/>
    <col min="14423" max="14424" width="11.44140625" style="66" hidden="1" customWidth="1"/>
    <col min="14425" max="14425" width="5.44140625" style="66" customWidth="1"/>
    <col min="14426" max="14427" width="11.44140625" style="66" hidden="1" customWidth="1"/>
    <col min="14428" max="14428" width="6" style="66" customWidth="1"/>
    <col min="14429" max="14433" width="11.44140625" style="66" hidden="1" customWidth="1"/>
    <col min="14434" max="14434" width="5" style="66" customWidth="1"/>
    <col min="14435" max="14442" width="11.44140625" style="66" hidden="1" customWidth="1"/>
    <col min="14443" max="14443" width="5" style="66" customWidth="1"/>
    <col min="14444" max="14444" width="11.44140625" style="66" hidden="1" customWidth="1"/>
    <col min="14445" max="14445" width="5" style="66" customWidth="1"/>
    <col min="14446" max="14446" width="9.44140625" style="66" customWidth="1"/>
    <col min="14447" max="14447" width="11.44140625" style="66" hidden="1" customWidth="1"/>
    <col min="14448" max="14448" width="5" style="66" customWidth="1"/>
    <col min="14449" max="14450" width="11.44140625" style="66" hidden="1" customWidth="1"/>
    <col min="14451" max="14451" width="5" style="66" customWidth="1"/>
    <col min="14452" max="14453" width="11.44140625" style="66" hidden="1" customWidth="1"/>
    <col min="14454" max="14454" width="5" style="66" customWidth="1"/>
    <col min="14455" max="14456" width="11.44140625" style="66" hidden="1" customWidth="1"/>
    <col min="14457" max="14457" width="5" style="66" customWidth="1"/>
    <col min="14458" max="14459" width="11.44140625" style="66" hidden="1" customWidth="1"/>
    <col min="14460" max="14460" width="5" style="66" customWidth="1"/>
    <col min="14461" max="14462" width="11.44140625" style="66" hidden="1" customWidth="1"/>
    <col min="14463" max="14463" width="5" style="66" customWidth="1"/>
    <col min="14464" max="14464" width="11.44140625" style="66" hidden="1" customWidth="1"/>
    <col min="14465" max="14465" width="6.44140625" style="66" customWidth="1"/>
    <col min="14466" max="14466" width="11.44140625" style="66" hidden="1" customWidth="1"/>
    <col min="14467" max="14467" width="7.109375" style="66" customWidth="1"/>
    <col min="14468" max="14469" width="11.44140625" style="66" hidden="1" customWidth="1"/>
    <col min="14470" max="14470" width="7.109375" style="66" customWidth="1"/>
    <col min="14471" max="14472" width="11.44140625" style="66" hidden="1" customWidth="1"/>
    <col min="14473" max="14473" width="7.109375" style="66" customWidth="1"/>
    <col min="14474" max="14475" width="11.44140625" style="66" hidden="1" customWidth="1"/>
    <col min="14476" max="14476" width="7.109375" style="66" customWidth="1"/>
    <col min="14477" max="14478" width="11.44140625" style="66" hidden="1" customWidth="1"/>
    <col min="14479" max="14479" width="7.109375" style="66" customWidth="1"/>
    <col min="14480" max="14481" width="11.44140625" style="66" hidden="1" customWidth="1"/>
    <col min="14482" max="14482" width="7.109375" style="66" customWidth="1"/>
    <col min="14483" max="14484" width="11.44140625" style="66" hidden="1" customWidth="1"/>
    <col min="14485" max="14485" width="7.109375" style="66" customWidth="1"/>
    <col min="14486" max="14487" width="11.44140625" style="66" hidden="1" customWidth="1"/>
    <col min="14488" max="14488" width="7.109375" style="66" customWidth="1"/>
    <col min="14489" max="14489" width="11.44140625" style="66" hidden="1" customWidth="1"/>
    <col min="14490" max="14490" width="6.44140625" style="66" customWidth="1"/>
    <col min="14491" max="14492" width="11.44140625" style="66" hidden="1" customWidth="1"/>
    <col min="14493" max="14493" width="6.88671875" style="66" customWidth="1"/>
    <col min="14494" max="14495" width="11.44140625" style="66" hidden="1" customWidth="1"/>
    <col min="14496" max="14496" width="6.88671875" style="66" customWidth="1"/>
    <col min="14497" max="14498" width="11.44140625" style="66" hidden="1" customWidth="1"/>
    <col min="14499" max="14499" width="6.44140625" style="66" customWidth="1"/>
    <col min="14500" max="14504" width="11.44140625" style="66" hidden="1" customWidth="1"/>
    <col min="14505" max="14505" width="6.44140625" style="66" customWidth="1"/>
    <col min="14506" max="14507" width="11.44140625" style="66" hidden="1" customWidth="1"/>
    <col min="14508" max="14508" width="7.5546875" style="66" customWidth="1"/>
    <col min="14509" max="14509" width="11.44140625" style="66" hidden="1" customWidth="1"/>
    <col min="14510" max="14510" width="9.44140625" style="66" customWidth="1"/>
    <col min="14511" max="14542" width="11.44140625" style="66" hidden="1" customWidth="1"/>
    <col min="14543" max="14543" width="9" style="66" customWidth="1"/>
    <col min="14544" max="14545" width="11.44140625" style="66" hidden="1" customWidth="1"/>
    <col min="14546" max="14546" width="8.5546875" style="66" customWidth="1"/>
    <col min="14547" max="14548" width="11.44140625" style="66" hidden="1" customWidth="1"/>
    <col min="14549" max="14549" width="6.44140625" style="66" customWidth="1"/>
    <col min="14550" max="14551" width="11.44140625" style="66" hidden="1" customWidth="1"/>
    <col min="14552" max="14552" width="7" style="66" customWidth="1"/>
    <col min="14553" max="14554" width="11.44140625" style="66" hidden="1" customWidth="1"/>
    <col min="14555" max="14557" width="7" style="66" customWidth="1"/>
    <col min="14558" max="14559" width="11.44140625" style="66" hidden="1" customWidth="1"/>
    <col min="14560" max="14560" width="7.5546875" style="66" customWidth="1"/>
    <col min="14561" max="14562" width="11.44140625" style="66" hidden="1" customWidth="1"/>
    <col min="14563" max="14563" width="7" style="66" customWidth="1"/>
    <col min="14564" max="14565" width="11.44140625" style="66" hidden="1" customWidth="1"/>
    <col min="14566" max="14566" width="7" style="66" customWidth="1"/>
    <col min="14567" max="14568" width="11.44140625" style="66" hidden="1" customWidth="1"/>
    <col min="14569" max="14569" width="7" style="66" customWidth="1"/>
    <col min="14570" max="14570" width="11.44140625" style="66" hidden="1" customWidth="1"/>
    <col min="14571" max="14571" width="6.44140625" style="66" customWidth="1"/>
    <col min="14572" max="14581" width="11.44140625" style="66" hidden="1" customWidth="1"/>
    <col min="14582" max="14584" width="11.44140625" style="66" hidden="1"/>
    <col min="14585" max="14585" width="41.44140625" style="66" customWidth="1"/>
    <col min="14586" max="14586" width="6.44140625" style="66" customWidth="1"/>
    <col min="14587" max="14587" width="14.6640625" style="66" customWidth="1"/>
    <col min="14588" max="14588" width="11.44140625" style="66" customWidth="1"/>
    <col min="14589" max="14590" width="13" style="66" customWidth="1"/>
    <col min="14591" max="14600" width="9.44140625" style="66" customWidth="1"/>
    <col min="14601" max="14601" width="8.88671875" style="66" customWidth="1"/>
    <col min="14602" max="14602" width="9.44140625" style="66" customWidth="1"/>
    <col min="14603" max="14603" width="10.109375" style="66" customWidth="1"/>
    <col min="14604" max="14608" width="11.44140625" style="66" hidden="1" customWidth="1"/>
    <col min="14609" max="14609" width="6.44140625" style="66" customWidth="1"/>
    <col min="14610" max="14610" width="6.88671875" style="66" customWidth="1"/>
    <col min="14611" max="14612" width="6.5546875" style="66" customWidth="1"/>
    <col min="14613" max="14613" width="6.33203125" style="66" customWidth="1"/>
    <col min="14614" max="14615" width="7.5546875" style="66" customWidth="1"/>
    <col min="14616" max="14616" width="11.44140625" style="66" hidden="1" customWidth="1"/>
    <col min="14617" max="14617" width="14.88671875" style="66" customWidth="1"/>
    <col min="14618" max="14618" width="11.44140625" style="66" customWidth="1"/>
    <col min="14619" max="14619" width="56.88671875" style="66" customWidth="1"/>
    <col min="14620" max="14620" width="9.109375" style="66" bestFit="1" customWidth="1"/>
    <col min="14621" max="14621" width="24.5546875" style="66" customWidth="1"/>
    <col min="14622" max="14622" width="13" style="66" customWidth="1"/>
    <col min="14623" max="14623" width="21.5546875" style="66" customWidth="1"/>
    <col min="14624" max="14624" width="5" style="66" customWidth="1"/>
    <col min="14625" max="14626" width="11.44140625" style="66" hidden="1" customWidth="1"/>
    <col min="14627" max="14627" width="5" style="66" customWidth="1"/>
    <col min="14628" max="14629" width="11.44140625" style="66" hidden="1" customWidth="1"/>
    <col min="14630" max="14630" width="5" style="66" customWidth="1"/>
    <col min="14631" max="14632" width="11.44140625" style="66" hidden="1" customWidth="1"/>
    <col min="14633" max="14633" width="5" style="66" customWidth="1"/>
    <col min="14634" max="14635" width="11.44140625" style="66" hidden="1" customWidth="1"/>
    <col min="14636" max="14636" width="5" style="66" customWidth="1"/>
    <col min="14637" max="14638" width="11.44140625" style="66" hidden="1" customWidth="1"/>
    <col min="14639" max="14639" width="5" style="66" customWidth="1"/>
    <col min="14640" max="14641" width="11.44140625" style="66" hidden="1" customWidth="1"/>
    <col min="14642" max="14642" width="6.44140625" style="66" customWidth="1"/>
    <col min="14643" max="14650" width="11.44140625" style="66" hidden="1" customWidth="1"/>
    <col min="14651" max="14651" width="6.88671875" style="66" customWidth="1"/>
    <col min="14652" max="14653" width="11.44140625" style="66" hidden="1" customWidth="1"/>
    <col min="14654" max="14654" width="6.44140625" style="66" customWidth="1"/>
    <col min="14655" max="14656" width="11.44140625" style="66" hidden="1" customWidth="1"/>
    <col min="14657" max="14657" width="5.44140625" style="66" customWidth="1"/>
    <col min="14658" max="14659" width="11.44140625" style="66" hidden="1" customWidth="1"/>
    <col min="14660" max="14660" width="4.88671875" style="66" customWidth="1"/>
    <col min="14661" max="14668" width="11.44140625" style="66" hidden="1" customWidth="1"/>
    <col min="14669" max="14669" width="5.44140625" style="66" customWidth="1"/>
    <col min="14670" max="14674" width="11.44140625" style="66" hidden="1" customWidth="1"/>
    <col min="14675" max="14675" width="5.88671875" style="66" customWidth="1"/>
    <col min="14676" max="14677" width="11.44140625" style="66" hidden="1" customWidth="1"/>
    <col min="14678" max="14678" width="5.44140625" style="66" customWidth="1"/>
    <col min="14679" max="14680" width="11.44140625" style="66" hidden="1" customWidth="1"/>
    <col min="14681" max="14681" width="5.44140625" style="66" customWidth="1"/>
    <col min="14682" max="14683" width="11.44140625" style="66" hidden="1" customWidth="1"/>
    <col min="14684" max="14684" width="6" style="66" customWidth="1"/>
    <col min="14685" max="14689" width="11.44140625" style="66" hidden="1" customWidth="1"/>
    <col min="14690" max="14690" width="5" style="66" customWidth="1"/>
    <col min="14691" max="14698" width="11.44140625" style="66" hidden="1" customWidth="1"/>
    <col min="14699" max="14699" width="5" style="66" customWidth="1"/>
    <col min="14700" max="14700" width="11.44140625" style="66" hidden="1" customWidth="1"/>
    <col min="14701" max="14701" width="5" style="66" customWidth="1"/>
    <col min="14702" max="14702" width="9.44140625" style="66" customWidth="1"/>
    <col min="14703" max="14703" width="11.44140625" style="66" hidden="1" customWidth="1"/>
    <col min="14704" max="14704" width="5" style="66" customWidth="1"/>
    <col min="14705" max="14706" width="11.44140625" style="66" hidden="1" customWidth="1"/>
    <col min="14707" max="14707" width="5" style="66" customWidth="1"/>
    <col min="14708" max="14709" width="11.44140625" style="66" hidden="1" customWidth="1"/>
    <col min="14710" max="14710" width="5" style="66" customWidth="1"/>
    <col min="14711" max="14712" width="11.44140625" style="66" hidden="1" customWidth="1"/>
    <col min="14713" max="14713" width="5" style="66" customWidth="1"/>
    <col min="14714" max="14715" width="11.44140625" style="66" hidden="1" customWidth="1"/>
    <col min="14716" max="14716" width="5" style="66" customWidth="1"/>
    <col min="14717" max="14718" width="11.44140625" style="66" hidden="1" customWidth="1"/>
    <col min="14719" max="14719" width="5" style="66" customWidth="1"/>
    <col min="14720" max="14720" width="11.44140625" style="66" hidden="1" customWidth="1"/>
    <col min="14721" max="14721" width="6.44140625" style="66" customWidth="1"/>
    <col min="14722" max="14722" width="11.44140625" style="66" hidden="1" customWidth="1"/>
    <col min="14723" max="14723" width="7.109375" style="66" customWidth="1"/>
    <col min="14724" max="14725" width="11.44140625" style="66" hidden="1" customWidth="1"/>
    <col min="14726" max="14726" width="7.109375" style="66" customWidth="1"/>
    <col min="14727" max="14728" width="11.44140625" style="66" hidden="1" customWidth="1"/>
    <col min="14729" max="14729" width="7.109375" style="66" customWidth="1"/>
    <col min="14730" max="14731" width="11.44140625" style="66" hidden="1" customWidth="1"/>
    <col min="14732" max="14732" width="7.109375" style="66" customWidth="1"/>
    <col min="14733" max="14734" width="11.44140625" style="66" hidden="1" customWidth="1"/>
    <col min="14735" max="14735" width="7.109375" style="66" customWidth="1"/>
    <col min="14736" max="14737" width="11.44140625" style="66" hidden="1" customWidth="1"/>
    <col min="14738" max="14738" width="7.109375" style="66" customWidth="1"/>
    <col min="14739" max="14740" width="11.44140625" style="66" hidden="1" customWidth="1"/>
    <col min="14741" max="14741" width="7.109375" style="66" customWidth="1"/>
    <col min="14742" max="14743" width="11.44140625" style="66" hidden="1" customWidth="1"/>
    <col min="14744" max="14744" width="7.109375" style="66" customWidth="1"/>
    <col min="14745" max="14745" width="11.44140625" style="66" hidden="1" customWidth="1"/>
    <col min="14746" max="14746" width="6.44140625" style="66" customWidth="1"/>
    <col min="14747" max="14748" width="11.44140625" style="66" hidden="1" customWidth="1"/>
    <col min="14749" max="14749" width="6.88671875" style="66" customWidth="1"/>
    <col min="14750" max="14751" width="11.44140625" style="66" hidden="1" customWidth="1"/>
    <col min="14752" max="14752" width="6.88671875" style="66" customWidth="1"/>
    <col min="14753" max="14754" width="11.44140625" style="66" hidden="1" customWidth="1"/>
    <col min="14755" max="14755" width="6.44140625" style="66" customWidth="1"/>
    <col min="14756" max="14760" width="11.44140625" style="66" hidden="1" customWidth="1"/>
    <col min="14761" max="14761" width="6.44140625" style="66" customWidth="1"/>
    <col min="14762" max="14763" width="11.44140625" style="66" hidden="1" customWidth="1"/>
    <col min="14764" max="14764" width="7.5546875" style="66" customWidth="1"/>
    <col min="14765" max="14765" width="11.44140625" style="66" hidden="1" customWidth="1"/>
    <col min="14766" max="14766" width="9.44140625" style="66" customWidth="1"/>
    <col min="14767" max="14798" width="11.44140625" style="66" hidden="1" customWidth="1"/>
    <col min="14799" max="14799" width="9" style="66" customWidth="1"/>
    <col min="14800" max="14801" width="11.44140625" style="66" hidden="1" customWidth="1"/>
    <col min="14802" max="14802" width="8.5546875" style="66" customWidth="1"/>
    <col min="14803" max="14804" width="11.44140625" style="66" hidden="1" customWidth="1"/>
    <col min="14805" max="14805" width="6.44140625" style="66" customWidth="1"/>
    <col min="14806" max="14807" width="11.44140625" style="66" hidden="1" customWidth="1"/>
    <col min="14808" max="14808" width="7" style="66" customWidth="1"/>
    <col min="14809" max="14810" width="11.44140625" style="66" hidden="1" customWidth="1"/>
    <col min="14811" max="14813" width="7" style="66" customWidth="1"/>
    <col min="14814" max="14815" width="11.44140625" style="66" hidden="1" customWidth="1"/>
    <col min="14816" max="14816" width="7.5546875" style="66" customWidth="1"/>
    <col min="14817" max="14818" width="11.44140625" style="66" hidden="1" customWidth="1"/>
    <col min="14819" max="14819" width="7" style="66" customWidth="1"/>
    <col min="14820" max="14821" width="11.44140625" style="66" hidden="1" customWidth="1"/>
    <col min="14822" max="14822" width="7" style="66" customWidth="1"/>
    <col min="14823" max="14824" width="11.44140625" style="66" hidden="1" customWidth="1"/>
    <col min="14825" max="14825" width="7" style="66" customWidth="1"/>
    <col min="14826" max="14826" width="11.44140625" style="66" hidden="1" customWidth="1"/>
    <col min="14827" max="14827" width="6.44140625" style="66" customWidth="1"/>
    <col min="14828" max="14837" width="11.44140625" style="66" hidden="1" customWidth="1"/>
    <col min="14838" max="14840" width="11.44140625" style="66" hidden="1"/>
    <col min="14841" max="14841" width="41.44140625" style="66" customWidth="1"/>
    <col min="14842" max="14842" width="6.44140625" style="66" customWidth="1"/>
    <col min="14843" max="14843" width="14.6640625" style="66" customWidth="1"/>
    <col min="14844" max="14844" width="11.44140625" style="66" customWidth="1"/>
    <col min="14845" max="14846" width="13" style="66" customWidth="1"/>
    <col min="14847" max="14856" width="9.44140625" style="66" customWidth="1"/>
    <col min="14857" max="14857" width="8.88671875" style="66" customWidth="1"/>
    <col min="14858" max="14858" width="9.44140625" style="66" customWidth="1"/>
    <col min="14859" max="14859" width="10.109375" style="66" customWidth="1"/>
    <col min="14860" max="14864" width="11.44140625" style="66" hidden="1" customWidth="1"/>
    <col min="14865" max="14865" width="6.44140625" style="66" customWidth="1"/>
    <col min="14866" max="14866" width="6.88671875" style="66" customWidth="1"/>
    <col min="14867" max="14868" width="6.5546875" style="66" customWidth="1"/>
    <col min="14869" max="14869" width="6.33203125" style="66" customWidth="1"/>
    <col min="14870" max="14871" width="7.5546875" style="66" customWidth="1"/>
    <col min="14872" max="14872" width="11.44140625" style="66" hidden="1" customWidth="1"/>
    <col min="14873" max="14873" width="14.88671875" style="66" customWidth="1"/>
    <col min="14874" max="14874" width="11.44140625" style="66" customWidth="1"/>
    <col min="14875" max="14875" width="56.88671875" style="66" customWidth="1"/>
    <col min="14876" max="14876" width="9.109375" style="66" bestFit="1" customWidth="1"/>
    <col min="14877" max="14877" width="24.5546875" style="66" customWidth="1"/>
    <col min="14878" max="14878" width="13" style="66" customWidth="1"/>
    <col min="14879" max="14879" width="21.5546875" style="66" customWidth="1"/>
    <col min="14880" max="14880" width="5" style="66" customWidth="1"/>
    <col min="14881" max="14882" width="11.44140625" style="66" hidden="1" customWidth="1"/>
    <col min="14883" max="14883" width="5" style="66" customWidth="1"/>
    <col min="14884" max="14885" width="11.44140625" style="66" hidden="1" customWidth="1"/>
    <col min="14886" max="14886" width="5" style="66" customWidth="1"/>
    <col min="14887" max="14888" width="11.44140625" style="66" hidden="1" customWidth="1"/>
    <col min="14889" max="14889" width="5" style="66" customWidth="1"/>
    <col min="14890" max="14891" width="11.44140625" style="66" hidden="1" customWidth="1"/>
    <col min="14892" max="14892" width="5" style="66" customWidth="1"/>
    <col min="14893" max="14894" width="11.44140625" style="66" hidden="1" customWidth="1"/>
    <col min="14895" max="14895" width="5" style="66" customWidth="1"/>
    <col min="14896" max="14897" width="11.44140625" style="66" hidden="1" customWidth="1"/>
    <col min="14898" max="14898" width="6.44140625" style="66" customWidth="1"/>
    <col min="14899" max="14906" width="11.44140625" style="66" hidden="1" customWidth="1"/>
    <col min="14907" max="14907" width="6.88671875" style="66" customWidth="1"/>
    <col min="14908" max="14909" width="11.44140625" style="66" hidden="1" customWidth="1"/>
    <col min="14910" max="14910" width="6.44140625" style="66" customWidth="1"/>
    <col min="14911" max="14912" width="11.44140625" style="66" hidden="1" customWidth="1"/>
    <col min="14913" max="14913" width="5.44140625" style="66" customWidth="1"/>
    <col min="14914" max="14915" width="11.44140625" style="66" hidden="1" customWidth="1"/>
    <col min="14916" max="14916" width="4.88671875" style="66" customWidth="1"/>
    <col min="14917" max="14924" width="11.44140625" style="66" hidden="1" customWidth="1"/>
    <col min="14925" max="14925" width="5.44140625" style="66" customWidth="1"/>
    <col min="14926" max="14930" width="11.44140625" style="66" hidden="1" customWidth="1"/>
    <col min="14931" max="14931" width="5.88671875" style="66" customWidth="1"/>
    <col min="14932" max="14933" width="11.44140625" style="66" hidden="1" customWidth="1"/>
    <col min="14934" max="14934" width="5.44140625" style="66" customWidth="1"/>
    <col min="14935" max="14936" width="11.44140625" style="66" hidden="1" customWidth="1"/>
    <col min="14937" max="14937" width="5.44140625" style="66" customWidth="1"/>
    <col min="14938" max="14939" width="11.44140625" style="66" hidden="1" customWidth="1"/>
    <col min="14940" max="14940" width="6" style="66" customWidth="1"/>
    <col min="14941" max="14945" width="11.44140625" style="66" hidden="1" customWidth="1"/>
    <col min="14946" max="14946" width="5" style="66" customWidth="1"/>
    <col min="14947" max="14954" width="11.44140625" style="66" hidden="1" customWidth="1"/>
    <col min="14955" max="14955" width="5" style="66" customWidth="1"/>
    <col min="14956" max="14956" width="11.44140625" style="66" hidden="1" customWidth="1"/>
    <col min="14957" max="14957" width="5" style="66" customWidth="1"/>
    <col min="14958" max="14958" width="9.44140625" style="66" customWidth="1"/>
    <col min="14959" max="14959" width="11.44140625" style="66" hidden="1" customWidth="1"/>
    <col min="14960" max="14960" width="5" style="66" customWidth="1"/>
    <col min="14961" max="14962" width="11.44140625" style="66" hidden="1" customWidth="1"/>
    <col min="14963" max="14963" width="5" style="66" customWidth="1"/>
    <col min="14964" max="14965" width="11.44140625" style="66" hidden="1" customWidth="1"/>
    <col min="14966" max="14966" width="5" style="66" customWidth="1"/>
    <col min="14967" max="14968" width="11.44140625" style="66" hidden="1" customWidth="1"/>
    <col min="14969" max="14969" width="5" style="66" customWidth="1"/>
    <col min="14970" max="14971" width="11.44140625" style="66" hidden="1" customWidth="1"/>
    <col min="14972" max="14972" width="5" style="66" customWidth="1"/>
    <col min="14973" max="14974" width="11.44140625" style="66" hidden="1" customWidth="1"/>
    <col min="14975" max="14975" width="5" style="66" customWidth="1"/>
    <col min="14976" max="14976" width="11.44140625" style="66" hidden="1" customWidth="1"/>
    <col min="14977" max="14977" width="6.44140625" style="66" customWidth="1"/>
    <col min="14978" max="14978" width="11.44140625" style="66" hidden="1" customWidth="1"/>
    <col min="14979" max="14979" width="7.109375" style="66" customWidth="1"/>
    <col min="14980" max="14981" width="11.44140625" style="66" hidden="1" customWidth="1"/>
    <col min="14982" max="14982" width="7.109375" style="66" customWidth="1"/>
    <col min="14983" max="14984" width="11.44140625" style="66" hidden="1" customWidth="1"/>
    <col min="14985" max="14985" width="7.109375" style="66" customWidth="1"/>
    <col min="14986" max="14987" width="11.44140625" style="66" hidden="1" customWidth="1"/>
    <col min="14988" max="14988" width="7.109375" style="66" customWidth="1"/>
    <col min="14989" max="14990" width="11.44140625" style="66" hidden="1" customWidth="1"/>
    <col min="14991" max="14991" width="7.109375" style="66" customWidth="1"/>
    <col min="14992" max="14993" width="11.44140625" style="66" hidden="1" customWidth="1"/>
    <col min="14994" max="14994" width="7.109375" style="66" customWidth="1"/>
    <col min="14995" max="14996" width="11.44140625" style="66" hidden="1" customWidth="1"/>
    <col min="14997" max="14997" width="7.109375" style="66" customWidth="1"/>
    <col min="14998" max="14999" width="11.44140625" style="66" hidden="1" customWidth="1"/>
    <col min="15000" max="15000" width="7.109375" style="66" customWidth="1"/>
    <col min="15001" max="15001" width="11.44140625" style="66" hidden="1" customWidth="1"/>
    <col min="15002" max="15002" width="6.44140625" style="66" customWidth="1"/>
    <col min="15003" max="15004" width="11.44140625" style="66" hidden="1" customWidth="1"/>
    <col min="15005" max="15005" width="6.88671875" style="66" customWidth="1"/>
    <col min="15006" max="15007" width="11.44140625" style="66" hidden="1" customWidth="1"/>
    <col min="15008" max="15008" width="6.88671875" style="66" customWidth="1"/>
    <col min="15009" max="15010" width="11.44140625" style="66" hidden="1" customWidth="1"/>
    <col min="15011" max="15011" width="6.44140625" style="66" customWidth="1"/>
    <col min="15012" max="15016" width="11.44140625" style="66" hidden="1" customWidth="1"/>
    <col min="15017" max="15017" width="6.44140625" style="66" customWidth="1"/>
    <col min="15018" max="15019" width="11.44140625" style="66" hidden="1" customWidth="1"/>
    <col min="15020" max="15020" width="7.5546875" style="66" customWidth="1"/>
    <col min="15021" max="15021" width="11.44140625" style="66" hidden="1" customWidth="1"/>
    <col min="15022" max="15022" width="9.44140625" style="66" customWidth="1"/>
    <col min="15023" max="15054" width="11.44140625" style="66" hidden="1" customWidth="1"/>
    <col min="15055" max="15055" width="9" style="66" customWidth="1"/>
    <col min="15056" max="15057" width="11.44140625" style="66" hidden="1" customWidth="1"/>
    <col min="15058" max="15058" width="8.5546875" style="66" customWidth="1"/>
    <col min="15059" max="15060" width="11.44140625" style="66" hidden="1" customWidth="1"/>
    <col min="15061" max="15061" width="6.44140625" style="66" customWidth="1"/>
    <col min="15062" max="15063" width="11.44140625" style="66" hidden="1" customWidth="1"/>
    <col min="15064" max="15064" width="7" style="66" customWidth="1"/>
    <col min="15065" max="15066" width="11.44140625" style="66" hidden="1" customWidth="1"/>
    <col min="15067" max="15069" width="7" style="66" customWidth="1"/>
    <col min="15070" max="15071" width="11.44140625" style="66" hidden="1" customWidth="1"/>
    <col min="15072" max="15072" width="7.5546875" style="66" customWidth="1"/>
    <col min="15073" max="15074" width="11.44140625" style="66" hidden="1" customWidth="1"/>
    <col min="15075" max="15075" width="7" style="66" customWidth="1"/>
    <col min="15076" max="15077" width="11.44140625" style="66" hidden="1" customWidth="1"/>
    <col min="15078" max="15078" width="7" style="66" customWidth="1"/>
    <col min="15079" max="15080" width="11.44140625" style="66" hidden="1" customWidth="1"/>
    <col min="15081" max="15081" width="7" style="66" customWidth="1"/>
    <col min="15082" max="15082" width="11.44140625" style="66" hidden="1" customWidth="1"/>
    <col min="15083" max="15083" width="6.44140625" style="66" customWidth="1"/>
    <col min="15084" max="15093" width="11.44140625" style="66" hidden="1" customWidth="1"/>
    <col min="15094" max="15096" width="11.44140625" style="66" hidden="1"/>
    <col min="15097" max="15097" width="41.44140625" style="66" customWidth="1"/>
    <col min="15098" max="15098" width="6.44140625" style="66" customWidth="1"/>
    <col min="15099" max="15099" width="14.6640625" style="66" customWidth="1"/>
    <col min="15100" max="15100" width="11.44140625" style="66" customWidth="1"/>
    <col min="15101" max="15102" width="13" style="66" customWidth="1"/>
    <col min="15103" max="15112" width="9.44140625" style="66" customWidth="1"/>
    <col min="15113" max="15113" width="8.88671875" style="66" customWidth="1"/>
    <col min="15114" max="15114" width="9.44140625" style="66" customWidth="1"/>
    <col min="15115" max="15115" width="10.109375" style="66" customWidth="1"/>
    <col min="15116" max="15120" width="11.44140625" style="66" hidden="1" customWidth="1"/>
    <col min="15121" max="15121" width="6.44140625" style="66" customWidth="1"/>
    <col min="15122" max="15122" width="6.88671875" style="66" customWidth="1"/>
    <col min="15123" max="15124" width="6.5546875" style="66" customWidth="1"/>
    <col min="15125" max="15125" width="6.33203125" style="66" customWidth="1"/>
    <col min="15126" max="15127" width="7.5546875" style="66" customWidth="1"/>
    <col min="15128" max="15128" width="11.44140625" style="66" hidden="1" customWidth="1"/>
    <col min="15129" max="15129" width="14.88671875" style="66" customWidth="1"/>
    <col min="15130" max="15130" width="11.44140625" style="66" customWidth="1"/>
    <col min="15131" max="15131" width="56.88671875" style="66" customWidth="1"/>
    <col min="15132" max="15132" width="9.109375" style="66" bestFit="1" customWidth="1"/>
    <col min="15133" max="15133" width="24.5546875" style="66" customWidth="1"/>
    <col min="15134" max="15134" width="13" style="66" customWidth="1"/>
    <col min="15135" max="15135" width="21.5546875" style="66" customWidth="1"/>
    <col min="15136" max="15136" width="5" style="66" customWidth="1"/>
    <col min="15137" max="15138" width="11.44140625" style="66" hidden="1" customWidth="1"/>
    <col min="15139" max="15139" width="5" style="66" customWidth="1"/>
    <col min="15140" max="15141" width="11.44140625" style="66" hidden="1" customWidth="1"/>
    <col min="15142" max="15142" width="5" style="66" customWidth="1"/>
    <col min="15143" max="15144" width="11.44140625" style="66" hidden="1" customWidth="1"/>
    <col min="15145" max="15145" width="5" style="66" customWidth="1"/>
    <col min="15146" max="15147" width="11.44140625" style="66" hidden="1" customWidth="1"/>
    <col min="15148" max="15148" width="5" style="66" customWidth="1"/>
    <col min="15149" max="15150" width="11.44140625" style="66" hidden="1" customWidth="1"/>
    <col min="15151" max="15151" width="5" style="66" customWidth="1"/>
    <col min="15152" max="15153" width="11.44140625" style="66" hidden="1" customWidth="1"/>
    <col min="15154" max="15154" width="6.44140625" style="66" customWidth="1"/>
    <col min="15155" max="15162" width="11.44140625" style="66" hidden="1" customWidth="1"/>
    <col min="15163" max="15163" width="6.88671875" style="66" customWidth="1"/>
    <col min="15164" max="15165" width="11.44140625" style="66" hidden="1" customWidth="1"/>
    <col min="15166" max="15166" width="6.44140625" style="66" customWidth="1"/>
    <col min="15167" max="15168" width="11.44140625" style="66" hidden="1" customWidth="1"/>
    <col min="15169" max="15169" width="5.44140625" style="66" customWidth="1"/>
    <col min="15170" max="15171" width="11.44140625" style="66" hidden="1" customWidth="1"/>
    <col min="15172" max="15172" width="4.88671875" style="66" customWidth="1"/>
    <col min="15173" max="15180" width="11.44140625" style="66" hidden="1" customWidth="1"/>
    <col min="15181" max="15181" width="5.44140625" style="66" customWidth="1"/>
    <col min="15182" max="15186" width="11.44140625" style="66" hidden="1" customWidth="1"/>
    <col min="15187" max="15187" width="5.88671875" style="66" customWidth="1"/>
    <col min="15188" max="15189" width="11.44140625" style="66" hidden="1" customWidth="1"/>
    <col min="15190" max="15190" width="5.44140625" style="66" customWidth="1"/>
    <col min="15191" max="15192" width="11.44140625" style="66" hidden="1" customWidth="1"/>
    <col min="15193" max="15193" width="5.44140625" style="66" customWidth="1"/>
    <col min="15194" max="15195" width="11.44140625" style="66" hidden="1" customWidth="1"/>
    <col min="15196" max="15196" width="6" style="66" customWidth="1"/>
    <col min="15197" max="15201" width="11.44140625" style="66" hidden="1" customWidth="1"/>
    <col min="15202" max="15202" width="5" style="66" customWidth="1"/>
    <col min="15203" max="15210" width="11.44140625" style="66" hidden="1" customWidth="1"/>
    <col min="15211" max="15211" width="5" style="66" customWidth="1"/>
    <col min="15212" max="15212" width="11.44140625" style="66" hidden="1" customWidth="1"/>
    <col min="15213" max="15213" width="5" style="66" customWidth="1"/>
    <col min="15214" max="15214" width="9.44140625" style="66" customWidth="1"/>
    <col min="15215" max="15215" width="11.44140625" style="66" hidden="1" customWidth="1"/>
    <col min="15216" max="15216" width="5" style="66" customWidth="1"/>
    <col min="15217" max="15218" width="11.44140625" style="66" hidden="1" customWidth="1"/>
    <col min="15219" max="15219" width="5" style="66" customWidth="1"/>
    <col min="15220" max="15221" width="11.44140625" style="66" hidden="1" customWidth="1"/>
    <col min="15222" max="15222" width="5" style="66" customWidth="1"/>
    <col min="15223" max="15224" width="11.44140625" style="66" hidden="1" customWidth="1"/>
    <col min="15225" max="15225" width="5" style="66" customWidth="1"/>
    <col min="15226" max="15227" width="11.44140625" style="66" hidden="1" customWidth="1"/>
    <col min="15228" max="15228" width="5" style="66" customWidth="1"/>
    <col min="15229" max="15230" width="11.44140625" style="66" hidden="1" customWidth="1"/>
    <col min="15231" max="15231" width="5" style="66" customWidth="1"/>
    <col min="15232" max="15232" width="11.44140625" style="66" hidden="1" customWidth="1"/>
    <col min="15233" max="15233" width="6.44140625" style="66" customWidth="1"/>
    <col min="15234" max="15234" width="11.44140625" style="66" hidden="1" customWidth="1"/>
    <col min="15235" max="15235" width="7.109375" style="66" customWidth="1"/>
    <col min="15236" max="15237" width="11.44140625" style="66" hidden="1" customWidth="1"/>
    <col min="15238" max="15238" width="7.109375" style="66" customWidth="1"/>
    <col min="15239" max="15240" width="11.44140625" style="66" hidden="1" customWidth="1"/>
    <col min="15241" max="15241" width="7.109375" style="66" customWidth="1"/>
    <col min="15242" max="15243" width="11.44140625" style="66" hidden="1" customWidth="1"/>
    <col min="15244" max="15244" width="7.109375" style="66" customWidth="1"/>
    <col min="15245" max="15246" width="11.44140625" style="66" hidden="1" customWidth="1"/>
    <col min="15247" max="15247" width="7.109375" style="66" customWidth="1"/>
    <col min="15248" max="15249" width="11.44140625" style="66" hidden="1" customWidth="1"/>
    <col min="15250" max="15250" width="7.109375" style="66" customWidth="1"/>
    <col min="15251" max="15252" width="11.44140625" style="66" hidden="1" customWidth="1"/>
    <col min="15253" max="15253" width="7.109375" style="66" customWidth="1"/>
    <col min="15254" max="15255" width="11.44140625" style="66" hidden="1" customWidth="1"/>
    <col min="15256" max="15256" width="7.109375" style="66" customWidth="1"/>
    <col min="15257" max="15257" width="11.44140625" style="66" hidden="1" customWidth="1"/>
    <col min="15258" max="15258" width="6.44140625" style="66" customWidth="1"/>
    <col min="15259" max="15260" width="11.44140625" style="66" hidden="1" customWidth="1"/>
    <col min="15261" max="15261" width="6.88671875" style="66" customWidth="1"/>
    <col min="15262" max="15263" width="11.44140625" style="66" hidden="1" customWidth="1"/>
    <col min="15264" max="15264" width="6.88671875" style="66" customWidth="1"/>
    <col min="15265" max="15266" width="11.44140625" style="66" hidden="1" customWidth="1"/>
    <col min="15267" max="15267" width="6.44140625" style="66" customWidth="1"/>
    <col min="15268" max="15272" width="11.44140625" style="66" hidden="1" customWidth="1"/>
    <col min="15273" max="15273" width="6.44140625" style="66" customWidth="1"/>
    <col min="15274" max="15275" width="11.44140625" style="66" hidden="1" customWidth="1"/>
    <col min="15276" max="15276" width="7.5546875" style="66" customWidth="1"/>
    <col min="15277" max="15277" width="11.44140625" style="66" hidden="1" customWidth="1"/>
    <col min="15278" max="15278" width="9.44140625" style="66" customWidth="1"/>
    <col min="15279" max="15310" width="11.44140625" style="66" hidden="1" customWidth="1"/>
    <col min="15311" max="15311" width="9" style="66" customWidth="1"/>
    <col min="15312" max="15313" width="11.44140625" style="66" hidden="1" customWidth="1"/>
    <col min="15314" max="15314" width="8.5546875" style="66" customWidth="1"/>
    <col min="15315" max="15316" width="11.44140625" style="66" hidden="1" customWidth="1"/>
    <col min="15317" max="15317" width="6.44140625" style="66" customWidth="1"/>
    <col min="15318" max="15319" width="11.44140625" style="66" hidden="1" customWidth="1"/>
    <col min="15320" max="15320" width="7" style="66" customWidth="1"/>
    <col min="15321" max="15322" width="11.44140625" style="66" hidden="1" customWidth="1"/>
    <col min="15323" max="15325" width="7" style="66" customWidth="1"/>
    <col min="15326" max="15327" width="11.44140625" style="66" hidden="1" customWidth="1"/>
    <col min="15328" max="15328" width="7.5546875" style="66" customWidth="1"/>
    <col min="15329" max="15330" width="11.44140625" style="66" hidden="1" customWidth="1"/>
    <col min="15331" max="15331" width="7" style="66" customWidth="1"/>
    <col min="15332" max="15333" width="11.44140625" style="66" hidden="1" customWidth="1"/>
    <col min="15334" max="15334" width="7" style="66" customWidth="1"/>
    <col min="15335" max="15336" width="11.44140625" style="66" hidden="1" customWidth="1"/>
    <col min="15337" max="15337" width="7" style="66" customWidth="1"/>
    <col min="15338" max="15338" width="11.44140625" style="66" hidden="1" customWidth="1"/>
    <col min="15339" max="15339" width="6.44140625" style="66" customWidth="1"/>
    <col min="15340" max="15349" width="11.44140625" style="66" hidden="1" customWidth="1"/>
    <col min="15350" max="15352" width="11.44140625" style="66" hidden="1"/>
    <col min="15353" max="15353" width="41.44140625" style="66" customWidth="1"/>
    <col min="15354" max="15354" width="6.44140625" style="66" customWidth="1"/>
    <col min="15355" max="15355" width="14.6640625" style="66" customWidth="1"/>
    <col min="15356" max="15356" width="11.44140625" style="66" customWidth="1"/>
    <col min="15357" max="15358" width="13" style="66" customWidth="1"/>
    <col min="15359" max="15368" width="9.44140625" style="66" customWidth="1"/>
    <col min="15369" max="15369" width="8.88671875" style="66" customWidth="1"/>
    <col min="15370" max="15370" width="9.44140625" style="66" customWidth="1"/>
    <col min="15371" max="15371" width="10.109375" style="66" customWidth="1"/>
    <col min="15372" max="15376" width="11.44140625" style="66" hidden="1" customWidth="1"/>
    <col min="15377" max="15377" width="6.44140625" style="66" customWidth="1"/>
    <col min="15378" max="15378" width="6.88671875" style="66" customWidth="1"/>
    <col min="15379" max="15380" width="6.5546875" style="66" customWidth="1"/>
    <col min="15381" max="15381" width="6.33203125" style="66" customWidth="1"/>
    <col min="15382" max="15383" width="7.5546875" style="66" customWidth="1"/>
    <col min="15384" max="15384" width="11.44140625" style="66" hidden="1" customWidth="1"/>
    <col min="15385" max="15385" width="14.88671875" style="66" customWidth="1"/>
    <col min="15386" max="15386" width="11.44140625" style="66" customWidth="1"/>
    <col min="15387" max="15387" width="56.88671875" style="66" customWidth="1"/>
    <col min="15388" max="15388" width="9.109375" style="66" bestFit="1" customWidth="1"/>
    <col min="15389" max="15389" width="24.5546875" style="66" customWidth="1"/>
    <col min="15390" max="15390" width="13" style="66" customWidth="1"/>
    <col min="15391" max="15391" width="21.5546875" style="66" customWidth="1"/>
    <col min="15392" max="15392" width="5" style="66" customWidth="1"/>
    <col min="15393" max="15394" width="11.44140625" style="66" hidden="1" customWidth="1"/>
    <col min="15395" max="15395" width="5" style="66" customWidth="1"/>
    <col min="15396" max="15397" width="11.44140625" style="66" hidden="1" customWidth="1"/>
    <col min="15398" max="15398" width="5" style="66" customWidth="1"/>
    <col min="15399" max="15400" width="11.44140625" style="66" hidden="1" customWidth="1"/>
    <col min="15401" max="15401" width="5" style="66" customWidth="1"/>
    <col min="15402" max="15403" width="11.44140625" style="66" hidden="1" customWidth="1"/>
    <col min="15404" max="15404" width="5" style="66" customWidth="1"/>
    <col min="15405" max="15406" width="11.44140625" style="66" hidden="1" customWidth="1"/>
    <col min="15407" max="15407" width="5" style="66" customWidth="1"/>
    <col min="15408" max="15409" width="11.44140625" style="66" hidden="1" customWidth="1"/>
    <col min="15410" max="15410" width="6.44140625" style="66" customWidth="1"/>
    <col min="15411" max="15418" width="11.44140625" style="66" hidden="1" customWidth="1"/>
    <col min="15419" max="15419" width="6.88671875" style="66" customWidth="1"/>
    <col min="15420" max="15421" width="11.44140625" style="66" hidden="1" customWidth="1"/>
    <col min="15422" max="15422" width="6.44140625" style="66" customWidth="1"/>
    <col min="15423" max="15424" width="11.44140625" style="66" hidden="1" customWidth="1"/>
    <col min="15425" max="15425" width="5.44140625" style="66" customWidth="1"/>
    <col min="15426" max="15427" width="11.44140625" style="66" hidden="1" customWidth="1"/>
    <col min="15428" max="15428" width="4.88671875" style="66" customWidth="1"/>
    <col min="15429" max="15436" width="11.44140625" style="66" hidden="1" customWidth="1"/>
    <col min="15437" max="15437" width="5.44140625" style="66" customWidth="1"/>
    <col min="15438" max="15442" width="11.44140625" style="66" hidden="1" customWidth="1"/>
    <col min="15443" max="15443" width="5.88671875" style="66" customWidth="1"/>
    <col min="15444" max="15445" width="11.44140625" style="66" hidden="1" customWidth="1"/>
    <col min="15446" max="15446" width="5.44140625" style="66" customWidth="1"/>
    <col min="15447" max="15448" width="11.44140625" style="66" hidden="1" customWidth="1"/>
    <col min="15449" max="15449" width="5.44140625" style="66" customWidth="1"/>
    <col min="15450" max="15451" width="11.44140625" style="66" hidden="1" customWidth="1"/>
    <col min="15452" max="15452" width="6" style="66" customWidth="1"/>
    <col min="15453" max="15457" width="11.44140625" style="66" hidden="1" customWidth="1"/>
    <col min="15458" max="15458" width="5" style="66" customWidth="1"/>
    <col min="15459" max="15466" width="11.44140625" style="66" hidden="1" customWidth="1"/>
    <col min="15467" max="15467" width="5" style="66" customWidth="1"/>
    <col min="15468" max="15468" width="11.44140625" style="66" hidden="1" customWidth="1"/>
    <col min="15469" max="15469" width="5" style="66" customWidth="1"/>
    <col min="15470" max="15470" width="9.44140625" style="66" customWidth="1"/>
    <col min="15471" max="15471" width="11.44140625" style="66" hidden="1" customWidth="1"/>
    <col min="15472" max="15472" width="5" style="66" customWidth="1"/>
    <col min="15473" max="15474" width="11.44140625" style="66" hidden="1" customWidth="1"/>
    <col min="15475" max="15475" width="5" style="66" customWidth="1"/>
    <col min="15476" max="15477" width="11.44140625" style="66" hidden="1" customWidth="1"/>
    <col min="15478" max="15478" width="5" style="66" customWidth="1"/>
    <col min="15479" max="15480" width="11.44140625" style="66" hidden="1" customWidth="1"/>
    <col min="15481" max="15481" width="5" style="66" customWidth="1"/>
    <col min="15482" max="15483" width="11.44140625" style="66" hidden="1" customWidth="1"/>
    <col min="15484" max="15484" width="5" style="66" customWidth="1"/>
    <col min="15485" max="15486" width="11.44140625" style="66" hidden="1" customWidth="1"/>
    <col min="15487" max="15487" width="5" style="66" customWidth="1"/>
    <col min="15488" max="15488" width="11.44140625" style="66" hidden="1" customWidth="1"/>
    <col min="15489" max="15489" width="6.44140625" style="66" customWidth="1"/>
    <col min="15490" max="15490" width="11.44140625" style="66" hidden="1" customWidth="1"/>
    <col min="15491" max="15491" width="7.109375" style="66" customWidth="1"/>
    <col min="15492" max="15493" width="11.44140625" style="66" hidden="1" customWidth="1"/>
    <col min="15494" max="15494" width="7.109375" style="66" customWidth="1"/>
    <col min="15495" max="15496" width="11.44140625" style="66" hidden="1" customWidth="1"/>
    <col min="15497" max="15497" width="7.109375" style="66" customWidth="1"/>
    <col min="15498" max="15499" width="11.44140625" style="66" hidden="1" customWidth="1"/>
    <col min="15500" max="15500" width="7.109375" style="66" customWidth="1"/>
    <col min="15501" max="15502" width="11.44140625" style="66" hidden="1" customWidth="1"/>
    <col min="15503" max="15503" width="7.109375" style="66" customWidth="1"/>
    <col min="15504" max="15505" width="11.44140625" style="66" hidden="1" customWidth="1"/>
    <col min="15506" max="15506" width="7.109375" style="66" customWidth="1"/>
    <col min="15507" max="15508" width="11.44140625" style="66" hidden="1" customWidth="1"/>
    <col min="15509" max="15509" width="7.109375" style="66" customWidth="1"/>
    <col min="15510" max="15511" width="11.44140625" style="66" hidden="1" customWidth="1"/>
    <col min="15512" max="15512" width="7.109375" style="66" customWidth="1"/>
    <col min="15513" max="15513" width="11.44140625" style="66" hidden="1" customWidth="1"/>
    <col min="15514" max="15514" width="6.44140625" style="66" customWidth="1"/>
    <col min="15515" max="15516" width="11.44140625" style="66" hidden="1" customWidth="1"/>
    <col min="15517" max="15517" width="6.88671875" style="66" customWidth="1"/>
    <col min="15518" max="15519" width="11.44140625" style="66" hidden="1" customWidth="1"/>
    <col min="15520" max="15520" width="6.88671875" style="66" customWidth="1"/>
    <col min="15521" max="15522" width="11.44140625" style="66" hidden="1" customWidth="1"/>
    <col min="15523" max="15523" width="6.44140625" style="66" customWidth="1"/>
    <col min="15524" max="15528" width="11.44140625" style="66" hidden="1" customWidth="1"/>
    <col min="15529" max="15529" width="6.44140625" style="66" customWidth="1"/>
    <col min="15530" max="15531" width="11.44140625" style="66" hidden="1" customWidth="1"/>
    <col min="15532" max="15532" width="7.5546875" style="66" customWidth="1"/>
    <col min="15533" max="15533" width="11.44140625" style="66" hidden="1" customWidth="1"/>
    <col min="15534" max="15534" width="9.44140625" style="66" customWidth="1"/>
    <col min="15535" max="15566" width="11.44140625" style="66" hidden="1" customWidth="1"/>
    <col min="15567" max="15567" width="9" style="66" customWidth="1"/>
    <col min="15568" max="15569" width="11.44140625" style="66" hidden="1" customWidth="1"/>
    <col min="15570" max="15570" width="8.5546875" style="66" customWidth="1"/>
    <col min="15571" max="15572" width="11.44140625" style="66" hidden="1" customWidth="1"/>
    <col min="15573" max="15573" width="6.44140625" style="66" customWidth="1"/>
    <col min="15574" max="15575" width="11.44140625" style="66" hidden="1" customWidth="1"/>
    <col min="15576" max="15576" width="7" style="66" customWidth="1"/>
    <col min="15577" max="15578" width="11.44140625" style="66" hidden="1" customWidth="1"/>
    <col min="15579" max="15581" width="7" style="66" customWidth="1"/>
    <col min="15582" max="15583" width="11.44140625" style="66" hidden="1" customWidth="1"/>
    <col min="15584" max="15584" width="7.5546875" style="66" customWidth="1"/>
    <col min="15585" max="15586" width="11.44140625" style="66" hidden="1" customWidth="1"/>
    <col min="15587" max="15587" width="7" style="66" customWidth="1"/>
    <col min="15588" max="15589" width="11.44140625" style="66" hidden="1" customWidth="1"/>
    <col min="15590" max="15590" width="7" style="66" customWidth="1"/>
    <col min="15591" max="15592" width="11.44140625" style="66" hidden="1" customWidth="1"/>
    <col min="15593" max="15593" width="7" style="66" customWidth="1"/>
    <col min="15594" max="15594" width="11.44140625" style="66" hidden="1" customWidth="1"/>
    <col min="15595" max="15595" width="6.44140625" style="66" customWidth="1"/>
    <col min="15596" max="15605" width="11.44140625" style="66" hidden="1" customWidth="1"/>
    <col min="15606" max="15608" width="11.44140625" style="66" hidden="1"/>
    <col min="15609" max="15609" width="41.44140625" style="66" customWidth="1"/>
    <col min="15610" max="15610" width="6.44140625" style="66" customWidth="1"/>
    <col min="15611" max="15611" width="14.6640625" style="66" customWidth="1"/>
    <col min="15612" max="15612" width="11.44140625" style="66" customWidth="1"/>
    <col min="15613" max="15614" width="13" style="66" customWidth="1"/>
    <col min="15615" max="15624" width="9.44140625" style="66" customWidth="1"/>
    <col min="15625" max="15625" width="8.88671875" style="66" customWidth="1"/>
    <col min="15626" max="15626" width="9.44140625" style="66" customWidth="1"/>
    <col min="15627" max="15627" width="10.109375" style="66" customWidth="1"/>
    <col min="15628" max="15632" width="11.44140625" style="66" hidden="1" customWidth="1"/>
    <col min="15633" max="15633" width="6.44140625" style="66" customWidth="1"/>
    <col min="15634" max="15634" width="6.88671875" style="66" customWidth="1"/>
    <col min="15635" max="15636" width="6.5546875" style="66" customWidth="1"/>
    <col min="15637" max="15637" width="6.33203125" style="66" customWidth="1"/>
    <col min="15638" max="15639" width="7.5546875" style="66" customWidth="1"/>
    <col min="15640" max="15640" width="11.44140625" style="66" hidden="1" customWidth="1"/>
    <col min="15641" max="15641" width="14.88671875" style="66" customWidth="1"/>
    <col min="15642" max="15642" width="11.44140625" style="66" customWidth="1"/>
    <col min="15643" max="15643" width="56.88671875" style="66" customWidth="1"/>
    <col min="15644" max="15644" width="9.109375" style="66" bestFit="1" customWidth="1"/>
    <col min="15645" max="15645" width="24.5546875" style="66" customWidth="1"/>
    <col min="15646" max="15646" width="13" style="66" customWidth="1"/>
    <col min="15647" max="15647" width="21.5546875" style="66" customWidth="1"/>
    <col min="15648" max="15648" width="5" style="66" customWidth="1"/>
    <col min="15649" max="15650" width="11.44140625" style="66" hidden="1" customWidth="1"/>
    <col min="15651" max="15651" width="5" style="66" customWidth="1"/>
    <col min="15652" max="15653" width="11.44140625" style="66" hidden="1" customWidth="1"/>
    <col min="15654" max="15654" width="5" style="66" customWidth="1"/>
    <col min="15655" max="15656" width="11.44140625" style="66" hidden="1" customWidth="1"/>
    <col min="15657" max="15657" width="5" style="66" customWidth="1"/>
    <col min="15658" max="15659" width="11.44140625" style="66" hidden="1" customWidth="1"/>
    <col min="15660" max="15660" width="5" style="66" customWidth="1"/>
    <col min="15661" max="15662" width="11.44140625" style="66" hidden="1" customWidth="1"/>
    <col min="15663" max="15663" width="5" style="66" customWidth="1"/>
    <col min="15664" max="15665" width="11.44140625" style="66" hidden="1" customWidth="1"/>
    <col min="15666" max="15666" width="6.44140625" style="66" customWidth="1"/>
    <col min="15667" max="15674" width="11.44140625" style="66" hidden="1" customWidth="1"/>
    <col min="15675" max="15675" width="6.88671875" style="66" customWidth="1"/>
    <col min="15676" max="15677" width="11.44140625" style="66" hidden="1" customWidth="1"/>
    <col min="15678" max="15678" width="6.44140625" style="66" customWidth="1"/>
    <col min="15679" max="15680" width="11.44140625" style="66" hidden="1" customWidth="1"/>
    <col min="15681" max="15681" width="5.44140625" style="66" customWidth="1"/>
    <col min="15682" max="15683" width="11.44140625" style="66" hidden="1" customWidth="1"/>
    <col min="15684" max="15684" width="4.88671875" style="66" customWidth="1"/>
    <col min="15685" max="15692" width="11.44140625" style="66" hidden="1" customWidth="1"/>
    <col min="15693" max="15693" width="5.44140625" style="66" customWidth="1"/>
    <col min="15694" max="15698" width="11.44140625" style="66" hidden="1" customWidth="1"/>
    <col min="15699" max="15699" width="5.88671875" style="66" customWidth="1"/>
    <col min="15700" max="15701" width="11.44140625" style="66" hidden="1" customWidth="1"/>
    <col min="15702" max="15702" width="5.44140625" style="66" customWidth="1"/>
    <col min="15703" max="15704" width="11.44140625" style="66" hidden="1" customWidth="1"/>
    <col min="15705" max="15705" width="5.44140625" style="66" customWidth="1"/>
    <col min="15706" max="15707" width="11.44140625" style="66" hidden="1" customWidth="1"/>
    <col min="15708" max="15708" width="6" style="66" customWidth="1"/>
    <col min="15709" max="15713" width="11.44140625" style="66" hidden="1" customWidth="1"/>
    <col min="15714" max="15714" width="5" style="66" customWidth="1"/>
    <col min="15715" max="15722" width="11.44140625" style="66" hidden="1" customWidth="1"/>
    <col min="15723" max="15723" width="5" style="66" customWidth="1"/>
    <col min="15724" max="15724" width="11.44140625" style="66" hidden="1" customWidth="1"/>
    <col min="15725" max="15725" width="5" style="66" customWidth="1"/>
    <col min="15726" max="15726" width="9.44140625" style="66" customWidth="1"/>
    <col min="15727" max="15727" width="11.44140625" style="66" hidden="1" customWidth="1"/>
    <col min="15728" max="15728" width="5" style="66" customWidth="1"/>
    <col min="15729" max="15730" width="11.44140625" style="66" hidden="1" customWidth="1"/>
    <col min="15731" max="15731" width="5" style="66" customWidth="1"/>
    <col min="15732" max="15733" width="11.44140625" style="66" hidden="1" customWidth="1"/>
    <col min="15734" max="15734" width="5" style="66" customWidth="1"/>
    <col min="15735" max="15736" width="11.44140625" style="66" hidden="1" customWidth="1"/>
    <col min="15737" max="15737" width="5" style="66" customWidth="1"/>
    <col min="15738" max="15739" width="11.44140625" style="66" hidden="1" customWidth="1"/>
    <col min="15740" max="15740" width="5" style="66" customWidth="1"/>
    <col min="15741" max="15742" width="11.44140625" style="66" hidden="1" customWidth="1"/>
    <col min="15743" max="15743" width="5" style="66" customWidth="1"/>
    <col min="15744" max="15744" width="11.44140625" style="66" hidden="1" customWidth="1"/>
    <col min="15745" max="15745" width="6.44140625" style="66" customWidth="1"/>
    <col min="15746" max="15746" width="11.44140625" style="66" hidden="1" customWidth="1"/>
    <col min="15747" max="15747" width="7.109375" style="66" customWidth="1"/>
    <col min="15748" max="15749" width="11.44140625" style="66" hidden="1" customWidth="1"/>
    <col min="15750" max="15750" width="7.109375" style="66" customWidth="1"/>
    <col min="15751" max="15752" width="11.44140625" style="66" hidden="1" customWidth="1"/>
    <col min="15753" max="15753" width="7.109375" style="66" customWidth="1"/>
    <col min="15754" max="15755" width="11.44140625" style="66" hidden="1" customWidth="1"/>
    <col min="15756" max="15756" width="7.109375" style="66" customWidth="1"/>
    <col min="15757" max="15758" width="11.44140625" style="66" hidden="1" customWidth="1"/>
    <col min="15759" max="15759" width="7.109375" style="66" customWidth="1"/>
    <col min="15760" max="15761" width="11.44140625" style="66" hidden="1" customWidth="1"/>
    <col min="15762" max="15762" width="7.109375" style="66" customWidth="1"/>
    <col min="15763" max="15764" width="11.44140625" style="66" hidden="1" customWidth="1"/>
    <col min="15765" max="15765" width="7.109375" style="66" customWidth="1"/>
    <col min="15766" max="15767" width="11.44140625" style="66" hidden="1" customWidth="1"/>
    <col min="15768" max="15768" width="7.109375" style="66" customWidth="1"/>
    <col min="15769" max="15769" width="11.44140625" style="66" hidden="1" customWidth="1"/>
    <col min="15770" max="15770" width="6.44140625" style="66" customWidth="1"/>
    <col min="15771" max="15772" width="11.44140625" style="66" hidden="1" customWidth="1"/>
    <col min="15773" max="15773" width="6.88671875" style="66" customWidth="1"/>
    <col min="15774" max="15775" width="11.44140625" style="66" hidden="1" customWidth="1"/>
    <col min="15776" max="15776" width="6.88671875" style="66" customWidth="1"/>
    <col min="15777" max="15778" width="11.44140625" style="66" hidden="1" customWidth="1"/>
    <col min="15779" max="15779" width="6.44140625" style="66" customWidth="1"/>
    <col min="15780" max="15784" width="11.44140625" style="66" hidden="1" customWidth="1"/>
    <col min="15785" max="15785" width="6.44140625" style="66" customWidth="1"/>
    <col min="15786" max="15787" width="11.44140625" style="66" hidden="1" customWidth="1"/>
    <col min="15788" max="15788" width="7.5546875" style="66" customWidth="1"/>
    <col min="15789" max="15789" width="11.44140625" style="66" hidden="1" customWidth="1"/>
    <col min="15790" max="15790" width="9.44140625" style="66" customWidth="1"/>
    <col min="15791" max="15822" width="11.44140625" style="66" hidden="1" customWidth="1"/>
    <col min="15823" max="15823" width="9" style="66" customWidth="1"/>
    <col min="15824" max="15825" width="11.44140625" style="66" hidden="1" customWidth="1"/>
    <col min="15826" max="15826" width="8.5546875" style="66" customWidth="1"/>
    <col min="15827" max="15828" width="11.44140625" style="66" hidden="1" customWidth="1"/>
    <col min="15829" max="15829" width="6.44140625" style="66" customWidth="1"/>
    <col min="15830" max="15831" width="11.44140625" style="66" hidden="1" customWidth="1"/>
    <col min="15832" max="15832" width="7" style="66" customWidth="1"/>
    <col min="15833" max="15834" width="11.44140625" style="66" hidden="1" customWidth="1"/>
    <col min="15835" max="15837" width="7" style="66" customWidth="1"/>
    <col min="15838" max="15839" width="11.44140625" style="66" hidden="1" customWidth="1"/>
    <col min="15840" max="15840" width="7.5546875" style="66" customWidth="1"/>
    <col min="15841" max="15842" width="11.44140625" style="66" hidden="1" customWidth="1"/>
    <col min="15843" max="15843" width="7" style="66" customWidth="1"/>
    <col min="15844" max="15845" width="11.44140625" style="66" hidden="1" customWidth="1"/>
    <col min="15846" max="15846" width="7" style="66" customWidth="1"/>
    <col min="15847" max="15848" width="11.44140625" style="66" hidden="1" customWidth="1"/>
    <col min="15849" max="15849" width="7" style="66" customWidth="1"/>
    <col min="15850" max="15850" width="11.44140625" style="66" hidden="1" customWidth="1"/>
    <col min="15851" max="15851" width="6.44140625" style="66" customWidth="1"/>
    <col min="15852" max="15861" width="11.44140625" style="66" hidden="1" customWidth="1"/>
    <col min="15862" max="15864" width="11.44140625" style="66" hidden="1"/>
    <col min="15865" max="15865" width="41.44140625" style="66" customWidth="1"/>
    <col min="15866" max="15866" width="6.44140625" style="66" customWidth="1"/>
    <col min="15867" max="15867" width="14.6640625" style="66" customWidth="1"/>
    <col min="15868" max="15868" width="11.44140625" style="66" customWidth="1"/>
    <col min="15869" max="15870" width="13" style="66" customWidth="1"/>
    <col min="15871" max="15880" width="9.44140625" style="66" customWidth="1"/>
    <col min="15881" max="15881" width="8.88671875" style="66" customWidth="1"/>
    <col min="15882" max="15882" width="9.44140625" style="66" customWidth="1"/>
    <col min="15883" max="15883" width="10.109375" style="66" customWidth="1"/>
    <col min="15884" max="15888" width="11.44140625" style="66" hidden="1" customWidth="1"/>
    <col min="15889" max="15889" width="6.44140625" style="66" customWidth="1"/>
    <col min="15890" max="15890" width="6.88671875" style="66" customWidth="1"/>
    <col min="15891" max="15892" width="6.5546875" style="66" customWidth="1"/>
    <col min="15893" max="15893" width="6.33203125" style="66" customWidth="1"/>
    <col min="15894" max="15895" width="7.5546875" style="66" customWidth="1"/>
    <col min="15896" max="15896" width="11.44140625" style="66" hidden="1" customWidth="1"/>
    <col min="15897" max="15897" width="14.88671875" style="66" customWidth="1"/>
    <col min="15898" max="15898" width="11.44140625" style="66" customWidth="1"/>
    <col min="15899" max="15899" width="56.88671875" style="66" customWidth="1"/>
    <col min="15900" max="15900" width="9.109375" style="66" bestFit="1" customWidth="1"/>
    <col min="15901" max="15901" width="24.5546875" style="66" customWidth="1"/>
    <col min="15902" max="15902" width="13" style="66" customWidth="1"/>
    <col min="15903" max="15903" width="21.5546875" style="66" customWidth="1"/>
    <col min="15904" max="15904" width="5" style="66" customWidth="1"/>
    <col min="15905" max="15906" width="11.44140625" style="66" hidden="1" customWidth="1"/>
    <col min="15907" max="15907" width="5" style="66" customWidth="1"/>
    <col min="15908" max="15909" width="11.44140625" style="66" hidden="1" customWidth="1"/>
    <col min="15910" max="15910" width="5" style="66" customWidth="1"/>
    <col min="15911" max="15912" width="11.44140625" style="66" hidden="1" customWidth="1"/>
    <col min="15913" max="15913" width="5" style="66" customWidth="1"/>
    <col min="15914" max="15915" width="11.44140625" style="66" hidden="1" customWidth="1"/>
    <col min="15916" max="15916" width="5" style="66" customWidth="1"/>
    <col min="15917" max="15918" width="11.44140625" style="66" hidden="1" customWidth="1"/>
    <col min="15919" max="15919" width="5" style="66" customWidth="1"/>
    <col min="15920" max="15921" width="11.44140625" style="66" hidden="1" customWidth="1"/>
    <col min="15922" max="15922" width="6.44140625" style="66" customWidth="1"/>
    <col min="15923" max="15930" width="11.44140625" style="66" hidden="1" customWidth="1"/>
    <col min="15931" max="15931" width="6.88671875" style="66" customWidth="1"/>
    <col min="15932" max="15933" width="11.44140625" style="66" hidden="1" customWidth="1"/>
    <col min="15934" max="15934" width="6.44140625" style="66" customWidth="1"/>
    <col min="15935" max="15936" width="11.44140625" style="66" hidden="1" customWidth="1"/>
    <col min="15937" max="15937" width="5.44140625" style="66" customWidth="1"/>
    <col min="15938" max="15939" width="11.44140625" style="66" hidden="1" customWidth="1"/>
    <col min="15940" max="15940" width="4.88671875" style="66" customWidth="1"/>
    <col min="15941" max="15948" width="11.44140625" style="66" hidden="1" customWidth="1"/>
    <col min="15949" max="15949" width="5.44140625" style="66" customWidth="1"/>
    <col min="15950" max="15954" width="11.44140625" style="66" hidden="1" customWidth="1"/>
    <col min="15955" max="15955" width="5.88671875" style="66" customWidth="1"/>
    <col min="15956" max="15957" width="11.44140625" style="66" hidden="1" customWidth="1"/>
    <col min="15958" max="15958" width="5.44140625" style="66" customWidth="1"/>
    <col min="15959" max="15960" width="11.44140625" style="66" hidden="1" customWidth="1"/>
    <col min="15961" max="15961" width="5.44140625" style="66" customWidth="1"/>
    <col min="15962" max="15963" width="11.44140625" style="66" hidden="1" customWidth="1"/>
    <col min="15964" max="15964" width="6" style="66" customWidth="1"/>
    <col min="15965" max="15969" width="11.44140625" style="66" hidden="1" customWidth="1"/>
    <col min="15970" max="15970" width="5" style="66" customWidth="1"/>
    <col min="15971" max="15978" width="11.44140625" style="66" hidden="1" customWidth="1"/>
    <col min="15979" max="15979" width="5" style="66" customWidth="1"/>
    <col min="15980" max="15980" width="11.44140625" style="66" hidden="1" customWidth="1"/>
    <col min="15981" max="15981" width="5" style="66" customWidth="1"/>
    <col min="15982" max="15982" width="9.44140625" style="66" customWidth="1"/>
    <col min="15983" max="15983" width="11.44140625" style="66" hidden="1" customWidth="1"/>
    <col min="15984" max="15984" width="5" style="66" customWidth="1"/>
    <col min="15985" max="15986" width="11.44140625" style="66" hidden="1" customWidth="1"/>
    <col min="15987" max="15987" width="5" style="66" customWidth="1"/>
    <col min="15988" max="15989" width="11.44140625" style="66" hidden="1" customWidth="1"/>
    <col min="15990" max="15990" width="5" style="66" customWidth="1"/>
    <col min="15991" max="15992" width="11.44140625" style="66" hidden="1" customWidth="1"/>
    <col min="15993" max="15993" width="5" style="66" customWidth="1"/>
    <col min="15994" max="15995" width="11.44140625" style="66" hidden="1" customWidth="1"/>
    <col min="15996" max="15996" width="5" style="66" customWidth="1"/>
    <col min="15997" max="15998" width="11.44140625" style="66" hidden="1" customWidth="1"/>
    <col min="15999" max="15999" width="5" style="66" customWidth="1"/>
    <col min="16000" max="16000" width="11.44140625" style="66" hidden="1" customWidth="1"/>
    <col min="16001" max="16001" width="6.44140625" style="66" customWidth="1"/>
    <col min="16002" max="16002" width="11.44140625" style="66" hidden="1" customWidth="1"/>
    <col min="16003" max="16003" width="7.109375" style="66" customWidth="1"/>
    <col min="16004" max="16005" width="11.44140625" style="66" hidden="1" customWidth="1"/>
    <col min="16006" max="16006" width="7.109375" style="66" customWidth="1"/>
    <col min="16007" max="16008" width="11.44140625" style="66" hidden="1" customWidth="1"/>
    <col min="16009" max="16009" width="7.109375" style="66" customWidth="1"/>
    <col min="16010" max="16011" width="11.44140625" style="66" hidden="1" customWidth="1"/>
    <col min="16012" max="16012" width="7.109375" style="66" customWidth="1"/>
    <col min="16013" max="16014" width="11.44140625" style="66" hidden="1" customWidth="1"/>
    <col min="16015" max="16015" width="7.109375" style="66" customWidth="1"/>
    <col min="16016" max="16017" width="11.44140625" style="66" hidden="1" customWidth="1"/>
    <col min="16018" max="16018" width="7.109375" style="66" customWidth="1"/>
    <col min="16019" max="16020" width="11.44140625" style="66" hidden="1" customWidth="1"/>
    <col min="16021" max="16021" width="7.109375" style="66" customWidth="1"/>
    <col min="16022" max="16023" width="11.44140625" style="66" hidden="1" customWidth="1"/>
    <col min="16024" max="16024" width="7.109375" style="66" customWidth="1"/>
    <col min="16025" max="16025" width="11.44140625" style="66" hidden="1" customWidth="1"/>
    <col min="16026" max="16026" width="6.44140625" style="66" customWidth="1"/>
    <col min="16027" max="16028" width="11.44140625" style="66" hidden="1" customWidth="1"/>
    <col min="16029" max="16029" width="6.88671875" style="66" customWidth="1"/>
    <col min="16030" max="16031" width="11.44140625" style="66" hidden="1" customWidth="1"/>
    <col min="16032" max="16032" width="6.88671875" style="66" customWidth="1"/>
    <col min="16033" max="16034" width="11.44140625" style="66" hidden="1" customWidth="1"/>
    <col min="16035" max="16035" width="6.44140625" style="66" customWidth="1"/>
    <col min="16036" max="16040" width="11.44140625" style="66" hidden="1" customWidth="1"/>
    <col min="16041" max="16041" width="6.44140625" style="66" customWidth="1"/>
    <col min="16042" max="16043" width="11.44140625" style="66" hidden="1" customWidth="1"/>
    <col min="16044" max="16044" width="7.5546875" style="66" customWidth="1"/>
    <col min="16045" max="16045" width="11.44140625" style="66" hidden="1" customWidth="1"/>
    <col min="16046" max="16046" width="9.44140625" style="66" customWidth="1"/>
    <col min="16047" max="16078" width="11.44140625" style="66" hidden="1" customWidth="1"/>
    <col min="16079" max="16079" width="9" style="66" customWidth="1"/>
    <col min="16080" max="16081" width="11.44140625" style="66" hidden="1" customWidth="1"/>
    <col min="16082" max="16082" width="8.5546875" style="66" customWidth="1"/>
    <col min="16083" max="16084" width="11.44140625" style="66" hidden="1" customWidth="1"/>
    <col min="16085" max="16085" width="6.44140625" style="66" customWidth="1"/>
    <col min="16086" max="16087" width="11.44140625" style="66" hidden="1" customWidth="1"/>
    <col min="16088" max="16088" width="7" style="66" customWidth="1"/>
    <col min="16089" max="16090" width="11.44140625" style="66" hidden="1" customWidth="1"/>
    <col min="16091" max="16093" width="7" style="66" customWidth="1"/>
    <col min="16094" max="16095" width="11.44140625" style="66" hidden="1" customWidth="1"/>
    <col min="16096" max="16096" width="7.5546875" style="66" customWidth="1"/>
    <col min="16097" max="16098" width="11.44140625" style="66" hidden="1" customWidth="1"/>
    <col min="16099" max="16099" width="7" style="66" customWidth="1"/>
    <col min="16100" max="16101" width="11.44140625" style="66" hidden="1" customWidth="1"/>
    <col min="16102" max="16102" width="7" style="66" customWidth="1"/>
    <col min="16103" max="16104" width="11.44140625" style="66" hidden="1" customWidth="1"/>
    <col min="16105" max="16105" width="7" style="66" customWidth="1"/>
    <col min="16106" max="16106" width="11.44140625" style="66" hidden="1" customWidth="1"/>
    <col min="16107" max="16107" width="6.44140625" style="66" customWidth="1"/>
    <col min="16108" max="16117" width="11.44140625" style="66" hidden="1" customWidth="1"/>
    <col min="16118" max="16384" width="11.44140625" style="66" hidden="1"/>
  </cols>
  <sheetData>
    <row r="1" spans="1:16107" s="47" customFormat="1" ht="18.75" customHeight="1" x14ac:dyDescent="0.3">
      <c r="A1" s="218">
        <v>45399</v>
      </c>
      <c r="B1" s="189"/>
      <c r="C1" s="2" t="s">
        <v>338</v>
      </c>
      <c r="D1" s="87"/>
      <c r="E1" s="87"/>
    </row>
    <row r="2" spans="1:16107" s="50" customFormat="1" ht="33.6" customHeight="1" x14ac:dyDescent="0.3">
      <c r="A2" s="280" t="s">
        <v>386</v>
      </c>
      <c r="B2" s="220" t="s">
        <v>345</v>
      </c>
      <c r="C2" s="213" t="s">
        <v>1</v>
      </c>
      <c r="D2" s="214" t="s">
        <v>330</v>
      </c>
      <c r="E2" s="215" t="s">
        <v>331</v>
      </c>
      <c r="F2" s="205"/>
      <c r="G2" s="205"/>
      <c r="H2" s="205"/>
      <c r="I2" s="205"/>
      <c r="J2" s="205"/>
      <c r="K2" s="205"/>
      <c r="Q2" s="205"/>
      <c r="R2" s="205"/>
      <c r="S2" s="205"/>
      <c r="T2" s="205"/>
      <c r="U2" s="205"/>
      <c r="V2" s="205"/>
      <c r="W2" s="205"/>
      <c r="Y2" s="205"/>
      <c r="Z2" s="205"/>
      <c r="AA2" s="205"/>
      <c r="AB2" s="205"/>
      <c r="AC2" s="205"/>
      <c r="AD2" s="205"/>
      <c r="AE2" s="205"/>
      <c r="AF2" s="205"/>
      <c r="AI2" s="205"/>
      <c r="AL2" s="205"/>
      <c r="AO2" s="205"/>
      <c r="AR2" s="205"/>
      <c r="AU2" s="205"/>
      <c r="AX2" s="205"/>
      <c r="BG2" s="205"/>
      <c r="BJ2" s="205"/>
      <c r="BM2" s="205"/>
      <c r="BP2" s="205"/>
      <c r="BY2" s="205"/>
      <c r="CE2" s="205"/>
      <c r="CH2" s="205"/>
      <c r="CK2" s="205"/>
      <c r="CN2" s="205"/>
      <c r="CT2" s="205"/>
      <c r="DC2" s="205"/>
      <c r="DE2" s="205"/>
      <c r="DF2" s="205"/>
      <c r="DH2" s="205"/>
      <c r="DK2" s="205"/>
      <c r="DN2" s="205"/>
      <c r="DQ2" s="205"/>
      <c r="DT2" s="205"/>
      <c r="DW2" s="205"/>
      <c r="DY2" s="205"/>
      <c r="EA2" s="205"/>
      <c r="ED2" s="205"/>
      <c r="EG2" s="205"/>
      <c r="EJ2" s="205"/>
      <c r="EM2" s="205"/>
      <c r="EP2" s="205"/>
      <c r="ES2" s="205"/>
      <c r="EV2" s="205"/>
      <c r="EX2" s="205"/>
      <c r="FA2" s="205"/>
      <c r="FD2" s="205"/>
      <c r="FG2" s="205"/>
      <c r="FM2" s="205"/>
      <c r="FP2" s="205"/>
      <c r="FR2" s="205"/>
      <c r="GY2" s="205"/>
      <c r="HB2" s="205"/>
      <c r="HE2" s="205"/>
      <c r="HH2" s="205"/>
      <c r="HK2" s="205"/>
      <c r="HL2" s="205"/>
      <c r="HM2" s="205"/>
      <c r="HP2" s="205"/>
      <c r="HS2" s="205"/>
      <c r="HV2" s="205"/>
      <c r="HY2" s="205"/>
      <c r="IA2" s="205"/>
      <c r="IO2" s="205"/>
      <c r="IP2" s="205"/>
      <c r="IQ2" s="205"/>
      <c r="IR2" s="205"/>
      <c r="IS2" s="205"/>
      <c r="IT2" s="205"/>
      <c r="IU2" s="205"/>
      <c r="IV2" s="205"/>
      <c r="IW2" s="205"/>
      <c r="IX2" s="205"/>
      <c r="IY2" s="205"/>
      <c r="IZ2" s="205"/>
      <c r="JA2" s="205"/>
      <c r="JB2" s="205"/>
      <c r="JC2" s="205"/>
      <c r="JD2" s="205"/>
      <c r="JE2" s="205"/>
      <c r="JF2" s="205"/>
      <c r="JG2" s="205"/>
      <c r="JM2" s="205"/>
      <c r="JN2" s="205"/>
      <c r="JO2" s="205"/>
      <c r="JP2" s="205"/>
      <c r="JQ2" s="205"/>
      <c r="JR2" s="205"/>
      <c r="JS2" s="205"/>
      <c r="JU2" s="205"/>
      <c r="JV2" s="205"/>
      <c r="JW2" s="205"/>
      <c r="JX2" s="205"/>
      <c r="JY2" s="205"/>
      <c r="JZ2" s="205"/>
      <c r="KA2" s="205"/>
      <c r="KB2" s="205"/>
      <c r="KE2" s="205"/>
      <c r="KH2" s="205"/>
      <c r="KK2" s="205"/>
      <c r="KN2" s="205"/>
      <c r="KQ2" s="205"/>
      <c r="KT2" s="205"/>
      <c r="LC2" s="205"/>
      <c r="LF2" s="205"/>
      <c r="LI2" s="205"/>
      <c r="LL2" s="205"/>
      <c r="LU2" s="205"/>
      <c r="MA2" s="205"/>
      <c r="MD2" s="205"/>
      <c r="MG2" s="205"/>
      <c r="MJ2" s="205"/>
      <c r="MP2" s="205"/>
      <c r="MY2" s="205"/>
      <c r="NA2" s="205"/>
      <c r="NB2" s="205"/>
      <c r="ND2" s="205"/>
      <c r="NG2" s="205"/>
      <c r="NJ2" s="205"/>
      <c r="NM2" s="205"/>
      <c r="NP2" s="205"/>
      <c r="NS2" s="205"/>
      <c r="NU2" s="205"/>
      <c r="NW2" s="205"/>
      <c r="NZ2" s="205"/>
      <c r="OC2" s="205"/>
      <c r="OF2" s="205"/>
      <c r="OI2" s="205"/>
      <c r="OL2" s="205"/>
      <c r="OO2" s="205"/>
      <c r="OR2" s="205"/>
      <c r="OT2" s="205"/>
      <c r="OW2" s="205"/>
      <c r="OZ2" s="205"/>
      <c r="PC2" s="205"/>
      <c r="PI2" s="205"/>
      <c r="PL2" s="205"/>
      <c r="PN2" s="205"/>
      <c r="QU2" s="205"/>
      <c r="QX2" s="205"/>
      <c r="RA2" s="205"/>
      <c r="RD2" s="205"/>
      <c r="RG2" s="205"/>
      <c r="RH2" s="205"/>
      <c r="RI2" s="205"/>
      <c r="RL2" s="205"/>
      <c r="RO2" s="205"/>
      <c r="RR2" s="205"/>
      <c r="RU2" s="205"/>
      <c r="RW2" s="205"/>
      <c r="SK2" s="205"/>
      <c r="SL2" s="205"/>
      <c r="SM2" s="205"/>
      <c r="SN2" s="205"/>
      <c r="SO2" s="205"/>
      <c r="SP2" s="205"/>
      <c r="SQ2" s="205"/>
      <c r="SR2" s="205"/>
      <c r="SS2" s="205"/>
      <c r="ST2" s="205"/>
      <c r="SU2" s="205"/>
      <c r="SV2" s="205"/>
      <c r="SW2" s="205"/>
      <c r="SX2" s="205"/>
      <c r="SY2" s="205"/>
      <c r="SZ2" s="205"/>
      <c r="TA2" s="205"/>
      <c r="TB2" s="205"/>
      <c r="TC2" s="205"/>
      <c r="TI2" s="205"/>
      <c r="TJ2" s="205"/>
      <c r="TK2" s="205"/>
      <c r="TL2" s="205"/>
      <c r="TM2" s="205"/>
      <c r="TN2" s="205"/>
      <c r="TO2" s="205"/>
      <c r="TQ2" s="205"/>
      <c r="TR2" s="205"/>
      <c r="TS2" s="205"/>
      <c r="TT2" s="205"/>
      <c r="TU2" s="205"/>
      <c r="TV2" s="205"/>
      <c r="TW2" s="205"/>
      <c r="TX2" s="205"/>
      <c r="UA2" s="205"/>
      <c r="UD2" s="205"/>
      <c r="UG2" s="205"/>
      <c r="UJ2" s="205"/>
      <c r="UM2" s="205"/>
      <c r="UP2" s="205"/>
      <c r="UY2" s="205"/>
      <c r="VB2" s="205"/>
      <c r="VE2" s="205"/>
      <c r="VH2" s="205"/>
      <c r="VQ2" s="205"/>
      <c r="VW2" s="205"/>
      <c r="VZ2" s="205"/>
      <c r="WC2" s="205"/>
      <c r="WF2" s="205"/>
      <c r="WL2" s="205"/>
      <c r="WU2" s="205"/>
      <c r="WW2" s="205"/>
      <c r="WX2" s="205"/>
      <c r="WZ2" s="205"/>
      <c r="XC2" s="205"/>
      <c r="XF2" s="205"/>
      <c r="XI2" s="205"/>
      <c r="XL2" s="205"/>
      <c r="XO2" s="205"/>
      <c r="XQ2" s="205"/>
      <c r="XS2" s="205"/>
      <c r="XV2" s="205"/>
      <c r="XY2" s="205"/>
      <c r="YB2" s="205"/>
      <c r="YE2" s="205"/>
      <c r="YH2" s="205"/>
      <c r="YK2" s="205"/>
      <c r="YN2" s="205"/>
      <c r="YP2" s="205"/>
      <c r="YS2" s="205"/>
      <c r="YV2" s="205"/>
      <c r="YY2" s="205"/>
      <c r="ZE2" s="205"/>
      <c r="ZH2" s="205"/>
      <c r="ZJ2" s="205"/>
      <c r="AAQ2" s="205"/>
      <c r="AAT2" s="205"/>
      <c r="AAW2" s="205"/>
      <c r="AAZ2" s="205"/>
      <c r="ABC2" s="205"/>
      <c r="ABD2" s="205"/>
      <c r="ABE2" s="205"/>
      <c r="ABH2" s="205"/>
      <c r="ABK2" s="205"/>
      <c r="ABN2" s="205"/>
      <c r="ABQ2" s="205"/>
      <c r="ABS2" s="205"/>
      <c r="ACG2" s="205"/>
      <c r="ACH2" s="205"/>
      <c r="ACI2" s="205"/>
      <c r="ACJ2" s="205"/>
      <c r="ACK2" s="205"/>
      <c r="ACL2" s="205"/>
      <c r="ACM2" s="205"/>
      <c r="ACN2" s="205"/>
      <c r="ACO2" s="205"/>
      <c r="ACP2" s="205"/>
      <c r="ACQ2" s="205"/>
      <c r="ACR2" s="205"/>
      <c r="ACS2" s="205"/>
      <c r="ACT2" s="205"/>
      <c r="ACU2" s="205"/>
      <c r="ACV2" s="205"/>
      <c r="ACW2" s="205"/>
      <c r="ACX2" s="205"/>
      <c r="ACY2" s="205"/>
      <c r="ADE2" s="205"/>
      <c r="ADF2" s="205"/>
      <c r="ADG2" s="205"/>
      <c r="ADH2" s="205"/>
      <c r="ADI2" s="205"/>
      <c r="ADJ2" s="205"/>
      <c r="ADK2" s="205"/>
      <c r="ADM2" s="205"/>
      <c r="ADN2" s="205"/>
      <c r="ADO2" s="205"/>
      <c r="ADP2" s="205"/>
      <c r="ADQ2" s="205"/>
      <c r="ADR2" s="205"/>
      <c r="ADS2" s="205"/>
      <c r="ADT2" s="205"/>
      <c r="ADW2" s="205"/>
      <c r="ADZ2" s="205"/>
      <c r="AEC2" s="205"/>
      <c r="AEF2" s="205"/>
      <c r="AEI2" s="205"/>
      <c r="AEL2" s="205"/>
      <c r="AEU2" s="205"/>
      <c r="AEX2" s="205"/>
      <c r="AFA2" s="205"/>
      <c r="AFD2" s="205"/>
      <c r="AFM2" s="205"/>
      <c r="AFS2" s="205"/>
      <c r="AFV2" s="205"/>
      <c r="AFY2" s="205"/>
      <c r="AGB2" s="205"/>
      <c r="AGH2" s="205"/>
      <c r="AGQ2" s="205"/>
      <c r="AGS2" s="205"/>
      <c r="AGT2" s="205"/>
      <c r="AGV2" s="205"/>
      <c r="AGY2" s="205"/>
      <c r="AHB2" s="205"/>
      <c r="AHE2" s="205"/>
      <c r="AHH2" s="205"/>
      <c r="AHK2" s="205"/>
      <c r="AHM2" s="205"/>
      <c r="AHO2" s="205"/>
      <c r="AHR2" s="205"/>
      <c r="AHU2" s="205"/>
      <c r="AHX2" s="205"/>
      <c r="AIA2" s="205"/>
      <c r="AID2" s="205"/>
      <c r="AIG2" s="205"/>
      <c r="AIJ2" s="205"/>
      <c r="AIL2" s="205"/>
      <c r="AIO2" s="205"/>
      <c r="AIR2" s="205"/>
      <c r="AIU2" s="205"/>
      <c r="AJA2" s="205"/>
      <c r="AJD2" s="205"/>
      <c r="AJF2" s="205"/>
      <c r="AKM2" s="205"/>
      <c r="AKP2" s="205"/>
      <c r="AKS2" s="205"/>
      <c r="AKV2" s="205"/>
      <c r="AKY2" s="205"/>
      <c r="AKZ2" s="205"/>
      <c r="ALA2" s="205"/>
      <c r="ALD2" s="205"/>
      <c r="ALG2" s="205"/>
      <c r="ALJ2" s="205"/>
      <c r="ALM2" s="205"/>
      <c r="ALO2" s="205"/>
      <c r="AMC2" s="205"/>
      <c r="AMD2" s="205"/>
      <c r="AME2" s="205"/>
      <c r="AMF2" s="205"/>
      <c r="AMG2" s="205"/>
      <c r="AMH2" s="205"/>
      <c r="AMI2" s="205"/>
      <c r="AMJ2" s="205"/>
      <c r="AMK2" s="205"/>
      <c r="AML2" s="205"/>
      <c r="AMM2" s="205"/>
      <c r="AMN2" s="205"/>
      <c r="AMO2" s="205"/>
      <c r="AMP2" s="205"/>
      <c r="AMQ2" s="205"/>
      <c r="AMR2" s="205"/>
      <c r="AMS2" s="205"/>
      <c r="AMT2" s="205"/>
      <c r="AMU2" s="205"/>
      <c r="ANA2" s="205"/>
      <c r="ANB2" s="205"/>
      <c r="ANC2" s="205"/>
      <c r="AND2" s="205"/>
      <c r="ANE2" s="205"/>
      <c r="ANF2" s="205"/>
      <c r="ANG2" s="205"/>
      <c r="ANI2" s="205"/>
      <c r="ANJ2" s="205"/>
      <c r="ANK2" s="205"/>
      <c r="ANL2" s="205"/>
      <c r="ANM2" s="205"/>
      <c r="ANN2" s="205"/>
      <c r="ANO2" s="205"/>
      <c r="ANP2" s="205"/>
      <c r="ANS2" s="205"/>
      <c r="ANV2" s="205"/>
      <c r="ANY2" s="205"/>
      <c r="AOB2" s="205"/>
      <c r="AOE2" s="205"/>
      <c r="AOH2" s="205"/>
      <c r="AOQ2" s="205"/>
      <c r="AOT2" s="205"/>
      <c r="AOW2" s="205"/>
      <c r="AOZ2" s="205"/>
      <c r="API2" s="205"/>
      <c r="APO2" s="205"/>
      <c r="APR2" s="205"/>
      <c r="APU2" s="205"/>
      <c r="APX2" s="205"/>
      <c r="AQD2" s="205"/>
      <c r="AQM2" s="205"/>
      <c r="AQO2" s="205"/>
      <c r="AQP2" s="205"/>
      <c r="AQR2" s="205"/>
      <c r="AQU2" s="205"/>
      <c r="AQX2" s="205"/>
      <c r="ARA2" s="205"/>
      <c r="ARD2" s="205"/>
      <c r="ARG2" s="205"/>
      <c r="ARI2" s="205"/>
      <c r="ARK2" s="205"/>
      <c r="ARN2" s="205"/>
      <c r="ARQ2" s="205"/>
      <c r="ART2" s="205"/>
      <c r="ARW2" s="205"/>
      <c r="ARZ2" s="205"/>
      <c r="ASC2" s="205"/>
      <c r="ASF2" s="205"/>
      <c r="ASH2" s="205"/>
      <c r="ASK2" s="205"/>
      <c r="ASN2" s="205"/>
      <c r="ASQ2" s="205"/>
      <c r="ASW2" s="205"/>
      <c r="ASZ2" s="205"/>
      <c r="ATB2" s="205"/>
      <c r="AUI2" s="205"/>
      <c r="AUL2" s="205"/>
      <c r="AUO2" s="205"/>
      <c r="AUR2" s="205"/>
      <c r="AUU2" s="205"/>
      <c r="AUV2" s="205"/>
      <c r="AUW2" s="205"/>
      <c r="AUZ2" s="205"/>
      <c r="AVC2" s="205"/>
      <c r="AVF2" s="205"/>
      <c r="AVI2" s="205"/>
      <c r="AVK2" s="205"/>
      <c r="AVY2" s="205"/>
      <c r="AVZ2" s="205"/>
      <c r="AWA2" s="205"/>
      <c r="AWB2" s="205"/>
      <c r="AWC2" s="205"/>
      <c r="AWD2" s="205"/>
      <c r="AWE2" s="205"/>
      <c r="AWF2" s="205"/>
      <c r="AWG2" s="205"/>
      <c r="AWH2" s="205"/>
      <c r="AWI2" s="205"/>
      <c r="AWJ2" s="205"/>
      <c r="AWK2" s="205"/>
      <c r="AWL2" s="205"/>
      <c r="AWM2" s="205"/>
      <c r="AWN2" s="205"/>
      <c r="AWO2" s="205"/>
      <c r="AWP2" s="205"/>
      <c r="AWQ2" s="205"/>
      <c r="AWW2" s="205"/>
      <c r="AWX2" s="205"/>
      <c r="AWY2" s="205"/>
      <c r="AWZ2" s="205"/>
      <c r="AXA2" s="205"/>
      <c r="AXB2" s="205"/>
      <c r="AXC2" s="205"/>
      <c r="AXE2" s="205"/>
      <c r="AXF2" s="205"/>
      <c r="AXG2" s="205"/>
      <c r="AXH2" s="205"/>
      <c r="AXI2" s="205"/>
      <c r="AXJ2" s="205"/>
      <c r="AXK2" s="205"/>
      <c r="AXL2" s="205"/>
      <c r="AXO2" s="205"/>
      <c r="AXR2" s="205"/>
      <c r="AXU2" s="205"/>
      <c r="AXX2" s="205"/>
      <c r="AYA2" s="205"/>
      <c r="AYD2" s="205"/>
      <c r="AYM2" s="205"/>
      <c r="AYP2" s="205"/>
      <c r="AYS2" s="205"/>
      <c r="AYV2" s="205"/>
      <c r="AZE2" s="205"/>
      <c r="AZK2" s="205"/>
      <c r="AZN2" s="205"/>
      <c r="AZQ2" s="205"/>
      <c r="AZT2" s="205"/>
      <c r="AZZ2" s="205"/>
      <c r="BAI2" s="205"/>
      <c r="BAK2" s="205"/>
      <c r="BAL2" s="205"/>
      <c r="BAN2" s="205"/>
      <c r="BAQ2" s="205"/>
      <c r="BAT2" s="205"/>
      <c r="BAW2" s="205"/>
      <c r="BAZ2" s="205"/>
      <c r="BBC2" s="205"/>
      <c r="BBE2" s="205"/>
      <c r="BBG2" s="205"/>
      <c r="BBJ2" s="205"/>
      <c r="BBM2" s="205"/>
      <c r="BBP2" s="205"/>
      <c r="BBS2" s="205"/>
      <c r="BBV2" s="205"/>
      <c r="BBY2" s="205"/>
      <c r="BCB2" s="205"/>
      <c r="BCD2" s="205"/>
      <c r="BCG2" s="205"/>
      <c r="BCJ2" s="205"/>
      <c r="BCM2" s="205"/>
      <c r="BCS2" s="205"/>
      <c r="BCV2" s="205"/>
      <c r="BCX2" s="205"/>
      <c r="BEE2" s="205"/>
      <c r="BEH2" s="205"/>
      <c r="BEK2" s="205"/>
      <c r="BEN2" s="205"/>
      <c r="BEQ2" s="205"/>
      <c r="BER2" s="205"/>
      <c r="BES2" s="205"/>
      <c r="BEV2" s="205"/>
      <c r="BEY2" s="205"/>
      <c r="BFB2" s="205"/>
      <c r="BFE2" s="205"/>
      <c r="BFG2" s="205"/>
      <c r="BFU2" s="205"/>
      <c r="BFV2" s="205"/>
      <c r="BFW2" s="205"/>
      <c r="BFX2" s="205"/>
      <c r="BFY2" s="205"/>
      <c r="BFZ2" s="205"/>
      <c r="BGA2" s="205"/>
      <c r="BGB2" s="205"/>
      <c r="BGC2" s="205"/>
      <c r="BGD2" s="205"/>
      <c r="BGE2" s="205"/>
      <c r="BGF2" s="205"/>
      <c r="BGG2" s="205"/>
      <c r="BGH2" s="205"/>
      <c r="BGI2" s="205"/>
      <c r="BGJ2" s="205"/>
      <c r="BGK2" s="205"/>
      <c r="BGL2" s="205"/>
      <c r="BGM2" s="205"/>
      <c r="BGS2" s="205"/>
      <c r="BGT2" s="205"/>
      <c r="BGU2" s="205"/>
      <c r="BGV2" s="205"/>
      <c r="BGW2" s="205"/>
      <c r="BGX2" s="205"/>
      <c r="BGY2" s="205"/>
      <c r="BHA2" s="205"/>
      <c r="BHB2" s="205"/>
      <c r="BHC2" s="205"/>
      <c r="BHD2" s="205"/>
      <c r="BHE2" s="205"/>
      <c r="BHF2" s="205"/>
      <c r="BHG2" s="205"/>
      <c r="BHH2" s="205"/>
      <c r="BHK2" s="205"/>
      <c r="BHN2" s="205"/>
      <c r="BHQ2" s="205"/>
      <c r="BHT2" s="205"/>
      <c r="BHW2" s="205"/>
      <c r="BHZ2" s="205"/>
      <c r="BII2" s="205"/>
      <c r="BIL2" s="205"/>
      <c r="BIO2" s="205"/>
      <c r="BIR2" s="205"/>
      <c r="BJA2" s="205"/>
      <c r="BJG2" s="205"/>
      <c r="BJJ2" s="205"/>
      <c r="BJM2" s="205"/>
      <c r="BJP2" s="205"/>
      <c r="BJV2" s="205"/>
      <c r="BKE2" s="205"/>
      <c r="BKG2" s="205"/>
      <c r="BKH2" s="205"/>
      <c r="BKJ2" s="205"/>
      <c r="BKM2" s="205"/>
      <c r="BKP2" s="205"/>
      <c r="BKS2" s="205"/>
      <c r="BKV2" s="205"/>
      <c r="BKY2" s="205"/>
      <c r="BLA2" s="205"/>
      <c r="BLC2" s="205"/>
      <c r="BLF2" s="205"/>
      <c r="BLI2" s="205"/>
      <c r="BLL2" s="205"/>
      <c r="BLO2" s="205"/>
      <c r="BLR2" s="205"/>
      <c r="BLU2" s="205"/>
      <c r="BLX2" s="205"/>
      <c r="BLZ2" s="205"/>
      <c r="BMC2" s="205"/>
      <c r="BMF2" s="205"/>
      <c r="BMI2" s="205"/>
      <c r="BMO2" s="205"/>
      <c r="BMR2" s="205"/>
      <c r="BMT2" s="205"/>
      <c r="BOA2" s="205"/>
      <c r="BOD2" s="205"/>
      <c r="BOG2" s="205"/>
      <c r="BOJ2" s="205"/>
      <c r="BOM2" s="205"/>
      <c r="BON2" s="205"/>
      <c r="BOO2" s="205"/>
      <c r="BOR2" s="205"/>
      <c r="BOU2" s="205"/>
      <c r="BOX2" s="205"/>
      <c r="BPA2" s="205"/>
      <c r="BPC2" s="205"/>
      <c r="BPQ2" s="205"/>
      <c r="BPR2" s="205"/>
      <c r="BPS2" s="205"/>
      <c r="BPT2" s="205"/>
      <c r="BPU2" s="205"/>
      <c r="BPV2" s="205"/>
      <c r="BPW2" s="205"/>
      <c r="BPX2" s="205"/>
      <c r="BPY2" s="205"/>
      <c r="BPZ2" s="205"/>
      <c r="BQA2" s="205"/>
      <c r="BQB2" s="205"/>
      <c r="BQC2" s="205"/>
      <c r="BQD2" s="205"/>
      <c r="BQE2" s="205"/>
      <c r="BQF2" s="205"/>
      <c r="BQG2" s="205"/>
      <c r="BQH2" s="205"/>
      <c r="BQI2" s="205"/>
      <c r="BQO2" s="205"/>
      <c r="BQP2" s="205"/>
      <c r="BQQ2" s="205"/>
      <c r="BQR2" s="205"/>
      <c r="BQS2" s="205"/>
      <c r="BQT2" s="205"/>
      <c r="BQU2" s="205"/>
      <c r="BQW2" s="205"/>
      <c r="BQX2" s="205"/>
      <c r="BQY2" s="205"/>
      <c r="BQZ2" s="205"/>
      <c r="BRA2" s="205"/>
      <c r="BRB2" s="205"/>
      <c r="BRC2" s="205"/>
      <c r="BRD2" s="205"/>
      <c r="BRG2" s="205"/>
      <c r="BRJ2" s="205"/>
      <c r="BRM2" s="205"/>
      <c r="BRP2" s="205"/>
      <c r="BRS2" s="205"/>
      <c r="BRV2" s="205"/>
      <c r="BSE2" s="205"/>
      <c r="BSH2" s="205"/>
      <c r="BSK2" s="205"/>
      <c r="BSN2" s="205"/>
      <c r="BSW2" s="205"/>
      <c r="BTC2" s="205"/>
      <c r="BTF2" s="205"/>
      <c r="BTI2" s="205"/>
      <c r="BTL2" s="205"/>
      <c r="BTR2" s="205"/>
      <c r="BUA2" s="205"/>
      <c r="BUC2" s="205"/>
      <c r="BUD2" s="205"/>
      <c r="BUF2" s="205"/>
      <c r="BUI2" s="205"/>
      <c r="BUL2" s="205"/>
      <c r="BUO2" s="205"/>
      <c r="BUR2" s="205"/>
      <c r="BUU2" s="205"/>
      <c r="BUW2" s="205"/>
      <c r="BUY2" s="205"/>
      <c r="BVB2" s="205"/>
      <c r="BVE2" s="205"/>
      <c r="BVH2" s="205"/>
      <c r="BVK2" s="205"/>
      <c r="BVN2" s="205"/>
      <c r="BVQ2" s="205"/>
      <c r="BVT2" s="205"/>
      <c r="BVV2" s="205"/>
      <c r="BVY2" s="205"/>
      <c r="BWB2" s="205"/>
      <c r="BWE2" s="205"/>
      <c r="BWK2" s="205"/>
      <c r="BWN2" s="205"/>
      <c r="BWP2" s="205"/>
      <c r="BXW2" s="205"/>
      <c r="BXZ2" s="205"/>
      <c r="BYC2" s="205"/>
      <c r="BYF2" s="205"/>
      <c r="BYI2" s="205"/>
      <c r="BYJ2" s="205"/>
      <c r="BYK2" s="205"/>
      <c r="BYN2" s="205"/>
      <c r="BYQ2" s="205"/>
      <c r="BYT2" s="205"/>
      <c r="BYW2" s="205"/>
      <c r="BYY2" s="205"/>
      <c r="BZM2" s="205"/>
      <c r="BZN2" s="205"/>
      <c r="BZO2" s="205"/>
      <c r="BZP2" s="205"/>
      <c r="BZQ2" s="205"/>
      <c r="BZR2" s="205"/>
      <c r="BZS2" s="205"/>
      <c r="BZT2" s="205"/>
      <c r="BZU2" s="205"/>
      <c r="BZV2" s="205"/>
      <c r="BZW2" s="205"/>
      <c r="BZX2" s="205"/>
      <c r="BZY2" s="205"/>
      <c r="BZZ2" s="205"/>
      <c r="CAA2" s="205"/>
      <c r="CAB2" s="205"/>
      <c r="CAC2" s="205"/>
      <c r="CAD2" s="205"/>
      <c r="CAE2" s="205"/>
      <c r="CAK2" s="205"/>
      <c r="CAL2" s="205"/>
      <c r="CAM2" s="205"/>
      <c r="CAN2" s="205"/>
      <c r="CAO2" s="205"/>
      <c r="CAP2" s="205"/>
      <c r="CAQ2" s="205"/>
      <c r="CAS2" s="205"/>
      <c r="CAT2" s="205"/>
      <c r="CAU2" s="205"/>
      <c r="CAV2" s="205"/>
      <c r="CAW2" s="205"/>
      <c r="CAX2" s="205"/>
      <c r="CAY2" s="205"/>
      <c r="CAZ2" s="205"/>
      <c r="CBC2" s="205"/>
      <c r="CBF2" s="205"/>
      <c r="CBI2" s="205"/>
      <c r="CBL2" s="205"/>
      <c r="CBO2" s="205"/>
      <c r="CBR2" s="205"/>
      <c r="CCA2" s="205"/>
      <c r="CCD2" s="205"/>
      <c r="CCG2" s="205"/>
      <c r="CCJ2" s="205"/>
      <c r="CCS2" s="205"/>
      <c r="CCY2" s="205"/>
      <c r="CDB2" s="205"/>
      <c r="CDE2" s="205"/>
      <c r="CDH2" s="205"/>
      <c r="CDN2" s="205"/>
      <c r="CDW2" s="205"/>
      <c r="CDY2" s="205"/>
      <c r="CDZ2" s="205"/>
      <c r="CEB2" s="205"/>
      <c r="CEE2" s="205"/>
      <c r="CEH2" s="205"/>
      <c r="CEK2" s="205"/>
      <c r="CEN2" s="205"/>
      <c r="CEQ2" s="205"/>
      <c r="CES2" s="205"/>
      <c r="CEU2" s="205"/>
      <c r="CEX2" s="205"/>
      <c r="CFA2" s="205"/>
      <c r="CFD2" s="205"/>
      <c r="CFG2" s="205"/>
      <c r="CFJ2" s="205"/>
      <c r="CFM2" s="205"/>
      <c r="CFP2" s="205"/>
      <c r="CFR2" s="205"/>
      <c r="CFU2" s="205"/>
      <c r="CFX2" s="205"/>
      <c r="CGA2" s="205"/>
      <c r="CGG2" s="205"/>
      <c r="CGJ2" s="205"/>
      <c r="CGL2" s="205"/>
      <c r="CHS2" s="205"/>
      <c r="CHV2" s="205"/>
      <c r="CHY2" s="205"/>
      <c r="CIB2" s="205"/>
      <c r="CIE2" s="205"/>
      <c r="CIF2" s="205"/>
      <c r="CIG2" s="205"/>
      <c r="CIJ2" s="205"/>
      <c r="CIM2" s="205"/>
      <c r="CIP2" s="205"/>
      <c r="CIS2" s="205"/>
      <c r="CIU2" s="205"/>
      <c r="CJI2" s="205"/>
      <c r="CJJ2" s="205"/>
      <c r="CJK2" s="205"/>
      <c r="CJL2" s="205"/>
      <c r="CJM2" s="205"/>
      <c r="CJN2" s="205"/>
      <c r="CJO2" s="205"/>
      <c r="CJP2" s="205"/>
      <c r="CJQ2" s="205"/>
      <c r="CJR2" s="205"/>
      <c r="CJS2" s="205"/>
      <c r="CJT2" s="205"/>
      <c r="CJU2" s="205"/>
      <c r="CJV2" s="205"/>
      <c r="CJW2" s="205"/>
      <c r="CJX2" s="205"/>
      <c r="CJY2" s="205"/>
      <c r="CJZ2" s="205"/>
      <c r="CKA2" s="205"/>
      <c r="CKG2" s="205"/>
      <c r="CKH2" s="205"/>
      <c r="CKI2" s="205"/>
      <c r="CKJ2" s="205"/>
      <c r="CKK2" s="205"/>
      <c r="CKL2" s="205"/>
      <c r="CKM2" s="205"/>
      <c r="CKO2" s="205"/>
      <c r="CKP2" s="205"/>
      <c r="CKQ2" s="205"/>
      <c r="CKR2" s="205"/>
      <c r="CKS2" s="205"/>
      <c r="CKT2" s="205"/>
      <c r="CKU2" s="205"/>
      <c r="CKV2" s="205"/>
      <c r="CKY2" s="205"/>
      <c r="CLB2" s="205"/>
      <c r="CLE2" s="205"/>
      <c r="CLH2" s="205"/>
      <c r="CLK2" s="205"/>
      <c r="CLN2" s="205"/>
      <c r="CLW2" s="205"/>
      <c r="CLZ2" s="205"/>
      <c r="CMC2" s="205"/>
      <c r="CMF2" s="205"/>
      <c r="CMO2" s="205"/>
      <c r="CMU2" s="205"/>
      <c r="CMX2" s="205"/>
      <c r="CNA2" s="205"/>
      <c r="CND2" s="205"/>
      <c r="CNJ2" s="205"/>
      <c r="CNS2" s="205"/>
      <c r="CNU2" s="205"/>
      <c r="CNV2" s="205"/>
      <c r="CNX2" s="205"/>
      <c r="COA2" s="205"/>
      <c r="COD2" s="205"/>
      <c r="COG2" s="205"/>
      <c r="COJ2" s="205"/>
      <c r="COM2" s="205"/>
      <c r="COO2" s="205"/>
      <c r="COQ2" s="205"/>
      <c r="COT2" s="205"/>
      <c r="COW2" s="205"/>
      <c r="COZ2" s="205"/>
      <c r="CPC2" s="205"/>
      <c r="CPF2" s="205"/>
      <c r="CPI2" s="205"/>
      <c r="CPL2" s="205"/>
      <c r="CPN2" s="205"/>
      <c r="CPQ2" s="205"/>
      <c r="CPT2" s="205"/>
      <c r="CPW2" s="205"/>
      <c r="CQC2" s="205"/>
      <c r="CQF2" s="205"/>
      <c r="CQH2" s="205"/>
      <c r="CRO2" s="205"/>
      <c r="CRR2" s="205"/>
      <c r="CRU2" s="205"/>
      <c r="CRX2" s="205"/>
      <c r="CSA2" s="205"/>
      <c r="CSB2" s="205"/>
      <c r="CSC2" s="205"/>
      <c r="CSF2" s="205"/>
      <c r="CSI2" s="205"/>
      <c r="CSL2" s="205"/>
      <c r="CSO2" s="205"/>
      <c r="CSQ2" s="205"/>
      <c r="CTE2" s="205"/>
      <c r="CTF2" s="205"/>
      <c r="CTG2" s="205"/>
      <c r="CTH2" s="205"/>
      <c r="CTI2" s="205"/>
      <c r="CTJ2" s="205"/>
      <c r="CTK2" s="205"/>
      <c r="CTL2" s="205"/>
      <c r="CTM2" s="205"/>
      <c r="CTN2" s="205"/>
      <c r="CTO2" s="205"/>
      <c r="CTP2" s="205"/>
      <c r="CTQ2" s="205"/>
      <c r="CTR2" s="205"/>
      <c r="CTS2" s="205"/>
      <c r="CTT2" s="205"/>
      <c r="CTU2" s="205"/>
      <c r="CTV2" s="205"/>
      <c r="CTW2" s="205"/>
      <c r="CUC2" s="205"/>
      <c r="CUD2" s="205"/>
      <c r="CUE2" s="205"/>
      <c r="CUF2" s="205"/>
      <c r="CUG2" s="205"/>
      <c r="CUH2" s="205"/>
      <c r="CUI2" s="205"/>
      <c r="CUK2" s="205"/>
      <c r="CUL2" s="205"/>
      <c r="CUM2" s="205"/>
      <c r="CUN2" s="205"/>
      <c r="CUO2" s="205"/>
      <c r="CUP2" s="205"/>
      <c r="CUQ2" s="205"/>
      <c r="CUR2" s="205"/>
      <c r="CUU2" s="205"/>
      <c r="CUX2" s="205"/>
      <c r="CVA2" s="205"/>
      <c r="CVD2" s="205"/>
      <c r="CVG2" s="205"/>
      <c r="CVJ2" s="205"/>
      <c r="CVS2" s="205"/>
      <c r="CVV2" s="205"/>
      <c r="CVY2" s="205"/>
      <c r="CWB2" s="205"/>
      <c r="CWK2" s="205"/>
      <c r="CWQ2" s="205"/>
      <c r="CWT2" s="205"/>
      <c r="CWW2" s="205"/>
      <c r="CWZ2" s="205"/>
      <c r="CXF2" s="205"/>
      <c r="CXO2" s="205"/>
      <c r="CXQ2" s="205"/>
      <c r="CXR2" s="205"/>
      <c r="CXT2" s="205"/>
      <c r="CXW2" s="205"/>
      <c r="CXZ2" s="205"/>
      <c r="CYC2" s="205"/>
      <c r="CYF2" s="205"/>
      <c r="CYI2" s="205"/>
      <c r="CYK2" s="205"/>
      <c r="CYM2" s="205"/>
      <c r="CYP2" s="205"/>
      <c r="CYS2" s="205"/>
      <c r="CYV2" s="205"/>
      <c r="CYY2" s="205"/>
      <c r="CZB2" s="205"/>
      <c r="CZE2" s="205"/>
      <c r="CZH2" s="205"/>
      <c r="CZJ2" s="205"/>
      <c r="CZM2" s="205"/>
      <c r="CZP2" s="205"/>
      <c r="CZS2" s="205"/>
      <c r="CZY2" s="205"/>
      <c r="DAB2" s="205"/>
      <c r="DAD2" s="205"/>
      <c r="DBK2" s="205"/>
      <c r="DBN2" s="205"/>
      <c r="DBQ2" s="205"/>
      <c r="DBT2" s="205"/>
      <c r="DBW2" s="205"/>
      <c r="DBX2" s="205"/>
      <c r="DBY2" s="205"/>
      <c r="DCB2" s="205"/>
      <c r="DCE2" s="205"/>
      <c r="DCH2" s="205"/>
      <c r="DCK2" s="205"/>
      <c r="DCM2" s="205"/>
      <c r="DDA2" s="205"/>
      <c r="DDB2" s="205"/>
      <c r="DDC2" s="205"/>
      <c r="DDD2" s="205"/>
      <c r="DDE2" s="205"/>
      <c r="DDF2" s="205"/>
      <c r="DDG2" s="205"/>
      <c r="DDH2" s="205"/>
      <c r="DDI2" s="205"/>
      <c r="DDJ2" s="205"/>
      <c r="DDK2" s="205"/>
      <c r="DDL2" s="205"/>
      <c r="DDM2" s="205"/>
      <c r="DDN2" s="205"/>
      <c r="DDO2" s="205"/>
      <c r="DDP2" s="205"/>
      <c r="DDQ2" s="205"/>
      <c r="DDR2" s="205"/>
      <c r="DDS2" s="205"/>
      <c r="DDY2" s="205"/>
      <c r="DDZ2" s="205"/>
      <c r="DEA2" s="205"/>
      <c r="DEB2" s="205"/>
      <c r="DEC2" s="205"/>
      <c r="DED2" s="205"/>
      <c r="DEE2" s="205"/>
      <c r="DEG2" s="205"/>
      <c r="DEH2" s="205"/>
      <c r="DEI2" s="205"/>
      <c r="DEJ2" s="205"/>
      <c r="DEK2" s="205"/>
      <c r="DEL2" s="205"/>
      <c r="DEM2" s="205"/>
      <c r="DEN2" s="205"/>
      <c r="DEQ2" s="205"/>
      <c r="DET2" s="205"/>
      <c r="DEW2" s="205"/>
      <c r="DEZ2" s="205"/>
      <c r="DFC2" s="205"/>
      <c r="DFF2" s="205"/>
      <c r="DFO2" s="205"/>
      <c r="DFR2" s="205"/>
      <c r="DFU2" s="205"/>
      <c r="DFX2" s="205"/>
      <c r="DGG2" s="205"/>
      <c r="DGM2" s="205"/>
      <c r="DGP2" s="205"/>
      <c r="DGS2" s="205"/>
      <c r="DGV2" s="205"/>
      <c r="DHB2" s="205"/>
      <c r="DHK2" s="205"/>
      <c r="DHM2" s="205"/>
      <c r="DHN2" s="205"/>
      <c r="DHP2" s="205"/>
      <c r="DHS2" s="205"/>
      <c r="DHV2" s="205"/>
      <c r="DHY2" s="205"/>
      <c r="DIB2" s="205"/>
      <c r="DIE2" s="205"/>
      <c r="DIG2" s="205"/>
      <c r="DII2" s="205"/>
      <c r="DIL2" s="205"/>
      <c r="DIO2" s="205"/>
      <c r="DIR2" s="205"/>
      <c r="DIU2" s="205"/>
      <c r="DIX2" s="205"/>
      <c r="DJA2" s="205"/>
      <c r="DJD2" s="205"/>
      <c r="DJF2" s="205"/>
      <c r="DJI2" s="205"/>
      <c r="DJL2" s="205"/>
      <c r="DJO2" s="205"/>
      <c r="DJU2" s="205"/>
      <c r="DJX2" s="205"/>
      <c r="DJZ2" s="205"/>
      <c r="DLG2" s="205"/>
      <c r="DLJ2" s="205"/>
      <c r="DLM2" s="205"/>
      <c r="DLP2" s="205"/>
      <c r="DLS2" s="205"/>
      <c r="DLT2" s="205"/>
      <c r="DLU2" s="205"/>
      <c r="DLX2" s="205"/>
      <c r="DMA2" s="205"/>
      <c r="DMD2" s="205"/>
      <c r="DMG2" s="205"/>
      <c r="DMI2" s="205"/>
      <c r="DMW2" s="205"/>
      <c r="DMX2" s="205"/>
      <c r="DMY2" s="205"/>
      <c r="DMZ2" s="205"/>
      <c r="DNA2" s="205"/>
      <c r="DNB2" s="205"/>
      <c r="DNC2" s="205"/>
      <c r="DND2" s="205"/>
      <c r="DNE2" s="205"/>
      <c r="DNF2" s="205"/>
      <c r="DNG2" s="205"/>
      <c r="DNH2" s="205"/>
      <c r="DNI2" s="205"/>
      <c r="DNJ2" s="205"/>
      <c r="DNK2" s="205"/>
      <c r="DNL2" s="205"/>
      <c r="DNM2" s="205"/>
      <c r="DNN2" s="205"/>
      <c r="DNO2" s="205"/>
      <c r="DNU2" s="205"/>
      <c r="DNV2" s="205"/>
      <c r="DNW2" s="205"/>
      <c r="DNX2" s="205"/>
      <c r="DNY2" s="205"/>
      <c r="DNZ2" s="205"/>
      <c r="DOA2" s="205"/>
      <c r="DOC2" s="205"/>
      <c r="DOD2" s="205"/>
      <c r="DOE2" s="205"/>
      <c r="DOF2" s="205"/>
      <c r="DOG2" s="205"/>
      <c r="DOH2" s="205"/>
      <c r="DOI2" s="205"/>
      <c r="DOJ2" s="205"/>
      <c r="DOM2" s="205"/>
      <c r="DOP2" s="205"/>
      <c r="DOS2" s="205"/>
      <c r="DOV2" s="205"/>
      <c r="DOY2" s="205"/>
      <c r="DPB2" s="205"/>
      <c r="DPK2" s="205"/>
      <c r="DPN2" s="205"/>
      <c r="DPQ2" s="205"/>
      <c r="DPT2" s="205"/>
      <c r="DQC2" s="205"/>
      <c r="DQI2" s="205"/>
      <c r="DQL2" s="205"/>
      <c r="DQO2" s="205"/>
      <c r="DQR2" s="205"/>
      <c r="DQX2" s="205"/>
      <c r="DRG2" s="205"/>
      <c r="DRI2" s="205"/>
      <c r="DRJ2" s="205"/>
      <c r="DRL2" s="205"/>
      <c r="DRO2" s="205"/>
      <c r="DRR2" s="205"/>
      <c r="DRU2" s="205"/>
      <c r="DRX2" s="205"/>
      <c r="DSA2" s="205"/>
      <c r="DSC2" s="205"/>
      <c r="DSE2" s="205"/>
      <c r="DSH2" s="205"/>
      <c r="DSK2" s="205"/>
      <c r="DSN2" s="205"/>
      <c r="DSQ2" s="205"/>
      <c r="DST2" s="205"/>
      <c r="DSW2" s="205"/>
      <c r="DSZ2" s="205"/>
      <c r="DTB2" s="205"/>
      <c r="DTE2" s="205"/>
      <c r="DTH2" s="205"/>
      <c r="DTK2" s="205"/>
      <c r="DTQ2" s="205"/>
      <c r="DTT2" s="205"/>
      <c r="DTV2" s="205"/>
      <c r="DVC2" s="205"/>
      <c r="DVF2" s="205"/>
      <c r="DVI2" s="205"/>
      <c r="DVL2" s="205"/>
      <c r="DVO2" s="205"/>
      <c r="DVP2" s="205"/>
      <c r="DVQ2" s="205"/>
      <c r="DVT2" s="205"/>
      <c r="DVW2" s="205"/>
      <c r="DVZ2" s="205"/>
      <c r="DWC2" s="205"/>
      <c r="DWE2" s="205"/>
      <c r="DWS2" s="205"/>
      <c r="DWT2" s="205"/>
      <c r="DWU2" s="205"/>
      <c r="DWV2" s="205"/>
      <c r="DWW2" s="205"/>
      <c r="DWX2" s="205"/>
      <c r="DWY2" s="205"/>
      <c r="DWZ2" s="205"/>
      <c r="DXA2" s="205"/>
      <c r="DXB2" s="205"/>
      <c r="DXC2" s="205"/>
      <c r="DXD2" s="205"/>
      <c r="DXE2" s="205"/>
      <c r="DXF2" s="205"/>
      <c r="DXG2" s="205"/>
      <c r="DXH2" s="205"/>
      <c r="DXI2" s="205"/>
      <c r="DXJ2" s="205"/>
      <c r="DXK2" s="205"/>
      <c r="DXQ2" s="205"/>
      <c r="DXR2" s="205"/>
      <c r="DXS2" s="205"/>
      <c r="DXT2" s="205"/>
      <c r="DXU2" s="205"/>
      <c r="DXV2" s="205"/>
      <c r="DXW2" s="205"/>
      <c r="DXY2" s="205"/>
      <c r="DXZ2" s="205"/>
      <c r="DYA2" s="205"/>
      <c r="DYB2" s="205"/>
      <c r="DYC2" s="205"/>
      <c r="DYD2" s="205"/>
      <c r="DYE2" s="205"/>
      <c r="DYF2" s="205"/>
      <c r="DYI2" s="205"/>
      <c r="DYL2" s="205"/>
      <c r="DYO2" s="205"/>
      <c r="DYR2" s="205"/>
      <c r="DYU2" s="205"/>
      <c r="DYX2" s="205"/>
      <c r="DZG2" s="205"/>
      <c r="DZJ2" s="205"/>
      <c r="DZM2" s="205"/>
      <c r="DZP2" s="205"/>
      <c r="DZY2" s="205"/>
      <c r="EAE2" s="205"/>
      <c r="EAH2" s="205"/>
      <c r="EAK2" s="205"/>
      <c r="EAN2" s="205"/>
      <c r="EAT2" s="205"/>
      <c r="EBC2" s="205"/>
      <c r="EBE2" s="205"/>
      <c r="EBF2" s="205"/>
      <c r="EBH2" s="205"/>
      <c r="EBK2" s="205"/>
      <c r="EBN2" s="205"/>
      <c r="EBQ2" s="205"/>
      <c r="EBT2" s="205"/>
      <c r="EBW2" s="205"/>
      <c r="EBY2" s="205"/>
      <c r="ECA2" s="205"/>
      <c r="ECD2" s="205"/>
      <c r="ECG2" s="205"/>
      <c r="ECJ2" s="205"/>
      <c r="ECM2" s="205"/>
      <c r="ECP2" s="205"/>
      <c r="ECS2" s="205"/>
      <c r="ECV2" s="205"/>
      <c r="ECX2" s="205"/>
      <c r="EDA2" s="205"/>
      <c r="EDD2" s="205"/>
      <c r="EDG2" s="205"/>
      <c r="EDM2" s="205"/>
      <c r="EDP2" s="205"/>
      <c r="EDR2" s="205"/>
      <c r="EEY2" s="205"/>
      <c r="EFB2" s="205"/>
      <c r="EFE2" s="205"/>
      <c r="EFH2" s="205"/>
      <c r="EFK2" s="205"/>
      <c r="EFL2" s="205"/>
      <c r="EFM2" s="205"/>
      <c r="EFP2" s="205"/>
      <c r="EFS2" s="205"/>
      <c r="EFV2" s="205"/>
      <c r="EFY2" s="205"/>
      <c r="EGA2" s="205"/>
      <c r="EGO2" s="205"/>
      <c r="EGP2" s="205"/>
      <c r="EGQ2" s="205"/>
      <c r="EGR2" s="205"/>
      <c r="EGS2" s="205"/>
      <c r="EGT2" s="205"/>
      <c r="EGU2" s="205"/>
      <c r="EGV2" s="205"/>
      <c r="EGW2" s="205"/>
      <c r="EGX2" s="205"/>
      <c r="EGY2" s="205"/>
      <c r="EGZ2" s="205"/>
      <c r="EHA2" s="205"/>
      <c r="EHB2" s="205"/>
      <c r="EHC2" s="205"/>
      <c r="EHD2" s="205"/>
      <c r="EHE2" s="205"/>
      <c r="EHF2" s="205"/>
      <c r="EHG2" s="205"/>
      <c r="EHM2" s="205"/>
      <c r="EHN2" s="205"/>
      <c r="EHO2" s="205"/>
      <c r="EHP2" s="205"/>
      <c r="EHQ2" s="205"/>
      <c r="EHR2" s="205"/>
      <c r="EHS2" s="205"/>
      <c r="EHU2" s="205"/>
      <c r="EHV2" s="205"/>
      <c r="EHW2" s="205"/>
      <c r="EHX2" s="205"/>
      <c r="EHY2" s="205"/>
      <c r="EHZ2" s="205"/>
      <c r="EIA2" s="205"/>
      <c r="EIB2" s="205"/>
      <c r="EIE2" s="205"/>
      <c r="EIH2" s="205"/>
      <c r="EIK2" s="205"/>
      <c r="EIN2" s="205"/>
      <c r="EIQ2" s="205"/>
      <c r="EIT2" s="205"/>
      <c r="EJC2" s="205"/>
      <c r="EJF2" s="205"/>
      <c r="EJI2" s="205"/>
      <c r="EJL2" s="205"/>
      <c r="EJU2" s="205"/>
      <c r="EKA2" s="205"/>
      <c r="EKD2" s="205"/>
      <c r="EKG2" s="205"/>
      <c r="EKJ2" s="205"/>
      <c r="EKP2" s="205"/>
      <c r="EKY2" s="205"/>
      <c r="ELA2" s="205"/>
      <c r="ELB2" s="205"/>
      <c r="ELD2" s="205"/>
      <c r="ELG2" s="205"/>
      <c r="ELJ2" s="205"/>
      <c r="ELM2" s="205"/>
      <c r="ELP2" s="205"/>
      <c r="ELS2" s="205"/>
      <c r="ELU2" s="205"/>
      <c r="ELW2" s="205"/>
      <c r="ELZ2" s="205"/>
      <c r="EMC2" s="205"/>
      <c r="EMF2" s="205"/>
      <c r="EMI2" s="205"/>
      <c r="EML2" s="205"/>
      <c r="EMO2" s="205"/>
      <c r="EMR2" s="205"/>
      <c r="EMT2" s="205"/>
      <c r="EMW2" s="205"/>
      <c r="EMZ2" s="205"/>
      <c r="ENC2" s="205"/>
      <c r="ENI2" s="205"/>
      <c r="ENL2" s="205"/>
      <c r="ENN2" s="205"/>
      <c r="EOU2" s="205"/>
      <c r="EOX2" s="205"/>
      <c r="EPA2" s="205"/>
      <c r="EPD2" s="205"/>
      <c r="EPG2" s="205"/>
      <c r="EPH2" s="205"/>
      <c r="EPI2" s="205"/>
      <c r="EPL2" s="205"/>
      <c r="EPO2" s="205"/>
      <c r="EPR2" s="205"/>
      <c r="EPU2" s="205"/>
      <c r="EPW2" s="205"/>
      <c r="EQK2" s="205"/>
      <c r="EQL2" s="205"/>
      <c r="EQM2" s="205"/>
      <c r="EQN2" s="205"/>
      <c r="EQO2" s="205"/>
      <c r="EQP2" s="205"/>
      <c r="EQQ2" s="205"/>
      <c r="EQR2" s="205"/>
      <c r="EQS2" s="205"/>
      <c r="EQT2" s="205"/>
      <c r="EQU2" s="205"/>
      <c r="EQV2" s="205"/>
      <c r="EQW2" s="205"/>
      <c r="EQX2" s="205"/>
      <c r="EQY2" s="205"/>
      <c r="EQZ2" s="205"/>
      <c r="ERA2" s="205"/>
      <c r="ERB2" s="205"/>
      <c r="ERC2" s="205"/>
      <c r="ERI2" s="205"/>
      <c r="ERJ2" s="205"/>
      <c r="ERK2" s="205"/>
      <c r="ERL2" s="205"/>
      <c r="ERM2" s="205"/>
      <c r="ERN2" s="205"/>
      <c r="ERO2" s="205"/>
      <c r="ERQ2" s="205"/>
      <c r="ERR2" s="205"/>
      <c r="ERS2" s="205"/>
      <c r="ERT2" s="205"/>
      <c r="ERU2" s="205"/>
      <c r="ERV2" s="205"/>
      <c r="ERW2" s="205"/>
      <c r="ERX2" s="205"/>
      <c r="ESA2" s="205"/>
      <c r="ESD2" s="205"/>
      <c r="ESG2" s="205"/>
      <c r="ESJ2" s="205"/>
      <c r="ESM2" s="205"/>
      <c r="ESP2" s="205"/>
      <c r="ESY2" s="205"/>
      <c r="ETB2" s="205"/>
      <c r="ETE2" s="205"/>
      <c r="ETH2" s="205"/>
      <c r="ETQ2" s="205"/>
      <c r="ETW2" s="205"/>
      <c r="ETZ2" s="205"/>
      <c r="EUC2" s="205"/>
      <c r="EUF2" s="205"/>
      <c r="EUL2" s="205"/>
      <c r="EUU2" s="205"/>
      <c r="EUW2" s="205"/>
      <c r="EUX2" s="205"/>
      <c r="EUZ2" s="205"/>
      <c r="EVC2" s="205"/>
      <c r="EVF2" s="205"/>
      <c r="EVI2" s="205"/>
      <c r="EVL2" s="205"/>
      <c r="EVO2" s="205"/>
      <c r="EVQ2" s="205"/>
      <c r="EVS2" s="205"/>
      <c r="EVV2" s="205"/>
      <c r="EVY2" s="205"/>
      <c r="EWB2" s="205"/>
      <c r="EWE2" s="205"/>
      <c r="EWH2" s="205"/>
      <c r="EWK2" s="205"/>
      <c r="EWN2" s="205"/>
      <c r="EWP2" s="205"/>
      <c r="EWS2" s="205"/>
      <c r="EWV2" s="205"/>
      <c r="EWY2" s="205"/>
      <c r="EXE2" s="205"/>
      <c r="EXH2" s="205"/>
      <c r="EXJ2" s="205"/>
      <c r="EYQ2" s="205"/>
      <c r="EYT2" s="205"/>
      <c r="EYW2" s="205"/>
      <c r="EYZ2" s="205"/>
      <c r="EZC2" s="205"/>
      <c r="EZD2" s="205"/>
      <c r="EZE2" s="205"/>
      <c r="EZH2" s="205"/>
      <c r="EZK2" s="205"/>
      <c r="EZN2" s="205"/>
      <c r="EZQ2" s="205"/>
      <c r="EZS2" s="205"/>
      <c r="FAG2" s="205"/>
      <c r="FAH2" s="205"/>
      <c r="FAI2" s="205"/>
      <c r="FAJ2" s="205"/>
      <c r="FAK2" s="205"/>
      <c r="FAL2" s="205"/>
      <c r="FAM2" s="205"/>
      <c r="FAN2" s="205"/>
      <c r="FAO2" s="205"/>
      <c r="FAP2" s="205"/>
      <c r="FAQ2" s="205"/>
      <c r="FAR2" s="205"/>
      <c r="FAS2" s="205"/>
      <c r="FAT2" s="205"/>
      <c r="FAU2" s="205"/>
      <c r="FAV2" s="205"/>
      <c r="FAW2" s="205"/>
      <c r="FAX2" s="205"/>
      <c r="FAY2" s="205"/>
      <c r="FBE2" s="205"/>
      <c r="FBF2" s="205"/>
      <c r="FBG2" s="205"/>
      <c r="FBH2" s="205"/>
      <c r="FBI2" s="205"/>
      <c r="FBJ2" s="205"/>
      <c r="FBK2" s="205"/>
      <c r="FBM2" s="205"/>
      <c r="FBN2" s="205"/>
      <c r="FBO2" s="205"/>
      <c r="FBP2" s="205"/>
      <c r="FBQ2" s="205"/>
      <c r="FBR2" s="205"/>
      <c r="FBS2" s="205"/>
      <c r="FBT2" s="205"/>
      <c r="FBW2" s="205"/>
      <c r="FBZ2" s="205"/>
      <c r="FCC2" s="205"/>
      <c r="FCF2" s="205"/>
      <c r="FCI2" s="205"/>
      <c r="FCL2" s="205"/>
      <c r="FCU2" s="205"/>
      <c r="FCX2" s="205"/>
      <c r="FDA2" s="205"/>
      <c r="FDD2" s="205"/>
      <c r="FDM2" s="205"/>
      <c r="FDS2" s="205"/>
      <c r="FDV2" s="205"/>
      <c r="FDY2" s="205"/>
      <c r="FEB2" s="205"/>
      <c r="FEH2" s="205"/>
      <c r="FEQ2" s="205"/>
      <c r="FES2" s="205"/>
      <c r="FET2" s="205"/>
      <c r="FEV2" s="205"/>
      <c r="FEY2" s="205"/>
      <c r="FFB2" s="205"/>
      <c r="FFE2" s="205"/>
      <c r="FFH2" s="205"/>
      <c r="FFK2" s="205"/>
      <c r="FFM2" s="205"/>
      <c r="FFO2" s="205"/>
      <c r="FFR2" s="205"/>
      <c r="FFU2" s="205"/>
      <c r="FFX2" s="205"/>
      <c r="FGA2" s="205"/>
      <c r="FGD2" s="205"/>
      <c r="FGG2" s="205"/>
      <c r="FGJ2" s="205"/>
      <c r="FGL2" s="205"/>
      <c r="FGO2" s="205"/>
      <c r="FGR2" s="205"/>
      <c r="FGU2" s="205"/>
      <c r="FHA2" s="205"/>
      <c r="FHD2" s="205"/>
      <c r="FHF2" s="205"/>
      <c r="FIM2" s="205"/>
      <c r="FIP2" s="205"/>
      <c r="FIS2" s="205"/>
      <c r="FIV2" s="205"/>
      <c r="FIY2" s="205"/>
      <c r="FIZ2" s="205"/>
      <c r="FJA2" s="205"/>
      <c r="FJD2" s="205"/>
      <c r="FJG2" s="205"/>
      <c r="FJJ2" s="205"/>
      <c r="FJM2" s="205"/>
      <c r="FJO2" s="205"/>
      <c r="FKC2" s="205"/>
      <c r="FKD2" s="205"/>
      <c r="FKE2" s="205"/>
      <c r="FKF2" s="205"/>
      <c r="FKG2" s="205"/>
      <c r="FKH2" s="205"/>
      <c r="FKI2" s="205"/>
      <c r="FKJ2" s="205"/>
      <c r="FKK2" s="205"/>
      <c r="FKL2" s="205"/>
      <c r="FKM2" s="205"/>
      <c r="FKN2" s="205"/>
      <c r="FKO2" s="205"/>
      <c r="FKP2" s="205"/>
      <c r="FKQ2" s="205"/>
      <c r="FKR2" s="205"/>
      <c r="FKS2" s="205"/>
      <c r="FKT2" s="205"/>
      <c r="FKU2" s="205"/>
      <c r="FLA2" s="205"/>
      <c r="FLB2" s="205"/>
      <c r="FLC2" s="205"/>
      <c r="FLD2" s="205"/>
      <c r="FLE2" s="205"/>
      <c r="FLF2" s="205"/>
      <c r="FLG2" s="205"/>
      <c r="FLI2" s="205"/>
      <c r="FLJ2" s="205"/>
      <c r="FLK2" s="205"/>
      <c r="FLL2" s="205"/>
      <c r="FLM2" s="205"/>
      <c r="FLN2" s="205"/>
      <c r="FLO2" s="205"/>
      <c r="FLP2" s="205"/>
      <c r="FLS2" s="205"/>
      <c r="FLV2" s="205"/>
      <c r="FLY2" s="205"/>
      <c r="FMB2" s="205"/>
      <c r="FME2" s="205"/>
      <c r="FMH2" s="205"/>
      <c r="FMQ2" s="205"/>
      <c r="FMT2" s="205"/>
      <c r="FMW2" s="205"/>
      <c r="FMZ2" s="205"/>
      <c r="FNI2" s="205"/>
      <c r="FNO2" s="205"/>
      <c r="FNR2" s="205"/>
      <c r="FNU2" s="205"/>
      <c r="FNX2" s="205"/>
      <c r="FOD2" s="205"/>
      <c r="FOM2" s="205"/>
      <c r="FOO2" s="205"/>
      <c r="FOP2" s="205"/>
      <c r="FOR2" s="205"/>
      <c r="FOU2" s="205"/>
      <c r="FOX2" s="205"/>
      <c r="FPA2" s="205"/>
      <c r="FPD2" s="205"/>
      <c r="FPG2" s="205"/>
      <c r="FPI2" s="205"/>
      <c r="FPK2" s="205"/>
      <c r="FPN2" s="205"/>
      <c r="FPQ2" s="205"/>
      <c r="FPT2" s="205"/>
      <c r="FPW2" s="205"/>
      <c r="FPZ2" s="205"/>
      <c r="FQC2" s="205"/>
      <c r="FQF2" s="205"/>
      <c r="FQH2" s="205"/>
      <c r="FQK2" s="205"/>
      <c r="FQN2" s="205"/>
      <c r="FQQ2" s="205"/>
      <c r="FQW2" s="205"/>
      <c r="FQZ2" s="205"/>
      <c r="FRB2" s="205"/>
      <c r="FSI2" s="205"/>
      <c r="FSL2" s="205"/>
      <c r="FSO2" s="205"/>
      <c r="FSR2" s="205"/>
      <c r="FSU2" s="205"/>
      <c r="FSV2" s="205"/>
      <c r="FSW2" s="205"/>
      <c r="FSZ2" s="205"/>
      <c r="FTC2" s="205"/>
      <c r="FTF2" s="205"/>
      <c r="FTI2" s="205"/>
      <c r="FTK2" s="205"/>
      <c r="FTY2" s="205"/>
      <c r="FTZ2" s="205"/>
      <c r="FUA2" s="205"/>
      <c r="FUB2" s="205"/>
      <c r="FUC2" s="205"/>
      <c r="FUD2" s="205"/>
      <c r="FUE2" s="205"/>
      <c r="FUF2" s="205"/>
      <c r="FUG2" s="205"/>
      <c r="FUH2" s="205"/>
      <c r="FUI2" s="205"/>
      <c r="FUJ2" s="205"/>
      <c r="FUK2" s="205"/>
      <c r="FUL2" s="205"/>
      <c r="FUM2" s="205"/>
      <c r="FUN2" s="205"/>
      <c r="FUO2" s="205"/>
      <c r="FUP2" s="205"/>
      <c r="FUQ2" s="205"/>
      <c r="FUW2" s="205"/>
      <c r="FUX2" s="205"/>
      <c r="FUY2" s="205"/>
      <c r="FUZ2" s="205"/>
      <c r="FVA2" s="205"/>
      <c r="FVB2" s="205"/>
      <c r="FVC2" s="205"/>
      <c r="FVE2" s="205"/>
      <c r="FVF2" s="205"/>
      <c r="FVG2" s="205"/>
      <c r="FVH2" s="205"/>
      <c r="FVI2" s="205"/>
      <c r="FVJ2" s="205"/>
      <c r="FVK2" s="205"/>
      <c r="FVL2" s="205"/>
      <c r="FVO2" s="205"/>
      <c r="FVR2" s="205"/>
      <c r="FVU2" s="205"/>
      <c r="FVX2" s="205"/>
      <c r="FWA2" s="205"/>
      <c r="FWD2" s="205"/>
      <c r="FWM2" s="205"/>
      <c r="FWP2" s="205"/>
      <c r="FWS2" s="205"/>
      <c r="FWV2" s="205"/>
      <c r="FXE2" s="205"/>
      <c r="FXK2" s="205"/>
      <c r="FXN2" s="205"/>
      <c r="FXQ2" s="205"/>
      <c r="FXT2" s="205"/>
      <c r="FXZ2" s="205"/>
      <c r="FYI2" s="205"/>
      <c r="FYK2" s="205"/>
      <c r="FYL2" s="205"/>
      <c r="FYN2" s="205"/>
      <c r="FYQ2" s="205"/>
      <c r="FYT2" s="205"/>
      <c r="FYW2" s="205"/>
      <c r="FYZ2" s="205"/>
      <c r="FZC2" s="205"/>
      <c r="FZE2" s="205"/>
      <c r="FZG2" s="205"/>
      <c r="FZJ2" s="205"/>
      <c r="FZM2" s="205"/>
      <c r="FZP2" s="205"/>
      <c r="FZS2" s="205"/>
      <c r="FZV2" s="205"/>
      <c r="FZY2" s="205"/>
      <c r="GAB2" s="205"/>
      <c r="GAD2" s="205"/>
      <c r="GAG2" s="205"/>
      <c r="GAJ2" s="205"/>
      <c r="GAM2" s="205"/>
      <c r="GAS2" s="205"/>
      <c r="GAV2" s="205"/>
      <c r="GAX2" s="205"/>
      <c r="GCE2" s="205"/>
      <c r="GCH2" s="205"/>
      <c r="GCK2" s="205"/>
      <c r="GCN2" s="205"/>
      <c r="GCQ2" s="205"/>
      <c r="GCR2" s="205"/>
      <c r="GCS2" s="205"/>
      <c r="GCV2" s="205"/>
      <c r="GCY2" s="205"/>
      <c r="GDB2" s="205"/>
      <c r="GDE2" s="205"/>
      <c r="GDG2" s="205"/>
      <c r="GDU2" s="205"/>
      <c r="GDV2" s="205"/>
      <c r="GDW2" s="205"/>
      <c r="GDX2" s="205"/>
      <c r="GDY2" s="205"/>
      <c r="GDZ2" s="205"/>
      <c r="GEA2" s="205"/>
      <c r="GEB2" s="205"/>
      <c r="GEC2" s="205"/>
      <c r="GED2" s="205"/>
      <c r="GEE2" s="205"/>
      <c r="GEF2" s="205"/>
      <c r="GEG2" s="205"/>
      <c r="GEH2" s="205"/>
      <c r="GEI2" s="205"/>
      <c r="GEJ2" s="205"/>
      <c r="GEK2" s="205"/>
      <c r="GEL2" s="205"/>
      <c r="GEM2" s="205"/>
      <c r="GES2" s="205"/>
      <c r="GET2" s="205"/>
      <c r="GEU2" s="205"/>
      <c r="GEV2" s="205"/>
      <c r="GEW2" s="205"/>
      <c r="GEX2" s="205"/>
      <c r="GEY2" s="205"/>
      <c r="GFA2" s="205"/>
      <c r="GFB2" s="205"/>
      <c r="GFC2" s="205"/>
      <c r="GFD2" s="205"/>
      <c r="GFE2" s="205"/>
      <c r="GFF2" s="205"/>
      <c r="GFG2" s="205"/>
      <c r="GFH2" s="205"/>
      <c r="GFK2" s="205"/>
      <c r="GFN2" s="205"/>
      <c r="GFQ2" s="205"/>
      <c r="GFT2" s="205"/>
      <c r="GFW2" s="205"/>
      <c r="GFZ2" s="205"/>
      <c r="GGI2" s="205"/>
      <c r="GGL2" s="205"/>
      <c r="GGO2" s="205"/>
      <c r="GGR2" s="205"/>
      <c r="GHA2" s="205"/>
      <c r="GHG2" s="205"/>
      <c r="GHJ2" s="205"/>
      <c r="GHM2" s="205"/>
      <c r="GHP2" s="205"/>
      <c r="GHV2" s="205"/>
      <c r="GIE2" s="205"/>
      <c r="GIG2" s="205"/>
      <c r="GIH2" s="205"/>
      <c r="GIJ2" s="205"/>
      <c r="GIM2" s="205"/>
      <c r="GIP2" s="205"/>
      <c r="GIS2" s="205"/>
      <c r="GIV2" s="205"/>
      <c r="GIY2" s="205"/>
      <c r="GJA2" s="205"/>
      <c r="GJC2" s="205"/>
      <c r="GJF2" s="205"/>
      <c r="GJI2" s="205"/>
      <c r="GJL2" s="205"/>
      <c r="GJO2" s="205"/>
      <c r="GJR2" s="205"/>
      <c r="GJU2" s="205"/>
      <c r="GJX2" s="205"/>
      <c r="GJZ2" s="205"/>
      <c r="GKC2" s="205"/>
      <c r="GKF2" s="205"/>
      <c r="GKI2" s="205"/>
      <c r="GKO2" s="205"/>
      <c r="GKR2" s="205"/>
      <c r="GKT2" s="205"/>
      <c r="GMA2" s="205"/>
      <c r="GMD2" s="205"/>
      <c r="GMG2" s="205"/>
      <c r="GMJ2" s="205"/>
      <c r="GMM2" s="205"/>
      <c r="GMN2" s="205"/>
      <c r="GMO2" s="205"/>
      <c r="GMR2" s="205"/>
      <c r="GMU2" s="205"/>
      <c r="GMX2" s="205"/>
      <c r="GNA2" s="205"/>
      <c r="GNC2" s="205"/>
      <c r="GNQ2" s="205"/>
      <c r="GNR2" s="205"/>
      <c r="GNS2" s="205"/>
      <c r="GNT2" s="205"/>
      <c r="GNU2" s="205"/>
      <c r="GNV2" s="205"/>
      <c r="GNW2" s="205"/>
      <c r="GNX2" s="205"/>
      <c r="GNY2" s="205"/>
      <c r="GNZ2" s="205"/>
      <c r="GOA2" s="205"/>
      <c r="GOB2" s="205"/>
      <c r="GOC2" s="205"/>
      <c r="GOD2" s="205"/>
      <c r="GOE2" s="205"/>
      <c r="GOF2" s="205"/>
      <c r="GOG2" s="205"/>
      <c r="GOH2" s="205"/>
      <c r="GOI2" s="205"/>
      <c r="GOO2" s="205"/>
      <c r="GOP2" s="205"/>
      <c r="GOQ2" s="205"/>
      <c r="GOR2" s="205"/>
      <c r="GOS2" s="205"/>
      <c r="GOT2" s="205"/>
      <c r="GOU2" s="205"/>
      <c r="GOW2" s="205"/>
      <c r="GOX2" s="205"/>
      <c r="GOY2" s="205"/>
      <c r="GOZ2" s="205"/>
      <c r="GPA2" s="205"/>
      <c r="GPB2" s="205"/>
      <c r="GPC2" s="205"/>
      <c r="GPD2" s="205"/>
      <c r="GPG2" s="205"/>
      <c r="GPJ2" s="205"/>
      <c r="GPM2" s="205"/>
      <c r="GPP2" s="205"/>
      <c r="GPS2" s="205"/>
      <c r="GPV2" s="205"/>
      <c r="GQE2" s="205"/>
      <c r="GQH2" s="205"/>
      <c r="GQK2" s="205"/>
      <c r="GQN2" s="205"/>
      <c r="GQW2" s="205"/>
      <c r="GRC2" s="205"/>
      <c r="GRF2" s="205"/>
      <c r="GRI2" s="205"/>
      <c r="GRL2" s="205"/>
      <c r="GRR2" s="205"/>
      <c r="GSA2" s="205"/>
      <c r="GSC2" s="205"/>
      <c r="GSD2" s="205"/>
      <c r="GSF2" s="205"/>
      <c r="GSI2" s="205"/>
      <c r="GSL2" s="205"/>
      <c r="GSO2" s="205"/>
      <c r="GSR2" s="205"/>
      <c r="GSU2" s="205"/>
      <c r="GSW2" s="205"/>
      <c r="GSY2" s="205"/>
      <c r="GTB2" s="205"/>
      <c r="GTE2" s="205"/>
      <c r="GTH2" s="205"/>
      <c r="GTK2" s="205"/>
      <c r="GTN2" s="205"/>
      <c r="GTQ2" s="205"/>
      <c r="GTT2" s="205"/>
      <c r="GTV2" s="205"/>
      <c r="GTY2" s="205"/>
      <c r="GUB2" s="205"/>
      <c r="GUE2" s="205"/>
      <c r="GUK2" s="205"/>
      <c r="GUN2" s="205"/>
      <c r="GUP2" s="205"/>
      <c r="GVW2" s="205"/>
      <c r="GVZ2" s="205"/>
      <c r="GWC2" s="205"/>
      <c r="GWF2" s="205"/>
      <c r="GWI2" s="205"/>
      <c r="GWJ2" s="205"/>
      <c r="GWK2" s="205"/>
      <c r="GWN2" s="205"/>
      <c r="GWQ2" s="205"/>
      <c r="GWT2" s="205"/>
      <c r="GWW2" s="205"/>
      <c r="GWY2" s="205"/>
      <c r="GXM2" s="205"/>
      <c r="GXN2" s="205"/>
      <c r="GXO2" s="205"/>
      <c r="GXP2" s="205"/>
      <c r="GXQ2" s="205"/>
      <c r="GXR2" s="205"/>
      <c r="GXS2" s="205"/>
      <c r="GXT2" s="205"/>
      <c r="GXU2" s="205"/>
      <c r="GXV2" s="205"/>
      <c r="GXW2" s="205"/>
      <c r="GXX2" s="205"/>
      <c r="GXY2" s="205"/>
      <c r="GXZ2" s="205"/>
      <c r="GYA2" s="205"/>
      <c r="GYB2" s="205"/>
      <c r="GYC2" s="205"/>
      <c r="GYD2" s="205"/>
      <c r="GYE2" s="205"/>
      <c r="GYK2" s="205"/>
      <c r="GYL2" s="205"/>
      <c r="GYM2" s="205"/>
      <c r="GYN2" s="205"/>
      <c r="GYO2" s="205"/>
      <c r="GYP2" s="205"/>
      <c r="GYQ2" s="205"/>
      <c r="GYS2" s="205"/>
      <c r="GYT2" s="205"/>
      <c r="GYU2" s="205"/>
      <c r="GYV2" s="205"/>
      <c r="GYW2" s="205"/>
      <c r="GYX2" s="205"/>
      <c r="GYY2" s="205"/>
      <c r="GYZ2" s="205"/>
      <c r="GZC2" s="205"/>
      <c r="GZF2" s="205"/>
      <c r="GZI2" s="205"/>
      <c r="GZL2" s="205"/>
      <c r="GZO2" s="205"/>
      <c r="GZR2" s="205"/>
      <c r="HAA2" s="205"/>
      <c r="HAD2" s="205"/>
      <c r="HAG2" s="205"/>
      <c r="HAJ2" s="205"/>
      <c r="HAS2" s="205"/>
      <c r="HAY2" s="205"/>
      <c r="HBB2" s="205"/>
      <c r="HBE2" s="205"/>
      <c r="HBH2" s="205"/>
      <c r="HBN2" s="205"/>
      <c r="HBW2" s="205"/>
      <c r="HBY2" s="205"/>
      <c r="HBZ2" s="205"/>
      <c r="HCB2" s="205"/>
      <c r="HCE2" s="205"/>
      <c r="HCH2" s="205"/>
      <c r="HCK2" s="205"/>
      <c r="HCN2" s="205"/>
      <c r="HCQ2" s="205"/>
      <c r="HCS2" s="205"/>
      <c r="HCU2" s="205"/>
      <c r="HCX2" s="205"/>
      <c r="HDA2" s="205"/>
      <c r="HDD2" s="205"/>
      <c r="HDG2" s="205"/>
      <c r="HDJ2" s="205"/>
      <c r="HDM2" s="205"/>
      <c r="HDP2" s="205"/>
      <c r="HDR2" s="205"/>
      <c r="HDU2" s="205"/>
      <c r="HDX2" s="205"/>
      <c r="HEA2" s="205"/>
      <c r="HEG2" s="205"/>
      <c r="HEJ2" s="205"/>
      <c r="HEL2" s="205"/>
      <c r="HFS2" s="205"/>
      <c r="HFV2" s="205"/>
      <c r="HFY2" s="205"/>
      <c r="HGB2" s="205"/>
      <c r="HGE2" s="205"/>
      <c r="HGF2" s="205"/>
      <c r="HGG2" s="205"/>
      <c r="HGJ2" s="205"/>
      <c r="HGM2" s="205"/>
      <c r="HGP2" s="205"/>
      <c r="HGS2" s="205"/>
      <c r="HGU2" s="205"/>
      <c r="HHI2" s="205"/>
      <c r="HHJ2" s="205"/>
      <c r="HHK2" s="205"/>
      <c r="HHL2" s="205"/>
      <c r="HHM2" s="205"/>
      <c r="HHN2" s="205"/>
      <c r="HHO2" s="205"/>
      <c r="HHP2" s="205"/>
      <c r="HHQ2" s="205"/>
      <c r="HHR2" s="205"/>
      <c r="HHS2" s="205"/>
      <c r="HHT2" s="205"/>
      <c r="HHU2" s="205"/>
      <c r="HHV2" s="205"/>
      <c r="HHW2" s="205"/>
      <c r="HHX2" s="205"/>
      <c r="HHY2" s="205"/>
      <c r="HHZ2" s="205"/>
      <c r="HIA2" s="205"/>
      <c r="HIG2" s="205"/>
      <c r="HIH2" s="205"/>
      <c r="HII2" s="205"/>
      <c r="HIJ2" s="205"/>
      <c r="HIK2" s="205"/>
      <c r="HIL2" s="205"/>
      <c r="HIM2" s="205"/>
      <c r="HIO2" s="205"/>
      <c r="HIP2" s="205"/>
      <c r="HIQ2" s="205"/>
      <c r="HIR2" s="205"/>
      <c r="HIS2" s="205"/>
      <c r="HIT2" s="205"/>
      <c r="HIU2" s="205"/>
      <c r="HIV2" s="205"/>
      <c r="HIY2" s="205"/>
      <c r="HJB2" s="205"/>
      <c r="HJE2" s="205"/>
      <c r="HJH2" s="205"/>
      <c r="HJK2" s="205"/>
      <c r="HJN2" s="205"/>
      <c r="HJW2" s="205"/>
      <c r="HJZ2" s="205"/>
      <c r="HKC2" s="205"/>
      <c r="HKF2" s="205"/>
      <c r="HKO2" s="205"/>
      <c r="HKU2" s="205"/>
      <c r="HKX2" s="205"/>
      <c r="HLA2" s="205"/>
      <c r="HLD2" s="205"/>
      <c r="HLJ2" s="205"/>
      <c r="HLS2" s="205"/>
      <c r="HLU2" s="205"/>
      <c r="HLV2" s="205"/>
      <c r="HLX2" s="205"/>
      <c r="HMA2" s="205"/>
      <c r="HMD2" s="205"/>
      <c r="HMG2" s="205"/>
      <c r="HMJ2" s="205"/>
      <c r="HMM2" s="205"/>
      <c r="HMO2" s="205"/>
      <c r="HMQ2" s="205"/>
      <c r="HMT2" s="205"/>
      <c r="HMW2" s="205"/>
      <c r="HMZ2" s="205"/>
      <c r="HNC2" s="205"/>
      <c r="HNF2" s="205"/>
      <c r="HNI2" s="205"/>
      <c r="HNL2" s="205"/>
      <c r="HNN2" s="205"/>
      <c r="HNQ2" s="205"/>
      <c r="HNT2" s="205"/>
      <c r="HNW2" s="205"/>
      <c r="HOC2" s="205"/>
      <c r="HOF2" s="205"/>
      <c r="HOH2" s="205"/>
      <c r="HPO2" s="205"/>
      <c r="HPR2" s="205"/>
      <c r="HPU2" s="205"/>
      <c r="HPX2" s="205"/>
      <c r="HQA2" s="205"/>
      <c r="HQB2" s="205"/>
      <c r="HQC2" s="205"/>
      <c r="HQF2" s="205"/>
      <c r="HQI2" s="205"/>
      <c r="HQL2" s="205"/>
      <c r="HQO2" s="205"/>
      <c r="HQQ2" s="205"/>
      <c r="HRE2" s="205"/>
      <c r="HRF2" s="205"/>
      <c r="HRG2" s="205"/>
      <c r="HRH2" s="205"/>
      <c r="HRI2" s="205"/>
      <c r="HRJ2" s="205"/>
      <c r="HRK2" s="205"/>
      <c r="HRL2" s="205"/>
      <c r="HRM2" s="205"/>
      <c r="HRN2" s="205"/>
      <c r="HRO2" s="205"/>
      <c r="HRP2" s="205"/>
      <c r="HRQ2" s="205"/>
      <c r="HRR2" s="205"/>
      <c r="HRS2" s="205"/>
      <c r="HRT2" s="205"/>
      <c r="HRU2" s="205"/>
      <c r="HRV2" s="205"/>
      <c r="HRW2" s="205"/>
      <c r="HSC2" s="205"/>
      <c r="HSD2" s="205"/>
      <c r="HSE2" s="205"/>
      <c r="HSF2" s="205"/>
      <c r="HSG2" s="205"/>
      <c r="HSH2" s="205"/>
      <c r="HSI2" s="205"/>
      <c r="HSK2" s="205"/>
      <c r="HSL2" s="205"/>
      <c r="HSM2" s="205"/>
      <c r="HSN2" s="205"/>
      <c r="HSO2" s="205"/>
      <c r="HSP2" s="205"/>
      <c r="HSQ2" s="205"/>
      <c r="HSR2" s="205"/>
      <c r="HSU2" s="205"/>
      <c r="HSX2" s="205"/>
      <c r="HTA2" s="205"/>
      <c r="HTD2" s="205"/>
      <c r="HTG2" s="205"/>
      <c r="HTJ2" s="205"/>
      <c r="HTS2" s="205"/>
      <c r="HTV2" s="205"/>
      <c r="HTY2" s="205"/>
      <c r="HUB2" s="205"/>
      <c r="HUK2" s="205"/>
      <c r="HUQ2" s="205"/>
      <c r="HUT2" s="205"/>
      <c r="HUW2" s="205"/>
      <c r="HUZ2" s="205"/>
      <c r="HVF2" s="205"/>
      <c r="HVO2" s="205"/>
      <c r="HVQ2" s="205"/>
      <c r="HVR2" s="205"/>
      <c r="HVT2" s="205"/>
      <c r="HVW2" s="205"/>
      <c r="HVZ2" s="205"/>
      <c r="HWC2" s="205"/>
      <c r="HWF2" s="205"/>
      <c r="HWI2" s="205"/>
      <c r="HWK2" s="205"/>
      <c r="HWM2" s="205"/>
      <c r="HWP2" s="205"/>
      <c r="HWS2" s="205"/>
      <c r="HWV2" s="205"/>
      <c r="HWY2" s="205"/>
      <c r="HXB2" s="205"/>
      <c r="HXE2" s="205"/>
      <c r="HXH2" s="205"/>
      <c r="HXJ2" s="205"/>
      <c r="HXM2" s="205"/>
      <c r="HXP2" s="205"/>
      <c r="HXS2" s="205"/>
      <c r="HXY2" s="205"/>
      <c r="HYB2" s="205"/>
      <c r="HYD2" s="205"/>
      <c r="HZK2" s="205"/>
      <c r="HZN2" s="205"/>
      <c r="HZQ2" s="205"/>
      <c r="HZT2" s="205"/>
      <c r="HZW2" s="205"/>
      <c r="HZX2" s="205"/>
      <c r="HZY2" s="205"/>
      <c r="IAB2" s="205"/>
      <c r="IAE2" s="205"/>
      <c r="IAH2" s="205"/>
      <c r="IAK2" s="205"/>
      <c r="IAM2" s="205"/>
      <c r="IBA2" s="205"/>
      <c r="IBB2" s="205"/>
      <c r="IBC2" s="205"/>
      <c r="IBD2" s="205"/>
      <c r="IBE2" s="205"/>
      <c r="IBF2" s="205"/>
      <c r="IBG2" s="205"/>
      <c r="IBH2" s="205"/>
      <c r="IBI2" s="205"/>
      <c r="IBJ2" s="205"/>
      <c r="IBK2" s="205"/>
      <c r="IBL2" s="205"/>
      <c r="IBM2" s="205"/>
      <c r="IBN2" s="205"/>
      <c r="IBO2" s="205"/>
      <c r="IBP2" s="205"/>
      <c r="IBQ2" s="205"/>
      <c r="IBR2" s="205"/>
      <c r="IBS2" s="205"/>
      <c r="IBY2" s="205"/>
      <c r="IBZ2" s="205"/>
      <c r="ICA2" s="205"/>
      <c r="ICB2" s="205"/>
      <c r="ICC2" s="205"/>
      <c r="ICD2" s="205"/>
      <c r="ICE2" s="205"/>
      <c r="ICG2" s="205"/>
      <c r="ICH2" s="205"/>
      <c r="ICI2" s="205"/>
      <c r="ICJ2" s="205"/>
      <c r="ICK2" s="205"/>
      <c r="ICL2" s="205"/>
      <c r="ICM2" s="205"/>
      <c r="ICN2" s="205"/>
      <c r="ICQ2" s="205"/>
      <c r="ICT2" s="205"/>
      <c r="ICW2" s="205"/>
      <c r="ICZ2" s="205"/>
      <c r="IDC2" s="205"/>
      <c r="IDF2" s="205"/>
      <c r="IDO2" s="205"/>
      <c r="IDR2" s="205"/>
      <c r="IDU2" s="205"/>
      <c r="IDX2" s="205"/>
      <c r="IEG2" s="205"/>
      <c r="IEM2" s="205"/>
      <c r="IEP2" s="205"/>
      <c r="IES2" s="205"/>
      <c r="IEV2" s="205"/>
      <c r="IFB2" s="205"/>
      <c r="IFK2" s="205"/>
      <c r="IFM2" s="205"/>
      <c r="IFN2" s="205"/>
      <c r="IFP2" s="205"/>
      <c r="IFS2" s="205"/>
      <c r="IFV2" s="205"/>
      <c r="IFY2" s="205"/>
      <c r="IGB2" s="205"/>
      <c r="IGE2" s="205"/>
      <c r="IGG2" s="205"/>
      <c r="IGI2" s="205"/>
      <c r="IGL2" s="205"/>
      <c r="IGO2" s="205"/>
      <c r="IGR2" s="205"/>
      <c r="IGU2" s="205"/>
      <c r="IGX2" s="205"/>
      <c r="IHA2" s="205"/>
      <c r="IHD2" s="205"/>
      <c r="IHF2" s="205"/>
      <c r="IHI2" s="205"/>
      <c r="IHL2" s="205"/>
      <c r="IHO2" s="205"/>
      <c r="IHU2" s="205"/>
      <c r="IHX2" s="205"/>
      <c r="IHZ2" s="205"/>
      <c r="IJG2" s="205"/>
      <c r="IJJ2" s="205"/>
      <c r="IJM2" s="205"/>
      <c r="IJP2" s="205"/>
      <c r="IJS2" s="205"/>
      <c r="IJT2" s="205"/>
      <c r="IJU2" s="205"/>
      <c r="IJX2" s="205"/>
      <c r="IKA2" s="205"/>
      <c r="IKD2" s="205"/>
      <c r="IKG2" s="205"/>
      <c r="IKI2" s="205"/>
      <c r="IKW2" s="205"/>
      <c r="IKX2" s="205"/>
      <c r="IKY2" s="205"/>
      <c r="IKZ2" s="205"/>
      <c r="ILA2" s="205"/>
      <c r="ILB2" s="205"/>
      <c r="ILC2" s="205"/>
      <c r="ILD2" s="205"/>
      <c r="ILE2" s="205"/>
      <c r="ILF2" s="205"/>
      <c r="ILG2" s="205"/>
      <c r="ILH2" s="205"/>
      <c r="ILI2" s="205"/>
      <c r="ILJ2" s="205"/>
      <c r="ILK2" s="205"/>
      <c r="ILL2" s="205"/>
      <c r="ILM2" s="205"/>
      <c r="ILN2" s="205"/>
      <c r="ILO2" s="205"/>
      <c r="ILU2" s="205"/>
      <c r="ILV2" s="205"/>
      <c r="ILW2" s="205"/>
      <c r="ILX2" s="205"/>
      <c r="ILY2" s="205"/>
      <c r="ILZ2" s="205"/>
      <c r="IMA2" s="205"/>
      <c r="IMC2" s="205"/>
      <c r="IMD2" s="205"/>
      <c r="IME2" s="205"/>
      <c r="IMF2" s="205"/>
      <c r="IMG2" s="205"/>
      <c r="IMH2" s="205"/>
      <c r="IMI2" s="205"/>
      <c r="IMJ2" s="205"/>
      <c r="IMM2" s="205"/>
      <c r="IMP2" s="205"/>
      <c r="IMS2" s="205"/>
      <c r="IMV2" s="205"/>
      <c r="IMY2" s="205"/>
      <c r="INB2" s="205"/>
      <c r="INK2" s="205"/>
      <c r="INN2" s="205"/>
      <c r="INQ2" s="205"/>
      <c r="INT2" s="205"/>
      <c r="IOC2" s="205"/>
      <c r="IOI2" s="205"/>
      <c r="IOL2" s="205"/>
      <c r="IOO2" s="205"/>
      <c r="IOR2" s="205"/>
      <c r="IOX2" s="205"/>
      <c r="IPG2" s="205"/>
      <c r="IPI2" s="205"/>
      <c r="IPJ2" s="205"/>
      <c r="IPL2" s="205"/>
      <c r="IPO2" s="205"/>
      <c r="IPR2" s="205"/>
      <c r="IPU2" s="205"/>
      <c r="IPX2" s="205"/>
      <c r="IQA2" s="205"/>
      <c r="IQC2" s="205"/>
      <c r="IQE2" s="205"/>
      <c r="IQH2" s="205"/>
      <c r="IQK2" s="205"/>
      <c r="IQN2" s="205"/>
      <c r="IQQ2" s="205"/>
      <c r="IQT2" s="205"/>
      <c r="IQW2" s="205"/>
      <c r="IQZ2" s="205"/>
      <c r="IRB2" s="205"/>
      <c r="IRE2" s="205"/>
      <c r="IRH2" s="205"/>
      <c r="IRK2" s="205"/>
      <c r="IRQ2" s="205"/>
      <c r="IRT2" s="205"/>
      <c r="IRV2" s="205"/>
      <c r="ITC2" s="205"/>
      <c r="ITF2" s="205"/>
      <c r="ITI2" s="205"/>
      <c r="ITL2" s="205"/>
      <c r="ITO2" s="205"/>
      <c r="ITP2" s="205"/>
      <c r="ITQ2" s="205"/>
      <c r="ITT2" s="205"/>
      <c r="ITW2" s="205"/>
      <c r="ITZ2" s="205"/>
      <c r="IUC2" s="205"/>
      <c r="IUE2" s="205"/>
      <c r="IUS2" s="205"/>
      <c r="IUT2" s="205"/>
      <c r="IUU2" s="205"/>
      <c r="IUV2" s="205"/>
      <c r="IUW2" s="205"/>
      <c r="IUX2" s="205"/>
      <c r="IUY2" s="205"/>
      <c r="IUZ2" s="205"/>
      <c r="IVA2" s="205"/>
      <c r="IVB2" s="205"/>
      <c r="IVC2" s="205"/>
      <c r="IVD2" s="205"/>
      <c r="IVE2" s="205"/>
      <c r="IVF2" s="205"/>
      <c r="IVG2" s="205"/>
      <c r="IVH2" s="205"/>
      <c r="IVI2" s="205"/>
      <c r="IVJ2" s="205"/>
      <c r="IVK2" s="205"/>
      <c r="IVQ2" s="205"/>
      <c r="IVR2" s="205"/>
      <c r="IVS2" s="205"/>
      <c r="IVT2" s="205"/>
      <c r="IVU2" s="205"/>
      <c r="IVV2" s="205"/>
      <c r="IVW2" s="205"/>
      <c r="IVY2" s="205"/>
      <c r="IVZ2" s="205"/>
      <c r="IWA2" s="205"/>
      <c r="IWB2" s="205"/>
      <c r="IWC2" s="205"/>
      <c r="IWD2" s="205"/>
      <c r="IWE2" s="205"/>
      <c r="IWF2" s="205"/>
      <c r="IWI2" s="205"/>
      <c r="IWL2" s="205"/>
      <c r="IWO2" s="205"/>
      <c r="IWR2" s="205"/>
      <c r="IWU2" s="205"/>
      <c r="IWX2" s="205"/>
      <c r="IXG2" s="205"/>
      <c r="IXJ2" s="205"/>
      <c r="IXM2" s="205"/>
      <c r="IXP2" s="205"/>
      <c r="IXY2" s="205"/>
      <c r="IYE2" s="205"/>
      <c r="IYH2" s="205"/>
      <c r="IYK2" s="205"/>
      <c r="IYN2" s="205"/>
      <c r="IYT2" s="205"/>
      <c r="IZC2" s="205"/>
      <c r="IZE2" s="205"/>
      <c r="IZF2" s="205"/>
      <c r="IZH2" s="205"/>
      <c r="IZK2" s="205"/>
      <c r="IZN2" s="205"/>
      <c r="IZQ2" s="205"/>
      <c r="IZT2" s="205"/>
      <c r="IZW2" s="205"/>
      <c r="IZY2" s="205"/>
      <c r="JAA2" s="205"/>
      <c r="JAD2" s="205"/>
      <c r="JAG2" s="205"/>
      <c r="JAJ2" s="205"/>
      <c r="JAM2" s="205"/>
      <c r="JAP2" s="205"/>
      <c r="JAS2" s="205"/>
      <c r="JAV2" s="205"/>
      <c r="JAX2" s="205"/>
      <c r="JBA2" s="205"/>
      <c r="JBD2" s="205"/>
      <c r="JBG2" s="205"/>
      <c r="JBM2" s="205"/>
      <c r="JBP2" s="205"/>
      <c r="JBR2" s="205"/>
      <c r="JCY2" s="205"/>
      <c r="JDB2" s="205"/>
      <c r="JDE2" s="205"/>
      <c r="JDH2" s="205"/>
      <c r="JDK2" s="205"/>
      <c r="JDL2" s="205"/>
      <c r="JDM2" s="205"/>
      <c r="JDP2" s="205"/>
      <c r="JDS2" s="205"/>
      <c r="JDV2" s="205"/>
      <c r="JDY2" s="205"/>
      <c r="JEA2" s="205"/>
      <c r="JEO2" s="205"/>
      <c r="JEP2" s="205"/>
      <c r="JEQ2" s="205"/>
      <c r="JER2" s="205"/>
      <c r="JES2" s="205"/>
      <c r="JET2" s="205"/>
      <c r="JEU2" s="205"/>
      <c r="JEV2" s="205"/>
      <c r="JEW2" s="205"/>
      <c r="JEX2" s="205"/>
      <c r="JEY2" s="205"/>
      <c r="JEZ2" s="205"/>
      <c r="JFA2" s="205"/>
      <c r="JFB2" s="205"/>
      <c r="JFC2" s="205"/>
      <c r="JFD2" s="205"/>
      <c r="JFE2" s="205"/>
      <c r="JFF2" s="205"/>
      <c r="JFG2" s="205"/>
      <c r="JFM2" s="205"/>
      <c r="JFN2" s="205"/>
      <c r="JFO2" s="205"/>
      <c r="JFP2" s="205"/>
      <c r="JFQ2" s="205"/>
      <c r="JFR2" s="205"/>
      <c r="JFS2" s="205"/>
      <c r="JFU2" s="205"/>
      <c r="JFV2" s="205"/>
      <c r="JFW2" s="205"/>
      <c r="JFX2" s="205"/>
      <c r="JFY2" s="205"/>
      <c r="JFZ2" s="205"/>
      <c r="JGA2" s="205"/>
      <c r="JGB2" s="205"/>
      <c r="JGE2" s="205"/>
      <c r="JGH2" s="205"/>
      <c r="JGK2" s="205"/>
      <c r="JGN2" s="205"/>
      <c r="JGQ2" s="205"/>
      <c r="JGT2" s="205"/>
      <c r="JHC2" s="205"/>
      <c r="JHF2" s="205"/>
      <c r="JHI2" s="205"/>
      <c r="JHL2" s="205"/>
      <c r="JHU2" s="205"/>
      <c r="JIA2" s="205"/>
      <c r="JID2" s="205"/>
      <c r="JIG2" s="205"/>
      <c r="JIJ2" s="205"/>
      <c r="JIP2" s="205"/>
      <c r="JIY2" s="205"/>
      <c r="JJA2" s="205"/>
      <c r="JJB2" s="205"/>
      <c r="JJD2" s="205"/>
      <c r="JJG2" s="205"/>
      <c r="JJJ2" s="205"/>
      <c r="JJM2" s="205"/>
      <c r="JJP2" s="205"/>
      <c r="JJS2" s="205"/>
      <c r="JJU2" s="205"/>
      <c r="JJW2" s="205"/>
      <c r="JJZ2" s="205"/>
      <c r="JKC2" s="205"/>
      <c r="JKF2" s="205"/>
      <c r="JKI2" s="205"/>
      <c r="JKL2" s="205"/>
      <c r="JKO2" s="205"/>
      <c r="JKR2" s="205"/>
      <c r="JKT2" s="205"/>
      <c r="JKW2" s="205"/>
      <c r="JKZ2" s="205"/>
      <c r="JLC2" s="205"/>
      <c r="JLI2" s="205"/>
      <c r="JLL2" s="205"/>
      <c r="JLN2" s="205"/>
      <c r="JMU2" s="205"/>
      <c r="JMX2" s="205"/>
      <c r="JNA2" s="205"/>
      <c r="JND2" s="205"/>
      <c r="JNG2" s="205"/>
      <c r="JNH2" s="205"/>
      <c r="JNI2" s="205"/>
      <c r="JNL2" s="205"/>
      <c r="JNO2" s="205"/>
      <c r="JNR2" s="205"/>
      <c r="JNU2" s="205"/>
      <c r="JNW2" s="205"/>
      <c r="JOK2" s="205"/>
      <c r="JOL2" s="205"/>
      <c r="JOM2" s="205"/>
      <c r="JON2" s="205"/>
      <c r="JOO2" s="205"/>
      <c r="JOP2" s="205"/>
      <c r="JOQ2" s="205"/>
      <c r="JOR2" s="205"/>
      <c r="JOS2" s="205"/>
      <c r="JOT2" s="205"/>
      <c r="JOU2" s="205"/>
      <c r="JOV2" s="205"/>
      <c r="JOW2" s="205"/>
      <c r="JOX2" s="205"/>
      <c r="JOY2" s="205"/>
      <c r="JOZ2" s="205"/>
      <c r="JPA2" s="205"/>
      <c r="JPB2" s="205"/>
      <c r="JPC2" s="205"/>
      <c r="JPI2" s="205"/>
      <c r="JPJ2" s="205"/>
      <c r="JPK2" s="205"/>
      <c r="JPL2" s="205"/>
      <c r="JPM2" s="205"/>
      <c r="JPN2" s="205"/>
      <c r="JPO2" s="205"/>
      <c r="JPQ2" s="205"/>
      <c r="JPR2" s="205"/>
      <c r="JPS2" s="205"/>
      <c r="JPT2" s="205"/>
      <c r="JPU2" s="205"/>
      <c r="JPV2" s="205"/>
      <c r="JPW2" s="205"/>
      <c r="JPX2" s="205"/>
      <c r="JQA2" s="205"/>
      <c r="JQD2" s="205"/>
      <c r="JQG2" s="205"/>
      <c r="JQJ2" s="205"/>
      <c r="JQM2" s="205"/>
      <c r="JQP2" s="205"/>
      <c r="JQY2" s="205"/>
      <c r="JRB2" s="205"/>
      <c r="JRE2" s="205"/>
      <c r="JRH2" s="205"/>
      <c r="JRQ2" s="205"/>
      <c r="JRW2" s="205"/>
      <c r="JRZ2" s="205"/>
      <c r="JSC2" s="205"/>
      <c r="JSF2" s="205"/>
      <c r="JSL2" s="205"/>
      <c r="JSU2" s="205"/>
      <c r="JSW2" s="205"/>
      <c r="JSX2" s="205"/>
      <c r="JSZ2" s="205"/>
      <c r="JTC2" s="205"/>
      <c r="JTF2" s="205"/>
      <c r="JTI2" s="205"/>
      <c r="JTL2" s="205"/>
      <c r="JTO2" s="205"/>
      <c r="JTQ2" s="205"/>
      <c r="JTS2" s="205"/>
      <c r="JTV2" s="205"/>
      <c r="JTY2" s="205"/>
      <c r="JUB2" s="205"/>
      <c r="JUE2" s="205"/>
      <c r="JUH2" s="205"/>
      <c r="JUK2" s="205"/>
      <c r="JUN2" s="205"/>
      <c r="JUP2" s="205"/>
      <c r="JUS2" s="205"/>
      <c r="JUV2" s="205"/>
      <c r="JUY2" s="205"/>
      <c r="JVE2" s="205"/>
      <c r="JVH2" s="205"/>
      <c r="JVJ2" s="205"/>
      <c r="JWQ2" s="205"/>
      <c r="JWT2" s="205"/>
      <c r="JWW2" s="205"/>
      <c r="JWZ2" s="205"/>
      <c r="JXC2" s="205"/>
      <c r="JXD2" s="205"/>
      <c r="JXE2" s="205"/>
      <c r="JXH2" s="205"/>
      <c r="JXK2" s="205"/>
      <c r="JXN2" s="205"/>
      <c r="JXQ2" s="205"/>
      <c r="JXS2" s="205"/>
      <c r="JYG2" s="205"/>
      <c r="JYH2" s="205"/>
      <c r="JYI2" s="205"/>
      <c r="JYJ2" s="205"/>
      <c r="JYK2" s="205"/>
      <c r="JYL2" s="205"/>
      <c r="JYM2" s="205"/>
      <c r="JYN2" s="205"/>
      <c r="JYO2" s="205"/>
      <c r="JYP2" s="205"/>
      <c r="JYQ2" s="205"/>
      <c r="JYR2" s="205"/>
      <c r="JYS2" s="205"/>
      <c r="JYT2" s="205"/>
      <c r="JYU2" s="205"/>
      <c r="JYV2" s="205"/>
      <c r="JYW2" s="205"/>
      <c r="JYX2" s="205"/>
      <c r="JYY2" s="205"/>
      <c r="JZE2" s="205"/>
      <c r="JZF2" s="205"/>
      <c r="JZG2" s="205"/>
      <c r="JZH2" s="205"/>
      <c r="JZI2" s="205"/>
      <c r="JZJ2" s="205"/>
      <c r="JZK2" s="205"/>
      <c r="JZM2" s="205"/>
      <c r="JZN2" s="205"/>
      <c r="JZO2" s="205"/>
      <c r="JZP2" s="205"/>
      <c r="JZQ2" s="205"/>
      <c r="JZR2" s="205"/>
      <c r="JZS2" s="205"/>
      <c r="JZT2" s="205"/>
      <c r="JZW2" s="205"/>
      <c r="JZZ2" s="205"/>
      <c r="KAC2" s="205"/>
      <c r="KAF2" s="205"/>
      <c r="KAI2" s="205"/>
      <c r="KAL2" s="205"/>
      <c r="KAU2" s="205"/>
      <c r="KAX2" s="205"/>
      <c r="KBA2" s="205"/>
      <c r="KBD2" s="205"/>
      <c r="KBM2" s="205"/>
      <c r="KBS2" s="205"/>
      <c r="KBV2" s="205"/>
      <c r="KBY2" s="205"/>
      <c r="KCB2" s="205"/>
      <c r="KCH2" s="205"/>
      <c r="KCQ2" s="205"/>
      <c r="KCS2" s="205"/>
      <c r="KCT2" s="205"/>
      <c r="KCV2" s="205"/>
      <c r="KCY2" s="205"/>
      <c r="KDB2" s="205"/>
      <c r="KDE2" s="205"/>
      <c r="KDH2" s="205"/>
      <c r="KDK2" s="205"/>
      <c r="KDM2" s="205"/>
      <c r="KDO2" s="205"/>
      <c r="KDR2" s="205"/>
      <c r="KDU2" s="205"/>
      <c r="KDX2" s="205"/>
      <c r="KEA2" s="205"/>
      <c r="KED2" s="205"/>
      <c r="KEG2" s="205"/>
      <c r="KEJ2" s="205"/>
      <c r="KEL2" s="205"/>
      <c r="KEO2" s="205"/>
      <c r="KER2" s="205"/>
      <c r="KEU2" s="205"/>
      <c r="KFA2" s="205"/>
      <c r="KFD2" s="205"/>
      <c r="KFF2" s="205"/>
      <c r="KGM2" s="205"/>
      <c r="KGP2" s="205"/>
      <c r="KGS2" s="205"/>
      <c r="KGV2" s="205"/>
      <c r="KGY2" s="205"/>
      <c r="KGZ2" s="205"/>
      <c r="KHA2" s="205"/>
      <c r="KHD2" s="205"/>
      <c r="KHG2" s="205"/>
      <c r="KHJ2" s="205"/>
      <c r="KHM2" s="205"/>
      <c r="KHO2" s="205"/>
      <c r="KIC2" s="205"/>
      <c r="KID2" s="205"/>
      <c r="KIE2" s="205"/>
      <c r="KIF2" s="205"/>
      <c r="KIG2" s="205"/>
      <c r="KIH2" s="205"/>
      <c r="KII2" s="205"/>
      <c r="KIJ2" s="205"/>
      <c r="KIK2" s="205"/>
      <c r="KIL2" s="205"/>
      <c r="KIM2" s="205"/>
      <c r="KIN2" s="205"/>
      <c r="KIO2" s="205"/>
      <c r="KIP2" s="205"/>
      <c r="KIQ2" s="205"/>
      <c r="KIR2" s="205"/>
      <c r="KIS2" s="205"/>
      <c r="KIT2" s="205"/>
      <c r="KIU2" s="205"/>
      <c r="KJA2" s="205"/>
      <c r="KJB2" s="205"/>
      <c r="KJC2" s="205"/>
      <c r="KJD2" s="205"/>
      <c r="KJE2" s="205"/>
      <c r="KJF2" s="205"/>
      <c r="KJG2" s="205"/>
      <c r="KJI2" s="205"/>
      <c r="KJJ2" s="205"/>
      <c r="KJK2" s="205"/>
      <c r="KJL2" s="205"/>
      <c r="KJM2" s="205"/>
      <c r="KJN2" s="205"/>
      <c r="KJO2" s="205"/>
      <c r="KJP2" s="205"/>
      <c r="KJS2" s="205"/>
      <c r="KJV2" s="205"/>
      <c r="KJY2" s="205"/>
      <c r="KKB2" s="205"/>
      <c r="KKE2" s="205"/>
      <c r="KKH2" s="205"/>
      <c r="KKQ2" s="205"/>
      <c r="KKT2" s="205"/>
      <c r="KKW2" s="205"/>
      <c r="KKZ2" s="205"/>
      <c r="KLI2" s="205"/>
      <c r="KLO2" s="205"/>
      <c r="KLR2" s="205"/>
      <c r="KLU2" s="205"/>
      <c r="KLX2" s="205"/>
      <c r="KMD2" s="205"/>
      <c r="KMM2" s="205"/>
      <c r="KMO2" s="205"/>
      <c r="KMP2" s="205"/>
      <c r="KMR2" s="205"/>
      <c r="KMU2" s="205"/>
      <c r="KMX2" s="205"/>
      <c r="KNA2" s="205"/>
      <c r="KND2" s="205"/>
      <c r="KNG2" s="205"/>
      <c r="KNI2" s="205"/>
      <c r="KNK2" s="205"/>
      <c r="KNN2" s="205"/>
      <c r="KNQ2" s="205"/>
      <c r="KNT2" s="205"/>
      <c r="KNW2" s="205"/>
      <c r="KNZ2" s="205"/>
      <c r="KOC2" s="205"/>
      <c r="KOF2" s="205"/>
      <c r="KOH2" s="205"/>
      <c r="KOK2" s="205"/>
      <c r="KON2" s="205"/>
      <c r="KOQ2" s="205"/>
      <c r="KOW2" s="205"/>
      <c r="KOZ2" s="205"/>
      <c r="KPB2" s="205"/>
      <c r="KQI2" s="205"/>
      <c r="KQL2" s="205"/>
      <c r="KQO2" s="205"/>
      <c r="KQR2" s="205"/>
      <c r="KQU2" s="205"/>
      <c r="KQV2" s="205"/>
      <c r="KQW2" s="205"/>
      <c r="KQZ2" s="205"/>
      <c r="KRC2" s="205"/>
      <c r="KRF2" s="205"/>
      <c r="KRI2" s="205"/>
      <c r="KRK2" s="205"/>
      <c r="KRY2" s="205"/>
      <c r="KRZ2" s="205"/>
      <c r="KSA2" s="205"/>
      <c r="KSB2" s="205"/>
      <c r="KSC2" s="205"/>
      <c r="KSD2" s="205"/>
      <c r="KSE2" s="205"/>
      <c r="KSF2" s="205"/>
      <c r="KSG2" s="205"/>
      <c r="KSH2" s="205"/>
      <c r="KSI2" s="205"/>
      <c r="KSJ2" s="205"/>
      <c r="KSK2" s="205"/>
      <c r="KSL2" s="205"/>
      <c r="KSM2" s="205"/>
      <c r="KSN2" s="205"/>
      <c r="KSO2" s="205"/>
      <c r="KSP2" s="205"/>
      <c r="KSQ2" s="205"/>
      <c r="KSW2" s="205"/>
      <c r="KSX2" s="205"/>
      <c r="KSY2" s="205"/>
      <c r="KSZ2" s="205"/>
      <c r="KTA2" s="205"/>
      <c r="KTB2" s="205"/>
      <c r="KTC2" s="205"/>
      <c r="KTE2" s="205"/>
      <c r="KTF2" s="205"/>
      <c r="KTG2" s="205"/>
      <c r="KTH2" s="205"/>
      <c r="KTI2" s="205"/>
      <c r="KTJ2" s="205"/>
      <c r="KTK2" s="205"/>
      <c r="KTL2" s="205"/>
      <c r="KTO2" s="205"/>
      <c r="KTR2" s="205"/>
      <c r="KTU2" s="205"/>
      <c r="KTX2" s="205"/>
      <c r="KUA2" s="205"/>
      <c r="KUD2" s="205"/>
      <c r="KUM2" s="205"/>
      <c r="KUP2" s="205"/>
      <c r="KUS2" s="205"/>
      <c r="KUV2" s="205"/>
      <c r="KVE2" s="205"/>
      <c r="KVK2" s="205"/>
      <c r="KVN2" s="205"/>
      <c r="KVQ2" s="205"/>
      <c r="KVT2" s="205"/>
      <c r="KVZ2" s="205"/>
      <c r="KWI2" s="205"/>
      <c r="KWK2" s="205"/>
      <c r="KWL2" s="205"/>
      <c r="KWN2" s="205"/>
      <c r="KWQ2" s="205"/>
      <c r="KWT2" s="205"/>
      <c r="KWW2" s="205"/>
      <c r="KWZ2" s="205"/>
      <c r="KXC2" s="205"/>
      <c r="KXE2" s="205"/>
      <c r="KXG2" s="205"/>
      <c r="KXJ2" s="205"/>
      <c r="KXM2" s="205"/>
      <c r="KXP2" s="205"/>
      <c r="KXS2" s="205"/>
      <c r="KXV2" s="205"/>
      <c r="KXY2" s="205"/>
      <c r="KYB2" s="205"/>
      <c r="KYD2" s="205"/>
      <c r="KYG2" s="205"/>
      <c r="KYJ2" s="205"/>
      <c r="KYM2" s="205"/>
      <c r="KYS2" s="205"/>
      <c r="KYV2" s="205"/>
      <c r="KYX2" s="205"/>
      <c r="LAE2" s="205"/>
      <c r="LAH2" s="205"/>
      <c r="LAK2" s="205"/>
      <c r="LAN2" s="205"/>
      <c r="LAQ2" s="205"/>
      <c r="LAR2" s="205"/>
      <c r="LAS2" s="205"/>
      <c r="LAV2" s="205"/>
      <c r="LAY2" s="205"/>
      <c r="LBB2" s="205"/>
      <c r="LBE2" s="205"/>
      <c r="LBG2" s="205"/>
      <c r="LBU2" s="205"/>
      <c r="LBV2" s="205"/>
      <c r="LBW2" s="205"/>
      <c r="LBX2" s="205"/>
      <c r="LBY2" s="205"/>
      <c r="LBZ2" s="205"/>
      <c r="LCA2" s="205"/>
      <c r="LCB2" s="205"/>
      <c r="LCC2" s="205"/>
      <c r="LCD2" s="205"/>
      <c r="LCE2" s="205"/>
      <c r="LCF2" s="205"/>
      <c r="LCG2" s="205"/>
      <c r="LCH2" s="205"/>
      <c r="LCI2" s="205"/>
      <c r="LCJ2" s="205"/>
      <c r="LCK2" s="205"/>
      <c r="LCL2" s="205"/>
      <c r="LCM2" s="205"/>
      <c r="LCS2" s="205"/>
      <c r="LCT2" s="205"/>
      <c r="LCU2" s="205"/>
      <c r="LCV2" s="205"/>
      <c r="LCW2" s="205"/>
      <c r="LCX2" s="205"/>
      <c r="LCY2" s="205"/>
      <c r="LDA2" s="205"/>
      <c r="LDB2" s="205"/>
      <c r="LDC2" s="205"/>
      <c r="LDD2" s="205"/>
      <c r="LDE2" s="205"/>
      <c r="LDF2" s="205"/>
      <c r="LDG2" s="205"/>
      <c r="LDH2" s="205"/>
      <c r="LDK2" s="205"/>
      <c r="LDN2" s="205"/>
      <c r="LDQ2" s="205"/>
      <c r="LDT2" s="205"/>
      <c r="LDW2" s="205"/>
      <c r="LDZ2" s="205"/>
      <c r="LEI2" s="205"/>
      <c r="LEL2" s="205"/>
      <c r="LEO2" s="205"/>
      <c r="LER2" s="205"/>
      <c r="LFA2" s="205"/>
      <c r="LFG2" s="205"/>
      <c r="LFJ2" s="205"/>
      <c r="LFM2" s="205"/>
      <c r="LFP2" s="205"/>
      <c r="LFV2" s="205"/>
      <c r="LGE2" s="205"/>
      <c r="LGG2" s="205"/>
      <c r="LGH2" s="205"/>
      <c r="LGJ2" s="205"/>
      <c r="LGM2" s="205"/>
      <c r="LGP2" s="205"/>
      <c r="LGS2" s="205"/>
      <c r="LGV2" s="205"/>
      <c r="LGY2" s="205"/>
      <c r="LHA2" s="205"/>
      <c r="LHC2" s="205"/>
      <c r="LHF2" s="205"/>
      <c r="LHI2" s="205"/>
      <c r="LHL2" s="205"/>
      <c r="LHO2" s="205"/>
      <c r="LHR2" s="205"/>
      <c r="LHU2" s="205"/>
      <c r="LHX2" s="205"/>
      <c r="LHZ2" s="205"/>
      <c r="LIC2" s="205"/>
      <c r="LIF2" s="205"/>
      <c r="LII2" s="205"/>
      <c r="LIO2" s="205"/>
      <c r="LIR2" s="205"/>
      <c r="LIT2" s="205"/>
      <c r="LKA2" s="205"/>
      <c r="LKD2" s="205"/>
      <c r="LKG2" s="205"/>
      <c r="LKJ2" s="205"/>
      <c r="LKM2" s="205"/>
      <c r="LKN2" s="205"/>
      <c r="LKO2" s="205"/>
      <c r="LKR2" s="205"/>
      <c r="LKU2" s="205"/>
      <c r="LKX2" s="205"/>
      <c r="LLA2" s="205"/>
      <c r="LLC2" s="205"/>
      <c r="LLQ2" s="205"/>
      <c r="LLR2" s="205"/>
      <c r="LLS2" s="205"/>
      <c r="LLT2" s="205"/>
      <c r="LLU2" s="205"/>
      <c r="LLV2" s="205"/>
      <c r="LLW2" s="205"/>
      <c r="LLX2" s="205"/>
      <c r="LLY2" s="205"/>
      <c r="LLZ2" s="205"/>
      <c r="LMA2" s="205"/>
      <c r="LMB2" s="205"/>
      <c r="LMC2" s="205"/>
      <c r="LMD2" s="205"/>
      <c r="LME2" s="205"/>
      <c r="LMF2" s="205"/>
      <c r="LMG2" s="205"/>
      <c r="LMH2" s="205"/>
      <c r="LMI2" s="205"/>
      <c r="LMO2" s="205"/>
      <c r="LMP2" s="205"/>
      <c r="LMQ2" s="205"/>
      <c r="LMR2" s="205"/>
      <c r="LMS2" s="205"/>
      <c r="LMT2" s="205"/>
      <c r="LMU2" s="205"/>
      <c r="LMW2" s="205"/>
      <c r="LMX2" s="205"/>
      <c r="LMY2" s="205"/>
      <c r="LMZ2" s="205"/>
      <c r="LNA2" s="205"/>
      <c r="LNB2" s="205"/>
      <c r="LNC2" s="205"/>
      <c r="LND2" s="205"/>
      <c r="LNG2" s="205"/>
      <c r="LNJ2" s="205"/>
      <c r="LNM2" s="205"/>
      <c r="LNP2" s="205"/>
      <c r="LNS2" s="205"/>
      <c r="LNV2" s="205"/>
      <c r="LOE2" s="205"/>
      <c r="LOH2" s="205"/>
      <c r="LOK2" s="205"/>
      <c r="LON2" s="205"/>
      <c r="LOW2" s="205"/>
      <c r="LPC2" s="205"/>
      <c r="LPF2" s="205"/>
      <c r="LPI2" s="205"/>
      <c r="LPL2" s="205"/>
      <c r="LPR2" s="205"/>
      <c r="LQA2" s="205"/>
      <c r="LQC2" s="205"/>
      <c r="LQD2" s="205"/>
      <c r="LQF2" s="205"/>
      <c r="LQI2" s="205"/>
      <c r="LQL2" s="205"/>
      <c r="LQO2" s="205"/>
      <c r="LQR2" s="205"/>
      <c r="LQU2" s="205"/>
      <c r="LQW2" s="205"/>
      <c r="LQY2" s="205"/>
      <c r="LRB2" s="205"/>
      <c r="LRE2" s="205"/>
      <c r="LRH2" s="205"/>
      <c r="LRK2" s="205"/>
      <c r="LRN2" s="205"/>
      <c r="LRQ2" s="205"/>
      <c r="LRT2" s="205"/>
      <c r="LRV2" s="205"/>
      <c r="LRY2" s="205"/>
      <c r="LSB2" s="205"/>
      <c r="LSE2" s="205"/>
      <c r="LSK2" s="205"/>
      <c r="LSN2" s="205"/>
      <c r="LSP2" s="205"/>
      <c r="LTW2" s="205"/>
      <c r="LTZ2" s="205"/>
      <c r="LUC2" s="205"/>
      <c r="LUF2" s="205"/>
      <c r="LUI2" s="205"/>
      <c r="LUJ2" s="205"/>
      <c r="LUK2" s="205"/>
      <c r="LUN2" s="205"/>
      <c r="LUQ2" s="205"/>
      <c r="LUT2" s="205"/>
      <c r="LUW2" s="205"/>
      <c r="LUY2" s="205"/>
      <c r="LVM2" s="205"/>
      <c r="LVN2" s="205"/>
      <c r="LVO2" s="205"/>
      <c r="LVP2" s="205"/>
      <c r="LVQ2" s="205"/>
      <c r="LVR2" s="205"/>
      <c r="LVS2" s="205"/>
      <c r="LVT2" s="205"/>
      <c r="LVU2" s="205"/>
      <c r="LVV2" s="205"/>
      <c r="LVW2" s="205"/>
      <c r="LVX2" s="205"/>
      <c r="LVY2" s="205"/>
      <c r="LVZ2" s="205"/>
      <c r="LWA2" s="205"/>
      <c r="LWB2" s="205"/>
      <c r="LWC2" s="205"/>
      <c r="LWD2" s="205"/>
      <c r="LWE2" s="205"/>
      <c r="LWK2" s="205"/>
      <c r="LWL2" s="205"/>
      <c r="LWM2" s="205"/>
      <c r="LWN2" s="205"/>
      <c r="LWO2" s="205"/>
      <c r="LWP2" s="205"/>
      <c r="LWQ2" s="205"/>
      <c r="LWS2" s="205"/>
      <c r="LWT2" s="205"/>
      <c r="LWU2" s="205"/>
      <c r="LWV2" s="205"/>
      <c r="LWW2" s="205"/>
      <c r="LWX2" s="205"/>
      <c r="LWY2" s="205"/>
      <c r="LWZ2" s="205"/>
      <c r="LXC2" s="205"/>
      <c r="LXF2" s="205"/>
      <c r="LXI2" s="205"/>
      <c r="LXL2" s="205"/>
      <c r="LXO2" s="205"/>
      <c r="LXR2" s="205"/>
      <c r="LYA2" s="205"/>
      <c r="LYD2" s="205"/>
      <c r="LYG2" s="205"/>
      <c r="LYJ2" s="205"/>
      <c r="LYS2" s="205"/>
      <c r="LYY2" s="205"/>
      <c r="LZB2" s="205"/>
      <c r="LZE2" s="205"/>
      <c r="LZH2" s="205"/>
      <c r="LZN2" s="205"/>
      <c r="LZW2" s="205"/>
      <c r="LZY2" s="205"/>
      <c r="LZZ2" s="205"/>
      <c r="MAB2" s="205"/>
      <c r="MAE2" s="205"/>
      <c r="MAH2" s="205"/>
      <c r="MAK2" s="205"/>
      <c r="MAN2" s="205"/>
      <c r="MAQ2" s="205"/>
      <c r="MAS2" s="205"/>
      <c r="MAU2" s="205"/>
      <c r="MAX2" s="205"/>
      <c r="MBA2" s="205"/>
      <c r="MBD2" s="205"/>
      <c r="MBG2" s="205"/>
      <c r="MBJ2" s="205"/>
      <c r="MBM2" s="205"/>
      <c r="MBP2" s="205"/>
      <c r="MBR2" s="205"/>
      <c r="MBU2" s="205"/>
      <c r="MBX2" s="205"/>
      <c r="MCA2" s="205"/>
      <c r="MCG2" s="205"/>
      <c r="MCJ2" s="205"/>
      <c r="MCL2" s="205"/>
      <c r="MDS2" s="205"/>
      <c r="MDV2" s="205"/>
      <c r="MDY2" s="205"/>
      <c r="MEB2" s="205"/>
      <c r="MEE2" s="205"/>
      <c r="MEF2" s="205"/>
      <c r="MEG2" s="205"/>
      <c r="MEJ2" s="205"/>
      <c r="MEM2" s="205"/>
      <c r="MEP2" s="205"/>
      <c r="MES2" s="205"/>
      <c r="MEU2" s="205"/>
      <c r="MFI2" s="205"/>
      <c r="MFJ2" s="205"/>
      <c r="MFK2" s="205"/>
      <c r="MFL2" s="205"/>
      <c r="MFM2" s="205"/>
      <c r="MFN2" s="205"/>
      <c r="MFO2" s="205"/>
      <c r="MFP2" s="205"/>
      <c r="MFQ2" s="205"/>
      <c r="MFR2" s="205"/>
      <c r="MFS2" s="205"/>
      <c r="MFT2" s="205"/>
      <c r="MFU2" s="205"/>
      <c r="MFV2" s="205"/>
      <c r="MFW2" s="205"/>
      <c r="MFX2" s="205"/>
      <c r="MFY2" s="205"/>
      <c r="MFZ2" s="205"/>
      <c r="MGA2" s="205"/>
      <c r="MGG2" s="205"/>
      <c r="MGH2" s="205"/>
      <c r="MGI2" s="205"/>
      <c r="MGJ2" s="205"/>
      <c r="MGK2" s="205"/>
      <c r="MGL2" s="205"/>
      <c r="MGM2" s="205"/>
      <c r="MGO2" s="205"/>
      <c r="MGP2" s="205"/>
      <c r="MGQ2" s="205"/>
      <c r="MGR2" s="205"/>
      <c r="MGS2" s="205"/>
      <c r="MGT2" s="205"/>
      <c r="MGU2" s="205"/>
      <c r="MGV2" s="205"/>
      <c r="MGY2" s="205"/>
      <c r="MHB2" s="205"/>
      <c r="MHE2" s="205"/>
      <c r="MHH2" s="205"/>
      <c r="MHK2" s="205"/>
      <c r="MHN2" s="205"/>
      <c r="MHW2" s="205"/>
      <c r="MHZ2" s="205"/>
      <c r="MIC2" s="205"/>
      <c r="MIF2" s="205"/>
      <c r="MIO2" s="205"/>
      <c r="MIU2" s="205"/>
      <c r="MIX2" s="205"/>
      <c r="MJA2" s="205"/>
      <c r="MJD2" s="205"/>
      <c r="MJJ2" s="205"/>
      <c r="MJS2" s="205"/>
      <c r="MJU2" s="205"/>
      <c r="MJV2" s="205"/>
      <c r="MJX2" s="205"/>
      <c r="MKA2" s="205"/>
      <c r="MKD2" s="205"/>
      <c r="MKG2" s="205"/>
      <c r="MKJ2" s="205"/>
      <c r="MKM2" s="205"/>
      <c r="MKO2" s="205"/>
      <c r="MKQ2" s="205"/>
      <c r="MKT2" s="205"/>
      <c r="MKW2" s="205"/>
      <c r="MKZ2" s="205"/>
      <c r="MLC2" s="205"/>
      <c r="MLF2" s="205"/>
      <c r="MLI2" s="205"/>
      <c r="MLL2" s="205"/>
      <c r="MLN2" s="205"/>
      <c r="MLQ2" s="205"/>
      <c r="MLT2" s="205"/>
      <c r="MLW2" s="205"/>
      <c r="MMC2" s="205"/>
      <c r="MMF2" s="205"/>
      <c r="MMH2" s="205"/>
      <c r="MNO2" s="205"/>
      <c r="MNR2" s="205"/>
      <c r="MNU2" s="205"/>
      <c r="MNX2" s="205"/>
      <c r="MOA2" s="205"/>
      <c r="MOB2" s="205"/>
      <c r="MOC2" s="205"/>
      <c r="MOF2" s="205"/>
      <c r="MOI2" s="205"/>
      <c r="MOL2" s="205"/>
      <c r="MOO2" s="205"/>
      <c r="MOQ2" s="205"/>
      <c r="MPE2" s="205"/>
      <c r="MPF2" s="205"/>
      <c r="MPG2" s="205"/>
      <c r="MPH2" s="205"/>
      <c r="MPI2" s="205"/>
      <c r="MPJ2" s="205"/>
      <c r="MPK2" s="205"/>
      <c r="MPL2" s="205"/>
      <c r="MPM2" s="205"/>
      <c r="MPN2" s="205"/>
      <c r="MPO2" s="205"/>
      <c r="MPP2" s="205"/>
      <c r="MPQ2" s="205"/>
      <c r="MPR2" s="205"/>
      <c r="MPS2" s="205"/>
      <c r="MPT2" s="205"/>
      <c r="MPU2" s="205"/>
      <c r="MPV2" s="205"/>
      <c r="MPW2" s="205"/>
      <c r="MQC2" s="205"/>
      <c r="MQD2" s="205"/>
      <c r="MQE2" s="205"/>
      <c r="MQF2" s="205"/>
      <c r="MQG2" s="205"/>
      <c r="MQH2" s="205"/>
      <c r="MQI2" s="205"/>
      <c r="MQK2" s="205"/>
      <c r="MQL2" s="205"/>
      <c r="MQM2" s="205"/>
      <c r="MQN2" s="205"/>
      <c r="MQO2" s="205"/>
      <c r="MQP2" s="205"/>
      <c r="MQQ2" s="205"/>
      <c r="MQR2" s="205"/>
      <c r="MQU2" s="205"/>
      <c r="MQX2" s="205"/>
      <c r="MRA2" s="205"/>
      <c r="MRD2" s="205"/>
      <c r="MRG2" s="205"/>
      <c r="MRJ2" s="205"/>
      <c r="MRS2" s="205"/>
      <c r="MRV2" s="205"/>
      <c r="MRY2" s="205"/>
      <c r="MSB2" s="205"/>
      <c r="MSK2" s="205"/>
      <c r="MSQ2" s="205"/>
      <c r="MST2" s="205"/>
      <c r="MSW2" s="205"/>
      <c r="MSZ2" s="205"/>
      <c r="MTF2" s="205"/>
      <c r="MTO2" s="205"/>
      <c r="MTQ2" s="205"/>
      <c r="MTR2" s="205"/>
      <c r="MTT2" s="205"/>
      <c r="MTW2" s="205"/>
      <c r="MTZ2" s="205"/>
      <c r="MUC2" s="205"/>
      <c r="MUF2" s="205"/>
      <c r="MUI2" s="205"/>
      <c r="MUK2" s="205"/>
      <c r="MUM2" s="205"/>
      <c r="MUP2" s="205"/>
      <c r="MUS2" s="205"/>
      <c r="MUV2" s="205"/>
      <c r="MUY2" s="205"/>
      <c r="MVB2" s="205"/>
      <c r="MVE2" s="205"/>
      <c r="MVH2" s="205"/>
      <c r="MVJ2" s="205"/>
      <c r="MVM2" s="205"/>
      <c r="MVP2" s="205"/>
      <c r="MVS2" s="205"/>
      <c r="MVY2" s="205"/>
      <c r="MWB2" s="205"/>
      <c r="MWD2" s="205"/>
      <c r="MXK2" s="205"/>
      <c r="MXN2" s="205"/>
      <c r="MXQ2" s="205"/>
      <c r="MXT2" s="205"/>
      <c r="MXW2" s="205"/>
      <c r="MXX2" s="205"/>
      <c r="MXY2" s="205"/>
      <c r="MYB2" s="205"/>
      <c r="MYE2" s="205"/>
      <c r="MYH2" s="205"/>
      <c r="MYK2" s="205"/>
      <c r="MYM2" s="205"/>
      <c r="MZA2" s="205"/>
      <c r="MZB2" s="205"/>
      <c r="MZC2" s="205"/>
      <c r="MZD2" s="205"/>
      <c r="MZE2" s="205"/>
      <c r="MZF2" s="205"/>
      <c r="MZG2" s="205"/>
      <c r="MZH2" s="205"/>
      <c r="MZI2" s="205"/>
      <c r="MZJ2" s="205"/>
      <c r="MZK2" s="205"/>
      <c r="MZL2" s="205"/>
      <c r="MZM2" s="205"/>
      <c r="MZN2" s="205"/>
      <c r="MZO2" s="205"/>
      <c r="MZP2" s="205"/>
      <c r="MZQ2" s="205"/>
      <c r="MZR2" s="205"/>
      <c r="MZS2" s="205"/>
      <c r="MZY2" s="205"/>
      <c r="MZZ2" s="205"/>
      <c r="NAA2" s="205"/>
      <c r="NAB2" s="205"/>
      <c r="NAC2" s="205"/>
      <c r="NAD2" s="205"/>
      <c r="NAE2" s="205"/>
      <c r="NAG2" s="205"/>
      <c r="NAH2" s="205"/>
      <c r="NAI2" s="205"/>
      <c r="NAJ2" s="205"/>
      <c r="NAK2" s="205"/>
      <c r="NAL2" s="205"/>
      <c r="NAM2" s="205"/>
      <c r="NAN2" s="205"/>
      <c r="NAQ2" s="205"/>
      <c r="NAT2" s="205"/>
      <c r="NAW2" s="205"/>
      <c r="NAZ2" s="205"/>
      <c r="NBC2" s="205"/>
      <c r="NBF2" s="205"/>
      <c r="NBO2" s="205"/>
      <c r="NBR2" s="205"/>
      <c r="NBU2" s="205"/>
      <c r="NBX2" s="205"/>
      <c r="NCG2" s="205"/>
      <c r="NCM2" s="205"/>
      <c r="NCP2" s="205"/>
      <c r="NCS2" s="205"/>
      <c r="NCV2" s="205"/>
      <c r="NDB2" s="205"/>
      <c r="NDK2" s="205"/>
      <c r="NDM2" s="205"/>
      <c r="NDN2" s="205"/>
      <c r="NDP2" s="205"/>
      <c r="NDS2" s="205"/>
      <c r="NDV2" s="205"/>
      <c r="NDY2" s="205"/>
      <c r="NEB2" s="205"/>
      <c r="NEE2" s="205"/>
      <c r="NEG2" s="205"/>
      <c r="NEI2" s="205"/>
      <c r="NEL2" s="205"/>
      <c r="NEO2" s="205"/>
      <c r="NER2" s="205"/>
      <c r="NEU2" s="205"/>
      <c r="NEX2" s="205"/>
      <c r="NFA2" s="205"/>
      <c r="NFD2" s="205"/>
      <c r="NFF2" s="205"/>
      <c r="NFI2" s="205"/>
      <c r="NFL2" s="205"/>
      <c r="NFO2" s="205"/>
      <c r="NFU2" s="205"/>
      <c r="NFX2" s="205"/>
      <c r="NFZ2" s="205"/>
      <c r="NHG2" s="205"/>
      <c r="NHJ2" s="205"/>
      <c r="NHM2" s="205"/>
      <c r="NHP2" s="205"/>
      <c r="NHS2" s="205"/>
      <c r="NHT2" s="205"/>
      <c r="NHU2" s="205"/>
      <c r="NHX2" s="205"/>
      <c r="NIA2" s="205"/>
      <c r="NID2" s="205"/>
      <c r="NIG2" s="205"/>
      <c r="NII2" s="205"/>
      <c r="NIW2" s="205"/>
      <c r="NIX2" s="205"/>
      <c r="NIY2" s="205"/>
      <c r="NIZ2" s="205"/>
      <c r="NJA2" s="205"/>
      <c r="NJB2" s="205"/>
      <c r="NJC2" s="205"/>
      <c r="NJD2" s="205"/>
      <c r="NJE2" s="205"/>
      <c r="NJF2" s="205"/>
      <c r="NJG2" s="205"/>
      <c r="NJH2" s="205"/>
      <c r="NJI2" s="205"/>
      <c r="NJJ2" s="205"/>
      <c r="NJK2" s="205"/>
      <c r="NJL2" s="205"/>
      <c r="NJM2" s="205"/>
      <c r="NJN2" s="205"/>
      <c r="NJO2" s="205"/>
      <c r="NJU2" s="205"/>
      <c r="NJV2" s="205"/>
      <c r="NJW2" s="205"/>
      <c r="NJX2" s="205"/>
      <c r="NJY2" s="205"/>
      <c r="NJZ2" s="205"/>
      <c r="NKA2" s="205"/>
      <c r="NKC2" s="205"/>
      <c r="NKD2" s="205"/>
      <c r="NKE2" s="205"/>
      <c r="NKF2" s="205"/>
      <c r="NKG2" s="205"/>
      <c r="NKH2" s="205"/>
      <c r="NKI2" s="205"/>
      <c r="NKJ2" s="205"/>
      <c r="NKM2" s="205"/>
      <c r="NKP2" s="205"/>
      <c r="NKS2" s="205"/>
      <c r="NKV2" s="205"/>
      <c r="NKY2" s="205"/>
      <c r="NLB2" s="205"/>
      <c r="NLK2" s="205"/>
      <c r="NLN2" s="205"/>
      <c r="NLQ2" s="205"/>
      <c r="NLT2" s="205"/>
      <c r="NMC2" s="205"/>
      <c r="NMI2" s="205"/>
      <c r="NML2" s="205"/>
      <c r="NMO2" s="205"/>
      <c r="NMR2" s="205"/>
      <c r="NMX2" s="205"/>
      <c r="NNG2" s="205"/>
      <c r="NNI2" s="205"/>
      <c r="NNJ2" s="205"/>
      <c r="NNL2" s="205"/>
      <c r="NNO2" s="205"/>
      <c r="NNR2" s="205"/>
      <c r="NNU2" s="205"/>
      <c r="NNX2" s="205"/>
      <c r="NOA2" s="205"/>
      <c r="NOC2" s="205"/>
      <c r="NOE2" s="205"/>
      <c r="NOH2" s="205"/>
      <c r="NOK2" s="205"/>
      <c r="NON2" s="205"/>
      <c r="NOQ2" s="205"/>
      <c r="NOT2" s="205"/>
      <c r="NOW2" s="205"/>
      <c r="NOZ2" s="205"/>
      <c r="NPB2" s="205"/>
      <c r="NPE2" s="205"/>
      <c r="NPH2" s="205"/>
      <c r="NPK2" s="205"/>
      <c r="NPQ2" s="205"/>
      <c r="NPT2" s="205"/>
      <c r="NPV2" s="205"/>
      <c r="NRC2" s="205"/>
      <c r="NRF2" s="205"/>
      <c r="NRI2" s="205"/>
      <c r="NRL2" s="205"/>
      <c r="NRO2" s="205"/>
      <c r="NRP2" s="205"/>
      <c r="NRQ2" s="205"/>
      <c r="NRT2" s="205"/>
      <c r="NRW2" s="205"/>
      <c r="NRZ2" s="205"/>
      <c r="NSC2" s="205"/>
      <c r="NSE2" s="205"/>
      <c r="NSS2" s="205"/>
      <c r="NST2" s="205"/>
      <c r="NSU2" s="205"/>
      <c r="NSV2" s="205"/>
      <c r="NSW2" s="205"/>
      <c r="NSX2" s="205"/>
      <c r="NSY2" s="205"/>
      <c r="NSZ2" s="205"/>
      <c r="NTA2" s="205"/>
      <c r="NTB2" s="205"/>
      <c r="NTC2" s="205"/>
      <c r="NTD2" s="205"/>
      <c r="NTE2" s="205"/>
      <c r="NTF2" s="205"/>
      <c r="NTG2" s="205"/>
      <c r="NTH2" s="205"/>
      <c r="NTI2" s="205"/>
      <c r="NTJ2" s="205"/>
      <c r="NTK2" s="205"/>
      <c r="NTQ2" s="205"/>
      <c r="NTR2" s="205"/>
      <c r="NTS2" s="205"/>
      <c r="NTT2" s="205"/>
      <c r="NTU2" s="205"/>
      <c r="NTV2" s="205"/>
      <c r="NTW2" s="205"/>
      <c r="NTY2" s="205"/>
      <c r="NTZ2" s="205"/>
      <c r="NUA2" s="205"/>
      <c r="NUB2" s="205"/>
      <c r="NUC2" s="205"/>
      <c r="NUD2" s="205"/>
      <c r="NUE2" s="205"/>
      <c r="NUF2" s="205"/>
      <c r="NUI2" s="205"/>
      <c r="NUL2" s="205"/>
      <c r="NUO2" s="205"/>
      <c r="NUR2" s="205"/>
      <c r="NUU2" s="205"/>
      <c r="NUX2" s="205"/>
      <c r="NVG2" s="205"/>
      <c r="NVJ2" s="205"/>
      <c r="NVM2" s="205"/>
      <c r="NVP2" s="205"/>
      <c r="NVY2" s="205"/>
      <c r="NWE2" s="205"/>
      <c r="NWH2" s="205"/>
      <c r="NWK2" s="205"/>
      <c r="NWN2" s="205"/>
      <c r="NWT2" s="205"/>
      <c r="NXC2" s="205"/>
      <c r="NXE2" s="205"/>
      <c r="NXF2" s="205"/>
      <c r="NXH2" s="205"/>
      <c r="NXK2" s="205"/>
      <c r="NXN2" s="205"/>
      <c r="NXQ2" s="205"/>
      <c r="NXT2" s="205"/>
      <c r="NXW2" s="205"/>
      <c r="NXY2" s="205"/>
      <c r="NYA2" s="205"/>
      <c r="NYD2" s="205"/>
      <c r="NYG2" s="205"/>
      <c r="NYJ2" s="205"/>
      <c r="NYM2" s="205"/>
      <c r="NYP2" s="205"/>
      <c r="NYS2" s="205"/>
      <c r="NYV2" s="205"/>
      <c r="NYX2" s="205"/>
      <c r="NZA2" s="205"/>
      <c r="NZD2" s="205"/>
      <c r="NZG2" s="205"/>
      <c r="NZM2" s="205"/>
      <c r="NZP2" s="205"/>
      <c r="NZR2" s="205"/>
      <c r="OAY2" s="205"/>
      <c r="OBB2" s="205"/>
      <c r="OBE2" s="205"/>
      <c r="OBH2" s="205"/>
      <c r="OBK2" s="205"/>
      <c r="OBL2" s="205"/>
      <c r="OBM2" s="205"/>
      <c r="OBP2" s="205"/>
      <c r="OBS2" s="205"/>
      <c r="OBV2" s="205"/>
      <c r="OBY2" s="205"/>
      <c r="OCA2" s="205"/>
      <c r="OCO2" s="205"/>
      <c r="OCP2" s="205"/>
      <c r="OCQ2" s="205"/>
      <c r="OCR2" s="205"/>
      <c r="OCS2" s="205"/>
      <c r="OCT2" s="205"/>
      <c r="OCU2" s="205"/>
      <c r="OCV2" s="205"/>
      <c r="OCW2" s="205"/>
      <c r="OCX2" s="205"/>
      <c r="OCY2" s="205"/>
      <c r="OCZ2" s="205"/>
      <c r="ODA2" s="205"/>
      <c r="ODB2" s="205"/>
      <c r="ODC2" s="205"/>
      <c r="ODD2" s="205"/>
      <c r="ODE2" s="205"/>
      <c r="ODF2" s="205"/>
      <c r="ODG2" s="205"/>
      <c r="ODM2" s="205"/>
      <c r="ODN2" s="205"/>
      <c r="ODO2" s="205"/>
      <c r="ODP2" s="205"/>
      <c r="ODQ2" s="205"/>
      <c r="ODR2" s="205"/>
      <c r="ODS2" s="205"/>
      <c r="ODU2" s="205"/>
      <c r="ODV2" s="205"/>
      <c r="ODW2" s="205"/>
      <c r="ODX2" s="205"/>
      <c r="ODY2" s="205"/>
      <c r="ODZ2" s="205"/>
      <c r="OEA2" s="205"/>
      <c r="OEB2" s="205"/>
      <c r="OEE2" s="205"/>
      <c r="OEH2" s="205"/>
      <c r="OEK2" s="205"/>
      <c r="OEN2" s="205"/>
      <c r="OEQ2" s="205"/>
      <c r="OET2" s="205"/>
      <c r="OFC2" s="205"/>
      <c r="OFF2" s="205"/>
      <c r="OFI2" s="205"/>
      <c r="OFL2" s="205"/>
      <c r="OFU2" s="205"/>
      <c r="OGA2" s="205"/>
      <c r="OGD2" s="205"/>
      <c r="OGG2" s="205"/>
      <c r="OGJ2" s="205"/>
      <c r="OGP2" s="205"/>
      <c r="OGY2" s="205"/>
      <c r="OHA2" s="205"/>
      <c r="OHB2" s="205"/>
      <c r="OHD2" s="205"/>
      <c r="OHG2" s="205"/>
      <c r="OHJ2" s="205"/>
      <c r="OHM2" s="205"/>
      <c r="OHP2" s="205"/>
      <c r="OHS2" s="205"/>
      <c r="OHU2" s="205"/>
      <c r="OHW2" s="205"/>
      <c r="OHZ2" s="205"/>
      <c r="OIC2" s="205"/>
      <c r="OIF2" s="205"/>
      <c r="OII2" s="205"/>
      <c r="OIL2" s="205"/>
      <c r="OIO2" s="205"/>
      <c r="OIR2" s="205"/>
      <c r="OIT2" s="205"/>
      <c r="OIW2" s="205"/>
      <c r="OIZ2" s="205"/>
      <c r="OJC2" s="205"/>
      <c r="OJI2" s="205"/>
      <c r="OJL2" s="205"/>
      <c r="OJN2" s="205"/>
      <c r="OKU2" s="205"/>
      <c r="OKX2" s="205"/>
      <c r="OLA2" s="205"/>
      <c r="OLD2" s="205"/>
      <c r="OLG2" s="205"/>
      <c r="OLH2" s="205"/>
      <c r="OLI2" s="205"/>
      <c r="OLL2" s="205"/>
      <c r="OLO2" s="205"/>
      <c r="OLR2" s="205"/>
      <c r="OLU2" s="205"/>
      <c r="OLW2" s="205"/>
      <c r="OMK2" s="205"/>
      <c r="OML2" s="205"/>
      <c r="OMM2" s="205"/>
      <c r="OMN2" s="205"/>
      <c r="OMO2" s="205"/>
      <c r="OMP2" s="205"/>
      <c r="OMQ2" s="205"/>
      <c r="OMR2" s="205"/>
      <c r="OMS2" s="205"/>
      <c r="OMT2" s="205"/>
      <c r="OMU2" s="205"/>
      <c r="OMV2" s="205"/>
      <c r="OMW2" s="205"/>
      <c r="OMX2" s="205"/>
      <c r="OMY2" s="205"/>
      <c r="OMZ2" s="205"/>
      <c r="ONA2" s="205"/>
      <c r="ONB2" s="205"/>
      <c r="ONC2" s="205"/>
      <c r="ONI2" s="205"/>
      <c r="ONJ2" s="205"/>
      <c r="ONK2" s="205"/>
      <c r="ONL2" s="205"/>
      <c r="ONM2" s="205"/>
      <c r="ONN2" s="205"/>
      <c r="ONO2" s="205"/>
      <c r="ONQ2" s="205"/>
      <c r="ONR2" s="205"/>
      <c r="ONS2" s="205"/>
      <c r="ONT2" s="205"/>
      <c r="ONU2" s="205"/>
      <c r="ONV2" s="205"/>
      <c r="ONW2" s="205"/>
      <c r="ONX2" s="205"/>
      <c r="OOA2" s="205"/>
      <c r="OOD2" s="205"/>
      <c r="OOG2" s="205"/>
      <c r="OOJ2" s="205"/>
      <c r="OOM2" s="205"/>
      <c r="OOP2" s="205"/>
      <c r="OOY2" s="205"/>
      <c r="OPB2" s="205"/>
      <c r="OPE2" s="205"/>
      <c r="OPH2" s="205"/>
      <c r="OPQ2" s="205"/>
      <c r="OPW2" s="205"/>
      <c r="OPZ2" s="205"/>
      <c r="OQC2" s="205"/>
      <c r="OQF2" s="205"/>
      <c r="OQL2" s="205"/>
      <c r="OQU2" s="205"/>
      <c r="OQW2" s="205"/>
      <c r="OQX2" s="205"/>
      <c r="OQZ2" s="205"/>
      <c r="ORC2" s="205"/>
      <c r="ORF2" s="205"/>
      <c r="ORI2" s="205"/>
      <c r="ORL2" s="205"/>
      <c r="ORO2" s="205"/>
      <c r="ORQ2" s="205"/>
      <c r="ORS2" s="205"/>
      <c r="ORV2" s="205"/>
      <c r="ORY2" s="205"/>
      <c r="OSB2" s="205"/>
      <c r="OSE2" s="205"/>
      <c r="OSH2" s="205"/>
      <c r="OSK2" s="205"/>
      <c r="OSN2" s="205"/>
      <c r="OSP2" s="205"/>
      <c r="OSS2" s="205"/>
      <c r="OSV2" s="205"/>
      <c r="OSY2" s="205"/>
      <c r="OTE2" s="205"/>
      <c r="OTH2" s="205"/>
      <c r="OTJ2" s="205"/>
      <c r="OUQ2" s="205"/>
      <c r="OUT2" s="205"/>
      <c r="OUW2" s="205"/>
      <c r="OUZ2" s="205"/>
      <c r="OVC2" s="205"/>
      <c r="OVD2" s="205"/>
      <c r="OVE2" s="205"/>
      <c r="OVH2" s="205"/>
      <c r="OVK2" s="205"/>
      <c r="OVN2" s="205"/>
      <c r="OVQ2" s="205"/>
      <c r="OVS2" s="205"/>
      <c r="OWG2" s="205"/>
      <c r="OWH2" s="205"/>
      <c r="OWI2" s="205"/>
      <c r="OWJ2" s="205"/>
      <c r="OWK2" s="205"/>
      <c r="OWL2" s="205"/>
      <c r="OWM2" s="205"/>
      <c r="OWN2" s="205"/>
      <c r="OWO2" s="205"/>
      <c r="OWP2" s="205"/>
      <c r="OWQ2" s="205"/>
      <c r="OWR2" s="205"/>
      <c r="OWS2" s="205"/>
      <c r="OWT2" s="205"/>
      <c r="OWU2" s="205"/>
      <c r="OWV2" s="205"/>
      <c r="OWW2" s="205"/>
      <c r="OWX2" s="205"/>
      <c r="OWY2" s="205"/>
      <c r="OXE2" s="205"/>
      <c r="OXF2" s="205"/>
      <c r="OXG2" s="205"/>
      <c r="OXH2" s="205"/>
      <c r="OXI2" s="205"/>
      <c r="OXJ2" s="205"/>
      <c r="OXK2" s="205"/>
      <c r="OXM2" s="205"/>
      <c r="OXN2" s="205"/>
      <c r="OXO2" s="205"/>
      <c r="OXP2" s="205"/>
      <c r="OXQ2" s="205"/>
      <c r="OXR2" s="205"/>
      <c r="OXS2" s="205"/>
      <c r="OXT2" s="205"/>
      <c r="OXW2" s="205"/>
      <c r="OXZ2" s="205"/>
      <c r="OYC2" s="205"/>
      <c r="OYF2" s="205"/>
      <c r="OYI2" s="205"/>
      <c r="OYL2" s="205"/>
      <c r="OYU2" s="205"/>
      <c r="OYX2" s="205"/>
      <c r="OZA2" s="205"/>
      <c r="OZD2" s="205"/>
      <c r="OZM2" s="205"/>
      <c r="OZS2" s="205"/>
      <c r="OZV2" s="205"/>
      <c r="OZY2" s="205"/>
      <c r="PAB2" s="205"/>
      <c r="PAH2" s="205"/>
      <c r="PAQ2" s="205"/>
      <c r="PAS2" s="205"/>
      <c r="PAT2" s="205"/>
      <c r="PAV2" s="205"/>
      <c r="PAY2" s="205"/>
      <c r="PBB2" s="205"/>
      <c r="PBE2" s="205"/>
      <c r="PBH2" s="205"/>
      <c r="PBK2" s="205"/>
      <c r="PBM2" s="205"/>
      <c r="PBO2" s="205"/>
      <c r="PBR2" s="205"/>
      <c r="PBU2" s="205"/>
      <c r="PBX2" s="205"/>
      <c r="PCA2" s="205"/>
      <c r="PCD2" s="205"/>
      <c r="PCG2" s="205"/>
      <c r="PCJ2" s="205"/>
      <c r="PCL2" s="205"/>
      <c r="PCO2" s="205"/>
      <c r="PCR2" s="205"/>
      <c r="PCU2" s="205"/>
      <c r="PDA2" s="205"/>
      <c r="PDD2" s="205"/>
      <c r="PDF2" s="205"/>
      <c r="PEM2" s="205"/>
      <c r="PEP2" s="205"/>
      <c r="PES2" s="205"/>
      <c r="PEV2" s="205"/>
      <c r="PEY2" s="205"/>
      <c r="PEZ2" s="205"/>
      <c r="PFA2" s="205"/>
      <c r="PFD2" s="205"/>
      <c r="PFG2" s="205"/>
      <c r="PFJ2" s="205"/>
      <c r="PFM2" s="205"/>
      <c r="PFO2" s="205"/>
      <c r="PGC2" s="205"/>
      <c r="PGD2" s="205"/>
      <c r="PGE2" s="205"/>
      <c r="PGF2" s="205"/>
      <c r="PGG2" s="205"/>
      <c r="PGH2" s="205"/>
      <c r="PGI2" s="205"/>
      <c r="PGJ2" s="205"/>
      <c r="PGK2" s="205"/>
      <c r="PGL2" s="205"/>
      <c r="PGM2" s="205"/>
      <c r="PGN2" s="205"/>
      <c r="PGO2" s="205"/>
      <c r="PGP2" s="205"/>
      <c r="PGQ2" s="205"/>
      <c r="PGR2" s="205"/>
      <c r="PGS2" s="205"/>
      <c r="PGT2" s="205"/>
      <c r="PGU2" s="205"/>
      <c r="PHA2" s="205"/>
      <c r="PHB2" s="205"/>
      <c r="PHC2" s="205"/>
      <c r="PHD2" s="205"/>
      <c r="PHE2" s="205"/>
      <c r="PHF2" s="205"/>
      <c r="PHG2" s="205"/>
      <c r="PHI2" s="205"/>
      <c r="PHJ2" s="205"/>
      <c r="PHK2" s="205"/>
      <c r="PHL2" s="205"/>
      <c r="PHM2" s="205"/>
      <c r="PHN2" s="205"/>
      <c r="PHO2" s="205"/>
      <c r="PHP2" s="205"/>
      <c r="PHS2" s="205"/>
      <c r="PHV2" s="205"/>
      <c r="PHY2" s="205"/>
      <c r="PIB2" s="205"/>
      <c r="PIE2" s="205"/>
      <c r="PIH2" s="205"/>
      <c r="PIQ2" s="205"/>
      <c r="PIT2" s="205"/>
      <c r="PIW2" s="205"/>
      <c r="PIZ2" s="205"/>
      <c r="PJI2" s="205"/>
      <c r="PJO2" s="205"/>
      <c r="PJR2" s="205"/>
      <c r="PJU2" s="205"/>
      <c r="PJX2" s="205"/>
      <c r="PKD2" s="205"/>
      <c r="PKM2" s="205"/>
      <c r="PKO2" s="205"/>
      <c r="PKP2" s="205"/>
      <c r="PKR2" s="205"/>
      <c r="PKU2" s="205"/>
      <c r="PKX2" s="205"/>
      <c r="PLA2" s="205"/>
      <c r="PLD2" s="205"/>
      <c r="PLG2" s="205"/>
      <c r="PLI2" s="205"/>
      <c r="PLK2" s="205"/>
      <c r="PLN2" s="205"/>
      <c r="PLQ2" s="205"/>
      <c r="PLT2" s="205"/>
      <c r="PLW2" s="205"/>
      <c r="PLZ2" s="205"/>
      <c r="PMC2" s="205"/>
      <c r="PMF2" s="205"/>
      <c r="PMH2" s="205"/>
      <c r="PMK2" s="205"/>
      <c r="PMN2" s="205"/>
      <c r="PMQ2" s="205"/>
      <c r="PMW2" s="205"/>
      <c r="PMZ2" s="205"/>
      <c r="PNB2" s="205"/>
      <c r="POI2" s="205"/>
      <c r="POL2" s="205"/>
      <c r="POO2" s="205"/>
      <c r="POR2" s="205"/>
      <c r="POU2" s="205"/>
      <c r="POV2" s="205"/>
      <c r="POW2" s="205"/>
      <c r="POZ2" s="205"/>
      <c r="PPC2" s="205"/>
      <c r="PPF2" s="205"/>
      <c r="PPI2" s="205"/>
      <c r="PPK2" s="205"/>
      <c r="PPY2" s="205"/>
      <c r="PPZ2" s="205"/>
      <c r="PQA2" s="205"/>
      <c r="PQB2" s="205"/>
      <c r="PQC2" s="205"/>
      <c r="PQD2" s="205"/>
      <c r="PQE2" s="205"/>
      <c r="PQF2" s="205"/>
      <c r="PQG2" s="205"/>
      <c r="PQH2" s="205"/>
      <c r="PQI2" s="205"/>
      <c r="PQJ2" s="205"/>
      <c r="PQK2" s="205"/>
      <c r="PQL2" s="205"/>
      <c r="PQM2" s="205"/>
      <c r="PQN2" s="205"/>
      <c r="PQO2" s="205"/>
      <c r="PQP2" s="205"/>
      <c r="PQQ2" s="205"/>
      <c r="PQW2" s="205"/>
      <c r="PQX2" s="205"/>
      <c r="PQY2" s="205"/>
      <c r="PQZ2" s="205"/>
      <c r="PRA2" s="205"/>
      <c r="PRB2" s="205"/>
      <c r="PRC2" s="205"/>
      <c r="PRE2" s="205"/>
      <c r="PRF2" s="205"/>
      <c r="PRG2" s="205"/>
      <c r="PRH2" s="205"/>
      <c r="PRI2" s="205"/>
      <c r="PRJ2" s="205"/>
      <c r="PRK2" s="205"/>
      <c r="PRL2" s="205"/>
      <c r="PRO2" s="205"/>
      <c r="PRR2" s="205"/>
      <c r="PRU2" s="205"/>
      <c r="PRX2" s="205"/>
      <c r="PSA2" s="205"/>
      <c r="PSD2" s="205"/>
      <c r="PSM2" s="205"/>
      <c r="PSP2" s="205"/>
      <c r="PSS2" s="205"/>
      <c r="PSV2" s="205"/>
      <c r="PTE2" s="205"/>
      <c r="PTK2" s="205"/>
      <c r="PTN2" s="205"/>
      <c r="PTQ2" s="205"/>
      <c r="PTT2" s="205"/>
      <c r="PTZ2" s="205"/>
      <c r="PUI2" s="205"/>
      <c r="PUK2" s="205"/>
      <c r="PUL2" s="205"/>
      <c r="PUN2" s="205"/>
      <c r="PUQ2" s="205"/>
      <c r="PUT2" s="205"/>
      <c r="PUW2" s="205"/>
      <c r="PUZ2" s="205"/>
      <c r="PVC2" s="205"/>
      <c r="PVE2" s="205"/>
      <c r="PVG2" s="205"/>
      <c r="PVJ2" s="205"/>
      <c r="PVM2" s="205"/>
      <c r="PVP2" s="205"/>
      <c r="PVS2" s="205"/>
      <c r="PVV2" s="205"/>
      <c r="PVY2" s="205"/>
      <c r="PWB2" s="205"/>
      <c r="PWD2" s="205"/>
      <c r="PWG2" s="205"/>
      <c r="PWJ2" s="205"/>
      <c r="PWM2" s="205"/>
      <c r="PWS2" s="205"/>
      <c r="PWV2" s="205"/>
      <c r="PWX2" s="205"/>
      <c r="PYE2" s="205"/>
      <c r="PYH2" s="205"/>
      <c r="PYK2" s="205"/>
      <c r="PYN2" s="205"/>
      <c r="PYQ2" s="205"/>
      <c r="PYR2" s="205"/>
      <c r="PYS2" s="205"/>
      <c r="PYV2" s="205"/>
      <c r="PYY2" s="205"/>
      <c r="PZB2" s="205"/>
      <c r="PZE2" s="205"/>
      <c r="PZG2" s="205"/>
      <c r="PZU2" s="205"/>
      <c r="PZV2" s="205"/>
      <c r="PZW2" s="205"/>
      <c r="PZX2" s="205"/>
      <c r="PZY2" s="205"/>
      <c r="PZZ2" s="205"/>
      <c r="QAA2" s="205"/>
      <c r="QAB2" s="205"/>
      <c r="QAC2" s="205"/>
      <c r="QAD2" s="205"/>
      <c r="QAE2" s="205"/>
      <c r="QAF2" s="205"/>
      <c r="QAG2" s="205"/>
      <c r="QAH2" s="205"/>
      <c r="QAI2" s="205"/>
      <c r="QAJ2" s="205"/>
      <c r="QAK2" s="205"/>
      <c r="QAL2" s="205"/>
      <c r="QAM2" s="205"/>
      <c r="QAS2" s="205"/>
      <c r="QAT2" s="205"/>
      <c r="QAU2" s="205"/>
      <c r="QAV2" s="205"/>
      <c r="QAW2" s="205"/>
      <c r="QAX2" s="205"/>
      <c r="QAY2" s="205"/>
      <c r="QBA2" s="205"/>
      <c r="QBB2" s="205"/>
      <c r="QBC2" s="205"/>
      <c r="QBD2" s="205"/>
      <c r="QBE2" s="205"/>
      <c r="QBF2" s="205"/>
      <c r="QBG2" s="205"/>
      <c r="QBH2" s="205"/>
      <c r="QBK2" s="205"/>
      <c r="QBN2" s="205"/>
      <c r="QBQ2" s="205"/>
      <c r="QBT2" s="205"/>
      <c r="QBW2" s="205"/>
      <c r="QBZ2" s="205"/>
      <c r="QCI2" s="205"/>
      <c r="QCL2" s="205"/>
      <c r="QCO2" s="205"/>
      <c r="QCR2" s="205"/>
      <c r="QDA2" s="205"/>
      <c r="QDG2" s="205"/>
      <c r="QDJ2" s="205"/>
      <c r="QDM2" s="205"/>
      <c r="QDP2" s="205"/>
      <c r="QDV2" s="205"/>
      <c r="QEE2" s="205"/>
      <c r="QEG2" s="205"/>
      <c r="QEH2" s="205"/>
      <c r="QEJ2" s="205"/>
      <c r="QEM2" s="205"/>
      <c r="QEP2" s="205"/>
      <c r="QES2" s="205"/>
      <c r="QEV2" s="205"/>
      <c r="QEY2" s="205"/>
      <c r="QFA2" s="205"/>
      <c r="QFC2" s="205"/>
      <c r="QFF2" s="205"/>
      <c r="QFI2" s="205"/>
      <c r="QFL2" s="205"/>
      <c r="QFO2" s="205"/>
      <c r="QFR2" s="205"/>
      <c r="QFU2" s="205"/>
      <c r="QFX2" s="205"/>
      <c r="QFZ2" s="205"/>
      <c r="QGC2" s="205"/>
      <c r="QGF2" s="205"/>
      <c r="QGI2" s="205"/>
      <c r="QGO2" s="205"/>
      <c r="QGR2" s="205"/>
      <c r="QGT2" s="205"/>
      <c r="QIA2" s="205"/>
      <c r="QID2" s="205"/>
      <c r="QIG2" s="205"/>
      <c r="QIJ2" s="205"/>
      <c r="QIM2" s="205"/>
      <c r="QIN2" s="205"/>
      <c r="QIO2" s="205"/>
      <c r="QIR2" s="205"/>
      <c r="QIU2" s="205"/>
      <c r="QIX2" s="205"/>
      <c r="QJA2" s="205"/>
      <c r="QJC2" s="205"/>
      <c r="QJQ2" s="205"/>
      <c r="QJR2" s="205"/>
      <c r="QJS2" s="205"/>
      <c r="QJT2" s="205"/>
      <c r="QJU2" s="205"/>
      <c r="QJV2" s="205"/>
      <c r="QJW2" s="205"/>
      <c r="QJX2" s="205"/>
      <c r="QJY2" s="205"/>
      <c r="QJZ2" s="205"/>
      <c r="QKA2" s="205"/>
      <c r="QKB2" s="205"/>
      <c r="QKC2" s="205"/>
      <c r="QKD2" s="205"/>
      <c r="QKE2" s="205"/>
      <c r="QKF2" s="205"/>
      <c r="QKG2" s="205"/>
      <c r="QKH2" s="205"/>
      <c r="QKI2" s="205"/>
      <c r="QKO2" s="205"/>
      <c r="QKP2" s="205"/>
      <c r="QKQ2" s="205"/>
      <c r="QKR2" s="205"/>
      <c r="QKS2" s="205"/>
      <c r="QKT2" s="205"/>
      <c r="QKU2" s="205"/>
      <c r="QKW2" s="205"/>
      <c r="QKX2" s="205"/>
      <c r="QKY2" s="205"/>
      <c r="QKZ2" s="205"/>
      <c r="QLA2" s="205"/>
      <c r="QLB2" s="205"/>
      <c r="QLC2" s="205"/>
      <c r="QLD2" s="205"/>
      <c r="QLG2" s="205"/>
      <c r="QLJ2" s="205"/>
      <c r="QLM2" s="205"/>
      <c r="QLP2" s="205"/>
      <c r="QLS2" s="205"/>
      <c r="QLV2" s="205"/>
      <c r="QME2" s="205"/>
      <c r="QMH2" s="205"/>
      <c r="QMK2" s="205"/>
      <c r="QMN2" s="205"/>
      <c r="QMW2" s="205"/>
      <c r="QNC2" s="205"/>
      <c r="QNF2" s="205"/>
      <c r="QNI2" s="205"/>
      <c r="QNL2" s="205"/>
      <c r="QNR2" s="205"/>
      <c r="QOA2" s="205"/>
      <c r="QOC2" s="205"/>
      <c r="QOD2" s="205"/>
      <c r="QOF2" s="205"/>
      <c r="QOI2" s="205"/>
      <c r="QOL2" s="205"/>
      <c r="QOO2" s="205"/>
      <c r="QOR2" s="205"/>
      <c r="QOU2" s="205"/>
      <c r="QOW2" s="205"/>
      <c r="QOY2" s="205"/>
      <c r="QPB2" s="205"/>
      <c r="QPE2" s="205"/>
      <c r="QPH2" s="205"/>
      <c r="QPK2" s="205"/>
      <c r="QPN2" s="205"/>
      <c r="QPQ2" s="205"/>
      <c r="QPT2" s="205"/>
      <c r="QPV2" s="205"/>
      <c r="QPY2" s="205"/>
      <c r="QQB2" s="205"/>
      <c r="QQE2" s="205"/>
      <c r="QQK2" s="205"/>
      <c r="QQN2" s="205"/>
      <c r="QQP2" s="205"/>
      <c r="QRW2" s="205"/>
      <c r="QRZ2" s="205"/>
      <c r="QSC2" s="205"/>
      <c r="QSF2" s="205"/>
      <c r="QSI2" s="205"/>
      <c r="QSJ2" s="205"/>
      <c r="QSK2" s="205"/>
      <c r="QSN2" s="205"/>
      <c r="QSQ2" s="205"/>
      <c r="QST2" s="205"/>
      <c r="QSW2" s="205"/>
      <c r="QSY2" s="205"/>
      <c r="QTM2" s="205"/>
      <c r="QTN2" s="205"/>
      <c r="QTO2" s="205"/>
      <c r="QTP2" s="205"/>
      <c r="QTQ2" s="205"/>
      <c r="QTR2" s="205"/>
      <c r="QTS2" s="205"/>
      <c r="QTT2" s="205"/>
      <c r="QTU2" s="205"/>
      <c r="QTV2" s="205"/>
      <c r="QTW2" s="205"/>
      <c r="QTX2" s="205"/>
      <c r="QTY2" s="205"/>
      <c r="QTZ2" s="205"/>
      <c r="QUA2" s="205"/>
      <c r="QUB2" s="205"/>
      <c r="QUC2" s="205"/>
      <c r="QUD2" s="205"/>
      <c r="QUE2" s="205"/>
      <c r="QUK2" s="205"/>
      <c r="QUL2" s="205"/>
      <c r="QUM2" s="205"/>
      <c r="QUN2" s="205"/>
      <c r="QUO2" s="205"/>
      <c r="QUP2" s="205"/>
      <c r="QUQ2" s="205"/>
      <c r="QUS2" s="205"/>
      <c r="QUT2" s="205"/>
      <c r="QUU2" s="205"/>
      <c r="QUV2" s="205"/>
      <c r="QUW2" s="205"/>
      <c r="QUX2" s="205"/>
      <c r="QUY2" s="205"/>
      <c r="QUZ2" s="205"/>
      <c r="QVC2" s="205"/>
      <c r="QVF2" s="205"/>
      <c r="QVI2" s="205"/>
      <c r="QVL2" s="205"/>
      <c r="QVO2" s="205"/>
      <c r="QVR2" s="205"/>
      <c r="QWA2" s="205"/>
      <c r="QWD2" s="205"/>
      <c r="QWG2" s="205"/>
      <c r="QWJ2" s="205"/>
      <c r="QWS2" s="205"/>
      <c r="QWY2" s="205"/>
      <c r="QXB2" s="205"/>
      <c r="QXE2" s="205"/>
      <c r="QXH2" s="205"/>
      <c r="QXN2" s="205"/>
      <c r="QXW2" s="205"/>
      <c r="QXY2" s="205"/>
      <c r="QXZ2" s="205"/>
      <c r="QYB2" s="205"/>
      <c r="QYE2" s="205"/>
      <c r="QYH2" s="205"/>
      <c r="QYK2" s="205"/>
      <c r="QYN2" s="205"/>
      <c r="QYQ2" s="205"/>
      <c r="QYS2" s="205"/>
      <c r="QYU2" s="205"/>
      <c r="QYX2" s="205"/>
      <c r="QZA2" s="205"/>
      <c r="QZD2" s="205"/>
      <c r="QZG2" s="205"/>
      <c r="QZJ2" s="205"/>
      <c r="QZM2" s="205"/>
      <c r="QZP2" s="205"/>
      <c r="QZR2" s="205"/>
      <c r="QZU2" s="205"/>
      <c r="QZX2" s="205"/>
      <c r="RAA2" s="205"/>
      <c r="RAG2" s="205"/>
      <c r="RAJ2" s="205"/>
      <c r="RAL2" s="205"/>
      <c r="RBS2" s="205"/>
      <c r="RBV2" s="205"/>
      <c r="RBY2" s="205"/>
      <c r="RCB2" s="205"/>
      <c r="RCE2" s="205"/>
      <c r="RCF2" s="205"/>
      <c r="RCG2" s="205"/>
      <c r="RCJ2" s="205"/>
      <c r="RCM2" s="205"/>
      <c r="RCP2" s="205"/>
      <c r="RCS2" s="205"/>
      <c r="RCU2" s="205"/>
      <c r="RDI2" s="205"/>
      <c r="RDJ2" s="205"/>
      <c r="RDK2" s="205"/>
      <c r="RDL2" s="205"/>
      <c r="RDM2" s="205"/>
      <c r="RDN2" s="205"/>
      <c r="RDO2" s="205"/>
      <c r="RDP2" s="205"/>
      <c r="RDQ2" s="205"/>
      <c r="RDR2" s="205"/>
      <c r="RDS2" s="205"/>
      <c r="RDT2" s="205"/>
      <c r="RDU2" s="205"/>
      <c r="RDV2" s="205"/>
      <c r="RDW2" s="205"/>
      <c r="RDX2" s="205"/>
      <c r="RDY2" s="205"/>
      <c r="RDZ2" s="205"/>
      <c r="REA2" s="205"/>
      <c r="REG2" s="205"/>
      <c r="REH2" s="205"/>
      <c r="REI2" s="205"/>
      <c r="REJ2" s="205"/>
      <c r="REK2" s="205"/>
      <c r="REL2" s="205"/>
      <c r="REM2" s="205"/>
      <c r="REO2" s="205"/>
      <c r="REP2" s="205"/>
      <c r="REQ2" s="205"/>
      <c r="RER2" s="205"/>
      <c r="RES2" s="205"/>
      <c r="RET2" s="205"/>
      <c r="REU2" s="205"/>
      <c r="REV2" s="205"/>
      <c r="REY2" s="205"/>
      <c r="RFB2" s="205"/>
      <c r="RFE2" s="205"/>
      <c r="RFH2" s="205"/>
      <c r="RFK2" s="205"/>
      <c r="RFN2" s="205"/>
      <c r="RFW2" s="205"/>
      <c r="RFZ2" s="205"/>
      <c r="RGC2" s="205"/>
      <c r="RGF2" s="205"/>
      <c r="RGO2" s="205"/>
      <c r="RGU2" s="205"/>
      <c r="RGX2" s="205"/>
      <c r="RHA2" s="205"/>
      <c r="RHD2" s="205"/>
      <c r="RHJ2" s="205"/>
      <c r="RHS2" s="205"/>
      <c r="RHU2" s="205"/>
      <c r="RHV2" s="205"/>
      <c r="RHX2" s="205"/>
      <c r="RIA2" s="205"/>
      <c r="RID2" s="205"/>
      <c r="RIG2" s="205"/>
      <c r="RIJ2" s="205"/>
      <c r="RIM2" s="205"/>
      <c r="RIO2" s="205"/>
      <c r="RIQ2" s="205"/>
      <c r="RIT2" s="205"/>
      <c r="RIW2" s="205"/>
      <c r="RIZ2" s="205"/>
      <c r="RJC2" s="205"/>
      <c r="RJF2" s="205"/>
      <c r="RJI2" s="205"/>
      <c r="RJL2" s="205"/>
      <c r="RJN2" s="205"/>
      <c r="RJQ2" s="205"/>
      <c r="RJT2" s="205"/>
      <c r="RJW2" s="205"/>
      <c r="RKC2" s="205"/>
      <c r="RKF2" s="205"/>
      <c r="RKH2" s="205"/>
      <c r="RLO2" s="205"/>
      <c r="RLR2" s="205"/>
      <c r="RLU2" s="205"/>
      <c r="RLX2" s="205"/>
      <c r="RMA2" s="205"/>
      <c r="RMB2" s="205"/>
      <c r="RMC2" s="205"/>
      <c r="RMF2" s="205"/>
      <c r="RMI2" s="205"/>
      <c r="RML2" s="205"/>
      <c r="RMO2" s="205"/>
      <c r="RMQ2" s="205"/>
      <c r="RNE2" s="205"/>
      <c r="RNF2" s="205"/>
      <c r="RNG2" s="205"/>
      <c r="RNH2" s="205"/>
      <c r="RNI2" s="205"/>
      <c r="RNJ2" s="205"/>
      <c r="RNK2" s="205"/>
      <c r="RNL2" s="205"/>
      <c r="RNM2" s="205"/>
      <c r="RNN2" s="205"/>
      <c r="RNO2" s="205"/>
      <c r="RNP2" s="205"/>
      <c r="RNQ2" s="205"/>
      <c r="RNR2" s="205"/>
      <c r="RNS2" s="205"/>
      <c r="RNT2" s="205"/>
      <c r="RNU2" s="205"/>
      <c r="RNV2" s="205"/>
      <c r="RNW2" s="205"/>
      <c r="ROC2" s="205"/>
      <c r="ROD2" s="205"/>
      <c r="ROE2" s="205"/>
      <c r="ROF2" s="205"/>
      <c r="ROG2" s="205"/>
      <c r="ROH2" s="205"/>
      <c r="ROI2" s="205"/>
      <c r="ROK2" s="205"/>
      <c r="ROL2" s="205"/>
      <c r="ROM2" s="205"/>
      <c r="RON2" s="205"/>
      <c r="ROO2" s="205"/>
      <c r="ROP2" s="205"/>
      <c r="ROQ2" s="205"/>
      <c r="ROR2" s="205"/>
      <c r="ROU2" s="205"/>
      <c r="ROX2" s="205"/>
      <c r="RPA2" s="205"/>
      <c r="RPD2" s="205"/>
      <c r="RPG2" s="205"/>
      <c r="RPJ2" s="205"/>
      <c r="RPS2" s="205"/>
      <c r="RPV2" s="205"/>
      <c r="RPY2" s="205"/>
      <c r="RQB2" s="205"/>
      <c r="RQK2" s="205"/>
      <c r="RQQ2" s="205"/>
      <c r="RQT2" s="205"/>
      <c r="RQW2" s="205"/>
      <c r="RQZ2" s="205"/>
      <c r="RRF2" s="205"/>
      <c r="RRO2" s="205"/>
      <c r="RRQ2" s="205"/>
      <c r="RRR2" s="205"/>
      <c r="RRT2" s="205"/>
      <c r="RRW2" s="205"/>
      <c r="RRZ2" s="205"/>
      <c r="RSC2" s="205"/>
      <c r="RSF2" s="205"/>
      <c r="RSI2" s="205"/>
      <c r="RSK2" s="205"/>
      <c r="RSM2" s="205"/>
      <c r="RSP2" s="205"/>
      <c r="RSS2" s="205"/>
      <c r="RSV2" s="205"/>
      <c r="RSY2" s="205"/>
      <c r="RTB2" s="205"/>
      <c r="RTE2" s="205"/>
      <c r="RTH2" s="205"/>
      <c r="RTJ2" s="205"/>
      <c r="RTM2" s="205"/>
      <c r="RTP2" s="205"/>
      <c r="RTS2" s="205"/>
      <c r="RTY2" s="205"/>
      <c r="RUB2" s="205"/>
      <c r="RUD2" s="205"/>
      <c r="RVK2" s="205"/>
      <c r="RVN2" s="205"/>
      <c r="RVQ2" s="205"/>
      <c r="RVT2" s="205"/>
      <c r="RVW2" s="205"/>
      <c r="RVX2" s="205"/>
      <c r="RVY2" s="205"/>
      <c r="RWB2" s="205"/>
      <c r="RWE2" s="205"/>
      <c r="RWH2" s="205"/>
      <c r="RWK2" s="205"/>
      <c r="RWM2" s="205"/>
      <c r="RXA2" s="205"/>
      <c r="RXB2" s="205"/>
      <c r="RXC2" s="205"/>
      <c r="RXD2" s="205"/>
      <c r="RXE2" s="205"/>
      <c r="RXF2" s="205"/>
      <c r="RXG2" s="205"/>
      <c r="RXH2" s="205"/>
      <c r="RXI2" s="205"/>
      <c r="RXJ2" s="205"/>
      <c r="RXK2" s="205"/>
      <c r="RXL2" s="205"/>
      <c r="RXM2" s="205"/>
      <c r="RXN2" s="205"/>
      <c r="RXO2" s="205"/>
      <c r="RXP2" s="205"/>
      <c r="RXQ2" s="205"/>
      <c r="RXR2" s="205"/>
      <c r="RXS2" s="205"/>
      <c r="RXY2" s="205"/>
      <c r="RXZ2" s="205"/>
      <c r="RYA2" s="205"/>
      <c r="RYB2" s="205"/>
      <c r="RYC2" s="205"/>
      <c r="RYD2" s="205"/>
      <c r="RYE2" s="205"/>
      <c r="RYG2" s="205"/>
      <c r="RYH2" s="205"/>
      <c r="RYI2" s="205"/>
      <c r="RYJ2" s="205"/>
      <c r="RYK2" s="205"/>
      <c r="RYL2" s="205"/>
      <c r="RYM2" s="205"/>
      <c r="RYN2" s="205"/>
      <c r="RYQ2" s="205"/>
      <c r="RYT2" s="205"/>
      <c r="RYW2" s="205"/>
      <c r="RYZ2" s="205"/>
      <c r="RZC2" s="205"/>
      <c r="RZF2" s="205"/>
      <c r="RZO2" s="205"/>
      <c r="RZR2" s="205"/>
      <c r="RZU2" s="205"/>
      <c r="RZX2" s="205"/>
      <c r="SAG2" s="205"/>
      <c r="SAM2" s="205"/>
      <c r="SAP2" s="205"/>
      <c r="SAS2" s="205"/>
      <c r="SAV2" s="205"/>
      <c r="SBB2" s="205"/>
      <c r="SBK2" s="205"/>
      <c r="SBM2" s="205"/>
      <c r="SBN2" s="205"/>
      <c r="SBP2" s="205"/>
      <c r="SBS2" s="205"/>
      <c r="SBV2" s="205"/>
      <c r="SBY2" s="205"/>
      <c r="SCB2" s="205"/>
      <c r="SCE2" s="205"/>
      <c r="SCG2" s="205"/>
      <c r="SCI2" s="205"/>
      <c r="SCL2" s="205"/>
      <c r="SCO2" s="205"/>
      <c r="SCR2" s="205"/>
      <c r="SCU2" s="205"/>
      <c r="SCX2" s="205"/>
      <c r="SDA2" s="205"/>
      <c r="SDD2" s="205"/>
      <c r="SDF2" s="205"/>
      <c r="SDI2" s="205"/>
      <c r="SDL2" s="205"/>
      <c r="SDO2" s="205"/>
      <c r="SDU2" s="205"/>
      <c r="SDX2" s="205"/>
      <c r="SDZ2" s="205"/>
      <c r="SFG2" s="205"/>
      <c r="SFJ2" s="205"/>
      <c r="SFM2" s="205"/>
      <c r="SFP2" s="205"/>
      <c r="SFS2" s="205"/>
      <c r="SFT2" s="205"/>
      <c r="SFU2" s="205"/>
      <c r="SFX2" s="205"/>
      <c r="SGA2" s="205"/>
      <c r="SGD2" s="205"/>
      <c r="SGG2" s="205"/>
      <c r="SGI2" s="205"/>
      <c r="SGW2" s="205"/>
      <c r="SGX2" s="205"/>
      <c r="SGY2" s="205"/>
      <c r="SGZ2" s="205"/>
      <c r="SHA2" s="205"/>
      <c r="SHB2" s="205"/>
      <c r="SHC2" s="205"/>
      <c r="SHD2" s="205"/>
      <c r="SHE2" s="205"/>
      <c r="SHF2" s="205"/>
      <c r="SHG2" s="205"/>
      <c r="SHH2" s="205"/>
      <c r="SHI2" s="205"/>
      <c r="SHJ2" s="205"/>
      <c r="SHK2" s="205"/>
      <c r="SHL2" s="205"/>
      <c r="SHM2" s="205"/>
      <c r="SHN2" s="205"/>
      <c r="SHO2" s="205"/>
      <c r="SHU2" s="205"/>
      <c r="SHV2" s="205"/>
      <c r="SHW2" s="205"/>
      <c r="SHX2" s="205"/>
      <c r="SHY2" s="205"/>
      <c r="SHZ2" s="205"/>
      <c r="SIA2" s="205"/>
      <c r="SIC2" s="205"/>
      <c r="SID2" s="205"/>
      <c r="SIE2" s="205"/>
      <c r="SIF2" s="205"/>
      <c r="SIG2" s="205"/>
      <c r="SIH2" s="205"/>
      <c r="SII2" s="205"/>
      <c r="SIJ2" s="205"/>
      <c r="SIM2" s="205"/>
      <c r="SIP2" s="205"/>
      <c r="SIS2" s="205"/>
      <c r="SIV2" s="205"/>
      <c r="SIY2" s="205"/>
      <c r="SJB2" s="205"/>
      <c r="SJK2" s="205"/>
      <c r="SJN2" s="205"/>
      <c r="SJQ2" s="205"/>
      <c r="SJT2" s="205"/>
      <c r="SKC2" s="205"/>
      <c r="SKI2" s="205"/>
      <c r="SKL2" s="205"/>
      <c r="SKO2" s="205"/>
      <c r="SKR2" s="205"/>
      <c r="SKX2" s="205"/>
      <c r="SLG2" s="205"/>
      <c r="SLI2" s="205"/>
      <c r="SLJ2" s="205"/>
      <c r="SLL2" s="205"/>
      <c r="SLO2" s="205"/>
      <c r="SLR2" s="205"/>
      <c r="SLU2" s="205"/>
      <c r="SLX2" s="205"/>
      <c r="SMA2" s="205"/>
      <c r="SMC2" s="205"/>
      <c r="SME2" s="205"/>
      <c r="SMH2" s="205"/>
      <c r="SMK2" s="205"/>
      <c r="SMN2" s="205"/>
      <c r="SMQ2" s="205"/>
      <c r="SMT2" s="205"/>
      <c r="SMW2" s="205"/>
      <c r="SMZ2" s="205"/>
      <c r="SNB2" s="205"/>
      <c r="SNE2" s="205"/>
      <c r="SNH2" s="205"/>
      <c r="SNK2" s="205"/>
      <c r="SNQ2" s="205"/>
      <c r="SNT2" s="205"/>
      <c r="SNV2" s="205"/>
      <c r="SPC2" s="205"/>
      <c r="SPF2" s="205"/>
      <c r="SPI2" s="205"/>
      <c r="SPL2" s="205"/>
      <c r="SPO2" s="205"/>
      <c r="SPP2" s="205"/>
      <c r="SPQ2" s="205"/>
      <c r="SPT2" s="205"/>
      <c r="SPW2" s="205"/>
      <c r="SPZ2" s="205"/>
      <c r="SQC2" s="205"/>
      <c r="SQE2" s="205"/>
      <c r="SQS2" s="205"/>
      <c r="SQT2" s="205"/>
      <c r="SQU2" s="205"/>
      <c r="SQV2" s="205"/>
      <c r="SQW2" s="205"/>
      <c r="SQX2" s="205"/>
      <c r="SQY2" s="205"/>
      <c r="SQZ2" s="205"/>
      <c r="SRA2" s="205"/>
      <c r="SRB2" s="205"/>
      <c r="SRC2" s="205"/>
      <c r="SRD2" s="205"/>
      <c r="SRE2" s="205"/>
      <c r="SRF2" s="205"/>
      <c r="SRG2" s="205"/>
      <c r="SRH2" s="205"/>
      <c r="SRI2" s="205"/>
      <c r="SRJ2" s="205"/>
      <c r="SRK2" s="205"/>
      <c r="SRQ2" s="205"/>
      <c r="SRR2" s="205"/>
      <c r="SRS2" s="205"/>
      <c r="SRT2" s="205"/>
      <c r="SRU2" s="205"/>
      <c r="SRV2" s="205"/>
      <c r="SRW2" s="205"/>
      <c r="SRY2" s="205"/>
      <c r="SRZ2" s="205"/>
      <c r="SSA2" s="205"/>
      <c r="SSB2" s="205"/>
      <c r="SSC2" s="205"/>
      <c r="SSD2" s="205"/>
      <c r="SSE2" s="205"/>
      <c r="SSF2" s="205"/>
      <c r="SSI2" s="205"/>
      <c r="SSL2" s="205"/>
      <c r="SSO2" s="205"/>
      <c r="SSR2" s="205"/>
      <c r="SSU2" s="205"/>
      <c r="SSX2" s="205"/>
      <c r="STG2" s="205"/>
      <c r="STJ2" s="205"/>
      <c r="STM2" s="205"/>
      <c r="STP2" s="205"/>
      <c r="STY2" s="205"/>
      <c r="SUE2" s="205"/>
      <c r="SUH2" s="205"/>
      <c r="SUK2" s="205"/>
      <c r="SUN2" s="205"/>
      <c r="SUT2" s="205"/>
      <c r="SVC2" s="205"/>
      <c r="SVE2" s="205"/>
      <c r="SVF2" s="205"/>
      <c r="SVH2" s="205"/>
      <c r="SVK2" s="205"/>
      <c r="SVN2" s="205"/>
      <c r="SVQ2" s="205"/>
      <c r="SVT2" s="205"/>
      <c r="SVW2" s="205"/>
      <c r="SVY2" s="205"/>
      <c r="SWA2" s="205"/>
      <c r="SWD2" s="205"/>
      <c r="SWG2" s="205"/>
      <c r="SWJ2" s="205"/>
      <c r="SWM2" s="205"/>
      <c r="SWP2" s="205"/>
      <c r="SWS2" s="205"/>
      <c r="SWV2" s="205"/>
      <c r="SWX2" s="205"/>
      <c r="SXA2" s="205"/>
      <c r="SXD2" s="205"/>
      <c r="SXG2" s="205"/>
      <c r="SXM2" s="205"/>
      <c r="SXP2" s="205"/>
      <c r="SXR2" s="205"/>
      <c r="SYY2" s="205"/>
      <c r="SZB2" s="205"/>
      <c r="SZE2" s="205"/>
      <c r="SZH2" s="205"/>
      <c r="SZK2" s="205"/>
      <c r="SZL2" s="205"/>
      <c r="SZM2" s="205"/>
      <c r="SZP2" s="205"/>
      <c r="SZS2" s="205"/>
      <c r="SZV2" s="205"/>
      <c r="SZY2" s="205"/>
      <c r="TAA2" s="205"/>
      <c r="TAO2" s="205"/>
      <c r="TAP2" s="205"/>
      <c r="TAQ2" s="205"/>
      <c r="TAR2" s="205"/>
      <c r="TAS2" s="205"/>
      <c r="TAT2" s="205"/>
      <c r="TAU2" s="205"/>
      <c r="TAV2" s="205"/>
      <c r="TAW2" s="205"/>
      <c r="TAX2" s="205"/>
      <c r="TAY2" s="205"/>
      <c r="TAZ2" s="205"/>
      <c r="TBA2" s="205"/>
      <c r="TBB2" s="205"/>
      <c r="TBC2" s="205"/>
      <c r="TBD2" s="205"/>
      <c r="TBE2" s="205"/>
      <c r="TBF2" s="205"/>
      <c r="TBG2" s="205"/>
      <c r="TBM2" s="205"/>
      <c r="TBN2" s="205"/>
      <c r="TBO2" s="205"/>
      <c r="TBP2" s="205"/>
      <c r="TBQ2" s="205"/>
      <c r="TBR2" s="205"/>
      <c r="TBS2" s="205"/>
      <c r="TBU2" s="205"/>
      <c r="TBV2" s="205"/>
      <c r="TBW2" s="205"/>
      <c r="TBX2" s="205"/>
      <c r="TBY2" s="205"/>
      <c r="TBZ2" s="205"/>
      <c r="TCA2" s="205"/>
      <c r="TCB2" s="205"/>
      <c r="TCE2" s="205"/>
      <c r="TCH2" s="205"/>
      <c r="TCK2" s="205"/>
      <c r="TCN2" s="205"/>
      <c r="TCQ2" s="205"/>
      <c r="TCT2" s="205"/>
      <c r="TDC2" s="205"/>
      <c r="TDF2" s="205"/>
      <c r="TDI2" s="205"/>
      <c r="TDL2" s="205"/>
      <c r="TDU2" s="205"/>
      <c r="TEA2" s="205"/>
      <c r="TED2" s="205"/>
      <c r="TEG2" s="205"/>
      <c r="TEJ2" s="205"/>
      <c r="TEP2" s="205"/>
      <c r="TEY2" s="205"/>
      <c r="TFA2" s="205"/>
      <c r="TFB2" s="205"/>
      <c r="TFD2" s="205"/>
      <c r="TFG2" s="205"/>
      <c r="TFJ2" s="205"/>
      <c r="TFM2" s="205"/>
      <c r="TFP2" s="205"/>
      <c r="TFS2" s="205"/>
      <c r="TFU2" s="205"/>
      <c r="TFW2" s="205"/>
      <c r="TFZ2" s="205"/>
      <c r="TGC2" s="205"/>
      <c r="TGF2" s="205"/>
      <c r="TGI2" s="205"/>
      <c r="TGL2" s="205"/>
      <c r="TGO2" s="205"/>
      <c r="TGR2" s="205"/>
      <c r="TGT2" s="205"/>
      <c r="TGW2" s="205"/>
      <c r="TGZ2" s="205"/>
      <c r="THC2" s="205"/>
      <c r="THI2" s="205"/>
      <c r="THL2" s="205"/>
      <c r="THN2" s="205"/>
      <c r="TIU2" s="205"/>
      <c r="TIX2" s="205"/>
      <c r="TJA2" s="205"/>
      <c r="TJD2" s="205"/>
      <c r="TJG2" s="205"/>
      <c r="TJH2" s="205"/>
      <c r="TJI2" s="205"/>
      <c r="TJL2" s="205"/>
      <c r="TJO2" s="205"/>
      <c r="TJR2" s="205"/>
      <c r="TJU2" s="205"/>
      <c r="TJW2" s="205"/>
      <c r="TKK2" s="205"/>
      <c r="TKL2" s="205"/>
      <c r="TKM2" s="205"/>
      <c r="TKN2" s="205"/>
      <c r="TKO2" s="205"/>
      <c r="TKP2" s="205"/>
      <c r="TKQ2" s="205"/>
      <c r="TKR2" s="205"/>
      <c r="TKS2" s="205"/>
      <c r="TKT2" s="205"/>
      <c r="TKU2" s="205"/>
      <c r="TKV2" s="205"/>
      <c r="TKW2" s="205"/>
      <c r="TKX2" s="205"/>
      <c r="TKY2" s="205"/>
      <c r="TKZ2" s="205"/>
      <c r="TLA2" s="205"/>
      <c r="TLB2" s="205"/>
      <c r="TLC2" s="205"/>
      <c r="TLI2" s="205"/>
      <c r="TLJ2" s="205"/>
      <c r="TLK2" s="205"/>
      <c r="TLL2" s="205"/>
      <c r="TLM2" s="205"/>
      <c r="TLN2" s="205"/>
      <c r="TLO2" s="205"/>
      <c r="TLQ2" s="205"/>
      <c r="TLR2" s="205"/>
      <c r="TLS2" s="205"/>
      <c r="TLT2" s="205"/>
      <c r="TLU2" s="205"/>
      <c r="TLV2" s="205"/>
      <c r="TLW2" s="205"/>
      <c r="TLX2" s="205"/>
      <c r="TMA2" s="205"/>
      <c r="TMD2" s="205"/>
      <c r="TMG2" s="205"/>
      <c r="TMJ2" s="205"/>
      <c r="TMM2" s="205"/>
      <c r="TMP2" s="205"/>
      <c r="TMY2" s="205"/>
      <c r="TNB2" s="205"/>
      <c r="TNE2" s="205"/>
      <c r="TNH2" s="205"/>
      <c r="TNQ2" s="205"/>
      <c r="TNW2" s="205"/>
      <c r="TNZ2" s="205"/>
      <c r="TOC2" s="205"/>
      <c r="TOF2" s="205"/>
      <c r="TOL2" s="205"/>
      <c r="TOU2" s="205"/>
      <c r="TOW2" s="205"/>
      <c r="TOX2" s="205"/>
      <c r="TOZ2" s="205"/>
      <c r="TPC2" s="205"/>
      <c r="TPF2" s="205"/>
      <c r="TPI2" s="205"/>
      <c r="TPL2" s="205"/>
      <c r="TPO2" s="205"/>
      <c r="TPQ2" s="205"/>
      <c r="TPS2" s="205"/>
      <c r="TPV2" s="205"/>
      <c r="TPY2" s="205"/>
      <c r="TQB2" s="205"/>
      <c r="TQE2" s="205"/>
      <c r="TQH2" s="205"/>
      <c r="TQK2" s="205"/>
      <c r="TQN2" s="205"/>
      <c r="TQP2" s="205"/>
      <c r="TQS2" s="205"/>
      <c r="TQV2" s="205"/>
      <c r="TQY2" s="205"/>
      <c r="TRE2" s="205"/>
      <c r="TRH2" s="205"/>
      <c r="TRJ2" s="205"/>
      <c r="TSQ2" s="205"/>
      <c r="TST2" s="205"/>
      <c r="TSW2" s="205"/>
      <c r="TSZ2" s="205"/>
      <c r="TTC2" s="205"/>
      <c r="TTD2" s="205"/>
      <c r="TTE2" s="205"/>
      <c r="TTH2" s="205"/>
      <c r="TTK2" s="205"/>
      <c r="TTN2" s="205"/>
      <c r="TTQ2" s="205"/>
      <c r="TTS2" s="205"/>
      <c r="TUG2" s="205"/>
      <c r="TUH2" s="205"/>
      <c r="TUI2" s="205"/>
      <c r="TUJ2" s="205"/>
      <c r="TUK2" s="205"/>
      <c r="TUL2" s="205"/>
      <c r="TUM2" s="205"/>
      <c r="TUN2" s="205"/>
      <c r="TUO2" s="205"/>
      <c r="TUP2" s="205"/>
      <c r="TUQ2" s="205"/>
      <c r="TUR2" s="205"/>
      <c r="TUS2" s="205"/>
      <c r="TUT2" s="205"/>
      <c r="TUU2" s="205"/>
      <c r="TUV2" s="205"/>
      <c r="TUW2" s="205"/>
      <c r="TUX2" s="205"/>
      <c r="TUY2" s="205"/>
      <c r="TVE2" s="205"/>
      <c r="TVF2" s="205"/>
      <c r="TVG2" s="205"/>
      <c r="TVH2" s="205"/>
      <c r="TVI2" s="205"/>
      <c r="TVJ2" s="205"/>
      <c r="TVK2" s="205"/>
      <c r="TVM2" s="205"/>
      <c r="TVN2" s="205"/>
      <c r="TVO2" s="205"/>
      <c r="TVP2" s="205"/>
      <c r="TVQ2" s="205"/>
      <c r="TVR2" s="205"/>
      <c r="TVS2" s="205"/>
      <c r="TVT2" s="205"/>
      <c r="TVW2" s="205"/>
      <c r="TVZ2" s="205"/>
      <c r="TWC2" s="205"/>
      <c r="TWF2" s="205"/>
      <c r="TWI2" s="205"/>
      <c r="TWL2" s="205"/>
      <c r="TWU2" s="205"/>
      <c r="TWX2" s="205"/>
      <c r="TXA2" s="205"/>
      <c r="TXD2" s="205"/>
      <c r="TXM2" s="205"/>
      <c r="TXS2" s="205"/>
      <c r="TXV2" s="205"/>
      <c r="TXY2" s="205"/>
      <c r="TYB2" s="205"/>
      <c r="TYH2" s="205"/>
      <c r="TYQ2" s="205"/>
      <c r="TYS2" s="205"/>
      <c r="TYT2" s="205"/>
      <c r="TYV2" s="205"/>
      <c r="TYY2" s="205"/>
      <c r="TZB2" s="205"/>
      <c r="TZE2" s="205"/>
      <c r="TZH2" s="205"/>
      <c r="TZK2" s="205"/>
      <c r="TZM2" s="205"/>
      <c r="TZO2" s="205"/>
      <c r="TZR2" s="205"/>
      <c r="TZU2" s="205"/>
      <c r="TZX2" s="205"/>
      <c r="UAA2" s="205"/>
      <c r="UAD2" s="205"/>
      <c r="UAG2" s="205"/>
      <c r="UAJ2" s="205"/>
      <c r="UAL2" s="205"/>
      <c r="UAO2" s="205"/>
      <c r="UAR2" s="205"/>
      <c r="UAU2" s="205"/>
      <c r="UBA2" s="205"/>
      <c r="UBD2" s="205"/>
      <c r="UBF2" s="205"/>
      <c r="UCM2" s="205"/>
      <c r="UCP2" s="205"/>
      <c r="UCS2" s="205"/>
      <c r="UCV2" s="205"/>
      <c r="UCY2" s="205"/>
      <c r="UCZ2" s="205"/>
      <c r="UDA2" s="205"/>
      <c r="UDD2" s="205"/>
      <c r="UDG2" s="205"/>
      <c r="UDJ2" s="205"/>
      <c r="UDM2" s="205"/>
      <c r="UDO2" s="205"/>
      <c r="UEC2" s="205"/>
      <c r="UED2" s="205"/>
      <c r="UEE2" s="205"/>
      <c r="UEF2" s="205"/>
      <c r="UEG2" s="205"/>
      <c r="UEH2" s="205"/>
      <c r="UEI2" s="205"/>
      <c r="UEJ2" s="205"/>
      <c r="UEK2" s="205"/>
      <c r="UEL2" s="205"/>
      <c r="UEM2" s="205"/>
      <c r="UEN2" s="205"/>
      <c r="UEO2" s="205"/>
      <c r="UEP2" s="205"/>
      <c r="UEQ2" s="205"/>
      <c r="UER2" s="205"/>
      <c r="UES2" s="205"/>
      <c r="UET2" s="205"/>
      <c r="UEU2" s="205"/>
      <c r="UFA2" s="205"/>
      <c r="UFB2" s="205"/>
      <c r="UFC2" s="205"/>
      <c r="UFD2" s="205"/>
      <c r="UFE2" s="205"/>
      <c r="UFF2" s="205"/>
      <c r="UFG2" s="205"/>
      <c r="UFI2" s="205"/>
      <c r="UFJ2" s="205"/>
      <c r="UFK2" s="205"/>
      <c r="UFL2" s="205"/>
      <c r="UFM2" s="205"/>
      <c r="UFN2" s="205"/>
      <c r="UFO2" s="205"/>
      <c r="UFP2" s="205"/>
      <c r="UFS2" s="205"/>
      <c r="UFV2" s="205"/>
      <c r="UFY2" s="205"/>
      <c r="UGB2" s="205"/>
      <c r="UGE2" s="205"/>
      <c r="UGH2" s="205"/>
      <c r="UGQ2" s="205"/>
      <c r="UGT2" s="205"/>
      <c r="UGW2" s="205"/>
      <c r="UGZ2" s="205"/>
      <c r="UHI2" s="205"/>
      <c r="UHO2" s="205"/>
      <c r="UHR2" s="205"/>
      <c r="UHU2" s="205"/>
      <c r="UHX2" s="205"/>
      <c r="UID2" s="205"/>
      <c r="UIM2" s="205"/>
      <c r="UIO2" s="205"/>
      <c r="UIP2" s="205"/>
      <c r="UIR2" s="205"/>
      <c r="UIU2" s="205"/>
      <c r="UIX2" s="205"/>
      <c r="UJA2" s="205"/>
      <c r="UJD2" s="205"/>
      <c r="UJG2" s="205"/>
      <c r="UJI2" s="205"/>
      <c r="UJK2" s="205"/>
      <c r="UJN2" s="205"/>
      <c r="UJQ2" s="205"/>
      <c r="UJT2" s="205"/>
      <c r="UJW2" s="205"/>
      <c r="UJZ2" s="205"/>
      <c r="UKC2" s="205"/>
      <c r="UKF2" s="205"/>
      <c r="UKH2" s="205"/>
      <c r="UKK2" s="205"/>
      <c r="UKN2" s="205"/>
      <c r="UKQ2" s="205"/>
      <c r="UKW2" s="205"/>
      <c r="UKZ2" s="205"/>
      <c r="ULB2" s="205"/>
      <c r="UMI2" s="205"/>
      <c r="UML2" s="205"/>
      <c r="UMO2" s="205"/>
      <c r="UMR2" s="205"/>
      <c r="UMU2" s="205"/>
      <c r="UMV2" s="205"/>
      <c r="UMW2" s="205"/>
      <c r="UMZ2" s="205"/>
      <c r="UNC2" s="205"/>
      <c r="UNF2" s="205"/>
      <c r="UNI2" s="205"/>
      <c r="UNK2" s="205"/>
      <c r="UNY2" s="205"/>
      <c r="UNZ2" s="205"/>
      <c r="UOA2" s="205"/>
      <c r="UOB2" s="205"/>
      <c r="UOC2" s="205"/>
      <c r="UOD2" s="205"/>
      <c r="UOE2" s="205"/>
      <c r="UOF2" s="205"/>
      <c r="UOG2" s="205"/>
      <c r="UOH2" s="205"/>
      <c r="UOI2" s="205"/>
      <c r="UOJ2" s="205"/>
      <c r="UOK2" s="205"/>
      <c r="UOL2" s="205"/>
      <c r="UOM2" s="205"/>
      <c r="UON2" s="205"/>
      <c r="UOO2" s="205"/>
      <c r="UOP2" s="205"/>
      <c r="UOQ2" s="205"/>
      <c r="UOW2" s="205"/>
      <c r="UOX2" s="205"/>
      <c r="UOY2" s="205"/>
      <c r="UOZ2" s="205"/>
      <c r="UPA2" s="205"/>
      <c r="UPB2" s="205"/>
      <c r="UPC2" s="205"/>
      <c r="UPE2" s="205"/>
      <c r="UPF2" s="205"/>
      <c r="UPG2" s="205"/>
      <c r="UPH2" s="205"/>
      <c r="UPI2" s="205"/>
      <c r="UPJ2" s="205"/>
      <c r="UPK2" s="205"/>
      <c r="UPL2" s="205"/>
      <c r="UPO2" s="205"/>
      <c r="UPR2" s="205"/>
      <c r="UPU2" s="205"/>
      <c r="UPX2" s="205"/>
      <c r="UQA2" s="205"/>
      <c r="UQD2" s="205"/>
      <c r="UQM2" s="205"/>
      <c r="UQP2" s="205"/>
      <c r="UQS2" s="205"/>
      <c r="UQV2" s="205"/>
      <c r="URE2" s="205"/>
      <c r="URK2" s="205"/>
      <c r="URN2" s="205"/>
      <c r="URQ2" s="205"/>
      <c r="URT2" s="205"/>
      <c r="URZ2" s="205"/>
      <c r="USI2" s="205"/>
      <c r="USK2" s="205"/>
      <c r="USL2" s="205"/>
      <c r="USN2" s="205"/>
      <c r="USQ2" s="205"/>
      <c r="UST2" s="205"/>
      <c r="USW2" s="205"/>
      <c r="USZ2" s="205"/>
      <c r="UTC2" s="205"/>
      <c r="UTE2" s="205"/>
      <c r="UTG2" s="205"/>
      <c r="UTJ2" s="205"/>
      <c r="UTM2" s="205"/>
      <c r="UTP2" s="205"/>
      <c r="UTS2" s="205"/>
      <c r="UTV2" s="205"/>
      <c r="UTY2" s="205"/>
      <c r="UUB2" s="205"/>
      <c r="UUD2" s="205"/>
      <c r="UUG2" s="205"/>
      <c r="UUJ2" s="205"/>
      <c r="UUM2" s="205"/>
      <c r="UUS2" s="205"/>
      <c r="UUV2" s="205"/>
      <c r="UUX2" s="205"/>
      <c r="UWE2" s="205"/>
      <c r="UWH2" s="205"/>
      <c r="UWK2" s="205"/>
      <c r="UWN2" s="205"/>
      <c r="UWQ2" s="205"/>
      <c r="UWR2" s="205"/>
      <c r="UWS2" s="205"/>
      <c r="UWV2" s="205"/>
      <c r="UWY2" s="205"/>
      <c r="UXB2" s="205"/>
      <c r="UXE2" s="205"/>
      <c r="UXG2" s="205"/>
      <c r="UXU2" s="205"/>
      <c r="UXV2" s="205"/>
      <c r="UXW2" s="205"/>
      <c r="UXX2" s="205"/>
      <c r="UXY2" s="205"/>
      <c r="UXZ2" s="205"/>
      <c r="UYA2" s="205"/>
      <c r="UYB2" s="205"/>
      <c r="UYC2" s="205"/>
      <c r="UYD2" s="205"/>
      <c r="UYE2" s="205"/>
      <c r="UYF2" s="205"/>
      <c r="UYG2" s="205"/>
      <c r="UYH2" s="205"/>
      <c r="UYI2" s="205"/>
      <c r="UYJ2" s="205"/>
      <c r="UYK2" s="205"/>
      <c r="UYL2" s="205"/>
      <c r="UYM2" s="205"/>
      <c r="UYS2" s="205"/>
      <c r="UYT2" s="205"/>
      <c r="UYU2" s="205"/>
      <c r="UYV2" s="205"/>
      <c r="UYW2" s="205"/>
      <c r="UYX2" s="205"/>
      <c r="UYY2" s="205"/>
      <c r="UZA2" s="205"/>
      <c r="UZB2" s="205"/>
      <c r="UZC2" s="205"/>
      <c r="UZD2" s="205"/>
      <c r="UZE2" s="205"/>
      <c r="UZF2" s="205"/>
      <c r="UZG2" s="205"/>
      <c r="UZH2" s="205"/>
      <c r="UZK2" s="205"/>
      <c r="UZN2" s="205"/>
      <c r="UZQ2" s="205"/>
      <c r="UZT2" s="205"/>
      <c r="UZW2" s="205"/>
      <c r="UZZ2" s="205"/>
      <c r="VAI2" s="205"/>
      <c r="VAL2" s="205"/>
      <c r="VAO2" s="205"/>
      <c r="VAR2" s="205"/>
      <c r="VBA2" s="205"/>
      <c r="VBG2" s="205"/>
      <c r="VBJ2" s="205"/>
      <c r="VBM2" s="205"/>
      <c r="VBP2" s="205"/>
      <c r="VBV2" s="205"/>
      <c r="VCE2" s="205"/>
      <c r="VCG2" s="205"/>
      <c r="VCH2" s="205"/>
      <c r="VCJ2" s="205"/>
      <c r="VCM2" s="205"/>
      <c r="VCP2" s="205"/>
      <c r="VCS2" s="205"/>
      <c r="VCV2" s="205"/>
      <c r="VCY2" s="205"/>
      <c r="VDA2" s="205"/>
      <c r="VDC2" s="205"/>
      <c r="VDF2" s="205"/>
      <c r="VDI2" s="205"/>
      <c r="VDL2" s="205"/>
      <c r="VDO2" s="205"/>
      <c r="VDR2" s="205"/>
      <c r="VDU2" s="205"/>
      <c r="VDX2" s="205"/>
      <c r="VDZ2" s="205"/>
      <c r="VEC2" s="205"/>
      <c r="VEF2" s="205"/>
      <c r="VEI2" s="205"/>
      <c r="VEO2" s="205"/>
      <c r="VER2" s="205"/>
      <c r="VET2" s="205"/>
      <c r="VGA2" s="205"/>
      <c r="VGD2" s="205"/>
      <c r="VGG2" s="205"/>
      <c r="VGJ2" s="205"/>
      <c r="VGM2" s="205"/>
      <c r="VGN2" s="205"/>
      <c r="VGO2" s="205"/>
      <c r="VGR2" s="205"/>
      <c r="VGU2" s="205"/>
      <c r="VGX2" s="205"/>
      <c r="VHA2" s="205"/>
      <c r="VHC2" s="205"/>
      <c r="VHQ2" s="205"/>
      <c r="VHR2" s="205"/>
      <c r="VHS2" s="205"/>
      <c r="VHT2" s="205"/>
      <c r="VHU2" s="205"/>
      <c r="VHV2" s="205"/>
      <c r="VHW2" s="205"/>
      <c r="VHX2" s="205"/>
      <c r="VHY2" s="205"/>
      <c r="VHZ2" s="205"/>
      <c r="VIA2" s="205"/>
      <c r="VIB2" s="205"/>
      <c r="VIC2" s="205"/>
      <c r="VID2" s="205"/>
      <c r="VIE2" s="205"/>
      <c r="VIF2" s="205"/>
      <c r="VIG2" s="205"/>
      <c r="VIH2" s="205"/>
      <c r="VII2" s="205"/>
      <c r="VIO2" s="205"/>
      <c r="VIP2" s="205"/>
      <c r="VIQ2" s="205"/>
      <c r="VIR2" s="205"/>
      <c r="VIS2" s="205"/>
      <c r="VIT2" s="205"/>
      <c r="VIU2" s="205"/>
      <c r="VIW2" s="205"/>
      <c r="VIX2" s="205"/>
      <c r="VIY2" s="205"/>
      <c r="VIZ2" s="205"/>
      <c r="VJA2" s="205"/>
      <c r="VJB2" s="205"/>
      <c r="VJC2" s="205"/>
      <c r="VJD2" s="205"/>
      <c r="VJG2" s="205"/>
      <c r="VJJ2" s="205"/>
      <c r="VJM2" s="205"/>
      <c r="VJP2" s="205"/>
      <c r="VJS2" s="205"/>
      <c r="VJV2" s="205"/>
      <c r="VKE2" s="205"/>
      <c r="VKH2" s="205"/>
      <c r="VKK2" s="205"/>
      <c r="VKN2" s="205"/>
      <c r="VKW2" s="205"/>
      <c r="VLC2" s="205"/>
      <c r="VLF2" s="205"/>
      <c r="VLI2" s="205"/>
      <c r="VLL2" s="205"/>
      <c r="VLR2" s="205"/>
      <c r="VMA2" s="205"/>
      <c r="VMC2" s="205"/>
      <c r="VMD2" s="205"/>
      <c r="VMF2" s="205"/>
      <c r="VMI2" s="205"/>
      <c r="VML2" s="205"/>
      <c r="VMO2" s="205"/>
      <c r="VMR2" s="205"/>
      <c r="VMU2" s="205"/>
      <c r="VMW2" s="205"/>
      <c r="VMY2" s="205"/>
      <c r="VNB2" s="205"/>
      <c r="VNE2" s="205"/>
      <c r="VNH2" s="205"/>
      <c r="VNK2" s="205"/>
      <c r="VNN2" s="205"/>
      <c r="VNQ2" s="205"/>
      <c r="VNT2" s="205"/>
      <c r="VNV2" s="205"/>
      <c r="VNY2" s="205"/>
      <c r="VOB2" s="205"/>
      <c r="VOE2" s="205"/>
      <c r="VOK2" s="205"/>
      <c r="VON2" s="205"/>
      <c r="VOP2" s="205"/>
      <c r="VPW2" s="205"/>
      <c r="VPZ2" s="205"/>
      <c r="VQC2" s="205"/>
      <c r="VQF2" s="205"/>
      <c r="VQI2" s="205"/>
      <c r="VQJ2" s="205"/>
      <c r="VQK2" s="205"/>
      <c r="VQN2" s="205"/>
      <c r="VQQ2" s="205"/>
      <c r="VQT2" s="205"/>
      <c r="VQW2" s="205"/>
      <c r="VQY2" s="205"/>
      <c r="VRM2" s="205"/>
      <c r="VRN2" s="205"/>
      <c r="VRO2" s="205"/>
      <c r="VRP2" s="205"/>
      <c r="VRQ2" s="205"/>
      <c r="VRR2" s="205"/>
      <c r="VRS2" s="205"/>
      <c r="VRT2" s="205"/>
      <c r="VRU2" s="205"/>
      <c r="VRV2" s="205"/>
      <c r="VRW2" s="205"/>
      <c r="VRX2" s="205"/>
      <c r="VRY2" s="205"/>
      <c r="VRZ2" s="205"/>
      <c r="VSA2" s="205"/>
      <c r="VSB2" s="205"/>
      <c r="VSC2" s="205"/>
      <c r="VSD2" s="205"/>
      <c r="VSE2" s="205"/>
      <c r="VSK2" s="205"/>
      <c r="VSL2" s="205"/>
      <c r="VSM2" s="205"/>
      <c r="VSN2" s="205"/>
      <c r="VSO2" s="205"/>
      <c r="VSP2" s="205"/>
      <c r="VSQ2" s="205"/>
      <c r="VSS2" s="205"/>
      <c r="VST2" s="205"/>
      <c r="VSU2" s="205"/>
      <c r="VSV2" s="205"/>
      <c r="VSW2" s="205"/>
      <c r="VSX2" s="205"/>
      <c r="VSY2" s="205"/>
      <c r="VSZ2" s="205"/>
      <c r="VTC2" s="205"/>
      <c r="VTF2" s="205"/>
      <c r="VTI2" s="205"/>
      <c r="VTL2" s="205"/>
      <c r="VTO2" s="205"/>
      <c r="VTR2" s="205"/>
      <c r="VUA2" s="205"/>
      <c r="VUD2" s="205"/>
      <c r="VUG2" s="205"/>
      <c r="VUJ2" s="205"/>
      <c r="VUS2" s="205"/>
      <c r="VUY2" s="205"/>
      <c r="VVB2" s="205"/>
      <c r="VVE2" s="205"/>
      <c r="VVH2" s="205"/>
      <c r="VVN2" s="205"/>
      <c r="VVW2" s="205"/>
      <c r="VVY2" s="205"/>
      <c r="VVZ2" s="205"/>
      <c r="VWB2" s="205"/>
      <c r="VWE2" s="205"/>
      <c r="VWH2" s="205"/>
      <c r="VWK2" s="205"/>
      <c r="VWN2" s="205"/>
      <c r="VWQ2" s="205"/>
      <c r="VWS2" s="205"/>
      <c r="VWU2" s="205"/>
      <c r="VWX2" s="205"/>
      <c r="VXA2" s="205"/>
      <c r="VXD2" s="205"/>
      <c r="VXG2" s="205"/>
      <c r="VXJ2" s="205"/>
      <c r="VXM2" s="205"/>
      <c r="VXP2" s="205"/>
      <c r="VXR2" s="205"/>
      <c r="VXU2" s="205"/>
      <c r="VXX2" s="205"/>
      <c r="VYA2" s="205"/>
      <c r="VYG2" s="205"/>
      <c r="VYJ2" s="205"/>
      <c r="VYL2" s="205"/>
      <c r="VZS2" s="205"/>
      <c r="VZV2" s="205"/>
      <c r="VZY2" s="205"/>
      <c r="WAB2" s="205"/>
      <c r="WAE2" s="205"/>
      <c r="WAF2" s="205"/>
      <c r="WAG2" s="205"/>
      <c r="WAJ2" s="205"/>
      <c r="WAM2" s="205"/>
      <c r="WAP2" s="205"/>
      <c r="WAS2" s="205"/>
      <c r="WAU2" s="205"/>
      <c r="WBI2" s="205"/>
      <c r="WBJ2" s="205"/>
      <c r="WBK2" s="205"/>
      <c r="WBL2" s="205"/>
      <c r="WBM2" s="205"/>
      <c r="WBN2" s="205"/>
      <c r="WBO2" s="205"/>
      <c r="WBP2" s="205"/>
      <c r="WBQ2" s="205"/>
      <c r="WBR2" s="205"/>
      <c r="WBS2" s="205"/>
      <c r="WBT2" s="205"/>
      <c r="WBU2" s="205"/>
      <c r="WBV2" s="205"/>
      <c r="WBW2" s="205"/>
      <c r="WBX2" s="205"/>
      <c r="WBY2" s="205"/>
      <c r="WBZ2" s="205"/>
      <c r="WCA2" s="205"/>
      <c r="WCG2" s="205"/>
      <c r="WCH2" s="205"/>
      <c r="WCI2" s="205"/>
      <c r="WCJ2" s="205"/>
      <c r="WCK2" s="205"/>
      <c r="WCL2" s="205"/>
      <c r="WCM2" s="205"/>
      <c r="WCO2" s="205"/>
      <c r="WCP2" s="205"/>
      <c r="WCQ2" s="205"/>
      <c r="WCR2" s="205"/>
      <c r="WCS2" s="205"/>
      <c r="WCT2" s="205"/>
      <c r="WCU2" s="205"/>
      <c r="WCV2" s="205"/>
      <c r="WCY2" s="205"/>
      <c r="WDB2" s="205"/>
      <c r="WDE2" s="205"/>
      <c r="WDH2" s="205"/>
      <c r="WDK2" s="205"/>
      <c r="WDN2" s="205"/>
      <c r="WDW2" s="205"/>
      <c r="WDZ2" s="205"/>
      <c r="WEC2" s="205"/>
      <c r="WEF2" s="205"/>
      <c r="WEO2" s="205"/>
      <c r="WEU2" s="205"/>
      <c r="WEX2" s="205"/>
      <c r="WFA2" s="205"/>
      <c r="WFD2" s="205"/>
      <c r="WFJ2" s="205"/>
      <c r="WFS2" s="205"/>
      <c r="WFU2" s="205"/>
      <c r="WFV2" s="205"/>
      <c r="WFX2" s="205"/>
      <c r="WGA2" s="205"/>
      <c r="WGD2" s="205"/>
      <c r="WGG2" s="205"/>
      <c r="WGJ2" s="205"/>
      <c r="WGM2" s="205"/>
      <c r="WGO2" s="205"/>
      <c r="WGQ2" s="205"/>
      <c r="WGT2" s="205"/>
      <c r="WGW2" s="205"/>
      <c r="WGZ2" s="205"/>
      <c r="WHC2" s="205"/>
      <c r="WHF2" s="205"/>
      <c r="WHI2" s="205"/>
      <c r="WHL2" s="205"/>
      <c r="WHN2" s="205"/>
      <c r="WHQ2" s="205"/>
      <c r="WHT2" s="205"/>
      <c r="WHW2" s="205"/>
      <c r="WIC2" s="205"/>
      <c r="WIF2" s="205"/>
      <c r="WIH2" s="205"/>
      <c r="WJO2" s="205"/>
      <c r="WJR2" s="205"/>
      <c r="WJU2" s="205"/>
      <c r="WJX2" s="205"/>
      <c r="WKA2" s="205"/>
      <c r="WKB2" s="205"/>
      <c r="WKC2" s="205"/>
      <c r="WKF2" s="205"/>
      <c r="WKI2" s="205"/>
      <c r="WKL2" s="205"/>
      <c r="WKO2" s="205"/>
      <c r="WKQ2" s="205"/>
      <c r="WLE2" s="205"/>
      <c r="WLF2" s="205"/>
      <c r="WLG2" s="205"/>
      <c r="WLH2" s="205"/>
      <c r="WLI2" s="205"/>
      <c r="WLJ2" s="205"/>
      <c r="WLK2" s="205"/>
      <c r="WLL2" s="205"/>
      <c r="WLM2" s="205"/>
      <c r="WLN2" s="205"/>
      <c r="WLO2" s="205"/>
      <c r="WLP2" s="205"/>
      <c r="WLQ2" s="205"/>
      <c r="WLR2" s="205"/>
      <c r="WLS2" s="205"/>
      <c r="WLT2" s="205"/>
      <c r="WLU2" s="205"/>
      <c r="WLV2" s="205"/>
      <c r="WLW2" s="205"/>
      <c r="WMC2" s="205"/>
      <c r="WMD2" s="205"/>
      <c r="WME2" s="205"/>
      <c r="WMF2" s="205"/>
      <c r="WMG2" s="205"/>
      <c r="WMH2" s="205"/>
      <c r="WMI2" s="205"/>
      <c r="WMK2" s="205"/>
      <c r="WML2" s="205"/>
      <c r="WMM2" s="205"/>
      <c r="WMN2" s="205"/>
      <c r="WMO2" s="205"/>
      <c r="WMP2" s="205"/>
      <c r="WMQ2" s="205"/>
      <c r="WMR2" s="205"/>
      <c r="WMU2" s="205"/>
      <c r="WMX2" s="205"/>
      <c r="WNA2" s="205"/>
      <c r="WND2" s="205"/>
      <c r="WNG2" s="205"/>
      <c r="WNJ2" s="205"/>
      <c r="WNS2" s="205"/>
      <c r="WNV2" s="205"/>
      <c r="WNY2" s="205"/>
      <c r="WOB2" s="205"/>
      <c r="WOK2" s="205"/>
      <c r="WOQ2" s="205"/>
      <c r="WOT2" s="205"/>
      <c r="WOW2" s="205"/>
      <c r="WOZ2" s="205"/>
      <c r="WPF2" s="205"/>
      <c r="WPO2" s="205"/>
      <c r="WPQ2" s="205"/>
      <c r="WPR2" s="205"/>
      <c r="WPT2" s="205"/>
      <c r="WPW2" s="205"/>
      <c r="WPZ2" s="205"/>
      <c r="WQC2" s="205"/>
      <c r="WQF2" s="205"/>
      <c r="WQI2" s="205"/>
      <c r="WQK2" s="205"/>
      <c r="WQM2" s="205"/>
      <c r="WQP2" s="205"/>
      <c r="WQS2" s="205"/>
      <c r="WQV2" s="205"/>
      <c r="WQY2" s="205"/>
      <c r="WRB2" s="205"/>
      <c r="WRE2" s="205"/>
      <c r="WRH2" s="205"/>
      <c r="WRJ2" s="205"/>
      <c r="WRM2" s="205"/>
      <c r="WRP2" s="205"/>
      <c r="WRS2" s="205"/>
      <c r="WRY2" s="205"/>
      <c r="WSB2" s="205"/>
      <c r="WSD2" s="205"/>
      <c r="WTK2" s="205"/>
      <c r="WTN2" s="205"/>
      <c r="WTQ2" s="205"/>
      <c r="WTT2" s="205"/>
      <c r="WTW2" s="205"/>
      <c r="WTX2" s="205"/>
      <c r="WTY2" s="205"/>
      <c r="WUB2" s="205"/>
      <c r="WUE2" s="205"/>
      <c r="WUH2" s="205"/>
      <c r="WUK2" s="205"/>
      <c r="WUM2" s="205"/>
    </row>
    <row r="3" spans="1:16107" s="52" customFormat="1" hidden="1" x14ac:dyDescent="0.3">
      <c r="A3" s="278"/>
      <c r="B3" s="48"/>
      <c r="C3" s="4"/>
      <c r="D3" s="89"/>
      <c r="E3" s="90"/>
    </row>
    <row r="4" spans="1:16107" s="57" customFormat="1" ht="36" hidden="1" customHeight="1" x14ac:dyDescent="0.3">
      <c r="A4" s="5" t="s">
        <v>2</v>
      </c>
      <c r="B4" s="53" t="s">
        <v>346</v>
      </c>
      <c r="C4" s="7"/>
      <c r="D4" s="91"/>
      <c r="E4" s="92"/>
    </row>
    <row r="5" spans="1:16107" s="57" customFormat="1" ht="36" hidden="1" customHeight="1" x14ac:dyDescent="0.3">
      <c r="A5" s="8" t="s">
        <v>3</v>
      </c>
      <c r="B5" s="53" t="s">
        <v>347</v>
      </c>
      <c r="C5" s="7"/>
      <c r="D5" s="91"/>
      <c r="E5" s="92"/>
    </row>
    <row r="6" spans="1:16107" s="57" customFormat="1" ht="22.5" hidden="1" customHeight="1" x14ac:dyDescent="0.3">
      <c r="A6" s="5" t="s">
        <v>4</v>
      </c>
      <c r="B6" s="53" t="s">
        <v>346</v>
      </c>
      <c r="C6" s="7"/>
      <c r="D6" s="91"/>
      <c r="E6" s="92"/>
    </row>
    <row r="7" spans="1:16107" s="57" customFormat="1" ht="18" hidden="1" customHeight="1" x14ac:dyDescent="0.3">
      <c r="A7" s="5" t="s">
        <v>5</v>
      </c>
      <c r="B7" s="53" t="s">
        <v>346</v>
      </c>
      <c r="C7" s="7"/>
      <c r="D7" s="91"/>
      <c r="E7" s="92"/>
    </row>
    <row r="8" spans="1:16107" s="57" customFormat="1" ht="20.25" hidden="1" customHeight="1" x14ac:dyDescent="0.3">
      <c r="A8" s="9" t="s">
        <v>6</v>
      </c>
      <c r="B8" s="53" t="s">
        <v>347</v>
      </c>
      <c r="C8" s="7"/>
      <c r="D8" s="91"/>
      <c r="E8" s="92"/>
    </row>
    <row r="9" spans="1:16107" s="57" customFormat="1" ht="21.75" hidden="1" customHeight="1" x14ac:dyDescent="0.3">
      <c r="A9" s="10" t="s">
        <v>7</v>
      </c>
      <c r="B9" s="53" t="s">
        <v>346</v>
      </c>
      <c r="C9" s="7"/>
      <c r="D9" s="91"/>
      <c r="E9" s="92"/>
    </row>
    <row r="10" spans="1:16107" s="57" customFormat="1" ht="21.75" hidden="1" customHeight="1" x14ac:dyDescent="0.3">
      <c r="A10" s="5" t="s">
        <v>8</v>
      </c>
      <c r="B10" s="53" t="s">
        <v>346</v>
      </c>
      <c r="C10" s="7"/>
      <c r="D10" s="91"/>
      <c r="E10" s="92"/>
    </row>
    <row r="11" spans="1:16107" s="57" customFormat="1" ht="21.75" hidden="1" customHeight="1" x14ac:dyDescent="0.3">
      <c r="A11" s="5" t="s">
        <v>9</v>
      </c>
      <c r="B11" s="53" t="s">
        <v>346</v>
      </c>
      <c r="C11" s="7"/>
      <c r="D11" s="91"/>
      <c r="E11" s="92"/>
    </row>
    <row r="12" spans="1:16107" s="57" customFormat="1" ht="20.25" hidden="1" customHeight="1" x14ac:dyDescent="0.3">
      <c r="A12" s="11" t="s">
        <v>10</v>
      </c>
      <c r="B12" s="53" t="s">
        <v>346</v>
      </c>
      <c r="C12" s="7"/>
      <c r="D12" s="91"/>
      <c r="E12" s="92"/>
    </row>
    <row r="13" spans="1:16107" s="57" customFormat="1" ht="22.8" hidden="1" x14ac:dyDescent="0.3">
      <c r="A13" s="9" t="s">
        <v>11</v>
      </c>
      <c r="B13" s="53" t="s">
        <v>346</v>
      </c>
      <c r="C13" s="7"/>
      <c r="D13" s="91"/>
      <c r="E13" s="92"/>
    </row>
    <row r="14" spans="1:16107" s="57" customFormat="1" ht="20.25" hidden="1" customHeight="1" x14ac:dyDescent="0.3">
      <c r="A14" s="9" t="s">
        <v>12</v>
      </c>
      <c r="B14" s="53" t="s">
        <v>346</v>
      </c>
      <c r="C14" s="7"/>
      <c r="D14" s="91"/>
      <c r="E14" s="92"/>
    </row>
    <row r="15" spans="1:16107" s="57" customFormat="1" ht="39.9" hidden="1" customHeight="1" x14ac:dyDescent="0.3">
      <c r="A15" s="12" t="s">
        <v>13</v>
      </c>
      <c r="B15" s="53" t="s">
        <v>348</v>
      </c>
      <c r="C15" s="7"/>
      <c r="D15" s="91"/>
      <c r="E15" s="92"/>
    </row>
    <row r="16" spans="1:16107" s="57" customFormat="1" ht="20.399999999999999" customHeight="1" x14ac:dyDescent="0.3">
      <c r="A16" s="12" t="s">
        <v>14</v>
      </c>
      <c r="B16" s="199" t="s">
        <v>346</v>
      </c>
      <c r="C16" s="7">
        <v>40</v>
      </c>
      <c r="D16" s="91">
        <v>11000</v>
      </c>
      <c r="E16" s="106">
        <f>+D16*C16</f>
        <v>440000</v>
      </c>
      <c r="F16" s="200"/>
      <c r="G16" s="200"/>
      <c r="H16" s="200"/>
      <c r="I16" s="200"/>
      <c r="J16" s="200"/>
      <c r="K16" s="200"/>
      <c r="Q16" s="200"/>
      <c r="R16" s="200"/>
      <c r="S16" s="200"/>
      <c r="T16" s="200"/>
      <c r="U16" s="200"/>
      <c r="V16" s="200"/>
      <c r="W16" s="200"/>
      <c r="Y16" s="200"/>
      <c r="Z16" s="200"/>
      <c r="AA16" s="200"/>
      <c r="AB16" s="200"/>
      <c r="AC16" s="200"/>
      <c r="AD16" s="200"/>
      <c r="AE16" s="200"/>
      <c r="AF16" s="200"/>
      <c r="AI16" s="200"/>
      <c r="AL16" s="200"/>
      <c r="AO16" s="200"/>
      <c r="AR16" s="200"/>
      <c r="AU16" s="200"/>
      <c r="AX16" s="200"/>
      <c r="BG16" s="200"/>
      <c r="BJ16" s="200"/>
      <c r="BM16" s="200"/>
      <c r="BP16" s="200"/>
      <c r="BY16" s="200"/>
      <c r="CE16" s="200"/>
      <c r="CH16" s="200"/>
      <c r="CK16" s="200"/>
      <c r="CN16" s="200"/>
      <c r="CT16" s="200"/>
      <c r="DC16" s="200"/>
      <c r="DE16" s="200"/>
      <c r="DF16" s="200"/>
      <c r="DH16" s="200"/>
      <c r="DK16" s="200"/>
      <c r="DN16" s="200"/>
      <c r="DQ16" s="200"/>
      <c r="DT16" s="200"/>
      <c r="DW16" s="200"/>
      <c r="DY16" s="200"/>
      <c r="EA16" s="200"/>
      <c r="ED16" s="200"/>
      <c r="EG16" s="200"/>
      <c r="EJ16" s="200"/>
      <c r="EM16" s="200"/>
      <c r="EP16" s="200"/>
      <c r="ES16" s="200"/>
      <c r="EV16" s="200"/>
      <c r="EX16" s="200"/>
      <c r="FA16" s="200"/>
      <c r="FD16" s="200"/>
      <c r="FG16" s="200"/>
      <c r="FM16" s="200"/>
      <c r="FP16" s="200"/>
      <c r="FR16" s="200"/>
      <c r="GY16" s="200"/>
      <c r="HB16" s="200"/>
      <c r="HE16" s="200"/>
      <c r="HH16" s="200"/>
      <c r="HK16" s="200"/>
      <c r="HL16" s="200"/>
      <c r="HM16" s="200"/>
      <c r="HP16" s="200"/>
      <c r="HS16" s="200"/>
      <c r="HV16" s="200"/>
      <c r="HY16" s="200"/>
      <c r="IA16" s="200"/>
      <c r="IO16" s="200"/>
      <c r="IP16" s="200"/>
      <c r="IQ16" s="200"/>
      <c r="IR16" s="200"/>
      <c r="IS16" s="200"/>
      <c r="IT16" s="200"/>
      <c r="IU16" s="200"/>
      <c r="IV16" s="200"/>
      <c r="IW16" s="200"/>
      <c r="IX16" s="200"/>
      <c r="IY16" s="200"/>
      <c r="IZ16" s="200"/>
      <c r="JA16" s="200"/>
      <c r="JB16" s="200"/>
      <c r="JC16" s="200"/>
      <c r="JD16" s="200"/>
      <c r="JE16" s="200"/>
      <c r="JF16" s="200"/>
      <c r="JG16" s="200"/>
      <c r="JM16" s="200"/>
      <c r="JN16" s="200"/>
      <c r="JO16" s="200"/>
      <c r="JP16" s="200"/>
      <c r="JQ16" s="200"/>
      <c r="JR16" s="200"/>
      <c r="JS16" s="200"/>
      <c r="JU16" s="200"/>
      <c r="JV16" s="200"/>
      <c r="JW16" s="200"/>
      <c r="JX16" s="200"/>
      <c r="JY16" s="200"/>
      <c r="JZ16" s="200"/>
      <c r="KA16" s="200"/>
      <c r="KB16" s="200"/>
      <c r="KE16" s="200"/>
      <c r="KH16" s="200"/>
      <c r="KK16" s="200"/>
      <c r="KN16" s="200"/>
      <c r="KQ16" s="200"/>
      <c r="KT16" s="200"/>
      <c r="LC16" s="200"/>
      <c r="LF16" s="200"/>
      <c r="LI16" s="200"/>
      <c r="LL16" s="200"/>
      <c r="LU16" s="200"/>
      <c r="MA16" s="200"/>
      <c r="MD16" s="200"/>
      <c r="MG16" s="200"/>
      <c r="MJ16" s="200"/>
      <c r="MP16" s="200"/>
      <c r="MY16" s="200"/>
      <c r="NA16" s="200"/>
      <c r="NB16" s="200"/>
      <c r="ND16" s="200"/>
      <c r="NG16" s="200"/>
      <c r="NJ16" s="200"/>
      <c r="NM16" s="200"/>
      <c r="NP16" s="200"/>
      <c r="NS16" s="200"/>
      <c r="NU16" s="200"/>
      <c r="NW16" s="200"/>
      <c r="NZ16" s="200"/>
      <c r="OC16" s="200"/>
      <c r="OF16" s="200"/>
      <c r="OI16" s="200"/>
      <c r="OL16" s="200"/>
      <c r="OO16" s="200"/>
      <c r="OR16" s="200"/>
      <c r="OT16" s="200"/>
      <c r="OW16" s="200"/>
      <c r="OZ16" s="200"/>
      <c r="PC16" s="200"/>
      <c r="PI16" s="200"/>
      <c r="PL16" s="200"/>
      <c r="PN16" s="200"/>
      <c r="QU16" s="200"/>
      <c r="QX16" s="200"/>
      <c r="RA16" s="200"/>
      <c r="RD16" s="200"/>
      <c r="RG16" s="200"/>
      <c r="RH16" s="200"/>
      <c r="RI16" s="200"/>
      <c r="RL16" s="200"/>
      <c r="RO16" s="200"/>
      <c r="RR16" s="200"/>
      <c r="RU16" s="200"/>
      <c r="RW16" s="200"/>
      <c r="SK16" s="200"/>
      <c r="SL16" s="200"/>
      <c r="SM16" s="200"/>
      <c r="SN16" s="200"/>
      <c r="SO16" s="200"/>
      <c r="SP16" s="200"/>
      <c r="SQ16" s="200"/>
      <c r="SR16" s="200"/>
      <c r="SS16" s="200"/>
      <c r="ST16" s="200"/>
      <c r="SU16" s="200"/>
      <c r="SV16" s="200"/>
      <c r="SW16" s="200"/>
      <c r="SX16" s="200"/>
      <c r="SY16" s="200"/>
      <c r="SZ16" s="200"/>
      <c r="TA16" s="200"/>
      <c r="TB16" s="200"/>
      <c r="TC16" s="200"/>
      <c r="TI16" s="200"/>
      <c r="TJ16" s="200"/>
      <c r="TK16" s="200"/>
      <c r="TL16" s="200"/>
      <c r="TM16" s="200"/>
      <c r="TN16" s="200"/>
      <c r="TO16" s="200"/>
      <c r="TQ16" s="200"/>
      <c r="TR16" s="200"/>
      <c r="TS16" s="200"/>
      <c r="TT16" s="200"/>
      <c r="TU16" s="200"/>
      <c r="TV16" s="200"/>
      <c r="TW16" s="200"/>
      <c r="TX16" s="200"/>
      <c r="UA16" s="200"/>
      <c r="UD16" s="200"/>
      <c r="UG16" s="200"/>
      <c r="UJ16" s="200"/>
      <c r="UM16" s="200"/>
      <c r="UP16" s="200"/>
      <c r="UY16" s="200"/>
      <c r="VB16" s="200"/>
      <c r="VE16" s="200"/>
      <c r="VH16" s="200"/>
      <c r="VQ16" s="200"/>
      <c r="VW16" s="200"/>
      <c r="VZ16" s="200"/>
      <c r="WC16" s="200"/>
      <c r="WF16" s="200"/>
      <c r="WL16" s="200"/>
      <c r="WU16" s="200"/>
      <c r="WW16" s="200"/>
      <c r="WX16" s="200"/>
      <c r="WZ16" s="200"/>
      <c r="XC16" s="200"/>
      <c r="XF16" s="200"/>
      <c r="XI16" s="200"/>
      <c r="XL16" s="200"/>
      <c r="XO16" s="200"/>
      <c r="XQ16" s="200"/>
      <c r="XS16" s="200"/>
      <c r="XV16" s="200"/>
      <c r="XY16" s="200"/>
      <c r="YB16" s="200"/>
      <c r="YE16" s="200"/>
      <c r="YH16" s="200"/>
      <c r="YK16" s="200"/>
      <c r="YN16" s="200"/>
      <c r="YP16" s="200"/>
      <c r="YS16" s="200"/>
      <c r="YV16" s="200"/>
      <c r="YY16" s="200"/>
      <c r="ZE16" s="200"/>
      <c r="ZH16" s="200"/>
      <c r="ZJ16" s="200"/>
      <c r="AAQ16" s="200"/>
      <c r="AAT16" s="200"/>
      <c r="AAW16" s="200"/>
      <c r="AAZ16" s="200"/>
      <c r="ABC16" s="200"/>
      <c r="ABD16" s="200"/>
      <c r="ABE16" s="200"/>
      <c r="ABH16" s="200"/>
      <c r="ABK16" s="200"/>
      <c r="ABN16" s="200"/>
      <c r="ABQ16" s="200"/>
      <c r="ABS16" s="200"/>
      <c r="ACG16" s="200"/>
      <c r="ACH16" s="200"/>
      <c r="ACI16" s="200"/>
      <c r="ACJ16" s="200"/>
      <c r="ACK16" s="200"/>
      <c r="ACL16" s="200"/>
      <c r="ACM16" s="200"/>
      <c r="ACN16" s="200"/>
      <c r="ACO16" s="200"/>
      <c r="ACP16" s="200"/>
      <c r="ACQ16" s="200"/>
      <c r="ACR16" s="200"/>
      <c r="ACS16" s="200"/>
      <c r="ACT16" s="200"/>
      <c r="ACU16" s="200"/>
      <c r="ACV16" s="200"/>
      <c r="ACW16" s="200"/>
      <c r="ACX16" s="200"/>
      <c r="ACY16" s="200"/>
      <c r="ADE16" s="200"/>
      <c r="ADF16" s="200"/>
      <c r="ADG16" s="200"/>
      <c r="ADH16" s="200"/>
      <c r="ADI16" s="200"/>
      <c r="ADJ16" s="200"/>
      <c r="ADK16" s="200"/>
      <c r="ADM16" s="200"/>
      <c r="ADN16" s="200"/>
      <c r="ADO16" s="200"/>
      <c r="ADP16" s="200"/>
      <c r="ADQ16" s="200"/>
      <c r="ADR16" s="200"/>
      <c r="ADS16" s="200"/>
      <c r="ADT16" s="200"/>
      <c r="ADW16" s="200"/>
      <c r="ADZ16" s="200"/>
      <c r="AEC16" s="200"/>
      <c r="AEF16" s="200"/>
      <c r="AEI16" s="200"/>
      <c r="AEL16" s="200"/>
      <c r="AEU16" s="200"/>
      <c r="AEX16" s="200"/>
      <c r="AFA16" s="200"/>
      <c r="AFD16" s="200"/>
      <c r="AFM16" s="200"/>
      <c r="AFS16" s="200"/>
      <c r="AFV16" s="200"/>
      <c r="AFY16" s="200"/>
      <c r="AGB16" s="200"/>
      <c r="AGH16" s="200"/>
      <c r="AGQ16" s="200"/>
      <c r="AGS16" s="200"/>
      <c r="AGT16" s="200"/>
      <c r="AGV16" s="200"/>
      <c r="AGY16" s="200"/>
      <c r="AHB16" s="200"/>
      <c r="AHE16" s="200"/>
      <c r="AHH16" s="200"/>
      <c r="AHK16" s="200"/>
      <c r="AHM16" s="200"/>
      <c r="AHO16" s="200"/>
      <c r="AHR16" s="200"/>
      <c r="AHU16" s="200"/>
      <c r="AHX16" s="200"/>
      <c r="AIA16" s="200"/>
      <c r="AID16" s="200"/>
      <c r="AIG16" s="200"/>
      <c r="AIJ16" s="200"/>
      <c r="AIL16" s="200"/>
      <c r="AIO16" s="200"/>
      <c r="AIR16" s="200"/>
      <c r="AIU16" s="200"/>
      <c r="AJA16" s="200"/>
      <c r="AJD16" s="200"/>
      <c r="AJF16" s="200"/>
      <c r="AKM16" s="200"/>
      <c r="AKP16" s="200"/>
      <c r="AKS16" s="200"/>
      <c r="AKV16" s="200"/>
      <c r="AKY16" s="200"/>
      <c r="AKZ16" s="200"/>
      <c r="ALA16" s="200"/>
      <c r="ALD16" s="200"/>
      <c r="ALG16" s="200"/>
      <c r="ALJ16" s="200"/>
      <c r="ALM16" s="200"/>
      <c r="ALO16" s="200"/>
      <c r="AMC16" s="200"/>
      <c r="AMD16" s="200"/>
      <c r="AME16" s="200"/>
      <c r="AMF16" s="200"/>
      <c r="AMG16" s="200"/>
      <c r="AMH16" s="200"/>
      <c r="AMI16" s="200"/>
      <c r="AMJ16" s="200"/>
      <c r="AMK16" s="200"/>
      <c r="AML16" s="200"/>
      <c r="AMM16" s="200"/>
      <c r="AMN16" s="200"/>
      <c r="AMO16" s="200"/>
      <c r="AMP16" s="200"/>
      <c r="AMQ16" s="200"/>
      <c r="AMR16" s="200"/>
      <c r="AMS16" s="200"/>
      <c r="AMT16" s="200"/>
      <c r="AMU16" s="200"/>
      <c r="ANA16" s="200"/>
      <c r="ANB16" s="200"/>
      <c r="ANC16" s="200"/>
      <c r="AND16" s="200"/>
      <c r="ANE16" s="200"/>
      <c r="ANF16" s="200"/>
      <c r="ANG16" s="200"/>
      <c r="ANI16" s="200"/>
      <c r="ANJ16" s="200"/>
      <c r="ANK16" s="200"/>
      <c r="ANL16" s="200"/>
      <c r="ANM16" s="200"/>
      <c r="ANN16" s="200"/>
      <c r="ANO16" s="200"/>
      <c r="ANP16" s="200"/>
      <c r="ANS16" s="200"/>
      <c r="ANV16" s="200"/>
      <c r="ANY16" s="200"/>
      <c r="AOB16" s="200"/>
      <c r="AOE16" s="200"/>
      <c r="AOH16" s="200"/>
      <c r="AOQ16" s="200"/>
      <c r="AOT16" s="200"/>
      <c r="AOW16" s="200"/>
      <c r="AOZ16" s="200"/>
      <c r="API16" s="200"/>
      <c r="APO16" s="200"/>
      <c r="APR16" s="200"/>
      <c r="APU16" s="200"/>
      <c r="APX16" s="200"/>
      <c r="AQD16" s="200"/>
      <c r="AQM16" s="200"/>
      <c r="AQO16" s="200"/>
      <c r="AQP16" s="200"/>
      <c r="AQR16" s="200"/>
      <c r="AQU16" s="200"/>
      <c r="AQX16" s="200"/>
      <c r="ARA16" s="200"/>
      <c r="ARD16" s="200"/>
      <c r="ARG16" s="200"/>
      <c r="ARI16" s="200"/>
      <c r="ARK16" s="200"/>
      <c r="ARN16" s="200"/>
      <c r="ARQ16" s="200"/>
      <c r="ART16" s="200"/>
      <c r="ARW16" s="200"/>
      <c r="ARZ16" s="200"/>
      <c r="ASC16" s="200"/>
      <c r="ASF16" s="200"/>
      <c r="ASH16" s="200"/>
      <c r="ASK16" s="200"/>
      <c r="ASN16" s="200"/>
      <c r="ASQ16" s="200"/>
      <c r="ASW16" s="200"/>
      <c r="ASZ16" s="200"/>
      <c r="ATB16" s="200"/>
      <c r="AUI16" s="200"/>
      <c r="AUL16" s="200"/>
      <c r="AUO16" s="200"/>
      <c r="AUR16" s="200"/>
      <c r="AUU16" s="200"/>
      <c r="AUV16" s="200"/>
      <c r="AUW16" s="200"/>
      <c r="AUZ16" s="200"/>
      <c r="AVC16" s="200"/>
      <c r="AVF16" s="200"/>
      <c r="AVI16" s="200"/>
      <c r="AVK16" s="200"/>
      <c r="AVY16" s="200"/>
      <c r="AVZ16" s="200"/>
      <c r="AWA16" s="200"/>
      <c r="AWB16" s="200"/>
      <c r="AWC16" s="200"/>
      <c r="AWD16" s="200"/>
      <c r="AWE16" s="200"/>
      <c r="AWF16" s="200"/>
      <c r="AWG16" s="200"/>
      <c r="AWH16" s="200"/>
      <c r="AWI16" s="200"/>
      <c r="AWJ16" s="200"/>
      <c r="AWK16" s="200"/>
      <c r="AWL16" s="200"/>
      <c r="AWM16" s="200"/>
      <c r="AWN16" s="200"/>
      <c r="AWO16" s="200"/>
      <c r="AWP16" s="200"/>
      <c r="AWQ16" s="200"/>
      <c r="AWW16" s="200"/>
      <c r="AWX16" s="200"/>
      <c r="AWY16" s="200"/>
      <c r="AWZ16" s="200"/>
      <c r="AXA16" s="200"/>
      <c r="AXB16" s="200"/>
      <c r="AXC16" s="200"/>
      <c r="AXE16" s="200"/>
      <c r="AXF16" s="200"/>
      <c r="AXG16" s="200"/>
      <c r="AXH16" s="200"/>
      <c r="AXI16" s="200"/>
      <c r="AXJ16" s="200"/>
      <c r="AXK16" s="200"/>
      <c r="AXL16" s="200"/>
      <c r="AXO16" s="200"/>
      <c r="AXR16" s="200"/>
      <c r="AXU16" s="200"/>
      <c r="AXX16" s="200"/>
      <c r="AYA16" s="200"/>
      <c r="AYD16" s="200"/>
      <c r="AYM16" s="200"/>
      <c r="AYP16" s="200"/>
      <c r="AYS16" s="200"/>
      <c r="AYV16" s="200"/>
      <c r="AZE16" s="200"/>
      <c r="AZK16" s="200"/>
      <c r="AZN16" s="200"/>
      <c r="AZQ16" s="200"/>
      <c r="AZT16" s="200"/>
      <c r="AZZ16" s="200"/>
      <c r="BAI16" s="200"/>
      <c r="BAK16" s="200"/>
      <c r="BAL16" s="200"/>
      <c r="BAN16" s="200"/>
      <c r="BAQ16" s="200"/>
      <c r="BAT16" s="200"/>
      <c r="BAW16" s="200"/>
      <c r="BAZ16" s="200"/>
      <c r="BBC16" s="200"/>
      <c r="BBE16" s="200"/>
      <c r="BBG16" s="200"/>
      <c r="BBJ16" s="200"/>
      <c r="BBM16" s="200"/>
      <c r="BBP16" s="200"/>
      <c r="BBS16" s="200"/>
      <c r="BBV16" s="200"/>
      <c r="BBY16" s="200"/>
      <c r="BCB16" s="200"/>
      <c r="BCD16" s="200"/>
      <c r="BCG16" s="200"/>
      <c r="BCJ16" s="200"/>
      <c r="BCM16" s="200"/>
      <c r="BCS16" s="200"/>
      <c r="BCV16" s="200"/>
      <c r="BCX16" s="200"/>
      <c r="BEE16" s="200"/>
      <c r="BEH16" s="200"/>
      <c r="BEK16" s="200"/>
      <c r="BEN16" s="200"/>
      <c r="BEQ16" s="200"/>
      <c r="BER16" s="200"/>
      <c r="BES16" s="200"/>
      <c r="BEV16" s="200"/>
      <c r="BEY16" s="200"/>
      <c r="BFB16" s="200"/>
      <c r="BFE16" s="200"/>
      <c r="BFG16" s="200"/>
      <c r="BFU16" s="200"/>
      <c r="BFV16" s="200"/>
      <c r="BFW16" s="200"/>
      <c r="BFX16" s="200"/>
      <c r="BFY16" s="200"/>
      <c r="BFZ16" s="200"/>
      <c r="BGA16" s="200"/>
      <c r="BGB16" s="200"/>
      <c r="BGC16" s="200"/>
      <c r="BGD16" s="200"/>
      <c r="BGE16" s="200"/>
      <c r="BGF16" s="200"/>
      <c r="BGG16" s="200"/>
      <c r="BGH16" s="200"/>
      <c r="BGI16" s="200"/>
      <c r="BGJ16" s="200"/>
      <c r="BGK16" s="200"/>
      <c r="BGL16" s="200"/>
      <c r="BGM16" s="200"/>
      <c r="BGS16" s="200"/>
      <c r="BGT16" s="200"/>
      <c r="BGU16" s="200"/>
      <c r="BGV16" s="200"/>
      <c r="BGW16" s="200"/>
      <c r="BGX16" s="200"/>
      <c r="BGY16" s="200"/>
      <c r="BHA16" s="200"/>
      <c r="BHB16" s="200"/>
      <c r="BHC16" s="200"/>
      <c r="BHD16" s="200"/>
      <c r="BHE16" s="200"/>
      <c r="BHF16" s="200"/>
      <c r="BHG16" s="200"/>
      <c r="BHH16" s="200"/>
      <c r="BHK16" s="200"/>
      <c r="BHN16" s="200"/>
      <c r="BHQ16" s="200"/>
      <c r="BHT16" s="200"/>
      <c r="BHW16" s="200"/>
      <c r="BHZ16" s="200"/>
      <c r="BII16" s="200"/>
      <c r="BIL16" s="200"/>
      <c r="BIO16" s="200"/>
      <c r="BIR16" s="200"/>
      <c r="BJA16" s="200"/>
      <c r="BJG16" s="200"/>
      <c r="BJJ16" s="200"/>
      <c r="BJM16" s="200"/>
      <c r="BJP16" s="200"/>
      <c r="BJV16" s="200"/>
      <c r="BKE16" s="200"/>
      <c r="BKG16" s="200"/>
      <c r="BKH16" s="200"/>
      <c r="BKJ16" s="200"/>
      <c r="BKM16" s="200"/>
      <c r="BKP16" s="200"/>
      <c r="BKS16" s="200"/>
      <c r="BKV16" s="200"/>
      <c r="BKY16" s="200"/>
      <c r="BLA16" s="200"/>
      <c r="BLC16" s="200"/>
      <c r="BLF16" s="200"/>
      <c r="BLI16" s="200"/>
      <c r="BLL16" s="200"/>
      <c r="BLO16" s="200"/>
      <c r="BLR16" s="200"/>
      <c r="BLU16" s="200"/>
      <c r="BLX16" s="200"/>
      <c r="BLZ16" s="200"/>
      <c r="BMC16" s="200"/>
      <c r="BMF16" s="200"/>
      <c r="BMI16" s="200"/>
      <c r="BMO16" s="200"/>
      <c r="BMR16" s="200"/>
      <c r="BMT16" s="200"/>
      <c r="BOA16" s="200"/>
      <c r="BOD16" s="200"/>
      <c r="BOG16" s="200"/>
      <c r="BOJ16" s="200"/>
      <c r="BOM16" s="200"/>
      <c r="BON16" s="200"/>
      <c r="BOO16" s="200"/>
      <c r="BOR16" s="200"/>
      <c r="BOU16" s="200"/>
      <c r="BOX16" s="200"/>
      <c r="BPA16" s="200"/>
      <c r="BPC16" s="200"/>
      <c r="BPQ16" s="200"/>
      <c r="BPR16" s="200"/>
      <c r="BPS16" s="200"/>
      <c r="BPT16" s="200"/>
      <c r="BPU16" s="200"/>
      <c r="BPV16" s="200"/>
      <c r="BPW16" s="200"/>
      <c r="BPX16" s="200"/>
      <c r="BPY16" s="200"/>
      <c r="BPZ16" s="200"/>
      <c r="BQA16" s="200"/>
      <c r="BQB16" s="200"/>
      <c r="BQC16" s="200"/>
      <c r="BQD16" s="200"/>
      <c r="BQE16" s="200"/>
      <c r="BQF16" s="200"/>
      <c r="BQG16" s="200"/>
      <c r="BQH16" s="200"/>
      <c r="BQI16" s="200"/>
      <c r="BQO16" s="200"/>
      <c r="BQP16" s="200"/>
      <c r="BQQ16" s="200"/>
      <c r="BQR16" s="200"/>
      <c r="BQS16" s="200"/>
      <c r="BQT16" s="200"/>
      <c r="BQU16" s="200"/>
      <c r="BQW16" s="200"/>
      <c r="BQX16" s="200"/>
      <c r="BQY16" s="200"/>
      <c r="BQZ16" s="200"/>
      <c r="BRA16" s="200"/>
      <c r="BRB16" s="200"/>
      <c r="BRC16" s="200"/>
      <c r="BRD16" s="200"/>
      <c r="BRG16" s="200"/>
      <c r="BRJ16" s="200"/>
      <c r="BRM16" s="200"/>
      <c r="BRP16" s="200"/>
      <c r="BRS16" s="200"/>
      <c r="BRV16" s="200"/>
      <c r="BSE16" s="200"/>
      <c r="BSH16" s="200"/>
      <c r="BSK16" s="200"/>
      <c r="BSN16" s="200"/>
      <c r="BSW16" s="200"/>
      <c r="BTC16" s="200"/>
      <c r="BTF16" s="200"/>
      <c r="BTI16" s="200"/>
      <c r="BTL16" s="200"/>
      <c r="BTR16" s="200"/>
      <c r="BUA16" s="200"/>
      <c r="BUC16" s="200"/>
      <c r="BUD16" s="200"/>
      <c r="BUF16" s="200"/>
      <c r="BUI16" s="200"/>
      <c r="BUL16" s="200"/>
      <c r="BUO16" s="200"/>
      <c r="BUR16" s="200"/>
      <c r="BUU16" s="200"/>
      <c r="BUW16" s="200"/>
      <c r="BUY16" s="200"/>
      <c r="BVB16" s="200"/>
      <c r="BVE16" s="200"/>
      <c r="BVH16" s="200"/>
      <c r="BVK16" s="200"/>
      <c r="BVN16" s="200"/>
      <c r="BVQ16" s="200"/>
      <c r="BVT16" s="200"/>
      <c r="BVV16" s="200"/>
      <c r="BVY16" s="200"/>
      <c r="BWB16" s="200"/>
      <c r="BWE16" s="200"/>
      <c r="BWK16" s="200"/>
      <c r="BWN16" s="200"/>
      <c r="BWP16" s="200"/>
      <c r="BXW16" s="200"/>
      <c r="BXZ16" s="200"/>
      <c r="BYC16" s="200"/>
      <c r="BYF16" s="200"/>
      <c r="BYI16" s="200"/>
      <c r="BYJ16" s="200"/>
      <c r="BYK16" s="200"/>
      <c r="BYN16" s="200"/>
      <c r="BYQ16" s="200"/>
      <c r="BYT16" s="200"/>
      <c r="BYW16" s="200"/>
      <c r="BYY16" s="200"/>
      <c r="BZM16" s="200"/>
      <c r="BZN16" s="200"/>
      <c r="BZO16" s="200"/>
      <c r="BZP16" s="200"/>
      <c r="BZQ16" s="200"/>
      <c r="BZR16" s="200"/>
      <c r="BZS16" s="200"/>
      <c r="BZT16" s="200"/>
      <c r="BZU16" s="200"/>
      <c r="BZV16" s="200"/>
      <c r="BZW16" s="200"/>
      <c r="BZX16" s="200"/>
      <c r="BZY16" s="200"/>
      <c r="BZZ16" s="200"/>
      <c r="CAA16" s="200"/>
      <c r="CAB16" s="200"/>
      <c r="CAC16" s="200"/>
      <c r="CAD16" s="200"/>
      <c r="CAE16" s="200"/>
      <c r="CAK16" s="200"/>
      <c r="CAL16" s="200"/>
      <c r="CAM16" s="200"/>
      <c r="CAN16" s="200"/>
      <c r="CAO16" s="200"/>
      <c r="CAP16" s="200"/>
      <c r="CAQ16" s="200"/>
      <c r="CAS16" s="200"/>
      <c r="CAT16" s="200"/>
      <c r="CAU16" s="200"/>
      <c r="CAV16" s="200"/>
      <c r="CAW16" s="200"/>
      <c r="CAX16" s="200"/>
      <c r="CAY16" s="200"/>
      <c r="CAZ16" s="200"/>
      <c r="CBC16" s="200"/>
      <c r="CBF16" s="200"/>
      <c r="CBI16" s="200"/>
      <c r="CBL16" s="200"/>
      <c r="CBO16" s="200"/>
      <c r="CBR16" s="200"/>
      <c r="CCA16" s="200"/>
      <c r="CCD16" s="200"/>
      <c r="CCG16" s="200"/>
      <c r="CCJ16" s="200"/>
      <c r="CCS16" s="200"/>
      <c r="CCY16" s="200"/>
      <c r="CDB16" s="200"/>
      <c r="CDE16" s="200"/>
      <c r="CDH16" s="200"/>
      <c r="CDN16" s="200"/>
      <c r="CDW16" s="200"/>
      <c r="CDY16" s="200"/>
      <c r="CDZ16" s="200"/>
      <c r="CEB16" s="200"/>
      <c r="CEE16" s="200"/>
      <c r="CEH16" s="200"/>
      <c r="CEK16" s="200"/>
      <c r="CEN16" s="200"/>
      <c r="CEQ16" s="200"/>
      <c r="CES16" s="200"/>
      <c r="CEU16" s="200"/>
      <c r="CEX16" s="200"/>
      <c r="CFA16" s="200"/>
      <c r="CFD16" s="200"/>
      <c r="CFG16" s="200"/>
      <c r="CFJ16" s="200"/>
      <c r="CFM16" s="200"/>
      <c r="CFP16" s="200"/>
      <c r="CFR16" s="200"/>
      <c r="CFU16" s="200"/>
      <c r="CFX16" s="200"/>
      <c r="CGA16" s="200"/>
      <c r="CGG16" s="200"/>
      <c r="CGJ16" s="200"/>
      <c r="CGL16" s="200"/>
      <c r="CHS16" s="200"/>
      <c r="CHV16" s="200"/>
      <c r="CHY16" s="200"/>
      <c r="CIB16" s="200"/>
      <c r="CIE16" s="200"/>
      <c r="CIF16" s="200"/>
      <c r="CIG16" s="200"/>
      <c r="CIJ16" s="200"/>
      <c r="CIM16" s="200"/>
      <c r="CIP16" s="200"/>
      <c r="CIS16" s="200"/>
      <c r="CIU16" s="200"/>
      <c r="CJI16" s="200"/>
      <c r="CJJ16" s="200"/>
      <c r="CJK16" s="200"/>
      <c r="CJL16" s="200"/>
      <c r="CJM16" s="200"/>
      <c r="CJN16" s="200"/>
      <c r="CJO16" s="200"/>
      <c r="CJP16" s="200"/>
      <c r="CJQ16" s="200"/>
      <c r="CJR16" s="200"/>
      <c r="CJS16" s="200"/>
      <c r="CJT16" s="200"/>
      <c r="CJU16" s="200"/>
      <c r="CJV16" s="200"/>
      <c r="CJW16" s="200"/>
      <c r="CJX16" s="200"/>
      <c r="CJY16" s="200"/>
      <c r="CJZ16" s="200"/>
      <c r="CKA16" s="200"/>
      <c r="CKG16" s="200"/>
      <c r="CKH16" s="200"/>
      <c r="CKI16" s="200"/>
      <c r="CKJ16" s="200"/>
      <c r="CKK16" s="200"/>
      <c r="CKL16" s="200"/>
      <c r="CKM16" s="200"/>
      <c r="CKO16" s="200"/>
      <c r="CKP16" s="200"/>
      <c r="CKQ16" s="200"/>
      <c r="CKR16" s="200"/>
      <c r="CKS16" s="200"/>
      <c r="CKT16" s="200"/>
      <c r="CKU16" s="200"/>
      <c r="CKV16" s="200"/>
      <c r="CKY16" s="200"/>
      <c r="CLB16" s="200"/>
      <c r="CLE16" s="200"/>
      <c r="CLH16" s="200"/>
      <c r="CLK16" s="200"/>
      <c r="CLN16" s="200"/>
      <c r="CLW16" s="200"/>
      <c r="CLZ16" s="200"/>
      <c r="CMC16" s="200"/>
      <c r="CMF16" s="200"/>
      <c r="CMO16" s="200"/>
      <c r="CMU16" s="200"/>
      <c r="CMX16" s="200"/>
      <c r="CNA16" s="200"/>
      <c r="CND16" s="200"/>
      <c r="CNJ16" s="200"/>
      <c r="CNS16" s="200"/>
      <c r="CNU16" s="200"/>
      <c r="CNV16" s="200"/>
      <c r="CNX16" s="200"/>
      <c r="COA16" s="200"/>
      <c r="COD16" s="200"/>
      <c r="COG16" s="200"/>
      <c r="COJ16" s="200"/>
      <c r="COM16" s="200"/>
      <c r="COO16" s="200"/>
      <c r="COQ16" s="200"/>
      <c r="COT16" s="200"/>
      <c r="COW16" s="200"/>
      <c r="COZ16" s="200"/>
      <c r="CPC16" s="200"/>
      <c r="CPF16" s="200"/>
      <c r="CPI16" s="200"/>
      <c r="CPL16" s="200"/>
      <c r="CPN16" s="200"/>
      <c r="CPQ16" s="200"/>
      <c r="CPT16" s="200"/>
      <c r="CPW16" s="200"/>
      <c r="CQC16" s="200"/>
      <c r="CQF16" s="200"/>
      <c r="CQH16" s="200"/>
      <c r="CRO16" s="200"/>
      <c r="CRR16" s="200"/>
      <c r="CRU16" s="200"/>
      <c r="CRX16" s="200"/>
      <c r="CSA16" s="200"/>
      <c r="CSB16" s="200"/>
      <c r="CSC16" s="200"/>
      <c r="CSF16" s="200"/>
      <c r="CSI16" s="200"/>
      <c r="CSL16" s="200"/>
      <c r="CSO16" s="200"/>
      <c r="CSQ16" s="200"/>
      <c r="CTE16" s="200"/>
      <c r="CTF16" s="200"/>
      <c r="CTG16" s="200"/>
      <c r="CTH16" s="200"/>
      <c r="CTI16" s="200"/>
      <c r="CTJ16" s="200"/>
      <c r="CTK16" s="200"/>
      <c r="CTL16" s="200"/>
      <c r="CTM16" s="200"/>
      <c r="CTN16" s="200"/>
      <c r="CTO16" s="200"/>
      <c r="CTP16" s="200"/>
      <c r="CTQ16" s="200"/>
      <c r="CTR16" s="200"/>
      <c r="CTS16" s="200"/>
      <c r="CTT16" s="200"/>
      <c r="CTU16" s="200"/>
      <c r="CTV16" s="200"/>
      <c r="CTW16" s="200"/>
      <c r="CUC16" s="200"/>
      <c r="CUD16" s="200"/>
      <c r="CUE16" s="200"/>
      <c r="CUF16" s="200"/>
      <c r="CUG16" s="200"/>
      <c r="CUH16" s="200"/>
      <c r="CUI16" s="200"/>
      <c r="CUK16" s="200"/>
      <c r="CUL16" s="200"/>
      <c r="CUM16" s="200"/>
      <c r="CUN16" s="200"/>
      <c r="CUO16" s="200"/>
      <c r="CUP16" s="200"/>
      <c r="CUQ16" s="200"/>
      <c r="CUR16" s="200"/>
      <c r="CUU16" s="200"/>
      <c r="CUX16" s="200"/>
      <c r="CVA16" s="200"/>
      <c r="CVD16" s="200"/>
      <c r="CVG16" s="200"/>
      <c r="CVJ16" s="200"/>
      <c r="CVS16" s="200"/>
      <c r="CVV16" s="200"/>
      <c r="CVY16" s="200"/>
      <c r="CWB16" s="200"/>
      <c r="CWK16" s="200"/>
      <c r="CWQ16" s="200"/>
      <c r="CWT16" s="200"/>
      <c r="CWW16" s="200"/>
      <c r="CWZ16" s="200"/>
      <c r="CXF16" s="200"/>
      <c r="CXO16" s="200"/>
      <c r="CXQ16" s="200"/>
      <c r="CXR16" s="200"/>
      <c r="CXT16" s="200"/>
      <c r="CXW16" s="200"/>
      <c r="CXZ16" s="200"/>
      <c r="CYC16" s="200"/>
      <c r="CYF16" s="200"/>
      <c r="CYI16" s="200"/>
      <c r="CYK16" s="200"/>
      <c r="CYM16" s="200"/>
      <c r="CYP16" s="200"/>
      <c r="CYS16" s="200"/>
      <c r="CYV16" s="200"/>
      <c r="CYY16" s="200"/>
      <c r="CZB16" s="200"/>
      <c r="CZE16" s="200"/>
      <c r="CZH16" s="200"/>
      <c r="CZJ16" s="200"/>
      <c r="CZM16" s="200"/>
      <c r="CZP16" s="200"/>
      <c r="CZS16" s="200"/>
      <c r="CZY16" s="200"/>
      <c r="DAB16" s="200"/>
      <c r="DAD16" s="200"/>
      <c r="DBK16" s="200"/>
      <c r="DBN16" s="200"/>
      <c r="DBQ16" s="200"/>
      <c r="DBT16" s="200"/>
      <c r="DBW16" s="200"/>
      <c r="DBX16" s="200"/>
      <c r="DBY16" s="200"/>
      <c r="DCB16" s="200"/>
      <c r="DCE16" s="200"/>
      <c r="DCH16" s="200"/>
      <c r="DCK16" s="200"/>
      <c r="DCM16" s="200"/>
      <c r="DDA16" s="200"/>
      <c r="DDB16" s="200"/>
      <c r="DDC16" s="200"/>
      <c r="DDD16" s="200"/>
      <c r="DDE16" s="200"/>
      <c r="DDF16" s="200"/>
      <c r="DDG16" s="200"/>
      <c r="DDH16" s="200"/>
      <c r="DDI16" s="200"/>
      <c r="DDJ16" s="200"/>
      <c r="DDK16" s="200"/>
      <c r="DDL16" s="200"/>
      <c r="DDM16" s="200"/>
      <c r="DDN16" s="200"/>
      <c r="DDO16" s="200"/>
      <c r="DDP16" s="200"/>
      <c r="DDQ16" s="200"/>
      <c r="DDR16" s="200"/>
      <c r="DDS16" s="200"/>
      <c r="DDY16" s="200"/>
      <c r="DDZ16" s="200"/>
      <c r="DEA16" s="200"/>
      <c r="DEB16" s="200"/>
      <c r="DEC16" s="200"/>
      <c r="DED16" s="200"/>
      <c r="DEE16" s="200"/>
      <c r="DEG16" s="200"/>
      <c r="DEH16" s="200"/>
      <c r="DEI16" s="200"/>
      <c r="DEJ16" s="200"/>
      <c r="DEK16" s="200"/>
      <c r="DEL16" s="200"/>
      <c r="DEM16" s="200"/>
      <c r="DEN16" s="200"/>
      <c r="DEQ16" s="200"/>
      <c r="DET16" s="200"/>
      <c r="DEW16" s="200"/>
      <c r="DEZ16" s="200"/>
      <c r="DFC16" s="200"/>
      <c r="DFF16" s="200"/>
      <c r="DFO16" s="200"/>
      <c r="DFR16" s="200"/>
      <c r="DFU16" s="200"/>
      <c r="DFX16" s="200"/>
      <c r="DGG16" s="200"/>
      <c r="DGM16" s="200"/>
      <c r="DGP16" s="200"/>
      <c r="DGS16" s="200"/>
      <c r="DGV16" s="200"/>
      <c r="DHB16" s="200"/>
      <c r="DHK16" s="200"/>
      <c r="DHM16" s="200"/>
      <c r="DHN16" s="200"/>
      <c r="DHP16" s="200"/>
      <c r="DHS16" s="200"/>
      <c r="DHV16" s="200"/>
      <c r="DHY16" s="200"/>
      <c r="DIB16" s="200"/>
      <c r="DIE16" s="200"/>
      <c r="DIG16" s="200"/>
      <c r="DII16" s="200"/>
      <c r="DIL16" s="200"/>
      <c r="DIO16" s="200"/>
      <c r="DIR16" s="200"/>
      <c r="DIU16" s="200"/>
      <c r="DIX16" s="200"/>
      <c r="DJA16" s="200"/>
      <c r="DJD16" s="200"/>
      <c r="DJF16" s="200"/>
      <c r="DJI16" s="200"/>
      <c r="DJL16" s="200"/>
      <c r="DJO16" s="200"/>
      <c r="DJU16" s="200"/>
      <c r="DJX16" s="200"/>
      <c r="DJZ16" s="200"/>
      <c r="DLG16" s="200"/>
      <c r="DLJ16" s="200"/>
      <c r="DLM16" s="200"/>
      <c r="DLP16" s="200"/>
      <c r="DLS16" s="200"/>
      <c r="DLT16" s="200"/>
      <c r="DLU16" s="200"/>
      <c r="DLX16" s="200"/>
      <c r="DMA16" s="200"/>
      <c r="DMD16" s="200"/>
      <c r="DMG16" s="200"/>
      <c r="DMI16" s="200"/>
      <c r="DMW16" s="200"/>
      <c r="DMX16" s="200"/>
      <c r="DMY16" s="200"/>
      <c r="DMZ16" s="200"/>
      <c r="DNA16" s="200"/>
      <c r="DNB16" s="200"/>
      <c r="DNC16" s="200"/>
      <c r="DND16" s="200"/>
      <c r="DNE16" s="200"/>
      <c r="DNF16" s="200"/>
      <c r="DNG16" s="200"/>
      <c r="DNH16" s="200"/>
      <c r="DNI16" s="200"/>
      <c r="DNJ16" s="200"/>
      <c r="DNK16" s="200"/>
      <c r="DNL16" s="200"/>
      <c r="DNM16" s="200"/>
      <c r="DNN16" s="200"/>
      <c r="DNO16" s="200"/>
      <c r="DNU16" s="200"/>
      <c r="DNV16" s="200"/>
      <c r="DNW16" s="200"/>
      <c r="DNX16" s="200"/>
      <c r="DNY16" s="200"/>
      <c r="DNZ16" s="200"/>
      <c r="DOA16" s="200"/>
      <c r="DOC16" s="200"/>
      <c r="DOD16" s="200"/>
      <c r="DOE16" s="200"/>
      <c r="DOF16" s="200"/>
      <c r="DOG16" s="200"/>
      <c r="DOH16" s="200"/>
      <c r="DOI16" s="200"/>
      <c r="DOJ16" s="200"/>
      <c r="DOM16" s="200"/>
      <c r="DOP16" s="200"/>
      <c r="DOS16" s="200"/>
      <c r="DOV16" s="200"/>
      <c r="DOY16" s="200"/>
      <c r="DPB16" s="200"/>
      <c r="DPK16" s="200"/>
      <c r="DPN16" s="200"/>
      <c r="DPQ16" s="200"/>
      <c r="DPT16" s="200"/>
      <c r="DQC16" s="200"/>
      <c r="DQI16" s="200"/>
      <c r="DQL16" s="200"/>
      <c r="DQO16" s="200"/>
      <c r="DQR16" s="200"/>
      <c r="DQX16" s="200"/>
      <c r="DRG16" s="200"/>
      <c r="DRI16" s="200"/>
      <c r="DRJ16" s="200"/>
      <c r="DRL16" s="200"/>
      <c r="DRO16" s="200"/>
      <c r="DRR16" s="200"/>
      <c r="DRU16" s="200"/>
      <c r="DRX16" s="200"/>
      <c r="DSA16" s="200"/>
      <c r="DSC16" s="200"/>
      <c r="DSE16" s="200"/>
      <c r="DSH16" s="200"/>
      <c r="DSK16" s="200"/>
      <c r="DSN16" s="200"/>
      <c r="DSQ16" s="200"/>
      <c r="DST16" s="200"/>
      <c r="DSW16" s="200"/>
      <c r="DSZ16" s="200"/>
      <c r="DTB16" s="200"/>
      <c r="DTE16" s="200"/>
      <c r="DTH16" s="200"/>
      <c r="DTK16" s="200"/>
      <c r="DTQ16" s="200"/>
      <c r="DTT16" s="200"/>
      <c r="DTV16" s="200"/>
      <c r="DVC16" s="200"/>
      <c r="DVF16" s="200"/>
      <c r="DVI16" s="200"/>
      <c r="DVL16" s="200"/>
      <c r="DVO16" s="200"/>
      <c r="DVP16" s="200"/>
      <c r="DVQ16" s="200"/>
      <c r="DVT16" s="200"/>
      <c r="DVW16" s="200"/>
      <c r="DVZ16" s="200"/>
      <c r="DWC16" s="200"/>
      <c r="DWE16" s="200"/>
      <c r="DWS16" s="200"/>
      <c r="DWT16" s="200"/>
      <c r="DWU16" s="200"/>
      <c r="DWV16" s="200"/>
      <c r="DWW16" s="200"/>
      <c r="DWX16" s="200"/>
      <c r="DWY16" s="200"/>
      <c r="DWZ16" s="200"/>
      <c r="DXA16" s="200"/>
      <c r="DXB16" s="200"/>
      <c r="DXC16" s="200"/>
      <c r="DXD16" s="200"/>
      <c r="DXE16" s="200"/>
      <c r="DXF16" s="200"/>
      <c r="DXG16" s="200"/>
      <c r="DXH16" s="200"/>
      <c r="DXI16" s="200"/>
      <c r="DXJ16" s="200"/>
      <c r="DXK16" s="200"/>
      <c r="DXQ16" s="200"/>
      <c r="DXR16" s="200"/>
      <c r="DXS16" s="200"/>
      <c r="DXT16" s="200"/>
      <c r="DXU16" s="200"/>
      <c r="DXV16" s="200"/>
      <c r="DXW16" s="200"/>
      <c r="DXY16" s="200"/>
      <c r="DXZ16" s="200"/>
      <c r="DYA16" s="200"/>
      <c r="DYB16" s="200"/>
      <c r="DYC16" s="200"/>
      <c r="DYD16" s="200"/>
      <c r="DYE16" s="200"/>
      <c r="DYF16" s="200"/>
      <c r="DYI16" s="200"/>
      <c r="DYL16" s="200"/>
      <c r="DYO16" s="200"/>
      <c r="DYR16" s="200"/>
      <c r="DYU16" s="200"/>
      <c r="DYX16" s="200"/>
      <c r="DZG16" s="200"/>
      <c r="DZJ16" s="200"/>
      <c r="DZM16" s="200"/>
      <c r="DZP16" s="200"/>
      <c r="DZY16" s="200"/>
      <c r="EAE16" s="200"/>
      <c r="EAH16" s="200"/>
      <c r="EAK16" s="200"/>
      <c r="EAN16" s="200"/>
      <c r="EAT16" s="200"/>
      <c r="EBC16" s="200"/>
      <c r="EBE16" s="200"/>
      <c r="EBF16" s="200"/>
      <c r="EBH16" s="200"/>
      <c r="EBK16" s="200"/>
      <c r="EBN16" s="200"/>
      <c r="EBQ16" s="200"/>
      <c r="EBT16" s="200"/>
      <c r="EBW16" s="200"/>
      <c r="EBY16" s="200"/>
      <c r="ECA16" s="200"/>
      <c r="ECD16" s="200"/>
      <c r="ECG16" s="200"/>
      <c r="ECJ16" s="200"/>
      <c r="ECM16" s="200"/>
      <c r="ECP16" s="200"/>
      <c r="ECS16" s="200"/>
      <c r="ECV16" s="200"/>
      <c r="ECX16" s="200"/>
      <c r="EDA16" s="200"/>
      <c r="EDD16" s="200"/>
      <c r="EDG16" s="200"/>
      <c r="EDM16" s="200"/>
      <c r="EDP16" s="200"/>
      <c r="EDR16" s="200"/>
      <c r="EEY16" s="200"/>
      <c r="EFB16" s="200"/>
      <c r="EFE16" s="200"/>
      <c r="EFH16" s="200"/>
      <c r="EFK16" s="200"/>
      <c r="EFL16" s="200"/>
      <c r="EFM16" s="200"/>
      <c r="EFP16" s="200"/>
      <c r="EFS16" s="200"/>
      <c r="EFV16" s="200"/>
      <c r="EFY16" s="200"/>
      <c r="EGA16" s="200"/>
      <c r="EGO16" s="200"/>
      <c r="EGP16" s="200"/>
      <c r="EGQ16" s="200"/>
      <c r="EGR16" s="200"/>
      <c r="EGS16" s="200"/>
      <c r="EGT16" s="200"/>
      <c r="EGU16" s="200"/>
      <c r="EGV16" s="200"/>
      <c r="EGW16" s="200"/>
      <c r="EGX16" s="200"/>
      <c r="EGY16" s="200"/>
      <c r="EGZ16" s="200"/>
      <c r="EHA16" s="200"/>
      <c r="EHB16" s="200"/>
      <c r="EHC16" s="200"/>
      <c r="EHD16" s="200"/>
      <c r="EHE16" s="200"/>
      <c r="EHF16" s="200"/>
      <c r="EHG16" s="200"/>
      <c r="EHM16" s="200"/>
      <c r="EHN16" s="200"/>
      <c r="EHO16" s="200"/>
      <c r="EHP16" s="200"/>
      <c r="EHQ16" s="200"/>
      <c r="EHR16" s="200"/>
      <c r="EHS16" s="200"/>
      <c r="EHU16" s="200"/>
      <c r="EHV16" s="200"/>
      <c r="EHW16" s="200"/>
      <c r="EHX16" s="200"/>
      <c r="EHY16" s="200"/>
      <c r="EHZ16" s="200"/>
      <c r="EIA16" s="200"/>
      <c r="EIB16" s="200"/>
      <c r="EIE16" s="200"/>
      <c r="EIH16" s="200"/>
      <c r="EIK16" s="200"/>
      <c r="EIN16" s="200"/>
      <c r="EIQ16" s="200"/>
      <c r="EIT16" s="200"/>
      <c r="EJC16" s="200"/>
      <c r="EJF16" s="200"/>
      <c r="EJI16" s="200"/>
      <c r="EJL16" s="200"/>
      <c r="EJU16" s="200"/>
      <c r="EKA16" s="200"/>
      <c r="EKD16" s="200"/>
      <c r="EKG16" s="200"/>
      <c r="EKJ16" s="200"/>
      <c r="EKP16" s="200"/>
      <c r="EKY16" s="200"/>
      <c r="ELA16" s="200"/>
      <c r="ELB16" s="200"/>
      <c r="ELD16" s="200"/>
      <c r="ELG16" s="200"/>
      <c r="ELJ16" s="200"/>
      <c r="ELM16" s="200"/>
      <c r="ELP16" s="200"/>
      <c r="ELS16" s="200"/>
      <c r="ELU16" s="200"/>
      <c r="ELW16" s="200"/>
      <c r="ELZ16" s="200"/>
      <c r="EMC16" s="200"/>
      <c r="EMF16" s="200"/>
      <c r="EMI16" s="200"/>
      <c r="EML16" s="200"/>
      <c r="EMO16" s="200"/>
      <c r="EMR16" s="200"/>
      <c r="EMT16" s="200"/>
      <c r="EMW16" s="200"/>
      <c r="EMZ16" s="200"/>
      <c r="ENC16" s="200"/>
      <c r="ENI16" s="200"/>
      <c r="ENL16" s="200"/>
      <c r="ENN16" s="200"/>
      <c r="EOU16" s="200"/>
      <c r="EOX16" s="200"/>
      <c r="EPA16" s="200"/>
      <c r="EPD16" s="200"/>
      <c r="EPG16" s="200"/>
      <c r="EPH16" s="200"/>
      <c r="EPI16" s="200"/>
      <c r="EPL16" s="200"/>
      <c r="EPO16" s="200"/>
      <c r="EPR16" s="200"/>
      <c r="EPU16" s="200"/>
      <c r="EPW16" s="200"/>
      <c r="EQK16" s="200"/>
      <c r="EQL16" s="200"/>
      <c r="EQM16" s="200"/>
      <c r="EQN16" s="200"/>
      <c r="EQO16" s="200"/>
      <c r="EQP16" s="200"/>
      <c r="EQQ16" s="200"/>
      <c r="EQR16" s="200"/>
      <c r="EQS16" s="200"/>
      <c r="EQT16" s="200"/>
      <c r="EQU16" s="200"/>
      <c r="EQV16" s="200"/>
      <c r="EQW16" s="200"/>
      <c r="EQX16" s="200"/>
      <c r="EQY16" s="200"/>
      <c r="EQZ16" s="200"/>
      <c r="ERA16" s="200"/>
      <c r="ERB16" s="200"/>
      <c r="ERC16" s="200"/>
      <c r="ERI16" s="200"/>
      <c r="ERJ16" s="200"/>
      <c r="ERK16" s="200"/>
      <c r="ERL16" s="200"/>
      <c r="ERM16" s="200"/>
      <c r="ERN16" s="200"/>
      <c r="ERO16" s="200"/>
      <c r="ERQ16" s="200"/>
      <c r="ERR16" s="200"/>
      <c r="ERS16" s="200"/>
      <c r="ERT16" s="200"/>
      <c r="ERU16" s="200"/>
      <c r="ERV16" s="200"/>
      <c r="ERW16" s="200"/>
      <c r="ERX16" s="200"/>
      <c r="ESA16" s="200"/>
      <c r="ESD16" s="200"/>
      <c r="ESG16" s="200"/>
      <c r="ESJ16" s="200"/>
      <c r="ESM16" s="200"/>
      <c r="ESP16" s="200"/>
      <c r="ESY16" s="200"/>
      <c r="ETB16" s="200"/>
      <c r="ETE16" s="200"/>
      <c r="ETH16" s="200"/>
      <c r="ETQ16" s="200"/>
      <c r="ETW16" s="200"/>
      <c r="ETZ16" s="200"/>
      <c r="EUC16" s="200"/>
      <c r="EUF16" s="200"/>
      <c r="EUL16" s="200"/>
      <c r="EUU16" s="200"/>
      <c r="EUW16" s="200"/>
      <c r="EUX16" s="200"/>
      <c r="EUZ16" s="200"/>
      <c r="EVC16" s="200"/>
      <c r="EVF16" s="200"/>
      <c r="EVI16" s="200"/>
      <c r="EVL16" s="200"/>
      <c r="EVO16" s="200"/>
      <c r="EVQ16" s="200"/>
      <c r="EVS16" s="200"/>
      <c r="EVV16" s="200"/>
      <c r="EVY16" s="200"/>
      <c r="EWB16" s="200"/>
      <c r="EWE16" s="200"/>
      <c r="EWH16" s="200"/>
      <c r="EWK16" s="200"/>
      <c r="EWN16" s="200"/>
      <c r="EWP16" s="200"/>
      <c r="EWS16" s="200"/>
      <c r="EWV16" s="200"/>
      <c r="EWY16" s="200"/>
      <c r="EXE16" s="200"/>
      <c r="EXH16" s="200"/>
      <c r="EXJ16" s="200"/>
      <c r="EYQ16" s="200"/>
      <c r="EYT16" s="200"/>
      <c r="EYW16" s="200"/>
      <c r="EYZ16" s="200"/>
      <c r="EZC16" s="200"/>
      <c r="EZD16" s="200"/>
      <c r="EZE16" s="200"/>
      <c r="EZH16" s="200"/>
      <c r="EZK16" s="200"/>
      <c r="EZN16" s="200"/>
      <c r="EZQ16" s="200"/>
      <c r="EZS16" s="200"/>
      <c r="FAG16" s="200"/>
      <c r="FAH16" s="200"/>
      <c r="FAI16" s="200"/>
      <c r="FAJ16" s="200"/>
      <c r="FAK16" s="200"/>
      <c r="FAL16" s="200"/>
      <c r="FAM16" s="200"/>
      <c r="FAN16" s="200"/>
      <c r="FAO16" s="200"/>
      <c r="FAP16" s="200"/>
      <c r="FAQ16" s="200"/>
      <c r="FAR16" s="200"/>
      <c r="FAS16" s="200"/>
      <c r="FAT16" s="200"/>
      <c r="FAU16" s="200"/>
      <c r="FAV16" s="200"/>
      <c r="FAW16" s="200"/>
      <c r="FAX16" s="200"/>
      <c r="FAY16" s="200"/>
      <c r="FBE16" s="200"/>
      <c r="FBF16" s="200"/>
      <c r="FBG16" s="200"/>
      <c r="FBH16" s="200"/>
      <c r="FBI16" s="200"/>
      <c r="FBJ16" s="200"/>
      <c r="FBK16" s="200"/>
      <c r="FBM16" s="200"/>
      <c r="FBN16" s="200"/>
      <c r="FBO16" s="200"/>
      <c r="FBP16" s="200"/>
      <c r="FBQ16" s="200"/>
      <c r="FBR16" s="200"/>
      <c r="FBS16" s="200"/>
      <c r="FBT16" s="200"/>
      <c r="FBW16" s="200"/>
      <c r="FBZ16" s="200"/>
      <c r="FCC16" s="200"/>
      <c r="FCF16" s="200"/>
      <c r="FCI16" s="200"/>
      <c r="FCL16" s="200"/>
      <c r="FCU16" s="200"/>
      <c r="FCX16" s="200"/>
      <c r="FDA16" s="200"/>
      <c r="FDD16" s="200"/>
      <c r="FDM16" s="200"/>
      <c r="FDS16" s="200"/>
      <c r="FDV16" s="200"/>
      <c r="FDY16" s="200"/>
      <c r="FEB16" s="200"/>
      <c r="FEH16" s="200"/>
      <c r="FEQ16" s="200"/>
      <c r="FES16" s="200"/>
      <c r="FET16" s="200"/>
      <c r="FEV16" s="200"/>
      <c r="FEY16" s="200"/>
      <c r="FFB16" s="200"/>
      <c r="FFE16" s="200"/>
      <c r="FFH16" s="200"/>
      <c r="FFK16" s="200"/>
      <c r="FFM16" s="200"/>
      <c r="FFO16" s="200"/>
      <c r="FFR16" s="200"/>
      <c r="FFU16" s="200"/>
      <c r="FFX16" s="200"/>
      <c r="FGA16" s="200"/>
      <c r="FGD16" s="200"/>
      <c r="FGG16" s="200"/>
      <c r="FGJ16" s="200"/>
      <c r="FGL16" s="200"/>
      <c r="FGO16" s="200"/>
      <c r="FGR16" s="200"/>
      <c r="FGU16" s="200"/>
      <c r="FHA16" s="200"/>
      <c r="FHD16" s="200"/>
      <c r="FHF16" s="200"/>
      <c r="FIM16" s="200"/>
      <c r="FIP16" s="200"/>
      <c r="FIS16" s="200"/>
      <c r="FIV16" s="200"/>
      <c r="FIY16" s="200"/>
      <c r="FIZ16" s="200"/>
      <c r="FJA16" s="200"/>
      <c r="FJD16" s="200"/>
      <c r="FJG16" s="200"/>
      <c r="FJJ16" s="200"/>
      <c r="FJM16" s="200"/>
      <c r="FJO16" s="200"/>
      <c r="FKC16" s="200"/>
      <c r="FKD16" s="200"/>
      <c r="FKE16" s="200"/>
      <c r="FKF16" s="200"/>
      <c r="FKG16" s="200"/>
      <c r="FKH16" s="200"/>
      <c r="FKI16" s="200"/>
      <c r="FKJ16" s="200"/>
      <c r="FKK16" s="200"/>
      <c r="FKL16" s="200"/>
      <c r="FKM16" s="200"/>
      <c r="FKN16" s="200"/>
      <c r="FKO16" s="200"/>
      <c r="FKP16" s="200"/>
      <c r="FKQ16" s="200"/>
      <c r="FKR16" s="200"/>
      <c r="FKS16" s="200"/>
      <c r="FKT16" s="200"/>
      <c r="FKU16" s="200"/>
      <c r="FLA16" s="200"/>
      <c r="FLB16" s="200"/>
      <c r="FLC16" s="200"/>
      <c r="FLD16" s="200"/>
      <c r="FLE16" s="200"/>
      <c r="FLF16" s="200"/>
      <c r="FLG16" s="200"/>
      <c r="FLI16" s="200"/>
      <c r="FLJ16" s="200"/>
      <c r="FLK16" s="200"/>
      <c r="FLL16" s="200"/>
      <c r="FLM16" s="200"/>
      <c r="FLN16" s="200"/>
      <c r="FLO16" s="200"/>
      <c r="FLP16" s="200"/>
      <c r="FLS16" s="200"/>
      <c r="FLV16" s="200"/>
      <c r="FLY16" s="200"/>
      <c r="FMB16" s="200"/>
      <c r="FME16" s="200"/>
      <c r="FMH16" s="200"/>
      <c r="FMQ16" s="200"/>
      <c r="FMT16" s="200"/>
      <c r="FMW16" s="200"/>
      <c r="FMZ16" s="200"/>
      <c r="FNI16" s="200"/>
      <c r="FNO16" s="200"/>
      <c r="FNR16" s="200"/>
      <c r="FNU16" s="200"/>
      <c r="FNX16" s="200"/>
      <c r="FOD16" s="200"/>
      <c r="FOM16" s="200"/>
      <c r="FOO16" s="200"/>
      <c r="FOP16" s="200"/>
      <c r="FOR16" s="200"/>
      <c r="FOU16" s="200"/>
      <c r="FOX16" s="200"/>
      <c r="FPA16" s="200"/>
      <c r="FPD16" s="200"/>
      <c r="FPG16" s="200"/>
      <c r="FPI16" s="200"/>
      <c r="FPK16" s="200"/>
      <c r="FPN16" s="200"/>
      <c r="FPQ16" s="200"/>
      <c r="FPT16" s="200"/>
      <c r="FPW16" s="200"/>
      <c r="FPZ16" s="200"/>
      <c r="FQC16" s="200"/>
      <c r="FQF16" s="200"/>
      <c r="FQH16" s="200"/>
      <c r="FQK16" s="200"/>
      <c r="FQN16" s="200"/>
      <c r="FQQ16" s="200"/>
      <c r="FQW16" s="200"/>
      <c r="FQZ16" s="200"/>
      <c r="FRB16" s="200"/>
      <c r="FSI16" s="200"/>
      <c r="FSL16" s="200"/>
      <c r="FSO16" s="200"/>
      <c r="FSR16" s="200"/>
      <c r="FSU16" s="200"/>
      <c r="FSV16" s="200"/>
      <c r="FSW16" s="200"/>
      <c r="FSZ16" s="200"/>
      <c r="FTC16" s="200"/>
      <c r="FTF16" s="200"/>
      <c r="FTI16" s="200"/>
      <c r="FTK16" s="200"/>
      <c r="FTY16" s="200"/>
      <c r="FTZ16" s="200"/>
      <c r="FUA16" s="200"/>
      <c r="FUB16" s="200"/>
      <c r="FUC16" s="200"/>
      <c r="FUD16" s="200"/>
      <c r="FUE16" s="200"/>
      <c r="FUF16" s="200"/>
      <c r="FUG16" s="200"/>
      <c r="FUH16" s="200"/>
      <c r="FUI16" s="200"/>
      <c r="FUJ16" s="200"/>
      <c r="FUK16" s="200"/>
      <c r="FUL16" s="200"/>
      <c r="FUM16" s="200"/>
      <c r="FUN16" s="200"/>
      <c r="FUO16" s="200"/>
      <c r="FUP16" s="200"/>
      <c r="FUQ16" s="200"/>
      <c r="FUW16" s="200"/>
      <c r="FUX16" s="200"/>
      <c r="FUY16" s="200"/>
      <c r="FUZ16" s="200"/>
      <c r="FVA16" s="200"/>
      <c r="FVB16" s="200"/>
      <c r="FVC16" s="200"/>
      <c r="FVE16" s="200"/>
      <c r="FVF16" s="200"/>
      <c r="FVG16" s="200"/>
      <c r="FVH16" s="200"/>
      <c r="FVI16" s="200"/>
      <c r="FVJ16" s="200"/>
      <c r="FVK16" s="200"/>
      <c r="FVL16" s="200"/>
      <c r="FVO16" s="200"/>
      <c r="FVR16" s="200"/>
      <c r="FVU16" s="200"/>
      <c r="FVX16" s="200"/>
      <c r="FWA16" s="200"/>
      <c r="FWD16" s="200"/>
      <c r="FWM16" s="200"/>
      <c r="FWP16" s="200"/>
      <c r="FWS16" s="200"/>
      <c r="FWV16" s="200"/>
      <c r="FXE16" s="200"/>
      <c r="FXK16" s="200"/>
      <c r="FXN16" s="200"/>
      <c r="FXQ16" s="200"/>
      <c r="FXT16" s="200"/>
      <c r="FXZ16" s="200"/>
      <c r="FYI16" s="200"/>
      <c r="FYK16" s="200"/>
      <c r="FYL16" s="200"/>
      <c r="FYN16" s="200"/>
      <c r="FYQ16" s="200"/>
      <c r="FYT16" s="200"/>
      <c r="FYW16" s="200"/>
      <c r="FYZ16" s="200"/>
      <c r="FZC16" s="200"/>
      <c r="FZE16" s="200"/>
      <c r="FZG16" s="200"/>
      <c r="FZJ16" s="200"/>
      <c r="FZM16" s="200"/>
      <c r="FZP16" s="200"/>
      <c r="FZS16" s="200"/>
      <c r="FZV16" s="200"/>
      <c r="FZY16" s="200"/>
      <c r="GAB16" s="200"/>
      <c r="GAD16" s="200"/>
      <c r="GAG16" s="200"/>
      <c r="GAJ16" s="200"/>
      <c r="GAM16" s="200"/>
      <c r="GAS16" s="200"/>
      <c r="GAV16" s="200"/>
      <c r="GAX16" s="200"/>
      <c r="GCE16" s="200"/>
      <c r="GCH16" s="200"/>
      <c r="GCK16" s="200"/>
      <c r="GCN16" s="200"/>
      <c r="GCQ16" s="200"/>
      <c r="GCR16" s="200"/>
      <c r="GCS16" s="200"/>
      <c r="GCV16" s="200"/>
      <c r="GCY16" s="200"/>
      <c r="GDB16" s="200"/>
      <c r="GDE16" s="200"/>
      <c r="GDG16" s="200"/>
      <c r="GDU16" s="200"/>
      <c r="GDV16" s="200"/>
      <c r="GDW16" s="200"/>
      <c r="GDX16" s="200"/>
      <c r="GDY16" s="200"/>
      <c r="GDZ16" s="200"/>
      <c r="GEA16" s="200"/>
      <c r="GEB16" s="200"/>
      <c r="GEC16" s="200"/>
      <c r="GED16" s="200"/>
      <c r="GEE16" s="200"/>
      <c r="GEF16" s="200"/>
      <c r="GEG16" s="200"/>
      <c r="GEH16" s="200"/>
      <c r="GEI16" s="200"/>
      <c r="GEJ16" s="200"/>
      <c r="GEK16" s="200"/>
      <c r="GEL16" s="200"/>
      <c r="GEM16" s="200"/>
      <c r="GES16" s="200"/>
      <c r="GET16" s="200"/>
      <c r="GEU16" s="200"/>
      <c r="GEV16" s="200"/>
      <c r="GEW16" s="200"/>
      <c r="GEX16" s="200"/>
      <c r="GEY16" s="200"/>
      <c r="GFA16" s="200"/>
      <c r="GFB16" s="200"/>
      <c r="GFC16" s="200"/>
      <c r="GFD16" s="200"/>
      <c r="GFE16" s="200"/>
      <c r="GFF16" s="200"/>
      <c r="GFG16" s="200"/>
      <c r="GFH16" s="200"/>
      <c r="GFK16" s="200"/>
      <c r="GFN16" s="200"/>
      <c r="GFQ16" s="200"/>
      <c r="GFT16" s="200"/>
      <c r="GFW16" s="200"/>
      <c r="GFZ16" s="200"/>
      <c r="GGI16" s="200"/>
      <c r="GGL16" s="200"/>
      <c r="GGO16" s="200"/>
      <c r="GGR16" s="200"/>
      <c r="GHA16" s="200"/>
      <c r="GHG16" s="200"/>
      <c r="GHJ16" s="200"/>
      <c r="GHM16" s="200"/>
      <c r="GHP16" s="200"/>
      <c r="GHV16" s="200"/>
      <c r="GIE16" s="200"/>
      <c r="GIG16" s="200"/>
      <c r="GIH16" s="200"/>
      <c r="GIJ16" s="200"/>
      <c r="GIM16" s="200"/>
      <c r="GIP16" s="200"/>
      <c r="GIS16" s="200"/>
      <c r="GIV16" s="200"/>
      <c r="GIY16" s="200"/>
      <c r="GJA16" s="200"/>
      <c r="GJC16" s="200"/>
      <c r="GJF16" s="200"/>
      <c r="GJI16" s="200"/>
      <c r="GJL16" s="200"/>
      <c r="GJO16" s="200"/>
      <c r="GJR16" s="200"/>
      <c r="GJU16" s="200"/>
      <c r="GJX16" s="200"/>
      <c r="GJZ16" s="200"/>
      <c r="GKC16" s="200"/>
      <c r="GKF16" s="200"/>
      <c r="GKI16" s="200"/>
      <c r="GKO16" s="200"/>
      <c r="GKR16" s="200"/>
      <c r="GKT16" s="200"/>
      <c r="GMA16" s="200"/>
      <c r="GMD16" s="200"/>
      <c r="GMG16" s="200"/>
      <c r="GMJ16" s="200"/>
      <c r="GMM16" s="200"/>
      <c r="GMN16" s="200"/>
      <c r="GMO16" s="200"/>
      <c r="GMR16" s="200"/>
      <c r="GMU16" s="200"/>
      <c r="GMX16" s="200"/>
      <c r="GNA16" s="200"/>
      <c r="GNC16" s="200"/>
      <c r="GNQ16" s="200"/>
      <c r="GNR16" s="200"/>
      <c r="GNS16" s="200"/>
      <c r="GNT16" s="200"/>
      <c r="GNU16" s="200"/>
      <c r="GNV16" s="200"/>
      <c r="GNW16" s="200"/>
      <c r="GNX16" s="200"/>
      <c r="GNY16" s="200"/>
      <c r="GNZ16" s="200"/>
      <c r="GOA16" s="200"/>
      <c r="GOB16" s="200"/>
      <c r="GOC16" s="200"/>
      <c r="GOD16" s="200"/>
      <c r="GOE16" s="200"/>
      <c r="GOF16" s="200"/>
      <c r="GOG16" s="200"/>
      <c r="GOH16" s="200"/>
      <c r="GOI16" s="200"/>
      <c r="GOO16" s="200"/>
      <c r="GOP16" s="200"/>
      <c r="GOQ16" s="200"/>
      <c r="GOR16" s="200"/>
      <c r="GOS16" s="200"/>
      <c r="GOT16" s="200"/>
      <c r="GOU16" s="200"/>
      <c r="GOW16" s="200"/>
      <c r="GOX16" s="200"/>
      <c r="GOY16" s="200"/>
      <c r="GOZ16" s="200"/>
      <c r="GPA16" s="200"/>
      <c r="GPB16" s="200"/>
      <c r="GPC16" s="200"/>
      <c r="GPD16" s="200"/>
      <c r="GPG16" s="200"/>
      <c r="GPJ16" s="200"/>
      <c r="GPM16" s="200"/>
      <c r="GPP16" s="200"/>
      <c r="GPS16" s="200"/>
      <c r="GPV16" s="200"/>
      <c r="GQE16" s="200"/>
      <c r="GQH16" s="200"/>
      <c r="GQK16" s="200"/>
      <c r="GQN16" s="200"/>
      <c r="GQW16" s="200"/>
      <c r="GRC16" s="200"/>
      <c r="GRF16" s="200"/>
      <c r="GRI16" s="200"/>
      <c r="GRL16" s="200"/>
      <c r="GRR16" s="200"/>
      <c r="GSA16" s="200"/>
      <c r="GSC16" s="200"/>
      <c r="GSD16" s="200"/>
      <c r="GSF16" s="200"/>
      <c r="GSI16" s="200"/>
      <c r="GSL16" s="200"/>
      <c r="GSO16" s="200"/>
      <c r="GSR16" s="200"/>
      <c r="GSU16" s="200"/>
      <c r="GSW16" s="200"/>
      <c r="GSY16" s="200"/>
      <c r="GTB16" s="200"/>
      <c r="GTE16" s="200"/>
      <c r="GTH16" s="200"/>
      <c r="GTK16" s="200"/>
      <c r="GTN16" s="200"/>
      <c r="GTQ16" s="200"/>
      <c r="GTT16" s="200"/>
      <c r="GTV16" s="200"/>
      <c r="GTY16" s="200"/>
      <c r="GUB16" s="200"/>
      <c r="GUE16" s="200"/>
      <c r="GUK16" s="200"/>
      <c r="GUN16" s="200"/>
      <c r="GUP16" s="200"/>
      <c r="GVW16" s="200"/>
      <c r="GVZ16" s="200"/>
      <c r="GWC16" s="200"/>
      <c r="GWF16" s="200"/>
      <c r="GWI16" s="200"/>
      <c r="GWJ16" s="200"/>
      <c r="GWK16" s="200"/>
      <c r="GWN16" s="200"/>
      <c r="GWQ16" s="200"/>
      <c r="GWT16" s="200"/>
      <c r="GWW16" s="200"/>
      <c r="GWY16" s="200"/>
      <c r="GXM16" s="200"/>
      <c r="GXN16" s="200"/>
      <c r="GXO16" s="200"/>
      <c r="GXP16" s="200"/>
      <c r="GXQ16" s="200"/>
      <c r="GXR16" s="200"/>
      <c r="GXS16" s="200"/>
      <c r="GXT16" s="200"/>
      <c r="GXU16" s="200"/>
      <c r="GXV16" s="200"/>
      <c r="GXW16" s="200"/>
      <c r="GXX16" s="200"/>
      <c r="GXY16" s="200"/>
      <c r="GXZ16" s="200"/>
      <c r="GYA16" s="200"/>
      <c r="GYB16" s="200"/>
      <c r="GYC16" s="200"/>
      <c r="GYD16" s="200"/>
      <c r="GYE16" s="200"/>
      <c r="GYK16" s="200"/>
      <c r="GYL16" s="200"/>
      <c r="GYM16" s="200"/>
      <c r="GYN16" s="200"/>
      <c r="GYO16" s="200"/>
      <c r="GYP16" s="200"/>
      <c r="GYQ16" s="200"/>
      <c r="GYS16" s="200"/>
      <c r="GYT16" s="200"/>
      <c r="GYU16" s="200"/>
      <c r="GYV16" s="200"/>
      <c r="GYW16" s="200"/>
      <c r="GYX16" s="200"/>
      <c r="GYY16" s="200"/>
      <c r="GYZ16" s="200"/>
      <c r="GZC16" s="200"/>
      <c r="GZF16" s="200"/>
      <c r="GZI16" s="200"/>
      <c r="GZL16" s="200"/>
      <c r="GZO16" s="200"/>
      <c r="GZR16" s="200"/>
      <c r="HAA16" s="200"/>
      <c r="HAD16" s="200"/>
      <c r="HAG16" s="200"/>
      <c r="HAJ16" s="200"/>
      <c r="HAS16" s="200"/>
      <c r="HAY16" s="200"/>
      <c r="HBB16" s="200"/>
      <c r="HBE16" s="200"/>
      <c r="HBH16" s="200"/>
      <c r="HBN16" s="200"/>
      <c r="HBW16" s="200"/>
      <c r="HBY16" s="200"/>
      <c r="HBZ16" s="200"/>
      <c r="HCB16" s="200"/>
      <c r="HCE16" s="200"/>
      <c r="HCH16" s="200"/>
      <c r="HCK16" s="200"/>
      <c r="HCN16" s="200"/>
      <c r="HCQ16" s="200"/>
      <c r="HCS16" s="200"/>
      <c r="HCU16" s="200"/>
      <c r="HCX16" s="200"/>
      <c r="HDA16" s="200"/>
      <c r="HDD16" s="200"/>
      <c r="HDG16" s="200"/>
      <c r="HDJ16" s="200"/>
      <c r="HDM16" s="200"/>
      <c r="HDP16" s="200"/>
      <c r="HDR16" s="200"/>
      <c r="HDU16" s="200"/>
      <c r="HDX16" s="200"/>
      <c r="HEA16" s="200"/>
      <c r="HEG16" s="200"/>
      <c r="HEJ16" s="200"/>
      <c r="HEL16" s="200"/>
      <c r="HFS16" s="200"/>
      <c r="HFV16" s="200"/>
      <c r="HFY16" s="200"/>
      <c r="HGB16" s="200"/>
      <c r="HGE16" s="200"/>
      <c r="HGF16" s="200"/>
      <c r="HGG16" s="200"/>
      <c r="HGJ16" s="200"/>
      <c r="HGM16" s="200"/>
      <c r="HGP16" s="200"/>
      <c r="HGS16" s="200"/>
      <c r="HGU16" s="200"/>
      <c r="HHI16" s="200"/>
      <c r="HHJ16" s="200"/>
      <c r="HHK16" s="200"/>
      <c r="HHL16" s="200"/>
      <c r="HHM16" s="200"/>
      <c r="HHN16" s="200"/>
      <c r="HHO16" s="200"/>
      <c r="HHP16" s="200"/>
      <c r="HHQ16" s="200"/>
      <c r="HHR16" s="200"/>
      <c r="HHS16" s="200"/>
      <c r="HHT16" s="200"/>
      <c r="HHU16" s="200"/>
      <c r="HHV16" s="200"/>
      <c r="HHW16" s="200"/>
      <c r="HHX16" s="200"/>
      <c r="HHY16" s="200"/>
      <c r="HHZ16" s="200"/>
      <c r="HIA16" s="200"/>
      <c r="HIG16" s="200"/>
      <c r="HIH16" s="200"/>
      <c r="HII16" s="200"/>
      <c r="HIJ16" s="200"/>
      <c r="HIK16" s="200"/>
      <c r="HIL16" s="200"/>
      <c r="HIM16" s="200"/>
      <c r="HIO16" s="200"/>
      <c r="HIP16" s="200"/>
      <c r="HIQ16" s="200"/>
      <c r="HIR16" s="200"/>
      <c r="HIS16" s="200"/>
      <c r="HIT16" s="200"/>
      <c r="HIU16" s="200"/>
      <c r="HIV16" s="200"/>
      <c r="HIY16" s="200"/>
      <c r="HJB16" s="200"/>
      <c r="HJE16" s="200"/>
      <c r="HJH16" s="200"/>
      <c r="HJK16" s="200"/>
      <c r="HJN16" s="200"/>
      <c r="HJW16" s="200"/>
      <c r="HJZ16" s="200"/>
      <c r="HKC16" s="200"/>
      <c r="HKF16" s="200"/>
      <c r="HKO16" s="200"/>
      <c r="HKU16" s="200"/>
      <c r="HKX16" s="200"/>
      <c r="HLA16" s="200"/>
      <c r="HLD16" s="200"/>
      <c r="HLJ16" s="200"/>
      <c r="HLS16" s="200"/>
      <c r="HLU16" s="200"/>
      <c r="HLV16" s="200"/>
      <c r="HLX16" s="200"/>
      <c r="HMA16" s="200"/>
      <c r="HMD16" s="200"/>
      <c r="HMG16" s="200"/>
      <c r="HMJ16" s="200"/>
      <c r="HMM16" s="200"/>
      <c r="HMO16" s="200"/>
      <c r="HMQ16" s="200"/>
      <c r="HMT16" s="200"/>
      <c r="HMW16" s="200"/>
      <c r="HMZ16" s="200"/>
      <c r="HNC16" s="200"/>
      <c r="HNF16" s="200"/>
      <c r="HNI16" s="200"/>
      <c r="HNL16" s="200"/>
      <c r="HNN16" s="200"/>
      <c r="HNQ16" s="200"/>
      <c r="HNT16" s="200"/>
      <c r="HNW16" s="200"/>
      <c r="HOC16" s="200"/>
      <c r="HOF16" s="200"/>
      <c r="HOH16" s="200"/>
      <c r="HPO16" s="200"/>
      <c r="HPR16" s="200"/>
      <c r="HPU16" s="200"/>
      <c r="HPX16" s="200"/>
      <c r="HQA16" s="200"/>
      <c r="HQB16" s="200"/>
      <c r="HQC16" s="200"/>
      <c r="HQF16" s="200"/>
      <c r="HQI16" s="200"/>
      <c r="HQL16" s="200"/>
      <c r="HQO16" s="200"/>
      <c r="HQQ16" s="200"/>
      <c r="HRE16" s="200"/>
      <c r="HRF16" s="200"/>
      <c r="HRG16" s="200"/>
      <c r="HRH16" s="200"/>
      <c r="HRI16" s="200"/>
      <c r="HRJ16" s="200"/>
      <c r="HRK16" s="200"/>
      <c r="HRL16" s="200"/>
      <c r="HRM16" s="200"/>
      <c r="HRN16" s="200"/>
      <c r="HRO16" s="200"/>
      <c r="HRP16" s="200"/>
      <c r="HRQ16" s="200"/>
      <c r="HRR16" s="200"/>
      <c r="HRS16" s="200"/>
      <c r="HRT16" s="200"/>
      <c r="HRU16" s="200"/>
      <c r="HRV16" s="200"/>
      <c r="HRW16" s="200"/>
      <c r="HSC16" s="200"/>
      <c r="HSD16" s="200"/>
      <c r="HSE16" s="200"/>
      <c r="HSF16" s="200"/>
      <c r="HSG16" s="200"/>
      <c r="HSH16" s="200"/>
      <c r="HSI16" s="200"/>
      <c r="HSK16" s="200"/>
      <c r="HSL16" s="200"/>
      <c r="HSM16" s="200"/>
      <c r="HSN16" s="200"/>
      <c r="HSO16" s="200"/>
      <c r="HSP16" s="200"/>
      <c r="HSQ16" s="200"/>
      <c r="HSR16" s="200"/>
      <c r="HSU16" s="200"/>
      <c r="HSX16" s="200"/>
      <c r="HTA16" s="200"/>
      <c r="HTD16" s="200"/>
      <c r="HTG16" s="200"/>
      <c r="HTJ16" s="200"/>
      <c r="HTS16" s="200"/>
      <c r="HTV16" s="200"/>
      <c r="HTY16" s="200"/>
      <c r="HUB16" s="200"/>
      <c r="HUK16" s="200"/>
      <c r="HUQ16" s="200"/>
      <c r="HUT16" s="200"/>
      <c r="HUW16" s="200"/>
      <c r="HUZ16" s="200"/>
      <c r="HVF16" s="200"/>
      <c r="HVO16" s="200"/>
      <c r="HVQ16" s="200"/>
      <c r="HVR16" s="200"/>
      <c r="HVT16" s="200"/>
      <c r="HVW16" s="200"/>
      <c r="HVZ16" s="200"/>
      <c r="HWC16" s="200"/>
      <c r="HWF16" s="200"/>
      <c r="HWI16" s="200"/>
      <c r="HWK16" s="200"/>
      <c r="HWM16" s="200"/>
      <c r="HWP16" s="200"/>
      <c r="HWS16" s="200"/>
      <c r="HWV16" s="200"/>
      <c r="HWY16" s="200"/>
      <c r="HXB16" s="200"/>
      <c r="HXE16" s="200"/>
      <c r="HXH16" s="200"/>
      <c r="HXJ16" s="200"/>
      <c r="HXM16" s="200"/>
      <c r="HXP16" s="200"/>
      <c r="HXS16" s="200"/>
      <c r="HXY16" s="200"/>
      <c r="HYB16" s="200"/>
      <c r="HYD16" s="200"/>
      <c r="HZK16" s="200"/>
      <c r="HZN16" s="200"/>
      <c r="HZQ16" s="200"/>
      <c r="HZT16" s="200"/>
      <c r="HZW16" s="200"/>
      <c r="HZX16" s="200"/>
      <c r="HZY16" s="200"/>
      <c r="IAB16" s="200"/>
      <c r="IAE16" s="200"/>
      <c r="IAH16" s="200"/>
      <c r="IAK16" s="200"/>
      <c r="IAM16" s="200"/>
      <c r="IBA16" s="200"/>
      <c r="IBB16" s="200"/>
      <c r="IBC16" s="200"/>
      <c r="IBD16" s="200"/>
      <c r="IBE16" s="200"/>
      <c r="IBF16" s="200"/>
      <c r="IBG16" s="200"/>
      <c r="IBH16" s="200"/>
      <c r="IBI16" s="200"/>
      <c r="IBJ16" s="200"/>
      <c r="IBK16" s="200"/>
      <c r="IBL16" s="200"/>
      <c r="IBM16" s="200"/>
      <c r="IBN16" s="200"/>
      <c r="IBO16" s="200"/>
      <c r="IBP16" s="200"/>
      <c r="IBQ16" s="200"/>
      <c r="IBR16" s="200"/>
      <c r="IBS16" s="200"/>
      <c r="IBY16" s="200"/>
      <c r="IBZ16" s="200"/>
      <c r="ICA16" s="200"/>
      <c r="ICB16" s="200"/>
      <c r="ICC16" s="200"/>
      <c r="ICD16" s="200"/>
      <c r="ICE16" s="200"/>
      <c r="ICG16" s="200"/>
      <c r="ICH16" s="200"/>
      <c r="ICI16" s="200"/>
      <c r="ICJ16" s="200"/>
      <c r="ICK16" s="200"/>
      <c r="ICL16" s="200"/>
      <c r="ICM16" s="200"/>
      <c r="ICN16" s="200"/>
      <c r="ICQ16" s="200"/>
      <c r="ICT16" s="200"/>
      <c r="ICW16" s="200"/>
      <c r="ICZ16" s="200"/>
      <c r="IDC16" s="200"/>
      <c r="IDF16" s="200"/>
      <c r="IDO16" s="200"/>
      <c r="IDR16" s="200"/>
      <c r="IDU16" s="200"/>
      <c r="IDX16" s="200"/>
      <c r="IEG16" s="200"/>
      <c r="IEM16" s="200"/>
      <c r="IEP16" s="200"/>
      <c r="IES16" s="200"/>
      <c r="IEV16" s="200"/>
      <c r="IFB16" s="200"/>
      <c r="IFK16" s="200"/>
      <c r="IFM16" s="200"/>
      <c r="IFN16" s="200"/>
      <c r="IFP16" s="200"/>
      <c r="IFS16" s="200"/>
      <c r="IFV16" s="200"/>
      <c r="IFY16" s="200"/>
      <c r="IGB16" s="200"/>
      <c r="IGE16" s="200"/>
      <c r="IGG16" s="200"/>
      <c r="IGI16" s="200"/>
      <c r="IGL16" s="200"/>
      <c r="IGO16" s="200"/>
      <c r="IGR16" s="200"/>
      <c r="IGU16" s="200"/>
      <c r="IGX16" s="200"/>
      <c r="IHA16" s="200"/>
      <c r="IHD16" s="200"/>
      <c r="IHF16" s="200"/>
      <c r="IHI16" s="200"/>
      <c r="IHL16" s="200"/>
      <c r="IHO16" s="200"/>
      <c r="IHU16" s="200"/>
      <c r="IHX16" s="200"/>
      <c r="IHZ16" s="200"/>
      <c r="IJG16" s="200"/>
      <c r="IJJ16" s="200"/>
      <c r="IJM16" s="200"/>
      <c r="IJP16" s="200"/>
      <c r="IJS16" s="200"/>
      <c r="IJT16" s="200"/>
      <c r="IJU16" s="200"/>
      <c r="IJX16" s="200"/>
      <c r="IKA16" s="200"/>
      <c r="IKD16" s="200"/>
      <c r="IKG16" s="200"/>
      <c r="IKI16" s="200"/>
      <c r="IKW16" s="200"/>
      <c r="IKX16" s="200"/>
      <c r="IKY16" s="200"/>
      <c r="IKZ16" s="200"/>
      <c r="ILA16" s="200"/>
      <c r="ILB16" s="200"/>
      <c r="ILC16" s="200"/>
      <c r="ILD16" s="200"/>
      <c r="ILE16" s="200"/>
      <c r="ILF16" s="200"/>
      <c r="ILG16" s="200"/>
      <c r="ILH16" s="200"/>
      <c r="ILI16" s="200"/>
      <c r="ILJ16" s="200"/>
      <c r="ILK16" s="200"/>
      <c r="ILL16" s="200"/>
      <c r="ILM16" s="200"/>
      <c r="ILN16" s="200"/>
      <c r="ILO16" s="200"/>
      <c r="ILU16" s="200"/>
      <c r="ILV16" s="200"/>
      <c r="ILW16" s="200"/>
      <c r="ILX16" s="200"/>
      <c r="ILY16" s="200"/>
      <c r="ILZ16" s="200"/>
      <c r="IMA16" s="200"/>
      <c r="IMC16" s="200"/>
      <c r="IMD16" s="200"/>
      <c r="IME16" s="200"/>
      <c r="IMF16" s="200"/>
      <c r="IMG16" s="200"/>
      <c r="IMH16" s="200"/>
      <c r="IMI16" s="200"/>
      <c r="IMJ16" s="200"/>
      <c r="IMM16" s="200"/>
      <c r="IMP16" s="200"/>
      <c r="IMS16" s="200"/>
      <c r="IMV16" s="200"/>
      <c r="IMY16" s="200"/>
      <c r="INB16" s="200"/>
      <c r="INK16" s="200"/>
      <c r="INN16" s="200"/>
      <c r="INQ16" s="200"/>
      <c r="INT16" s="200"/>
      <c r="IOC16" s="200"/>
      <c r="IOI16" s="200"/>
      <c r="IOL16" s="200"/>
      <c r="IOO16" s="200"/>
      <c r="IOR16" s="200"/>
      <c r="IOX16" s="200"/>
      <c r="IPG16" s="200"/>
      <c r="IPI16" s="200"/>
      <c r="IPJ16" s="200"/>
      <c r="IPL16" s="200"/>
      <c r="IPO16" s="200"/>
      <c r="IPR16" s="200"/>
      <c r="IPU16" s="200"/>
      <c r="IPX16" s="200"/>
      <c r="IQA16" s="200"/>
      <c r="IQC16" s="200"/>
      <c r="IQE16" s="200"/>
      <c r="IQH16" s="200"/>
      <c r="IQK16" s="200"/>
      <c r="IQN16" s="200"/>
      <c r="IQQ16" s="200"/>
      <c r="IQT16" s="200"/>
      <c r="IQW16" s="200"/>
      <c r="IQZ16" s="200"/>
      <c r="IRB16" s="200"/>
      <c r="IRE16" s="200"/>
      <c r="IRH16" s="200"/>
      <c r="IRK16" s="200"/>
      <c r="IRQ16" s="200"/>
      <c r="IRT16" s="200"/>
      <c r="IRV16" s="200"/>
      <c r="ITC16" s="200"/>
      <c r="ITF16" s="200"/>
      <c r="ITI16" s="200"/>
      <c r="ITL16" s="200"/>
      <c r="ITO16" s="200"/>
      <c r="ITP16" s="200"/>
      <c r="ITQ16" s="200"/>
      <c r="ITT16" s="200"/>
      <c r="ITW16" s="200"/>
      <c r="ITZ16" s="200"/>
      <c r="IUC16" s="200"/>
      <c r="IUE16" s="200"/>
      <c r="IUS16" s="200"/>
      <c r="IUT16" s="200"/>
      <c r="IUU16" s="200"/>
      <c r="IUV16" s="200"/>
      <c r="IUW16" s="200"/>
      <c r="IUX16" s="200"/>
      <c r="IUY16" s="200"/>
      <c r="IUZ16" s="200"/>
      <c r="IVA16" s="200"/>
      <c r="IVB16" s="200"/>
      <c r="IVC16" s="200"/>
      <c r="IVD16" s="200"/>
      <c r="IVE16" s="200"/>
      <c r="IVF16" s="200"/>
      <c r="IVG16" s="200"/>
      <c r="IVH16" s="200"/>
      <c r="IVI16" s="200"/>
      <c r="IVJ16" s="200"/>
      <c r="IVK16" s="200"/>
      <c r="IVQ16" s="200"/>
      <c r="IVR16" s="200"/>
      <c r="IVS16" s="200"/>
      <c r="IVT16" s="200"/>
      <c r="IVU16" s="200"/>
      <c r="IVV16" s="200"/>
      <c r="IVW16" s="200"/>
      <c r="IVY16" s="200"/>
      <c r="IVZ16" s="200"/>
      <c r="IWA16" s="200"/>
      <c r="IWB16" s="200"/>
      <c r="IWC16" s="200"/>
      <c r="IWD16" s="200"/>
      <c r="IWE16" s="200"/>
      <c r="IWF16" s="200"/>
      <c r="IWI16" s="200"/>
      <c r="IWL16" s="200"/>
      <c r="IWO16" s="200"/>
      <c r="IWR16" s="200"/>
      <c r="IWU16" s="200"/>
      <c r="IWX16" s="200"/>
      <c r="IXG16" s="200"/>
      <c r="IXJ16" s="200"/>
      <c r="IXM16" s="200"/>
      <c r="IXP16" s="200"/>
      <c r="IXY16" s="200"/>
      <c r="IYE16" s="200"/>
      <c r="IYH16" s="200"/>
      <c r="IYK16" s="200"/>
      <c r="IYN16" s="200"/>
      <c r="IYT16" s="200"/>
      <c r="IZC16" s="200"/>
      <c r="IZE16" s="200"/>
      <c r="IZF16" s="200"/>
      <c r="IZH16" s="200"/>
      <c r="IZK16" s="200"/>
      <c r="IZN16" s="200"/>
      <c r="IZQ16" s="200"/>
      <c r="IZT16" s="200"/>
      <c r="IZW16" s="200"/>
      <c r="IZY16" s="200"/>
      <c r="JAA16" s="200"/>
      <c r="JAD16" s="200"/>
      <c r="JAG16" s="200"/>
      <c r="JAJ16" s="200"/>
      <c r="JAM16" s="200"/>
      <c r="JAP16" s="200"/>
      <c r="JAS16" s="200"/>
      <c r="JAV16" s="200"/>
      <c r="JAX16" s="200"/>
      <c r="JBA16" s="200"/>
      <c r="JBD16" s="200"/>
      <c r="JBG16" s="200"/>
      <c r="JBM16" s="200"/>
      <c r="JBP16" s="200"/>
      <c r="JBR16" s="200"/>
      <c r="JCY16" s="200"/>
      <c r="JDB16" s="200"/>
      <c r="JDE16" s="200"/>
      <c r="JDH16" s="200"/>
      <c r="JDK16" s="200"/>
      <c r="JDL16" s="200"/>
      <c r="JDM16" s="200"/>
      <c r="JDP16" s="200"/>
      <c r="JDS16" s="200"/>
      <c r="JDV16" s="200"/>
      <c r="JDY16" s="200"/>
      <c r="JEA16" s="200"/>
      <c r="JEO16" s="200"/>
      <c r="JEP16" s="200"/>
      <c r="JEQ16" s="200"/>
      <c r="JER16" s="200"/>
      <c r="JES16" s="200"/>
      <c r="JET16" s="200"/>
      <c r="JEU16" s="200"/>
      <c r="JEV16" s="200"/>
      <c r="JEW16" s="200"/>
      <c r="JEX16" s="200"/>
      <c r="JEY16" s="200"/>
      <c r="JEZ16" s="200"/>
      <c r="JFA16" s="200"/>
      <c r="JFB16" s="200"/>
      <c r="JFC16" s="200"/>
      <c r="JFD16" s="200"/>
      <c r="JFE16" s="200"/>
      <c r="JFF16" s="200"/>
      <c r="JFG16" s="200"/>
      <c r="JFM16" s="200"/>
      <c r="JFN16" s="200"/>
      <c r="JFO16" s="200"/>
      <c r="JFP16" s="200"/>
      <c r="JFQ16" s="200"/>
      <c r="JFR16" s="200"/>
      <c r="JFS16" s="200"/>
      <c r="JFU16" s="200"/>
      <c r="JFV16" s="200"/>
      <c r="JFW16" s="200"/>
      <c r="JFX16" s="200"/>
      <c r="JFY16" s="200"/>
      <c r="JFZ16" s="200"/>
      <c r="JGA16" s="200"/>
      <c r="JGB16" s="200"/>
      <c r="JGE16" s="200"/>
      <c r="JGH16" s="200"/>
      <c r="JGK16" s="200"/>
      <c r="JGN16" s="200"/>
      <c r="JGQ16" s="200"/>
      <c r="JGT16" s="200"/>
      <c r="JHC16" s="200"/>
      <c r="JHF16" s="200"/>
      <c r="JHI16" s="200"/>
      <c r="JHL16" s="200"/>
      <c r="JHU16" s="200"/>
      <c r="JIA16" s="200"/>
      <c r="JID16" s="200"/>
      <c r="JIG16" s="200"/>
      <c r="JIJ16" s="200"/>
      <c r="JIP16" s="200"/>
      <c r="JIY16" s="200"/>
      <c r="JJA16" s="200"/>
      <c r="JJB16" s="200"/>
      <c r="JJD16" s="200"/>
      <c r="JJG16" s="200"/>
      <c r="JJJ16" s="200"/>
      <c r="JJM16" s="200"/>
      <c r="JJP16" s="200"/>
      <c r="JJS16" s="200"/>
      <c r="JJU16" s="200"/>
      <c r="JJW16" s="200"/>
      <c r="JJZ16" s="200"/>
      <c r="JKC16" s="200"/>
      <c r="JKF16" s="200"/>
      <c r="JKI16" s="200"/>
      <c r="JKL16" s="200"/>
      <c r="JKO16" s="200"/>
      <c r="JKR16" s="200"/>
      <c r="JKT16" s="200"/>
      <c r="JKW16" s="200"/>
      <c r="JKZ16" s="200"/>
      <c r="JLC16" s="200"/>
      <c r="JLI16" s="200"/>
      <c r="JLL16" s="200"/>
      <c r="JLN16" s="200"/>
      <c r="JMU16" s="200"/>
      <c r="JMX16" s="200"/>
      <c r="JNA16" s="200"/>
      <c r="JND16" s="200"/>
      <c r="JNG16" s="200"/>
      <c r="JNH16" s="200"/>
      <c r="JNI16" s="200"/>
      <c r="JNL16" s="200"/>
      <c r="JNO16" s="200"/>
      <c r="JNR16" s="200"/>
      <c r="JNU16" s="200"/>
      <c r="JNW16" s="200"/>
      <c r="JOK16" s="200"/>
      <c r="JOL16" s="200"/>
      <c r="JOM16" s="200"/>
      <c r="JON16" s="200"/>
      <c r="JOO16" s="200"/>
      <c r="JOP16" s="200"/>
      <c r="JOQ16" s="200"/>
      <c r="JOR16" s="200"/>
      <c r="JOS16" s="200"/>
      <c r="JOT16" s="200"/>
      <c r="JOU16" s="200"/>
      <c r="JOV16" s="200"/>
      <c r="JOW16" s="200"/>
      <c r="JOX16" s="200"/>
      <c r="JOY16" s="200"/>
      <c r="JOZ16" s="200"/>
      <c r="JPA16" s="200"/>
      <c r="JPB16" s="200"/>
      <c r="JPC16" s="200"/>
      <c r="JPI16" s="200"/>
      <c r="JPJ16" s="200"/>
      <c r="JPK16" s="200"/>
      <c r="JPL16" s="200"/>
      <c r="JPM16" s="200"/>
      <c r="JPN16" s="200"/>
      <c r="JPO16" s="200"/>
      <c r="JPQ16" s="200"/>
      <c r="JPR16" s="200"/>
      <c r="JPS16" s="200"/>
      <c r="JPT16" s="200"/>
      <c r="JPU16" s="200"/>
      <c r="JPV16" s="200"/>
      <c r="JPW16" s="200"/>
      <c r="JPX16" s="200"/>
      <c r="JQA16" s="200"/>
      <c r="JQD16" s="200"/>
      <c r="JQG16" s="200"/>
      <c r="JQJ16" s="200"/>
      <c r="JQM16" s="200"/>
      <c r="JQP16" s="200"/>
      <c r="JQY16" s="200"/>
      <c r="JRB16" s="200"/>
      <c r="JRE16" s="200"/>
      <c r="JRH16" s="200"/>
      <c r="JRQ16" s="200"/>
      <c r="JRW16" s="200"/>
      <c r="JRZ16" s="200"/>
      <c r="JSC16" s="200"/>
      <c r="JSF16" s="200"/>
      <c r="JSL16" s="200"/>
      <c r="JSU16" s="200"/>
      <c r="JSW16" s="200"/>
      <c r="JSX16" s="200"/>
      <c r="JSZ16" s="200"/>
      <c r="JTC16" s="200"/>
      <c r="JTF16" s="200"/>
      <c r="JTI16" s="200"/>
      <c r="JTL16" s="200"/>
      <c r="JTO16" s="200"/>
      <c r="JTQ16" s="200"/>
      <c r="JTS16" s="200"/>
      <c r="JTV16" s="200"/>
      <c r="JTY16" s="200"/>
      <c r="JUB16" s="200"/>
      <c r="JUE16" s="200"/>
      <c r="JUH16" s="200"/>
      <c r="JUK16" s="200"/>
      <c r="JUN16" s="200"/>
      <c r="JUP16" s="200"/>
      <c r="JUS16" s="200"/>
      <c r="JUV16" s="200"/>
      <c r="JUY16" s="200"/>
      <c r="JVE16" s="200"/>
      <c r="JVH16" s="200"/>
      <c r="JVJ16" s="200"/>
      <c r="JWQ16" s="200"/>
      <c r="JWT16" s="200"/>
      <c r="JWW16" s="200"/>
      <c r="JWZ16" s="200"/>
      <c r="JXC16" s="200"/>
      <c r="JXD16" s="200"/>
      <c r="JXE16" s="200"/>
      <c r="JXH16" s="200"/>
      <c r="JXK16" s="200"/>
      <c r="JXN16" s="200"/>
      <c r="JXQ16" s="200"/>
      <c r="JXS16" s="200"/>
      <c r="JYG16" s="200"/>
      <c r="JYH16" s="200"/>
      <c r="JYI16" s="200"/>
      <c r="JYJ16" s="200"/>
      <c r="JYK16" s="200"/>
      <c r="JYL16" s="200"/>
      <c r="JYM16" s="200"/>
      <c r="JYN16" s="200"/>
      <c r="JYO16" s="200"/>
      <c r="JYP16" s="200"/>
      <c r="JYQ16" s="200"/>
      <c r="JYR16" s="200"/>
      <c r="JYS16" s="200"/>
      <c r="JYT16" s="200"/>
      <c r="JYU16" s="200"/>
      <c r="JYV16" s="200"/>
      <c r="JYW16" s="200"/>
      <c r="JYX16" s="200"/>
      <c r="JYY16" s="200"/>
      <c r="JZE16" s="200"/>
      <c r="JZF16" s="200"/>
      <c r="JZG16" s="200"/>
      <c r="JZH16" s="200"/>
      <c r="JZI16" s="200"/>
      <c r="JZJ16" s="200"/>
      <c r="JZK16" s="200"/>
      <c r="JZM16" s="200"/>
      <c r="JZN16" s="200"/>
      <c r="JZO16" s="200"/>
      <c r="JZP16" s="200"/>
      <c r="JZQ16" s="200"/>
      <c r="JZR16" s="200"/>
      <c r="JZS16" s="200"/>
      <c r="JZT16" s="200"/>
      <c r="JZW16" s="200"/>
      <c r="JZZ16" s="200"/>
      <c r="KAC16" s="200"/>
      <c r="KAF16" s="200"/>
      <c r="KAI16" s="200"/>
      <c r="KAL16" s="200"/>
      <c r="KAU16" s="200"/>
      <c r="KAX16" s="200"/>
      <c r="KBA16" s="200"/>
      <c r="KBD16" s="200"/>
      <c r="KBM16" s="200"/>
      <c r="KBS16" s="200"/>
      <c r="KBV16" s="200"/>
      <c r="KBY16" s="200"/>
      <c r="KCB16" s="200"/>
      <c r="KCH16" s="200"/>
      <c r="KCQ16" s="200"/>
      <c r="KCS16" s="200"/>
      <c r="KCT16" s="200"/>
      <c r="KCV16" s="200"/>
      <c r="KCY16" s="200"/>
      <c r="KDB16" s="200"/>
      <c r="KDE16" s="200"/>
      <c r="KDH16" s="200"/>
      <c r="KDK16" s="200"/>
      <c r="KDM16" s="200"/>
      <c r="KDO16" s="200"/>
      <c r="KDR16" s="200"/>
      <c r="KDU16" s="200"/>
      <c r="KDX16" s="200"/>
      <c r="KEA16" s="200"/>
      <c r="KED16" s="200"/>
      <c r="KEG16" s="200"/>
      <c r="KEJ16" s="200"/>
      <c r="KEL16" s="200"/>
      <c r="KEO16" s="200"/>
      <c r="KER16" s="200"/>
      <c r="KEU16" s="200"/>
      <c r="KFA16" s="200"/>
      <c r="KFD16" s="200"/>
      <c r="KFF16" s="200"/>
      <c r="KGM16" s="200"/>
      <c r="KGP16" s="200"/>
      <c r="KGS16" s="200"/>
      <c r="KGV16" s="200"/>
      <c r="KGY16" s="200"/>
      <c r="KGZ16" s="200"/>
      <c r="KHA16" s="200"/>
      <c r="KHD16" s="200"/>
      <c r="KHG16" s="200"/>
      <c r="KHJ16" s="200"/>
      <c r="KHM16" s="200"/>
      <c r="KHO16" s="200"/>
      <c r="KIC16" s="200"/>
      <c r="KID16" s="200"/>
      <c r="KIE16" s="200"/>
      <c r="KIF16" s="200"/>
      <c r="KIG16" s="200"/>
      <c r="KIH16" s="200"/>
      <c r="KII16" s="200"/>
      <c r="KIJ16" s="200"/>
      <c r="KIK16" s="200"/>
      <c r="KIL16" s="200"/>
      <c r="KIM16" s="200"/>
      <c r="KIN16" s="200"/>
      <c r="KIO16" s="200"/>
      <c r="KIP16" s="200"/>
      <c r="KIQ16" s="200"/>
      <c r="KIR16" s="200"/>
      <c r="KIS16" s="200"/>
      <c r="KIT16" s="200"/>
      <c r="KIU16" s="200"/>
      <c r="KJA16" s="200"/>
      <c r="KJB16" s="200"/>
      <c r="KJC16" s="200"/>
      <c r="KJD16" s="200"/>
      <c r="KJE16" s="200"/>
      <c r="KJF16" s="200"/>
      <c r="KJG16" s="200"/>
      <c r="KJI16" s="200"/>
      <c r="KJJ16" s="200"/>
      <c r="KJK16" s="200"/>
      <c r="KJL16" s="200"/>
      <c r="KJM16" s="200"/>
      <c r="KJN16" s="200"/>
      <c r="KJO16" s="200"/>
      <c r="KJP16" s="200"/>
      <c r="KJS16" s="200"/>
      <c r="KJV16" s="200"/>
      <c r="KJY16" s="200"/>
      <c r="KKB16" s="200"/>
      <c r="KKE16" s="200"/>
      <c r="KKH16" s="200"/>
      <c r="KKQ16" s="200"/>
      <c r="KKT16" s="200"/>
      <c r="KKW16" s="200"/>
      <c r="KKZ16" s="200"/>
      <c r="KLI16" s="200"/>
      <c r="KLO16" s="200"/>
      <c r="KLR16" s="200"/>
      <c r="KLU16" s="200"/>
      <c r="KLX16" s="200"/>
      <c r="KMD16" s="200"/>
      <c r="KMM16" s="200"/>
      <c r="KMO16" s="200"/>
      <c r="KMP16" s="200"/>
      <c r="KMR16" s="200"/>
      <c r="KMU16" s="200"/>
      <c r="KMX16" s="200"/>
      <c r="KNA16" s="200"/>
      <c r="KND16" s="200"/>
      <c r="KNG16" s="200"/>
      <c r="KNI16" s="200"/>
      <c r="KNK16" s="200"/>
      <c r="KNN16" s="200"/>
      <c r="KNQ16" s="200"/>
      <c r="KNT16" s="200"/>
      <c r="KNW16" s="200"/>
      <c r="KNZ16" s="200"/>
      <c r="KOC16" s="200"/>
      <c r="KOF16" s="200"/>
      <c r="KOH16" s="200"/>
      <c r="KOK16" s="200"/>
      <c r="KON16" s="200"/>
      <c r="KOQ16" s="200"/>
      <c r="KOW16" s="200"/>
      <c r="KOZ16" s="200"/>
      <c r="KPB16" s="200"/>
      <c r="KQI16" s="200"/>
      <c r="KQL16" s="200"/>
      <c r="KQO16" s="200"/>
      <c r="KQR16" s="200"/>
      <c r="KQU16" s="200"/>
      <c r="KQV16" s="200"/>
      <c r="KQW16" s="200"/>
      <c r="KQZ16" s="200"/>
      <c r="KRC16" s="200"/>
      <c r="KRF16" s="200"/>
      <c r="KRI16" s="200"/>
      <c r="KRK16" s="200"/>
      <c r="KRY16" s="200"/>
      <c r="KRZ16" s="200"/>
      <c r="KSA16" s="200"/>
      <c r="KSB16" s="200"/>
      <c r="KSC16" s="200"/>
      <c r="KSD16" s="200"/>
      <c r="KSE16" s="200"/>
      <c r="KSF16" s="200"/>
      <c r="KSG16" s="200"/>
      <c r="KSH16" s="200"/>
      <c r="KSI16" s="200"/>
      <c r="KSJ16" s="200"/>
      <c r="KSK16" s="200"/>
      <c r="KSL16" s="200"/>
      <c r="KSM16" s="200"/>
      <c r="KSN16" s="200"/>
      <c r="KSO16" s="200"/>
      <c r="KSP16" s="200"/>
      <c r="KSQ16" s="200"/>
      <c r="KSW16" s="200"/>
      <c r="KSX16" s="200"/>
      <c r="KSY16" s="200"/>
      <c r="KSZ16" s="200"/>
      <c r="KTA16" s="200"/>
      <c r="KTB16" s="200"/>
      <c r="KTC16" s="200"/>
      <c r="KTE16" s="200"/>
      <c r="KTF16" s="200"/>
      <c r="KTG16" s="200"/>
      <c r="KTH16" s="200"/>
      <c r="KTI16" s="200"/>
      <c r="KTJ16" s="200"/>
      <c r="KTK16" s="200"/>
      <c r="KTL16" s="200"/>
      <c r="KTO16" s="200"/>
      <c r="KTR16" s="200"/>
      <c r="KTU16" s="200"/>
      <c r="KTX16" s="200"/>
      <c r="KUA16" s="200"/>
      <c r="KUD16" s="200"/>
      <c r="KUM16" s="200"/>
      <c r="KUP16" s="200"/>
      <c r="KUS16" s="200"/>
      <c r="KUV16" s="200"/>
      <c r="KVE16" s="200"/>
      <c r="KVK16" s="200"/>
      <c r="KVN16" s="200"/>
      <c r="KVQ16" s="200"/>
      <c r="KVT16" s="200"/>
      <c r="KVZ16" s="200"/>
      <c r="KWI16" s="200"/>
      <c r="KWK16" s="200"/>
      <c r="KWL16" s="200"/>
      <c r="KWN16" s="200"/>
      <c r="KWQ16" s="200"/>
      <c r="KWT16" s="200"/>
      <c r="KWW16" s="200"/>
      <c r="KWZ16" s="200"/>
      <c r="KXC16" s="200"/>
      <c r="KXE16" s="200"/>
      <c r="KXG16" s="200"/>
      <c r="KXJ16" s="200"/>
      <c r="KXM16" s="200"/>
      <c r="KXP16" s="200"/>
      <c r="KXS16" s="200"/>
      <c r="KXV16" s="200"/>
      <c r="KXY16" s="200"/>
      <c r="KYB16" s="200"/>
      <c r="KYD16" s="200"/>
      <c r="KYG16" s="200"/>
      <c r="KYJ16" s="200"/>
      <c r="KYM16" s="200"/>
      <c r="KYS16" s="200"/>
      <c r="KYV16" s="200"/>
      <c r="KYX16" s="200"/>
      <c r="LAE16" s="200"/>
      <c r="LAH16" s="200"/>
      <c r="LAK16" s="200"/>
      <c r="LAN16" s="200"/>
      <c r="LAQ16" s="200"/>
      <c r="LAR16" s="200"/>
      <c r="LAS16" s="200"/>
      <c r="LAV16" s="200"/>
      <c r="LAY16" s="200"/>
      <c r="LBB16" s="200"/>
      <c r="LBE16" s="200"/>
      <c r="LBG16" s="200"/>
      <c r="LBU16" s="200"/>
      <c r="LBV16" s="200"/>
      <c r="LBW16" s="200"/>
      <c r="LBX16" s="200"/>
      <c r="LBY16" s="200"/>
      <c r="LBZ16" s="200"/>
      <c r="LCA16" s="200"/>
      <c r="LCB16" s="200"/>
      <c r="LCC16" s="200"/>
      <c r="LCD16" s="200"/>
      <c r="LCE16" s="200"/>
      <c r="LCF16" s="200"/>
      <c r="LCG16" s="200"/>
      <c r="LCH16" s="200"/>
      <c r="LCI16" s="200"/>
      <c r="LCJ16" s="200"/>
      <c r="LCK16" s="200"/>
      <c r="LCL16" s="200"/>
      <c r="LCM16" s="200"/>
      <c r="LCS16" s="200"/>
      <c r="LCT16" s="200"/>
      <c r="LCU16" s="200"/>
      <c r="LCV16" s="200"/>
      <c r="LCW16" s="200"/>
      <c r="LCX16" s="200"/>
      <c r="LCY16" s="200"/>
      <c r="LDA16" s="200"/>
      <c r="LDB16" s="200"/>
      <c r="LDC16" s="200"/>
      <c r="LDD16" s="200"/>
      <c r="LDE16" s="200"/>
      <c r="LDF16" s="200"/>
      <c r="LDG16" s="200"/>
      <c r="LDH16" s="200"/>
      <c r="LDK16" s="200"/>
      <c r="LDN16" s="200"/>
      <c r="LDQ16" s="200"/>
      <c r="LDT16" s="200"/>
      <c r="LDW16" s="200"/>
      <c r="LDZ16" s="200"/>
      <c r="LEI16" s="200"/>
      <c r="LEL16" s="200"/>
      <c r="LEO16" s="200"/>
      <c r="LER16" s="200"/>
      <c r="LFA16" s="200"/>
      <c r="LFG16" s="200"/>
      <c r="LFJ16" s="200"/>
      <c r="LFM16" s="200"/>
      <c r="LFP16" s="200"/>
      <c r="LFV16" s="200"/>
      <c r="LGE16" s="200"/>
      <c r="LGG16" s="200"/>
      <c r="LGH16" s="200"/>
      <c r="LGJ16" s="200"/>
      <c r="LGM16" s="200"/>
      <c r="LGP16" s="200"/>
      <c r="LGS16" s="200"/>
      <c r="LGV16" s="200"/>
      <c r="LGY16" s="200"/>
      <c r="LHA16" s="200"/>
      <c r="LHC16" s="200"/>
      <c r="LHF16" s="200"/>
      <c r="LHI16" s="200"/>
      <c r="LHL16" s="200"/>
      <c r="LHO16" s="200"/>
      <c r="LHR16" s="200"/>
      <c r="LHU16" s="200"/>
      <c r="LHX16" s="200"/>
      <c r="LHZ16" s="200"/>
      <c r="LIC16" s="200"/>
      <c r="LIF16" s="200"/>
      <c r="LII16" s="200"/>
      <c r="LIO16" s="200"/>
      <c r="LIR16" s="200"/>
      <c r="LIT16" s="200"/>
      <c r="LKA16" s="200"/>
      <c r="LKD16" s="200"/>
      <c r="LKG16" s="200"/>
      <c r="LKJ16" s="200"/>
      <c r="LKM16" s="200"/>
      <c r="LKN16" s="200"/>
      <c r="LKO16" s="200"/>
      <c r="LKR16" s="200"/>
      <c r="LKU16" s="200"/>
      <c r="LKX16" s="200"/>
      <c r="LLA16" s="200"/>
      <c r="LLC16" s="200"/>
      <c r="LLQ16" s="200"/>
      <c r="LLR16" s="200"/>
      <c r="LLS16" s="200"/>
      <c r="LLT16" s="200"/>
      <c r="LLU16" s="200"/>
      <c r="LLV16" s="200"/>
      <c r="LLW16" s="200"/>
      <c r="LLX16" s="200"/>
      <c r="LLY16" s="200"/>
      <c r="LLZ16" s="200"/>
      <c r="LMA16" s="200"/>
      <c r="LMB16" s="200"/>
      <c r="LMC16" s="200"/>
      <c r="LMD16" s="200"/>
      <c r="LME16" s="200"/>
      <c r="LMF16" s="200"/>
      <c r="LMG16" s="200"/>
      <c r="LMH16" s="200"/>
      <c r="LMI16" s="200"/>
      <c r="LMO16" s="200"/>
      <c r="LMP16" s="200"/>
      <c r="LMQ16" s="200"/>
      <c r="LMR16" s="200"/>
      <c r="LMS16" s="200"/>
      <c r="LMT16" s="200"/>
      <c r="LMU16" s="200"/>
      <c r="LMW16" s="200"/>
      <c r="LMX16" s="200"/>
      <c r="LMY16" s="200"/>
      <c r="LMZ16" s="200"/>
      <c r="LNA16" s="200"/>
      <c r="LNB16" s="200"/>
      <c r="LNC16" s="200"/>
      <c r="LND16" s="200"/>
      <c r="LNG16" s="200"/>
      <c r="LNJ16" s="200"/>
      <c r="LNM16" s="200"/>
      <c r="LNP16" s="200"/>
      <c r="LNS16" s="200"/>
      <c r="LNV16" s="200"/>
      <c r="LOE16" s="200"/>
      <c r="LOH16" s="200"/>
      <c r="LOK16" s="200"/>
      <c r="LON16" s="200"/>
      <c r="LOW16" s="200"/>
      <c r="LPC16" s="200"/>
      <c r="LPF16" s="200"/>
      <c r="LPI16" s="200"/>
      <c r="LPL16" s="200"/>
      <c r="LPR16" s="200"/>
      <c r="LQA16" s="200"/>
      <c r="LQC16" s="200"/>
      <c r="LQD16" s="200"/>
      <c r="LQF16" s="200"/>
      <c r="LQI16" s="200"/>
      <c r="LQL16" s="200"/>
      <c r="LQO16" s="200"/>
      <c r="LQR16" s="200"/>
      <c r="LQU16" s="200"/>
      <c r="LQW16" s="200"/>
      <c r="LQY16" s="200"/>
      <c r="LRB16" s="200"/>
      <c r="LRE16" s="200"/>
      <c r="LRH16" s="200"/>
      <c r="LRK16" s="200"/>
      <c r="LRN16" s="200"/>
      <c r="LRQ16" s="200"/>
      <c r="LRT16" s="200"/>
      <c r="LRV16" s="200"/>
      <c r="LRY16" s="200"/>
      <c r="LSB16" s="200"/>
      <c r="LSE16" s="200"/>
      <c r="LSK16" s="200"/>
      <c r="LSN16" s="200"/>
      <c r="LSP16" s="200"/>
      <c r="LTW16" s="200"/>
      <c r="LTZ16" s="200"/>
      <c r="LUC16" s="200"/>
      <c r="LUF16" s="200"/>
      <c r="LUI16" s="200"/>
      <c r="LUJ16" s="200"/>
      <c r="LUK16" s="200"/>
      <c r="LUN16" s="200"/>
      <c r="LUQ16" s="200"/>
      <c r="LUT16" s="200"/>
      <c r="LUW16" s="200"/>
      <c r="LUY16" s="200"/>
      <c r="LVM16" s="200"/>
      <c r="LVN16" s="200"/>
      <c r="LVO16" s="200"/>
      <c r="LVP16" s="200"/>
      <c r="LVQ16" s="200"/>
      <c r="LVR16" s="200"/>
      <c r="LVS16" s="200"/>
      <c r="LVT16" s="200"/>
      <c r="LVU16" s="200"/>
      <c r="LVV16" s="200"/>
      <c r="LVW16" s="200"/>
      <c r="LVX16" s="200"/>
      <c r="LVY16" s="200"/>
      <c r="LVZ16" s="200"/>
      <c r="LWA16" s="200"/>
      <c r="LWB16" s="200"/>
      <c r="LWC16" s="200"/>
      <c r="LWD16" s="200"/>
      <c r="LWE16" s="200"/>
      <c r="LWK16" s="200"/>
      <c r="LWL16" s="200"/>
      <c r="LWM16" s="200"/>
      <c r="LWN16" s="200"/>
      <c r="LWO16" s="200"/>
      <c r="LWP16" s="200"/>
      <c r="LWQ16" s="200"/>
      <c r="LWS16" s="200"/>
      <c r="LWT16" s="200"/>
      <c r="LWU16" s="200"/>
      <c r="LWV16" s="200"/>
      <c r="LWW16" s="200"/>
      <c r="LWX16" s="200"/>
      <c r="LWY16" s="200"/>
      <c r="LWZ16" s="200"/>
      <c r="LXC16" s="200"/>
      <c r="LXF16" s="200"/>
      <c r="LXI16" s="200"/>
      <c r="LXL16" s="200"/>
      <c r="LXO16" s="200"/>
      <c r="LXR16" s="200"/>
      <c r="LYA16" s="200"/>
      <c r="LYD16" s="200"/>
      <c r="LYG16" s="200"/>
      <c r="LYJ16" s="200"/>
      <c r="LYS16" s="200"/>
      <c r="LYY16" s="200"/>
      <c r="LZB16" s="200"/>
      <c r="LZE16" s="200"/>
      <c r="LZH16" s="200"/>
      <c r="LZN16" s="200"/>
      <c r="LZW16" s="200"/>
      <c r="LZY16" s="200"/>
      <c r="LZZ16" s="200"/>
      <c r="MAB16" s="200"/>
      <c r="MAE16" s="200"/>
      <c r="MAH16" s="200"/>
      <c r="MAK16" s="200"/>
      <c r="MAN16" s="200"/>
      <c r="MAQ16" s="200"/>
      <c r="MAS16" s="200"/>
      <c r="MAU16" s="200"/>
      <c r="MAX16" s="200"/>
      <c r="MBA16" s="200"/>
      <c r="MBD16" s="200"/>
      <c r="MBG16" s="200"/>
      <c r="MBJ16" s="200"/>
      <c r="MBM16" s="200"/>
      <c r="MBP16" s="200"/>
      <c r="MBR16" s="200"/>
      <c r="MBU16" s="200"/>
      <c r="MBX16" s="200"/>
      <c r="MCA16" s="200"/>
      <c r="MCG16" s="200"/>
      <c r="MCJ16" s="200"/>
      <c r="MCL16" s="200"/>
      <c r="MDS16" s="200"/>
      <c r="MDV16" s="200"/>
      <c r="MDY16" s="200"/>
      <c r="MEB16" s="200"/>
      <c r="MEE16" s="200"/>
      <c r="MEF16" s="200"/>
      <c r="MEG16" s="200"/>
      <c r="MEJ16" s="200"/>
      <c r="MEM16" s="200"/>
      <c r="MEP16" s="200"/>
      <c r="MES16" s="200"/>
      <c r="MEU16" s="200"/>
      <c r="MFI16" s="200"/>
      <c r="MFJ16" s="200"/>
      <c r="MFK16" s="200"/>
      <c r="MFL16" s="200"/>
      <c r="MFM16" s="200"/>
      <c r="MFN16" s="200"/>
      <c r="MFO16" s="200"/>
      <c r="MFP16" s="200"/>
      <c r="MFQ16" s="200"/>
      <c r="MFR16" s="200"/>
      <c r="MFS16" s="200"/>
      <c r="MFT16" s="200"/>
      <c r="MFU16" s="200"/>
      <c r="MFV16" s="200"/>
      <c r="MFW16" s="200"/>
      <c r="MFX16" s="200"/>
      <c r="MFY16" s="200"/>
      <c r="MFZ16" s="200"/>
      <c r="MGA16" s="200"/>
      <c r="MGG16" s="200"/>
      <c r="MGH16" s="200"/>
      <c r="MGI16" s="200"/>
      <c r="MGJ16" s="200"/>
      <c r="MGK16" s="200"/>
      <c r="MGL16" s="200"/>
      <c r="MGM16" s="200"/>
      <c r="MGO16" s="200"/>
      <c r="MGP16" s="200"/>
      <c r="MGQ16" s="200"/>
      <c r="MGR16" s="200"/>
      <c r="MGS16" s="200"/>
      <c r="MGT16" s="200"/>
      <c r="MGU16" s="200"/>
      <c r="MGV16" s="200"/>
      <c r="MGY16" s="200"/>
      <c r="MHB16" s="200"/>
      <c r="MHE16" s="200"/>
      <c r="MHH16" s="200"/>
      <c r="MHK16" s="200"/>
      <c r="MHN16" s="200"/>
      <c r="MHW16" s="200"/>
      <c r="MHZ16" s="200"/>
      <c r="MIC16" s="200"/>
      <c r="MIF16" s="200"/>
      <c r="MIO16" s="200"/>
      <c r="MIU16" s="200"/>
      <c r="MIX16" s="200"/>
      <c r="MJA16" s="200"/>
      <c r="MJD16" s="200"/>
      <c r="MJJ16" s="200"/>
      <c r="MJS16" s="200"/>
      <c r="MJU16" s="200"/>
      <c r="MJV16" s="200"/>
      <c r="MJX16" s="200"/>
      <c r="MKA16" s="200"/>
      <c r="MKD16" s="200"/>
      <c r="MKG16" s="200"/>
      <c r="MKJ16" s="200"/>
      <c r="MKM16" s="200"/>
      <c r="MKO16" s="200"/>
      <c r="MKQ16" s="200"/>
      <c r="MKT16" s="200"/>
      <c r="MKW16" s="200"/>
      <c r="MKZ16" s="200"/>
      <c r="MLC16" s="200"/>
      <c r="MLF16" s="200"/>
      <c r="MLI16" s="200"/>
      <c r="MLL16" s="200"/>
      <c r="MLN16" s="200"/>
      <c r="MLQ16" s="200"/>
      <c r="MLT16" s="200"/>
      <c r="MLW16" s="200"/>
      <c r="MMC16" s="200"/>
      <c r="MMF16" s="200"/>
      <c r="MMH16" s="200"/>
      <c r="MNO16" s="200"/>
      <c r="MNR16" s="200"/>
      <c r="MNU16" s="200"/>
      <c r="MNX16" s="200"/>
      <c r="MOA16" s="200"/>
      <c r="MOB16" s="200"/>
      <c r="MOC16" s="200"/>
      <c r="MOF16" s="200"/>
      <c r="MOI16" s="200"/>
      <c r="MOL16" s="200"/>
      <c r="MOO16" s="200"/>
      <c r="MOQ16" s="200"/>
      <c r="MPE16" s="200"/>
      <c r="MPF16" s="200"/>
      <c r="MPG16" s="200"/>
      <c r="MPH16" s="200"/>
      <c r="MPI16" s="200"/>
      <c r="MPJ16" s="200"/>
      <c r="MPK16" s="200"/>
      <c r="MPL16" s="200"/>
      <c r="MPM16" s="200"/>
      <c r="MPN16" s="200"/>
      <c r="MPO16" s="200"/>
      <c r="MPP16" s="200"/>
      <c r="MPQ16" s="200"/>
      <c r="MPR16" s="200"/>
      <c r="MPS16" s="200"/>
      <c r="MPT16" s="200"/>
      <c r="MPU16" s="200"/>
      <c r="MPV16" s="200"/>
      <c r="MPW16" s="200"/>
      <c r="MQC16" s="200"/>
      <c r="MQD16" s="200"/>
      <c r="MQE16" s="200"/>
      <c r="MQF16" s="200"/>
      <c r="MQG16" s="200"/>
      <c r="MQH16" s="200"/>
      <c r="MQI16" s="200"/>
      <c r="MQK16" s="200"/>
      <c r="MQL16" s="200"/>
      <c r="MQM16" s="200"/>
      <c r="MQN16" s="200"/>
      <c r="MQO16" s="200"/>
      <c r="MQP16" s="200"/>
      <c r="MQQ16" s="200"/>
      <c r="MQR16" s="200"/>
      <c r="MQU16" s="200"/>
      <c r="MQX16" s="200"/>
      <c r="MRA16" s="200"/>
      <c r="MRD16" s="200"/>
      <c r="MRG16" s="200"/>
      <c r="MRJ16" s="200"/>
      <c r="MRS16" s="200"/>
      <c r="MRV16" s="200"/>
      <c r="MRY16" s="200"/>
      <c r="MSB16" s="200"/>
      <c r="MSK16" s="200"/>
      <c r="MSQ16" s="200"/>
      <c r="MST16" s="200"/>
      <c r="MSW16" s="200"/>
      <c r="MSZ16" s="200"/>
      <c r="MTF16" s="200"/>
      <c r="MTO16" s="200"/>
      <c r="MTQ16" s="200"/>
      <c r="MTR16" s="200"/>
      <c r="MTT16" s="200"/>
      <c r="MTW16" s="200"/>
      <c r="MTZ16" s="200"/>
      <c r="MUC16" s="200"/>
      <c r="MUF16" s="200"/>
      <c r="MUI16" s="200"/>
      <c r="MUK16" s="200"/>
      <c r="MUM16" s="200"/>
      <c r="MUP16" s="200"/>
      <c r="MUS16" s="200"/>
      <c r="MUV16" s="200"/>
      <c r="MUY16" s="200"/>
      <c r="MVB16" s="200"/>
      <c r="MVE16" s="200"/>
      <c r="MVH16" s="200"/>
      <c r="MVJ16" s="200"/>
      <c r="MVM16" s="200"/>
      <c r="MVP16" s="200"/>
      <c r="MVS16" s="200"/>
      <c r="MVY16" s="200"/>
      <c r="MWB16" s="200"/>
      <c r="MWD16" s="200"/>
      <c r="MXK16" s="200"/>
      <c r="MXN16" s="200"/>
      <c r="MXQ16" s="200"/>
      <c r="MXT16" s="200"/>
      <c r="MXW16" s="200"/>
      <c r="MXX16" s="200"/>
      <c r="MXY16" s="200"/>
      <c r="MYB16" s="200"/>
      <c r="MYE16" s="200"/>
      <c r="MYH16" s="200"/>
      <c r="MYK16" s="200"/>
      <c r="MYM16" s="200"/>
      <c r="MZA16" s="200"/>
      <c r="MZB16" s="200"/>
      <c r="MZC16" s="200"/>
      <c r="MZD16" s="200"/>
      <c r="MZE16" s="200"/>
      <c r="MZF16" s="200"/>
      <c r="MZG16" s="200"/>
      <c r="MZH16" s="200"/>
      <c r="MZI16" s="200"/>
      <c r="MZJ16" s="200"/>
      <c r="MZK16" s="200"/>
      <c r="MZL16" s="200"/>
      <c r="MZM16" s="200"/>
      <c r="MZN16" s="200"/>
      <c r="MZO16" s="200"/>
      <c r="MZP16" s="200"/>
      <c r="MZQ16" s="200"/>
      <c r="MZR16" s="200"/>
      <c r="MZS16" s="200"/>
      <c r="MZY16" s="200"/>
      <c r="MZZ16" s="200"/>
      <c r="NAA16" s="200"/>
      <c r="NAB16" s="200"/>
      <c r="NAC16" s="200"/>
      <c r="NAD16" s="200"/>
      <c r="NAE16" s="200"/>
      <c r="NAG16" s="200"/>
      <c r="NAH16" s="200"/>
      <c r="NAI16" s="200"/>
      <c r="NAJ16" s="200"/>
      <c r="NAK16" s="200"/>
      <c r="NAL16" s="200"/>
      <c r="NAM16" s="200"/>
      <c r="NAN16" s="200"/>
      <c r="NAQ16" s="200"/>
      <c r="NAT16" s="200"/>
      <c r="NAW16" s="200"/>
      <c r="NAZ16" s="200"/>
      <c r="NBC16" s="200"/>
      <c r="NBF16" s="200"/>
      <c r="NBO16" s="200"/>
      <c r="NBR16" s="200"/>
      <c r="NBU16" s="200"/>
      <c r="NBX16" s="200"/>
      <c r="NCG16" s="200"/>
      <c r="NCM16" s="200"/>
      <c r="NCP16" s="200"/>
      <c r="NCS16" s="200"/>
      <c r="NCV16" s="200"/>
      <c r="NDB16" s="200"/>
      <c r="NDK16" s="200"/>
      <c r="NDM16" s="200"/>
      <c r="NDN16" s="200"/>
      <c r="NDP16" s="200"/>
      <c r="NDS16" s="200"/>
      <c r="NDV16" s="200"/>
      <c r="NDY16" s="200"/>
      <c r="NEB16" s="200"/>
      <c r="NEE16" s="200"/>
      <c r="NEG16" s="200"/>
      <c r="NEI16" s="200"/>
      <c r="NEL16" s="200"/>
      <c r="NEO16" s="200"/>
      <c r="NER16" s="200"/>
      <c r="NEU16" s="200"/>
      <c r="NEX16" s="200"/>
      <c r="NFA16" s="200"/>
      <c r="NFD16" s="200"/>
      <c r="NFF16" s="200"/>
      <c r="NFI16" s="200"/>
      <c r="NFL16" s="200"/>
      <c r="NFO16" s="200"/>
      <c r="NFU16" s="200"/>
      <c r="NFX16" s="200"/>
      <c r="NFZ16" s="200"/>
      <c r="NHG16" s="200"/>
      <c r="NHJ16" s="200"/>
      <c r="NHM16" s="200"/>
      <c r="NHP16" s="200"/>
      <c r="NHS16" s="200"/>
      <c r="NHT16" s="200"/>
      <c r="NHU16" s="200"/>
      <c r="NHX16" s="200"/>
      <c r="NIA16" s="200"/>
      <c r="NID16" s="200"/>
      <c r="NIG16" s="200"/>
      <c r="NII16" s="200"/>
      <c r="NIW16" s="200"/>
      <c r="NIX16" s="200"/>
      <c r="NIY16" s="200"/>
      <c r="NIZ16" s="200"/>
      <c r="NJA16" s="200"/>
      <c r="NJB16" s="200"/>
      <c r="NJC16" s="200"/>
      <c r="NJD16" s="200"/>
      <c r="NJE16" s="200"/>
      <c r="NJF16" s="200"/>
      <c r="NJG16" s="200"/>
      <c r="NJH16" s="200"/>
      <c r="NJI16" s="200"/>
      <c r="NJJ16" s="200"/>
      <c r="NJK16" s="200"/>
      <c r="NJL16" s="200"/>
      <c r="NJM16" s="200"/>
      <c r="NJN16" s="200"/>
      <c r="NJO16" s="200"/>
      <c r="NJU16" s="200"/>
      <c r="NJV16" s="200"/>
      <c r="NJW16" s="200"/>
      <c r="NJX16" s="200"/>
      <c r="NJY16" s="200"/>
      <c r="NJZ16" s="200"/>
      <c r="NKA16" s="200"/>
      <c r="NKC16" s="200"/>
      <c r="NKD16" s="200"/>
      <c r="NKE16" s="200"/>
      <c r="NKF16" s="200"/>
      <c r="NKG16" s="200"/>
      <c r="NKH16" s="200"/>
      <c r="NKI16" s="200"/>
      <c r="NKJ16" s="200"/>
      <c r="NKM16" s="200"/>
      <c r="NKP16" s="200"/>
      <c r="NKS16" s="200"/>
      <c r="NKV16" s="200"/>
      <c r="NKY16" s="200"/>
      <c r="NLB16" s="200"/>
      <c r="NLK16" s="200"/>
      <c r="NLN16" s="200"/>
      <c r="NLQ16" s="200"/>
      <c r="NLT16" s="200"/>
      <c r="NMC16" s="200"/>
      <c r="NMI16" s="200"/>
      <c r="NML16" s="200"/>
      <c r="NMO16" s="200"/>
      <c r="NMR16" s="200"/>
      <c r="NMX16" s="200"/>
      <c r="NNG16" s="200"/>
      <c r="NNI16" s="200"/>
      <c r="NNJ16" s="200"/>
      <c r="NNL16" s="200"/>
      <c r="NNO16" s="200"/>
      <c r="NNR16" s="200"/>
      <c r="NNU16" s="200"/>
      <c r="NNX16" s="200"/>
      <c r="NOA16" s="200"/>
      <c r="NOC16" s="200"/>
      <c r="NOE16" s="200"/>
      <c r="NOH16" s="200"/>
      <c r="NOK16" s="200"/>
      <c r="NON16" s="200"/>
      <c r="NOQ16" s="200"/>
      <c r="NOT16" s="200"/>
      <c r="NOW16" s="200"/>
      <c r="NOZ16" s="200"/>
      <c r="NPB16" s="200"/>
      <c r="NPE16" s="200"/>
      <c r="NPH16" s="200"/>
      <c r="NPK16" s="200"/>
      <c r="NPQ16" s="200"/>
      <c r="NPT16" s="200"/>
      <c r="NPV16" s="200"/>
      <c r="NRC16" s="200"/>
      <c r="NRF16" s="200"/>
      <c r="NRI16" s="200"/>
      <c r="NRL16" s="200"/>
      <c r="NRO16" s="200"/>
      <c r="NRP16" s="200"/>
      <c r="NRQ16" s="200"/>
      <c r="NRT16" s="200"/>
      <c r="NRW16" s="200"/>
      <c r="NRZ16" s="200"/>
      <c r="NSC16" s="200"/>
      <c r="NSE16" s="200"/>
      <c r="NSS16" s="200"/>
      <c r="NST16" s="200"/>
      <c r="NSU16" s="200"/>
      <c r="NSV16" s="200"/>
      <c r="NSW16" s="200"/>
      <c r="NSX16" s="200"/>
      <c r="NSY16" s="200"/>
      <c r="NSZ16" s="200"/>
      <c r="NTA16" s="200"/>
      <c r="NTB16" s="200"/>
      <c r="NTC16" s="200"/>
      <c r="NTD16" s="200"/>
      <c r="NTE16" s="200"/>
      <c r="NTF16" s="200"/>
      <c r="NTG16" s="200"/>
      <c r="NTH16" s="200"/>
      <c r="NTI16" s="200"/>
      <c r="NTJ16" s="200"/>
      <c r="NTK16" s="200"/>
      <c r="NTQ16" s="200"/>
      <c r="NTR16" s="200"/>
      <c r="NTS16" s="200"/>
      <c r="NTT16" s="200"/>
      <c r="NTU16" s="200"/>
      <c r="NTV16" s="200"/>
      <c r="NTW16" s="200"/>
      <c r="NTY16" s="200"/>
      <c r="NTZ16" s="200"/>
      <c r="NUA16" s="200"/>
      <c r="NUB16" s="200"/>
      <c r="NUC16" s="200"/>
      <c r="NUD16" s="200"/>
      <c r="NUE16" s="200"/>
      <c r="NUF16" s="200"/>
      <c r="NUI16" s="200"/>
      <c r="NUL16" s="200"/>
      <c r="NUO16" s="200"/>
      <c r="NUR16" s="200"/>
      <c r="NUU16" s="200"/>
      <c r="NUX16" s="200"/>
      <c r="NVG16" s="200"/>
      <c r="NVJ16" s="200"/>
      <c r="NVM16" s="200"/>
      <c r="NVP16" s="200"/>
      <c r="NVY16" s="200"/>
      <c r="NWE16" s="200"/>
      <c r="NWH16" s="200"/>
      <c r="NWK16" s="200"/>
      <c r="NWN16" s="200"/>
      <c r="NWT16" s="200"/>
      <c r="NXC16" s="200"/>
      <c r="NXE16" s="200"/>
      <c r="NXF16" s="200"/>
      <c r="NXH16" s="200"/>
      <c r="NXK16" s="200"/>
      <c r="NXN16" s="200"/>
      <c r="NXQ16" s="200"/>
      <c r="NXT16" s="200"/>
      <c r="NXW16" s="200"/>
      <c r="NXY16" s="200"/>
      <c r="NYA16" s="200"/>
      <c r="NYD16" s="200"/>
      <c r="NYG16" s="200"/>
      <c r="NYJ16" s="200"/>
      <c r="NYM16" s="200"/>
      <c r="NYP16" s="200"/>
      <c r="NYS16" s="200"/>
      <c r="NYV16" s="200"/>
      <c r="NYX16" s="200"/>
      <c r="NZA16" s="200"/>
      <c r="NZD16" s="200"/>
      <c r="NZG16" s="200"/>
      <c r="NZM16" s="200"/>
      <c r="NZP16" s="200"/>
      <c r="NZR16" s="200"/>
      <c r="OAY16" s="200"/>
      <c r="OBB16" s="200"/>
      <c r="OBE16" s="200"/>
      <c r="OBH16" s="200"/>
      <c r="OBK16" s="200"/>
      <c r="OBL16" s="200"/>
      <c r="OBM16" s="200"/>
      <c r="OBP16" s="200"/>
      <c r="OBS16" s="200"/>
      <c r="OBV16" s="200"/>
      <c r="OBY16" s="200"/>
      <c r="OCA16" s="200"/>
      <c r="OCO16" s="200"/>
      <c r="OCP16" s="200"/>
      <c r="OCQ16" s="200"/>
      <c r="OCR16" s="200"/>
      <c r="OCS16" s="200"/>
      <c r="OCT16" s="200"/>
      <c r="OCU16" s="200"/>
      <c r="OCV16" s="200"/>
      <c r="OCW16" s="200"/>
      <c r="OCX16" s="200"/>
      <c r="OCY16" s="200"/>
      <c r="OCZ16" s="200"/>
      <c r="ODA16" s="200"/>
      <c r="ODB16" s="200"/>
      <c r="ODC16" s="200"/>
      <c r="ODD16" s="200"/>
      <c r="ODE16" s="200"/>
      <c r="ODF16" s="200"/>
      <c r="ODG16" s="200"/>
      <c r="ODM16" s="200"/>
      <c r="ODN16" s="200"/>
      <c r="ODO16" s="200"/>
      <c r="ODP16" s="200"/>
      <c r="ODQ16" s="200"/>
      <c r="ODR16" s="200"/>
      <c r="ODS16" s="200"/>
      <c r="ODU16" s="200"/>
      <c r="ODV16" s="200"/>
      <c r="ODW16" s="200"/>
      <c r="ODX16" s="200"/>
      <c r="ODY16" s="200"/>
      <c r="ODZ16" s="200"/>
      <c r="OEA16" s="200"/>
      <c r="OEB16" s="200"/>
      <c r="OEE16" s="200"/>
      <c r="OEH16" s="200"/>
      <c r="OEK16" s="200"/>
      <c r="OEN16" s="200"/>
      <c r="OEQ16" s="200"/>
      <c r="OET16" s="200"/>
      <c r="OFC16" s="200"/>
      <c r="OFF16" s="200"/>
      <c r="OFI16" s="200"/>
      <c r="OFL16" s="200"/>
      <c r="OFU16" s="200"/>
      <c r="OGA16" s="200"/>
      <c r="OGD16" s="200"/>
      <c r="OGG16" s="200"/>
      <c r="OGJ16" s="200"/>
      <c r="OGP16" s="200"/>
      <c r="OGY16" s="200"/>
      <c r="OHA16" s="200"/>
      <c r="OHB16" s="200"/>
      <c r="OHD16" s="200"/>
      <c r="OHG16" s="200"/>
      <c r="OHJ16" s="200"/>
      <c r="OHM16" s="200"/>
      <c r="OHP16" s="200"/>
      <c r="OHS16" s="200"/>
      <c r="OHU16" s="200"/>
      <c r="OHW16" s="200"/>
      <c r="OHZ16" s="200"/>
      <c r="OIC16" s="200"/>
      <c r="OIF16" s="200"/>
      <c r="OII16" s="200"/>
      <c r="OIL16" s="200"/>
      <c r="OIO16" s="200"/>
      <c r="OIR16" s="200"/>
      <c r="OIT16" s="200"/>
      <c r="OIW16" s="200"/>
      <c r="OIZ16" s="200"/>
      <c r="OJC16" s="200"/>
      <c r="OJI16" s="200"/>
      <c r="OJL16" s="200"/>
      <c r="OJN16" s="200"/>
      <c r="OKU16" s="200"/>
      <c r="OKX16" s="200"/>
      <c r="OLA16" s="200"/>
      <c r="OLD16" s="200"/>
      <c r="OLG16" s="200"/>
      <c r="OLH16" s="200"/>
      <c r="OLI16" s="200"/>
      <c r="OLL16" s="200"/>
      <c r="OLO16" s="200"/>
      <c r="OLR16" s="200"/>
      <c r="OLU16" s="200"/>
      <c r="OLW16" s="200"/>
      <c r="OMK16" s="200"/>
      <c r="OML16" s="200"/>
      <c r="OMM16" s="200"/>
      <c r="OMN16" s="200"/>
      <c r="OMO16" s="200"/>
      <c r="OMP16" s="200"/>
      <c r="OMQ16" s="200"/>
      <c r="OMR16" s="200"/>
      <c r="OMS16" s="200"/>
      <c r="OMT16" s="200"/>
      <c r="OMU16" s="200"/>
      <c r="OMV16" s="200"/>
      <c r="OMW16" s="200"/>
      <c r="OMX16" s="200"/>
      <c r="OMY16" s="200"/>
      <c r="OMZ16" s="200"/>
      <c r="ONA16" s="200"/>
      <c r="ONB16" s="200"/>
      <c r="ONC16" s="200"/>
      <c r="ONI16" s="200"/>
      <c r="ONJ16" s="200"/>
      <c r="ONK16" s="200"/>
      <c r="ONL16" s="200"/>
      <c r="ONM16" s="200"/>
      <c r="ONN16" s="200"/>
      <c r="ONO16" s="200"/>
      <c r="ONQ16" s="200"/>
      <c r="ONR16" s="200"/>
      <c r="ONS16" s="200"/>
      <c r="ONT16" s="200"/>
      <c r="ONU16" s="200"/>
      <c r="ONV16" s="200"/>
      <c r="ONW16" s="200"/>
      <c r="ONX16" s="200"/>
      <c r="OOA16" s="200"/>
      <c r="OOD16" s="200"/>
      <c r="OOG16" s="200"/>
      <c r="OOJ16" s="200"/>
      <c r="OOM16" s="200"/>
      <c r="OOP16" s="200"/>
      <c r="OOY16" s="200"/>
      <c r="OPB16" s="200"/>
      <c r="OPE16" s="200"/>
      <c r="OPH16" s="200"/>
      <c r="OPQ16" s="200"/>
      <c r="OPW16" s="200"/>
      <c r="OPZ16" s="200"/>
      <c r="OQC16" s="200"/>
      <c r="OQF16" s="200"/>
      <c r="OQL16" s="200"/>
      <c r="OQU16" s="200"/>
      <c r="OQW16" s="200"/>
      <c r="OQX16" s="200"/>
      <c r="OQZ16" s="200"/>
      <c r="ORC16" s="200"/>
      <c r="ORF16" s="200"/>
      <c r="ORI16" s="200"/>
      <c r="ORL16" s="200"/>
      <c r="ORO16" s="200"/>
      <c r="ORQ16" s="200"/>
      <c r="ORS16" s="200"/>
      <c r="ORV16" s="200"/>
      <c r="ORY16" s="200"/>
      <c r="OSB16" s="200"/>
      <c r="OSE16" s="200"/>
      <c r="OSH16" s="200"/>
      <c r="OSK16" s="200"/>
      <c r="OSN16" s="200"/>
      <c r="OSP16" s="200"/>
      <c r="OSS16" s="200"/>
      <c r="OSV16" s="200"/>
      <c r="OSY16" s="200"/>
      <c r="OTE16" s="200"/>
      <c r="OTH16" s="200"/>
      <c r="OTJ16" s="200"/>
      <c r="OUQ16" s="200"/>
      <c r="OUT16" s="200"/>
      <c r="OUW16" s="200"/>
      <c r="OUZ16" s="200"/>
      <c r="OVC16" s="200"/>
      <c r="OVD16" s="200"/>
      <c r="OVE16" s="200"/>
      <c r="OVH16" s="200"/>
      <c r="OVK16" s="200"/>
      <c r="OVN16" s="200"/>
      <c r="OVQ16" s="200"/>
      <c r="OVS16" s="200"/>
      <c r="OWG16" s="200"/>
      <c r="OWH16" s="200"/>
      <c r="OWI16" s="200"/>
      <c r="OWJ16" s="200"/>
      <c r="OWK16" s="200"/>
      <c r="OWL16" s="200"/>
      <c r="OWM16" s="200"/>
      <c r="OWN16" s="200"/>
      <c r="OWO16" s="200"/>
      <c r="OWP16" s="200"/>
      <c r="OWQ16" s="200"/>
      <c r="OWR16" s="200"/>
      <c r="OWS16" s="200"/>
      <c r="OWT16" s="200"/>
      <c r="OWU16" s="200"/>
      <c r="OWV16" s="200"/>
      <c r="OWW16" s="200"/>
      <c r="OWX16" s="200"/>
      <c r="OWY16" s="200"/>
      <c r="OXE16" s="200"/>
      <c r="OXF16" s="200"/>
      <c r="OXG16" s="200"/>
      <c r="OXH16" s="200"/>
      <c r="OXI16" s="200"/>
      <c r="OXJ16" s="200"/>
      <c r="OXK16" s="200"/>
      <c r="OXM16" s="200"/>
      <c r="OXN16" s="200"/>
      <c r="OXO16" s="200"/>
      <c r="OXP16" s="200"/>
      <c r="OXQ16" s="200"/>
      <c r="OXR16" s="200"/>
      <c r="OXS16" s="200"/>
      <c r="OXT16" s="200"/>
      <c r="OXW16" s="200"/>
      <c r="OXZ16" s="200"/>
      <c r="OYC16" s="200"/>
      <c r="OYF16" s="200"/>
      <c r="OYI16" s="200"/>
      <c r="OYL16" s="200"/>
      <c r="OYU16" s="200"/>
      <c r="OYX16" s="200"/>
      <c r="OZA16" s="200"/>
      <c r="OZD16" s="200"/>
      <c r="OZM16" s="200"/>
      <c r="OZS16" s="200"/>
      <c r="OZV16" s="200"/>
      <c r="OZY16" s="200"/>
      <c r="PAB16" s="200"/>
      <c r="PAH16" s="200"/>
      <c r="PAQ16" s="200"/>
      <c r="PAS16" s="200"/>
      <c r="PAT16" s="200"/>
      <c r="PAV16" s="200"/>
      <c r="PAY16" s="200"/>
      <c r="PBB16" s="200"/>
      <c r="PBE16" s="200"/>
      <c r="PBH16" s="200"/>
      <c r="PBK16" s="200"/>
      <c r="PBM16" s="200"/>
      <c r="PBO16" s="200"/>
      <c r="PBR16" s="200"/>
      <c r="PBU16" s="200"/>
      <c r="PBX16" s="200"/>
      <c r="PCA16" s="200"/>
      <c r="PCD16" s="200"/>
      <c r="PCG16" s="200"/>
      <c r="PCJ16" s="200"/>
      <c r="PCL16" s="200"/>
      <c r="PCO16" s="200"/>
      <c r="PCR16" s="200"/>
      <c r="PCU16" s="200"/>
      <c r="PDA16" s="200"/>
      <c r="PDD16" s="200"/>
      <c r="PDF16" s="200"/>
      <c r="PEM16" s="200"/>
      <c r="PEP16" s="200"/>
      <c r="PES16" s="200"/>
      <c r="PEV16" s="200"/>
      <c r="PEY16" s="200"/>
      <c r="PEZ16" s="200"/>
      <c r="PFA16" s="200"/>
      <c r="PFD16" s="200"/>
      <c r="PFG16" s="200"/>
      <c r="PFJ16" s="200"/>
      <c r="PFM16" s="200"/>
      <c r="PFO16" s="200"/>
      <c r="PGC16" s="200"/>
      <c r="PGD16" s="200"/>
      <c r="PGE16" s="200"/>
      <c r="PGF16" s="200"/>
      <c r="PGG16" s="200"/>
      <c r="PGH16" s="200"/>
      <c r="PGI16" s="200"/>
      <c r="PGJ16" s="200"/>
      <c r="PGK16" s="200"/>
      <c r="PGL16" s="200"/>
      <c r="PGM16" s="200"/>
      <c r="PGN16" s="200"/>
      <c r="PGO16" s="200"/>
      <c r="PGP16" s="200"/>
      <c r="PGQ16" s="200"/>
      <c r="PGR16" s="200"/>
      <c r="PGS16" s="200"/>
      <c r="PGT16" s="200"/>
      <c r="PGU16" s="200"/>
      <c r="PHA16" s="200"/>
      <c r="PHB16" s="200"/>
      <c r="PHC16" s="200"/>
      <c r="PHD16" s="200"/>
      <c r="PHE16" s="200"/>
      <c r="PHF16" s="200"/>
      <c r="PHG16" s="200"/>
      <c r="PHI16" s="200"/>
      <c r="PHJ16" s="200"/>
      <c r="PHK16" s="200"/>
      <c r="PHL16" s="200"/>
      <c r="PHM16" s="200"/>
      <c r="PHN16" s="200"/>
      <c r="PHO16" s="200"/>
      <c r="PHP16" s="200"/>
      <c r="PHS16" s="200"/>
      <c r="PHV16" s="200"/>
      <c r="PHY16" s="200"/>
      <c r="PIB16" s="200"/>
      <c r="PIE16" s="200"/>
      <c r="PIH16" s="200"/>
      <c r="PIQ16" s="200"/>
      <c r="PIT16" s="200"/>
      <c r="PIW16" s="200"/>
      <c r="PIZ16" s="200"/>
      <c r="PJI16" s="200"/>
      <c r="PJO16" s="200"/>
      <c r="PJR16" s="200"/>
      <c r="PJU16" s="200"/>
      <c r="PJX16" s="200"/>
      <c r="PKD16" s="200"/>
      <c r="PKM16" s="200"/>
      <c r="PKO16" s="200"/>
      <c r="PKP16" s="200"/>
      <c r="PKR16" s="200"/>
      <c r="PKU16" s="200"/>
      <c r="PKX16" s="200"/>
      <c r="PLA16" s="200"/>
      <c r="PLD16" s="200"/>
      <c r="PLG16" s="200"/>
      <c r="PLI16" s="200"/>
      <c r="PLK16" s="200"/>
      <c r="PLN16" s="200"/>
      <c r="PLQ16" s="200"/>
      <c r="PLT16" s="200"/>
      <c r="PLW16" s="200"/>
      <c r="PLZ16" s="200"/>
      <c r="PMC16" s="200"/>
      <c r="PMF16" s="200"/>
      <c r="PMH16" s="200"/>
      <c r="PMK16" s="200"/>
      <c r="PMN16" s="200"/>
      <c r="PMQ16" s="200"/>
      <c r="PMW16" s="200"/>
      <c r="PMZ16" s="200"/>
      <c r="PNB16" s="200"/>
      <c r="POI16" s="200"/>
      <c r="POL16" s="200"/>
      <c r="POO16" s="200"/>
      <c r="POR16" s="200"/>
      <c r="POU16" s="200"/>
      <c r="POV16" s="200"/>
      <c r="POW16" s="200"/>
      <c r="POZ16" s="200"/>
      <c r="PPC16" s="200"/>
      <c r="PPF16" s="200"/>
      <c r="PPI16" s="200"/>
      <c r="PPK16" s="200"/>
      <c r="PPY16" s="200"/>
      <c r="PPZ16" s="200"/>
      <c r="PQA16" s="200"/>
      <c r="PQB16" s="200"/>
      <c r="PQC16" s="200"/>
      <c r="PQD16" s="200"/>
      <c r="PQE16" s="200"/>
      <c r="PQF16" s="200"/>
      <c r="PQG16" s="200"/>
      <c r="PQH16" s="200"/>
      <c r="PQI16" s="200"/>
      <c r="PQJ16" s="200"/>
      <c r="PQK16" s="200"/>
      <c r="PQL16" s="200"/>
      <c r="PQM16" s="200"/>
      <c r="PQN16" s="200"/>
      <c r="PQO16" s="200"/>
      <c r="PQP16" s="200"/>
      <c r="PQQ16" s="200"/>
      <c r="PQW16" s="200"/>
      <c r="PQX16" s="200"/>
      <c r="PQY16" s="200"/>
      <c r="PQZ16" s="200"/>
      <c r="PRA16" s="200"/>
      <c r="PRB16" s="200"/>
      <c r="PRC16" s="200"/>
      <c r="PRE16" s="200"/>
      <c r="PRF16" s="200"/>
      <c r="PRG16" s="200"/>
      <c r="PRH16" s="200"/>
      <c r="PRI16" s="200"/>
      <c r="PRJ16" s="200"/>
      <c r="PRK16" s="200"/>
      <c r="PRL16" s="200"/>
      <c r="PRO16" s="200"/>
      <c r="PRR16" s="200"/>
      <c r="PRU16" s="200"/>
      <c r="PRX16" s="200"/>
      <c r="PSA16" s="200"/>
      <c r="PSD16" s="200"/>
      <c r="PSM16" s="200"/>
      <c r="PSP16" s="200"/>
      <c r="PSS16" s="200"/>
      <c r="PSV16" s="200"/>
      <c r="PTE16" s="200"/>
      <c r="PTK16" s="200"/>
      <c r="PTN16" s="200"/>
      <c r="PTQ16" s="200"/>
      <c r="PTT16" s="200"/>
      <c r="PTZ16" s="200"/>
      <c r="PUI16" s="200"/>
      <c r="PUK16" s="200"/>
      <c r="PUL16" s="200"/>
      <c r="PUN16" s="200"/>
      <c r="PUQ16" s="200"/>
      <c r="PUT16" s="200"/>
      <c r="PUW16" s="200"/>
      <c r="PUZ16" s="200"/>
      <c r="PVC16" s="200"/>
      <c r="PVE16" s="200"/>
      <c r="PVG16" s="200"/>
      <c r="PVJ16" s="200"/>
      <c r="PVM16" s="200"/>
      <c r="PVP16" s="200"/>
      <c r="PVS16" s="200"/>
      <c r="PVV16" s="200"/>
      <c r="PVY16" s="200"/>
      <c r="PWB16" s="200"/>
      <c r="PWD16" s="200"/>
      <c r="PWG16" s="200"/>
      <c r="PWJ16" s="200"/>
      <c r="PWM16" s="200"/>
      <c r="PWS16" s="200"/>
      <c r="PWV16" s="200"/>
      <c r="PWX16" s="200"/>
      <c r="PYE16" s="200"/>
      <c r="PYH16" s="200"/>
      <c r="PYK16" s="200"/>
      <c r="PYN16" s="200"/>
      <c r="PYQ16" s="200"/>
      <c r="PYR16" s="200"/>
      <c r="PYS16" s="200"/>
      <c r="PYV16" s="200"/>
      <c r="PYY16" s="200"/>
      <c r="PZB16" s="200"/>
      <c r="PZE16" s="200"/>
      <c r="PZG16" s="200"/>
      <c r="PZU16" s="200"/>
      <c r="PZV16" s="200"/>
      <c r="PZW16" s="200"/>
      <c r="PZX16" s="200"/>
      <c r="PZY16" s="200"/>
      <c r="PZZ16" s="200"/>
      <c r="QAA16" s="200"/>
      <c r="QAB16" s="200"/>
      <c r="QAC16" s="200"/>
      <c r="QAD16" s="200"/>
      <c r="QAE16" s="200"/>
      <c r="QAF16" s="200"/>
      <c r="QAG16" s="200"/>
      <c r="QAH16" s="200"/>
      <c r="QAI16" s="200"/>
      <c r="QAJ16" s="200"/>
      <c r="QAK16" s="200"/>
      <c r="QAL16" s="200"/>
      <c r="QAM16" s="200"/>
      <c r="QAS16" s="200"/>
      <c r="QAT16" s="200"/>
      <c r="QAU16" s="200"/>
      <c r="QAV16" s="200"/>
      <c r="QAW16" s="200"/>
      <c r="QAX16" s="200"/>
      <c r="QAY16" s="200"/>
      <c r="QBA16" s="200"/>
      <c r="QBB16" s="200"/>
      <c r="QBC16" s="200"/>
      <c r="QBD16" s="200"/>
      <c r="QBE16" s="200"/>
      <c r="QBF16" s="200"/>
      <c r="QBG16" s="200"/>
      <c r="QBH16" s="200"/>
      <c r="QBK16" s="200"/>
      <c r="QBN16" s="200"/>
      <c r="QBQ16" s="200"/>
      <c r="QBT16" s="200"/>
      <c r="QBW16" s="200"/>
      <c r="QBZ16" s="200"/>
      <c r="QCI16" s="200"/>
      <c r="QCL16" s="200"/>
      <c r="QCO16" s="200"/>
      <c r="QCR16" s="200"/>
      <c r="QDA16" s="200"/>
      <c r="QDG16" s="200"/>
      <c r="QDJ16" s="200"/>
      <c r="QDM16" s="200"/>
      <c r="QDP16" s="200"/>
      <c r="QDV16" s="200"/>
      <c r="QEE16" s="200"/>
      <c r="QEG16" s="200"/>
      <c r="QEH16" s="200"/>
      <c r="QEJ16" s="200"/>
      <c r="QEM16" s="200"/>
      <c r="QEP16" s="200"/>
      <c r="QES16" s="200"/>
      <c r="QEV16" s="200"/>
      <c r="QEY16" s="200"/>
      <c r="QFA16" s="200"/>
      <c r="QFC16" s="200"/>
      <c r="QFF16" s="200"/>
      <c r="QFI16" s="200"/>
      <c r="QFL16" s="200"/>
      <c r="QFO16" s="200"/>
      <c r="QFR16" s="200"/>
      <c r="QFU16" s="200"/>
      <c r="QFX16" s="200"/>
      <c r="QFZ16" s="200"/>
      <c r="QGC16" s="200"/>
      <c r="QGF16" s="200"/>
      <c r="QGI16" s="200"/>
      <c r="QGO16" s="200"/>
      <c r="QGR16" s="200"/>
      <c r="QGT16" s="200"/>
      <c r="QIA16" s="200"/>
      <c r="QID16" s="200"/>
      <c r="QIG16" s="200"/>
      <c r="QIJ16" s="200"/>
      <c r="QIM16" s="200"/>
      <c r="QIN16" s="200"/>
      <c r="QIO16" s="200"/>
      <c r="QIR16" s="200"/>
      <c r="QIU16" s="200"/>
      <c r="QIX16" s="200"/>
      <c r="QJA16" s="200"/>
      <c r="QJC16" s="200"/>
      <c r="QJQ16" s="200"/>
      <c r="QJR16" s="200"/>
      <c r="QJS16" s="200"/>
      <c r="QJT16" s="200"/>
      <c r="QJU16" s="200"/>
      <c r="QJV16" s="200"/>
      <c r="QJW16" s="200"/>
      <c r="QJX16" s="200"/>
      <c r="QJY16" s="200"/>
      <c r="QJZ16" s="200"/>
      <c r="QKA16" s="200"/>
      <c r="QKB16" s="200"/>
      <c r="QKC16" s="200"/>
      <c r="QKD16" s="200"/>
      <c r="QKE16" s="200"/>
      <c r="QKF16" s="200"/>
      <c r="QKG16" s="200"/>
      <c r="QKH16" s="200"/>
      <c r="QKI16" s="200"/>
      <c r="QKO16" s="200"/>
      <c r="QKP16" s="200"/>
      <c r="QKQ16" s="200"/>
      <c r="QKR16" s="200"/>
      <c r="QKS16" s="200"/>
      <c r="QKT16" s="200"/>
      <c r="QKU16" s="200"/>
      <c r="QKW16" s="200"/>
      <c r="QKX16" s="200"/>
      <c r="QKY16" s="200"/>
      <c r="QKZ16" s="200"/>
      <c r="QLA16" s="200"/>
      <c r="QLB16" s="200"/>
      <c r="QLC16" s="200"/>
      <c r="QLD16" s="200"/>
      <c r="QLG16" s="200"/>
      <c r="QLJ16" s="200"/>
      <c r="QLM16" s="200"/>
      <c r="QLP16" s="200"/>
      <c r="QLS16" s="200"/>
      <c r="QLV16" s="200"/>
      <c r="QME16" s="200"/>
      <c r="QMH16" s="200"/>
      <c r="QMK16" s="200"/>
      <c r="QMN16" s="200"/>
      <c r="QMW16" s="200"/>
      <c r="QNC16" s="200"/>
      <c r="QNF16" s="200"/>
      <c r="QNI16" s="200"/>
      <c r="QNL16" s="200"/>
      <c r="QNR16" s="200"/>
      <c r="QOA16" s="200"/>
      <c r="QOC16" s="200"/>
      <c r="QOD16" s="200"/>
      <c r="QOF16" s="200"/>
      <c r="QOI16" s="200"/>
      <c r="QOL16" s="200"/>
      <c r="QOO16" s="200"/>
      <c r="QOR16" s="200"/>
      <c r="QOU16" s="200"/>
      <c r="QOW16" s="200"/>
      <c r="QOY16" s="200"/>
      <c r="QPB16" s="200"/>
      <c r="QPE16" s="200"/>
      <c r="QPH16" s="200"/>
      <c r="QPK16" s="200"/>
      <c r="QPN16" s="200"/>
      <c r="QPQ16" s="200"/>
      <c r="QPT16" s="200"/>
      <c r="QPV16" s="200"/>
      <c r="QPY16" s="200"/>
      <c r="QQB16" s="200"/>
      <c r="QQE16" s="200"/>
      <c r="QQK16" s="200"/>
      <c r="QQN16" s="200"/>
      <c r="QQP16" s="200"/>
      <c r="QRW16" s="200"/>
      <c r="QRZ16" s="200"/>
      <c r="QSC16" s="200"/>
      <c r="QSF16" s="200"/>
      <c r="QSI16" s="200"/>
      <c r="QSJ16" s="200"/>
      <c r="QSK16" s="200"/>
      <c r="QSN16" s="200"/>
      <c r="QSQ16" s="200"/>
      <c r="QST16" s="200"/>
      <c r="QSW16" s="200"/>
      <c r="QSY16" s="200"/>
      <c r="QTM16" s="200"/>
      <c r="QTN16" s="200"/>
      <c r="QTO16" s="200"/>
      <c r="QTP16" s="200"/>
      <c r="QTQ16" s="200"/>
      <c r="QTR16" s="200"/>
      <c r="QTS16" s="200"/>
      <c r="QTT16" s="200"/>
      <c r="QTU16" s="200"/>
      <c r="QTV16" s="200"/>
      <c r="QTW16" s="200"/>
      <c r="QTX16" s="200"/>
      <c r="QTY16" s="200"/>
      <c r="QTZ16" s="200"/>
      <c r="QUA16" s="200"/>
      <c r="QUB16" s="200"/>
      <c r="QUC16" s="200"/>
      <c r="QUD16" s="200"/>
      <c r="QUE16" s="200"/>
      <c r="QUK16" s="200"/>
      <c r="QUL16" s="200"/>
      <c r="QUM16" s="200"/>
      <c r="QUN16" s="200"/>
      <c r="QUO16" s="200"/>
      <c r="QUP16" s="200"/>
      <c r="QUQ16" s="200"/>
      <c r="QUS16" s="200"/>
      <c r="QUT16" s="200"/>
      <c r="QUU16" s="200"/>
      <c r="QUV16" s="200"/>
      <c r="QUW16" s="200"/>
      <c r="QUX16" s="200"/>
      <c r="QUY16" s="200"/>
      <c r="QUZ16" s="200"/>
      <c r="QVC16" s="200"/>
      <c r="QVF16" s="200"/>
      <c r="QVI16" s="200"/>
      <c r="QVL16" s="200"/>
      <c r="QVO16" s="200"/>
      <c r="QVR16" s="200"/>
      <c r="QWA16" s="200"/>
      <c r="QWD16" s="200"/>
      <c r="QWG16" s="200"/>
      <c r="QWJ16" s="200"/>
      <c r="QWS16" s="200"/>
      <c r="QWY16" s="200"/>
      <c r="QXB16" s="200"/>
      <c r="QXE16" s="200"/>
      <c r="QXH16" s="200"/>
      <c r="QXN16" s="200"/>
      <c r="QXW16" s="200"/>
      <c r="QXY16" s="200"/>
      <c r="QXZ16" s="200"/>
      <c r="QYB16" s="200"/>
      <c r="QYE16" s="200"/>
      <c r="QYH16" s="200"/>
      <c r="QYK16" s="200"/>
      <c r="QYN16" s="200"/>
      <c r="QYQ16" s="200"/>
      <c r="QYS16" s="200"/>
      <c r="QYU16" s="200"/>
      <c r="QYX16" s="200"/>
      <c r="QZA16" s="200"/>
      <c r="QZD16" s="200"/>
      <c r="QZG16" s="200"/>
      <c r="QZJ16" s="200"/>
      <c r="QZM16" s="200"/>
      <c r="QZP16" s="200"/>
      <c r="QZR16" s="200"/>
      <c r="QZU16" s="200"/>
      <c r="QZX16" s="200"/>
      <c r="RAA16" s="200"/>
      <c r="RAG16" s="200"/>
      <c r="RAJ16" s="200"/>
      <c r="RAL16" s="200"/>
      <c r="RBS16" s="200"/>
      <c r="RBV16" s="200"/>
      <c r="RBY16" s="200"/>
      <c r="RCB16" s="200"/>
      <c r="RCE16" s="200"/>
      <c r="RCF16" s="200"/>
      <c r="RCG16" s="200"/>
      <c r="RCJ16" s="200"/>
      <c r="RCM16" s="200"/>
      <c r="RCP16" s="200"/>
      <c r="RCS16" s="200"/>
      <c r="RCU16" s="200"/>
      <c r="RDI16" s="200"/>
      <c r="RDJ16" s="200"/>
      <c r="RDK16" s="200"/>
      <c r="RDL16" s="200"/>
      <c r="RDM16" s="200"/>
      <c r="RDN16" s="200"/>
      <c r="RDO16" s="200"/>
      <c r="RDP16" s="200"/>
      <c r="RDQ16" s="200"/>
      <c r="RDR16" s="200"/>
      <c r="RDS16" s="200"/>
      <c r="RDT16" s="200"/>
      <c r="RDU16" s="200"/>
      <c r="RDV16" s="200"/>
      <c r="RDW16" s="200"/>
      <c r="RDX16" s="200"/>
      <c r="RDY16" s="200"/>
      <c r="RDZ16" s="200"/>
      <c r="REA16" s="200"/>
      <c r="REG16" s="200"/>
      <c r="REH16" s="200"/>
      <c r="REI16" s="200"/>
      <c r="REJ16" s="200"/>
      <c r="REK16" s="200"/>
      <c r="REL16" s="200"/>
      <c r="REM16" s="200"/>
      <c r="REO16" s="200"/>
      <c r="REP16" s="200"/>
      <c r="REQ16" s="200"/>
      <c r="RER16" s="200"/>
      <c r="RES16" s="200"/>
      <c r="RET16" s="200"/>
      <c r="REU16" s="200"/>
      <c r="REV16" s="200"/>
      <c r="REY16" s="200"/>
      <c r="RFB16" s="200"/>
      <c r="RFE16" s="200"/>
      <c r="RFH16" s="200"/>
      <c r="RFK16" s="200"/>
      <c r="RFN16" s="200"/>
      <c r="RFW16" s="200"/>
      <c r="RFZ16" s="200"/>
      <c r="RGC16" s="200"/>
      <c r="RGF16" s="200"/>
      <c r="RGO16" s="200"/>
      <c r="RGU16" s="200"/>
      <c r="RGX16" s="200"/>
      <c r="RHA16" s="200"/>
      <c r="RHD16" s="200"/>
      <c r="RHJ16" s="200"/>
      <c r="RHS16" s="200"/>
      <c r="RHU16" s="200"/>
      <c r="RHV16" s="200"/>
      <c r="RHX16" s="200"/>
      <c r="RIA16" s="200"/>
      <c r="RID16" s="200"/>
      <c r="RIG16" s="200"/>
      <c r="RIJ16" s="200"/>
      <c r="RIM16" s="200"/>
      <c r="RIO16" s="200"/>
      <c r="RIQ16" s="200"/>
      <c r="RIT16" s="200"/>
      <c r="RIW16" s="200"/>
      <c r="RIZ16" s="200"/>
      <c r="RJC16" s="200"/>
      <c r="RJF16" s="200"/>
      <c r="RJI16" s="200"/>
      <c r="RJL16" s="200"/>
      <c r="RJN16" s="200"/>
      <c r="RJQ16" s="200"/>
      <c r="RJT16" s="200"/>
      <c r="RJW16" s="200"/>
      <c r="RKC16" s="200"/>
      <c r="RKF16" s="200"/>
      <c r="RKH16" s="200"/>
      <c r="RLO16" s="200"/>
      <c r="RLR16" s="200"/>
      <c r="RLU16" s="200"/>
      <c r="RLX16" s="200"/>
      <c r="RMA16" s="200"/>
      <c r="RMB16" s="200"/>
      <c r="RMC16" s="200"/>
      <c r="RMF16" s="200"/>
      <c r="RMI16" s="200"/>
      <c r="RML16" s="200"/>
      <c r="RMO16" s="200"/>
      <c r="RMQ16" s="200"/>
      <c r="RNE16" s="200"/>
      <c r="RNF16" s="200"/>
      <c r="RNG16" s="200"/>
      <c r="RNH16" s="200"/>
      <c r="RNI16" s="200"/>
      <c r="RNJ16" s="200"/>
      <c r="RNK16" s="200"/>
      <c r="RNL16" s="200"/>
      <c r="RNM16" s="200"/>
      <c r="RNN16" s="200"/>
      <c r="RNO16" s="200"/>
      <c r="RNP16" s="200"/>
      <c r="RNQ16" s="200"/>
      <c r="RNR16" s="200"/>
      <c r="RNS16" s="200"/>
      <c r="RNT16" s="200"/>
      <c r="RNU16" s="200"/>
      <c r="RNV16" s="200"/>
      <c r="RNW16" s="200"/>
      <c r="ROC16" s="200"/>
      <c r="ROD16" s="200"/>
      <c r="ROE16" s="200"/>
      <c r="ROF16" s="200"/>
      <c r="ROG16" s="200"/>
      <c r="ROH16" s="200"/>
      <c r="ROI16" s="200"/>
      <c r="ROK16" s="200"/>
      <c r="ROL16" s="200"/>
      <c r="ROM16" s="200"/>
      <c r="RON16" s="200"/>
      <c r="ROO16" s="200"/>
      <c r="ROP16" s="200"/>
      <c r="ROQ16" s="200"/>
      <c r="ROR16" s="200"/>
      <c r="ROU16" s="200"/>
      <c r="ROX16" s="200"/>
      <c r="RPA16" s="200"/>
      <c r="RPD16" s="200"/>
      <c r="RPG16" s="200"/>
      <c r="RPJ16" s="200"/>
      <c r="RPS16" s="200"/>
      <c r="RPV16" s="200"/>
      <c r="RPY16" s="200"/>
      <c r="RQB16" s="200"/>
      <c r="RQK16" s="200"/>
      <c r="RQQ16" s="200"/>
      <c r="RQT16" s="200"/>
      <c r="RQW16" s="200"/>
      <c r="RQZ16" s="200"/>
      <c r="RRF16" s="200"/>
      <c r="RRO16" s="200"/>
      <c r="RRQ16" s="200"/>
      <c r="RRR16" s="200"/>
      <c r="RRT16" s="200"/>
      <c r="RRW16" s="200"/>
      <c r="RRZ16" s="200"/>
      <c r="RSC16" s="200"/>
      <c r="RSF16" s="200"/>
      <c r="RSI16" s="200"/>
      <c r="RSK16" s="200"/>
      <c r="RSM16" s="200"/>
      <c r="RSP16" s="200"/>
      <c r="RSS16" s="200"/>
      <c r="RSV16" s="200"/>
      <c r="RSY16" s="200"/>
      <c r="RTB16" s="200"/>
      <c r="RTE16" s="200"/>
      <c r="RTH16" s="200"/>
      <c r="RTJ16" s="200"/>
      <c r="RTM16" s="200"/>
      <c r="RTP16" s="200"/>
      <c r="RTS16" s="200"/>
      <c r="RTY16" s="200"/>
      <c r="RUB16" s="200"/>
      <c r="RUD16" s="200"/>
      <c r="RVK16" s="200"/>
      <c r="RVN16" s="200"/>
      <c r="RVQ16" s="200"/>
      <c r="RVT16" s="200"/>
      <c r="RVW16" s="200"/>
      <c r="RVX16" s="200"/>
      <c r="RVY16" s="200"/>
      <c r="RWB16" s="200"/>
      <c r="RWE16" s="200"/>
      <c r="RWH16" s="200"/>
      <c r="RWK16" s="200"/>
      <c r="RWM16" s="200"/>
      <c r="RXA16" s="200"/>
      <c r="RXB16" s="200"/>
      <c r="RXC16" s="200"/>
      <c r="RXD16" s="200"/>
      <c r="RXE16" s="200"/>
      <c r="RXF16" s="200"/>
      <c r="RXG16" s="200"/>
      <c r="RXH16" s="200"/>
      <c r="RXI16" s="200"/>
      <c r="RXJ16" s="200"/>
      <c r="RXK16" s="200"/>
      <c r="RXL16" s="200"/>
      <c r="RXM16" s="200"/>
      <c r="RXN16" s="200"/>
      <c r="RXO16" s="200"/>
      <c r="RXP16" s="200"/>
      <c r="RXQ16" s="200"/>
      <c r="RXR16" s="200"/>
      <c r="RXS16" s="200"/>
      <c r="RXY16" s="200"/>
      <c r="RXZ16" s="200"/>
      <c r="RYA16" s="200"/>
      <c r="RYB16" s="200"/>
      <c r="RYC16" s="200"/>
      <c r="RYD16" s="200"/>
      <c r="RYE16" s="200"/>
      <c r="RYG16" s="200"/>
      <c r="RYH16" s="200"/>
      <c r="RYI16" s="200"/>
      <c r="RYJ16" s="200"/>
      <c r="RYK16" s="200"/>
      <c r="RYL16" s="200"/>
      <c r="RYM16" s="200"/>
      <c r="RYN16" s="200"/>
      <c r="RYQ16" s="200"/>
      <c r="RYT16" s="200"/>
      <c r="RYW16" s="200"/>
      <c r="RYZ16" s="200"/>
      <c r="RZC16" s="200"/>
      <c r="RZF16" s="200"/>
      <c r="RZO16" s="200"/>
      <c r="RZR16" s="200"/>
      <c r="RZU16" s="200"/>
      <c r="RZX16" s="200"/>
      <c r="SAG16" s="200"/>
      <c r="SAM16" s="200"/>
      <c r="SAP16" s="200"/>
      <c r="SAS16" s="200"/>
      <c r="SAV16" s="200"/>
      <c r="SBB16" s="200"/>
      <c r="SBK16" s="200"/>
      <c r="SBM16" s="200"/>
      <c r="SBN16" s="200"/>
      <c r="SBP16" s="200"/>
      <c r="SBS16" s="200"/>
      <c r="SBV16" s="200"/>
      <c r="SBY16" s="200"/>
      <c r="SCB16" s="200"/>
      <c r="SCE16" s="200"/>
      <c r="SCG16" s="200"/>
      <c r="SCI16" s="200"/>
      <c r="SCL16" s="200"/>
      <c r="SCO16" s="200"/>
      <c r="SCR16" s="200"/>
      <c r="SCU16" s="200"/>
      <c r="SCX16" s="200"/>
      <c r="SDA16" s="200"/>
      <c r="SDD16" s="200"/>
      <c r="SDF16" s="200"/>
      <c r="SDI16" s="200"/>
      <c r="SDL16" s="200"/>
      <c r="SDO16" s="200"/>
      <c r="SDU16" s="200"/>
      <c r="SDX16" s="200"/>
      <c r="SDZ16" s="200"/>
      <c r="SFG16" s="200"/>
      <c r="SFJ16" s="200"/>
      <c r="SFM16" s="200"/>
      <c r="SFP16" s="200"/>
      <c r="SFS16" s="200"/>
      <c r="SFT16" s="200"/>
      <c r="SFU16" s="200"/>
      <c r="SFX16" s="200"/>
      <c r="SGA16" s="200"/>
      <c r="SGD16" s="200"/>
      <c r="SGG16" s="200"/>
      <c r="SGI16" s="200"/>
      <c r="SGW16" s="200"/>
      <c r="SGX16" s="200"/>
      <c r="SGY16" s="200"/>
      <c r="SGZ16" s="200"/>
      <c r="SHA16" s="200"/>
      <c r="SHB16" s="200"/>
      <c r="SHC16" s="200"/>
      <c r="SHD16" s="200"/>
      <c r="SHE16" s="200"/>
      <c r="SHF16" s="200"/>
      <c r="SHG16" s="200"/>
      <c r="SHH16" s="200"/>
      <c r="SHI16" s="200"/>
      <c r="SHJ16" s="200"/>
      <c r="SHK16" s="200"/>
      <c r="SHL16" s="200"/>
      <c r="SHM16" s="200"/>
      <c r="SHN16" s="200"/>
      <c r="SHO16" s="200"/>
      <c r="SHU16" s="200"/>
      <c r="SHV16" s="200"/>
      <c r="SHW16" s="200"/>
      <c r="SHX16" s="200"/>
      <c r="SHY16" s="200"/>
      <c r="SHZ16" s="200"/>
      <c r="SIA16" s="200"/>
      <c r="SIC16" s="200"/>
      <c r="SID16" s="200"/>
      <c r="SIE16" s="200"/>
      <c r="SIF16" s="200"/>
      <c r="SIG16" s="200"/>
      <c r="SIH16" s="200"/>
      <c r="SII16" s="200"/>
      <c r="SIJ16" s="200"/>
      <c r="SIM16" s="200"/>
      <c r="SIP16" s="200"/>
      <c r="SIS16" s="200"/>
      <c r="SIV16" s="200"/>
      <c r="SIY16" s="200"/>
      <c r="SJB16" s="200"/>
      <c r="SJK16" s="200"/>
      <c r="SJN16" s="200"/>
      <c r="SJQ16" s="200"/>
      <c r="SJT16" s="200"/>
      <c r="SKC16" s="200"/>
      <c r="SKI16" s="200"/>
      <c r="SKL16" s="200"/>
      <c r="SKO16" s="200"/>
      <c r="SKR16" s="200"/>
      <c r="SKX16" s="200"/>
      <c r="SLG16" s="200"/>
      <c r="SLI16" s="200"/>
      <c r="SLJ16" s="200"/>
      <c r="SLL16" s="200"/>
      <c r="SLO16" s="200"/>
      <c r="SLR16" s="200"/>
      <c r="SLU16" s="200"/>
      <c r="SLX16" s="200"/>
      <c r="SMA16" s="200"/>
      <c r="SMC16" s="200"/>
      <c r="SME16" s="200"/>
      <c r="SMH16" s="200"/>
      <c r="SMK16" s="200"/>
      <c r="SMN16" s="200"/>
      <c r="SMQ16" s="200"/>
      <c r="SMT16" s="200"/>
      <c r="SMW16" s="200"/>
      <c r="SMZ16" s="200"/>
      <c r="SNB16" s="200"/>
      <c r="SNE16" s="200"/>
      <c r="SNH16" s="200"/>
      <c r="SNK16" s="200"/>
      <c r="SNQ16" s="200"/>
      <c r="SNT16" s="200"/>
      <c r="SNV16" s="200"/>
      <c r="SPC16" s="200"/>
      <c r="SPF16" s="200"/>
      <c r="SPI16" s="200"/>
      <c r="SPL16" s="200"/>
      <c r="SPO16" s="200"/>
      <c r="SPP16" s="200"/>
      <c r="SPQ16" s="200"/>
      <c r="SPT16" s="200"/>
      <c r="SPW16" s="200"/>
      <c r="SPZ16" s="200"/>
      <c r="SQC16" s="200"/>
      <c r="SQE16" s="200"/>
      <c r="SQS16" s="200"/>
      <c r="SQT16" s="200"/>
      <c r="SQU16" s="200"/>
      <c r="SQV16" s="200"/>
      <c r="SQW16" s="200"/>
      <c r="SQX16" s="200"/>
      <c r="SQY16" s="200"/>
      <c r="SQZ16" s="200"/>
      <c r="SRA16" s="200"/>
      <c r="SRB16" s="200"/>
      <c r="SRC16" s="200"/>
      <c r="SRD16" s="200"/>
      <c r="SRE16" s="200"/>
      <c r="SRF16" s="200"/>
      <c r="SRG16" s="200"/>
      <c r="SRH16" s="200"/>
      <c r="SRI16" s="200"/>
      <c r="SRJ16" s="200"/>
      <c r="SRK16" s="200"/>
      <c r="SRQ16" s="200"/>
      <c r="SRR16" s="200"/>
      <c r="SRS16" s="200"/>
      <c r="SRT16" s="200"/>
      <c r="SRU16" s="200"/>
      <c r="SRV16" s="200"/>
      <c r="SRW16" s="200"/>
      <c r="SRY16" s="200"/>
      <c r="SRZ16" s="200"/>
      <c r="SSA16" s="200"/>
      <c r="SSB16" s="200"/>
      <c r="SSC16" s="200"/>
      <c r="SSD16" s="200"/>
      <c r="SSE16" s="200"/>
      <c r="SSF16" s="200"/>
      <c r="SSI16" s="200"/>
      <c r="SSL16" s="200"/>
      <c r="SSO16" s="200"/>
      <c r="SSR16" s="200"/>
      <c r="SSU16" s="200"/>
      <c r="SSX16" s="200"/>
      <c r="STG16" s="200"/>
      <c r="STJ16" s="200"/>
      <c r="STM16" s="200"/>
      <c r="STP16" s="200"/>
      <c r="STY16" s="200"/>
      <c r="SUE16" s="200"/>
      <c r="SUH16" s="200"/>
      <c r="SUK16" s="200"/>
      <c r="SUN16" s="200"/>
      <c r="SUT16" s="200"/>
      <c r="SVC16" s="200"/>
      <c r="SVE16" s="200"/>
      <c r="SVF16" s="200"/>
      <c r="SVH16" s="200"/>
      <c r="SVK16" s="200"/>
      <c r="SVN16" s="200"/>
      <c r="SVQ16" s="200"/>
      <c r="SVT16" s="200"/>
      <c r="SVW16" s="200"/>
      <c r="SVY16" s="200"/>
      <c r="SWA16" s="200"/>
      <c r="SWD16" s="200"/>
      <c r="SWG16" s="200"/>
      <c r="SWJ16" s="200"/>
      <c r="SWM16" s="200"/>
      <c r="SWP16" s="200"/>
      <c r="SWS16" s="200"/>
      <c r="SWV16" s="200"/>
      <c r="SWX16" s="200"/>
      <c r="SXA16" s="200"/>
      <c r="SXD16" s="200"/>
      <c r="SXG16" s="200"/>
      <c r="SXM16" s="200"/>
      <c r="SXP16" s="200"/>
      <c r="SXR16" s="200"/>
      <c r="SYY16" s="200"/>
      <c r="SZB16" s="200"/>
      <c r="SZE16" s="200"/>
      <c r="SZH16" s="200"/>
      <c r="SZK16" s="200"/>
      <c r="SZL16" s="200"/>
      <c r="SZM16" s="200"/>
      <c r="SZP16" s="200"/>
      <c r="SZS16" s="200"/>
      <c r="SZV16" s="200"/>
      <c r="SZY16" s="200"/>
      <c r="TAA16" s="200"/>
      <c r="TAO16" s="200"/>
      <c r="TAP16" s="200"/>
      <c r="TAQ16" s="200"/>
      <c r="TAR16" s="200"/>
      <c r="TAS16" s="200"/>
      <c r="TAT16" s="200"/>
      <c r="TAU16" s="200"/>
      <c r="TAV16" s="200"/>
      <c r="TAW16" s="200"/>
      <c r="TAX16" s="200"/>
      <c r="TAY16" s="200"/>
      <c r="TAZ16" s="200"/>
      <c r="TBA16" s="200"/>
      <c r="TBB16" s="200"/>
      <c r="TBC16" s="200"/>
      <c r="TBD16" s="200"/>
      <c r="TBE16" s="200"/>
      <c r="TBF16" s="200"/>
      <c r="TBG16" s="200"/>
      <c r="TBM16" s="200"/>
      <c r="TBN16" s="200"/>
      <c r="TBO16" s="200"/>
      <c r="TBP16" s="200"/>
      <c r="TBQ16" s="200"/>
      <c r="TBR16" s="200"/>
      <c r="TBS16" s="200"/>
      <c r="TBU16" s="200"/>
      <c r="TBV16" s="200"/>
      <c r="TBW16" s="200"/>
      <c r="TBX16" s="200"/>
      <c r="TBY16" s="200"/>
      <c r="TBZ16" s="200"/>
      <c r="TCA16" s="200"/>
      <c r="TCB16" s="200"/>
      <c r="TCE16" s="200"/>
      <c r="TCH16" s="200"/>
      <c r="TCK16" s="200"/>
      <c r="TCN16" s="200"/>
      <c r="TCQ16" s="200"/>
      <c r="TCT16" s="200"/>
      <c r="TDC16" s="200"/>
      <c r="TDF16" s="200"/>
      <c r="TDI16" s="200"/>
      <c r="TDL16" s="200"/>
      <c r="TDU16" s="200"/>
      <c r="TEA16" s="200"/>
      <c r="TED16" s="200"/>
      <c r="TEG16" s="200"/>
      <c r="TEJ16" s="200"/>
      <c r="TEP16" s="200"/>
      <c r="TEY16" s="200"/>
      <c r="TFA16" s="200"/>
      <c r="TFB16" s="200"/>
      <c r="TFD16" s="200"/>
      <c r="TFG16" s="200"/>
      <c r="TFJ16" s="200"/>
      <c r="TFM16" s="200"/>
      <c r="TFP16" s="200"/>
      <c r="TFS16" s="200"/>
      <c r="TFU16" s="200"/>
      <c r="TFW16" s="200"/>
      <c r="TFZ16" s="200"/>
      <c r="TGC16" s="200"/>
      <c r="TGF16" s="200"/>
      <c r="TGI16" s="200"/>
      <c r="TGL16" s="200"/>
      <c r="TGO16" s="200"/>
      <c r="TGR16" s="200"/>
      <c r="TGT16" s="200"/>
      <c r="TGW16" s="200"/>
      <c r="TGZ16" s="200"/>
      <c r="THC16" s="200"/>
      <c r="THI16" s="200"/>
      <c r="THL16" s="200"/>
      <c r="THN16" s="200"/>
      <c r="TIU16" s="200"/>
      <c r="TIX16" s="200"/>
      <c r="TJA16" s="200"/>
      <c r="TJD16" s="200"/>
      <c r="TJG16" s="200"/>
      <c r="TJH16" s="200"/>
      <c r="TJI16" s="200"/>
      <c r="TJL16" s="200"/>
      <c r="TJO16" s="200"/>
      <c r="TJR16" s="200"/>
      <c r="TJU16" s="200"/>
      <c r="TJW16" s="200"/>
      <c r="TKK16" s="200"/>
      <c r="TKL16" s="200"/>
      <c r="TKM16" s="200"/>
      <c r="TKN16" s="200"/>
      <c r="TKO16" s="200"/>
      <c r="TKP16" s="200"/>
      <c r="TKQ16" s="200"/>
      <c r="TKR16" s="200"/>
      <c r="TKS16" s="200"/>
      <c r="TKT16" s="200"/>
      <c r="TKU16" s="200"/>
      <c r="TKV16" s="200"/>
      <c r="TKW16" s="200"/>
      <c r="TKX16" s="200"/>
      <c r="TKY16" s="200"/>
      <c r="TKZ16" s="200"/>
      <c r="TLA16" s="200"/>
      <c r="TLB16" s="200"/>
      <c r="TLC16" s="200"/>
      <c r="TLI16" s="200"/>
      <c r="TLJ16" s="200"/>
      <c r="TLK16" s="200"/>
      <c r="TLL16" s="200"/>
      <c r="TLM16" s="200"/>
      <c r="TLN16" s="200"/>
      <c r="TLO16" s="200"/>
      <c r="TLQ16" s="200"/>
      <c r="TLR16" s="200"/>
      <c r="TLS16" s="200"/>
      <c r="TLT16" s="200"/>
      <c r="TLU16" s="200"/>
      <c r="TLV16" s="200"/>
      <c r="TLW16" s="200"/>
      <c r="TLX16" s="200"/>
      <c r="TMA16" s="200"/>
      <c r="TMD16" s="200"/>
      <c r="TMG16" s="200"/>
      <c r="TMJ16" s="200"/>
      <c r="TMM16" s="200"/>
      <c r="TMP16" s="200"/>
      <c r="TMY16" s="200"/>
      <c r="TNB16" s="200"/>
      <c r="TNE16" s="200"/>
      <c r="TNH16" s="200"/>
      <c r="TNQ16" s="200"/>
      <c r="TNW16" s="200"/>
      <c r="TNZ16" s="200"/>
      <c r="TOC16" s="200"/>
      <c r="TOF16" s="200"/>
      <c r="TOL16" s="200"/>
      <c r="TOU16" s="200"/>
      <c r="TOW16" s="200"/>
      <c r="TOX16" s="200"/>
      <c r="TOZ16" s="200"/>
      <c r="TPC16" s="200"/>
      <c r="TPF16" s="200"/>
      <c r="TPI16" s="200"/>
      <c r="TPL16" s="200"/>
      <c r="TPO16" s="200"/>
      <c r="TPQ16" s="200"/>
      <c r="TPS16" s="200"/>
      <c r="TPV16" s="200"/>
      <c r="TPY16" s="200"/>
      <c r="TQB16" s="200"/>
      <c r="TQE16" s="200"/>
      <c r="TQH16" s="200"/>
      <c r="TQK16" s="200"/>
      <c r="TQN16" s="200"/>
      <c r="TQP16" s="200"/>
      <c r="TQS16" s="200"/>
      <c r="TQV16" s="200"/>
      <c r="TQY16" s="200"/>
      <c r="TRE16" s="200"/>
      <c r="TRH16" s="200"/>
      <c r="TRJ16" s="200"/>
      <c r="TSQ16" s="200"/>
      <c r="TST16" s="200"/>
      <c r="TSW16" s="200"/>
      <c r="TSZ16" s="200"/>
      <c r="TTC16" s="200"/>
      <c r="TTD16" s="200"/>
      <c r="TTE16" s="200"/>
      <c r="TTH16" s="200"/>
      <c r="TTK16" s="200"/>
      <c r="TTN16" s="200"/>
      <c r="TTQ16" s="200"/>
      <c r="TTS16" s="200"/>
      <c r="TUG16" s="200"/>
      <c r="TUH16" s="200"/>
      <c r="TUI16" s="200"/>
      <c r="TUJ16" s="200"/>
      <c r="TUK16" s="200"/>
      <c r="TUL16" s="200"/>
      <c r="TUM16" s="200"/>
      <c r="TUN16" s="200"/>
      <c r="TUO16" s="200"/>
      <c r="TUP16" s="200"/>
      <c r="TUQ16" s="200"/>
      <c r="TUR16" s="200"/>
      <c r="TUS16" s="200"/>
      <c r="TUT16" s="200"/>
      <c r="TUU16" s="200"/>
      <c r="TUV16" s="200"/>
      <c r="TUW16" s="200"/>
      <c r="TUX16" s="200"/>
      <c r="TUY16" s="200"/>
      <c r="TVE16" s="200"/>
      <c r="TVF16" s="200"/>
      <c r="TVG16" s="200"/>
      <c r="TVH16" s="200"/>
      <c r="TVI16" s="200"/>
      <c r="TVJ16" s="200"/>
      <c r="TVK16" s="200"/>
      <c r="TVM16" s="200"/>
      <c r="TVN16" s="200"/>
      <c r="TVO16" s="200"/>
      <c r="TVP16" s="200"/>
      <c r="TVQ16" s="200"/>
      <c r="TVR16" s="200"/>
      <c r="TVS16" s="200"/>
      <c r="TVT16" s="200"/>
      <c r="TVW16" s="200"/>
      <c r="TVZ16" s="200"/>
      <c r="TWC16" s="200"/>
      <c r="TWF16" s="200"/>
      <c r="TWI16" s="200"/>
      <c r="TWL16" s="200"/>
      <c r="TWU16" s="200"/>
      <c r="TWX16" s="200"/>
      <c r="TXA16" s="200"/>
      <c r="TXD16" s="200"/>
      <c r="TXM16" s="200"/>
      <c r="TXS16" s="200"/>
      <c r="TXV16" s="200"/>
      <c r="TXY16" s="200"/>
      <c r="TYB16" s="200"/>
      <c r="TYH16" s="200"/>
      <c r="TYQ16" s="200"/>
      <c r="TYS16" s="200"/>
      <c r="TYT16" s="200"/>
      <c r="TYV16" s="200"/>
      <c r="TYY16" s="200"/>
      <c r="TZB16" s="200"/>
      <c r="TZE16" s="200"/>
      <c r="TZH16" s="200"/>
      <c r="TZK16" s="200"/>
      <c r="TZM16" s="200"/>
      <c r="TZO16" s="200"/>
      <c r="TZR16" s="200"/>
      <c r="TZU16" s="200"/>
      <c r="TZX16" s="200"/>
      <c r="UAA16" s="200"/>
      <c r="UAD16" s="200"/>
      <c r="UAG16" s="200"/>
      <c r="UAJ16" s="200"/>
      <c r="UAL16" s="200"/>
      <c r="UAO16" s="200"/>
      <c r="UAR16" s="200"/>
      <c r="UAU16" s="200"/>
      <c r="UBA16" s="200"/>
      <c r="UBD16" s="200"/>
      <c r="UBF16" s="200"/>
      <c r="UCM16" s="200"/>
      <c r="UCP16" s="200"/>
      <c r="UCS16" s="200"/>
      <c r="UCV16" s="200"/>
      <c r="UCY16" s="200"/>
      <c r="UCZ16" s="200"/>
      <c r="UDA16" s="200"/>
      <c r="UDD16" s="200"/>
      <c r="UDG16" s="200"/>
      <c r="UDJ16" s="200"/>
      <c r="UDM16" s="200"/>
      <c r="UDO16" s="200"/>
      <c r="UEC16" s="200"/>
      <c r="UED16" s="200"/>
      <c r="UEE16" s="200"/>
      <c r="UEF16" s="200"/>
      <c r="UEG16" s="200"/>
      <c r="UEH16" s="200"/>
      <c r="UEI16" s="200"/>
      <c r="UEJ16" s="200"/>
      <c r="UEK16" s="200"/>
      <c r="UEL16" s="200"/>
      <c r="UEM16" s="200"/>
      <c r="UEN16" s="200"/>
      <c r="UEO16" s="200"/>
      <c r="UEP16" s="200"/>
      <c r="UEQ16" s="200"/>
      <c r="UER16" s="200"/>
      <c r="UES16" s="200"/>
      <c r="UET16" s="200"/>
      <c r="UEU16" s="200"/>
      <c r="UFA16" s="200"/>
      <c r="UFB16" s="200"/>
      <c r="UFC16" s="200"/>
      <c r="UFD16" s="200"/>
      <c r="UFE16" s="200"/>
      <c r="UFF16" s="200"/>
      <c r="UFG16" s="200"/>
      <c r="UFI16" s="200"/>
      <c r="UFJ16" s="200"/>
      <c r="UFK16" s="200"/>
      <c r="UFL16" s="200"/>
      <c r="UFM16" s="200"/>
      <c r="UFN16" s="200"/>
      <c r="UFO16" s="200"/>
      <c r="UFP16" s="200"/>
      <c r="UFS16" s="200"/>
      <c r="UFV16" s="200"/>
      <c r="UFY16" s="200"/>
      <c r="UGB16" s="200"/>
      <c r="UGE16" s="200"/>
      <c r="UGH16" s="200"/>
      <c r="UGQ16" s="200"/>
      <c r="UGT16" s="200"/>
      <c r="UGW16" s="200"/>
      <c r="UGZ16" s="200"/>
      <c r="UHI16" s="200"/>
      <c r="UHO16" s="200"/>
      <c r="UHR16" s="200"/>
      <c r="UHU16" s="200"/>
      <c r="UHX16" s="200"/>
      <c r="UID16" s="200"/>
      <c r="UIM16" s="200"/>
      <c r="UIO16" s="200"/>
      <c r="UIP16" s="200"/>
      <c r="UIR16" s="200"/>
      <c r="UIU16" s="200"/>
      <c r="UIX16" s="200"/>
      <c r="UJA16" s="200"/>
      <c r="UJD16" s="200"/>
      <c r="UJG16" s="200"/>
      <c r="UJI16" s="200"/>
      <c r="UJK16" s="200"/>
      <c r="UJN16" s="200"/>
      <c r="UJQ16" s="200"/>
      <c r="UJT16" s="200"/>
      <c r="UJW16" s="200"/>
      <c r="UJZ16" s="200"/>
      <c r="UKC16" s="200"/>
      <c r="UKF16" s="200"/>
      <c r="UKH16" s="200"/>
      <c r="UKK16" s="200"/>
      <c r="UKN16" s="200"/>
      <c r="UKQ16" s="200"/>
      <c r="UKW16" s="200"/>
      <c r="UKZ16" s="200"/>
      <c r="ULB16" s="200"/>
      <c r="UMI16" s="200"/>
      <c r="UML16" s="200"/>
      <c r="UMO16" s="200"/>
      <c r="UMR16" s="200"/>
      <c r="UMU16" s="200"/>
      <c r="UMV16" s="200"/>
      <c r="UMW16" s="200"/>
      <c r="UMZ16" s="200"/>
      <c r="UNC16" s="200"/>
      <c r="UNF16" s="200"/>
      <c r="UNI16" s="200"/>
      <c r="UNK16" s="200"/>
      <c r="UNY16" s="200"/>
      <c r="UNZ16" s="200"/>
      <c r="UOA16" s="200"/>
      <c r="UOB16" s="200"/>
      <c r="UOC16" s="200"/>
      <c r="UOD16" s="200"/>
      <c r="UOE16" s="200"/>
      <c r="UOF16" s="200"/>
      <c r="UOG16" s="200"/>
      <c r="UOH16" s="200"/>
      <c r="UOI16" s="200"/>
      <c r="UOJ16" s="200"/>
      <c r="UOK16" s="200"/>
      <c r="UOL16" s="200"/>
      <c r="UOM16" s="200"/>
      <c r="UON16" s="200"/>
      <c r="UOO16" s="200"/>
      <c r="UOP16" s="200"/>
      <c r="UOQ16" s="200"/>
      <c r="UOW16" s="200"/>
      <c r="UOX16" s="200"/>
      <c r="UOY16" s="200"/>
      <c r="UOZ16" s="200"/>
      <c r="UPA16" s="200"/>
      <c r="UPB16" s="200"/>
      <c r="UPC16" s="200"/>
      <c r="UPE16" s="200"/>
      <c r="UPF16" s="200"/>
      <c r="UPG16" s="200"/>
      <c r="UPH16" s="200"/>
      <c r="UPI16" s="200"/>
      <c r="UPJ16" s="200"/>
      <c r="UPK16" s="200"/>
      <c r="UPL16" s="200"/>
      <c r="UPO16" s="200"/>
      <c r="UPR16" s="200"/>
      <c r="UPU16" s="200"/>
      <c r="UPX16" s="200"/>
      <c r="UQA16" s="200"/>
      <c r="UQD16" s="200"/>
      <c r="UQM16" s="200"/>
      <c r="UQP16" s="200"/>
      <c r="UQS16" s="200"/>
      <c r="UQV16" s="200"/>
      <c r="URE16" s="200"/>
      <c r="URK16" s="200"/>
      <c r="URN16" s="200"/>
      <c r="URQ16" s="200"/>
      <c r="URT16" s="200"/>
      <c r="URZ16" s="200"/>
      <c r="USI16" s="200"/>
      <c r="USK16" s="200"/>
      <c r="USL16" s="200"/>
      <c r="USN16" s="200"/>
      <c r="USQ16" s="200"/>
      <c r="UST16" s="200"/>
      <c r="USW16" s="200"/>
      <c r="USZ16" s="200"/>
      <c r="UTC16" s="200"/>
      <c r="UTE16" s="200"/>
      <c r="UTG16" s="200"/>
      <c r="UTJ16" s="200"/>
      <c r="UTM16" s="200"/>
      <c r="UTP16" s="200"/>
      <c r="UTS16" s="200"/>
      <c r="UTV16" s="200"/>
      <c r="UTY16" s="200"/>
      <c r="UUB16" s="200"/>
      <c r="UUD16" s="200"/>
      <c r="UUG16" s="200"/>
      <c r="UUJ16" s="200"/>
      <c r="UUM16" s="200"/>
      <c r="UUS16" s="200"/>
      <c r="UUV16" s="200"/>
      <c r="UUX16" s="200"/>
      <c r="UWE16" s="200"/>
      <c r="UWH16" s="200"/>
      <c r="UWK16" s="200"/>
      <c r="UWN16" s="200"/>
      <c r="UWQ16" s="200"/>
      <c r="UWR16" s="200"/>
      <c r="UWS16" s="200"/>
      <c r="UWV16" s="200"/>
      <c r="UWY16" s="200"/>
      <c r="UXB16" s="200"/>
      <c r="UXE16" s="200"/>
      <c r="UXG16" s="200"/>
      <c r="UXU16" s="200"/>
      <c r="UXV16" s="200"/>
      <c r="UXW16" s="200"/>
      <c r="UXX16" s="200"/>
      <c r="UXY16" s="200"/>
      <c r="UXZ16" s="200"/>
      <c r="UYA16" s="200"/>
      <c r="UYB16" s="200"/>
      <c r="UYC16" s="200"/>
      <c r="UYD16" s="200"/>
      <c r="UYE16" s="200"/>
      <c r="UYF16" s="200"/>
      <c r="UYG16" s="200"/>
      <c r="UYH16" s="200"/>
      <c r="UYI16" s="200"/>
      <c r="UYJ16" s="200"/>
      <c r="UYK16" s="200"/>
      <c r="UYL16" s="200"/>
      <c r="UYM16" s="200"/>
      <c r="UYS16" s="200"/>
      <c r="UYT16" s="200"/>
      <c r="UYU16" s="200"/>
      <c r="UYV16" s="200"/>
      <c r="UYW16" s="200"/>
      <c r="UYX16" s="200"/>
      <c r="UYY16" s="200"/>
      <c r="UZA16" s="200"/>
      <c r="UZB16" s="200"/>
      <c r="UZC16" s="200"/>
      <c r="UZD16" s="200"/>
      <c r="UZE16" s="200"/>
      <c r="UZF16" s="200"/>
      <c r="UZG16" s="200"/>
      <c r="UZH16" s="200"/>
      <c r="UZK16" s="200"/>
      <c r="UZN16" s="200"/>
      <c r="UZQ16" s="200"/>
      <c r="UZT16" s="200"/>
      <c r="UZW16" s="200"/>
      <c r="UZZ16" s="200"/>
      <c r="VAI16" s="200"/>
      <c r="VAL16" s="200"/>
      <c r="VAO16" s="200"/>
      <c r="VAR16" s="200"/>
      <c r="VBA16" s="200"/>
      <c r="VBG16" s="200"/>
      <c r="VBJ16" s="200"/>
      <c r="VBM16" s="200"/>
      <c r="VBP16" s="200"/>
      <c r="VBV16" s="200"/>
      <c r="VCE16" s="200"/>
      <c r="VCG16" s="200"/>
      <c r="VCH16" s="200"/>
      <c r="VCJ16" s="200"/>
      <c r="VCM16" s="200"/>
      <c r="VCP16" s="200"/>
      <c r="VCS16" s="200"/>
      <c r="VCV16" s="200"/>
      <c r="VCY16" s="200"/>
      <c r="VDA16" s="200"/>
      <c r="VDC16" s="200"/>
      <c r="VDF16" s="200"/>
      <c r="VDI16" s="200"/>
      <c r="VDL16" s="200"/>
      <c r="VDO16" s="200"/>
      <c r="VDR16" s="200"/>
      <c r="VDU16" s="200"/>
      <c r="VDX16" s="200"/>
      <c r="VDZ16" s="200"/>
      <c r="VEC16" s="200"/>
      <c r="VEF16" s="200"/>
      <c r="VEI16" s="200"/>
      <c r="VEO16" s="200"/>
      <c r="VER16" s="200"/>
      <c r="VET16" s="200"/>
      <c r="VGA16" s="200"/>
      <c r="VGD16" s="200"/>
      <c r="VGG16" s="200"/>
      <c r="VGJ16" s="200"/>
      <c r="VGM16" s="200"/>
      <c r="VGN16" s="200"/>
      <c r="VGO16" s="200"/>
      <c r="VGR16" s="200"/>
      <c r="VGU16" s="200"/>
      <c r="VGX16" s="200"/>
      <c r="VHA16" s="200"/>
      <c r="VHC16" s="200"/>
      <c r="VHQ16" s="200"/>
      <c r="VHR16" s="200"/>
      <c r="VHS16" s="200"/>
      <c r="VHT16" s="200"/>
      <c r="VHU16" s="200"/>
      <c r="VHV16" s="200"/>
      <c r="VHW16" s="200"/>
      <c r="VHX16" s="200"/>
      <c r="VHY16" s="200"/>
      <c r="VHZ16" s="200"/>
      <c r="VIA16" s="200"/>
      <c r="VIB16" s="200"/>
      <c r="VIC16" s="200"/>
      <c r="VID16" s="200"/>
      <c r="VIE16" s="200"/>
      <c r="VIF16" s="200"/>
      <c r="VIG16" s="200"/>
      <c r="VIH16" s="200"/>
      <c r="VII16" s="200"/>
      <c r="VIO16" s="200"/>
      <c r="VIP16" s="200"/>
      <c r="VIQ16" s="200"/>
      <c r="VIR16" s="200"/>
      <c r="VIS16" s="200"/>
      <c r="VIT16" s="200"/>
      <c r="VIU16" s="200"/>
      <c r="VIW16" s="200"/>
      <c r="VIX16" s="200"/>
      <c r="VIY16" s="200"/>
      <c r="VIZ16" s="200"/>
      <c r="VJA16" s="200"/>
      <c r="VJB16" s="200"/>
      <c r="VJC16" s="200"/>
      <c r="VJD16" s="200"/>
      <c r="VJG16" s="200"/>
      <c r="VJJ16" s="200"/>
      <c r="VJM16" s="200"/>
      <c r="VJP16" s="200"/>
      <c r="VJS16" s="200"/>
      <c r="VJV16" s="200"/>
      <c r="VKE16" s="200"/>
      <c r="VKH16" s="200"/>
      <c r="VKK16" s="200"/>
      <c r="VKN16" s="200"/>
      <c r="VKW16" s="200"/>
      <c r="VLC16" s="200"/>
      <c r="VLF16" s="200"/>
      <c r="VLI16" s="200"/>
      <c r="VLL16" s="200"/>
      <c r="VLR16" s="200"/>
      <c r="VMA16" s="200"/>
      <c r="VMC16" s="200"/>
      <c r="VMD16" s="200"/>
      <c r="VMF16" s="200"/>
      <c r="VMI16" s="200"/>
      <c r="VML16" s="200"/>
      <c r="VMO16" s="200"/>
      <c r="VMR16" s="200"/>
      <c r="VMU16" s="200"/>
      <c r="VMW16" s="200"/>
      <c r="VMY16" s="200"/>
      <c r="VNB16" s="200"/>
      <c r="VNE16" s="200"/>
      <c r="VNH16" s="200"/>
      <c r="VNK16" s="200"/>
      <c r="VNN16" s="200"/>
      <c r="VNQ16" s="200"/>
      <c r="VNT16" s="200"/>
      <c r="VNV16" s="200"/>
      <c r="VNY16" s="200"/>
      <c r="VOB16" s="200"/>
      <c r="VOE16" s="200"/>
      <c r="VOK16" s="200"/>
      <c r="VON16" s="200"/>
      <c r="VOP16" s="200"/>
      <c r="VPW16" s="200"/>
      <c r="VPZ16" s="200"/>
      <c r="VQC16" s="200"/>
      <c r="VQF16" s="200"/>
      <c r="VQI16" s="200"/>
      <c r="VQJ16" s="200"/>
      <c r="VQK16" s="200"/>
      <c r="VQN16" s="200"/>
      <c r="VQQ16" s="200"/>
      <c r="VQT16" s="200"/>
      <c r="VQW16" s="200"/>
      <c r="VQY16" s="200"/>
      <c r="VRM16" s="200"/>
      <c r="VRN16" s="200"/>
      <c r="VRO16" s="200"/>
      <c r="VRP16" s="200"/>
      <c r="VRQ16" s="200"/>
      <c r="VRR16" s="200"/>
      <c r="VRS16" s="200"/>
      <c r="VRT16" s="200"/>
      <c r="VRU16" s="200"/>
      <c r="VRV16" s="200"/>
      <c r="VRW16" s="200"/>
      <c r="VRX16" s="200"/>
      <c r="VRY16" s="200"/>
      <c r="VRZ16" s="200"/>
      <c r="VSA16" s="200"/>
      <c r="VSB16" s="200"/>
      <c r="VSC16" s="200"/>
      <c r="VSD16" s="200"/>
      <c r="VSE16" s="200"/>
      <c r="VSK16" s="200"/>
      <c r="VSL16" s="200"/>
      <c r="VSM16" s="200"/>
      <c r="VSN16" s="200"/>
      <c r="VSO16" s="200"/>
      <c r="VSP16" s="200"/>
      <c r="VSQ16" s="200"/>
      <c r="VSS16" s="200"/>
      <c r="VST16" s="200"/>
      <c r="VSU16" s="200"/>
      <c r="VSV16" s="200"/>
      <c r="VSW16" s="200"/>
      <c r="VSX16" s="200"/>
      <c r="VSY16" s="200"/>
      <c r="VSZ16" s="200"/>
      <c r="VTC16" s="200"/>
      <c r="VTF16" s="200"/>
      <c r="VTI16" s="200"/>
      <c r="VTL16" s="200"/>
      <c r="VTO16" s="200"/>
      <c r="VTR16" s="200"/>
      <c r="VUA16" s="200"/>
      <c r="VUD16" s="200"/>
      <c r="VUG16" s="200"/>
      <c r="VUJ16" s="200"/>
      <c r="VUS16" s="200"/>
      <c r="VUY16" s="200"/>
      <c r="VVB16" s="200"/>
      <c r="VVE16" s="200"/>
      <c r="VVH16" s="200"/>
      <c r="VVN16" s="200"/>
      <c r="VVW16" s="200"/>
      <c r="VVY16" s="200"/>
      <c r="VVZ16" s="200"/>
      <c r="VWB16" s="200"/>
      <c r="VWE16" s="200"/>
      <c r="VWH16" s="200"/>
      <c r="VWK16" s="200"/>
      <c r="VWN16" s="200"/>
      <c r="VWQ16" s="200"/>
      <c r="VWS16" s="200"/>
      <c r="VWU16" s="200"/>
      <c r="VWX16" s="200"/>
      <c r="VXA16" s="200"/>
      <c r="VXD16" s="200"/>
      <c r="VXG16" s="200"/>
      <c r="VXJ16" s="200"/>
      <c r="VXM16" s="200"/>
      <c r="VXP16" s="200"/>
      <c r="VXR16" s="200"/>
      <c r="VXU16" s="200"/>
      <c r="VXX16" s="200"/>
      <c r="VYA16" s="200"/>
      <c r="VYG16" s="200"/>
      <c r="VYJ16" s="200"/>
      <c r="VYL16" s="200"/>
      <c r="VZS16" s="200"/>
      <c r="VZV16" s="200"/>
      <c r="VZY16" s="200"/>
      <c r="WAB16" s="200"/>
      <c r="WAE16" s="200"/>
      <c r="WAF16" s="200"/>
      <c r="WAG16" s="200"/>
      <c r="WAJ16" s="200"/>
      <c r="WAM16" s="200"/>
      <c r="WAP16" s="200"/>
      <c r="WAS16" s="200"/>
      <c r="WAU16" s="200"/>
      <c r="WBI16" s="200"/>
      <c r="WBJ16" s="200"/>
      <c r="WBK16" s="200"/>
      <c r="WBL16" s="200"/>
      <c r="WBM16" s="200"/>
      <c r="WBN16" s="200"/>
      <c r="WBO16" s="200"/>
      <c r="WBP16" s="200"/>
      <c r="WBQ16" s="200"/>
      <c r="WBR16" s="200"/>
      <c r="WBS16" s="200"/>
      <c r="WBT16" s="200"/>
      <c r="WBU16" s="200"/>
      <c r="WBV16" s="200"/>
      <c r="WBW16" s="200"/>
      <c r="WBX16" s="200"/>
      <c r="WBY16" s="200"/>
      <c r="WBZ16" s="200"/>
      <c r="WCA16" s="200"/>
      <c r="WCG16" s="200"/>
      <c r="WCH16" s="200"/>
      <c r="WCI16" s="200"/>
      <c r="WCJ16" s="200"/>
      <c r="WCK16" s="200"/>
      <c r="WCL16" s="200"/>
      <c r="WCM16" s="200"/>
      <c r="WCO16" s="200"/>
      <c r="WCP16" s="200"/>
      <c r="WCQ16" s="200"/>
      <c r="WCR16" s="200"/>
      <c r="WCS16" s="200"/>
      <c r="WCT16" s="200"/>
      <c r="WCU16" s="200"/>
      <c r="WCV16" s="200"/>
      <c r="WCY16" s="200"/>
      <c r="WDB16" s="200"/>
      <c r="WDE16" s="200"/>
      <c r="WDH16" s="200"/>
      <c r="WDK16" s="200"/>
      <c r="WDN16" s="200"/>
      <c r="WDW16" s="200"/>
      <c r="WDZ16" s="200"/>
      <c r="WEC16" s="200"/>
      <c r="WEF16" s="200"/>
      <c r="WEO16" s="200"/>
      <c r="WEU16" s="200"/>
      <c r="WEX16" s="200"/>
      <c r="WFA16" s="200"/>
      <c r="WFD16" s="200"/>
      <c r="WFJ16" s="200"/>
      <c r="WFS16" s="200"/>
      <c r="WFU16" s="200"/>
      <c r="WFV16" s="200"/>
      <c r="WFX16" s="200"/>
      <c r="WGA16" s="200"/>
      <c r="WGD16" s="200"/>
      <c r="WGG16" s="200"/>
      <c r="WGJ16" s="200"/>
      <c r="WGM16" s="200"/>
      <c r="WGO16" s="200"/>
      <c r="WGQ16" s="200"/>
      <c r="WGT16" s="200"/>
      <c r="WGW16" s="200"/>
      <c r="WGZ16" s="200"/>
      <c r="WHC16" s="200"/>
      <c r="WHF16" s="200"/>
      <c r="WHI16" s="200"/>
      <c r="WHL16" s="200"/>
      <c r="WHN16" s="200"/>
      <c r="WHQ16" s="200"/>
      <c r="WHT16" s="200"/>
      <c r="WHW16" s="200"/>
      <c r="WIC16" s="200"/>
      <c r="WIF16" s="200"/>
      <c r="WIH16" s="200"/>
      <c r="WJO16" s="200"/>
      <c r="WJR16" s="200"/>
      <c r="WJU16" s="200"/>
      <c r="WJX16" s="200"/>
      <c r="WKA16" s="200"/>
      <c r="WKB16" s="200"/>
      <c r="WKC16" s="200"/>
      <c r="WKF16" s="200"/>
      <c r="WKI16" s="200"/>
      <c r="WKL16" s="200"/>
      <c r="WKO16" s="200"/>
      <c r="WKQ16" s="200"/>
      <c r="WLE16" s="200"/>
      <c r="WLF16" s="200"/>
      <c r="WLG16" s="200"/>
      <c r="WLH16" s="200"/>
      <c r="WLI16" s="200"/>
      <c r="WLJ16" s="200"/>
      <c r="WLK16" s="200"/>
      <c r="WLL16" s="200"/>
      <c r="WLM16" s="200"/>
      <c r="WLN16" s="200"/>
      <c r="WLO16" s="200"/>
      <c r="WLP16" s="200"/>
      <c r="WLQ16" s="200"/>
      <c r="WLR16" s="200"/>
      <c r="WLS16" s="200"/>
      <c r="WLT16" s="200"/>
      <c r="WLU16" s="200"/>
      <c r="WLV16" s="200"/>
      <c r="WLW16" s="200"/>
      <c r="WMC16" s="200"/>
      <c r="WMD16" s="200"/>
      <c r="WME16" s="200"/>
      <c r="WMF16" s="200"/>
      <c r="WMG16" s="200"/>
      <c r="WMH16" s="200"/>
      <c r="WMI16" s="200"/>
      <c r="WMK16" s="200"/>
      <c r="WML16" s="200"/>
      <c r="WMM16" s="200"/>
      <c r="WMN16" s="200"/>
      <c r="WMO16" s="200"/>
      <c r="WMP16" s="200"/>
      <c r="WMQ16" s="200"/>
      <c r="WMR16" s="200"/>
      <c r="WMU16" s="200"/>
      <c r="WMX16" s="200"/>
      <c r="WNA16" s="200"/>
      <c r="WND16" s="200"/>
      <c r="WNG16" s="200"/>
      <c r="WNJ16" s="200"/>
      <c r="WNS16" s="200"/>
      <c r="WNV16" s="200"/>
      <c r="WNY16" s="200"/>
      <c r="WOB16" s="200"/>
      <c r="WOK16" s="200"/>
      <c r="WOQ16" s="200"/>
      <c r="WOT16" s="200"/>
      <c r="WOW16" s="200"/>
      <c r="WOZ16" s="200"/>
      <c r="WPF16" s="200"/>
      <c r="WPO16" s="200"/>
      <c r="WPQ16" s="200"/>
      <c r="WPR16" s="200"/>
      <c r="WPT16" s="200"/>
      <c r="WPW16" s="200"/>
      <c r="WPZ16" s="200"/>
      <c r="WQC16" s="200"/>
      <c r="WQF16" s="200"/>
      <c r="WQI16" s="200"/>
      <c r="WQK16" s="200"/>
      <c r="WQM16" s="200"/>
      <c r="WQP16" s="200"/>
      <c r="WQS16" s="200"/>
      <c r="WQV16" s="200"/>
      <c r="WQY16" s="200"/>
      <c r="WRB16" s="200"/>
      <c r="WRE16" s="200"/>
      <c r="WRH16" s="200"/>
      <c r="WRJ16" s="200"/>
      <c r="WRM16" s="200"/>
      <c r="WRP16" s="200"/>
      <c r="WRS16" s="200"/>
      <c r="WRY16" s="200"/>
      <c r="WSB16" s="200"/>
      <c r="WSD16" s="200"/>
      <c r="WTK16" s="200"/>
      <c r="WTN16" s="200"/>
      <c r="WTQ16" s="200"/>
      <c r="WTT16" s="200"/>
      <c r="WTW16" s="200"/>
      <c r="WTX16" s="200"/>
      <c r="WTY16" s="200"/>
      <c r="WUB16" s="200"/>
      <c r="WUE16" s="200"/>
      <c r="WUH16" s="200"/>
      <c r="WUK16" s="200"/>
      <c r="WUM16" s="200"/>
    </row>
    <row r="17" spans="1:16107" s="57" customFormat="1" ht="21.75" hidden="1" customHeight="1" x14ac:dyDescent="0.3">
      <c r="A17" s="9" t="s">
        <v>15</v>
      </c>
      <c r="B17" s="53" t="s">
        <v>346</v>
      </c>
      <c r="C17" s="7"/>
      <c r="D17" s="91"/>
      <c r="E17" s="92"/>
    </row>
    <row r="18" spans="1:16107" s="57" customFormat="1" ht="21.75" hidden="1" customHeight="1" x14ac:dyDescent="0.3">
      <c r="A18" s="9" t="s">
        <v>16</v>
      </c>
      <c r="B18" s="53" t="s">
        <v>346</v>
      </c>
      <c r="C18" s="7"/>
      <c r="D18" s="94"/>
      <c r="E18" s="92"/>
    </row>
    <row r="19" spans="1:16107" s="57" customFormat="1" ht="20.399999999999999" customHeight="1" x14ac:dyDescent="0.3">
      <c r="A19" s="29" t="s">
        <v>17</v>
      </c>
      <c r="B19" s="199" t="s">
        <v>348</v>
      </c>
      <c r="C19" s="7">
        <v>40</v>
      </c>
      <c r="D19" s="91">
        <f>13000*0.3</f>
        <v>3900</v>
      </c>
      <c r="E19" s="106">
        <f>+D19*C19</f>
        <v>156000</v>
      </c>
      <c r="F19" s="200"/>
      <c r="G19" s="200"/>
      <c r="H19" s="200"/>
      <c r="I19" s="200"/>
      <c r="J19" s="200"/>
      <c r="K19" s="200"/>
      <c r="Q19" s="200"/>
      <c r="R19" s="200"/>
      <c r="S19" s="200"/>
      <c r="T19" s="200"/>
      <c r="U19" s="200"/>
      <c r="V19" s="200"/>
      <c r="W19" s="200"/>
      <c r="Y19" s="200"/>
      <c r="Z19" s="200"/>
      <c r="AA19" s="200"/>
      <c r="AB19" s="200"/>
      <c r="AC19" s="200"/>
      <c r="AD19" s="200"/>
      <c r="AE19" s="200"/>
      <c r="AF19" s="200"/>
      <c r="AI19" s="200"/>
      <c r="AL19" s="200"/>
      <c r="AO19" s="200"/>
      <c r="AR19" s="200"/>
      <c r="AU19" s="200"/>
      <c r="AX19" s="200"/>
      <c r="BG19" s="200"/>
      <c r="BJ19" s="200"/>
      <c r="BM19" s="200"/>
      <c r="BP19" s="200"/>
      <c r="BY19" s="200"/>
      <c r="CE19" s="200"/>
      <c r="CH19" s="200"/>
      <c r="CK19" s="200"/>
      <c r="CN19" s="200"/>
      <c r="CT19" s="200"/>
      <c r="DC19" s="200"/>
      <c r="DE19" s="200"/>
      <c r="DF19" s="200"/>
      <c r="DH19" s="200"/>
      <c r="DK19" s="200"/>
      <c r="DN19" s="200"/>
      <c r="DQ19" s="200"/>
      <c r="DT19" s="200"/>
      <c r="DW19" s="200"/>
      <c r="DY19" s="200"/>
      <c r="EA19" s="200"/>
      <c r="ED19" s="200"/>
      <c r="EG19" s="200"/>
      <c r="EJ19" s="200"/>
      <c r="EM19" s="200"/>
      <c r="EP19" s="200"/>
      <c r="ES19" s="200"/>
      <c r="EV19" s="200"/>
      <c r="EX19" s="200"/>
      <c r="FA19" s="200"/>
      <c r="FD19" s="200"/>
      <c r="FG19" s="200"/>
      <c r="FM19" s="200"/>
      <c r="FP19" s="200"/>
      <c r="FR19" s="200"/>
      <c r="GY19" s="200"/>
      <c r="HB19" s="200"/>
      <c r="HE19" s="200"/>
      <c r="HH19" s="200"/>
      <c r="HK19" s="200"/>
      <c r="HL19" s="200"/>
      <c r="HM19" s="200"/>
      <c r="HP19" s="200"/>
      <c r="HS19" s="200"/>
      <c r="HV19" s="200"/>
      <c r="HY19" s="200"/>
      <c r="IA19" s="200"/>
      <c r="IO19" s="200"/>
      <c r="IP19" s="200"/>
      <c r="IQ19" s="200"/>
      <c r="IR19" s="200"/>
      <c r="IS19" s="200"/>
      <c r="IT19" s="200"/>
      <c r="IU19" s="200"/>
      <c r="IV19" s="200"/>
      <c r="IW19" s="200"/>
      <c r="IX19" s="200"/>
      <c r="IY19" s="200"/>
      <c r="IZ19" s="200"/>
      <c r="JA19" s="200"/>
      <c r="JB19" s="200"/>
      <c r="JC19" s="200"/>
      <c r="JD19" s="200"/>
      <c r="JE19" s="200"/>
      <c r="JF19" s="200"/>
      <c r="JG19" s="200"/>
      <c r="JM19" s="200"/>
      <c r="JN19" s="200"/>
      <c r="JO19" s="200"/>
      <c r="JP19" s="200"/>
      <c r="JQ19" s="200"/>
      <c r="JR19" s="200"/>
      <c r="JS19" s="200"/>
      <c r="JU19" s="200"/>
      <c r="JV19" s="200"/>
      <c r="JW19" s="200"/>
      <c r="JX19" s="200"/>
      <c r="JY19" s="200"/>
      <c r="JZ19" s="200"/>
      <c r="KA19" s="200"/>
      <c r="KB19" s="200"/>
      <c r="KE19" s="200"/>
      <c r="KH19" s="200"/>
      <c r="KK19" s="200"/>
      <c r="KN19" s="200"/>
      <c r="KQ19" s="200"/>
      <c r="KT19" s="200"/>
      <c r="LC19" s="200"/>
      <c r="LF19" s="200"/>
      <c r="LI19" s="200"/>
      <c r="LL19" s="200"/>
      <c r="LU19" s="200"/>
      <c r="MA19" s="200"/>
      <c r="MD19" s="200"/>
      <c r="MG19" s="200"/>
      <c r="MJ19" s="200"/>
      <c r="MP19" s="200"/>
      <c r="MY19" s="200"/>
      <c r="NA19" s="200"/>
      <c r="NB19" s="200"/>
      <c r="ND19" s="200"/>
      <c r="NG19" s="200"/>
      <c r="NJ19" s="200"/>
      <c r="NM19" s="200"/>
      <c r="NP19" s="200"/>
      <c r="NS19" s="200"/>
      <c r="NU19" s="200"/>
      <c r="NW19" s="200"/>
      <c r="NZ19" s="200"/>
      <c r="OC19" s="200"/>
      <c r="OF19" s="200"/>
      <c r="OI19" s="200"/>
      <c r="OL19" s="200"/>
      <c r="OO19" s="200"/>
      <c r="OR19" s="200"/>
      <c r="OT19" s="200"/>
      <c r="OW19" s="200"/>
      <c r="OZ19" s="200"/>
      <c r="PC19" s="200"/>
      <c r="PI19" s="200"/>
      <c r="PL19" s="200"/>
      <c r="PN19" s="200"/>
      <c r="QU19" s="200"/>
      <c r="QX19" s="200"/>
      <c r="RA19" s="200"/>
      <c r="RD19" s="200"/>
      <c r="RG19" s="200"/>
      <c r="RH19" s="200"/>
      <c r="RI19" s="200"/>
      <c r="RL19" s="200"/>
      <c r="RO19" s="200"/>
      <c r="RR19" s="200"/>
      <c r="RU19" s="200"/>
      <c r="RW19" s="200"/>
      <c r="SK19" s="200"/>
      <c r="SL19" s="200"/>
      <c r="SM19" s="200"/>
      <c r="SN19" s="200"/>
      <c r="SO19" s="200"/>
      <c r="SP19" s="200"/>
      <c r="SQ19" s="200"/>
      <c r="SR19" s="200"/>
      <c r="SS19" s="200"/>
      <c r="ST19" s="200"/>
      <c r="SU19" s="200"/>
      <c r="SV19" s="200"/>
      <c r="SW19" s="200"/>
      <c r="SX19" s="200"/>
      <c r="SY19" s="200"/>
      <c r="SZ19" s="200"/>
      <c r="TA19" s="200"/>
      <c r="TB19" s="200"/>
      <c r="TC19" s="200"/>
      <c r="TI19" s="200"/>
      <c r="TJ19" s="200"/>
      <c r="TK19" s="200"/>
      <c r="TL19" s="200"/>
      <c r="TM19" s="200"/>
      <c r="TN19" s="200"/>
      <c r="TO19" s="200"/>
      <c r="TQ19" s="200"/>
      <c r="TR19" s="200"/>
      <c r="TS19" s="200"/>
      <c r="TT19" s="200"/>
      <c r="TU19" s="200"/>
      <c r="TV19" s="200"/>
      <c r="TW19" s="200"/>
      <c r="TX19" s="200"/>
      <c r="UA19" s="200"/>
      <c r="UD19" s="200"/>
      <c r="UG19" s="200"/>
      <c r="UJ19" s="200"/>
      <c r="UM19" s="200"/>
      <c r="UP19" s="200"/>
      <c r="UY19" s="200"/>
      <c r="VB19" s="200"/>
      <c r="VE19" s="200"/>
      <c r="VH19" s="200"/>
      <c r="VQ19" s="200"/>
      <c r="VW19" s="200"/>
      <c r="VZ19" s="200"/>
      <c r="WC19" s="200"/>
      <c r="WF19" s="200"/>
      <c r="WL19" s="200"/>
      <c r="WU19" s="200"/>
      <c r="WW19" s="200"/>
      <c r="WX19" s="200"/>
      <c r="WZ19" s="200"/>
      <c r="XC19" s="200"/>
      <c r="XF19" s="200"/>
      <c r="XI19" s="200"/>
      <c r="XL19" s="200"/>
      <c r="XO19" s="200"/>
      <c r="XQ19" s="200"/>
      <c r="XS19" s="200"/>
      <c r="XV19" s="200"/>
      <c r="XY19" s="200"/>
      <c r="YB19" s="200"/>
      <c r="YE19" s="200"/>
      <c r="YH19" s="200"/>
      <c r="YK19" s="200"/>
      <c r="YN19" s="200"/>
      <c r="YP19" s="200"/>
      <c r="YS19" s="200"/>
      <c r="YV19" s="200"/>
      <c r="YY19" s="200"/>
      <c r="ZE19" s="200"/>
      <c r="ZH19" s="200"/>
      <c r="ZJ19" s="200"/>
      <c r="AAQ19" s="200"/>
      <c r="AAT19" s="200"/>
      <c r="AAW19" s="200"/>
      <c r="AAZ19" s="200"/>
      <c r="ABC19" s="200"/>
      <c r="ABD19" s="200"/>
      <c r="ABE19" s="200"/>
      <c r="ABH19" s="200"/>
      <c r="ABK19" s="200"/>
      <c r="ABN19" s="200"/>
      <c r="ABQ19" s="200"/>
      <c r="ABS19" s="200"/>
      <c r="ACG19" s="200"/>
      <c r="ACH19" s="200"/>
      <c r="ACI19" s="200"/>
      <c r="ACJ19" s="200"/>
      <c r="ACK19" s="200"/>
      <c r="ACL19" s="200"/>
      <c r="ACM19" s="200"/>
      <c r="ACN19" s="200"/>
      <c r="ACO19" s="200"/>
      <c r="ACP19" s="200"/>
      <c r="ACQ19" s="200"/>
      <c r="ACR19" s="200"/>
      <c r="ACS19" s="200"/>
      <c r="ACT19" s="200"/>
      <c r="ACU19" s="200"/>
      <c r="ACV19" s="200"/>
      <c r="ACW19" s="200"/>
      <c r="ACX19" s="200"/>
      <c r="ACY19" s="200"/>
      <c r="ADE19" s="200"/>
      <c r="ADF19" s="200"/>
      <c r="ADG19" s="200"/>
      <c r="ADH19" s="200"/>
      <c r="ADI19" s="200"/>
      <c r="ADJ19" s="200"/>
      <c r="ADK19" s="200"/>
      <c r="ADM19" s="200"/>
      <c r="ADN19" s="200"/>
      <c r="ADO19" s="200"/>
      <c r="ADP19" s="200"/>
      <c r="ADQ19" s="200"/>
      <c r="ADR19" s="200"/>
      <c r="ADS19" s="200"/>
      <c r="ADT19" s="200"/>
      <c r="ADW19" s="200"/>
      <c r="ADZ19" s="200"/>
      <c r="AEC19" s="200"/>
      <c r="AEF19" s="200"/>
      <c r="AEI19" s="200"/>
      <c r="AEL19" s="200"/>
      <c r="AEU19" s="200"/>
      <c r="AEX19" s="200"/>
      <c r="AFA19" s="200"/>
      <c r="AFD19" s="200"/>
      <c r="AFM19" s="200"/>
      <c r="AFS19" s="200"/>
      <c r="AFV19" s="200"/>
      <c r="AFY19" s="200"/>
      <c r="AGB19" s="200"/>
      <c r="AGH19" s="200"/>
      <c r="AGQ19" s="200"/>
      <c r="AGS19" s="200"/>
      <c r="AGT19" s="200"/>
      <c r="AGV19" s="200"/>
      <c r="AGY19" s="200"/>
      <c r="AHB19" s="200"/>
      <c r="AHE19" s="200"/>
      <c r="AHH19" s="200"/>
      <c r="AHK19" s="200"/>
      <c r="AHM19" s="200"/>
      <c r="AHO19" s="200"/>
      <c r="AHR19" s="200"/>
      <c r="AHU19" s="200"/>
      <c r="AHX19" s="200"/>
      <c r="AIA19" s="200"/>
      <c r="AID19" s="200"/>
      <c r="AIG19" s="200"/>
      <c r="AIJ19" s="200"/>
      <c r="AIL19" s="200"/>
      <c r="AIO19" s="200"/>
      <c r="AIR19" s="200"/>
      <c r="AIU19" s="200"/>
      <c r="AJA19" s="200"/>
      <c r="AJD19" s="200"/>
      <c r="AJF19" s="200"/>
      <c r="AKM19" s="200"/>
      <c r="AKP19" s="200"/>
      <c r="AKS19" s="200"/>
      <c r="AKV19" s="200"/>
      <c r="AKY19" s="200"/>
      <c r="AKZ19" s="200"/>
      <c r="ALA19" s="200"/>
      <c r="ALD19" s="200"/>
      <c r="ALG19" s="200"/>
      <c r="ALJ19" s="200"/>
      <c r="ALM19" s="200"/>
      <c r="ALO19" s="200"/>
      <c r="AMC19" s="200"/>
      <c r="AMD19" s="200"/>
      <c r="AME19" s="200"/>
      <c r="AMF19" s="200"/>
      <c r="AMG19" s="200"/>
      <c r="AMH19" s="200"/>
      <c r="AMI19" s="200"/>
      <c r="AMJ19" s="200"/>
      <c r="AMK19" s="200"/>
      <c r="AML19" s="200"/>
      <c r="AMM19" s="200"/>
      <c r="AMN19" s="200"/>
      <c r="AMO19" s="200"/>
      <c r="AMP19" s="200"/>
      <c r="AMQ19" s="200"/>
      <c r="AMR19" s="200"/>
      <c r="AMS19" s="200"/>
      <c r="AMT19" s="200"/>
      <c r="AMU19" s="200"/>
      <c r="ANA19" s="200"/>
      <c r="ANB19" s="200"/>
      <c r="ANC19" s="200"/>
      <c r="AND19" s="200"/>
      <c r="ANE19" s="200"/>
      <c r="ANF19" s="200"/>
      <c r="ANG19" s="200"/>
      <c r="ANI19" s="200"/>
      <c r="ANJ19" s="200"/>
      <c r="ANK19" s="200"/>
      <c r="ANL19" s="200"/>
      <c r="ANM19" s="200"/>
      <c r="ANN19" s="200"/>
      <c r="ANO19" s="200"/>
      <c r="ANP19" s="200"/>
      <c r="ANS19" s="200"/>
      <c r="ANV19" s="200"/>
      <c r="ANY19" s="200"/>
      <c r="AOB19" s="200"/>
      <c r="AOE19" s="200"/>
      <c r="AOH19" s="200"/>
      <c r="AOQ19" s="200"/>
      <c r="AOT19" s="200"/>
      <c r="AOW19" s="200"/>
      <c r="AOZ19" s="200"/>
      <c r="API19" s="200"/>
      <c r="APO19" s="200"/>
      <c r="APR19" s="200"/>
      <c r="APU19" s="200"/>
      <c r="APX19" s="200"/>
      <c r="AQD19" s="200"/>
      <c r="AQM19" s="200"/>
      <c r="AQO19" s="200"/>
      <c r="AQP19" s="200"/>
      <c r="AQR19" s="200"/>
      <c r="AQU19" s="200"/>
      <c r="AQX19" s="200"/>
      <c r="ARA19" s="200"/>
      <c r="ARD19" s="200"/>
      <c r="ARG19" s="200"/>
      <c r="ARI19" s="200"/>
      <c r="ARK19" s="200"/>
      <c r="ARN19" s="200"/>
      <c r="ARQ19" s="200"/>
      <c r="ART19" s="200"/>
      <c r="ARW19" s="200"/>
      <c r="ARZ19" s="200"/>
      <c r="ASC19" s="200"/>
      <c r="ASF19" s="200"/>
      <c r="ASH19" s="200"/>
      <c r="ASK19" s="200"/>
      <c r="ASN19" s="200"/>
      <c r="ASQ19" s="200"/>
      <c r="ASW19" s="200"/>
      <c r="ASZ19" s="200"/>
      <c r="ATB19" s="200"/>
      <c r="AUI19" s="200"/>
      <c r="AUL19" s="200"/>
      <c r="AUO19" s="200"/>
      <c r="AUR19" s="200"/>
      <c r="AUU19" s="200"/>
      <c r="AUV19" s="200"/>
      <c r="AUW19" s="200"/>
      <c r="AUZ19" s="200"/>
      <c r="AVC19" s="200"/>
      <c r="AVF19" s="200"/>
      <c r="AVI19" s="200"/>
      <c r="AVK19" s="200"/>
      <c r="AVY19" s="200"/>
      <c r="AVZ19" s="200"/>
      <c r="AWA19" s="200"/>
      <c r="AWB19" s="200"/>
      <c r="AWC19" s="200"/>
      <c r="AWD19" s="200"/>
      <c r="AWE19" s="200"/>
      <c r="AWF19" s="200"/>
      <c r="AWG19" s="200"/>
      <c r="AWH19" s="200"/>
      <c r="AWI19" s="200"/>
      <c r="AWJ19" s="200"/>
      <c r="AWK19" s="200"/>
      <c r="AWL19" s="200"/>
      <c r="AWM19" s="200"/>
      <c r="AWN19" s="200"/>
      <c r="AWO19" s="200"/>
      <c r="AWP19" s="200"/>
      <c r="AWQ19" s="200"/>
      <c r="AWW19" s="200"/>
      <c r="AWX19" s="200"/>
      <c r="AWY19" s="200"/>
      <c r="AWZ19" s="200"/>
      <c r="AXA19" s="200"/>
      <c r="AXB19" s="200"/>
      <c r="AXC19" s="200"/>
      <c r="AXE19" s="200"/>
      <c r="AXF19" s="200"/>
      <c r="AXG19" s="200"/>
      <c r="AXH19" s="200"/>
      <c r="AXI19" s="200"/>
      <c r="AXJ19" s="200"/>
      <c r="AXK19" s="200"/>
      <c r="AXL19" s="200"/>
      <c r="AXO19" s="200"/>
      <c r="AXR19" s="200"/>
      <c r="AXU19" s="200"/>
      <c r="AXX19" s="200"/>
      <c r="AYA19" s="200"/>
      <c r="AYD19" s="200"/>
      <c r="AYM19" s="200"/>
      <c r="AYP19" s="200"/>
      <c r="AYS19" s="200"/>
      <c r="AYV19" s="200"/>
      <c r="AZE19" s="200"/>
      <c r="AZK19" s="200"/>
      <c r="AZN19" s="200"/>
      <c r="AZQ19" s="200"/>
      <c r="AZT19" s="200"/>
      <c r="AZZ19" s="200"/>
      <c r="BAI19" s="200"/>
      <c r="BAK19" s="200"/>
      <c r="BAL19" s="200"/>
      <c r="BAN19" s="200"/>
      <c r="BAQ19" s="200"/>
      <c r="BAT19" s="200"/>
      <c r="BAW19" s="200"/>
      <c r="BAZ19" s="200"/>
      <c r="BBC19" s="200"/>
      <c r="BBE19" s="200"/>
      <c r="BBG19" s="200"/>
      <c r="BBJ19" s="200"/>
      <c r="BBM19" s="200"/>
      <c r="BBP19" s="200"/>
      <c r="BBS19" s="200"/>
      <c r="BBV19" s="200"/>
      <c r="BBY19" s="200"/>
      <c r="BCB19" s="200"/>
      <c r="BCD19" s="200"/>
      <c r="BCG19" s="200"/>
      <c r="BCJ19" s="200"/>
      <c r="BCM19" s="200"/>
      <c r="BCS19" s="200"/>
      <c r="BCV19" s="200"/>
      <c r="BCX19" s="200"/>
      <c r="BEE19" s="200"/>
      <c r="BEH19" s="200"/>
      <c r="BEK19" s="200"/>
      <c r="BEN19" s="200"/>
      <c r="BEQ19" s="200"/>
      <c r="BER19" s="200"/>
      <c r="BES19" s="200"/>
      <c r="BEV19" s="200"/>
      <c r="BEY19" s="200"/>
      <c r="BFB19" s="200"/>
      <c r="BFE19" s="200"/>
      <c r="BFG19" s="200"/>
      <c r="BFU19" s="200"/>
      <c r="BFV19" s="200"/>
      <c r="BFW19" s="200"/>
      <c r="BFX19" s="200"/>
      <c r="BFY19" s="200"/>
      <c r="BFZ19" s="200"/>
      <c r="BGA19" s="200"/>
      <c r="BGB19" s="200"/>
      <c r="BGC19" s="200"/>
      <c r="BGD19" s="200"/>
      <c r="BGE19" s="200"/>
      <c r="BGF19" s="200"/>
      <c r="BGG19" s="200"/>
      <c r="BGH19" s="200"/>
      <c r="BGI19" s="200"/>
      <c r="BGJ19" s="200"/>
      <c r="BGK19" s="200"/>
      <c r="BGL19" s="200"/>
      <c r="BGM19" s="200"/>
      <c r="BGS19" s="200"/>
      <c r="BGT19" s="200"/>
      <c r="BGU19" s="200"/>
      <c r="BGV19" s="200"/>
      <c r="BGW19" s="200"/>
      <c r="BGX19" s="200"/>
      <c r="BGY19" s="200"/>
      <c r="BHA19" s="200"/>
      <c r="BHB19" s="200"/>
      <c r="BHC19" s="200"/>
      <c r="BHD19" s="200"/>
      <c r="BHE19" s="200"/>
      <c r="BHF19" s="200"/>
      <c r="BHG19" s="200"/>
      <c r="BHH19" s="200"/>
      <c r="BHK19" s="200"/>
      <c r="BHN19" s="200"/>
      <c r="BHQ19" s="200"/>
      <c r="BHT19" s="200"/>
      <c r="BHW19" s="200"/>
      <c r="BHZ19" s="200"/>
      <c r="BII19" s="200"/>
      <c r="BIL19" s="200"/>
      <c r="BIO19" s="200"/>
      <c r="BIR19" s="200"/>
      <c r="BJA19" s="200"/>
      <c r="BJG19" s="200"/>
      <c r="BJJ19" s="200"/>
      <c r="BJM19" s="200"/>
      <c r="BJP19" s="200"/>
      <c r="BJV19" s="200"/>
      <c r="BKE19" s="200"/>
      <c r="BKG19" s="200"/>
      <c r="BKH19" s="200"/>
      <c r="BKJ19" s="200"/>
      <c r="BKM19" s="200"/>
      <c r="BKP19" s="200"/>
      <c r="BKS19" s="200"/>
      <c r="BKV19" s="200"/>
      <c r="BKY19" s="200"/>
      <c r="BLA19" s="200"/>
      <c r="BLC19" s="200"/>
      <c r="BLF19" s="200"/>
      <c r="BLI19" s="200"/>
      <c r="BLL19" s="200"/>
      <c r="BLO19" s="200"/>
      <c r="BLR19" s="200"/>
      <c r="BLU19" s="200"/>
      <c r="BLX19" s="200"/>
      <c r="BLZ19" s="200"/>
      <c r="BMC19" s="200"/>
      <c r="BMF19" s="200"/>
      <c r="BMI19" s="200"/>
      <c r="BMO19" s="200"/>
      <c r="BMR19" s="200"/>
      <c r="BMT19" s="200"/>
      <c r="BOA19" s="200"/>
      <c r="BOD19" s="200"/>
      <c r="BOG19" s="200"/>
      <c r="BOJ19" s="200"/>
      <c r="BOM19" s="200"/>
      <c r="BON19" s="200"/>
      <c r="BOO19" s="200"/>
      <c r="BOR19" s="200"/>
      <c r="BOU19" s="200"/>
      <c r="BOX19" s="200"/>
      <c r="BPA19" s="200"/>
      <c r="BPC19" s="200"/>
      <c r="BPQ19" s="200"/>
      <c r="BPR19" s="200"/>
      <c r="BPS19" s="200"/>
      <c r="BPT19" s="200"/>
      <c r="BPU19" s="200"/>
      <c r="BPV19" s="200"/>
      <c r="BPW19" s="200"/>
      <c r="BPX19" s="200"/>
      <c r="BPY19" s="200"/>
      <c r="BPZ19" s="200"/>
      <c r="BQA19" s="200"/>
      <c r="BQB19" s="200"/>
      <c r="BQC19" s="200"/>
      <c r="BQD19" s="200"/>
      <c r="BQE19" s="200"/>
      <c r="BQF19" s="200"/>
      <c r="BQG19" s="200"/>
      <c r="BQH19" s="200"/>
      <c r="BQI19" s="200"/>
      <c r="BQO19" s="200"/>
      <c r="BQP19" s="200"/>
      <c r="BQQ19" s="200"/>
      <c r="BQR19" s="200"/>
      <c r="BQS19" s="200"/>
      <c r="BQT19" s="200"/>
      <c r="BQU19" s="200"/>
      <c r="BQW19" s="200"/>
      <c r="BQX19" s="200"/>
      <c r="BQY19" s="200"/>
      <c r="BQZ19" s="200"/>
      <c r="BRA19" s="200"/>
      <c r="BRB19" s="200"/>
      <c r="BRC19" s="200"/>
      <c r="BRD19" s="200"/>
      <c r="BRG19" s="200"/>
      <c r="BRJ19" s="200"/>
      <c r="BRM19" s="200"/>
      <c r="BRP19" s="200"/>
      <c r="BRS19" s="200"/>
      <c r="BRV19" s="200"/>
      <c r="BSE19" s="200"/>
      <c r="BSH19" s="200"/>
      <c r="BSK19" s="200"/>
      <c r="BSN19" s="200"/>
      <c r="BSW19" s="200"/>
      <c r="BTC19" s="200"/>
      <c r="BTF19" s="200"/>
      <c r="BTI19" s="200"/>
      <c r="BTL19" s="200"/>
      <c r="BTR19" s="200"/>
      <c r="BUA19" s="200"/>
      <c r="BUC19" s="200"/>
      <c r="BUD19" s="200"/>
      <c r="BUF19" s="200"/>
      <c r="BUI19" s="200"/>
      <c r="BUL19" s="200"/>
      <c r="BUO19" s="200"/>
      <c r="BUR19" s="200"/>
      <c r="BUU19" s="200"/>
      <c r="BUW19" s="200"/>
      <c r="BUY19" s="200"/>
      <c r="BVB19" s="200"/>
      <c r="BVE19" s="200"/>
      <c r="BVH19" s="200"/>
      <c r="BVK19" s="200"/>
      <c r="BVN19" s="200"/>
      <c r="BVQ19" s="200"/>
      <c r="BVT19" s="200"/>
      <c r="BVV19" s="200"/>
      <c r="BVY19" s="200"/>
      <c r="BWB19" s="200"/>
      <c r="BWE19" s="200"/>
      <c r="BWK19" s="200"/>
      <c r="BWN19" s="200"/>
      <c r="BWP19" s="200"/>
      <c r="BXW19" s="200"/>
      <c r="BXZ19" s="200"/>
      <c r="BYC19" s="200"/>
      <c r="BYF19" s="200"/>
      <c r="BYI19" s="200"/>
      <c r="BYJ19" s="200"/>
      <c r="BYK19" s="200"/>
      <c r="BYN19" s="200"/>
      <c r="BYQ19" s="200"/>
      <c r="BYT19" s="200"/>
      <c r="BYW19" s="200"/>
      <c r="BYY19" s="200"/>
      <c r="BZM19" s="200"/>
      <c r="BZN19" s="200"/>
      <c r="BZO19" s="200"/>
      <c r="BZP19" s="200"/>
      <c r="BZQ19" s="200"/>
      <c r="BZR19" s="200"/>
      <c r="BZS19" s="200"/>
      <c r="BZT19" s="200"/>
      <c r="BZU19" s="200"/>
      <c r="BZV19" s="200"/>
      <c r="BZW19" s="200"/>
      <c r="BZX19" s="200"/>
      <c r="BZY19" s="200"/>
      <c r="BZZ19" s="200"/>
      <c r="CAA19" s="200"/>
      <c r="CAB19" s="200"/>
      <c r="CAC19" s="200"/>
      <c r="CAD19" s="200"/>
      <c r="CAE19" s="200"/>
      <c r="CAK19" s="200"/>
      <c r="CAL19" s="200"/>
      <c r="CAM19" s="200"/>
      <c r="CAN19" s="200"/>
      <c r="CAO19" s="200"/>
      <c r="CAP19" s="200"/>
      <c r="CAQ19" s="200"/>
      <c r="CAS19" s="200"/>
      <c r="CAT19" s="200"/>
      <c r="CAU19" s="200"/>
      <c r="CAV19" s="200"/>
      <c r="CAW19" s="200"/>
      <c r="CAX19" s="200"/>
      <c r="CAY19" s="200"/>
      <c r="CAZ19" s="200"/>
      <c r="CBC19" s="200"/>
      <c r="CBF19" s="200"/>
      <c r="CBI19" s="200"/>
      <c r="CBL19" s="200"/>
      <c r="CBO19" s="200"/>
      <c r="CBR19" s="200"/>
      <c r="CCA19" s="200"/>
      <c r="CCD19" s="200"/>
      <c r="CCG19" s="200"/>
      <c r="CCJ19" s="200"/>
      <c r="CCS19" s="200"/>
      <c r="CCY19" s="200"/>
      <c r="CDB19" s="200"/>
      <c r="CDE19" s="200"/>
      <c r="CDH19" s="200"/>
      <c r="CDN19" s="200"/>
      <c r="CDW19" s="200"/>
      <c r="CDY19" s="200"/>
      <c r="CDZ19" s="200"/>
      <c r="CEB19" s="200"/>
      <c r="CEE19" s="200"/>
      <c r="CEH19" s="200"/>
      <c r="CEK19" s="200"/>
      <c r="CEN19" s="200"/>
      <c r="CEQ19" s="200"/>
      <c r="CES19" s="200"/>
      <c r="CEU19" s="200"/>
      <c r="CEX19" s="200"/>
      <c r="CFA19" s="200"/>
      <c r="CFD19" s="200"/>
      <c r="CFG19" s="200"/>
      <c r="CFJ19" s="200"/>
      <c r="CFM19" s="200"/>
      <c r="CFP19" s="200"/>
      <c r="CFR19" s="200"/>
      <c r="CFU19" s="200"/>
      <c r="CFX19" s="200"/>
      <c r="CGA19" s="200"/>
      <c r="CGG19" s="200"/>
      <c r="CGJ19" s="200"/>
      <c r="CGL19" s="200"/>
      <c r="CHS19" s="200"/>
      <c r="CHV19" s="200"/>
      <c r="CHY19" s="200"/>
      <c r="CIB19" s="200"/>
      <c r="CIE19" s="200"/>
      <c r="CIF19" s="200"/>
      <c r="CIG19" s="200"/>
      <c r="CIJ19" s="200"/>
      <c r="CIM19" s="200"/>
      <c r="CIP19" s="200"/>
      <c r="CIS19" s="200"/>
      <c r="CIU19" s="200"/>
      <c r="CJI19" s="200"/>
      <c r="CJJ19" s="200"/>
      <c r="CJK19" s="200"/>
      <c r="CJL19" s="200"/>
      <c r="CJM19" s="200"/>
      <c r="CJN19" s="200"/>
      <c r="CJO19" s="200"/>
      <c r="CJP19" s="200"/>
      <c r="CJQ19" s="200"/>
      <c r="CJR19" s="200"/>
      <c r="CJS19" s="200"/>
      <c r="CJT19" s="200"/>
      <c r="CJU19" s="200"/>
      <c r="CJV19" s="200"/>
      <c r="CJW19" s="200"/>
      <c r="CJX19" s="200"/>
      <c r="CJY19" s="200"/>
      <c r="CJZ19" s="200"/>
      <c r="CKA19" s="200"/>
      <c r="CKG19" s="200"/>
      <c r="CKH19" s="200"/>
      <c r="CKI19" s="200"/>
      <c r="CKJ19" s="200"/>
      <c r="CKK19" s="200"/>
      <c r="CKL19" s="200"/>
      <c r="CKM19" s="200"/>
      <c r="CKO19" s="200"/>
      <c r="CKP19" s="200"/>
      <c r="CKQ19" s="200"/>
      <c r="CKR19" s="200"/>
      <c r="CKS19" s="200"/>
      <c r="CKT19" s="200"/>
      <c r="CKU19" s="200"/>
      <c r="CKV19" s="200"/>
      <c r="CKY19" s="200"/>
      <c r="CLB19" s="200"/>
      <c r="CLE19" s="200"/>
      <c r="CLH19" s="200"/>
      <c r="CLK19" s="200"/>
      <c r="CLN19" s="200"/>
      <c r="CLW19" s="200"/>
      <c r="CLZ19" s="200"/>
      <c r="CMC19" s="200"/>
      <c r="CMF19" s="200"/>
      <c r="CMO19" s="200"/>
      <c r="CMU19" s="200"/>
      <c r="CMX19" s="200"/>
      <c r="CNA19" s="200"/>
      <c r="CND19" s="200"/>
      <c r="CNJ19" s="200"/>
      <c r="CNS19" s="200"/>
      <c r="CNU19" s="200"/>
      <c r="CNV19" s="200"/>
      <c r="CNX19" s="200"/>
      <c r="COA19" s="200"/>
      <c r="COD19" s="200"/>
      <c r="COG19" s="200"/>
      <c r="COJ19" s="200"/>
      <c r="COM19" s="200"/>
      <c r="COO19" s="200"/>
      <c r="COQ19" s="200"/>
      <c r="COT19" s="200"/>
      <c r="COW19" s="200"/>
      <c r="COZ19" s="200"/>
      <c r="CPC19" s="200"/>
      <c r="CPF19" s="200"/>
      <c r="CPI19" s="200"/>
      <c r="CPL19" s="200"/>
      <c r="CPN19" s="200"/>
      <c r="CPQ19" s="200"/>
      <c r="CPT19" s="200"/>
      <c r="CPW19" s="200"/>
      <c r="CQC19" s="200"/>
      <c r="CQF19" s="200"/>
      <c r="CQH19" s="200"/>
      <c r="CRO19" s="200"/>
      <c r="CRR19" s="200"/>
      <c r="CRU19" s="200"/>
      <c r="CRX19" s="200"/>
      <c r="CSA19" s="200"/>
      <c r="CSB19" s="200"/>
      <c r="CSC19" s="200"/>
      <c r="CSF19" s="200"/>
      <c r="CSI19" s="200"/>
      <c r="CSL19" s="200"/>
      <c r="CSO19" s="200"/>
      <c r="CSQ19" s="200"/>
      <c r="CTE19" s="200"/>
      <c r="CTF19" s="200"/>
      <c r="CTG19" s="200"/>
      <c r="CTH19" s="200"/>
      <c r="CTI19" s="200"/>
      <c r="CTJ19" s="200"/>
      <c r="CTK19" s="200"/>
      <c r="CTL19" s="200"/>
      <c r="CTM19" s="200"/>
      <c r="CTN19" s="200"/>
      <c r="CTO19" s="200"/>
      <c r="CTP19" s="200"/>
      <c r="CTQ19" s="200"/>
      <c r="CTR19" s="200"/>
      <c r="CTS19" s="200"/>
      <c r="CTT19" s="200"/>
      <c r="CTU19" s="200"/>
      <c r="CTV19" s="200"/>
      <c r="CTW19" s="200"/>
      <c r="CUC19" s="200"/>
      <c r="CUD19" s="200"/>
      <c r="CUE19" s="200"/>
      <c r="CUF19" s="200"/>
      <c r="CUG19" s="200"/>
      <c r="CUH19" s="200"/>
      <c r="CUI19" s="200"/>
      <c r="CUK19" s="200"/>
      <c r="CUL19" s="200"/>
      <c r="CUM19" s="200"/>
      <c r="CUN19" s="200"/>
      <c r="CUO19" s="200"/>
      <c r="CUP19" s="200"/>
      <c r="CUQ19" s="200"/>
      <c r="CUR19" s="200"/>
      <c r="CUU19" s="200"/>
      <c r="CUX19" s="200"/>
      <c r="CVA19" s="200"/>
      <c r="CVD19" s="200"/>
      <c r="CVG19" s="200"/>
      <c r="CVJ19" s="200"/>
      <c r="CVS19" s="200"/>
      <c r="CVV19" s="200"/>
      <c r="CVY19" s="200"/>
      <c r="CWB19" s="200"/>
      <c r="CWK19" s="200"/>
      <c r="CWQ19" s="200"/>
      <c r="CWT19" s="200"/>
      <c r="CWW19" s="200"/>
      <c r="CWZ19" s="200"/>
      <c r="CXF19" s="200"/>
      <c r="CXO19" s="200"/>
      <c r="CXQ19" s="200"/>
      <c r="CXR19" s="200"/>
      <c r="CXT19" s="200"/>
      <c r="CXW19" s="200"/>
      <c r="CXZ19" s="200"/>
      <c r="CYC19" s="200"/>
      <c r="CYF19" s="200"/>
      <c r="CYI19" s="200"/>
      <c r="CYK19" s="200"/>
      <c r="CYM19" s="200"/>
      <c r="CYP19" s="200"/>
      <c r="CYS19" s="200"/>
      <c r="CYV19" s="200"/>
      <c r="CYY19" s="200"/>
      <c r="CZB19" s="200"/>
      <c r="CZE19" s="200"/>
      <c r="CZH19" s="200"/>
      <c r="CZJ19" s="200"/>
      <c r="CZM19" s="200"/>
      <c r="CZP19" s="200"/>
      <c r="CZS19" s="200"/>
      <c r="CZY19" s="200"/>
      <c r="DAB19" s="200"/>
      <c r="DAD19" s="200"/>
      <c r="DBK19" s="200"/>
      <c r="DBN19" s="200"/>
      <c r="DBQ19" s="200"/>
      <c r="DBT19" s="200"/>
      <c r="DBW19" s="200"/>
      <c r="DBX19" s="200"/>
      <c r="DBY19" s="200"/>
      <c r="DCB19" s="200"/>
      <c r="DCE19" s="200"/>
      <c r="DCH19" s="200"/>
      <c r="DCK19" s="200"/>
      <c r="DCM19" s="200"/>
      <c r="DDA19" s="200"/>
      <c r="DDB19" s="200"/>
      <c r="DDC19" s="200"/>
      <c r="DDD19" s="200"/>
      <c r="DDE19" s="200"/>
      <c r="DDF19" s="200"/>
      <c r="DDG19" s="200"/>
      <c r="DDH19" s="200"/>
      <c r="DDI19" s="200"/>
      <c r="DDJ19" s="200"/>
      <c r="DDK19" s="200"/>
      <c r="DDL19" s="200"/>
      <c r="DDM19" s="200"/>
      <c r="DDN19" s="200"/>
      <c r="DDO19" s="200"/>
      <c r="DDP19" s="200"/>
      <c r="DDQ19" s="200"/>
      <c r="DDR19" s="200"/>
      <c r="DDS19" s="200"/>
      <c r="DDY19" s="200"/>
      <c r="DDZ19" s="200"/>
      <c r="DEA19" s="200"/>
      <c r="DEB19" s="200"/>
      <c r="DEC19" s="200"/>
      <c r="DED19" s="200"/>
      <c r="DEE19" s="200"/>
      <c r="DEG19" s="200"/>
      <c r="DEH19" s="200"/>
      <c r="DEI19" s="200"/>
      <c r="DEJ19" s="200"/>
      <c r="DEK19" s="200"/>
      <c r="DEL19" s="200"/>
      <c r="DEM19" s="200"/>
      <c r="DEN19" s="200"/>
      <c r="DEQ19" s="200"/>
      <c r="DET19" s="200"/>
      <c r="DEW19" s="200"/>
      <c r="DEZ19" s="200"/>
      <c r="DFC19" s="200"/>
      <c r="DFF19" s="200"/>
      <c r="DFO19" s="200"/>
      <c r="DFR19" s="200"/>
      <c r="DFU19" s="200"/>
      <c r="DFX19" s="200"/>
      <c r="DGG19" s="200"/>
      <c r="DGM19" s="200"/>
      <c r="DGP19" s="200"/>
      <c r="DGS19" s="200"/>
      <c r="DGV19" s="200"/>
      <c r="DHB19" s="200"/>
      <c r="DHK19" s="200"/>
      <c r="DHM19" s="200"/>
      <c r="DHN19" s="200"/>
      <c r="DHP19" s="200"/>
      <c r="DHS19" s="200"/>
      <c r="DHV19" s="200"/>
      <c r="DHY19" s="200"/>
      <c r="DIB19" s="200"/>
      <c r="DIE19" s="200"/>
      <c r="DIG19" s="200"/>
      <c r="DII19" s="200"/>
      <c r="DIL19" s="200"/>
      <c r="DIO19" s="200"/>
      <c r="DIR19" s="200"/>
      <c r="DIU19" s="200"/>
      <c r="DIX19" s="200"/>
      <c r="DJA19" s="200"/>
      <c r="DJD19" s="200"/>
      <c r="DJF19" s="200"/>
      <c r="DJI19" s="200"/>
      <c r="DJL19" s="200"/>
      <c r="DJO19" s="200"/>
      <c r="DJU19" s="200"/>
      <c r="DJX19" s="200"/>
      <c r="DJZ19" s="200"/>
      <c r="DLG19" s="200"/>
      <c r="DLJ19" s="200"/>
      <c r="DLM19" s="200"/>
      <c r="DLP19" s="200"/>
      <c r="DLS19" s="200"/>
      <c r="DLT19" s="200"/>
      <c r="DLU19" s="200"/>
      <c r="DLX19" s="200"/>
      <c r="DMA19" s="200"/>
      <c r="DMD19" s="200"/>
      <c r="DMG19" s="200"/>
      <c r="DMI19" s="200"/>
      <c r="DMW19" s="200"/>
      <c r="DMX19" s="200"/>
      <c r="DMY19" s="200"/>
      <c r="DMZ19" s="200"/>
      <c r="DNA19" s="200"/>
      <c r="DNB19" s="200"/>
      <c r="DNC19" s="200"/>
      <c r="DND19" s="200"/>
      <c r="DNE19" s="200"/>
      <c r="DNF19" s="200"/>
      <c r="DNG19" s="200"/>
      <c r="DNH19" s="200"/>
      <c r="DNI19" s="200"/>
      <c r="DNJ19" s="200"/>
      <c r="DNK19" s="200"/>
      <c r="DNL19" s="200"/>
      <c r="DNM19" s="200"/>
      <c r="DNN19" s="200"/>
      <c r="DNO19" s="200"/>
      <c r="DNU19" s="200"/>
      <c r="DNV19" s="200"/>
      <c r="DNW19" s="200"/>
      <c r="DNX19" s="200"/>
      <c r="DNY19" s="200"/>
      <c r="DNZ19" s="200"/>
      <c r="DOA19" s="200"/>
      <c r="DOC19" s="200"/>
      <c r="DOD19" s="200"/>
      <c r="DOE19" s="200"/>
      <c r="DOF19" s="200"/>
      <c r="DOG19" s="200"/>
      <c r="DOH19" s="200"/>
      <c r="DOI19" s="200"/>
      <c r="DOJ19" s="200"/>
      <c r="DOM19" s="200"/>
      <c r="DOP19" s="200"/>
      <c r="DOS19" s="200"/>
      <c r="DOV19" s="200"/>
      <c r="DOY19" s="200"/>
      <c r="DPB19" s="200"/>
      <c r="DPK19" s="200"/>
      <c r="DPN19" s="200"/>
      <c r="DPQ19" s="200"/>
      <c r="DPT19" s="200"/>
      <c r="DQC19" s="200"/>
      <c r="DQI19" s="200"/>
      <c r="DQL19" s="200"/>
      <c r="DQO19" s="200"/>
      <c r="DQR19" s="200"/>
      <c r="DQX19" s="200"/>
      <c r="DRG19" s="200"/>
      <c r="DRI19" s="200"/>
      <c r="DRJ19" s="200"/>
      <c r="DRL19" s="200"/>
      <c r="DRO19" s="200"/>
      <c r="DRR19" s="200"/>
      <c r="DRU19" s="200"/>
      <c r="DRX19" s="200"/>
      <c r="DSA19" s="200"/>
      <c r="DSC19" s="200"/>
      <c r="DSE19" s="200"/>
      <c r="DSH19" s="200"/>
      <c r="DSK19" s="200"/>
      <c r="DSN19" s="200"/>
      <c r="DSQ19" s="200"/>
      <c r="DST19" s="200"/>
      <c r="DSW19" s="200"/>
      <c r="DSZ19" s="200"/>
      <c r="DTB19" s="200"/>
      <c r="DTE19" s="200"/>
      <c r="DTH19" s="200"/>
      <c r="DTK19" s="200"/>
      <c r="DTQ19" s="200"/>
      <c r="DTT19" s="200"/>
      <c r="DTV19" s="200"/>
      <c r="DVC19" s="200"/>
      <c r="DVF19" s="200"/>
      <c r="DVI19" s="200"/>
      <c r="DVL19" s="200"/>
      <c r="DVO19" s="200"/>
      <c r="DVP19" s="200"/>
      <c r="DVQ19" s="200"/>
      <c r="DVT19" s="200"/>
      <c r="DVW19" s="200"/>
      <c r="DVZ19" s="200"/>
      <c r="DWC19" s="200"/>
      <c r="DWE19" s="200"/>
      <c r="DWS19" s="200"/>
      <c r="DWT19" s="200"/>
      <c r="DWU19" s="200"/>
      <c r="DWV19" s="200"/>
      <c r="DWW19" s="200"/>
      <c r="DWX19" s="200"/>
      <c r="DWY19" s="200"/>
      <c r="DWZ19" s="200"/>
      <c r="DXA19" s="200"/>
      <c r="DXB19" s="200"/>
      <c r="DXC19" s="200"/>
      <c r="DXD19" s="200"/>
      <c r="DXE19" s="200"/>
      <c r="DXF19" s="200"/>
      <c r="DXG19" s="200"/>
      <c r="DXH19" s="200"/>
      <c r="DXI19" s="200"/>
      <c r="DXJ19" s="200"/>
      <c r="DXK19" s="200"/>
      <c r="DXQ19" s="200"/>
      <c r="DXR19" s="200"/>
      <c r="DXS19" s="200"/>
      <c r="DXT19" s="200"/>
      <c r="DXU19" s="200"/>
      <c r="DXV19" s="200"/>
      <c r="DXW19" s="200"/>
      <c r="DXY19" s="200"/>
      <c r="DXZ19" s="200"/>
      <c r="DYA19" s="200"/>
      <c r="DYB19" s="200"/>
      <c r="DYC19" s="200"/>
      <c r="DYD19" s="200"/>
      <c r="DYE19" s="200"/>
      <c r="DYF19" s="200"/>
      <c r="DYI19" s="200"/>
      <c r="DYL19" s="200"/>
      <c r="DYO19" s="200"/>
      <c r="DYR19" s="200"/>
      <c r="DYU19" s="200"/>
      <c r="DYX19" s="200"/>
      <c r="DZG19" s="200"/>
      <c r="DZJ19" s="200"/>
      <c r="DZM19" s="200"/>
      <c r="DZP19" s="200"/>
      <c r="DZY19" s="200"/>
      <c r="EAE19" s="200"/>
      <c r="EAH19" s="200"/>
      <c r="EAK19" s="200"/>
      <c r="EAN19" s="200"/>
      <c r="EAT19" s="200"/>
      <c r="EBC19" s="200"/>
      <c r="EBE19" s="200"/>
      <c r="EBF19" s="200"/>
      <c r="EBH19" s="200"/>
      <c r="EBK19" s="200"/>
      <c r="EBN19" s="200"/>
      <c r="EBQ19" s="200"/>
      <c r="EBT19" s="200"/>
      <c r="EBW19" s="200"/>
      <c r="EBY19" s="200"/>
      <c r="ECA19" s="200"/>
      <c r="ECD19" s="200"/>
      <c r="ECG19" s="200"/>
      <c r="ECJ19" s="200"/>
      <c r="ECM19" s="200"/>
      <c r="ECP19" s="200"/>
      <c r="ECS19" s="200"/>
      <c r="ECV19" s="200"/>
      <c r="ECX19" s="200"/>
      <c r="EDA19" s="200"/>
      <c r="EDD19" s="200"/>
      <c r="EDG19" s="200"/>
      <c r="EDM19" s="200"/>
      <c r="EDP19" s="200"/>
      <c r="EDR19" s="200"/>
      <c r="EEY19" s="200"/>
      <c r="EFB19" s="200"/>
      <c r="EFE19" s="200"/>
      <c r="EFH19" s="200"/>
      <c r="EFK19" s="200"/>
      <c r="EFL19" s="200"/>
      <c r="EFM19" s="200"/>
      <c r="EFP19" s="200"/>
      <c r="EFS19" s="200"/>
      <c r="EFV19" s="200"/>
      <c r="EFY19" s="200"/>
      <c r="EGA19" s="200"/>
      <c r="EGO19" s="200"/>
      <c r="EGP19" s="200"/>
      <c r="EGQ19" s="200"/>
      <c r="EGR19" s="200"/>
      <c r="EGS19" s="200"/>
      <c r="EGT19" s="200"/>
      <c r="EGU19" s="200"/>
      <c r="EGV19" s="200"/>
      <c r="EGW19" s="200"/>
      <c r="EGX19" s="200"/>
      <c r="EGY19" s="200"/>
      <c r="EGZ19" s="200"/>
      <c r="EHA19" s="200"/>
      <c r="EHB19" s="200"/>
      <c r="EHC19" s="200"/>
      <c r="EHD19" s="200"/>
      <c r="EHE19" s="200"/>
      <c r="EHF19" s="200"/>
      <c r="EHG19" s="200"/>
      <c r="EHM19" s="200"/>
      <c r="EHN19" s="200"/>
      <c r="EHO19" s="200"/>
      <c r="EHP19" s="200"/>
      <c r="EHQ19" s="200"/>
      <c r="EHR19" s="200"/>
      <c r="EHS19" s="200"/>
      <c r="EHU19" s="200"/>
      <c r="EHV19" s="200"/>
      <c r="EHW19" s="200"/>
      <c r="EHX19" s="200"/>
      <c r="EHY19" s="200"/>
      <c r="EHZ19" s="200"/>
      <c r="EIA19" s="200"/>
      <c r="EIB19" s="200"/>
      <c r="EIE19" s="200"/>
      <c r="EIH19" s="200"/>
      <c r="EIK19" s="200"/>
      <c r="EIN19" s="200"/>
      <c r="EIQ19" s="200"/>
      <c r="EIT19" s="200"/>
      <c r="EJC19" s="200"/>
      <c r="EJF19" s="200"/>
      <c r="EJI19" s="200"/>
      <c r="EJL19" s="200"/>
      <c r="EJU19" s="200"/>
      <c r="EKA19" s="200"/>
      <c r="EKD19" s="200"/>
      <c r="EKG19" s="200"/>
      <c r="EKJ19" s="200"/>
      <c r="EKP19" s="200"/>
      <c r="EKY19" s="200"/>
      <c r="ELA19" s="200"/>
      <c r="ELB19" s="200"/>
      <c r="ELD19" s="200"/>
      <c r="ELG19" s="200"/>
      <c r="ELJ19" s="200"/>
      <c r="ELM19" s="200"/>
      <c r="ELP19" s="200"/>
      <c r="ELS19" s="200"/>
      <c r="ELU19" s="200"/>
      <c r="ELW19" s="200"/>
      <c r="ELZ19" s="200"/>
      <c r="EMC19" s="200"/>
      <c r="EMF19" s="200"/>
      <c r="EMI19" s="200"/>
      <c r="EML19" s="200"/>
      <c r="EMO19" s="200"/>
      <c r="EMR19" s="200"/>
      <c r="EMT19" s="200"/>
      <c r="EMW19" s="200"/>
      <c r="EMZ19" s="200"/>
      <c r="ENC19" s="200"/>
      <c r="ENI19" s="200"/>
      <c r="ENL19" s="200"/>
      <c r="ENN19" s="200"/>
      <c r="EOU19" s="200"/>
      <c r="EOX19" s="200"/>
      <c r="EPA19" s="200"/>
      <c r="EPD19" s="200"/>
      <c r="EPG19" s="200"/>
      <c r="EPH19" s="200"/>
      <c r="EPI19" s="200"/>
      <c r="EPL19" s="200"/>
      <c r="EPO19" s="200"/>
      <c r="EPR19" s="200"/>
      <c r="EPU19" s="200"/>
      <c r="EPW19" s="200"/>
      <c r="EQK19" s="200"/>
      <c r="EQL19" s="200"/>
      <c r="EQM19" s="200"/>
      <c r="EQN19" s="200"/>
      <c r="EQO19" s="200"/>
      <c r="EQP19" s="200"/>
      <c r="EQQ19" s="200"/>
      <c r="EQR19" s="200"/>
      <c r="EQS19" s="200"/>
      <c r="EQT19" s="200"/>
      <c r="EQU19" s="200"/>
      <c r="EQV19" s="200"/>
      <c r="EQW19" s="200"/>
      <c r="EQX19" s="200"/>
      <c r="EQY19" s="200"/>
      <c r="EQZ19" s="200"/>
      <c r="ERA19" s="200"/>
      <c r="ERB19" s="200"/>
      <c r="ERC19" s="200"/>
      <c r="ERI19" s="200"/>
      <c r="ERJ19" s="200"/>
      <c r="ERK19" s="200"/>
      <c r="ERL19" s="200"/>
      <c r="ERM19" s="200"/>
      <c r="ERN19" s="200"/>
      <c r="ERO19" s="200"/>
      <c r="ERQ19" s="200"/>
      <c r="ERR19" s="200"/>
      <c r="ERS19" s="200"/>
      <c r="ERT19" s="200"/>
      <c r="ERU19" s="200"/>
      <c r="ERV19" s="200"/>
      <c r="ERW19" s="200"/>
      <c r="ERX19" s="200"/>
      <c r="ESA19" s="200"/>
      <c r="ESD19" s="200"/>
      <c r="ESG19" s="200"/>
      <c r="ESJ19" s="200"/>
      <c r="ESM19" s="200"/>
      <c r="ESP19" s="200"/>
      <c r="ESY19" s="200"/>
      <c r="ETB19" s="200"/>
      <c r="ETE19" s="200"/>
      <c r="ETH19" s="200"/>
      <c r="ETQ19" s="200"/>
      <c r="ETW19" s="200"/>
      <c r="ETZ19" s="200"/>
      <c r="EUC19" s="200"/>
      <c r="EUF19" s="200"/>
      <c r="EUL19" s="200"/>
      <c r="EUU19" s="200"/>
      <c r="EUW19" s="200"/>
      <c r="EUX19" s="200"/>
      <c r="EUZ19" s="200"/>
      <c r="EVC19" s="200"/>
      <c r="EVF19" s="200"/>
      <c r="EVI19" s="200"/>
      <c r="EVL19" s="200"/>
      <c r="EVO19" s="200"/>
      <c r="EVQ19" s="200"/>
      <c r="EVS19" s="200"/>
      <c r="EVV19" s="200"/>
      <c r="EVY19" s="200"/>
      <c r="EWB19" s="200"/>
      <c r="EWE19" s="200"/>
      <c r="EWH19" s="200"/>
      <c r="EWK19" s="200"/>
      <c r="EWN19" s="200"/>
      <c r="EWP19" s="200"/>
      <c r="EWS19" s="200"/>
      <c r="EWV19" s="200"/>
      <c r="EWY19" s="200"/>
      <c r="EXE19" s="200"/>
      <c r="EXH19" s="200"/>
      <c r="EXJ19" s="200"/>
      <c r="EYQ19" s="200"/>
      <c r="EYT19" s="200"/>
      <c r="EYW19" s="200"/>
      <c r="EYZ19" s="200"/>
      <c r="EZC19" s="200"/>
      <c r="EZD19" s="200"/>
      <c r="EZE19" s="200"/>
      <c r="EZH19" s="200"/>
      <c r="EZK19" s="200"/>
      <c r="EZN19" s="200"/>
      <c r="EZQ19" s="200"/>
      <c r="EZS19" s="200"/>
      <c r="FAG19" s="200"/>
      <c r="FAH19" s="200"/>
      <c r="FAI19" s="200"/>
      <c r="FAJ19" s="200"/>
      <c r="FAK19" s="200"/>
      <c r="FAL19" s="200"/>
      <c r="FAM19" s="200"/>
      <c r="FAN19" s="200"/>
      <c r="FAO19" s="200"/>
      <c r="FAP19" s="200"/>
      <c r="FAQ19" s="200"/>
      <c r="FAR19" s="200"/>
      <c r="FAS19" s="200"/>
      <c r="FAT19" s="200"/>
      <c r="FAU19" s="200"/>
      <c r="FAV19" s="200"/>
      <c r="FAW19" s="200"/>
      <c r="FAX19" s="200"/>
      <c r="FAY19" s="200"/>
      <c r="FBE19" s="200"/>
      <c r="FBF19" s="200"/>
      <c r="FBG19" s="200"/>
      <c r="FBH19" s="200"/>
      <c r="FBI19" s="200"/>
      <c r="FBJ19" s="200"/>
      <c r="FBK19" s="200"/>
      <c r="FBM19" s="200"/>
      <c r="FBN19" s="200"/>
      <c r="FBO19" s="200"/>
      <c r="FBP19" s="200"/>
      <c r="FBQ19" s="200"/>
      <c r="FBR19" s="200"/>
      <c r="FBS19" s="200"/>
      <c r="FBT19" s="200"/>
      <c r="FBW19" s="200"/>
      <c r="FBZ19" s="200"/>
      <c r="FCC19" s="200"/>
      <c r="FCF19" s="200"/>
      <c r="FCI19" s="200"/>
      <c r="FCL19" s="200"/>
      <c r="FCU19" s="200"/>
      <c r="FCX19" s="200"/>
      <c r="FDA19" s="200"/>
      <c r="FDD19" s="200"/>
      <c r="FDM19" s="200"/>
      <c r="FDS19" s="200"/>
      <c r="FDV19" s="200"/>
      <c r="FDY19" s="200"/>
      <c r="FEB19" s="200"/>
      <c r="FEH19" s="200"/>
      <c r="FEQ19" s="200"/>
      <c r="FES19" s="200"/>
      <c r="FET19" s="200"/>
      <c r="FEV19" s="200"/>
      <c r="FEY19" s="200"/>
      <c r="FFB19" s="200"/>
      <c r="FFE19" s="200"/>
      <c r="FFH19" s="200"/>
      <c r="FFK19" s="200"/>
      <c r="FFM19" s="200"/>
      <c r="FFO19" s="200"/>
      <c r="FFR19" s="200"/>
      <c r="FFU19" s="200"/>
      <c r="FFX19" s="200"/>
      <c r="FGA19" s="200"/>
      <c r="FGD19" s="200"/>
      <c r="FGG19" s="200"/>
      <c r="FGJ19" s="200"/>
      <c r="FGL19" s="200"/>
      <c r="FGO19" s="200"/>
      <c r="FGR19" s="200"/>
      <c r="FGU19" s="200"/>
      <c r="FHA19" s="200"/>
      <c r="FHD19" s="200"/>
      <c r="FHF19" s="200"/>
      <c r="FIM19" s="200"/>
      <c r="FIP19" s="200"/>
      <c r="FIS19" s="200"/>
      <c r="FIV19" s="200"/>
      <c r="FIY19" s="200"/>
      <c r="FIZ19" s="200"/>
      <c r="FJA19" s="200"/>
      <c r="FJD19" s="200"/>
      <c r="FJG19" s="200"/>
      <c r="FJJ19" s="200"/>
      <c r="FJM19" s="200"/>
      <c r="FJO19" s="200"/>
      <c r="FKC19" s="200"/>
      <c r="FKD19" s="200"/>
      <c r="FKE19" s="200"/>
      <c r="FKF19" s="200"/>
      <c r="FKG19" s="200"/>
      <c r="FKH19" s="200"/>
      <c r="FKI19" s="200"/>
      <c r="FKJ19" s="200"/>
      <c r="FKK19" s="200"/>
      <c r="FKL19" s="200"/>
      <c r="FKM19" s="200"/>
      <c r="FKN19" s="200"/>
      <c r="FKO19" s="200"/>
      <c r="FKP19" s="200"/>
      <c r="FKQ19" s="200"/>
      <c r="FKR19" s="200"/>
      <c r="FKS19" s="200"/>
      <c r="FKT19" s="200"/>
      <c r="FKU19" s="200"/>
      <c r="FLA19" s="200"/>
      <c r="FLB19" s="200"/>
      <c r="FLC19" s="200"/>
      <c r="FLD19" s="200"/>
      <c r="FLE19" s="200"/>
      <c r="FLF19" s="200"/>
      <c r="FLG19" s="200"/>
      <c r="FLI19" s="200"/>
      <c r="FLJ19" s="200"/>
      <c r="FLK19" s="200"/>
      <c r="FLL19" s="200"/>
      <c r="FLM19" s="200"/>
      <c r="FLN19" s="200"/>
      <c r="FLO19" s="200"/>
      <c r="FLP19" s="200"/>
      <c r="FLS19" s="200"/>
      <c r="FLV19" s="200"/>
      <c r="FLY19" s="200"/>
      <c r="FMB19" s="200"/>
      <c r="FME19" s="200"/>
      <c r="FMH19" s="200"/>
      <c r="FMQ19" s="200"/>
      <c r="FMT19" s="200"/>
      <c r="FMW19" s="200"/>
      <c r="FMZ19" s="200"/>
      <c r="FNI19" s="200"/>
      <c r="FNO19" s="200"/>
      <c r="FNR19" s="200"/>
      <c r="FNU19" s="200"/>
      <c r="FNX19" s="200"/>
      <c r="FOD19" s="200"/>
      <c r="FOM19" s="200"/>
      <c r="FOO19" s="200"/>
      <c r="FOP19" s="200"/>
      <c r="FOR19" s="200"/>
      <c r="FOU19" s="200"/>
      <c r="FOX19" s="200"/>
      <c r="FPA19" s="200"/>
      <c r="FPD19" s="200"/>
      <c r="FPG19" s="200"/>
      <c r="FPI19" s="200"/>
      <c r="FPK19" s="200"/>
      <c r="FPN19" s="200"/>
      <c r="FPQ19" s="200"/>
      <c r="FPT19" s="200"/>
      <c r="FPW19" s="200"/>
      <c r="FPZ19" s="200"/>
      <c r="FQC19" s="200"/>
      <c r="FQF19" s="200"/>
      <c r="FQH19" s="200"/>
      <c r="FQK19" s="200"/>
      <c r="FQN19" s="200"/>
      <c r="FQQ19" s="200"/>
      <c r="FQW19" s="200"/>
      <c r="FQZ19" s="200"/>
      <c r="FRB19" s="200"/>
      <c r="FSI19" s="200"/>
      <c r="FSL19" s="200"/>
      <c r="FSO19" s="200"/>
      <c r="FSR19" s="200"/>
      <c r="FSU19" s="200"/>
      <c r="FSV19" s="200"/>
      <c r="FSW19" s="200"/>
      <c r="FSZ19" s="200"/>
      <c r="FTC19" s="200"/>
      <c r="FTF19" s="200"/>
      <c r="FTI19" s="200"/>
      <c r="FTK19" s="200"/>
      <c r="FTY19" s="200"/>
      <c r="FTZ19" s="200"/>
      <c r="FUA19" s="200"/>
      <c r="FUB19" s="200"/>
      <c r="FUC19" s="200"/>
      <c r="FUD19" s="200"/>
      <c r="FUE19" s="200"/>
      <c r="FUF19" s="200"/>
      <c r="FUG19" s="200"/>
      <c r="FUH19" s="200"/>
      <c r="FUI19" s="200"/>
      <c r="FUJ19" s="200"/>
      <c r="FUK19" s="200"/>
      <c r="FUL19" s="200"/>
      <c r="FUM19" s="200"/>
      <c r="FUN19" s="200"/>
      <c r="FUO19" s="200"/>
      <c r="FUP19" s="200"/>
      <c r="FUQ19" s="200"/>
      <c r="FUW19" s="200"/>
      <c r="FUX19" s="200"/>
      <c r="FUY19" s="200"/>
      <c r="FUZ19" s="200"/>
      <c r="FVA19" s="200"/>
      <c r="FVB19" s="200"/>
      <c r="FVC19" s="200"/>
      <c r="FVE19" s="200"/>
      <c r="FVF19" s="200"/>
      <c r="FVG19" s="200"/>
      <c r="FVH19" s="200"/>
      <c r="FVI19" s="200"/>
      <c r="FVJ19" s="200"/>
      <c r="FVK19" s="200"/>
      <c r="FVL19" s="200"/>
      <c r="FVO19" s="200"/>
      <c r="FVR19" s="200"/>
      <c r="FVU19" s="200"/>
      <c r="FVX19" s="200"/>
      <c r="FWA19" s="200"/>
      <c r="FWD19" s="200"/>
      <c r="FWM19" s="200"/>
      <c r="FWP19" s="200"/>
      <c r="FWS19" s="200"/>
      <c r="FWV19" s="200"/>
      <c r="FXE19" s="200"/>
      <c r="FXK19" s="200"/>
      <c r="FXN19" s="200"/>
      <c r="FXQ19" s="200"/>
      <c r="FXT19" s="200"/>
      <c r="FXZ19" s="200"/>
      <c r="FYI19" s="200"/>
      <c r="FYK19" s="200"/>
      <c r="FYL19" s="200"/>
      <c r="FYN19" s="200"/>
      <c r="FYQ19" s="200"/>
      <c r="FYT19" s="200"/>
      <c r="FYW19" s="200"/>
      <c r="FYZ19" s="200"/>
      <c r="FZC19" s="200"/>
      <c r="FZE19" s="200"/>
      <c r="FZG19" s="200"/>
      <c r="FZJ19" s="200"/>
      <c r="FZM19" s="200"/>
      <c r="FZP19" s="200"/>
      <c r="FZS19" s="200"/>
      <c r="FZV19" s="200"/>
      <c r="FZY19" s="200"/>
      <c r="GAB19" s="200"/>
      <c r="GAD19" s="200"/>
      <c r="GAG19" s="200"/>
      <c r="GAJ19" s="200"/>
      <c r="GAM19" s="200"/>
      <c r="GAS19" s="200"/>
      <c r="GAV19" s="200"/>
      <c r="GAX19" s="200"/>
      <c r="GCE19" s="200"/>
      <c r="GCH19" s="200"/>
      <c r="GCK19" s="200"/>
      <c r="GCN19" s="200"/>
      <c r="GCQ19" s="200"/>
      <c r="GCR19" s="200"/>
      <c r="GCS19" s="200"/>
      <c r="GCV19" s="200"/>
      <c r="GCY19" s="200"/>
      <c r="GDB19" s="200"/>
      <c r="GDE19" s="200"/>
      <c r="GDG19" s="200"/>
      <c r="GDU19" s="200"/>
      <c r="GDV19" s="200"/>
      <c r="GDW19" s="200"/>
      <c r="GDX19" s="200"/>
      <c r="GDY19" s="200"/>
      <c r="GDZ19" s="200"/>
      <c r="GEA19" s="200"/>
      <c r="GEB19" s="200"/>
      <c r="GEC19" s="200"/>
      <c r="GED19" s="200"/>
      <c r="GEE19" s="200"/>
      <c r="GEF19" s="200"/>
      <c r="GEG19" s="200"/>
      <c r="GEH19" s="200"/>
      <c r="GEI19" s="200"/>
      <c r="GEJ19" s="200"/>
      <c r="GEK19" s="200"/>
      <c r="GEL19" s="200"/>
      <c r="GEM19" s="200"/>
      <c r="GES19" s="200"/>
      <c r="GET19" s="200"/>
      <c r="GEU19" s="200"/>
      <c r="GEV19" s="200"/>
      <c r="GEW19" s="200"/>
      <c r="GEX19" s="200"/>
      <c r="GEY19" s="200"/>
      <c r="GFA19" s="200"/>
      <c r="GFB19" s="200"/>
      <c r="GFC19" s="200"/>
      <c r="GFD19" s="200"/>
      <c r="GFE19" s="200"/>
      <c r="GFF19" s="200"/>
      <c r="GFG19" s="200"/>
      <c r="GFH19" s="200"/>
      <c r="GFK19" s="200"/>
      <c r="GFN19" s="200"/>
      <c r="GFQ19" s="200"/>
      <c r="GFT19" s="200"/>
      <c r="GFW19" s="200"/>
      <c r="GFZ19" s="200"/>
      <c r="GGI19" s="200"/>
      <c r="GGL19" s="200"/>
      <c r="GGO19" s="200"/>
      <c r="GGR19" s="200"/>
      <c r="GHA19" s="200"/>
      <c r="GHG19" s="200"/>
      <c r="GHJ19" s="200"/>
      <c r="GHM19" s="200"/>
      <c r="GHP19" s="200"/>
      <c r="GHV19" s="200"/>
      <c r="GIE19" s="200"/>
      <c r="GIG19" s="200"/>
      <c r="GIH19" s="200"/>
      <c r="GIJ19" s="200"/>
      <c r="GIM19" s="200"/>
      <c r="GIP19" s="200"/>
      <c r="GIS19" s="200"/>
      <c r="GIV19" s="200"/>
      <c r="GIY19" s="200"/>
      <c r="GJA19" s="200"/>
      <c r="GJC19" s="200"/>
      <c r="GJF19" s="200"/>
      <c r="GJI19" s="200"/>
      <c r="GJL19" s="200"/>
      <c r="GJO19" s="200"/>
      <c r="GJR19" s="200"/>
      <c r="GJU19" s="200"/>
      <c r="GJX19" s="200"/>
      <c r="GJZ19" s="200"/>
      <c r="GKC19" s="200"/>
      <c r="GKF19" s="200"/>
      <c r="GKI19" s="200"/>
      <c r="GKO19" s="200"/>
      <c r="GKR19" s="200"/>
      <c r="GKT19" s="200"/>
      <c r="GMA19" s="200"/>
      <c r="GMD19" s="200"/>
      <c r="GMG19" s="200"/>
      <c r="GMJ19" s="200"/>
      <c r="GMM19" s="200"/>
      <c r="GMN19" s="200"/>
      <c r="GMO19" s="200"/>
      <c r="GMR19" s="200"/>
      <c r="GMU19" s="200"/>
      <c r="GMX19" s="200"/>
      <c r="GNA19" s="200"/>
      <c r="GNC19" s="200"/>
      <c r="GNQ19" s="200"/>
      <c r="GNR19" s="200"/>
      <c r="GNS19" s="200"/>
      <c r="GNT19" s="200"/>
      <c r="GNU19" s="200"/>
      <c r="GNV19" s="200"/>
      <c r="GNW19" s="200"/>
      <c r="GNX19" s="200"/>
      <c r="GNY19" s="200"/>
      <c r="GNZ19" s="200"/>
      <c r="GOA19" s="200"/>
      <c r="GOB19" s="200"/>
      <c r="GOC19" s="200"/>
      <c r="GOD19" s="200"/>
      <c r="GOE19" s="200"/>
      <c r="GOF19" s="200"/>
      <c r="GOG19" s="200"/>
      <c r="GOH19" s="200"/>
      <c r="GOI19" s="200"/>
      <c r="GOO19" s="200"/>
      <c r="GOP19" s="200"/>
      <c r="GOQ19" s="200"/>
      <c r="GOR19" s="200"/>
      <c r="GOS19" s="200"/>
      <c r="GOT19" s="200"/>
      <c r="GOU19" s="200"/>
      <c r="GOW19" s="200"/>
      <c r="GOX19" s="200"/>
      <c r="GOY19" s="200"/>
      <c r="GOZ19" s="200"/>
      <c r="GPA19" s="200"/>
      <c r="GPB19" s="200"/>
      <c r="GPC19" s="200"/>
      <c r="GPD19" s="200"/>
      <c r="GPG19" s="200"/>
      <c r="GPJ19" s="200"/>
      <c r="GPM19" s="200"/>
      <c r="GPP19" s="200"/>
      <c r="GPS19" s="200"/>
      <c r="GPV19" s="200"/>
      <c r="GQE19" s="200"/>
      <c r="GQH19" s="200"/>
      <c r="GQK19" s="200"/>
      <c r="GQN19" s="200"/>
      <c r="GQW19" s="200"/>
      <c r="GRC19" s="200"/>
      <c r="GRF19" s="200"/>
      <c r="GRI19" s="200"/>
      <c r="GRL19" s="200"/>
      <c r="GRR19" s="200"/>
      <c r="GSA19" s="200"/>
      <c r="GSC19" s="200"/>
      <c r="GSD19" s="200"/>
      <c r="GSF19" s="200"/>
      <c r="GSI19" s="200"/>
      <c r="GSL19" s="200"/>
      <c r="GSO19" s="200"/>
      <c r="GSR19" s="200"/>
      <c r="GSU19" s="200"/>
      <c r="GSW19" s="200"/>
      <c r="GSY19" s="200"/>
      <c r="GTB19" s="200"/>
      <c r="GTE19" s="200"/>
      <c r="GTH19" s="200"/>
      <c r="GTK19" s="200"/>
      <c r="GTN19" s="200"/>
      <c r="GTQ19" s="200"/>
      <c r="GTT19" s="200"/>
      <c r="GTV19" s="200"/>
      <c r="GTY19" s="200"/>
      <c r="GUB19" s="200"/>
      <c r="GUE19" s="200"/>
      <c r="GUK19" s="200"/>
      <c r="GUN19" s="200"/>
      <c r="GUP19" s="200"/>
      <c r="GVW19" s="200"/>
      <c r="GVZ19" s="200"/>
      <c r="GWC19" s="200"/>
      <c r="GWF19" s="200"/>
      <c r="GWI19" s="200"/>
      <c r="GWJ19" s="200"/>
      <c r="GWK19" s="200"/>
      <c r="GWN19" s="200"/>
      <c r="GWQ19" s="200"/>
      <c r="GWT19" s="200"/>
      <c r="GWW19" s="200"/>
      <c r="GWY19" s="200"/>
      <c r="GXM19" s="200"/>
      <c r="GXN19" s="200"/>
      <c r="GXO19" s="200"/>
      <c r="GXP19" s="200"/>
      <c r="GXQ19" s="200"/>
      <c r="GXR19" s="200"/>
      <c r="GXS19" s="200"/>
      <c r="GXT19" s="200"/>
      <c r="GXU19" s="200"/>
      <c r="GXV19" s="200"/>
      <c r="GXW19" s="200"/>
      <c r="GXX19" s="200"/>
      <c r="GXY19" s="200"/>
      <c r="GXZ19" s="200"/>
      <c r="GYA19" s="200"/>
      <c r="GYB19" s="200"/>
      <c r="GYC19" s="200"/>
      <c r="GYD19" s="200"/>
      <c r="GYE19" s="200"/>
      <c r="GYK19" s="200"/>
      <c r="GYL19" s="200"/>
      <c r="GYM19" s="200"/>
      <c r="GYN19" s="200"/>
      <c r="GYO19" s="200"/>
      <c r="GYP19" s="200"/>
      <c r="GYQ19" s="200"/>
      <c r="GYS19" s="200"/>
      <c r="GYT19" s="200"/>
      <c r="GYU19" s="200"/>
      <c r="GYV19" s="200"/>
      <c r="GYW19" s="200"/>
      <c r="GYX19" s="200"/>
      <c r="GYY19" s="200"/>
      <c r="GYZ19" s="200"/>
      <c r="GZC19" s="200"/>
      <c r="GZF19" s="200"/>
      <c r="GZI19" s="200"/>
      <c r="GZL19" s="200"/>
      <c r="GZO19" s="200"/>
      <c r="GZR19" s="200"/>
      <c r="HAA19" s="200"/>
      <c r="HAD19" s="200"/>
      <c r="HAG19" s="200"/>
      <c r="HAJ19" s="200"/>
      <c r="HAS19" s="200"/>
      <c r="HAY19" s="200"/>
      <c r="HBB19" s="200"/>
      <c r="HBE19" s="200"/>
      <c r="HBH19" s="200"/>
      <c r="HBN19" s="200"/>
      <c r="HBW19" s="200"/>
      <c r="HBY19" s="200"/>
      <c r="HBZ19" s="200"/>
      <c r="HCB19" s="200"/>
      <c r="HCE19" s="200"/>
      <c r="HCH19" s="200"/>
      <c r="HCK19" s="200"/>
      <c r="HCN19" s="200"/>
      <c r="HCQ19" s="200"/>
      <c r="HCS19" s="200"/>
      <c r="HCU19" s="200"/>
      <c r="HCX19" s="200"/>
      <c r="HDA19" s="200"/>
      <c r="HDD19" s="200"/>
      <c r="HDG19" s="200"/>
      <c r="HDJ19" s="200"/>
      <c r="HDM19" s="200"/>
      <c r="HDP19" s="200"/>
      <c r="HDR19" s="200"/>
      <c r="HDU19" s="200"/>
      <c r="HDX19" s="200"/>
      <c r="HEA19" s="200"/>
      <c r="HEG19" s="200"/>
      <c r="HEJ19" s="200"/>
      <c r="HEL19" s="200"/>
      <c r="HFS19" s="200"/>
      <c r="HFV19" s="200"/>
      <c r="HFY19" s="200"/>
      <c r="HGB19" s="200"/>
      <c r="HGE19" s="200"/>
      <c r="HGF19" s="200"/>
      <c r="HGG19" s="200"/>
      <c r="HGJ19" s="200"/>
      <c r="HGM19" s="200"/>
      <c r="HGP19" s="200"/>
      <c r="HGS19" s="200"/>
      <c r="HGU19" s="200"/>
      <c r="HHI19" s="200"/>
      <c r="HHJ19" s="200"/>
      <c r="HHK19" s="200"/>
      <c r="HHL19" s="200"/>
      <c r="HHM19" s="200"/>
      <c r="HHN19" s="200"/>
      <c r="HHO19" s="200"/>
      <c r="HHP19" s="200"/>
      <c r="HHQ19" s="200"/>
      <c r="HHR19" s="200"/>
      <c r="HHS19" s="200"/>
      <c r="HHT19" s="200"/>
      <c r="HHU19" s="200"/>
      <c r="HHV19" s="200"/>
      <c r="HHW19" s="200"/>
      <c r="HHX19" s="200"/>
      <c r="HHY19" s="200"/>
      <c r="HHZ19" s="200"/>
      <c r="HIA19" s="200"/>
      <c r="HIG19" s="200"/>
      <c r="HIH19" s="200"/>
      <c r="HII19" s="200"/>
      <c r="HIJ19" s="200"/>
      <c r="HIK19" s="200"/>
      <c r="HIL19" s="200"/>
      <c r="HIM19" s="200"/>
      <c r="HIO19" s="200"/>
      <c r="HIP19" s="200"/>
      <c r="HIQ19" s="200"/>
      <c r="HIR19" s="200"/>
      <c r="HIS19" s="200"/>
      <c r="HIT19" s="200"/>
      <c r="HIU19" s="200"/>
      <c r="HIV19" s="200"/>
      <c r="HIY19" s="200"/>
      <c r="HJB19" s="200"/>
      <c r="HJE19" s="200"/>
      <c r="HJH19" s="200"/>
      <c r="HJK19" s="200"/>
      <c r="HJN19" s="200"/>
      <c r="HJW19" s="200"/>
      <c r="HJZ19" s="200"/>
      <c r="HKC19" s="200"/>
      <c r="HKF19" s="200"/>
      <c r="HKO19" s="200"/>
      <c r="HKU19" s="200"/>
      <c r="HKX19" s="200"/>
      <c r="HLA19" s="200"/>
      <c r="HLD19" s="200"/>
      <c r="HLJ19" s="200"/>
      <c r="HLS19" s="200"/>
      <c r="HLU19" s="200"/>
      <c r="HLV19" s="200"/>
      <c r="HLX19" s="200"/>
      <c r="HMA19" s="200"/>
      <c r="HMD19" s="200"/>
      <c r="HMG19" s="200"/>
      <c r="HMJ19" s="200"/>
      <c r="HMM19" s="200"/>
      <c r="HMO19" s="200"/>
      <c r="HMQ19" s="200"/>
      <c r="HMT19" s="200"/>
      <c r="HMW19" s="200"/>
      <c r="HMZ19" s="200"/>
      <c r="HNC19" s="200"/>
      <c r="HNF19" s="200"/>
      <c r="HNI19" s="200"/>
      <c r="HNL19" s="200"/>
      <c r="HNN19" s="200"/>
      <c r="HNQ19" s="200"/>
      <c r="HNT19" s="200"/>
      <c r="HNW19" s="200"/>
      <c r="HOC19" s="200"/>
      <c r="HOF19" s="200"/>
      <c r="HOH19" s="200"/>
      <c r="HPO19" s="200"/>
      <c r="HPR19" s="200"/>
      <c r="HPU19" s="200"/>
      <c r="HPX19" s="200"/>
      <c r="HQA19" s="200"/>
      <c r="HQB19" s="200"/>
      <c r="HQC19" s="200"/>
      <c r="HQF19" s="200"/>
      <c r="HQI19" s="200"/>
      <c r="HQL19" s="200"/>
      <c r="HQO19" s="200"/>
      <c r="HQQ19" s="200"/>
      <c r="HRE19" s="200"/>
      <c r="HRF19" s="200"/>
      <c r="HRG19" s="200"/>
      <c r="HRH19" s="200"/>
      <c r="HRI19" s="200"/>
      <c r="HRJ19" s="200"/>
      <c r="HRK19" s="200"/>
      <c r="HRL19" s="200"/>
      <c r="HRM19" s="200"/>
      <c r="HRN19" s="200"/>
      <c r="HRO19" s="200"/>
      <c r="HRP19" s="200"/>
      <c r="HRQ19" s="200"/>
      <c r="HRR19" s="200"/>
      <c r="HRS19" s="200"/>
      <c r="HRT19" s="200"/>
      <c r="HRU19" s="200"/>
      <c r="HRV19" s="200"/>
      <c r="HRW19" s="200"/>
      <c r="HSC19" s="200"/>
      <c r="HSD19" s="200"/>
      <c r="HSE19" s="200"/>
      <c r="HSF19" s="200"/>
      <c r="HSG19" s="200"/>
      <c r="HSH19" s="200"/>
      <c r="HSI19" s="200"/>
      <c r="HSK19" s="200"/>
      <c r="HSL19" s="200"/>
      <c r="HSM19" s="200"/>
      <c r="HSN19" s="200"/>
      <c r="HSO19" s="200"/>
      <c r="HSP19" s="200"/>
      <c r="HSQ19" s="200"/>
      <c r="HSR19" s="200"/>
      <c r="HSU19" s="200"/>
      <c r="HSX19" s="200"/>
      <c r="HTA19" s="200"/>
      <c r="HTD19" s="200"/>
      <c r="HTG19" s="200"/>
      <c r="HTJ19" s="200"/>
      <c r="HTS19" s="200"/>
      <c r="HTV19" s="200"/>
      <c r="HTY19" s="200"/>
      <c r="HUB19" s="200"/>
      <c r="HUK19" s="200"/>
      <c r="HUQ19" s="200"/>
      <c r="HUT19" s="200"/>
      <c r="HUW19" s="200"/>
      <c r="HUZ19" s="200"/>
      <c r="HVF19" s="200"/>
      <c r="HVO19" s="200"/>
      <c r="HVQ19" s="200"/>
      <c r="HVR19" s="200"/>
      <c r="HVT19" s="200"/>
      <c r="HVW19" s="200"/>
      <c r="HVZ19" s="200"/>
      <c r="HWC19" s="200"/>
      <c r="HWF19" s="200"/>
      <c r="HWI19" s="200"/>
      <c r="HWK19" s="200"/>
      <c r="HWM19" s="200"/>
      <c r="HWP19" s="200"/>
      <c r="HWS19" s="200"/>
      <c r="HWV19" s="200"/>
      <c r="HWY19" s="200"/>
      <c r="HXB19" s="200"/>
      <c r="HXE19" s="200"/>
      <c r="HXH19" s="200"/>
      <c r="HXJ19" s="200"/>
      <c r="HXM19" s="200"/>
      <c r="HXP19" s="200"/>
      <c r="HXS19" s="200"/>
      <c r="HXY19" s="200"/>
      <c r="HYB19" s="200"/>
      <c r="HYD19" s="200"/>
      <c r="HZK19" s="200"/>
      <c r="HZN19" s="200"/>
      <c r="HZQ19" s="200"/>
      <c r="HZT19" s="200"/>
      <c r="HZW19" s="200"/>
      <c r="HZX19" s="200"/>
      <c r="HZY19" s="200"/>
      <c r="IAB19" s="200"/>
      <c r="IAE19" s="200"/>
      <c r="IAH19" s="200"/>
      <c r="IAK19" s="200"/>
      <c r="IAM19" s="200"/>
      <c r="IBA19" s="200"/>
      <c r="IBB19" s="200"/>
      <c r="IBC19" s="200"/>
      <c r="IBD19" s="200"/>
      <c r="IBE19" s="200"/>
      <c r="IBF19" s="200"/>
      <c r="IBG19" s="200"/>
      <c r="IBH19" s="200"/>
      <c r="IBI19" s="200"/>
      <c r="IBJ19" s="200"/>
      <c r="IBK19" s="200"/>
      <c r="IBL19" s="200"/>
      <c r="IBM19" s="200"/>
      <c r="IBN19" s="200"/>
      <c r="IBO19" s="200"/>
      <c r="IBP19" s="200"/>
      <c r="IBQ19" s="200"/>
      <c r="IBR19" s="200"/>
      <c r="IBS19" s="200"/>
      <c r="IBY19" s="200"/>
      <c r="IBZ19" s="200"/>
      <c r="ICA19" s="200"/>
      <c r="ICB19" s="200"/>
      <c r="ICC19" s="200"/>
      <c r="ICD19" s="200"/>
      <c r="ICE19" s="200"/>
      <c r="ICG19" s="200"/>
      <c r="ICH19" s="200"/>
      <c r="ICI19" s="200"/>
      <c r="ICJ19" s="200"/>
      <c r="ICK19" s="200"/>
      <c r="ICL19" s="200"/>
      <c r="ICM19" s="200"/>
      <c r="ICN19" s="200"/>
      <c r="ICQ19" s="200"/>
      <c r="ICT19" s="200"/>
      <c r="ICW19" s="200"/>
      <c r="ICZ19" s="200"/>
      <c r="IDC19" s="200"/>
      <c r="IDF19" s="200"/>
      <c r="IDO19" s="200"/>
      <c r="IDR19" s="200"/>
      <c r="IDU19" s="200"/>
      <c r="IDX19" s="200"/>
      <c r="IEG19" s="200"/>
      <c r="IEM19" s="200"/>
      <c r="IEP19" s="200"/>
      <c r="IES19" s="200"/>
      <c r="IEV19" s="200"/>
      <c r="IFB19" s="200"/>
      <c r="IFK19" s="200"/>
      <c r="IFM19" s="200"/>
      <c r="IFN19" s="200"/>
      <c r="IFP19" s="200"/>
      <c r="IFS19" s="200"/>
      <c r="IFV19" s="200"/>
      <c r="IFY19" s="200"/>
      <c r="IGB19" s="200"/>
      <c r="IGE19" s="200"/>
      <c r="IGG19" s="200"/>
      <c r="IGI19" s="200"/>
      <c r="IGL19" s="200"/>
      <c r="IGO19" s="200"/>
      <c r="IGR19" s="200"/>
      <c r="IGU19" s="200"/>
      <c r="IGX19" s="200"/>
      <c r="IHA19" s="200"/>
      <c r="IHD19" s="200"/>
      <c r="IHF19" s="200"/>
      <c r="IHI19" s="200"/>
      <c r="IHL19" s="200"/>
      <c r="IHO19" s="200"/>
      <c r="IHU19" s="200"/>
      <c r="IHX19" s="200"/>
      <c r="IHZ19" s="200"/>
      <c r="IJG19" s="200"/>
      <c r="IJJ19" s="200"/>
      <c r="IJM19" s="200"/>
      <c r="IJP19" s="200"/>
      <c r="IJS19" s="200"/>
      <c r="IJT19" s="200"/>
      <c r="IJU19" s="200"/>
      <c r="IJX19" s="200"/>
      <c r="IKA19" s="200"/>
      <c r="IKD19" s="200"/>
      <c r="IKG19" s="200"/>
      <c r="IKI19" s="200"/>
      <c r="IKW19" s="200"/>
      <c r="IKX19" s="200"/>
      <c r="IKY19" s="200"/>
      <c r="IKZ19" s="200"/>
      <c r="ILA19" s="200"/>
      <c r="ILB19" s="200"/>
      <c r="ILC19" s="200"/>
      <c r="ILD19" s="200"/>
      <c r="ILE19" s="200"/>
      <c r="ILF19" s="200"/>
      <c r="ILG19" s="200"/>
      <c r="ILH19" s="200"/>
      <c r="ILI19" s="200"/>
      <c r="ILJ19" s="200"/>
      <c r="ILK19" s="200"/>
      <c r="ILL19" s="200"/>
      <c r="ILM19" s="200"/>
      <c r="ILN19" s="200"/>
      <c r="ILO19" s="200"/>
      <c r="ILU19" s="200"/>
      <c r="ILV19" s="200"/>
      <c r="ILW19" s="200"/>
      <c r="ILX19" s="200"/>
      <c r="ILY19" s="200"/>
      <c r="ILZ19" s="200"/>
      <c r="IMA19" s="200"/>
      <c r="IMC19" s="200"/>
      <c r="IMD19" s="200"/>
      <c r="IME19" s="200"/>
      <c r="IMF19" s="200"/>
      <c r="IMG19" s="200"/>
      <c r="IMH19" s="200"/>
      <c r="IMI19" s="200"/>
      <c r="IMJ19" s="200"/>
      <c r="IMM19" s="200"/>
      <c r="IMP19" s="200"/>
      <c r="IMS19" s="200"/>
      <c r="IMV19" s="200"/>
      <c r="IMY19" s="200"/>
      <c r="INB19" s="200"/>
      <c r="INK19" s="200"/>
      <c r="INN19" s="200"/>
      <c r="INQ19" s="200"/>
      <c r="INT19" s="200"/>
      <c r="IOC19" s="200"/>
      <c r="IOI19" s="200"/>
      <c r="IOL19" s="200"/>
      <c r="IOO19" s="200"/>
      <c r="IOR19" s="200"/>
      <c r="IOX19" s="200"/>
      <c r="IPG19" s="200"/>
      <c r="IPI19" s="200"/>
      <c r="IPJ19" s="200"/>
      <c r="IPL19" s="200"/>
      <c r="IPO19" s="200"/>
      <c r="IPR19" s="200"/>
      <c r="IPU19" s="200"/>
      <c r="IPX19" s="200"/>
      <c r="IQA19" s="200"/>
      <c r="IQC19" s="200"/>
      <c r="IQE19" s="200"/>
      <c r="IQH19" s="200"/>
      <c r="IQK19" s="200"/>
      <c r="IQN19" s="200"/>
      <c r="IQQ19" s="200"/>
      <c r="IQT19" s="200"/>
      <c r="IQW19" s="200"/>
      <c r="IQZ19" s="200"/>
      <c r="IRB19" s="200"/>
      <c r="IRE19" s="200"/>
      <c r="IRH19" s="200"/>
      <c r="IRK19" s="200"/>
      <c r="IRQ19" s="200"/>
      <c r="IRT19" s="200"/>
      <c r="IRV19" s="200"/>
      <c r="ITC19" s="200"/>
      <c r="ITF19" s="200"/>
      <c r="ITI19" s="200"/>
      <c r="ITL19" s="200"/>
      <c r="ITO19" s="200"/>
      <c r="ITP19" s="200"/>
      <c r="ITQ19" s="200"/>
      <c r="ITT19" s="200"/>
      <c r="ITW19" s="200"/>
      <c r="ITZ19" s="200"/>
      <c r="IUC19" s="200"/>
      <c r="IUE19" s="200"/>
      <c r="IUS19" s="200"/>
      <c r="IUT19" s="200"/>
      <c r="IUU19" s="200"/>
      <c r="IUV19" s="200"/>
      <c r="IUW19" s="200"/>
      <c r="IUX19" s="200"/>
      <c r="IUY19" s="200"/>
      <c r="IUZ19" s="200"/>
      <c r="IVA19" s="200"/>
      <c r="IVB19" s="200"/>
      <c r="IVC19" s="200"/>
      <c r="IVD19" s="200"/>
      <c r="IVE19" s="200"/>
      <c r="IVF19" s="200"/>
      <c r="IVG19" s="200"/>
      <c r="IVH19" s="200"/>
      <c r="IVI19" s="200"/>
      <c r="IVJ19" s="200"/>
      <c r="IVK19" s="200"/>
      <c r="IVQ19" s="200"/>
      <c r="IVR19" s="200"/>
      <c r="IVS19" s="200"/>
      <c r="IVT19" s="200"/>
      <c r="IVU19" s="200"/>
      <c r="IVV19" s="200"/>
      <c r="IVW19" s="200"/>
      <c r="IVY19" s="200"/>
      <c r="IVZ19" s="200"/>
      <c r="IWA19" s="200"/>
      <c r="IWB19" s="200"/>
      <c r="IWC19" s="200"/>
      <c r="IWD19" s="200"/>
      <c r="IWE19" s="200"/>
      <c r="IWF19" s="200"/>
      <c r="IWI19" s="200"/>
      <c r="IWL19" s="200"/>
      <c r="IWO19" s="200"/>
      <c r="IWR19" s="200"/>
      <c r="IWU19" s="200"/>
      <c r="IWX19" s="200"/>
      <c r="IXG19" s="200"/>
      <c r="IXJ19" s="200"/>
      <c r="IXM19" s="200"/>
      <c r="IXP19" s="200"/>
      <c r="IXY19" s="200"/>
      <c r="IYE19" s="200"/>
      <c r="IYH19" s="200"/>
      <c r="IYK19" s="200"/>
      <c r="IYN19" s="200"/>
      <c r="IYT19" s="200"/>
      <c r="IZC19" s="200"/>
      <c r="IZE19" s="200"/>
      <c r="IZF19" s="200"/>
      <c r="IZH19" s="200"/>
      <c r="IZK19" s="200"/>
      <c r="IZN19" s="200"/>
      <c r="IZQ19" s="200"/>
      <c r="IZT19" s="200"/>
      <c r="IZW19" s="200"/>
      <c r="IZY19" s="200"/>
      <c r="JAA19" s="200"/>
      <c r="JAD19" s="200"/>
      <c r="JAG19" s="200"/>
      <c r="JAJ19" s="200"/>
      <c r="JAM19" s="200"/>
      <c r="JAP19" s="200"/>
      <c r="JAS19" s="200"/>
      <c r="JAV19" s="200"/>
      <c r="JAX19" s="200"/>
      <c r="JBA19" s="200"/>
      <c r="JBD19" s="200"/>
      <c r="JBG19" s="200"/>
      <c r="JBM19" s="200"/>
      <c r="JBP19" s="200"/>
      <c r="JBR19" s="200"/>
      <c r="JCY19" s="200"/>
      <c r="JDB19" s="200"/>
      <c r="JDE19" s="200"/>
      <c r="JDH19" s="200"/>
      <c r="JDK19" s="200"/>
      <c r="JDL19" s="200"/>
      <c r="JDM19" s="200"/>
      <c r="JDP19" s="200"/>
      <c r="JDS19" s="200"/>
      <c r="JDV19" s="200"/>
      <c r="JDY19" s="200"/>
      <c r="JEA19" s="200"/>
      <c r="JEO19" s="200"/>
      <c r="JEP19" s="200"/>
      <c r="JEQ19" s="200"/>
      <c r="JER19" s="200"/>
      <c r="JES19" s="200"/>
      <c r="JET19" s="200"/>
      <c r="JEU19" s="200"/>
      <c r="JEV19" s="200"/>
      <c r="JEW19" s="200"/>
      <c r="JEX19" s="200"/>
      <c r="JEY19" s="200"/>
      <c r="JEZ19" s="200"/>
      <c r="JFA19" s="200"/>
      <c r="JFB19" s="200"/>
      <c r="JFC19" s="200"/>
      <c r="JFD19" s="200"/>
      <c r="JFE19" s="200"/>
      <c r="JFF19" s="200"/>
      <c r="JFG19" s="200"/>
      <c r="JFM19" s="200"/>
      <c r="JFN19" s="200"/>
      <c r="JFO19" s="200"/>
      <c r="JFP19" s="200"/>
      <c r="JFQ19" s="200"/>
      <c r="JFR19" s="200"/>
      <c r="JFS19" s="200"/>
      <c r="JFU19" s="200"/>
      <c r="JFV19" s="200"/>
      <c r="JFW19" s="200"/>
      <c r="JFX19" s="200"/>
      <c r="JFY19" s="200"/>
      <c r="JFZ19" s="200"/>
      <c r="JGA19" s="200"/>
      <c r="JGB19" s="200"/>
      <c r="JGE19" s="200"/>
      <c r="JGH19" s="200"/>
      <c r="JGK19" s="200"/>
      <c r="JGN19" s="200"/>
      <c r="JGQ19" s="200"/>
      <c r="JGT19" s="200"/>
      <c r="JHC19" s="200"/>
      <c r="JHF19" s="200"/>
      <c r="JHI19" s="200"/>
      <c r="JHL19" s="200"/>
      <c r="JHU19" s="200"/>
      <c r="JIA19" s="200"/>
      <c r="JID19" s="200"/>
      <c r="JIG19" s="200"/>
      <c r="JIJ19" s="200"/>
      <c r="JIP19" s="200"/>
      <c r="JIY19" s="200"/>
      <c r="JJA19" s="200"/>
      <c r="JJB19" s="200"/>
      <c r="JJD19" s="200"/>
      <c r="JJG19" s="200"/>
      <c r="JJJ19" s="200"/>
      <c r="JJM19" s="200"/>
      <c r="JJP19" s="200"/>
      <c r="JJS19" s="200"/>
      <c r="JJU19" s="200"/>
      <c r="JJW19" s="200"/>
      <c r="JJZ19" s="200"/>
      <c r="JKC19" s="200"/>
      <c r="JKF19" s="200"/>
      <c r="JKI19" s="200"/>
      <c r="JKL19" s="200"/>
      <c r="JKO19" s="200"/>
      <c r="JKR19" s="200"/>
      <c r="JKT19" s="200"/>
      <c r="JKW19" s="200"/>
      <c r="JKZ19" s="200"/>
      <c r="JLC19" s="200"/>
      <c r="JLI19" s="200"/>
      <c r="JLL19" s="200"/>
      <c r="JLN19" s="200"/>
      <c r="JMU19" s="200"/>
      <c r="JMX19" s="200"/>
      <c r="JNA19" s="200"/>
      <c r="JND19" s="200"/>
      <c r="JNG19" s="200"/>
      <c r="JNH19" s="200"/>
      <c r="JNI19" s="200"/>
      <c r="JNL19" s="200"/>
      <c r="JNO19" s="200"/>
      <c r="JNR19" s="200"/>
      <c r="JNU19" s="200"/>
      <c r="JNW19" s="200"/>
      <c r="JOK19" s="200"/>
      <c r="JOL19" s="200"/>
      <c r="JOM19" s="200"/>
      <c r="JON19" s="200"/>
      <c r="JOO19" s="200"/>
      <c r="JOP19" s="200"/>
      <c r="JOQ19" s="200"/>
      <c r="JOR19" s="200"/>
      <c r="JOS19" s="200"/>
      <c r="JOT19" s="200"/>
      <c r="JOU19" s="200"/>
      <c r="JOV19" s="200"/>
      <c r="JOW19" s="200"/>
      <c r="JOX19" s="200"/>
      <c r="JOY19" s="200"/>
      <c r="JOZ19" s="200"/>
      <c r="JPA19" s="200"/>
      <c r="JPB19" s="200"/>
      <c r="JPC19" s="200"/>
      <c r="JPI19" s="200"/>
      <c r="JPJ19" s="200"/>
      <c r="JPK19" s="200"/>
      <c r="JPL19" s="200"/>
      <c r="JPM19" s="200"/>
      <c r="JPN19" s="200"/>
      <c r="JPO19" s="200"/>
      <c r="JPQ19" s="200"/>
      <c r="JPR19" s="200"/>
      <c r="JPS19" s="200"/>
      <c r="JPT19" s="200"/>
      <c r="JPU19" s="200"/>
      <c r="JPV19" s="200"/>
      <c r="JPW19" s="200"/>
      <c r="JPX19" s="200"/>
      <c r="JQA19" s="200"/>
      <c r="JQD19" s="200"/>
      <c r="JQG19" s="200"/>
      <c r="JQJ19" s="200"/>
      <c r="JQM19" s="200"/>
      <c r="JQP19" s="200"/>
      <c r="JQY19" s="200"/>
      <c r="JRB19" s="200"/>
      <c r="JRE19" s="200"/>
      <c r="JRH19" s="200"/>
      <c r="JRQ19" s="200"/>
      <c r="JRW19" s="200"/>
      <c r="JRZ19" s="200"/>
      <c r="JSC19" s="200"/>
      <c r="JSF19" s="200"/>
      <c r="JSL19" s="200"/>
      <c r="JSU19" s="200"/>
      <c r="JSW19" s="200"/>
      <c r="JSX19" s="200"/>
      <c r="JSZ19" s="200"/>
      <c r="JTC19" s="200"/>
      <c r="JTF19" s="200"/>
      <c r="JTI19" s="200"/>
      <c r="JTL19" s="200"/>
      <c r="JTO19" s="200"/>
      <c r="JTQ19" s="200"/>
      <c r="JTS19" s="200"/>
      <c r="JTV19" s="200"/>
      <c r="JTY19" s="200"/>
      <c r="JUB19" s="200"/>
      <c r="JUE19" s="200"/>
      <c r="JUH19" s="200"/>
      <c r="JUK19" s="200"/>
      <c r="JUN19" s="200"/>
      <c r="JUP19" s="200"/>
      <c r="JUS19" s="200"/>
      <c r="JUV19" s="200"/>
      <c r="JUY19" s="200"/>
      <c r="JVE19" s="200"/>
      <c r="JVH19" s="200"/>
      <c r="JVJ19" s="200"/>
      <c r="JWQ19" s="200"/>
      <c r="JWT19" s="200"/>
      <c r="JWW19" s="200"/>
      <c r="JWZ19" s="200"/>
      <c r="JXC19" s="200"/>
      <c r="JXD19" s="200"/>
      <c r="JXE19" s="200"/>
      <c r="JXH19" s="200"/>
      <c r="JXK19" s="200"/>
      <c r="JXN19" s="200"/>
      <c r="JXQ19" s="200"/>
      <c r="JXS19" s="200"/>
      <c r="JYG19" s="200"/>
      <c r="JYH19" s="200"/>
      <c r="JYI19" s="200"/>
      <c r="JYJ19" s="200"/>
      <c r="JYK19" s="200"/>
      <c r="JYL19" s="200"/>
      <c r="JYM19" s="200"/>
      <c r="JYN19" s="200"/>
      <c r="JYO19" s="200"/>
      <c r="JYP19" s="200"/>
      <c r="JYQ19" s="200"/>
      <c r="JYR19" s="200"/>
      <c r="JYS19" s="200"/>
      <c r="JYT19" s="200"/>
      <c r="JYU19" s="200"/>
      <c r="JYV19" s="200"/>
      <c r="JYW19" s="200"/>
      <c r="JYX19" s="200"/>
      <c r="JYY19" s="200"/>
      <c r="JZE19" s="200"/>
      <c r="JZF19" s="200"/>
      <c r="JZG19" s="200"/>
      <c r="JZH19" s="200"/>
      <c r="JZI19" s="200"/>
      <c r="JZJ19" s="200"/>
      <c r="JZK19" s="200"/>
      <c r="JZM19" s="200"/>
      <c r="JZN19" s="200"/>
      <c r="JZO19" s="200"/>
      <c r="JZP19" s="200"/>
      <c r="JZQ19" s="200"/>
      <c r="JZR19" s="200"/>
      <c r="JZS19" s="200"/>
      <c r="JZT19" s="200"/>
      <c r="JZW19" s="200"/>
      <c r="JZZ19" s="200"/>
      <c r="KAC19" s="200"/>
      <c r="KAF19" s="200"/>
      <c r="KAI19" s="200"/>
      <c r="KAL19" s="200"/>
      <c r="KAU19" s="200"/>
      <c r="KAX19" s="200"/>
      <c r="KBA19" s="200"/>
      <c r="KBD19" s="200"/>
      <c r="KBM19" s="200"/>
      <c r="KBS19" s="200"/>
      <c r="KBV19" s="200"/>
      <c r="KBY19" s="200"/>
      <c r="KCB19" s="200"/>
      <c r="KCH19" s="200"/>
      <c r="KCQ19" s="200"/>
      <c r="KCS19" s="200"/>
      <c r="KCT19" s="200"/>
      <c r="KCV19" s="200"/>
      <c r="KCY19" s="200"/>
      <c r="KDB19" s="200"/>
      <c r="KDE19" s="200"/>
      <c r="KDH19" s="200"/>
      <c r="KDK19" s="200"/>
      <c r="KDM19" s="200"/>
      <c r="KDO19" s="200"/>
      <c r="KDR19" s="200"/>
      <c r="KDU19" s="200"/>
      <c r="KDX19" s="200"/>
      <c r="KEA19" s="200"/>
      <c r="KED19" s="200"/>
      <c r="KEG19" s="200"/>
      <c r="KEJ19" s="200"/>
      <c r="KEL19" s="200"/>
      <c r="KEO19" s="200"/>
      <c r="KER19" s="200"/>
      <c r="KEU19" s="200"/>
      <c r="KFA19" s="200"/>
      <c r="KFD19" s="200"/>
      <c r="KFF19" s="200"/>
      <c r="KGM19" s="200"/>
      <c r="KGP19" s="200"/>
      <c r="KGS19" s="200"/>
      <c r="KGV19" s="200"/>
      <c r="KGY19" s="200"/>
      <c r="KGZ19" s="200"/>
      <c r="KHA19" s="200"/>
      <c r="KHD19" s="200"/>
      <c r="KHG19" s="200"/>
      <c r="KHJ19" s="200"/>
      <c r="KHM19" s="200"/>
      <c r="KHO19" s="200"/>
      <c r="KIC19" s="200"/>
      <c r="KID19" s="200"/>
      <c r="KIE19" s="200"/>
      <c r="KIF19" s="200"/>
      <c r="KIG19" s="200"/>
      <c r="KIH19" s="200"/>
      <c r="KII19" s="200"/>
      <c r="KIJ19" s="200"/>
      <c r="KIK19" s="200"/>
      <c r="KIL19" s="200"/>
      <c r="KIM19" s="200"/>
      <c r="KIN19" s="200"/>
      <c r="KIO19" s="200"/>
      <c r="KIP19" s="200"/>
      <c r="KIQ19" s="200"/>
      <c r="KIR19" s="200"/>
      <c r="KIS19" s="200"/>
      <c r="KIT19" s="200"/>
      <c r="KIU19" s="200"/>
      <c r="KJA19" s="200"/>
      <c r="KJB19" s="200"/>
      <c r="KJC19" s="200"/>
      <c r="KJD19" s="200"/>
      <c r="KJE19" s="200"/>
      <c r="KJF19" s="200"/>
      <c r="KJG19" s="200"/>
      <c r="KJI19" s="200"/>
      <c r="KJJ19" s="200"/>
      <c r="KJK19" s="200"/>
      <c r="KJL19" s="200"/>
      <c r="KJM19" s="200"/>
      <c r="KJN19" s="200"/>
      <c r="KJO19" s="200"/>
      <c r="KJP19" s="200"/>
      <c r="KJS19" s="200"/>
      <c r="KJV19" s="200"/>
      <c r="KJY19" s="200"/>
      <c r="KKB19" s="200"/>
      <c r="KKE19" s="200"/>
      <c r="KKH19" s="200"/>
      <c r="KKQ19" s="200"/>
      <c r="KKT19" s="200"/>
      <c r="KKW19" s="200"/>
      <c r="KKZ19" s="200"/>
      <c r="KLI19" s="200"/>
      <c r="KLO19" s="200"/>
      <c r="KLR19" s="200"/>
      <c r="KLU19" s="200"/>
      <c r="KLX19" s="200"/>
      <c r="KMD19" s="200"/>
      <c r="KMM19" s="200"/>
      <c r="KMO19" s="200"/>
      <c r="KMP19" s="200"/>
      <c r="KMR19" s="200"/>
      <c r="KMU19" s="200"/>
      <c r="KMX19" s="200"/>
      <c r="KNA19" s="200"/>
      <c r="KND19" s="200"/>
      <c r="KNG19" s="200"/>
      <c r="KNI19" s="200"/>
      <c r="KNK19" s="200"/>
      <c r="KNN19" s="200"/>
      <c r="KNQ19" s="200"/>
      <c r="KNT19" s="200"/>
      <c r="KNW19" s="200"/>
      <c r="KNZ19" s="200"/>
      <c r="KOC19" s="200"/>
      <c r="KOF19" s="200"/>
      <c r="KOH19" s="200"/>
      <c r="KOK19" s="200"/>
      <c r="KON19" s="200"/>
      <c r="KOQ19" s="200"/>
      <c r="KOW19" s="200"/>
      <c r="KOZ19" s="200"/>
      <c r="KPB19" s="200"/>
      <c r="KQI19" s="200"/>
      <c r="KQL19" s="200"/>
      <c r="KQO19" s="200"/>
      <c r="KQR19" s="200"/>
      <c r="KQU19" s="200"/>
      <c r="KQV19" s="200"/>
      <c r="KQW19" s="200"/>
      <c r="KQZ19" s="200"/>
      <c r="KRC19" s="200"/>
      <c r="KRF19" s="200"/>
      <c r="KRI19" s="200"/>
      <c r="KRK19" s="200"/>
      <c r="KRY19" s="200"/>
      <c r="KRZ19" s="200"/>
      <c r="KSA19" s="200"/>
      <c r="KSB19" s="200"/>
      <c r="KSC19" s="200"/>
      <c r="KSD19" s="200"/>
      <c r="KSE19" s="200"/>
      <c r="KSF19" s="200"/>
      <c r="KSG19" s="200"/>
      <c r="KSH19" s="200"/>
      <c r="KSI19" s="200"/>
      <c r="KSJ19" s="200"/>
      <c r="KSK19" s="200"/>
      <c r="KSL19" s="200"/>
      <c r="KSM19" s="200"/>
      <c r="KSN19" s="200"/>
      <c r="KSO19" s="200"/>
      <c r="KSP19" s="200"/>
      <c r="KSQ19" s="200"/>
      <c r="KSW19" s="200"/>
      <c r="KSX19" s="200"/>
      <c r="KSY19" s="200"/>
      <c r="KSZ19" s="200"/>
      <c r="KTA19" s="200"/>
      <c r="KTB19" s="200"/>
      <c r="KTC19" s="200"/>
      <c r="KTE19" s="200"/>
      <c r="KTF19" s="200"/>
      <c r="KTG19" s="200"/>
      <c r="KTH19" s="200"/>
      <c r="KTI19" s="200"/>
      <c r="KTJ19" s="200"/>
      <c r="KTK19" s="200"/>
      <c r="KTL19" s="200"/>
      <c r="KTO19" s="200"/>
      <c r="KTR19" s="200"/>
      <c r="KTU19" s="200"/>
      <c r="KTX19" s="200"/>
      <c r="KUA19" s="200"/>
      <c r="KUD19" s="200"/>
      <c r="KUM19" s="200"/>
      <c r="KUP19" s="200"/>
      <c r="KUS19" s="200"/>
      <c r="KUV19" s="200"/>
      <c r="KVE19" s="200"/>
      <c r="KVK19" s="200"/>
      <c r="KVN19" s="200"/>
      <c r="KVQ19" s="200"/>
      <c r="KVT19" s="200"/>
      <c r="KVZ19" s="200"/>
      <c r="KWI19" s="200"/>
      <c r="KWK19" s="200"/>
      <c r="KWL19" s="200"/>
      <c r="KWN19" s="200"/>
      <c r="KWQ19" s="200"/>
      <c r="KWT19" s="200"/>
      <c r="KWW19" s="200"/>
      <c r="KWZ19" s="200"/>
      <c r="KXC19" s="200"/>
      <c r="KXE19" s="200"/>
      <c r="KXG19" s="200"/>
      <c r="KXJ19" s="200"/>
      <c r="KXM19" s="200"/>
      <c r="KXP19" s="200"/>
      <c r="KXS19" s="200"/>
      <c r="KXV19" s="200"/>
      <c r="KXY19" s="200"/>
      <c r="KYB19" s="200"/>
      <c r="KYD19" s="200"/>
      <c r="KYG19" s="200"/>
      <c r="KYJ19" s="200"/>
      <c r="KYM19" s="200"/>
      <c r="KYS19" s="200"/>
      <c r="KYV19" s="200"/>
      <c r="KYX19" s="200"/>
      <c r="LAE19" s="200"/>
      <c r="LAH19" s="200"/>
      <c r="LAK19" s="200"/>
      <c r="LAN19" s="200"/>
      <c r="LAQ19" s="200"/>
      <c r="LAR19" s="200"/>
      <c r="LAS19" s="200"/>
      <c r="LAV19" s="200"/>
      <c r="LAY19" s="200"/>
      <c r="LBB19" s="200"/>
      <c r="LBE19" s="200"/>
      <c r="LBG19" s="200"/>
      <c r="LBU19" s="200"/>
      <c r="LBV19" s="200"/>
      <c r="LBW19" s="200"/>
      <c r="LBX19" s="200"/>
      <c r="LBY19" s="200"/>
      <c r="LBZ19" s="200"/>
      <c r="LCA19" s="200"/>
      <c r="LCB19" s="200"/>
      <c r="LCC19" s="200"/>
      <c r="LCD19" s="200"/>
      <c r="LCE19" s="200"/>
      <c r="LCF19" s="200"/>
      <c r="LCG19" s="200"/>
      <c r="LCH19" s="200"/>
      <c r="LCI19" s="200"/>
      <c r="LCJ19" s="200"/>
      <c r="LCK19" s="200"/>
      <c r="LCL19" s="200"/>
      <c r="LCM19" s="200"/>
      <c r="LCS19" s="200"/>
      <c r="LCT19" s="200"/>
      <c r="LCU19" s="200"/>
      <c r="LCV19" s="200"/>
      <c r="LCW19" s="200"/>
      <c r="LCX19" s="200"/>
      <c r="LCY19" s="200"/>
      <c r="LDA19" s="200"/>
      <c r="LDB19" s="200"/>
      <c r="LDC19" s="200"/>
      <c r="LDD19" s="200"/>
      <c r="LDE19" s="200"/>
      <c r="LDF19" s="200"/>
      <c r="LDG19" s="200"/>
      <c r="LDH19" s="200"/>
      <c r="LDK19" s="200"/>
      <c r="LDN19" s="200"/>
      <c r="LDQ19" s="200"/>
      <c r="LDT19" s="200"/>
      <c r="LDW19" s="200"/>
      <c r="LDZ19" s="200"/>
      <c r="LEI19" s="200"/>
      <c r="LEL19" s="200"/>
      <c r="LEO19" s="200"/>
      <c r="LER19" s="200"/>
      <c r="LFA19" s="200"/>
      <c r="LFG19" s="200"/>
      <c r="LFJ19" s="200"/>
      <c r="LFM19" s="200"/>
      <c r="LFP19" s="200"/>
      <c r="LFV19" s="200"/>
      <c r="LGE19" s="200"/>
      <c r="LGG19" s="200"/>
      <c r="LGH19" s="200"/>
      <c r="LGJ19" s="200"/>
      <c r="LGM19" s="200"/>
      <c r="LGP19" s="200"/>
      <c r="LGS19" s="200"/>
      <c r="LGV19" s="200"/>
      <c r="LGY19" s="200"/>
      <c r="LHA19" s="200"/>
      <c r="LHC19" s="200"/>
      <c r="LHF19" s="200"/>
      <c r="LHI19" s="200"/>
      <c r="LHL19" s="200"/>
      <c r="LHO19" s="200"/>
      <c r="LHR19" s="200"/>
      <c r="LHU19" s="200"/>
      <c r="LHX19" s="200"/>
      <c r="LHZ19" s="200"/>
      <c r="LIC19" s="200"/>
      <c r="LIF19" s="200"/>
      <c r="LII19" s="200"/>
      <c r="LIO19" s="200"/>
      <c r="LIR19" s="200"/>
      <c r="LIT19" s="200"/>
      <c r="LKA19" s="200"/>
      <c r="LKD19" s="200"/>
      <c r="LKG19" s="200"/>
      <c r="LKJ19" s="200"/>
      <c r="LKM19" s="200"/>
      <c r="LKN19" s="200"/>
      <c r="LKO19" s="200"/>
      <c r="LKR19" s="200"/>
      <c r="LKU19" s="200"/>
      <c r="LKX19" s="200"/>
      <c r="LLA19" s="200"/>
      <c r="LLC19" s="200"/>
      <c r="LLQ19" s="200"/>
      <c r="LLR19" s="200"/>
      <c r="LLS19" s="200"/>
      <c r="LLT19" s="200"/>
      <c r="LLU19" s="200"/>
      <c r="LLV19" s="200"/>
      <c r="LLW19" s="200"/>
      <c r="LLX19" s="200"/>
      <c r="LLY19" s="200"/>
      <c r="LLZ19" s="200"/>
      <c r="LMA19" s="200"/>
      <c r="LMB19" s="200"/>
      <c r="LMC19" s="200"/>
      <c r="LMD19" s="200"/>
      <c r="LME19" s="200"/>
      <c r="LMF19" s="200"/>
      <c r="LMG19" s="200"/>
      <c r="LMH19" s="200"/>
      <c r="LMI19" s="200"/>
      <c r="LMO19" s="200"/>
      <c r="LMP19" s="200"/>
      <c r="LMQ19" s="200"/>
      <c r="LMR19" s="200"/>
      <c r="LMS19" s="200"/>
      <c r="LMT19" s="200"/>
      <c r="LMU19" s="200"/>
      <c r="LMW19" s="200"/>
      <c r="LMX19" s="200"/>
      <c r="LMY19" s="200"/>
      <c r="LMZ19" s="200"/>
      <c r="LNA19" s="200"/>
      <c r="LNB19" s="200"/>
      <c r="LNC19" s="200"/>
      <c r="LND19" s="200"/>
      <c r="LNG19" s="200"/>
      <c r="LNJ19" s="200"/>
      <c r="LNM19" s="200"/>
      <c r="LNP19" s="200"/>
      <c r="LNS19" s="200"/>
      <c r="LNV19" s="200"/>
      <c r="LOE19" s="200"/>
      <c r="LOH19" s="200"/>
      <c r="LOK19" s="200"/>
      <c r="LON19" s="200"/>
      <c r="LOW19" s="200"/>
      <c r="LPC19" s="200"/>
      <c r="LPF19" s="200"/>
      <c r="LPI19" s="200"/>
      <c r="LPL19" s="200"/>
      <c r="LPR19" s="200"/>
      <c r="LQA19" s="200"/>
      <c r="LQC19" s="200"/>
      <c r="LQD19" s="200"/>
      <c r="LQF19" s="200"/>
      <c r="LQI19" s="200"/>
      <c r="LQL19" s="200"/>
      <c r="LQO19" s="200"/>
      <c r="LQR19" s="200"/>
      <c r="LQU19" s="200"/>
      <c r="LQW19" s="200"/>
      <c r="LQY19" s="200"/>
      <c r="LRB19" s="200"/>
      <c r="LRE19" s="200"/>
      <c r="LRH19" s="200"/>
      <c r="LRK19" s="200"/>
      <c r="LRN19" s="200"/>
      <c r="LRQ19" s="200"/>
      <c r="LRT19" s="200"/>
      <c r="LRV19" s="200"/>
      <c r="LRY19" s="200"/>
      <c r="LSB19" s="200"/>
      <c r="LSE19" s="200"/>
      <c r="LSK19" s="200"/>
      <c r="LSN19" s="200"/>
      <c r="LSP19" s="200"/>
      <c r="LTW19" s="200"/>
      <c r="LTZ19" s="200"/>
      <c r="LUC19" s="200"/>
      <c r="LUF19" s="200"/>
      <c r="LUI19" s="200"/>
      <c r="LUJ19" s="200"/>
      <c r="LUK19" s="200"/>
      <c r="LUN19" s="200"/>
      <c r="LUQ19" s="200"/>
      <c r="LUT19" s="200"/>
      <c r="LUW19" s="200"/>
      <c r="LUY19" s="200"/>
      <c r="LVM19" s="200"/>
      <c r="LVN19" s="200"/>
      <c r="LVO19" s="200"/>
      <c r="LVP19" s="200"/>
      <c r="LVQ19" s="200"/>
      <c r="LVR19" s="200"/>
      <c r="LVS19" s="200"/>
      <c r="LVT19" s="200"/>
      <c r="LVU19" s="200"/>
      <c r="LVV19" s="200"/>
      <c r="LVW19" s="200"/>
      <c r="LVX19" s="200"/>
      <c r="LVY19" s="200"/>
      <c r="LVZ19" s="200"/>
      <c r="LWA19" s="200"/>
      <c r="LWB19" s="200"/>
      <c r="LWC19" s="200"/>
      <c r="LWD19" s="200"/>
      <c r="LWE19" s="200"/>
      <c r="LWK19" s="200"/>
      <c r="LWL19" s="200"/>
      <c r="LWM19" s="200"/>
      <c r="LWN19" s="200"/>
      <c r="LWO19" s="200"/>
      <c r="LWP19" s="200"/>
      <c r="LWQ19" s="200"/>
      <c r="LWS19" s="200"/>
      <c r="LWT19" s="200"/>
      <c r="LWU19" s="200"/>
      <c r="LWV19" s="200"/>
      <c r="LWW19" s="200"/>
      <c r="LWX19" s="200"/>
      <c r="LWY19" s="200"/>
      <c r="LWZ19" s="200"/>
      <c r="LXC19" s="200"/>
      <c r="LXF19" s="200"/>
      <c r="LXI19" s="200"/>
      <c r="LXL19" s="200"/>
      <c r="LXO19" s="200"/>
      <c r="LXR19" s="200"/>
      <c r="LYA19" s="200"/>
      <c r="LYD19" s="200"/>
      <c r="LYG19" s="200"/>
      <c r="LYJ19" s="200"/>
      <c r="LYS19" s="200"/>
      <c r="LYY19" s="200"/>
      <c r="LZB19" s="200"/>
      <c r="LZE19" s="200"/>
      <c r="LZH19" s="200"/>
      <c r="LZN19" s="200"/>
      <c r="LZW19" s="200"/>
      <c r="LZY19" s="200"/>
      <c r="LZZ19" s="200"/>
      <c r="MAB19" s="200"/>
      <c r="MAE19" s="200"/>
      <c r="MAH19" s="200"/>
      <c r="MAK19" s="200"/>
      <c r="MAN19" s="200"/>
      <c r="MAQ19" s="200"/>
      <c r="MAS19" s="200"/>
      <c r="MAU19" s="200"/>
      <c r="MAX19" s="200"/>
      <c r="MBA19" s="200"/>
      <c r="MBD19" s="200"/>
      <c r="MBG19" s="200"/>
      <c r="MBJ19" s="200"/>
      <c r="MBM19" s="200"/>
      <c r="MBP19" s="200"/>
      <c r="MBR19" s="200"/>
      <c r="MBU19" s="200"/>
      <c r="MBX19" s="200"/>
      <c r="MCA19" s="200"/>
      <c r="MCG19" s="200"/>
      <c r="MCJ19" s="200"/>
      <c r="MCL19" s="200"/>
      <c r="MDS19" s="200"/>
      <c r="MDV19" s="200"/>
      <c r="MDY19" s="200"/>
      <c r="MEB19" s="200"/>
      <c r="MEE19" s="200"/>
      <c r="MEF19" s="200"/>
      <c r="MEG19" s="200"/>
      <c r="MEJ19" s="200"/>
      <c r="MEM19" s="200"/>
      <c r="MEP19" s="200"/>
      <c r="MES19" s="200"/>
      <c r="MEU19" s="200"/>
      <c r="MFI19" s="200"/>
      <c r="MFJ19" s="200"/>
      <c r="MFK19" s="200"/>
      <c r="MFL19" s="200"/>
      <c r="MFM19" s="200"/>
      <c r="MFN19" s="200"/>
      <c r="MFO19" s="200"/>
      <c r="MFP19" s="200"/>
      <c r="MFQ19" s="200"/>
      <c r="MFR19" s="200"/>
      <c r="MFS19" s="200"/>
      <c r="MFT19" s="200"/>
      <c r="MFU19" s="200"/>
      <c r="MFV19" s="200"/>
      <c r="MFW19" s="200"/>
      <c r="MFX19" s="200"/>
      <c r="MFY19" s="200"/>
      <c r="MFZ19" s="200"/>
      <c r="MGA19" s="200"/>
      <c r="MGG19" s="200"/>
      <c r="MGH19" s="200"/>
      <c r="MGI19" s="200"/>
      <c r="MGJ19" s="200"/>
      <c r="MGK19" s="200"/>
      <c r="MGL19" s="200"/>
      <c r="MGM19" s="200"/>
      <c r="MGO19" s="200"/>
      <c r="MGP19" s="200"/>
      <c r="MGQ19" s="200"/>
      <c r="MGR19" s="200"/>
      <c r="MGS19" s="200"/>
      <c r="MGT19" s="200"/>
      <c r="MGU19" s="200"/>
      <c r="MGV19" s="200"/>
      <c r="MGY19" s="200"/>
      <c r="MHB19" s="200"/>
      <c r="MHE19" s="200"/>
      <c r="MHH19" s="200"/>
      <c r="MHK19" s="200"/>
      <c r="MHN19" s="200"/>
      <c r="MHW19" s="200"/>
      <c r="MHZ19" s="200"/>
      <c r="MIC19" s="200"/>
      <c r="MIF19" s="200"/>
      <c r="MIO19" s="200"/>
      <c r="MIU19" s="200"/>
      <c r="MIX19" s="200"/>
      <c r="MJA19" s="200"/>
      <c r="MJD19" s="200"/>
      <c r="MJJ19" s="200"/>
      <c r="MJS19" s="200"/>
      <c r="MJU19" s="200"/>
      <c r="MJV19" s="200"/>
      <c r="MJX19" s="200"/>
      <c r="MKA19" s="200"/>
      <c r="MKD19" s="200"/>
      <c r="MKG19" s="200"/>
      <c r="MKJ19" s="200"/>
      <c r="MKM19" s="200"/>
      <c r="MKO19" s="200"/>
      <c r="MKQ19" s="200"/>
      <c r="MKT19" s="200"/>
      <c r="MKW19" s="200"/>
      <c r="MKZ19" s="200"/>
      <c r="MLC19" s="200"/>
      <c r="MLF19" s="200"/>
      <c r="MLI19" s="200"/>
      <c r="MLL19" s="200"/>
      <c r="MLN19" s="200"/>
      <c r="MLQ19" s="200"/>
      <c r="MLT19" s="200"/>
      <c r="MLW19" s="200"/>
      <c r="MMC19" s="200"/>
      <c r="MMF19" s="200"/>
      <c r="MMH19" s="200"/>
      <c r="MNO19" s="200"/>
      <c r="MNR19" s="200"/>
      <c r="MNU19" s="200"/>
      <c r="MNX19" s="200"/>
      <c r="MOA19" s="200"/>
      <c r="MOB19" s="200"/>
      <c r="MOC19" s="200"/>
      <c r="MOF19" s="200"/>
      <c r="MOI19" s="200"/>
      <c r="MOL19" s="200"/>
      <c r="MOO19" s="200"/>
      <c r="MOQ19" s="200"/>
      <c r="MPE19" s="200"/>
      <c r="MPF19" s="200"/>
      <c r="MPG19" s="200"/>
      <c r="MPH19" s="200"/>
      <c r="MPI19" s="200"/>
      <c r="MPJ19" s="200"/>
      <c r="MPK19" s="200"/>
      <c r="MPL19" s="200"/>
      <c r="MPM19" s="200"/>
      <c r="MPN19" s="200"/>
      <c r="MPO19" s="200"/>
      <c r="MPP19" s="200"/>
      <c r="MPQ19" s="200"/>
      <c r="MPR19" s="200"/>
      <c r="MPS19" s="200"/>
      <c r="MPT19" s="200"/>
      <c r="MPU19" s="200"/>
      <c r="MPV19" s="200"/>
      <c r="MPW19" s="200"/>
      <c r="MQC19" s="200"/>
      <c r="MQD19" s="200"/>
      <c r="MQE19" s="200"/>
      <c r="MQF19" s="200"/>
      <c r="MQG19" s="200"/>
      <c r="MQH19" s="200"/>
      <c r="MQI19" s="200"/>
      <c r="MQK19" s="200"/>
      <c r="MQL19" s="200"/>
      <c r="MQM19" s="200"/>
      <c r="MQN19" s="200"/>
      <c r="MQO19" s="200"/>
      <c r="MQP19" s="200"/>
      <c r="MQQ19" s="200"/>
      <c r="MQR19" s="200"/>
      <c r="MQU19" s="200"/>
      <c r="MQX19" s="200"/>
      <c r="MRA19" s="200"/>
      <c r="MRD19" s="200"/>
      <c r="MRG19" s="200"/>
      <c r="MRJ19" s="200"/>
      <c r="MRS19" s="200"/>
      <c r="MRV19" s="200"/>
      <c r="MRY19" s="200"/>
      <c r="MSB19" s="200"/>
      <c r="MSK19" s="200"/>
      <c r="MSQ19" s="200"/>
      <c r="MST19" s="200"/>
      <c r="MSW19" s="200"/>
      <c r="MSZ19" s="200"/>
      <c r="MTF19" s="200"/>
      <c r="MTO19" s="200"/>
      <c r="MTQ19" s="200"/>
      <c r="MTR19" s="200"/>
      <c r="MTT19" s="200"/>
      <c r="MTW19" s="200"/>
      <c r="MTZ19" s="200"/>
      <c r="MUC19" s="200"/>
      <c r="MUF19" s="200"/>
      <c r="MUI19" s="200"/>
      <c r="MUK19" s="200"/>
      <c r="MUM19" s="200"/>
      <c r="MUP19" s="200"/>
      <c r="MUS19" s="200"/>
      <c r="MUV19" s="200"/>
      <c r="MUY19" s="200"/>
      <c r="MVB19" s="200"/>
      <c r="MVE19" s="200"/>
      <c r="MVH19" s="200"/>
      <c r="MVJ19" s="200"/>
      <c r="MVM19" s="200"/>
      <c r="MVP19" s="200"/>
      <c r="MVS19" s="200"/>
      <c r="MVY19" s="200"/>
      <c r="MWB19" s="200"/>
      <c r="MWD19" s="200"/>
      <c r="MXK19" s="200"/>
      <c r="MXN19" s="200"/>
      <c r="MXQ19" s="200"/>
      <c r="MXT19" s="200"/>
      <c r="MXW19" s="200"/>
      <c r="MXX19" s="200"/>
      <c r="MXY19" s="200"/>
      <c r="MYB19" s="200"/>
      <c r="MYE19" s="200"/>
      <c r="MYH19" s="200"/>
      <c r="MYK19" s="200"/>
      <c r="MYM19" s="200"/>
      <c r="MZA19" s="200"/>
      <c r="MZB19" s="200"/>
      <c r="MZC19" s="200"/>
      <c r="MZD19" s="200"/>
      <c r="MZE19" s="200"/>
      <c r="MZF19" s="200"/>
      <c r="MZG19" s="200"/>
      <c r="MZH19" s="200"/>
      <c r="MZI19" s="200"/>
      <c r="MZJ19" s="200"/>
      <c r="MZK19" s="200"/>
      <c r="MZL19" s="200"/>
      <c r="MZM19" s="200"/>
      <c r="MZN19" s="200"/>
      <c r="MZO19" s="200"/>
      <c r="MZP19" s="200"/>
      <c r="MZQ19" s="200"/>
      <c r="MZR19" s="200"/>
      <c r="MZS19" s="200"/>
      <c r="MZY19" s="200"/>
      <c r="MZZ19" s="200"/>
      <c r="NAA19" s="200"/>
      <c r="NAB19" s="200"/>
      <c r="NAC19" s="200"/>
      <c r="NAD19" s="200"/>
      <c r="NAE19" s="200"/>
      <c r="NAG19" s="200"/>
      <c r="NAH19" s="200"/>
      <c r="NAI19" s="200"/>
      <c r="NAJ19" s="200"/>
      <c r="NAK19" s="200"/>
      <c r="NAL19" s="200"/>
      <c r="NAM19" s="200"/>
      <c r="NAN19" s="200"/>
      <c r="NAQ19" s="200"/>
      <c r="NAT19" s="200"/>
      <c r="NAW19" s="200"/>
      <c r="NAZ19" s="200"/>
      <c r="NBC19" s="200"/>
      <c r="NBF19" s="200"/>
      <c r="NBO19" s="200"/>
      <c r="NBR19" s="200"/>
      <c r="NBU19" s="200"/>
      <c r="NBX19" s="200"/>
      <c r="NCG19" s="200"/>
      <c r="NCM19" s="200"/>
      <c r="NCP19" s="200"/>
      <c r="NCS19" s="200"/>
      <c r="NCV19" s="200"/>
      <c r="NDB19" s="200"/>
      <c r="NDK19" s="200"/>
      <c r="NDM19" s="200"/>
      <c r="NDN19" s="200"/>
      <c r="NDP19" s="200"/>
      <c r="NDS19" s="200"/>
      <c r="NDV19" s="200"/>
      <c r="NDY19" s="200"/>
      <c r="NEB19" s="200"/>
      <c r="NEE19" s="200"/>
      <c r="NEG19" s="200"/>
      <c r="NEI19" s="200"/>
      <c r="NEL19" s="200"/>
      <c r="NEO19" s="200"/>
      <c r="NER19" s="200"/>
      <c r="NEU19" s="200"/>
      <c r="NEX19" s="200"/>
      <c r="NFA19" s="200"/>
      <c r="NFD19" s="200"/>
      <c r="NFF19" s="200"/>
      <c r="NFI19" s="200"/>
      <c r="NFL19" s="200"/>
      <c r="NFO19" s="200"/>
      <c r="NFU19" s="200"/>
      <c r="NFX19" s="200"/>
      <c r="NFZ19" s="200"/>
      <c r="NHG19" s="200"/>
      <c r="NHJ19" s="200"/>
      <c r="NHM19" s="200"/>
      <c r="NHP19" s="200"/>
      <c r="NHS19" s="200"/>
      <c r="NHT19" s="200"/>
      <c r="NHU19" s="200"/>
      <c r="NHX19" s="200"/>
      <c r="NIA19" s="200"/>
      <c r="NID19" s="200"/>
      <c r="NIG19" s="200"/>
      <c r="NII19" s="200"/>
      <c r="NIW19" s="200"/>
      <c r="NIX19" s="200"/>
      <c r="NIY19" s="200"/>
      <c r="NIZ19" s="200"/>
      <c r="NJA19" s="200"/>
      <c r="NJB19" s="200"/>
      <c r="NJC19" s="200"/>
      <c r="NJD19" s="200"/>
      <c r="NJE19" s="200"/>
      <c r="NJF19" s="200"/>
      <c r="NJG19" s="200"/>
      <c r="NJH19" s="200"/>
      <c r="NJI19" s="200"/>
      <c r="NJJ19" s="200"/>
      <c r="NJK19" s="200"/>
      <c r="NJL19" s="200"/>
      <c r="NJM19" s="200"/>
      <c r="NJN19" s="200"/>
      <c r="NJO19" s="200"/>
      <c r="NJU19" s="200"/>
      <c r="NJV19" s="200"/>
      <c r="NJW19" s="200"/>
      <c r="NJX19" s="200"/>
      <c r="NJY19" s="200"/>
      <c r="NJZ19" s="200"/>
      <c r="NKA19" s="200"/>
      <c r="NKC19" s="200"/>
      <c r="NKD19" s="200"/>
      <c r="NKE19" s="200"/>
      <c r="NKF19" s="200"/>
      <c r="NKG19" s="200"/>
      <c r="NKH19" s="200"/>
      <c r="NKI19" s="200"/>
      <c r="NKJ19" s="200"/>
      <c r="NKM19" s="200"/>
      <c r="NKP19" s="200"/>
      <c r="NKS19" s="200"/>
      <c r="NKV19" s="200"/>
      <c r="NKY19" s="200"/>
      <c r="NLB19" s="200"/>
      <c r="NLK19" s="200"/>
      <c r="NLN19" s="200"/>
      <c r="NLQ19" s="200"/>
      <c r="NLT19" s="200"/>
      <c r="NMC19" s="200"/>
      <c r="NMI19" s="200"/>
      <c r="NML19" s="200"/>
      <c r="NMO19" s="200"/>
      <c r="NMR19" s="200"/>
      <c r="NMX19" s="200"/>
      <c r="NNG19" s="200"/>
      <c r="NNI19" s="200"/>
      <c r="NNJ19" s="200"/>
      <c r="NNL19" s="200"/>
      <c r="NNO19" s="200"/>
      <c r="NNR19" s="200"/>
      <c r="NNU19" s="200"/>
      <c r="NNX19" s="200"/>
      <c r="NOA19" s="200"/>
      <c r="NOC19" s="200"/>
      <c r="NOE19" s="200"/>
      <c r="NOH19" s="200"/>
      <c r="NOK19" s="200"/>
      <c r="NON19" s="200"/>
      <c r="NOQ19" s="200"/>
      <c r="NOT19" s="200"/>
      <c r="NOW19" s="200"/>
      <c r="NOZ19" s="200"/>
      <c r="NPB19" s="200"/>
      <c r="NPE19" s="200"/>
      <c r="NPH19" s="200"/>
      <c r="NPK19" s="200"/>
      <c r="NPQ19" s="200"/>
      <c r="NPT19" s="200"/>
      <c r="NPV19" s="200"/>
      <c r="NRC19" s="200"/>
      <c r="NRF19" s="200"/>
      <c r="NRI19" s="200"/>
      <c r="NRL19" s="200"/>
      <c r="NRO19" s="200"/>
      <c r="NRP19" s="200"/>
      <c r="NRQ19" s="200"/>
      <c r="NRT19" s="200"/>
      <c r="NRW19" s="200"/>
      <c r="NRZ19" s="200"/>
      <c r="NSC19" s="200"/>
      <c r="NSE19" s="200"/>
      <c r="NSS19" s="200"/>
      <c r="NST19" s="200"/>
      <c r="NSU19" s="200"/>
      <c r="NSV19" s="200"/>
      <c r="NSW19" s="200"/>
      <c r="NSX19" s="200"/>
      <c r="NSY19" s="200"/>
      <c r="NSZ19" s="200"/>
      <c r="NTA19" s="200"/>
      <c r="NTB19" s="200"/>
      <c r="NTC19" s="200"/>
      <c r="NTD19" s="200"/>
      <c r="NTE19" s="200"/>
      <c r="NTF19" s="200"/>
      <c r="NTG19" s="200"/>
      <c r="NTH19" s="200"/>
      <c r="NTI19" s="200"/>
      <c r="NTJ19" s="200"/>
      <c r="NTK19" s="200"/>
      <c r="NTQ19" s="200"/>
      <c r="NTR19" s="200"/>
      <c r="NTS19" s="200"/>
      <c r="NTT19" s="200"/>
      <c r="NTU19" s="200"/>
      <c r="NTV19" s="200"/>
      <c r="NTW19" s="200"/>
      <c r="NTY19" s="200"/>
      <c r="NTZ19" s="200"/>
      <c r="NUA19" s="200"/>
      <c r="NUB19" s="200"/>
      <c r="NUC19" s="200"/>
      <c r="NUD19" s="200"/>
      <c r="NUE19" s="200"/>
      <c r="NUF19" s="200"/>
      <c r="NUI19" s="200"/>
      <c r="NUL19" s="200"/>
      <c r="NUO19" s="200"/>
      <c r="NUR19" s="200"/>
      <c r="NUU19" s="200"/>
      <c r="NUX19" s="200"/>
      <c r="NVG19" s="200"/>
      <c r="NVJ19" s="200"/>
      <c r="NVM19" s="200"/>
      <c r="NVP19" s="200"/>
      <c r="NVY19" s="200"/>
      <c r="NWE19" s="200"/>
      <c r="NWH19" s="200"/>
      <c r="NWK19" s="200"/>
      <c r="NWN19" s="200"/>
      <c r="NWT19" s="200"/>
      <c r="NXC19" s="200"/>
      <c r="NXE19" s="200"/>
      <c r="NXF19" s="200"/>
      <c r="NXH19" s="200"/>
      <c r="NXK19" s="200"/>
      <c r="NXN19" s="200"/>
      <c r="NXQ19" s="200"/>
      <c r="NXT19" s="200"/>
      <c r="NXW19" s="200"/>
      <c r="NXY19" s="200"/>
      <c r="NYA19" s="200"/>
      <c r="NYD19" s="200"/>
      <c r="NYG19" s="200"/>
      <c r="NYJ19" s="200"/>
      <c r="NYM19" s="200"/>
      <c r="NYP19" s="200"/>
      <c r="NYS19" s="200"/>
      <c r="NYV19" s="200"/>
      <c r="NYX19" s="200"/>
      <c r="NZA19" s="200"/>
      <c r="NZD19" s="200"/>
      <c r="NZG19" s="200"/>
      <c r="NZM19" s="200"/>
      <c r="NZP19" s="200"/>
      <c r="NZR19" s="200"/>
      <c r="OAY19" s="200"/>
      <c r="OBB19" s="200"/>
      <c r="OBE19" s="200"/>
      <c r="OBH19" s="200"/>
      <c r="OBK19" s="200"/>
      <c r="OBL19" s="200"/>
      <c r="OBM19" s="200"/>
      <c r="OBP19" s="200"/>
      <c r="OBS19" s="200"/>
      <c r="OBV19" s="200"/>
      <c r="OBY19" s="200"/>
      <c r="OCA19" s="200"/>
      <c r="OCO19" s="200"/>
      <c r="OCP19" s="200"/>
      <c r="OCQ19" s="200"/>
      <c r="OCR19" s="200"/>
      <c r="OCS19" s="200"/>
      <c r="OCT19" s="200"/>
      <c r="OCU19" s="200"/>
      <c r="OCV19" s="200"/>
      <c r="OCW19" s="200"/>
      <c r="OCX19" s="200"/>
      <c r="OCY19" s="200"/>
      <c r="OCZ19" s="200"/>
      <c r="ODA19" s="200"/>
      <c r="ODB19" s="200"/>
      <c r="ODC19" s="200"/>
      <c r="ODD19" s="200"/>
      <c r="ODE19" s="200"/>
      <c r="ODF19" s="200"/>
      <c r="ODG19" s="200"/>
      <c r="ODM19" s="200"/>
      <c r="ODN19" s="200"/>
      <c r="ODO19" s="200"/>
      <c r="ODP19" s="200"/>
      <c r="ODQ19" s="200"/>
      <c r="ODR19" s="200"/>
      <c r="ODS19" s="200"/>
      <c r="ODU19" s="200"/>
      <c r="ODV19" s="200"/>
      <c r="ODW19" s="200"/>
      <c r="ODX19" s="200"/>
      <c r="ODY19" s="200"/>
      <c r="ODZ19" s="200"/>
      <c r="OEA19" s="200"/>
      <c r="OEB19" s="200"/>
      <c r="OEE19" s="200"/>
      <c r="OEH19" s="200"/>
      <c r="OEK19" s="200"/>
      <c r="OEN19" s="200"/>
      <c r="OEQ19" s="200"/>
      <c r="OET19" s="200"/>
      <c r="OFC19" s="200"/>
      <c r="OFF19" s="200"/>
      <c r="OFI19" s="200"/>
      <c r="OFL19" s="200"/>
      <c r="OFU19" s="200"/>
      <c r="OGA19" s="200"/>
      <c r="OGD19" s="200"/>
      <c r="OGG19" s="200"/>
      <c r="OGJ19" s="200"/>
      <c r="OGP19" s="200"/>
      <c r="OGY19" s="200"/>
      <c r="OHA19" s="200"/>
      <c r="OHB19" s="200"/>
      <c r="OHD19" s="200"/>
      <c r="OHG19" s="200"/>
      <c r="OHJ19" s="200"/>
      <c r="OHM19" s="200"/>
      <c r="OHP19" s="200"/>
      <c r="OHS19" s="200"/>
      <c r="OHU19" s="200"/>
      <c r="OHW19" s="200"/>
      <c r="OHZ19" s="200"/>
      <c r="OIC19" s="200"/>
      <c r="OIF19" s="200"/>
      <c r="OII19" s="200"/>
      <c r="OIL19" s="200"/>
      <c r="OIO19" s="200"/>
      <c r="OIR19" s="200"/>
      <c r="OIT19" s="200"/>
      <c r="OIW19" s="200"/>
      <c r="OIZ19" s="200"/>
      <c r="OJC19" s="200"/>
      <c r="OJI19" s="200"/>
      <c r="OJL19" s="200"/>
      <c r="OJN19" s="200"/>
      <c r="OKU19" s="200"/>
      <c r="OKX19" s="200"/>
      <c r="OLA19" s="200"/>
      <c r="OLD19" s="200"/>
      <c r="OLG19" s="200"/>
      <c r="OLH19" s="200"/>
      <c r="OLI19" s="200"/>
      <c r="OLL19" s="200"/>
      <c r="OLO19" s="200"/>
      <c r="OLR19" s="200"/>
      <c r="OLU19" s="200"/>
      <c r="OLW19" s="200"/>
      <c r="OMK19" s="200"/>
      <c r="OML19" s="200"/>
      <c r="OMM19" s="200"/>
      <c r="OMN19" s="200"/>
      <c r="OMO19" s="200"/>
      <c r="OMP19" s="200"/>
      <c r="OMQ19" s="200"/>
      <c r="OMR19" s="200"/>
      <c r="OMS19" s="200"/>
      <c r="OMT19" s="200"/>
      <c r="OMU19" s="200"/>
      <c r="OMV19" s="200"/>
      <c r="OMW19" s="200"/>
      <c r="OMX19" s="200"/>
      <c r="OMY19" s="200"/>
      <c r="OMZ19" s="200"/>
      <c r="ONA19" s="200"/>
      <c r="ONB19" s="200"/>
      <c r="ONC19" s="200"/>
      <c r="ONI19" s="200"/>
      <c r="ONJ19" s="200"/>
      <c r="ONK19" s="200"/>
      <c r="ONL19" s="200"/>
      <c r="ONM19" s="200"/>
      <c r="ONN19" s="200"/>
      <c r="ONO19" s="200"/>
      <c r="ONQ19" s="200"/>
      <c r="ONR19" s="200"/>
      <c r="ONS19" s="200"/>
      <c r="ONT19" s="200"/>
      <c r="ONU19" s="200"/>
      <c r="ONV19" s="200"/>
      <c r="ONW19" s="200"/>
      <c r="ONX19" s="200"/>
      <c r="OOA19" s="200"/>
      <c r="OOD19" s="200"/>
      <c r="OOG19" s="200"/>
      <c r="OOJ19" s="200"/>
      <c r="OOM19" s="200"/>
      <c r="OOP19" s="200"/>
      <c r="OOY19" s="200"/>
      <c r="OPB19" s="200"/>
      <c r="OPE19" s="200"/>
      <c r="OPH19" s="200"/>
      <c r="OPQ19" s="200"/>
      <c r="OPW19" s="200"/>
      <c r="OPZ19" s="200"/>
      <c r="OQC19" s="200"/>
      <c r="OQF19" s="200"/>
      <c r="OQL19" s="200"/>
      <c r="OQU19" s="200"/>
      <c r="OQW19" s="200"/>
      <c r="OQX19" s="200"/>
      <c r="OQZ19" s="200"/>
      <c r="ORC19" s="200"/>
      <c r="ORF19" s="200"/>
      <c r="ORI19" s="200"/>
      <c r="ORL19" s="200"/>
      <c r="ORO19" s="200"/>
      <c r="ORQ19" s="200"/>
      <c r="ORS19" s="200"/>
      <c r="ORV19" s="200"/>
      <c r="ORY19" s="200"/>
      <c r="OSB19" s="200"/>
      <c r="OSE19" s="200"/>
      <c r="OSH19" s="200"/>
      <c r="OSK19" s="200"/>
      <c r="OSN19" s="200"/>
      <c r="OSP19" s="200"/>
      <c r="OSS19" s="200"/>
      <c r="OSV19" s="200"/>
      <c r="OSY19" s="200"/>
      <c r="OTE19" s="200"/>
      <c r="OTH19" s="200"/>
      <c r="OTJ19" s="200"/>
      <c r="OUQ19" s="200"/>
      <c r="OUT19" s="200"/>
      <c r="OUW19" s="200"/>
      <c r="OUZ19" s="200"/>
      <c r="OVC19" s="200"/>
      <c r="OVD19" s="200"/>
      <c r="OVE19" s="200"/>
      <c r="OVH19" s="200"/>
      <c r="OVK19" s="200"/>
      <c r="OVN19" s="200"/>
      <c r="OVQ19" s="200"/>
      <c r="OVS19" s="200"/>
      <c r="OWG19" s="200"/>
      <c r="OWH19" s="200"/>
      <c r="OWI19" s="200"/>
      <c r="OWJ19" s="200"/>
      <c r="OWK19" s="200"/>
      <c r="OWL19" s="200"/>
      <c r="OWM19" s="200"/>
      <c r="OWN19" s="200"/>
      <c r="OWO19" s="200"/>
      <c r="OWP19" s="200"/>
      <c r="OWQ19" s="200"/>
      <c r="OWR19" s="200"/>
      <c r="OWS19" s="200"/>
      <c r="OWT19" s="200"/>
      <c r="OWU19" s="200"/>
      <c r="OWV19" s="200"/>
      <c r="OWW19" s="200"/>
      <c r="OWX19" s="200"/>
      <c r="OWY19" s="200"/>
      <c r="OXE19" s="200"/>
      <c r="OXF19" s="200"/>
      <c r="OXG19" s="200"/>
      <c r="OXH19" s="200"/>
      <c r="OXI19" s="200"/>
      <c r="OXJ19" s="200"/>
      <c r="OXK19" s="200"/>
      <c r="OXM19" s="200"/>
      <c r="OXN19" s="200"/>
      <c r="OXO19" s="200"/>
      <c r="OXP19" s="200"/>
      <c r="OXQ19" s="200"/>
      <c r="OXR19" s="200"/>
      <c r="OXS19" s="200"/>
      <c r="OXT19" s="200"/>
      <c r="OXW19" s="200"/>
      <c r="OXZ19" s="200"/>
      <c r="OYC19" s="200"/>
      <c r="OYF19" s="200"/>
      <c r="OYI19" s="200"/>
      <c r="OYL19" s="200"/>
      <c r="OYU19" s="200"/>
      <c r="OYX19" s="200"/>
      <c r="OZA19" s="200"/>
      <c r="OZD19" s="200"/>
      <c r="OZM19" s="200"/>
      <c r="OZS19" s="200"/>
      <c r="OZV19" s="200"/>
      <c r="OZY19" s="200"/>
      <c r="PAB19" s="200"/>
      <c r="PAH19" s="200"/>
      <c r="PAQ19" s="200"/>
      <c r="PAS19" s="200"/>
      <c r="PAT19" s="200"/>
      <c r="PAV19" s="200"/>
      <c r="PAY19" s="200"/>
      <c r="PBB19" s="200"/>
      <c r="PBE19" s="200"/>
      <c r="PBH19" s="200"/>
      <c r="PBK19" s="200"/>
      <c r="PBM19" s="200"/>
      <c r="PBO19" s="200"/>
      <c r="PBR19" s="200"/>
      <c r="PBU19" s="200"/>
      <c r="PBX19" s="200"/>
      <c r="PCA19" s="200"/>
      <c r="PCD19" s="200"/>
      <c r="PCG19" s="200"/>
      <c r="PCJ19" s="200"/>
      <c r="PCL19" s="200"/>
      <c r="PCO19" s="200"/>
      <c r="PCR19" s="200"/>
      <c r="PCU19" s="200"/>
      <c r="PDA19" s="200"/>
      <c r="PDD19" s="200"/>
      <c r="PDF19" s="200"/>
      <c r="PEM19" s="200"/>
      <c r="PEP19" s="200"/>
      <c r="PES19" s="200"/>
      <c r="PEV19" s="200"/>
      <c r="PEY19" s="200"/>
      <c r="PEZ19" s="200"/>
      <c r="PFA19" s="200"/>
      <c r="PFD19" s="200"/>
      <c r="PFG19" s="200"/>
      <c r="PFJ19" s="200"/>
      <c r="PFM19" s="200"/>
      <c r="PFO19" s="200"/>
      <c r="PGC19" s="200"/>
      <c r="PGD19" s="200"/>
      <c r="PGE19" s="200"/>
      <c r="PGF19" s="200"/>
      <c r="PGG19" s="200"/>
      <c r="PGH19" s="200"/>
      <c r="PGI19" s="200"/>
      <c r="PGJ19" s="200"/>
      <c r="PGK19" s="200"/>
      <c r="PGL19" s="200"/>
      <c r="PGM19" s="200"/>
      <c r="PGN19" s="200"/>
      <c r="PGO19" s="200"/>
      <c r="PGP19" s="200"/>
      <c r="PGQ19" s="200"/>
      <c r="PGR19" s="200"/>
      <c r="PGS19" s="200"/>
      <c r="PGT19" s="200"/>
      <c r="PGU19" s="200"/>
      <c r="PHA19" s="200"/>
      <c r="PHB19" s="200"/>
      <c r="PHC19" s="200"/>
      <c r="PHD19" s="200"/>
      <c r="PHE19" s="200"/>
      <c r="PHF19" s="200"/>
      <c r="PHG19" s="200"/>
      <c r="PHI19" s="200"/>
      <c r="PHJ19" s="200"/>
      <c r="PHK19" s="200"/>
      <c r="PHL19" s="200"/>
      <c r="PHM19" s="200"/>
      <c r="PHN19" s="200"/>
      <c r="PHO19" s="200"/>
      <c r="PHP19" s="200"/>
      <c r="PHS19" s="200"/>
      <c r="PHV19" s="200"/>
      <c r="PHY19" s="200"/>
      <c r="PIB19" s="200"/>
      <c r="PIE19" s="200"/>
      <c r="PIH19" s="200"/>
      <c r="PIQ19" s="200"/>
      <c r="PIT19" s="200"/>
      <c r="PIW19" s="200"/>
      <c r="PIZ19" s="200"/>
      <c r="PJI19" s="200"/>
      <c r="PJO19" s="200"/>
      <c r="PJR19" s="200"/>
      <c r="PJU19" s="200"/>
      <c r="PJX19" s="200"/>
      <c r="PKD19" s="200"/>
      <c r="PKM19" s="200"/>
      <c r="PKO19" s="200"/>
      <c r="PKP19" s="200"/>
      <c r="PKR19" s="200"/>
      <c r="PKU19" s="200"/>
      <c r="PKX19" s="200"/>
      <c r="PLA19" s="200"/>
      <c r="PLD19" s="200"/>
      <c r="PLG19" s="200"/>
      <c r="PLI19" s="200"/>
      <c r="PLK19" s="200"/>
      <c r="PLN19" s="200"/>
      <c r="PLQ19" s="200"/>
      <c r="PLT19" s="200"/>
      <c r="PLW19" s="200"/>
      <c r="PLZ19" s="200"/>
      <c r="PMC19" s="200"/>
      <c r="PMF19" s="200"/>
      <c r="PMH19" s="200"/>
      <c r="PMK19" s="200"/>
      <c r="PMN19" s="200"/>
      <c r="PMQ19" s="200"/>
      <c r="PMW19" s="200"/>
      <c r="PMZ19" s="200"/>
      <c r="PNB19" s="200"/>
      <c r="POI19" s="200"/>
      <c r="POL19" s="200"/>
      <c r="POO19" s="200"/>
      <c r="POR19" s="200"/>
      <c r="POU19" s="200"/>
      <c r="POV19" s="200"/>
      <c r="POW19" s="200"/>
      <c r="POZ19" s="200"/>
      <c r="PPC19" s="200"/>
      <c r="PPF19" s="200"/>
      <c r="PPI19" s="200"/>
      <c r="PPK19" s="200"/>
      <c r="PPY19" s="200"/>
      <c r="PPZ19" s="200"/>
      <c r="PQA19" s="200"/>
      <c r="PQB19" s="200"/>
      <c r="PQC19" s="200"/>
      <c r="PQD19" s="200"/>
      <c r="PQE19" s="200"/>
      <c r="PQF19" s="200"/>
      <c r="PQG19" s="200"/>
      <c r="PQH19" s="200"/>
      <c r="PQI19" s="200"/>
      <c r="PQJ19" s="200"/>
      <c r="PQK19" s="200"/>
      <c r="PQL19" s="200"/>
      <c r="PQM19" s="200"/>
      <c r="PQN19" s="200"/>
      <c r="PQO19" s="200"/>
      <c r="PQP19" s="200"/>
      <c r="PQQ19" s="200"/>
      <c r="PQW19" s="200"/>
      <c r="PQX19" s="200"/>
      <c r="PQY19" s="200"/>
      <c r="PQZ19" s="200"/>
      <c r="PRA19" s="200"/>
      <c r="PRB19" s="200"/>
      <c r="PRC19" s="200"/>
      <c r="PRE19" s="200"/>
      <c r="PRF19" s="200"/>
      <c r="PRG19" s="200"/>
      <c r="PRH19" s="200"/>
      <c r="PRI19" s="200"/>
      <c r="PRJ19" s="200"/>
      <c r="PRK19" s="200"/>
      <c r="PRL19" s="200"/>
      <c r="PRO19" s="200"/>
      <c r="PRR19" s="200"/>
      <c r="PRU19" s="200"/>
      <c r="PRX19" s="200"/>
      <c r="PSA19" s="200"/>
      <c r="PSD19" s="200"/>
      <c r="PSM19" s="200"/>
      <c r="PSP19" s="200"/>
      <c r="PSS19" s="200"/>
      <c r="PSV19" s="200"/>
      <c r="PTE19" s="200"/>
      <c r="PTK19" s="200"/>
      <c r="PTN19" s="200"/>
      <c r="PTQ19" s="200"/>
      <c r="PTT19" s="200"/>
      <c r="PTZ19" s="200"/>
      <c r="PUI19" s="200"/>
      <c r="PUK19" s="200"/>
      <c r="PUL19" s="200"/>
      <c r="PUN19" s="200"/>
      <c r="PUQ19" s="200"/>
      <c r="PUT19" s="200"/>
      <c r="PUW19" s="200"/>
      <c r="PUZ19" s="200"/>
      <c r="PVC19" s="200"/>
      <c r="PVE19" s="200"/>
      <c r="PVG19" s="200"/>
      <c r="PVJ19" s="200"/>
      <c r="PVM19" s="200"/>
      <c r="PVP19" s="200"/>
      <c r="PVS19" s="200"/>
      <c r="PVV19" s="200"/>
      <c r="PVY19" s="200"/>
      <c r="PWB19" s="200"/>
      <c r="PWD19" s="200"/>
      <c r="PWG19" s="200"/>
      <c r="PWJ19" s="200"/>
      <c r="PWM19" s="200"/>
      <c r="PWS19" s="200"/>
      <c r="PWV19" s="200"/>
      <c r="PWX19" s="200"/>
      <c r="PYE19" s="200"/>
      <c r="PYH19" s="200"/>
      <c r="PYK19" s="200"/>
      <c r="PYN19" s="200"/>
      <c r="PYQ19" s="200"/>
      <c r="PYR19" s="200"/>
      <c r="PYS19" s="200"/>
      <c r="PYV19" s="200"/>
      <c r="PYY19" s="200"/>
      <c r="PZB19" s="200"/>
      <c r="PZE19" s="200"/>
      <c r="PZG19" s="200"/>
      <c r="PZU19" s="200"/>
      <c r="PZV19" s="200"/>
      <c r="PZW19" s="200"/>
      <c r="PZX19" s="200"/>
      <c r="PZY19" s="200"/>
      <c r="PZZ19" s="200"/>
      <c r="QAA19" s="200"/>
      <c r="QAB19" s="200"/>
      <c r="QAC19" s="200"/>
      <c r="QAD19" s="200"/>
      <c r="QAE19" s="200"/>
      <c r="QAF19" s="200"/>
      <c r="QAG19" s="200"/>
      <c r="QAH19" s="200"/>
      <c r="QAI19" s="200"/>
      <c r="QAJ19" s="200"/>
      <c r="QAK19" s="200"/>
      <c r="QAL19" s="200"/>
      <c r="QAM19" s="200"/>
      <c r="QAS19" s="200"/>
      <c r="QAT19" s="200"/>
      <c r="QAU19" s="200"/>
      <c r="QAV19" s="200"/>
      <c r="QAW19" s="200"/>
      <c r="QAX19" s="200"/>
      <c r="QAY19" s="200"/>
      <c r="QBA19" s="200"/>
      <c r="QBB19" s="200"/>
      <c r="QBC19" s="200"/>
      <c r="QBD19" s="200"/>
      <c r="QBE19" s="200"/>
      <c r="QBF19" s="200"/>
      <c r="QBG19" s="200"/>
      <c r="QBH19" s="200"/>
      <c r="QBK19" s="200"/>
      <c r="QBN19" s="200"/>
      <c r="QBQ19" s="200"/>
      <c r="QBT19" s="200"/>
      <c r="QBW19" s="200"/>
      <c r="QBZ19" s="200"/>
      <c r="QCI19" s="200"/>
      <c r="QCL19" s="200"/>
      <c r="QCO19" s="200"/>
      <c r="QCR19" s="200"/>
      <c r="QDA19" s="200"/>
      <c r="QDG19" s="200"/>
      <c r="QDJ19" s="200"/>
      <c r="QDM19" s="200"/>
      <c r="QDP19" s="200"/>
      <c r="QDV19" s="200"/>
      <c r="QEE19" s="200"/>
      <c r="QEG19" s="200"/>
      <c r="QEH19" s="200"/>
      <c r="QEJ19" s="200"/>
      <c r="QEM19" s="200"/>
      <c r="QEP19" s="200"/>
      <c r="QES19" s="200"/>
      <c r="QEV19" s="200"/>
      <c r="QEY19" s="200"/>
      <c r="QFA19" s="200"/>
      <c r="QFC19" s="200"/>
      <c r="QFF19" s="200"/>
      <c r="QFI19" s="200"/>
      <c r="QFL19" s="200"/>
      <c r="QFO19" s="200"/>
      <c r="QFR19" s="200"/>
      <c r="QFU19" s="200"/>
      <c r="QFX19" s="200"/>
      <c r="QFZ19" s="200"/>
      <c r="QGC19" s="200"/>
      <c r="QGF19" s="200"/>
      <c r="QGI19" s="200"/>
      <c r="QGO19" s="200"/>
      <c r="QGR19" s="200"/>
      <c r="QGT19" s="200"/>
      <c r="QIA19" s="200"/>
      <c r="QID19" s="200"/>
      <c r="QIG19" s="200"/>
      <c r="QIJ19" s="200"/>
      <c r="QIM19" s="200"/>
      <c r="QIN19" s="200"/>
      <c r="QIO19" s="200"/>
      <c r="QIR19" s="200"/>
      <c r="QIU19" s="200"/>
      <c r="QIX19" s="200"/>
      <c r="QJA19" s="200"/>
      <c r="QJC19" s="200"/>
      <c r="QJQ19" s="200"/>
      <c r="QJR19" s="200"/>
      <c r="QJS19" s="200"/>
      <c r="QJT19" s="200"/>
      <c r="QJU19" s="200"/>
      <c r="QJV19" s="200"/>
      <c r="QJW19" s="200"/>
      <c r="QJX19" s="200"/>
      <c r="QJY19" s="200"/>
      <c r="QJZ19" s="200"/>
      <c r="QKA19" s="200"/>
      <c r="QKB19" s="200"/>
      <c r="QKC19" s="200"/>
      <c r="QKD19" s="200"/>
      <c r="QKE19" s="200"/>
      <c r="QKF19" s="200"/>
      <c r="QKG19" s="200"/>
      <c r="QKH19" s="200"/>
      <c r="QKI19" s="200"/>
      <c r="QKO19" s="200"/>
      <c r="QKP19" s="200"/>
      <c r="QKQ19" s="200"/>
      <c r="QKR19" s="200"/>
      <c r="QKS19" s="200"/>
      <c r="QKT19" s="200"/>
      <c r="QKU19" s="200"/>
      <c r="QKW19" s="200"/>
      <c r="QKX19" s="200"/>
      <c r="QKY19" s="200"/>
      <c r="QKZ19" s="200"/>
      <c r="QLA19" s="200"/>
      <c r="QLB19" s="200"/>
      <c r="QLC19" s="200"/>
      <c r="QLD19" s="200"/>
      <c r="QLG19" s="200"/>
      <c r="QLJ19" s="200"/>
      <c r="QLM19" s="200"/>
      <c r="QLP19" s="200"/>
      <c r="QLS19" s="200"/>
      <c r="QLV19" s="200"/>
      <c r="QME19" s="200"/>
      <c r="QMH19" s="200"/>
      <c r="QMK19" s="200"/>
      <c r="QMN19" s="200"/>
      <c r="QMW19" s="200"/>
      <c r="QNC19" s="200"/>
      <c r="QNF19" s="200"/>
      <c r="QNI19" s="200"/>
      <c r="QNL19" s="200"/>
      <c r="QNR19" s="200"/>
      <c r="QOA19" s="200"/>
      <c r="QOC19" s="200"/>
      <c r="QOD19" s="200"/>
      <c r="QOF19" s="200"/>
      <c r="QOI19" s="200"/>
      <c r="QOL19" s="200"/>
      <c r="QOO19" s="200"/>
      <c r="QOR19" s="200"/>
      <c r="QOU19" s="200"/>
      <c r="QOW19" s="200"/>
      <c r="QOY19" s="200"/>
      <c r="QPB19" s="200"/>
      <c r="QPE19" s="200"/>
      <c r="QPH19" s="200"/>
      <c r="QPK19" s="200"/>
      <c r="QPN19" s="200"/>
      <c r="QPQ19" s="200"/>
      <c r="QPT19" s="200"/>
      <c r="QPV19" s="200"/>
      <c r="QPY19" s="200"/>
      <c r="QQB19" s="200"/>
      <c r="QQE19" s="200"/>
      <c r="QQK19" s="200"/>
      <c r="QQN19" s="200"/>
      <c r="QQP19" s="200"/>
      <c r="QRW19" s="200"/>
      <c r="QRZ19" s="200"/>
      <c r="QSC19" s="200"/>
      <c r="QSF19" s="200"/>
      <c r="QSI19" s="200"/>
      <c r="QSJ19" s="200"/>
      <c r="QSK19" s="200"/>
      <c r="QSN19" s="200"/>
      <c r="QSQ19" s="200"/>
      <c r="QST19" s="200"/>
      <c r="QSW19" s="200"/>
      <c r="QSY19" s="200"/>
      <c r="QTM19" s="200"/>
      <c r="QTN19" s="200"/>
      <c r="QTO19" s="200"/>
      <c r="QTP19" s="200"/>
      <c r="QTQ19" s="200"/>
      <c r="QTR19" s="200"/>
      <c r="QTS19" s="200"/>
      <c r="QTT19" s="200"/>
      <c r="QTU19" s="200"/>
      <c r="QTV19" s="200"/>
      <c r="QTW19" s="200"/>
      <c r="QTX19" s="200"/>
      <c r="QTY19" s="200"/>
      <c r="QTZ19" s="200"/>
      <c r="QUA19" s="200"/>
      <c r="QUB19" s="200"/>
      <c r="QUC19" s="200"/>
      <c r="QUD19" s="200"/>
      <c r="QUE19" s="200"/>
      <c r="QUK19" s="200"/>
      <c r="QUL19" s="200"/>
      <c r="QUM19" s="200"/>
      <c r="QUN19" s="200"/>
      <c r="QUO19" s="200"/>
      <c r="QUP19" s="200"/>
      <c r="QUQ19" s="200"/>
      <c r="QUS19" s="200"/>
      <c r="QUT19" s="200"/>
      <c r="QUU19" s="200"/>
      <c r="QUV19" s="200"/>
      <c r="QUW19" s="200"/>
      <c r="QUX19" s="200"/>
      <c r="QUY19" s="200"/>
      <c r="QUZ19" s="200"/>
      <c r="QVC19" s="200"/>
      <c r="QVF19" s="200"/>
      <c r="QVI19" s="200"/>
      <c r="QVL19" s="200"/>
      <c r="QVO19" s="200"/>
      <c r="QVR19" s="200"/>
      <c r="QWA19" s="200"/>
      <c r="QWD19" s="200"/>
      <c r="QWG19" s="200"/>
      <c r="QWJ19" s="200"/>
      <c r="QWS19" s="200"/>
      <c r="QWY19" s="200"/>
      <c r="QXB19" s="200"/>
      <c r="QXE19" s="200"/>
      <c r="QXH19" s="200"/>
      <c r="QXN19" s="200"/>
      <c r="QXW19" s="200"/>
      <c r="QXY19" s="200"/>
      <c r="QXZ19" s="200"/>
      <c r="QYB19" s="200"/>
      <c r="QYE19" s="200"/>
      <c r="QYH19" s="200"/>
      <c r="QYK19" s="200"/>
      <c r="QYN19" s="200"/>
      <c r="QYQ19" s="200"/>
      <c r="QYS19" s="200"/>
      <c r="QYU19" s="200"/>
      <c r="QYX19" s="200"/>
      <c r="QZA19" s="200"/>
      <c r="QZD19" s="200"/>
      <c r="QZG19" s="200"/>
      <c r="QZJ19" s="200"/>
      <c r="QZM19" s="200"/>
      <c r="QZP19" s="200"/>
      <c r="QZR19" s="200"/>
      <c r="QZU19" s="200"/>
      <c r="QZX19" s="200"/>
      <c r="RAA19" s="200"/>
      <c r="RAG19" s="200"/>
      <c r="RAJ19" s="200"/>
      <c r="RAL19" s="200"/>
      <c r="RBS19" s="200"/>
      <c r="RBV19" s="200"/>
      <c r="RBY19" s="200"/>
      <c r="RCB19" s="200"/>
      <c r="RCE19" s="200"/>
      <c r="RCF19" s="200"/>
      <c r="RCG19" s="200"/>
      <c r="RCJ19" s="200"/>
      <c r="RCM19" s="200"/>
      <c r="RCP19" s="200"/>
      <c r="RCS19" s="200"/>
      <c r="RCU19" s="200"/>
      <c r="RDI19" s="200"/>
      <c r="RDJ19" s="200"/>
      <c r="RDK19" s="200"/>
      <c r="RDL19" s="200"/>
      <c r="RDM19" s="200"/>
      <c r="RDN19" s="200"/>
      <c r="RDO19" s="200"/>
      <c r="RDP19" s="200"/>
      <c r="RDQ19" s="200"/>
      <c r="RDR19" s="200"/>
      <c r="RDS19" s="200"/>
      <c r="RDT19" s="200"/>
      <c r="RDU19" s="200"/>
      <c r="RDV19" s="200"/>
      <c r="RDW19" s="200"/>
      <c r="RDX19" s="200"/>
      <c r="RDY19" s="200"/>
      <c r="RDZ19" s="200"/>
      <c r="REA19" s="200"/>
      <c r="REG19" s="200"/>
      <c r="REH19" s="200"/>
      <c r="REI19" s="200"/>
      <c r="REJ19" s="200"/>
      <c r="REK19" s="200"/>
      <c r="REL19" s="200"/>
      <c r="REM19" s="200"/>
      <c r="REO19" s="200"/>
      <c r="REP19" s="200"/>
      <c r="REQ19" s="200"/>
      <c r="RER19" s="200"/>
      <c r="RES19" s="200"/>
      <c r="RET19" s="200"/>
      <c r="REU19" s="200"/>
      <c r="REV19" s="200"/>
      <c r="REY19" s="200"/>
      <c r="RFB19" s="200"/>
      <c r="RFE19" s="200"/>
      <c r="RFH19" s="200"/>
      <c r="RFK19" s="200"/>
      <c r="RFN19" s="200"/>
      <c r="RFW19" s="200"/>
      <c r="RFZ19" s="200"/>
      <c r="RGC19" s="200"/>
      <c r="RGF19" s="200"/>
      <c r="RGO19" s="200"/>
      <c r="RGU19" s="200"/>
      <c r="RGX19" s="200"/>
      <c r="RHA19" s="200"/>
      <c r="RHD19" s="200"/>
      <c r="RHJ19" s="200"/>
      <c r="RHS19" s="200"/>
      <c r="RHU19" s="200"/>
      <c r="RHV19" s="200"/>
      <c r="RHX19" s="200"/>
      <c r="RIA19" s="200"/>
      <c r="RID19" s="200"/>
      <c r="RIG19" s="200"/>
      <c r="RIJ19" s="200"/>
      <c r="RIM19" s="200"/>
      <c r="RIO19" s="200"/>
      <c r="RIQ19" s="200"/>
      <c r="RIT19" s="200"/>
      <c r="RIW19" s="200"/>
      <c r="RIZ19" s="200"/>
      <c r="RJC19" s="200"/>
      <c r="RJF19" s="200"/>
      <c r="RJI19" s="200"/>
      <c r="RJL19" s="200"/>
      <c r="RJN19" s="200"/>
      <c r="RJQ19" s="200"/>
      <c r="RJT19" s="200"/>
      <c r="RJW19" s="200"/>
      <c r="RKC19" s="200"/>
      <c r="RKF19" s="200"/>
      <c r="RKH19" s="200"/>
      <c r="RLO19" s="200"/>
      <c r="RLR19" s="200"/>
      <c r="RLU19" s="200"/>
      <c r="RLX19" s="200"/>
      <c r="RMA19" s="200"/>
      <c r="RMB19" s="200"/>
      <c r="RMC19" s="200"/>
      <c r="RMF19" s="200"/>
      <c r="RMI19" s="200"/>
      <c r="RML19" s="200"/>
      <c r="RMO19" s="200"/>
      <c r="RMQ19" s="200"/>
      <c r="RNE19" s="200"/>
      <c r="RNF19" s="200"/>
      <c r="RNG19" s="200"/>
      <c r="RNH19" s="200"/>
      <c r="RNI19" s="200"/>
      <c r="RNJ19" s="200"/>
      <c r="RNK19" s="200"/>
      <c r="RNL19" s="200"/>
      <c r="RNM19" s="200"/>
      <c r="RNN19" s="200"/>
      <c r="RNO19" s="200"/>
      <c r="RNP19" s="200"/>
      <c r="RNQ19" s="200"/>
      <c r="RNR19" s="200"/>
      <c r="RNS19" s="200"/>
      <c r="RNT19" s="200"/>
      <c r="RNU19" s="200"/>
      <c r="RNV19" s="200"/>
      <c r="RNW19" s="200"/>
      <c r="ROC19" s="200"/>
      <c r="ROD19" s="200"/>
      <c r="ROE19" s="200"/>
      <c r="ROF19" s="200"/>
      <c r="ROG19" s="200"/>
      <c r="ROH19" s="200"/>
      <c r="ROI19" s="200"/>
      <c r="ROK19" s="200"/>
      <c r="ROL19" s="200"/>
      <c r="ROM19" s="200"/>
      <c r="RON19" s="200"/>
      <c r="ROO19" s="200"/>
      <c r="ROP19" s="200"/>
      <c r="ROQ19" s="200"/>
      <c r="ROR19" s="200"/>
      <c r="ROU19" s="200"/>
      <c r="ROX19" s="200"/>
      <c r="RPA19" s="200"/>
      <c r="RPD19" s="200"/>
      <c r="RPG19" s="200"/>
      <c r="RPJ19" s="200"/>
      <c r="RPS19" s="200"/>
      <c r="RPV19" s="200"/>
      <c r="RPY19" s="200"/>
      <c r="RQB19" s="200"/>
      <c r="RQK19" s="200"/>
      <c r="RQQ19" s="200"/>
      <c r="RQT19" s="200"/>
      <c r="RQW19" s="200"/>
      <c r="RQZ19" s="200"/>
      <c r="RRF19" s="200"/>
      <c r="RRO19" s="200"/>
      <c r="RRQ19" s="200"/>
      <c r="RRR19" s="200"/>
      <c r="RRT19" s="200"/>
      <c r="RRW19" s="200"/>
      <c r="RRZ19" s="200"/>
      <c r="RSC19" s="200"/>
      <c r="RSF19" s="200"/>
      <c r="RSI19" s="200"/>
      <c r="RSK19" s="200"/>
      <c r="RSM19" s="200"/>
      <c r="RSP19" s="200"/>
      <c r="RSS19" s="200"/>
      <c r="RSV19" s="200"/>
      <c r="RSY19" s="200"/>
      <c r="RTB19" s="200"/>
      <c r="RTE19" s="200"/>
      <c r="RTH19" s="200"/>
      <c r="RTJ19" s="200"/>
      <c r="RTM19" s="200"/>
      <c r="RTP19" s="200"/>
      <c r="RTS19" s="200"/>
      <c r="RTY19" s="200"/>
      <c r="RUB19" s="200"/>
      <c r="RUD19" s="200"/>
      <c r="RVK19" s="200"/>
      <c r="RVN19" s="200"/>
      <c r="RVQ19" s="200"/>
      <c r="RVT19" s="200"/>
      <c r="RVW19" s="200"/>
      <c r="RVX19" s="200"/>
      <c r="RVY19" s="200"/>
      <c r="RWB19" s="200"/>
      <c r="RWE19" s="200"/>
      <c r="RWH19" s="200"/>
      <c r="RWK19" s="200"/>
      <c r="RWM19" s="200"/>
      <c r="RXA19" s="200"/>
      <c r="RXB19" s="200"/>
      <c r="RXC19" s="200"/>
      <c r="RXD19" s="200"/>
      <c r="RXE19" s="200"/>
      <c r="RXF19" s="200"/>
      <c r="RXG19" s="200"/>
      <c r="RXH19" s="200"/>
      <c r="RXI19" s="200"/>
      <c r="RXJ19" s="200"/>
      <c r="RXK19" s="200"/>
      <c r="RXL19" s="200"/>
      <c r="RXM19" s="200"/>
      <c r="RXN19" s="200"/>
      <c r="RXO19" s="200"/>
      <c r="RXP19" s="200"/>
      <c r="RXQ19" s="200"/>
      <c r="RXR19" s="200"/>
      <c r="RXS19" s="200"/>
      <c r="RXY19" s="200"/>
      <c r="RXZ19" s="200"/>
      <c r="RYA19" s="200"/>
      <c r="RYB19" s="200"/>
      <c r="RYC19" s="200"/>
      <c r="RYD19" s="200"/>
      <c r="RYE19" s="200"/>
      <c r="RYG19" s="200"/>
      <c r="RYH19" s="200"/>
      <c r="RYI19" s="200"/>
      <c r="RYJ19" s="200"/>
      <c r="RYK19" s="200"/>
      <c r="RYL19" s="200"/>
      <c r="RYM19" s="200"/>
      <c r="RYN19" s="200"/>
      <c r="RYQ19" s="200"/>
      <c r="RYT19" s="200"/>
      <c r="RYW19" s="200"/>
      <c r="RYZ19" s="200"/>
      <c r="RZC19" s="200"/>
      <c r="RZF19" s="200"/>
      <c r="RZO19" s="200"/>
      <c r="RZR19" s="200"/>
      <c r="RZU19" s="200"/>
      <c r="RZX19" s="200"/>
      <c r="SAG19" s="200"/>
      <c r="SAM19" s="200"/>
      <c r="SAP19" s="200"/>
      <c r="SAS19" s="200"/>
      <c r="SAV19" s="200"/>
      <c r="SBB19" s="200"/>
      <c r="SBK19" s="200"/>
      <c r="SBM19" s="200"/>
      <c r="SBN19" s="200"/>
      <c r="SBP19" s="200"/>
      <c r="SBS19" s="200"/>
      <c r="SBV19" s="200"/>
      <c r="SBY19" s="200"/>
      <c r="SCB19" s="200"/>
      <c r="SCE19" s="200"/>
      <c r="SCG19" s="200"/>
      <c r="SCI19" s="200"/>
      <c r="SCL19" s="200"/>
      <c r="SCO19" s="200"/>
      <c r="SCR19" s="200"/>
      <c r="SCU19" s="200"/>
      <c r="SCX19" s="200"/>
      <c r="SDA19" s="200"/>
      <c r="SDD19" s="200"/>
      <c r="SDF19" s="200"/>
      <c r="SDI19" s="200"/>
      <c r="SDL19" s="200"/>
      <c r="SDO19" s="200"/>
      <c r="SDU19" s="200"/>
      <c r="SDX19" s="200"/>
      <c r="SDZ19" s="200"/>
      <c r="SFG19" s="200"/>
      <c r="SFJ19" s="200"/>
      <c r="SFM19" s="200"/>
      <c r="SFP19" s="200"/>
      <c r="SFS19" s="200"/>
      <c r="SFT19" s="200"/>
      <c r="SFU19" s="200"/>
      <c r="SFX19" s="200"/>
      <c r="SGA19" s="200"/>
      <c r="SGD19" s="200"/>
      <c r="SGG19" s="200"/>
      <c r="SGI19" s="200"/>
      <c r="SGW19" s="200"/>
      <c r="SGX19" s="200"/>
      <c r="SGY19" s="200"/>
      <c r="SGZ19" s="200"/>
      <c r="SHA19" s="200"/>
      <c r="SHB19" s="200"/>
      <c r="SHC19" s="200"/>
      <c r="SHD19" s="200"/>
      <c r="SHE19" s="200"/>
      <c r="SHF19" s="200"/>
      <c r="SHG19" s="200"/>
      <c r="SHH19" s="200"/>
      <c r="SHI19" s="200"/>
      <c r="SHJ19" s="200"/>
      <c r="SHK19" s="200"/>
      <c r="SHL19" s="200"/>
      <c r="SHM19" s="200"/>
      <c r="SHN19" s="200"/>
      <c r="SHO19" s="200"/>
      <c r="SHU19" s="200"/>
      <c r="SHV19" s="200"/>
      <c r="SHW19" s="200"/>
      <c r="SHX19" s="200"/>
      <c r="SHY19" s="200"/>
      <c r="SHZ19" s="200"/>
      <c r="SIA19" s="200"/>
      <c r="SIC19" s="200"/>
      <c r="SID19" s="200"/>
      <c r="SIE19" s="200"/>
      <c r="SIF19" s="200"/>
      <c r="SIG19" s="200"/>
      <c r="SIH19" s="200"/>
      <c r="SII19" s="200"/>
      <c r="SIJ19" s="200"/>
      <c r="SIM19" s="200"/>
      <c r="SIP19" s="200"/>
      <c r="SIS19" s="200"/>
      <c r="SIV19" s="200"/>
      <c r="SIY19" s="200"/>
      <c r="SJB19" s="200"/>
      <c r="SJK19" s="200"/>
      <c r="SJN19" s="200"/>
      <c r="SJQ19" s="200"/>
      <c r="SJT19" s="200"/>
      <c r="SKC19" s="200"/>
      <c r="SKI19" s="200"/>
      <c r="SKL19" s="200"/>
      <c r="SKO19" s="200"/>
      <c r="SKR19" s="200"/>
      <c r="SKX19" s="200"/>
      <c r="SLG19" s="200"/>
      <c r="SLI19" s="200"/>
      <c r="SLJ19" s="200"/>
      <c r="SLL19" s="200"/>
      <c r="SLO19" s="200"/>
      <c r="SLR19" s="200"/>
      <c r="SLU19" s="200"/>
      <c r="SLX19" s="200"/>
      <c r="SMA19" s="200"/>
      <c r="SMC19" s="200"/>
      <c r="SME19" s="200"/>
      <c r="SMH19" s="200"/>
      <c r="SMK19" s="200"/>
      <c r="SMN19" s="200"/>
      <c r="SMQ19" s="200"/>
      <c r="SMT19" s="200"/>
      <c r="SMW19" s="200"/>
      <c r="SMZ19" s="200"/>
      <c r="SNB19" s="200"/>
      <c r="SNE19" s="200"/>
      <c r="SNH19" s="200"/>
      <c r="SNK19" s="200"/>
      <c r="SNQ19" s="200"/>
      <c r="SNT19" s="200"/>
      <c r="SNV19" s="200"/>
      <c r="SPC19" s="200"/>
      <c r="SPF19" s="200"/>
      <c r="SPI19" s="200"/>
      <c r="SPL19" s="200"/>
      <c r="SPO19" s="200"/>
      <c r="SPP19" s="200"/>
      <c r="SPQ19" s="200"/>
      <c r="SPT19" s="200"/>
      <c r="SPW19" s="200"/>
      <c r="SPZ19" s="200"/>
      <c r="SQC19" s="200"/>
      <c r="SQE19" s="200"/>
      <c r="SQS19" s="200"/>
      <c r="SQT19" s="200"/>
      <c r="SQU19" s="200"/>
      <c r="SQV19" s="200"/>
      <c r="SQW19" s="200"/>
      <c r="SQX19" s="200"/>
      <c r="SQY19" s="200"/>
      <c r="SQZ19" s="200"/>
      <c r="SRA19" s="200"/>
      <c r="SRB19" s="200"/>
      <c r="SRC19" s="200"/>
      <c r="SRD19" s="200"/>
      <c r="SRE19" s="200"/>
      <c r="SRF19" s="200"/>
      <c r="SRG19" s="200"/>
      <c r="SRH19" s="200"/>
      <c r="SRI19" s="200"/>
      <c r="SRJ19" s="200"/>
      <c r="SRK19" s="200"/>
      <c r="SRQ19" s="200"/>
      <c r="SRR19" s="200"/>
      <c r="SRS19" s="200"/>
      <c r="SRT19" s="200"/>
      <c r="SRU19" s="200"/>
      <c r="SRV19" s="200"/>
      <c r="SRW19" s="200"/>
      <c r="SRY19" s="200"/>
      <c r="SRZ19" s="200"/>
      <c r="SSA19" s="200"/>
      <c r="SSB19" s="200"/>
      <c r="SSC19" s="200"/>
      <c r="SSD19" s="200"/>
      <c r="SSE19" s="200"/>
      <c r="SSF19" s="200"/>
      <c r="SSI19" s="200"/>
      <c r="SSL19" s="200"/>
      <c r="SSO19" s="200"/>
      <c r="SSR19" s="200"/>
      <c r="SSU19" s="200"/>
      <c r="SSX19" s="200"/>
      <c r="STG19" s="200"/>
      <c r="STJ19" s="200"/>
      <c r="STM19" s="200"/>
      <c r="STP19" s="200"/>
      <c r="STY19" s="200"/>
      <c r="SUE19" s="200"/>
      <c r="SUH19" s="200"/>
      <c r="SUK19" s="200"/>
      <c r="SUN19" s="200"/>
      <c r="SUT19" s="200"/>
      <c r="SVC19" s="200"/>
      <c r="SVE19" s="200"/>
      <c r="SVF19" s="200"/>
      <c r="SVH19" s="200"/>
      <c r="SVK19" s="200"/>
      <c r="SVN19" s="200"/>
      <c r="SVQ19" s="200"/>
      <c r="SVT19" s="200"/>
      <c r="SVW19" s="200"/>
      <c r="SVY19" s="200"/>
      <c r="SWA19" s="200"/>
      <c r="SWD19" s="200"/>
      <c r="SWG19" s="200"/>
      <c r="SWJ19" s="200"/>
      <c r="SWM19" s="200"/>
      <c r="SWP19" s="200"/>
      <c r="SWS19" s="200"/>
      <c r="SWV19" s="200"/>
      <c r="SWX19" s="200"/>
      <c r="SXA19" s="200"/>
      <c r="SXD19" s="200"/>
      <c r="SXG19" s="200"/>
      <c r="SXM19" s="200"/>
      <c r="SXP19" s="200"/>
      <c r="SXR19" s="200"/>
      <c r="SYY19" s="200"/>
      <c r="SZB19" s="200"/>
      <c r="SZE19" s="200"/>
      <c r="SZH19" s="200"/>
      <c r="SZK19" s="200"/>
      <c r="SZL19" s="200"/>
      <c r="SZM19" s="200"/>
      <c r="SZP19" s="200"/>
      <c r="SZS19" s="200"/>
      <c r="SZV19" s="200"/>
      <c r="SZY19" s="200"/>
      <c r="TAA19" s="200"/>
      <c r="TAO19" s="200"/>
      <c r="TAP19" s="200"/>
      <c r="TAQ19" s="200"/>
      <c r="TAR19" s="200"/>
      <c r="TAS19" s="200"/>
      <c r="TAT19" s="200"/>
      <c r="TAU19" s="200"/>
      <c r="TAV19" s="200"/>
      <c r="TAW19" s="200"/>
      <c r="TAX19" s="200"/>
      <c r="TAY19" s="200"/>
      <c r="TAZ19" s="200"/>
      <c r="TBA19" s="200"/>
      <c r="TBB19" s="200"/>
      <c r="TBC19" s="200"/>
      <c r="TBD19" s="200"/>
      <c r="TBE19" s="200"/>
      <c r="TBF19" s="200"/>
      <c r="TBG19" s="200"/>
      <c r="TBM19" s="200"/>
      <c r="TBN19" s="200"/>
      <c r="TBO19" s="200"/>
      <c r="TBP19" s="200"/>
      <c r="TBQ19" s="200"/>
      <c r="TBR19" s="200"/>
      <c r="TBS19" s="200"/>
      <c r="TBU19" s="200"/>
      <c r="TBV19" s="200"/>
      <c r="TBW19" s="200"/>
      <c r="TBX19" s="200"/>
      <c r="TBY19" s="200"/>
      <c r="TBZ19" s="200"/>
      <c r="TCA19" s="200"/>
      <c r="TCB19" s="200"/>
      <c r="TCE19" s="200"/>
      <c r="TCH19" s="200"/>
      <c r="TCK19" s="200"/>
      <c r="TCN19" s="200"/>
      <c r="TCQ19" s="200"/>
      <c r="TCT19" s="200"/>
      <c r="TDC19" s="200"/>
      <c r="TDF19" s="200"/>
      <c r="TDI19" s="200"/>
      <c r="TDL19" s="200"/>
      <c r="TDU19" s="200"/>
      <c r="TEA19" s="200"/>
      <c r="TED19" s="200"/>
      <c r="TEG19" s="200"/>
      <c r="TEJ19" s="200"/>
      <c r="TEP19" s="200"/>
      <c r="TEY19" s="200"/>
      <c r="TFA19" s="200"/>
      <c r="TFB19" s="200"/>
      <c r="TFD19" s="200"/>
      <c r="TFG19" s="200"/>
      <c r="TFJ19" s="200"/>
      <c r="TFM19" s="200"/>
      <c r="TFP19" s="200"/>
      <c r="TFS19" s="200"/>
      <c r="TFU19" s="200"/>
      <c r="TFW19" s="200"/>
      <c r="TFZ19" s="200"/>
      <c r="TGC19" s="200"/>
      <c r="TGF19" s="200"/>
      <c r="TGI19" s="200"/>
      <c r="TGL19" s="200"/>
      <c r="TGO19" s="200"/>
      <c r="TGR19" s="200"/>
      <c r="TGT19" s="200"/>
      <c r="TGW19" s="200"/>
      <c r="TGZ19" s="200"/>
      <c r="THC19" s="200"/>
      <c r="THI19" s="200"/>
      <c r="THL19" s="200"/>
      <c r="THN19" s="200"/>
      <c r="TIU19" s="200"/>
      <c r="TIX19" s="200"/>
      <c r="TJA19" s="200"/>
      <c r="TJD19" s="200"/>
      <c r="TJG19" s="200"/>
      <c r="TJH19" s="200"/>
      <c r="TJI19" s="200"/>
      <c r="TJL19" s="200"/>
      <c r="TJO19" s="200"/>
      <c r="TJR19" s="200"/>
      <c r="TJU19" s="200"/>
      <c r="TJW19" s="200"/>
      <c r="TKK19" s="200"/>
      <c r="TKL19" s="200"/>
      <c r="TKM19" s="200"/>
      <c r="TKN19" s="200"/>
      <c r="TKO19" s="200"/>
      <c r="TKP19" s="200"/>
      <c r="TKQ19" s="200"/>
      <c r="TKR19" s="200"/>
      <c r="TKS19" s="200"/>
      <c r="TKT19" s="200"/>
      <c r="TKU19" s="200"/>
      <c r="TKV19" s="200"/>
      <c r="TKW19" s="200"/>
      <c r="TKX19" s="200"/>
      <c r="TKY19" s="200"/>
      <c r="TKZ19" s="200"/>
      <c r="TLA19" s="200"/>
      <c r="TLB19" s="200"/>
      <c r="TLC19" s="200"/>
      <c r="TLI19" s="200"/>
      <c r="TLJ19" s="200"/>
      <c r="TLK19" s="200"/>
      <c r="TLL19" s="200"/>
      <c r="TLM19" s="200"/>
      <c r="TLN19" s="200"/>
      <c r="TLO19" s="200"/>
      <c r="TLQ19" s="200"/>
      <c r="TLR19" s="200"/>
      <c r="TLS19" s="200"/>
      <c r="TLT19" s="200"/>
      <c r="TLU19" s="200"/>
      <c r="TLV19" s="200"/>
      <c r="TLW19" s="200"/>
      <c r="TLX19" s="200"/>
      <c r="TMA19" s="200"/>
      <c r="TMD19" s="200"/>
      <c r="TMG19" s="200"/>
      <c r="TMJ19" s="200"/>
      <c r="TMM19" s="200"/>
      <c r="TMP19" s="200"/>
      <c r="TMY19" s="200"/>
      <c r="TNB19" s="200"/>
      <c r="TNE19" s="200"/>
      <c r="TNH19" s="200"/>
      <c r="TNQ19" s="200"/>
      <c r="TNW19" s="200"/>
      <c r="TNZ19" s="200"/>
      <c r="TOC19" s="200"/>
      <c r="TOF19" s="200"/>
      <c r="TOL19" s="200"/>
      <c r="TOU19" s="200"/>
      <c r="TOW19" s="200"/>
      <c r="TOX19" s="200"/>
      <c r="TOZ19" s="200"/>
      <c r="TPC19" s="200"/>
      <c r="TPF19" s="200"/>
      <c r="TPI19" s="200"/>
      <c r="TPL19" s="200"/>
      <c r="TPO19" s="200"/>
      <c r="TPQ19" s="200"/>
      <c r="TPS19" s="200"/>
      <c r="TPV19" s="200"/>
      <c r="TPY19" s="200"/>
      <c r="TQB19" s="200"/>
      <c r="TQE19" s="200"/>
      <c r="TQH19" s="200"/>
      <c r="TQK19" s="200"/>
      <c r="TQN19" s="200"/>
      <c r="TQP19" s="200"/>
      <c r="TQS19" s="200"/>
      <c r="TQV19" s="200"/>
      <c r="TQY19" s="200"/>
      <c r="TRE19" s="200"/>
      <c r="TRH19" s="200"/>
      <c r="TRJ19" s="200"/>
      <c r="TSQ19" s="200"/>
      <c r="TST19" s="200"/>
      <c r="TSW19" s="200"/>
      <c r="TSZ19" s="200"/>
      <c r="TTC19" s="200"/>
      <c r="TTD19" s="200"/>
      <c r="TTE19" s="200"/>
      <c r="TTH19" s="200"/>
      <c r="TTK19" s="200"/>
      <c r="TTN19" s="200"/>
      <c r="TTQ19" s="200"/>
      <c r="TTS19" s="200"/>
      <c r="TUG19" s="200"/>
      <c r="TUH19" s="200"/>
      <c r="TUI19" s="200"/>
      <c r="TUJ19" s="200"/>
      <c r="TUK19" s="200"/>
      <c r="TUL19" s="200"/>
      <c r="TUM19" s="200"/>
      <c r="TUN19" s="200"/>
      <c r="TUO19" s="200"/>
      <c r="TUP19" s="200"/>
      <c r="TUQ19" s="200"/>
      <c r="TUR19" s="200"/>
      <c r="TUS19" s="200"/>
      <c r="TUT19" s="200"/>
      <c r="TUU19" s="200"/>
      <c r="TUV19" s="200"/>
      <c r="TUW19" s="200"/>
      <c r="TUX19" s="200"/>
      <c r="TUY19" s="200"/>
      <c r="TVE19" s="200"/>
      <c r="TVF19" s="200"/>
      <c r="TVG19" s="200"/>
      <c r="TVH19" s="200"/>
      <c r="TVI19" s="200"/>
      <c r="TVJ19" s="200"/>
      <c r="TVK19" s="200"/>
      <c r="TVM19" s="200"/>
      <c r="TVN19" s="200"/>
      <c r="TVO19" s="200"/>
      <c r="TVP19" s="200"/>
      <c r="TVQ19" s="200"/>
      <c r="TVR19" s="200"/>
      <c r="TVS19" s="200"/>
      <c r="TVT19" s="200"/>
      <c r="TVW19" s="200"/>
      <c r="TVZ19" s="200"/>
      <c r="TWC19" s="200"/>
      <c r="TWF19" s="200"/>
      <c r="TWI19" s="200"/>
      <c r="TWL19" s="200"/>
      <c r="TWU19" s="200"/>
      <c r="TWX19" s="200"/>
      <c r="TXA19" s="200"/>
      <c r="TXD19" s="200"/>
      <c r="TXM19" s="200"/>
      <c r="TXS19" s="200"/>
      <c r="TXV19" s="200"/>
      <c r="TXY19" s="200"/>
      <c r="TYB19" s="200"/>
      <c r="TYH19" s="200"/>
      <c r="TYQ19" s="200"/>
      <c r="TYS19" s="200"/>
      <c r="TYT19" s="200"/>
      <c r="TYV19" s="200"/>
      <c r="TYY19" s="200"/>
      <c r="TZB19" s="200"/>
      <c r="TZE19" s="200"/>
      <c r="TZH19" s="200"/>
      <c r="TZK19" s="200"/>
      <c r="TZM19" s="200"/>
      <c r="TZO19" s="200"/>
      <c r="TZR19" s="200"/>
      <c r="TZU19" s="200"/>
      <c r="TZX19" s="200"/>
      <c r="UAA19" s="200"/>
      <c r="UAD19" s="200"/>
      <c r="UAG19" s="200"/>
      <c r="UAJ19" s="200"/>
      <c r="UAL19" s="200"/>
      <c r="UAO19" s="200"/>
      <c r="UAR19" s="200"/>
      <c r="UAU19" s="200"/>
      <c r="UBA19" s="200"/>
      <c r="UBD19" s="200"/>
      <c r="UBF19" s="200"/>
      <c r="UCM19" s="200"/>
      <c r="UCP19" s="200"/>
      <c r="UCS19" s="200"/>
      <c r="UCV19" s="200"/>
      <c r="UCY19" s="200"/>
      <c r="UCZ19" s="200"/>
      <c r="UDA19" s="200"/>
      <c r="UDD19" s="200"/>
      <c r="UDG19" s="200"/>
      <c r="UDJ19" s="200"/>
      <c r="UDM19" s="200"/>
      <c r="UDO19" s="200"/>
      <c r="UEC19" s="200"/>
      <c r="UED19" s="200"/>
      <c r="UEE19" s="200"/>
      <c r="UEF19" s="200"/>
      <c r="UEG19" s="200"/>
      <c r="UEH19" s="200"/>
      <c r="UEI19" s="200"/>
      <c r="UEJ19" s="200"/>
      <c r="UEK19" s="200"/>
      <c r="UEL19" s="200"/>
      <c r="UEM19" s="200"/>
      <c r="UEN19" s="200"/>
      <c r="UEO19" s="200"/>
      <c r="UEP19" s="200"/>
      <c r="UEQ19" s="200"/>
      <c r="UER19" s="200"/>
      <c r="UES19" s="200"/>
      <c r="UET19" s="200"/>
      <c r="UEU19" s="200"/>
      <c r="UFA19" s="200"/>
      <c r="UFB19" s="200"/>
      <c r="UFC19" s="200"/>
      <c r="UFD19" s="200"/>
      <c r="UFE19" s="200"/>
      <c r="UFF19" s="200"/>
      <c r="UFG19" s="200"/>
      <c r="UFI19" s="200"/>
      <c r="UFJ19" s="200"/>
      <c r="UFK19" s="200"/>
      <c r="UFL19" s="200"/>
      <c r="UFM19" s="200"/>
      <c r="UFN19" s="200"/>
      <c r="UFO19" s="200"/>
      <c r="UFP19" s="200"/>
      <c r="UFS19" s="200"/>
      <c r="UFV19" s="200"/>
      <c r="UFY19" s="200"/>
      <c r="UGB19" s="200"/>
      <c r="UGE19" s="200"/>
      <c r="UGH19" s="200"/>
      <c r="UGQ19" s="200"/>
      <c r="UGT19" s="200"/>
      <c r="UGW19" s="200"/>
      <c r="UGZ19" s="200"/>
      <c r="UHI19" s="200"/>
      <c r="UHO19" s="200"/>
      <c r="UHR19" s="200"/>
      <c r="UHU19" s="200"/>
      <c r="UHX19" s="200"/>
      <c r="UID19" s="200"/>
      <c r="UIM19" s="200"/>
      <c r="UIO19" s="200"/>
      <c r="UIP19" s="200"/>
      <c r="UIR19" s="200"/>
      <c r="UIU19" s="200"/>
      <c r="UIX19" s="200"/>
      <c r="UJA19" s="200"/>
      <c r="UJD19" s="200"/>
      <c r="UJG19" s="200"/>
      <c r="UJI19" s="200"/>
      <c r="UJK19" s="200"/>
      <c r="UJN19" s="200"/>
      <c r="UJQ19" s="200"/>
      <c r="UJT19" s="200"/>
      <c r="UJW19" s="200"/>
      <c r="UJZ19" s="200"/>
      <c r="UKC19" s="200"/>
      <c r="UKF19" s="200"/>
      <c r="UKH19" s="200"/>
      <c r="UKK19" s="200"/>
      <c r="UKN19" s="200"/>
      <c r="UKQ19" s="200"/>
      <c r="UKW19" s="200"/>
      <c r="UKZ19" s="200"/>
      <c r="ULB19" s="200"/>
      <c r="UMI19" s="200"/>
      <c r="UML19" s="200"/>
      <c r="UMO19" s="200"/>
      <c r="UMR19" s="200"/>
      <c r="UMU19" s="200"/>
      <c r="UMV19" s="200"/>
      <c r="UMW19" s="200"/>
      <c r="UMZ19" s="200"/>
      <c r="UNC19" s="200"/>
      <c r="UNF19" s="200"/>
      <c r="UNI19" s="200"/>
      <c r="UNK19" s="200"/>
      <c r="UNY19" s="200"/>
      <c r="UNZ19" s="200"/>
      <c r="UOA19" s="200"/>
      <c r="UOB19" s="200"/>
      <c r="UOC19" s="200"/>
      <c r="UOD19" s="200"/>
      <c r="UOE19" s="200"/>
      <c r="UOF19" s="200"/>
      <c r="UOG19" s="200"/>
      <c r="UOH19" s="200"/>
      <c r="UOI19" s="200"/>
      <c r="UOJ19" s="200"/>
      <c r="UOK19" s="200"/>
      <c r="UOL19" s="200"/>
      <c r="UOM19" s="200"/>
      <c r="UON19" s="200"/>
      <c r="UOO19" s="200"/>
      <c r="UOP19" s="200"/>
      <c r="UOQ19" s="200"/>
      <c r="UOW19" s="200"/>
      <c r="UOX19" s="200"/>
      <c r="UOY19" s="200"/>
      <c r="UOZ19" s="200"/>
      <c r="UPA19" s="200"/>
      <c r="UPB19" s="200"/>
      <c r="UPC19" s="200"/>
      <c r="UPE19" s="200"/>
      <c r="UPF19" s="200"/>
      <c r="UPG19" s="200"/>
      <c r="UPH19" s="200"/>
      <c r="UPI19" s="200"/>
      <c r="UPJ19" s="200"/>
      <c r="UPK19" s="200"/>
      <c r="UPL19" s="200"/>
      <c r="UPO19" s="200"/>
      <c r="UPR19" s="200"/>
      <c r="UPU19" s="200"/>
      <c r="UPX19" s="200"/>
      <c r="UQA19" s="200"/>
      <c r="UQD19" s="200"/>
      <c r="UQM19" s="200"/>
      <c r="UQP19" s="200"/>
      <c r="UQS19" s="200"/>
      <c r="UQV19" s="200"/>
      <c r="URE19" s="200"/>
      <c r="URK19" s="200"/>
      <c r="URN19" s="200"/>
      <c r="URQ19" s="200"/>
      <c r="URT19" s="200"/>
      <c r="URZ19" s="200"/>
      <c r="USI19" s="200"/>
      <c r="USK19" s="200"/>
      <c r="USL19" s="200"/>
      <c r="USN19" s="200"/>
      <c r="USQ19" s="200"/>
      <c r="UST19" s="200"/>
      <c r="USW19" s="200"/>
      <c r="USZ19" s="200"/>
      <c r="UTC19" s="200"/>
      <c r="UTE19" s="200"/>
      <c r="UTG19" s="200"/>
      <c r="UTJ19" s="200"/>
      <c r="UTM19" s="200"/>
      <c r="UTP19" s="200"/>
      <c r="UTS19" s="200"/>
      <c r="UTV19" s="200"/>
      <c r="UTY19" s="200"/>
      <c r="UUB19" s="200"/>
      <c r="UUD19" s="200"/>
      <c r="UUG19" s="200"/>
      <c r="UUJ19" s="200"/>
      <c r="UUM19" s="200"/>
      <c r="UUS19" s="200"/>
      <c r="UUV19" s="200"/>
      <c r="UUX19" s="200"/>
      <c r="UWE19" s="200"/>
      <c r="UWH19" s="200"/>
      <c r="UWK19" s="200"/>
      <c r="UWN19" s="200"/>
      <c r="UWQ19" s="200"/>
      <c r="UWR19" s="200"/>
      <c r="UWS19" s="200"/>
      <c r="UWV19" s="200"/>
      <c r="UWY19" s="200"/>
      <c r="UXB19" s="200"/>
      <c r="UXE19" s="200"/>
      <c r="UXG19" s="200"/>
      <c r="UXU19" s="200"/>
      <c r="UXV19" s="200"/>
      <c r="UXW19" s="200"/>
      <c r="UXX19" s="200"/>
      <c r="UXY19" s="200"/>
      <c r="UXZ19" s="200"/>
      <c r="UYA19" s="200"/>
      <c r="UYB19" s="200"/>
      <c r="UYC19" s="200"/>
      <c r="UYD19" s="200"/>
      <c r="UYE19" s="200"/>
      <c r="UYF19" s="200"/>
      <c r="UYG19" s="200"/>
      <c r="UYH19" s="200"/>
      <c r="UYI19" s="200"/>
      <c r="UYJ19" s="200"/>
      <c r="UYK19" s="200"/>
      <c r="UYL19" s="200"/>
      <c r="UYM19" s="200"/>
      <c r="UYS19" s="200"/>
      <c r="UYT19" s="200"/>
      <c r="UYU19" s="200"/>
      <c r="UYV19" s="200"/>
      <c r="UYW19" s="200"/>
      <c r="UYX19" s="200"/>
      <c r="UYY19" s="200"/>
      <c r="UZA19" s="200"/>
      <c r="UZB19" s="200"/>
      <c r="UZC19" s="200"/>
      <c r="UZD19" s="200"/>
      <c r="UZE19" s="200"/>
      <c r="UZF19" s="200"/>
      <c r="UZG19" s="200"/>
      <c r="UZH19" s="200"/>
      <c r="UZK19" s="200"/>
      <c r="UZN19" s="200"/>
      <c r="UZQ19" s="200"/>
      <c r="UZT19" s="200"/>
      <c r="UZW19" s="200"/>
      <c r="UZZ19" s="200"/>
      <c r="VAI19" s="200"/>
      <c r="VAL19" s="200"/>
      <c r="VAO19" s="200"/>
      <c r="VAR19" s="200"/>
      <c r="VBA19" s="200"/>
      <c r="VBG19" s="200"/>
      <c r="VBJ19" s="200"/>
      <c r="VBM19" s="200"/>
      <c r="VBP19" s="200"/>
      <c r="VBV19" s="200"/>
      <c r="VCE19" s="200"/>
      <c r="VCG19" s="200"/>
      <c r="VCH19" s="200"/>
      <c r="VCJ19" s="200"/>
      <c r="VCM19" s="200"/>
      <c r="VCP19" s="200"/>
      <c r="VCS19" s="200"/>
      <c r="VCV19" s="200"/>
      <c r="VCY19" s="200"/>
      <c r="VDA19" s="200"/>
      <c r="VDC19" s="200"/>
      <c r="VDF19" s="200"/>
      <c r="VDI19" s="200"/>
      <c r="VDL19" s="200"/>
      <c r="VDO19" s="200"/>
      <c r="VDR19" s="200"/>
      <c r="VDU19" s="200"/>
      <c r="VDX19" s="200"/>
      <c r="VDZ19" s="200"/>
      <c r="VEC19" s="200"/>
      <c r="VEF19" s="200"/>
      <c r="VEI19" s="200"/>
      <c r="VEO19" s="200"/>
      <c r="VER19" s="200"/>
      <c r="VET19" s="200"/>
      <c r="VGA19" s="200"/>
      <c r="VGD19" s="200"/>
      <c r="VGG19" s="200"/>
      <c r="VGJ19" s="200"/>
      <c r="VGM19" s="200"/>
      <c r="VGN19" s="200"/>
      <c r="VGO19" s="200"/>
      <c r="VGR19" s="200"/>
      <c r="VGU19" s="200"/>
      <c r="VGX19" s="200"/>
      <c r="VHA19" s="200"/>
      <c r="VHC19" s="200"/>
      <c r="VHQ19" s="200"/>
      <c r="VHR19" s="200"/>
      <c r="VHS19" s="200"/>
      <c r="VHT19" s="200"/>
      <c r="VHU19" s="200"/>
      <c r="VHV19" s="200"/>
      <c r="VHW19" s="200"/>
      <c r="VHX19" s="200"/>
      <c r="VHY19" s="200"/>
      <c r="VHZ19" s="200"/>
      <c r="VIA19" s="200"/>
      <c r="VIB19" s="200"/>
      <c r="VIC19" s="200"/>
      <c r="VID19" s="200"/>
      <c r="VIE19" s="200"/>
      <c r="VIF19" s="200"/>
      <c r="VIG19" s="200"/>
      <c r="VIH19" s="200"/>
      <c r="VII19" s="200"/>
      <c r="VIO19" s="200"/>
      <c r="VIP19" s="200"/>
      <c r="VIQ19" s="200"/>
      <c r="VIR19" s="200"/>
      <c r="VIS19" s="200"/>
      <c r="VIT19" s="200"/>
      <c r="VIU19" s="200"/>
      <c r="VIW19" s="200"/>
      <c r="VIX19" s="200"/>
      <c r="VIY19" s="200"/>
      <c r="VIZ19" s="200"/>
      <c r="VJA19" s="200"/>
      <c r="VJB19" s="200"/>
      <c r="VJC19" s="200"/>
      <c r="VJD19" s="200"/>
      <c r="VJG19" s="200"/>
      <c r="VJJ19" s="200"/>
      <c r="VJM19" s="200"/>
      <c r="VJP19" s="200"/>
      <c r="VJS19" s="200"/>
      <c r="VJV19" s="200"/>
      <c r="VKE19" s="200"/>
      <c r="VKH19" s="200"/>
      <c r="VKK19" s="200"/>
      <c r="VKN19" s="200"/>
      <c r="VKW19" s="200"/>
      <c r="VLC19" s="200"/>
      <c r="VLF19" s="200"/>
      <c r="VLI19" s="200"/>
      <c r="VLL19" s="200"/>
      <c r="VLR19" s="200"/>
      <c r="VMA19" s="200"/>
      <c r="VMC19" s="200"/>
      <c r="VMD19" s="200"/>
      <c r="VMF19" s="200"/>
      <c r="VMI19" s="200"/>
      <c r="VML19" s="200"/>
      <c r="VMO19" s="200"/>
      <c r="VMR19" s="200"/>
      <c r="VMU19" s="200"/>
      <c r="VMW19" s="200"/>
      <c r="VMY19" s="200"/>
      <c r="VNB19" s="200"/>
      <c r="VNE19" s="200"/>
      <c r="VNH19" s="200"/>
      <c r="VNK19" s="200"/>
      <c r="VNN19" s="200"/>
      <c r="VNQ19" s="200"/>
      <c r="VNT19" s="200"/>
      <c r="VNV19" s="200"/>
      <c r="VNY19" s="200"/>
      <c r="VOB19" s="200"/>
      <c r="VOE19" s="200"/>
      <c r="VOK19" s="200"/>
      <c r="VON19" s="200"/>
      <c r="VOP19" s="200"/>
      <c r="VPW19" s="200"/>
      <c r="VPZ19" s="200"/>
      <c r="VQC19" s="200"/>
      <c r="VQF19" s="200"/>
      <c r="VQI19" s="200"/>
      <c r="VQJ19" s="200"/>
      <c r="VQK19" s="200"/>
      <c r="VQN19" s="200"/>
      <c r="VQQ19" s="200"/>
      <c r="VQT19" s="200"/>
      <c r="VQW19" s="200"/>
      <c r="VQY19" s="200"/>
      <c r="VRM19" s="200"/>
      <c r="VRN19" s="200"/>
      <c r="VRO19" s="200"/>
      <c r="VRP19" s="200"/>
      <c r="VRQ19" s="200"/>
      <c r="VRR19" s="200"/>
      <c r="VRS19" s="200"/>
      <c r="VRT19" s="200"/>
      <c r="VRU19" s="200"/>
      <c r="VRV19" s="200"/>
      <c r="VRW19" s="200"/>
      <c r="VRX19" s="200"/>
      <c r="VRY19" s="200"/>
      <c r="VRZ19" s="200"/>
      <c r="VSA19" s="200"/>
      <c r="VSB19" s="200"/>
      <c r="VSC19" s="200"/>
      <c r="VSD19" s="200"/>
      <c r="VSE19" s="200"/>
      <c r="VSK19" s="200"/>
      <c r="VSL19" s="200"/>
      <c r="VSM19" s="200"/>
      <c r="VSN19" s="200"/>
      <c r="VSO19" s="200"/>
      <c r="VSP19" s="200"/>
      <c r="VSQ19" s="200"/>
      <c r="VSS19" s="200"/>
      <c r="VST19" s="200"/>
      <c r="VSU19" s="200"/>
      <c r="VSV19" s="200"/>
      <c r="VSW19" s="200"/>
      <c r="VSX19" s="200"/>
      <c r="VSY19" s="200"/>
      <c r="VSZ19" s="200"/>
      <c r="VTC19" s="200"/>
      <c r="VTF19" s="200"/>
      <c r="VTI19" s="200"/>
      <c r="VTL19" s="200"/>
      <c r="VTO19" s="200"/>
      <c r="VTR19" s="200"/>
      <c r="VUA19" s="200"/>
      <c r="VUD19" s="200"/>
      <c r="VUG19" s="200"/>
      <c r="VUJ19" s="200"/>
      <c r="VUS19" s="200"/>
      <c r="VUY19" s="200"/>
      <c r="VVB19" s="200"/>
      <c r="VVE19" s="200"/>
      <c r="VVH19" s="200"/>
      <c r="VVN19" s="200"/>
      <c r="VVW19" s="200"/>
      <c r="VVY19" s="200"/>
      <c r="VVZ19" s="200"/>
      <c r="VWB19" s="200"/>
      <c r="VWE19" s="200"/>
      <c r="VWH19" s="200"/>
      <c r="VWK19" s="200"/>
      <c r="VWN19" s="200"/>
      <c r="VWQ19" s="200"/>
      <c r="VWS19" s="200"/>
      <c r="VWU19" s="200"/>
      <c r="VWX19" s="200"/>
      <c r="VXA19" s="200"/>
      <c r="VXD19" s="200"/>
      <c r="VXG19" s="200"/>
      <c r="VXJ19" s="200"/>
      <c r="VXM19" s="200"/>
      <c r="VXP19" s="200"/>
      <c r="VXR19" s="200"/>
      <c r="VXU19" s="200"/>
      <c r="VXX19" s="200"/>
      <c r="VYA19" s="200"/>
      <c r="VYG19" s="200"/>
      <c r="VYJ19" s="200"/>
      <c r="VYL19" s="200"/>
      <c r="VZS19" s="200"/>
      <c r="VZV19" s="200"/>
      <c r="VZY19" s="200"/>
      <c r="WAB19" s="200"/>
      <c r="WAE19" s="200"/>
      <c r="WAF19" s="200"/>
      <c r="WAG19" s="200"/>
      <c r="WAJ19" s="200"/>
      <c r="WAM19" s="200"/>
      <c r="WAP19" s="200"/>
      <c r="WAS19" s="200"/>
      <c r="WAU19" s="200"/>
      <c r="WBI19" s="200"/>
      <c r="WBJ19" s="200"/>
      <c r="WBK19" s="200"/>
      <c r="WBL19" s="200"/>
      <c r="WBM19" s="200"/>
      <c r="WBN19" s="200"/>
      <c r="WBO19" s="200"/>
      <c r="WBP19" s="200"/>
      <c r="WBQ19" s="200"/>
      <c r="WBR19" s="200"/>
      <c r="WBS19" s="200"/>
      <c r="WBT19" s="200"/>
      <c r="WBU19" s="200"/>
      <c r="WBV19" s="200"/>
      <c r="WBW19" s="200"/>
      <c r="WBX19" s="200"/>
      <c r="WBY19" s="200"/>
      <c r="WBZ19" s="200"/>
      <c r="WCA19" s="200"/>
      <c r="WCG19" s="200"/>
      <c r="WCH19" s="200"/>
      <c r="WCI19" s="200"/>
      <c r="WCJ19" s="200"/>
      <c r="WCK19" s="200"/>
      <c r="WCL19" s="200"/>
      <c r="WCM19" s="200"/>
      <c r="WCO19" s="200"/>
      <c r="WCP19" s="200"/>
      <c r="WCQ19" s="200"/>
      <c r="WCR19" s="200"/>
      <c r="WCS19" s="200"/>
      <c r="WCT19" s="200"/>
      <c r="WCU19" s="200"/>
      <c r="WCV19" s="200"/>
      <c r="WCY19" s="200"/>
      <c r="WDB19" s="200"/>
      <c r="WDE19" s="200"/>
      <c r="WDH19" s="200"/>
      <c r="WDK19" s="200"/>
      <c r="WDN19" s="200"/>
      <c r="WDW19" s="200"/>
      <c r="WDZ19" s="200"/>
      <c r="WEC19" s="200"/>
      <c r="WEF19" s="200"/>
      <c r="WEO19" s="200"/>
      <c r="WEU19" s="200"/>
      <c r="WEX19" s="200"/>
      <c r="WFA19" s="200"/>
      <c r="WFD19" s="200"/>
      <c r="WFJ19" s="200"/>
      <c r="WFS19" s="200"/>
      <c r="WFU19" s="200"/>
      <c r="WFV19" s="200"/>
      <c r="WFX19" s="200"/>
      <c r="WGA19" s="200"/>
      <c r="WGD19" s="200"/>
      <c r="WGG19" s="200"/>
      <c r="WGJ19" s="200"/>
      <c r="WGM19" s="200"/>
      <c r="WGO19" s="200"/>
      <c r="WGQ19" s="200"/>
      <c r="WGT19" s="200"/>
      <c r="WGW19" s="200"/>
      <c r="WGZ19" s="200"/>
      <c r="WHC19" s="200"/>
      <c r="WHF19" s="200"/>
      <c r="WHI19" s="200"/>
      <c r="WHL19" s="200"/>
      <c r="WHN19" s="200"/>
      <c r="WHQ19" s="200"/>
      <c r="WHT19" s="200"/>
      <c r="WHW19" s="200"/>
      <c r="WIC19" s="200"/>
      <c r="WIF19" s="200"/>
      <c r="WIH19" s="200"/>
      <c r="WJO19" s="200"/>
      <c r="WJR19" s="200"/>
      <c r="WJU19" s="200"/>
      <c r="WJX19" s="200"/>
      <c r="WKA19" s="200"/>
      <c r="WKB19" s="200"/>
      <c r="WKC19" s="200"/>
      <c r="WKF19" s="200"/>
      <c r="WKI19" s="200"/>
      <c r="WKL19" s="200"/>
      <c r="WKO19" s="200"/>
      <c r="WKQ19" s="200"/>
      <c r="WLE19" s="200"/>
      <c r="WLF19" s="200"/>
      <c r="WLG19" s="200"/>
      <c r="WLH19" s="200"/>
      <c r="WLI19" s="200"/>
      <c r="WLJ19" s="200"/>
      <c r="WLK19" s="200"/>
      <c r="WLL19" s="200"/>
      <c r="WLM19" s="200"/>
      <c r="WLN19" s="200"/>
      <c r="WLO19" s="200"/>
      <c r="WLP19" s="200"/>
      <c r="WLQ19" s="200"/>
      <c r="WLR19" s="200"/>
      <c r="WLS19" s="200"/>
      <c r="WLT19" s="200"/>
      <c r="WLU19" s="200"/>
      <c r="WLV19" s="200"/>
      <c r="WLW19" s="200"/>
      <c r="WMC19" s="200"/>
      <c r="WMD19" s="200"/>
      <c r="WME19" s="200"/>
      <c r="WMF19" s="200"/>
      <c r="WMG19" s="200"/>
      <c r="WMH19" s="200"/>
      <c r="WMI19" s="200"/>
      <c r="WMK19" s="200"/>
      <c r="WML19" s="200"/>
      <c r="WMM19" s="200"/>
      <c r="WMN19" s="200"/>
      <c r="WMO19" s="200"/>
      <c r="WMP19" s="200"/>
      <c r="WMQ19" s="200"/>
      <c r="WMR19" s="200"/>
      <c r="WMU19" s="200"/>
      <c r="WMX19" s="200"/>
      <c r="WNA19" s="200"/>
      <c r="WND19" s="200"/>
      <c r="WNG19" s="200"/>
      <c r="WNJ19" s="200"/>
      <c r="WNS19" s="200"/>
      <c r="WNV19" s="200"/>
      <c r="WNY19" s="200"/>
      <c r="WOB19" s="200"/>
      <c r="WOK19" s="200"/>
      <c r="WOQ19" s="200"/>
      <c r="WOT19" s="200"/>
      <c r="WOW19" s="200"/>
      <c r="WOZ19" s="200"/>
      <c r="WPF19" s="200"/>
      <c r="WPO19" s="200"/>
      <c r="WPQ19" s="200"/>
      <c r="WPR19" s="200"/>
      <c r="WPT19" s="200"/>
      <c r="WPW19" s="200"/>
      <c r="WPZ19" s="200"/>
      <c r="WQC19" s="200"/>
      <c r="WQF19" s="200"/>
      <c r="WQI19" s="200"/>
      <c r="WQK19" s="200"/>
      <c r="WQM19" s="200"/>
      <c r="WQP19" s="200"/>
      <c r="WQS19" s="200"/>
      <c r="WQV19" s="200"/>
      <c r="WQY19" s="200"/>
      <c r="WRB19" s="200"/>
      <c r="WRE19" s="200"/>
      <c r="WRH19" s="200"/>
      <c r="WRJ19" s="200"/>
      <c r="WRM19" s="200"/>
      <c r="WRP19" s="200"/>
      <c r="WRS19" s="200"/>
      <c r="WRY19" s="200"/>
      <c r="WSB19" s="200"/>
      <c r="WSD19" s="200"/>
      <c r="WTK19" s="200"/>
      <c r="WTN19" s="200"/>
      <c r="WTQ19" s="200"/>
      <c r="WTT19" s="200"/>
      <c r="WTW19" s="200"/>
      <c r="WTX19" s="200"/>
      <c r="WTY19" s="200"/>
      <c r="WUB19" s="200"/>
      <c r="WUE19" s="200"/>
      <c r="WUH19" s="200"/>
      <c r="WUK19" s="200"/>
      <c r="WUM19" s="200"/>
    </row>
    <row r="20" spans="1:16107" s="57" customFormat="1" ht="21.75" hidden="1" customHeight="1" x14ac:dyDescent="0.3">
      <c r="A20" s="11" t="s">
        <v>18</v>
      </c>
      <c r="B20" s="53" t="s">
        <v>346</v>
      </c>
      <c r="C20" s="7"/>
      <c r="D20" s="91"/>
      <c r="E20" s="92"/>
    </row>
    <row r="21" spans="1:16107" s="57" customFormat="1" ht="21.75" hidden="1" customHeight="1" x14ac:dyDescent="0.3">
      <c r="A21" s="9" t="s">
        <v>19</v>
      </c>
      <c r="B21" s="53" t="s">
        <v>346</v>
      </c>
      <c r="C21" s="7"/>
      <c r="D21" s="91"/>
      <c r="E21" s="92"/>
    </row>
    <row r="22" spans="1:16107" s="57" customFormat="1" ht="21.75" hidden="1" customHeight="1" x14ac:dyDescent="0.3">
      <c r="A22" s="12" t="s">
        <v>20</v>
      </c>
      <c r="B22" s="53" t="s">
        <v>348</v>
      </c>
      <c r="C22" s="7"/>
      <c r="D22" s="91"/>
      <c r="E22" s="92"/>
    </row>
    <row r="23" spans="1:16107" s="57" customFormat="1" ht="20.25" hidden="1" customHeight="1" x14ac:dyDescent="0.3">
      <c r="A23" s="12" t="s">
        <v>21</v>
      </c>
      <c r="B23" s="53" t="s">
        <v>346</v>
      </c>
      <c r="C23" s="7"/>
      <c r="D23" s="91"/>
      <c r="E23" s="92"/>
    </row>
    <row r="24" spans="1:16107" s="57" customFormat="1" ht="21.75" hidden="1" customHeight="1" x14ac:dyDescent="0.3">
      <c r="A24" s="9" t="s">
        <v>22</v>
      </c>
      <c r="B24" s="53" t="s">
        <v>346</v>
      </c>
      <c r="C24" s="7"/>
      <c r="D24" s="91"/>
      <c r="E24" s="92"/>
    </row>
    <row r="25" spans="1:16107" s="57" customFormat="1" ht="21.75" hidden="1" customHeight="1" x14ac:dyDescent="0.3">
      <c r="A25" s="9" t="s">
        <v>23</v>
      </c>
      <c r="B25" s="53" t="s">
        <v>348</v>
      </c>
      <c r="C25" s="7"/>
      <c r="D25" s="91"/>
      <c r="E25" s="92"/>
    </row>
    <row r="26" spans="1:16107" s="57" customFormat="1" ht="20.399999999999999" customHeight="1" x14ac:dyDescent="0.3">
      <c r="A26" s="9" t="s">
        <v>24</v>
      </c>
      <c r="B26" s="199" t="s">
        <v>346</v>
      </c>
      <c r="C26" s="7">
        <v>83</v>
      </c>
      <c r="D26" s="91">
        <v>7500</v>
      </c>
      <c r="E26" s="106">
        <f>+D26*C26</f>
        <v>622500</v>
      </c>
      <c r="F26" s="200"/>
      <c r="G26" s="200"/>
      <c r="H26" s="200"/>
      <c r="I26" s="200"/>
      <c r="J26" s="200"/>
      <c r="K26" s="200"/>
      <c r="Q26" s="200"/>
      <c r="R26" s="200"/>
      <c r="S26" s="200"/>
      <c r="T26" s="200"/>
      <c r="U26" s="200"/>
      <c r="V26" s="200"/>
      <c r="W26" s="200"/>
      <c r="Y26" s="200"/>
      <c r="Z26" s="200"/>
      <c r="AA26" s="200"/>
      <c r="AB26" s="200"/>
      <c r="AC26" s="200"/>
      <c r="AD26" s="200"/>
      <c r="AE26" s="200"/>
      <c r="AF26" s="200"/>
      <c r="AI26" s="200"/>
      <c r="AL26" s="200"/>
      <c r="AO26" s="200"/>
      <c r="AR26" s="200"/>
      <c r="AU26" s="200"/>
      <c r="AX26" s="200"/>
      <c r="BG26" s="200"/>
      <c r="BJ26" s="200"/>
      <c r="BM26" s="200"/>
      <c r="BP26" s="200"/>
      <c r="BY26" s="200"/>
      <c r="CE26" s="200"/>
      <c r="CH26" s="200"/>
      <c r="CK26" s="200"/>
      <c r="CN26" s="200"/>
      <c r="CT26" s="200"/>
      <c r="DC26" s="200"/>
      <c r="DE26" s="200"/>
      <c r="DF26" s="200"/>
      <c r="DH26" s="200"/>
      <c r="DK26" s="200"/>
      <c r="DN26" s="200"/>
      <c r="DQ26" s="200"/>
      <c r="DT26" s="200"/>
      <c r="DW26" s="200"/>
      <c r="DY26" s="200"/>
      <c r="EA26" s="200"/>
      <c r="ED26" s="200"/>
      <c r="EG26" s="200"/>
      <c r="EJ26" s="200"/>
      <c r="EM26" s="200"/>
      <c r="EP26" s="200"/>
      <c r="ES26" s="200"/>
      <c r="EV26" s="200"/>
      <c r="EX26" s="200"/>
      <c r="FA26" s="200"/>
      <c r="FD26" s="200"/>
      <c r="FG26" s="200"/>
      <c r="FM26" s="200"/>
      <c r="FP26" s="200"/>
      <c r="FR26" s="200"/>
      <c r="GY26" s="200"/>
      <c r="HB26" s="200"/>
      <c r="HE26" s="200"/>
      <c r="HH26" s="200"/>
      <c r="HK26" s="200"/>
      <c r="HL26" s="200"/>
      <c r="HM26" s="200"/>
      <c r="HP26" s="200"/>
      <c r="HS26" s="200"/>
      <c r="HV26" s="200"/>
      <c r="HY26" s="200"/>
      <c r="IA26" s="200"/>
      <c r="IO26" s="200"/>
      <c r="IP26" s="200"/>
      <c r="IQ26" s="200"/>
      <c r="IR26" s="200"/>
      <c r="IS26" s="200"/>
      <c r="IT26" s="200"/>
      <c r="IU26" s="200"/>
      <c r="IV26" s="200"/>
      <c r="IW26" s="200"/>
      <c r="IX26" s="200"/>
      <c r="IY26" s="200"/>
      <c r="IZ26" s="200"/>
      <c r="JA26" s="200"/>
      <c r="JB26" s="200"/>
      <c r="JC26" s="200"/>
      <c r="JD26" s="200"/>
      <c r="JE26" s="200"/>
      <c r="JF26" s="200"/>
      <c r="JG26" s="200"/>
      <c r="JM26" s="200"/>
      <c r="JN26" s="200"/>
      <c r="JO26" s="200"/>
      <c r="JP26" s="200"/>
      <c r="JQ26" s="200"/>
      <c r="JR26" s="200"/>
      <c r="JS26" s="200"/>
      <c r="JU26" s="200"/>
      <c r="JV26" s="200"/>
      <c r="JW26" s="200"/>
      <c r="JX26" s="200"/>
      <c r="JY26" s="200"/>
      <c r="JZ26" s="200"/>
      <c r="KA26" s="200"/>
      <c r="KB26" s="200"/>
      <c r="KE26" s="200"/>
      <c r="KH26" s="200"/>
      <c r="KK26" s="200"/>
      <c r="KN26" s="200"/>
      <c r="KQ26" s="200"/>
      <c r="KT26" s="200"/>
      <c r="LC26" s="200"/>
      <c r="LF26" s="200"/>
      <c r="LI26" s="200"/>
      <c r="LL26" s="200"/>
      <c r="LU26" s="200"/>
      <c r="MA26" s="200"/>
      <c r="MD26" s="200"/>
      <c r="MG26" s="200"/>
      <c r="MJ26" s="200"/>
      <c r="MP26" s="200"/>
      <c r="MY26" s="200"/>
      <c r="NA26" s="200"/>
      <c r="NB26" s="200"/>
      <c r="ND26" s="200"/>
      <c r="NG26" s="200"/>
      <c r="NJ26" s="200"/>
      <c r="NM26" s="200"/>
      <c r="NP26" s="200"/>
      <c r="NS26" s="200"/>
      <c r="NU26" s="200"/>
      <c r="NW26" s="200"/>
      <c r="NZ26" s="200"/>
      <c r="OC26" s="200"/>
      <c r="OF26" s="200"/>
      <c r="OI26" s="200"/>
      <c r="OL26" s="200"/>
      <c r="OO26" s="200"/>
      <c r="OR26" s="200"/>
      <c r="OT26" s="200"/>
      <c r="OW26" s="200"/>
      <c r="OZ26" s="200"/>
      <c r="PC26" s="200"/>
      <c r="PI26" s="200"/>
      <c r="PL26" s="200"/>
      <c r="PN26" s="200"/>
      <c r="QU26" s="200"/>
      <c r="QX26" s="200"/>
      <c r="RA26" s="200"/>
      <c r="RD26" s="200"/>
      <c r="RG26" s="200"/>
      <c r="RH26" s="200"/>
      <c r="RI26" s="200"/>
      <c r="RL26" s="200"/>
      <c r="RO26" s="200"/>
      <c r="RR26" s="200"/>
      <c r="RU26" s="200"/>
      <c r="RW26" s="200"/>
      <c r="SK26" s="200"/>
      <c r="SL26" s="200"/>
      <c r="SM26" s="200"/>
      <c r="SN26" s="200"/>
      <c r="SO26" s="200"/>
      <c r="SP26" s="200"/>
      <c r="SQ26" s="200"/>
      <c r="SR26" s="200"/>
      <c r="SS26" s="200"/>
      <c r="ST26" s="200"/>
      <c r="SU26" s="200"/>
      <c r="SV26" s="200"/>
      <c r="SW26" s="200"/>
      <c r="SX26" s="200"/>
      <c r="SY26" s="200"/>
      <c r="SZ26" s="200"/>
      <c r="TA26" s="200"/>
      <c r="TB26" s="200"/>
      <c r="TC26" s="200"/>
      <c r="TI26" s="200"/>
      <c r="TJ26" s="200"/>
      <c r="TK26" s="200"/>
      <c r="TL26" s="200"/>
      <c r="TM26" s="200"/>
      <c r="TN26" s="200"/>
      <c r="TO26" s="200"/>
      <c r="TQ26" s="200"/>
      <c r="TR26" s="200"/>
      <c r="TS26" s="200"/>
      <c r="TT26" s="200"/>
      <c r="TU26" s="200"/>
      <c r="TV26" s="200"/>
      <c r="TW26" s="200"/>
      <c r="TX26" s="200"/>
      <c r="UA26" s="200"/>
      <c r="UD26" s="200"/>
      <c r="UG26" s="200"/>
      <c r="UJ26" s="200"/>
      <c r="UM26" s="200"/>
      <c r="UP26" s="200"/>
      <c r="UY26" s="200"/>
      <c r="VB26" s="200"/>
      <c r="VE26" s="200"/>
      <c r="VH26" s="200"/>
      <c r="VQ26" s="200"/>
      <c r="VW26" s="200"/>
      <c r="VZ26" s="200"/>
      <c r="WC26" s="200"/>
      <c r="WF26" s="200"/>
      <c r="WL26" s="200"/>
      <c r="WU26" s="200"/>
      <c r="WW26" s="200"/>
      <c r="WX26" s="200"/>
      <c r="WZ26" s="200"/>
      <c r="XC26" s="200"/>
      <c r="XF26" s="200"/>
      <c r="XI26" s="200"/>
      <c r="XL26" s="200"/>
      <c r="XO26" s="200"/>
      <c r="XQ26" s="200"/>
      <c r="XS26" s="200"/>
      <c r="XV26" s="200"/>
      <c r="XY26" s="200"/>
      <c r="YB26" s="200"/>
      <c r="YE26" s="200"/>
      <c r="YH26" s="200"/>
      <c r="YK26" s="200"/>
      <c r="YN26" s="200"/>
      <c r="YP26" s="200"/>
      <c r="YS26" s="200"/>
      <c r="YV26" s="200"/>
      <c r="YY26" s="200"/>
      <c r="ZE26" s="200"/>
      <c r="ZH26" s="200"/>
      <c r="ZJ26" s="200"/>
      <c r="AAQ26" s="200"/>
      <c r="AAT26" s="200"/>
      <c r="AAW26" s="200"/>
      <c r="AAZ26" s="200"/>
      <c r="ABC26" s="200"/>
      <c r="ABD26" s="200"/>
      <c r="ABE26" s="200"/>
      <c r="ABH26" s="200"/>
      <c r="ABK26" s="200"/>
      <c r="ABN26" s="200"/>
      <c r="ABQ26" s="200"/>
      <c r="ABS26" s="200"/>
      <c r="ACG26" s="200"/>
      <c r="ACH26" s="200"/>
      <c r="ACI26" s="200"/>
      <c r="ACJ26" s="200"/>
      <c r="ACK26" s="200"/>
      <c r="ACL26" s="200"/>
      <c r="ACM26" s="200"/>
      <c r="ACN26" s="200"/>
      <c r="ACO26" s="200"/>
      <c r="ACP26" s="200"/>
      <c r="ACQ26" s="200"/>
      <c r="ACR26" s="200"/>
      <c r="ACS26" s="200"/>
      <c r="ACT26" s="200"/>
      <c r="ACU26" s="200"/>
      <c r="ACV26" s="200"/>
      <c r="ACW26" s="200"/>
      <c r="ACX26" s="200"/>
      <c r="ACY26" s="200"/>
      <c r="ADE26" s="200"/>
      <c r="ADF26" s="200"/>
      <c r="ADG26" s="200"/>
      <c r="ADH26" s="200"/>
      <c r="ADI26" s="200"/>
      <c r="ADJ26" s="200"/>
      <c r="ADK26" s="200"/>
      <c r="ADM26" s="200"/>
      <c r="ADN26" s="200"/>
      <c r="ADO26" s="200"/>
      <c r="ADP26" s="200"/>
      <c r="ADQ26" s="200"/>
      <c r="ADR26" s="200"/>
      <c r="ADS26" s="200"/>
      <c r="ADT26" s="200"/>
      <c r="ADW26" s="200"/>
      <c r="ADZ26" s="200"/>
      <c r="AEC26" s="200"/>
      <c r="AEF26" s="200"/>
      <c r="AEI26" s="200"/>
      <c r="AEL26" s="200"/>
      <c r="AEU26" s="200"/>
      <c r="AEX26" s="200"/>
      <c r="AFA26" s="200"/>
      <c r="AFD26" s="200"/>
      <c r="AFM26" s="200"/>
      <c r="AFS26" s="200"/>
      <c r="AFV26" s="200"/>
      <c r="AFY26" s="200"/>
      <c r="AGB26" s="200"/>
      <c r="AGH26" s="200"/>
      <c r="AGQ26" s="200"/>
      <c r="AGS26" s="200"/>
      <c r="AGT26" s="200"/>
      <c r="AGV26" s="200"/>
      <c r="AGY26" s="200"/>
      <c r="AHB26" s="200"/>
      <c r="AHE26" s="200"/>
      <c r="AHH26" s="200"/>
      <c r="AHK26" s="200"/>
      <c r="AHM26" s="200"/>
      <c r="AHO26" s="200"/>
      <c r="AHR26" s="200"/>
      <c r="AHU26" s="200"/>
      <c r="AHX26" s="200"/>
      <c r="AIA26" s="200"/>
      <c r="AID26" s="200"/>
      <c r="AIG26" s="200"/>
      <c r="AIJ26" s="200"/>
      <c r="AIL26" s="200"/>
      <c r="AIO26" s="200"/>
      <c r="AIR26" s="200"/>
      <c r="AIU26" s="200"/>
      <c r="AJA26" s="200"/>
      <c r="AJD26" s="200"/>
      <c r="AJF26" s="200"/>
      <c r="AKM26" s="200"/>
      <c r="AKP26" s="200"/>
      <c r="AKS26" s="200"/>
      <c r="AKV26" s="200"/>
      <c r="AKY26" s="200"/>
      <c r="AKZ26" s="200"/>
      <c r="ALA26" s="200"/>
      <c r="ALD26" s="200"/>
      <c r="ALG26" s="200"/>
      <c r="ALJ26" s="200"/>
      <c r="ALM26" s="200"/>
      <c r="ALO26" s="200"/>
      <c r="AMC26" s="200"/>
      <c r="AMD26" s="200"/>
      <c r="AME26" s="200"/>
      <c r="AMF26" s="200"/>
      <c r="AMG26" s="200"/>
      <c r="AMH26" s="200"/>
      <c r="AMI26" s="200"/>
      <c r="AMJ26" s="200"/>
      <c r="AMK26" s="200"/>
      <c r="AML26" s="200"/>
      <c r="AMM26" s="200"/>
      <c r="AMN26" s="200"/>
      <c r="AMO26" s="200"/>
      <c r="AMP26" s="200"/>
      <c r="AMQ26" s="200"/>
      <c r="AMR26" s="200"/>
      <c r="AMS26" s="200"/>
      <c r="AMT26" s="200"/>
      <c r="AMU26" s="200"/>
      <c r="ANA26" s="200"/>
      <c r="ANB26" s="200"/>
      <c r="ANC26" s="200"/>
      <c r="AND26" s="200"/>
      <c r="ANE26" s="200"/>
      <c r="ANF26" s="200"/>
      <c r="ANG26" s="200"/>
      <c r="ANI26" s="200"/>
      <c r="ANJ26" s="200"/>
      <c r="ANK26" s="200"/>
      <c r="ANL26" s="200"/>
      <c r="ANM26" s="200"/>
      <c r="ANN26" s="200"/>
      <c r="ANO26" s="200"/>
      <c r="ANP26" s="200"/>
      <c r="ANS26" s="200"/>
      <c r="ANV26" s="200"/>
      <c r="ANY26" s="200"/>
      <c r="AOB26" s="200"/>
      <c r="AOE26" s="200"/>
      <c r="AOH26" s="200"/>
      <c r="AOQ26" s="200"/>
      <c r="AOT26" s="200"/>
      <c r="AOW26" s="200"/>
      <c r="AOZ26" s="200"/>
      <c r="API26" s="200"/>
      <c r="APO26" s="200"/>
      <c r="APR26" s="200"/>
      <c r="APU26" s="200"/>
      <c r="APX26" s="200"/>
      <c r="AQD26" s="200"/>
      <c r="AQM26" s="200"/>
      <c r="AQO26" s="200"/>
      <c r="AQP26" s="200"/>
      <c r="AQR26" s="200"/>
      <c r="AQU26" s="200"/>
      <c r="AQX26" s="200"/>
      <c r="ARA26" s="200"/>
      <c r="ARD26" s="200"/>
      <c r="ARG26" s="200"/>
      <c r="ARI26" s="200"/>
      <c r="ARK26" s="200"/>
      <c r="ARN26" s="200"/>
      <c r="ARQ26" s="200"/>
      <c r="ART26" s="200"/>
      <c r="ARW26" s="200"/>
      <c r="ARZ26" s="200"/>
      <c r="ASC26" s="200"/>
      <c r="ASF26" s="200"/>
      <c r="ASH26" s="200"/>
      <c r="ASK26" s="200"/>
      <c r="ASN26" s="200"/>
      <c r="ASQ26" s="200"/>
      <c r="ASW26" s="200"/>
      <c r="ASZ26" s="200"/>
      <c r="ATB26" s="200"/>
      <c r="AUI26" s="200"/>
      <c r="AUL26" s="200"/>
      <c r="AUO26" s="200"/>
      <c r="AUR26" s="200"/>
      <c r="AUU26" s="200"/>
      <c r="AUV26" s="200"/>
      <c r="AUW26" s="200"/>
      <c r="AUZ26" s="200"/>
      <c r="AVC26" s="200"/>
      <c r="AVF26" s="200"/>
      <c r="AVI26" s="200"/>
      <c r="AVK26" s="200"/>
      <c r="AVY26" s="200"/>
      <c r="AVZ26" s="200"/>
      <c r="AWA26" s="200"/>
      <c r="AWB26" s="200"/>
      <c r="AWC26" s="200"/>
      <c r="AWD26" s="200"/>
      <c r="AWE26" s="200"/>
      <c r="AWF26" s="200"/>
      <c r="AWG26" s="200"/>
      <c r="AWH26" s="200"/>
      <c r="AWI26" s="200"/>
      <c r="AWJ26" s="200"/>
      <c r="AWK26" s="200"/>
      <c r="AWL26" s="200"/>
      <c r="AWM26" s="200"/>
      <c r="AWN26" s="200"/>
      <c r="AWO26" s="200"/>
      <c r="AWP26" s="200"/>
      <c r="AWQ26" s="200"/>
      <c r="AWW26" s="200"/>
      <c r="AWX26" s="200"/>
      <c r="AWY26" s="200"/>
      <c r="AWZ26" s="200"/>
      <c r="AXA26" s="200"/>
      <c r="AXB26" s="200"/>
      <c r="AXC26" s="200"/>
      <c r="AXE26" s="200"/>
      <c r="AXF26" s="200"/>
      <c r="AXG26" s="200"/>
      <c r="AXH26" s="200"/>
      <c r="AXI26" s="200"/>
      <c r="AXJ26" s="200"/>
      <c r="AXK26" s="200"/>
      <c r="AXL26" s="200"/>
      <c r="AXO26" s="200"/>
      <c r="AXR26" s="200"/>
      <c r="AXU26" s="200"/>
      <c r="AXX26" s="200"/>
      <c r="AYA26" s="200"/>
      <c r="AYD26" s="200"/>
      <c r="AYM26" s="200"/>
      <c r="AYP26" s="200"/>
      <c r="AYS26" s="200"/>
      <c r="AYV26" s="200"/>
      <c r="AZE26" s="200"/>
      <c r="AZK26" s="200"/>
      <c r="AZN26" s="200"/>
      <c r="AZQ26" s="200"/>
      <c r="AZT26" s="200"/>
      <c r="AZZ26" s="200"/>
      <c r="BAI26" s="200"/>
      <c r="BAK26" s="200"/>
      <c r="BAL26" s="200"/>
      <c r="BAN26" s="200"/>
      <c r="BAQ26" s="200"/>
      <c r="BAT26" s="200"/>
      <c r="BAW26" s="200"/>
      <c r="BAZ26" s="200"/>
      <c r="BBC26" s="200"/>
      <c r="BBE26" s="200"/>
      <c r="BBG26" s="200"/>
      <c r="BBJ26" s="200"/>
      <c r="BBM26" s="200"/>
      <c r="BBP26" s="200"/>
      <c r="BBS26" s="200"/>
      <c r="BBV26" s="200"/>
      <c r="BBY26" s="200"/>
      <c r="BCB26" s="200"/>
      <c r="BCD26" s="200"/>
      <c r="BCG26" s="200"/>
      <c r="BCJ26" s="200"/>
      <c r="BCM26" s="200"/>
      <c r="BCS26" s="200"/>
      <c r="BCV26" s="200"/>
      <c r="BCX26" s="200"/>
      <c r="BEE26" s="200"/>
      <c r="BEH26" s="200"/>
      <c r="BEK26" s="200"/>
      <c r="BEN26" s="200"/>
      <c r="BEQ26" s="200"/>
      <c r="BER26" s="200"/>
      <c r="BES26" s="200"/>
      <c r="BEV26" s="200"/>
      <c r="BEY26" s="200"/>
      <c r="BFB26" s="200"/>
      <c r="BFE26" s="200"/>
      <c r="BFG26" s="200"/>
      <c r="BFU26" s="200"/>
      <c r="BFV26" s="200"/>
      <c r="BFW26" s="200"/>
      <c r="BFX26" s="200"/>
      <c r="BFY26" s="200"/>
      <c r="BFZ26" s="200"/>
      <c r="BGA26" s="200"/>
      <c r="BGB26" s="200"/>
      <c r="BGC26" s="200"/>
      <c r="BGD26" s="200"/>
      <c r="BGE26" s="200"/>
      <c r="BGF26" s="200"/>
      <c r="BGG26" s="200"/>
      <c r="BGH26" s="200"/>
      <c r="BGI26" s="200"/>
      <c r="BGJ26" s="200"/>
      <c r="BGK26" s="200"/>
      <c r="BGL26" s="200"/>
      <c r="BGM26" s="200"/>
      <c r="BGS26" s="200"/>
      <c r="BGT26" s="200"/>
      <c r="BGU26" s="200"/>
      <c r="BGV26" s="200"/>
      <c r="BGW26" s="200"/>
      <c r="BGX26" s="200"/>
      <c r="BGY26" s="200"/>
      <c r="BHA26" s="200"/>
      <c r="BHB26" s="200"/>
      <c r="BHC26" s="200"/>
      <c r="BHD26" s="200"/>
      <c r="BHE26" s="200"/>
      <c r="BHF26" s="200"/>
      <c r="BHG26" s="200"/>
      <c r="BHH26" s="200"/>
      <c r="BHK26" s="200"/>
      <c r="BHN26" s="200"/>
      <c r="BHQ26" s="200"/>
      <c r="BHT26" s="200"/>
      <c r="BHW26" s="200"/>
      <c r="BHZ26" s="200"/>
      <c r="BII26" s="200"/>
      <c r="BIL26" s="200"/>
      <c r="BIO26" s="200"/>
      <c r="BIR26" s="200"/>
      <c r="BJA26" s="200"/>
      <c r="BJG26" s="200"/>
      <c r="BJJ26" s="200"/>
      <c r="BJM26" s="200"/>
      <c r="BJP26" s="200"/>
      <c r="BJV26" s="200"/>
      <c r="BKE26" s="200"/>
      <c r="BKG26" s="200"/>
      <c r="BKH26" s="200"/>
      <c r="BKJ26" s="200"/>
      <c r="BKM26" s="200"/>
      <c r="BKP26" s="200"/>
      <c r="BKS26" s="200"/>
      <c r="BKV26" s="200"/>
      <c r="BKY26" s="200"/>
      <c r="BLA26" s="200"/>
      <c r="BLC26" s="200"/>
      <c r="BLF26" s="200"/>
      <c r="BLI26" s="200"/>
      <c r="BLL26" s="200"/>
      <c r="BLO26" s="200"/>
      <c r="BLR26" s="200"/>
      <c r="BLU26" s="200"/>
      <c r="BLX26" s="200"/>
      <c r="BLZ26" s="200"/>
      <c r="BMC26" s="200"/>
      <c r="BMF26" s="200"/>
      <c r="BMI26" s="200"/>
      <c r="BMO26" s="200"/>
      <c r="BMR26" s="200"/>
      <c r="BMT26" s="200"/>
      <c r="BOA26" s="200"/>
      <c r="BOD26" s="200"/>
      <c r="BOG26" s="200"/>
      <c r="BOJ26" s="200"/>
      <c r="BOM26" s="200"/>
      <c r="BON26" s="200"/>
      <c r="BOO26" s="200"/>
      <c r="BOR26" s="200"/>
      <c r="BOU26" s="200"/>
      <c r="BOX26" s="200"/>
      <c r="BPA26" s="200"/>
      <c r="BPC26" s="200"/>
      <c r="BPQ26" s="200"/>
      <c r="BPR26" s="200"/>
      <c r="BPS26" s="200"/>
      <c r="BPT26" s="200"/>
      <c r="BPU26" s="200"/>
      <c r="BPV26" s="200"/>
      <c r="BPW26" s="200"/>
      <c r="BPX26" s="200"/>
      <c r="BPY26" s="200"/>
      <c r="BPZ26" s="200"/>
      <c r="BQA26" s="200"/>
      <c r="BQB26" s="200"/>
      <c r="BQC26" s="200"/>
      <c r="BQD26" s="200"/>
      <c r="BQE26" s="200"/>
      <c r="BQF26" s="200"/>
      <c r="BQG26" s="200"/>
      <c r="BQH26" s="200"/>
      <c r="BQI26" s="200"/>
      <c r="BQO26" s="200"/>
      <c r="BQP26" s="200"/>
      <c r="BQQ26" s="200"/>
      <c r="BQR26" s="200"/>
      <c r="BQS26" s="200"/>
      <c r="BQT26" s="200"/>
      <c r="BQU26" s="200"/>
      <c r="BQW26" s="200"/>
      <c r="BQX26" s="200"/>
      <c r="BQY26" s="200"/>
      <c r="BQZ26" s="200"/>
      <c r="BRA26" s="200"/>
      <c r="BRB26" s="200"/>
      <c r="BRC26" s="200"/>
      <c r="BRD26" s="200"/>
      <c r="BRG26" s="200"/>
      <c r="BRJ26" s="200"/>
      <c r="BRM26" s="200"/>
      <c r="BRP26" s="200"/>
      <c r="BRS26" s="200"/>
      <c r="BRV26" s="200"/>
      <c r="BSE26" s="200"/>
      <c r="BSH26" s="200"/>
      <c r="BSK26" s="200"/>
      <c r="BSN26" s="200"/>
      <c r="BSW26" s="200"/>
      <c r="BTC26" s="200"/>
      <c r="BTF26" s="200"/>
      <c r="BTI26" s="200"/>
      <c r="BTL26" s="200"/>
      <c r="BTR26" s="200"/>
      <c r="BUA26" s="200"/>
      <c r="BUC26" s="200"/>
      <c r="BUD26" s="200"/>
      <c r="BUF26" s="200"/>
      <c r="BUI26" s="200"/>
      <c r="BUL26" s="200"/>
      <c r="BUO26" s="200"/>
      <c r="BUR26" s="200"/>
      <c r="BUU26" s="200"/>
      <c r="BUW26" s="200"/>
      <c r="BUY26" s="200"/>
      <c r="BVB26" s="200"/>
      <c r="BVE26" s="200"/>
      <c r="BVH26" s="200"/>
      <c r="BVK26" s="200"/>
      <c r="BVN26" s="200"/>
      <c r="BVQ26" s="200"/>
      <c r="BVT26" s="200"/>
      <c r="BVV26" s="200"/>
      <c r="BVY26" s="200"/>
      <c r="BWB26" s="200"/>
      <c r="BWE26" s="200"/>
      <c r="BWK26" s="200"/>
      <c r="BWN26" s="200"/>
      <c r="BWP26" s="200"/>
      <c r="BXW26" s="200"/>
      <c r="BXZ26" s="200"/>
      <c r="BYC26" s="200"/>
      <c r="BYF26" s="200"/>
      <c r="BYI26" s="200"/>
      <c r="BYJ26" s="200"/>
      <c r="BYK26" s="200"/>
      <c r="BYN26" s="200"/>
      <c r="BYQ26" s="200"/>
      <c r="BYT26" s="200"/>
      <c r="BYW26" s="200"/>
      <c r="BYY26" s="200"/>
      <c r="BZM26" s="200"/>
      <c r="BZN26" s="200"/>
      <c r="BZO26" s="200"/>
      <c r="BZP26" s="200"/>
      <c r="BZQ26" s="200"/>
      <c r="BZR26" s="200"/>
      <c r="BZS26" s="200"/>
      <c r="BZT26" s="200"/>
      <c r="BZU26" s="200"/>
      <c r="BZV26" s="200"/>
      <c r="BZW26" s="200"/>
      <c r="BZX26" s="200"/>
      <c r="BZY26" s="200"/>
      <c r="BZZ26" s="200"/>
      <c r="CAA26" s="200"/>
      <c r="CAB26" s="200"/>
      <c r="CAC26" s="200"/>
      <c r="CAD26" s="200"/>
      <c r="CAE26" s="200"/>
      <c r="CAK26" s="200"/>
      <c r="CAL26" s="200"/>
      <c r="CAM26" s="200"/>
      <c r="CAN26" s="200"/>
      <c r="CAO26" s="200"/>
      <c r="CAP26" s="200"/>
      <c r="CAQ26" s="200"/>
      <c r="CAS26" s="200"/>
      <c r="CAT26" s="200"/>
      <c r="CAU26" s="200"/>
      <c r="CAV26" s="200"/>
      <c r="CAW26" s="200"/>
      <c r="CAX26" s="200"/>
      <c r="CAY26" s="200"/>
      <c r="CAZ26" s="200"/>
      <c r="CBC26" s="200"/>
      <c r="CBF26" s="200"/>
      <c r="CBI26" s="200"/>
      <c r="CBL26" s="200"/>
      <c r="CBO26" s="200"/>
      <c r="CBR26" s="200"/>
      <c r="CCA26" s="200"/>
      <c r="CCD26" s="200"/>
      <c r="CCG26" s="200"/>
      <c r="CCJ26" s="200"/>
      <c r="CCS26" s="200"/>
      <c r="CCY26" s="200"/>
      <c r="CDB26" s="200"/>
      <c r="CDE26" s="200"/>
      <c r="CDH26" s="200"/>
      <c r="CDN26" s="200"/>
      <c r="CDW26" s="200"/>
      <c r="CDY26" s="200"/>
      <c r="CDZ26" s="200"/>
      <c r="CEB26" s="200"/>
      <c r="CEE26" s="200"/>
      <c r="CEH26" s="200"/>
      <c r="CEK26" s="200"/>
      <c r="CEN26" s="200"/>
      <c r="CEQ26" s="200"/>
      <c r="CES26" s="200"/>
      <c r="CEU26" s="200"/>
      <c r="CEX26" s="200"/>
      <c r="CFA26" s="200"/>
      <c r="CFD26" s="200"/>
      <c r="CFG26" s="200"/>
      <c r="CFJ26" s="200"/>
      <c r="CFM26" s="200"/>
      <c r="CFP26" s="200"/>
      <c r="CFR26" s="200"/>
      <c r="CFU26" s="200"/>
      <c r="CFX26" s="200"/>
      <c r="CGA26" s="200"/>
      <c r="CGG26" s="200"/>
      <c r="CGJ26" s="200"/>
      <c r="CGL26" s="200"/>
      <c r="CHS26" s="200"/>
      <c r="CHV26" s="200"/>
      <c r="CHY26" s="200"/>
      <c r="CIB26" s="200"/>
      <c r="CIE26" s="200"/>
      <c r="CIF26" s="200"/>
      <c r="CIG26" s="200"/>
      <c r="CIJ26" s="200"/>
      <c r="CIM26" s="200"/>
      <c r="CIP26" s="200"/>
      <c r="CIS26" s="200"/>
      <c r="CIU26" s="200"/>
      <c r="CJI26" s="200"/>
      <c r="CJJ26" s="200"/>
      <c r="CJK26" s="200"/>
      <c r="CJL26" s="200"/>
      <c r="CJM26" s="200"/>
      <c r="CJN26" s="200"/>
      <c r="CJO26" s="200"/>
      <c r="CJP26" s="200"/>
      <c r="CJQ26" s="200"/>
      <c r="CJR26" s="200"/>
      <c r="CJS26" s="200"/>
      <c r="CJT26" s="200"/>
      <c r="CJU26" s="200"/>
      <c r="CJV26" s="200"/>
      <c r="CJW26" s="200"/>
      <c r="CJX26" s="200"/>
      <c r="CJY26" s="200"/>
      <c r="CJZ26" s="200"/>
      <c r="CKA26" s="200"/>
      <c r="CKG26" s="200"/>
      <c r="CKH26" s="200"/>
      <c r="CKI26" s="200"/>
      <c r="CKJ26" s="200"/>
      <c r="CKK26" s="200"/>
      <c r="CKL26" s="200"/>
      <c r="CKM26" s="200"/>
      <c r="CKO26" s="200"/>
      <c r="CKP26" s="200"/>
      <c r="CKQ26" s="200"/>
      <c r="CKR26" s="200"/>
      <c r="CKS26" s="200"/>
      <c r="CKT26" s="200"/>
      <c r="CKU26" s="200"/>
      <c r="CKV26" s="200"/>
      <c r="CKY26" s="200"/>
      <c r="CLB26" s="200"/>
      <c r="CLE26" s="200"/>
      <c r="CLH26" s="200"/>
      <c r="CLK26" s="200"/>
      <c r="CLN26" s="200"/>
      <c r="CLW26" s="200"/>
      <c r="CLZ26" s="200"/>
      <c r="CMC26" s="200"/>
      <c r="CMF26" s="200"/>
      <c r="CMO26" s="200"/>
      <c r="CMU26" s="200"/>
      <c r="CMX26" s="200"/>
      <c r="CNA26" s="200"/>
      <c r="CND26" s="200"/>
      <c r="CNJ26" s="200"/>
      <c r="CNS26" s="200"/>
      <c r="CNU26" s="200"/>
      <c r="CNV26" s="200"/>
      <c r="CNX26" s="200"/>
      <c r="COA26" s="200"/>
      <c r="COD26" s="200"/>
      <c r="COG26" s="200"/>
      <c r="COJ26" s="200"/>
      <c r="COM26" s="200"/>
      <c r="COO26" s="200"/>
      <c r="COQ26" s="200"/>
      <c r="COT26" s="200"/>
      <c r="COW26" s="200"/>
      <c r="COZ26" s="200"/>
      <c r="CPC26" s="200"/>
      <c r="CPF26" s="200"/>
      <c r="CPI26" s="200"/>
      <c r="CPL26" s="200"/>
      <c r="CPN26" s="200"/>
      <c r="CPQ26" s="200"/>
      <c r="CPT26" s="200"/>
      <c r="CPW26" s="200"/>
      <c r="CQC26" s="200"/>
      <c r="CQF26" s="200"/>
      <c r="CQH26" s="200"/>
      <c r="CRO26" s="200"/>
      <c r="CRR26" s="200"/>
      <c r="CRU26" s="200"/>
      <c r="CRX26" s="200"/>
      <c r="CSA26" s="200"/>
      <c r="CSB26" s="200"/>
      <c r="CSC26" s="200"/>
      <c r="CSF26" s="200"/>
      <c r="CSI26" s="200"/>
      <c r="CSL26" s="200"/>
      <c r="CSO26" s="200"/>
      <c r="CSQ26" s="200"/>
      <c r="CTE26" s="200"/>
      <c r="CTF26" s="200"/>
      <c r="CTG26" s="200"/>
      <c r="CTH26" s="200"/>
      <c r="CTI26" s="200"/>
      <c r="CTJ26" s="200"/>
      <c r="CTK26" s="200"/>
      <c r="CTL26" s="200"/>
      <c r="CTM26" s="200"/>
      <c r="CTN26" s="200"/>
      <c r="CTO26" s="200"/>
      <c r="CTP26" s="200"/>
      <c r="CTQ26" s="200"/>
      <c r="CTR26" s="200"/>
      <c r="CTS26" s="200"/>
      <c r="CTT26" s="200"/>
      <c r="CTU26" s="200"/>
      <c r="CTV26" s="200"/>
      <c r="CTW26" s="200"/>
      <c r="CUC26" s="200"/>
      <c r="CUD26" s="200"/>
      <c r="CUE26" s="200"/>
      <c r="CUF26" s="200"/>
      <c r="CUG26" s="200"/>
      <c r="CUH26" s="200"/>
      <c r="CUI26" s="200"/>
      <c r="CUK26" s="200"/>
      <c r="CUL26" s="200"/>
      <c r="CUM26" s="200"/>
      <c r="CUN26" s="200"/>
      <c r="CUO26" s="200"/>
      <c r="CUP26" s="200"/>
      <c r="CUQ26" s="200"/>
      <c r="CUR26" s="200"/>
      <c r="CUU26" s="200"/>
      <c r="CUX26" s="200"/>
      <c r="CVA26" s="200"/>
      <c r="CVD26" s="200"/>
      <c r="CVG26" s="200"/>
      <c r="CVJ26" s="200"/>
      <c r="CVS26" s="200"/>
      <c r="CVV26" s="200"/>
      <c r="CVY26" s="200"/>
      <c r="CWB26" s="200"/>
      <c r="CWK26" s="200"/>
      <c r="CWQ26" s="200"/>
      <c r="CWT26" s="200"/>
      <c r="CWW26" s="200"/>
      <c r="CWZ26" s="200"/>
      <c r="CXF26" s="200"/>
      <c r="CXO26" s="200"/>
      <c r="CXQ26" s="200"/>
      <c r="CXR26" s="200"/>
      <c r="CXT26" s="200"/>
      <c r="CXW26" s="200"/>
      <c r="CXZ26" s="200"/>
      <c r="CYC26" s="200"/>
      <c r="CYF26" s="200"/>
      <c r="CYI26" s="200"/>
      <c r="CYK26" s="200"/>
      <c r="CYM26" s="200"/>
      <c r="CYP26" s="200"/>
      <c r="CYS26" s="200"/>
      <c r="CYV26" s="200"/>
      <c r="CYY26" s="200"/>
      <c r="CZB26" s="200"/>
      <c r="CZE26" s="200"/>
      <c r="CZH26" s="200"/>
      <c r="CZJ26" s="200"/>
      <c r="CZM26" s="200"/>
      <c r="CZP26" s="200"/>
      <c r="CZS26" s="200"/>
      <c r="CZY26" s="200"/>
      <c r="DAB26" s="200"/>
      <c r="DAD26" s="200"/>
      <c r="DBK26" s="200"/>
      <c r="DBN26" s="200"/>
      <c r="DBQ26" s="200"/>
      <c r="DBT26" s="200"/>
      <c r="DBW26" s="200"/>
      <c r="DBX26" s="200"/>
      <c r="DBY26" s="200"/>
      <c r="DCB26" s="200"/>
      <c r="DCE26" s="200"/>
      <c r="DCH26" s="200"/>
      <c r="DCK26" s="200"/>
      <c r="DCM26" s="200"/>
      <c r="DDA26" s="200"/>
      <c r="DDB26" s="200"/>
      <c r="DDC26" s="200"/>
      <c r="DDD26" s="200"/>
      <c r="DDE26" s="200"/>
      <c r="DDF26" s="200"/>
      <c r="DDG26" s="200"/>
      <c r="DDH26" s="200"/>
      <c r="DDI26" s="200"/>
      <c r="DDJ26" s="200"/>
      <c r="DDK26" s="200"/>
      <c r="DDL26" s="200"/>
      <c r="DDM26" s="200"/>
      <c r="DDN26" s="200"/>
      <c r="DDO26" s="200"/>
      <c r="DDP26" s="200"/>
      <c r="DDQ26" s="200"/>
      <c r="DDR26" s="200"/>
      <c r="DDS26" s="200"/>
      <c r="DDY26" s="200"/>
      <c r="DDZ26" s="200"/>
      <c r="DEA26" s="200"/>
      <c r="DEB26" s="200"/>
      <c r="DEC26" s="200"/>
      <c r="DED26" s="200"/>
      <c r="DEE26" s="200"/>
      <c r="DEG26" s="200"/>
      <c r="DEH26" s="200"/>
      <c r="DEI26" s="200"/>
      <c r="DEJ26" s="200"/>
      <c r="DEK26" s="200"/>
      <c r="DEL26" s="200"/>
      <c r="DEM26" s="200"/>
      <c r="DEN26" s="200"/>
      <c r="DEQ26" s="200"/>
      <c r="DET26" s="200"/>
      <c r="DEW26" s="200"/>
      <c r="DEZ26" s="200"/>
      <c r="DFC26" s="200"/>
      <c r="DFF26" s="200"/>
      <c r="DFO26" s="200"/>
      <c r="DFR26" s="200"/>
      <c r="DFU26" s="200"/>
      <c r="DFX26" s="200"/>
      <c r="DGG26" s="200"/>
      <c r="DGM26" s="200"/>
      <c r="DGP26" s="200"/>
      <c r="DGS26" s="200"/>
      <c r="DGV26" s="200"/>
      <c r="DHB26" s="200"/>
      <c r="DHK26" s="200"/>
      <c r="DHM26" s="200"/>
      <c r="DHN26" s="200"/>
      <c r="DHP26" s="200"/>
      <c r="DHS26" s="200"/>
      <c r="DHV26" s="200"/>
      <c r="DHY26" s="200"/>
      <c r="DIB26" s="200"/>
      <c r="DIE26" s="200"/>
      <c r="DIG26" s="200"/>
      <c r="DII26" s="200"/>
      <c r="DIL26" s="200"/>
      <c r="DIO26" s="200"/>
      <c r="DIR26" s="200"/>
      <c r="DIU26" s="200"/>
      <c r="DIX26" s="200"/>
      <c r="DJA26" s="200"/>
      <c r="DJD26" s="200"/>
      <c r="DJF26" s="200"/>
      <c r="DJI26" s="200"/>
      <c r="DJL26" s="200"/>
      <c r="DJO26" s="200"/>
      <c r="DJU26" s="200"/>
      <c r="DJX26" s="200"/>
      <c r="DJZ26" s="200"/>
      <c r="DLG26" s="200"/>
      <c r="DLJ26" s="200"/>
      <c r="DLM26" s="200"/>
      <c r="DLP26" s="200"/>
      <c r="DLS26" s="200"/>
      <c r="DLT26" s="200"/>
      <c r="DLU26" s="200"/>
      <c r="DLX26" s="200"/>
      <c r="DMA26" s="200"/>
      <c r="DMD26" s="200"/>
      <c r="DMG26" s="200"/>
      <c r="DMI26" s="200"/>
      <c r="DMW26" s="200"/>
      <c r="DMX26" s="200"/>
      <c r="DMY26" s="200"/>
      <c r="DMZ26" s="200"/>
      <c r="DNA26" s="200"/>
      <c r="DNB26" s="200"/>
      <c r="DNC26" s="200"/>
      <c r="DND26" s="200"/>
      <c r="DNE26" s="200"/>
      <c r="DNF26" s="200"/>
      <c r="DNG26" s="200"/>
      <c r="DNH26" s="200"/>
      <c r="DNI26" s="200"/>
      <c r="DNJ26" s="200"/>
      <c r="DNK26" s="200"/>
      <c r="DNL26" s="200"/>
      <c r="DNM26" s="200"/>
      <c r="DNN26" s="200"/>
      <c r="DNO26" s="200"/>
      <c r="DNU26" s="200"/>
      <c r="DNV26" s="200"/>
      <c r="DNW26" s="200"/>
      <c r="DNX26" s="200"/>
      <c r="DNY26" s="200"/>
      <c r="DNZ26" s="200"/>
      <c r="DOA26" s="200"/>
      <c r="DOC26" s="200"/>
      <c r="DOD26" s="200"/>
      <c r="DOE26" s="200"/>
      <c r="DOF26" s="200"/>
      <c r="DOG26" s="200"/>
      <c r="DOH26" s="200"/>
      <c r="DOI26" s="200"/>
      <c r="DOJ26" s="200"/>
      <c r="DOM26" s="200"/>
      <c r="DOP26" s="200"/>
      <c r="DOS26" s="200"/>
      <c r="DOV26" s="200"/>
      <c r="DOY26" s="200"/>
      <c r="DPB26" s="200"/>
      <c r="DPK26" s="200"/>
      <c r="DPN26" s="200"/>
      <c r="DPQ26" s="200"/>
      <c r="DPT26" s="200"/>
      <c r="DQC26" s="200"/>
      <c r="DQI26" s="200"/>
      <c r="DQL26" s="200"/>
      <c r="DQO26" s="200"/>
      <c r="DQR26" s="200"/>
      <c r="DQX26" s="200"/>
      <c r="DRG26" s="200"/>
      <c r="DRI26" s="200"/>
      <c r="DRJ26" s="200"/>
      <c r="DRL26" s="200"/>
      <c r="DRO26" s="200"/>
      <c r="DRR26" s="200"/>
      <c r="DRU26" s="200"/>
      <c r="DRX26" s="200"/>
      <c r="DSA26" s="200"/>
      <c r="DSC26" s="200"/>
      <c r="DSE26" s="200"/>
      <c r="DSH26" s="200"/>
      <c r="DSK26" s="200"/>
      <c r="DSN26" s="200"/>
      <c r="DSQ26" s="200"/>
      <c r="DST26" s="200"/>
      <c r="DSW26" s="200"/>
      <c r="DSZ26" s="200"/>
      <c r="DTB26" s="200"/>
      <c r="DTE26" s="200"/>
      <c r="DTH26" s="200"/>
      <c r="DTK26" s="200"/>
      <c r="DTQ26" s="200"/>
      <c r="DTT26" s="200"/>
      <c r="DTV26" s="200"/>
      <c r="DVC26" s="200"/>
      <c r="DVF26" s="200"/>
      <c r="DVI26" s="200"/>
      <c r="DVL26" s="200"/>
      <c r="DVO26" s="200"/>
      <c r="DVP26" s="200"/>
      <c r="DVQ26" s="200"/>
      <c r="DVT26" s="200"/>
      <c r="DVW26" s="200"/>
      <c r="DVZ26" s="200"/>
      <c r="DWC26" s="200"/>
      <c r="DWE26" s="200"/>
      <c r="DWS26" s="200"/>
      <c r="DWT26" s="200"/>
      <c r="DWU26" s="200"/>
      <c r="DWV26" s="200"/>
      <c r="DWW26" s="200"/>
      <c r="DWX26" s="200"/>
      <c r="DWY26" s="200"/>
      <c r="DWZ26" s="200"/>
      <c r="DXA26" s="200"/>
      <c r="DXB26" s="200"/>
      <c r="DXC26" s="200"/>
      <c r="DXD26" s="200"/>
      <c r="DXE26" s="200"/>
      <c r="DXF26" s="200"/>
      <c r="DXG26" s="200"/>
      <c r="DXH26" s="200"/>
      <c r="DXI26" s="200"/>
      <c r="DXJ26" s="200"/>
      <c r="DXK26" s="200"/>
      <c r="DXQ26" s="200"/>
      <c r="DXR26" s="200"/>
      <c r="DXS26" s="200"/>
      <c r="DXT26" s="200"/>
      <c r="DXU26" s="200"/>
      <c r="DXV26" s="200"/>
      <c r="DXW26" s="200"/>
      <c r="DXY26" s="200"/>
      <c r="DXZ26" s="200"/>
      <c r="DYA26" s="200"/>
      <c r="DYB26" s="200"/>
      <c r="DYC26" s="200"/>
      <c r="DYD26" s="200"/>
      <c r="DYE26" s="200"/>
      <c r="DYF26" s="200"/>
      <c r="DYI26" s="200"/>
      <c r="DYL26" s="200"/>
      <c r="DYO26" s="200"/>
      <c r="DYR26" s="200"/>
      <c r="DYU26" s="200"/>
      <c r="DYX26" s="200"/>
      <c r="DZG26" s="200"/>
      <c r="DZJ26" s="200"/>
      <c r="DZM26" s="200"/>
      <c r="DZP26" s="200"/>
      <c r="DZY26" s="200"/>
      <c r="EAE26" s="200"/>
      <c r="EAH26" s="200"/>
      <c r="EAK26" s="200"/>
      <c r="EAN26" s="200"/>
      <c r="EAT26" s="200"/>
      <c r="EBC26" s="200"/>
      <c r="EBE26" s="200"/>
      <c r="EBF26" s="200"/>
      <c r="EBH26" s="200"/>
      <c r="EBK26" s="200"/>
      <c r="EBN26" s="200"/>
      <c r="EBQ26" s="200"/>
      <c r="EBT26" s="200"/>
      <c r="EBW26" s="200"/>
      <c r="EBY26" s="200"/>
      <c r="ECA26" s="200"/>
      <c r="ECD26" s="200"/>
      <c r="ECG26" s="200"/>
      <c r="ECJ26" s="200"/>
      <c r="ECM26" s="200"/>
      <c r="ECP26" s="200"/>
      <c r="ECS26" s="200"/>
      <c r="ECV26" s="200"/>
      <c r="ECX26" s="200"/>
      <c r="EDA26" s="200"/>
      <c r="EDD26" s="200"/>
      <c r="EDG26" s="200"/>
      <c r="EDM26" s="200"/>
      <c r="EDP26" s="200"/>
      <c r="EDR26" s="200"/>
      <c r="EEY26" s="200"/>
      <c r="EFB26" s="200"/>
      <c r="EFE26" s="200"/>
      <c r="EFH26" s="200"/>
      <c r="EFK26" s="200"/>
      <c r="EFL26" s="200"/>
      <c r="EFM26" s="200"/>
      <c r="EFP26" s="200"/>
      <c r="EFS26" s="200"/>
      <c r="EFV26" s="200"/>
      <c r="EFY26" s="200"/>
      <c r="EGA26" s="200"/>
      <c r="EGO26" s="200"/>
      <c r="EGP26" s="200"/>
      <c r="EGQ26" s="200"/>
      <c r="EGR26" s="200"/>
      <c r="EGS26" s="200"/>
      <c r="EGT26" s="200"/>
      <c r="EGU26" s="200"/>
      <c r="EGV26" s="200"/>
      <c r="EGW26" s="200"/>
      <c r="EGX26" s="200"/>
      <c r="EGY26" s="200"/>
      <c r="EGZ26" s="200"/>
      <c r="EHA26" s="200"/>
      <c r="EHB26" s="200"/>
      <c r="EHC26" s="200"/>
      <c r="EHD26" s="200"/>
      <c r="EHE26" s="200"/>
      <c r="EHF26" s="200"/>
      <c r="EHG26" s="200"/>
      <c r="EHM26" s="200"/>
      <c r="EHN26" s="200"/>
      <c r="EHO26" s="200"/>
      <c r="EHP26" s="200"/>
      <c r="EHQ26" s="200"/>
      <c r="EHR26" s="200"/>
      <c r="EHS26" s="200"/>
      <c r="EHU26" s="200"/>
      <c r="EHV26" s="200"/>
      <c r="EHW26" s="200"/>
      <c r="EHX26" s="200"/>
      <c r="EHY26" s="200"/>
      <c r="EHZ26" s="200"/>
      <c r="EIA26" s="200"/>
      <c r="EIB26" s="200"/>
      <c r="EIE26" s="200"/>
      <c r="EIH26" s="200"/>
      <c r="EIK26" s="200"/>
      <c r="EIN26" s="200"/>
      <c r="EIQ26" s="200"/>
      <c r="EIT26" s="200"/>
      <c r="EJC26" s="200"/>
      <c r="EJF26" s="200"/>
      <c r="EJI26" s="200"/>
      <c r="EJL26" s="200"/>
      <c r="EJU26" s="200"/>
      <c r="EKA26" s="200"/>
      <c r="EKD26" s="200"/>
      <c r="EKG26" s="200"/>
      <c r="EKJ26" s="200"/>
      <c r="EKP26" s="200"/>
      <c r="EKY26" s="200"/>
      <c r="ELA26" s="200"/>
      <c r="ELB26" s="200"/>
      <c r="ELD26" s="200"/>
      <c r="ELG26" s="200"/>
      <c r="ELJ26" s="200"/>
      <c r="ELM26" s="200"/>
      <c r="ELP26" s="200"/>
      <c r="ELS26" s="200"/>
      <c r="ELU26" s="200"/>
      <c r="ELW26" s="200"/>
      <c r="ELZ26" s="200"/>
      <c r="EMC26" s="200"/>
      <c r="EMF26" s="200"/>
      <c r="EMI26" s="200"/>
      <c r="EML26" s="200"/>
      <c r="EMO26" s="200"/>
      <c r="EMR26" s="200"/>
      <c r="EMT26" s="200"/>
      <c r="EMW26" s="200"/>
      <c r="EMZ26" s="200"/>
      <c r="ENC26" s="200"/>
      <c r="ENI26" s="200"/>
      <c r="ENL26" s="200"/>
      <c r="ENN26" s="200"/>
      <c r="EOU26" s="200"/>
      <c r="EOX26" s="200"/>
      <c r="EPA26" s="200"/>
      <c r="EPD26" s="200"/>
      <c r="EPG26" s="200"/>
      <c r="EPH26" s="200"/>
      <c r="EPI26" s="200"/>
      <c r="EPL26" s="200"/>
      <c r="EPO26" s="200"/>
      <c r="EPR26" s="200"/>
      <c r="EPU26" s="200"/>
      <c r="EPW26" s="200"/>
      <c r="EQK26" s="200"/>
      <c r="EQL26" s="200"/>
      <c r="EQM26" s="200"/>
      <c r="EQN26" s="200"/>
      <c r="EQO26" s="200"/>
      <c r="EQP26" s="200"/>
      <c r="EQQ26" s="200"/>
      <c r="EQR26" s="200"/>
      <c r="EQS26" s="200"/>
      <c r="EQT26" s="200"/>
      <c r="EQU26" s="200"/>
      <c r="EQV26" s="200"/>
      <c r="EQW26" s="200"/>
      <c r="EQX26" s="200"/>
      <c r="EQY26" s="200"/>
      <c r="EQZ26" s="200"/>
      <c r="ERA26" s="200"/>
      <c r="ERB26" s="200"/>
      <c r="ERC26" s="200"/>
      <c r="ERI26" s="200"/>
      <c r="ERJ26" s="200"/>
      <c r="ERK26" s="200"/>
      <c r="ERL26" s="200"/>
      <c r="ERM26" s="200"/>
      <c r="ERN26" s="200"/>
      <c r="ERO26" s="200"/>
      <c r="ERQ26" s="200"/>
      <c r="ERR26" s="200"/>
      <c r="ERS26" s="200"/>
      <c r="ERT26" s="200"/>
      <c r="ERU26" s="200"/>
      <c r="ERV26" s="200"/>
      <c r="ERW26" s="200"/>
      <c r="ERX26" s="200"/>
      <c r="ESA26" s="200"/>
      <c r="ESD26" s="200"/>
      <c r="ESG26" s="200"/>
      <c r="ESJ26" s="200"/>
      <c r="ESM26" s="200"/>
      <c r="ESP26" s="200"/>
      <c r="ESY26" s="200"/>
      <c r="ETB26" s="200"/>
      <c r="ETE26" s="200"/>
      <c r="ETH26" s="200"/>
      <c r="ETQ26" s="200"/>
      <c r="ETW26" s="200"/>
      <c r="ETZ26" s="200"/>
      <c r="EUC26" s="200"/>
      <c r="EUF26" s="200"/>
      <c r="EUL26" s="200"/>
      <c r="EUU26" s="200"/>
      <c r="EUW26" s="200"/>
      <c r="EUX26" s="200"/>
      <c r="EUZ26" s="200"/>
      <c r="EVC26" s="200"/>
      <c r="EVF26" s="200"/>
      <c r="EVI26" s="200"/>
      <c r="EVL26" s="200"/>
      <c r="EVO26" s="200"/>
      <c r="EVQ26" s="200"/>
      <c r="EVS26" s="200"/>
      <c r="EVV26" s="200"/>
      <c r="EVY26" s="200"/>
      <c r="EWB26" s="200"/>
      <c r="EWE26" s="200"/>
      <c r="EWH26" s="200"/>
      <c r="EWK26" s="200"/>
      <c r="EWN26" s="200"/>
      <c r="EWP26" s="200"/>
      <c r="EWS26" s="200"/>
      <c r="EWV26" s="200"/>
      <c r="EWY26" s="200"/>
      <c r="EXE26" s="200"/>
      <c r="EXH26" s="200"/>
      <c r="EXJ26" s="200"/>
      <c r="EYQ26" s="200"/>
      <c r="EYT26" s="200"/>
      <c r="EYW26" s="200"/>
      <c r="EYZ26" s="200"/>
      <c r="EZC26" s="200"/>
      <c r="EZD26" s="200"/>
      <c r="EZE26" s="200"/>
      <c r="EZH26" s="200"/>
      <c r="EZK26" s="200"/>
      <c r="EZN26" s="200"/>
      <c r="EZQ26" s="200"/>
      <c r="EZS26" s="200"/>
      <c r="FAG26" s="200"/>
      <c r="FAH26" s="200"/>
      <c r="FAI26" s="200"/>
      <c r="FAJ26" s="200"/>
      <c r="FAK26" s="200"/>
      <c r="FAL26" s="200"/>
      <c r="FAM26" s="200"/>
      <c r="FAN26" s="200"/>
      <c r="FAO26" s="200"/>
      <c r="FAP26" s="200"/>
      <c r="FAQ26" s="200"/>
      <c r="FAR26" s="200"/>
      <c r="FAS26" s="200"/>
      <c r="FAT26" s="200"/>
      <c r="FAU26" s="200"/>
      <c r="FAV26" s="200"/>
      <c r="FAW26" s="200"/>
      <c r="FAX26" s="200"/>
      <c r="FAY26" s="200"/>
      <c r="FBE26" s="200"/>
      <c r="FBF26" s="200"/>
      <c r="FBG26" s="200"/>
      <c r="FBH26" s="200"/>
      <c r="FBI26" s="200"/>
      <c r="FBJ26" s="200"/>
      <c r="FBK26" s="200"/>
      <c r="FBM26" s="200"/>
      <c r="FBN26" s="200"/>
      <c r="FBO26" s="200"/>
      <c r="FBP26" s="200"/>
      <c r="FBQ26" s="200"/>
      <c r="FBR26" s="200"/>
      <c r="FBS26" s="200"/>
      <c r="FBT26" s="200"/>
      <c r="FBW26" s="200"/>
      <c r="FBZ26" s="200"/>
      <c r="FCC26" s="200"/>
      <c r="FCF26" s="200"/>
      <c r="FCI26" s="200"/>
      <c r="FCL26" s="200"/>
      <c r="FCU26" s="200"/>
      <c r="FCX26" s="200"/>
      <c r="FDA26" s="200"/>
      <c r="FDD26" s="200"/>
      <c r="FDM26" s="200"/>
      <c r="FDS26" s="200"/>
      <c r="FDV26" s="200"/>
      <c r="FDY26" s="200"/>
      <c r="FEB26" s="200"/>
      <c r="FEH26" s="200"/>
      <c r="FEQ26" s="200"/>
      <c r="FES26" s="200"/>
      <c r="FET26" s="200"/>
      <c r="FEV26" s="200"/>
      <c r="FEY26" s="200"/>
      <c r="FFB26" s="200"/>
      <c r="FFE26" s="200"/>
      <c r="FFH26" s="200"/>
      <c r="FFK26" s="200"/>
      <c r="FFM26" s="200"/>
      <c r="FFO26" s="200"/>
      <c r="FFR26" s="200"/>
      <c r="FFU26" s="200"/>
      <c r="FFX26" s="200"/>
      <c r="FGA26" s="200"/>
      <c r="FGD26" s="200"/>
      <c r="FGG26" s="200"/>
      <c r="FGJ26" s="200"/>
      <c r="FGL26" s="200"/>
      <c r="FGO26" s="200"/>
      <c r="FGR26" s="200"/>
      <c r="FGU26" s="200"/>
      <c r="FHA26" s="200"/>
      <c r="FHD26" s="200"/>
      <c r="FHF26" s="200"/>
      <c r="FIM26" s="200"/>
      <c r="FIP26" s="200"/>
      <c r="FIS26" s="200"/>
      <c r="FIV26" s="200"/>
      <c r="FIY26" s="200"/>
      <c r="FIZ26" s="200"/>
      <c r="FJA26" s="200"/>
      <c r="FJD26" s="200"/>
      <c r="FJG26" s="200"/>
      <c r="FJJ26" s="200"/>
      <c r="FJM26" s="200"/>
      <c r="FJO26" s="200"/>
      <c r="FKC26" s="200"/>
      <c r="FKD26" s="200"/>
      <c r="FKE26" s="200"/>
      <c r="FKF26" s="200"/>
      <c r="FKG26" s="200"/>
      <c r="FKH26" s="200"/>
      <c r="FKI26" s="200"/>
      <c r="FKJ26" s="200"/>
      <c r="FKK26" s="200"/>
      <c r="FKL26" s="200"/>
      <c r="FKM26" s="200"/>
      <c r="FKN26" s="200"/>
      <c r="FKO26" s="200"/>
      <c r="FKP26" s="200"/>
      <c r="FKQ26" s="200"/>
      <c r="FKR26" s="200"/>
      <c r="FKS26" s="200"/>
      <c r="FKT26" s="200"/>
      <c r="FKU26" s="200"/>
      <c r="FLA26" s="200"/>
      <c r="FLB26" s="200"/>
      <c r="FLC26" s="200"/>
      <c r="FLD26" s="200"/>
      <c r="FLE26" s="200"/>
      <c r="FLF26" s="200"/>
      <c r="FLG26" s="200"/>
      <c r="FLI26" s="200"/>
      <c r="FLJ26" s="200"/>
      <c r="FLK26" s="200"/>
      <c r="FLL26" s="200"/>
      <c r="FLM26" s="200"/>
      <c r="FLN26" s="200"/>
      <c r="FLO26" s="200"/>
      <c r="FLP26" s="200"/>
      <c r="FLS26" s="200"/>
      <c r="FLV26" s="200"/>
      <c r="FLY26" s="200"/>
      <c r="FMB26" s="200"/>
      <c r="FME26" s="200"/>
      <c r="FMH26" s="200"/>
      <c r="FMQ26" s="200"/>
      <c r="FMT26" s="200"/>
      <c r="FMW26" s="200"/>
      <c r="FMZ26" s="200"/>
      <c r="FNI26" s="200"/>
      <c r="FNO26" s="200"/>
      <c r="FNR26" s="200"/>
      <c r="FNU26" s="200"/>
      <c r="FNX26" s="200"/>
      <c r="FOD26" s="200"/>
      <c r="FOM26" s="200"/>
      <c r="FOO26" s="200"/>
      <c r="FOP26" s="200"/>
      <c r="FOR26" s="200"/>
      <c r="FOU26" s="200"/>
      <c r="FOX26" s="200"/>
      <c r="FPA26" s="200"/>
      <c r="FPD26" s="200"/>
      <c r="FPG26" s="200"/>
      <c r="FPI26" s="200"/>
      <c r="FPK26" s="200"/>
      <c r="FPN26" s="200"/>
      <c r="FPQ26" s="200"/>
      <c r="FPT26" s="200"/>
      <c r="FPW26" s="200"/>
      <c r="FPZ26" s="200"/>
      <c r="FQC26" s="200"/>
      <c r="FQF26" s="200"/>
      <c r="FQH26" s="200"/>
      <c r="FQK26" s="200"/>
      <c r="FQN26" s="200"/>
      <c r="FQQ26" s="200"/>
      <c r="FQW26" s="200"/>
      <c r="FQZ26" s="200"/>
      <c r="FRB26" s="200"/>
      <c r="FSI26" s="200"/>
      <c r="FSL26" s="200"/>
      <c r="FSO26" s="200"/>
      <c r="FSR26" s="200"/>
      <c r="FSU26" s="200"/>
      <c r="FSV26" s="200"/>
      <c r="FSW26" s="200"/>
      <c r="FSZ26" s="200"/>
      <c r="FTC26" s="200"/>
      <c r="FTF26" s="200"/>
      <c r="FTI26" s="200"/>
      <c r="FTK26" s="200"/>
      <c r="FTY26" s="200"/>
      <c r="FTZ26" s="200"/>
      <c r="FUA26" s="200"/>
      <c r="FUB26" s="200"/>
      <c r="FUC26" s="200"/>
      <c r="FUD26" s="200"/>
      <c r="FUE26" s="200"/>
      <c r="FUF26" s="200"/>
      <c r="FUG26" s="200"/>
      <c r="FUH26" s="200"/>
      <c r="FUI26" s="200"/>
      <c r="FUJ26" s="200"/>
      <c r="FUK26" s="200"/>
      <c r="FUL26" s="200"/>
      <c r="FUM26" s="200"/>
      <c r="FUN26" s="200"/>
      <c r="FUO26" s="200"/>
      <c r="FUP26" s="200"/>
      <c r="FUQ26" s="200"/>
      <c r="FUW26" s="200"/>
      <c r="FUX26" s="200"/>
      <c r="FUY26" s="200"/>
      <c r="FUZ26" s="200"/>
      <c r="FVA26" s="200"/>
      <c r="FVB26" s="200"/>
      <c r="FVC26" s="200"/>
      <c r="FVE26" s="200"/>
      <c r="FVF26" s="200"/>
      <c r="FVG26" s="200"/>
      <c r="FVH26" s="200"/>
      <c r="FVI26" s="200"/>
      <c r="FVJ26" s="200"/>
      <c r="FVK26" s="200"/>
      <c r="FVL26" s="200"/>
      <c r="FVO26" s="200"/>
      <c r="FVR26" s="200"/>
      <c r="FVU26" s="200"/>
      <c r="FVX26" s="200"/>
      <c r="FWA26" s="200"/>
      <c r="FWD26" s="200"/>
      <c r="FWM26" s="200"/>
      <c r="FWP26" s="200"/>
      <c r="FWS26" s="200"/>
      <c r="FWV26" s="200"/>
      <c r="FXE26" s="200"/>
      <c r="FXK26" s="200"/>
      <c r="FXN26" s="200"/>
      <c r="FXQ26" s="200"/>
      <c r="FXT26" s="200"/>
      <c r="FXZ26" s="200"/>
      <c r="FYI26" s="200"/>
      <c r="FYK26" s="200"/>
      <c r="FYL26" s="200"/>
      <c r="FYN26" s="200"/>
      <c r="FYQ26" s="200"/>
      <c r="FYT26" s="200"/>
      <c r="FYW26" s="200"/>
      <c r="FYZ26" s="200"/>
      <c r="FZC26" s="200"/>
      <c r="FZE26" s="200"/>
      <c r="FZG26" s="200"/>
      <c r="FZJ26" s="200"/>
      <c r="FZM26" s="200"/>
      <c r="FZP26" s="200"/>
      <c r="FZS26" s="200"/>
      <c r="FZV26" s="200"/>
      <c r="FZY26" s="200"/>
      <c r="GAB26" s="200"/>
      <c r="GAD26" s="200"/>
      <c r="GAG26" s="200"/>
      <c r="GAJ26" s="200"/>
      <c r="GAM26" s="200"/>
      <c r="GAS26" s="200"/>
      <c r="GAV26" s="200"/>
      <c r="GAX26" s="200"/>
      <c r="GCE26" s="200"/>
      <c r="GCH26" s="200"/>
      <c r="GCK26" s="200"/>
      <c r="GCN26" s="200"/>
      <c r="GCQ26" s="200"/>
      <c r="GCR26" s="200"/>
      <c r="GCS26" s="200"/>
      <c r="GCV26" s="200"/>
      <c r="GCY26" s="200"/>
      <c r="GDB26" s="200"/>
      <c r="GDE26" s="200"/>
      <c r="GDG26" s="200"/>
      <c r="GDU26" s="200"/>
      <c r="GDV26" s="200"/>
      <c r="GDW26" s="200"/>
      <c r="GDX26" s="200"/>
      <c r="GDY26" s="200"/>
      <c r="GDZ26" s="200"/>
      <c r="GEA26" s="200"/>
      <c r="GEB26" s="200"/>
      <c r="GEC26" s="200"/>
      <c r="GED26" s="200"/>
      <c r="GEE26" s="200"/>
      <c r="GEF26" s="200"/>
      <c r="GEG26" s="200"/>
      <c r="GEH26" s="200"/>
      <c r="GEI26" s="200"/>
      <c r="GEJ26" s="200"/>
      <c r="GEK26" s="200"/>
      <c r="GEL26" s="200"/>
      <c r="GEM26" s="200"/>
      <c r="GES26" s="200"/>
      <c r="GET26" s="200"/>
      <c r="GEU26" s="200"/>
      <c r="GEV26" s="200"/>
      <c r="GEW26" s="200"/>
      <c r="GEX26" s="200"/>
      <c r="GEY26" s="200"/>
      <c r="GFA26" s="200"/>
      <c r="GFB26" s="200"/>
      <c r="GFC26" s="200"/>
      <c r="GFD26" s="200"/>
      <c r="GFE26" s="200"/>
      <c r="GFF26" s="200"/>
      <c r="GFG26" s="200"/>
      <c r="GFH26" s="200"/>
      <c r="GFK26" s="200"/>
      <c r="GFN26" s="200"/>
      <c r="GFQ26" s="200"/>
      <c r="GFT26" s="200"/>
      <c r="GFW26" s="200"/>
      <c r="GFZ26" s="200"/>
      <c r="GGI26" s="200"/>
      <c r="GGL26" s="200"/>
      <c r="GGO26" s="200"/>
      <c r="GGR26" s="200"/>
      <c r="GHA26" s="200"/>
      <c r="GHG26" s="200"/>
      <c r="GHJ26" s="200"/>
      <c r="GHM26" s="200"/>
      <c r="GHP26" s="200"/>
      <c r="GHV26" s="200"/>
      <c r="GIE26" s="200"/>
      <c r="GIG26" s="200"/>
      <c r="GIH26" s="200"/>
      <c r="GIJ26" s="200"/>
      <c r="GIM26" s="200"/>
      <c r="GIP26" s="200"/>
      <c r="GIS26" s="200"/>
      <c r="GIV26" s="200"/>
      <c r="GIY26" s="200"/>
      <c r="GJA26" s="200"/>
      <c r="GJC26" s="200"/>
      <c r="GJF26" s="200"/>
      <c r="GJI26" s="200"/>
      <c r="GJL26" s="200"/>
      <c r="GJO26" s="200"/>
      <c r="GJR26" s="200"/>
      <c r="GJU26" s="200"/>
      <c r="GJX26" s="200"/>
      <c r="GJZ26" s="200"/>
      <c r="GKC26" s="200"/>
      <c r="GKF26" s="200"/>
      <c r="GKI26" s="200"/>
      <c r="GKO26" s="200"/>
      <c r="GKR26" s="200"/>
      <c r="GKT26" s="200"/>
      <c r="GMA26" s="200"/>
      <c r="GMD26" s="200"/>
      <c r="GMG26" s="200"/>
      <c r="GMJ26" s="200"/>
      <c r="GMM26" s="200"/>
      <c r="GMN26" s="200"/>
      <c r="GMO26" s="200"/>
      <c r="GMR26" s="200"/>
      <c r="GMU26" s="200"/>
      <c r="GMX26" s="200"/>
      <c r="GNA26" s="200"/>
      <c r="GNC26" s="200"/>
      <c r="GNQ26" s="200"/>
      <c r="GNR26" s="200"/>
      <c r="GNS26" s="200"/>
      <c r="GNT26" s="200"/>
      <c r="GNU26" s="200"/>
      <c r="GNV26" s="200"/>
      <c r="GNW26" s="200"/>
      <c r="GNX26" s="200"/>
      <c r="GNY26" s="200"/>
      <c r="GNZ26" s="200"/>
      <c r="GOA26" s="200"/>
      <c r="GOB26" s="200"/>
      <c r="GOC26" s="200"/>
      <c r="GOD26" s="200"/>
      <c r="GOE26" s="200"/>
      <c r="GOF26" s="200"/>
      <c r="GOG26" s="200"/>
      <c r="GOH26" s="200"/>
      <c r="GOI26" s="200"/>
      <c r="GOO26" s="200"/>
      <c r="GOP26" s="200"/>
      <c r="GOQ26" s="200"/>
      <c r="GOR26" s="200"/>
      <c r="GOS26" s="200"/>
      <c r="GOT26" s="200"/>
      <c r="GOU26" s="200"/>
      <c r="GOW26" s="200"/>
      <c r="GOX26" s="200"/>
      <c r="GOY26" s="200"/>
      <c r="GOZ26" s="200"/>
      <c r="GPA26" s="200"/>
      <c r="GPB26" s="200"/>
      <c r="GPC26" s="200"/>
      <c r="GPD26" s="200"/>
      <c r="GPG26" s="200"/>
      <c r="GPJ26" s="200"/>
      <c r="GPM26" s="200"/>
      <c r="GPP26" s="200"/>
      <c r="GPS26" s="200"/>
      <c r="GPV26" s="200"/>
      <c r="GQE26" s="200"/>
      <c r="GQH26" s="200"/>
      <c r="GQK26" s="200"/>
      <c r="GQN26" s="200"/>
      <c r="GQW26" s="200"/>
      <c r="GRC26" s="200"/>
      <c r="GRF26" s="200"/>
      <c r="GRI26" s="200"/>
      <c r="GRL26" s="200"/>
      <c r="GRR26" s="200"/>
      <c r="GSA26" s="200"/>
      <c r="GSC26" s="200"/>
      <c r="GSD26" s="200"/>
      <c r="GSF26" s="200"/>
      <c r="GSI26" s="200"/>
      <c r="GSL26" s="200"/>
      <c r="GSO26" s="200"/>
      <c r="GSR26" s="200"/>
      <c r="GSU26" s="200"/>
      <c r="GSW26" s="200"/>
      <c r="GSY26" s="200"/>
      <c r="GTB26" s="200"/>
      <c r="GTE26" s="200"/>
      <c r="GTH26" s="200"/>
      <c r="GTK26" s="200"/>
      <c r="GTN26" s="200"/>
      <c r="GTQ26" s="200"/>
      <c r="GTT26" s="200"/>
      <c r="GTV26" s="200"/>
      <c r="GTY26" s="200"/>
      <c r="GUB26" s="200"/>
      <c r="GUE26" s="200"/>
      <c r="GUK26" s="200"/>
      <c r="GUN26" s="200"/>
      <c r="GUP26" s="200"/>
      <c r="GVW26" s="200"/>
      <c r="GVZ26" s="200"/>
      <c r="GWC26" s="200"/>
      <c r="GWF26" s="200"/>
      <c r="GWI26" s="200"/>
      <c r="GWJ26" s="200"/>
      <c r="GWK26" s="200"/>
      <c r="GWN26" s="200"/>
      <c r="GWQ26" s="200"/>
      <c r="GWT26" s="200"/>
      <c r="GWW26" s="200"/>
      <c r="GWY26" s="200"/>
      <c r="GXM26" s="200"/>
      <c r="GXN26" s="200"/>
      <c r="GXO26" s="200"/>
      <c r="GXP26" s="200"/>
      <c r="GXQ26" s="200"/>
      <c r="GXR26" s="200"/>
      <c r="GXS26" s="200"/>
      <c r="GXT26" s="200"/>
      <c r="GXU26" s="200"/>
      <c r="GXV26" s="200"/>
      <c r="GXW26" s="200"/>
      <c r="GXX26" s="200"/>
      <c r="GXY26" s="200"/>
      <c r="GXZ26" s="200"/>
      <c r="GYA26" s="200"/>
      <c r="GYB26" s="200"/>
      <c r="GYC26" s="200"/>
      <c r="GYD26" s="200"/>
      <c r="GYE26" s="200"/>
      <c r="GYK26" s="200"/>
      <c r="GYL26" s="200"/>
      <c r="GYM26" s="200"/>
      <c r="GYN26" s="200"/>
      <c r="GYO26" s="200"/>
      <c r="GYP26" s="200"/>
      <c r="GYQ26" s="200"/>
      <c r="GYS26" s="200"/>
      <c r="GYT26" s="200"/>
      <c r="GYU26" s="200"/>
      <c r="GYV26" s="200"/>
      <c r="GYW26" s="200"/>
      <c r="GYX26" s="200"/>
      <c r="GYY26" s="200"/>
      <c r="GYZ26" s="200"/>
      <c r="GZC26" s="200"/>
      <c r="GZF26" s="200"/>
      <c r="GZI26" s="200"/>
      <c r="GZL26" s="200"/>
      <c r="GZO26" s="200"/>
      <c r="GZR26" s="200"/>
      <c r="HAA26" s="200"/>
      <c r="HAD26" s="200"/>
      <c r="HAG26" s="200"/>
      <c r="HAJ26" s="200"/>
      <c r="HAS26" s="200"/>
      <c r="HAY26" s="200"/>
      <c r="HBB26" s="200"/>
      <c r="HBE26" s="200"/>
      <c r="HBH26" s="200"/>
      <c r="HBN26" s="200"/>
      <c r="HBW26" s="200"/>
      <c r="HBY26" s="200"/>
      <c r="HBZ26" s="200"/>
      <c r="HCB26" s="200"/>
      <c r="HCE26" s="200"/>
      <c r="HCH26" s="200"/>
      <c r="HCK26" s="200"/>
      <c r="HCN26" s="200"/>
      <c r="HCQ26" s="200"/>
      <c r="HCS26" s="200"/>
      <c r="HCU26" s="200"/>
      <c r="HCX26" s="200"/>
      <c r="HDA26" s="200"/>
      <c r="HDD26" s="200"/>
      <c r="HDG26" s="200"/>
      <c r="HDJ26" s="200"/>
      <c r="HDM26" s="200"/>
      <c r="HDP26" s="200"/>
      <c r="HDR26" s="200"/>
      <c r="HDU26" s="200"/>
      <c r="HDX26" s="200"/>
      <c r="HEA26" s="200"/>
      <c r="HEG26" s="200"/>
      <c r="HEJ26" s="200"/>
      <c r="HEL26" s="200"/>
      <c r="HFS26" s="200"/>
      <c r="HFV26" s="200"/>
      <c r="HFY26" s="200"/>
      <c r="HGB26" s="200"/>
      <c r="HGE26" s="200"/>
      <c r="HGF26" s="200"/>
      <c r="HGG26" s="200"/>
      <c r="HGJ26" s="200"/>
      <c r="HGM26" s="200"/>
      <c r="HGP26" s="200"/>
      <c r="HGS26" s="200"/>
      <c r="HGU26" s="200"/>
      <c r="HHI26" s="200"/>
      <c r="HHJ26" s="200"/>
      <c r="HHK26" s="200"/>
      <c r="HHL26" s="200"/>
      <c r="HHM26" s="200"/>
      <c r="HHN26" s="200"/>
      <c r="HHO26" s="200"/>
      <c r="HHP26" s="200"/>
      <c r="HHQ26" s="200"/>
      <c r="HHR26" s="200"/>
      <c r="HHS26" s="200"/>
      <c r="HHT26" s="200"/>
      <c r="HHU26" s="200"/>
      <c r="HHV26" s="200"/>
      <c r="HHW26" s="200"/>
      <c r="HHX26" s="200"/>
      <c r="HHY26" s="200"/>
      <c r="HHZ26" s="200"/>
      <c r="HIA26" s="200"/>
      <c r="HIG26" s="200"/>
      <c r="HIH26" s="200"/>
      <c r="HII26" s="200"/>
      <c r="HIJ26" s="200"/>
      <c r="HIK26" s="200"/>
      <c r="HIL26" s="200"/>
      <c r="HIM26" s="200"/>
      <c r="HIO26" s="200"/>
      <c r="HIP26" s="200"/>
      <c r="HIQ26" s="200"/>
      <c r="HIR26" s="200"/>
      <c r="HIS26" s="200"/>
      <c r="HIT26" s="200"/>
      <c r="HIU26" s="200"/>
      <c r="HIV26" s="200"/>
      <c r="HIY26" s="200"/>
      <c r="HJB26" s="200"/>
      <c r="HJE26" s="200"/>
      <c r="HJH26" s="200"/>
      <c r="HJK26" s="200"/>
      <c r="HJN26" s="200"/>
      <c r="HJW26" s="200"/>
      <c r="HJZ26" s="200"/>
      <c r="HKC26" s="200"/>
      <c r="HKF26" s="200"/>
      <c r="HKO26" s="200"/>
      <c r="HKU26" s="200"/>
      <c r="HKX26" s="200"/>
      <c r="HLA26" s="200"/>
      <c r="HLD26" s="200"/>
      <c r="HLJ26" s="200"/>
      <c r="HLS26" s="200"/>
      <c r="HLU26" s="200"/>
      <c r="HLV26" s="200"/>
      <c r="HLX26" s="200"/>
      <c r="HMA26" s="200"/>
      <c r="HMD26" s="200"/>
      <c r="HMG26" s="200"/>
      <c r="HMJ26" s="200"/>
      <c r="HMM26" s="200"/>
      <c r="HMO26" s="200"/>
      <c r="HMQ26" s="200"/>
      <c r="HMT26" s="200"/>
      <c r="HMW26" s="200"/>
      <c r="HMZ26" s="200"/>
      <c r="HNC26" s="200"/>
      <c r="HNF26" s="200"/>
      <c r="HNI26" s="200"/>
      <c r="HNL26" s="200"/>
      <c r="HNN26" s="200"/>
      <c r="HNQ26" s="200"/>
      <c r="HNT26" s="200"/>
      <c r="HNW26" s="200"/>
      <c r="HOC26" s="200"/>
      <c r="HOF26" s="200"/>
      <c r="HOH26" s="200"/>
      <c r="HPO26" s="200"/>
      <c r="HPR26" s="200"/>
      <c r="HPU26" s="200"/>
      <c r="HPX26" s="200"/>
      <c r="HQA26" s="200"/>
      <c r="HQB26" s="200"/>
      <c r="HQC26" s="200"/>
      <c r="HQF26" s="200"/>
      <c r="HQI26" s="200"/>
      <c r="HQL26" s="200"/>
      <c r="HQO26" s="200"/>
      <c r="HQQ26" s="200"/>
      <c r="HRE26" s="200"/>
      <c r="HRF26" s="200"/>
      <c r="HRG26" s="200"/>
      <c r="HRH26" s="200"/>
      <c r="HRI26" s="200"/>
      <c r="HRJ26" s="200"/>
      <c r="HRK26" s="200"/>
      <c r="HRL26" s="200"/>
      <c r="HRM26" s="200"/>
      <c r="HRN26" s="200"/>
      <c r="HRO26" s="200"/>
      <c r="HRP26" s="200"/>
      <c r="HRQ26" s="200"/>
      <c r="HRR26" s="200"/>
      <c r="HRS26" s="200"/>
      <c r="HRT26" s="200"/>
      <c r="HRU26" s="200"/>
      <c r="HRV26" s="200"/>
      <c r="HRW26" s="200"/>
      <c r="HSC26" s="200"/>
      <c r="HSD26" s="200"/>
      <c r="HSE26" s="200"/>
      <c r="HSF26" s="200"/>
      <c r="HSG26" s="200"/>
      <c r="HSH26" s="200"/>
      <c r="HSI26" s="200"/>
      <c r="HSK26" s="200"/>
      <c r="HSL26" s="200"/>
      <c r="HSM26" s="200"/>
      <c r="HSN26" s="200"/>
      <c r="HSO26" s="200"/>
      <c r="HSP26" s="200"/>
      <c r="HSQ26" s="200"/>
      <c r="HSR26" s="200"/>
      <c r="HSU26" s="200"/>
      <c r="HSX26" s="200"/>
      <c r="HTA26" s="200"/>
      <c r="HTD26" s="200"/>
      <c r="HTG26" s="200"/>
      <c r="HTJ26" s="200"/>
      <c r="HTS26" s="200"/>
      <c r="HTV26" s="200"/>
      <c r="HTY26" s="200"/>
      <c r="HUB26" s="200"/>
      <c r="HUK26" s="200"/>
      <c r="HUQ26" s="200"/>
      <c r="HUT26" s="200"/>
      <c r="HUW26" s="200"/>
      <c r="HUZ26" s="200"/>
      <c r="HVF26" s="200"/>
      <c r="HVO26" s="200"/>
      <c r="HVQ26" s="200"/>
      <c r="HVR26" s="200"/>
      <c r="HVT26" s="200"/>
      <c r="HVW26" s="200"/>
      <c r="HVZ26" s="200"/>
      <c r="HWC26" s="200"/>
      <c r="HWF26" s="200"/>
      <c r="HWI26" s="200"/>
      <c r="HWK26" s="200"/>
      <c r="HWM26" s="200"/>
      <c r="HWP26" s="200"/>
      <c r="HWS26" s="200"/>
      <c r="HWV26" s="200"/>
      <c r="HWY26" s="200"/>
      <c r="HXB26" s="200"/>
      <c r="HXE26" s="200"/>
      <c r="HXH26" s="200"/>
      <c r="HXJ26" s="200"/>
      <c r="HXM26" s="200"/>
      <c r="HXP26" s="200"/>
      <c r="HXS26" s="200"/>
      <c r="HXY26" s="200"/>
      <c r="HYB26" s="200"/>
      <c r="HYD26" s="200"/>
      <c r="HZK26" s="200"/>
      <c r="HZN26" s="200"/>
      <c r="HZQ26" s="200"/>
      <c r="HZT26" s="200"/>
      <c r="HZW26" s="200"/>
      <c r="HZX26" s="200"/>
      <c r="HZY26" s="200"/>
      <c r="IAB26" s="200"/>
      <c r="IAE26" s="200"/>
      <c r="IAH26" s="200"/>
      <c r="IAK26" s="200"/>
      <c r="IAM26" s="200"/>
      <c r="IBA26" s="200"/>
      <c r="IBB26" s="200"/>
      <c r="IBC26" s="200"/>
      <c r="IBD26" s="200"/>
      <c r="IBE26" s="200"/>
      <c r="IBF26" s="200"/>
      <c r="IBG26" s="200"/>
      <c r="IBH26" s="200"/>
      <c r="IBI26" s="200"/>
      <c r="IBJ26" s="200"/>
      <c r="IBK26" s="200"/>
      <c r="IBL26" s="200"/>
      <c r="IBM26" s="200"/>
      <c r="IBN26" s="200"/>
      <c r="IBO26" s="200"/>
      <c r="IBP26" s="200"/>
      <c r="IBQ26" s="200"/>
      <c r="IBR26" s="200"/>
      <c r="IBS26" s="200"/>
      <c r="IBY26" s="200"/>
      <c r="IBZ26" s="200"/>
      <c r="ICA26" s="200"/>
      <c r="ICB26" s="200"/>
      <c r="ICC26" s="200"/>
      <c r="ICD26" s="200"/>
      <c r="ICE26" s="200"/>
      <c r="ICG26" s="200"/>
      <c r="ICH26" s="200"/>
      <c r="ICI26" s="200"/>
      <c r="ICJ26" s="200"/>
      <c r="ICK26" s="200"/>
      <c r="ICL26" s="200"/>
      <c r="ICM26" s="200"/>
      <c r="ICN26" s="200"/>
      <c r="ICQ26" s="200"/>
      <c r="ICT26" s="200"/>
      <c r="ICW26" s="200"/>
      <c r="ICZ26" s="200"/>
      <c r="IDC26" s="200"/>
      <c r="IDF26" s="200"/>
      <c r="IDO26" s="200"/>
      <c r="IDR26" s="200"/>
      <c r="IDU26" s="200"/>
      <c r="IDX26" s="200"/>
      <c r="IEG26" s="200"/>
      <c r="IEM26" s="200"/>
      <c r="IEP26" s="200"/>
      <c r="IES26" s="200"/>
      <c r="IEV26" s="200"/>
      <c r="IFB26" s="200"/>
      <c r="IFK26" s="200"/>
      <c r="IFM26" s="200"/>
      <c r="IFN26" s="200"/>
      <c r="IFP26" s="200"/>
      <c r="IFS26" s="200"/>
      <c r="IFV26" s="200"/>
      <c r="IFY26" s="200"/>
      <c r="IGB26" s="200"/>
      <c r="IGE26" s="200"/>
      <c r="IGG26" s="200"/>
      <c r="IGI26" s="200"/>
      <c r="IGL26" s="200"/>
      <c r="IGO26" s="200"/>
      <c r="IGR26" s="200"/>
      <c r="IGU26" s="200"/>
      <c r="IGX26" s="200"/>
      <c r="IHA26" s="200"/>
      <c r="IHD26" s="200"/>
      <c r="IHF26" s="200"/>
      <c r="IHI26" s="200"/>
      <c r="IHL26" s="200"/>
      <c r="IHO26" s="200"/>
      <c r="IHU26" s="200"/>
      <c r="IHX26" s="200"/>
      <c r="IHZ26" s="200"/>
      <c r="IJG26" s="200"/>
      <c r="IJJ26" s="200"/>
      <c r="IJM26" s="200"/>
      <c r="IJP26" s="200"/>
      <c r="IJS26" s="200"/>
      <c r="IJT26" s="200"/>
      <c r="IJU26" s="200"/>
      <c r="IJX26" s="200"/>
      <c r="IKA26" s="200"/>
      <c r="IKD26" s="200"/>
      <c r="IKG26" s="200"/>
      <c r="IKI26" s="200"/>
      <c r="IKW26" s="200"/>
      <c r="IKX26" s="200"/>
      <c r="IKY26" s="200"/>
      <c r="IKZ26" s="200"/>
      <c r="ILA26" s="200"/>
      <c r="ILB26" s="200"/>
      <c r="ILC26" s="200"/>
      <c r="ILD26" s="200"/>
      <c r="ILE26" s="200"/>
      <c r="ILF26" s="200"/>
      <c r="ILG26" s="200"/>
      <c r="ILH26" s="200"/>
      <c r="ILI26" s="200"/>
      <c r="ILJ26" s="200"/>
      <c r="ILK26" s="200"/>
      <c r="ILL26" s="200"/>
      <c r="ILM26" s="200"/>
      <c r="ILN26" s="200"/>
      <c r="ILO26" s="200"/>
      <c r="ILU26" s="200"/>
      <c r="ILV26" s="200"/>
      <c r="ILW26" s="200"/>
      <c r="ILX26" s="200"/>
      <c r="ILY26" s="200"/>
      <c r="ILZ26" s="200"/>
      <c r="IMA26" s="200"/>
      <c r="IMC26" s="200"/>
      <c r="IMD26" s="200"/>
      <c r="IME26" s="200"/>
      <c r="IMF26" s="200"/>
      <c r="IMG26" s="200"/>
      <c r="IMH26" s="200"/>
      <c r="IMI26" s="200"/>
      <c r="IMJ26" s="200"/>
      <c r="IMM26" s="200"/>
      <c r="IMP26" s="200"/>
      <c r="IMS26" s="200"/>
      <c r="IMV26" s="200"/>
      <c r="IMY26" s="200"/>
      <c r="INB26" s="200"/>
      <c r="INK26" s="200"/>
      <c r="INN26" s="200"/>
      <c r="INQ26" s="200"/>
      <c r="INT26" s="200"/>
      <c r="IOC26" s="200"/>
      <c r="IOI26" s="200"/>
      <c r="IOL26" s="200"/>
      <c r="IOO26" s="200"/>
      <c r="IOR26" s="200"/>
      <c r="IOX26" s="200"/>
      <c r="IPG26" s="200"/>
      <c r="IPI26" s="200"/>
      <c r="IPJ26" s="200"/>
      <c r="IPL26" s="200"/>
      <c r="IPO26" s="200"/>
      <c r="IPR26" s="200"/>
      <c r="IPU26" s="200"/>
      <c r="IPX26" s="200"/>
      <c r="IQA26" s="200"/>
      <c r="IQC26" s="200"/>
      <c r="IQE26" s="200"/>
      <c r="IQH26" s="200"/>
      <c r="IQK26" s="200"/>
      <c r="IQN26" s="200"/>
      <c r="IQQ26" s="200"/>
      <c r="IQT26" s="200"/>
      <c r="IQW26" s="200"/>
      <c r="IQZ26" s="200"/>
      <c r="IRB26" s="200"/>
      <c r="IRE26" s="200"/>
      <c r="IRH26" s="200"/>
      <c r="IRK26" s="200"/>
      <c r="IRQ26" s="200"/>
      <c r="IRT26" s="200"/>
      <c r="IRV26" s="200"/>
      <c r="ITC26" s="200"/>
      <c r="ITF26" s="200"/>
      <c r="ITI26" s="200"/>
      <c r="ITL26" s="200"/>
      <c r="ITO26" s="200"/>
      <c r="ITP26" s="200"/>
      <c r="ITQ26" s="200"/>
      <c r="ITT26" s="200"/>
      <c r="ITW26" s="200"/>
      <c r="ITZ26" s="200"/>
      <c r="IUC26" s="200"/>
      <c r="IUE26" s="200"/>
      <c r="IUS26" s="200"/>
      <c r="IUT26" s="200"/>
      <c r="IUU26" s="200"/>
      <c r="IUV26" s="200"/>
      <c r="IUW26" s="200"/>
      <c r="IUX26" s="200"/>
      <c r="IUY26" s="200"/>
      <c r="IUZ26" s="200"/>
      <c r="IVA26" s="200"/>
      <c r="IVB26" s="200"/>
      <c r="IVC26" s="200"/>
      <c r="IVD26" s="200"/>
      <c r="IVE26" s="200"/>
      <c r="IVF26" s="200"/>
      <c r="IVG26" s="200"/>
      <c r="IVH26" s="200"/>
      <c r="IVI26" s="200"/>
      <c r="IVJ26" s="200"/>
      <c r="IVK26" s="200"/>
      <c r="IVQ26" s="200"/>
      <c r="IVR26" s="200"/>
      <c r="IVS26" s="200"/>
      <c r="IVT26" s="200"/>
      <c r="IVU26" s="200"/>
      <c r="IVV26" s="200"/>
      <c r="IVW26" s="200"/>
      <c r="IVY26" s="200"/>
      <c r="IVZ26" s="200"/>
      <c r="IWA26" s="200"/>
      <c r="IWB26" s="200"/>
      <c r="IWC26" s="200"/>
      <c r="IWD26" s="200"/>
      <c r="IWE26" s="200"/>
      <c r="IWF26" s="200"/>
      <c r="IWI26" s="200"/>
      <c r="IWL26" s="200"/>
      <c r="IWO26" s="200"/>
      <c r="IWR26" s="200"/>
      <c r="IWU26" s="200"/>
      <c r="IWX26" s="200"/>
      <c r="IXG26" s="200"/>
      <c r="IXJ26" s="200"/>
      <c r="IXM26" s="200"/>
      <c r="IXP26" s="200"/>
      <c r="IXY26" s="200"/>
      <c r="IYE26" s="200"/>
      <c r="IYH26" s="200"/>
      <c r="IYK26" s="200"/>
      <c r="IYN26" s="200"/>
      <c r="IYT26" s="200"/>
      <c r="IZC26" s="200"/>
      <c r="IZE26" s="200"/>
      <c r="IZF26" s="200"/>
      <c r="IZH26" s="200"/>
      <c r="IZK26" s="200"/>
      <c r="IZN26" s="200"/>
      <c r="IZQ26" s="200"/>
      <c r="IZT26" s="200"/>
      <c r="IZW26" s="200"/>
      <c r="IZY26" s="200"/>
      <c r="JAA26" s="200"/>
      <c r="JAD26" s="200"/>
      <c r="JAG26" s="200"/>
      <c r="JAJ26" s="200"/>
      <c r="JAM26" s="200"/>
      <c r="JAP26" s="200"/>
      <c r="JAS26" s="200"/>
      <c r="JAV26" s="200"/>
      <c r="JAX26" s="200"/>
      <c r="JBA26" s="200"/>
      <c r="JBD26" s="200"/>
      <c r="JBG26" s="200"/>
      <c r="JBM26" s="200"/>
      <c r="JBP26" s="200"/>
      <c r="JBR26" s="200"/>
      <c r="JCY26" s="200"/>
      <c r="JDB26" s="200"/>
      <c r="JDE26" s="200"/>
      <c r="JDH26" s="200"/>
      <c r="JDK26" s="200"/>
      <c r="JDL26" s="200"/>
      <c r="JDM26" s="200"/>
      <c r="JDP26" s="200"/>
      <c r="JDS26" s="200"/>
      <c r="JDV26" s="200"/>
      <c r="JDY26" s="200"/>
      <c r="JEA26" s="200"/>
      <c r="JEO26" s="200"/>
      <c r="JEP26" s="200"/>
      <c r="JEQ26" s="200"/>
      <c r="JER26" s="200"/>
      <c r="JES26" s="200"/>
      <c r="JET26" s="200"/>
      <c r="JEU26" s="200"/>
      <c r="JEV26" s="200"/>
      <c r="JEW26" s="200"/>
      <c r="JEX26" s="200"/>
      <c r="JEY26" s="200"/>
      <c r="JEZ26" s="200"/>
      <c r="JFA26" s="200"/>
      <c r="JFB26" s="200"/>
      <c r="JFC26" s="200"/>
      <c r="JFD26" s="200"/>
      <c r="JFE26" s="200"/>
      <c r="JFF26" s="200"/>
      <c r="JFG26" s="200"/>
      <c r="JFM26" s="200"/>
      <c r="JFN26" s="200"/>
      <c r="JFO26" s="200"/>
      <c r="JFP26" s="200"/>
      <c r="JFQ26" s="200"/>
      <c r="JFR26" s="200"/>
      <c r="JFS26" s="200"/>
      <c r="JFU26" s="200"/>
      <c r="JFV26" s="200"/>
      <c r="JFW26" s="200"/>
      <c r="JFX26" s="200"/>
      <c r="JFY26" s="200"/>
      <c r="JFZ26" s="200"/>
      <c r="JGA26" s="200"/>
      <c r="JGB26" s="200"/>
      <c r="JGE26" s="200"/>
      <c r="JGH26" s="200"/>
      <c r="JGK26" s="200"/>
      <c r="JGN26" s="200"/>
      <c r="JGQ26" s="200"/>
      <c r="JGT26" s="200"/>
      <c r="JHC26" s="200"/>
      <c r="JHF26" s="200"/>
      <c r="JHI26" s="200"/>
      <c r="JHL26" s="200"/>
      <c r="JHU26" s="200"/>
      <c r="JIA26" s="200"/>
      <c r="JID26" s="200"/>
      <c r="JIG26" s="200"/>
      <c r="JIJ26" s="200"/>
      <c r="JIP26" s="200"/>
      <c r="JIY26" s="200"/>
      <c r="JJA26" s="200"/>
      <c r="JJB26" s="200"/>
      <c r="JJD26" s="200"/>
      <c r="JJG26" s="200"/>
      <c r="JJJ26" s="200"/>
      <c r="JJM26" s="200"/>
      <c r="JJP26" s="200"/>
      <c r="JJS26" s="200"/>
      <c r="JJU26" s="200"/>
      <c r="JJW26" s="200"/>
      <c r="JJZ26" s="200"/>
      <c r="JKC26" s="200"/>
      <c r="JKF26" s="200"/>
      <c r="JKI26" s="200"/>
      <c r="JKL26" s="200"/>
      <c r="JKO26" s="200"/>
      <c r="JKR26" s="200"/>
      <c r="JKT26" s="200"/>
      <c r="JKW26" s="200"/>
      <c r="JKZ26" s="200"/>
      <c r="JLC26" s="200"/>
      <c r="JLI26" s="200"/>
      <c r="JLL26" s="200"/>
      <c r="JLN26" s="200"/>
      <c r="JMU26" s="200"/>
      <c r="JMX26" s="200"/>
      <c r="JNA26" s="200"/>
      <c r="JND26" s="200"/>
      <c r="JNG26" s="200"/>
      <c r="JNH26" s="200"/>
      <c r="JNI26" s="200"/>
      <c r="JNL26" s="200"/>
      <c r="JNO26" s="200"/>
      <c r="JNR26" s="200"/>
      <c r="JNU26" s="200"/>
      <c r="JNW26" s="200"/>
      <c r="JOK26" s="200"/>
      <c r="JOL26" s="200"/>
      <c r="JOM26" s="200"/>
      <c r="JON26" s="200"/>
      <c r="JOO26" s="200"/>
      <c r="JOP26" s="200"/>
      <c r="JOQ26" s="200"/>
      <c r="JOR26" s="200"/>
      <c r="JOS26" s="200"/>
      <c r="JOT26" s="200"/>
      <c r="JOU26" s="200"/>
      <c r="JOV26" s="200"/>
      <c r="JOW26" s="200"/>
      <c r="JOX26" s="200"/>
      <c r="JOY26" s="200"/>
      <c r="JOZ26" s="200"/>
      <c r="JPA26" s="200"/>
      <c r="JPB26" s="200"/>
      <c r="JPC26" s="200"/>
      <c r="JPI26" s="200"/>
      <c r="JPJ26" s="200"/>
      <c r="JPK26" s="200"/>
      <c r="JPL26" s="200"/>
      <c r="JPM26" s="200"/>
      <c r="JPN26" s="200"/>
      <c r="JPO26" s="200"/>
      <c r="JPQ26" s="200"/>
      <c r="JPR26" s="200"/>
      <c r="JPS26" s="200"/>
      <c r="JPT26" s="200"/>
      <c r="JPU26" s="200"/>
      <c r="JPV26" s="200"/>
      <c r="JPW26" s="200"/>
      <c r="JPX26" s="200"/>
      <c r="JQA26" s="200"/>
      <c r="JQD26" s="200"/>
      <c r="JQG26" s="200"/>
      <c r="JQJ26" s="200"/>
      <c r="JQM26" s="200"/>
      <c r="JQP26" s="200"/>
      <c r="JQY26" s="200"/>
      <c r="JRB26" s="200"/>
      <c r="JRE26" s="200"/>
      <c r="JRH26" s="200"/>
      <c r="JRQ26" s="200"/>
      <c r="JRW26" s="200"/>
      <c r="JRZ26" s="200"/>
      <c r="JSC26" s="200"/>
      <c r="JSF26" s="200"/>
      <c r="JSL26" s="200"/>
      <c r="JSU26" s="200"/>
      <c r="JSW26" s="200"/>
      <c r="JSX26" s="200"/>
      <c r="JSZ26" s="200"/>
      <c r="JTC26" s="200"/>
      <c r="JTF26" s="200"/>
      <c r="JTI26" s="200"/>
      <c r="JTL26" s="200"/>
      <c r="JTO26" s="200"/>
      <c r="JTQ26" s="200"/>
      <c r="JTS26" s="200"/>
      <c r="JTV26" s="200"/>
      <c r="JTY26" s="200"/>
      <c r="JUB26" s="200"/>
      <c r="JUE26" s="200"/>
      <c r="JUH26" s="200"/>
      <c r="JUK26" s="200"/>
      <c r="JUN26" s="200"/>
      <c r="JUP26" s="200"/>
      <c r="JUS26" s="200"/>
      <c r="JUV26" s="200"/>
      <c r="JUY26" s="200"/>
      <c r="JVE26" s="200"/>
      <c r="JVH26" s="200"/>
      <c r="JVJ26" s="200"/>
      <c r="JWQ26" s="200"/>
      <c r="JWT26" s="200"/>
      <c r="JWW26" s="200"/>
      <c r="JWZ26" s="200"/>
      <c r="JXC26" s="200"/>
      <c r="JXD26" s="200"/>
      <c r="JXE26" s="200"/>
      <c r="JXH26" s="200"/>
      <c r="JXK26" s="200"/>
      <c r="JXN26" s="200"/>
      <c r="JXQ26" s="200"/>
      <c r="JXS26" s="200"/>
      <c r="JYG26" s="200"/>
      <c r="JYH26" s="200"/>
      <c r="JYI26" s="200"/>
      <c r="JYJ26" s="200"/>
      <c r="JYK26" s="200"/>
      <c r="JYL26" s="200"/>
      <c r="JYM26" s="200"/>
      <c r="JYN26" s="200"/>
      <c r="JYO26" s="200"/>
      <c r="JYP26" s="200"/>
      <c r="JYQ26" s="200"/>
      <c r="JYR26" s="200"/>
      <c r="JYS26" s="200"/>
      <c r="JYT26" s="200"/>
      <c r="JYU26" s="200"/>
      <c r="JYV26" s="200"/>
      <c r="JYW26" s="200"/>
      <c r="JYX26" s="200"/>
      <c r="JYY26" s="200"/>
      <c r="JZE26" s="200"/>
      <c r="JZF26" s="200"/>
      <c r="JZG26" s="200"/>
      <c r="JZH26" s="200"/>
      <c r="JZI26" s="200"/>
      <c r="JZJ26" s="200"/>
      <c r="JZK26" s="200"/>
      <c r="JZM26" s="200"/>
      <c r="JZN26" s="200"/>
      <c r="JZO26" s="200"/>
      <c r="JZP26" s="200"/>
      <c r="JZQ26" s="200"/>
      <c r="JZR26" s="200"/>
      <c r="JZS26" s="200"/>
      <c r="JZT26" s="200"/>
      <c r="JZW26" s="200"/>
      <c r="JZZ26" s="200"/>
      <c r="KAC26" s="200"/>
      <c r="KAF26" s="200"/>
      <c r="KAI26" s="200"/>
      <c r="KAL26" s="200"/>
      <c r="KAU26" s="200"/>
      <c r="KAX26" s="200"/>
      <c r="KBA26" s="200"/>
      <c r="KBD26" s="200"/>
      <c r="KBM26" s="200"/>
      <c r="KBS26" s="200"/>
      <c r="KBV26" s="200"/>
      <c r="KBY26" s="200"/>
      <c r="KCB26" s="200"/>
      <c r="KCH26" s="200"/>
      <c r="KCQ26" s="200"/>
      <c r="KCS26" s="200"/>
      <c r="KCT26" s="200"/>
      <c r="KCV26" s="200"/>
      <c r="KCY26" s="200"/>
      <c r="KDB26" s="200"/>
      <c r="KDE26" s="200"/>
      <c r="KDH26" s="200"/>
      <c r="KDK26" s="200"/>
      <c r="KDM26" s="200"/>
      <c r="KDO26" s="200"/>
      <c r="KDR26" s="200"/>
      <c r="KDU26" s="200"/>
      <c r="KDX26" s="200"/>
      <c r="KEA26" s="200"/>
      <c r="KED26" s="200"/>
      <c r="KEG26" s="200"/>
      <c r="KEJ26" s="200"/>
      <c r="KEL26" s="200"/>
      <c r="KEO26" s="200"/>
      <c r="KER26" s="200"/>
      <c r="KEU26" s="200"/>
      <c r="KFA26" s="200"/>
      <c r="KFD26" s="200"/>
      <c r="KFF26" s="200"/>
      <c r="KGM26" s="200"/>
      <c r="KGP26" s="200"/>
      <c r="KGS26" s="200"/>
      <c r="KGV26" s="200"/>
      <c r="KGY26" s="200"/>
      <c r="KGZ26" s="200"/>
      <c r="KHA26" s="200"/>
      <c r="KHD26" s="200"/>
      <c r="KHG26" s="200"/>
      <c r="KHJ26" s="200"/>
      <c r="KHM26" s="200"/>
      <c r="KHO26" s="200"/>
      <c r="KIC26" s="200"/>
      <c r="KID26" s="200"/>
      <c r="KIE26" s="200"/>
      <c r="KIF26" s="200"/>
      <c r="KIG26" s="200"/>
      <c r="KIH26" s="200"/>
      <c r="KII26" s="200"/>
      <c r="KIJ26" s="200"/>
      <c r="KIK26" s="200"/>
      <c r="KIL26" s="200"/>
      <c r="KIM26" s="200"/>
      <c r="KIN26" s="200"/>
      <c r="KIO26" s="200"/>
      <c r="KIP26" s="200"/>
      <c r="KIQ26" s="200"/>
      <c r="KIR26" s="200"/>
      <c r="KIS26" s="200"/>
      <c r="KIT26" s="200"/>
      <c r="KIU26" s="200"/>
      <c r="KJA26" s="200"/>
      <c r="KJB26" s="200"/>
      <c r="KJC26" s="200"/>
      <c r="KJD26" s="200"/>
      <c r="KJE26" s="200"/>
      <c r="KJF26" s="200"/>
      <c r="KJG26" s="200"/>
      <c r="KJI26" s="200"/>
      <c r="KJJ26" s="200"/>
      <c r="KJK26" s="200"/>
      <c r="KJL26" s="200"/>
      <c r="KJM26" s="200"/>
      <c r="KJN26" s="200"/>
      <c r="KJO26" s="200"/>
      <c r="KJP26" s="200"/>
      <c r="KJS26" s="200"/>
      <c r="KJV26" s="200"/>
      <c r="KJY26" s="200"/>
      <c r="KKB26" s="200"/>
      <c r="KKE26" s="200"/>
      <c r="KKH26" s="200"/>
      <c r="KKQ26" s="200"/>
      <c r="KKT26" s="200"/>
      <c r="KKW26" s="200"/>
      <c r="KKZ26" s="200"/>
      <c r="KLI26" s="200"/>
      <c r="KLO26" s="200"/>
      <c r="KLR26" s="200"/>
      <c r="KLU26" s="200"/>
      <c r="KLX26" s="200"/>
      <c r="KMD26" s="200"/>
      <c r="KMM26" s="200"/>
      <c r="KMO26" s="200"/>
      <c r="KMP26" s="200"/>
      <c r="KMR26" s="200"/>
      <c r="KMU26" s="200"/>
      <c r="KMX26" s="200"/>
      <c r="KNA26" s="200"/>
      <c r="KND26" s="200"/>
      <c r="KNG26" s="200"/>
      <c r="KNI26" s="200"/>
      <c r="KNK26" s="200"/>
      <c r="KNN26" s="200"/>
      <c r="KNQ26" s="200"/>
      <c r="KNT26" s="200"/>
      <c r="KNW26" s="200"/>
      <c r="KNZ26" s="200"/>
      <c r="KOC26" s="200"/>
      <c r="KOF26" s="200"/>
      <c r="KOH26" s="200"/>
      <c r="KOK26" s="200"/>
      <c r="KON26" s="200"/>
      <c r="KOQ26" s="200"/>
      <c r="KOW26" s="200"/>
      <c r="KOZ26" s="200"/>
      <c r="KPB26" s="200"/>
      <c r="KQI26" s="200"/>
      <c r="KQL26" s="200"/>
      <c r="KQO26" s="200"/>
      <c r="KQR26" s="200"/>
      <c r="KQU26" s="200"/>
      <c r="KQV26" s="200"/>
      <c r="KQW26" s="200"/>
      <c r="KQZ26" s="200"/>
      <c r="KRC26" s="200"/>
      <c r="KRF26" s="200"/>
      <c r="KRI26" s="200"/>
      <c r="KRK26" s="200"/>
      <c r="KRY26" s="200"/>
      <c r="KRZ26" s="200"/>
      <c r="KSA26" s="200"/>
      <c r="KSB26" s="200"/>
      <c r="KSC26" s="200"/>
      <c r="KSD26" s="200"/>
      <c r="KSE26" s="200"/>
      <c r="KSF26" s="200"/>
      <c r="KSG26" s="200"/>
      <c r="KSH26" s="200"/>
      <c r="KSI26" s="200"/>
      <c r="KSJ26" s="200"/>
      <c r="KSK26" s="200"/>
      <c r="KSL26" s="200"/>
      <c r="KSM26" s="200"/>
      <c r="KSN26" s="200"/>
      <c r="KSO26" s="200"/>
      <c r="KSP26" s="200"/>
      <c r="KSQ26" s="200"/>
      <c r="KSW26" s="200"/>
      <c r="KSX26" s="200"/>
      <c r="KSY26" s="200"/>
      <c r="KSZ26" s="200"/>
      <c r="KTA26" s="200"/>
      <c r="KTB26" s="200"/>
      <c r="KTC26" s="200"/>
      <c r="KTE26" s="200"/>
      <c r="KTF26" s="200"/>
      <c r="KTG26" s="200"/>
      <c r="KTH26" s="200"/>
      <c r="KTI26" s="200"/>
      <c r="KTJ26" s="200"/>
      <c r="KTK26" s="200"/>
      <c r="KTL26" s="200"/>
      <c r="KTO26" s="200"/>
      <c r="KTR26" s="200"/>
      <c r="KTU26" s="200"/>
      <c r="KTX26" s="200"/>
      <c r="KUA26" s="200"/>
      <c r="KUD26" s="200"/>
      <c r="KUM26" s="200"/>
      <c r="KUP26" s="200"/>
      <c r="KUS26" s="200"/>
      <c r="KUV26" s="200"/>
      <c r="KVE26" s="200"/>
      <c r="KVK26" s="200"/>
      <c r="KVN26" s="200"/>
      <c r="KVQ26" s="200"/>
      <c r="KVT26" s="200"/>
      <c r="KVZ26" s="200"/>
      <c r="KWI26" s="200"/>
      <c r="KWK26" s="200"/>
      <c r="KWL26" s="200"/>
      <c r="KWN26" s="200"/>
      <c r="KWQ26" s="200"/>
      <c r="KWT26" s="200"/>
      <c r="KWW26" s="200"/>
      <c r="KWZ26" s="200"/>
      <c r="KXC26" s="200"/>
      <c r="KXE26" s="200"/>
      <c r="KXG26" s="200"/>
      <c r="KXJ26" s="200"/>
      <c r="KXM26" s="200"/>
      <c r="KXP26" s="200"/>
      <c r="KXS26" s="200"/>
      <c r="KXV26" s="200"/>
      <c r="KXY26" s="200"/>
      <c r="KYB26" s="200"/>
      <c r="KYD26" s="200"/>
      <c r="KYG26" s="200"/>
      <c r="KYJ26" s="200"/>
      <c r="KYM26" s="200"/>
      <c r="KYS26" s="200"/>
      <c r="KYV26" s="200"/>
      <c r="KYX26" s="200"/>
      <c r="LAE26" s="200"/>
      <c r="LAH26" s="200"/>
      <c r="LAK26" s="200"/>
      <c r="LAN26" s="200"/>
      <c r="LAQ26" s="200"/>
      <c r="LAR26" s="200"/>
      <c r="LAS26" s="200"/>
      <c r="LAV26" s="200"/>
      <c r="LAY26" s="200"/>
      <c r="LBB26" s="200"/>
      <c r="LBE26" s="200"/>
      <c r="LBG26" s="200"/>
      <c r="LBU26" s="200"/>
      <c r="LBV26" s="200"/>
      <c r="LBW26" s="200"/>
      <c r="LBX26" s="200"/>
      <c r="LBY26" s="200"/>
      <c r="LBZ26" s="200"/>
      <c r="LCA26" s="200"/>
      <c r="LCB26" s="200"/>
      <c r="LCC26" s="200"/>
      <c r="LCD26" s="200"/>
      <c r="LCE26" s="200"/>
      <c r="LCF26" s="200"/>
      <c r="LCG26" s="200"/>
      <c r="LCH26" s="200"/>
      <c r="LCI26" s="200"/>
      <c r="LCJ26" s="200"/>
      <c r="LCK26" s="200"/>
      <c r="LCL26" s="200"/>
      <c r="LCM26" s="200"/>
      <c r="LCS26" s="200"/>
      <c r="LCT26" s="200"/>
      <c r="LCU26" s="200"/>
      <c r="LCV26" s="200"/>
      <c r="LCW26" s="200"/>
      <c r="LCX26" s="200"/>
      <c r="LCY26" s="200"/>
      <c r="LDA26" s="200"/>
      <c r="LDB26" s="200"/>
      <c r="LDC26" s="200"/>
      <c r="LDD26" s="200"/>
      <c r="LDE26" s="200"/>
      <c r="LDF26" s="200"/>
      <c r="LDG26" s="200"/>
      <c r="LDH26" s="200"/>
      <c r="LDK26" s="200"/>
      <c r="LDN26" s="200"/>
      <c r="LDQ26" s="200"/>
      <c r="LDT26" s="200"/>
      <c r="LDW26" s="200"/>
      <c r="LDZ26" s="200"/>
      <c r="LEI26" s="200"/>
      <c r="LEL26" s="200"/>
      <c r="LEO26" s="200"/>
      <c r="LER26" s="200"/>
      <c r="LFA26" s="200"/>
      <c r="LFG26" s="200"/>
      <c r="LFJ26" s="200"/>
      <c r="LFM26" s="200"/>
      <c r="LFP26" s="200"/>
      <c r="LFV26" s="200"/>
      <c r="LGE26" s="200"/>
      <c r="LGG26" s="200"/>
      <c r="LGH26" s="200"/>
      <c r="LGJ26" s="200"/>
      <c r="LGM26" s="200"/>
      <c r="LGP26" s="200"/>
      <c r="LGS26" s="200"/>
      <c r="LGV26" s="200"/>
      <c r="LGY26" s="200"/>
      <c r="LHA26" s="200"/>
      <c r="LHC26" s="200"/>
      <c r="LHF26" s="200"/>
      <c r="LHI26" s="200"/>
      <c r="LHL26" s="200"/>
      <c r="LHO26" s="200"/>
      <c r="LHR26" s="200"/>
      <c r="LHU26" s="200"/>
      <c r="LHX26" s="200"/>
      <c r="LHZ26" s="200"/>
      <c r="LIC26" s="200"/>
      <c r="LIF26" s="200"/>
      <c r="LII26" s="200"/>
      <c r="LIO26" s="200"/>
      <c r="LIR26" s="200"/>
      <c r="LIT26" s="200"/>
      <c r="LKA26" s="200"/>
      <c r="LKD26" s="200"/>
      <c r="LKG26" s="200"/>
      <c r="LKJ26" s="200"/>
      <c r="LKM26" s="200"/>
      <c r="LKN26" s="200"/>
      <c r="LKO26" s="200"/>
      <c r="LKR26" s="200"/>
      <c r="LKU26" s="200"/>
      <c r="LKX26" s="200"/>
      <c r="LLA26" s="200"/>
      <c r="LLC26" s="200"/>
      <c r="LLQ26" s="200"/>
      <c r="LLR26" s="200"/>
      <c r="LLS26" s="200"/>
      <c r="LLT26" s="200"/>
      <c r="LLU26" s="200"/>
      <c r="LLV26" s="200"/>
      <c r="LLW26" s="200"/>
      <c r="LLX26" s="200"/>
      <c r="LLY26" s="200"/>
      <c r="LLZ26" s="200"/>
      <c r="LMA26" s="200"/>
      <c r="LMB26" s="200"/>
      <c r="LMC26" s="200"/>
      <c r="LMD26" s="200"/>
      <c r="LME26" s="200"/>
      <c r="LMF26" s="200"/>
      <c r="LMG26" s="200"/>
      <c r="LMH26" s="200"/>
      <c r="LMI26" s="200"/>
      <c r="LMO26" s="200"/>
      <c r="LMP26" s="200"/>
      <c r="LMQ26" s="200"/>
      <c r="LMR26" s="200"/>
      <c r="LMS26" s="200"/>
      <c r="LMT26" s="200"/>
      <c r="LMU26" s="200"/>
      <c r="LMW26" s="200"/>
      <c r="LMX26" s="200"/>
      <c r="LMY26" s="200"/>
      <c r="LMZ26" s="200"/>
      <c r="LNA26" s="200"/>
      <c r="LNB26" s="200"/>
      <c r="LNC26" s="200"/>
      <c r="LND26" s="200"/>
      <c r="LNG26" s="200"/>
      <c r="LNJ26" s="200"/>
      <c r="LNM26" s="200"/>
      <c r="LNP26" s="200"/>
      <c r="LNS26" s="200"/>
      <c r="LNV26" s="200"/>
      <c r="LOE26" s="200"/>
      <c r="LOH26" s="200"/>
      <c r="LOK26" s="200"/>
      <c r="LON26" s="200"/>
      <c r="LOW26" s="200"/>
      <c r="LPC26" s="200"/>
      <c r="LPF26" s="200"/>
      <c r="LPI26" s="200"/>
      <c r="LPL26" s="200"/>
      <c r="LPR26" s="200"/>
      <c r="LQA26" s="200"/>
      <c r="LQC26" s="200"/>
      <c r="LQD26" s="200"/>
      <c r="LQF26" s="200"/>
      <c r="LQI26" s="200"/>
      <c r="LQL26" s="200"/>
      <c r="LQO26" s="200"/>
      <c r="LQR26" s="200"/>
      <c r="LQU26" s="200"/>
      <c r="LQW26" s="200"/>
      <c r="LQY26" s="200"/>
      <c r="LRB26" s="200"/>
      <c r="LRE26" s="200"/>
      <c r="LRH26" s="200"/>
      <c r="LRK26" s="200"/>
      <c r="LRN26" s="200"/>
      <c r="LRQ26" s="200"/>
      <c r="LRT26" s="200"/>
      <c r="LRV26" s="200"/>
      <c r="LRY26" s="200"/>
      <c r="LSB26" s="200"/>
      <c r="LSE26" s="200"/>
      <c r="LSK26" s="200"/>
      <c r="LSN26" s="200"/>
      <c r="LSP26" s="200"/>
      <c r="LTW26" s="200"/>
      <c r="LTZ26" s="200"/>
      <c r="LUC26" s="200"/>
      <c r="LUF26" s="200"/>
      <c r="LUI26" s="200"/>
      <c r="LUJ26" s="200"/>
      <c r="LUK26" s="200"/>
      <c r="LUN26" s="200"/>
      <c r="LUQ26" s="200"/>
      <c r="LUT26" s="200"/>
      <c r="LUW26" s="200"/>
      <c r="LUY26" s="200"/>
      <c r="LVM26" s="200"/>
      <c r="LVN26" s="200"/>
      <c r="LVO26" s="200"/>
      <c r="LVP26" s="200"/>
      <c r="LVQ26" s="200"/>
      <c r="LVR26" s="200"/>
      <c r="LVS26" s="200"/>
      <c r="LVT26" s="200"/>
      <c r="LVU26" s="200"/>
      <c r="LVV26" s="200"/>
      <c r="LVW26" s="200"/>
      <c r="LVX26" s="200"/>
      <c r="LVY26" s="200"/>
      <c r="LVZ26" s="200"/>
      <c r="LWA26" s="200"/>
      <c r="LWB26" s="200"/>
      <c r="LWC26" s="200"/>
      <c r="LWD26" s="200"/>
      <c r="LWE26" s="200"/>
      <c r="LWK26" s="200"/>
      <c r="LWL26" s="200"/>
      <c r="LWM26" s="200"/>
      <c r="LWN26" s="200"/>
      <c r="LWO26" s="200"/>
      <c r="LWP26" s="200"/>
      <c r="LWQ26" s="200"/>
      <c r="LWS26" s="200"/>
      <c r="LWT26" s="200"/>
      <c r="LWU26" s="200"/>
      <c r="LWV26" s="200"/>
      <c r="LWW26" s="200"/>
      <c r="LWX26" s="200"/>
      <c r="LWY26" s="200"/>
      <c r="LWZ26" s="200"/>
      <c r="LXC26" s="200"/>
      <c r="LXF26" s="200"/>
      <c r="LXI26" s="200"/>
      <c r="LXL26" s="200"/>
      <c r="LXO26" s="200"/>
      <c r="LXR26" s="200"/>
      <c r="LYA26" s="200"/>
      <c r="LYD26" s="200"/>
      <c r="LYG26" s="200"/>
      <c r="LYJ26" s="200"/>
      <c r="LYS26" s="200"/>
      <c r="LYY26" s="200"/>
      <c r="LZB26" s="200"/>
      <c r="LZE26" s="200"/>
      <c r="LZH26" s="200"/>
      <c r="LZN26" s="200"/>
      <c r="LZW26" s="200"/>
      <c r="LZY26" s="200"/>
      <c r="LZZ26" s="200"/>
      <c r="MAB26" s="200"/>
      <c r="MAE26" s="200"/>
      <c r="MAH26" s="200"/>
      <c r="MAK26" s="200"/>
      <c r="MAN26" s="200"/>
      <c r="MAQ26" s="200"/>
      <c r="MAS26" s="200"/>
      <c r="MAU26" s="200"/>
      <c r="MAX26" s="200"/>
      <c r="MBA26" s="200"/>
      <c r="MBD26" s="200"/>
      <c r="MBG26" s="200"/>
      <c r="MBJ26" s="200"/>
      <c r="MBM26" s="200"/>
      <c r="MBP26" s="200"/>
      <c r="MBR26" s="200"/>
      <c r="MBU26" s="200"/>
      <c r="MBX26" s="200"/>
      <c r="MCA26" s="200"/>
      <c r="MCG26" s="200"/>
      <c r="MCJ26" s="200"/>
      <c r="MCL26" s="200"/>
      <c r="MDS26" s="200"/>
      <c r="MDV26" s="200"/>
      <c r="MDY26" s="200"/>
      <c r="MEB26" s="200"/>
      <c r="MEE26" s="200"/>
      <c r="MEF26" s="200"/>
      <c r="MEG26" s="200"/>
      <c r="MEJ26" s="200"/>
      <c r="MEM26" s="200"/>
      <c r="MEP26" s="200"/>
      <c r="MES26" s="200"/>
      <c r="MEU26" s="200"/>
      <c r="MFI26" s="200"/>
      <c r="MFJ26" s="200"/>
      <c r="MFK26" s="200"/>
      <c r="MFL26" s="200"/>
      <c r="MFM26" s="200"/>
      <c r="MFN26" s="200"/>
      <c r="MFO26" s="200"/>
      <c r="MFP26" s="200"/>
      <c r="MFQ26" s="200"/>
      <c r="MFR26" s="200"/>
      <c r="MFS26" s="200"/>
      <c r="MFT26" s="200"/>
      <c r="MFU26" s="200"/>
      <c r="MFV26" s="200"/>
      <c r="MFW26" s="200"/>
      <c r="MFX26" s="200"/>
      <c r="MFY26" s="200"/>
      <c r="MFZ26" s="200"/>
      <c r="MGA26" s="200"/>
      <c r="MGG26" s="200"/>
      <c r="MGH26" s="200"/>
      <c r="MGI26" s="200"/>
      <c r="MGJ26" s="200"/>
      <c r="MGK26" s="200"/>
      <c r="MGL26" s="200"/>
      <c r="MGM26" s="200"/>
      <c r="MGO26" s="200"/>
      <c r="MGP26" s="200"/>
      <c r="MGQ26" s="200"/>
      <c r="MGR26" s="200"/>
      <c r="MGS26" s="200"/>
      <c r="MGT26" s="200"/>
      <c r="MGU26" s="200"/>
      <c r="MGV26" s="200"/>
      <c r="MGY26" s="200"/>
      <c r="MHB26" s="200"/>
      <c r="MHE26" s="200"/>
      <c r="MHH26" s="200"/>
      <c r="MHK26" s="200"/>
      <c r="MHN26" s="200"/>
      <c r="MHW26" s="200"/>
      <c r="MHZ26" s="200"/>
      <c r="MIC26" s="200"/>
      <c r="MIF26" s="200"/>
      <c r="MIO26" s="200"/>
      <c r="MIU26" s="200"/>
      <c r="MIX26" s="200"/>
      <c r="MJA26" s="200"/>
      <c r="MJD26" s="200"/>
      <c r="MJJ26" s="200"/>
      <c r="MJS26" s="200"/>
      <c r="MJU26" s="200"/>
      <c r="MJV26" s="200"/>
      <c r="MJX26" s="200"/>
      <c r="MKA26" s="200"/>
      <c r="MKD26" s="200"/>
      <c r="MKG26" s="200"/>
      <c r="MKJ26" s="200"/>
      <c r="MKM26" s="200"/>
      <c r="MKO26" s="200"/>
      <c r="MKQ26" s="200"/>
      <c r="MKT26" s="200"/>
      <c r="MKW26" s="200"/>
      <c r="MKZ26" s="200"/>
      <c r="MLC26" s="200"/>
      <c r="MLF26" s="200"/>
      <c r="MLI26" s="200"/>
      <c r="MLL26" s="200"/>
      <c r="MLN26" s="200"/>
      <c r="MLQ26" s="200"/>
      <c r="MLT26" s="200"/>
      <c r="MLW26" s="200"/>
      <c r="MMC26" s="200"/>
      <c r="MMF26" s="200"/>
      <c r="MMH26" s="200"/>
      <c r="MNO26" s="200"/>
      <c r="MNR26" s="200"/>
      <c r="MNU26" s="200"/>
      <c r="MNX26" s="200"/>
      <c r="MOA26" s="200"/>
      <c r="MOB26" s="200"/>
      <c r="MOC26" s="200"/>
      <c r="MOF26" s="200"/>
      <c r="MOI26" s="200"/>
      <c r="MOL26" s="200"/>
      <c r="MOO26" s="200"/>
      <c r="MOQ26" s="200"/>
      <c r="MPE26" s="200"/>
      <c r="MPF26" s="200"/>
      <c r="MPG26" s="200"/>
      <c r="MPH26" s="200"/>
      <c r="MPI26" s="200"/>
      <c r="MPJ26" s="200"/>
      <c r="MPK26" s="200"/>
      <c r="MPL26" s="200"/>
      <c r="MPM26" s="200"/>
      <c r="MPN26" s="200"/>
      <c r="MPO26" s="200"/>
      <c r="MPP26" s="200"/>
      <c r="MPQ26" s="200"/>
      <c r="MPR26" s="200"/>
      <c r="MPS26" s="200"/>
      <c r="MPT26" s="200"/>
      <c r="MPU26" s="200"/>
      <c r="MPV26" s="200"/>
      <c r="MPW26" s="200"/>
      <c r="MQC26" s="200"/>
      <c r="MQD26" s="200"/>
      <c r="MQE26" s="200"/>
      <c r="MQF26" s="200"/>
      <c r="MQG26" s="200"/>
      <c r="MQH26" s="200"/>
      <c r="MQI26" s="200"/>
      <c r="MQK26" s="200"/>
      <c r="MQL26" s="200"/>
      <c r="MQM26" s="200"/>
      <c r="MQN26" s="200"/>
      <c r="MQO26" s="200"/>
      <c r="MQP26" s="200"/>
      <c r="MQQ26" s="200"/>
      <c r="MQR26" s="200"/>
      <c r="MQU26" s="200"/>
      <c r="MQX26" s="200"/>
      <c r="MRA26" s="200"/>
      <c r="MRD26" s="200"/>
      <c r="MRG26" s="200"/>
      <c r="MRJ26" s="200"/>
      <c r="MRS26" s="200"/>
      <c r="MRV26" s="200"/>
      <c r="MRY26" s="200"/>
      <c r="MSB26" s="200"/>
      <c r="MSK26" s="200"/>
      <c r="MSQ26" s="200"/>
      <c r="MST26" s="200"/>
      <c r="MSW26" s="200"/>
      <c r="MSZ26" s="200"/>
      <c r="MTF26" s="200"/>
      <c r="MTO26" s="200"/>
      <c r="MTQ26" s="200"/>
      <c r="MTR26" s="200"/>
      <c r="MTT26" s="200"/>
      <c r="MTW26" s="200"/>
      <c r="MTZ26" s="200"/>
      <c r="MUC26" s="200"/>
      <c r="MUF26" s="200"/>
      <c r="MUI26" s="200"/>
      <c r="MUK26" s="200"/>
      <c r="MUM26" s="200"/>
      <c r="MUP26" s="200"/>
      <c r="MUS26" s="200"/>
      <c r="MUV26" s="200"/>
      <c r="MUY26" s="200"/>
      <c r="MVB26" s="200"/>
      <c r="MVE26" s="200"/>
      <c r="MVH26" s="200"/>
      <c r="MVJ26" s="200"/>
      <c r="MVM26" s="200"/>
      <c r="MVP26" s="200"/>
      <c r="MVS26" s="200"/>
      <c r="MVY26" s="200"/>
      <c r="MWB26" s="200"/>
      <c r="MWD26" s="200"/>
      <c r="MXK26" s="200"/>
      <c r="MXN26" s="200"/>
      <c r="MXQ26" s="200"/>
      <c r="MXT26" s="200"/>
      <c r="MXW26" s="200"/>
      <c r="MXX26" s="200"/>
      <c r="MXY26" s="200"/>
      <c r="MYB26" s="200"/>
      <c r="MYE26" s="200"/>
      <c r="MYH26" s="200"/>
      <c r="MYK26" s="200"/>
      <c r="MYM26" s="200"/>
      <c r="MZA26" s="200"/>
      <c r="MZB26" s="200"/>
      <c r="MZC26" s="200"/>
      <c r="MZD26" s="200"/>
      <c r="MZE26" s="200"/>
      <c r="MZF26" s="200"/>
      <c r="MZG26" s="200"/>
      <c r="MZH26" s="200"/>
      <c r="MZI26" s="200"/>
      <c r="MZJ26" s="200"/>
      <c r="MZK26" s="200"/>
      <c r="MZL26" s="200"/>
      <c r="MZM26" s="200"/>
      <c r="MZN26" s="200"/>
      <c r="MZO26" s="200"/>
      <c r="MZP26" s="200"/>
      <c r="MZQ26" s="200"/>
      <c r="MZR26" s="200"/>
      <c r="MZS26" s="200"/>
      <c r="MZY26" s="200"/>
      <c r="MZZ26" s="200"/>
      <c r="NAA26" s="200"/>
      <c r="NAB26" s="200"/>
      <c r="NAC26" s="200"/>
      <c r="NAD26" s="200"/>
      <c r="NAE26" s="200"/>
      <c r="NAG26" s="200"/>
      <c r="NAH26" s="200"/>
      <c r="NAI26" s="200"/>
      <c r="NAJ26" s="200"/>
      <c r="NAK26" s="200"/>
      <c r="NAL26" s="200"/>
      <c r="NAM26" s="200"/>
      <c r="NAN26" s="200"/>
      <c r="NAQ26" s="200"/>
      <c r="NAT26" s="200"/>
      <c r="NAW26" s="200"/>
      <c r="NAZ26" s="200"/>
      <c r="NBC26" s="200"/>
      <c r="NBF26" s="200"/>
      <c r="NBO26" s="200"/>
      <c r="NBR26" s="200"/>
      <c r="NBU26" s="200"/>
      <c r="NBX26" s="200"/>
      <c r="NCG26" s="200"/>
      <c r="NCM26" s="200"/>
      <c r="NCP26" s="200"/>
      <c r="NCS26" s="200"/>
      <c r="NCV26" s="200"/>
      <c r="NDB26" s="200"/>
      <c r="NDK26" s="200"/>
      <c r="NDM26" s="200"/>
      <c r="NDN26" s="200"/>
      <c r="NDP26" s="200"/>
      <c r="NDS26" s="200"/>
      <c r="NDV26" s="200"/>
      <c r="NDY26" s="200"/>
      <c r="NEB26" s="200"/>
      <c r="NEE26" s="200"/>
      <c r="NEG26" s="200"/>
      <c r="NEI26" s="200"/>
      <c r="NEL26" s="200"/>
      <c r="NEO26" s="200"/>
      <c r="NER26" s="200"/>
      <c r="NEU26" s="200"/>
      <c r="NEX26" s="200"/>
      <c r="NFA26" s="200"/>
      <c r="NFD26" s="200"/>
      <c r="NFF26" s="200"/>
      <c r="NFI26" s="200"/>
      <c r="NFL26" s="200"/>
      <c r="NFO26" s="200"/>
      <c r="NFU26" s="200"/>
      <c r="NFX26" s="200"/>
      <c r="NFZ26" s="200"/>
      <c r="NHG26" s="200"/>
      <c r="NHJ26" s="200"/>
      <c r="NHM26" s="200"/>
      <c r="NHP26" s="200"/>
      <c r="NHS26" s="200"/>
      <c r="NHT26" s="200"/>
      <c r="NHU26" s="200"/>
      <c r="NHX26" s="200"/>
      <c r="NIA26" s="200"/>
      <c r="NID26" s="200"/>
      <c r="NIG26" s="200"/>
      <c r="NII26" s="200"/>
      <c r="NIW26" s="200"/>
      <c r="NIX26" s="200"/>
      <c r="NIY26" s="200"/>
      <c r="NIZ26" s="200"/>
      <c r="NJA26" s="200"/>
      <c r="NJB26" s="200"/>
      <c r="NJC26" s="200"/>
      <c r="NJD26" s="200"/>
      <c r="NJE26" s="200"/>
      <c r="NJF26" s="200"/>
      <c r="NJG26" s="200"/>
      <c r="NJH26" s="200"/>
      <c r="NJI26" s="200"/>
      <c r="NJJ26" s="200"/>
      <c r="NJK26" s="200"/>
      <c r="NJL26" s="200"/>
      <c r="NJM26" s="200"/>
      <c r="NJN26" s="200"/>
      <c r="NJO26" s="200"/>
      <c r="NJU26" s="200"/>
      <c r="NJV26" s="200"/>
      <c r="NJW26" s="200"/>
      <c r="NJX26" s="200"/>
      <c r="NJY26" s="200"/>
      <c r="NJZ26" s="200"/>
      <c r="NKA26" s="200"/>
      <c r="NKC26" s="200"/>
      <c r="NKD26" s="200"/>
      <c r="NKE26" s="200"/>
      <c r="NKF26" s="200"/>
      <c r="NKG26" s="200"/>
      <c r="NKH26" s="200"/>
      <c r="NKI26" s="200"/>
      <c r="NKJ26" s="200"/>
      <c r="NKM26" s="200"/>
      <c r="NKP26" s="200"/>
      <c r="NKS26" s="200"/>
      <c r="NKV26" s="200"/>
      <c r="NKY26" s="200"/>
      <c r="NLB26" s="200"/>
      <c r="NLK26" s="200"/>
      <c r="NLN26" s="200"/>
      <c r="NLQ26" s="200"/>
      <c r="NLT26" s="200"/>
      <c r="NMC26" s="200"/>
      <c r="NMI26" s="200"/>
      <c r="NML26" s="200"/>
      <c r="NMO26" s="200"/>
      <c r="NMR26" s="200"/>
      <c r="NMX26" s="200"/>
      <c r="NNG26" s="200"/>
      <c r="NNI26" s="200"/>
      <c r="NNJ26" s="200"/>
      <c r="NNL26" s="200"/>
      <c r="NNO26" s="200"/>
      <c r="NNR26" s="200"/>
      <c r="NNU26" s="200"/>
      <c r="NNX26" s="200"/>
      <c r="NOA26" s="200"/>
      <c r="NOC26" s="200"/>
      <c r="NOE26" s="200"/>
      <c r="NOH26" s="200"/>
      <c r="NOK26" s="200"/>
      <c r="NON26" s="200"/>
      <c r="NOQ26" s="200"/>
      <c r="NOT26" s="200"/>
      <c r="NOW26" s="200"/>
      <c r="NOZ26" s="200"/>
      <c r="NPB26" s="200"/>
      <c r="NPE26" s="200"/>
      <c r="NPH26" s="200"/>
      <c r="NPK26" s="200"/>
      <c r="NPQ26" s="200"/>
      <c r="NPT26" s="200"/>
      <c r="NPV26" s="200"/>
      <c r="NRC26" s="200"/>
      <c r="NRF26" s="200"/>
      <c r="NRI26" s="200"/>
      <c r="NRL26" s="200"/>
      <c r="NRO26" s="200"/>
      <c r="NRP26" s="200"/>
      <c r="NRQ26" s="200"/>
      <c r="NRT26" s="200"/>
      <c r="NRW26" s="200"/>
      <c r="NRZ26" s="200"/>
      <c r="NSC26" s="200"/>
      <c r="NSE26" s="200"/>
      <c r="NSS26" s="200"/>
      <c r="NST26" s="200"/>
      <c r="NSU26" s="200"/>
      <c r="NSV26" s="200"/>
      <c r="NSW26" s="200"/>
      <c r="NSX26" s="200"/>
      <c r="NSY26" s="200"/>
      <c r="NSZ26" s="200"/>
      <c r="NTA26" s="200"/>
      <c r="NTB26" s="200"/>
      <c r="NTC26" s="200"/>
      <c r="NTD26" s="200"/>
      <c r="NTE26" s="200"/>
      <c r="NTF26" s="200"/>
      <c r="NTG26" s="200"/>
      <c r="NTH26" s="200"/>
      <c r="NTI26" s="200"/>
      <c r="NTJ26" s="200"/>
      <c r="NTK26" s="200"/>
      <c r="NTQ26" s="200"/>
      <c r="NTR26" s="200"/>
      <c r="NTS26" s="200"/>
      <c r="NTT26" s="200"/>
      <c r="NTU26" s="200"/>
      <c r="NTV26" s="200"/>
      <c r="NTW26" s="200"/>
      <c r="NTY26" s="200"/>
      <c r="NTZ26" s="200"/>
      <c r="NUA26" s="200"/>
      <c r="NUB26" s="200"/>
      <c r="NUC26" s="200"/>
      <c r="NUD26" s="200"/>
      <c r="NUE26" s="200"/>
      <c r="NUF26" s="200"/>
      <c r="NUI26" s="200"/>
      <c r="NUL26" s="200"/>
      <c r="NUO26" s="200"/>
      <c r="NUR26" s="200"/>
      <c r="NUU26" s="200"/>
      <c r="NUX26" s="200"/>
      <c r="NVG26" s="200"/>
      <c r="NVJ26" s="200"/>
      <c r="NVM26" s="200"/>
      <c r="NVP26" s="200"/>
      <c r="NVY26" s="200"/>
      <c r="NWE26" s="200"/>
      <c r="NWH26" s="200"/>
      <c r="NWK26" s="200"/>
      <c r="NWN26" s="200"/>
      <c r="NWT26" s="200"/>
      <c r="NXC26" s="200"/>
      <c r="NXE26" s="200"/>
      <c r="NXF26" s="200"/>
      <c r="NXH26" s="200"/>
      <c r="NXK26" s="200"/>
      <c r="NXN26" s="200"/>
      <c r="NXQ26" s="200"/>
      <c r="NXT26" s="200"/>
      <c r="NXW26" s="200"/>
      <c r="NXY26" s="200"/>
      <c r="NYA26" s="200"/>
      <c r="NYD26" s="200"/>
      <c r="NYG26" s="200"/>
      <c r="NYJ26" s="200"/>
      <c r="NYM26" s="200"/>
      <c r="NYP26" s="200"/>
      <c r="NYS26" s="200"/>
      <c r="NYV26" s="200"/>
      <c r="NYX26" s="200"/>
      <c r="NZA26" s="200"/>
      <c r="NZD26" s="200"/>
      <c r="NZG26" s="200"/>
      <c r="NZM26" s="200"/>
      <c r="NZP26" s="200"/>
      <c r="NZR26" s="200"/>
      <c r="OAY26" s="200"/>
      <c r="OBB26" s="200"/>
      <c r="OBE26" s="200"/>
      <c r="OBH26" s="200"/>
      <c r="OBK26" s="200"/>
      <c r="OBL26" s="200"/>
      <c r="OBM26" s="200"/>
      <c r="OBP26" s="200"/>
      <c r="OBS26" s="200"/>
      <c r="OBV26" s="200"/>
      <c r="OBY26" s="200"/>
      <c r="OCA26" s="200"/>
      <c r="OCO26" s="200"/>
      <c r="OCP26" s="200"/>
      <c r="OCQ26" s="200"/>
      <c r="OCR26" s="200"/>
      <c r="OCS26" s="200"/>
      <c r="OCT26" s="200"/>
      <c r="OCU26" s="200"/>
      <c r="OCV26" s="200"/>
      <c r="OCW26" s="200"/>
      <c r="OCX26" s="200"/>
      <c r="OCY26" s="200"/>
      <c r="OCZ26" s="200"/>
      <c r="ODA26" s="200"/>
      <c r="ODB26" s="200"/>
      <c r="ODC26" s="200"/>
      <c r="ODD26" s="200"/>
      <c r="ODE26" s="200"/>
      <c r="ODF26" s="200"/>
      <c r="ODG26" s="200"/>
      <c r="ODM26" s="200"/>
      <c r="ODN26" s="200"/>
      <c r="ODO26" s="200"/>
      <c r="ODP26" s="200"/>
      <c r="ODQ26" s="200"/>
      <c r="ODR26" s="200"/>
      <c r="ODS26" s="200"/>
      <c r="ODU26" s="200"/>
      <c r="ODV26" s="200"/>
      <c r="ODW26" s="200"/>
      <c r="ODX26" s="200"/>
      <c r="ODY26" s="200"/>
      <c r="ODZ26" s="200"/>
      <c r="OEA26" s="200"/>
      <c r="OEB26" s="200"/>
      <c r="OEE26" s="200"/>
      <c r="OEH26" s="200"/>
      <c r="OEK26" s="200"/>
      <c r="OEN26" s="200"/>
      <c r="OEQ26" s="200"/>
      <c r="OET26" s="200"/>
      <c r="OFC26" s="200"/>
      <c r="OFF26" s="200"/>
      <c r="OFI26" s="200"/>
      <c r="OFL26" s="200"/>
      <c r="OFU26" s="200"/>
      <c r="OGA26" s="200"/>
      <c r="OGD26" s="200"/>
      <c r="OGG26" s="200"/>
      <c r="OGJ26" s="200"/>
      <c r="OGP26" s="200"/>
      <c r="OGY26" s="200"/>
      <c r="OHA26" s="200"/>
      <c r="OHB26" s="200"/>
      <c r="OHD26" s="200"/>
      <c r="OHG26" s="200"/>
      <c r="OHJ26" s="200"/>
      <c r="OHM26" s="200"/>
      <c r="OHP26" s="200"/>
      <c r="OHS26" s="200"/>
      <c r="OHU26" s="200"/>
      <c r="OHW26" s="200"/>
      <c r="OHZ26" s="200"/>
      <c r="OIC26" s="200"/>
      <c r="OIF26" s="200"/>
      <c r="OII26" s="200"/>
      <c r="OIL26" s="200"/>
      <c r="OIO26" s="200"/>
      <c r="OIR26" s="200"/>
      <c r="OIT26" s="200"/>
      <c r="OIW26" s="200"/>
      <c r="OIZ26" s="200"/>
      <c r="OJC26" s="200"/>
      <c r="OJI26" s="200"/>
      <c r="OJL26" s="200"/>
      <c r="OJN26" s="200"/>
      <c r="OKU26" s="200"/>
      <c r="OKX26" s="200"/>
      <c r="OLA26" s="200"/>
      <c r="OLD26" s="200"/>
      <c r="OLG26" s="200"/>
      <c r="OLH26" s="200"/>
      <c r="OLI26" s="200"/>
      <c r="OLL26" s="200"/>
      <c r="OLO26" s="200"/>
      <c r="OLR26" s="200"/>
      <c r="OLU26" s="200"/>
      <c r="OLW26" s="200"/>
      <c r="OMK26" s="200"/>
      <c r="OML26" s="200"/>
      <c r="OMM26" s="200"/>
      <c r="OMN26" s="200"/>
      <c r="OMO26" s="200"/>
      <c r="OMP26" s="200"/>
      <c r="OMQ26" s="200"/>
      <c r="OMR26" s="200"/>
      <c r="OMS26" s="200"/>
      <c r="OMT26" s="200"/>
      <c r="OMU26" s="200"/>
      <c r="OMV26" s="200"/>
      <c r="OMW26" s="200"/>
      <c r="OMX26" s="200"/>
      <c r="OMY26" s="200"/>
      <c r="OMZ26" s="200"/>
      <c r="ONA26" s="200"/>
      <c r="ONB26" s="200"/>
      <c r="ONC26" s="200"/>
      <c r="ONI26" s="200"/>
      <c r="ONJ26" s="200"/>
      <c r="ONK26" s="200"/>
      <c r="ONL26" s="200"/>
      <c r="ONM26" s="200"/>
      <c r="ONN26" s="200"/>
      <c r="ONO26" s="200"/>
      <c r="ONQ26" s="200"/>
      <c r="ONR26" s="200"/>
      <c r="ONS26" s="200"/>
      <c r="ONT26" s="200"/>
      <c r="ONU26" s="200"/>
      <c r="ONV26" s="200"/>
      <c r="ONW26" s="200"/>
      <c r="ONX26" s="200"/>
      <c r="OOA26" s="200"/>
      <c r="OOD26" s="200"/>
      <c r="OOG26" s="200"/>
      <c r="OOJ26" s="200"/>
      <c r="OOM26" s="200"/>
      <c r="OOP26" s="200"/>
      <c r="OOY26" s="200"/>
      <c r="OPB26" s="200"/>
      <c r="OPE26" s="200"/>
      <c r="OPH26" s="200"/>
      <c r="OPQ26" s="200"/>
      <c r="OPW26" s="200"/>
      <c r="OPZ26" s="200"/>
      <c r="OQC26" s="200"/>
      <c r="OQF26" s="200"/>
      <c r="OQL26" s="200"/>
      <c r="OQU26" s="200"/>
      <c r="OQW26" s="200"/>
      <c r="OQX26" s="200"/>
      <c r="OQZ26" s="200"/>
      <c r="ORC26" s="200"/>
      <c r="ORF26" s="200"/>
      <c r="ORI26" s="200"/>
      <c r="ORL26" s="200"/>
      <c r="ORO26" s="200"/>
      <c r="ORQ26" s="200"/>
      <c r="ORS26" s="200"/>
      <c r="ORV26" s="200"/>
      <c r="ORY26" s="200"/>
      <c r="OSB26" s="200"/>
      <c r="OSE26" s="200"/>
      <c r="OSH26" s="200"/>
      <c r="OSK26" s="200"/>
      <c r="OSN26" s="200"/>
      <c r="OSP26" s="200"/>
      <c r="OSS26" s="200"/>
      <c r="OSV26" s="200"/>
      <c r="OSY26" s="200"/>
      <c r="OTE26" s="200"/>
      <c r="OTH26" s="200"/>
      <c r="OTJ26" s="200"/>
      <c r="OUQ26" s="200"/>
      <c r="OUT26" s="200"/>
      <c r="OUW26" s="200"/>
      <c r="OUZ26" s="200"/>
      <c r="OVC26" s="200"/>
      <c r="OVD26" s="200"/>
      <c r="OVE26" s="200"/>
      <c r="OVH26" s="200"/>
      <c r="OVK26" s="200"/>
      <c r="OVN26" s="200"/>
      <c r="OVQ26" s="200"/>
      <c r="OVS26" s="200"/>
      <c r="OWG26" s="200"/>
      <c r="OWH26" s="200"/>
      <c r="OWI26" s="200"/>
      <c r="OWJ26" s="200"/>
      <c r="OWK26" s="200"/>
      <c r="OWL26" s="200"/>
      <c r="OWM26" s="200"/>
      <c r="OWN26" s="200"/>
      <c r="OWO26" s="200"/>
      <c r="OWP26" s="200"/>
      <c r="OWQ26" s="200"/>
      <c r="OWR26" s="200"/>
      <c r="OWS26" s="200"/>
      <c r="OWT26" s="200"/>
      <c r="OWU26" s="200"/>
      <c r="OWV26" s="200"/>
      <c r="OWW26" s="200"/>
      <c r="OWX26" s="200"/>
      <c r="OWY26" s="200"/>
      <c r="OXE26" s="200"/>
      <c r="OXF26" s="200"/>
      <c r="OXG26" s="200"/>
      <c r="OXH26" s="200"/>
      <c r="OXI26" s="200"/>
      <c r="OXJ26" s="200"/>
      <c r="OXK26" s="200"/>
      <c r="OXM26" s="200"/>
      <c r="OXN26" s="200"/>
      <c r="OXO26" s="200"/>
      <c r="OXP26" s="200"/>
      <c r="OXQ26" s="200"/>
      <c r="OXR26" s="200"/>
      <c r="OXS26" s="200"/>
      <c r="OXT26" s="200"/>
      <c r="OXW26" s="200"/>
      <c r="OXZ26" s="200"/>
      <c r="OYC26" s="200"/>
      <c r="OYF26" s="200"/>
      <c r="OYI26" s="200"/>
      <c r="OYL26" s="200"/>
      <c r="OYU26" s="200"/>
      <c r="OYX26" s="200"/>
      <c r="OZA26" s="200"/>
      <c r="OZD26" s="200"/>
      <c r="OZM26" s="200"/>
      <c r="OZS26" s="200"/>
      <c r="OZV26" s="200"/>
      <c r="OZY26" s="200"/>
      <c r="PAB26" s="200"/>
      <c r="PAH26" s="200"/>
      <c r="PAQ26" s="200"/>
      <c r="PAS26" s="200"/>
      <c r="PAT26" s="200"/>
      <c r="PAV26" s="200"/>
      <c r="PAY26" s="200"/>
      <c r="PBB26" s="200"/>
      <c r="PBE26" s="200"/>
      <c r="PBH26" s="200"/>
      <c r="PBK26" s="200"/>
      <c r="PBM26" s="200"/>
      <c r="PBO26" s="200"/>
      <c r="PBR26" s="200"/>
      <c r="PBU26" s="200"/>
      <c r="PBX26" s="200"/>
      <c r="PCA26" s="200"/>
      <c r="PCD26" s="200"/>
      <c r="PCG26" s="200"/>
      <c r="PCJ26" s="200"/>
      <c r="PCL26" s="200"/>
      <c r="PCO26" s="200"/>
      <c r="PCR26" s="200"/>
      <c r="PCU26" s="200"/>
      <c r="PDA26" s="200"/>
      <c r="PDD26" s="200"/>
      <c r="PDF26" s="200"/>
      <c r="PEM26" s="200"/>
      <c r="PEP26" s="200"/>
      <c r="PES26" s="200"/>
      <c r="PEV26" s="200"/>
      <c r="PEY26" s="200"/>
      <c r="PEZ26" s="200"/>
      <c r="PFA26" s="200"/>
      <c r="PFD26" s="200"/>
      <c r="PFG26" s="200"/>
      <c r="PFJ26" s="200"/>
      <c r="PFM26" s="200"/>
      <c r="PFO26" s="200"/>
      <c r="PGC26" s="200"/>
      <c r="PGD26" s="200"/>
      <c r="PGE26" s="200"/>
      <c r="PGF26" s="200"/>
      <c r="PGG26" s="200"/>
      <c r="PGH26" s="200"/>
      <c r="PGI26" s="200"/>
      <c r="PGJ26" s="200"/>
      <c r="PGK26" s="200"/>
      <c r="PGL26" s="200"/>
      <c r="PGM26" s="200"/>
      <c r="PGN26" s="200"/>
      <c r="PGO26" s="200"/>
      <c r="PGP26" s="200"/>
      <c r="PGQ26" s="200"/>
      <c r="PGR26" s="200"/>
      <c r="PGS26" s="200"/>
      <c r="PGT26" s="200"/>
      <c r="PGU26" s="200"/>
      <c r="PHA26" s="200"/>
      <c r="PHB26" s="200"/>
      <c r="PHC26" s="200"/>
      <c r="PHD26" s="200"/>
      <c r="PHE26" s="200"/>
      <c r="PHF26" s="200"/>
      <c r="PHG26" s="200"/>
      <c r="PHI26" s="200"/>
      <c r="PHJ26" s="200"/>
      <c r="PHK26" s="200"/>
      <c r="PHL26" s="200"/>
      <c r="PHM26" s="200"/>
      <c r="PHN26" s="200"/>
      <c r="PHO26" s="200"/>
      <c r="PHP26" s="200"/>
      <c r="PHS26" s="200"/>
      <c r="PHV26" s="200"/>
      <c r="PHY26" s="200"/>
      <c r="PIB26" s="200"/>
      <c r="PIE26" s="200"/>
      <c r="PIH26" s="200"/>
      <c r="PIQ26" s="200"/>
      <c r="PIT26" s="200"/>
      <c r="PIW26" s="200"/>
      <c r="PIZ26" s="200"/>
      <c r="PJI26" s="200"/>
      <c r="PJO26" s="200"/>
      <c r="PJR26" s="200"/>
      <c r="PJU26" s="200"/>
      <c r="PJX26" s="200"/>
      <c r="PKD26" s="200"/>
      <c r="PKM26" s="200"/>
      <c r="PKO26" s="200"/>
      <c r="PKP26" s="200"/>
      <c r="PKR26" s="200"/>
      <c r="PKU26" s="200"/>
      <c r="PKX26" s="200"/>
      <c r="PLA26" s="200"/>
      <c r="PLD26" s="200"/>
      <c r="PLG26" s="200"/>
      <c r="PLI26" s="200"/>
      <c r="PLK26" s="200"/>
      <c r="PLN26" s="200"/>
      <c r="PLQ26" s="200"/>
      <c r="PLT26" s="200"/>
      <c r="PLW26" s="200"/>
      <c r="PLZ26" s="200"/>
      <c r="PMC26" s="200"/>
      <c r="PMF26" s="200"/>
      <c r="PMH26" s="200"/>
      <c r="PMK26" s="200"/>
      <c r="PMN26" s="200"/>
      <c r="PMQ26" s="200"/>
      <c r="PMW26" s="200"/>
      <c r="PMZ26" s="200"/>
      <c r="PNB26" s="200"/>
      <c r="POI26" s="200"/>
      <c r="POL26" s="200"/>
      <c r="POO26" s="200"/>
      <c r="POR26" s="200"/>
      <c r="POU26" s="200"/>
      <c r="POV26" s="200"/>
      <c r="POW26" s="200"/>
      <c r="POZ26" s="200"/>
      <c r="PPC26" s="200"/>
      <c r="PPF26" s="200"/>
      <c r="PPI26" s="200"/>
      <c r="PPK26" s="200"/>
      <c r="PPY26" s="200"/>
      <c r="PPZ26" s="200"/>
      <c r="PQA26" s="200"/>
      <c r="PQB26" s="200"/>
      <c r="PQC26" s="200"/>
      <c r="PQD26" s="200"/>
      <c r="PQE26" s="200"/>
      <c r="PQF26" s="200"/>
      <c r="PQG26" s="200"/>
      <c r="PQH26" s="200"/>
      <c r="PQI26" s="200"/>
      <c r="PQJ26" s="200"/>
      <c r="PQK26" s="200"/>
      <c r="PQL26" s="200"/>
      <c r="PQM26" s="200"/>
      <c r="PQN26" s="200"/>
      <c r="PQO26" s="200"/>
      <c r="PQP26" s="200"/>
      <c r="PQQ26" s="200"/>
      <c r="PQW26" s="200"/>
      <c r="PQX26" s="200"/>
      <c r="PQY26" s="200"/>
      <c r="PQZ26" s="200"/>
      <c r="PRA26" s="200"/>
      <c r="PRB26" s="200"/>
      <c r="PRC26" s="200"/>
      <c r="PRE26" s="200"/>
      <c r="PRF26" s="200"/>
      <c r="PRG26" s="200"/>
      <c r="PRH26" s="200"/>
      <c r="PRI26" s="200"/>
      <c r="PRJ26" s="200"/>
      <c r="PRK26" s="200"/>
      <c r="PRL26" s="200"/>
      <c r="PRO26" s="200"/>
      <c r="PRR26" s="200"/>
      <c r="PRU26" s="200"/>
      <c r="PRX26" s="200"/>
      <c r="PSA26" s="200"/>
      <c r="PSD26" s="200"/>
      <c r="PSM26" s="200"/>
      <c r="PSP26" s="200"/>
      <c r="PSS26" s="200"/>
      <c r="PSV26" s="200"/>
      <c r="PTE26" s="200"/>
      <c r="PTK26" s="200"/>
      <c r="PTN26" s="200"/>
      <c r="PTQ26" s="200"/>
      <c r="PTT26" s="200"/>
      <c r="PTZ26" s="200"/>
      <c r="PUI26" s="200"/>
      <c r="PUK26" s="200"/>
      <c r="PUL26" s="200"/>
      <c r="PUN26" s="200"/>
      <c r="PUQ26" s="200"/>
      <c r="PUT26" s="200"/>
      <c r="PUW26" s="200"/>
      <c r="PUZ26" s="200"/>
      <c r="PVC26" s="200"/>
      <c r="PVE26" s="200"/>
      <c r="PVG26" s="200"/>
      <c r="PVJ26" s="200"/>
      <c r="PVM26" s="200"/>
      <c r="PVP26" s="200"/>
      <c r="PVS26" s="200"/>
      <c r="PVV26" s="200"/>
      <c r="PVY26" s="200"/>
      <c r="PWB26" s="200"/>
      <c r="PWD26" s="200"/>
      <c r="PWG26" s="200"/>
      <c r="PWJ26" s="200"/>
      <c r="PWM26" s="200"/>
      <c r="PWS26" s="200"/>
      <c r="PWV26" s="200"/>
      <c r="PWX26" s="200"/>
      <c r="PYE26" s="200"/>
      <c r="PYH26" s="200"/>
      <c r="PYK26" s="200"/>
      <c r="PYN26" s="200"/>
      <c r="PYQ26" s="200"/>
      <c r="PYR26" s="200"/>
      <c r="PYS26" s="200"/>
      <c r="PYV26" s="200"/>
      <c r="PYY26" s="200"/>
      <c r="PZB26" s="200"/>
      <c r="PZE26" s="200"/>
      <c r="PZG26" s="200"/>
      <c r="PZU26" s="200"/>
      <c r="PZV26" s="200"/>
      <c r="PZW26" s="200"/>
      <c r="PZX26" s="200"/>
      <c r="PZY26" s="200"/>
      <c r="PZZ26" s="200"/>
      <c r="QAA26" s="200"/>
      <c r="QAB26" s="200"/>
      <c r="QAC26" s="200"/>
      <c r="QAD26" s="200"/>
      <c r="QAE26" s="200"/>
      <c r="QAF26" s="200"/>
      <c r="QAG26" s="200"/>
      <c r="QAH26" s="200"/>
      <c r="QAI26" s="200"/>
      <c r="QAJ26" s="200"/>
      <c r="QAK26" s="200"/>
      <c r="QAL26" s="200"/>
      <c r="QAM26" s="200"/>
      <c r="QAS26" s="200"/>
      <c r="QAT26" s="200"/>
      <c r="QAU26" s="200"/>
      <c r="QAV26" s="200"/>
      <c r="QAW26" s="200"/>
      <c r="QAX26" s="200"/>
      <c r="QAY26" s="200"/>
      <c r="QBA26" s="200"/>
      <c r="QBB26" s="200"/>
      <c r="QBC26" s="200"/>
      <c r="QBD26" s="200"/>
      <c r="QBE26" s="200"/>
      <c r="QBF26" s="200"/>
      <c r="QBG26" s="200"/>
      <c r="QBH26" s="200"/>
      <c r="QBK26" s="200"/>
      <c r="QBN26" s="200"/>
      <c r="QBQ26" s="200"/>
      <c r="QBT26" s="200"/>
      <c r="QBW26" s="200"/>
      <c r="QBZ26" s="200"/>
      <c r="QCI26" s="200"/>
      <c r="QCL26" s="200"/>
      <c r="QCO26" s="200"/>
      <c r="QCR26" s="200"/>
      <c r="QDA26" s="200"/>
      <c r="QDG26" s="200"/>
      <c r="QDJ26" s="200"/>
      <c r="QDM26" s="200"/>
      <c r="QDP26" s="200"/>
      <c r="QDV26" s="200"/>
      <c r="QEE26" s="200"/>
      <c r="QEG26" s="200"/>
      <c r="QEH26" s="200"/>
      <c r="QEJ26" s="200"/>
      <c r="QEM26" s="200"/>
      <c r="QEP26" s="200"/>
      <c r="QES26" s="200"/>
      <c r="QEV26" s="200"/>
      <c r="QEY26" s="200"/>
      <c r="QFA26" s="200"/>
      <c r="QFC26" s="200"/>
      <c r="QFF26" s="200"/>
      <c r="QFI26" s="200"/>
      <c r="QFL26" s="200"/>
      <c r="QFO26" s="200"/>
      <c r="QFR26" s="200"/>
      <c r="QFU26" s="200"/>
      <c r="QFX26" s="200"/>
      <c r="QFZ26" s="200"/>
      <c r="QGC26" s="200"/>
      <c r="QGF26" s="200"/>
      <c r="QGI26" s="200"/>
      <c r="QGO26" s="200"/>
      <c r="QGR26" s="200"/>
      <c r="QGT26" s="200"/>
      <c r="QIA26" s="200"/>
      <c r="QID26" s="200"/>
      <c r="QIG26" s="200"/>
      <c r="QIJ26" s="200"/>
      <c r="QIM26" s="200"/>
      <c r="QIN26" s="200"/>
      <c r="QIO26" s="200"/>
      <c r="QIR26" s="200"/>
      <c r="QIU26" s="200"/>
      <c r="QIX26" s="200"/>
      <c r="QJA26" s="200"/>
      <c r="QJC26" s="200"/>
      <c r="QJQ26" s="200"/>
      <c r="QJR26" s="200"/>
      <c r="QJS26" s="200"/>
      <c r="QJT26" s="200"/>
      <c r="QJU26" s="200"/>
      <c r="QJV26" s="200"/>
      <c r="QJW26" s="200"/>
      <c r="QJX26" s="200"/>
      <c r="QJY26" s="200"/>
      <c r="QJZ26" s="200"/>
      <c r="QKA26" s="200"/>
      <c r="QKB26" s="200"/>
      <c r="QKC26" s="200"/>
      <c r="QKD26" s="200"/>
      <c r="QKE26" s="200"/>
      <c r="QKF26" s="200"/>
      <c r="QKG26" s="200"/>
      <c r="QKH26" s="200"/>
      <c r="QKI26" s="200"/>
      <c r="QKO26" s="200"/>
      <c r="QKP26" s="200"/>
      <c r="QKQ26" s="200"/>
      <c r="QKR26" s="200"/>
      <c r="QKS26" s="200"/>
      <c r="QKT26" s="200"/>
      <c r="QKU26" s="200"/>
      <c r="QKW26" s="200"/>
      <c r="QKX26" s="200"/>
      <c r="QKY26" s="200"/>
      <c r="QKZ26" s="200"/>
      <c r="QLA26" s="200"/>
      <c r="QLB26" s="200"/>
      <c r="QLC26" s="200"/>
      <c r="QLD26" s="200"/>
      <c r="QLG26" s="200"/>
      <c r="QLJ26" s="200"/>
      <c r="QLM26" s="200"/>
      <c r="QLP26" s="200"/>
      <c r="QLS26" s="200"/>
      <c r="QLV26" s="200"/>
      <c r="QME26" s="200"/>
      <c r="QMH26" s="200"/>
      <c r="QMK26" s="200"/>
      <c r="QMN26" s="200"/>
      <c r="QMW26" s="200"/>
      <c r="QNC26" s="200"/>
      <c r="QNF26" s="200"/>
      <c r="QNI26" s="200"/>
      <c r="QNL26" s="200"/>
      <c r="QNR26" s="200"/>
      <c r="QOA26" s="200"/>
      <c r="QOC26" s="200"/>
      <c r="QOD26" s="200"/>
      <c r="QOF26" s="200"/>
      <c r="QOI26" s="200"/>
      <c r="QOL26" s="200"/>
      <c r="QOO26" s="200"/>
      <c r="QOR26" s="200"/>
      <c r="QOU26" s="200"/>
      <c r="QOW26" s="200"/>
      <c r="QOY26" s="200"/>
      <c r="QPB26" s="200"/>
      <c r="QPE26" s="200"/>
      <c r="QPH26" s="200"/>
      <c r="QPK26" s="200"/>
      <c r="QPN26" s="200"/>
      <c r="QPQ26" s="200"/>
      <c r="QPT26" s="200"/>
      <c r="QPV26" s="200"/>
      <c r="QPY26" s="200"/>
      <c r="QQB26" s="200"/>
      <c r="QQE26" s="200"/>
      <c r="QQK26" s="200"/>
      <c r="QQN26" s="200"/>
      <c r="QQP26" s="200"/>
      <c r="QRW26" s="200"/>
      <c r="QRZ26" s="200"/>
      <c r="QSC26" s="200"/>
      <c r="QSF26" s="200"/>
      <c r="QSI26" s="200"/>
      <c r="QSJ26" s="200"/>
      <c r="QSK26" s="200"/>
      <c r="QSN26" s="200"/>
      <c r="QSQ26" s="200"/>
      <c r="QST26" s="200"/>
      <c r="QSW26" s="200"/>
      <c r="QSY26" s="200"/>
      <c r="QTM26" s="200"/>
      <c r="QTN26" s="200"/>
      <c r="QTO26" s="200"/>
      <c r="QTP26" s="200"/>
      <c r="QTQ26" s="200"/>
      <c r="QTR26" s="200"/>
      <c r="QTS26" s="200"/>
      <c r="QTT26" s="200"/>
      <c r="QTU26" s="200"/>
      <c r="QTV26" s="200"/>
      <c r="QTW26" s="200"/>
      <c r="QTX26" s="200"/>
      <c r="QTY26" s="200"/>
      <c r="QTZ26" s="200"/>
      <c r="QUA26" s="200"/>
      <c r="QUB26" s="200"/>
      <c r="QUC26" s="200"/>
      <c r="QUD26" s="200"/>
      <c r="QUE26" s="200"/>
      <c r="QUK26" s="200"/>
      <c r="QUL26" s="200"/>
      <c r="QUM26" s="200"/>
      <c r="QUN26" s="200"/>
      <c r="QUO26" s="200"/>
      <c r="QUP26" s="200"/>
      <c r="QUQ26" s="200"/>
      <c r="QUS26" s="200"/>
      <c r="QUT26" s="200"/>
      <c r="QUU26" s="200"/>
      <c r="QUV26" s="200"/>
      <c r="QUW26" s="200"/>
      <c r="QUX26" s="200"/>
      <c r="QUY26" s="200"/>
      <c r="QUZ26" s="200"/>
      <c r="QVC26" s="200"/>
      <c r="QVF26" s="200"/>
      <c r="QVI26" s="200"/>
      <c r="QVL26" s="200"/>
      <c r="QVO26" s="200"/>
      <c r="QVR26" s="200"/>
      <c r="QWA26" s="200"/>
      <c r="QWD26" s="200"/>
      <c r="QWG26" s="200"/>
      <c r="QWJ26" s="200"/>
      <c r="QWS26" s="200"/>
      <c r="QWY26" s="200"/>
      <c r="QXB26" s="200"/>
      <c r="QXE26" s="200"/>
      <c r="QXH26" s="200"/>
      <c r="QXN26" s="200"/>
      <c r="QXW26" s="200"/>
      <c r="QXY26" s="200"/>
      <c r="QXZ26" s="200"/>
      <c r="QYB26" s="200"/>
      <c r="QYE26" s="200"/>
      <c r="QYH26" s="200"/>
      <c r="QYK26" s="200"/>
      <c r="QYN26" s="200"/>
      <c r="QYQ26" s="200"/>
      <c r="QYS26" s="200"/>
      <c r="QYU26" s="200"/>
      <c r="QYX26" s="200"/>
      <c r="QZA26" s="200"/>
      <c r="QZD26" s="200"/>
      <c r="QZG26" s="200"/>
      <c r="QZJ26" s="200"/>
      <c r="QZM26" s="200"/>
      <c r="QZP26" s="200"/>
      <c r="QZR26" s="200"/>
      <c r="QZU26" s="200"/>
      <c r="QZX26" s="200"/>
      <c r="RAA26" s="200"/>
      <c r="RAG26" s="200"/>
      <c r="RAJ26" s="200"/>
      <c r="RAL26" s="200"/>
      <c r="RBS26" s="200"/>
      <c r="RBV26" s="200"/>
      <c r="RBY26" s="200"/>
      <c r="RCB26" s="200"/>
      <c r="RCE26" s="200"/>
      <c r="RCF26" s="200"/>
      <c r="RCG26" s="200"/>
      <c r="RCJ26" s="200"/>
      <c r="RCM26" s="200"/>
      <c r="RCP26" s="200"/>
      <c r="RCS26" s="200"/>
      <c r="RCU26" s="200"/>
      <c r="RDI26" s="200"/>
      <c r="RDJ26" s="200"/>
      <c r="RDK26" s="200"/>
      <c r="RDL26" s="200"/>
      <c r="RDM26" s="200"/>
      <c r="RDN26" s="200"/>
      <c r="RDO26" s="200"/>
      <c r="RDP26" s="200"/>
      <c r="RDQ26" s="200"/>
      <c r="RDR26" s="200"/>
      <c r="RDS26" s="200"/>
      <c r="RDT26" s="200"/>
      <c r="RDU26" s="200"/>
      <c r="RDV26" s="200"/>
      <c r="RDW26" s="200"/>
      <c r="RDX26" s="200"/>
      <c r="RDY26" s="200"/>
      <c r="RDZ26" s="200"/>
      <c r="REA26" s="200"/>
      <c r="REG26" s="200"/>
      <c r="REH26" s="200"/>
      <c r="REI26" s="200"/>
      <c r="REJ26" s="200"/>
      <c r="REK26" s="200"/>
      <c r="REL26" s="200"/>
      <c r="REM26" s="200"/>
      <c r="REO26" s="200"/>
      <c r="REP26" s="200"/>
      <c r="REQ26" s="200"/>
      <c r="RER26" s="200"/>
      <c r="RES26" s="200"/>
      <c r="RET26" s="200"/>
      <c r="REU26" s="200"/>
      <c r="REV26" s="200"/>
      <c r="REY26" s="200"/>
      <c r="RFB26" s="200"/>
      <c r="RFE26" s="200"/>
      <c r="RFH26" s="200"/>
      <c r="RFK26" s="200"/>
      <c r="RFN26" s="200"/>
      <c r="RFW26" s="200"/>
      <c r="RFZ26" s="200"/>
      <c r="RGC26" s="200"/>
      <c r="RGF26" s="200"/>
      <c r="RGO26" s="200"/>
      <c r="RGU26" s="200"/>
      <c r="RGX26" s="200"/>
      <c r="RHA26" s="200"/>
      <c r="RHD26" s="200"/>
      <c r="RHJ26" s="200"/>
      <c r="RHS26" s="200"/>
      <c r="RHU26" s="200"/>
      <c r="RHV26" s="200"/>
      <c r="RHX26" s="200"/>
      <c r="RIA26" s="200"/>
      <c r="RID26" s="200"/>
      <c r="RIG26" s="200"/>
      <c r="RIJ26" s="200"/>
      <c r="RIM26" s="200"/>
      <c r="RIO26" s="200"/>
      <c r="RIQ26" s="200"/>
      <c r="RIT26" s="200"/>
      <c r="RIW26" s="200"/>
      <c r="RIZ26" s="200"/>
      <c r="RJC26" s="200"/>
      <c r="RJF26" s="200"/>
      <c r="RJI26" s="200"/>
      <c r="RJL26" s="200"/>
      <c r="RJN26" s="200"/>
      <c r="RJQ26" s="200"/>
      <c r="RJT26" s="200"/>
      <c r="RJW26" s="200"/>
      <c r="RKC26" s="200"/>
      <c r="RKF26" s="200"/>
      <c r="RKH26" s="200"/>
      <c r="RLO26" s="200"/>
      <c r="RLR26" s="200"/>
      <c r="RLU26" s="200"/>
      <c r="RLX26" s="200"/>
      <c r="RMA26" s="200"/>
      <c r="RMB26" s="200"/>
      <c r="RMC26" s="200"/>
      <c r="RMF26" s="200"/>
      <c r="RMI26" s="200"/>
      <c r="RML26" s="200"/>
      <c r="RMO26" s="200"/>
      <c r="RMQ26" s="200"/>
      <c r="RNE26" s="200"/>
      <c r="RNF26" s="200"/>
      <c r="RNG26" s="200"/>
      <c r="RNH26" s="200"/>
      <c r="RNI26" s="200"/>
      <c r="RNJ26" s="200"/>
      <c r="RNK26" s="200"/>
      <c r="RNL26" s="200"/>
      <c r="RNM26" s="200"/>
      <c r="RNN26" s="200"/>
      <c r="RNO26" s="200"/>
      <c r="RNP26" s="200"/>
      <c r="RNQ26" s="200"/>
      <c r="RNR26" s="200"/>
      <c r="RNS26" s="200"/>
      <c r="RNT26" s="200"/>
      <c r="RNU26" s="200"/>
      <c r="RNV26" s="200"/>
      <c r="RNW26" s="200"/>
      <c r="ROC26" s="200"/>
      <c r="ROD26" s="200"/>
      <c r="ROE26" s="200"/>
      <c r="ROF26" s="200"/>
      <c r="ROG26" s="200"/>
      <c r="ROH26" s="200"/>
      <c r="ROI26" s="200"/>
      <c r="ROK26" s="200"/>
      <c r="ROL26" s="200"/>
      <c r="ROM26" s="200"/>
      <c r="RON26" s="200"/>
      <c r="ROO26" s="200"/>
      <c r="ROP26" s="200"/>
      <c r="ROQ26" s="200"/>
      <c r="ROR26" s="200"/>
      <c r="ROU26" s="200"/>
      <c r="ROX26" s="200"/>
      <c r="RPA26" s="200"/>
      <c r="RPD26" s="200"/>
      <c r="RPG26" s="200"/>
      <c r="RPJ26" s="200"/>
      <c r="RPS26" s="200"/>
      <c r="RPV26" s="200"/>
      <c r="RPY26" s="200"/>
      <c r="RQB26" s="200"/>
      <c r="RQK26" s="200"/>
      <c r="RQQ26" s="200"/>
      <c r="RQT26" s="200"/>
      <c r="RQW26" s="200"/>
      <c r="RQZ26" s="200"/>
      <c r="RRF26" s="200"/>
      <c r="RRO26" s="200"/>
      <c r="RRQ26" s="200"/>
      <c r="RRR26" s="200"/>
      <c r="RRT26" s="200"/>
      <c r="RRW26" s="200"/>
      <c r="RRZ26" s="200"/>
      <c r="RSC26" s="200"/>
      <c r="RSF26" s="200"/>
      <c r="RSI26" s="200"/>
      <c r="RSK26" s="200"/>
      <c r="RSM26" s="200"/>
      <c r="RSP26" s="200"/>
      <c r="RSS26" s="200"/>
      <c r="RSV26" s="200"/>
      <c r="RSY26" s="200"/>
      <c r="RTB26" s="200"/>
      <c r="RTE26" s="200"/>
      <c r="RTH26" s="200"/>
      <c r="RTJ26" s="200"/>
      <c r="RTM26" s="200"/>
      <c r="RTP26" s="200"/>
      <c r="RTS26" s="200"/>
      <c r="RTY26" s="200"/>
      <c r="RUB26" s="200"/>
      <c r="RUD26" s="200"/>
      <c r="RVK26" s="200"/>
      <c r="RVN26" s="200"/>
      <c r="RVQ26" s="200"/>
      <c r="RVT26" s="200"/>
      <c r="RVW26" s="200"/>
      <c r="RVX26" s="200"/>
      <c r="RVY26" s="200"/>
      <c r="RWB26" s="200"/>
      <c r="RWE26" s="200"/>
      <c r="RWH26" s="200"/>
      <c r="RWK26" s="200"/>
      <c r="RWM26" s="200"/>
      <c r="RXA26" s="200"/>
      <c r="RXB26" s="200"/>
      <c r="RXC26" s="200"/>
      <c r="RXD26" s="200"/>
      <c r="RXE26" s="200"/>
      <c r="RXF26" s="200"/>
      <c r="RXG26" s="200"/>
      <c r="RXH26" s="200"/>
      <c r="RXI26" s="200"/>
      <c r="RXJ26" s="200"/>
      <c r="RXK26" s="200"/>
      <c r="RXL26" s="200"/>
      <c r="RXM26" s="200"/>
      <c r="RXN26" s="200"/>
      <c r="RXO26" s="200"/>
      <c r="RXP26" s="200"/>
      <c r="RXQ26" s="200"/>
      <c r="RXR26" s="200"/>
      <c r="RXS26" s="200"/>
      <c r="RXY26" s="200"/>
      <c r="RXZ26" s="200"/>
      <c r="RYA26" s="200"/>
      <c r="RYB26" s="200"/>
      <c r="RYC26" s="200"/>
      <c r="RYD26" s="200"/>
      <c r="RYE26" s="200"/>
      <c r="RYG26" s="200"/>
      <c r="RYH26" s="200"/>
      <c r="RYI26" s="200"/>
      <c r="RYJ26" s="200"/>
      <c r="RYK26" s="200"/>
      <c r="RYL26" s="200"/>
      <c r="RYM26" s="200"/>
      <c r="RYN26" s="200"/>
      <c r="RYQ26" s="200"/>
      <c r="RYT26" s="200"/>
      <c r="RYW26" s="200"/>
      <c r="RYZ26" s="200"/>
      <c r="RZC26" s="200"/>
      <c r="RZF26" s="200"/>
      <c r="RZO26" s="200"/>
      <c r="RZR26" s="200"/>
      <c r="RZU26" s="200"/>
      <c r="RZX26" s="200"/>
      <c r="SAG26" s="200"/>
      <c r="SAM26" s="200"/>
      <c r="SAP26" s="200"/>
      <c r="SAS26" s="200"/>
      <c r="SAV26" s="200"/>
      <c r="SBB26" s="200"/>
      <c r="SBK26" s="200"/>
      <c r="SBM26" s="200"/>
      <c r="SBN26" s="200"/>
      <c r="SBP26" s="200"/>
      <c r="SBS26" s="200"/>
      <c r="SBV26" s="200"/>
      <c r="SBY26" s="200"/>
      <c r="SCB26" s="200"/>
      <c r="SCE26" s="200"/>
      <c r="SCG26" s="200"/>
      <c r="SCI26" s="200"/>
      <c r="SCL26" s="200"/>
      <c r="SCO26" s="200"/>
      <c r="SCR26" s="200"/>
      <c r="SCU26" s="200"/>
      <c r="SCX26" s="200"/>
      <c r="SDA26" s="200"/>
      <c r="SDD26" s="200"/>
      <c r="SDF26" s="200"/>
      <c r="SDI26" s="200"/>
      <c r="SDL26" s="200"/>
      <c r="SDO26" s="200"/>
      <c r="SDU26" s="200"/>
      <c r="SDX26" s="200"/>
      <c r="SDZ26" s="200"/>
      <c r="SFG26" s="200"/>
      <c r="SFJ26" s="200"/>
      <c r="SFM26" s="200"/>
      <c r="SFP26" s="200"/>
      <c r="SFS26" s="200"/>
      <c r="SFT26" s="200"/>
      <c r="SFU26" s="200"/>
      <c r="SFX26" s="200"/>
      <c r="SGA26" s="200"/>
      <c r="SGD26" s="200"/>
      <c r="SGG26" s="200"/>
      <c r="SGI26" s="200"/>
      <c r="SGW26" s="200"/>
      <c r="SGX26" s="200"/>
      <c r="SGY26" s="200"/>
      <c r="SGZ26" s="200"/>
      <c r="SHA26" s="200"/>
      <c r="SHB26" s="200"/>
      <c r="SHC26" s="200"/>
      <c r="SHD26" s="200"/>
      <c r="SHE26" s="200"/>
      <c r="SHF26" s="200"/>
      <c r="SHG26" s="200"/>
      <c r="SHH26" s="200"/>
      <c r="SHI26" s="200"/>
      <c r="SHJ26" s="200"/>
      <c r="SHK26" s="200"/>
      <c r="SHL26" s="200"/>
      <c r="SHM26" s="200"/>
      <c r="SHN26" s="200"/>
      <c r="SHO26" s="200"/>
      <c r="SHU26" s="200"/>
      <c r="SHV26" s="200"/>
      <c r="SHW26" s="200"/>
      <c r="SHX26" s="200"/>
      <c r="SHY26" s="200"/>
      <c r="SHZ26" s="200"/>
      <c r="SIA26" s="200"/>
      <c r="SIC26" s="200"/>
      <c r="SID26" s="200"/>
      <c r="SIE26" s="200"/>
      <c r="SIF26" s="200"/>
      <c r="SIG26" s="200"/>
      <c r="SIH26" s="200"/>
      <c r="SII26" s="200"/>
      <c r="SIJ26" s="200"/>
      <c r="SIM26" s="200"/>
      <c r="SIP26" s="200"/>
      <c r="SIS26" s="200"/>
      <c r="SIV26" s="200"/>
      <c r="SIY26" s="200"/>
      <c r="SJB26" s="200"/>
      <c r="SJK26" s="200"/>
      <c r="SJN26" s="200"/>
      <c r="SJQ26" s="200"/>
      <c r="SJT26" s="200"/>
      <c r="SKC26" s="200"/>
      <c r="SKI26" s="200"/>
      <c r="SKL26" s="200"/>
      <c r="SKO26" s="200"/>
      <c r="SKR26" s="200"/>
      <c r="SKX26" s="200"/>
      <c r="SLG26" s="200"/>
      <c r="SLI26" s="200"/>
      <c r="SLJ26" s="200"/>
      <c r="SLL26" s="200"/>
      <c r="SLO26" s="200"/>
      <c r="SLR26" s="200"/>
      <c r="SLU26" s="200"/>
      <c r="SLX26" s="200"/>
      <c r="SMA26" s="200"/>
      <c r="SMC26" s="200"/>
      <c r="SME26" s="200"/>
      <c r="SMH26" s="200"/>
      <c r="SMK26" s="200"/>
      <c r="SMN26" s="200"/>
      <c r="SMQ26" s="200"/>
      <c r="SMT26" s="200"/>
      <c r="SMW26" s="200"/>
      <c r="SMZ26" s="200"/>
      <c r="SNB26" s="200"/>
      <c r="SNE26" s="200"/>
      <c r="SNH26" s="200"/>
      <c r="SNK26" s="200"/>
      <c r="SNQ26" s="200"/>
      <c r="SNT26" s="200"/>
      <c r="SNV26" s="200"/>
      <c r="SPC26" s="200"/>
      <c r="SPF26" s="200"/>
      <c r="SPI26" s="200"/>
      <c r="SPL26" s="200"/>
      <c r="SPO26" s="200"/>
      <c r="SPP26" s="200"/>
      <c r="SPQ26" s="200"/>
      <c r="SPT26" s="200"/>
      <c r="SPW26" s="200"/>
      <c r="SPZ26" s="200"/>
      <c r="SQC26" s="200"/>
      <c r="SQE26" s="200"/>
      <c r="SQS26" s="200"/>
      <c r="SQT26" s="200"/>
      <c r="SQU26" s="200"/>
      <c r="SQV26" s="200"/>
      <c r="SQW26" s="200"/>
      <c r="SQX26" s="200"/>
      <c r="SQY26" s="200"/>
      <c r="SQZ26" s="200"/>
      <c r="SRA26" s="200"/>
      <c r="SRB26" s="200"/>
      <c r="SRC26" s="200"/>
      <c r="SRD26" s="200"/>
      <c r="SRE26" s="200"/>
      <c r="SRF26" s="200"/>
      <c r="SRG26" s="200"/>
      <c r="SRH26" s="200"/>
      <c r="SRI26" s="200"/>
      <c r="SRJ26" s="200"/>
      <c r="SRK26" s="200"/>
      <c r="SRQ26" s="200"/>
      <c r="SRR26" s="200"/>
      <c r="SRS26" s="200"/>
      <c r="SRT26" s="200"/>
      <c r="SRU26" s="200"/>
      <c r="SRV26" s="200"/>
      <c r="SRW26" s="200"/>
      <c r="SRY26" s="200"/>
      <c r="SRZ26" s="200"/>
      <c r="SSA26" s="200"/>
      <c r="SSB26" s="200"/>
      <c r="SSC26" s="200"/>
      <c r="SSD26" s="200"/>
      <c r="SSE26" s="200"/>
      <c r="SSF26" s="200"/>
      <c r="SSI26" s="200"/>
      <c r="SSL26" s="200"/>
      <c r="SSO26" s="200"/>
      <c r="SSR26" s="200"/>
      <c r="SSU26" s="200"/>
      <c r="SSX26" s="200"/>
      <c r="STG26" s="200"/>
      <c r="STJ26" s="200"/>
      <c r="STM26" s="200"/>
      <c r="STP26" s="200"/>
      <c r="STY26" s="200"/>
      <c r="SUE26" s="200"/>
      <c r="SUH26" s="200"/>
      <c r="SUK26" s="200"/>
      <c r="SUN26" s="200"/>
      <c r="SUT26" s="200"/>
      <c r="SVC26" s="200"/>
      <c r="SVE26" s="200"/>
      <c r="SVF26" s="200"/>
      <c r="SVH26" s="200"/>
      <c r="SVK26" s="200"/>
      <c r="SVN26" s="200"/>
      <c r="SVQ26" s="200"/>
      <c r="SVT26" s="200"/>
      <c r="SVW26" s="200"/>
      <c r="SVY26" s="200"/>
      <c r="SWA26" s="200"/>
      <c r="SWD26" s="200"/>
      <c r="SWG26" s="200"/>
      <c r="SWJ26" s="200"/>
      <c r="SWM26" s="200"/>
      <c r="SWP26" s="200"/>
      <c r="SWS26" s="200"/>
      <c r="SWV26" s="200"/>
      <c r="SWX26" s="200"/>
      <c r="SXA26" s="200"/>
      <c r="SXD26" s="200"/>
      <c r="SXG26" s="200"/>
      <c r="SXM26" s="200"/>
      <c r="SXP26" s="200"/>
      <c r="SXR26" s="200"/>
      <c r="SYY26" s="200"/>
      <c r="SZB26" s="200"/>
      <c r="SZE26" s="200"/>
      <c r="SZH26" s="200"/>
      <c r="SZK26" s="200"/>
      <c r="SZL26" s="200"/>
      <c r="SZM26" s="200"/>
      <c r="SZP26" s="200"/>
      <c r="SZS26" s="200"/>
      <c r="SZV26" s="200"/>
      <c r="SZY26" s="200"/>
      <c r="TAA26" s="200"/>
      <c r="TAO26" s="200"/>
      <c r="TAP26" s="200"/>
      <c r="TAQ26" s="200"/>
      <c r="TAR26" s="200"/>
      <c r="TAS26" s="200"/>
      <c r="TAT26" s="200"/>
      <c r="TAU26" s="200"/>
      <c r="TAV26" s="200"/>
      <c r="TAW26" s="200"/>
      <c r="TAX26" s="200"/>
      <c r="TAY26" s="200"/>
      <c r="TAZ26" s="200"/>
      <c r="TBA26" s="200"/>
      <c r="TBB26" s="200"/>
      <c r="TBC26" s="200"/>
      <c r="TBD26" s="200"/>
      <c r="TBE26" s="200"/>
      <c r="TBF26" s="200"/>
      <c r="TBG26" s="200"/>
      <c r="TBM26" s="200"/>
      <c r="TBN26" s="200"/>
      <c r="TBO26" s="200"/>
      <c r="TBP26" s="200"/>
      <c r="TBQ26" s="200"/>
      <c r="TBR26" s="200"/>
      <c r="TBS26" s="200"/>
      <c r="TBU26" s="200"/>
      <c r="TBV26" s="200"/>
      <c r="TBW26" s="200"/>
      <c r="TBX26" s="200"/>
      <c r="TBY26" s="200"/>
      <c r="TBZ26" s="200"/>
      <c r="TCA26" s="200"/>
      <c r="TCB26" s="200"/>
      <c r="TCE26" s="200"/>
      <c r="TCH26" s="200"/>
      <c r="TCK26" s="200"/>
      <c r="TCN26" s="200"/>
      <c r="TCQ26" s="200"/>
      <c r="TCT26" s="200"/>
      <c r="TDC26" s="200"/>
      <c r="TDF26" s="200"/>
      <c r="TDI26" s="200"/>
      <c r="TDL26" s="200"/>
      <c r="TDU26" s="200"/>
      <c r="TEA26" s="200"/>
      <c r="TED26" s="200"/>
      <c r="TEG26" s="200"/>
      <c r="TEJ26" s="200"/>
      <c r="TEP26" s="200"/>
      <c r="TEY26" s="200"/>
      <c r="TFA26" s="200"/>
      <c r="TFB26" s="200"/>
      <c r="TFD26" s="200"/>
      <c r="TFG26" s="200"/>
      <c r="TFJ26" s="200"/>
      <c r="TFM26" s="200"/>
      <c r="TFP26" s="200"/>
      <c r="TFS26" s="200"/>
      <c r="TFU26" s="200"/>
      <c r="TFW26" s="200"/>
      <c r="TFZ26" s="200"/>
      <c r="TGC26" s="200"/>
      <c r="TGF26" s="200"/>
      <c r="TGI26" s="200"/>
      <c r="TGL26" s="200"/>
      <c r="TGO26" s="200"/>
      <c r="TGR26" s="200"/>
      <c r="TGT26" s="200"/>
      <c r="TGW26" s="200"/>
      <c r="TGZ26" s="200"/>
      <c r="THC26" s="200"/>
      <c r="THI26" s="200"/>
      <c r="THL26" s="200"/>
      <c r="THN26" s="200"/>
      <c r="TIU26" s="200"/>
      <c r="TIX26" s="200"/>
      <c r="TJA26" s="200"/>
      <c r="TJD26" s="200"/>
      <c r="TJG26" s="200"/>
      <c r="TJH26" s="200"/>
      <c r="TJI26" s="200"/>
      <c r="TJL26" s="200"/>
      <c r="TJO26" s="200"/>
      <c r="TJR26" s="200"/>
      <c r="TJU26" s="200"/>
      <c r="TJW26" s="200"/>
      <c r="TKK26" s="200"/>
      <c r="TKL26" s="200"/>
      <c r="TKM26" s="200"/>
      <c r="TKN26" s="200"/>
      <c r="TKO26" s="200"/>
      <c r="TKP26" s="200"/>
      <c r="TKQ26" s="200"/>
      <c r="TKR26" s="200"/>
      <c r="TKS26" s="200"/>
      <c r="TKT26" s="200"/>
      <c r="TKU26" s="200"/>
      <c r="TKV26" s="200"/>
      <c r="TKW26" s="200"/>
      <c r="TKX26" s="200"/>
      <c r="TKY26" s="200"/>
      <c r="TKZ26" s="200"/>
      <c r="TLA26" s="200"/>
      <c r="TLB26" s="200"/>
      <c r="TLC26" s="200"/>
      <c r="TLI26" s="200"/>
      <c r="TLJ26" s="200"/>
      <c r="TLK26" s="200"/>
      <c r="TLL26" s="200"/>
      <c r="TLM26" s="200"/>
      <c r="TLN26" s="200"/>
      <c r="TLO26" s="200"/>
      <c r="TLQ26" s="200"/>
      <c r="TLR26" s="200"/>
      <c r="TLS26" s="200"/>
      <c r="TLT26" s="200"/>
      <c r="TLU26" s="200"/>
      <c r="TLV26" s="200"/>
      <c r="TLW26" s="200"/>
      <c r="TLX26" s="200"/>
      <c r="TMA26" s="200"/>
      <c r="TMD26" s="200"/>
      <c r="TMG26" s="200"/>
      <c r="TMJ26" s="200"/>
      <c r="TMM26" s="200"/>
      <c r="TMP26" s="200"/>
      <c r="TMY26" s="200"/>
      <c r="TNB26" s="200"/>
      <c r="TNE26" s="200"/>
      <c r="TNH26" s="200"/>
      <c r="TNQ26" s="200"/>
      <c r="TNW26" s="200"/>
      <c r="TNZ26" s="200"/>
      <c r="TOC26" s="200"/>
      <c r="TOF26" s="200"/>
      <c r="TOL26" s="200"/>
      <c r="TOU26" s="200"/>
      <c r="TOW26" s="200"/>
      <c r="TOX26" s="200"/>
      <c r="TOZ26" s="200"/>
      <c r="TPC26" s="200"/>
      <c r="TPF26" s="200"/>
      <c r="TPI26" s="200"/>
      <c r="TPL26" s="200"/>
      <c r="TPO26" s="200"/>
      <c r="TPQ26" s="200"/>
      <c r="TPS26" s="200"/>
      <c r="TPV26" s="200"/>
      <c r="TPY26" s="200"/>
      <c r="TQB26" s="200"/>
      <c r="TQE26" s="200"/>
      <c r="TQH26" s="200"/>
      <c r="TQK26" s="200"/>
      <c r="TQN26" s="200"/>
      <c r="TQP26" s="200"/>
      <c r="TQS26" s="200"/>
      <c r="TQV26" s="200"/>
      <c r="TQY26" s="200"/>
      <c r="TRE26" s="200"/>
      <c r="TRH26" s="200"/>
      <c r="TRJ26" s="200"/>
      <c r="TSQ26" s="200"/>
      <c r="TST26" s="200"/>
      <c r="TSW26" s="200"/>
      <c r="TSZ26" s="200"/>
      <c r="TTC26" s="200"/>
      <c r="TTD26" s="200"/>
      <c r="TTE26" s="200"/>
      <c r="TTH26" s="200"/>
      <c r="TTK26" s="200"/>
      <c r="TTN26" s="200"/>
      <c r="TTQ26" s="200"/>
      <c r="TTS26" s="200"/>
      <c r="TUG26" s="200"/>
      <c r="TUH26" s="200"/>
      <c r="TUI26" s="200"/>
      <c r="TUJ26" s="200"/>
      <c r="TUK26" s="200"/>
      <c r="TUL26" s="200"/>
      <c r="TUM26" s="200"/>
      <c r="TUN26" s="200"/>
      <c r="TUO26" s="200"/>
      <c r="TUP26" s="200"/>
      <c r="TUQ26" s="200"/>
      <c r="TUR26" s="200"/>
      <c r="TUS26" s="200"/>
      <c r="TUT26" s="200"/>
      <c r="TUU26" s="200"/>
      <c r="TUV26" s="200"/>
      <c r="TUW26" s="200"/>
      <c r="TUX26" s="200"/>
      <c r="TUY26" s="200"/>
      <c r="TVE26" s="200"/>
      <c r="TVF26" s="200"/>
      <c r="TVG26" s="200"/>
      <c r="TVH26" s="200"/>
      <c r="TVI26" s="200"/>
      <c r="TVJ26" s="200"/>
      <c r="TVK26" s="200"/>
      <c r="TVM26" s="200"/>
      <c r="TVN26" s="200"/>
      <c r="TVO26" s="200"/>
      <c r="TVP26" s="200"/>
      <c r="TVQ26" s="200"/>
      <c r="TVR26" s="200"/>
      <c r="TVS26" s="200"/>
      <c r="TVT26" s="200"/>
      <c r="TVW26" s="200"/>
      <c r="TVZ26" s="200"/>
      <c r="TWC26" s="200"/>
      <c r="TWF26" s="200"/>
      <c r="TWI26" s="200"/>
      <c r="TWL26" s="200"/>
      <c r="TWU26" s="200"/>
      <c r="TWX26" s="200"/>
      <c r="TXA26" s="200"/>
      <c r="TXD26" s="200"/>
      <c r="TXM26" s="200"/>
      <c r="TXS26" s="200"/>
      <c r="TXV26" s="200"/>
      <c r="TXY26" s="200"/>
      <c r="TYB26" s="200"/>
      <c r="TYH26" s="200"/>
      <c r="TYQ26" s="200"/>
      <c r="TYS26" s="200"/>
      <c r="TYT26" s="200"/>
      <c r="TYV26" s="200"/>
      <c r="TYY26" s="200"/>
      <c r="TZB26" s="200"/>
      <c r="TZE26" s="200"/>
      <c r="TZH26" s="200"/>
      <c r="TZK26" s="200"/>
      <c r="TZM26" s="200"/>
      <c r="TZO26" s="200"/>
      <c r="TZR26" s="200"/>
      <c r="TZU26" s="200"/>
      <c r="TZX26" s="200"/>
      <c r="UAA26" s="200"/>
      <c r="UAD26" s="200"/>
      <c r="UAG26" s="200"/>
      <c r="UAJ26" s="200"/>
      <c r="UAL26" s="200"/>
      <c r="UAO26" s="200"/>
      <c r="UAR26" s="200"/>
      <c r="UAU26" s="200"/>
      <c r="UBA26" s="200"/>
      <c r="UBD26" s="200"/>
      <c r="UBF26" s="200"/>
      <c r="UCM26" s="200"/>
      <c r="UCP26" s="200"/>
      <c r="UCS26" s="200"/>
      <c r="UCV26" s="200"/>
      <c r="UCY26" s="200"/>
      <c r="UCZ26" s="200"/>
      <c r="UDA26" s="200"/>
      <c r="UDD26" s="200"/>
      <c r="UDG26" s="200"/>
      <c r="UDJ26" s="200"/>
      <c r="UDM26" s="200"/>
      <c r="UDO26" s="200"/>
      <c r="UEC26" s="200"/>
      <c r="UED26" s="200"/>
      <c r="UEE26" s="200"/>
      <c r="UEF26" s="200"/>
      <c r="UEG26" s="200"/>
      <c r="UEH26" s="200"/>
      <c r="UEI26" s="200"/>
      <c r="UEJ26" s="200"/>
      <c r="UEK26" s="200"/>
      <c r="UEL26" s="200"/>
      <c r="UEM26" s="200"/>
      <c r="UEN26" s="200"/>
      <c r="UEO26" s="200"/>
      <c r="UEP26" s="200"/>
      <c r="UEQ26" s="200"/>
      <c r="UER26" s="200"/>
      <c r="UES26" s="200"/>
      <c r="UET26" s="200"/>
      <c r="UEU26" s="200"/>
      <c r="UFA26" s="200"/>
      <c r="UFB26" s="200"/>
      <c r="UFC26" s="200"/>
      <c r="UFD26" s="200"/>
      <c r="UFE26" s="200"/>
      <c r="UFF26" s="200"/>
      <c r="UFG26" s="200"/>
      <c r="UFI26" s="200"/>
      <c r="UFJ26" s="200"/>
      <c r="UFK26" s="200"/>
      <c r="UFL26" s="200"/>
      <c r="UFM26" s="200"/>
      <c r="UFN26" s="200"/>
      <c r="UFO26" s="200"/>
      <c r="UFP26" s="200"/>
      <c r="UFS26" s="200"/>
      <c r="UFV26" s="200"/>
      <c r="UFY26" s="200"/>
      <c r="UGB26" s="200"/>
      <c r="UGE26" s="200"/>
      <c r="UGH26" s="200"/>
      <c r="UGQ26" s="200"/>
      <c r="UGT26" s="200"/>
      <c r="UGW26" s="200"/>
      <c r="UGZ26" s="200"/>
      <c r="UHI26" s="200"/>
      <c r="UHO26" s="200"/>
      <c r="UHR26" s="200"/>
      <c r="UHU26" s="200"/>
      <c r="UHX26" s="200"/>
      <c r="UID26" s="200"/>
      <c r="UIM26" s="200"/>
      <c r="UIO26" s="200"/>
      <c r="UIP26" s="200"/>
      <c r="UIR26" s="200"/>
      <c r="UIU26" s="200"/>
      <c r="UIX26" s="200"/>
      <c r="UJA26" s="200"/>
      <c r="UJD26" s="200"/>
      <c r="UJG26" s="200"/>
      <c r="UJI26" s="200"/>
      <c r="UJK26" s="200"/>
      <c r="UJN26" s="200"/>
      <c r="UJQ26" s="200"/>
      <c r="UJT26" s="200"/>
      <c r="UJW26" s="200"/>
      <c r="UJZ26" s="200"/>
      <c r="UKC26" s="200"/>
      <c r="UKF26" s="200"/>
      <c r="UKH26" s="200"/>
      <c r="UKK26" s="200"/>
      <c r="UKN26" s="200"/>
      <c r="UKQ26" s="200"/>
      <c r="UKW26" s="200"/>
      <c r="UKZ26" s="200"/>
      <c r="ULB26" s="200"/>
      <c r="UMI26" s="200"/>
      <c r="UML26" s="200"/>
      <c r="UMO26" s="200"/>
      <c r="UMR26" s="200"/>
      <c r="UMU26" s="200"/>
      <c r="UMV26" s="200"/>
      <c r="UMW26" s="200"/>
      <c r="UMZ26" s="200"/>
      <c r="UNC26" s="200"/>
      <c r="UNF26" s="200"/>
      <c r="UNI26" s="200"/>
      <c r="UNK26" s="200"/>
      <c r="UNY26" s="200"/>
      <c r="UNZ26" s="200"/>
      <c r="UOA26" s="200"/>
      <c r="UOB26" s="200"/>
      <c r="UOC26" s="200"/>
      <c r="UOD26" s="200"/>
      <c r="UOE26" s="200"/>
      <c r="UOF26" s="200"/>
      <c r="UOG26" s="200"/>
      <c r="UOH26" s="200"/>
      <c r="UOI26" s="200"/>
      <c r="UOJ26" s="200"/>
      <c r="UOK26" s="200"/>
      <c r="UOL26" s="200"/>
      <c r="UOM26" s="200"/>
      <c r="UON26" s="200"/>
      <c r="UOO26" s="200"/>
      <c r="UOP26" s="200"/>
      <c r="UOQ26" s="200"/>
      <c r="UOW26" s="200"/>
      <c r="UOX26" s="200"/>
      <c r="UOY26" s="200"/>
      <c r="UOZ26" s="200"/>
      <c r="UPA26" s="200"/>
      <c r="UPB26" s="200"/>
      <c r="UPC26" s="200"/>
      <c r="UPE26" s="200"/>
      <c r="UPF26" s="200"/>
      <c r="UPG26" s="200"/>
      <c r="UPH26" s="200"/>
      <c r="UPI26" s="200"/>
      <c r="UPJ26" s="200"/>
      <c r="UPK26" s="200"/>
      <c r="UPL26" s="200"/>
      <c r="UPO26" s="200"/>
      <c r="UPR26" s="200"/>
      <c r="UPU26" s="200"/>
      <c r="UPX26" s="200"/>
      <c r="UQA26" s="200"/>
      <c r="UQD26" s="200"/>
      <c r="UQM26" s="200"/>
      <c r="UQP26" s="200"/>
      <c r="UQS26" s="200"/>
      <c r="UQV26" s="200"/>
      <c r="URE26" s="200"/>
      <c r="URK26" s="200"/>
      <c r="URN26" s="200"/>
      <c r="URQ26" s="200"/>
      <c r="URT26" s="200"/>
      <c r="URZ26" s="200"/>
      <c r="USI26" s="200"/>
      <c r="USK26" s="200"/>
      <c r="USL26" s="200"/>
      <c r="USN26" s="200"/>
      <c r="USQ26" s="200"/>
      <c r="UST26" s="200"/>
      <c r="USW26" s="200"/>
      <c r="USZ26" s="200"/>
      <c r="UTC26" s="200"/>
      <c r="UTE26" s="200"/>
      <c r="UTG26" s="200"/>
      <c r="UTJ26" s="200"/>
      <c r="UTM26" s="200"/>
      <c r="UTP26" s="200"/>
      <c r="UTS26" s="200"/>
      <c r="UTV26" s="200"/>
      <c r="UTY26" s="200"/>
      <c r="UUB26" s="200"/>
      <c r="UUD26" s="200"/>
      <c r="UUG26" s="200"/>
      <c r="UUJ26" s="200"/>
      <c r="UUM26" s="200"/>
      <c r="UUS26" s="200"/>
      <c r="UUV26" s="200"/>
      <c r="UUX26" s="200"/>
      <c r="UWE26" s="200"/>
      <c r="UWH26" s="200"/>
      <c r="UWK26" s="200"/>
      <c r="UWN26" s="200"/>
      <c r="UWQ26" s="200"/>
      <c r="UWR26" s="200"/>
      <c r="UWS26" s="200"/>
      <c r="UWV26" s="200"/>
      <c r="UWY26" s="200"/>
      <c r="UXB26" s="200"/>
      <c r="UXE26" s="200"/>
      <c r="UXG26" s="200"/>
      <c r="UXU26" s="200"/>
      <c r="UXV26" s="200"/>
      <c r="UXW26" s="200"/>
      <c r="UXX26" s="200"/>
      <c r="UXY26" s="200"/>
      <c r="UXZ26" s="200"/>
      <c r="UYA26" s="200"/>
      <c r="UYB26" s="200"/>
      <c r="UYC26" s="200"/>
      <c r="UYD26" s="200"/>
      <c r="UYE26" s="200"/>
      <c r="UYF26" s="200"/>
      <c r="UYG26" s="200"/>
      <c r="UYH26" s="200"/>
      <c r="UYI26" s="200"/>
      <c r="UYJ26" s="200"/>
      <c r="UYK26" s="200"/>
      <c r="UYL26" s="200"/>
      <c r="UYM26" s="200"/>
      <c r="UYS26" s="200"/>
      <c r="UYT26" s="200"/>
      <c r="UYU26" s="200"/>
      <c r="UYV26" s="200"/>
      <c r="UYW26" s="200"/>
      <c r="UYX26" s="200"/>
      <c r="UYY26" s="200"/>
      <c r="UZA26" s="200"/>
      <c r="UZB26" s="200"/>
      <c r="UZC26" s="200"/>
      <c r="UZD26" s="200"/>
      <c r="UZE26" s="200"/>
      <c r="UZF26" s="200"/>
      <c r="UZG26" s="200"/>
      <c r="UZH26" s="200"/>
      <c r="UZK26" s="200"/>
      <c r="UZN26" s="200"/>
      <c r="UZQ26" s="200"/>
      <c r="UZT26" s="200"/>
      <c r="UZW26" s="200"/>
      <c r="UZZ26" s="200"/>
      <c r="VAI26" s="200"/>
      <c r="VAL26" s="200"/>
      <c r="VAO26" s="200"/>
      <c r="VAR26" s="200"/>
      <c r="VBA26" s="200"/>
      <c r="VBG26" s="200"/>
      <c r="VBJ26" s="200"/>
      <c r="VBM26" s="200"/>
      <c r="VBP26" s="200"/>
      <c r="VBV26" s="200"/>
      <c r="VCE26" s="200"/>
      <c r="VCG26" s="200"/>
      <c r="VCH26" s="200"/>
      <c r="VCJ26" s="200"/>
      <c r="VCM26" s="200"/>
      <c r="VCP26" s="200"/>
      <c r="VCS26" s="200"/>
      <c r="VCV26" s="200"/>
      <c r="VCY26" s="200"/>
      <c r="VDA26" s="200"/>
      <c r="VDC26" s="200"/>
      <c r="VDF26" s="200"/>
      <c r="VDI26" s="200"/>
      <c r="VDL26" s="200"/>
      <c r="VDO26" s="200"/>
      <c r="VDR26" s="200"/>
      <c r="VDU26" s="200"/>
      <c r="VDX26" s="200"/>
      <c r="VDZ26" s="200"/>
      <c r="VEC26" s="200"/>
      <c r="VEF26" s="200"/>
      <c r="VEI26" s="200"/>
      <c r="VEO26" s="200"/>
      <c r="VER26" s="200"/>
      <c r="VET26" s="200"/>
      <c r="VGA26" s="200"/>
      <c r="VGD26" s="200"/>
      <c r="VGG26" s="200"/>
      <c r="VGJ26" s="200"/>
      <c r="VGM26" s="200"/>
      <c r="VGN26" s="200"/>
      <c r="VGO26" s="200"/>
      <c r="VGR26" s="200"/>
      <c r="VGU26" s="200"/>
      <c r="VGX26" s="200"/>
      <c r="VHA26" s="200"/>
      <c r="VHC26" s="200"/>
      <c r="VHQ26" s="200"/>
      <c r="VHR26" s="200"/>
      <c r="VHS26" s="200"/>
      <c r="VHT26" s="200"/>
      <c r="VHU26" s="200"/>
      <c r="VHV26" s="200"/>
      <c r="VHW26" s="200"/>
      <c r="VHX26" s="200"/>
      <c r="VHY26" s="200"/>
      <c r="VHZ26" s="200"/>
      <c r="VIA26" s="200"/>
      <c r="VIB26" s="200"/>
      <c r="VIC26" s="200"/>
      <c r="VID26" s="200"/>
      <c r="VIE26" s="200"/>
      <c r="VIF26" s="200"/>
      <c r="VIG26" s="200"/>
      <c r="VIH26" s="200"/>
      <c r="VII26" s="200"/>
      <c r="VIO26" s="200"/>
      <c r="VIP26" s="200"/>
      <c r="VIQ26" s="200"/>
      <c r="VIR26" s="200"/>
      <c r="VIS26" s="200"/>
      <c r="VIT26" s="200"/>
      <c r="VIU26" s="200"/>
      <c r="VIW26" s="200"/>
      <c r="VIX26" s="200"/>
      <c r="VIY26" s="200"/>
      <c r="VIZ26" s="200"/>
      <c r="VJA26" s="200"/>
      <c r="VJB26" s="200"/>
      <c r="VJC26" s="200"/>
      <c r="VJD26" s="200"/>
      <c r="VJG26" s="200"/>
      <c r="VJJ26" s="200"/>
      <c r="VJM26" s="200"/>
      <c r="VJP26" s="200"/>
      <c r="VJS26" s="200"/>
      <c r="VJV26" s="200"/>
      <c r="VKE26" s="200"/>
      <c r="VKH26" s="200"/>
      <c r="VKK26" s="200"/>
      <c r="VKN26" s="200"/>
      <c r="VKW26" s="200"/>
      <c r="VLC26" s="200"/>
      <c r="VLF26" s="200"/>
      <c r="VLI26" s="200"/>
      <c r="VLL26" s="200"/>
      <c r="VLR26" s="200"/>
      <c r="VMA26" s="200"/>
      <c r="VMC26" s="200"/>
      <c r="VMD26" s="200"/>
      <c r="VMF26" s="200"/>
      <c r="VMI26" s="200"/>
      <c r="VML26" s="200"/>
      <c r="VMO26" s="200"/>
      <c r="VMR26" s="200"/>
      <c r="VMU26" s="200"/>
      <c r="VMW26" s="200"/>
      <c r="VMY26" s="200"/>
      <c r="VNB26" s="200"/>
      <c r="VNE26" s="200"/>
      <c r="VNH26" s="200"/>
      <c r="VNK26" s="200"/>
      <c r="VNN26" s="200"/>
      <c r="VNQ26" s="200"/>
      <c r="VNT26" s="200"/>
      <c r="VNV26" s="200"/>
      <c r="VNY26" s="200"/>
      <c r="VOB26" s="200"/>
      <c r="VOE26" s="200"/>
      <c r="VOK26" s="200"/>
      <c r="VON26" s="200"/>
      <c r="VOP26" s="200"/>
      <c r="VPW26" s="200"/>
      <c r="VPZ26" s="200"/>
      <c r="VQC26" s="200"/>
      <c r="VQF26" s="200"/>
      <c r="VQI26" s="200"/>
      <c r="VQJ26" s="200"/>
      <c r="VQK26" s="200"/>
      <c r="VQN26" s="200"/>
      <c r="VQQ26" s="200"/>
      <c r="VQT26" s="200"/>
      <c r="VQW26" s="200"/>
      <c r="VQY26" s="200"/>
      <c r="VRM26" s="200"/>
      <c r="VRN26" s="200"/>
      <c r="VRO26" s="200"/>
      <c r="VRP26" s="200"/>
      <c r="VRQ26" s="200"/>
      <c r="VRR26" s="200"/>
      <c r="VRS26" s="200"/>
      <c r="VRT26" s="200"/>
      <c r="VRU26" s="200"/>
      <c r="VRV26" s="200"/>
      <c r="VRW26" s="200"/>
      <c r="VRX26" s="200"/>
      <c r="VRY26" s="200"/>
      <c r="VRZ26" s="200"/>
      <c r="VSA26" s="200"/>
      <c r="VSB26" s="200"/>
      <c r="VSC26" s="200"/>
      <c r="VSD26" s="200"/>
      <c r="VSE26" s="200"/>
      <c r="VSK26" s="200"/>
      <c r="VSL26" s="200"/>
      <c r="VSM26" s="200"/>
      <c r="VSN26" s="200"/>
      <c r="VSO26" s="200"/>
      <c r="VSP26" s="200"/>
      <c r="VSQ26" s="200"/>
      <c r="VSS26" s="200"/>
      <c r="VST26" s="200"/>
      <c r="VSU26" s="200"/>
      <c r="VSV26" s="200"/>
      <c r="VSW26" s="200"/>
      <c r="VSX26" s="200"/>
      <c r="VSY26" s="200"/>
      <c r="VSZ26" s="200"/>
      <c r="VTC26" s="200"/>
      <c r="VTF26" s="200"/>
      <c r="VTI26" s="200"/>
      <c r="VTL26" s="200"/>
      <c r="VTO26" s="200"/>
      <c r="VTR26" s="200"/>
      <c r="VUA26" s="200"/>
      <c r="VUD26" s="200"/>
      <c r="VUG26" s="200"/>
      <c r="VUJ26" s="200"/>
      <c r="VUS26" s="200"/>
      <c r="VUY26" s="200"/>
      <c r="VVB26" s="200"/>
      <c r="VVE26" s="200"/>
      <c r="VVH26" s="200"/>
      <c r="VVN26" s="200"/>
      <c r="VVW26" s="200"/>
      <c r="VVY26" s="200"/>
      <c r="VVZ26" s="200"/>
      <c r="VWB26" s="200"/>
      <c r="VWE26" s="200"/>
      <c r="VWH26" s="200"/>
      <c r="VWK26" s="200"/>
      <c r="VWN26" s="200"/>
      <c r="VWQ26" s="200"/>
      <c r="VWS26" s="200"/>
      <c r="VWU26" s="200"/>
      <c r="VWX26" s="200"/>
      <c r="VXA26" s="200"/>
      <c r="VXD26" s="200"/>
      <c r="VXG26" s="200"/>
      <c r="VXJ26" s="200"/>
      <c r="VXM26" s="200"/>
      <c r="VXP26" s="200"/>
      <c r="VXR26" s="200"/>
      <c r="VXU26" s="200"/>
      <c r="VXX26" s="200"/>
      <c r="VYA26" s="200"/>
      <c r="VYG26" s="200"/>
      <c r="VYJ26" s="200"/>
      <c r="VYL26" s="200"/>
      <c r="VZS26" s="200"/>
      <c r="VZV26" s="200"/>
      <c r="VZY26" s="200"/>
      <c r="WAB26" s="200"/>
      <c r="WAE26" s="200"/>
      <c r="WAF26" s="200"/>
      <c r="WAG26" s="200"/>
      <c r="WAJ26" s="200"/>
      <c r="WAM26" s="200"/>
      <c r="WAP26" s="200"/>
      <c r="WAS26" s="200"/>
      <c r="WAU26" s="200"/>
      <c r="WBI26" s="200"/>
      <c r="WBJ26" s="200"/>
      <c r="WBK26" s="200"/>
      <c r="WBL26" s="200"/>
      <c r="WBM26" s="200"/>
      <c r="WBN26" s="200"/>
      <c r="WBO26" s="200"/>
      <c r="WBP26" s="200"/>
      <c r="WBQ26" s="200"/>
      <c r="WBR26" s="200"/>
      <c r="WBS26" s="200"/>
      <c r="WBT26" s="200"/>
      <c r="WBU26" s="200"/>
      <c r="WBV26" s="200"/>
      <c r="WBW26" s="200"/>
      <c r="WBX26" s="200"/>
      <c r="WBY26" s="200"/>
      <c r="WBZ26" s="200"/>
      <c r="WCA26" s="200"/>
      <c r="WCG26" s="200"/>
      <c r="WCH26" s="200"/>
      <c r="WCI26" s="200"/>
      <c r="WCJ26" s="200"/>
      <c r="WCK26" s="200"/>
      <c r="WCL26" s="200"/>
      <c r="WCM26" s="200"/>
      <c r="WCO26" s="200"/>
      <c r="WCP26" s="200"/>
      <c r="WCQ26" s="200"/>
      <c r="WCR26" s="200"/>
      <c r="WCS26" s="200"/>
      <c r="WCT26" s="200"/>
      <c r="WCU26" s="200"/>
      <c r="WCV26" s="200"/>
      <c r="WCY26" s="200"/>
      <c r="WDB26" s="200"/>
      <c r="WDE26" s="200"/>
      <c r="WDH26" s="200"/>
      <c r="WDK26" s="200"/>
      <c r="WDN26" s="200"/>
      <c r="WDW26" s="200"/>
      <c r="WDZ26" s="200"/>
      <c r="WEC26" s="200"/>
      <c r="WEF26" s="200"/>
      <c r="WEO26" s="200"/>
      <c r="WEU26" s="200"/>
      <c r="WEX26" s="200"/>
      <c r="WFA26" s="200"/>
      <c r="WFD26" s="200"/>
      <c r="WFJ26" s="200"/>
      <c r="WFS26" s="200"/>
      <c r="WFU26" s="200"/>
      <c r="WFV26" s="200"/>
      <c r="WFX26" s="200"/>
      <c r="WGA26" s="200"/>
      <c r="WGD26" s="200"/>
      <c r="WGG26" s="200"/>
      <c r="WGJ26" s="200"/>
      <c r="WGM26" s="200"/>
      <c r="WGO26" s="200"/>
      <c r="WGQ26" s="200"/>
      <c r="WGT26" s="200"/>
      <c r="WGW26" s="200"/>
      <c r="WGZ26" s="200"/>
      <c r="WHC26" s="200"/>
      <c r="WHF26" s="200"/>
      <c r="WHI26" s="200"/>
      <c r="WHL26" s="200"/>
      <c r="WHN26" s="200"/>
      <c r="WHQ26" s="200"/>
      <c r="WHT26" s="200"/>
      <c r="WHW26" s="200"/>
      <c r="WIC26" s="200"/>
      <c r="WIF26" s="200"/>
      <c r="WIH26" s="200"/>
      <c r="WJO26" s="200"/>
      <c r="WJR26" s="200"/>
      <c r="WJU26" s="200"/>
      <c r="WJX26" s="200"/>
      <c r="WKA26" s="200"/>
      <c r="WKB26" s="200"/>
      <c r="WKC26" s="200"/>
      <c r="WKF26" s="200"/>
      <c r="WKI26" s="200"/>
      <c r="WKL26" s="200"/>
      <c r="WKO26" s="200"/>
      <c r="WKQ26" s="200"/>
      <c r="WLE26" s="200"/>
      <c r="WLF26" s="200"/>
      <c r="WLG26" s="200"/>
      <c r="WLH26" s="200"/>
      <c r="WLI26" s="200"/>
      <c r="WLJ26" s="200"/>
      <c r="WLK26" s="200"/>
      <c r="WLL26" s="200"/>
      <c r="WLM26" s="200"/>
      <c r="WLN26" s="200"/>
      <c r="WLO26" s="200"/>
      <c r="WLP26" s="200"/>
      <c r="WLQ26" s="200"/>
      <c r="WLR26" s="200"/>
      <c r="WLS26" s="200"/>
      <c r="WLT26" s="200"/>
      <c r="WLU26" s="200"/>
      <c r="WLV26" s="200"/>
      <c r="WLW26" s="200"/>
      <c r="WMC26" s="200"/>
      <c r="WMD26" s="200"/>
      <c r="WME26" s="200"/>
      <c r="WMF26" s="200"/>
      <c r="WMG26" s="200"/>
      <c r="WMH26" s="200"/>
      <c r="WMI26" s="200"/>
      <c r="WMK26" s="200"/>
      <c r="WML26" s="200"/>
      <c r="WMM26" s="200"/>
      <c r="WMN26" s="200"/>
      <c r="WMO26" s="200"/>
      <c r="WMP26" s="200"/>
      <c r="WMQ26" s="200"/>
      <c r="WMR26" s="200"/>
      <c r="WMU26" s="200"/>
      <c r="WMX26" s="200"/>
      <c r="WNA26" s="200"/>
      <c r="WND26" s="200"/>
      <c r="WNG26" s="200"/>
      <c r="WNJ26" s="200"/>
      <c r="WNS26" s="200"/>
      <c r="WNV26" s="200"/>
      <c r="WNY26" s="200"/>
      <c r="WOB26" s="200"/>
      <c r="WOK26" s="200"/>
      <c r="WOQ26" s="200"/>
      <c r="WOT26" s="200"/>
      <c r="WOW26" s="200"/>
      <c r="WOZ26" s="200"/>
      <c r="WPF26" s="200"/>
      <c r="WPO26" s="200"/>
      <c r="WPQ26" s="200"/>
      <c r="WPR26" s="200"/>
      <c r="WPT26" s="200"/>
      <c r="WPW26" s="200"/>
      <c r="WPZ26" s="200"/>
      <c r="WQC26" s="200"/>
      <c r="WQF26" s="200"/>
      <c r="WQI26" s="200"/>
      <c r="WQK26" s="200"/>
      <c r="WQM26" s="200"/>
      <c r="WQP26" s="200"/>
      <c r="WQS26" s="200"/>
      <c r="WQV26" s="200"/>
      <c r="WQY26" s="200"/>
      <c r="WRB26" s="200"/>
      <c r="WRE26" s="200"/>
      <c r="WRH26" s="200"/>
      <c r="WRJ26" s="200"/>
      <c r="WRM26" s="200"/>
      <c r="WRP26" s="200"/>
      <c r="WRS26" s="200"/>
      <c r="WRY26" s="200"/>
      <c r="WSB26" s="200"/>
      <c r="WSD26" s="200"/>
      <c r="WTK26" s="200"/>
      <c r="WTN26" s="200"/>
      <c r="WTQ26" s="200"/>
      <c r="WTT26" s="200"/>
      <c r="WTW26" s="200"/>
      <c r="WTX26" s="200"/>
      <c r="WTY26" s="200"/>
      <c r="WUB26" s="200"/>
      <c r="WUE26" s="200"/>
      <c r="WUH26" s="200"/>
      <c r="WUK26" s="200"/>
      <c r="WUM26" s="200"/>
    </row>
    <row r="27" spans="1:16107" s="57" customFormat="1" ht="21.75" hidden="1" customHeight="1" x14ac:dyDescent="0.3">
      <c r="A27" s="9" t="s">
        <v>25</v>
      </c>
      <c r="B27" s="53" t="s">
        <v>348</v>
      </c>
      <c r="C27" s="7"/>
      <c r="D27" s="91"/>
      <c r="E27" s="92"/>
    </row>
    <row r="28" spans="1:16107" s="57" customFormat="1" ht="21.75" hidden="1" customHeight="1" x14ac:dyDescent="0.3">
      <c r="A28" s="9" t="s">
        <v>26</v>
      </c>
      <c r="B28" s="53" t="s">
        <v>346</v>
      </c>
      <c r="C28" s="7"/>
      <c r="D28" s="91"/>
      <c r="E28" s="92"/>
    </row>
    <row r="29" spans="1:16107" s="57" customFormat="1" ht="20.399999999999999" customHeight="1" x14ac:dyDescent="0.3">
      <c r="A29" s="9" t="s">
        <v>27</v>
      </c>
      <c r="B29" s="199" t="s">
        <v>346</v>
      </c>
      <c r="C29" s="7">
        <v>9</v>
      </c>
      <c r="D29" s="91">
        <v>45000</v>
      </c>
      <c r="E29" s="106">
        <f>+D29*C29</f>
        <v>405000</v>
      </c>
      <c r="F29" s="200"/>
      <c r="G29" s="200"/>
      <c r="H29" s="200"/>
      <c r="I29" s="200"/>
      <c r="J29" s="200"/>
      <c r="K29" s="200"/>
      <c r="Q29" s="200"/>
      <c r="R29" s="200"/>
      <c r="S29" s="200"/>
      <c r="T29" s="200"/>
      <c r="U29" s="200"/>
      <c r="V29" s="200"/>
      <c r="W29" s="200"/>
      <c r="Y29" s="200"/>
      <c r="Z29" s="200"/>
      <c r="AA29" s="200"/>
      <c r="AB29" s="200"/>
      <c r="AC29" s="200"/>
      <c r="AD29" s="200"/>
      <c r="AE29" s="200"/>
      <c r="AF29" s="200"/>
      <c r="AI29" s="200"/>
      <c r="AL29" s="200"/>
      <c r="AO29" s="200"/>
      <c r="AR29" s="200"/>
      <c r="AU29" s="200"/>
      <c r="AX29" s="200"/>
      <c r="BG29" s="200"/>
      <c r="BJ29" s="200"/>
      <c r="BM29" s="200"/>
      <c r="BP29" s="200"/>
      <c r="BY29" s="200"/>
      <c r="CE29" s="200"/>
      <c r="CH29" s="200"/>
      <c r="CK29" s="200"/>
      <c r="CN29" s="200"/>
      <c r="CT29" s="200"/>
      <c r="DC29" s="200"/>
      <c r="DE29" s="200"/>
      <c r="DF29" s="200"/>
      <c r="DH29" s="200"/>
      <c r="DK29" s="200"/>
      <c r="DN29" s="200"/>
      <c r="DQ29" s="200"/>
      <c r="DT29" s="200"/>
      <c r="DW29" s="200"/>
      <c r="DY29" s="200"/>
      <c r="EA29" s="200"/>
      <c r="ED29" s="200"/>
      <c r="EG29" s="200"/>
      <c r="EJ29" s="200"/>
      <c r="EM29" s="200"/>
      <c r="EP29" s="200"/>
      <c r="ES29" s="200"/>
      <c r="EV29" s="200"/>
      <c r="EX29" s="200"/>
      <c r="FA29" s="200"/>
      <c r="FD29" s="200"/>
      <c r="FG29" s="200"/>
      <c r="FM29" s="200"/>
      <c r="FP29" s="200"/>
      <c r="FR29" s="200"/>
      <c r="GY29" s="200"/>
      <c r="HB29" s="200"/>
      <c r="HE29" s="200"/>
      <c r="HH29" s="200"/>
      <c r="HK29" s="200"/>
      <c r="HL29" s="200"/>
      <c r="HM29" s="200"/>
      <c r="HP29" s="200"/>
      <c r="HS29" s="200"/>
      <c r="HV29" s="200"/>
      <c r="HY29" s="200"/>
      <c r="IA29" s="200"/>
      <c r="IO29" s="200"/>
      <c r="IP29" s="200"/>
      <c r="IQ29" s="200"/>
      <c r="IR29" s="200"/>
      <c r="IS29" s="200"/>
      <c r="IT29" s="200"/>
      <c r="IU29" s="200"/>
      <c r="IV29" s="200"/>
      <c r="IW29" s="200"/>
      <c r="IX29" s="200"/>
      <c r="IY29" s="200"/>
      <c r="IZ29" s="200"/>
      <c r="JA29" s="200"/>
      <c r="JB29" s="200"/>
      <c r="JC29" s="200"/>
      <c r="JD29" s="200"/>
      <c r="JE29" s="200"/>
      <c r="JF29" s="200"/>
      <c r="JG29" s="200"/>
      <c r="JM29" s="200"/>
      <c r="JN29" s="200"/>
      <c r="JO29" s="200"/>
      <c r="JP29" s="200"/>
      <c r="JQ29" s="200"/>
      <c r="JR29" s="200"/>
      <c r="JS29" s="200"/>
      <c r="JU29" s="200"/>
      <c r="JV29" s="200"/>
      <c r="JW29" s="200"/>
      <c r="JX29" s="200"/>
      <c r="JY29" s="200"/>
      <c r="JZ29" s="200"/>
      <c r="KA29" s="200"/>
      <c r="KB29" s="200"/>
      <c r="KE29" s="200"/>
      <c r="KH29" s="200"/>
      <c r="KK29" s="200"/>
      <c r="KN29" s="200"/>
      <c r="KQ29" s="200"/>
      <c r="KT29" s="200"/>
      <c r="LC29" s="200"/>
      <c r="LF29" s="200"/>
      <c r="LI29" s="200"/>
      <c r="LL29" s="200"/>
      <c r="LU29" s="200"/>
      <c r="MA29" s="200"/>
      <c r="MD29" s="200"/>
      <c r="MG29" s="200"/>
      <c r="MJ29" s="200"/>
      <c r="MP29" s="200"/>
      <c r="MY29" s="200"/>
      <c r="NA29" s="200"/>
      <c r="NB29" s="200"/>
      <c r="ND29" s="200"/>
      <c r="NG29" s="200"/>
      <c r="NJ29" s="200"/>
      <c r="NM29" s="200"/>
      <c r="NP29" s="200"/>
      <c r="NS29" s="200"/>
      <c r="NU29" s="200"/>
      <c r="NW29" s="200"/>
      <c r="NZ29" s="200"/>
      <c r="OC29" s="200"/>
      <c r="OF29" s="200"/>
      <c r="OI29" s="200"/>
      <c r="OL29" s="200"/>
      <c r="OO29" s="200"/>
      <c r="OR29" s="200"/>
      <c r="OT29" s="200"/>
      <c r="OW29" s="200"/>
      <c r="OZ29" s="200"/>
      <c r="PC29" s="200"/>
      <c r="PI29" s="200"/>
      <c r="PL29" s="200"/>
      <c r="PN29" s="200"/>
      <c r="QU29" s="200"/>
      <c r="QX29" s="200"/>
      <c r="RA29" s="200"/>
      <c r="RD29" s="200"/>
      <c r="RG29" s="200"/>
      <c r="RH29" s="200"/>
      <c r="RI29" s="200"/>
      <c r="RL29" s="200"/>
      <c r="RO29" s="200"/>
      <c r="RR29" s="200"/>
      <c r="RU29" s="200"/>
      <c r="RW29" s="200"/>
      <c r="SK29" s="200"/>
      <c r="SL29" s="200"/>
      <c r="SM29" s="200"/>
      <c r="SN29" s="200"/>
      <c r="SO29" s="200"/>
      <c r="SP29" s="200"/>
      <c r="SQ29" s="200"/>
      <c r="SR29" s="200"/>
      <c r="SS29" s="200"/>
      <c r="ST29" s="200"/>
      <c r="SU29" s="200"/>
      <c r="SV29" s="200"/>
      <c r="SW29" s="200"/>
      <c r="SX29" s="200"/>
      <c r="SY29" s="200"/>
      <c r="SZ29" s="200"/>
      <c r="TA29" s="200"/>
      <c r="TB29" s="200"/>
      <c r="TC29" s="200"/>
      <c r="TI29" s="200"/>
      <c r="TJ29" s="200"/>
      <c r="TK29" s="200"/>
      <c r="TL29" s="200"/>
      <c r="TM29" s="200"/>
      <c r="TN29" s="200"/>
      <c r="TO29" s="200"/>
      <c r="TQ29" s="200"/>
      <c r="TR29" s="200"/>
      <c r="TS29" s="200"/>
      <c r="TT29" s="200"/>
      <c r="TU29" s="200"/>
      <c r="TV29" s="200"/>
      <c r="TW29" s="200"/>
      <c r="TX29" s="200"/>
      <c r="UA29" s="200"/>
      <c r="UD29" s="200"/>
      <c r="UG29" s="200"/>
      <c r="UJ29" s="200"/>
      <c r="UM29" s="200"/>
      <c r="UP29" s="200"/>
      <c r="UY29" s="200"/>
      <c r="VB29" s="200"/>
      <c r="VE29" s="200"/>
      <c r="VH29" s="200"/>
      <c r="VQ29" s="200"/>
      <c r="VW29" s="200"/>
      <c r="VZ29" s="200"/>
      <c r="WC29" s="200"/>
      <c r="WF29" s="200"/>
      <c r="WL29" s="200"/>
      <c r="WU29" s="200"/>
      <c r="WW29" s="200"/>
      <c r="WX29" s="200"/>
      <c r="WZ29" s="200"/>
      <c r="XC29" s="200"/>
      <c r="XF29" s="200"/>
      <c r="XI29" s="200"/>
      <c r="XL29" s="200"/>
      <c r="XO29" s="200"/>
      <c r="XQ29" s="200"/>
      <c r="XS29" s="200"/>
      <c r="XV29" s="200"/>
      <c r="XY29" s="200"/>
      <c r="YB29" s="200"/>
      <c r="YE29" s="200"/>
      <c r="YH29" s="200"/>
      <c r="YK29" s="200"/>
      <c r="YN29" s="200"/>
      <c r="YP29" s="200"/>
      <c r="YS29" s="200"/>
      <c r="YV29" s="200"/>
      <c r="YY29" s="200"/>
      <c r="ZE29" s="200"/>
      <c r="ZH29" s="200"/>
      <c r="ZJ29" s="200"/>
      <c r="AAQ29" s="200"/>
      <c r="AAT29" s="200"/>
      <c r="AAW29" s="200"/>
      <c r="AAZ29" s="200"/>
      <c r="ABC29" s="200"/>
      <c r="ABD29" s="200"/>
      <c r="ABE29" s="200"/>
      <c r="ABH29" s="200"/>
      <c r="ABK29" s="200"/>
      <c r="ABN29" s="200"/>
      <c r="ABQ29" s="200"/>
      <c r="ABS29" s="200"/>
      <c r="ACG29" s="200"/>
      <c r="ACH29" s="200"/>
      <c r="ACI29" s="200"/>
      <c r="ACJ29" s="200"/>
      <c r="ACK29" s="200"/>
      <c r="ACL29" s="200"/>
      <c r="ACM29" s="200"/>
      <c r="ACN29" s="200"/>
      <c r="ACO29" s="200"/>
      <c r="ACP29" s="200"/>
      <c r="ACQ29" s="200"/>
      <c r="ACR29" s="200"/>
      <c r="ACS29" s="200"/>
      <c r="ACT29" s="200"/>
      <c r="ACU29" s="200"/>
      <c r="ACV29" s="200"/>
      <c r="ACW29" s="200"/>
      <c r="ACX29" s="200"/>
      <c r="ACY29" s="200"/>
      <c r="ADE29" s="200"/>
      <c r="ADF29" s="200"/>
      <c r="ADG29" s="200"/>
      <c r="ADH29" s="200"/>
      <c r="ADI29" s="200"/>
      <c r="ADJ29" s="200"/>
      <c r="ADK29" s="200"/>
      <c r="ADM29" s="200"/>
      <c r="ADN29" s="200"/>
      <c r="ADO29" s="200"/>
      <c r="ADP29" s="200"/>
      <c r="ADQ29" s="200"/>
      <c r="ADR29" s="200"/>
      <c r="ADS29" s="200"/>
      <c r="ADT29" s="200"/>
      <c r="ADW29" s="200"/>
      <c r="ADZ29" s="200"/>
      <c r="AEC29" s="200"/>
      <c r="AEF29" s="200"/>
      <c r="AEI29" s="200"/>
      <c r="AEL29" s="200"/>
      <c r="AEU29" s="200"/>
      <c r="AEX29" s="200"/>
      <c r="AFA29" s="200"/>
      <c r="AFD29" s="200"/>
      <c r="AFM29" s="200"/>
      <c r="AFS29" s="200"/>
      <c r="AFV29" s="200"/>
      <c r="AFY29" s="200"/>
      <c r="AGB29" s="200"/>
      <c r="AGH29" s="200"/>
      <c r="AGQ29" s="200"/>
      <c r="AGS29" s="200"/>
      <c r="AGT29" s="200"/>
      <c r="AGV29" s="200"/>
      <c r="AGY29" s="200"/>
      <c r="AHB29" s="200"/>
      <c r="AHE29" s="200"/>
      <c r="AHH29" s="200"/>
      <c r="AHK29" s="200"/>
      <c r="AHM29" s="200"/>
      <c r="AHO29" s="200"/>
      <c r="AHR29" s="200"/>
      <c r="AHU29" s="200"/>
      <c r="AHX29" s="200"/>
      <c r="AIA29" s="200"/>
      <c r="AID29" s="200"/>
      <c r="AIG29" s="200"/>
      <c r="AIJ29" s="200"/>
      <c r="AIL29" s="200"/>
      <c r="AIO29" s="200"/>
      <c r="AIR29" s="200"/>
      <c r="AIU29" s="200"/>
      <c r="AJA29" s="200"/>
      <c r="AJD29" s="200"/>
      <c r="AJF29" s="200"/>
      <c r="AKM29" s="200"/>
      <c r="AKP29" s="200"/>
      <c r="AKS29" s="200"/>
      <c r="AKV29" s="200"/>
      <c r="AKY29" s="200"/>
      <c r="AKZ29" s="200"/>
      <c r="ALA29" s="200"/>
      <c r="ALD29" s="200"/>
      <c r="ALG29" s="200"/>
      <c r="ALJ29" s="200"/>
      <c r="ALM29" s="200"/>
      <c r="ALO29" s="200"/>
      <c r="AMC29" s="200"/>
      <c r="AMD29" s="200"/>
      <c r="AME29" s="200"/>
      <c r="AMF29" s="200"/>
      <c r="AMG29" s="200"/>
      <c r="AMH29" s="200"/>
      <c r="AMI29" s="200"/>
      <c r="AMJ29" s="200"/>
      <c r="AMK29" s="200"/>
      <c r="AML29" s="200"/>
      <c r="AMM29" s="200"/>
      <c r="AMN29" s="200"/>
      <c r="AMO29" s="200"/>
      <c r="AMP29" s="200"/>
      <c r="AMQ29" s="200"/>
      <c r="AMR29" s="200"/>
      <c r="AMS29" s="200"/>
      <c r="AMT29" s="200"/>
      <c r="AMU29" s="200"/>
      <c r="ANA29" s="200"/>
      <c r="ANB29" s="200"/>
      <c r="ANC29" s="200"/>
      <c r="AND29" s="200"/>
      <c r="ANE29" s="200"/>
      <c r="ANF29" s="200"/>
      <c r="ANG29" s="200"/>
      <c r="ANI29" s="200"/>
      <c r="ANJ29" s="200"/>
      <c r="ANK29" s="200"/>
      <c r="ANL29" s="200"/>
      <c r="ANM29" s="200"/>
      <c r="ANN29" s="200"/>
      <c r="ANO29" s="200"/>
      <c r="ANP29" s="200"/>
      <c r="ANS29" s="200"/>
      <c r="ANV29" s="200"/>
      <c r="ANY29" s="200"/>
      <c r="AOB29" s="200"/>
      <c r="AOE29" s="200"/>
      <c r="AOH29" s="200"/>
      <c r="AOQ29" s="200"/>
      <c r="AOT29" s="200"/>
      <c r="AOW29" s="200"/>
      <c r="AOZ29" s="200"/>
      <c r="API29" s="200"/>
      <c r="APO29" s="200"/>
      <c r="APR29" s="200"/>
      <c r="APU29" s="200"/>
      <c r="APX29" s="200"/>
      <c r="AQD29" s="200"/>
      <c r="AQM29" s="200"/>
      <c r="AQO29" s="200"/>
      <c r="AQP29" s="200"/>
      <c r="AQR29" s="200"/>
      <c r="AQU29" s="200"/>
      <c r="AQX29" s="200"/>
      <c r="ARA29" s="200"/>
      <c r="ARD29" s="200"/>
      <c r="ARG29" s="200"/>
      <c r="ARI29" s="200"/>
      <c r="ARK29" s="200"/>
      <c r="ARN29" s="200"/>
      <c r="ARQ29" s="200"/>
      <c r="ART29" s="200"/>
      <c r="ARW29" s="200"/>
      <c r="ARZ29" s="200"/>
      <c r="ASC29" s="200"/>
      <c r="ASF29" s="200"/>
      <c r="ASH29" s="200"/>
      <c r="ASK29" s="200"/>
      <c r="ASN29" s="200"/>
      <c r="ASQ29" s="200"/>
      <c r="ASW29" s="200"/>
      <c r="ASZ29" s="200"/>
      <c r="ATB29" s="200"/>
      <c r="AUI29" s="200"/>
      <c r="AUL29" s="200"/>
      <c r="AUO29" s="200"/>
      <c r="AUR29" s="200"/>
      <c r="AUU29" s="200"/>
      <c r="AUV29" s="200"/>
      <c r="AUW29" s="200"/>
      <c r="AUZ29" s="200"/>
      <c r="AVC29" s="200"/>
      <c r="AVF29" s="200"/>
      <c r="AVI29" s="200"/>
      <c r="AVK29" s="200"/>
      <c r="AVY29" s="200"/>
      <c r="AVZ29" s="200"/>
      <c r="AWA29" s="200"/>
      <c r="AWB29" s="200"/>
      <c r="AWC29" s="200"/>
      <c r="AWD29" s="200"/>
      <c r="AWE29" s="200"/>
      <c r="AWF29" s="200"/>
      <c r="AWG29" s="200"/>
      <c r="AWH29" s="200"/>
      <c r="AWI29" s="200"/>
      <c r="AWJ29" s="200"/>
      <c r="AWK29" s="200"/>
      <c r="AWL29" s="200"/>
      <c r="AWM29" s="200"/>
      <c r="AWN29" s="200"/>
      <c r="AWO29" s="200"/>
      <c r="AWP29" s="200"/>
      <c r="AWQ29" s="200"/>
      <c r="AWW29" s="200"/>
      <c r="AWX29" s="200"/>
      <c r="AWY29" s="200"/>
      <c r="AWZ29" s="200"/>
      <c r="AXA29" s="200"/>
      <c r="AXB29" s="200"/>
      <c r="AXC29" s="200"/>
      <c r="AXE29" s="200"/>
      <c r="AXF29" s="200"/>
      <c r="AXG29" s="200"/>
      <c r="AXH29" s="200"/>
      <c r="AXI29" s="200"/>
      <c r="AXJ29" s="200"/>
      <c r="AXK29" s="200"/>
      <c r="AXL29" s="200"/>
      <c r="AXO29" s="200"/>
      <c r="AXR29" s="200"/>
      <c r="AXU29" s="200"/>
      <c r="AXX29" s="200"/>
      <c r="AYA29" s="200"/>
      <c r="AYD29" s="200"/>
      <c r="AYM29" s="200"/>
      <c r="AYP29" s="200"/>
      <c r="AYS29" s="200"/>
      <c r="AYV29" s="200"/>
      <c r="AZE29" s="200"/>
      <c r="AZK29" s="200"/>
      <c r="AZN29" s="200"/>
      <c r="AZQ29" s="200"/>
      <c r="AZT29" s="200"/>
      <c r="AZZ29" s="200"/>
      <c r="BAI29" s="200"/>
      <c r="BAK29" s="200"/>
      <c r="BAL29" s="200"/>
      <c r="BAN29" s="200"/>
      <c r="BAQ29" s="200"/>
      <c r="BAT29" s="200"/>
      <c r="BAW29" s="200"/>
      <c r="BAZ29" s="200"/>
      <c r="BBC29" s="200"/>
      <c r="BBE29" s="200"/>
      <c r="BBG29" s="200"/>
      <c r="BBJ29" s="200"/>
      <c r="BBM29" s="200"/>
      <c r="BBP29" s="200"/>
      <c r="BBS29" s="200"/>
      <c r="BBV29" s="200"/>
      <c r="BBY29" s="200"/>
      <c r="BCB29" s="200"/>
      <c r="BCD29" s="200"/>
      <c r="BCG29" s="200"/>
      <c r="BCJ29" s="200"/>
      <c r="BCM29" s="200"/>
      <c r="BCS29" s="200"/>
      <c r="BCV29" s="200"/>
      <c r="BCX29" s="200"/>
      <c r="BEE29" s="200"/>
      <c r="BEH29" s="200"/>
      <c r="BEK29" s="200"/>
      <c r="BEN29" s="200"/>
      <c r="BEQ29" s="200"/>
      <c r="BER29" s="200"/>
      <c r="BES29" s="200"/>
      <c r="BEV29" s="200"/>
      <c r="BEY29" s="200"/>
      <c r="BFB29" s="200"/>
      <c r="BFE29" s="200"/>
      <c r="BFG29" s="200"/>
      <c r="BFU29" s="200"/>
      <c r="BFV29" s="200"/>
      <c r="BFW29" s="200"/>
      <c r="BFX29" s="200"/>
      <c r="BFY29" s="200"/>
      <c r="BFZ29" s="200"/>
      <c r="BGA29" s="200"/>
      <c r="BGB29" s="200"/>
      <c r="BGC29" s="200"/>
      <c r="BGD29" s="200"/>
      <c r="BGE29" s="200"/>
      <c r="BGF29" s="200"/>
      <c r="BGG29" s="200"/>
      <c r="BGH29" s="200"/>
      <c r="BGI29" s="200"/>
      <c r="BGJ29" s="200"/>
      <c r="BGK29" s="200"/>
      <c r="BGL29" s="200"/>
      <c r="BGM29" s="200"/>
      <c r="BGS29" s="200"/>
      <c r="BGT29" s="200"/>
      <c r="BGU29" s="200"/>
      <c r="BGV29" s="200"/>
      <c r="BGW29" s="200"/>
      <c r="BGX29" s="200"/>
      <c r="BGY29" s="200"/>
      <c r="BHA29" s="200"/>
      <c r="BHB29" s="200"/>
      <c r="BHC29" s="200"/>
      <c r="BHD29" s="200"/>
      <c r="BHE29" s="200"/>
      <c r="BHF29" s="200"/>
      <c r="BHG29" s="200"/>
      <c r="BHH29" s="200"/>
      <c r="BHK29" s="200"/>
      <c r="BHN29" s="200"/>
      <c r="BHQ29" s="200"/>
      <c r="BHT29" s="200"/>
      <c r="BHW29" s="200"/>
      <c r="BHZ29" s="200"/>
      <c r="BII29" s="200"/>
      <c r="BIL29" s="200"/>
      <c r="BIO29" s="200"/>
      <c r="BIR29" s="200"/>
      <c r="BJA29" s="200"/>
      <c r="BJG29" s="200"/>
      <c r="BJJ29" s="200"/>
      <c r="BJM29" s="200"/>
      <c r="BJP29" s="200"/>
      <c r="BJV29" s="200"/>
      <c r="BKE29" s="200"/>
      <c r="BKG29" s="200"/>
      <c r="BKH29" s="200"/>
      <c r="BKJ29" s="200"/>
      <c r="BKM29" s="200"/>
      <c r="BKP29" s="200"/>
      <c r="BKS29" s="200"/>
      <c r="BKV29" s="200"/>
      <c r="BKY29" s="200"/>
      <c r="BLA29" s="200"/>
      <c r="BLC29" s="200"/>
      <c r="BLF29" s="200"/>
      <c r="BLI29" s="200"/>
      <c r="BLL29" s="200"/>
      <c r="BLO29" s="200"/>
      <c r="BLR29" s="200"/>
      <c r="BLU29" s="200"/>
      <c r="BLX29" s="200"/>
      <c r="BLZ29" s="200"/>
      <c r="BMC29" s="200"/>
      <c r="BMF29" s="200"/>
      <c r="BMI29" s="200"/>
      <c r="BMO29" s="200"/>
      <c r="BMR29" s="200"/>
      <c r="BMT29" s="200"/>
      <c r="BOA29" s="200"/>
      <c r="BOD29" s="200"/>
      <c r="BOG29" s="200"/>
      <c r="BOJ29" s="200"/>
      <c r="BOM29" s="200"/>
      <c r="BON29" s="200"/>
      <c r="BOO29" s="200"/>
      <c r="BOR29" s="200"/>
      <c r="BOU29" s="200"/>
      <c r="BOX29" s="200"/>
      <c r="BPA29" s="200"/>
      <c r="BPC29" s="200"/>
      <c r="BPQ29" s="200"/>
      <c r="BPR29" s="200"/>
      <c r="BPS29" s="200"/>
      <c r="BPT29" s="200"/>
      <c r="BPU29" s="200"/>
      <c r="BPV29" s="200"/>
      <c r="BPW29" s="200"/>
      <c r="BPX29" s="200"/>
      <c r="BPY29" s="200"/>
      <c r="BPZ29" s="200"/>
      <c r="BQA29" s="200"/>
      <c r="BQB29" s="200"/>
      <c r="BQC29" s="200"/>
      <c r="BQD29" s="200"/>
      <c r="BQE29" s="200"/>
      <c r="BQF29" s="200"/>
      <c r="BQG29" s="200"/>
      <c r="BQH29" s="200"/>
      <c r="BQI29" s="200"/>
      <c r="BQO29" s="200"/>
      <c r="BQP29" s="200"/>
      <c r="BQQ29" s="200"/>
      <c r="BQR29" s="200"/>
      <c r="BQS29" s="200"/>
      <c r="BQT29" s="200"/>
      <c r="BQU29" s="200"/>
      <c r="BQW29" s="200"/>
      <c r="BQX29" s="200"/>
      <c r="BQY29" s="200"/>
      <c r="BQZ29" s="200"/>
      <c r="BRA29" s="200"/>
      <c r="BRB29" s="200"/>
      <c r="BRC29" s="200"/>
      <c r="BRD29" s="200"/>
      <c r="BRG29" s="200"/>
      <c r="BRJ29" s="200"/>
      <c r="BRM29" s="200"/>
      <c r="BRP29" s="200"/>
      <c r="BRS29" s="200"/>
      <c r="BRV29" s="200"/>
      <c r="BSE29" s="200"/>
      <c r="BSH29" s="200"/>
      <c r="BSK29" s="200"/>
      <c r="BSN29" s="200"/>
      <c r="BSW29" s="200"/>
      <c r="BTC29" s="200"/>
      <c r="BTF29" s="200"/>
      <c r="BTI29" s="200"/>
      <c r="BTL29" s="200"/>
      <c r="BTR29" s="200"/>
      <c r="BUA29" s="200"/>
      <c r="BUC29" s="200"/>
      <c r="BUD29" s="200"/>
      <c r="BUF29" s="200"/>
      <c r="BUI29" s="200"/>
      <c r="BUL29" s="200"/>
      <c r="BUO29" s="200"/>
      <c r="BUR29" s="200"/>
      <c r="BUU29" s="200"/>
      <c r="BUW29" s="200"/>
      <c r="BUY29" s="200"/>
      <c r="BVB29" s="200"/>
      <c r="BVE29" s="200"/>
      <c r="BVH29" s="200"/>
      <c r="BVK29" s="200"/>
      <c r="BVN29" s="200"/>
      <c r="BVQ29" s="200"/>
      <c r="BVT29" s="200"/>
      <c r="BVV29" s="200"/>
      <c r="BVY29" s="200"/>
      <c r="BWB29" s="200"/>
      <c r="BWE29" s="200"/>
      <c r="BWK29" s="200"/>
      <c r="BWN29" s="200"/>
      <c r="BWP29" s="200"/>
      <c r="BXW29" s="200"/>
      <c r="BXZ29" s="200"/>
      <c r="BYC29" s="200"/>
      <c r="BYF29" s="200"/>
      <c r="BYI29" s="200"/>
      <c r="BYJ29" s="200"/>
      <c r="BYK29" s="200"/>
      <c r="BYN29" s="200"/>
      <c r="BYQ29" s="200"/>
      <c r="BYT29" s="200"/>
      <c r="BYW29" s="200"/>
      <c r="BYY29" s="200"/>
      <c r="BZM29" s="200"/>
      <c r="BZN29" s="200"/>
      <c r="BZO29" s="200"/>
      <c r="BZP29" s="200"/>
      <c r="BZQ29" s="200"/>
      <c r="BZR29" s="200"/>
      <c r="BZS29" s="200"/>
      <c r="BZT29" s="200"/>
      <c r="BZU29" s="200"/>
      <c r="BZV29" s="200"/>
      <c r="BZW29" s="200"/>
      <c r="BZX29" s="200"/>
      <c r="BZY29" s="200"/>
      <c r="BZZ29" s="200"/>
      <c r="CAA29" s="200"/>
      <c r="CAB29" s="200"/>
      <c r="CAC29" s="200"/>
      <c r="CAD29" s="200"/>
      <c r="CAE29" s="200"/>
      <c r="CAK29" s="200"/>
      <c r="CAL29" s="200"/>
      <c r="CAM29" s="200"/>
      <c r="CAN29" s="200"/>
      <c r="CAO29" s="200"/>
      <c r="CAP29" s="200"/>
      <c r="CAQ29" s="200"/>
      <c r="CAS29" s="200"/>
      <c r="CAT29" s="200"/>
      <c r="CAU29" s="200"/>
      <c r="CAV29" s="200"/>
      <c r="CAW29" s="200"/>
      <c r="CAX29" s="200"/>
      <c r="CAY29" s="200"/>
      <c r="CAZ29" s="200"/>
      <c r="CBC29" s="200"/>
      <c r="CBF29" s="200"/>
      <c r="CBI29" s="200"/>
      <c r="CBL29" s="200"/>
      <c r="CBO29" s="200"/>
      <c r="CBR29" s="200"/>
      <c r="CCA29" s="200"/>
      <c r="CCD29" s="200"/>
      <c r="CCG29" s="200"/>
      <c r="CCJ29" s="200"/>
      <c r="CCS29" s="200"/>
      <c r="CCY29" s="200"/>
      <c r="CDB29" s="200"/>
      <c r="CDE29" s="200"/>
      <c r="CDH29" s="200"/>
      <c r="CDN29" s="200"/>
      <c r="CDW29" s="200"/>
      <c r="CDY29" s="200"/>
      <c r="CDZ29" s="200"/>
      <c r="CEB29" s="200"/>
      <c r="CEE29" s="200"/>
      <c r="CEH29" s="200"/>
      <c r="CEK29" s="200"/>
      <c r="CEN29" s="200"/>
      <c r="CEQ29" s="200"/>
      <c r="CES29" s="200"/>
      <c r="CEU29" s="200"/>
      <c r="CEX29" s="200"/>
      <c r="CFA29" s="200"/>
      <c r="CFD29" s="200"/>
      <c r="CFG29" s="200"/>
      <c r="CFJ29" s="200"/>
      <c r="CFM29" s="200"/>
      <c r="CFP29" s="200"/>
      <c r="CFR29" s="200"/>
      <c r="CFU29" s="200"/>
      <c r="CFX29" s="200"/>
      <c r="CGA29" s="200"/>
      <c r="CGG29" s="200"/>
      <c r="CGJ29" s="200"/>
      <c r="CGL29" s="200"/>
      <c r="CHS29" s="200"/>
      <c r="CHV29" s="200"/>
      <c r="CHY29" s="200"/>
      <c r="CIB29" s="200"/>
      <c r="CIE29" s="200"/>
      <c r="CIF29" s="200"/>
      <c r="CIG29" s="200"/>
      <c r="CIJ29" s="200"/>
      <c r="CIM29" s="200"/>
      <c r="CIP29" s="200"/>
      <c r="CIS29" s="200"/>
      <c r="CIU29" s="200"/>
      <c r="CJI29" s="200"/>
      <c r="CJJ29" s="200"/>
      <c r="CJK29" s="200"/>
      <c r="CJL29" s="200"/>
      <c r="CJM29" s="200"/>
      <c r="CJN29" s="200"/>
      <c r="CJO29" s="200"/>
      <c r="CJP29" s="200"/>
      <c r="CJQ29" s="200"/>
      <c r="CJR29" s="200"/>
      <c r="CJS29" s="200"/>
      <c r="CJT29" s="200"/>
      <c r="CJU29" s="200"/>
      <c r="CJV29" s="200"/>
      <c r="CJW29" s="200"/>
      <c r="CJX29" s="200"/>
      <c r="CJY29" s="200"/>
      <c r="CJZ29" s="200"/>
      <c r="CKA29" s="200"/>
      <c r="CKG29" s="200"/>
      <c r="CKH29" s="200"/>
      <c r="CKI29" s="200"/>
      <c r="CKJ29" s="200"/>
      <c r="CKK29" s="200"/>
      <c r="CKL29" s="200"/>
      <c r="CKM29" s="200"/>
      <c r="CKO29" s="200"/>
      <c r="CKP29" s="200"/>
      <c r="CKQ29" s="200"/>
      <c r="CKR29" s="200"/>
      <c r="CKS29" s="200"/>
      <c r="CKT29" s="200"/>
      <c r="CKU29" s="200"/>
      <c r="CKV29" s="200"/>
      <c r="CKY29" s="200"/>
      <c r="CLB29" s="200"/>
      <c r="CLE29" s="200"/>
      <c r="CLH29" s="200"/>
      <c r="CLK29" s="200"/>
      <c r="CLN29" s="200"/>
      <c r="CLW29" s="200"/>
      <c r="CLZ29" s="200"/>
      <c r="CMC29" s="200"/>
      <c r="CMF29" s="200"/>
      <c r="CMO29" s="200"/>
      <c r="CMU29" s="200"/>
      <c r="CMX29" s="200"/>
      <c r="CNA29" s="200"/>
      <c r="CND29" s="200"/>
      <c r="CNJ29" s="200"/>
      <c r="CNS29" s="200"/>
      <c r="CNU29" s="200"/>
      <c r="CNV29" s="200"/>
      <c r="CNX29" s="200"/>
      <c r="COA29" s="200"/>
      <c r="COD29" s="200"/>
      <c r="COG29" s="200"/>
      <c r="COJ29" s="200"/>
      <c r="COM29" s="200"/>
      <c r="COO29" s="200"/>
      <c r="COQ29" s="200"/>
      <c r="COT29" s="200"/>
      <c r="COW29" s="200"/>
      <c r="COZ29" s="200"/>
      <c r="CPC29" s="200"/>
      <c r="CPF29" s="200"/>
      <c r="CPI29" s="200"/>
      <c r="CPL29" s="200"/>
      <c r="CPN29" s="200"/>
      <c r="CPQ29" s="200"/>
      <c r="CPT29" s="200"/>
      <c r="CPW29" s="200"/>
      <c r="CQC29" s="200"/>
      <c r="CQF29" s="200"/>
      <c r="CQH29" s="200"/>
      <c r="CRO29" s="200"/>
      <c r="CRR29" s="200"/>
      <c r="CRU29" s="200"/>
      <c r="CRX29" s="200"/>
      <c r="CSA29" s="200"/>
      <c r="CSB29" s="200"/>
      <c r="CSC29" s="200"/>
      <c r="CSF29" s="200"/>
      <c r="CSI29" s="200"/>
      <c r="CSL29" s="200"/>
      <c r="CSO29" s="200"/>
      <c r="CSQ29" s="200"/>
      <c r="CTE29" s="200"/>
      <c r="CTF29" s="200"/>
      <c r="CTG29" s="200"/>
      <c r="CTH29" s="200"/>
      <c r="CTI29" s="200"/>
      <c r="CTJ29" s="200"/>
      <c r="CTK29" s="200"/>
      <c r="CTL29" s="200"/>
      <c r="CTM29" s="200"/>
      <c r="CTN29" s="200"/>
      <c r="CTO29" s="200"/>
      <c r="CTP29" s="200"/>
      <c r="CTQ29" s="200"/>
      <c r="CTR29" s="200"/>
      <c r="CTS29" s="200"/>
      <c r="CTT29" s="200"/>
      <c r="CTU29" s="200"/>
      <c r="CTV29" s="200"/>
      <c r="CTW29" s="200"/>
      <c r="CUC29" s="200"/>
      <c r="CUD29" s="200"/>
      <c r="CUE29" s="200"/>
      <c r="CUF29" s="200"/>
      <c r="CUG29" s="200"/>
      <c r="CUH29" s="200"/>
      <c r="CUI29" s="200"/>
      <c r="CUK29" s="200"/>
      <c r="CUL29" s="200"/>
      <c r="CUM29" s="200"/>
      <c r="CUN29" s="200"/>
      <c r="CUO29" s="200"/>
      <c r="CUP29" s="200"/>
      <c r="CUQ29" s="200"/>
      <c r="CUR29" s="200"/>
      <c r="CUU29" s="200"/>
      <c r="CUX29" s="200"/>
      <c r="CVA29" s="200"/>
      <c r="CVD29" s="200"/>
      <c r="CVG29" s="200"/>
      <c r="CVJ29" s="200"/>
      <c r="CVS29" s="200"/>
      <c r="CVV29" s="200"/>
      <c r="CVY29" s="200"/>
      <c r="CWB29" s="200"/>
      <c r="CWK29" s="200"/>
      <c r="CWQ29" s="200"/>
      <c r="CWT29" s="200"/>
      <c r="CWW29" s="200"/>
      <c r="CWZ29" s="200"/>
      <c r="CXF29" s="200"/>
      <c r="CXO29" s="200"/>
      <c r="CXQ29" s="200"/>
      <c r="CXR29" s="200"/>
      <c r="CXT29" s="200"/>
      <c r="CXW29" s="200"/>
      <c r="CXZ29" s="200"/>
      <c r="CYC29" s="200"/>
      <c r="CYF29" s="200"/>
      <c r="CYI29" s="200"/>
      <c r="CYK29" s="200"/>
      <c r="CYM29" s="200"/>
      <c r="CYP29" s="200"/>
      <c r="CYS29" s="200"/>
      <c r="CYV29" s="200"/>
      <c r="CYY29" s="200"/>
      <c r="CZB29" s="200"/>
      <c r="CZE29" s="200"/>
      <c r="CZH29" s="200"/>
      <c r="CZJ29" s="200"/>
      <c r="CZM29" s="200"/>
      <c r="CZP29" s="200"/>
      <c r="CZS29" s="200"/>
      <c r="CZY29" s="200"/>
      <c r="DAB29" s="200"/>
      <c r="DAD29" s="200"/>
      <c r="DBK29" s="200"/>
      <c r="DBN29" s="200"/>
      <c r="DBQ29" s="200"/>
      <c r="DBT29" s="200"/>
      <c r="DBW29" s="200"/>
      <c r="DBX29" s="200"/>
      <c r="DBY29" s="200"/>
      <c r="DCB29" s="200"/>
      <c r="DCE29" s="200"/>
      <c r="DCH29" s="200"/>
      <c r="DCK29" s="200"/>
      <c r="DCM29" s="200"/>
      <c r="DDA29" s="200"/>
      <c r="DDB29" s="200"/>
      <c r="DDC29" s="200"/>
      <c r="DDD29" s="200"/>
      <c r="DDE29" s="200"/>
      <c r="DDF29" s="200"/>
      <c r="DDG29" s="200"/>
      <c r="DDH29" s="200"/>
      <c r="DDI29" s="200"/>
      <c r="DDJ29" s="200"/>
      <c r="DDK29" s="200"/>
      <c r="DDL29" s="200"/>
      <c r="DDM29" s="200"/>
      <c r="DDN29" s="200"/>
      <c r="DDO29" s="200"/>
      <c r="DDP29" s="200"/>
      <c r="DDQ29" s="200"/>
      <c r="DDR29" s="200"/>
      <c r="DDS29" s="200"/>
      <c r="DDY29" s="200"/>
      <c r="DDZ29" s="200"/>
      <c r="DEA29" s="200"/>
      <c r="DEB29" s="200"/>
      <c r="DEC29" s="200"/>
      <c r="DED29" s="200"/>
      <c r="DEE29" s="200"/>
      <c r="DEG29" s="200"/>
      <c r="DEH29" s="200"/>
      <c r="DEI29" s="200"/>
      <c r="DEJ29" s="200"/>
      <c r="DEK29" s="200"/>
      <c r="DEL29" s="200"/>
      <c r="DEM29" s="200"/>
      <c r="DEN29" s="200"/>
      <c r="DEQ29" s="200"/>
      <c r="DET29" s="200"/>
      <c r="DEW29" s="200"/>
      <c r="DEZ29" s="200"/>
      <c r="DFC29" s="200"/>
      <c r="DFF29" s="200"/>
      <c r="DFO29" s="200"/>
      <c r="DFR29" s="200"/>
      <c r="DFU29" s="200"/>
      <c r="DFX29" s="200"/>
      <c r="DGG29" s="200"/>
      <c r="DGM29" s="200"/>
      <c r="DGP29" s="200"/>
      <c r="DGS29" s="200"/>
      <c r="DGV29" s="200"/>
      <c r="DHB29" s="200"/>
      <c r="DHK29" s="200"/>
      <c r="DHM29" s="200"/>
      <c r="DHN29" s="200"/>
      <c r="DHP29" s="200"/>
      <c r="DHS29" s="200"/>
      <c r="DHV29" s="200"/>
      <c r="DHY29" s="200"/>
      <c r="DIB29" s="200"/>
      <c r="DIE29" s="200"/>
      <c r="DIG29" s="200"/>
      <c r="DII29" s="200"/>
      <c r="DIL29" s="200"/>
      <c r="DIO29" s="200"/>
      <c r="DIR29" s="200"/>
      <c r="DIU29" s="200"/>
      <c r="DIX29" s="200"/>
      <c r="DJA29" s="200"/>
      <c r="DJD29" s="200"/>
      <c r="DJF29" s="200"/>
      <c r="DJI29" s="200"/>
      <c r="DJL29" s="200"/>
      <c r="DJO29" s="200"/>
      <c r="DJU29" s="200"/>
      <c r="DJX29" s="200"/>
      <c r="DJZ29" s="200"/>
      <c r="DLG29" s="200"/>
      <c r="DLJ29" s="200"/>
      <c r="DLM29" s="200"/>
      <c r="DLP29" s="200"/>
      <c r="DLS29" s="200"/>
      <c r="DLT29" s="200"/>
      <c r="DLU29" s="200"/>
      <c r="DLX29" s="200"/>
      <c r="DMA29" s="200"/>
      <c r="DMD29" s="200"/>
      <c r="DMG29" s="200"/>
      <c r="DMI29" s="200"/>
      <c r="DMW29" s="200"/>
      <c r="DMX29" s="200"/>
      <c r="DMY29" s="200"/>
      <c r="DMZ29" s="200"/>
      <c r="DNA29" s="200"/>
      <c r="DNB29" s="200"/>
      <c r="DNC29" s="200"/>
      <c r="DND29" s="200"/>
      <c r="DNE29" s="200"/>
      <c r="DNF29" s="200"/>
      <c r="DNG29" s="200"/>
      <c r="DNH29" s="200"/>
      <c r="DNI29" s="200"/>
      <c r="DNJ29" s="200"/>
      <c r="DNK29" s="200"/>
      <c r="DNL29" s="200"/>
      <c r="DNM29" s="200"/>
      <c r="DNN29" s="200"/>
      <c r="DNO29" s="200"/>
      <c r="DNU29" s="200"/>
      <c r="DNV29" s="200"/>
      <c r="DNW29" s="200"/>
      <c r="DNX29" s="200"/>
      <c r="DNY29" s="200"/>
      <c r="DNZ29" s="200"/>
      <c r="DOA29" s="200"/>
      <c r="DOC29" s="200"/>
      <c r="DOD29" s="200"/>
      <c r="DOE29" s="200"/>
      <c r="DOF29" s="200"/>
      <c r="DOG29" s="200"/>
      <c r="DOH29" s="200"/>
      <c r="DOI29" s="200"/>
      <c r="DOJ29" s="200"/>
      <c r="DOM29" s="200"/>
      <c r="DOP29" s="200"/>
      <c r="DOS29" s="200"/>
      <c r="DOV29" s="200"/>
      <c r="DOY29" s="200"/>
      <c r="DPB29" s="200"/>
      <c r="DPK29" s="200"/>
      <c r="DPN29" s="200"/>
      <c r="DPQ29" s="200"/>
      <c r="DPT29" s="200"/>
      <c r="DQC29" s="200"/>
      <c r="DQI29" s="200"/>
      <c r="DQL29" s="200"/>
      <c r="DQO29" s="200"/>
      <c r="DQR29" s="200"/>
      <c r="DQX29" s="200"/>
      <c r="DRG29" s="200"/>
      <c r="DRI29" s="200"/>
      <c r="DRJ29" s="200"/>
      <c r="DRL29" s="200"/>
      <c r="DRO29" s="200"/>
      <c r="DRR29" s="200"/>
      <c r="DRU29" s="200"/>
      <c r="DRX29" s="200"/>
      <c r="DSA29" s="200"/>
      <c r="DSC29" s="200"/>
      <c r="DSE29" s="200"/>
      <c r="DSH29" s="200"/>
      <c r="DSK29" s="200"/>
      <c r="DSN29" s="200"/>
      <c r="DSQ29" s="200"/>
      <c r="DST29" s="200"/>
      <c r="DSW29" s="200"/>
      <c r="DSZ29" s="200"/>
      <c r="DTB29" s="200"/>
      <c r="DTE29" s="200"/>
      <c r="DTH29" s="200"/>
      <c r="DTK29" s="200"/>
      <c r="DTQ29" s="200"/>
      <c r="DTT29" s="200"/>
      <c r="DTV29" s="200"/>
      <c r="DVC29" s="200"/>
      <c r="DVF29" s="200"/>
      <c r="DVI29" s="200"/>
      <c r="DVL29" s="200"/>
      <c r="DVO29" s="200"/>
      <c r="DVP29" s="200"/>
      <c r="DVQ29" s="200"/>
      <c r="DVT29" s="200"/>
      <c r="DVW29" s="200"/>
      <c r="DVZ29" s="200"/>
      <c r="DWC29" s="200"/>
      <c r="DWE29" s="200"/>
      <c r="DWS29" s="200"/>
      <c r="DWT29" s="200"/>
      <c r="DWU29" s="200"/>
      <c r="DWV29" s="200"/>
      <c r="DWW29" s="200"/>
      <c r="DWX29" s="200"/>
      <c r="DWY29" s="200"/>
      <c r="DWZ29" s="200"/>
      <c r="DXA29" s="200"/>
      <c r="DXB29" s="200"/>
      <c r="DXC29" s="200"/>
      <c r="DXD29" s="200"/>
      <c r="DXE29" s="200"/>
      <c r="DXF29" s="200"/>
      <c r="DXG29" s="200"/>
      <c r="DXH29" s="200"/>
      <c r="DXI29" s="200"/>
      <c r="DXJ29" s="200"/>
      <c r="DXK29" s="200"/>
      <c r="DXQ29" s="200"/>
      <c r="DXR29" s="200"/>
      <c r="DXS29" s="200"/>
      <c r="DXT29" s="200"/>
      <c r="DXU29" s="200"/>
      <c r="DXV29" s="200"/>
      <c r="DXW29" s="200"/>
      <c r="DXY29" s="200"/>
      <c r="DXZ29" s="200"/>
      <c r="DYA29" s="200"/>
      <c r="DYB29" s="200"/>
      <c r="DYC29" s="200"/>
      <c r="DYD29" s="200"/>
      <c r="DYE29" s="200"/>
      <c r="DYF29" s="200"/>
      <c r="DYI29" s="200"/>
      <c r="DYL29" s="200"/>
      <c r="DYO29" s="200"/>
      <c r="DYR29" s="200"/>
      <c r="DYU29" s="200"/>
      <c r="DYX29" s="200"/>
      <c r="DZG29" s="200"/>
      <c r="DZJ29" s="200"/>
      <c r="DZM29" s="200"/>
      <c r="DZP29" s="200"/>
      <c r="DZY29" s="200"/>
      <c r="EAE29" s="200"/>
      <c r="EAH29" s="200"/>
      <c r="EAK29" s="200"/>
      <c r="EAN29" s="200"/>
      <c r="EAT29" s="200"/>
      <c r="EBC29" s="200"/>
      <c r="EBE29" s="200"/>
      <c r="EBF29" s="200"/>
      <c r="EBH29" s="200"/>
      <c r="EBK29" s="200"/>
      <c r="EBN29" s="200"/>
      <c r="EBQ29" s="200"/>
      <c r="EBT29" s="200"/>
      <c r="EBW29" s="200"/>
      <c r="EBY29" s="200"/>
      <c r="ECA29" s="200"/>
      <c r="ECD29" s="200"/>
      <c r="ECG29" s="200"/>
      <c r="ECJ29" s="200"/>
      <c r="ECM29" s="200"/>
      <c r="ECP29" s="200"/>
      <c r="ECS29" s="200"/>
      <c r="ECV29" s="200"/>
      <c r="ECX29" s="200"/>
      <c r="EDA29" s="200"/>
      <c r="EDD29" s="200"/>
      <c r="EDG29" s="200"/>
      <c r="EDM29" s="200"/>
      <c r="EDP29" s="200"/>
      <c r="EDR29" s="200"/>
      <c r="EEY29" s="200"/>
      <c r="EFB29" s="200"/>
      <c r="EFE29" s="200"/>
      <c r="EFH29" s="200"/>
      <c r="EFK29" s="200"/>
      <c r="EFL29" s="200"/>
      <c r="EFM29" s="200"/>
      <c r="EFP29" s="200"/>
      <c r="EFS29" s="200"/>
      <c r="EFV29" s="200"/>
      <c r="EFY29" s="200"/>
      <c r="EGA29" s="200"/>
      <c r="EGO29" s="200"/>
      <c r="EGP29" s="200"/>
      <c r="EGQ29" s="200"/>
      <c r="EGR29" s="200"/>
      <c r="EGS29" s="200"/>
      <c r="EGT29" s="200"/>
      <c r="EGU29" s="200"/>
      <c r="EGV29" s="200"/>
      <c r="EGW29" s="200"/>
      <c r="EGX29" s="200"/>
      <c r="EGY29" s="200"/>
      <c r="EGZ29" s="200"/>
      <c r="EHA29" s="200"/>
      <c r="EHB29" s="200"/>
      <c r="EHC29" s="200"/>
      <c r="EHD29" s="200"/>
      <c r="EHE29" s="200"/>
      <c r="EHF29" s="200"/>
      <c r="EHG29" s="200"/>
      <c r="EHM29" s="200"/>
      <c r="EHN29" s="200"/>
      <c r="EHO29" s="200"/>
      <c r="EHP29" s="200"/>
      <c r="EHQ29" s="200"/>
      <c r="EHR29" s="200"/>
      <c r="EHS29" s="200"/>
      <c r="EHU29" s="200"/>
      <c r="EHV29" s="200"/>
      <c r="EHW29" s="200"/>
      <c r="EHX29" s="200"/>
      <c r="EHY29" s="200"/>
      <c r="EHZ29" s="200"/>
      <c r="EIA29" s="200"/>
      <c r="EIB29" s="200"/>
      <c r="EIE29" s="200"/>
      <c r="EIH29" s="200"/>
      <c r="EIK29" s="200"/>
      <c r="EIN29" s="200"/>
      <c r="EIQ29" s="200"/>
      <c r="EIT29" s="200"/>
      <c r="EJC29" s="200"/>
      <c r="EJF29" s="200"/>
      <c r="EJI29" s="200"/>
      <c r="EJL29" s="200"/>
      <c r="EJU29" s="200"/>
      <c r="EKA29" s="200"/>
      <c r="EKD29" s="200"/>
      <c r="EKG29" s="200"/>
      <c r="EKJ29" s="200"/>
      <c r="EKP29" s="200"/>
      <c r="EKY29" s="200"/>
      <c r="ELA29" s="200"/>
      <c r="ELB29" s="200"/>
      <c r="ELD29" s="200"/>
      <c r="ELG29" s="200"/>
      <c r="ELJ29" s="200"/>
      <c r="ELM29" s="200"/>
      <c r="ELP29" s="200"/>
      <c r="ELS29" s="200"/>
      <c r="ELU29" s="200"/>
      <c r="ELW29" s="200"/>
      <c r="ELZ29" s="200"/>
      <c r="EMC29" s="200"/>
      <c r="EMF29" s="200"/>
      <c r="EMI29" s="200"/>
      <c r="EML29" s="200"/>
      <c r="EMO29" s="200"/>
      <c r="EMR29" s="200"/>
      <c r="EMT29" s="200"/>
      <c r="EMW29" s="200"/>
      <c r="EMZ29" s="200"/>
      <c r="ENC29" s="200"/>
      <c r="ENI29" s="200"/>
      <c r="ENL29" s="200"/>
      <c r="ENN29" s="200"/>
      <c r="EOU29" s="200"/>
      <c r="EOX29" s="200"/>
      <c r="EPA29" s="200"/>
      <c r="EPD29" s="200"/>
      <c r="EPG29" s="200"/>
      <c r="EPH29" s="200"/>
      <c r="EPI29" s="200"/>
      <c r="EPL29" s="200"/>
      <c r="EPO29" s="200"/>
      <c r="EPR29" s="200"/>
      <c r="EPU29" s="200"/>
      <c r="EPW29" s="200"/>
      <c r="EQK29" s="200"/>
      <c r="EQL29" s="200"/>
      <c r="EQM29" s="200"/>
      <c r="EQN29" s="200"/>
      <c r="EQO29" s="200"/>
      <c r="EQP29" s="200"/>
      <c r="EQQ29" s="200"/>
      <c r="EQR29" s="200"/>
      <c r="EQS29" s="200"/>
      <c r="EQT29" s="200"/>
      <c r="EQU29" s="200"/>
      <c r="EQV29" s="200"/>
      <c r="EQW29" s="200"/>
      <c r="EQX29" s="200"/>
      <c r="EQY29" s="200"/>
      <c r="EQZ29" s="200"/>
      <c r="ERA29" s="200"/>
      <c r="ERB29" s="200"/>
      <c r="ERC29" s="200"/>
      <c r="ERI29" s="200"/>
      <c r="ERJ29" s="200"/>
      <c r="ERK29" s="200"/>
      <c r="ERL29" s="200"/>
      <c r="ERM29" s="200"/>
      <c r="ERN29" s="200"/>
      <c r="ERO29" s="200"/>
      <c r="ERQ29" s="200"/>
      <c r="ERR29" s="200"/>
      <c r="ERS29" s="200"/>
      <c r="ERT29" s="200"/>
      <c r="ERU29" s="200"/>
      <c r="ERV29" s="200"/>
      <c r="ERW29" s="200"/>
      <c r="ERX29" s="200"/>
      <c r="ESA29" s="200"/>
      <c r="ESD29" s="200"/>
      <c r="ESG29" s="200"/>
      <c r="ESJ29" s="200"/>
      <c r="ESM29" s="200"/>
      <c r="ESP29" s="200"/>
      <c r="ESY29" s="200"/>
      <c r="ETB29" s="200"/>
      <c r="ETE29" s="200"/>
      <c r="ETH29" s="200"/>
      <c r="ETQ29" s="200"/>
      <c r="ETW29" s="200"/>
      <c r="ETZ29" s="200"/>
      <c r="EUC29" s="200"/>
      <c r="EUF29" s="200"/>
      <c r="EUL29" s="200"/>
      <c r="EUU29" s="200"/>
      <c r="EUW29" s="200"/>
      <c r="EUX29" s="200"/>
      <c r="EUZ29" s="200"/>
      <c r="EVC29" s="200"/>
      <c r="EVF29" s="200"/>
      <c r="EVI29" s="200"/>
      <c r="EVL29" s="200"/>
      <c r="EVO29" s="200"/>
      <c r="EVQ29" s="200"/>
      <c r="EVS29" s="200"/>
      <c r="EVV29" s="200"/>
      <c r="EVY29" s="200"/>
      <c r="EWB29" s="200"/>
      <c r="EWE29" s="200"/>
      <c r="EWH29" s="200"/>
      <c r="EWK29" s="200"/>
      <c r="EWN29" s="200"/>
      <c r="EWP29" s="200"/>
      <c r="EWS29" s="200"/>
      <c r="EWV29" s="200"/>
      <c r="EWY29" s="200"/>
      <c r="EXE29" s="200"/>
      <c r="EXH29" s="200"/>
      <c r="EXJ29" s="200"/>
      <c r="EYQ29" s="200"/>
      <c r="EYT29" s="200"/>
      <c r="EYW29" s="200"/>
      <c r="EYZ29" s="200"/>
      <c r="EZC29" s="200"/>
      <c r="EZD29" s="200"/>
      <c r="EZE29" s="200"/>
      <c r="EZH29" s="200"/>
      <c r="EZK29" s="200"/>
      <c r="EZN29" s="200"/>
      <c r="EZQ29" s="200"/>
      <c r="EZS29" s="200"/>
      <c r="FAG29" s="200"/>
      <c r="FAH29" s="200"/>
      <c r="FAI29" s="200"/>
      <c r="FAJ29" s="200"/>
      <c r="FAK29" s="200"/>
      <c r="FAL29" s="200"/>
      <c r="FAM29" s="200"/>
      <c r="FAN29" s="200"/>
      <c r="FAO29" s="200"/>
      <c r="FAP29" s="200"/>
      <c r="FAQ29" s="200"/>
      <c r="FAR29" s="200"/>
      <c r="FAS29" s="200"/>
      <c r="FAT29" s="200"/>
      <c r="FAU29" s="200"/>
      <c r="FAV29" s="200"/>
      <c r="FAW29" s="200"/>
      <c r="FAX29" s="200"/>
      <c r="FAY29" s="200"/>
      <c r="FBE29" s="200"/>
      <c r="FBF29" s="200"/>
      <c r="FBG29" s="200"/>
      <c r="FBH29" s="200"/>
      <c r="FBI29" s="200"/>
      <c r="FBJ29" s="200"/>
      <c r="FBK29" s="200"/>
      <c r="FBM29" s="200"/>
      <c r="FBN29" s="200"/>
      <c r="FBO29" s="200"/>
      <c r="FBP29" s="200"/>
      <c r="FBQ29" s="200"/>
      <c r="FBR29" s="200"/>
      <c r="FBS29" s="200"/>
      <c r="FBT29" s="200"/>
      <c r="FBW29" s="200"/>
      <c r="FBZ29" s="200"/>
      <c r="FCC29" s="200"/>
      <c r="FCF29" s="200"/>
      <c r="FCI29" s="200"/>
      <c r="FCL29" s="200"/>
      <c r="FCU29" s="200"/>
      <c r="FCX29" s="200"/>
      <c r="FDA29" s="200"/>
      <c r="FDD29" s="200"/>
      <c r="FDM29" s="200"/>
      <c r="FDS29" s="200"/>
      <c r="FDV29" s="200"/>
      <c r="FDY29" s="200"/>
      <c r="FEB29" s="200"/>
      <c r="FEH29" s="200"/>
      <c r="FEQ29" s="200"/>
      <c r="FES29" s="200"/>
      <c r="FET29" s="200"/>
      <c r="FEV29" s="200"/>
      <c r="FEY29" s="200"/>
      <c r="FFB29" s="200"/>
      <c r="FFE29" s="200"/>
      <c r="FFH29" s="200"/>
      <c r="FFK29" s="200"/>
      <c r="FFM29" s="200"/>
      <c r="FFO29" s="200"/>
      <c r="FFR29" s="200"/>
      <c r="FFU29" s="200"/>
      <c r="FFX29" s="200"/>
      <c r="FGA29" s="200"/>
      <c r="FGD29" s="200"/>
      <c r="FGG29" s="200"/>
      <c r="FGJ29" s="200"/>
      <c r="FGL29" s="200"/>
      <c r="FGO29" s="200"/>
      <c r="FGR29" s="200"/>
      <c r="FGU29" s="200"/>
      <c r="FHA29" s="200"/>
      <c r="FHD29" s="200"/>
      <c r="FHF29" s="200"/>
      <c r="FIM29" s="200"/>
      <c r="FIP29" s="200"/>
      <c r="FIS29" s="200"/>
      <c r="FIV29" s="200"/>
      <c r="FIY29" s="200"/>
      <c r="FIZ29" s="200"/>
      <c r="FJA29" s="200"/>
      <c r="FJD29" s="200"/>
      <c r="FJG29" s="200"/>
      <c r="FJJ29" s="200"/>
      <c r="FJM29" s="200"/>
      <c r="FJO29" s="200"/>
      <c r="FKC29" s="200"/>
      <c r="FKD29" s="200"/>
      <c r="FKE29" s="200"/>
      <c r="FKF29" s="200"/>
      <c r="FKG29" s="200"/>
      <c r="FKH29" s="200"/>
      <c r="FKI29" s="200"/>
      <c r="FKJ29" s="200"/>
      <c r="FKK29" s="200"/>
      <c r="FKL29" s="200"/>
      <c r="FKM29" s="200"/>
      <c r="FKN29" s="200"/>
      <c r="FKO29" s="200"/>
      <c r="FKP29" s="200"/>
      <c r="FKQ29" s="200"/>
      <c r="FKR29" s="200"/>
      <c r="FKS29" s="200"/>
      <c r="FKT29" s="200"/>
      <c r="FKU29" s="200"/>
      <c r="FLA29" s="200"/>
      <c r="FLB29" s="200"/>
      <c r="FLC29" s="200"/>
      <c r="FLD29" s="200"/>
      <c r="FLE29" s="200"/>
      <c r="FLF29" s="200"/>
      <c r="FLG29" s="200"/>
      <c r="FLI29" s="200"/>
      <c r="FLJ29" s="200"/>
      <c r="FLK29" s="200"/>
      <c r="FLL29" s="200"/>
      <c r="FLM29" s="200"/>
      <c r="FLN29" s="200"/>
      <c r="FLO29" s="200"/>
      <c r="FLP29" s="200"/>
      <c r="FLS29" s="200"/>
      <c r="FLV29" s="200"/>
      <c r="FLY29" s="200"/>
      <c r="FMB29" s="200"/>
      <c r="FME29" s="200"/>
      <c r="FMH29" s="200"/>
      <c r="FMQ29" s="200"/>
      <c r="FMT29" s="200"/>
      <c r="FMW29" s="200"/>
      <c r="FMZ29" s="200"/>
      <c r="FNI29" s="200"/>
      <c r="FNO29" s="200"/>
      <c r="FNR29" s="200"/>
      <c r="FNU29" s="200"/>
      <c r="FNX29" s="200"/>
      <c r="FOD29" s="200"/>
      <c r="FOM29" s="200"/>
      <c r="FOO29" s="200"/>
      <c r="FOP29" s="200"/>
      <c r="FOR29" s="200"/>
      <c r="FOU29" s="200"/>
      <c r="FOX29" s="200"/>
      <c r="FPA29" s="200"/>
      <c r="FPD29" s="200"/>
      <c r="FPG29" s="200"/>
      <c r="FPI29" s="200"/>
      <c r="FPK29" s="200"/>
      <c r="FPN29" s="200"/>
      <c r="FPQ29" s="200"/>
      <c r="FPT29" s="200"/>
      <c r="FPW29" s="200"/>
      <c r="FPZ29" s="200"/>
      <c r="FQC29" s="200"/>
      <c r="FQF29" s="200"/>
      <c r="FQH29" s="200"/>
      <c r="FQK29" s="200"/>
      <c r="FQN29" s="200"/>
      <c r="FQQ29" s="200"/>
      <c r="FQW29" s="200"/>
      <c r="FQZ29" s="200"/>
      <c r="FRB29" s="200"/>
      <c r="FSI29" s="200"/>
      <c r="FSL29" s="200"/>
      <c r="FSO29" s="200"/>
      <c r="FSR29" s="200"/>
      <c r="FSU29" s="200"/>
      <c r="FSV29" s="200"/>
      <c r="FSW29" s="200"/>
      <c r="FSZ29" s="200"/>
      <c r="FTC29" s="200"/>
      <c r="FTF29" s="200"/>
      <c r="FTI29" s="200"/>
      <c r="FTK29" s="200"/>
      <c r="FTY29" s="200"/>
      <c r="FTZ29" s="200"/>
      <c r="FUA29" s="200"/>
      <c r="FUB29" s="200"/>
      <c r="FUC29" s="200"/>
      <c r="FUD29" s="200"/>
      <c r="FUE29" s="200"/>
      <c r="FUF29" s="200"/>
      <c r="FUG29" s="200"/>
      <c r="FUH29" s="200"/>
      <c r="FUI29" s="200"/>
      <c r="FUJ29" s="200"/>
      <c r="FUK29" s="200"/>
      <c r="FUL29" s="200"/>
      <c r="FUM29" s="200"/>
      <c r="FUN29" s="200"/>
      <c r="FUO29" s="200"/>
      <c r="FUP29" s="200"/>
      <c r="FUQ29" s="200"/>
      <c r="FUW29" s="200"/>
      <c r="FUX29" s="200"/>
      <c r="FUY29" s="200"/>
      <c r="FUZ29" s="200"/>
      <c r="FVA29" s="200"/>
      <c r="FVB29" s="200"/>
      <c r="FVC29" s="200"/>
      <c r="FVE29" s="200"/>
      <c r="FVF29" s="200"/>
      <c r="FVG29" s="200"/>
      <c r="FVH29" s="200"/>
      <c r="FVI29" s="200"/>
      <c r="FVJ29" s="200"/>
      <c r="FVK29" s="200"/>
      <c r="FVL29" s="200"/>
      <c r="FVO29" s="200"/>
      <c r="FVR29" s="200"/>
      <c r="FVU29" s="200"/>
      <c r="FVX29" s="200"/>
      <c r="FWA29" s="200"/>
      <c r="FWD29" s="200"/>
      <c r="FWM29" s="200"/>
      <c r="FWP29" s="200"/>
      <c r="FWS29" s="200"/>
      <c r="FWV29" s="200"/>
      <c r="FXE29" s="200"/>
      <c r="FXK29" s="200"/>
      <c r="FXN29" s="200"/>
      <c r="FXQ29" s="200"/>
      <c r="FXT29" s="200"/>
      <c r="FXZ29" s="200"/>
      <c r="FYI29" s="200"/>
      <c r="FYK29" s="200"/>
      <c r="FYL29" s="200"/>
      <c r="FYN29" s="200"/>
      <c r="FYQ29" s="200"/>
      <c r="FYT29" s="200"/>
      <c r="FYW29" s="200"/>
      <c r="FYZ29" s="200"/>
      <c r="FZC29" s="200"/>
      <c r="FZE29" s="200"/>
      <c r="FZG29" s="200"/>
      <c r="FZJ29" s="200"/>
      <c r="FZM29" s="200"/>
      <c r="FZP29" s="200"/>
      <c r="FZS29" s="200"/>
      <c r="FZV29" s="200"/>
      <c r="FZY29" s="200"/>
      <c r="GAB29" s="200"/>
      <c r="GAD29" s="200"/>
      <c r="GAG29" s="200"/>
      <c r="GAJ29" s="200"/>
      <c r="GAM29" s="200"/>
      <c r="GAS29" s="200"/>
      <c r="GAV29" s="200"/>
      <c r="GAX29" s="200"/>
      <c r="GCE29" s="200"/>
      <c r="GCH29" s="200"/>
      <c r="GCK29" s="200"/>
      <c r="GCN29" s="200"/>
      <c r="GCQ29" s="200"/>
      <c r="GCR29" s="200"/>
      <c r="GCS29" s="200"/>
      <c r="GCV29" s="200"/>
      <c r="GCY29" s="200"/>
      <c r="GDB29" s="200"/>
      <c r="GDE29" s="200"/>
      <c r="GDG29" s="200"/>
      <c r="GDU29" s="200"/>
      <c r="GDV29" s="200"/>
      <c r="GDW29" s="200"/>
      <c r="GDX29" s="200"/>
      <c r="GDY29" s="200"/>
      <c r="GDZ29" s="200"/>
      <c r="GEA29" s="200"/>
      <c r="GEB29" s="200"/>
      <c r="GEC29" s="200"/>
      <c r="GED29" s="200"/>
      <c r="GEE29" s="200"/>
      <c r="GEF29" s="200"/>
      <c r="GEG29" s="200"/>
      <c r="GEH29" s="200"/>
      <c r="GEI29" s="200"/>
      <c r="GEJ29" s="200"/>
      <c r="GEK29" s="200"/>
      <c r="GEL29" s="200"/>
      <c r="GEM29" s="200"/>
      <c r="GES29" s="200"/>
      <c r="GET29" s="200"/>
      <c r="GEU29" s="200"/>
      <c r="GEV29" s="200"/>
      <c r="GEW29" s="200"/>
      <c r="GEX29" s="200"/>
      <c r="GEY29" s="200"/>
      <c r="GFA29" s="200"/>
      <c r="GFB29" s="200"/>
      <c r="GFC29" s="200"/>
      <c r="GFD29" s="200"/>
      <c r="GFE29" s="200"/>
      <c r="GFF29" s="200"/>
      <c r="GFG29" s="200"/>
      <c r="GFH29" s="200"/>
      <c r="GFK29" s="200"/>
      <c r="GFN29" s="200"/>
      <c r="GFQ29" s="200"/>
      <c r="GFT29" s="200"/>
      <c r="GFW29" s="200"/>
      <c r="GFZ29" s="200"/>
      <c r="GGI29" s="200"/>
      <c r="GGL29" s="200"/>
      <c r="GGO29" s="200"/>
      <c r="GGR29" s="200"/>
      <c r="GHA29" s="200"/>
      <c r="GHG29" s="200"/>
      <c r="GHJ29" s="200"/>
      <c r="GHM29" s="200"/>
      <c r="GHP29" s="200"/>
      <c r="GHV29" s="200"/>
      <c r="GIE29" s="200"/>
      <c r="GIG29" s="200"/>
      <c r="GIH29" s="200"/>
      <c r="GIJ29" s="200"/>
      <c r="GIM29" s="200"/>
      <c r="GIP29" s="200"/>
      <c r="GIS29" s="200"/>
      <c r="GIV29" s="200"/>
      <c r="GIY29" s="200"/>
      <c r="GJA29" s="200"/>
      <c r="GJC29" s="200"/>
      <c r="GJF29" s="200"/>
      <c r="GJI29" s="200"/>
      <c r="GJL29" s="200"/>
      <c r="GJO29" s="200"/>
      <c r="GJR29" s="200"/>
      <c r="GJU29" s="200"/>
      <c r="GJX29" s="200"/>
      <c r="GJZ29" s="200"/>
      <c r="GKC29" s="200"/>
      <c r="GKF29" s="200"/>
      <c r="GKI29" s="200"/>
      <c r="GKO29" s="200"/>
      <c r="GKR29" s="200"/>
      <c r="GKT29" s="200"/>
      <c r="GMA29" s="200"/>
      <c r="GMD29" s="200"/>
      <c r="GMG29" s="200"/>
      <c r="GMJ29" s="200"/>
      <c r="GMM29" s="200"/>
      <c r="GMN29" s="200"/>
      <c r="GMO29" s="200"/>
      <c r="GMR29" s="200"/>
      <c r="GMU29" s="200"/>
      <c r="GMX29" s="200"/>
      <c r="GNA29" s="200"/>
      <c r="GNC29" s="200"/>
      <c r="GNQ29" s="200"/>
      <c r="GNR29" s="200"/>
      <c r="GNS29" s="200"/>
      <c r="GNT29" s="200"/>
      <c r="GNU29" s="200"/>
      <c r="GNV29" s="200"/>
      <c r="GNW29" s="200"/>
      <c r="GNX29" s="200"/>
      <c r="GNY29" s="200"/>
      <c r="GNZ29" s="200"/>
      <c r="GOA29" s="200"/>
      <c r="GOB29" s="200"/>
      <c r="GOC29" s="200"/>
      <c r="GOD29" s="200"/>
      <c r="GOE29" s="200"/>
      <c r="GOF29" s="200"/>
      <c r="GOG29" s="200"/>
      <c r="GOH29" s="200"/>
      <c r="GOI29" s="200"/>
      <c r="GOO29" s="200"/>
      <c r="GOP29" s="200"/>
      <c r="GOQ29" s="200"/>
      <c r="GOR29" s="200"/>
      <c r="GOS29" s="200"/>
      <c r="GOT29" s="200"/>
      <c r="GOU29" s="200"/>
      <c r="GOW29" s="200"/>
      <c r="GOX29" s="200"/>
      <c r="GOY29" s="200"/>
      <c r="GOZ29" s="200"/>
      <c r="GPA29" s="200"/>
      <c r="GPB29" s="200"/>
      <c r="GPC29" s="200"/>
      <c r="GPD29" s="200"/>
      <c r="GPG29" s="200"/>
      <c r="GPJ29" s="200"/>
      <c r="GPM29" s="200"/>
      <c r="GPP29" s="200"/>
      <c r="GPS29" s="200"/>
      <c r="GPV29" s="200"/>
      <c r="GQE29" s="200"/>
      <c r="GQH29" s="200"/>
      <c r="GQK29" s="200"/>
      <c r="GQN29" s="200"/>
      <c r="GQW29" s="200"/>
      <c r="GRC29" s="200"/>
      <c r="GRF29" s="200"/>
      <c r="GRI29" s="200"/>
      <c r="GRL29" s="200"/>
      <c r="GRR29" s="200"/>
      <c r="GSA29" s="200"/>
      <c r="GSC29" s="200"/>
      <c r="GSD29" s="200"/>
      <c r="GSF29" s="200"/>
      <c r="GSI29" s="200"/>
      <c r="GSL29" s="200"/>
      <c r="GSO29" s="200"/>
      <c r="GSR29" s="200"/>
      <c r="GSU29" s="200"/>
      <c r="GSW29" s="200"/>
      <c r="GSY29" s="200"/>
      <c r="GTB29" s="200"/>
      <c r="GTE29" s="200"/>
      <c r="GTH29" s="200"/>
      <c r="GTK29" s="200"/>
      <c r="GTN29" s="200"/>
      <c r="GTQ29" s="200"/>
      <c r="GTT29" s="200"/>
      <c r="GTV29" s="200"/>
      <c r="GTY29" s="200"/>
      <c r="GUB29" s="200"/>
      <c r="GUE29" s="200"/>
      <c r="GUK29" s="200"/>
      <c r="GUN29" s="200"/>
      <c r="GUP29" s="200"/>
      <c r="GVW29" s="200"/>
      <c r="GVZ29" s="200"/>
      <c r="GWC29" s="200"/>
      <c r="GWF29" s="200"/>
      <c r="GWI29" s="200"/>
      <c r="GWJ29" s="200"/>
      <c r="GWK29" s="200"/>
      <c r="GWN29" s="200"/>
      <c r="GWQ29" s="200"/>
      <c r="GWT29" s="200"/>
      <c r="GWW29" s="200"/>
      <c r="GWY29" s="200"/>
      <c r="GXM29" s="200"/>
      <c r="GXN29" s="200"/>
      <c r="GXO29" s="200"/>
      <c r="GXP29" s="200"/>
      <c r="GXQ29" s="200"/>
      <c r="GXR29" s="200"/>
      <c r="GXS29" s="200"/>
      <c r="GXT29" s="200"/>
      <c r="GXU29" s="200"/>
      <c r="GXV29" s="200"/>
      <c r="GXW29" s="200"/>
      <c r="GXX29" s="200"/>
      <c r="GXY29" s="200"/>
      <c r="GXZ29" s="200"/>
      <c r="GYA29" s="200"/>
      <c r="GYB29" s="200"/>
      <c r="GYC29" s="200"/>
      <c r="GYD29" s="200"/>
      <c r="GYE29" s="200"/>
      <c r="GYK29" s="200"/>
      <c r="GYL29" s="200"/>
      <c r="GYM29" s="200"/>
      <c r="GYN29" s="200"/>
      <c r="GYO29" s="200"/>
      <c r="GYP29" s="200"/>
      <c r="GYQ29" s="200"/>
      <c r="GYS29" s="200"/>
      <c r="GYT29" s="200"/>
      <c r="GYU29" s="200"/>
      <c r="GYV29" s="200"/>
      <c r="GYW29" s="200"/>
      <c r="GYX29" s="200"/>
      <c r="GYY29" s="200"/>
      <c r="GYZ29" s="200"/>
      <c r="GZC29" s="200"/>
      <c r="GZF29" s="200"/>
      <c r="GZI29" s="200"/>
      <c r="GZL29" s="200"/>
      <c r="GZO29" s="200"/>
      <c r="GZR29" s="200"/>
      <c r="HAA29" s="200"/>
      <c r="HAD29" s="200"/>
      <c r="HAG29" s="200"/>
      <c r="HAJ29" s="200"/>
      <c r="HAS29" s="200"/>
      <c r="HAY29" s="200"/>
      <c r="HBB29" s="200"/>
      <c r="HBE29" s="200"/>
      <c r="HBH29" s="200"/>
      <c r="HBN29" s="200"/>
      <c r="HBW29" s="200"/>
      <c r="HBY29" s="200"/>
      <c r="HBZ29" s="200"/>
      <c r="HCB29" s="200"/>
      <c r="HCE29" s="200"/>
      <c r="HCH29" s="200"/>
      <c r="HCK29" s="200"/>
      <c r="HCN29" s="200"/>
      <c r="HCQ29" s="200"/>
      <c r="HCS29" s="200"/>
      <c r="HCU29" s="200"/>
      <c r="HCX29" s="200"/>
      <c r="HDA29" s="200"/>
      <c r="HDD29" s="200"/>
      <c r="HDG29" s="200"/>
      <c r="HDJ29" s="200"/>
      <c r="HDM29" s="200"/>
      <c r="HDP29" s="200"/>
      <c r="HDR29" s="200"/>
      <c r="HDU29" s="200"/>
      <c r="HDX29" s="200"/>
      <c r="HEA29" s="200"/>
      <c r="HEG29" s="200"/>
      <c r="HEJ29" s="200"/>
      <c r="HEL29" s="200"/>
      <c r="HFS29" s="200"/>
      <c r="HFV29" s="200"/>
      <c r="HFY29" s="200"/>
      <c r="HGB29" s="200"/>
      <c r="HGE29" s="200"/>
      <c r="HGF29" s="200"/>
      <c r="HGG29" s="200"/>
      <c r="HGJ29" s="200"/>
      <c r="HGM29" s="200"/>
      <c r="HGP29" s="200"/>
      <c r="HGS29" s="200"/>
      <c r="HGU29" s="200"/>
      <c r="HHI29" s="200"/>
      <c r="HHJ29" s="200"/>
      <c r="HHK29" s="200"/>
      <c r="HHL29" s="200"/>
      <c r="HHM29" s="200"/>
      <c r="HHN29" s="200"/>
      <c r="HHO29" s="200"/>
      <c r="HHP29" s="200"/>
      <c r="HHQ29" s="200"/>
      <c r="HHR29" s="200"/>
      <c r="HHS29" s="200"/>
      <c r="HHT29" s="200"/>
      <c r="HHU29" s="200"/>
      <c r="HHV29" s="200"/>
      <c r="HHW29" s="200"/>
      <c r="HHX29" s="200"/>
      <c r="HHY29" s="200"/>
      <c r="HHZ29" s="200"/>
      <c r="HIA29" s="200"/>
      <c r="HIG29" s="200"/>
      <c r="HIH29" s="200"/>
      <c r="HII29" s="200"/>
      <c r="HIJ29" s="200"/>
      <c r="HIK29" s="200"/>
      <c r="HIL29" s="200"/>
      <c r="HIM29" s="200"/>
      <c r="HIO29" s="200"/>
      <c r="HIP29" s="200"/>
      <c r="HIQ29" s="200"/>
      <c r="HIR29" s="200"/>
      <c r="HIS29" s="200"/>
      <c r="HIT29" s="200"/>
      <c r="HIU29" s="200"/>
      <c r="HIV29" s="200"/>
      <c r="HIY29" s="200"/>
      <c r="HJB29" s="200"/>
      <c r="HJE29" s="200"/>
      <c r="HJH29" s="200"/>
      <c r="HJK29" s="200"/>
      <c r="HJN29" s="200"/>
      <c r="HJW29" s="200"/>
      <c r="HJZ29" s="200"/>
      <c r="HKC29" s="200"/>
      <c r="HKF29" s="200"/>
      <c r="HKO29" s="200"/>
      <c r="HKU29" s="200"/>
      <c r="HKX29" s="200"/>
      <c r="HLA29" s="200"/>
      <c r="HLD29" s="200"/>
      <c r="HLJ29" s="200"/>
      <c r="HLS29" s="200"/>
      <c r="HLU29" s="200"/>
      <c r="HLV29" s="200"/>
      <c r="HLX29" s="200"/>
      <c r="HMA29" s="200"/>
      <c r="HMD29" s="200"/>
      <c r="HMG29" s="200"/>
      <c r="HMJ29" s="200"/>
      <c r="HMM29" s="200"/>
      <c r="HMO29" s="200"/>
      <c r="HMQ29" s="200"/>
      <c r="HMT29" s="200"/>
      <c r="HMW29" s="200"/>
      <c r="HMZ29" s="200"/>
      <c r="HNC29" s="200"/>
      <c r="HNF29" s="200"/>
      <c r="HNI29" s="200"/>
      <c r="HNL29" s="200"/>
      <c r="HNN29" s="200"/>
      <c r="HNQ29" s="200"/>
      <c r="HNT29" s="200"/>
      <c r="HNW29" s="200"/>
      <c r="HOC29" s="200"/>
      <c r="HOF29" s="200"/>
      <c r="HOH29" s="200"/>
      <c r="HPO29" s="200"/>
      <c r="HPR29" s="200"/>
      <c r="HPU29" s="200"/>
      <c r="HPX29" s="200"/>
      <c r="HQA29" s="200"/>
      <c r="HQB29" s="200"/>
      <c r="HQC29" s="200"/>
      <c r="HQF29" s="200"/>
      <c r="HQI29" s="200"/>
      <c r="HQL29" s="200"/>
      <c r="HQO29" s="200"/>
      <c r="HQQ29" s="200"/>
      <c r="HRE29" s="200"/>
      <c r="HRF29" s="200"/>
      <c r="HRG29" s="200"/>
      <c r="HRH29" s="200"/>
      <c r="HRI29" s="200"/>
      <c r="HRJ29" s="200"/>
      <c r="HRK29" s="200"/>
      <c r="HRL29" s="200"/>
      <c r="HRM29" s="200"/>
      <c r="HRN29" s="200"/>
      <c r="HRO29" s="200"/>
      <c r="HRP29" s="200"/>
      <c r="HRQ29" s="200"/>
      <c r="HRR29" s="200"/>
      <c r="HRS29" s="200"/>
      <c r="HRT29" s="200"/>
      <c r="HRU29" s="200"/>
      <c r="HRV29" s="200"/>
      <c r="HRW29" s="200"/>
      <c r="HSC29" s="200"/>
      <c r="HSD29" s="200"/>
      <c r="HSE29" s="200"/>
      <c r="HSF29" s="200"/>
      <c r="HSG29" s="200"/>
      <c r="HSH29" s="200"/>
      <c r="HSI29" s="200"/>
      <c r="HSK29" s="200"/>
      <c r="HSL29" s="200"/>
      <c r="HSM29" s="200"/>
      <c r="HSN29" s="200"/>
      <c r="HSO29" s="200"/>
      <c r="HSP29" s="200"/>
      <c r="HSQ29" s="200"/>
      <c r="HSR29" s="200"/>
      <c r="HSU29" s="200"/>
      <c r="HSX29" s="200"/>
      <c r="HTA29" s="200"/>
      <c r="HTD29" s="200"/>
      <c r="HTG29" s="200"/>
      <c r="HTJ29" s="200"/>
      <c r="HTS29" s="200"/>
      <c r="HTV29" s="200"/>
      <c r="HTY29" s="200"/>
      <c r="HUB29" s="200"/>
      <c r="HUK29" s="200"/>
      <c r="HUQ29" s="200"/>
      <c r="HUT29" s="200"/>
      <c r="HUW29" s="200"/>
      <c r="HUZ29" s="200"/>
      <c r="HVF29" s="200"/>
      <c r="HVO29" s="200"/>
      <c r="HVQ29" s="200"/>
      <c r="HVR29" s="200"/>
      <c r="HVT29" s="200"/>
      <c r="HVW29" s="200"/>
      <c r="HVZ29" s="200"/>
      <c r="HWC29" s="200"/>
      <c r="HWF29" s="200"/>
      <c r="HWI29" s="200"/>
      <c r="HWK29" s="200"/>
      <c r="HWM29" s="200"/>
      <c r="HWP29" s="200"/>
      <c r="HWS29" s="200"/>
      <c r="HWV29" s="200"/>
      <c r="HWY29" s="200"/>
      <c r="HXB29" s="200"/>
      <c r="HXE29" s="200"/>
      <c r="HXH29" s="200"/>
      <c r="HXJ29" s="200"/>
      <c r="HXM29" s="200"/>
      <c r="HXP29" s="200"/>
      <c r="HXS29" s="200"/>
      <c r="HXY29" s="200"/>
      <c r="HYB29" s="200"/>
      <c r="HYD29" s="200"/>
      <c r="HZK29" s="200"/>
      <c r="HZN29" s="200"/>
      <c r="HZQ29" s="200"/>
      <c r="HZT29" s="200"/>
      <c r="HZW29" s="200"/>
      <c r="HZX29" s="200"/>
      <c r="HZY29" s="200"/>
      <c r="IAB29" s="200"/>
      <c r="IAE29" s="200"/>
      <c r="IAH29" s="200"/>
      <c r="IAK29" s="200"/>
      <c r="IAM29" s="200"/>
      <c r="IBA29" s="200"/>
      <c r="IBB29" s="200"/>
      <c r="IBC29" s="200"/>
      <c r="IBD29" s="200"/>
      <c r="IBE29" s="200"/>
      <c r="IBF29" s="200"/>
      <c r="IBG29" s="200"/>
      <c r="IBH29" s="200"/>
      <c r="IBI29" s="200"/>
      <c r="IBJ29" s="200"/>
      <c r="IBK29" s="200"/>
      <c r="IBL29" s="200"/>
      <c r="IBM29" s="200"/>
      <c r="IBN29" s="200"/>
      <c r="IBO29" s="200"/>
      <c r="IBP29" s="200"/>
      <c r="IBQ29" s="200"/>
      <c r="IBR29" s="200"/>
      <c r="IBS29" s="200"/>
      <c r="IBY29" s="200"/>
      <c r="IBZ29" s="200"/>
      <c r="ICA29" s="200"/>
      <c r="ICB29" s="200"/>
      <c r="ICC29" s="200"/>
      <c r="ICD29" s="200"/>
      <c r="ICE29" s="200"/>
      <c r="ICG29" s="200"/>
      <c r="ICH29" s="200"/>
      <c r="ICI29" s="200"/>
      <c r="ICJ29" s="200"/>
      <c r="ICK29" s="200"/>
      <c r="ICL29" s="200"/>
      <c r="ICM29" s="200"/>
      <c r="ICN29" s="200"/>
      <c r="ICQ29" s="200"/>
      <c r="ICT29" s="200"/>
      <c r="ICW29" s="200"/>
      <c r="ICZ29" s="200"/>
      <c r="IDC29" s="200"/>
      <c r="IDF29" s="200"/>
      <c r="IDO29" s="200"/>
      <c r="IDR29" s="200"/>
      <c r="IDU29" s="200"/>
      <c r="IDX29" s="200"/>
      <c r="IEG29" s="200"/>
      <c r="IEM29" s="200"/>
      <c r="IEP29" s="200"/>
      <c r="IES29" s="200"/>
      <c r="IEV29" s="200"/>
      <c r="IFB29" s="200"/>
      <c r="IFK29" s="200"/>
      <c r="IFM29" s="200"/>
      <c r="IFN29" s="200"/>
      <c r="IFP29" s="200"/>
      <c r="IFS29" s="200"/>
      <c r="IFV29" s="200"/>
      <c r="IFY29" s="200"/>
      <c r="IGB29" s="200"/>
      <c r="IGE29" s="200"/>
      <c r="IGG29" s="200"/>
      <c r="IGI29" s="200"/>
      <c r="IGL29" s="200"/>
      <c r="IGO29" s="200"/>
      <c r="IGR29" s="200"/>
      <c r="IGU29" s="200"/>
      <c r="IGX29" s="200"/>
      <c r="IHA29" s="200"/>
      <c r="IHD29" s="200"/>
      <c r="IHF29" s="200"/>
      <c r="IHI29" s="200"/>
      <c r="IHL29" s="200"/>
      <c r="IHO29" s="200"/>
      <c r="IHU29" s="200"/>
      <c r="IHX29" s="200"/>
      <c r="IHZ29" s="200"/>
      <c r="IJG29" s="200"/>
      <c r="IJJ29" s="200"/>
      <c r="IJM29" s="200"/>
      <c r="IJP29" s="200"/>
      <c r="IJS29" s="200"/>
      <c r="IJT29" s="200"/>
      <c r="IJU29" s="200"/>
      <c r="IJX29" s="200"/>
      <c r="IKA29" s="200"/>
      <c r="IKD29" s="200"/>
      <c r="IKG29" s="200"/>
      <c r="IKI29" s="200"/>
      <c r="IKW29" s="200"/>
      <c r="IKX29" s="200"/>
      <c r="IKY29" s="200"/>
      <c r="IKZ29" s="200"/>
      <c r="ILA29" s="200"/>
      <c r="ILB29" s="200"/>
      <c r="ILC29" s="200"/>
      <c r="ILD29" s="200"/>
      <c r="ILE29" s="200"/>
      <c r="ILF29" s="200"/>
      <c r="ILG29" s="200"/>
      <c r="ILH29" s="200"/>
      <c r="ILI29" s="200"/>
      <c r="ILJ29" s="200"/>
      <c r="ILK29" s="200"/>
      <c r="ILL29" s="200"/>
      <c r="ILM29" s="200"/>
      <c r="ILN29" s="200"/>
      <c r="ILO29" s="200"/>
      <c r="ILU29" s="200"/>
      <c r="ILV29" s="200"/>
      <c r="ILW29" s="200"/>
      <c r="ILX29" s="200"/>
      <c r="ILY29" s="200"/>
      <c r="ILZ29" s="200"/>
      <c r="IMA29" s="200"/>
      <c r="IMC29" s="200"/>
      <c r="IMD29" s="200"/>
      <c r="IME29" s="200"/>
      <c r="IMF29" s="200"/>
      <c r="IMG29" s="200"/>
      <c r="IMH29" s="200"/>
      <c r="IMI29" s="200"/>
      <c r="IMJ29" s="200"/>
      <c r="IMM29" s="200"/>
      <c r="IMP29" s="200"/>
      <c r="IMS29" s="200"/>
      <c r="IMV29" s="200"/>
      <c r="IMY29" s="200"/>
      <c r="INB29" s="200"/>
      <c r="INK29" s="200"/>
      <c r="INN29" s="200"/>
      <c r="INQ29" s="200"/>
      <c r="INT29" s="200"/>
      <c r="IOC29" s="200"/>
      <c r="IOI29" s="200"/>
      <c r="IOL29" s="200"/>
      <c r="IOO29" s="200"/>
      <c r="IOR29" s="200"/>
      <c r="IOX29" s="200"/>
      <c r="IPG29" s="200"/>
      <c r="IPI29" s="200"/>
      <c r="IPJ29" s="200"/>
      <c r="IPL29" s="200"/>
      <c r="IPO29" s="200"/>
      <c r="IPR29" s="200"/>
      <c r="IPU29" s="200"/>
      <c r="IPX29" s="200"/>
      <c r="IQA29" s="200"/>
      <c r="IQC29" s="200"/>
      <c r="IQE29" s="200"/>
      <c r="IQH29" s="200"/>
      <c r="IQK29" s="200"/>
      <c r="IQN29" s="200"/>
      <c r="IQQ29" s="200"/>
      <c r="IQT29" s="200"/>
      <c r="IQW29" s="200"/>
      <c r="IQZ29" s="200"/>
      <c r="IRB29" s="200"/>
      <c r="IRE29" s="200"/>
      <c r="IRH29" s="200"/>
      <c r="IRK29" s="200"/>
      <c r="IRQ29" s="200"/>
      <c r="IRT29" s="200"/>
      <c r="IRV29" s="200"/>
      <c r="ITC29" s="200"/>
      <c r="ITF29" s="200"/>
      <c r="ITI29" s="200"/>
      <c r="ITL29" s="200"/>
      <c r="ITO29" s="200"/>
      <c r="ITP29" s="200"/>
      <c r="ITQ29" s="200"/>
      <c r="ITT29" s="200"/>
      <c r="ITW29" s="200"/>
      <c r="ITZ29" s="200"/>
      <c r="IUC29" s="200"/>
      <c r="IUE29" s="200"/>
      <c r="IUS29" s="200"/>
      <c r="IUT29" s="200"/>
      <c r="IUU29" s="200"/>
      <c r="IUV29" s="200"/>
      <c r="IUW29" s="200"/>
      <c r="IUX29" s="200"/>
      <c r="IUY29" s="200"/>
      <c r="IUZ29" s="200"/>
      <c r="IVA29" s="200"/>
      <c r="IVB29" s="200"/>
      <c r="IVC29" s="200"/>
      <c r="IVD29" s="200"/>
      <c r="IVE29" s="200"/>
      <c r="IVF29" s="200"/>
      <c r="IVG29" s="200"/>
      <c r="IVH29" s="200"/>
      <c r="IVI29" s="200"/>
      <c r="IVJ29" s="200"/>
      <c r="IVK29" s="200"/>
      <c r="IVQ29" s="200"/>
      <c r="IVR29" s="200"/>
      <c r="IVS29" s="200"/>
      <c r="IVT29" s="200"/>
      <c r="IVU29" s="200"/>
      <c r="IVV29" s="200"/>
      <c r="IVW29" s="200"/>
      <c r="IVY29" s="200"/>
      <c r="IVZ29" s="200"/>
      <c r="IWA29" s="200"/>
      <c r="IWB29" s="200"/>
      <c r="IWC29" s="200"/>
      <c r="IWD29" s="200"/>
      <c r="IWE29" s="200"/>
      <c r="IWF29" s="200"/>
      <c r="IWI29" s="200"/>
      <c r="IWL29" s="200"/>
      <c r="IWO29" s="200"/>
      <c r="IWR29" s="200"/>
      <c r="IWU29" s="200"/>
      <c r="IWX29" s="200"/>
      <c r="IXG29" s="200"/>
      <c r="IXJ29" s="200"/>
      <c r="IXM29" s="200"/>
      <c r="IXP29" s="200"/>
      <c r="IXY29" s="200"/>
      <c r="IYE29" s="200"/>
      <c r="IYH29" s="200"/>
      <c r="IYK29" s="200"/>
      <c r="IYN29" s="200"/>
      <c r="IYT29" s="200"/>
      <c r="IZC29" s="200"/>
      <c r="IZE29" s="200"/>
      <c r="IZF29" s="200"/>
      <c r="IZH29" s="200"/>
      <c r="IZK29" s="200"/>
      <c r="IZN29" s="200"/>
      <c r="IZQ29" s="200"/>
      <c r="IZT29" s="200"/>
      <c r="IZW29" s="200"/>
      <c r="IZY29" s="200"/>
      <c r="JAA29" s="200"/>
      <c r="JAD29" s="200"/>
      <c r="JAG29" s="200"/>
      <c r="JAJ29" s="200"/>
      <c r="JAM29" s="200"/>
      <c r="JAP29" s="200"/>
      <c r="JAS29" s="200"/>
      <c r="JAV29" s="200"/>
      <c r="JAX29" s="200"/>
      <c r="JBA29" s="200"/>
      <c r="JBD29" s="200"/>
      <c r="JBG29" s="200"/>
      <c r="JBM29" s="200"/>
      <c r="JBP29" s="200"/>
      <c r="JBR29" s="200"/>
      <c r="JCY29" s="200"/>
      <c r="JDB29" s="200"/>
      <c r="JDE29" s="200"/>
      <c r="JDH29" s="200"/>
      <c r="JDK29" s="200"/>
      <c r="JDL29" s="200"/>
      <c r="JDM29" s="200"/>
      <c r="JDP29" s="200"/>
      <c r="JDS29" s="200"/>
      <c r="JDV29" s="200"/>
      <c r="JDY29" s="200"/>
      <c r="JEA29" s="200"/>
      <c r="JEO29" s="200"/>
      <c r="JEP29" s="200"/>
      <c r="JEQ29" s="200"/>
      <c r="JER29" s="200"/>
      <c r="JES29" s="200"/>
      <c r="JET29" s="200"/>
      <c r="JEU29" s="200"/>
      <c r="JEV29" s="200"/>
      <c r="JEW29" s="200"/>
      <c r="JEX29" s="200"/>
      <c r="JEY29" s="200"/>
      <c r="JEZ29" s="200"/>
      <c r="JFA29" s="200"/>
      <c r="JFB29" s="200"/>
      <c r="JFC29" s="200"/>
      <c r="JFD29" s="200"/>
      <c r="JFE29" s="200"/>
      <c r="JFF29" s="200"/>
      <c r="JFG29" s="200"/>
      <c r="JFM29" s="200"/>
      <c r="JFN29" s="200"/>
      <c r="JFO29" s="200"/>
      <c r="JFP29" s="200"/>
      <c r="JFQ29" s="200"/>
      <c r="JFR29" s="200"/>
      <c r="JFS29" s="200"/>
      <c r="JFU29" s="200"/>
      <c r="JFV29" s="200"/>
      <c r="JFW29" s="200"/>
      <c r="JFX29" s="200"/>
      <c r="JFY29" s="200"/>
      <c r="JFZ29" s="200"/>
      <c r="JGA29" s="200"/>
      <c r="JGB29" s="200"/>
      <c r="JGE29" s="200"/>
      <c r="JGH29" s="200"/>
      <c r="JGK29" s="200"/>
      <c r="JGN29" s="200"/>
      <c r="JGQ29" s="200"/>
      <c r="JGT29" s="200"/>
      <c r="JHC29" s="200"/>
      <c r="JHF29" s="200"/>
      <c r="JHI29" s="200"/>
      <c r="JHL29" s="200"/>
      <c r="JHU29" s="200"/>
      <c r="JIA29" s="200"/>
      <c r="JID29" s="200"/>
      <c r="JIG29" s="200"/>
      <c r="JIJ29" s="200"/>
      <c r="JIP29" s="200"/>
      <c r="JIY29" s="200"/>
      <c r="JJA29" s="200"/>
      <c r="JJB29" s="200"/>
      <c r="JJD29" s="200"/>
      <c r="JJG29" s="200"/>
      <c r="JJJ29" s="200"/>
      <c r="JJM29" s="200"/>
      <c r="JJP29" s="200"/>
      <c r="JJS29" s="200"/>
      <c r="JJU29" s="200"/>
      <c r="JJW29" s="200"/>
      <c r="JJZ29" s="200"/>
      <c r="JKC29" s="200"/>
      <c r="JKF29" s="200"/>
      <c r="JKI29" s="200"/>
      <c r="JKL29" s="200"/>
      <c r="JKO29" s="200"/>
      <c r="JKR29" s="200"/>
      <c r="JKT29" s="200"/>
      <c r="JKW29" s="200"/>
      <c r="JKZ29" s="200"/>
      <c r="JLC29" s="200"/>
      <c r="JLI29" s="200"/>
      <c r="JLL29" s="200"/>
      <c r="JLN29" s="200"/>
      <c r="JMU29" s="200"/>
      <c r="JMX29" s="200"/>
      <c r="JNA29" s="200"/>
      <c r="JND29" s="200"/>
      <c r="JNG29" s="200"/>
      <c r="JNH29" s="200"/>
      <c r="JNI29" s="200"/>
      <c r="JNL29" s="200"/>
      <c r="JNO29" s="200"/>
      <c r="JNR29" s="200"/>
      <c r="JNU29" s="200"/>
      <c r="JNW29" s="200"/>
      <c r="JOK29" s="200"/>
      <c r="JOL29" s="200"/>
      <c r="JOM29" s="200"/>
      <c r="JON29" s="200"/>
      <c r="JOO29" s="200"/>
      <c r="JOP29" s="200"/>
      <c r="JOQ29" s="200"/>
      <c r="JOR29" s="200"/>
      <c r="JOS29" s="200"/>
      <c r="JOT29" s="200"/>
      <c r="JOU29" s="200"/>
      <c r="JOV29" s="200"/>
      <c r="JOW29" s="200"/>
      <c r="JOX29" s="200"/>
      <c r="JOY29" s="200"/>
      <c r="JOZ29" s="200"/>
      <c r="JPA29" s="200"/>
      <c r="JPB29" s="200"/>
      <c r="JPC29" s="200"/>
      <c r="JPI29" s="200"/>
      <c r="JPJ29" s="200"/>
      <c r="JPK29" s="200"/>
      <c r="JPL29" s="200"/>
      <c r="JPM29" s="200"/>
      <c r="JPN29" s="200"/>
      <c r="JPO29" s="200"/>
      <c r="JPQ29" s="200"/>
      <c r="JPR29" s="200"/>
      <c r="JPS29" s="200"/>
      <c r="JPT29" s="200"/>
      <c r="JPU29" s="200"/>
      <c r="JPV29" s="200"/>
      <c r="JPW29" s="200"/>
      <c r="JPX29" s="200"/>
      <c r="JQA29" s="200"/>
      <c r="JQD29" s="200"/>
      <c r="JQG29" s="200"/>
      <c r="JQJ29" s="200"/>
      <c r="JQM29" s="200"/>
      <c r="JQP29" s="200"/>
      <c r="JQY29" s="200"/>
      <c r="JRB29" s="200"/>
      <c r="JRE29" s="200"/>
      <c r="JRH29" s="200"/>
      <c r="JRQ29" s="200"/>
      <c r="JRW29" s="200"/>
      <c r="JRZ29" s="200"/>
      <c r="JSC29" s="200"/>
      <c r="JSF29" s="200"/>
      <c r="JSL29" s="200"/>
      <c r="JSU29" s="200"/>
      <c r="JSW29" s="200"/>
      <c r="JSX29" s="200"/>
      <c r="JSZ29" s="200"/>
      <c r="JTC29" s="200"/>
      <c r="JTF29" s="200"/>
      <c r="JTI29" s="200"/>
      <c r="JTL29" s="200"/>
      <c r="JTO29" s="200"/>
      <c r="JTQ29" s="200"/>
      <c r="JTS29" s="200"/>
      <c r="JTV29" s="200"/>
      <c r="JTY29" s="200"/>
      <c r="JUB29" s="200"/>
      <c r="JUE29" s="200"/>
      <c r="JUH29" s="200"/>
      <c r="JUK29" s="200"/>
      <c r="JUN29" s="200"/>
      <c r="JUP29" s="200"/>
      <c r="JUS29" s="200"/>
      <c r="JUV29" s="200"/>
      <c r="JUY29" s="200"/>
      <c r="JVE29" s="200"/>
      <c r="JVH29" s="200"/>
      <c r="JVJ29" s="200"/>
      <c r="JWQ29" s="200"/>
      <c r="JWT29" s="200"/>
      <c r="JWW29" s="200"/>
      <c r="JWZ29" s="200"/>
      <c r="JXC29" s="200"/>
      <c r="JXD29" s="200"/>
      <c r="JXE29" s="200"/>
      <c r="JXH29" s="200"/>
      <c r="JXK29" s="200"/>
      <c r="JXN29" s="200"/>
      <c r="JXQ29" s="200"/>
      <c r="JXS29" s="200"/>
      <c r="JYG29" s="200"/>
      <c r="JYH29" s="200"/>
      <c r="JYI29" s="200"/>
      <c r="JYJ29" s="200"/>
      <c r="JYK29" s="200"/>
      <c r="JYL29" s="200"/>
      <c r="JYM29" s="200"/>
      <c r="JYN29" s="200"/>
      <c r="JYO29" s="200"/>
      <c r="JYP29" s="200"/>
      <c r="JYQ29" s="200"/>
      <c r="JYR29" s="200"/>
      <c r="JYS29" s="200"/>
      <c r="JYT29" s="200"/>
      <c r="JYU29" s="200"/>
      <c r="JYV29" s="200"/>
      <c r="JYW29" s="200"/>
      <c r="JYX29" s="200"/>
      <c r="JYY29" s="200"/>
      <c r="JZE29" s="200"/>
      <c r="JZF29" s="200"/>
      <c r="JZG29" s="200"/>
      <c r="JZH29" s="200"/>
      <c r="JZI29" s="200"/>
      <c r="JZJ29" s="200"/>
      <c r="JZK29" s="200"/>
      <c r="JZM29" s="200"/>
      <c r="JZN29" s="200"/>
      <c r="JZO29" s="200"/>
      <c r="JZP29" s="200"/>
      <c r="JZQ29" s="200"/>
      <c r="JZR29" s="200"/>
      <c r="JZS29" s="200"/>
      <c r="JZT29" s="200"/>
      <c r="JZW29" s="200"/>
      <c r="JZZ29" s="200"/>
      <c r="KAC29" s="200"/>
      <c r="KAF29" s="200"/>
      <c r="KAI29" s="200"/>
      <c r="KAL29" s="200"/>
      <c r="KAU29" s="200"/>
      <c r="KAX29" s="200"/>
      <c r="KBA29" s="200"/>
      <c r="KBD29" s="200"/>
      <c r="KBM29" s="200"/>
      <c r="KBS29" s="200"/>
      <c r="KBV29" s="200"/>
      <c r="KBY29" s="200"/>
      <c r="KCB29" s="200"/>
      <c r="KCH29" s="200"/>
      <c r="KCQ29" s="200"/>
      <c r="KCS29" s="200"/>
      <c r="KCT29" s="200"/>
      <c r="KCV29" s="200"/>
      <c r="KCY29" s="200"/>
      <c r="KDB29" s="200"/>
      <c r="KDE29" s="200"/>
      <c r="KDH29" s="200"/>
      <c r="KDK29" s="200"/>
      <c r="KDM29" s="200"/>
      <c r="KDO29" s="200"/>
      <c r="KDR29" s="200"/>
      <c r="KDU29" s="200"/>
      <c r="KDX29" s="200"/>
      <c r="KEA29" s="200"/>
      <c r="KED29" s="200"/>
      <c r="KEG29" s="200"/>
      <c r="KEJ29" s="200"/>
      <c r="KEL29" s="200"/>
      <c r="KEO29" s="200"/>
      <c r="KER29" s="200"/>
      <c r="KEU29" s="200"/>
      <c r="KFA29" s="200"/>
      <c r="KFD29" s="200"/>
      <c r="KFF29" s="200"/>
      <c r="KGM29" s="200"/>
      <c r="KGP29" s="200"/>
      <c r="KGS29" s="200"/>
      <c r="KGV29" s="200"/>
      <c r="KGY29" s="200"/>
      <c r="KGZ29" s="200"/>
      <c r="KHA29" s="200"/>
      <c r="KHD29" s="200"/>
      <c r="KHG29" s="200"/>
      <c r="KHJ29" s="200"/>
      <c r="KHM29" s="200"/>
      <c r="KHO29" s="200"/>
      <c r="KIC29" s="200"/>
      <c r="KID29" s="200"/>
      <c r="KIE29" s="200"/>
      <c r="KIF29" s="200"/>
      <c r="KIG29" s="200"/>
      <c r="KIH29" s="200"/>
      <c r="KII29" s="200"/>
      <c r="KIJ29" s="200"/>
      <c r="KIK29" s="200"/>
      <c r="KIL29" s="200"/>
      <c r="KIM29" s="200"/>
      <c r="KIN29" s="200"/>
      <c r="KIO29" s="200"/>
      <c r="KIP29" s="200"/>
      <c r="KIQ29" s="200"/>
      <c r="KIR29" s="200"/>
      <c r="KIS29" s="200"/>
      <c r="KIT29" s="200"/>
      <c r="KIU29" s="200"/>
      <c r="KJA29" s="200"/>
      <c r="KJB29" s="200"/>
      <c r="KJC29" s="200"/>
      <c r="KJD29" s="200"/>
      <c r="KJE29" s="200"/>
      <c r="KJF29" s="200"/>
      <c r="KJG29" s="200"/>
      <c r="KJI29" s="200"/>
      <c r="KJJ29" s="200"/>
      <c r="KJK29" s="200"/>
      <c r="KJL29" s="200"/>
      <c r="KJM29" s="200"/>
      <c r="KJN29" s="200"/>
      <c r="KJO29" s="200"/>
      <c r="KJP29" s="200"/>
      <c r="KJS29" s="200"/>
      <c r="KJV29" s="200"/>
      <c r="KJY29" s="200"/>
      <c r="KKB29" s="200"/>
      <c r="KKE29" s="200"/>
      <c r="KKH29" s="200"/>
      <c r="KKQ29" s="200"/>
      <c r="KKT29" s="200"/>
      <c r="KKW29" s="200"/>
      <c r="KKZ29" s="200"/>
      <c r="KLI29" s="200"/>
      <c r="KLO29" s="200"/>
      <c r="KLR29" s="200"/>
      <c r="KLU29" s="200"/>
      <c r="KLX29" s="200"/>
      <c r="KMD29" s="200"/>
      <c r="KMM29" s="200"/>
      <c r="KMO29" s="200"/>
      <c r="KMP29" s="200"/>
      <c r="KMR29" s="200"/>
      <c r="KMU29" s="200"/>
      <c r="KMX29" s="200"/>
      <c r="KNA29" s="200"/>
      <c r="KND29" s="200"/>
      <c r="KNG29" s="200"/>
      <c r="KNI29" s="200"/>
      <c r="KNK29" s="200"/>
      <c r="KNN29" s="200"/>
      <c r="KNQ29" s="200"/>
      <c r="KNT29" s="200"/>
      <c r="KNW29" s="200"/>
      <c r="KNZ29" s="200"/>
      <c r="KOC29" s="200"/>
      <c r="KOF29" s="200"/>
      <c r="KOH29" s="200"/>
      <c r="KOK29" s="200"/>
      <c r="KON29" s="200"/>
      <c r="KOQ29" s="200"/>
      <c r="KOW29" s="200"/>
      <c r="KOZ29" s="200"/>
      <c r="KPB29" s="200"/>
      <c r="KQI29" s="200"/>
      <c r="KQL29" s="200"/>
      <c r="KQO29" s="200"/>
      <c r="KQR29" s="200"/>
      <c r="KQU29" s="200"/>
      <c r="KQV29" s="200"/>
      <c r="KQW29" s="200"/>
      <c r="KQZ29" s="200"/>
      <c r="KRC29" s="200"/>
      <c r="KRF29" s="200"/>
      <c r="KRI29" s="200"/>
      <c r="KRK29" s="200"/>
      <c r="KRY29" s="200"/>
      <c r="KRZ29" s="200"/>
      <c r="KSA29" s="200"/>
      <c r="KSB29" s="200"/>
      <c r="KSC29" s="200"/>
      <c r="KSD29" s="200"/>
      <c r="KSE29" s="200"/>
      <c r="KSF29" s="200"/>
      <c r="KSG29" s="200"/>
      <c r="KSH29" s="200"/>
      <c r="KSI29" s="200"/>
      <c r="KSJ29" s="200"/>
      <c r="KSK29" s="200"/>
      <c r="KSL29" s="200"/>
      <c r="KSM29" s="200"/>
      <c r="KSN29" s="200"/>
      <c r="KSO29" s="200"/>
      <c r="KSP29" s="200"/>
      <c r="KSQ29" s="200"/>
      <c r="KSW29" s="200"/>
      <c r="KSX29" s="200"/>
      <c r="KSY29" s="200"/>
      <c r="KSZ29" s="200"/>
      <c r="KTA29" s="200"/>
      <c r="KTB29" s="200"/>
      <c r="KTC29" s="200"/>
      <c r="KTE29" s="200"/>
      <c r="KTF29" s="200"/>
      <c r="KTG29" s="200"/>
      <c r="KTH29" s="200"/>
      <c r="KTI29" s="200"/>
      <c r="KTJ29" s="200"/>
      <c r="KTK29" s="200"/>
      <c r="KTL29" s="200"/>
      <c r="KTO29" s="200"/>
      <c r="KTR29" s="200"/>
      <c r="KTU29" s="200"/>
      <c r="KTX29" s="200"/>
      <c r="KUA29" s="200"/>
      <c r="KUD29" s="200"/>
      <c r="KUM29" s="200"/>
      <c r="KUP29" s="200"/>
      <c r="KUS29" s="200"/>
      <c r="KUV29" s="200"/>
      <c r="KVE29" s="200"/>
      <c r="KVK29" s="200"/>
      <c r="KVN29" s="200"/>
      <c r="KVQ29" s="200"/>
      <c r="KVT29" s="200"/>
      <c r="KVZ29" s="200"/>
      <c r="KWI29" s="200"/>
      <c r="KWK29" s="200"/>
      <c r="KWL29" s="200"/>
      <c r="KWN29" s="200"/>
      <c r="KWQ29" s="200"/>
      <c r="KWT29" s="200"/>
      <c r="KWW29" s="200"/>
      <c r="KWZ29" s="200"/>
      <c r="KXC29" s="200"/>
      <c r="KXE29" s="200"/>
      <c r="KXG29" s="200"/>
      <c r="KXJ29" s="200"/>
      <c r="KXM29" s="200"/>
      <c r="KXP29" s="200"/>
      <c r="KXS29" s="200"/>
      <c r="KXV29" s="200"/>
      <c r="KXY29" s="200"/>
      <c r="KYB29" s="200"/>
      <c r="KYD29" s="200"/>
      <c r="KYG29" s="200"/>
      <c r="KYJ29" s="200"/>
      <c r="KYM29" s="200"/>
      <c r="KYS29" s="200"/>
      <c r="KYV29" s="200"/>
      <c r="KYX29" s="200"/>
      <c r="LAE29" s="200"/>
      <c r="LAH29" s="200"/>
      <c r="LAK29" s="200"/>
      <c r="LAN29" s="200"/>
      <c r="LAQ29" s="200"/>
      <c r="LAR29" s="200"/>
      <c r="LAS29" s="200"/>
      <c r="LAV29" s="200"/>
      <c r="LAY29" s="200"/>
      <c r="LBB29" s="200"/>
      <c r="LBE29" s="200"/>
      <c r="LBG29" s="200"/>
      <c r="LBU29" s="200"/>
      <c r="LBV29" s="200"/>
      <c r="LBW29" s="200"/>
      <c r="LBX29" s="200"/>
      <c r="LBY29" s="200"/>
      <c r="LBZ29" s="200"/>
      <c r="LCA29" s="200"/>
      <c r="LCB29" s="200"/>
      <c r="LCC29" s="200"/>
      <c r="LCD29" s="200"/>
      <c r="LCE29" s="200"/>
      <c r="LCF29" s="200"/>
      <c r="LCG29" s="200"/>
      <c r="LCH29" s="200"/>
      <c r="LCI29" s="200"/>
      <c r="LCJ29" s="200"/>
      <c r="LCK29" s="200"/>
      <c r="LCL29" s="200"/>
      <c r="LCM29" s="200"/>
      <c r="LCS29" s="200"/>
      <c r="LCT29" s="200"/>
      <c r="LCU29" s="200"/>
      <c r="LCV29" s="200"/>
      <c r="LCW29" s="200"/>
      <c r="LCX29" s="200"/>
      <c r="LCY29" s="200"/>
      <c r="LDA29" s="200"/>
      <c r="LDB29" s="200"/>
      <c r="LDC29" s="200"/>
      <c r="LDD29" s="200"/>
      <c r="LDE29" s="200"/>
      <c r="LDF29" s="200"/>
      <c r="LDG29" s="200"/>
      <c r="LDH29" s="200"/>
      <c r="LDK29" s="200"/>
      <c r="LDN29" s="200"/>
      <c r="LDQ29" s="200"/>
      <c r="LDT29" s="200"/>
      <c r="LDW29" s="200"/>
      <c r="LDZ29" s="200"/>
      <c r="LEI29" s="200"/>
      <c r="LEL29" s="200"/>
      <c r="LEO29" s="200"/>
      <c r="LER29" s="200"/>
      <c r="LFA29" s="200"/>
      <c r="LFG29" s="200"/>
      <c r="LFJ29" s="200"/>
      <c r="LFM29" s="200"/>
      <c r="LFP29" s="200"/>
      <c r="LFV29" s="200"/>
      <c r="LGE29" s="200"/>
      <c r="LGG29" s="200"/>
      <c r="LGH29" s="200"/>
      <c r="LGJ29" s="200"/>
      <c r="LGM29" s="200"/>
      <c r="LGP29" s="200"/>
      <c r="LGS29" s="200"/>
      <c r="LGV29" s="200"/>
      <c r="LGY29" s="200"/>
      <c r="LHA29" s="200"/>
      <c r="LHC29" s="200"/>
      <c r="LHF29" s="200"/>
      <c r="LHI29" s="200"/>
      <c r="LHL29" s="200"/>
      <c r="LHO29" s="200"/>
      <c r="LHR29" s="200"/>
      <c r="LHU29" s="200"/>
      <c r="LHX29" s="200"/>
      <c r="LHZ29" s="200"/>
      <c r="LIC29" s="200"/>
      <c r="LIF29" s="200"/>
      <c r="LII29" s="200"/>
      <c r="LIO29" s="200"/>
      <c r="LIR29" s="200"/>
      <c r="LIT29" s="200"/>
      <c r="LKA29" s="200"/>
      <c r="LKD29" s="200"/>
      <c r="LKG29" s="200"/>
      <c r="LKJ29" s="200"/>
      <c r="LKM29" s="200"/>
      <c r="LKN29" s="200"/>
      <c r="LKO29" s="200"/>
      <c r="LKR29" s="200"/>
      <c r="LKU29" s="200"/>
      <c r="LKX29" s="200"/>
      <c r="LLA29" s="200"/>
      <c r="LLC29" s="200"/>
      <c r="LLQ29" s="200"/>
      <c r="LLR29" s="200"/>
      <c r="LLS29" s="200"/>
      <c r="LLT29" s="200"/>
      <c r="LLU29" s="200"/>
      <c r="LLV29" s="200"/>
      <c r="LLW29" s="200"/>
      <c r="LLX29" s="200"/>
      <c r="LLY29" s="200"/>
      <c r="LLZ29" s="200"/>
      <c r="LMA29" s="200"/>
      <c r="LMB29" s="200"/>
      <c r="LMC29" s="200"/>
      <c r="LMD29" s="200"/>
      <c r="LME29" s="200"/>
      <c r="LMF29" s="200"/>
      <c r="LMG29" s="200"/>
      <c r="LMH29" s="200"/>
      <c r="LMI29" s="200"/>
      <c r="LMO29" s="200"/>
      <c r="LMP29" s="200"/>
      <c r="LMQ29" s="200"/>
      <c r="LMR29" s="200"/>
      <c r="LMS29" s="200"/>
      <c r="LMT29" s="200"/>
      <c r="LMU29" s="200"/>
      <c r="LMW29" s="200"/>
      <c r="LMX29" s="200"/>
      <c r="LMY29" s="200"/>
      <c r="LMZ29" s="200"/>
      <c r="LNA29" s="200"/>
      <c r="LNB29" s="200"/>
      <c r="LNC29" s="200"/>
      <c r="LND29" s="200"/>
      <c r="LNG29" s="200"/>
      <c r="LNJ29" s="200"/>
      <c r="LNM29" s="200"/>
      <c r="LNP29" s="200"/>
      <c r="LNS29" s="200"/>
      <c r="LNV29" s="200"/>
      <c r="LOE29" s="200"/>
      <c r="LOH29" s="200"/>
      <c r="LOK29" s="200"/>
      <c r="LON29" s="200"/>
      <c r="LOW29" s="200"/>
      <c r="LPC29" s="200"/>
      <c r="LPF29" s="200"/>
      <c r="LPI29" s="200"/>
      <c r="LPL29" s="200"/>
      <c r="LPR29" s="200"/>
      <c r="LQA29" s="200"/>
      <c r="LQC29" s="200"/>
      <c r="LQD29" s="200"/>
      <c r="LQF29" s="200"/>
      <c r="LQI29" s="200"/>
      <c r="LQL29" s="200"/>
      <c r="LQO29" s="200"/>
      <c r="LQR29" s="200"/>
      <c r="LQU29" s="200"/>
      <c r="LQW29" s="200"/>
      <c r="LQY29" s="200"/>
      <c r="LRB29" s="200"/>
      <c r="LRE29" s="200"/>
      <c r="LRH29" s="200"/>
      <c r="LRK29" s="200"/>
      <c r="LRN29" s="200"/>
      <c r="LRQ29" s="200"/>
      <c r="LRT29" s="200"/>
      <c r="LRV29" s="200"/>
      <c r="LRY29" s="200"/>
      <c r="LSB29" s="200"/>
      <c r="LSE29" s="200"/>
      <c r="LSK29" s="200"/>
      <c r="LSN29" s="200"/>
      <c r="LSP29" s="200"/>
      <c r="LTW29" s="200"/>
      <c r="LTZ29" s="200"/>
      <c r="LUC29" s="200"/>
      <c r="LUF29" s="200"/>
      <c r="LUI29" s="200"/>
      <c r="LUJ29" s="200"/>
      <c r="LUK29" s="200"/>
      <c r="LUN29" s="200"/>
      <c r="LUQ29" s="200"/>
      <c r="LUT29" s="200"/>
      <c r="LUW29" s="200"/>
      <c r="LUY29" s="200"/>
      <c r="LVM29" s="200"/>
      <c r="LVN29" s="200"/>
      <c r="LVO29" s="200"/>
      <c r="LVP29" s="200"/>
      <c r="LVQ29" s="200"/>
      <c r="LVR29" s="200"/>
      <c r="LVS29" s="200"/>
      <c r="LVT29" s="200"/>
      <c r="LVU29" s="200"/>
      <c r="LVV29" s="200"/>
      <c r="LVW29" s="200"/>
      <c r="LVX29" s="200"/>
      <c r="LVY29" s="200"/>
      <c r="LVZ29" s="200"/>
      <c r="LWA29" s="200"/>
      <c r="LWB29" s="200"/>
      <c r="LWC29" s="200"/>
      <c r="LWD29" s="200"/>
      <c r="LWE29" s="200"/>
      <c r="LWK29" s="200"/>
      <c r="LWL29" s="200"/>
      <c r="LWM29" s="200"/>
      <c r="LWN29" s="200"/>
      <c r="LWO29" s="200"/>
      <c r="LWP29" s="200"/>
      <c r="LWQ29" s="200"/>
      <c r="LWS29" s="200"/>
      <c r="LWT29" s="200"/>
      <c r="LWU29" s="200"/>
      <c r="LWV29" s="200"/>
      <c r="LWW29" s="200"/>
      <c r="LWX29" s="200"/>
      <c r="LWY29" s="200"/>
      <c r="LWZ29" s="200"/>
      <c r="LXC29" s="200"/>
      <c r="LXF29" s="200"/>
      <c r="LXI29" s="200"/>
      <c r="LXL29" s="200"/>
      <c r="LXO29" s="200"/>
      <c r="LXR29" s="200"/>
      <c r="LYA29" s="200"/>
      <c r="LYD29" s="200"/>
      <c r="LYG29" s="200"/>
      <c r="LYJ29" s="200"/>
      <c r="LYS29" s="200"/>
      <c r="LYY29" s="200"/>
      <c r="LZB29" s="200"/>
      <c r="LZE29" s="200"/>
      <c r="LZH29" s="200"/>
      <c r="LZN29" s="200"/>
      <c r="LZW29" s="200"/>
      <c r="LZY29" s="200"/>
      <c r="LZZ29" s="200"/>
      <c r="MAB29" s="200"/>
      <c r="MAE29" s="200"/>
      <c r="MAH29" s="200"/>
      <c r="MAK29" s="200"/>
      <c r="MAN29" s="200"/>
      <c r="MAQ29" s="200"/>
      <c r="MAS29" s="200"/>
      <c r="MAU29" s="200"/>
      <c r="MAX29" s="200"/>
      <c r="MBA29" s="200"/>
      <c r="MBD29" s="200"/>
      <c r="MBG29" s="200"/>
      <c r="MBJ29" s="200"/>
      <c r="MBM29" s="200"/>
      <c r="MBP29" s="200"/>
      <c r="MBR29" s="200"/>
      <c r="MBU29" s="200"/>
      <c r="MBX29" s="200"/>
      <c r="MCA29" s="200"/>
      <c r="MCG29" s="200"/>
      <c r="MCJ29" s="200"/>
      <c r="MCL29" s="200"/>
      <c r="MDS29" s="200"/>
      <c r="MDV29" s="200"/>
      <c r="MDY29" s="200"/>
      <c r="MEB29" s="200"/>
      <c r="MEE29" s="200"/>
      <c r="MEF29" s="200"/>
      <c r="MEG29" s="200"/>
      <c r="MEJ29" s="200"/>
      <c r="MEM29" s="200"/>
      <c r="MEP29" s="200"/>
      <c r="MES29" s="200"/>
      <c r="MEU29" s="200"/>
      <c r="MFI29" s="200"/>
      <c r="MFJ29" s="200"/>
      <c r="MFK29" s="200"/>
      <c r="MFL29" s="200"/>
      <c r="MFM29" s="200"/>
      <c r="MFN29" s="200"/>
      <c r="MFO29" s="200"/>
      <c r="MFP29" s="200"/>
      <c r="MFQ29" s="200"/>
      <c r="MFR29" s="200"/>
      <c r="MFS29" s="200"/>
      <c r="MFT29" s="200"/>
      <c r="MFU29" s="200"/>
      <c r="MFV29" s="200"/>
      <c r="MFW29" s="200"/>
      <c r="MFX29" s="200"/>
      <c r="MFY29" s="200"/>
      <c r="MFZ29" s="200"/>
      <c r="MGA29" s="200"/>
      <c r="MGG29" s="200"/>
      <c r="MGH29" s="200"/>
      <c r="MGI29" s="200"/>
      <c r="MGJ29" s="200"/>
      <c r="MGK29" s="200"/>
      <c r="MGL29" s="200"/>
      <c r="MGM29" s="200"/>
      <c r="MGO29" s="200"/>
      <c r="MGP29" s="200"/>
      <c r="MGQ29" s="200"/>
      <c r="MGR29" s="200"/>
      <c r="MGS29" s="200"/>
      <c r="MGT29" s="200"/>
      <c r="MGU29" s="200"/>
      <c r="MGV29" s="200"/>
      <c r="MGY29" s="200"/>
      <c r="MHB29" s="200"/>
      <c r="MHE29" s="200"/>
      <c r="MHH29" s="200"/>
      <c r="MHK29" s="200"/>
      <c r="MHN29" s="200"/>
      <c r="MHW29" s="200"/>
      <c r="MHZ29" s="200"/>
      <c r="MIC29" s="200"/>
      <c r="MIF29" s="200"/>
      <c r="MIO29" s="200"/>
      <c r="MIU29" s="200"/>
      <c r="MIX29" s="200"/>
      <c r="MJA29" s="200"/>
      <c r="MJD29" s="200"/>
      <c r="MJJ29" s="200"/>
      <c r="MJS29" s="200"/>
      <c r="MJU29" s="200"/>
      <c r="MJV29" s="200"/>
      <c r="MJX29" s="200"/>
      <c r="MKA29" s="200"/>
      <c r="MKD29" s="200"/>
      <c r="MKG29" s="200"/>
      <c r="MKJ29" s="200"/>
      <c r="MKM29" s="200"/>
      <c r="MKO29" s="200"/>
      <c r="MKQ29" s="200"/>
      <c r="MKT29" s="200"/>
      <c r="MKW29" s="200"/>
      <c r="MKZ29" s="200"/>
      <c r="MLC29" s="200"/>
      <c r="MLF29" s="200"/>
      <c r="MLI29" s="200"/>
      <c r="MLL29" s="200"/>
      <c r="MLN29" s="200"/>
      <c r="MLQ29" s="200"/>
      <c r="MLT29" s="200"/>
      <c r="MLW29" s="200"/>
      <c r="MMC29" s="200"/>
      <c r="MMF29" s="200"/>
      <c r="MMH29" s="200"/>
      <c r="MNO29" s="200"/>
      <c r="MNR29" s="200"/>
      <c r="MNU29" s="200"/>
      <c r="MNX29" s="200"/>
      <c r="MOA29" s="200"/>
      <c r="MOB29" s="200"/>
      <c r="MOC29" s="200"/>
      <c r="MOF29" s="200"/>
      <c r="MOI29" s="200"/>
      <c r="MOL29" s="200"/>
      <c r="MOO29" s="200"/>
      <c r="MOQ29" s="200"/>
      <c r="MPE29" s="200"/>
      <c r="MPF29" s="200"/>
      <c r="MPG29" s="200"/>
      <c r="MPH29" s="200"/>
      <c r="MPI29" s="200"/>
      <c r="MPJ29" s="200"/>
      <c r="MPK29" s="200"/>
      <c r="MPL29" s="200"/>
      <c r="MPM29" s="200"/>
      <c r="MPN29" s="200"/>
      <c r="MPO29" s="200"/>
      <c r="MPP29" s="200"/>
      <c r="MPQ29" s="200"/>
      <c r="MPR29" s="200"/>
      <c r="MPS29" s="200"/>
      <c r="MPT29" s="200"/>
      <c r="MPU29" s="200"/>
      <c r="MPV29" s="200"/>
      <c r="MPW29" s="200"/>
      <c r="MQC29" s="200"/>
      <c r="MQD29" s="200"/>
      <c r="MQE29" s="200"/>
      <c r="MQF29" s="200"/>
      <c r="MQG29" s="200"/>
      <c r="MQH29" s="200"/>
      <c r="MQI29" s="200"/>
      <c r="MQK29" s="200"/>
      <c r="MQL29" s="200"/>
      <c r="MQM29" s="200"/>
      <c r="MQN29" s="200"/>
      <c r="MQO29" s="200"/>
      <c r="MQP29" s="200"/>
      <c r="MQQ29" s="200"/>
      <c r="MQR29" s="200"/>
      <c r="MQU29" s="200"/>
      <c r="MQX29" s="200"/>
      <c r="MRA29" s="200"/>
      <c r="MRD29" s="200"/>
      <c r="MRG29" s="200"/>
      <c r="MRJ29" s="200"/>
      <c r="MRS29" s="200"/>
      <c r="MRV29" s="200"/>
      <c r="MRY29" s="200"/>
      <c r="MSB29" s="200"/>
      <c r="MSK29" s="200"/>
      <c r="MSQ29" s="200"/>
      <c r="MST29" s="200"/>
      <c r="MSW29" s="200"/>
      <c r="MSZ29" s="200"/>
      <c r="MTF29" s="200"/>
      <c r="MTO29" s="200"/>
      <c r="MTQ29" s="200"/>
      <c r="MTR29" s="200"/>
      <c r="MTT29" s="200"/>
      <c r="MTW29" s="200"/>
      <c r="MTZ29" s="200"/>
      <c r="MUC29" s="200"/>
      <c r="MUF29" s="200"/>
      <c r="MUI29" s="200"/>
      <c r="MUK29" s="200"/>
      <c r="MUM29" s="200"/>
      <c r="MUP29" s="200"/>
      <c r="MUS29" s="200"/>
      <c r="MUV29" s="200"/>
      <c r="MUY29" s="200"/>
      <c r="MVB29" s="200"/>
      <c r="MVE29" s="200"/>
      <c r="MVH29" s="200"/>
      <c r="MVJ29" s="200"/>
      <c r="MVM29" s="200"/>
      <c r="MVP29" s="200"/>
      <c r="MVS29" s="200"/>
      <c r="MVY29" s="200"/>
      <c r="MWB29" s="200"/>
      <c r="MWD29" s="200"/>
      <c r="MXK29" s="200"/>
      <c r="MXN29" s="200"/>
      <c r="MXQ29" s="200"/>
      <c r="MXT29" s="200"/>
      <c r="MXW29" s="200"/>
      <c r="MXX29" s="200"/>
      <c r="MXY29" s="200"/>
      <c r="MYB29" s="200"/>
      <c r="MYE29" s="200"/>
      <c r="MYH29" s="200"/>
      <c r="MYK29" s="200"/>
      <c r="MYM29" s="200"/>
      <c r="MZA29" s="200"/>
      <c r="MZB29" s="200"/>
      <c r="MZC29" s="200"/>
      <c r="MZD29" s="200"/>
      <c r="MZE29" s="200"/>
      <c r="MZF29" s="200"/>
      <c r="MZG29" s="200"/>
      <c r="MZH29" s="200"/>
      <c r="MZI29" s="200"/>
      <c r="MZJ29" s="200"/>
      <c r="MZK29" s="200"/>
      <c r="MZL29" s="200"/>
      <c r="MZM29" s="200"/>
      <c r="MZN29" s="200"/>
      <c r="MZO29" s="200"/>
      <c r="MZP29" s="200"/>
      <c r="MZQ29" s="200"/>
      <c r="MZR29" s="200"/>
      <c r="MZS29" s="200"/>
      <c r="MZY29" s="200"/>
      <c r="MZZ29" s="200"/>
      <c r="NAA29" s="200"/>
      <c r="NAB29" s="200"/>
      <c r="NAC29" s="200"/>
      <c r="NAD29" s="200"/>
      <c r="NAE29" s="200"/>
      <c r="NAG29" s="200"/>
      <c r="NAH29" s="200"/>
      <c r="NAI29" s="200"/>
      <c r="NAJ29" s="200"/>
      <c r="NAK29" s="200"/>
      <c r="NAL29" s="200"/>
      <c r="NAM29" s="200"/>
      <c r="NAN29" s="200"/>
      <c r="NAQ29" s="200"/>
      <c r="NAT29" s="200"/>
      <c r="NAW29" s="200"/>
      <c r="NAZ29" s="200"/>
      <c r="NBC29" s="200"/>
      <c r="NBF29" s="200"/>
      <c r="NBO29" s="200"/>
      <c r="NBR29" s="200"/>
      <c r="NBU29" s="200"/>
      <c r="NBX29" s="200"/>
      <c r="NCG29" s="200"/>
      <c r="NCM29" s="200"/>
      <c r="NCP29" s="200"/>
      <c r="NCS29" s="200"/>
      <c r="NCV29" s="200"/>
      <c r="NDB29" s="200"/>
      <c r="NDK29" s="200"/>
      <c r="NDM29" s="200"/>
      <c r="NDN29" s="200"/>
      <c r="NDP29" s="200"/>
      <c r="NDS29" s="200"/>
      <c r="NDV29" s="200"/>
      <c r="NDY29" s="200"/>
      <c r="NEB29" s="200"/>
      <c r="NEE29" s="200"/>
      <c r="NEG29" s="200"/>
      <c r="NEI29" s="200"/>
      <c r="NEL29" s="200"/>
      <c r="NEO29" s="200"/>
      <c r="NER29" s="200"/>
      <c r="NEU29" s="200"/>
      <c r="NEX29" s="200"/>
      <c r="NFA29" s="200"/>
      <c r="NFD29" s="200"/>
      <c r="NFF29" s="200"/>
      <c r="NFI29" s="200"/>
      <c r="NFL29" s="200"/>
      <c r="NFO29" s="200"/>
      <c r="NFU29" s="200"/>
      <c r="NFX29" s="200"/>
      <c r="NFZ29" s="200"/>
      <c r="NHG29" s="200"/>
      <c r="NHJ29" s="200"/>
      <c r="NHM29" s="200"/>
      <c r="NHP29" s="200"/>
      <c r="NHS29" s="200"/>
      <c r="NHT29" s="200"/>
      <c r="NHU29" s="200"/>
      <c r="NHX29" s="200"/>
      <c r="NIA29" s="200"/>
      <c r="NID29" s="200"/>
      <c r="NIG29" s="200"/>
      <c r="NII29" s="200"/>
      <c r="NIW29" s="200"/>
      <c r="NIX29" s="200"/>
      <c r="NIY29" s="200"/>
      <c r="NIZ29" s="200"/>
      <c r="NJA29" s="200"/>
      <c r="NJB29" s="200"/>
      <c r="NJC29" s="200"/>
      <c r="NJD29" s="200"/>
      <c r="NJE29" s="200"/>
      <c r="NJF29" s="200"/>
      <c r="NJG29" s="200"/>
      <c r="NJH29" s="200"/>
      <c r="NJI29" s="200"/>
      <c r="NJJ29" s="200"/>
      <c r="NJK29" s="200"/>
      <c r="NJL29" s="200"/>
      <c r="NJM29" s="200"/>
      <c r="NJN29" s="200"/>
      <c r="NJO29" s="200"/>
      <c r="NJU29" s="200"/>
      <c r="NJV29" s="200"/>
      <c r="NJW29" s="200"/>
      <c r="NJX29" s="200"/>
      <c r="NJY29" s="200"/>
      <c r="NJZ29" s="200"/>
      <c r="NKA29" s="200"/>
      <c r="NKC29" s="200"/>
      <c r="NKD29" s="200"/>
      <c r="NKE29" s="200"/>
      <c r="NKF29" s="200"/>
      <c r="NKG29" s="200"/>
      <c r="NKH29" s="200"/>
      <c r="NKI29" s="200"/>
      <c r="NKJ29" s="200"/>
      <c r="NKM29" s="200"/>
      <c r="NKP29" s="200"/>
      <c r="NKS29" s="200"/>
      <c r="NKV29" s="200"/>
      <c r="NKY29" s="200"/>
      <c r="NLB29" s="200"/>
      <c r="NLK29" s="200"/>
      <c r="NLN29" s="200"/>
      <c r="NLQ29" s="200"/>
      <c r="NLT29" s="200"/>
      <c r="NMC29" s="200"/>
      <c r="NMI29" s="200"/>
      <c r="NML29" s="200"/>
      <c r="NMO29" s="200"/>
      <c r="NMR29" s="200"/>
      <c r="NMX29" s="200"/>
      <c r="NNG29" s="200"/>
      <c r="NNI29" s="200"/>
      <c r="NNJ29" s="200"/>
      <c r="NNL29" s="200"/>
      <c r="NNO29" s="200"/>
      <c r="NNR29" s="200"/>
      <c r="NNU29" s="200"/>
      <c r="NNX29" s="200"/>
      <c r="NOA29" s="200"/>
      <c r="NOC29" s="200"/>
      <c r="NOE29" s="200"/>
      <c r="NOH29" s="200"/>
      <c r="NOK29" s="200"/>
      <c r="NON29" s="200"/>
      <c r="NOQ29" s="200"/>
      <c r="NOT29" s="200"/>
      <c r="NOW29" s="200"/>
      <c r="NOZ29" s="200"/>
      <c r="NPB29" s="200"/>
      <c r="NPE29" s="200"/>
      <c r="NPH29" s="200"/>
      <c r="NPK29" s="200"/>
      <c r="NPQ29" s="200"/>
      <c r="NPT29" s="200"/>
      <c r="NPV29" s="200"/>
      <c r="NRC29" s="200"/>
      <c r="NRF29" s="200"/>
      <c r="NRI29" s="200"/>
      <c r="NRL29" s="200"/>
      <c r="NRO29" s="200"/>
      <c r="NRP29" s="200"/>
      <c r="NRQ29" s="200"/>
      <c r="NRT29" s="200"/>
      <c r="NRW29" s="200"/>
      <c r="NRZ29" s="200"/>
      <c r="NSC29" s="200"/>
      <c r="NSE29" s="200"/>
      <c r="NSS29" s="200"/>
      <c r="NST29" s="200"/>
      <c r="NSU29" s="200"/>
      <c r="NSV29" s="200"/>
      <c r="NSW29" s="200"/>
      <c r="NSX29" s="200"/>
      <c r="NSY29" s="200"/>
      <c r="NSZ29" s="200"/>
      <c r="NTA29" s="200"/>
      <c r="NTB29" s="200"/>
      <c r="NTC29" s="200"/>
      <c r="NTD29" s="200"/>
      <c r="NTE29" s="200"/>
      <c r="NTF29" s="200"/>
      <c r="NTG29" s="200"/>
      <c r="NTH29" s="200"/>
      <c r="NTI29" s="200"/>
      <c r="NTJ29" s="200"/>
      <c r="NTK29" s="200"/>
      <c r="NTQ29" s="200"/>
      <c r="NTR29" s="200"/>
      <c r="NTS29" s="200"/>
      <c r="NTT29" s="200"/>
      <c r="NTU29" s="200"/>
      <c r="NTV29" s="200"/>
      <c r="NTW29" s="200"/>
      <c r="NTY29" s="200"/>
      <c r="NTZ29" s="200"/>
      <c r="NUA29" s="200"/>
      <c r="NUB29" s="200"/>
      <c r="NUC29" s="200"/>
      <c r="NUD29" s="200"/>
      <c r="NUE29" s="200"/>
      <c r="NUF29" s="200"/>
      <c r="NUI29" s="200"/>
      <c r="NUL29" s="200"/>
      <c r="NUO29" s="200"/>
      <c r="NUR29" s="200"/>
      <c r="NUU29" s="200"/>
      <c r="NUX29" s="200"/>
      <c r="NVG29" s="200"/>
      <c r="NVJ29" s="200"/>
      <c r="NVM29" s="200"/>
      <c r="NVP29" s="200"/>
      <c r="NVY29" s="200"/>
      <c r="NWE29" s="200"/>
      <c r="NWH29" s="200"/>
      <c r="NWK29" s="200"/>
      <c r="NWN29" s="200"/>
      <c r="NWT29" s="200"/>
      <c r="NXC29" s="200"/>
      <c r="NXE29" s="200"/>
      <c r="NXF29" s="200"/>
      <c r="NXH29" s="200"/>
      <c r="NXK29" s="200"/>
      <c r="NXN29" s="200"/>
      <c r="NXQ29" s="200"/>
      <c r="NXT29" s="200"/>
      <c r="NXW29" s="200"/>
      <c r="NXY29" s="200"/>
      <c r="NYA29" s="200"/>
      <c r="NYD29" s="200"/>
      <c r="NYG29" s="200"/>
      <c r="NYJ29" s="200"/>
      <c r="NYM29" s="200"/>
      <c r="NYP29" s="200"/>
      <c r="NYS29" s="200"/>
      <c r="NYV29" s="200"/>
      <c r="NYX29" s="200"/>
      <c r="NZA29" s="200"/>
      <c r="NZD29" s="200"/>
      <c r="NZG29" s="200"/>
      <c r="NZM29" s="200"/>
      <c r="NZP29" s="200"/>
      <c r="NZR29" s="200"/>
      <c r="OAY29" s="200"/>
      <c r="OBB29" s="200"/>
      <c r="OBE29" s="200"/>
      <c r="OBH29" s="200"/>
      <c r="OBK29" s="200"/>
      <c r="OBL29" s="200"/>
      <c r="OBM29" s="200"/>
      <c r="OBP29" s="200"/>
      <c r="OBS29" s="200"/>
      <c r="OBV29" s="200"/>
      <c r="OBY29" s="200"/>
      <c r="OCA29" s="200"/>
      <c r="OCO29" s="200"/>
      <c r="OCP29" s="200"/>
      <c r="OCQ29" s="200"/>
      <c r="OCR29" s="200"/>
      <c r="OCS29" s="200"/>
      <c r="OCT29" s="200"/>
      <c r="OCU29" s="200"/>
      <c r="OCV29" s="200"/>
      <c r="OCW29" s="200"/>
      <c r="OCX29" s="200"/>
      <c r="OCY29" s="200"/>
      <c r="OCZ29" s="200"/>
      <c r="ODA29" s="200"/>
      <c r="ODB29" s="200"/>
      <c r="ODC29" s="200"/>
      <c r="ODD29" s="200"/>
      <c r="ODE29" s="200"/>
      <c r="ODF29" s="200"/>
      <c r="ODG29" s="200"/>
      <c r="ODM29" s="200"/>
      <c r="ODN29" s="200"/>
      <c r="ODO29" s="200"/>
      <c r="ODP29" s="200"/>
      <c r="ODQ29" s="200"/>
      <c r="ODR29" s="200"/>
      <c r="ODS29" s="200"/>
      <c r="ODU29" s="200"/>
      <c r="ODV29" s="200"/>
      <c r="ODW29" s="200"/>
      <c r="ODX29" s="200"/>
      <c r="ODY29" s="200"/>
      <c r="ODZ29" s="200"/>
      <c r="OEA29" s="200"/>
      <c r="OEB29" s="200"/>
      <c r="OEE29" s="200"/>
      <c r="OEH29" s="200"/>
      <c r="OEK29" s="200"/>
      <c r="OEN29" s="200"/>
      <c r="OEQ29" s="200"/>
      <c r="OET29" s="200"/>
      <c r="OFC29" s="200"/>
      <c r="OFF29" s="200"/>
      <c r="OFI29" s="200"/>
      <c r="OFL29" s="200"/>
      <c r="OFU29" s="200"/>
      <c r="OGA29" s="200"/>
      <c r="OGD29" s="200"/>
      <c r="OGG29" s="200"/>
      <c r="OGJ29" s="200"/>
      <c r="OGP29" s="200"/>
      <c r="OGY29" s="200"/>
      <c r="OHA29" s="200"/>
      <c r="OHB29" s="200"/>
      <c r="OHD29" s="200"/>
      <c r="OHG29" s="200"/>
      <c r="OHJ29" s="200"/>
      <c r="OHM29" s="200"/>
      <c r="OHP29" s="200"/>
      <c r="OHS29" s="200"/>
      <c r="OHU29" s="200"/>
      <c r="OHW29" s="200"/>
      <c r="OHZ29" s="200"/>
      <c r="OIC29" s="200"/>
      <c r="OIF29" s="200"/>
      <c r="OII29" s="200"/>
      <c r="OIL29" s="200"/>
      <c r="OIO29" s="200"/>
      <c r="OIR29" s="200"/>
      <c r="OIT29" s="200"/>
      <c r="OIW29" s="200"/>
      <c r="OIZ29" s="200"/>
      <c r="OJC29" s="200"/>
      <c r="OJI29" s="200"/>
      <c r="OJL29" s="200"/>
      <c r="OJN29" s="200"/>
      <c r="OKU29" s="200"/>
      <c r="OKX29" s="200"/>
      <c r="OLA29" s="200"/>
      <c r="OLD29" s="200"/>
      <c r="OLG29" s="200"/>
      <c r="OLH29" s="200"/>
      <c r="OLI29" s="200"/>
      <c r="OLL29" s="200"/>
      <c r="OLO29" s="200"/>
      <c r="OLR29" s="200"/>
      <c r="OLU29" s="200"/>
      <c r="OLW29" s="200"/>
      <c r="OMK29" s="200"/>
      <c r="OML29" s="200"/>
      <c r="OMM29" s="200"/>
      <c r="OMN29" s="200"/>
      <c r="OMO29" s="200"/>
      <c r="OMP29" s="200"/>
      <c r="OMQ29" s="200"/>
      <c r="OMR29" s="200"/>
      <c r="OMS29" s="200"/>
      <c r="OMT29" s="200"/>
      <c r="OMU29" s="200"/>
      <c r="OMV29" s="200"/>
      <c r="OMW29" s="200"/>
      <c r="OMX29" s="200"/>
      <c r="OMY29" s="200"/>
      <c r="OMZ29" s="200"/>
      <c r="ONA29" s="200"/>
      <c r="ONB29" s="200"/>
      <c r="ONC29" s="200"/>
      <c r="ONI29" s="200"/>
      <c r="ONJ29" s="200"/>
      <c r="ONK29" s="200"/>
      <c r="ONL29" s="200"/>
      <c r="ONM29" s="200"/>
      <c r="ONN29" s="200"/>
      <c r="ONO29" s="200"/>
      <c r="ONQ29" s="200"/>
      <c r="ONR29" s="200"/>
      <c r="ONS29" s="200"/>
      <c r="ONT29" s="200"/>
      <c r="ONU29" s="200"/>
      <c r="ONV29" s="200"/>
      <c r="ONW29" s="200"/>
      <c r="ONX29" s="200"/>
      <c r="OOA29" s="200"/>
      <c r="OOD29" s="200"/>
      <c r="OOG29" s="200"/>
      <c r="OOJ29" s="200"/>
      <c r="OOM29" s="200"/>
      <c r="OOP29" s="200"/>
      <c r="OOY29" s="200"/>
      <c r="OPB29" s="200"/>
      <c r="OPE29" s="200"/>
      <c r="OPH29" s="200"/>
      <c r="OPQ29" s="200"/>
      <c r="OPW29" s="200"/>
      <c r="OPZ29" s="200"/>
      <c r="OQC29" s="200"/>
      <c r="OQF29" s="200"/>
      <c r="OQL29" s="200"/>
      <c r="OQU29" s="200"/>
      <c r="OQW29" s="200"/>
      <c r="OQX29" s="200"/>
      <c r="OQZ29" s="200"/>
      <c r="ORC29" s="200"/>
      <c r="ORF29" s="200"/>
      <c r="ORI29" s="200"/>
      <c r="ORL29" s="200"/>
      <c r="ORO29" s="200"/>
      <c r="ORQ29" s="200"/>
      <c r="ORS29" s="200"/>
      <c r="ORV29" s="200"/>
      <c r="ORY29" s="200"/>
      <c r="OSB29" s="200"/>
      <c r="OSE29" s="200"/>
      <c r="OSH29" s="200"/>
      <c r="OSK29" s="200"/>
      <c r="OSN29" s="200"/>
      <c r="OSP29" s="200"/>
      <c r="OSS29" s="200"/>
      <c r="OSV29" s="200"/>
      <c r="OSY29" s="200"/>
      <c r="OTE29" s="200"/>
      <c r="OTH29" s="200"/>
      <c r="OTJ29" s="200"/>
      <c r="OUQ29" s="200"/>
      <c r="OUT29" s="200"/>
      <c r="OUW29" s="200"/>
      <c r="OUZ29" s="200"/>
      <c r="OVC29" s="200"/>
      <c r="OVD29" s="200"/>
      <c r="OVE29" s="200"/>
      <c r="OVH29" s="200"/>
      <c r="OVK29" s="200"/>
      <c r="OVN29" s="200"/>
      <c r="OVQ29" s="200"/>
      <c r="OVS29" s="200"/>
      <c r="OWG29" s="200"/>
      <c r="OWH29" s="200"/>
      <c r="OWI29" s="200"/>
      <c r="OWJ29" s="200"/>
      <c r="OWK29" s="200"/>
      <c r="OWL29" s="200"/>
      <c r="OWM29" s="200"/>
      <c r="OWN29" s="200"/>
      <c r="OWO29" s="200"/>
      <c r="OWP29" s="200"/>
      <c r="OWQ29" s="200"/>
      <c r="OWR29" s="200"/>
      <c r="OWS29" s="200"/>
      <c r="OWT29" s="200"/>
      <c r="OWU29" s="200"/>
      <c r="OWV29" s="200"/>
      <c r="OWW29" s="200"/>
      <c r="OWX29" s="200"/>
      <c r="OWY29" s="200"/>
      <c r="OXE29" s="200"/>
      <c r="OXF29" s="200"/>
      <c r="OXG29" s="200"/>
      <c r="OXH29" s="200"/>
      <c r="OXI29" s="200"/>
      <c r="OXJ29" s="200"/>
      <c r="OXK29" s="200"/>
      <c r="OXM29" s="200"/>
      <c r="OXN29" s="200"/>
      <c r="OXO29" s="200"/>
      <c r="OXP29" s="200"/>
      <c r="OXQ29" s="200"/>
      <c r="OXR29" s="200"/>
      <c r="OXS29" s="200"/>
      <c r="OXT29" s="200"/>
      <c r="OXW29" s="200"/>
      <c r="OXZ29" s="200"/>
      <c r="OYC29" s="200"/>
      <c r="OYF29" s="200"/>
      <c r="OYI29" s="200"/>
      <c r="OYL29" s="200"/>
      <c r="OYU29" s="200"/>
      <c r="OYX29" s="200"/>
      <c r="OZA29" s="200"/>
      <c r="OZD29" s="200"/>
      <c r="OZM29" s="200"/>
      <c r="OZS29" s="200"/>
      <c r="OZV29" s="200"/>
      <c r="OZY29" s="200"/>
      <c r="PAB29" s="200"/>
      <c r="PAH29" s="200"/>
      <c r="PAQ29" s="200"/>
      <c r="PAS29" s="200"/>
      <c r="PAT29" s="200"/>
      <c r="PAV29" s="200"/>
      <c r="PAY29" s="200"/>
      <c r="PBB29" s="200"/>
      <c r="PBE29" s="200"/>
      <c r="PBH29" s="200"/>
      <c r="PBK29" s="200"/>
      <c r="PBM29" s="200"/>
      <c r="PBO29" s="200"/>
      <c r="PBR29" s="200"/>
      <c r="PBU29" s="200"/>
      <c r="PBX29" s="200"/>
      <c r="PCA29" s="200"/>
      <c r="PCD29" s="200"/>
      <c r="PCG29" s="200"/>
      <c r="PCJ29" s="200"/>
      <c r="PCL29" s="200"/>
      <c r="PCO29" s="200"/>
      <c r="PCR29" s="200"/>
      <c r="PCU29" s="200"/>
      <c r="PDA29" s="200"/>
      <c r="PDD29" s="200"/>
      <c r="PDF29" s="200"/>
      <c r="PEM29" s="200"/>
      <c r="PEP29" s="200"/>
      <c r="PES29" s="200"/>
      <c r="PEV29" s="200"/>
      <c r="PEY29" s="200"/>
      <c r="PEZ29" s="200"/>
      <c r="PFA29" s="200"/>
      <c r="PFD29" s="200"/>
      <c r="PFG29" s="200"/>
      <c r="PFJ29" s="200"/>
      <c r="PFM29" s="200"/>
      <c r="PFO29" s="200"/>
      <c r="PGC29" s="200"/>
      <c r="PGD29" s="200"/>
      <c r="PGE29" s="200"/>
      <c r="PGF29" s="200"/>
      <c r="PGG29" s="200"/>
      <c r="PGH29" s="200"/>
      <c r="PGI29" s="200"/>
      <c r="PGJ29" s="200"/>
      <c r="PGK29" s="200"/>
      <c r="PGL29" s="200"/>
      <c r="PGM29" s="200"/>
      <c r="PGN29" s="200"/>
      <c r="PGO29" s="200"/>
      <c r="PGP29" s="200"/>
      <c r="PGQ29" s="200"/>
      <c r="PGR29" s="200"/>
      <c r="PGS29" s="200"/>
      <c r="PGT29" s="200"/>
      <c r="PGU29" s="200"/>
      <c r="PHA29" s="200"/>
      <c r="PHB29" s="200"/>
      <c r="PHC29" s="200"/>
      <c r="PHD29" s="200"/>
      <c r="PHE29" s="200"/>
      <c r="PHF29" s="200"/>
      <c r="PHG29" s="200"/>
      <c r="PHI29" s="200"/>
      <c r="PHJ29" s="200"/>
      <c r="PHK29" s="200"/>
      <c r="PHL29" s="200"/>
      <c r="PHM29" s="200"/>
      <c r="PHN29" s="200"/>
      <c r="PHO29" s="200"/>
      <c r="PHP29" s="200"/>
      <c r="PHS29" s="200"/>
      <c r="PHV29" s="200"/>
      <c r="PHY29" s="200"/>
      <c r="PIB29" s="200"/>
      <c r="PIE29" s="200"/>
      <c r="PIH29" s="200"/>
      <c r="PIQ29" s="200"/>
      <c r="PIT29" s="200"/>
      <c r="PIW29" s="200"/>
      <c r="PIZ29" s="200"/>
      <c r="PJI29" s="200"/>
      <c r="PJO29" s="200"/>
      <c r="PJR29" s="200"/>
      <c r="PJU29" s="200"/>
      <c r="PJX29" s="200"/>
      <c r="PKD29" s="200"/>
      <c r="PKM29" s="200"/>
      <c r="PKO29" s="200"/>
      <c r="PKP29" s="200"/>
      <c r="PKR29" s="200"/>
      <c r="PKU29" s="200"/>
      <c r="PKX29" s="200"/>
      <c r="PLA29" s="200"/>
      <c r="PLD29" s="200"/>
      <c r="PLG29" s="200"/>
      <c r="PLI29" s="200"/>
      <c r="PLK29" s="200"/>
      <c r="PLN29" s="200"/>
      <c r="PLQ29" s="200"/>
      <c r="PLT29" s="200"/>
      <c r="PLW29" s="200"/>
      <c r="PLZ29" s="200"/>
      <c r="PMC29" s="200"/>
      <c r="PMF29" s="200"/>
      <c r="PMH29" s="200"/>
      <c r="PMK29" s="200"/>
      <c r="PMN29" s="200"/>
      <c r="PMQ29" s="200"/>
      <c r="PMW29" s="200"/>
      <c r="PMZ29" s="200"/>
      <c r="PNB29" s="200"/>
      <c r="POI29" s="200"/>
      <c r="POL29" s="200"/>
      <c r="POO29" s="200"/>
      <c r="POR29" s="200"/>
      <c r="POU29" s="200"/>
      <c r="POV29" s="200"/>
      <c r="POW29" s="200"/>
      <c r="POZ29" s="200"/>
      <c r="PPC29" s="200"/>
      <c r="PPF29" s="200"/>
      <c r="PPI29" s="200"/>
      <c r="PPK29" s="200"/>
      <c r="PPY29" s="200"/>
      <c r="PPZ29" s="200"/>
      <c r="PQA29" s="200"/>
      <c r="PQB29" s="200"/>
      <c r="PQC29" s="200"/>
      <c r="PQD29" s="200"/>
      <c r="PQE29" s="200"/>
      <c r="PQF29" s="200"/>
      <c r="PQG29" s="200"/>
      <c r="PQH29" s="200"/>
      <c r="PQI29" s="200"/>
      <c r="PQJ29" s="200"/>
      <c r="PQK29" s="200"/>
      <c r="PQL29" s="200"/>
      <c r="PQM29" s="200"/>
      <c r="PQN29" s="200"/>
      <c r="PQO29" s="200"/>
      <c r="PQP29" s="200"/>
      <c r="PQQ29" s="200"/>
      <c r="PQW29" s="200"/>
      <c r="PQX29" s="200"/>
      <c r="PQY29" s="200"/>
      <c r="PQZ29" s="200"/>
      <c r="PRA29" s="200"/>
      <c r="PRB29" s="200"/>
      <c r="PRC29" s="200"/>
      <c r="PRE29" s="200"/>
      <c r="PRF29" s="200"/>
      <c r="PRG29" s="200"/>
      <c r="PRH29" s="200"/>
      <c r="PRI29" s="200"/>
      <c r="PRJ29" s="200"/>
      <c r="PRK29" s="200"/>
      <c r="PRL29" s="200"/>
      <c r="PRO29" s="200"/>
      <c r="PRR29" s="200"/>
      <c r="PRU29" s="200"/>
      <c r="PRX29" s="200"/>
      <c r="PSA29" s="200"/>
      <c r="PSD29" s="200"/>
      <c r="PSM29" s="200"/>
      <c r="PSP29" s="200"/>
      <c r="PSS29" s="200"/>
      <c r="PSV29" s="200"/>
      <c r="PTE29" s="200"/>
      <c r="PTK29" s="200"/>
      <c r="PTN29" s="200"/>
      <c r="PTQ29" s="200"/>
      <c r="PTT29" s="200"/>
      <c r="PTZ29" s="200"/>
      <c r="PUI29" s="200"/>
      <c r="PUK29" s="200"/>
      <c r="PUL29" s="200"/>
      <c r="PUN29" s="200"/>
      <c r="PUQ29" s="200"/>
      <c r="PUT29" s="200"/>
      <c r="PUW29" s="200"/>
      <c r="PUZ29" s="200"/>
      <c r="PVC29" s="200"/>
      <c r="PVE29" s="200"/>
      <c r="PVG29" s="200"/>
      <c r="PVJ29" s="200"/>
      <c r="PVM29" s="200"/>
      <c r="PVP29" s="200"/>
      <c r="PVS29" s="200"/>
      <c r="PVV29" s="200"/>
      <c r="PVY29" s="200"/>
      <c r="PWB29" s="200"/>
      <c r="PWD29" s="200"/>
      <c r="PWG29" s="200"/>
      <c r="PWJ29" s="200"/>
      <c r="PWM29" s="200"/>
      <c r="PWS29" s="200"/>
      <c r="PWV29" s="200"/>
      <c r="PWX29" s="200"/>
      <c r="PYE29" s="200"/>
      <c r="PYH29" s="200"/>
      <c r="PYK29" s="200"/>
      <c r="PYN29" s="200"/>
      <c r="PYQ29" s="200"/>
      <c r="PYR29" s="200"/>
      <c r="PYS29" s="200"/>
      <c r="PYV29" s="200"/>
      <c r="PYY29" s="200"/>
      <c r="PZB29" s="200"/>
      <c r="PZE29" s="200"/>
      <c r="PZG29" s="200"/>
      <c r="PZU29" s="200"/>
      <c r="PZV29" s="200"/>
      <c r="PZW29" s="200"/>
      <c r="PZX29" s="200"/>
      <c r="PZY29" s="200"/>
      <c r="PZZ29" s="200"/>
      <c r="QAA29" s="200"/>
      <c r="QAB29" s="200"/>
      <c r="QAC29" s="200"/>
      <c r="QAD29" s="200"/>
      <c r="QAE29" s="200"/>
      <c r="QAF29" s="200"/>
      <c r="QAG29" s="200"/>
      <c r="QAH29" s="200"/>
      <c r="QAI29" s="200"/>
      <c r="QAJ29" s="200"/>
      <c r="QAK29" s="200"/>
      <c r="QAL29" s="200"/>
      <c r="QAM29" s="200"/>
      <c r="QAS29" s="200"/>
      <c r="QAT29" s="200"/>
      <c r="QAU29" s="200"/>
      <c r="QAV29" s="200"/>
      <c r="QAW29" s="200"/>
      <c r="QAX29" s="200"/>
      <c r="QAY29" s="200"/>
      <c r="QBA29" s="200"/>
      <c r="QBB29" s="200"/>
      <c r="QBC29" s="200"/>
      <c r="QBD29" s="200"/>
      <c r="QBE29" s="200"/>
      <c r="QBF29" s="200"/>
      <c r="QBG29" s="200"/>
      <c r="QBH29" s="200"/>
      <c r="QBK29" s="200"/>
      <c r="QBN29" s="200"/>
      <c r="QBQ29" s="200"/>
      <c r="QBT29" s="200"/>
      <c r="QBW29" s="200"/>
      <c r="QBZ29" s="200"/>
      <c r="QCI29" s="200"/>
      <c r="QCL29" s="200"/>
      <c r="QCO29" s="200"/>
      <c r="QCR29" s="200"/>
      <c r="QDA29" s="200"/>
      <c r="QDG29" s="200"/>
      <c r="QDJ29" s="200"/>
      <c r="QDM29" s="200"/>
      <c r="QDP29" s="200"/>
      <c r="QDV29" s="200"/>
      <c r="QEE29" s="200"/>
      <c r="QEG29" s="200"/>
      <c r="QEH29" s="200"/>
      <c r="QEJ29" s="200"/>
      <c r="QEM29" s="200"/>
      <c r="QEP29" s="200"/>
      <c r="QES29" s="200"/>
      <c r="QEV29" s="200"/>
      <c r="QEY29" s="200"/>
      <c r="QFA29" s="200"/>
      <c r="QFC29" s="200"/>
      <c r="QFF29" s="200"/>
      <c r="QFI29" s="200"/>
      <c r="QFL29" s="200"/>
      <c r="QFO29" s="200"/>
      <c r="QFR29" s="200"/>
      <c r="QFU29" s="200"/>
      <c r="QFX29" s="200"/>
      <c r="QFZ29" s="200"/>
      <c r="QGC29" s="200"/>
      <c r="QGF29" s="200"/>
      <c r="QGI29" s="200"/>
      <c r="QGO29" s="200"/>
      <c r="QGR29" s="200"/>
      <c r="QGT29" s="200"/>
      <c r="QIA29" s="200"/>
      <c r="QID29" s="200"/>
      <c r="QIG29" s="200"/>
      <c r="QIJ29" s="200"/>
      <c r="QIM29" s="200"/>
      <c r="QIN29" s="200"/>
      <c r="QIO29" s="200"/>
      <c r="QIR29" s="200"/>
      <c r="QIU29" s="200"/>
      <c r="QIX29" s="200"/>
      <c r="QJA29" s="200"/>
      <c r="QJC29" s="200"/>
      <c r="QJQ29" s="200"/>
      <c r="QJR29" s="200"/>
      <c r="QJS29" s="200"/>
      <c r="QJT29" s="200"/>
      <c r="QJU29" s="200"/>
      <c r="QJV29" s="200"/>
      <c r="QJW29" s="200"/>
      <c r="QJX29" s="200"/>
      <c r="QJY29" s="200"/>
      <c r="QJZ29" s="200"/>
      <c r="QKA29" s="200"/>
      <c r="QKB29" s="200"/>
      <c r="QKC29" s="200"/>
      <c r="QKD29" s="200"/>
      <c r="QKE29" s="200"/>
      <c r="QKF29" s="200"/>
      <c r="QKG29" s="200"/>
      <c r="QKH29" s="200"/>
      <c r="QKI29" s="200"/>
      <c r="QKO29" s="200"/>
      <c r="QKP29" s="200"/>
      <c r="QKQ29" s="200"/>
      <c r="QKR29" s="200"/>
      <c r="QKS29" s="200"/>
      <c r="QKT29" s="200"/>
      <c r="QKU29" s="200"/>
      <c r="QKW29" s="200"/>
      <c r="QKX29" s="200"/>
      <c r="QKY29" s="200"/>
      <c r="QKZ29" s="200"/>
      <c r="QLA29" s="200"/>
      <c r="QLB29" s="200"/>
      <c r="QLC29" s="200"/>
      <c r="QLD29" s="200"/>
      <c r="QLG29" s="200"/>
      <c r="QLJ29" s="200"/>
      <c r="QLM29" s="200"/>
      <c r="QLP29" s="200"/>
      <c r="QLS29" s="200"/>
      <c r="QLV29" s="200"/>
      <c r="QME29" s="200"/>
      <c r="QMH29" s="200"/>
      <c r="QMK29" s="200"/>
      <c r="QMN29" s="200"/>
      <c r="QMW29" s="200"/>
      <c r="QNC29" s="200"/>
      <c r="QNF29" s="200"/>
      <c r="QNI29" s="200"/>
      <c r="QNL29" s="200"/>
      <c r="QNR29" s="200"/>
      <c r="QOA29" s="200"/>
      <c r="QOC29" s="200"/>
      <c r="QOD29" s="200"/>
      <c r="QOF29" s="200"/>
      <c r="QOI29" s="200"/>
      <c r="QOL29" s="200"/>
      <c r="QOO29" s="200"/>
      <c r="QOR29" s="200"/>
      <c r="QOU29" s="200"/>
      <c r="QOW29" s="200"/>
      <c r="QOY29" s="200"/>
      <c r="QPB29" s="200"/>
      <c r="QPE29" s="200"/>
      <c r="QPH29" s="200"/>
      <c r="QPK29" s="200"/>
      <c r="QPN29" s="200"/>
      <c r="QPQ29" s="200"/>
      <c r="QPT29" s="200"/>
      <c r="QPV29" s="200"/>
      <c r="QPY29" s="200"/>
      <c r="QQB29" s="200"/>
      <c r="QQE29" s="200"/>
      <c r="QQK29" s="200"/>
      <c r="QQN29" s="200"/>
      <c r="QQP29" s="200"/>
      <c r="QRW29" s="200"/>
      <c r="QRZ29" s="200"/>
      <c r="QSC29" s="200"/>
      <c r="QSF29" s="200"/>
      <c r="QSI29" s="200"/>
      <c r="QSJ29" s="200"/>
      <c r="QSK29" s="200"/>
      <c r="QSN29" s="200"/>
      <c r="QSQ29" s="200"/>
      <c r="QST29" s="200"/>
      <c r="QSW29" s="200"/>
      <c r="QSY29" s="200"/>
      <c r="QTM29" s="200"/>
      <c r="QTN29" s="200"/>
      <c r="QTO29" s="200"/>
      <c r="QTP29" s="200"/>
      <c r="QTQ29" s="200"/>
      <c r="QTR29" s="200"/>
      <c r="QTS29" s="200"/>
      <c r="QTT29" s="200"/>
      <c r="QTU29" s="200"/>
      <c r="QTV29" s="200"/>
      <c r="QTW29" s="200"/>
      <c r="QTX29" s="200"/>
      <c r="QTY29" s="200"/>
      <c r="QTZ29" s="200"/>
      <c r="QUA29" s="200"/>
      <c r="QUB29" s="200"/>
      <c r="QUC29" s="200"/>
      <c r="QUD29" s="200"/>
      <c r="QUE29" s="200"/>
      <c r="QUK29" s="200"/>
      <c r="QUL29" s="200"/>
      <c r="QUM29" s="200"/>
      <c r="QUN29" s="200"/>
      <c r="QUO29" s="200"/>
      <c r="QUP29" s="200"/>
      <c r="QUQ29" s="200"/>
      <c r="QUS29" s="200"/>
      <c r="QUT29" s="200"/>
      <c r="QUU29" s="200"/>
      <c r="QUV29" s="200"/>
      <c r="QUW29" s="200"/>
      <c r="QUX29" s="200"/>
      <c r="QUY29" s="200"/>
      <c r="QUZ29" s="200"/>
      <c r="QVC29" s="200"/>
      <c r="QVF29" s="200"/>
      <c r="QVI29" s="200"/>
      <c r="QVL29" s="200"/>
      <c r="QVO29" s="200"/>
      <c r="QVR29" s="200"/>
      <c r="QWA29" s="200"/>
      <c r="QWD29" s="200"/>
      <c r="QWG29" s="200"/>
      <c r="QWJ29" s="200"/>
      <c r="QWS29" s="200"/>
      <c r="QWY29" s="200"/>
      <c r="QXB29" s="200"/>
      <c r="QXE29" s="200"/>
      <c r="QXH29" s="200"/>
      <c r="QXN29" s="200"/>
      <c r="QXW29" s="200"/>
      <c r="QXY29" s="200"/>
      <c r="QXZ29" s="200"/>
      <c r="QYB29" s="200"/>
      <c r="QYE29" s="200"/>
      <c r="QYH29" s="200"/>
      <c r="QYK29" s="200"/>
      <c r="QYN29" s="200"/>
      <c r="QYQ29" s="200"/>
      <c r="QYS29" s="200"/>
      <c r="QYU29" s="200"/>
      <c r="QYX29" s="200"/>
      <c r="QZA29" s="200"/>
      <c r="QZD29" s="200"/>
      <c r="QZG29" s="200"/>
      <c r="QZJ29" s="200"/>
      <c r="QZM29" s="200"/>
      <c r="QZP29" s="200"/>
      <c r="QZR29" s="200"/>
      <c r="QZU29" s="200"/>
      <c r="QZX29" s="200"/>
      <c r="RAA29" s="200"/>
      <c r="RAG29" s="200"/>
      <c r="RAJ29" s="200"/>
      <c r="RAL29" s="200"/>
      <c r="RBS29" s="200"/>
      <c r="RBV29" s="200"/>
      <c r="RBY29" s="200"/>
      <c r="RCB29" s="200"/>
      <c r="RCE29" s="200"/>
      <c r="RCF29" s="200"/>
      <c r="RCG29" s="200"/>
      <c r="RCJ29" s="200"/>
      <c r="RCM29" s="200"/>
      <c r="RCP29" s="200"/>
      <c r="RCS29" s="200"/>
      <c r="RCU29" s="200"/>
      <c r="RDI29" s="200"/>
      <c r="RDJ29" s="200"/>
      <c r="RDK29" s="200"/>
      <c r="RDL29" s="200"/>
      <c r="RDM29" s="200"/>
      <c r="RDN29" s="200"/>
      <c r="RDO29" s="200"/>
      <c r="RDP29" s="200"/>
      <c r="RDQ29" s="200"/>
      <c r="RDR29" s="200"/>
      <c r="RDS29" s="200"/>
      <c r="RDT29" s="200"/>
      <c r="RDU29" s="200"/>
      <c r="RDV29" s="200"/>
      <c r="RDW29" s="200"/>
      <c r="RDX29" s="200"/>
      <c r="RDY29" s="200"/>
      <c r="RDZ29" s="200"/>
      <c r="REA29" s="200"/>
      <c r="REG29" s="200"/>
      <c r="REH29" s="200"/>
      <c r="REI29" s="200"/>
      <c r="REJ29" s="200"/>
      <c r="REK29" s="200"/>
      <c r="REL29" s="200"/>
      <c r="REM29" s="200"/>
      <c r="REO29" s="200"/>
      <c r="REP29" s="200"/>
      <c r="REQ29" s="200"/>
      <c r="RER29" s="200"/>
      <c r="RES29" s="200"/>
      <c r="RET29" s="200"/>
      <c r="REU29" s="200"/>
      <c r="REV29" s="200"/>
      <c r="REY29" s="200"/>
      <c r="RFB29" s="200"/>
      <c r="RFE29" s="200"/>
      <c r="RFH29" s="200"/>
      <c r="RFK29" s="200"/>
      <c r="RFN29" s="200"/>
      <c r="RFW29" s="200"/>
      <c r="RFZ29" s="200"/>
      <c r="RGC29" s="200"/>
      <c r="RGF29" s="200"/>
      <c r="RGO29" s="200"/>
      <c r="RGU29" s="200"/>
      <c r="RGX29" s="200"/>
      <c r="RHA29" s="200"/>
      <c r="RHD29" s="200"/>
      <c r="RHJ29" s="200"/>
      <c r="RHS29" s="200"/>
      <c r="RHU29" s="200"/>
      <c r="RHV29" s="200"/>
      <c r="RHX29" s="200"/>
      <c r="RIA29" s="200"/>
      <c r="RID29" s="200"/>
      <c r="RIG29" s="200"/>
      <c r="RIJ29" s="200"/>
      <c r="RIM29" s="200"/>
      <c r="RIO29" s="200"/>
      <c r="RIQ29" s="200"/>
      <c r="RIT29" s="200"/>
      <c r="RIW29" s="200"/>
      <c r="RIZ29" s="200"/>
      <c r="RJC29" s="200"/>
      <c r="RJF29" s="200"/>
      <c r="RJI29" s="200"/>
      <c r="RJL29" s="200"/>
      <c r="RJN29" s="200"/>
      <c r="RJQ29" s="200"/>
      <c r="RJT29" s="200"/>
      <c r="RJW29" s="200"/>
      <c r="RKC29" s="200"/>
      <c r="RKF29" s="200"/>
      <c r="RKH29" s="200"/>
      <c r="RLO29" s="200"/>
      <c r="RLR29" s="200"/>
      <c r="RLU29" s="200"/>
      <c r="RLX29" s="200"/>
      <c r="RMA29" s="200"/>
      <c r="RMB29" s="200"/>
      <c r="RMC29" s="200"/>
      <c r="RMF29" s="200"/>
      <c r="RMI29" s="200"/>
      <c r="RML29" s="200"/>
      <c r="RMO29" s="200"/>
      <c r="RMQ29" s="200"/>
      <c r="RNE29" s="200"/>
      <c r="RNF29" s="200"/>
      <c r="RNG29" s="200"/>
      <c r="RNH29" s="200"/>
      <c r="RNI29" s="200"/>
      <c r="RNJ29" s="200"/>
      <c r="RNK29" s="200"/>
      <c r="RNL29" s="200"/>
      <c r="RNM29" s="200"/>
      <c r="RNN29" s="200"/>
      <c r="RNO29" s="200"/>
      <c r="RNP29" s="200"/>
      <c r="RNQ29" s="200"/>
      <c r="RNR29" s="200"/>
      <c r="RNS29" s="200"/>
      <c r="RNT29" s="200"/>
      <c r="RNU29" s="200"/>
      <c r="RNV29" s="200"/>
      <c r="RNW29" s="200"/>
      <c r="ROC29" s="200"/>
      <c r="ROD29" s="200"/>
      <c r="ROE29" s="200"/>
      <c r="ROF29" s="200"/>
      <c r="ROG29" s="200"/>
      <c r="ROH29" s="200"/>
      <c r="ROI29" s="200"/>
      <c r="ROK29" s="200"/>
      <c r="ROL29" s="200"/>
      <c r="ROM29" s="200"/>
      <c r="RON29" s="200"/>
      <c r="ROO29" s="200"/>
      <c r="ROP29" s="200"/>
      <c r="ROQ29" s="200"/>
      <c r="ROR29" s="200"/>
      <c r="ROU29" s="200"/>
      <c r="ROX29" s="200"/>
      <c r="RPA29" s="200"/>
      <c r="RPD29" s="200"/>
      <c r="RPG29" s="200"/>
      <c r="RPJ29" s="200"/>
      <c r="RPS29" s="200"/>
      <c r="RPV29" s="200"/>
      <c r="RPY29" s="200"/>
      <c r="RQB29" s="200"/>
      <c r="RQK29" s="200"/>
      <c r="RQQ29" s="200"/>
      <c r="RQT29" s="200"/>
      <c r="RQW29" s="200"/>
      <c r="RQZ29" s="200"/>
      <c r="RRF29" s="200"/>
      <c r="RRO29" s="200"/>
      <c r="RRQ29" s="200"/>
      <c r="RRR29" s="200"/>
      <c r="RRT29" s="200"/>
      <c r="RRW29" s="200"/>
      <c r="RRZ29" s="200"/>
      <c r="RSC29" s="200"/>
      <c r="RSF29" s="200"/>
      <c r="RSI29" s="200"/>
      <c r="RSK29" s="200"/>
      <c r="RSM29" s="200"/>
      <c r="RSP29" s="200"/>
      <c r="RSS29" s="200"/>
      <c r="RSV29" s="200"/>
      <c r="RSY29" s="200"/>
      <c r="RTB29" s="200"/>
      <c r="RTE29" s="200"/>
      <c r="RTH29" s="200"/>
      <c r="RTJ29" s="200"/>
      <c r="RTM29" s="200"/>
      <c r="RTP29" s="200"/>
      <c r="RTS29" s="200"/>
      <c r="RTY29" s="200"/>
      <c r="RUB29" s="200"/>
      <c r="RUD29" s="200"/>
      <c r="RVK29" s="200"/>
      <c r="RVN29" s="200"/>
      <c r="RVQ29" s="200"/>
      <c r="RVT29" s="200"/>
      <c r="RVW29" s="200"/>
      <c r="RVX29" s="200"/>
      <c r="RVY29" s="200"/>
      <c r="RWB29" s="200"/>
      <c r="RWE29" s="200"/>
      <c r="RWH29" s="200"/>
      <c r="RWK29" s="200"/>
      <c r="RWM29" s="200"/>
      <c r="RXA29" s="200"/>
      <c r="RXB29" s="200"/>
      <c r="RXC29" s="200"/>
      <c r="RXD29" s="200"/>
      <c r="RXE29" s="200"/>
      <c r="RXF29" s="200"/>
      <c r="RXG29" s="200"/>
      <c r="RXH29" s="200"/>
      <c r="RXI29" s="200"/>
      <c r="RXJ29" s="200"/>
      <c r="RXK29" s="200"/>
      <c r="RXL29" s="200"/>
      <c r="RXM29" s="200"/>
      <c r="RXN29" s="200"/>
      <c r="RXO29" s="200"/>
      <c r="RXP29" s="200"/>
      <c r="RXQ29" s="200"/>
      <c r="RXR29" s="200"/>
      <c r="RXS29" s="200"/>
      <c r="RXY29" s="200"/>
      <c r="RXZ29" s="200"/>
      <c r="RYA29" s="200"/>
      <c r="RYB29" s="200"/>
      <c r="RYC29" s="200"/>
      <c r="RYD29" s="200"/>
      <c r="RYE29" s="200"/>
      <c r="RYG29" s="200"/>
      <c r="RYH29" s="200"/>
      <c r="RYI29" s="200"/>
      <c r="RYJ29" s="200"/>
      <c r="RYK29" s="200"/>
      <c r="RYL29" s="200"/>
      <c r="RYM29" s="200"/>
      <c r="RYN29" s="200"/>
      <c r="RYQ29" s="200"/>
      <c r="RYT29" s="200"/>
      <c r="RYW29" s="200"/>
      <c r="RYZ29" s="200"/>
      <c r="RZC29" s="200"/>
      <c r="RZF29" s="200"/>
      <c r="RZO29" s="200"/>
      <c r="RZR29" s="200"/>
      <c r="RZU29" s="200"/>
      <c r="RZX29" s="200"/>
      <c r="SAG29" s="200"/>
      <c r="SAM29" s="200"/>
      <c r="SAP29" s="200"/>
      <c r="SAS29" s="200"/>
      <c r="SAV29" s="200"/>
      <c r="SBB29" s="200"/>
      <c r="SBK29" s="200"/>
      <c r="SBM29" s="200"/>
      <c r="SBN29" s="200"/>
      <c r="SBP29" s="200"/>
      <c r="SBS29" s="200"/>
      <c r="SBV29" s="200"/>
      <c r="SBY29" s="200"/>
      <c r="SCB29" s="200"/>
      <c r="SCE29" s="200"/>
      <c r="SCG29" s="200"/>
      <c r="SCI29" s="200"/>
      <c r="SCL29" s="200"/>
      <c r="SCO29" s="200"/>
      <c r="SCR29" s="200"/>
      <c r="SCU29" s="200"/>
      <c r="SCX29" s="200"/>
      <c r="SDA29" s="200"/>
      <c r="SDD29" s="200"/>
      <c r="SDF29" s="200"/>
      <c r="SDI29" s="200"/>
      <c r="SDL29" s="200"/>
      <c r="SDO29" s="200"/>
      <c r="SDU29" s="200"/>
      <c r="SDX29" s="200"/>
      <c r="SDZ29" s="200"/>
      <c r="SFG29" s="200"/>
      <c r="SFJ29" s="200"/>
      <c r="SFM29" s="200"/>
      <c r="SFP29" s="200"/>
      <c r="SFS29" s="200"/>
      <c r="SFT29" s="200"/>
      <c r="SFU29" s="200"/>
      <c r="SFX29" s="200"/>
      <c r="SGA29" s="200"/>
      <c r="SGD29" s="200"/>
      <c r="SGG29" s="200"/>
      <c r="SGI29" s="200"/>
      <c r="SGW29" s="200"/>
      <c r="SGX29" s="200"/>
      <c r="SGY29" s="200"/>
      <c r="SGZ29" s="200"/>
      <c r="SHA29" s="200"/>
      <c r="SHB29" s="200"/>
      <c r="SHC29" s="200"/>
      <c r="SHD29" s="200"/>
      <c r="SHE29" s="200"/>
      <c r="SHF29" s="200"/>
      <c r="SHG29" s="200"/>
      <c r="SHH29" s="200"/>
      <c r="SHI29" s="200"/>
      <c r="SHJ29" s="200"/>
      <c r="SHK29" s="200"/>
      <c r="SHL29" s="200"/>
      <c r="SHM29" s="200"/>
      <c r="SHN29" s="200"/>
      <c r="SHO29" s="200"/>
      <c r="SHU29" s="200"/>
      <c r="SHV29" s="200"/>
      <c r="SHW29" s="200"/>
      <c r="SHX29" s="200"/>
      <c r="SHY29" s="200"/>
      <c r="SHZ29" s="200"/>
      <c r="SIA29" s="200"/>
      <c r="SIC29" s="200"/>
      <c r="SID29" s="200"/>
      <c r="SIE29" s="200"/>
      <c r="SIF29" s="200"/>
      <c r="SIG29" s="200"/>
      <c r="SIH29" s="200"/>
      <c r="SII29" s="200"/>
      <c r="SIJ29" s="200"/>
      <c r="SIM29" s="200"/>
      <c r="SIP29" s="200"/>
      <c r="SIS29" s="200"/>
      <c r="SIV29" s="200"/>
      <c r="SIY29" s="200"/>
      <c r="SJB29" s="200"/>
      <c r="SJK29" s="200"/>
      <c r="SJN29" s="200"/>
      <c r="SJQ29" s="200"/>
      <c r="SJT29" s="200"/>
      <c r="SKC29" s="200"/>
      <c r="SKI29" s="200"/>
      <c r="SKL29" s="200"/>
      <c r="SKO29" s="200"/>
      <c r="SKR29" s="200"/>
      <c r="SKX29" s="200"/>
      <c r="SLG29" s="200"/>
      <c r="SLI29" s="200"/>
      <c r="SLJ29" s="200"/>
      <c r="SLL29" s="200"/>
      <c r="SLO29" s="200"/>
      <c r="SLR29" s="200"/>
      <c r="SLU29" s="200"/>
      <c r="SLX29" s="200"/>
      <c r="SMA29" s="200"/>
      <c r="SMC29" s="200"/>
      <c r="SME29" s="200"/>
      <c r="SMH29" s="200"/>
      <c r="SMK29" s="200"/>
      <c r="SMN29" s="200"/>
      <c r="SMQ29" s="200"/>
      <c r="SMT29" s="200"/>
      <c r="SMW29" s="200"/>
      <c r="SMZ29" s="200"/>
      <c r="SNB29" s="200"/>
      <c r="SNE29" s="200"/>
      <c r="SNH29" s="200"/>
      <c r="SNK29" s="200"/>
      <c r="SNQ29" s="200"/>
      <c r="SNT29" s="200"/>
      <c r="SNV29" s="200"/>
      <c r="SPC29" s="200"/>
      <c r="SPF29" s="200"/>
      <c r="SPI29" s="200"/>
      <c r="SPL29" s="200"/>
      <c r="SPO29" s="200"/>
      <c r="SPP29" s="200"/>
      <c r="SPQ29" s="200"/>
      <c r="SPT29" s="200"/>
      <c r="SPW29" s="200"/>
      <c r="SPZ29" s="200"/>
      <c r="SQC29" s="200"/>
      <c r="SQE29" s="200"/>
      <c r="SQS29" s="200"/>
      <c r="SQT29" s="200"/>
      <c r="SQU29" s="200"/>
      <c r="SQV29" s="200"/>
      <c r="SQW29" s="200"/>
      <c r="SQX29" s="200"/>
      <c r="SQY29" s="200"/>
      <c r="SQZ29" s="200"/>
      <c r="SRA29" s="200"/>
      <c r="SRB29" s="200"/>
      <c r="SRC29" s="200"/>
      <c r="SRD29" s="200"/>
      <c r="SRE29" s="200"/>
      <c r="SRF29" s="200"/>
      <c r="SRG29" s="200"/>
      <c r="SRH29" s="200"/>
      <c r="SRI29" s="200"/>
      <c r="SRJ29" s="200"/>
      <c r="SRK29" s="200"/>
      <c r="SRQ29" s="200"/>
      <c r="SRR29" s="200"/>
      <c r="SRS29" s="200"/>
      <c r="SRT29" s="200"/>
      <c r="SRU29" s="200"/>
      <c r="SRV29" s="200"/>
      <c r="SRW29" s="200"/>
      <c r="SRY29" s="200"/>
      <c r="SRZ29" s="200"/>
      <c r="SSA29" s="200"/>
      <c r="SSB29" s="200"/>
      <c r="SSC29" s="200"/>
      <c r="SSD29" s="200"/>
      <c r="SSE29" s="200"/>
      <c r="SSF29" s="200"/>
      <c r="SSI29" s="200"/>
      <c r="SSL29" s="200"/>
      <c r="SSO29" s="200"/>
      <c r="SSR29" s="200"/>
      <c r="SSU29" s="200"/>
      <c r="SSX29" s="200"/>
      <c r="STG29" s="200"/>
      <c r="STJ29" s="200"/>
      <c r="STM29" s="200"/>
      <c r="STP29" s="200"/>
      <c r="STY29" s="200"/>
      <c r="SUE29" s="200"/>
      <c r="SUH29" s="200"/>
      <c r="SUK29" s="200"/>
      <c r="SUN29" s="200"/>
      <c r="SUT29" s="200"/>
      <c r="SVC29" s="200"/>
      <c r="SVE29" s="200"/>
      <c r="SVF29" s="200"/>
      <c r="SVH29" s="200"/>
      <c r="SVK29" s="200"/>
      <c r="SVN29" s="200"/>
      <c r="SVQ29" s="200"/>
      <c r="SVT29" s="200"/>
      <c r="SVW29" s="200"/>
      <c r="SVY29" s="200"/>
      <c r="SWA29" s="200"/>
      <c r="SWD29" s="200"/>
      <c r="SWG29" s="200"/>
      <c r="SWJ29" s="200"/>
      <c r="SWM29" s="200"/>
      <c r="SWP29" s="200"/>
      <c r="SWS29" s="200"/>
      <c r="SWV29" s="200"/>
      <c r="SWX29" s="200"/>
      <c r="SXA29" s="200"/>
      <c r="SXD29" s="200"/>
      <c r="SXG29" s="200"/>
      <c r="SXM29" s="200"/>
      <c r="SXP29" s="200"/>
      <c r="SXR29" s="200"/>
      <c r="SYY29" s="200"/>
      <c r="SZB29" s="200"/>
      <c r="SZE29" s="200"/>
      <c r="SZH29" s="200"/>
      <c r="SZK29" s="200"/>
      <c r="SZL29" s="200"/>
      <c r="SZM29" s="200"/>
      <c r="SZP29" s="200"/>
      <c r="SZS29" s="200"/>
      <c r="SZV29" s="200"/>
      <c r="SZY29" s="200"/>
      <c r="TAA29" s="200"/>
      <c r="TAO29" s="200"/>
      <c r="TAP29" s="200"/>
      <c r="TAQ29" s="200"/>
      <c r="TAR29" s="200"/>
      <c r="TAS29" s="200"/>
      <c r="TAT29" s="200"/>
      <c r="TAU29" s="200"/>
      <c r="TAV29" s="200"/>
      <c r="TAW29" s="200"/>
      <c r="TAX29" s="200"/>
      <c r="TAY29" s="200"/>
      <c r="TAZ29" s="200"/>
      <c r="TBA29" s="200"/>
      <c r="TBB29" s="200"/>
      <c r="TBC29" s="200"/>
      <c r="TBD29" s="200"/>
      <c r="TBE29" s="200"/>
      <c r="TBF29" s="200"/>
      <c r="TBG29" s="200"/>
      <c r="TBM29" s="200"/>
      <c r="TBN29" s="200"/>
      <c r="TBO29" s="200"/>
      <c r="TBP29" s="200"/>
      <c r="TBQ29" s="200"/>
      <c r="TBR29" s="200"/>
      <c r="TBS29" s="200"/>
      <c r="TBU29" s="200"/>
      <c r="TBV29" s="200"/>
      <c r="TBW29" s="200"/>
      <c r="TBX29" s="200"/>
      <c r="TBY29" s="200"/>
      <c r="TBZ29" s="200"/>
      <c r="TCA29" s="200"/>
      <c r="TCB29" s="200"/>
      <c r="TCE29" s="200"/>
      <c r="TCH29" s="200"/>
      <c r="TCK29" s="200"/>
      <c r="TCN29" s="200"/>
      <c r="TCQ29" s="200"/>
      <c r="TCT29" s="200"/>
      <c r="TDC29" s="200"/>
      <c r="TDF29" s="200"/>
      <c r="TDI29" s="200"/>
      <c r="TDL29" s="200"/>
      <c r="TDU29" s="200"/>
      <c r="TEA29" s="200"/>
      <c r="TED29" s="200"/>
      <c r="TEG29" s="200"/>
      <c r="TEJ29" s="200"/>
      <c r="TEP29" s="200"/>
      <c r="TEY29" s="200"/>
      <c r="TFA29" s="200"/>
      <c r="TFB29" s="200"/>
      <c r="TFD29" s="200"/>
      <c r="TFG29" s="200"/>
      <c r="TFJ29" s="200"/>
      <c r="TFM29" s="200"/>
      <c r="TFP29" s="200"/>
      <c r="TFS29" s="200"/>
      <c r="TFU29" s="200"/>
      <c r="TFW29" s="200"/>
      <c r="TFZ29" s="200"/>
      <c r="TGC29" s="200"/>
      <c r="TGF29" s="200"/>
      <c r="TGI29" s="200"/>
      <c r="TGL29" s="200"/>
      <c r="TGO29" s="200"/>
      <c r="TGR29" s="200"/>
      <c r="TGT29" s="200"/>
      <c r="TGW29" s="200"/>
      <c r="TGZ29" s="200"/>
      <c r="THC29" s="200"/>
      <c r="THI29" s="200"/>
      <c r="THL29" s="200"/>
      <c r="THN29" s="200"/>
      <c r="TIU29" s="200"/>
      <c r="TIX29" s="200"/>
      <c r="TJA29" s="200"/>
      <c r="TJD29" s="200"/>
      <c r="TJG29" s="200"/>
      <c r="TJH29" s="200"/>
      <c r="TJI29" s="200"/>
      <c r="TJL29" s="200"/>
      <c r="TJO29" s="200"/>
      <c r="TJR29" s="200"/>
      <c r="TJU29" s="200"/>
      <c r="TJW29" s="200"/>
      <c r="TKK29" s="200"/>
      <c r="TKL29" s="200"/>
      <c r="TKM29" s="200"/>
      <c r="TKN29" s="200"/>
      <c r="TKO29" s="200"/>
      <c r="TKP29" s="200"/>
      <c r="TKQ29" s="200"/>
      <c r="TKR29" s="200"/>
      <c r="TKS29" s="200"/>
      <c r="TKT29" s="200"/>
      <c r="TKU29" s="200"/>
      <c r="TKV29" s="200"/>
      <c r="TKW29" s="200"/>
      <c r="TKX29" s="200"/>
      <c r="TKY29" s="200"/>
      <c r="TKZ29" s="200"/>
      <c r="TLA29" s="200"/>
      <c r="TLB29" s="200"/>
      <c r="TLC29" s="200"/>
      <c r="TLI29" s="200"/>
      <c r="TLJ29" s="200"/>
      <c r="TLK29" s="200"/>
      <c r="TLL29" s="200"/>
      <c r="TLM29" s="200"/>
      <c r="TLN29" s="200"/>
      <c r="TLO29" s="200"/>
      <c r="TLQ29" s="200"/>
      <c r="TLR29" s="200"/>
      <c r="TLS29" s="200"/>
      <c r="TLT29" s="200"/>
      <c r="TLU29" s="200"/>
      <c r="TLV29" s="200"/>
      <c r="TLW29" s="200"/>
      <c r="TLX29" s="200"/>
      <c r="TMA29" s="200"/>
      <c r="TMD29" s="200"/>
      <c r="TMG29" s="200"/>
      <c r="TMJ29" s="200"/>
      <c r="TMM29" s="200"/>
      <c r="TMP29" s="200"/>
      <c r="TMY29" s="200"/>
      <c r="TNB29" s="200"/>
      <c r="TNE29" s="200"/>
      <c r="TNH29" s="200"/>
      <c r="TNQ29" s="200"/>
      <c r="TNW29" s="200"/>
      <c r="TNZ29" s="200"/>
      <c r="TOC29" s="200"/>
      <c r="TOF29" s="200"/>
      <c r="TOL29" s="200"/>
      <c r="TOU29" s="200"/>
      <c r="TOW29" s="200"/>
      <c r="TOX29" s="200"/>
      <c r="TOZ29" s="200"/>
      <c r="TPC29" s="200"/>
      <c r="TPF29" s="200"/>
      <c r="TPI29" s="200"/>
      <c r="TPL29" s="200"/>
      <c r="TPO29" s="200"/>
      <c r="TPQ29" s="200"/>
      <c r="TPS29" s="200"/>
      <c r="TPV29" s="200"/>
      <c r="TPY29" s="200"/>
      <c r="TQB29" s="200"/>
      <c r="TQE29" s="200"/>
      <c r="TQH29" s="200"/>
      <c r="TQK29" s="200"/>
      <c r="TQN29" s="200"/>
      <c r="TQP29" s="200"/>
      <c r="TQS29" s="200"/>
      <c r="TQV29" s="200"/>
      <c r="TQY29" s="200"/>
      <c r="TRE29" s="200"/>
      <c r="TRH29" s="200"/>
      <c r="TRJ29" s="200"/>
      <c r="TSQ29" s="200"/>
      <c r="TST29" s="200"/>
      <c r="TSW29" s="200"/>
      <c r="TSZ29" s="200"/>
      <c r="TTC29" s="200"/>
      <c r="TTD29" s="200"/>
      <c r="TTE29" s="200"/>
      <c r="TTH29" s="200"/>
      <c r="TTK29" s="200"/>
      <c r="TTN29" s="200"/>
      <c r="TTQ29" s="200"/>
      <c r="TTS29" s="200"/>
      <c r="TUG29" s="200"/>
      <c r="TUH29" s="200"/>
      <c r="TUI29" s="200"/>
      <c r="TUJ29" s="200"/>
      <c r="TUK29" s="200"/>
      <c r="TUL29" s="200"/>
      <c r="TUM29" s="200"/>
      <c r="TUN29" s="200"/>
      <c r="TUO29" s="200"/>
      <c r="TUP29" s="200"/>
      <c r="TUQ29" s="200"/>
      <c r="TUR29" s="200"/>
      <c r="TUS29" s="200"/>
      <c r="TUT29" s="200"/>
      <c r="TUU29" s="200"/>
      <c r="TUV29" s="200"/>
      <c r="TUW29" s="200"/>
      <c r="TUX29" s="200"/>
      <c r="TUY29" s="200"/>
      <c r="TVE29" s="200"/>
      <c r="TVF29" s="200"/>
      <c r="TVG29" s="200"/>
      <c r="TVH29" s="200"/>
      <c r="TVI29" s="200"/>
      <c r="TVJ29" s="200"/>
      <c r="TVK29" s="200"/>
      <c r="TVM29" s="200"/>
      <c r="TVN29" s="200"/>
      <c r="TVO29" s="200"/>
      <c r="TVP29" s="200"/>
      <c r="TVQ29" s="200"/>
      <c r="TVR29" s="200"/>
      <c r="TVS29" s="200"/>
      <c r="TVT29" s="200"/>
      <c r="TVW29" s="200"/>
      <c r="TVZ29" s="200"/>
      <c r="TWC29" s="200"/>
      <c r="TWF29" s="200"/>
      <c r="TWI29" s="200"/>
      <c r="TWL29" s="200"/>
      <c r="TWU29" s="200"/>
      <c r="TWX29" s="200"/>
      <c r="TXA29" s="200"/>
      <c r="TXD29" s="200"/>
      <c r="TXM29" s="200"/>
      <c r="TXS29" s="200"/>
      <c r="TXV29" s="200"/>
      <c r="TXY29" s="200"/>
      <c r="TYB29" s="200"/>
      <c r="TYH29" s="200"/>
      <c r="TYQ29" s="200"/>
      <c r="TYS29" s="200"/>
      <c r="TYT29" s="200"/>
      <c r="TYV29" s="200"/>
      <c r="TYY29" s="200"/>
      <c r="TZB29" s="200"/>
      <c r="TZE29" s="200"/>
      <c r="TZH29" s="200"/>
      <c r="TZK29" s="200"/>
      <c r="TZM29" s="200"/>
      <c r="TZO29" s="200"/>
      <c r="TZR29" s="200"/>
      <c r="TZU29" s="200"/>
      <c r="TZX29" s="200"/>
      <c r="UAA29" s="200"/>
      <c r="UAD29" s="200"/>
      <c r="UAG29" s="200"/>
      <c r="UAJ29" s="200"/>
      <c r="UAL29" s="200"/>
      <c r="UAO29" s="200"/>
      <c r="UAR29" s="200"/>
      <c r="UAU29" s="200"/>
      <c r="UBA29" s="200"/>
      <c r="UBD29" s="200"/>
      <c r="UBF29" s="200"/>
      <c r="UCM29" s="200"/>
      <c r="UCP29" s="200"/>
      <c r="UCS29" s="200"/>
      <c r="UCV29" s="200"/>
      <c r="UCY29" s="200"/>
      <c r="UCZ29" s="200"/>
      <c r="UDA29" s="200"/>
      <c r="UDD29" s="200"/>
      <c r="UDG29" s="200"/>
      <c r="UDJ29" s="200"/>
      <c r="UDM29" s="200"/>
      <c r="UDO29" s="200"/>
      <c r="UEC29" s="200"/>
      <c r="UED29" s="200"/>
      <c r="UEE29" s="200"/>
      <c r="UEF29" s="200"/>
      <c r="UEG29" s="200"/>
      <c r="UEH29" s="200"/>
      <c r="UEI29" s="200"/>
      <c r="UEJ29" s="200"/>
      <c r="UEK29" s="200"/>
      <c r="UEL29" s="200"/>
      <c r="UEM29" s="200"/>
      <c r="UEN29" s="200"/>
      <c r="UEO29" s="200"/>
      <c r="UEP29" s="200"/>
      <c r="UEQ29" s="200"/>
      <c r="UER29" s="200"/>
      <c r="UES29" s="200"/>
      <c r="UET29" s="200"/>
      <c r="UEU29" s="200"/>
      <c r="UFA29" s="200"/>
      <c r="UFB29" s="200"/>
      <c r="UFC29" s="200"/>
      <c r="UFD29" s="200"/>
      <c r="UFE29" s="200"/>
      <c r="UFF29" s="200"/>
      <c r="UFG29" s="200"/>
      <c r="UFI29" s="200"/>
      <c r="UFJ29" s="200"/>
      <c r="UFK29" s="200"/>
      <c r="UFL29" s="200"/>
      <c r="UFM29" s="200"/>
      <c r="UFN29" s="200"/>
      <c r="UFO29" s="200"/>
      <c r="UFP29" s="200"/>
      <c r="UFS29" s="200"/>
      <c r="UFV29" s="200"/>
      <c r="UFY29" s="200"/>
      <c r="UGB29" s="200"/>
      <c r="UGE29" s="200"/>
      <c r="UGH29" s="200"/>
      <c r="UGQ29" s="200"/>
      <c r="UGT29" s="200"/>
      <c r="UGW29" s="200"/>
      <c r="UGZ29" s="200"/>
      <c r="UHI29" s="200"/>
      <c r="UHO29" s="200"/>
      <c r="UHR29" s="200"/>
      <c r="UHU29" s="200"/>
      <c r="UHX29" s="200"/>
      <c r="UID29" s="200"/>
      <c r="UIM29" s="200"/>
      <c r="UIO29" s="200"/>
      <c r="UIP29" s="200"/>
      <c r="UIR29" s="200"/>
      <c r="UIU29" s="200"/>
      <c r="UIX29" s="200"/>
      <c r="UJA29" s="200"/>
      <c r="UJD29" s="200"/>
      <c r="UJG29" s="200"/>
      <c r="UJI29" s="200"/>
      <c r="UJK29" s="200"/>
      <c r="UJN29" s="200"/>
      <c r="UJQ29" s="200"/>
      <c r="UJT29" s="200"/>
      <c r="UJW29" s="200"/>
      <c r="UJZ29" s="200"/>
      <c r="UKC29" s="200"/>
      <c r="UKF29" s="200"/>
      <c r="UKH29" s="200"/>
      <c r="UKK29" s="200"/>
      <c r="UKN29" s="200"/>
      <c r="UKQ29" s="200"/>
      <c r="UKW29" s="200"/>
      <c r="UKZ29" s="200"/>
      <c r="ULB29" s="200"/>
      <c r="UMI29" s="200"/>
      <c r="UML29" s="200"/>
      <c r="UMO29" s="200"/>
      <c r="UMR29" s="200"/>
      <c r="UMU29" s="200"/>
      <c r="UMV29" s="200"/>
      <c r="UMW29" s="200"/>
      <c r="UMZ29" s="200"/>
      <c r="UNC29" s="200"/>
      <c r="UNF29" s="200"/>
      <c r="UNI29" s="200"/>
      <c r="UNK29" s="200"/>
      <c r="UNY29" s="200"/>
      <c r="UNZ29" s="200"/>
      <c r="UOA29" s="200"/>
      <c r="UOB29" s="200"/>
      <c r="UOC29" s="200"/>
      <c r="UOD29" s="200"/>
      <c r="UOE29" s="200"/>
      <c r="UOF29" s="200"/>
      <c r="UOG29" s="200"/>
      <c r="UOH29" s="200"/>
      <c r="UOI29" s="200"/>
      <c r="UOJ29" s="200"/>
      <c r="UOK29" s="200"/>
      <c r="UOL29" s="200"/>
      <c r="UOM29" s="200"/>
      <c r="UON29" s="200"/>
      <c r="UOO29" s="200"/>
      <c r="UOP29" s="200"/>
      <c r="UOQ29" s="200"/>
      <c r="UOW29" s="200"/>
      <c r="UOX29" s="200"/>
      <c r="UOY29" s="200"/>
      <c r="UOZ29" s="200"/>
      <c r="UPA29" s="200"/>
      <c r="UPB29" s="200"/>
      <c r="UPC29" s="200"/>
      <c r="UPE29" s="200"/>
      <c r="UPF29" s="200"/>
      <c r="UPG29" s="200"/>
      <c r="UPH29" s="200"/>
      <c r="UPI29" s="200"/>
      <c r="UPJ29" s="200"/>
      <c r="UPK29" s="200"/>
      <c r="UPL29" s="200"/>
      <c r="UPO29" s="200"/>
      <c r="UPR29" s="200"/>
      <c r="UPU29" s="200"/>
      <c r="UPX29" s="200"/>
      <c r="UQA29" s="200"/>
      <c r="UQD29" s="200"/>
      <c r="UQM29" s="200"/>
      <c r="UQP29" s="200"/>
      <c r="UQS29" s="200"/>
      <c r="UQV29" s="200"/>
      <c r="URE29" s="200"/>
      <c r="URK29" s="200"/>
      <c r="URN29" s="200"/>
      <c r="URQ29" s="200"/>
      <c r="URT29" s="200"/>
      <c r="URZ29" s="200"/>
      <c r="USI29" s="200"/>
      <c r="USK29" s="200"/>
      <c r="USL29" s="200"/>
      <c r="USN29" s="200"/>
      <c r="USQ29" s="200"/>
      <c r="UST29" s="200"/>
      <c r="USW29" s="200"/>
      <c r="USZ29" s="200"/>
      <c r="UTC29" s="200"/>
      <c r="UTE29" s="200"/>
      <c r="UTG29" s="200"/>
      <c r="UTJ29" s="200"/>
      <c r="UTM29" s="200"/>
      <c r="UTP29" s="200"/>
      <c r="UTS29" s="200"/>
      <c r="UTV29" s="200"/>
      <c r="UTY29" s="200"/>
      <c r="UUB29" s="200"/>
      <c r="UUD29" s="200"/>
      <c r="UUG29" s="200"/>
      <c r="UUJ29" s="200"/>
      <c r="UUM29" s="200"/>
      <c r="UUS29" s="200"/>
      <c r="UUV29" s="200"/>
      <c r="UUX29" s="200"/>
      <c r="UWE29" s="200"/>
      <c r="UWH29" s="200"/>
      <c r="UWK29" s="200"/>
      <c r="UWN29" s="200"/>
      <c r="UWQ29" s="200"/>
      <c r="UWR29" s="200"/>
      <c r="UWS29" s="200"/>
      <c r="UWV29" s="200"/>
      <c r="UWY29" s="200"/>
      <c r="UXB29" s="200"/>
      <c r="UXE29" s="200"/>
      <c r="UXG29" s="200"/>
      <c r="UXU29" s="200"/>
      <c r="UXV29" s="200"/>
      <c r="UXW29" s="200"/>
      <c r="UXX29" s="200"/>
      <c r="UXY29" s="200"/>
      <c r="UXZ29" s="200"/>
      <c r="UYA29" s="200"/>
      <c r="UYB29" s="200"/>
      <c r="UYC29" s="200"/>
      <c r="UYD29" s="200"/>
      <c r="UYE29" s="200"/>
      <c r="UYF29" s="200"/>
      <c r="UYG29" s="200"/>
      <c r="UYH29" s="200"/>
      <c r="UYI29" s="200"/>
      <c r="UYJ29" s="200"/>
      <c r="UYK29" s="200"/>
      <c r="UYL29" s="200"/>
      <c r="UYM29" s="200"/>
      <c r="UYS29" s="200"/>
      <c r="UYT29" s="200"/>
      <c r="UYU29" s="200"/>
      <c r="UYV29" s="200"/>
      <c r="UYW29" s="200"/>
      <c r="UYX29" s="200"/>
      <c r="UYY29" s="200"/>
      <c r="UZA29" s="200"/>
      <c r="UZB29" s="200"/>
      <c r="UZC29" s="200"/>
      <c r="UZD29" s="200"/>
      <c r="UZE29" s="200"/>
      <c r="UZF29" s="200"/>
      <c r="UZG29" s="200"/>
      <c r="UZH29" s="200"/>
      <c r="UZK29" s="200"/>
      <c r="UZN29" s="200"/>
      <c r="UZQ29" s="200"/>
      <c r="UZT29" s="200"/>
      <c r="UZW29" s="200"/>
      <c r="UZZ29" s="200"/>
      <c r="VAI29" s="200"/>
      <c r="VAL29" s="200"/>
      <c r="VAO29" s="200"/>
      <c r="VAR29" s="200"/>
      <c r="VBA29" s="200"/>
      <c r="VBG29" s="200"/>
      <c r="VBJ29" s="200"/>
      <c r="VBM29" s="200"/>
      <c r="VBP29" s="200"/>
      <c r="VBV29" s="200"/>
      <c r="VCE29" s="200"/>
      <c r="VCG29" s="200"/>
      <c r="VCH29" s="200"/>
      <c r="VCJ29" s="200"/>
      <c r="VCM29" s="200"/>
      <c r="VCP29" s="200"/>
      <c r="VCS29" s="200"/>
      <c r="VCV29" s="200"/>
      <c r="VCY29" s="200"/>
      <c r="VDA29" s="200"/>
      <c r="VDC29" s="200"/>
      <c r="VDF29" s="200"/>
      <c r="VDI29" s="200"/>
      <c r="VDL29" s="200"/>
      <c r="VDO29" s="200"/>
      <c r="VDR29" s="200"/>
      <c r="VDU29" s="200"/>
      <c r="VDX29" s="200"/>
      <c r="VDZ29" s="200"/>
      <c r="VEC29" s="200"/>
      <c r="VEF29" s="200"/>
      <c r="VEI29" s="200"/>
      <c r="VEO29" s="200"/>
      <c r="VER29" s="200"/>
      <c r="VET29" s="200"/>
      <c r="VGA29" s="200"/>
      <c r="VGD29" s="200"/>
      <c r="VGG29" s="200"/>
      <c r="VGJ29" s="200"/>
      <c r="VGM29" s="200"/>
      <c r="VGN29" s="200"/>
      <c r="VGO29" s="200"/>
      <c r="VGR29" s="200"/>
      <c r="VGU29" s="200"/>
      <c r="VGX29" s="200"/>
      <c r="VHA29" s="200"/>
      <c r="VHC29" s="200"/>
      <c r="VHQ29" s="200"/>
      <c r="VHR29" s="200"/>
      <c r="VHS29" s="200"/>
      <c r="VHT29" s="200"/>
      <c r="VHU29" s="200"/>
      <c r="VHV29" s="200"/>
      <c r="VHW29" s="200"/>
      <c r="VHX29" s="200"/>
      <c r="VHY29" s="200"/>
      <c r="VHZ29" s="200"/>
      <c r="VIA29" s="200"/>
      <c r="VIB29" s="200"/>
      <c r="VIC29" s="200"/>
      <c r="VID29" s="200"/>
      <c r="VIE29" s="200"/>
      <c r="VIF29" s="200"/>
      <c r="VIG29" s="200"/>
      <c r="VIH29" s="200"/>
      <c r="VII29" s="200"/>
      <c r="VIO29" s="200"/>
      <c r="VIP29" s="200"/>
      <c r="VIQ29" s="200"/>
      <c r="VIR29" s="200"/>
      <c r="VIS29" s="200"/>
      <c r="VIT29" s="200"/>
      <c r="VIU29" s="200"/>
      <c r="VIW29" s="200"/>
      <c r="VIX29" s="200"/>
      <c r="VIY29" s="200"/>
      <c r="VIZ29" s="200"/>
      <c r="VJA29" s="200"/>
      <c r="VJB29" s="200"/>
      <c r="VJC29" s="200"/>
      <c r="VJD29" s="200"/>
      <c r="VJG29" s="200"/>
      <c r="VJJ29" s="200"/>
      <c r="VJM29" s="200"/>
      <c r="VJP29" s="200"/>
      <c r="VJS29" s="200"/>
      <c r="VJV29" s="200"/>
      <c r="VKE29" s="200"/>
      <c r="VKH29" s="200"/>
      <c r="VKK29" s="200"/>
      <c r="VKN29" s="200"/>
      <c r="VKW29" s="200"/>
      <c r="VLC29" s="200"/>
      <c r="VLF29" s="200"/>
      <c r="VLI29" s="200"/>
      <c r="VLL29" s="200"/>
      <c r="VLR29" s="200"/>
      <c r="VMA29" s="200"/>
      <c r="VMC29" s="200"/>
      <c r="VMD29" s="200"/>
      <c r="VMF29" s="200"/>
      <c r="VMI29" s="200"/>
      <c r="VML29" s="200"/>
      <c r="VMO29" s="200"/>
      <c r="VMR29" s="200"/>
      <c r="VMU29" s="200"/>
      <c r="VMW29" s="200"/>
      <c r="VMY29" s="200"/>
      <c r="VNB29" s="200"/>
      <c r="VNE29" s="200"/>
      <c r="VNH29" s="200"/>
      <c r="VNK29" s="200"/>
      <c r="VNN29" s="200"/>
      <c r="VNQ29" s="200"/>
      <c r="VNT29" s="200"/>
      <c r="VNV29" s="200"/>
      <c r="VNY29" s="200"/>
      <c r="VOB29" s="200"/>
      <c r="VOE29" s="200"/>
      <c r="VOK29" s="200"/>
      <c r="VON29" s="200"/>
      <c r="VOP29" s="200"/>
      <c r="VPW29" s="200"/>
      <c r="VPZ29" s="200"/>
      <c r="VQC29" s="200"/>
      <c r="VQF29" s="200"/>
      <c r="VQI29" s="200"/>
      <c r="VQJ29" s="200"/>
      <c r="VQK29" s="200"/>
      <c r="VQN29" s="200"/>
      <c r="VQQ29" s="200"/>
      <c r="VQT29" s="200"/>
      <c r="VQW29" s="200"/>
      <c r="VQY29" s="200"/>
      <c r="VRM29" s="200"/>
      <c r="VRN29" s="200"/>
      <c r="VRO29" s="200"/>
      <c r="VRP29" s="200"/>
      <c r="VRQ29" s="200"/>
      <c r="VRR29" s="200"/>
      <c r="VRS29" s="200"/>
      <c r="VRT29" s="200"/>
      <c r="VRU29" s="200"/>
      <c r="VRV29" s="200"/>
      <c r="VRW29" s="200"/>
      <c r="VRX29" s="200"/>
      <c r="VRY29" s="200"/>
      <c r="VRZ29" s="200"/>
      <c r="VSA29" s="200"/>
      <c r="VSB29" s="200"/>
      <c r="VSC29" s="200"/>
      <c r="VSD29" s="200"/>
      <c r="VSE29" s="200"/>
      <c r="VSK29" s="200"/>
      <c r="VSL29" s="200"/>
      <c r="VSM29" s="200"/>
      <c r="VSN29" s="200"/>
      <c r="VSO29" s="200"/>
      <c r="VSP29" s="200"/>
      <c r="VSQ29" s="200"/>
      <c r="VSS29" s="200"/>
      <c r="VST29" s="200"/>
      <c r="VSU29" s="200"/>
      <c r="VSV29" s="200"/>
      <c r="VSW29" s="200"/>
      <c r="VSX29" s="200"/>
      <c r="VSY29" s="200"/>
      <c r="VSZ29" s="200"/>
      <c r="VTC29" s="200"/>
      <c r="VTF29" s="200"/>
      <c r="VTI29" s="200"/>
      <c r="VTL29" s="200"/>
      <c r="VTO29" s="200"/>
      <c r="VTR29" s="200"/>
      <c r="VUA29" s="200"/>
      <c r="VUD29" s="200"/>
      <c r="VUG29" s="200"/>
      <c r="VUJ29" s="200"/>
      <c r="VUS29" s="200"/>
      <c r="VUY29" s="200"/>
      <c r="VVB29" s="200"/>
      <c r="VVE29" s="200"/>
      <c r="VVH29" s="200"/>
      <c r="VVN29" s="200"/>
      <c r="VVW29" s="200"/>
      <c r="VVY29" s="200"/>
      <c r="VVZ29" s="200"/>
      <c r="VWB29" s="200"/>
      <c r="VWE29" s="200"/>
      <c r="VWH29" s="200"/>
      <c r="VWK29" s="200"/>
      <c r="VWN29" s="200"/>
      <c r="VWQ29" s="200"/>
      <c r="VWS29" s="200"/>
      <c r="VWU29" s="200"/>
      <c r="VWX29" s="200"/>
      <c r="VXA29" s="200"/>
      <c r="VXD29" s="200"/>
      <c r="VXG29" s="200"/>
      <c r="VXJ29" s="200"/>
      <c r="VXM29" s="200"/>
      <c r="VXP29" s="200"/>
      <c r="VXR29" s="200"/>
      <c r="VXU29" s="200"/>
      <c r="VXX29" s="200"/>
      <c r="VYA29" s="200"/>
      <c r="VYG29" s="200"/>
      <c r="VYJ29" s="200"/>
      <c r="VYL29" s="200"/>
      <c r="VZS29" s="200"/>
      <c r="VZV29" s="200"/>
      <c r="VZY29" s="200"/>
      <c r="WAB29" s="200"/>
      <c r="WAE29" s="200"/>
      <c r="WAF29" s="200"/>
      <c r="WAG29" s="200"/>
      <c r="WAJ29" s="200"/>
      <c r="WAM29" s="200"/>
      <c r="WAP29" s="200"/>
      <c r="WAS29" s="200"/>
      <c r="WAU29" s="200"/>
      <c r="WBI29" s="200"/>
      <c r="WBJ29" s="200"/>
      <c r="WBK29" s="200"/>
      <c r="WBL29" s="200"/>
      <c r="WBM29" s="200"/>
      <c r="WBN29" s="200"/>
      <c r="WBO29" s="200"/>
      <c r="WBP29" s="200"/>
      <c r="WBQ29" s="200"/>
      <c r="WBR29" s="200"/>
      <c r="WBS29" s="200"/>
      <c r="WBT29" s="200"/>
      <c r="WBU29" s="200"/>
      <c r="WBV29" s="200"/>
      <c r="WBW29" s="200"/>
      <c r="WBX29" s="200"/>
      <c r="WBY29" s="200"/>
      <c r="WBZ29" s="200"/>
      <c r="WCA29" s="200"/>
      <c r="WCG29" s="200"/>
      <c r="WCH29" s="200"/>
      <c r="WCI29" s="200"/>
      <c r="WCJ29" s="200"/>
      <c r="WCK29" s="200"/>
      <c r="WCL29" s="200"/>
      <c r="WCM29" s="200"/>
      <c r="WCO29" s="200"/>
      <c r="WCP29" s="200"/>
      <c r="WCQ29" s="200"/>
      <c r="WCR29" s="200"/>
      <c r="WCS29" s="200"/>
      <c r="WCT29" s="200"/>
      <c r="WCU29" s="200"/>
      <c r="WCV29" s="200"/>
      <c r="WCY29" s="200"/>
      <c r="WDB29" s="200"/>
      <c r="WDE29" s="200"/>
      <c r="WDH29" s="200"/>
      <c r="WDK29" s="200"/>
      <c r="WDN29" s="200"/>
      <c r="WDW29" s="200"/>
      <c r="WDZ29" s="200"/>
      <c r="WEC29" s="200"/>
      <c r="WEF29" s="200"/>
      <c r="WEO29" s="200"/>
      <c r="WEU29" s="200"/>
      <c r="WEX29" s="200"/>
      <c r="WFA29" s="200"/>
      <c r="WFD29" s="200"/>
      <c r="WFJ29" s="200"/>
      <c r="WFS29" s="200"/>
      <c r="WFU29" s="200"/>
      <c r="WFV29" s="200"/>
      <c r="WFX29" s="200"/>
      <c r="WGA29" s="200"/>
      <c r="WGD29" s="200"/>
      <c r="WGG29" s="200"/>
      <c r="WGJ29" s="200"/>
      <c r="WGM29" s="200"/>
      <c r="WGO29" s="200"/>
      <c r="WGQ29" s="200"/>
      <c r="WGT29" s="200"/>
      <c r="WGW29" s="200"/>
      <c r="WGZ29" s="200"/>
      <c r="WHC29" s="200"/>
      <c r="WHF29" s="200"/>
      <c r="WHI29" s="200"/>
      <c r="WHL29" s="200"/>
      <c r="WHN29" s="200"/>
      <c r="WHQ29" s="200"/>
      <c r="WHT29" s="200"/>
      <c r="WHW29" s="200"/>
      <c r="WIC29" s="200"/>
      <c r="WIF29" s="200"/>
      <c r="WIH29" s="200"/>
      <c r="WJO29" s="200"/>
      <c r="WJR29" s="200"/>
      <c r="WJU29" s="200"/>
      <c r="WJX29" s="200"/>
      <c r="WKA29" s="200"/>
      <c r="WKB29" s="200"/>
      <c r="WKC29" s="200"/>
      <c r="WKF29" s="200"/>
      <c r="WKI29" s="200"/>
      <c r="WKL29" s="200"/>
      <c r="WKO29" s="200"/>
      <c r="WKQ29" s="200"/>
      <c r="WLE29" s="200"/>
      <c r="WLF29" s="200"/>
      <c r="WLG29" s="200"/>
      <c r="WLH29" s="200"/>
      <c r="WLI29" s="200"/>
      <c r="WLJ29" s="200"/>
      <c r="WLK29" s="200"/>
      <c r="WLL29" s="200"/>
      <c r="WLM29" s="200"/>
      <c r="WLN29" s="200"/>
      <c r="WLO29" s="200"/>
      <c r="WLP29" s="200"/>
      <c r="WLQ29" s="200"/>
      <c r="WLR29" s="200"/>
      <c r="WLS29" s="200"/>
      <c r="WLT29" s="200"/>
      <c r="WLU29" s="200"/>
      <c r="WLV29" s="200"/>
      <c r="WLW29" s="200"/>
      <c r="WMC29" s="200"/>
      <c r="WMD29" s="200"/>
      <c r="WME29" s="200"/>
      <c r="WMF29" s="200"/>
      <c r="WMG29" s="200"/>
      <c r="WMH29" s="200"/>
      <c r="WMI29" s="200"/>
      <c r="WMK29" s="200"/>
      <c r="WML29" s="200"/>
      <c r="WMM29" s="200"/>
      <c r="WMN29" s="200"/>
      <c r="WMO29" s="200"/>
      <c r="WMP29" s="200"/>
      <c r="WMQ29" s="200"/>
      <c r="WMR29" s="200"/>
      <c r="WMU29" s="200"/>
      <c r="WMX29" s="200"/>
      <c r="WNA29" s="200"/>
      <c r="WND29" s="200"/>
      <c r="WNG29" s="200"/>
      <c r="WNJ29" s="200"/>
      <c r="WNS29" s="200"/>
      <c r="WNV29" s="200"/>
      <c r="WNY29" s="200"/>
      <c r="WOB29" s="200"/>
      <c r="WOK29" s="200"/>
      <c r="WOQ29" s="200"/>
      <c r="WOT29" s="200"/>
      <c r="WOW29" s="200"/>
      <c r="WOZ29" s="200"/>
      <c r="WPF29" s="200"/>
      <c r="WPO29" s="200"/>
      <c r="WPQ29" s="200"/>
      <c r="WPR29" s="200"/>
      <c r="WPT29" s="200"/>
      <c r="WPW29" s="200"/>
      <c r="WPZ29" s="200"/>
      <c r="WQC29" s="200"/>
      <c r="WQF29" s="200"/>
      <c r="WQI29" s="200"/>
      <c r="WQK29" s="200"/>
      <c r="WQM29" s="200"/>
      <c r="WQP29" s="200"/>
      <c r="WQS29" s="200"/>
      <c r="WQV29" s="200"/>
      <c r="WQY29" s="200"/>
      <c r="WRB29" s="200"/>
      <c r="WRE29" s="200"/>
      <c r="WRH29" s="200"/>
      <c r="WRJ29" s="200"/>
      <c r="WRM29" s="200"/>
      <c r="WRP29" s="200"/>
      <c r="WRS29" s="200"/>
      <c r="WRY29" s="200"/>
      <c r="WSB29" s="200"/>
      <c r="WSD29" s="200"/>
      <c r="WTK29" s="200"/>
      <c r="WTN29" s="200"/>
      <c r="WTQ29" s="200"/>
      <c r="WTT29" s="200"/>
      <c r="WTW29" s="200"/>
      <c r="WTX29" s="200"/>
      <c r="WTY29" s="200"/>
      <c r="WUB29" s="200"/>
      <c r="WUE29" s="200"/>
      <c r="WUH29" s="200"/>
      <c r="WUK29" s="200"/>
      <c r="WUM29" s="200"/>
    </row>
    <row r="30" spans="1:16107" s="57" customFormat="1" ht="20.25" hidden="1" customHeight="1" x14ac:dyDescent="0.3">
      <c r="A30" s="12" t="s">
        <v>28</v>
      </c>
      <c r="B30" s="53" t="s">
        <v>346</v>
      </c>
      <c r="C30" s="7"/>
      <c r="D30" s="91"/>
      <c r="E30" s="92"/>
    </row>
    <row r="31" spans="1:16107" s="57" customFormat="1" ht="20.399999999999999" hidden="1" customHeight="1" x14ac:dyDescent="0.3">
      <c r="A31" s="12" t="s">
        <v>29</v>
      </c>
      <c r="B31" s="199" t="s">
        <v>346</v>
      </c>
      <c r="C31" s="7"/>
      <c r="D31" s="91"/>
      <c r="E31" s="106">
        <f t="shared" ref="E31:E33" si="0">+D31*C31</f>
        <v>0</v>
      </c>
      <c r="F31" s="200"/>
      <c r="G31" s="200"/>
      <c r="H31" s="200"/>
      <c r="I31" s="200"/>
      <c r="J31" s="200"/>
      <c r="K31" s="200"/>
      <c r="Q31" s="200"/>
      <c r="R31" s="200"/>
      <c r="S31" s="200"/>
      <c r="T31" s="200"/>
      <c r="U31" s="200"/>
      <c r="V31" s="200"/>
      <c r="W31" s="200"/>
      <c r="Y31" s="200"/>
      <c r="Z31" s="200"/>
      <c r="AA31" s="200"/>
      <c r="AB31" s="200"/>
      <c r="AC31" s="200"/>
      <c r="AD31" s="200"/>
      <c r="AE31" s="200"/>
      <c r="AF31" s="200"/>
      <c r="AI31" s="200"/>
      <c r="AL31" s="200"/>
      <c r="AO31" s="200"/>
      <c r="AR31" s="200"/>
      <c r="AU31" s="200"/>
      <c r="AX31" s="200"/>
      <c r="BG31" s="200"/>
      <c r="BJ31" s="200"/>
      <c r="BM31" s="200"/>
      <c r="BP31" s="200"/>
      <c r="BY31" s="200"/>
      <c r="CE31" s="200"/>
      <c r="CH31" s="200"/>
      <c r="CK31" s="200"/>
      <c r="CN31" s="200"/>
      <c r="CT31" s="200"/>
      <c r="DC31" s="200"/>
      <c r="DE31" s="200"/>
      <c r="DF31" s="200"/>
      <c r="DH31" s="200"/>
      <c r="DK31" s="200"/>
      <c r="DN31" s="200"/>
      <c r="DQ31" s="200"/>
      <c r="DT31" s="200"/>
      <c r="DW31" s="200"/>
      <c r="DY31" s="200"/>
      <c r="EA31" s="200"/>
      <c r="ED31" s="200"/>
      <c r="EG31" s="200"/>
      <c r="EJ31" s="200"/>
      <c r="EM31" s="200"/>
      <c r="EP31" s="200"/>
      <c r="ES31" s="200"/>
      <c r="EV31" s="200"/>
      <c r="EX31" s="200"/>
      <c r="FA31" s="200"/>
      <c r="FD31" s="200"/>
      <c r="FG31" s="200"/>
      <c r="FM31" s="200"/>
      <c r="FP31" s="200"/>
      <c r="FR31" s="200"/>
      <c r="GY31" s="200"/>
      <c r="HB31" s="200"/>
      <c r="HE31" s="200"/>
      <c r="HH31" s="200"/>
      <c r="HK31" s="200"/>
      <c r="HL31" s="200"/>
      <c r="HM31" s="200"/>
      <c r="HP31" s="200"/>
      <c r="HS31" s="200"/>
      <c r="HV31" s="200"/>
      <c r="HY31" s="200"/>
      <c r="IA31" s="200"/>
      <c r="IO31" s="200"/>
      <c r="IP31" s="200"/>
      <c r="IQ31" s="200"/>
      <c r="IR31" s="200"/>
      <c r="IS31" s="200"/>
      <c r="IT31" s="200"/>
      <c r="IU31" s="200"/>
      <c r="IV31" s="200"/>
      <c r="IW31" s="200"/>
      <c r="IX31" s="200"/>
      <c r="IY31" s="200"/>
      <c r="IZ31" s="200"/>
      <c r="JA31" s="200"/>
      <c r="JB31" s="200"/>
      <c r="JC31" s="200"/>
      <c r="JD31" s="200"/>
      <c r="JE31" s="200"/>
      <c r="JF31" s="200"/>
      <c r="JG31" s="200"/>
      <c r="JM31" s="200"/>
      <c r="JN31" s="200"/>
      <c r="JO31" s="200"/>
      <c r="JP31" s="200"/>
      <c r="JQ31" s="200"/>
      <c r="JR31" s="200"/>
      <c r="JS31" s="200"/>
      <c r="JU31" s="200"/>
      <c r="JV31" s="200"/>
      <c r="JW31" s="200"/>
      <c r="JX31" s="200"/>
      <c r="JY31" s="200"/>
      <c r="JZ31" s="200"/>
      <c r="KA31" s="200"/>
      <c r="KB31" s="200"/>
      <c r="KE31" s="200"/>
      <c r="KH31" s="200"/>
      <c r="KK31" s="200"/>
      <c r="KN31" s="200"/>
      <c r="KQ31" s="200"/>
      <c r="KT31" s="200"/>
      <c r="LC31" s="200"/>
      <c r="LF31" s="200"/>
      <c r="LI31" s="200"/>
      <c r="LL31" s="200"/>
      <c r="LU31" s="200"/>
      <c r="MA31" s="200"/>
      <c r="MD31" s="200"/>
      <c r="MG31" s="200"/>
      <c r="MJ31" s="200"/>
      <c r="MP31" s="200"/>
      <c r="MY31" s="200"/>
      <c r="NA31" s="200"/>
      <c r="NB31" s="200"/>
      <c r="ND31" s="200"/>
      <c r="NG31" s="200"/>
      <c r="NJ31" s="200"/>
      <c r="NM31" s="200"/>
      <c r="NP31" s="200"/>
      <c r="NS31" s="200"/>
      <c r="NU31" s="200"/>
      <c r="NW31" s="200"/>
      <c r="NZ31" s="200"/>
      <c r="OC31" s="200"/>
      <c r="OF31" s="200"/>
      <c r="OI31" s="200"/>
      <c r="OL31" s="200"/>
      <c r="OO31" s="200"/>
      <c r="OR31" s="200"/>
      <c r="OT31" s="200"/>
      <c r="OW31" s="200"/>
      <c r="OZ31" s="200"/>
      <c r="PC31" s="200"/>
      <c r="PI31" s="200"/>
      <c r="PL31" s="200"/>
      <c r="PN31" s="200"/>
      <c r="QU31" s="200"/>
      <c r="QX31" s="200"/>
      <c r="RA31" s="200"/>
      <c r="RD31" s="200"/>
      <c r="RG31" s="200"/>
      <c r="RH31" s="200"/>
      <c r="RI31" s="200"/>
      <c r="RL31" s="200"/>
      <c r="RO31" s="200"/>
      <c r="RR31" s="200"/>
      <c r="RU31" s="200"/>
      <c r="RW31" s="200"/>
      <c r="SK31" s="200"/>
      <c r="SL31" s="200"/>
      <c r="SM31" s="200"/>
      <c r="SN31" s="200"/>
      <c r="SO31" s="200"/>
      <c r="SP31" s="200"/>
      <c r="SQ31" s="200"/>
      <c r="SR31" s="200"/>
      <c r="SS31" s="200"/>
      <c r="ST31" s="200"/>
      <c r="SU31" s="200"/>
      <c r="SV31" s="200"/>
      <c r="SW31" s="200"/>
      <c r="SX31" s="200"/>
      <c r="SY31" s="200"/>
      <c r="SZ31" s="200"/>
      <c r="TA31" s="200"/>
      <c r="TB31" s="200"/>
      <c r="TC31" s="200"/>
      <c r="TI31" s="200"/>
      <c r="TJ31" s="200"/>
      <c r="TK31" s="200"/>
      <c r="TL31" s="200"/>
      <c r="TM31" s="200"/>
      <c r="TN31" s="200"/>
      <c r="TO31" s="200"/>
      <c r="TQ31" s="200"/>
      <c r="TR31" s="200"/>
      <c r="TS31" s="200"/>
      <c r="TT31" s="200"/>
      <c r="TU31" s="200"/>
      <c r="TV31" s="200"/>
      <c r="TW31" s="200"/>
      <c r="TX31" s="200"/>
      <c r="UA31" s="200"/>
      <c r="UD31" s="200"/>
      <c r="UG31" s="200"/>
      <c r="UJ31" s="200"/>
      <c r="UM31" s="200"/>
      <c r="UP31" s="200"/>
      <c r="UY31" s="200"/>
      <c r="VB31" s="200"/>
      <c r="VE31" s="200"/>
      <c r="VH31" s="200"/>
      <c r="VQ31" s="200"/>
      <c r="VW31" s="200"/>
      <c r="VZ31" s="200"/>
      <c r="WC31" s="200"/>
      <c r="WF31" s="200"/>
      <c r="WL31" s="200"/>
      <c r="WU31" s="200"/>
      <c r="WW31" s="200"/>
      <c r="WX31" s="200"/>
      <c r="WZ31" s="200"/>
      <c r="XC31" s="200"/>
      <c r="XF31" s="200"/>
      <c r="XI31" s="200"/>
      <c r="XL31" s="200"/>
      <c r="XO31" s="200"/>
      <c r="XQ31" s="200"/>
      <c r="XS31" s="200"/>
      <c r="XV31" s="200"/>
      <c r="XY31" s="200"/>
      <c r="YB31" s="200"/>
      <c r="YE31" s="200"/>
      <c r="YH31" s="200"/>
      <c r="YK31" s="200"/>
      <c r="YN31" s="200"/>
      <c r="YP31" s="200"/>
      <c r="YS31" s="200"/>
      <c r="YV31" s="200"/>
      <c r="YY31" s="200"/>
      <c r="ZE31" s="200"/>
      <c r="ZH31" s="200"/>
      <c r="ZJ31" s="200"/>
      <c r="AAQ31" s="200"/>
      <c r="AAT31" s="200"/>
      <c r="AAW31" s="200"/>
      <c r="AAZ31" s="200"/>
      <c r="ABC31" s="200"/>
      <c r="ABD31" s="200"/>
      <c r="ABE31" s="200"/>
      <c r="ABH31" s="200"/>
      <c r="ABK31" s="200"/>
      <c r="ABN31" s="200"/>
      <c r="ABQ31" s="200"/>
      <c r="ABS31" s="200"/>
      <c r="ACG31" s="200"/>
      <c r="ACH31" s="200"/>
      <c r="ACI31" s="200"/>
      <c r="ACJ31" s="200"/>
      <c r="ACK31" s="200"/>
      <c r="ACL31" s="200"/>
      <c r="ACM31" s="200"/>
      <c r="ACN31" s="200"/>
      <c r="ACO31" s="200"/>
      <c r="ACP31" s="200"/>
      <c r="ACQ31" s="200"/>
      <c r="ACR31" s="200"/>
      <c r="ACS31" s="200"/>
      <c r="ACT31" s="200"/>
      <c r="ACU31" s="200"/>
      <c r="ACV31" s="200"/>
      <c r="ACW31" s="200"/>
      <c r="ACX31" s="200"/>
      <c r="ACY31" s="200"/>
      <c r="ADE31" s="200"/>
      <c r="ADF31" s="200"/>
      <c r="ADG31" s="200"/>
      <c r="ADH31" s="200"/>
      <c r="ADI31" s="200"/>
      <c r="ADJ31" s="200"/>
      <c r="ADK31" s="200"/>
      <c r="ADM31" s="200"/>
      <c r="ADN31" s="200"/>
      <c r="ADO31" s="200"/>
      <c r="ADP31" s="200"/>
      <c r="ADQ31" s="200"/>
      <c r="ADR31" s="200"/>
      <c r="ADS31" s="200"/>
      <c r="ADT31" s="200"/>
      <c r="ADW31" s="200"/>
      <c r="ADZ31" s="200"/>
      <c r="AEC31" s="200"/>
      <c r="AEF31" s="200"/>
      <c r="AEI31" s="200"/>
      <c r="AEL31" s="200"/>
      <c r="AEU31" s="200"/>
      <c r="AEX31" s="200"/>
      <c r="AFA31" s="200"/>
      <c r="AFD31" s="200"/>
      <c r="AFM31" s="200"/>
      <c r="AFS31" s="200"/>
      <c r="AFV31" s="200"/>
      <c r="AFY31" s="200"/>
      <c r="AGB31" s="200"/>
      <c r="AGH31" s="200"/>
      <c r="AGQ31" s="200"/>
      <c r="AGS31" s="200"/>
      <c r="AGT31" s="200"/>
      <c r="AGV31" s="200"/>
      <c r="AGY31" s="200"/>
      <c r="AHB31" s="200"/>
      <c r="AHE31" s="200"/>
      <c r="AHH31" s="200"/>
      <c r="AHK31" s="200"/>
      <c r="AHM31" s="200"/>
      <c r="AHO31" s="200"/>
      <c r="AHR31" s="200"/>
      <c r="AHU31" s="200"/>
      <c r="AHX31" s="200"/>
      <c r="AIA31" s="200"/>
      <c r="AID31" s="200"/>
      <c r="AIG31" s="200"/>
      <c r="AIJ31" s="200"/>
      <c r="AIL31" s="200"/>
      <c r="AIO31" s="200"/>
      <c r="AIR31" s="200"/>
      <c r="AIU31" s="200"/>
      <c r="AJA31" s="200"/>
      <c r="AJD31" s="200"/>
      <c r="AJF31" s="200"/>
      <c r="AKM31" s="200"/>
      <c r="AKP31" s="200"/>
      <c r="AKS31" s="200"/>
      <c r="AKV31" s="200"/>
      <c r="AKY31" s="200"/>
      <c r="AKZ31" s="200"/>
      <c r="ALA31" s="200"/>
      <c r="ALD31" s="200"/>
      <c r="ALG31" s="200"/>
      <c r="ALJ31" s="200"/>
      <c r="ALM31" s="200"/>
      <c r="ALO31" s="200"/>
      <c r="AMC31" s="200"/>
      <c r="AMD31" s="200"/>
      <c r="AME31" s="200"/>
      <c r="AMF31" s="200"/>
      <c r="AMG31" s="200"/>
      <c r="AMH31" s="200"/>
      <c r="AMI31" s="200"/>
      <c r="AMJ31" s="200"/>
      <c r="AMK31" s="200"/>
      <c r="AML31" s="200"/>
      <c r="AMM31" s="200"/>
      <c r="AMN31" s="200"/>
      <c r="AMO31" s="200"/>
      <c r="AMP31" s="200"/>
      <c r="AMQ31" s="200"/>
      <c r="AMR31" s="200"/>
      <c r="AMS31" s="200"/>
      <c r="AMT31" s="200"/>
      <c r="AMU31" s="200"/>
      <c r="ANA31" s="200"/>
      <c r="ANB31" s="200"/>
      <c r="ANC31" s="200"/>
      <c r="AND31" s="200"/>
      <c r="ANE31" s="200"/>
      <c r="ANF31" s="200"/>
      <c r="ANG31" s="200"/>
      <c r="ANI31" s="200"/>
      <c r="ANJ31" s="200"/>
      <c r="ANK31" s="200"/>
      <c r="ANL31" s="200"/>
      <c r="ANM31" s="200"/>
      <c r="ANN31" s="200"/>
      <c r="ANO31" s="200"/>
      <c r="ANP31" s="200"/>
      <c r="ANS31" s="200"/>
      <c r="ANV31" s="200"/>
      <c r="ANY31" s="200"/>
      <c r="AOB31" s="200"/>
      <c r="AOE31" s="200"/>
      <c r="AOH31" s="200"/>
      <c r="AOQ31" s="200"/>
      <c r="AOT31" s="200"/>
      <c r="AOW31" s="200"/>
      <c r="AOZ31" s="200"/>
      <c r="API31" s="200"/>
      <c r="APO31" s="200"/>
      <c r="APR31" s="200"/>
      <c r="APU31" s="200"/>
      <c r="APX31" s="200"/>
      <c r="AQD31" s="200"/>
      <c r="AQM31" s="200"/>
      <c r="AQO31" s="200"/>
      <c r="AQP31" s="200"/>
      <c r="AQR31" s="200"/>
      <c r="AQU31" s="200"/>
      <c r="AQX31" s="200"/>
      <c r="ARA31" s="200"/>
      <c r="ARD31" s="200"/>
      <c r="ARG31" s="200"/>
      <c r="ARI31" s="200"/>
      <c r="ARK31" s="200"/>
      <c r="ARN31" s="200"/>
      <c r="ARQ31" s="200"/>
      <c r="ART31" s="200"/>
      <c r="ARW31" s="200"/>
      <c r="ARZ31" s="200"/>
      <c r="ASC31" s="200"/>
      <c r="ASF31" s="200"/>
      <c r="ASH31" s="200"/>
      <c r="ASK31" s="200"/>
      <c r="ASN31" s="200"/>
      <c r="ASQ31" s="200"/>
      <c r="ASW31" s="200"/>
      <c r="ASZ31" s="200"/>
      <c r="ATB31" s="200"/>
      <c r="AUI31" s="200"/>
      <c r="AUL31" s="200"/>
      <c r="AUO31" s="200"/>
      <c r="AUR31" s="200"/>
      <c r="AUU31" s="200"/>
      <c r="AUV31" s="200"/>
      <c r="AUW31" s="200"/>
      <c r="AUZ31" s="200"/>
      <c r="AVC31" s="200"/>
      <c r="AVF31" s="200"/>
      <c r="AVI31" s="200"/>
      <c r="AVK31" s="200"/>
      <c r="AVY31" s="200"/>
      <c r="AVZ31" s="200"/>
      <c r="AWA31" s="200"/>
      <c r="AWB31" s="200"/>
      <c r="AWC31" s="200"/>
      <c r="AWD31" s="200"/>
      <c r="AWE31" s="200"/>
      <c r="AWF31" s="200"/>
      <c r="AWG31" s="200"/>
      <c r="AWH31" s="200"/>
      <c r="AWI31" s="200"/>
      <c r="AWJ31" s="200"/>
      <c r="AWK31" s="200"/>
      <c r="AWL31" s="200"/>
      <c r="AWM31" s="200"/>
      <c r="AWN31" s="200"/>
      <c r="AWO31" s="200"/>
      <c r="AWP31" s="200"/>
      <c r="AWQ31" s="200"/>
      <c r="AWW31" s="200"/>
      <c r="AWX31" s="200"/>
      <c r="AWY31" s="200"/>
      <c r="AWZ31" s="200"/>
      <c r="AXA31" s="200"/>
      <c r="AXB31" s="200"/>
      <c r="AXC31" s="200"/>
      <c r="AXE31" s="200"/>
      <c r="AXF31" s="200"/>
      <c r="AXG31" s="200"/>
      <c r="AXH31" s="200"/>
      <c r="AXI31" s="200"/>
      <c r="AXJ31" s="200"/>
      <c r="AXK31" s="200"/>
      <c r="AXL31" s="200"/>
      <c r="AXO31" s="200"/>
      <c r="AXR31" s="200"/>
      <c r="AXU31" s="200"/>
      <c r="AXX31" s="200"/>
      <c r="AYA31" s="200"/>
      <c r="AYD31" s="200"/>
      <c r="AYM31" s="200"/>
      <c r="AYP31" s="200"/>
      <c r="AYS31" s="200"/>
      <c r="AYV31" s="200"/>
      <c r="AZE31" s="200"/>
      <c r="AZK31" s="200"/>
      <c r="AZN31" s="200"/>
      <c r="AZQ31" s="200"/>
      <c r="AZT31" s="200"/>
      <c r="AZZ31" s="200"/>
      <c r="BAI31" s="200"/>
      <c r="BAK31" s="200"/>
      <c r="BAL31" s="200"/>
      <c r="BAN31" s="200"/>
      <c r="BAQ31" s="200"/>
      <c r="BAT31" s="200"/>
      <c r="BAW31" s="200"/>
      <c r="BAZ31" s="200"/>
      <c r="BBC31" s="200"/>
      <c r="BBE31" s="200"/>
      <c r="BBG31" s="200"/>
      <c r="BBJ31" s="200"/>
      <c r="BBM31" s="200"/>
      <c r="BBP31" s="200"/>
      <c r="BBS31" s="200"/>
      <c r="BBV31" s="200"/>
      <c r="BBY31" s="200"/>
      <c r="BCB31" s="200"/>
      <c r="BCD31" s="200"/>
      <c r="BCG31" s="200"/>
      <c r="BCJ31" s="200"/>
      <c r="BCM31" s="200"/>
      <c r="BCS31" s="200"/>
      <c r="BCV31" s="200"/>
      <c r="BCX31" s="200"/>
      <c r="BEE31" s="200"/>
      <c r="BEH31" s="200"/>
      <c r="BEK31" s="200"/>
      <c r="BEN31" s="200"/>
      <c r="BEQ31" s="200"/>
      <c r="BER31" s="200"/>
      <c r="BES31" s="200"/>
      <c r="BEV31" s="200"/>
      <c r="BEY31" s="200"/>
      <c r="BFB31" s="200"/>
      <c r="BFE31" s="200"/>
      <c r="BFG31" s="200"/>
      <c r="BFU31" s="200"/>
      <c r="BFV31" s="200"/>
      <c r="BFW31" s="200"/>
      <c r="BFX31" s="200"/>
      <c r="BFY31" s="200"/>
      <c r="BFZ31" s="200"/>
      <c r="BGA31" s="200"/>
      <c r="BGB31" s="200"/>
      <c r="BGC31" s="200"/>
      <c r="BGD31" s="200"/>
      <c r="BGE31" s="200"/>
      <c r="BGF31" s="200"/>
      <c r="BGG31" s="200"/>
      <c r="BGH31" s="200"/>
      <c r="BGI31" s="200"/>
      <c r="BGJ31" s="200"/>
      <c r="BGK31" s="200"/>
      <c r="BGL31" s="200"/>
      <c r="BGM31" s="200"/>
      <c r="BGS31" s="200"/>
      <c r="BGT31" s="200"/>
      <c r="BGU31" s="200"/>
      <c r="BGV31" s="200"/>
      <c r="BGW31" s="200"/>
      <c r="BGX31" s="200"/>
      <c r="BGY31" s="200"/>
      <c r="BHA31" s="200"/>
      <c r="BHB31" s="200"/>
      <c r="BHC31" s="200"/>
      <c r="BHD31" s="200"/>
      <c r="BHE31" s="200"/>
      <c r="BHF31" s="200"/>
      <c r="BHG31" s="200"/>
      <c r="BHH31" s="200"/>
      <c r="BHK31" s="200"/>
      <c r="BHN31" s="200"/>
      <c r="BHQ31" s="200"/>
      <c r="BHT31" s="200"/>
      <c r="BHW31" s="200"/>
      <c r="BHZ31" s="200"/>
      <c r="BII31" s="200"/>
      <c r="BIL31" s="200"/>
      <c r="BIO31" s="200"/>
      <c r="BIR31" s="200"/>
      <c r="BJA31" s="200"/>
      <c r="BJG31" s="200"/>
      <c r="BJJ31" s="200"/>
      <c r="BJM31" s="200"/>
      <c r="BJP31" s="200"/>
      <c r="BJV31" s="200"/>
      <c r="BKE31" s="200"/>
      <c r="BKG31" s="200"/>
      <c r="BKH31" s="200"/>
      <c r="BKJ31" s="200"/>
      <c r="BKM31" s="200"/>
      <c r="BKP31" s="200"/>
      <c r="BKS31" s="200"/>
      <c r="BKV31" s="200"/>
      <c r="BKY31" s="200"/>
      <c r="BLA31" s="200"/>
      <c r="BLC31" s="200"/>
      <c r="BLF31" s="200"/>
      <c r="BLI31" s="200"/>
      <c r="BLL31" s="200"/>
      <c r="BLO31" s="200"/>
      <c r="BLR31" s="200"/>
      <c r="BLU31" s="200"/>
      <c r="BLX31" s="200"/>
      <c r="BLZ31" s="200"/>
      <c r="BMC31" s="200"/>
      <c r="BMF31" s="200"/>
      <c r="BMI31" s="200"/>
      <c r="BMO31" s="200"/>
      <c r="BMR31" s="200"/>
      <c r="BMT31" s="200"/>
      <c r="BOA31" s="200"/>
      <c r="BOD31" s="200"/>
      <c r="BOG31" s="200"/>
      <c r="BOJ31" s="200"/>
      <c r="BOM31" s="200"/>
      <c r="BON31" s="200"/>
      <c r="BOO31" s="200"/>
      <c r="BOR31" s="200"/>
      <c r="BOU31" s="200"/>
      <c r="BOX31" s="200"/>
      <c r="BPA31" s="200"/>
      <c r="BPC31" s="200"/>
      <c r="BPQ31" s="200"/>
      <c r="BPR31" s="200"/>
      <c r="BPS31" s="200"/>
      <c r="BPT31" s="200"/>
      <c r="BPU31" s="200"/>
      <c r="BPV31" s="200"/>
      <c r="BPW31" s="200"/>
      <c r="BPX31" s="200"/>
      <c r="BPY31" s="200"/>
      <c r="BPZ31" s="200"/>
      <c r="BQA31" s="200"/>
      <c r="BQB31" s="200"/>
      <c r="BQC31" s="200"/>
      <c r="BQD31" s="200"/>
      <c r="BQE31" s="200"/>
      <c r="BQF31" s="200"/>
      <c r="BQG31" s="200"/>
      <c r="BQH31" s="200"/>
      <c r="BQI31" s="200"/>
      <c r="BQO31" s="200"/>
      <c r="BQP31" s="200"/>
      <c r="BQQ31" s="200"/>
      <c r="BQR31" s="200"/>
      <c r="BQS31" s="200"/>
      <c r="BQT31" s="200"/>
      <c r="BQU31" s="200"/>
      <c r="BQW31" s="200"/>
      <c r="BQX31" s="200"/>
      <c r="BQY31" s="200"/>
      <c r="BQZ31" s="200"/>
      <c r="BRA31" s="200"/>
      <c r="BRB31" s="200"/>
      <c r="BRC31" s="200"/>
      <c r="BRD31" s="200"/>
      <c r="BRG31" s="200"/>
      <c r="BRJ31" s="200"/>
      <c r="BRM31" s="200"/>
      <c r="BRP31" s="200"/>
      <c r="BRS31" s="200"/>
      <c r="BRV31" s="200"/>
      <c r="BSE31" s="200"/>
      <c r="BSH31" s="200"/>
      <c r="BSK31" s="200"/>
      <c r="BSN31" s="200"/>
      <c r="BSW31" s="200"/>
      <c r="BTC31" s="200"/>
      <c r="BTF31" s="200"/>
      <c r="BTI31" s="200"/>
      <c r="BTL31" s="200"/>
      <c r="BTR31" s="200"/>
      <c r="BUA31" s="200"/>
      <c r="BUC31" s="200"/>
      <c r="BUD31" s="200"/>
      <c r="BUF31" s="200"/>
      <c r="BUI31" s="200"/>
      <c r="BUL31" s="200"/>
      <c r="BUO31" s="200"/>
      <c r="BUR31" s="200"/>
      <c r="BUU31" s="200"/>
      <c r="BUW31" s="200"/>
      <c r="BUY31" s="200"/>
      <c r="BVB31" s="200"/>
      <c r="BVE31" s="200"/>
      <c r="BVH31" s="200"/>
      <c r="BVK31" s="200"/>
      <c r="BVN31" s="200"/>
      <c r="BVQ31" s="200"/>
      <c r="BVT31" s="200"/>
      <c r="BVV31" s="200"/>
      <c r="BVY31" s="200"/>
      <c r="BWB31" s="200"/>
      <c r="BWE31" s="200"/>
      <c r="BWK31" s="200"/>
      <c r="BWN31" s="200"/>
      <c r="BWP31" s="200"/>
      <c r="BXW31" s="200"/>
      <c r="BXZ31" s="200"/>
      <c r="BYC31" s="200"/>
      <c r="BYF31" s="200"/>
      <c r="BYI31" s="200"/>
      <c r="BYJ31" s="200"/>
      <c r="BYK31" s="200"/>
      <c r="BYN31" s="200"/>
      <c r="BYQ31" s="200"/>
      <c r="BYT31" s="200"/>
      <c r="BYW31" s="200"/>
      <c r="BYY31" s="200"/>
      <c r="BZM31" s="200"/>
      <c r="BZN31" s="200"/>
      <c r="BZO31" s="200"/>
      <c r="BZP31" s="200"/>
      <c r="BZQ31" s="200"/>
      <c r="BZR31" s="200"/>
      <c r="BZS31" s="200"/>
      <c r="BZT31" s="200"/>
      <c r="BZU31" s="200"/>
      <c r="BZV31" s="200"/>
      <c r="BZW31" s="200"/>
      <c r="BZX31" s="200"/>
      <c r="BZY31" s="200"/>
      <c r="BZZ31" s="200"/>
      <c r="CAA31" s="200"/>
      <c r="CAB31" s="200"/>
      <c r="CAC31" s="200"/>
      <c r="CAD31" s="200"/>
      <c r="CAE31" s="200"/>
      <c r="CAK31" s="200"/>
      <c r="CAL31" s="200"/>
      <c r="CAM31" s="200"/>
      <c r="CAN31" s="200"/>
      <c r="CAO31" s="200"/>
      <c r="CAP31" s="200"/>
      <c r="CAQ31" s="200"/>
      <c r="CAS31" s="200"/>
      <c r="CAT31" s="200"/>
      <c r="CAU31" s="200"/>
      <c r="CAV31" s="200"/>
      <c r="CAW31" s="200"/>
      <c r="CAX31" s="200"/>
      <c r="CAY31" s="200"/>
      <c r="CAZ31" s="200"/>
      <c r="CBC31" s="200"/>
      <c r="CBF31" s="200"/>
      <c r="CBI31" s="200"/>
      <c r="CBL31" s="200"/>
      <c r="CBO31" s="200"/>
      <c r="CBR31" s="200"/>
      <c r="CCA31" s="200"/>
      <c r="CCD31" s="200"/>
      <c r="CCG31" s="200"/>
      <c r="CCJ31" s="200"/>
      <c r="CCS31" s="200"/>
      <c r="CCY31" s="200"/>
      <c r="CDB31" s="200"/>
      <c r="CDE31" s="200"/>
      <c r="CDH31" s="200"/>
      <c r="CDN31" s="200"/>
      <c r="CDW31" s="200"/>
      <c r="CDY31" s="200"/>
      <c r="CDZ31" s="200"/>
      <c r="CEB31" s="200"/>
      <c r="CEE31" s="200"/>
      <c r="CEH31" s="200"/>
      <c r="CEK31" s="200"/>
      <c r="CEN31" s="200"/>
      <c r="CEQ31" s="200"/>
      <c r="CES31" s="200"/>
      <c r="CEU31" s="200"/>
      <c r="CEX31" s="200"/>
      <c r="CFA31" s="200"/>
      <c r="CFD31" s="200"/>
      <c r="CFG31" s="200"/>
      <c r="CFJ31" s="200"/>
      <c r="CFM31" s="200"/>
      <c r="CFP31" s="200"/>
      <c r="CFR31" s="200"/>
      <c r="CFU31" s="200"/>
      <c r="CFX31" s="200"/>
      <c r="CGA31" s="200"/>
      <c r="CGG31" s="200"/>
      <c r="CGJ31" s="200"/>
      <c r="CGL31" s="200"/>
      <c r="CHS31" s="200"/>
      <c r="CHV31" s="200"/>
      <c r="CHY31" s="200"/>
      <c r="CIB31" s="200"/>
      <c r="CIE31" s="200"/>
      <c r="CIF31" s="200"/>
      <c r="CIG31" s="200"/>
      <c r="CIJ31" s="200"/>
      <c r="CIM31" s="200"/>
      <c r="CIP31" s="200"/>
      <c r="CIS31" s="200"/>
      <c r="CIU31" s="200"/>
      <c r="CJI31" s="200"/>
      <c r="CJJ31" s="200"/>
      <c r="CJK31" s="200"/>
      <c r="CJL31" s="200"/>
      <c r="CJM31" s="200"/>
      <c r="CJN31" s="200"/>
      <c r="CJO31" s="200"/>
      <c r="CJP31" s="200"/>
      <c r="CJQ31" s="200"/>
      <c r="CJR31" s="200"/>
      <c r="CJS31" s="200"/>
      <c r="CJT31" s="200"/>
      <c r="CJU31" s="200"/>
      <c r="CJV31" s="200"/>
      <c r="CJW31" s="200"/>
      <c r="CJX31" s="200"/>
      <c r="CJY31" s="200"/>
      <c r="CJZ31" s="200"/>
      <c r="CKA31" s="200"/>
      <c r="CKG31" s="200"/>
      <c r="CKH31" s="200"/>
      <c r="CKI31" s="200"/>
      <c r="CKJ31" s="200"/>
      <c r="CKK31" s="200"/>
      <c r="CKL31" s="200"/>
      <c r="CKM31" s="200"/>
      <c r="CKO31" s="200"/>
      <c r="CKP31" s="200"/>
      <c r="CKQ31" s="200"/>
      <c r="CKR31" s="200"/>
      <c r="CKS31" s="200"/>
      <c r="CKT31" s="200"/>
      <c r="CKU31" s="200"/>
      <c r="CKV31" s="200"/>
      <c r="CKY31" s="200"/>
      <c r="CLB31" s="200"/>
      <c r="CLE31" s="200"/>
      <c r="CLH31" s="200"/>
      <c r="CLK31" s="200"/>
      <c r="CLN31" s="200"/>
      <c r="CLW31" s="200"/>
      <c r="CLZ31" s="200"/>
      <c r="CMC31" s="200"/>
      <c r="CMF31" s="200"/>
      <c r="CMO31" s="200"/>
      <c r="CMU31" s="200"/>
      <c r="CMX31" s="200"/>
      <c r="CNA31" s="200"/>
      <c r="CND31" s="200"/>
      <c r="CNJ31" s="200"/>
      <c r="CNS31" s="200"/>
      <c r="CNU31" s="200"/>
      <c r="CNV31" s="200"/>
      <c r="CNX31" s="200"/>
      <c r="COA31" s="200"/>
      <c r="COD31" s="200"/>
      <c r="COG31" s="200"/>
      <c r="COJ31" s="200"/>
      <c r="COM31" s="200"/>
      <c r="COO31" s="200"/>
      <c r="COQ31" s="200"/>
      <c r="COT31" s="200"/>
      <c r="COW31" s="200"/>
      <c r="COZ31" s="200"/>
      <c r="CPC31" s="200"/>
      <c r="CPF31" s="200"/>
      <c r="CPI31" s="200"/>
      <c r="CPL31" s="200"/>
      <c r="CPN31" s="200"/>
      <c r="CPQ31" s="200"/>
      <c r="CPT31" s="200"/>
      <c r="CPW31" s="200"/>
      <c r="CQC31" s="200"/>
      <c r="CQF31" s="200"/>
      <c r="CQH31" s="200"/>
      <c r="CRO31" s="200"/>
      <c r="CRR31" s="200"/>
      <c r="CRU31" s="200"/>
      <c r="CRX31" s="200"/>
      <c r="CSA31" s="200"/>
      <c r="CSB31" s="200"/>
      <c r="CSC31" s="200"/>
      <c r="CSF31" s="200"/>
      <c r="CSI31" s="200"/>
      <c r="CSL31" s="200"/>
      <c r="CSO31" s="200"/>
      <c r="CSQ31" s="200"/>
      <c r="CTE31" s="200"/>
      <c r="CTF31" s="200"/>
      <c r="CTG31" s="200"/>
      <c r="CTH31" s="200"/>
      <c r="CTI31" s="200"/>
      <c r="CTJ31" s="200"/>
      <c r="CTK31" s="200"/>
      <c r="CTL31" s="200"/>
      <c r="CTM31" s="200"/>
      <c r="CTN31" s="200"/>
      <c r="CTO31" s="200"/>
      <c r="CTP31" s="200"/>
      <c r="CTQ31" s="200"/>
      <c r="CTR31" s="200"/>
      <c r="CTS31" s="200"/>
      <c r="CTT31" s="200"/>
      <c r="CTU31" s="200"/>
      <c r="CTV31" s="200"/>
      <c r="CTW31" s="200"/>
      <c r="CUC31" s="200"/>
      <c r="CUD31" s="200"/>
      <c r="CUE31" s="200"/>
      <c r="CUF31" s="200"/>
      <c r="CUG31" s="200"/>
      <c r="CUH31" s="200"/>
      <c r="CUI31" s="200"/>
      <c r="CUK31" s="200"/>
      <c r="CUL31" s="200"/>
      <c r="CUM31" s="200"/>
      <c r="CUN31" s="200"/>
      <c r="CUO31" s="200"/>
      <c r="CUP31" s="200"/>
      <c r="CUQ31" s="200"/>
      <c r="CUR31" s="200"/>
      <c r="CUU31" s="200"/>
      <c r="CUX31" s="200"/>
      <c r="CVA31" s="200"/>
      <c r="CVD31" s="200"/>
      <c r="CVG31" s="200"/>
      <c r="CVJ31" s="200"/>
      <c r="CVS31" s="200"/>
      <c r="CVV31" s="200"/>
      <c r="CVY31" s="200"/>
      <c r="CWB31" s="200"/>
      <c r="CWK31" s="200"/>
      <c r="CWQ31" s="200"/>
      <c r="CWT31" s="200"/>
      <c r="CWW31" s="200"/>
      <c r="CWZ31" s="200"/>
      <c r="CXF31" s="200"/>
      <c r="CXO31" s="200"/>
      <c r="CXQ31" s="200"/>
      <c r="CXR31" s="200"/>
      <c r="CXT31" s="200"/>
      <c r="CXW31" s="200"/>
      <c r="CXZ31" s="200"/>
      <c r="CYC31" s="200"/>
      <c r="CYF31" s="200"/>
      <c r="CYI31" s="200"/>
      <c r="CYK31" s="200"/>
      <c r="CYM31" s="200"/>
      <c r="CYP31" s="200"/>
      <c r="CYS31" s="200"/>
      <c r="CYV31" s="200"/>
      <c r="CYY31" s="200"/>
      <c r="CZB31" s="200"/>
      <c r="CZE31" s="200"/>
      <c r="CZH31" s="200"/>
      <c r="CZJ31" s="200"/>
      <c r="CZM31" s="200"/>
      <c r="CZP31" s="200"/>
      <c r="CZS31" s="200"/>
      <c r="CZY31" s="200"/>
      <c r="DAB31" s="200"/>
      <c r="DAD31" s="200"/>
      <c r="DBK31" s="200"/>
      <c r="DBN31" s="200"/>
      <c r="DBQ31" s="200"/>
      <c r="DBT31" s="200"/>
      <c r="DBW31" s="200"/>
      <c r="DBX31" s="200"/>
      <c r="DBY31" s="200"/>
      <c r="DCB31" s="200"/>
      <c r="DCE31" s="200"/>
      <c r="DCH31" s="200"/>
      <c r="DCK31" s="200"/>
      <c r="DCM31" s="200"/>
      <c r="DDA31" s="200"/>
      <c r="DDB31" s="200"/>
      <c r="DDC31" s="200"/>
      <c r="DDD31" s="200"/>
      <c r="DDE31" s="200"/>
      <c r="DDF31" s="200"/>
      <c r="DDG31" s="200"/>
      <c r="DDH31" s="200"/>
      <c r="DDI31" s="200"/>
      <c r="DDJ31" s="200"/>
      <c r="DDK31" s="200"/>
      <c r="DDL31" s="200"/>
      <c r="DDM31" s="200"/>
      <c r="DDN31" s="200"/>
      <c r="DDO31" s="200"/>
      <c r="DDP31" s="200"/>
      <c r="DDQ31" s="200"/>
      <c r="DDR31" s="200"/>
      <c r="DDS31" s="200"/>
      <c r="DDY31" s="200"/>
      <c r="DDZ31" s="200"/>
      <c r="DEA31" s="200"/>
      <c r="DEB31" s="200"/>
      <c r="DEC31" s="200"/>
      <c r="DED31" s="200"/>
      <c r="DEE31" s="200"/>
      <c r="DEG31" s="200"/>
      <c r="DEH31" s="200"/>
      <c r="DEI31" s="200"/>
      <c r="DEJ31" s="200"/>
      <c r="DEK31" s="200"/>
      <c r="DEL31" s="200"/>
      <c r="DEM31" s="200"/>
      <c r="DEN31" s="200"/>
      <c r="DEQ31" s="200"/>
      <c r="DET31" s="200"/>
      <c r="DEW31" s="200"/>
      <c r="DEZ31" s="200"/>
      <c r="DFC31" s="200"/>
      <c r="DFF31" s="200"/>
      <c r="DFO31" s="200"/>
      <c r="DFR31" s="200"/>
      <c r="DFU31" s="200"/>
      <c r="DFX31" s="200"/>
      <c r="DGG31" s="200"/>
      <c r="DGM31" s="200"/>
      <c r="DGP31" s="200"/>
      <c r="DGS31" s="200"/>
      <c r="DGV31" s="200"/>
      <c r="DHB31" s="200"/>
      <c r="DHK31" s="200"/>
      <c r="DHM31" s="200"/>
      <c r="DHN31" s="200"/>
      <c r="DHP31" s="200"/>
      <c r="DHS31" s="200"/>
      <c r="DHV31" s="200"/>
      <c r="DHY31" s="200"/>
      <c r="DIB31" s="200"/>
      <c r="DIE31" s="200"/>
      <c r="DIG31" s="200"/>
      <c r="DII31" s="200"/>
      <c r="DIL31" s="200"/>
      <c r="DIO31" s="200"/>
      <c r="DIR31" s="200"/>
      <c r="DIU31" s="200"/>
      <c r="DIX31" s="200"/>
      <c r="DJA31" s="200"/>
      <c r="DJD31" s="200"/>
      <c r="DJF31" s="200"/>
      <c r="DJI31" s="200"/>
      <c r="DJL31" s="200"/>
      <c r="DJO31" s="200"/>
      <c r="DJU31" s="200"/>
      <c r="DJX31" s="200"/>
      <c r="DJZ31" s="200"/>
      <c r="DLG31" s="200"/>
      <c r="DLJ31" s="200"/>
      <c r="DLM31" s="200"/>
      <c r="DLP31" s="200"/>
      <c r="DLS31" s="200"/>
      <c r="DLT31" s="200"/>
      <c r="DLU31" s="200"/>
      <c r="DLX31" s="200"/>
      <c r="DMA31" s="200"/>
      <c r="DMD31" s="200"/>
      <c r="DMG31" s="200"/>
      <c r="DMI31" s="200"/>
      <c r="DMW31" s="200"/>
      <c r="DMX31" s="200"/>
      <c r="DMY31" s="200"/>
      <c r="DMZ31" s="200"/>
      <c r="DNA31" s="200"/>
      <c r="DNB31" s="200"/>
      <c r="DNC31" s="200"/>
      <c r="DND31" s="200"/>
      <c r="DNE31" s="200"/>
      <c r="DNF31" s="200"/>
      <c r="DNG31" s="200"/>
      <c r="DNH31" s="200"/>
      <c r="DNI31" s="200"/>
      <c r="DNJ31" s="200"/>
      <c r="DNK31" s="200"/>
      <c r="DNL31" s="200"/>
      <c r="DNM31" s="200"/>
      <c r="DNN31" s="200"/>
      <c r="DNO31" s="200"/>
      <c r="DNU31" s="200"/>
      <c r="DNV31" s="200"/>
      <c r="DNW31" s="200"/>
      <c r="DNX31" s="200"/>
      <c r="DNY31" s="200"/>
      <c r="DNZ31" s="200"/>
      <c r="DOA31" s="200"/>
      <c r="DOC31" s="200"/>
      <c r="DOD31" s="200"/>
      <c r="DOE31" s="200"/>
      <c r="DOF31" s="200"/>
      <c r="DOG31" s="200"/>
      <c r="DOH31" s="200"/>
      <c r="DOI31" s="200"/>
      <c r="DOJ31" s="200"/>
      <c r="DOM31" s="200"/>
      <c r="DOP31" s="200"/>
      <c r="DOS31" s="200"/>
      <c r="DOV31" s="200"/>
      <c r="DOY31" s="200"/>
      <c r="DPB31" s="200"/>
      <c r="DPK31" s="200"/>
      <c r="DPN31" s="200"/>
      <c r="DPQ31" s="200"/>
      <c r="DPT31" s="200"/>
      <c r="DQC31" s="200"/>
      <c r="DQI31" s="200"/>
      <c r="DQL31" s="200"/>
      <c r="DQO31" s="200"/>
      <c r="DQR31" s="200"/>
      <c r="DQX31" s="200"/>
      <c r="DRG31" s="200"/>
      <c r="DRI31" s="200"/>
      <c r="DRJ31" s="200"/>
      <c r="DRL31" s="200"/>
      <c r="DRO31" s="200"/>
      <c r="DRR31" s="200"/>
      <c r="DRU31" s="200"/>
      <c r="DRX31" s="200"/>
      <c r="DSA31" s="200"/>
      <c r="DSC31" s="200"/>
      <c r="DSE31" s="200"/>
      <c r="DSH31" s="200"/>
      <c r="DSK31" s="200"/>
      <c r="DSN31" s="200"/>
      <c r="DSQ31" s="200"/>
      <c r="DST31" s="200"/>
      <c r="DSW31" s="200"/>
      <c r="DSZ31" s="200"/>
      <c r="DTB31" s="200"/>
      <c r="DTE31" s="200"/>
      <c r="DTH31" s="200"/>
      <c r="DTK31" s="200"/>
      <c r="DTQ31" s="200"/>
      <c r="DTT31" s="200"/>
      <c r="DTV31" s="200"/>
      <c r="DVC31" s="200"/>
      <c r="DVF31" s="200"/>
      <c r="DVI31" s="200"/>
      <c r="DVL31" s="200"/>
      <c r="DVO31" s="200"/>
      <c r="DVP31" s="200"/>
      <c r="DVQ31" s="200"/>
      <c r="DVT31" s="200"/>
      <c r="DVW31" s="200"/>
      <c r="DVZ31" s="200"/>
      <c r="DWC31" s="200"/>
      <c r="DWE31" s="200"/>
      <c r="DWS31" s="200"/>
      <c r="DWT31" s="200"/>
      <c r="DWU31" s="200"/>
      <c r="DWV31" s="200"/>
      <c r="DWW31" s="200"/>
      <c r="DWX31" s="200"/>
      <c r="DWY31" s="200"/>
      <c r="DWZ31" s="200"/>
      <c r="DXA31" s="200"/>
      <c r="DXB31" s="200"/>
      <c r="DXC31" s="200"/>
      <c r="DXD31" s="200"/>
      <c r="DXE31" s="200"/>
      <c r="DXF31" s="200"/>
      <c r="DXG31" s="200"/>
      <c r="DXH31" s="200"/>
      <c r="DXI31" s="200"/>
      <c r="DXJ31" s="200"/>
      <c r="DXK31" s="200"/>
      <c r="DXQ31" s="200"/>
      <c r="DXR31" s="200"/>
      <c r="DXS31" s="200"/>
      <c r="DXT31" s="200"/>
      <c r="DXU31" s="200"/>
      <c r="DXV31" s="200"/>
      <c r="DXW31" s="200"/>
      <c r="DXY31" s="200"/>
      <c r="DXZ31" s="200"/>
      <c r="DYA31" s="200"/>
      <c r="DYB31" s="200"/>
      <c r="DYC31" s="200"/>
      <c r="DYD31" s="200"/>
      <c r="DYE31" s="200"/>
      <c r="DYF31" s="200"/>
      <c r="DYI31" s="200"/>
      <c r="DYL31" s="200"/>
      <c r="DYO31" s="200"/>
      <c r="DYR31" s="200"/>
      <c r="DYU31" s="200"/>
      <c r="DYX31" s="200"/>
      <c r="DZG31" s="200"/>
      <c r="DZJ31" s="200"/>
      <c r="DZM31" s="200"/>
      <c r="DZP31" s="200"/>
      <c r="DZY31" s="200"/>
      <c r="EAE31" s="200"/>
      <c r="EAH31" s="200"/>
      <c r="EAK31" s="200"/>
      <c r="EAN31" s="200"/>
      <c r="EAT31" s="200"/>
      <c r="EBC31" s="200"/>
      <c r="EBE31" s="200"/>
      <c r="EBF31" s="200"/>
      <c r="EBH31" s="200"/>
      <c r="EBK31" s="200"/>
      <c r="EBN31" s="200"/>
      <c r="EBQ31" s="200"/>
      <c r="EBT31" s="200"/>
      <c r="EBW31" s="200"/>
      <c r="EBY31" s="200"/>
      <c r="ECA31" s="200"/>
      <c r="ECD31" s="200"/>
      <c r="ECG31" s="200"/>
      <c r="ECJ31" s="200"/>
      <c r="ECM31" s="200"/>
      <c r="ECP31" s="200"/>
      <c r="ECS31" s="200"/>
      <c r="ECV31" s="200"/>
      <c r="ECX31" s="200"/>
      <c r="EDA31" s="200"/>
      <c r="EDD31" s="200"/>
      <c r="EDG31" s="200"/>
      <c r="EDM31" s="200"/>
      <c r="EDP31" s="200"/>
      <c r="EDR31" s="200"/>
      <c r="EEY31" s="200"/>
      <c r="EFB31" s="200"/>
      <c r="EFE31" s="200"/>
      <c r="EFH31" s="200"/>
      <c r="EFK31" s="200"/>
      <c r="EFL31" s="200"/>
      <c r="EFM31" s="200"/>
      <c r="EFP31" s="200"/>
      <c r="EFS31" s="200"/>
      <c r="EFV31" s="200"/>
      <c r="EFY31" s="200"/>
      <c r="EGA31" s="200"/>
      <c r="EGO31" s="200"/>
      <c r="EGP31" s="200"/>
      <c r="EGQ31" s="200"/>
      <c r="EGR31" s="200"/>
      <c r="EGS31" s="200"/>
      <c r="EGT31" s="200"/>
      <c r="EGU31" s="200"/>
      <c r="EGV31" s="200"/>
      <c r="EGW31" s="200"/>
      <c r="EGX31" s="200"/>
      <c r="EGY31" s="200"/>
      <c r="EGZ31" s="200"/>
      <c r="EHA31" s="200"/>
      <c r="EHB31" s="200"/>
      <c r="EHC31" s="200"/>
      <c r="EHD31" s="200"/>
      <c r="EHE31" s="200"/>
      <c r="EHF31" s="200"/>
      <c r="EHG31" s="200"/>
      <c r="EHM31" s="200"/>
      <c r="EHN31" s="200"/>
      <c r="EHO31" s="200"/>
      <c r="EHP31" s="200"/>
      <c r="EHQ31" s="200"/>
      <c r="EHR31" s="200"/>
      <c r="EHS31" s="200"/>
      <c r="EHU31" s="200"/>
      <c r="EHV31" s="200"/>
      <c r="EHW31" s="200"/>
      <c r="EHX31" s="200"/>
      <c r="EHY31" s="200"/>
      <c r="EHZ31" s="200"/>
      <c r="EIA31" s="200"/>
      <c r="EIB31" s="200"/>
      <c r="EIE31" s="200"/>
      <c r="EIH31" s="200"/>
      <c r="EIK31" s="200"/>
      <c r="EIN31" s="200"/>
      <c r="EIQ31" s="200"/>
      <c r="EIT31" s="200"/>
      <c r="EJC31" s="200"/>
      <c r="EJF31" s="200"/>
      <c r="EJI31" s="200"/>
      <c r="EJL31" s="200"/>
      <c r="EJU31" s="200"/>
      <c r="EKA31" s="200"/>
      <c r="EKD31" s="200"/>
      <c r="EKG31" s="200"/>
      <c r="EKJ31" s="200"/>
      <c r="EKP31" s="200"/>
      <c r="EKY31" s="200"/>
      <c r="ELA31" s="200"/>
      <c r="ELB31" s="200"/>
      <c r="ELD31" s="200"/>
      <c r="ELG31" s="200"/>
      <c r="ELJ31" s="200"/>
      <c r="ELM31" s="200"/>
      <c r="ELP31" s="200"/>
      <c r="ELS31" s="200"/>
      <c r="ELU31" s="200"/>
      <c r="ELW31" s="200"/>
      <c r="ELZ31" s="200"/>
      <c r="EMC31" s="200"/>
      <c r="EMF31" s="200"/>
      <c r="EMI31" s="200"/>
      <c r="EML31" s="200"/>
      <c r="EMO31" s="200"/>
      <c r="EMR31" s="200"/>
      <c r="EMT31" s="200"/>
      <c r="EMW31" s="200"/>
      <c r="EMZ31" s="200"/>
      <c r="ENC31" s="200"/>
      <c r="ENI31" s="200"/>
      <c r="ENL31" s="200"/>
      <c r="ENN31" s="200"/>
      <c r="EOU31" s="200"/>
      <c r="EOX31" s="200"/>
      <c r="EPA31" s="200"/>
      <c r="EPD31" s="200"/>
      <c r="EPG31" s="200"/>
      <c r="EPH31" s="200"/>
      <c r="EPI31" s="200"/>
      <c r="EPL31" s="200"/>
      <c r="EPO31" s="200"/>
      <c r="EPR31" s="200"/>
      <c r="EPU31" s="200"/>
      <c r="EPW31" s="200"/>
      <c r="EQK31" s="200"/>
      <c r="EQL31" s="200"/>
      <c r="EQM31" s="200"/>
      <c r="EQN31" s="200"/>
      <c r="EQO31" s="200"/>
      <c r="EQP31" s="200"/>
      <c r="EQQ31" s="200"/>
      <c r="EQR31" s="200"/>
      <c r="EQS31" s="200"/>
      <c r="EQT31" s="200"/>
      <c r="EQU31" s="200"/>
      <c r="EQV31" s="200"/>
      <c r="EQW31" s="200"/>
      <c r="EQX31" s="200"/>
      <c r="EQY31" s="200"/>
      <c r="EQZ31" s="200"/>
      <c r="ERA31" s="200"/>
      <c r="ERB31" s="200"/>
      <c r="ERC31" s="200"/>
      <c r="ERI31" s="200"/>
      <c r="ERJ31" s="200"/>
      <c r="ERK31" s="200"/>
      <c r="ERL31" s="200"/>
      <c r="ERM31" s="200"/>
      <c r="ERN31" s="200"/>
      <c r="ERO31" s="200"/>
      <c r="ERQ31" s="200"/>
      <c r="ERR31" s="200"/>
      <c r="ERS31" s="200"/>
      <c r="ERT31" s="200"/>
      <c r="ERU31" s="200"/>
      <c r="ERV31" s="200"/>
      <c r="ERW31" s="200"/>
      <c r="ERX31" s="200"/>
      <c r="ESA31" s="200"/>
      <c r="ESD31" s="200"/>
      <c r="ESG31" s="200"/>
      <c r="ESJ31" s="200"/>
      <c r="ESM31" s="200"/>
      <c r="ESP31" s="200"/>
      <c r="ESY31" s="200"/>
      <c r="ETB31" s="200"/>
      <c r="ETE31" s="200"/>
      <c r="ETH31" s="200"/>
      <c r="ETQ31" s="200"/>
      <c r="ETW31" s="200"/>
      <c r="ETZ31" s="200"/>
      <c r="EUC31" s="200"/>
      <c r="EUF31" s="200"/>
      <c r="EUL31" s="200"/>
      <c r="EUU31" s="200"/>
      <c r="EUW31" s="200"/>
      <c r="EUX31" s="200"/>
      <c r="EUZ31" s="200"/>
      <c r="EVC31" s="200"/>
      <c r="EVF31" s="200"/>
      <c r="EVI31" s="200"/>
      <c r="EVL31" s="200"/>
      <c r="EVO31" s="200"/>
      <c r="EVQ31" s="200"/>
      <c r="EVS31" s="200"/>
      <c r="EVV31" s="200"/>
      <c r="EVY31" s="200"/>
      <c r="EWB31" s="200"/>
      <c r="EWE31" s="200"/>
      <c r="EWH31" s="200"/>
      <c r="EWK31" s="200"/>
      <c r="EWN31" s="200"/>
      <c r="EWP31" s="200"/>
      <c r="EWS31" s="200"/>
      <c r="EWV31" s="200"/>
      <c r="EWY31" s="200"/>
      <c r="EXE31" s="200"/>
      <c r="EXH31" s="200"/>
      <c r="EXJ31" s="200"/>
      <c r="EYQ31" s="200"/>
      <c r="EYT31" s="200"/>
      <c r="EYW31" s="200"/>
      <c r="EYZ31" s="200"/>
      <c r="EZC31" s="200"/>
      <c r="EZD31" s="200"/>
      <c r="EZE31" s="200"/>
      <c r="EZH31" s="200"/>
      <c r="EZK31" s="200"/>
      <c r="EZN31" s="200"/>
      <c r="EZQ31" s="200"/>
      <c r="EZS31" s="200"/>
      <c r="FAG31" s="200"/>
      <c r="FAH31" s="200"/>
      <c r="FAI31" s="200"/>
      <c r="FAJ31" s="200"/>
      <c r="FAK31" s="200"/>
      <c r="FAL31" s="200"/>
      <c r="FAM31" s="200"/>
      <c r="FAN31" s="200"/>
      <c r="FAO31" s="200"/>
      <c r="FAP31" s="200"/>
      <c r="FAQ31" s="200"/>
      <c r="FAR31" s="200"/>
      <c r="FAS31" s="200"/>
      <c r="FAT31" s="200"/>
      <c r="FAU31" s="200"/>
      <c r="FAV31" s="200"/>
      <c r="FAW31" s="200"/>
      <c r="FAX31" s="200"/>
      <c r="FAY31" s="200"/>
      <c r="FBE31" s="200"/>
      <c r="FBF31" s="200"/>
      <c r="FBG31" s="200"/>
      <c r="FBH31" s="200"/>
      <c r="FBI31" s="200"/>
      <c r="FBJ31" s="200"/>
      <c r="FBK31" s="200"/>
      <c r="FBM31" s="200"/>
      <c r="FBN31" s="200"/>
      <c r="FBO31" s="200"/>
      <c r="FBP31" s="200"/>
      <c r="FBQ31" s="200"/>
      <c r="FBR31" s="200"/>
      <c r="FBS31" s="200"/>
      <c r="FBT31" s="200"/>
      <c r="FBW31" s="200"/>
      <c r="FBZ31" s="200"/>
      <c r="FCC31" s="200"/>
      <c r="FCF31" s="200"/>
      <c r="FCI31" s="200"/>
      <c r="FCL31" s="200"/>
      <c r="FCU31" s="200"/>
      <c r="FCX31" s="200"/>
      <c r="FDA31" s="200"/>
      <c r="FDD31" s="200"/>
      <c r="FDM31" s="200"/>
      <c r="FDS31" s="200"/>
      <c r="FDV31" s="200"/>
      <c r="FDY31" s="200"/>
      <c r="FEB31" s="200"/>
      <c r="FEH31" s="200"/>
      <c r="FEQ31" s="200"/>
      <c r="FES31" s="200"/>
      <c r="FET31" s="200"/>
      <c r="FEV31" s="200"/>
      <c r="FEY31" s="200"/>
      <c r="FFB31" s="200"/>
      <c r="FFE31" s="200"/>
      <c r="FFH31" s="200"/>
      <c r="FFK31" s="200"/>
      <c r="FFM31" s="200"/>
      <c r="FFO31" s="200"/>
      <c r="FFR31" s="200"/>
      <c r="FFU31" s="200"/>
      <c r="FFX31" s="200"/>
      <c r="FGA31" s="200"/>
      <c r="FGD31" s="200"/>
      <c r="FGG31" s="200"/>
      <c r="FGJ31" s="200"/>
      <c r="FGL31" s="200"/>
      <c r="FGO31" s="200"/>
      <c r="FGR31" s="200"/>
      <c r="FGU31" s="200"/>
      <c r="FHA31" s="200"/>
      <c r="FHD31" s="200"/>
      <c r="FHF31" s="200"/>
      <c r="FIM31" s="200"/>
      <c r="FIP31" s="200"/>
      <c r="FIS31" s="200"/>
      <c r="FIV31" s="200"/>
      <c r="FIY31" s="200"/>
      <c r="FIZ31" s="200"/>
      <c r="FJA31" s="200"/>
      <c r="FJD31" s="200"/>
      <c r="FJG31" s="200"/>
      <c r="FJJ31" s="200"/>
      <c r="FJM31" s="200"/>
      <c r="FJO31" s="200"/>
      <c r="FKC31" s="200"/>
      <c r="FKD31" s="200"/>
      <c r="FKE31" s="200"/>
      <c r="FKF31" s="200"/>
      <c r="FKG31" s="200"/>
      <c r="FKH31" s="200"/>
      <c r="FKI31" s="200"/>
      <c r="FKJ31" s="200"/>
      <c r="FKK31" s="200"/>
      <c r="FKL31" s="200"/>
      <c r="FKM31" s="200"/>
      <c r="FKN31" s="200"/>
      <c r="FKO31" s="200"/>
      <c r="FKP31" s="200"/>
      <c r="FKQ31" s="200"/>
      <c r="FKR31" s="200"/>
      <c r="FKS31" s="200"/>
      <c r="FKT31" s="200"/>
      <c r="FKU31" s="200"/>
      <c r="FLA31" s="200"/>
      <c r="FLB31" s="200"/>
      <c r="FLC31" s="200"/>
      <c r="FLD31" s="200"/>
      <c r="FLE31" s="200"/>
      <c r="FLF31" s="200"/>
      <c r="FLG31" s="200"/>
      <c r="FLI31" s="200"/>
      <c r="FLJ31" s="200"/>
      <c r="FLK31" s="200"/>
      <c r="FLL31" s="200"/>
      <c r="FLM31" s="200"/>
      <c r="FLN31" s="200"/>
      <c r="FLO31" s="200"/>
      <c r="FLP31" s="200"/>
      <c r="FLS31" s="200"/>
      <c r="FLV31" s="200"/>
      <c r="FLY31" s="200"/>
      <c r="FMB31" s="200"/>
      <c r="FME31" s="200"/>
      <c r="FMH31" s="200"/>
      <c r="FMQ31" s="200"/>
      <c r="FMT31" s="200"/>
      <c r="FMW31" s="200"/>
      <c r="FMZ31" s="200"/>
      <c r="FNI31" s="200"/>
      <c r="FNO31" s="200"/>
      <c r="FNR31" s="200"/>
      <c r="FNU31" s="200"/>
      <c r="FNX31" s="200"/>
      <c r="FOD31" s="200"/>
      <c r="FOM31" s="200"/>
      <c r="FOO31" s="200"/>
      <c r="FOP31" s="200"/>
      <c r="FOR31" s="200"/>
      <c r="FOU31" s="200"/>
      <c r="FOX31" s="200"/>
      <c r="FPA31" s="200"/>
      <c r="FPD31" s="200"/>
      <c r="FPG31" s="200"/>
      <c r="FPI31" s="200"/>
      <c r="FPK31" s="200"/>
      <c r="FPN31" s="200"/>
      <c r="FPQ31" s="200"/>
      <c r="FPT31" s="200"/>
      <c r="FPW31" s="200"/>
      <c r="FPZ31" s="200"/>
      <c r="FQC31" s="200"/>
      <c r="FQF31" s="200"/>
      <c r="FQH31" s="200"/>
      <c r="FQK31" s="200"/>
      <c r="FQN31" s="200"/>
      <c r="FQQ31" s="200"/>
      <c r="FQW31" s="200"/>
      <c r="FQZ31" s="200"/>
      <c r="FRB31" s="200"/>
      <c r="FSI31" s="200"/>
      <c r="FSL31" s="200"/>
      <c r="FSO31" s="200"/>
      <c r="FSR31" s="200"/>
      <c r="FSU31" s="200"/>
      <c r="FSV31" s="200"/>
      <c r="FSW31" s="200"/>
      <c r="FSZ31" s="200"/>
      <c r="FTC31" s="200"/>
      <c r="FTF31" s="200"/>
      <c r="FTI31" s="200"/>
      <c r="FTK31" s="200"/>
      <c r="FTY31" s="200"/>
      <c r="FTZ31" s="200"/>
      <c r="FUA31" s="200"/>
      <c r="FUB31" s="200"/>
      <c r="FUC31" s="200"/>
      <c r="FUD31" s="200"/>
      <c r="FUE31" s="200"/>
      <c r="FUF31" s="200"/>
      <c r="FUG31" s="200"/>
      <c r="FUH31" s="200"/>
      <c r="FUI31" s="200"/>
      <c r="FUJ31" s="200"/>
      <c r="FUK31" s="200"/>
      <c r="FUL31" s="200"/>
      <c r="FUM31" s="200"/>
      <c r="FUN31" s="200"/>
      <c r="FUO31" s="200"/>
      <c r="FUP31" s="200"/>
      <c r="FUQ31" s="200"/>
      <c r="FUW31" s="200"/>
      <c r="FUX31" s="200"/>
      <c r="FUY31" s="200"/>
      <c r="FUZ31" s="200"/>
      <c r="FVA31" s="200"/>
      <c r="FVB31" s="200"/>
      <c r="FVC31" s="200"/>
      <c r="FVE31" s="200"/>
      <c r="FVF31" s="200"/>
      <c r="FVG31" s="200"/>
      <c r="FVH31" s="200"/>
      <c r="FVI31" s="200"/>
      <c r="FVJ31" s="200"/>
      <c r="FVK31" s="200"/>
      <c r="FVL31" s="200"/>
      <c r="FVO31" s="200"/>
      <c r="FVR31" s="200"/>
      <c r="FVU31" s="200"/>
      <c r="FVX31" s="200"/>
      <c r="FWA31" s="200"/>
      <c r="FWD31" s="200"/>
      <c r="FWM31" s="200"/>
      <c r="FWP31" s="200"/>
      <c r="FWS31" s="200"/>
      <c r="FWV31" s="200"/>
      <c r="FXE31" s="200"/>
      <c r="FXK31" s="200"/>
      <c r="FXN31" s="200"/>
      <c r="FXQ31" s="200"/>
      <c r="FXT31" s="200"/>
      <c r="FXZ31" s="200"/>
      <c r="FYI31" s="200"/>
      <c r="FYK31" s="200"/>
      <c r="FYL31" s="200"/>
      <c r="FYN31" s="200"/>
      <c r="FYQ31" s="200"/>
      <c r="FYT31" s="200"/>
      <c r="FYW31" s="200"/>
      <c r="FYZ31" s="200"/>
      <c r="FZC31" s="200"/>
      <c r="FZE31" s="200"/>
      <c r="FZG31" s="200"/>
      <c r="FZJ31" s="200"/>
      <c r="FZM31" s="200"/>
      <c r="FZP31" s="200"/>
      <c r="FZS31" s="200"/>
      <c r="FZV31" s="200"/>
      <c r="FZY31" s="200"/>
      <c r="GAB31" s="200"/>
      <c r="GAD31" s="200"/>
      <c r="GAG31" s="200"/>
      <c r="GAJ31" s="200"/>
      <c r="GAM31" s="200"/>
      <c r="GAS31" s="200"/>
      <c r="GAV31" s="200"/>
      <c r="GAX31" s="200"/>
      <c r="GCE31" s="200"/>
      <c r="GCH31" s="200"/>
      <c r="GCK31" s="200"/>
      <c r="GCN31" s="200"/>
      <c r="GCQ31" s="200"/>
      <c r="GCR31" s="200"/>
      <c r="GCS31" s="200"/>
      <c r="GCV31" s="200"/>
      <c r="GCY31" s="200"/>
      <c r="GDB31" s="200"/>
      <c r="GDE31" s="200"/>
      <c r="GDG31" s="200"/>
      <c r="GDU31" s="200"/>
      <c r="GDV31" s="200"/>
      <c r="GDW31" s="200"/>
      <c r="GDX31" s="200"/>
      <c r="GDY31" s="200"/>
      <c r="GDZ31" s="200"/>
      <c r="GEA31" s="200"/>
      <c r="GEB31" s="200"/>
      <c r="GEC31" s="200"/>
      <c r="GED31" s="200"/>
      <c r="GEE31" s="200"/>
      <c r="GEF31" s="200"/>
      <c r="GEG31" s="200"/>
      <c r="GEH31" s="200"/>
      <c r="GEI31" s="200"/>
      <c r="GEJ31" s="200"/>
      <c r="GEK31" s="200"/>
      <c r="GEL31" s="200"/>
      <c r="GEM31" s="200"/>
      <c r="GES31" s="200"/>
      <c r="GET31" s="200"/>
      <c r="GEU31" s="200"/>
      <c r="GEV31" s="200"/>
      <c r="GEW31" s="200"/>
      <c r="GEX31" s="200"/>
      <c r="GEY31" s="200"/>
      <c r="GFA31" s="200"/>
      <c r="GFB31" s="200"/>
      <c r="GFC31" s="200"/>
      <c r="GFD31" s="200"/>
      <c r="GFE31" s="200"/>
      <c r="GFF31" s="200"/>
      <c r="GFG31" s="200"/>
      <c r="GFH31" s="200"/>
      <c r="GFK31" s="200"/>
      <c r="GFN31" s="200"/>
      <c r="GFQ31" s="200"/>
      <c r="GFT31" s="200"/>
      <c r="GFW31" s="200"/>
      <c r="GFZ31" s="200"/>
      <c r="GGI31" s="200"/>
      <c r="GGL31" s="200"/>
      <c r="GGO31" s="200"/>
      <c r="GGR31" s="200"/>
      <c r="GHA31" s="200"/>
      <c r="GHG31" s="200"/>
      <c r="GHJ31" s="200"/>
      <c r="GHM31" s="200"/>
      <c r="GHP31" s="200"/>
      <c r="GHV31" s="200"/>
      <c r="GIE31" s="200"/>
      <c r="GIG31" s="200"/>
      <c r="GIH31" s="200"/>
      <c r="GIJ31" s="200"/>
      <c r="GIM31" s="200"/>
      <c r="GIP31" s="200"/>
      <c r="GIS31" s="200"/>
      <c r="GIV31" s="200"/>
      <c r="GIY31" s="200"/>
      <c r="GJA31" s="200"/>
      <c r="GJC31" s="200"/>
      <c r="GJF31" s="200"/>
      <c r="GJI31" s="200"/>
      <c r="GJL31" s="200"/>
      <c r="GJO31" s="200"/>
      <c r="GJR31" s="200"/>
      <c r="GJU31" s="200"/>
      <c r="GJX31" s="200"/>
      <c r="GJZ31" s="200"/>
      <c r="GKC31" s="200"/>
      <c r="GKF31" s="200"/>
      <c r="GKI31" s="200"/>
      <c r="GKO31" s="200"/>
      <c r="GKR31" s="200"/>
      <c r="GKT31" s="200"/>
      <c r="GMA31" s="200"/>
      <c r="GMD31" s="200"/>
      <c r="GMG31" s="200"/>
      <c r="GMJ31" s="200"/>
      <c r="GMM31" s="200"/>
      <c r="GMN31" s="200"/>
      <c r="GMO31" s="200"/>
      <c r="GMR31" s="200"/>
      <c r="GMU31" s="200"/>
      <c r="GMX31" s="200"/>
      <c r="GNA31" s="200"/>
      <c r="GNC31" s="200"/>
      <c r="GNQ31" s="200"/>
      <c r="GNR31" s="200"/>
      <c r="GNS31" s="200"/>
      <c r="GNT31" s="200"/>
      <c r="GNU31" s="200"/>
      <c r="GNV31" s="200"/>
      <c r="GNW31" s="200"/>
      <c r="GNX31" s="200"/>
      <c r="GNY31" s="200"/>
      <c r="GNZ31" s="200"/>
      <c r="GOA31" s="200"/>
      <c r="GOB31" s="200"/>
      <c r="GOC31" s="200"/>
      <c r="GOD31" s="200"/>
      <c r="GOE31" s="200"/>
      <c r="GOF31" s="200"/>
      <c r="GOG31" s="200"/>
      <c r="GOH31" s="200"/>
      <c r="GOI31" s="200"/>
      <c r="GOO31" s="200"/>
      <c r="GOP31" s="200"/>
      <c r="GOQ31" s="200"/>
      <c r="GOR31" s="200"/>
      <c r="GOS31" s="200"/>
      <c r="GOT31" s="200"/>
      <c r="GOU31" s="200"/>
      <c r="GOW31" s="200"/>
      <c r="GOX31" s="200"/>
      <c r="GOY31" s="200"/>
      <c r="GOZ31" s="200"/>
      <c r="GPA31" s="200"/>
      <c r="GPB31" s="200"/>
      <c r="GPC31" s="200"/>
      <c r="GPD31" s="200"/>
      <c r="GPG31" s="200"/>
      <c r="GPJ31" s="200"/>
      <c r="GPM31" s="200"/>
      <c r="GPP31" s="200"/>
      <c r="GPS31" s="200"/>
      <c r="GPV31" s="200"/>
      <c r="GQE31" s="200"/>
      <c r="GQH31" s="200"/>
      <c r="GQK31" s="200"/>
      <c r="GQN31" s="200"/>
      <c r="GQW31" s="200"/>
      <c r="GRC31" s="200"/>
      <c r="GRF31" s="200"/>
      <c r="GRI31" s="200"/>
      <c r="GRL31" s="200"/>
      <c r="GRR31" s="200"/>
      <c r="GSA31" s="200"/>
      <c r="GSC31" s="200"/>
      <c r="GSD31" s="200"/>
      <c r="GSF31" s="200"/>
      <c r="GSI31" s="200"/>
      <c r="GSL31" s="200"/>
      <c r="GSO31" s="200"/>
      <c r="GSR31" s="200"/>
      <c r="GSU31" s="200"/>
      <c r="GSW31" s="200"/>
      <c r="GSY31" s="200"/>
      <c r="GTB31" s="200"/>
      <c r="GTE31" s="200"/>
      <c r="GTH31" s="200"/>
      <c r="GTK31" s="200"/>
      <c r="GTN31" s="200"/>
      <c r="GTQ31" s="200"/>
      <c r="GTT31" s="200"/>
      <c r="GTV31" s="200"/>
      <c r="GTY31" s="200"/>
      <c r="GUB31" s="200"/>
      <c r="GUE31" s="200"/>
      <c r="GUK31" s="200"/>
      <c r="GUN31" s="200"/>
      <c r="GUP31" s="200"/>
      <c r="GVW31" s="200"/>
      <c r="GVZ31" s="200"/>
      <c r="GWC31" s="200"/>
      <c r="GWF31" s="200"/>
      <c r="GWI31" s="200"/>
      <c r="GWJ31" s="200"/>
      <c r="GWK31" s="200"/>
      <c r="GWN31" s="200"/>
      <c r="GWQ31" s="200"/>
      <c r="GWT31" s="200"/>
      <c r="GWW31" s="200"/>
      <c r="GWY31" s="200"/>
      <c r="GXM31" s="200"/>
      <c r="GXN31" s="200"/>
      <c r="GXO31" s="200"/>
      <c r="GXP31" s="200"/>
      <c r="GXQ31" s="200"/>
      <c r="GXR31" s="200"/>
      <c r="GXS31" s="200"/>
      <c r="GXT31" s="200"/>
      <c r="GXU31" s="200"/>
      <c r="GXV31" s="200"/>
      <c r="GXW31" s="200"/>
      <c r="GXX31" s="200"/>
      <c r="GXY31" s="200"/>
      <c r="GXZ31" s="200"/>
      <c r="GYA31" s="200"/>
      <c r="GYB31" s="200"/>
      <c r="GYC31" s="200"/>
      <c r="GYD31" s="200"/>
      <c r="GYE31" s="200"/>
      <c r="GYK31" s="200"/>
      <c r="GYL31" s="200"/>
      <c r="GYM31" s="200"/>
      <c r="GYN31" s="200"/>
      <c r="GYO31" s="200"/>
      <c r="GYP31" s="200"/>
      <c r="GYQ31" s="200"/>
      <c r="GYS31" s="200"/>
      <c r="GYT31" s="200"/>
      <c r="GYU31" s="200"/>
      <c r="GYV31" s="200"/>
      <c r="GYW31" s="200"/>
      <c r="GYX31" s="200"/>
      <c r="GYY31" s="200"/>
      <c r="GYZ31" s="200"/>
      <c r="GZC31" s="200"/>
      <c r="GZF31" s="200"/>
      <c r="GZI31" s="200"/>
      <c r="GZL31" s="200"/>
      <c r="GZO31" s="200"/>
      <c r="GZR31" s="200"/>
      <c r="HAA31" s="200"/>
      <c r="HAD31" s="200"/>
      <c r="HAG31" s="200"/>
      <c r="HAJ31" s="200"/>
      <c r="HAS31" s="200"/>
      <c r="HAY31" s="200"/>
      <c r="HBB31" s="200"/>
      <c r="HBE31" s="200"/>
      <c r="HBH31" s="200"/>
      <c r="HBN31" s="200"/>
      <c r="HBW31" s="200"/>
      <c r="HBY31" s="200"/>
      <c r="HBZ31" s="200"/>
      <c r="HCB31" s="200"/>
      <c r="HCE31" s="200"/>
      <c r="HCH31" s="200"/>
      <c r="HCK31" s="200"/>
      <c r="HCN31" s="200"/>
      <c r="HCQ31" s="200"/>
      <c r="HCS31" s="200"/>
      <c r="HCU31" s="200"/>
      <c r="HCX31" s="200"/>
      <c r="HDA31" s="200"/>
      <c r="HDD31" s="200"/>
      <c r="HDG31" s="200"/>
      <c r="HDJ31" s="200"/>
      <c r="HDM31" s="200"/>
      <c r="HDP31" s="200"/>
      <c r="HDR31" s="200"/>
      <c r="HDU31" s="200"/>
      <c r="HDX31" s="200"/>
      <c r="HEA31" s="200"/>
      <c r="HEG31" s="200"/>
      <c r="HEJ31" s="200"/>
      <c r="HEL31" s="200"/>
      <c r="HFS31" s="200"/>
      <c r="HFV31" s="200"/>
      <c r="HFY31" s="200"/>
      <c r="HGB31" s="200"/>
      <c r="HGE31" s="200"/>
      <c r="HGF31" s="200"/>
      <c r="HGG31" s="200"/>
      <c r="HGJ31" s="200"/>
      <c r="HGM31" s="200"/>
      <c r="HGP31" s="200"/>
      <c r="HGS31" s="200"/>
      <c r="HGU31" s="200"/>
      <c r="HHI31" s="200"/>
      <c r="HHJ31" s="200"/>
      <c r="HHK31" s="200"/>
      <c r="HHL31" s="200"/>
      <c r="HHM31" s="200"/>
      <c r="HHN31" s="200"/>
      <c r="HHO31" s="200"/>
      <c r="HHP31" s="200"/>
      <c r="HHQ31" s="200"/>
      <c r="HHR31" s="200"/>
      <c r="HHS31" s="200"/>
      <c r="HHT31" s="200"/>
      <c r="HHU31" s="200"/>
      <c r="HHV31" s="200"/>
      <c r="HHW31" s="200"/>
      <c r="HHX31" s="200"/>
      <c r="HHY31" s="200"/>
      <c r="HHZ31" s="200"/>
      <c r="HIA31" s="200"/>
      <c r="HIG31" s="200"/>
      <c r="HIH31" s="200"/>
      <c r="HII31" s="200"/>
      <c r="HIJ31" s="200"/>
      <c r="HIK31" s="200"/>
      <c r="HIL31" s="200"/>
      <c r="HIM31" s="200"/>
      <c r="HIO31" s="200"/>
      <c r="HIP31" s="200"/>
      <c r="HIQ31" s="200"/>
      <c r="HIR31" s="200"/>
      <c r="HIS31" s="200"/>
      <c r="HIT31" s="200"/>
      <c r="HIU31" s="200"/>
      <c r="HIV31" s="200"/>
      <c r="HIY31" s="200"/>
      <c r="HJB31" s="200"/>
      <c r="HJE31" s="200"/>
      <c r="HJH31" s="200"/>
      <c r="HJK31" s="200"/>
      <c r="HJN31" s="200"/>
      <c r="HJW31" s="200"/>
      <c r="HJZ31" s="200"/>
      <c r="HKC31" s="200"/>
      <c r="HKF31" s="200"/>
      <c r="HKO31" s="200"/>
      <c r="HKU31" s="200"/>
      <c r="HKX31" s="200"/>
      <c r="HLA31" s="200"/>
      <c r="HLD31" s="200"/>
      <c r="HLJ31" s="200"/>
      <c r="HLS31" s="200"/>
      <c r="HLU31" s="200"/>
      <c r="HLV31" s="200"/>
      <c r="HLX31" s="200"/>
      <c r="HMA31" s="200"/>
      <c r="HMD31" s="200"/>
      <c r="HMG31" s="200"/>
      <c r="HMJ31" s="200"/>
      <c r="HMM31" s="200"/>
      <c r="HMO31" s="200"/>
      <c r="HMQ31" s="200"/>
      <c r="HMT31" s="200"/>
      <c r="HMW31" s="200"/>
      <c r="HMZ31" s="200"/>
      <c r="HNC31" s="200"/>
      <c r="HNF31" s="200"/>
      <c r="HNI31" s="200"/>
      <c r="HNL31" s="200"/>
      <c r="HNN31" s="200"/>
      <c r="HNQ31" s="200"/>
      <c r="HNT31" s="200"/>
      <c r="HNW31" s="200"/>
      <c r="HOC31" s="200"/>
      <c r="HOF31" s="200"/>
      <c r="HOH31" s="200"/>
      <c r="HPO31" s="200"/>
      <c r="HPR31" s="200"/>
      <c r="HPU31" s="200"/>
      <c r="HPX31" s="200"/>
      <c r="HQA31" s="200"/>
      <c r="HQB31" s="200"/>
      <c r="HQC31" s="200"/>
      <c r="HQF31" s="200"/>
      <c r="HQI31" s="200"/>
      <c r="HQL31" s="200"/>
      <c r="HQO31" s="200"/>
      <c r="HQQ31" s="200"/>
      <c r="HRE31" s="200"/>
      <c r="HRF31" s="200"/>
      <c r="HRG31" s="200"/>
      <c r="HRH31" s="200"/>
      <c r="HRI31" s="200"/>
      <c r="HRJ31" s="200"/>
      <c r="HRK31" s="200"/>
      <c r="HRL31" s="200"/>
      <c r="HRM31" s="200"/>
      <c r="HRN31" s="200"/>
      <c r="HRO31" s="200"/>
      <c r="HRP31" s="200"/>
      <c r="HRQ31" s="200"/>
      <c r="HRR31" s="200"/>
      <c r="HRS31" s="200"/>
      <c r="HRT31" s="200"/>
      <c r="HRU31" s="200"/>
      <c r="HRV31" s="200"/>
      <c r="HRW31" s="200"/>
      <c r="HSC31" s="200"/>
      <c r="HSD31" s="200"/>
      <c r="HSE31" s="200"/>
      <c r="HSF31" s="200"/>
      <c r="HSG31" s="200"/>
      <c r="HSH31" s="200"/>
      <c r="HSI31" s="200"/>
      <c r="HSK31" s="200"/>
      <c r="HSL31" s="200"/>
      <c r="HSM31" s="200"/>
      <c r="HSN31" s="200"/>
      <c r="HSO31" s="200"/>
      <c r="HSP31" s="200"/>
      <c r="HSQ31" s="200"/>
      <c r="HSR31" s="200"/>
      <c r="HSU31" s="200"/>
      <c r="HSX31" s="200"/>
      <c r="HTA31" s="200"/>
      <c r="HTD31" s="200"/>
      <c r="HTG31" s="200"/>
      <c r="HTJ31" s="200"/>
      <c r="HTS31" s="200"/>
      <c r="HTV31" s="200"/>
      <c r="HTY31" s="200"/>
      <c r="HUB31" s="200"/>
      <c r="HUK31" s="200"/>
      <c r="HUQ31" s="200"/>
      <c r="HUT31" s="200"/>
      <c r="HUW31" s="200"/>
      <c r="HUZ31" s="200"/>
      <c r="HVF31" s="200"/>
      <c r="HVO31" s="200"/>
      <c r="HVQ31" s="200"/>
      <c r="HVR31" s="200"/>
      <c r="HVT31" s="200"/>
      <c r="HVW31" s="200"/>
      <c r="HVZ31" s="200"/>
      <c r="HWC31" s="200"/>
      <c r="HWF31" s="200"/>
      <c r="HWI31" s="200"/>
      <c r="HWK31" s="200"/>
      <c r="HWM31" s="200"/>
      <c r="HWP31" s="200"/>
      <c r="HWS31" s="200"/>
      <c r="HWV31" s="200"/>
      <c r="HWY31" s="200"/>
      <c r="HXB31" s="200"/>
      <c r="HXE31" s="200"/>
      <c r="HXH31" s="200"/>
      <c r="HXJ31" s="200"/>
      <c r="HXM31" s="200"/>
      <c r="HXP31" s="200"/>
      <c r="HXS31" s="200"/>
      <c r="HXY31" s="200"/>
      <c r="HYB31" s="200"/>
      <c r="HYD31" s="200"/>
      <c r="HZK31" s="200"/>
      <c r="HZN31" s="200"/>
      <c r="HZQ31" s="200"/>
      <c r="HZT31" s="200"/>
      <c r="HZW31" s="200"/>
      <c r="HZX31" s="200"/>
      <c r="HZY31" s="200"/>
      <c r="IAB31" s="200"/>
      <c r="IAE31" s="200"/>
      <c r="IAH31" s="200"/>
      <c r="IAK31" s="200"/>
      <c r="IAM31" s="200"/>
      <c r="IBA31" s="200"/>
      <c r="IBB31" s="200"/>
      <c r="IBC31" s="200"/>
      <c r="IBD31" s="200"/>
      <c r="IBE31" s="200"/>
      <c r="IBF31" s="200"/>
      <c r="IBG31" s="200"/>
      <c r="IBH31" s="200"/>
      <c r="IBI31" s="200"/>
      <c r="IBJ31" s="200"/>
      <c r="IBK31" s="200"/>
      <c r="IBL31" s="200"/>
      <c r="IBM31" s="200"/>
      <c r="IBN31" s="200"/>
      <c r="IBO31" s="200"/>
      <c r="IBP31" s="200"/>
      <c r="IBQ31" s="200"/>
      <c r="IBR31" s="200"/>
      <c r="IBS31" s="200"/>
      <c r="IBY31" s="200"/>
      <c r="IBZ31" s="200"/>
      <c r="ICA31" s="200"/>
      <c r="ICB31" s="200"/>
      <c r="ICC31" s="200"/>
      <c r="ICD31" s="200"/>
      <c r="ICE31" s="200"/>
      <c r="ICG31" s="200"/>
      <c r="ICH31" s="200"/>
      <c r="ICI31" s="200"/>
      <c r="ICJ31" s="200"/>
      <c r="ICK31" s="200"/>
      <c r="ICL31" s="200"/>
      <c r="ICM31" s="200"/>
      <c r="ICN31" s="200"/>
      <c r="ICQ31" s="200"/>
      <c r="ICT31" s="200"/>
      <c r="ICW31" s="200"/>
      <c r="ICZ31" s="200"/>
      <c r="IDC31" s="200"/>
      <c r="IDF31" s="200"/>
      <c r="IDO31" s="200"/>
      <c r="IDR31" s="200"/>
      <c r="IDU31" s="200"/>
      <c r="IDX31" s="200"/>
      <c r="IEG31" s="200"/>
      <c r="IEM31" s="200"/>
      <c r="IEP31" s="200"/>
      <c r="IES31" s="200"/>
      <c r="IEV31" s="200"/>
      <c r="IFB31" s="200"/>
      <c r="IFK31" s="200"/>
      <c r="IFM31" s="200"/>
      <c r="IFN31" s="200"/>
      <c r="IFP31" s="200"/>
      <c r="IFS31" s="200"/>
      <c r="IFV31" s="200"/>
      <c r="IFY31" s="200"/>
      <c r="IGB31" s="200"/>
      <c r="IGE31" s="200"/>
      <c r="IGG31" s="200"/>
      <c r="IGI31" s="200"/>
      <c r="IGL31" s="200"/>
      <c r="IGO31" s="200"/>
      <c r="IGR31" s="200"/>
      <c r="IGU31" s="200"/>
      <c r="IGX31" s="200"/>
      <c r="IHA31" s="200"/>
      <c r="IHD31" s="200"/>
      <c r="IHF31" s="200"/>
      <c r="IHI31" s="200"/>
      <c r="IHL31" s="200"/>
      <c r="IHO31" s="200"/>
      <c r="IHU31" s="200"/>
      <c r="IHX31" s="200"/>
      <c r="IHZ31" s="200"/>
      <c r="IJG31" s="200"/>
      <c r="IJJ31" s="200"/>
      <c r="IJM31" s="200"/>
      <c r="IJP31" s="200"/>
      <c r="IJS31" s="200"/>
      <c r="IJT31" s="200"/>
      <c r="IJU31" s="200"/>
      <c r="IJX31" s="200"/>
      <c r="IKA31" s="200"/>
      <c r="IKD31" s="200"/>
      <c r="IKG31" s="200"/>
      <c r="IKI31" s="200"/>
      <c r="IKW31" s="200"/>
      <c r="IKX31" s="200"/>
      <c r="IKY31" s="200"/>
      <c r="IKZ31" s="200"/>
      <c r="ILA31" s="200"/>
      <c r="ILB31" s="200"/>
      <c r="ILC31" s="200"/>
      <c r="ILD31" s="200"/>
      <c r="ILE31" s="200"/>
      <c r="ILF31" s="200"/>
      <c r="ILG31" s="200"/>
      <c r="ILH31" s="200"/>
      <c r="ILI31" s="200"/>
      <c r="ILJ31" s="200"/>
      <c r="ILK31" s="200"/>
      <c r="ILL31" s="200"/>
      <c r="ILM31" s="200"/>
      <c r="ILN31" s="200"/>
      <c r="ILO31" s="200"/>
      <c r="ILU31" s="200"/>
      <c r="ILV31" s="200"/>
      <c r="ILW31" s="200"/>
      <c r="ILX31" s="200"/>
      <c r="ILY31" s="200"/>
      <c r="ILZ31" s="200"/>
      <c r="IMA31" s="200"/>
      <c r="IMC31" s="200"/>
      <c r="IMD31" s="200"/>
      <c r="IME31" s="200"/>
      <c r="IMF31" s="200"/>
      <c r="IMG31" s="200"/>
      <c r="IMH31" s="200"/>
      <c r="IMI31" s="200"/>
      <c r="IMJ31" s="200"/>
      <c r="IMM31" s="200"/>
      <c r="IMP31" s="200"/>
      <c r="IMS31" s="200"/>
      <c r="IMV31" s="200"/>
      <c r="IMY31" s="200"/>
      <c r="INB31" s="200"/>
      <c r="INK31" s="200"/>
      <c r="INN31" s="200"/>
      <c r="INQ31" s="200"/>
      <c r="INT31" s="200"/>
      <c r="IOC31" s="200"/>
      <c r="IOI31" s="200"/>
      <c r="IOL31" s="200"/>
      <c r="IOO31" s="200"/>
      <c r="IOR31" s="200"/>
      <c r="IOX31" s="200"/>
      <c r="IPG31" s="200"/>
      <c r="IPI31" s="200"/>
      <c r="IPJ31" s="200"/>
      <c r="IPL31" s="200"/>
      <c r="IPO31" s="200"/>
      <c r="IPR31" s="200"/>
      <c r="IPU31" s="200"/>
      <c r="IPX31" s="200"/>
      <c r="IQA31" s="200"/>
      <c r="IQC31" s="200"/>
      <c r="IQE31" s="200"/>
      <c r="IQH31" s="200"/>
      <c r="IQK31" s="200"/>
      <c r="IQN31" s="200"/>
      <c r="IQQ31" s="200"/>
      <c r="IQT31" s="200"/>
      <c r="IQW31" s="200"/>
      <c r="IQZ31" s="200"/>
      <c r="IRB31" s="200"/>
      <c r="IRE31" s="200"/>
      <c r="IRH31" s="200"/>
      <c r="IRK31" s="200"/>
      <c r="IRQ31" s="200"/>
      <c r="IRT31" s="200"/>
      <c r="IRV31" s="200"/>
      <c r="ITC31" s="200"/>
      <c r="ITF31" s="200"/>
      <c r="ITI31" s="200"/>
      <c r="ITL31" s="200"/>
      <c r="ITO31" s="200"/>
      <c r="ITP31" s="200"/>
      <c r="ITQ31" s="200"/>
      <c r="ITT31" s="200"/>
      <c r="ITW31" s="200"/>
      <c r="ITZ31" s="200"/>
      <c r="IUC31" s="200"/>
      <c r="IUE31" s="200"/>
      <c r="IUS31" s="200"/>
      <c r="IUT31" s="200"/>
      <c r="IUU31" s="200"/>
      <c r="IUV31" s="200"/>
      <c r="IUW31" s="200"/>
      <c r="IUX31" s="200"/>
      <c r="IUY31" s="200"/>
      <c r="IUZ31" s="200"/>
      <c r="IVA31" s="200"/>
      <c r="IVB31" s="200"/>
      <c r="IVC31" s="200"/>
      <c r="IVD31" s="200"/>
      <c r="IVE31" s="200"/>
      <c r="IVF31" s="200"/>
      <c r="IVG31" s="200"/>
      <c r="IVH31" s="200"/>
      <c r="IVI31" s="200"/>
      <c r="IVJ31" s="200"/>
      <c r="IVK31" s="200"/>
      <c r="IVQ31" s="200"/>
      <c r="IVR31" s="200"/>
      <c r="IVS31" s="200"/>
      <c r="IVT31" s="200"/>
      <c r="IVU31" s="200"/>
      <c r="IVV31" s="200"/>
      <c r="IVW31" s="200"/>
      <c r="IVY31" s="200"/>
      <c r="IVZ31" s="200"/>
      <c r="IWA31" s="200"/>
      <c r="IWB31" s="200"/>
      <c r="IWC31" s="200"/>
      <c r="IWD31" s="200"/>
      <c r="IWE31" s="200"/>
      <c r="IWF31" s="200"/>
      <c r="IWI31" s="200"/>
      <c r="IWL31" s="200"/>
      <c r="IWO31" s="200"/>
      <c r="IWR31" s="200"/>
      <c r="IWU31" s="200"/>
      <c r="IWX31" s="200"/>
      <c r="IXG31" s="200"/>
      <c r="IXJ31" s="200"/>
      <c r="IXM31" s="200"/>
      <c r="IXP31" s="200"/>
      <c r="IXY31" s="200"/>
      <c r="IYE31" s="200"/>
      <c r="IYH31" s="200"/>
      <c r="IYK31" s="200"/>
      <c r="IYN31" s="200"/>
      <c r="IYT31" s="200"/>
      <c r="IZC31" s="200"/>
      <c r="IZE31" s="200"/>
      <c r="IZF31" s="200"/>
      <c r="IZH31" s="200"/>
      <c r="IZK31" s="200"/>
      <c r="IZN31" s="200"/>
      <c r="IZQ31" s="200"/>
      <c r="IZT31" s="200"/>
      <c r="IZW31" s="200"/>
      <c r="IZY31" s="200"/>
      <c r="JAA31" s="200"/>
      <c r="JAD31" s="200"/>
      <c r="JAG31" s="200"/>
      <c r="JAJ31" s="200"/>
      <c r="JAM31" s="200"/>
      <c r="JAP31" s="200"/>
      <c r="JAS31" s="200"/>
      <c r="JAV31" s="200"/>
      <c r="JAX31" s="200"/>
      <c r="JBA31" s="200"/>
      <c r="JBD31" s="200"/>
      <c r="JBG31" s="200"/>
      <c r="JBM31" s="200"/>
      <c r="JBP31" s="200"/>
      <c r="JBR31" s="200"/>
      <c r="JCY31" s="200"/>
      <c r="JDB31" s="200"/>
      <c r="JDE31" s="200"/>
      <c r="JDH31" s="200"/>
      <c r="JDK31" s="200"/>
      <c r="JDL31" s="200"/>
      <c r="JDM31" s="200"/>
      <c r="JDP31" s="200"/>
      <c r="JDS31" s="200"/>
      <c r="JDV31" s="200"/>
      <c r="JDY31" s="200"/>
      <c r="JEA31" s="200"/>
      <c r="JEO31" s="200"/>
      <c r="JEP31" s="200"/>
      <c r="JEQ31" s="200"/>
      <c r="JER31" s="200"/>
      <c r="JES31" s="200"/>
      <c r="JET31" s="200"/>
      <c r="JEU31" s="200"/>
      <c r="JEV31" s="200"/>
      <c r="JEW31" s="200"/>
      <c r="JEX31" s="200"/>
      <c r="JEY31" s="200"/>
      <c r="JEZ31" s="200"/>
      <c r="JFA31" s="200"/>
      <c r="JFB31" s="200"/>
      <c r="JFC31" s="200"/>
      <c r="JFD31" s="200"/>
      <c r="JFE31" s="200"/>
      <c r="JFF31" s="200"/>
      <c r="JFG31" s="200"/>
      <c r="JFM31" s="200"/>
      <c r="JFN31" s="200"/>
      <c r="JFO31" s="200"/>
      <c r="JFP31" s="200"/>
      <c r="JFQ31" s="200"/>
      <c r="JFR31" s="200"/>
      <c r="JFS31" s="200"/>
      <c r="JFU31" s="200"/>
      <c r="JFV31" s="200"/>
      <c r="JFW31" s="200"/>
      <c r="JFX31" s="200"/>
      <c r="JFY31" s="200"/>
      <c r="JFZ31" s="200"/>
      <c r="JGA31" s="200"/>
      <c r="JGB31" s="200"/>
      <c r="JGE31" s="200"/>
      <c r="JGH31" s="200"/>
      <c r="JGK31" s="200"/>
      <c r="JGN31" s="200"/>
      <c r="JGQ31" s="200"/>
      <c r="JGT31" s="200"/>
      <c r="JHC31" s="200"/>
      <c r="JHF31" s="200"/>
      <c r="JHI31" s="200"/>
      <c r="JHL31" s="200"/>
      <c r="JHU31" s="200"/>
      <c r="JIA31" s="200"/>
      <c r="JID31" s="200"/>
      <c r="JIG31" s="200"/>
      <c r="JIJ31" s="200"/>
      <c r="JIP31" s="200"/>
      <c r="JIY31" s="200"/>
      <c r="JJA31" s="200"/>
      <c r="JJB31" s="200"/>
      <c r="JJD31" s="200"/>
      <c r="JJG31" s="200"/>
      <c r="JJJ31" s="200"/>
      <c r="JJM31" s="200"/>
      <c r="JJP31" s="200"/>
      <c r="JJS31" s="200"/>
      <c r="JJU31" s="200"/>
      <c r="JJW31" s="200"/>
      <c r="JJZ31" s="200"/>
      <c r="JKC31" s="200"/>
      <c r="JKF31" s="200"/>
      <c r="JKI31" s="200"/>
      <c r="JKL31" s="200"/>
      <c r="JKO31" s="200"/>
      <c r="JKR31" s="200"/>
      <c r="JKT31" s="200"/>
      <c r="JKW31" s="200"/>
      <c r="JKZ31" s="200"/>
      <c r="JLC31" s="200"/>
      <c r="JLI31" s="200"/>
      <c r="JLL31" s="200"/>
      <c r="JLN31" s="200"/>
      <c r="JMU31" s="200"/>
      <c r="JMX31" s="200"/>
      <c r="JNA31" s="200"/>
      <c r="JND31" s="200"/>
      <c r="JNG31" s="200"/>
      <c r="JNH31" s="200"/>
      <c r="JNI31" s="200"/>
      <c r="JNL31" s="200"/>
      <c r="JNO31" s="200"/>
      <c r="JNR31" s="200"/>
      <c r="JNU31" s="200"/>
      <c r="JNW31" s="200"/>
      <c r="JOK31" s="200"/>
      <c r="JOL31" s="200"/>
      <c r="JOM31" s="200"/>
      <c r="JON31" s="200"/>
      <c r="JOO31" s="200"/>
      <c r="JOP31" s="200"/>
      <c r="JOQ31" s="200"/>
      <c r="JOR31" s="200"/>
      <c r="JOS31" s="200"/>
      <c r="JOT31" s="200"/>
      <c r="JOU31" s="200"/>
      <c r="JOV31" s="200"/>
      <c r="JOW31" s="200"/>
      <c r="JOX31" s="200"/>
      <c r="JOY31" s="200"/>
      <c r="JOZ31" s="200"/>
      <c r="JPA31" s="200"/>
      <c r="JPB31" s="200"/>
      <c r="JPC31" s="200"/>
      <c r="JPI31" s="200"/>
      <c r="JPJ31" s="200"/>
      <c r="JPK31" s="200"/>
      <c r="JPL31" s="200"/>
      <c r="JPM31" s="200"/>
      <c r="JPN31" s="200"/>
      <c r="JPO31" s="200"/>
      <c r="JPQ31" s="200"/>
      <c r="JPR31" s="200"/>
      <c r="JPS31" s="200"/>
      <c r="JPT31" s="200"/>
      <c r="JPU31" s="200"/>
      <c r="JPV31" s="200"/>
      <c r="JPW31" s="200"/>
      <c r="JPX31" s="200"/>
      <c r="JQA31" s="200"/>
      <c r="JQD31" s="200"/>
      <c r="JQG31" s="200"/>
      <c r="JQJ31" s="200"/>
      <c r="JQM31" s="200"/>
      <c r="JQP31" s="200"/>
      <c r="JQY31" s="200"/>
      <c r="JRB31" s="200"/>
      <c r="JRE31" s="200"/>
      <c r="JRH31" s="200"/>
      <c r="JRQ31" s="200"/>
      <c r="JRW31" s="200"/>
      <c r="JRZ31" s="200"/>
      <c r="JSC31" s="200"/>
      <c r="JSF31" s="200"/>
      <c r="JSL31" s="200"/>
      <c r="JSU31" s="200"/>
      <c r="JSW31" s="200"/>
      <c r="JSX31" s="200"/>
      <c r="JSZ31" s="200"/>
      <c r="JTC31" s="200"/>
      <c r="JTF31" s="200"/>
      <c r="JTI31" s="200"/>
      <c r="JTL31" s="200"/>
      <c r="JTO31" s="200"/>
      <c r="JTQ31" s="200"/>
      <c r="JTS31" s="200"/>
      <c r="JTV31" s="200"/>
      <c r="JTY31" s="200"/>
      <c r="JUB31" s="200"/>
      <c r="JUE31" s="200"/>
      <c r="JUH31" s="200"/>
      <c r="JUK31" s="200"/>
      <c r="JUN31" s="200"/>
      <c r="JUP31" s="200"/>
      <c r="JUS31" s="200"/>
      <c r="JUV31" s="200"/>
      <c r="JUY31" s="200"/>
      <c r="JVE31" s="200"/>
      <c r="JVH31" s="200"/>
      <c r="JVJ31" s="200"/>
      <c r="JWQ31" s="200"/>
      <c r="JWT31" s="200"/>
      <c r="JWW31" s="200"/>
      <c r="JWZ31" s="200"/>
      <c r="JXC31" s="200"/>
      <c r="JXD31" s="200"/>
      <c r="JXE31" s="200"/>
      <c r="JXH31" s="200"/>
      <c r="JXK31" s="200"/>
      <c r="JXN31" s="200"/>
      <c r="JXQ31" s="200"/>
      <c r="JXS31" s="200"/>
      <c r="JYG31" s="200"/>
      <c r="JYH31" s="200"/>
      <c r="JYI31" s="200"/>
      <c r="JYJ31" s="200"/>
      <c r="JYK31" s="200"/>
      <c r="JYL31" s="200"/>
      <c r="JYM31" s="200"/>
      <c r="JYN31" s="200"/>
      <c r="JYO31" s="200"/>
      <c r="JYP31" s="200"/>
      <c r="JYQ31" s="200"/>
      <c r="JYR31" s="200"/>
      <c r="JYS31" s="200"/>
      <c r="JYT31" s="200"/>
      <c r="JYU31" s="200"/>
      <c r="JYV31" s="200"/>
      <c r="JYW31" s="200"/>
      <c r="JYX31" s="200"/>
      <c r="JYY31" s="200"/>
      <c r="JZE31" s="200"/>
      <c r="JZF31" s="200"/>
      <c r="JZG31" s="200"/>
      <c r="JZH31" s="200"/>
      <c r="JZI31" s="200"/>
      <c r="JZJ31" s="200"/>
      <c r="JZK31" s="200"/>
      <c r="JZM31" s="200"/>
      <c r="JZN31" s="200"/>
      <c r="JZO31" s="200"/>
      <c r="JZP31" s="200"/>
      <c r="JZQ31" s="200"/>
      <c r="JZR31" s="200"/>
      <c r="JZS31" s="200"/>
      <c r="JZT31" s="200"/>
      <c r="JZW31" s="200"/>
      <c r="JZZ31" s="200"/>
      <c r="KAC31" s="200"/>
      <c r="KAF31" s="200"/>
      <c r="KAI31" s="200"/>
      <c r="KAL31" s="200"/>
      <c r="KAU31" s="200"/>
      <c r="KAX31" s="200"/>
      <c r="KBA31" s="200"/>
      <c r="KBD31" s="200"/>
      <c r="KBM31" s="200"/>
      <c r="KBS31" s="200"/>
      <c r="KBV31" s="200"/>
      <c r="KBY31" s="200"/>
      <c r="KCB31" s="200"/>
      <c r="KCH31" s="200"/>
      <c r="KCQ31" s="200"/>
      <c r="KCS31" s="200"/>
      <c r="KCT31" s="200"/>
      <c r="KCV31" s="200"/>
      <c r="KCY31" s="200"/>
      <c r="KDB31" s="200"/>
      <c r="KDE31" s="200"/>
      <c r="KDH31" s="200"/>
      <c r="KDK31" s="200"/>
      <c r="KDM31" s="200"/>
      <c r="KDO31" s="200"/>
      <c r="KDR31" s="200"/>
      <c r="KDU31" s="200"/>
      <c r="KDX31" s="200"/>
      <c r="KEA31" s="200"/>
      <c r="KED31" s="200"/>
      <c r="KEG31" s="200"/>
      <c r="KEJ31" s="200"/>
      <c r="KEL31" s="200"/>
      <c r="KEO31" s="200"/>
      <c r="KER31" s="200"/>
      <c r="KEU31" s="200"/>
      <c r="KFA31" s="200"/>
      <c r="KFD31" s="200"/>
      <c r="KFF31" s="200"/>
      <c r="KGM31" s="200"/>
      <c r="KGP31" s="200"/>
      <c r="KGS31" s="200"/>
      <c r="KGV31" s="200"/>
      <c r="KGY31" s="200"/>
      <c r="KGZ31" s="200"/>
      <c r="KHA31" s="200"/>
      <c r="KHD31" s="200"/>
      <c r="KHG31" s="200"/>
      <c r="KHJ31" s="200"/>
      <c r="KHM31" s="200"/>
      <c r="KHO31" s="200"/>
      <c r="KIC31" s="200"/>
      <c r="KID31" s="200"/>
      <c r="KIE31" s="200"/>
      <c r="KIF31" s="200"/>
      <c r="KIG31" s="200"/>
      <c r="KIH31" s="200"/>
      <c r="KII31" s="200"/>
      <c r="KIJ31" s="200"/>
      <c r="KIK31" s="200"/>
      <c r="KIL31" s="200"/>
      <c r="KIM31" s="200"/>
      <c r="KIN31" s="200"/>
      <c r="KIO31" s="200"/>
      <c r="KIP31" s="200"/>
      <c r="KIQ31" s="200"/>
      <c r="KIR31" s="200"/>
      <c r="KIS31" s="200"/>
      <c r="KIT31" s="200"/>
      <c r="KIU31" s="200"/>
      <c r="KJA31" s="200"/>
      <c r="KJB31" s="200"/>
      <c r="KJC31" s="200"/>
      <c r="KJD31" s="200"/>
      <c r="KJE31" s="200"/>
      <c r="KJF31" s="200"/>
      <c r="KJG31" s="200"/>
      <c r="KJI31" s="200"/>
      <c r="KJJ31" s="200"/>
      <c r="KJK31" s="200"/>
      <c r="KJL31" s="200"/>
      <c r="KJM31" s="200"/>
      <c r="KJN31" s="200"/>
      <c r="KJO31" s="200"/>
      <c r="KJP31" s="200"/>
      <c r="KJS31" s="200"/>
      <c r="KJV31" s="200"/>
      <c r="KJY31" s="200"/>
      <c r="KKB31" s="200"/>
      <c r="KKE31" s="200"/>
      <c r="KKH31" s="200"/>
      <c r="KKQ31" s="200"/>
      <c r="KKT31" s="200"/>
      <c r="KKW31" s="200"/>
      <c r="KKZ31" s="200"/>
      <c r="KLI31" s="200"/>
      <c r="KLO31" s="200"/>
      <c r="KLR31" s="200"/>
      <c r="KLU31" s="200"/>
      <c r="KLX31" s="200"/>
      <c r="KMD31" s="200"/>
      <c r="KMM31" s="200"/>
      <c r="KMO31" s="200"/>
      <c r="KMP31" s="200"/>
      <c r="KMR31" s="200"/>
      <c r="KMU31" s="200"/>
      <c r="KMX31" s="200"/>
      <c r="KNA31" s="200"/>
      <c r="KND31" s="200"/>
      <c r="KNG31" s="200"/>
      <c r="KNI31" s="200"/>
      <c r="KNK31" s="200"/>
      <c r="KNN31" s="200"/>
      <c r="KNQ31" s="200"/>
      <c r="KNT31" s="200"/>
      <c r="KNW31" s="200"/>
      <c r="KNZ31" s="200"/>
      <c r="KOC31" s="200"/>
      <c r="KOF31" s="200"/>
      <c r="KOH31" s="200"/>
      <c r="KOK31" s="200"/>
      <c r="KON31" s="200"/>
      <c r="KOQ31" s="200"/>
      <c r="KOW31" s="200"/>
      <c r="KOZ31" s="200"/>
      <c r="KPB31" s="200"/>
      <c r="KQI31" s="200"/>
      <c r="KQL31" s="200"/>
      <c r="KQO31" s="200"/>
      <c r="KQR31" s="200"/>
      <c r="KQU31" s="200"/>
      <c r="KQV31" s="200"/>
      <c r="KQW31" s="200"/>
      <c r="KQZ31" s="200"/>
      <c r="KRC31" s="200"/>
      <c r="KRF31" s="200"/>
      <c r="KRI31" s="200"/>
      <c r="KRK31" s="200"/>
      <c r="KRY31" s="200"/>
      <c r="KRZ31" s="200"/>
      <c r="KSA31" s="200"/>
      <c r="KSB31" s="200"/>
      <c r="KSC31" s="200"/>
      <c r="KSD31" s="200"/>
      <c r="KSE31" s="200"/>
      <c r="KSF31" s="200"/>
      <c r="KSG31" s="200"/>
      <c r="KSH31" s="200"/>
      <c r="KSI31" s="200"/>
      <c r="KSJ31" s="200"/>
      <c r="KSK31" s="200"/>
      <c r="KSL31" s="200"/>
      <c r="KSM31" s="200"/>
      <c r="KSN31" s="200"/>
      <c r="KSO31" s="200"/>
      <c r="KSP31" s="200"/>
      <c r="KSQ31" s="200"/>
      <c r="KSW31" s="200"/>
      <c r="KSX31" s="200"/>
      <c r="KSY31" s="200"/>
      <c r="KSZ31" s="200"/>
      <c r="KTA31" s="200"/>
      <c r="KTB31" s="200"/>
      <c r="KTC31" s="200"/>
      <c r="KTE31" s="200"/>
      <c r="KTF31" s="200"/>
      <c r="KTG31" s="200"/>
      <c r="KTH31" s="200"/>
      <c r="KTI31" s="200"/>
      <c r="KTJ31" s="200"/>
      <c r="KTK31" s="200"/>
      <c r="KTL31" s="200"/>
      <c r="KTO31" s="200"/>
      <c r="KTR31" s="200"/>
      <c r="KTU31" s="200"/>
      <c r="KTX31" s="200"/>
      <c r="KUA31" s="200"/>
      <c r="KUD31" s="200"/>
      <c r="KUM31" s="200"/>
      <c r="KUP31" s="200"/>
      <c r="KUS31" s="200"/>
      <c r="KUV31" s="200"/>
      <c r="KVE31" s="200"/>
      <c r="KVK31" s="200"/>
      <c r="KVN31" s="200"/>
      <c r="KVQ31" s="200"/>
      <c r="KVT31" s="200"/>
      <c r="KVZ31" s="200"/>
      <c r="KWI31" s="200"/>
      <c r="KWK31" s="200"/>
      <c r="KWL31" s="200"/>
      <c r="KWN31" s="200"/>
      <c r="KWQ31" s="200"/>
      <c r="KWT31" s="200"/>
      <c r="KWW31" s="200"/>
      <c r="KWZ31" s="200"/>
      <c r="KXC31" s="200"/>
      <c r="KXE31" s="200"/>
      <c r="KXG31" s="200"/>
      <c r="KXJ31" s="200"/>
      <c r="KXM31" s="200"/>
      <c r="KXP31" s="200"/>
      <c r="KXS31" s="200"/>
      <c r="KXV31" s="200"/>
      <c r="KXY31" s="200"/>
      <c r="KYB31" s="200"/>
      <c r="KYD31" s="200"/>
      <c r="KYG31" s="200"/>
      <c r="KYJ31" s="200"/>
      <c r="KYM31" s="200"/>
      <c r="KYS31" s="200"/>
      <c r="KYV31" s="200"/>
      <c r="KYX31" s="200"/>
      <c r="LAE31" s="200"/>
      <c r="LAH31" s="200"/>
      <c r="LAK31" s="200"/>
      <c r="LAN31" s="200"/>
      <c r="LAQ31" s="200"/>
      <c r="LAR31" s="200"/>
      <c r="LAS31" s="200"/>
      <c r="LAV31" s="200"/>
      <c r="LAY31" s="200"/>
      <c r="LBB31" s="200"/>
      <c r="LBE31" s="200"/>
      <c r="LBG31" s="200"/>
      <c r="LBU31" s="200"/>
      <c r="LBV31" s="200"/>
      <c r="LBW31" s="200"/>
      <c r="LBX31" s="200"/>
      <c r="LBY31" s="200"/>
      <c r="LBZ31" s="200"/>
      <c r="LCA31" s="200"/>
      <c r="LCB31" s="200"/>
      <c r="LCC31" s="200"/>
      <c r="LCD31" s="200"/>
      <c r="LCE31" s="200"/>
      <c r="LCF31" s="200"/>
      <c r="LCG31" s="200"/>
      <c r="LCH31" s="200"/>
      <c r="LCI31" s="200"/>
      <c r="LCJ31" s="200"/>
      <c r="LCK31" s="200"/>
      <c r="LCL31" s="200"/>
      <c r="LCM31" s="200"/>
      <c r="LCS31" s="200"/>
      <c r="LCT31" s="200"/>
      <c r="LCU31" s="200"/>
      <c r="LCV31" s="200"/>
      <c r="LCW31" s="200"/>
      <c r="LCX31" s="200"/>
      <c r="LCY31" s="200"/>
      <c r="LDA31" s="200"/>
      <c r="LDB31" s="200"/>
      <c r="LDC31" s="200"/>
      <c r="LDD31" s="200"/>
      <c r="LDE31" s="200"/>
      <c r="LDF31" s="200"/>
      <c r="LDG31" s="200"/>
      <c r="LDH31" s="200"/>
      <c r="LDK31" s="200"/>
      <c r="LDN31" s="200"/>
      <c r="LDQ31" s="200"/>
      <c r="LDT31" s="200"/>
      <c r="LDW31" s="200"/>
      <c r="LDZ31" s="200"/>
      <c r="LEI31" s="200"/>
      <c r="LEL31" s="200"/>
      <c r="LEO31" s="200"/>
      <c r="LER31" s="200"/>
      <c r="LFA31" s="200"/>
      <c r="LFG31" s="200"/>
      <c r="LFJ31" s="200"/>
      <c r="LFM31" s="200"/>
      <c r="LFP31" s="200"/>
      <c r="LFV31" s="200"/>
      <c r="LGE31" s="200"/>
      <c r="LGG31" s="200"/>
      <c r="LGH31" s="200"/>
      <c r="LGJ31" s="200"/>
      <c r="LGM31" s="200"/>
      <c r="LGP31" s="200"/>
      <c r="LGS31" s="200"/>
      <c r="LGV31" s="200"/>
      <c r="LGY31" s="200"/>
      <c r="LHA31" s="200"/>
      <c r="LHC31" s="200"/>
      <c r="LHF31" s="200"/>
      <c r="LHI31" s="200"/>
      <c r="LHL31" s="200"/>
      <c r="LHO31" s="200"/>
      <c r="LHR31" s="200"/>
      <c r="LHU31" s="200"/>
      <c r="LHX31" s="200"/>
      <c r="LHZ31" s="200"/>
      <c r="LIC31" s="200"/>
      <c r="LIF31" s="200"/>
      <c r="LII31" s="200"/>
      <c r="LIO31" s="200"/>
      <c r="LIR31" s="200"/>
      <c r="LIT31" s="200"/>
      <c r="LKA31" s="200"/>
      <c r="LKD31" s="200"/>
      <c r="LKG31" s="200"/>
      <c r="LKJ31" s="200"/>
      <c r="LKM31" s="200"/>
      <c r="LKN31" s="200"/>
      <c r="LKO31" s="200"/>
      <c r="LKR31" s="200"/>
      <c r="LKU31" s="200"/>
      <c r="LKX31" s="200"/>
      <c r="LLA31" s="200"/>
      <c r="LLC31" s="200"/>
      <c r="LLQ31" s="200"/>
      <c r="LLR31" s="200"/>
      <c r="LLS31" s="200"/>
      <c r="LLT31" s="200"/>
      <c r="LLU31" s="200"/>
      <c r="LLV31" s="200"/>
      <c r="LLW31" s="200"/>
      <c r="LLX31" s="200"/>
      <c r="LLY31" s="200"/>
      <c r="LLZ31" s="200"/>
      <c r="LMA31" s="200"/>
      <c r="LMB31" s="200"/>
      <c r="LMC31" s="200"/>
      <c r="LMD31" s="200"/>
      <c r="LME31" s="200"/>
      <c r="LMF31" s="200"/>
      <c r="LMG31" s="200"/>
      <c r="LMH31" s="200"/>
      <c r="LMI31" s="200"/>
      <c r="LMO31" s="200"/>
      <c r="LMP31" s="200"/>
      <c r="LMQ31" s="200"/>
      <c r="LMR31" s="200"/>
      <c r="LMS31" s="200"/>
      <c r="LMT31" s="200"/>
      <c r="LMU31" s="200"/>
      <c r="LMW31" s="200"/>
      <c r="LMX31" s="200"/>
      <c r="LMY31" s="200"/>
      <c r="LMZ31" s="200"/>
      <c r="LNA31" s="200"/>
      <c r="LNB31" s="200"/>
      <c r="LNC31" s="200"/>
      <c r="LND31" s="200"/>
      <c r="LNG31" s="200"/>
      <c r="LNJ31" s="200"/>
      <c r="LNM31" s="200"/>
      <c r="LNP31" s="200"/>
      <c r="LNS31" s="200"/>
      <c r="LNV31" s="200"/>
      <c r="LOE31" s="200"/>
      <c r="LOH31" s="200"/>
      <c r="LOK31" s="200"/>
      <c r="LON31" s="200"/>
      <c r="LOW31" s="200"/>
      <c r="LPC31" s="200"/>
      <c r="LPF31" s="200"/>
      <c r="LPI31" s="200"/>
      <c r="LPL31" s="200"/>
      <c r="LPR31" s="200"/>
      <c r="LQA31" s="200"/>
      <c r="LQC31" s="200"/>
      <c r="LQD31" s="200"/>
      <c r="LQF31" s="200"/>
      <c r="LQI31" s="200"/>
      <c r="LQL31" s="200"/>
      <c r="LQO31" s="200"/>
      <c r="LQR31" s="200"/>
      <c r="LQU31" s="200"/>
      <c r="LQW31" s="200"/>
      <c r="LQY31" s="200"/>
      <c r="LRB31" s="200"/>
      <c r="LRE31" s="200"/>
      <c r="LRH31" s="200"/>
      <c r="LRK31" s="200"/>
      <c r="LRN31" s="200"/>
      <c r="LRQ31" s="200"/>
      <c r="LRT31" s="200"/>
      <c r="LRV31" s="200"/>
      <c r="LRY31" s="200"/>
      <c r="LSB31" s="200"/>
      <c r="LSE31" s="200"/>
      <c r="LSK31" s="200"/>
      <c r="LSN31" s="200"/>
      <c r="LSP31" s="200"/>
      <c r="LTW31" s="200"/>
      <c r="LTZ31" s="200"/>
      <c r="LUC31" s="200"/>
      <c r="LUF31" s="200"/>
      <c r="LUI31" s="200"/>
      <c r="LUJ31" s="200"/>
      <c r="LUK31" s="200"/>
      <c r="LUN31" s="200"/>
      <c r="LUQ31" s="200"/>
      <c r="LUT31" s="200"/>
      <c r="LUW31" s="200"/>
      <c r="LUY31" s="200"/>
      <c r="LVM31" s="200"/>
      <c r="LVN31" s="200"/>
      <c r="LVO31" s="200"/>
      <c r="LVP31" s="200"/>
      <c r="LVQ31" s="200"/>
      <c r="LVR31" s="200"/>
      <c r="LVS31" s="200"/>
      <c r="LVT31" s="200"/>
      <c r="LVU31" s="200"/>
      <c r="LVV31" s="200"/>
      <c r="LVW31" s="200"/>
      <c r="LVX31" s="200"/>
      <c r="LVY31" s="200"/>
      <c r="LVZ31" s="200"/>
      <c r="LWA31" s="200"/>
      <c r="LWB31" s="200"/>
      <c r="LWC31" s="200"/>
      <c r="LWD31" s="200"/>
      <c r="LWE31" s="200"/>
      <c r="LWK31" s="200"/>
      <c r="LWL31" s="200"/>
      <c r="LWM31" s="200"/>
      <c r="LWN31" s="200"/>
      <c r="LWO31" s="200"/>
      <c r="LWP31" s="200"/>
      <c r="LWQ31" s="200"/>
      <c r="LWS31" s="200"/>
      <c r="LWT31" s="200"/>
      <c r="LWU31" s="200"/>
      <c r="LWV31" s="200"/>
      <c r="LWW31" s="200"/>
      <c r="LWX31" s="200"/>
      <c r="LWY31" s="200"/>
      <c r="LWZ31" s="200"/>
      <c r="LXC31" s="200"/>
      <c r="LXF31" s="200"/>
      <c r="LXI31" s="200"/>
      <c r="LXL31" s="200"/>
      <c r="LXO31" s="200"/>
      <c r="LXR31" s="200"/>
      <c r="LYA31" s="200"/>
      <c r="LYD31" s="200"/>
      <c r="LYG31" s="200"/>
      <c r="LYJ31" s="200"/>
      <c r="LYS31" s="200"/>
      <c r="LYY31" s="200"/>
      <c r="LZB31" s="200"/>
      <c r="LZE31" s="200"/>
      <c r="LZH31" s="200"/>
      <c r="LZN31" s="200"/>
      <c r="LZW31" s="200"/>
      <c r="LZY31" s="200"/>
      <c r="LZZ31" s="200"/>
      <c r="MAB31" s="200"/>
      <c r="MAE31" s="200"/>
      <c r="MAH31" s="200"/>
      <c r="MAK31" s="200"/>
      <c r="MAN31" s="200"/>
      <c r="MAQ31" s="200"/>
      <c r="MAS31" s="200"/>
      <c r="MAU31" s="200"/>
      <c r="MAX31" s="200"/>
      <c r="MBA31" s="200"/>
      <c r="MBD31" s="200"/>
      <c r="MBG31" s="200"/>
      <c r="MBJ31" s="200"/>
      <c r="MBM31" s="200"/>
      <c r="MBP31" s="200"/>
      <c r="MBR31" s="200"/>
      <c r="MBU31" s="200"/>
      <c r="MBX31" s="200"/>
      <c r="MCA31" s="200"/>
      <c r="MCG31" s="200"/>
      <c r="MCJ31" s="200"/>
      <c r="MCL31" s="200"/>
      <c r="MDS31" s="200"/>
      <c r="MDV31" s="200"/>
      <c r="MDY31" s="200"/>
      <c r="MEB31" s="200"/>
      <c r="MEE31" s="200"/>
      <c r="MEF31" s="200"/>
      <c r="MEG31" s="200"/>
      <c r="MEJ31" s="200"/>
      <c r="MEM31" s="200"/>
      <c r="MEP31" s="200"/>
      <c r="MES31" s="200"/>
      <c r="MEU31" s="200"/>
      <c r="MFI31" s="200"/>
      <c r="MFJ31" s="200"/>
      <c r="MFK31" s="200"/>
      <c r="MFL31" s="200"/>
      <c r="MFM31" s="200"/>
      <c r="MFN31" s="200"/>
      <c r="MFO31" s="200"/>
      <c r="MFP31" s="200"/>
      <c r="MFQ31" s="200"/>
      <c r="MFR31" s="200"/>
      <c r="MFS31" s="200"/>
      <c r="MFT31" s="200"/>
      <c r="MFU31" s="200"/>
      <c r="MFV31" s="200"/>
      <c r="MFW31" s="200"/>
      <c r="MFX31" s="200"/>
      <c r="MFY31" s="200"/>
      <c r="MFZ31" s="200"/>
      <c r="MGA31" s="200"/>
      <c r="MGG31" s="200"/>
      <c r="MGH31" s="200"/>
      <c r="MGI31" s="200"/>
      <c r="MGJ31" s="200"/>
      <c r="MGK31" s="200"/>
      <c r="MGL31" s="200"/>
      <c r="MGM31" s="200"/>
      <c r="MGO31" s="200"/>
      <c r="MGP31" s="200"/>
      <c r="MGQ31" s="200"/>
      <c r="MGR31" s="200"/>
      <c r="MGS31" s="200"/>
      <c r="MGT31" s="200"/>
      <c r="MGU31" s="200"/>
      <c r="MGV31" s="200"/>
      <c r="MGY31" s="200"/>
      <c r="MHB31" s="200"/>
      <c r="MHE31" s="200"/>
      <c r="MHH31" s="200"/>
      <c r="MHK31" s="200"/>
      <c r="MHN31" s="200"/>
      <c r="MHW31" s="200"/>
      <c r="MHZ31" s="200"/>
      <c r="MIC31" s="200"/>
      <c r="MIF31" s="200"/>
      <c r="MIO31" s="200"/>
      <c r="MIU31" s="200"/>
      <c r="MIX31" s="200"/>
      <c r="MJA31" s="200"/>
      <c r="MJD31" s="200"/>
      <c r="MJJ31" s="200"/>
      <c r="MJS31" s="200"/>
      <c r="MJU31" s="200"/>
      <c r="MJV31" s="200"/>
      <c r="MJX31" s="200"/>
      <c r="MKA31" s="200"/>
      <c r="MKD31" s="200"/>
      <c r="MKG31" s="200"/>
      <c r="MKJ31" s="200"/>
      <c r="MKM31" s="200"/>
      <c r="MKO31" s="200"/>
      <c r="MKQ31" s="200"/>
      <c r="MKT31" s="200"/>
      <c r="MKW31" s="200"/>
      <c r="MKZ31" s="200"/>
      <c r="MLC31" s="200"/>
      <c r="MLF31" s="200"/>
      <c r="MLI31" s="200"/>
      <c r="MLL31" s="200"/>
      <c r="MLN31" s="200"/>
      <c r="MLQ31" s="200"/>
      <c r="MLT31" s="200"/>
      <c r="MLW31" s="200"/>
      <c r="MMC31" s="200"/>
      <c r="MMF31" s="200"/>
      <c r="MMH31" s="200"/>
      <c r="MNO31" s="200"/>
      <c r="MNR31" s="200"/>
      <c r="MNU31" s="200"/>
      <c r="MNX31" s="200"/>
      <c r="MOA31" s="200"/>
      <c r="MOB31" s="200"/>
      <c r="MOC31" s="200"/>
      <c r="MOF31" s="200"/>
      <c r="MOI31" s="200"/>
      <c r="MOL31" s="200"/>
      <c r="MOO31" s="200"/>
      <c r="MOQ31" s="200"/>
      <c r="MPE31" s="200"/>
      <c r="MPF31" s="200"/>
      <c r="MPG31" s="200"/>
      <c r="MPH31" s="200"/>
      <c r="MPI31" s="200"/>
      <c r="MPJ31" s="200"/>
      <c r="MPK31" s="200"/>
      <c r="MPL31" s="200"/>
      <c r="MPM31" s="200"/>
      <c r="MPN31" s="200"/>
      <c r="MPO31" s="200"/>
      <c r="MPP31" s="200"/>
      <c r="MPQ31" s="200"/>
      <c r="MPR31" s="200"/>
      <c r="MPS31" s="200"/>
      <c r="MPT31" s="200"/>
      <c r="MPU31" s="200"/>
      <c r="MPV31" s="200"/>
      <c r="MPW31" s="200"/>
      <c r="MQC31" s="200"/>
      <c r="MQD31" s="200"/>
      <c r="MQE31" s="200"/>
      <c r="MQF31" s="200"/>
      <c r="MQG31" s="200"/>
      <c r="MQH31" s="200"/>
      <c r="MQI31" s="200"/>
      <c r="MQK31" s="200"/>
      <c r="MQL31" s="200"/>
      <c r="MQM31" s="200"/>
      <c r="MQN31" s="200"/>
      <c r="MQO31" s="200"/>
      <c r="MQP31" s="200"/>
      <c r="MQQ31" s="200"/>
      <c r="MQR31" s="200"/>
      <c r="MQU31" s="200"/>
      <c r="MQX31" s="200"/>
      <c r="MRA31" s="200"/>
      <c r="MRD31" s="200"/>
      <c r="MRG31" s="200"/>
      <c r="MRJ31" s="200"/>
      <c r="MRS31" s="200"/>
      <c r="MRV31" s="200"/>
      <c r="MRY31" s="200"/>
      <c r="MSB31" s="200"/>
      <c r="MSK31" s="200"/>
      <c r="MSQ31" s="200"/>
      <c r="MST31" s="200"/>
      <c r="MSW31" s="200"/>
      <c r="MSZ31" s="200"/>
      <c r="MTF31" s="200"/>
      <c r="MTO31" s="200"/>
      <c r="MTQ31" s="200"/>
      <c r="MTR31" s="200"/>
      <c r="MTT31" s="200"/>
      <c r="MTW31" s="200"/>
      <c r="MTZ31" s="200"/>
      <c r="MUC31" s="200"/>
      <c r="MUF31" s="200"/>
      <c r="MUI31" s="200"/>
      <c r="MUK31" s="200"/>
      <c r="MUM31" s="200"/>
      <c r="MUP31" s="200"/>
      <c r="MUS31" s="200"/>
      <c r="MUV31" s="200"/>
      <c r="MUY31" s="200"/>
      <c r="MVB31" s="200"/>
      <c r="MVE31" s="200"/>
      <c r="MVH31" s="200"/>
      <c r="MVJ31" s="200"/>
      <c r="MVM31" s="200"/>
      <c r="MVP31" s="200"/>
      <c r="MVS31" s="200"/>
      <c r="MVY31" s="200"/>
      <c r="MWB31" s="200"/>
      <c r="MWD31" s="200"/>
      <c r="MXK31" s="200"/>
      <c r="MXN31" s="200"/>
      <c r="MXQ31" s="200"/>
      <c r="MXT31" s="200"/>
      <c r="MXW31" s="200"/>
      <c r="MXX31" s="200"/>
      <c r="MXY31" s="200"/>
      <c r="MYB31" s="200"/>
      <c r="MYE31" s="200"/>
      <c r="MYH31" s="200"/>
      <c r="MYK31" s="200"/>
      <c r="MYM31" s="200"/>
      <c r="MZA31" s="200"/>
      <c r="MZB31" s="200"/>
      <c r="MZC31" s="200"/>
      <c r="MZD31" s="200"/>
      <c r="MZE31" s="200"/>
      <c r="MZF31" s="200"/>
      <c r="MZG31" s="200"/>
      <c r="MZH31" s="200"/>
      <c r="MZI31" s="200"/>
      <c r="MZJ31" s="200"/>
      <c r="MZK31" s="200"/>
      <c r="MZL31" s="200"/>
      <c r="MZM31" s="200"/>
      <c r="MZN31" s="200"/>
      <c r="MZO31" s="200"/>
      <c r="MZP31" s="200"/>
      <c r="MZQ31" s="200"/>
      <c r="MZR31" s="200"/>
      <c r="MZS31" s="200"/>
      <c r="MZY31" s="200"/>
      <c r="MZZ31" s="200"/>
      <c r="NAA31" s="200"/>
      <c r="NAB31" s="200"/>
      <c r="NAC31" s="200"/>
      <c r="NAD31" s="200"/>
      <c r="NAE31" s="200"/>
      <c r="NAG31" s="200"/>
      <c r="NAH31" s="200"/>
      <c r="NAI31" s="200"/>
      <c r="NAJ31" s="200"/>
      <c r="NAK31" s="200"/>
      <c r="NAL31" s="200"/>
      <c r="NAM31" s="200"/>
      <c r="NAN31" s="200"/>
      <c r="NAQ31" s="200"/>
      <c r="NAT31" s="200"/>
      <c r="NAW31" s="200"/>
      <c r="NAZ31" s="200"/>
      <c r="NBC31" s="200"/>
      <c r="NBF31" s="200"/>
      <c r="NBO31" s="200"/>
      <c r="NBR31" s="200"/>
      <c r="NBU31" s="200"/>
      <c r="NBX31" s="200"/>
      <c r="NCG31" s="200"/>
      <c r="NCM31" s="200"/>
      <c r="NCP31" s="200"/>
      <c r="NCS31" s="200"/>
      <c r="NCV31" s="200"/>
      <c r="NDB31" s="200"/>
      <c r="NDK31" s="200"/>
      <c r="NDM31" s="200"/>
      <c r="NDN31" s="200"/>
      <c r="NDP31" s="200"/>
      <c r="NDS31" s="200"/>
      <c r="NDV31" s="200"/>
      <c r="NDY31" s="200"/>
      <c r="NEB31" s="200"/>
      <c r="NEE31" s="200"/>
      <c r="NEG31" s="200"/>
      <c r="NEI31" s="200"/>
      <c r="NEL31" s="200"/>
      <c r="NEO31" s="200"/>
      <c r="NER31" s="200"/>
      <c r="NEU31" s="200"/>
      <c r="NEX31" s="200"/>
      <c r="NFA31" s="200"/>
      <c r="NFD31" s="200"/>
      <c r="NFF31" s="200"/>
      <c r="NFI31" s="200"/>
      <c r="NFL31" s="200"/>
      <c r="NFO31" s="200"/>
      <c r="NFU31" s="200"/>
      <c r="NFX31" s="200"/>
      <c r="NFZ31" s="200"/>
      <c r="NHG31" s="200"/>
      <c r="NHJ31" s="200"/>
      <c r="NHM31" s="200"/>
      <c r="NHP31" s="200"/>
      <c r="NHS31" s="200"/>
      <c r="NHT31" s="200"/>
      <c r="NHU31" s="200"/>
      <c r="NHX31" s="200"/>
      <c r="NIA31" s="200"/>
      <c r="NID31" s="200"/>
      <c r="NIG31" s="200"/>
      <c r="NII31" s="200"/>
      <c r="NIW31" s="200"/>
      <c r="NIX31" s="200"/>
      <c r="NIY31" s="200"/>
      <c r="NIZ31" s="200"/>
      <c r="NJA31" s="200"/>
      <c r="NJB31" s="200"/>
      <c r="NJC31" s="200"/>
      <c r="NJD31" s="200"/>
      <c r="NJE31" s="200"/>
      <c r="NJF31" s="200"/>
      <c r="NJG31" s="200"/>
      <c r="NJH31" s="200"/>
      <c r="NJI31" s="200"/>
      <c r="NJJ31" s="200"/>
      <c r="NJK31" s="200"/>
      <c r="NJL31" s="200"/>
      <c r="NJM31" s="200"/>
      <c r="NJN31" s="200"/>
      <c r="NJO31" s="200"/>
      <c r="NJU31" s="200"/>
      <c r="NJV31" s="200"/>
      <c r="NJW31" s="200"/>
      <c r="NJX31" s="200"/>
      <c r="NJY31" s="200"/>
      <c r="NJZ31" s="200"/>
      <c r="NKA31" s="200"/>
      <c r="NKC31" s="200"/>
      <c r="NKD31" s="200"/>
      <c r="NKE31" s="200"/>
      <c r="NKF31" s="200"/>
      <c r="NKG31" s="200"/>
      <c r="NKH31" s="200"/>
      <c r="NKI31" s="200"/>
      <c r="NKJ31" s="200"/>
      <c r="NKM31" s="200"/>
      <c r="NKP31" s="200"/>
      <c r="NKS31" s="200"/>
      <c r="NKV31" s="200"/>
      <c r="NKY31" s="200"/>
      <c r="NLB31" s="200"/>
      <c r="NLK31" s="200"/>
      <c r="NLN31" s="200"/>
      <c r="NLQ31" s="200"/>
      <c r="NLT31" s="200"/>
      <c r="NMC31" s="200"/>
      <c r="NMI31" s="200"/>
      <c r="NML31" s="200"/>
      <c r="NMO31" s="200"/>
      <c r="NMR31" s="200"/>
      <c r="NMX31" s="200"/>
      <c r="NNG31" s="200"/>
      <c r="NNI31" s="200"/>
      <c r="NNJ31" s="200"/>
      <c r="NNL31" s="200"/>
      <c r="NNO31" s="200"/>
      <c r="NNR31" s="200"/>
      <c r="NNU31" s="200"/>
      <c r="NNX31" s="200"/>
      <c r="NOA31" s="200"/>
      <c r="NOC31" s="200"/>
      <c r="NOE31" s="200"/>
      <c r="NOH31" s="200"/>
      <c r="NOK31" s="200"/>
      <c r="NON31" s="200"/>
      <c r="NOQ31" s="200"/>
      <c r="NOT31" s="200"/>
      <c r="NOW31" s="200"/>
      <c r="NOZ31" s="200"/>
      <c r="NPB31" s="200"/>
      <c r="NPE31" s="200"/>
      <c r="NPH31" s="200"/>
      <c r="NPK31" s="200"/>
      <c r="NPQ31" s="200"/>
      <c r="NPT31" s="200"/>
      <c r="NPV31" s="200"/>
      <c r="NRC31" s="200"/>
      <c r="NRF31" s="200"/>
      <c r="NRI31" s="200"/>
      <c r="NRL31" s="200"/>
      <c r="NRO31" s="200"/>
      <c r="NRP31" s="200"/>
      <c r="NRQ31" s="200"/>
      <c r="NRT31" s="200"/>
      <c r="NRW31" s="200"/>
      <c r="NRZ31" s="200"/>
      <c r="NSC31" s="200"/>
      <c r="NSE31" s="200"/>
      <c r="NSS31" s="200"/>
      <c r="NST31" s="200"/>
      <c r="NSU31" s="200"/>
      <c r="NSV31" s="200"/>
      <c r="NSW31" s="200"/>
      <c r="NSX31" s="200"/>
      <c r="NSY31" s="200"/>
      <c r="NSZ31" s="200"/>
      <c r="NTA31" s="200"/>
      <c r="NTB31" s="200"/>
      <c r="NTC31" s="200"/>
      <c r="NTD31" s="200"/>
      <c r="NTE31" s="200"/>
      <c r="NTF31" s="200"/>
      <c r="NTG31" s="200"/>
      <c r="NTH31" s="200"/>
      <c r="NTI31" s="200"/>
      <c r="NTJ31" s="200"/>
      <c r="NTK31" s="200"/>
      <c r="NTQ31" s="200"/>
      <c r="NTR31" s="200"/>
      <c r="NTS31" s="200"/>
      <c r="NTT31" s="200"/>
      <c r="NTU31" s="200"/>
      <c r="NTV31" s="200"/>
      <c r="NTW31" s="200"/>
      <c r="NTY31" s="200"/>
      <c r="NTZ31" s="200"/>
      <c r="NUA31" s="200"/>
      <c r="NUB31" s="200"/>
      <c r="NUC31" s="200"/>
      <c r="NUD31" s="200"/>
      <c r="NUE31" s="200"/>
      <c r="NUF31" s="200"/>
      <c r="NUI31" s="200"/>
      <c r="NUL31" s="200"/>
      <c r="NUO31" s="200"/>
      <c r="NUR31" s="200"/>
      <c r="NUU31" s="200"/>
      <c r="NUX31" s="200"/>
      <c r="NVG31" s="200"/>
      <c r="NVJ31" s="200"/>
      <c r="NVM31" s="200"/>
      <c r="NVP31" s="200"/>
      <c r="NVY31" s="200"/>
      <c r="NWE31" s="200"/>
      <c r="NWH31" s="200"/>
      <c r="NWK31" s="200"/>
      <c r="NWN31" s="200"/>
      <c r="NWT31" s="200"/>
      <c r="NXC31" s="200"/>
      <c r="NXE31" s="200"/>
      <c r="NXF31" s="200"/>
      <c r="NXH31" s="200"/>
      <c r="NXK31" s="200"/>
      <c r="NXN31" s="200"/>
      <c r="NXQ31" s="200"/>
      <c r="NXT31" s="200"/>
      <c r="NXW31" s="200"/>
      <c r="NXY31" s="200"/>
      <c r="NYA31" s="200"/>
      <c r="NYD31" s="200"/>
      <c r="NYG31" s="200"/>
      <c r="NYJ31" s="200"/>
      <c r="NYM31" s="200"/>
      <c r="NYP31" s="200"/>
      <c r="NYS31" s="200"/>
      <c r="NYV31" s="200"/>
      <c r="NYX31" s="200"/>
      <c r="NZA31" s="200"/>
      <c r="NZD31" s="200"/>
      <c r="NZG31" s="200"/>
      <c r="NZM31" s="200"/>
      <c r="NZP31" s="200"/>
      <c r="NZR31" s="200"/>
      <c r="OAY31" s="200"/>
      <c r="OBB31" s="200"/>
      <c r="OBE31" s="200"/>
      <c r="OBH31" s="200"/>
      <c r="OBK31" s="200"/>
      <c r="OBL31" s="200"/>
      <c r="OBM31" s="200"/>
      <c r="OBP31" s="200"/>
      <c r="OBS31" s="200"/>
      <c r="OBV31" s="200"/>
      <c r="OBY31" s="200"/>
      <c r="OCA31" s="200"/>
      <c r="OCO31" s="200"/>
      <c r="OCP31" s="200"/>
      <c r="OCQ31" s="200"/>
      <c r="OCR31" s="200"/>
      <c r="OCS31" s="200"/>
      <c r="OCT31" s="200"/>
      <c r="OCU31" s="200"/>
      <c r="OCV31" s="200"/>
      <c r="OCW31" s="200"/>
      <c r="OCX31" s="200"/>
      <c r="OCY31" s="200"/>
      <c r="OCZ31" s="200"/>
      <c r="ODA31" s="200"/>
      <c r="ODB31" s="200"/>
      <c r="ODC31" s="200"/>
      <c r="ODD31" s="200"/>
      <c r="ODE31" s="200"/>
      <c r="ODF31" s="200"/>
      <c r="ODG31" s="200"/>
      <c r="ODM31" s="200"/>
      <c r="ODN31" s="200"/>
      <c r="ODO31" s="200"/>
      <c r="ODP31" s="200"/>
      <c r="ODQ31" s="200"/>
      <c r="ODR31" s="200"/>
      <c r="ODS31" s="200"/>
      <c r="ODU31" s="200"/>
      <c r="ODV31" s="200"/>
      <c r="ODW31" s="200"/>
      <c r="ODX31" s="200"/>
      <c r="ODY31" s="200"/>
      <c r="ODZ31" s="200"/>
      <c r="OEA31" s="200"/>
      <c r="OEB31" s="200"/>
      <c r="OEE31" s="200"/>
      <c r="OEH31" s="200"/>
      <c r="OEK31" s="200"/>
      <c r="OEN31" s="200"/>
      <c r="OEQ31" s="200"/>
      <c r="OET31" s="200"/>
      <c r="OFC31" s="200"/>
      <c r="OFF31" s="200"/>
      <c r="OFI31" s="200"/>
      <c r="OFL31" s="200"/>
      <c r="OFU31" s="200"/>
      <c r="OGA31" s="200"/>
      <c r="OGD31" s="200"/>
      <c r="OGG31" s="200"/>
      <c r="OGJ31" s="200"/>
      <c r="OGP31" s="200"/>
      <c r="OGY31" s="200"/>
      <c r="OHA31" s="200"/>
      <c r="OHB31" s="200"/>
      <c r="OHD31" s="200"/>
      <c r="OHG31" s="200"/>
      <c r="OHJ31" s="200"/>
      <c r="OHM31" s="200"/>
      <c r="OHP31" s="200"/>
      <c r="OHS31" s="200"/>
      <c r="OHU31" s="200"/>
      <c r="OHW31" s="200"/>
      <c r="OHZ31" s="200"/>
      <c r="OIC31" s="200"/>
      <c r="OIF31" s="200"/>
      <c r="OII31" s="200"/>
      <c r="OIL31" s="200"/>
      <c r="OIO31" s="200"/>
      <c r="OIR31" s="200"/>
      <c r="OIT31" s="200"/>
      <c r="OIW31" s="200"/>
      <c r="OIZ31" s="200"/>
      <c r="OJC31" s="200"/>
      <c r="OJI31" s="200"/>
      <c r="OJL31" s="200"/>
      <c r="OJN31" s="200"/>
      <c r="OKU31" s="200"/>
      <c r="OKX31" s="200"/>
      <c r="OLA31" s="200"/>
      <c r="OLD31" s="200"/>
      <c r="OLG31" s="200"/>
      <c r="OLH31" s="200"/>
      <c r="OLI31" s="200"/>
      <c r="OLL31" s="200"/>
      <c r="OLO31" s="200"/>
      <c r="OLR31" s="200"/>
      <c r="OLU31" s="200"/>
      <c r="OLW31" s="200"/>
      <c r="OMK31" s="200"/>
      <c r="OML31" s="200"/>
      <c r="OMM31" s="200"/>
      <c r="OMN31" s="200"/>
      <c r="OMO31" s="200"/>
      <c r="OMP31" s="200"/>
      <c r="OMQ31" s="200"/>
      <c r="OMR31" s="200"/>
      <c r="OMS31" s="200"/>
      <c r="OMT31" s="200"/>
      <c r="OMU31" s="200"/>
      <c r="OMV31" s="200"/>
      <c r="OMW31" s="200"/>
      <c r="OMX31" s="200"/>
      <c r="OMY31" s="200"/>
      <c r="OMZ31" s="200"/>
      <c r="ONA31" s="200"/>
      <c r="ONB31" s="200"/>
      <c r="ONC31" s="200"/>
      <c r="ONI31" s="200"/>
      <c r="ONJ31" s="200"/>
      <c r="ONK31" s="200"/>
      <c r="ONL31" s="200"/>
      <c r="ONM31" s="200"/>
      <c r="ONN31" s="200"/>
      <c r="ONO31" s="200"/>
      <c r="ONQ31" s="200"/>
      <c r="ONR31" s="200"/>
      <c r="ONS31" s="200"/>
      <c r="ONT31" s="200"/>
      <c r="ONU31" s="200"/>
      <c r="ONV31" s="200"/>
      <c r="ONW31" s="200"/>
      <c r="ONX31" s="200"/>
      <c r="OOA31" s="200"/>
      <c r="OOD31" s="200"/>
      <c r="OOG31" s="200"/>
      <c r="OOJ31" s="200"/>
      <c r="OOM31" s="200"/>
      <c r="OOP31" s="200"/>
      <c r="OOY31" s="200"/>
      <c r="OPB31" s="200"/>
      <c r="OPE31" s="200"/>
      <c r="OPH31" s="200"/>
      <c r="OPQ31" s="200"/>
      <c r="OPW31" s="200"/>
      <c r="OPZ31" s="200"/>
      <c r="OQC31" s="200"/>
      <c r="OQF31" s="200"/>
      <c r="OQL31" s="200"/>
      <c r="OQU31" s="200"/>
      <c r="OQW31" s="200"/>
      <c r="OQX31" s="200"/>
      <c r="OQZ31" s="200"/>
      <c r="ORC31" s="200"/>
      <c r="ORF31" s="200"/>
      <c r="ORI31" s="200"/>
      <c r="ORL31" s="200"/>
      <c r="ORO31" s="200"/>
      <c r="ORQ31" s="200"/>
      <c r="ORS31" s="200"/>
      <c r="ORV31" s="200"/>
      <c r="ORY31" s="200"/>
      <c r="OSB31" s="200"/>
      <c r="OSE31" s="200"/>
      <c r="OSH31" s="200"/>
      <c r="OSK31" s="200"/>
      <c r="OSN31" s="200"/>
      <c r="OSP31" s="200"/>
      <c r="OSS31" s="200"/>
      <c r="OSV31" s="200"/>
      <c r="OSY31" s="200"/>
      <c r="OTE31" s="200"/>
      <c r="OTH31" s="200"/>
      <c r="OTJ31" s="200"/>
      <c r="OUQ31" s="200"/>
      <c r="OUT31" s="200"/>
      <c r="OUW31" s="200"/>
      <c r="OUZ31" s="200"/>
      <c r="OVC31" s="200"/>
      <c r="OVD31" s="200"/>
      <c r="OVE31" s="200"/>
      <c r="OVH31" s="200"/>
      <c r="OVK31" s="200"/>
      <c r="OVN31" s="200"/>
      <c r="OVQ31" s="200"/>
      <c r="OVS31" s="200"/>
      <c r="OWG31" s="200"/>
      <c r="OWH31" s="200"/>
      <c r="OWI31" s="200"/>
      <c r="OWJ31" s="200"/>
      <c r="OWK31" s="200"/>
      <c r="OWL31" s="200"/>
      <c r="OWM31" s="200"/>
      <c r="OWN31" s="200"/>
      <c r="OWO31" s="200"/>
      <c r="OWP31" s="200"/>
      <c r="OWQ31" s="200"/>
      <c r="OWR31" s="200"/>
      <c r="OWS31" s="200"/>
      <c r="OWT31" s="200"/>
      <c r="OWU31" s="200"/>
      <c r="OWV31" s="200"/>
      <c r="OWW31" s="200"/>
      <c r="OWX31" s="200"/>
      <c r="OWY31" s="200"/>
      <c r="OXE31" s="200"/>
      <c r="OXF31" s="200"/>
      <c r="OXG31" s="200"/>
      <c r="OXH31" s="200"/>
      <c r="OXI31" s="200"/>
      <c r="OXJ31" s="200"/>
      <c r="OXK31" s="200"/>
      <c r="OXM31" s="200"/>
      <c r="OXN31" s="200"/>
      <c r="OXO31" s="200"/>
      <c r="OXP31" s="200"/>
      <c r="OXQ31" s="200"/>
      <c r="OXR31" s="200"/>
      <c r="OXS31" s="200"/>
      <c r="OXT31" s="200"/>
      <c r="OXW31" s="200"/>
      <c r="OXZ31" s="200"/>
      <c r="OYC31" s="200"/>
      <c r="OYF31" s="200"/>
      <c r="OYI31" s="200"/>
      <c r="OYL31" s="200"/>
      <c r="OYU31" s="200"/>
      <c r="OYX31" s="200"/>
      <c r="OZA31" s="200"/>
      <c r="OZD31" s="200"/>
      <c r="OZM31" s="200"/>
      <c r="OZS31" s="200"/>
      <c r="OZV31" s="200"/>
      <c r="OZY31" s="200"/>
      <c r="PAB31" s="200"/>
      <c r="PAH31" s="200"/>
      <c r="PAQ31" s="200"/>
      <c r="PAS31" s="200"/>
      <c r="PAT31" s="200"/>
      <c r="PAV31" s="200"/>
      <c r="PAY31" s="200"/>
      <c r="PBB31" s="200"/>
      <c r="PBE31" s="200"/>
      <c r="PBH31" s="200"/>
      <c r="PBK31" s="200"/>
      <c r="PBM31" s="200"/>
      <c r="PBO31" s="200"/>
      <c r="PBR31" s="200"/>
      <c r="PBU31" s="200"/>
      <c r="PBX31" s="200"/>
      <c r="PCA31" s="200"/>
      <c r="PCD31" s="200"/>
      <c r="PCG31" s="200"/>
      <c r="PCJ31" s="200"/>
      <c r="PCL31" s="200"/>
      <c r="PCO31" s="200"/>
      <c r="PCR31" s="200"/>
      <c r="PCU31" s="200"/>
      <c r="PDA31" s="200"/>
      <c r="PDD31" s="200"/>
      <c r="PDF31" s="200"/>
      <c r="PEM31" s="200"/>
      <c r="PEP31" s="200"/>
      <c r="PES31" s="200"/>
      <c r="PEV31" s="200"/>
      <c r="PEY31" s="200"/>
      <c r="PEZ31" s="200"/>
      <c r="PFA31" s="200"/>
      <c r="PFD31" s="200"/>
      <c r="PFG31" s="200"/>
      <c r="PFJ31" s="200"/>
      <c r="PFM31" s="200"/>
      <c r="PFO31" s="200"/>
      <c r="PGC31" s="200"/>
      <c r="PGD31" s="200"/>
      <c r="PGE31" s="200"/>
      <c r="PGF31" s="200"/>
      <c r="PGG31" s="200"/>
      <c r="PGH31" s="200"/>
      <c r="PGI31" s="200"/>
      <c r="PGJ31" s="200"/>
      <c r="PGK31" s="200"/>
      <c r="PGL31" s="200"/>
      <c r="PGM31" s="200"/>
      <c r="PGN31" s="200"/>
      <c r="PGO31" s="200"/>
      <c r="PGP31" s="200"/>
      <c r="PGQ31" s="200"/>
      <c r="PGR31" s="200"/>
      <c r="PGS31" s="200"/>
      <c r="PGT31" s="200"/>
      <c r="PGU31" s="200"/>
      <c r="PHA31" s="200"/>
      <c r="PHB31" s="200"/>
      <c r="PHC31" s="200"/>
      <c r="PHD31" s="200"/>
      <c r="PHE31" s="200"/>
      <c r="PHF31" s="200"/>
      <c r="PHG31" s="200"/>
      <c r="PHI31" s="200"/>
      <c r="PHJ31" s="200"/>
      <c r="PHK31" s="200"/>
      <c r="PHL31" s="200"/>
      <c r="PHM31" s="200"/>
      <c r="PHN31" s="200"/>
      <c r="PHO31" s="200"/>
      <c r="PHP31" s="200"/>
      <c r="PHS31" s="200"/>
      <c r="PHV31" s="200"/>
      <c r="PHY31" s="200"/>
      <c r="PIB31" s="200"/>
      <c r="PIE31" s="200"/>
      <c r="PIH31" s="200"/>
      <c r="PIQ31" s="200"/>
      <c r="PIT31" s="200"/>
      <c r="PIW31" s="200"/>
      <c r="PIZ31" s="200"/>
      <c r="PJI31" s="200"/>
      <c r="PJO31" s="200"/>
      <c r="PJR31" s="200"/>
      <c r="PJU31" s="200"/>
      <c r="PJX31" s="200"/>
      <c r="PKD31" s="200"/>
      <c r="PKM31" s="200"/>
      <c r="PKO31" s="200"/>
      <c r="PKP31" s="200"/>
      <c r="PKR31" s="200"/>
      <c r="PKU31" s="200"/>
      <c r="PKX31" s="200"/>
      <c r="PLA31" s="200"/>
      <c r="PLD31" s="200"/>
      <c r="PLG31" s="200"/>
      <c r="PLI31" s="200"/>
      <c r="PLK31" s="200"/>
      <c r="PLN31" s="200"/>
      <c r="PLQ31" s="200"/>
      <c r="PLT31" s="200"/>
      <c r="PLW31" s="200"/>
      <c r="PLZ31" s="200"/>
      <c r="PMC31" s="200"/>
      <c r="PMF31" s="200"/>
      <c r="PMH31" s="200"/>
      <c r="PMK31" s="200"/>
      <c r="PMN31" s="200"/>
      <c r="PMQ31" s="200"/>
      <c r="PMW31" s="200"/>
      <c r="PMZ31" s="200"/>
      <c r="PNB31" s="200"/>
      <c r="POI31" s="200"/>
      <c r="POL31" s="200"/>
      <c r="POO31" s="200"/>
      <c r="POR31" s="200"/>
      <c r="POU31" s="200"/>
      <c r="POV31" s="200"/>
      <c r="POW31" s="200"/>
      <c r="POZ31" s="200"/>
      <c r="PPC31" s="200"/>
      <c r="PPF31" s="200"/>
      <c r="PPI31" s="200"/>
      <c r="PPK31" s="200"/>
      <c r="PPY31" s="200"/>
      <c r="PPZ31" s="200"/>
      <c r="PQA31" s="200"/>
      <c r="PQB31" s="200"/>
      <c r="PQC31" s="200"/>
      <c r="PQD31" s="200"/>
      <c r="PQE31" s="200"/>
      <c r="PQF31" s="200"/>
      <c r="PQG31" s="200"/>
      <c r="PQH31" s="200"/>
      <c r="PQI31" s="200"/>
      <c r="PQJ31" s="200"/>
      <c r="PQK31" s="200"/>
      <c r="PQL31" s="200"/>
      <c r="PQM31" s="200"/>
      <c r="PQN31" s="200"/>
      <c r="PQO31" s="200"/>
      <c r="PQP31" s="200"/>
      <c r="PQQ31" s="200"/>
      <c r="PQW31" s="200"/>
      <c r="PQX31" s="200"/>
      <c r="PQY31" s="200"/>
      <c r="PQZ31" s="200"/>
      <c r="PRA31" s="200"/>
      <c r="PRB31" s="200"/>
      <c r="PRC31" s="200"/>
      <c r="PRE31" s="200"/>
      <c r="PRF31" s="200"/>
      <c r="PRG31" s="200"/>
      <c r="PRH31" s="200"/>
      <c r="PRI31" s="200"/>
      <c r="PRJ31" s="200"/>
      <c r="PRK31" s="200"/>
      <c r="PRL31" s="200"/>
      <c r="PRO31" s="200"/>
      <c r="PRR31" s="200"/>
      <c r="PRU31" s="200"/>
      <c r="PRX31" s="200"/>
      <c r="PSA31" s="200"/>
      <c r="PSD31" s="200"/>
      <c r="PSM31" s="200"/>
      <c r="PSP31" s="200"/>
      <c r="PSS31" s="200"/>
      <c r="PSV31" s="200"/>
      <c r="PTE31" s="200"/>
      <c r="PTK31" s="200"/>
      <c r="PTN31" s="200"/>
      <c r="PTQ31" s="200"/>
      <c r="PTT31" s="200"/>
      <c r="PTZ31" s="200"/>
      <c r="PUI31" s="200"/>
      <c r="PUK31" s="200"/>
      <c r="PUL31" s="200"/>
      <c r="PUN31" s="200"/>
      <c r="PUQ31" s="200"/>
      <c r="PUT31" s="200"/>
      <c r="PUW31" s="200"/>
      <c r="PUZ31" s="200"/>
      <c r="PVC31" s="200"/>
      <c r="PVE31" s="200"/>
      <c r="PVG31" s="200"/>
      <c r="PVJ31" s="200"/>
      <c r="PVM31" s="200"/>
      <c r="PVP31" s="200"/>
      <c r="PVS31" s="200"/>
      <c r="PVV31" s="200"/>
      <c r="PVY31" s="200"/>
      <c r="PWB31" s="200"/>
      <c r="PWD31" s="200"/>
      <c r="PWG31" s="200"/>
      <c r="PWJ31" s="200"/>
      <c r="PWM31" s="200"/>
      <c r="PWS31" s="200"/>
      <c r="PWV31" s="200"/>
      <c r="PWX31" s="200"/>
      <c r="PYE31" s="200"/>
      <c r="PYH31" s="200"/>
      <c r="PYK31" s="200"/>
      <c r="PYN31" s="200"/>
      <c r="PYQ31" s="200"/>
      <c r="PYR31" s="200"/>
      <c r="PYS31" s="200"/>
      <c r="PYV31" s="200"/>
      <c r="PYY31" s="200"/>
      <c r="PZB31" s="200"/>
      <c r="PZE31" s="200"/>
      <c r="PZG31" s="200"/>
      <c r="PZU31" s="200"/>
      <c r="PZV31" s="200"/>
      <c r="PZW31" s="200"/>
      <c r="PZX31" s="200"/>
      <c r="PZY31" s="200"/>
      <c r="PZZ31" s="200"/>
      <c r="QAA31" s="200"/>
      <c r="QAB31" s="200"/>
      <c r="QAC31" s="200"/>
      <c r="QAD31" s="200"/>
      <c r="QAE31" s="200"/>
      <c r="QAF31" s="200"/>
      <c r="QAG31" s="200"/>
      <c r="QAH31" s="200"/>
      <c r="QAI31" s="200"/>
      <c r="QAJ31" s="200"/>
      <c r="QAK31" s="200"/>
      <c r="QAL31" s="200"/>
      <c r="QAM31" s="200"/>
      <c r="QAS31" s="200"/>
      <c r="QAT31" s="200"/>
      <c r="QAU31" s="200"/>
      <c r="QAV31" s="200"/>
      <c r="QAW31" s="200"/>
      <c r="QAX31" s="200"/>
      <c r="QAY31" s="200"/>
      <c r="QBA31" s="200"/>
      <c r="QBB31" s="200"/>
      <c r="QBC31" s="200"/>
      <c r="QBD31" s="200"/>
      <c r="QBE31" s="200"/>
      <c r="QBF31" s="200"/>
      <c r="QBG31" s="200"/>
      <c r="QBH31" s="200"/>
      <c r="QBK31" s="200"/>
      <c r="QBN31" s="200"/>
      <c r="QBQ31" s="200"/>
      <c r="QBT31" s="200"/>
      <c r="QBW31" s="200"/>
      <c r="QBZ31" s="200"/>
      <c r="QCI31" s="200"/>
      <c r="QCL31" s="200"/>
      <c r="QCO31" s="200"/>
      <c r="QCR31" s="200"/>
      <c r="QDA31" s="200"/>
      <c r="QDG31" s="200"/>
      <c r="QDJ31" s="200"/>
      <c r="QDM31" s="200"/>
      <c r="QDP31" s="200"/>
      <c r="QDV31" s="200"/>
      <c r="QEE31" s="200"/>
      <c r="QEG31" s="200"/>
      <c r="QEH31" s="200"/>
      <c r="QEJ31" s="200"/>
      <c r="QEM31" s="200"/>
      <c r="QEP31" s="200"/>
      <c r="QES31" s="200"/>
      <c r="QEV31" s="200"/>
      <c r="QEY31" s="200"/>
      <c r="QFA31" s="200"/>
      <c r="QFC31" s="200"/>
      <c r="QFF31" s="200"/>
      <c r="QFI31" s="200"/>
      <c r="QFL31" s="200"/>
      <c r="QFO31" s="200"/>
      <c r="QFR31" s="200"/>
      <c r="QFU31" s="200"/>
      <c r="QFX31" s="200"/>
      <c r="QFZ31" s="200"/>
      <c r="QGC31" s="200"/>
      <c r="QGF31" s="200"/>
      <c r="QGI31" s="200"/>
      <c r="QGO31" s="200"/>
      <c r="QGR31" s="200"/>
      <c r="QGT31" s="200"/>
      <c r="QIA31" s="200"/>
      <c r="QID31" s="200"/>
      <c r="QIG31" s="200"/>
      <c r="QIJ31" s="200"/>
      <c r="QIM31" s="200"/>
      <c r="QIN31" s="200"/>
      <c r="QIO31" s="200"/>
      <c r="QIR31" s="200"/>
      <c r="QIU31" s="200"/>
      <c r="QIX31" s="200"/>
      <c r="QJA31" s="200"/>
      <c r="QJC31" s="200"/>
      <c r="QJQ31" s="200"/>
      <c r="QJR31" s="200"/>
      <c r="QJS31" s="200"/>
      <c r="QJT31" s="200"/>
      <c r="QJU31" s="200"/>
      <c r="QJV31" s="200"/>
      <c r="QJW31" s="200"/>
      <c r="QJX31" s="200"/>
      <c r="QJY31" s="200"/>
      <c r="QJZ31" s="200"/>
      <c r="QKA31" s="200"/>
      <c r="QKB31" s="200"/>
      <c r="QKC31" s="200"/>
      <c r="QKD31" s="200"/>
      <c r="QKE31" s="200"/>
      <c r="QKF31" s="200"/>
      <c r="QKG31" s="200"/>
      <c r="QKH31" s="200"/>
      <c r="QKI31" s="200"/>
      <c r="QKO31" s="200"/>
      <c r="QKP31" s="200"/>
      <c r="QKQ31" s="200"/>
      <c r="QKR31" s="200"/>
      <c r="QKS31" s="200"/>
      <c r="QKT31" s="200"/>
      <c r="QKU31" s="200"/>
      <c r="QKW31" s="200"/>
      <c r="QKX31" s="200"/>
      <c r="QKY31" s="200"/>
      <c r="QKZ31" s="200"/>
      <c r="QLA31" s="200"/>
      <c r="QLB31" s="200"/>
      <c r="QLC31" s="200"/>
      <c r="QLD31" s="200"/>
      <c r="QLG31" s="200"/>
      <c r="QLJ31" s="200"/>
      <c r="QLM31" s="200"/>
      <c r="QLP31" s="200"/>
      <c r="QLS31" s="200"/>
      <c r="QLV31" s="200"/>
      <c r="QME31" s="200"/>
      <c r="QMH31" s="200"/>
      <c r="QMK31" s="200"/>
      <c r="QMN31" s="200"/>
      <c r="QMW31" s="200"/>
      <c r="QNC31" s="200"/>
      <c r="QNF31" s="200"/>
      <c r="QNI31" s="200"/>
      <c r="QNL31" s="200"/>
      <c r="QNR31" s="200"/>
      <c r="QOA31" s="200"/>
      <c r="QOC31" s="200"/>
      <c r="QOD31" s="200"/>
      <c r="QOF31" s="200"/>
      <c r="QOI31" s="200"/>
      <c r="QOL31" s="200"/>
      <c r="QOO31" s="200"/>
      <c r="QOR31" s="200"/>
      <c r="QOU31" s="200"/>
      <c r="QOW31" s="200"/>
      <c r="QOY31" s="200"/>
      <c r="QPB31" s="200"/>
      <c r="QPE31" s="200"/>
      <c r="QPH31" s="200"/>
      <c r="QPK31" s="200"/>
      <c r="QPN31" s="200"/>
      <c r="QPQ31" s="200"/>
      <c r="QPT31" s="200"/>
      <c r="QPV31" s="200"/>
      <c r="QPY31" s="200"/>
      <c r="QQB31" s="200"/>
      <c r="QQE31" s="200"/>
      <c r="QQK31" s="200"/>
      <c r="QQN31" s="200"/>
      <c r="QQP31" s="200"/>
      <c r="QRW31" s="200"/>
      <c r="QRZ31" s="200"/>
      <c r="QSC31" s="200"/>
      <c r="QSF31" s="200"/>
      <c r="QSI31" s="200"/>
      <c r="QSJ31" s="200"/>
      <c r="QSK31" s="200"/>
      <c r="QSN31" s="200"/>
      <c r="QSQ31" s="200"/>
      <c r="QST31" s="200"/>
      <c r="QSW31" s="200"/>
      <c r="QSY31" s="200"/>
      <c r="QTM31" s="200"/>
      <c r="QTN31" s="200"/>
      <c r="QTO31" s="200"/>
      <c r="QTP31" s="200"/>
      <c r="QTQ31" s="200"/>
      <c r="QTR31" s="200"/>
      <c r="QTS31" s="200"/>
      <c r="QTT31" s="200"/>
      <c r="QTU31" s="200"/>
      <c r="QTV31" s="200"/>
      <c r="QTW31" s="200"/>
      <c r="QTX31" s="200"/>
      <c r="QTY31" s="200"/>
      <c r="QTZ31" s="200"/>
      <c r="QUA31" s="200"/>
      <c r="QUB31" s="200"/>
      <c r="QUC31" s="200"/>
      <c r="QUD31" s="200"/>
      <c r="QUE31" s="200"/>
      <c r="QUK31" s="200"/>
      <c r="QUL31" s="200"/>
      <c r="QUM31" s="200"/>
      <c r="QUN31" s="200"/>
      <c r="QUO31" s="200"/>
      <c r="QUP31" s="200"/>
      <c r="QUQ31" s="200"/>
      <c r="QUS31" s="200"/>
      <c r="QUT31" s="200"/>
      <c r="QUU31" s="200"/>
      <c r="QUV31" s="200"/>
      <c r="QUW31" s="200"/>
      <c r="QUX31" s="200"/>
      <c r="QUY31" s="200"/>
      <c r="QUZ31" s="200"/>
      <c r="QVC31" s="200"/>
      <c r="QVF31" s="200"/>
      <c r="QVI31" s="200"/>
      <c r="QVL31" s="200"/>
      <c r="QVO31" s="200"/>
      <c r="QVR31" s="200"/>
      <c r="QWA31" s="200"/>
      <c r="QWD31" s="200"/>
      <c r="QWG31" s="200"/>
      <c r="QWJ31" s="200"/>
      <c r="QWS31" s="200"/>
      <c r="QWY31" s="200"/>
      <c r="QXB31" s="200"/>
      <c r="QXE31" s="200"/>
      <c r="QXH31" s="200"/>
      <c r="QXN31" s="200"/>
      <c r="QXW31" s="200"/>
      <c r="QXY31" s="200"/>
      <c r="QXZ31" s="200"/>
      <c r="QYB31" s="200"/>
      <c r="QYE31" s="200"/>
      <c r="QYH31" s="200"/>
      <c r="QYK31" s="200"/>
      <c r="QYN31" s="200"/>
      <c r="QYQ31" s="200"/>
      <c r="QYS31" s="200"/>
      <c r="QYU31" s="200"/>
      <c r="QYX31" s="200"/>
      <c r="QZA31" s="200"/>
      <c r="QZD31" s="200"/>
      <c r="QZG31" s="200"/>
      <c r="QZJ31" s="200"/>
      <c r="QZM31" s="200"/>
      <c r="QZP31" s="200"/>
      <c r="QZR31" s="200"/>
      <c r="QZU31" s="200"/>
      <c r="QZX31" s="200"/>
      <c r="RAA31" s="200"/>
      <c r="RAG31" s="200"/>
      <c r="RAJ31" s="200"/>
      <c r="RAL31" s="200"/>
      <c r="RBS31" s="200"/>
      <c r="RBV31" s="200"/>
      <c r="RBY31" s="200"/>
      <c r="RCB31" s="200"/>
      <c r="RCE31" s="200"/>
      <c r="RCF31" s="200"/>
      <c r="RCG31" s="200"/>
      <c r="RCJ31" s="200"/>
      <c r="RCM31" s="200"/>
      <c r="RCP31" s="200"/>
      <c r="RCS31" s="200"/>
      <c r="RCU31" s="200"/>
      <c r="RDI31" s="200"/>
      <c r="RDJ31" s="200"/>
      <c r="RDK31" s="200"/>
      <c r="RDL31" s="200"/>
      <c r="RDM31" s="200"/>
      <c r="RDN31" s="200"/>
      <c r="RDO31" s="200"/>
      <c r="RDP31" s="200"/>
      <c r="RDQ31" s="200"/>
      <c r="RDR31" s="200"/>
      <c r="RDS31" s="200"/>
      <c r="RDT31" s="200"/>
      <c r="RDU31" s="200"/>
      <c r="RDV31" s="200"/>
      <c r="RDW31" s="200"/>
      <c r="RDX31" s="200"/>
      <c r="RDY31" s="200"/>
      <c r="RDZ31" s="200"/>
      <c r="REA31" s="200"/>
      <c r="REG31" s="200"/>
      <c r="REH31" s="200"/>
      <c r="REI31" s="200"/>
      <c r="REJ31" s="200"/>
      <c r="REK31" s="200"/>
      <c r="REL31" s="200"/>
      <c r="REM31" s="200"/>
      <c r="REO31" s="200"/>
      <c r="REP31" s="200"/>
      <c r="REQ31" s="200"/>
      <c r="RER31" s="200"/>
      <c r="RES31" s="200"/>
      <c r="RET31" s="200"/>
      <c r="REU31" s="200"/>
      <c r="REV31" s="200"/>
      <c r="REY31" s="200"/>
      <c r="RFB31" s="200"/>
      <c r="RFE31" s="200"/>
      <c r="RFH31" s="200"/>
      <c r="RFK31" s="200"/>
      <c r="RFN31" s="200"/>
      <c r="RFW31" s="200"/>
      <c r="RFZ31" s="200"/>
      <c r="RGC31" s="200"/>
      <c r="RGF31" s="200"/>
      <c r="RGO31" s="200"/>
      <c r="RGU31" s="200"/>
      <c r="RGX31" s="200"/>
      <c r="RHA31" s="200"/>
      <c r="RHD31" s="200"/>
      <c r="RHJ31" s="200"/>
      <c r="RHS31" s="200"/>
      <c r="RHU31" s="200"/>
      <c r="RHV31" s="200"/>
      <c r="RHX31" s="200"/>
      <c r="RIA31" s="200"/>
      <c r="RID31" s="200"/>
      <c r="RIG31" s="200"/>
      <c r="RIJ31" s="200"/>
      <c r="RIM31" s="200"/>
      <c r="RIO31" s="200"/>
      <c r="RIQ31" s="200"/>
      <c r="RIT31" s="200"/>
      <c r="RIW31" s="200"/>
      <c r="RIZ31" s="200"/>
      <c r="RJC31" s="200"/>
      <c r="RJF31" s="200"/>
      <c r="RJI31" s="200"/>
      <c r="RJL31" s="200"/>
      <c r="RJN31" s="200"/>
      <c r="RJQ31" s="200"/>
      <c r="RJT31" s="200"/>
      <c r="RJW31" s="200"/>
      <c r="RKC31" s="200"/>
      <c r="RKF31" s="200"/>
      <c r="RKH31" s="200"/>
      <c r="RLO31" s="200"/>
      <c r="RLR31" s="200"/>
      <c r="RLU31" s="200"/>
      <c r="RLX31" s="200"/>
      <c r="RMA31" s="200"/>
      <c r="RMB31" s="200"/>
      <c r="RMC31" s="200"/>
      <c r="RMF31" s="200"/>
      <c r="RMI31" s="200"/>
      <c r="RML31" s="200"/>
      <c r="RMO31" s="200"/>
      <c r="RMQ31" s="200"/>
      <c r="RNE31" s="200"/>
      <c r="RNF31" s="200"/>
      <c r="RNG31" s="200"/>
      <c r="RNH31" s="200"/>
      <c r="RNI31" s="200"/>
      <c r="RNJ31" s="200"/>
      <c r="RNK31" s="200"/>
      <c r="RNL31" s="200"/>
      <c r="RNM31" s="200"/>
      <c r="RNN31" s="200"/>
      <c r="RNO31" s="200"/>
      <c r="RNP31" s="200"/>
      <c r="RNQ31" s="200"/>
      <c r="RNR31" s="200"/>
      <c r="RNS31" s="200"/>
      <c r="RNT31" s="200"/>
      <c r="RNU31" s="200"/>
      <c r="RNV31" s="200"/>
      <c r="RNW31" s="200"/>
      <c r="ROC31" s="200"/>
      <c r="ROD31" s="200"/>
      <c r="ROE31" s="200"/>
      <c r="ROF31" s="200"/>
      <c r="ROG31" s="200"/>
      <c r="ROH31" s="200"/>
      <c r="ROI31" s="200"/>
      <c r="ROK31" s="200"/>
      <c r="ROL31" s="200"/>
      <c r="ROM31" s="200"/>
      <c r="RON31" s="200"/>
      <c r="ROO31" s="200"/>
      <c r="ROP31" s="200"/>
      <c r="ROQ31" s="200"/>
      <c r="ROR31" s="200"/>
      <c r="ROU31" s="200"/>
      <c r="ROX31" s="200"/>
      <c r="RPA31" s="200"/>
      <c r="RPD31" s="200"/>
      <c r="RPG31" s="200"/>
      <c r="RPJ31" s="200"/>
      <c r="RPS31" s="200"/>
      <c r="RPV31" s="200"/>
      <c r="RPY31" s="200"/>
      <c r="RQB31" s="200"/>
      <c r="RQK31" s="200"/>
      <c r="RQQ31" s="200"/>
      <c r="RQT31" s="200"/>
      <c r="RQW31" s="200"/>
      <c r="RQZ31" s="200"/>
      <c r="RRF31" s="200"/>
      <c r="RRO31" s="200"/>
      <c r="RRQ31" s="200"/>
      <c r="RRR31" s="200"/>
      <c r="RRT31" s="200"/>
      <c r="RRW31" s="200"/>
      <c r="RRZ31" s="200"/>
      <c r="RSC31" s="200"/>
      <c r="RSF31" s="200"/>
      <c r="RSI31" s="200"/>
      <c r="RSK31" s="200"/>
      <c r="RSM31" s="200"/>
      <c r="RSP31" s="200"/>
      <c r="RSS31" s="200"/>
      <c r="RSV31" s="200"/>
      <c r="RSY31" s="200"/>
      <c r="RTB31" s="200"/>
      <c r="RTE31" s="200"/>
      <c r="RTH31" s="200"/>
      <c r="RTJ31" s="200"/>
      <c r="RTM31" s="200"/>
      <c r="RTP31" s="200"/>
      <c r="RTS31" s="200"/>
      <c r="RTY31" s="200"/>
      <c r="RUB31" s="200"/>
      <c r="RUD31" s="200"/>
      <c r="RVK31" s="200"/>
      <c r="RVN31" s="200"/>
      <c r="RVQ31" s="200"/>
      <c r="RVT31" s="200"/>
      <c r="RVW31" s="200"/>
      <c r="RVX31" s="200"/>
      <c r="RVY31" s="200"/>
      <c r="RWB31" s="200"/>
      <c r="RWE31" s="200"/>
      <c r="RWH31" s="200"/>
      <c r="RWK31" s="200"/>
      <c r="RWM31" s="200"/>
      <c r="RXA31" s="200"/>
      <c r="RXB31" s="200"/>
      <c r="RXC31" s="200"/>
      <c r="RXD31" s="200"/>
      <c r="RXE31" s="200"/>
      <c r="RXF31" s="200"/>
      <c r="RXG31" s="200"/>
      <c r="RXH31" s="200"/>
      <c r="RXI31" s="200"/>
      <c r="RXJ31" s="200"/>
      <c r="RXK31" s="200"/>
      <c r="RXL31" s="200"/>
      <c r="RXM31" s="200"/>
      <c r="RXN31" s="200"/>
      <c r="RXO31" s="200"/>
      <c r="RXP31" s="200"/>
      <c r="RXQ31" s="200"/>
      <c r="RXR31" s="200"/>
      <c r="RXS31" s="200"/>
      <c r="RXY31" s="200"/>
      <c r="RXZ31" s="200"/>
      <c r="RYA31" s="200"/>
      <c r="RYB31" s="200"/>
      <c r="RYC31" s="200"/>
      <c r="RYD31" s="200"/>
      <c r="RYE31" s="200"/>
      <c r="RYG31" s="200"/>
      <c r="RYH31" s="200"/>
      <c r="RYI31" s="200"/>
      <c r="RYJ31" s="200"/>
      <c r="RYK31" s="200"/>
      <c r="RYL31" s="200"/>
      <c r="RYM31" s="200"/>
      <c r="RYN31" s="200"/>
      <c r="RYQ31" s="200"/>
      <c r="RYT31" s="200"/>
      <c r="RYW31" s="200"/>
      <c r="RYZ31" s="200"/>
      <c r="RZC31" s="200"/>
      <c r="RZF31" s="200"/>
      <c r="RZO31" s="200"/>
      <c r="RZR31" s="200"/>
      <c r="RZU31" s="200"/>
      <c r="RZX31" s="200"/>
      <c r="SAG31" s="200"/>
      <c r="SAM31" s="200"/>
      <c r="SAP31" s="200"/>
      <c r="SAS31" s="200"/>
      <c r="SAV31" s="200"/>
      <c r="SBB31" s="200"/>
      <c r="SBK31" s="200"/>
      <c r="SBM31" s="200"/>
      <c r="SBN31" s="200"/>
      <c r="SBP31" s="200"/>
      <c r="SBS31" s="200"/>
      <c r="SBV31" s="200"/>
      <c r="SBY31" s="200"/>
      <c r="SCB31" s="200"/>
      <c r="SCE31" s="200"/>
      <c r="SCG31" s="200"/>
      <c r="SCI31" s="200"/>
      <c r="SCL31" s="200"/>
      <c r="SCO31" s="200"/>
      <c r="SCR31" s="200"/>
      <c r="SCU31" s="200"/>
      <c r="SCX31" s="200"/>
      <c r="SDA31" s="200"/>
      <c r="SDD31" s="200"/>
      <c r="SDF31" s="200"/>
      <c r="SDI31" s="200"/>
      <c r="SDL31" s="200"/>
      <c r="SDO31" s="200"/>
      <c r="SDU31" s="200"/>
      <c r="SDX31" s="200"/>
      <c r="SDZ31" s="200"/>
      <c r="SFG31" s="200"/>
      <c r="SFJ31" s="200"/>
      <c r="SFM31" s="200"/>
      <c r="SFP31" s="200"/>
      <c r="SFS31" s="200"/>
      <c r="SFT31" s="200"/>
      <c r="SFU31" s="200"/>
      <c r="SFX31" s="200"/>
      <c r="SGA31" s="200"/>
      <c r="SGD31" s="200"/>
      <c r="SGG31" s="200"/>
      <c r="SGI31" s="200"/>
      <c r="SGW31" s="200"/>
      <c r="SGX31" s="200"/>
      <c r="SGY31" s="200"/>
      <c r="SGZ31" s="200"/>
      <c r="SHA31" s="200"/>
      <c r="SHB31" s="200"/>
      <c r="SHC31" s="200"/>
      <c r="SHD31" s="200"/>
      <c r="SHE31" s="200"/>
      <c r="SHF31" s="200"/>
      <c r="SHG31" s="200"/>
      <c r="SHH31" s="200"/>
      <c r="SHI31" s="200"/>
      <c r="SHJ31" s="200"/>
      <c r="SHK31" s="200"/>
      <c r="SHL31" s="200"/>
      <c r="SHM31" s="200"/>
      <c r="SHN31" s="200"/>
      <c r="SHO31" s="200"/>
      <c r="SHU31" s="200"/>
      <c r="SHV31" s="200"/>
      <c r="SHW31" s="200"/>
      <c r="SHX31" s="200"/>
      <c r="SHY31" s="200"/>
      <c r="SHZ31" s="200"/>
      <c r="SIA31" s="200"/>
      <c r="SIC31" s="200"/>
      <c r="SID31" s="200"/>
      <c r="SIE31" s="200"/>
      <c r="SIF31" s="200"/>
      <c r="SIG31" s="200"/>
      <c r="SIH31" s="200"/>
      <c r="SII31" s="200"/>
      <c r="SIJ31" s="200"/>
      <c r="SIM31" s="200"/>
      <c r="SIP31" s="200"/>
      <c r="SIS31" s="200"/>
      <c r="SIV31" s="200"/>
      <c r="SIY31" s="200"/>
      <c r="SJB31" s="200"/>
      <c r="SJK31" s="200"/>
      <c r="SJN31" s="200"/>
      <c r="SJQ31" s="200"/>
      <c r="SJT31" s="200"/>
      <c r="SKC31" s="200"/>
      <c r="SKI31" s="200"/>
      <c r="SKL31" s="200"/>
      <c r="SKO31" s="200"/>
      <c r="SKR31" s="200"/>
      <c r="SKX31" s="200"/>
      <c r="SLG31" s="200"/>
      <c r="SLI31" s="200"/>
      <c r="SLJ31" s="200"/>
      <c r="SLL31" s="200"/>
      <c r="SLO31" s="200"/>
      <c r="SLR31" s="200"/>
      <c r="SLU31" s="200"/>
      <c r="SLX31" s="200"/>
      <c r="SMA31" s="200"/>
      <c r="SMC31" s="200"/>
      <c r="SME31" s="200"/>
      <c r="SMH31" s="200"/>
      <c r="SMK31" s="200"/>
      <c r="SMN31" s="200"/>
      <c r="SMQ31" s="200"/>
      <c r="SMT31" s="200"/>
      <c r="SMW31" s="200"/>
      <c r="SMZ31" s="200"/>
      <c r="SNB31" s="200"/>
      <c r="SNE31" s="200"/>
      <c r="SNH31" s="200"/>
      <c r="SNK31" s="200"/>
      <c r="SNQ31" s="200"/>
      <c r="SNT31" s="200"/>
      <c r="SNV31" s="200"/>
      <c r="SPC31" s="200"/>
      <c r="SPF31" s="200"/>
      <c r="SPI31" s="200"/>
      <c r="SPL31" s="200"/>
      <c r="SPO31" s="200"/>
      <c r="SPP31" s="200"/>
      <c r="SPQ31" s="200"/>
      <c r="SPT31" s="200"/>
      <c r="SPW31" s="200"/>
      <c r="SPZ31" s="200"/>
      <c r="SQC31" s="200"/>
      <c r="SQE31" s="200"/>
      <c r="SQS31" s="200"/>
      <c r="SQT31" s="200"/>
      <c r="SQU31" s="200"/>
      <c r="SQV31" s="200"/>
      <c r="SQW31" s="200"/>
      <c r="SQX31" s="200"/>
      <c r="SQY31" s="200"/>
      <c r="SQZ31" s="200"/>
      <c r="SRA31" s="200"/>
      <c r="SRB31" s="200"/>
      <c r="SRC31" s="200"/>
      <c r="SRD31" s="200"/>
      <c r="SRE31" s="200"/>
      <c r="SRF31" s="200"/>
      <c r="SRG31" s="200"/>
      <c r="SRH31" s="200"/>
      <c r="SRI31" s="200"/>
      <c r="SRJ31" s="200"/>
      <c r="SRK31" s="200"/>
      <c r="SRQ31" s="200"/>
      <c r="SRR31" s="200"/>
      <c r="SRS31" s="200"/>
      <c r="SRT31" s="200"/>
      <c r="SRU31" s="200"/>
      <c r="SRV31" s="200"/>
      <c r="SRW31" s="200"/>
      <c r="SRY31" s="200"/>
      <c r="SRZ31" s="200"/>
      <c r="SSA31" s="200"/>
      <c r="SSB31" s="200"/>
      <c r="SSC31" s="200"/>
      <c r="SSD31" s="200"/>
      <c r="SSE31" s="200"/>
      <c r="SSF31" s="200"/>
      <c r="SSI31" s="200"/>
      <c r="SSL31" s="200"/>
      <c r="SSO31" s="200"/>
      <c r="SSR31" s="200"/>
      <c r="SSU31" s="200"/>
      <c r="SSX31" s="200"/>
      <c r="STG31" s="200"/>
      <c r="STJ31" s="200"/>
      <c r="STM31" s="200"/>
      <c r="STP31" s="200"/>
      <c r="STY31" s="200"/>
      <c r="SUE31" s="200"/>
      <c r="SUH31" s="200"/>
      <c r="SUK31" s="200"/>
      <c r="SUN31" s="200"/>
      <c r="SUT31" s="200"/>
      <c r="SVC31" s="200"/>
      <c r="SVE31" s="200"/>
      <c r="SVF31" s="200"/>
      <c r="SVH31" s="200"/>
      <c r="SVK31" s="200"/>
      <c r="SVN31" s="200"/>
      <c r="SVQ31" s="200"/>
      <c r="SVT31" s="200"/>
      <c r="SVW31" s="200"/>
      <c r="SVY31" s="200"/>
      <c r="SWA31" s="200"/>
      <c r="SWD31" s="200"/>
      <c r="SWG31" s="200"/>
      <c r="SWJ31" s="200"/>
      <c r="SWM31" s="200"/>
      <c r="SWP31" s="200"/>
      <c r="SWS31" s="200"/>
      <c r="SWV31" s="200"/>
      <c r="SWX31" s="200"/>
      <c r="SXA31" s="200"/>
      <c r="SXD31" s="200"/>
      <c r="SXG31" s="200"/>
      <c r="SXM31" s="200"/>
      <c r="SXP31" s="200"/>
      <c r="SXR31" s="200"/>
      <c r="SYY31" s="200"/>
      <c r="SZB31" s="200"/>
      <c r="SZE31" s="200"/>
      <c r="SZH31" s="200"/>
      <c r="SZK31" s="200"/>
      <c r="SZL31" s="200"/>
      <c r="SZM31" s="200"/>
      <c r="SZP31" s="200"/>
      <c r="SZS31" s="200"/>
      <c r="SZV31" s="200"/>
      <c r="SZY31" s="200"/>
      <c r="TAA31" s="200"/>
      <c r="TAO31" s="200"/>
      <c r="TAP31" s="200"/>
      <c r="TAQ31" s="200"/>
      <c r="TAR31" s="200"/>
      <c r="TAS31" s="200"/>
      <c r="TAT31" s="200"/>
      <c r="TAU31" s="200"/>
      <c r="TAV31" s="200"/>
      <c r="TAW31" s="200"/>
      <c r="TAX31" s="200"/>
      <c r="TAY31" s="200"/>
      <c r="TAZ31" s="200"/>
      <c r="TBA31" s="200"/>
      <c r="TBB31" s="200"/>
      <c r="TBC31" s="200"/>
      <c r="TBD31" s="200"/>
      <c r="TBE31" s="200"/>
      <c r="TBF31" s="200"/>
      <c r="TBG31" s="200"/>
      <c r="TBM31" s="200"/>
      <c r="TBN31" s="200"/>
      <c r="TBO31" s="200"/>
      <c r="TBP31" s="200"/>
      <c r="TBQ31" s="200"/>
      <c r="TBR31" s="200"/>
      <c r="TBS31" s="200"/>
      <c r="TBU31" s="200"/>
      <c r="TBV31" s="200"/>
      <c r="TBW31" s="200"/>
      <c r="TBX31" s="200"/>
      <c r="TBY31" s="200"/>
      <c r="TBZ31" s="200"/>
      <c r="TCA31" s="200"/>
      <c r="TCB31" s="200"/>
      <c r="TCE31" s="200"/>
      <c r="TCH31" s="200"/>
      <c r="TCK31" s="200"/>
      <c r="TCN31" s="200"/>
      <c r="TCQ31" s="200"/>
      <c r="TCT31" s="200"/>
      <c r="TDC31" s="200"/>
      <c r="TDF31" s="200"/>
      <c r="TDI31" s="200"/>
      <c r="TDL31" s="200"/>
      <c r="TDU31" s="200"/>
      <c r="TEA31" s="200"/>
      <c r="TED31" s="200"/>
      <c r="TEG31" s="200"/>
      <c r="TEJ31" s="200"/>
      <c r="TEP31" s="200"/>
      <c r="TEY31" s="200"/>
      <c r="TFA31" s="200"/>
      <c r="TFB31" s="200"/>
      <c r="TFD31" s="200"/>
      <c r="TFG31" s="200"/>
      <c r="TFJ31" s="200"/>
      <c r="TFM31" s="200"/>
      <c r="TFP31" s="200"/>
      <c r="TFS31" s="200"/>
      <c r="TFU31" s="200"/>
      <c r="TFW31" s="200"/>
      <c r="TFZ31" s="200"/>
      <c r="TGC31" s="200"/>
      <c r="TGF31" s="200"/>
      <c r="TGI31" s="200"/>
      <c r="TGL31" s="200"/>
      <c r="TGO31" s="200"/>
      <c r="TGR31" s="200"/>
      <c r="TGT31" s="200"/>
      <c r="TGW31" s="200"/>
      <c r="TGZ31" s="200"/>
      <c r="THC31" s="200"/>
      <c r="THI31" s="200"/>
      <c r="THL31" s="200"/>
      <c r="THN31" s="200"/>
      <c r="TIU31" s="200"/>
      <c r="TIX31" s="200"/>
      <c r="TJA31" s="200"/>
      <c r="TJD31" s="200"/>
      <c r="TJG31" s="200"/>
      <c r="TJH31" s="200"/>
      <c r="TJI31" s="200"/>
      <c r="TJL31" s="200"/>
      <c r="TJO31" s="200"/>
      <c r="TJR31" s="200"/>
      <c r="TJU31" s="200"/>
      <c r="TJW31" s="200"/>
      <c r="TKK31" s="200"/>
      <c r="TKL31" s="200"/>
      <c r="TKM31" s="200"/>
      <c r="TKN31" s="200"/>
      <c r="TKO31" s="200"/>
      <c r="TKP31" s="200"/>
      <c r="TKQ31" s="200"/>
      <c r="TKR31" s="200"/>
      <c r="TKS31" s="200"/>
      <c r="TKT31" s="200"/>
      <c r="TKU31" s="200"/>
      <c r="TKV31" s="200"/>
      <c r="TKW31" s="200"/>
      <c r="TKX31" s="200"/>
      <c r="TKY31" s="200"/>
      <c r="TKZ31" s="200"/>
      <c r="TLA31" s="200"/>
      <c r="TLB31" s="200"/>
      <c r="TLC31" s="200"/>
      <c r="TLI31" s="200"/>
      <c r="TLJ31" s="200"/>
      <c r="TLK31" s="200"/>
      <c r="TLL31" s="200"/>
      <c r="TLM31" s="200"/>
      <c r="TLN31" s="200"/>
      <c r="TLO31" s="200"/>
      <c r="TLQ31" s="200"/>
      <c r="TLR31" s="200"/>
      <c r="TLS31" s="200"/>
      <c r="TLT31" s="200"/>
      <c r="TLU31" s="200"/>
      <c r="TLV31" s="200"/>
      <c r="TLW31" s="200"/>
      <c r="TLX31" s="200"/>
      <c r="TMA31" s="200"/>
      <c r="TMD31" s="200"/>
      <c r="TMG31" s="200"/>
      <c r="TMJ31" s="200"/>
      <c r="TMM31" s="200"/>
      <c r="TMP31" s="200"/>
      <c r="TMY31" s="200"/>
      <c r="TNB31" s="200"/>
      <c r="TNE31" s="200"/>
      <c r="TNH31" s="200"/>
      <c r="TNQ31" s="200"/>
      <c r="TNW31" s="200"/>
      <c r="TNZ31" s="200"/>
      <c r="TOC31" s="200"/>
      <c r="TOF31" s="200"/>
      <c r="TOL31" s="200"/>
      <c r="TOU31" s="200"/>
      <c r="TOW31" s="200"/>
      <c r="TOX31" s="200"/>
      <c r="TOZ31" s="200"/>
      <c r="TPC31" s="200"/>
      <c r="TPF31" s="200"/>
      <c r="TPI31" s="200"/>
      <c r="TPL31" s="200"/>
      <c r="TPO31" s="200"/>
      <c r="TPQ31" s="200"/>
      <c r="TPS31" s="200"/>
      <c r="TPV31" s="200"/>
      <c r="TPY31" s="200"/>
      <c r="TQB31" s="200"/>
      <c r="TQE31" s="200"/>
      <c r="TQH31" s="200"/>
      <c r="TQK31" s="200"/>
      <c r="TQN31" s="200"/>
      <c r="TQP31" s="200"/>
      <c r="TQS31" s="200"/>
      <c r="TQV31" s="200"/>
      <c r="TQY31" s="200"/>
      <c r="TRE31" s="200"/>
      <c r="TRH31" s="200"/>
      <c r="TRJ31" s="200"/>
      <c r="TSQ31" s="200"/>
      <c r="TST31" s="200"/>
      <c r="TSW31" s="200"/>
      <c r="TSZ31" s="200"/>
      <c r="TTC31" s="200"/>
      <c r="TTD31" s="200"/>
      <c r="TTE31" s="200"/>
      <c r="TTH31" s="200"/>
      <c r="TTK31" s="200"/>
      <c r="TTN31" s="200"/>
      <c r="TTQ31" s="200"/>
      <c r="TTS31" s="200"/>
      <c r="TUG31" s="200"/>
      <c r="TUH31" s="200"/>
      <c r="TUI31" s="200"/>
      <c r="TUJ31" s="200"/>
      <c r="TUK31" s="200"/>
      <c r="TUL31" s="200"/>
      <c r="TUM31" s="200"/>
      <c r="TUN31" s="200"/>
      <c r="TUO31" s="200"/>
      <c r="TUP31" s="200"/>
      <c r="TUQ31" s="200"/>
      <c r="TUR31" s="200"/>
      <c r="TUS31" s="200"/>
      <c r="TUT31" s="200"/>
      <c r="TUU31" s="200"/>
      <c r="TUV31" s="200"/>
      <c r="TUW31" s="200"/>
      <c r="TUX31" s="200"/>
      <c r="TUY31" s="200"/>
      <c r="TVE31" s="200"/>
      <c r="TVF31" s="200"/>
      <c r="TVG31" s="200"/>
      <c r="TVH31" s="200"/>
      <c r="TVI31" s="200"/>
      <c r="TVJ31" s="200"/>
      <c r="TVK31" s="200"/>
      <c r="TVM31" s="200"/>
      <c r="TVN31" s="200"/>
      <c r="TVO31" s="200"/>
      <c r="TVP31" s="200"/>
      <c r="TVQ31" s="200"/>
      <c r="TVR31" s="200"/>
      <c r="TVS31" s="200"/>
      <c r="TVT31" s="200"/>
      <c r="TVW31" s="200"/>
      <c r="TVZ31" s="200"/>
      <c r="TWC31" s="200"/>
      <c r="TWF31" s="200"/>
      <c r="TWI31" s="200"/>
      <c r="TWL31" s="200"/>
      <c r="TWU31" s="200"/>
      <c r="TWX31" s="200"/>
      <c r="TXA31" s="200"/>
      <c r="TXD31" s="200"/>
      <c r="TXM31" s="200"/>
      <c r="TXS31" s="200"/>
      <c r="TXV31" s="200"/>
      <c r="TXY31" s="200"/>
      <c r="TYB31" s="200"/>
      <c r="TYH31" s="200"/>
      <c r="TYQ31" s="200"/>
      <c r="TYS31" s="200"/>
      <c r="TYT31" s="200"/>
      <c r="TYV31" s="200"/>
      <c r="TYY31" s="200"/>
      <c r="TZB31" s="200"/>
      <c r="TZE31" s="200"/>
      <c r="TZH31" s="200"/>
      <c r="TZK31" s="200"/>
      <c r="TZM31" s="200"/>
      <c r="TZO31" s="200"/>
      <c r="TZR31" s="200"/>
      <c r="TZU31" s="200"/>
      <c r="TZX31" s="200"/>
      <c r="UAA31" s="200"/>
      <c r="UAD31" s="200"/>
      <c r="UAG31" s="200"/>
      <c r="UAJ31" s="200"/>
      <c r="UAL31" s="200"/>
      <c r="UAO31" s="200"/>
      <c r="UAR31" s="200"/>
      <c r="UAU31" s="200"/>
      <c r="UBA31" s="200"/>
      <c r="UBD31" s="200"/>
      <c r="UBF31" s="200"/>
      <c r="UCM31" s="200"/>
      <c r="UCP31" s="200"/>
      <c r="UCS31" s="200"/>
      <c r="UCV31" s="200"/>
      <c r="UCY31" s="200"/>
      <c r="UCZ31" s="200"/>
      <c r="UDA31" s="200"/>
      <c r="UDD31" s="200"/>
      <c r="UDG31" s="200"/>
      <c r="UDJ31" s="200"/>
      <c r="UDM31" s="200"/>
      <c r="UDO31" s="200"/>
      <c r="UEC31" s="200"/>
      <c r="UED31" s="200"/>
      <c r="UEE31" s="200"/>
      <c r="UEF31" s="200"/>
      <c r="UEG31" s="200"/>
      <c r="UEH31" s="200"/>
      <c r="UEI31" s="200"/>
      <c r="UEJ31" s="200"/>
      <c r="UEK31" s="200"/>
      <c r="UEL31" s="200"/>
      <c r="UEM31" s="200"/>
      <c r="UEN31" s="200"/>
      <c r="UEO31" s="200"/>
      <c r="UEP31" s="200"/>
      <c r="UEQ31" s="200"/>
      <c r="UER31" s="200"/>
      <c r="UES31" s="200"/>
      <c r="UET31" s="200"/>
      <c r="UEU31" s="200"/>
      <c r="UFA31" s="200"/>
      <c r="UFB31" s="200"/>
      <c r="UFC31" s="200"/>
      <c r="UFD31" s="200"/>
      <c r="UFE31" s="200"/>
      <c r="UFF31" s="200"/>
      <c r="UFG31" s="200"/>
      <c r="UFI31" s="200"/>
      <c r="UFJ31" s="200"/>
      <c r="UFK31" s="200"/>
      <c r="UFL31" s="200"/>
      <c r="UFM31" s="200"/>
      <c r="UFN31" s="200"/>
      <c r="UFO31" s="200"/>
      <c r="UFP31" s="200"/>
      <c r="UFS31" s="200"/>
      <c r="UFV31" s="200"/>
      <c r="UFY31" s="200"/>
      <c r="UGB31" s="200"/>
      <c r="UGE31" s="200"/>
      <c r="UGH31" s="200"/>
      <c r="UGQ31" s="200"/>
      <c r="UGT31" s="200"/>
      <c r="UGW31" s="200"/>
      <c r="UGZ31" s="200"/>
      <c r="UHI31" s="200"/>
      <c r="UHO31" s="200"/>
      <c r="UHR31" s="200"/>
      <c r="UHU31" s="200"/>
      <c r="UHX31" s="200"/>
      <c r="UID31" s="200"/>
      <c r="UIM31" s="200"/>
      <c r="UIO31" s="200"/>
      <c r="UIP31" s="200"/>
      <c r="UIR31" s="200"/>
      <c r="UIU31" s="200"/>
      <c r="UIX31" s="200"/>
      <c r="UJA31" s="200"/>
      <c r="UJD31" s="200"/>
      <c r="UJG31" s="200"/>
      <c r="UJI31" s="200"/>
      <c r="UJK31" s="200"/>
      <c r="UJN31" s="200"/>
      <c r="UJQ31" s="200"/>
      <c r="UJT31" s="200"/>
      <c r="UJW31" s="200"/>
      <c r="UJZ31" s="200"/>
      <c r="UKC31" s="200"/>
      <c r="UKF31" s="200"/>
      <c r="UKH31" s="200"/>
      <c r="UKK31" s="200"/>
      <c r="UKN31" s="200"/>
      <c r="UKQ31" s="200"/>
      <c r="UKW31" s="200"/>
      <c r="UKZ31" s="200"/>
      <c r="ULB31" s="200"/>
      <c r="UMI31" s="200"/>
      <c r="UML31" s="200"/>
      <c r="UMO31" s="200"/>
      <c r="UMR31" s="200"/>
      <c r="UMU31" s="200"/>
      <c r="UMV31" s="200"/>
      <c r="UMW31" s="200"/>
      <c r="UMZ31" s="200"/>
      <c r="UNC31" s="200"/>
      <c r="UNF31" s="200"/>
      <c r="UNI31" s="200"/>
      <c r="UNK31" s="200"/>
      <c r="UNY31" s="200"/>
      <c r="UNZ31" s="200"/>
      <c r="UOA31" s="200"/>
      <c r="UOB31" s="200"/>
      <c r="UOC31" s="200"/>
      <c r="UOD31" s="200"/>
      <c r="UOE31" s="200"/>
      <c r="UOF31" s="200"/>
      <c r="UOG31" s="200"/>
      <c r="UOH31" s="200"/>
      <c r="UOI31" s="200"/>
      <c r="UOJ31" s="200"/>
      <c r="UOK31" s="200"/>
      <c r="UOL31" s="200"/>
      <c r="UOM31" s="200"/>
      <c r="UON31" s="200"/>
      <c r="UOO31" s="200"/>
      <c r="UOP31" s="200"/>
      <c r="UOQ31" s="200"/>
      <c r="UOW31" s="200"/>
      <c r="UOX31" s="200"/>
      <c r="UOY31" s="200"/>
      <c r="UOZ31" s="200"/>
      <c r="UPA31" s="200"/>
      <c r="UPB31" s="200"/>
      <c r="UPC31" s="200"/>
      <c r="UPE31" s="200"/>
      <c r="UPF31" s="200"/>
      <c r="UPG31" s="200"/>
      <c r="UPH31" s="200"/>
      <c r="UPI31" s="200"/>
      <c r="UPJ31" s="200"/>
      <c r="UPK31" s="200"/>
      <c r="UPL31" s="200"/>
      <c r="UPO31" s="200"/>
      <c r="UPR31" s="200"/>
      <c r="UPU31" s="200"/>
      <c r="UPX31" s="200"/>
      <c r="UQA31" s="200"/>
      <c r="UQD31" s="200"/>
      <c r="UQM31" s="200"/>
      <c r="UQP31" s="200"/>
      <c r="UQS31" s="200"/>
      <c r="UQV31" s="200"/>
      <c r="URE31" s="200"/>
      <c r="URK31" s="200"/>
      <c r="URN31" s="200"/>
      <c r="URQ31" s="200"/>
      <c r="URT31" s="200"/>
      <c r="URZ31" s="200"/>
      <c r="USI31" s="200"/>
      <c r="USK31" s="200"/>
      <c r="USL31" s="200"/>
      <c r="USN31" s="200"/>
      <c r="USQ31" s="200"/>
      <c r="UST31" s="200"/>
      <c r="USW31" s="200"/>
      <c r="USZ31" s="200"/>
      <c r="UTC31" s="200"/>
      <c r="UTE31" s="200"/>
      <c r="UTG31" s="200"/>
      <c r="UTJ31" s="200"/>
      <c r="UTM31" s="200"/>
      <c r="UTP31" s="200"/>
      <c r="UTS31" s="200"/>
      <c r="UTV31" s="200"/>
      <c r="UTY31" s="200"/>
      <c r="UUB31" s="200"/>
      <c r="UUD31" s="200"/>
      <c r="UUG31" s="200"/>
      <c r="UUJ31" s="200"/>
      <c r="UUM31" s="200"/>
      <c r="UUS31" s="200"/>
      <c r="UUV31" s="200"/>
      <c r="UUX31" s="200"/>
      <c r="UWE31" s="200"/>
      <c r="UWH31" s="200"/>
      <c r="UWK31" s="200"/>
      <c r="UWN31" s="200"/>
      <c r="UWQ31" s="200"/>
      <c r="UWR31" s="200"/>
      <c r="UWS31" s="200"/>
      <c r="UWV31" s="200"/>
      <c r="UWY31" s="200"/>
      <c r="UXB31" s="200"/>
      <c r="UXE31" s="200"/>
      <c r="UXG31" s="200"/>
      <c r="UXU31" s="200"/>
      <c r="UXV31" s="200"/>
      <c r="UXW31" s="200"/>
      <c r="UXX31" s="200"/>
      <c r="UXY31" s="200"/>
      <c r="UXZ31" s="200"/>
      <c r="UYA31" s="200"/>
      <c r="UYB31" s="200"/>
      <c r="UYC31" s="200"/>
      <c r="UYD31" s="200"/>
      <c r="UYE31" s="200"/>
      <c r="UYF31" s="200"/>
      <c r="UYG31" s="200"/>
      <c r="UYH31" s="200"/>
      <c r="UYI31" s="200"/>
      <c r="UYJ31" s="200"/>
      <c r="UYK31" s="200"/>
      <c r="UYL31" s="200"/>
      <c r="UYM31" s="200"/>
      <c r="UYS31" s="200"/>
      <c r="UYT31" s="200"/>
      <c r="UYU31" s="200"/>
      <c r="UYV31" s="200"/>
      <c r="UYW31" s="200"/>
      <c r="UYX31" s="200"/>
      <c r="UYY31" s="200"/>
      <c r="UZA31" s="200"/>
      <c r="UZB31" s="200"/>
      <c r="UZC31" s="200"/>
      <c r="UZD31" s="200"/>
      <c r="UZE31" s="200"/>
      <c r="UZF31" s="200"/>
      <c r="UZG31" s="200"/>
      <c r="UZH31" s="200"/>
      <c r="UZK31" s="200"/>
      <c r="UZN31" s="200"/>
      <c r="UZQ31" s="200"/>
      <c r="UZT31" s="200"/>
      <c r="UZW31" s="200"/>
      <c r="UZZ31" s="200"/>
      <c r="VAI31" s="200"/>
      <c r="VAL31" s="200"/>
      <c r="VAO31" s="200"/>
      <c r="VAR31" s="200"/>
      <c r="VBA31" s="200"/>
      <c r="VBG31" s="200"/>
      <c r="VBJ31" s="200"/>
      <c r="VBM31" s="200"/>
      <c r="VBP31" s="200"/>
      <c r="VBV31" s="200"/>
      <c r="VCE31" s="200"/>
      <c r="VCG31" s="200"/>
      <c r="VCH31" s="200"/>
      <c r="VCJ31" s="200"/>
      <c r="VCM31" s="200"/>
      <c r="VCP31" s="200"/>
      <c r="VCS31" s="200"/>
      <c r="VCV31" s="200"/>
      <c r="VCY31" s="200"/>
      <c r="VDA31" s="200"/>
      <c r="VDC31" s="200"/>
      <c r="VDF31" s="200"/>
      <c r="VDI31" s="200"/>
      <c r="VDL31" s="200"/>
      <c r="VDO31" s="200"/>
      <c r="VDR31" s="200"/>
      <c r="VDU31" s="200"/>
      <c r="VDX31" s="200"/>
      <c r="VDZ31" s="200"/>
      <c r="VEC31" s="200"/>
      <c r="VEF31" s="200"/>
      <c r="VEI31" s="200"/>
      <c r="VEO31" s="200"/>
      <c r="VER31" s="200"/>
      <c r="VET31" s="200"/>
      <c r="VGA31" s="200"/>
      <c r="VGD31" s="200"/>
      <c r="VGG31" s="200"/>
      <c r="VGJ31" s="200"/>
      <c r="VGM31" s="200"/>
      <c r="VGN31" s="200"/>
      <c r="VGO31" s="200"/>
      <c r="VGR31" s="200"/>
      <c r="VGU31" s="200"/>
      <c r="VGX31" s="200"/>
      <c r="VHA31" s="200"/>
      <c r="VHC31" s="200"/>
      <c r="VHQ31" s="200"/>
      <c r="VHR31" s="200"/>
      <c r="VHS31" s="200"/>
      <c r="VHT31" s="200"/>
      <c r="VHU31" s="200"/>
      <c r="VHV31" s="200"/>
      <c r="VHW31" s="200"/>
      <c r="VHX31" s="200"/>
      <c r="VHY31" s="200"/>
      <c r="VHZ31" s="200"/>
      <c r="VIA31" s="200"/>
      <c r="VIB31" s="200"/>
      <c r="VIC31" s="200"/>
      <c r="VID31" s="200"/>
      <c r="VIE31" s="200"/>
      <c r="VIF31" s="200"/>
      <c r="VIG31" s="200"/>
      <c r="VIH31" s="200"/>
      <c r="VII31" s="200"/>
      <c r="VIO31" s="200"/>
      <c r="VIP31" s="200"/>
      <c r="VIQ31" s="200"/>
      <c r="VIR31" s="200"/>
      <c r="VIS31" s="200"/>
      <c r="VIT31" s="200"/>
      <c r="VIU31" s="200"/>
      <c r="VIW31" s="200"/>
      <c r="VIX31" s="200"/>
      <c r="VIY31" s="200"/>
      <c r="VIZ31" s="200"/>
      <c r="VJA31" s="200"/>
      <c r="VJB31" s="200"/>
      <c r="VJC31" s="200"/>
      <c r="VJD31" s="200"/>
      <c r="VJG31" s="200"/>
      <c r="VJJ31" s="200"/>
      <c r="VJM31" s="200"/>
      <c r="VJP31" s="200"/>
      <c r="VJS31" s="200"/>
      <c r="VJV31" s="200"/>
      <c r="VKE31" s="200"/>
      <c r="VKH31" s="200"/>
      <c r="VKK31" s="200"/>
      <c r="VKN31" s="200"/>
      <c r="VKW31" s="200"/>
      <c r="VLC31" s="200"/>
      <c r="VLF31" s="200"/>
      <c r="VLI31" s="200"/>
      <c r="VLL31" s="200"/>
      <c r="VLR31" s="200"/>
      <c r="VMA31" s="200"/>
      <c r="VMC31" s="200"/>
      <c r="VMD31" s="200"/>
      <c r="VMF31" s="200"/>
      <c r="VMI31" s="200"/>
      <c r="VML31" s="200"/>
      <c r="VMO31" s="200"/>
      <c r="VMR31" s="200"/>
      <c r="VMU31" s="200"/>
      <c r="VMW31" s="200"/>
      <c r="VMY31" s="200"/>
      <c r="VNB31" s="200"/>
      <c r="VNE31" s="200"/>
      <c r="VNH31" s="200"/>
      <c r="VNK31" s="200"/>
      <c r="VNN31" s="200"/>
      <c r="VNQ31" s="200"/>
      <c r="VNT31" s="200"/>
      <c r="VNV31" s="200"/>
      <c r="VNY31" s="200"/>
      <c r="VOB31" s="200"/>
      <c r="VOE31" s="200"/>
      <c r="VOK31" s="200"/>
      <c r="VON31" s="200"/>
      <c r="VOP31" s="200"/>
      <c r="VPW31" s="200"/>
      <c r="VPZ31" s="200"/>
      <c r="VQC31" s="200"/>
      <c r="VQF31" s="200"/>
      <c r="VQI31" s="200"/>
      <c r="VQJ31" s="200"/>
      <c r="VQK31" s="200"/>
      <c r="VQN31" s="200"/>
      <c r="VQQ31" s="200"/>
      <c r="VQT31" s="200"/>
      <c r="VQW31" s="200"/>
      <c r="VQY31" s="200"/>
      <c r="VRM31" s="200"/>
      <c r="VRN31" s="200"/>
      <c r="VRO31" s="200"/>
      <c r="VRP31" s="200"/>
      <c r="VRQ31" s="200"/>
      <c r="VRR31" s="200"/>
      <c r="VRS31" s="200"/>
      <c r="VRT31" s="200"/>
      <c r="VRU31" s="200"/>
      <c r="VRV31" s="200"/>
      <c r="VRW31" s="200"/>
      <c r="VRX31" s="200"/>
      <c r="VRY31" s="200"/>
      <c r="VRZ31" s="200"/>
      <c r="VSA31" s="200"/>
      <c r="VSB31" s="200"/>
      <c r="VSC31" s="200"/>
      <c r="VSD31" s="200"/>
      <c r="VSE31" s="200"/>
      <c r="VSK31" s="200"/>
      <c r="VSL31" s="200"/>
      <c r="VSM31" s="200"/>
      <c r="VSN31" s="200"/>
      <c r="VSO31" s="200"/>
      <c r="VSP31" s="200"/>
      <c r="VSQ31" s="200"/>
      <c r="VSS31" s="200"/>
      <c r="VST31" s="200"/>
      <c r="VSU31" s="200"/>
      <c r="VSV31" s="200"/>
      <c r="VSW31" s="200"/>
      <c r="VSX31" s="200"/>
      <c r="VSY31" s="200"/>
      <c r="VSZ31" s="200"/>
      <c r="VTC31" s="200"/>
      <c r="VTF31" s="200"/>
      <c r="VTI31" s="200"/>
      <c r="VTL31" s="200"/>
      <c r="VTO31" s="200"/>
      <c r="VTR31" s="200"/>
      <c r="VUA31" s="200"/>
      <c r="VUD31" s="200"/>
      <c r="VUG31" s="200"/>
      <c r="VUJ31" s="200"/>
      <c r="VUS31" s="200"/>
      <c r="VUY31" s="200"/>
      <c r="VVB31" s="200"/>
      <c r="VVE31" s="200"/>
      <c r="VVH31" s="200"/>
      <c r="VVN31" s="200"/>
      <c r="VVW31" s="200"/>
      <c r="VVY31" s="200"/>
      <c r="VVZ31" s="200"/>
      <c r="VWB31" s="200"/>
      <c r="VWE31" s="200"/>
      <c r="VWH31" s="200"/>
      <c r="VWK31" s="200"/>
      <c r="VWN31" s="200"/>
      <c r="VWQ31" s="200"/>
      <c r="VWS31" s="200"/>
      <c r="VWU31" s="200"/>
      <c r="VWX31" s="200"/>
      <c r="VXA31" s="200"/>
      <c r="VXD31" s="200"/>
      <c r="VXG31" s="200"/>
      <c r="VXJ31" s="200"/>
      <c r="VXM31" s="200"/>
      <c r="VXP31" s="200"/>
      <c r="VXR31" s="200"/>
      <c r="VXU31" s="200"/>
      <c r="VXX31" s="200"/>
      <c r="VYA31" s="200"/>
      <c r="VYG31" s="200"/>
      <c r="VYJ31" s="200"/>
      <c r="VYL31" s="200"/>
      <c r="VZS31" s="200"/>
      <c r="VZV31" s="200"/>
      <c r="VZY31" s="200"/>
      <c r="WAB31" s="200"/>
      <c r="WAE31" s="200"/>
      <c r="WAF31" s="200"/>
      <c r="WAG31" s="200"/>
      <c r="WAJ31" s="200"/>
      <c r="WAM31" s="200"/>
      <c r="WAP31" s="200"/>
      <c r="WAS31" s="200"/>
      <c r="WAU31" s="200"/>
      <c r="WBI31" s="200"/>
      <c r="WBJ31" s="200"/>
      <c r="WBK31" s="200"/>
      <c r="WBL31" s="200"/>
      <c r="WBM31" s="200"/>
      <c r="WBN31" s="200"/>
      <c r="WBO31" s="200"/>
      <c r="WBP31" s="200"/>
      <c r="WBQ31" s="200"/>
      <c r="WBR31" s="200"/>
      <c r="WBS31" s="200"/>
      <c r="WBT31" s="200"/>
      <c r="WBU31" s="200"/>
      <c r="WBV31" s="200"/>
      <c r="WBW31" s="200"/>
      <c r="WBX31" s="200"/>
      <c r="WBY31" s="200"/>
      <c r="WBZ31" s="200"/>
      <c r="WCA31" s="200"/>
      <c r="WCG31" s="200"/>
      <c r="WCH31" s="200"/>
      <c r="WCI31" s="200"/>
      <c r="WCJ31" s="200"/>
      <c r="WCK31" s="200"/>
      <c r="WCL31" s="200"/>
      <c r="WCM31" s="200"/>
      <c r="WCO31" s="200"/>
      <c r="WCP31" s="200"/>
      <c r="WCQ31" s="200"/>
      <c r="WCR31" s="200"/>
      <c r="WCS31" s="200"/>
      <c r="WCT31" s="200"/>
      <c r="WCU31" s="200"/>
      <c r="WCV31" s="200"/>
      <c r="WCY31" s="200"/>
      <c r="WDB31" s="200"/>
      <c r="WDE31" s="200"/>
      <c r="WDH31" s="200"/>
      <c r="WDK31" s="200"/>
      <c r="WDN31" s="200"/>
      <c r="WDW31" s="200"/>
      <c r="WDZ31" s="200"/>
      <c r="WEC31" s="200"/>
      <c r="WEF31" s="200"/>
      <c r="WEO31" s="200"/>
      <c r="WEU31" s="200"/>
      <c r="WEX31" s="200"/>
      <c r="WFA31" s="200"/>
      <c r="WFD31" s="200"/>
      <c r="WFJ31" s="200"/>
      <c r="WFS31" s="200"/>
      <c r="WFU31" s="200"/>
      <c r="WFV31" s="200"/>
      <c r="WFX31" s="200"/>
      <c r="WGA31" s="200"/>
      <c r="WGD31" s="200"/>
      <c r="WGG31" s="200"/>
      <c r="WGJ31" s="200"/>
      <c r="WGM31" s="200"/>
      <c r="WGO31" s="200"/>
      <c r="WGQ31" s="200"/>
      <c r="WGT31" s="200"/>
      <c r="WGW31" s="200"/>
      <c r="WGZ31" s="200"/>
      <c r="WHC31" s="200"/>
      <c r="WHF31" s="200"/>
      <c r="WHI31" s="200"/>
      <c r="WHL31" s="200"/>
      <c r="WHN31" s="200"/>
      <c r="WHQ31" s="200"/>
      <c r="WHT31" s="200"/>
      <c r="WHW31" s="200"/>
      <c r="WIC31" s="200"/>
      <c r="WIF31" s="200"/>
      <c r="WIH31" s="200"/>
      <c r="WJO31" s="200"/>
      <c r="WJR31" s="200"/>
      <c r="WJU31" s="200"/>
      <c r="WJX31" s="200"/>
      <c r="WKA31" s="200"/>
      <c r="WKB31" s="200"/>
      <c r="WKC31" s="200"/>
      <c r="WKF31" s="200"/>
      <c r="WKI31" s="200"/>
      <c r="WKL31" s="200"/>
      <c r="WKO31" s="200"/>
      <c r="WKQ31" s="200"/>
      <c r="WLE31" s="200"/>
      <c r="WLF31" s="200"/>
      <c r="WLG31" s="200"/>
      <c r="WLH31" s="200"/>
      <c r="WLI31" s="200"/>
      <c r="WLJ31" s="200"/>
      <c r="WLK31" s="200"/>
      <c r="WLL31" s="200"/>
      <c r="WLM31" s="200"/>
      <c r="WLN31" s="200"/>
      <c r="WLO31" s="200"/>
      <c r="WLP31" s="200"/>
      <c r="WLQ31" s="200"/>
      <c r="WLR31" s="200"/>
      <c r="WLS31" s="200"/>
      <c r="WLT31" s="200"/>
      <c r="WLU31" s="200"/>
      <c r="WLV31" s="200"/>
      <c r="WLW31" s="200"/>
      <c r="WMC31" s="200"/>
      <c r="WMD31" s="200"/>
      <c r="WME31" s="200"/>
      <c r="WMF31" s="200"/>
      <c r="WMG31" s="200"/>
      <c r="WMH31" s="200"/>
      <c r="WMI31" s="200"/>
      <c r="WMK31" s="200"/>
      <c r="WML31" s="200"/>
      <c r="WMM31" s="200"/>
      <c r="WMN31" s="200"/>
      <c r="WMO31" s="200"/>
      <c r="WMP31" s="200"/>
      <c r="WMQ31" s="200"/>
      <c r="WMR31" s="200"/>
      <c r="WMU31" s="200"/>
      <c r="WMX31" s="200"/>
      <c r="WNA31" s="200"/>
      <c r="WND31" s="200"/>
      <c r="WNG31" s="200"/>
      <c r="WNJ31" s="200"/>
      <c r="WNS31" s="200"/>
      <c r="WNV31" s="200"/>
      <c r="WNY31" s="200"/>
      <c r="WOB31" s="200"/>
      <c r="WOK31" s="200"/>
      <c r="WOQ31" s="200"/>
      <c r="WOT31" s="200"/>
      <c r="WOW31" s="200"/>
      <c r="WOZ31" s="200"/>
      <c r="WPF31" s="200"/>
      <c r="WPO31" s="200"/>
      <c r="WPQ31" s="200"/>
      <c r="WPR31" s="200"/>
      <c r="WPT31" s="200"/>
      <c r="WPW31" s="200"/>
      <c r="WPZ31" s="200"/>
      <c r="WQC31" s="200"/>
      <c r="WQF31" s="200"/>
      <c r="WQI31" s="200"/>
      <c r="WQK31" s="200"/>
      <c r="WQM31" s="200"/>
      <c r="WQP31" s="200"/>
      <c r="WQS31" s="200"/>
      <c r="WQV31" s="200"/>
      <c r="WQY31" s="200"/>
      <c r="WRB31" s="200"/>
      <c r="WRE31" s="200"/>
      <c r="WRH31" s="200"/>
      <c r="WRJ31" s="200"/>
      <c r="WRM31" s="200"/>
      <c r="WRP31" s="200"/>
      <c r="WRS31" s="200"/>
      <c r="WRY31" s="200"/>
      <c r="WSB31" s="200"/>
      <c r="WSD31" s="200"/>
      <c r="WTK31" s="200"/>
      <c r="WTN31" s="200"/>
      <c r="WTQ31" s="200"/>
      <c r="WTT31" s="200"/>
      <c r="WTW31" s="200"/>
      <c r="WTX31" s="200"/>
      <c r="WTY31" s="200"/>
      <c r="WUB31" s="200"/>
      <c r="WUE31" s="200"/>
      <c r="WUH31" s="200"/>
      <c r="WUK31" s="200"/>
      <c r="WUM31" s="200"/>
    </row>
    <row r="32" spans="1:16107" s="57" customFormat="1" ht="20.399999999999999" customHeight="1" x14ac:dyDescent="0.3">
      <c r="A32" s="9" t="s">
        <v>30</v>
      </c>
      <c r="B32" s="199" t="s">
        <v>346</v>
      </c>
      <c r="C32" s="7">
        <v>8</v>
      </c>
      <c r="D32" s="91">
        <v>29000</v>
      </c>
      <c r="E32" s="106">
        <f t="shared" si="0"/>
        <v>232000</v>
      </c>
      <c r="F32" s="200"/>
      <c r="G32" s="200"/>
      <c r="H32" s="200"/>
      <c r="I32" s="200"/>
      <c r="J32" s="200"/>
      <c r="K32" s="200"/>
      <c r="Q32" s="200"/>
      <c r="R32" s="200"/>
      <c r="S32" s="200"/>
      <c r="T32" s="200"/>
      <c r="U32" s="200"/>
      <c r="V32" s="200"/>
      <c r="W32" s="200"/>
      <c r="Y32" s="200"/>
      <c r="Z32" s="200"/>
      <c r="AA32" s="200"/>
      <c r="AB32" s="200"/>
      <c r="AC32" s="200"/>
      <c r="AD32" s="200"/>
      <c r="AE32" s="200"/>
      <c r="AF32" s="200"/>
      <c r="AI32" s="200"/>
      <c r="AL32" s="200"/>
      <c r="AO32" s="200"/>
      <c r="AR32" s="200"/>
      <c r="AU32" s="200"/>
      <c r="AX32" s="200"/>
      <c r="BG32" s="200"/>
      <c r="BJ32" s="200"/>
      <c r="BM32" s="200"/>
      <c r="BP32" s="200"/>
      <c r="BY32" s="200"/>
      <c r="CE32" s="200"/>
      <c r="CH32" s="200"/>
      <c r="CK32" s="200"/>
      <c r="CN32" s="200"/>
      <c r="CT32" s="200"/>
      <c r="DC32" s="200"/>
      <c r="DE32" s="200"/>
      <c r="DF32" s="200"/>
      <c r="DH32" s="200"/>
      <c r="DK32" s="200"/>
      <c r="DN32" s="200"/>
      <c r="DQ32" s="200"/>
      <c r="DT32" s="200"/>
      <c r="DW32" s="200"/>
      <c r="DY32" s="200"/>
      <c r="EA32" s="200"/>
      <c r="ED32" s="200"/>
      <c r="EG32" s="200"/>
      <c r="EJ32" s="200"/>
      <c r="EM32" s="200"/>
      <c r="EP32" s="200"/>
      <c r="ES32" s="200"/>
      <c r="EV32" s="200"/>
      <c r="EX32" s="200"/>
      <c r="FA32" s="200"/>
      <c r="FD32" s="200"/>
      <c r="FG32" s="200"/>
      <c r="FM32" s="200"/>
      <c r="FP32" s="200"/>
      <c r="FR32" s="200"/>
      <c r="GY32" s="200"/>
      <c r="HB32" s="200"/>
      <c r="HE32" s="200"/>
      <c r="HH32" s="200"/>
      <c r="HK32" s="200"/>
      <c r="HL32" s="200"/>
      <c r="HM32" s="200"/>
      <c r="HP32" s="200"/>
      <c r="HS32" s="200"/>
      <c r="HV32" s="200"/>
      <c r="HY32" s="200"/>
      <c r="IA32" s="200"/>
      <c r="IO32" s="200"/>
      <c r="IP32" s="200"/>
      <c r="IQ32" s="200"/>
      <c r="IR32" s="200"/>
      <c r="IS32" s="200"/>
      <c r="IT32" s="200"/>
      <c r="IU32" s="200"/>
      <c r="IV32" s="200"/>
      <c r="IW32" s="200"/>
      <c r="IX32" s="200"/>
      <c r="IY32" s="200"/>
      <c r="IZ32" s="200"/>
      <c r="JA32" s="200"/>
      <c r="JB32" s="200"/>
      <c r="JC32" s="200"/>
      <c r="JD32" s="200"/>
      <c r="JE32" s="200"/>
      <c r="JF32" s="200"/>
      <c r="JG32" s="200"/>
      <c r="JM32" s="200"/>
      <c r="JN32" s="200"/>
      <c r="JO32" s="200"/>
      <c r="JP32" s="200"/>
      <c r="JQ32" s="200"/>
      <c r="JR32" s="200"/>
      <c r="JS32" s="200"/>
      <c r="JU32" s="200"/>
      <c r="JV32" s="200"/>
      <c r="JW32" s="200"/>
      <c r="JX32" s="200"/>
      <c r="JY32" s="200"/>
      <c r="JZ32" s="200"/>
      <c r="KA32" s="200"/>
      <c r="KB32" s="200"/>
      <c r="KE32" s="200"/>
      <c r="KH32" s="200"/>
      <c r="KK32" s="200"/>
      <c r="KN32" s="200"/>
      <c r="KQ32" s="200"/>
      <c r="KT32" s="200"/>
      <c r="LC32" s="200"/>
      <c r="LF32" s="200"/>
      <c r="LI32" s="200"/>
      <c r="LL32" s="200"/>
      <c r="LU32" s="200"/>
      <c r="MA32" s="200"/>
      <c r="MD32" s="200"/>
      <c r="MG32" s="200"/>
      <c r="MJ32" s="200"/>
      <c r="MP32" s="200"/>
      <c r="MY32" s="200"/>
      <c r="NA32" s="200"/>
      <c r="NB32" s="200"/>
      <c r="ND32" s="200"/>
      <c r="NG32" s="200"/>
      <c r="NJ32" s="200"/>
      <c r="NM32" s="200"/>
      <c r="NP32" s="200"/>
      <c r="NS32" s="200"/>
      <c r="NU32" s="200"/>
      <c r="NW32" s="200"/>
      <c r="NZ32" s="200"/>
      <c r="OC32" s="200"/>
      <c r="OF32" s="200"/>
      <c r="OI32" s="200"/>
      <c r="OL32" s="200"/>
      <c r="OO32" s="200"/>
      <c r="OR32" s="200"/>
      <c r="OT32" s="200"/>
      <c r="OW32" s="200"/>
      <c r="OZ32" s="200"/>
      <c r="PC32" s="200"/>
      <c r="PI32" s="200"/>
      <c r="PL32" s="200"/>
      <c r="PN32" s="200"/>
      <c r="QU32" s="200"/>
      <c r="QX32" s="200"/>
      <c r="RA32" s="200"/>
      <c r="RD32" s="200"/>
      <c r="RG32" s="200"/>
      <c r="RH32" s="200"/>
      <c r="RI32" s="200"/>
      <c r="RL32" s="200"/>
      <c r="RO32" s="200"/>
      <c r="RR32" s="200"/>
      <c r="RU32" s="200"/>
      <c r="RW32" s="200"/>
      <c r="SK32" s="200"/>
      <c r="SL32" s="200"/>
      <c r="SM32" s="200"/>
      <c r="SN32" s="200"/>
      <c r="SO32" s="200"/>
      <c r="SP32" s="200"/>
      <c r="SQ32" s="200"/>
      <c r="SR32" s="200"/>
      <c r="SS32" s="200"/>
      <c r="ST32" s="200"/>
      <c r="SU32" s="200"/>
      <c r="SV32" s="200"/>
      <c r="SW32" s="200"/>
      <c r="SX32" s="200"/>
      <c r="SY32" s="200"/>
      <c r="SZ32" s="200"/>
      <c r="TA32" s="200"/>
      <c r="TB32" s="200"/>
      <c r="TC32" s="200"/>
      <c r="TI32" s="200"/>
      <c r="TJ32" s="200"/>
      <c r="TK32" s="200"/>
      <c r="TL32" s="200"/>
      <c r="TM32" s="200"/>
      <c r="TN32" s="200"/>
      <c r="TO32" s="200"/>
      <c r="TQ32" s="200"/>
      <c r="TR32" s="200"/>
      <c r="TS32" s="200"/>
      <c r="TT32" s="200"/>
      <c r="TU32" s="200"/>
      <c r="TV32" s="200"/>
      <c r="TW32" s="200"/>
      <c r="TX32" s="200"/>
      <c r="UA32" s="200"/>
      <c r="UD32" s="200"/>
      <c r="UG32" s="200"/>
      <c r="UJ32" s="200"/>
      <c r="UM32" s="200"/>
      <c r="UP32" s="200"/>
      <c r="UY32" s="200"/>
      <c r="VB32" s="200"/>
      <c r="VE32" s="200"/>
      <c r="VH32" s="200"/>
      <c r="VQ32" s="200"/>
      <c r="VW32" s="200"/>
      <c r="VZ32" s="200"/>
      <c r="WC32" s="200"/>
      <c r="WF32" s="200"/>
      <c r="WL32" s="200"/>
      <c r="WU32" s="200"/>
      <c r="WW32" s="200"/>
      <c r="WX32" s="200"/>
      <c r="WZ32" s="200"/>
      <c r="XC32" s="200"/>
      <c r="XF32" s="200"/>
      <c r="XI32" s="200"/>
      <c r="XL32" s="200"/>
      <c r="XO32" s="200"/>
      <c r="XQ32" s="200"/>
      <c r="XS32" s="200"/>
      <c r="XV32" s="200"/>
      <c r="XY32" s="200"/>
      <c r="YB32" s="200"/>
      <c r="YE32" s="200"/>
      <c r="YH32" s="200"/>
      <c r="YK32" s="200"/>
      <c r="YN32" s="200"/>
      <c r="YP32" s="200"/>
      <c r="YS32" s="200"/>
      <c r="YV32" s="200"/>
      <c r="YY32" s="200"/>
      <c r="ZE32" s="200"/>
      <c r="ZH32" s="200"/>
      <c r="ZJ32" s="200"/>
      <c r="AAQ32" s="200"/>
      <c r="AAT32" s="200"/>
      <c r="AAW32" s="200"/>
      <c r="AAZ32" s="200"/>
      <c r="ABC32" s="200"/>
      <c r="ABD32" s="200"/>
      <c r="ABE32" s="200"/>
      <c r="ABH32" s="200"/>
      <c r="ABK32" s="200"/>
      <c r="ABN32" s="200"/>
      <c r="ABQ32" s="200"/>
      <c r="ABS32" s="200"/>
      <c r="ACG32" s="200"/>
      <c r="ACH32" s="200"/>
      <c r="ACI32" s="200"/>
      <c r="ACJ32" s="200"/>
      <c r="ACK32" s="200"/>
      <c r="ACL32" s="200"/>
      <c r="ACM32" s="200"/>
      <c r="ACN32" s="200"/>
      <c r="ACO32" s="200"/>
      <c r="ACP32" s="200"/>
      <c r="ACQ32" s="200"/>
      <c r="ACR32" s="200"/>
      <c r="ACS32" s="200"/>
      <c r="ACT32" s="200"/>
      <c r="ACU32" s="200"/>
      <c r="ACV32" s="200"/>
      <c r="ACW32" s="200"/>
      <c r="ACX32" s="200"/>
      <c r="ACY32" s="200"/>
      <c r="ADE32" s="200"/>
      <c r="ADF32" s="200"/>
      <c r="ADG32" s="200"/>
      <c r="ADH32" s="200"/>
      <c r="ADI32" s="200"/>
      <c r="ADJ32" s="200"/>
      <c r="ADK32" s="200"/>
      <c r="ADM32" s="200"/>
      <c r="ADN32" s="200"/>
      <c r="ADO32" s="200"/>
      <c r="ADP32" s="200"/>
      <c r="ADQ32" s="200"/>
      <c r="ADR32" s="200"/>
      <c r="ADS32" s="200"/>
      <c r="ADT32" s="200"/>
      <c r="ADW32" s="200"/>
      <c r="ADZ32" s="200"/>
      <c r="AEC32" s="200"/>
      <c r="AEF32" s="200"/>
      <c r="AEI32" s="200"/>
      <c r="AEL32" s="200"/>
      <c r="AEU32" s="200"/>
      <c r="AEX32" s="200"/>
      <c r="AFA32" s="200"/>
      <c r="AFD32" s="200"/>
      <c r="AFM32" s="200"/>
      <c r="AFS32" s="200"/>
      <c r="AFV32" s="200"/>
      <c r="AFY32" s="200"/>
      <c r="AGB32" s="200"/>
      <c r="AGH32" s="200"/>
      <c r="AGQ32" s="200"/>
      <c r="AGS32" s="200"/>
      <c r="AGT32" s="200"/>
      <c r="AGV32" s="200"/>
      <c r="AGY32" s="200"/>
      <c r="AHB32" s="200"/>
      <c r="AHE32" s="200"/>
      <c r="AHH32" s="200"/>
      <c r="AHK32" s="200"/>
      <c r="AHM32" s="200"/>
      <c r="AHO32" s="200"/>
      <c r="AHR32" s="200"/>
      <c r="AHU32" s="200"/>
      <c r="AHX32" s="200"/>
      <c r="AIA32" s="200"/>
      <c r="AID32" s="200"/>
      <c r="AIG32" s="200"/>
      <c r="AIJ32" s="200"/>
      <c r="AIL32" s="200"/>
      <c r="AIO32" s="200"/>
      <c r="AIR32" s="200"/>
      <c r="AIU32" s="200"/>
      <c r="AJA32" s="200"/>
      <c r="AJD32" s="200"/>
      <c r="AJF32" s="200"/>
      <c r="AKM32" s="200"/>
      <c r="AKP32" s="200"/>
      <c r="AKS32" s="200"/>
      <c r="AKV32" s="200"/>
      <c r="AKY32" s="200"/>
      <c r="AKZ32" s="200"/>
      <c r="ALA32" s="200"/>
      <c r="ALD32" s="200"/>
      <c r="ALG32" s="200"/>
      <c r="ALJ32" s="200"/>
      <c r="ALM32" s="200"/>
      <c r="ALO32" s="200"/>
      <c r="AMC32" s="200"/>
      <c r="AMD32" s="200"/>
      <c r="AME32" s="200"/>
      <c r="AMF32" s="200"/>
      <c r="AMG32" s="200"/>
      <c r="AMH32" s="200"/>
      <c r="AMI32" s="200"/>
      <c r="AMJ32" s="200"/>
      <c r="AMK32" s="200"/>
      <c r="AML32" s="200"/>
      <c r="AMM32" s="200"/>
      <c r="AMN32" s="200"/>
      <c r="AMO32" s="200"/>
      <c r="AMP32" s="200"/>
      <c r="AMQ32" s="200"/>
      <c r="AMR32" s="200"/>
      <c r="AMS32" s="200"/>
      <c r="AMT32" s="200"/>
      <c r="AMU32" s="200"/>
      <c r="ANA32" s="200"/>
      <c r="ANB32" s="200"/>
      <c r="ANC32" s="200"/>
      <c r="AND32" s="200"/>
      <c r="ANE32" s="200"/>
      <c r="ANF32" s="200"/>
      <c r="ANG32" s="200"/>
      <c r="ANI32" s="200"/>
      <c r="ANJ32" s="200"/>
      <c r="ANK32" s="200"/>
      <c r="ANL32" s="200"/>
      <c r="ANM32" s="200"/>
      <c r="ANN32" s="200"/>
      <c r="ANO32" s="200"/>
      <c r="ANP32" s="200"/>
      <c r="ANS32" s="200"/>
      <c r="ANV32" s="200"/>
      <c r="ANY32" s="200"/>
      <c r="AOB32" s="200"/>
      <c r="AOE32" s="200"/>
      <c r="AOH32" s="200"/>
      <c r="AOQ32" s="200"/>
      <c r="AOT32" s="200"/>
      <c r="AOW32" s="200"/>
      <c r="AOZ32" s="200"/>
      <c r="API32" s="200"/>
      <c r="APO32" s="200"/>
      <c r="APR32" s="200"/>
      <c r="APU32" s="200"/>
      <c r="APX32" s="200"/>
      <c r="AQD32" s="200"/>
      <c r="AQM32" s="200"/>
      <c r="AQO32" s="200"/>
      <c r="AQP32" s="200"/>
      <c r="AQR32" s="200"/>
      <c r="AQU32" s="200"/>
      <c r="AQX32" s="200"/>
      <c r="ARA32" s="200"/>
      <c r="ARD32" s="200"/>
      <c r="ARG32" s="200"/>
      <c r="ARI32" s="200"/>
      <c r="ARK32" s="200"/>
      <c r="ARN32" s="200"/>
      <c r="ARQ32" s="200"/>
      <c r="ART32" s="200"/>
      <c r="ARW32" s="200"/>
      <c r="ARZ32" s="200"/>
      <c r="ASC32" s="200"/>
      <c r="ASF32" s="200"/>
      <c r="ASH32" s="200"/>
      <c r="ASK32" s="200"/>
      <c r="ASN32" s="200"/>
      <c r="ASQ32" s="200"/>
      <c r="ASW32" s="200"/>
      <c r="ASZ32" s="200"/>
      <c r="ATB32" s="200"/>
      <c r="AUI32" s="200"/>
      <c r="AUL32" s="200"/>
      <c r="AUO32" s="200"/>
      <c r="AUR32" s="200"/>
      <c r="AUU32" s="200"/>
      <c r="AUV32" s="200"/>
      <c r="AUW32" s="200"/>
      <c r="AUZ32" s="200"/>
      <c r="AVC32" s="200"/>
      <c r="AVF32" s="200"/>
      <c r="AVI32" s="200"/>
      <c r="AVK32" s="200"/>
      <c r="AVY32" s="200"/>
      <c r="AVZ32" s="200"/>
      <c r="AWA32" s="200"/>
      <c r="AWB32" s="200"/>
      <c r="AWC32" s="200"/>
      <c r="AWD32" s="200"/>
      <c r="AWE32" s="200"/>
      <c r="AWF32" s="200"/>
      <c r="AWG32" s="200"/>
      <c r="AWH32" s="200"/>
      <c r="AWI32" s="200"/>
      <c r="AWJ32" s="200"/>
      <c r="AWK32" s="200"/>
      <c r="AWL32" s="200"/>
      <c r="AWM32" s="200"/>
      <c r="AWN32" s="200"/>
      <c r="AWO32" s="200"/>
      <c r="AWP32" s="200"/>
      <c r="AWQ32" s="200"/>
      <c r="AWW32" s="200"/>
      <c r="AWX32" s="200"/>
      <c r="AWY32" s="200"/>
      <c r="AWZ32" s="200"/>
      <c r="AXA32" s="200"/>
      <c r="AXB32" s="200"/>
      <c r="AXC32" s="200"/>
      <c r="AXE32" s="200"/>
      <c r="AXF32" s="200"/>
      <c r="AXG32" s="200"/>
      <c r="AXH32" s="200"/>
      <c r="AXI32" s="200"/>
      <c r="AXJ32" s="200"/>
      <c r="AXK32" s="200"/>
      <c r="AXL32" s="200"/>
      <c r="AXO32" s="200"/>
      <c r="AXR32" s="200"/>
      <c r="AXU32" s="200"/>
      <c r="AXX32" s="200"/>
      <c r="AYA32" s="200"/>
      <c r="AYD32" s="200"/>
      <c r="AYM32" s="200"/>
      <c r="AYP32" s="200"/>
      <c r="AYS32" s="200"/>
      <c r="AYV32" s="200"/>
      <c r="AZE32" s="200"/>
      <c r="AZK32" s="200"/>
      <c r="AZN32" s="200"/>
      <c r="AZQ32" s="200"/>
      <c r="AZT32" s="200"/>
      <c r="AZZ32" s="200"/>
      <c r="BAI32" s="200"/>
      <c r="BAK32" s="200"/>
      <c r="BAL32" s="200"/>
      <c r="BAN32" s="200"/>
      <c r="BAQ32" s="200"/>
      <c r="BAT32" s="200"/>
      <c r="BAW32" s="200"/>
      <c r="BAZ32" s="200"/>
      <c r="BBC32" s="200"/>
      <c r="BBE32" s="200"/>
      <c r="BBG32" s="200"/>
      <c r="BBJ32" s="200"/>
      <c r="BBM32" s="200"/>
      <c r="BBP32" s="200"/>
      <c r="BBS32" s="200"/>
      <c r="BBV32" s="200"/>
      <c r="BBY32" s="200"/>
      <c r="BCB32" s="200"/>
      <c r="BCD32" s="200"/>
      <c r="BCG32" s="200"/>
      <c r="BCJ32" s="200"/>
      <c r="BCM32" s="200"/>
      <c r="BCS32" s="200"/>
      <c r="BCV32" s="200"/>
      <c r="BCX32" s="200"/>
      <c r="BEE32" s="200"/>
      <c r="BEH32" s="200"/>
      <c r="BEK32" s="200"/>
      <c r="BEN32" s="200"/>
      <c r="BEQ32" s="200"/>
      <c r="BER32" s="200"/>
      <c r="BES32" s="200"/>
      <c r="BEV32" s="200"/>
      <c r="BEY32" s="200"/>
      <c r="BFB32" s="200"/>
      <c r="BFE32" s="200"/>
      <c r="BFG32" s="200"/>
      <c r="BFU32" s="200"/>
      <c r="BFV32" s="200"/>
      <c r="BFW32" s="200"/>
      <c r="BFX32" s="200"/>
      <c r="BFY32" s="200"/>
      <c r="BFZ32" s="200"/>
      <c r="BGA32" s="200"/>
      <c r="BGB32" s="200"/>
      <c r="BGC32" s="200"/>
      <c r="BGD32" s="200"/>
      <c r="BGE32" s="200"/>
      <c r="BGF32" s="200"/>
      <c r="BGG32" s="200"/>
      <c r="BGH32" s="200"/>
      <c r="BGI32" s="200"/>
      <c r="BGJ32" s="200"/>
      <c r="BGK32" s="200"/>
      <c r="BGL32" s="200"/>
      <c r="BGM32" s="200"/>
      <c r="BGS32" s="200"/>
      <c r="BGT32" s="200"/>
      <c r="BGU32" s="200"/>
      <c r="BGV32" s="200"/>
      <c r="BGW32" s="200"/>
      <c r="BGX32" s="200"/>
      <c r="BGY32" s="200"/>
      <c r="BHA32" s="200"/>
      <c r="BHB32" s="200"/>
      <c r="BHC32" s="200"/>
      <c r="BHD32" s="200"/>
      <c r="BHE32" s="200"/>
      <c r="BHF32" s="200"/>
      <c r="BHG32" s="200"/>
      <c r="BHH32" s="200"/>
      <c r="BHK32" s="200"/>
      <c r="BHN32" s="200"/>
      <c r="BHQ32" s="200"/>
      <c r="BHT32" s="200"/>
      <c r="BHW32" s="200"/>
      <c r="BHZ32" s="200"/>
      <c r="BII32" s="200"/>
      <c r="BIL32" s="200"/>
      <c r="BIO32" s="200"/>
      <c r="BIR32" s="200"/>
      <c r="BJA32" s="200"/>
      <c r="BJG32" s="200"/>
      <c r="BJJ32" s="200"/>
      <c r="BJM32" s="200"/>
      <c r="BJP32" s="200"/>
      <c r="BJV32" s="200"/>
      <c r="BKE32" s="200"/>
      <c r="BKG32" s="200"/>
      <c r="BKH32" s="200"/>
      <c r="BKJ32" s="200"/>
      <c r="BKM32" s="200"/>
      <c r="BKP32" s="200"/>
      <c r="BKS32" s="200"/>
      <c r="BKV32" s="200"/>
      <c r="BKY32" s="200"/>
      <c r="BLA32" s="200"/>
      <c r="BLC32" s="200"/>
      <c r="BLF32" s="200"/>
      <c r="BLI32" s="200"/>
      <c r="BLL32" s="200"/>
      <c r="BLO32" s="200"/>
      <c r="BLR32" s="200"/>
      <c r="BLU32" s="200"/>
      <c r="BLX32" s="200"/>
      <c r="BLZ32" s="200"/>
      <c r="BMC32" s="200"/>
      <c r="BMF32" s="200"/>
      <c r="BMI32" s="200"/>
      <c r="BMO32" s="200"/>
      <c r="BMR32" s="200"/>
      <c r="BMT32" s="200"/>
      <c r="BOA32" s="200"/>
      <c r="BOD32" s="200"/>
      <c r="BOG32" s="200"/>
      <c r="BOJ32" s="200"/>
      <c r="BOM32" s="200"/>
      <c r="BON32" s="200"/>
      <c r="BOO32" s="200"/>
      <c r="BOR32" s="200"/>
      <c r="BOU32" s="200"/>
      <c r="BOX32" s="200"/>
      <c r="BPA32" s="200"/>
      <c r="BPC32" s="200"/>
      <c r="BPQ32" s="200"/>
      <c r="BPR32" s="200"/>
      <c r="BPS32" s="200"/>
      <c r="BPT32" s="200"/>
      <c r="BPU32" s="200"/>
      <c r="BPV32" s="200"/>
      <c r="BPW32" s="200"/>
      <c r="BPX32" s="200"/>
      <c r="BPY32" s="200"/>
      <c r="BPZ32" s="200"/>
      <c r="BQA32" s="200"/>
      <c r="BQB32" s="200"/>
      <c r="BQC32" s="200"/>
      <c r="BQD32" s="200"/>
      <c r="BQE32" s="200"/>
      <c r="BQF32" s="200"/>
      <c r="BQG32" s="200"/>
      <c r="BQH32" s="200"/>
      <c r="BQI32" s="200"/>
      <c r="BQO32" s="200"/>
      <c r="BQP32" s="200"/>
      <c r="BQQ32" s="200"/>
      <c r="BQR32" s="200"/>
      <c r="BQS32" s="200"/>
      <c r="BQT32" s="200"/>
      <c r="BQU32" s="200"/>
      <c r="BQW32" s="200"/>
      <c r="BQX32" s="200"/>
      <c r="BQY32" s="200"/>
      <c r="BQZ32" s="200"/>
      <c r="BRA32" s="200"/>
      <c r="BRB32" s="200"/>
      <c r="BRC32" s="200"/>
      <c r="BRD32" s="200"/>
      <c r="BRG32" s="200"/>
      <c r="BRJ32" s="200"/>
      <c r="BRM32" s="200"/>
      <c r="BRP32" s="200"/>
      <c r="BRS32" s="200"/>
      <c r="BRV32" s="200"/>
      <c r="BSE32" s="200"/>
      <c r="BSH32" s="200"/>
      <c r="BSK32" s="200"/>
      <c r="BSN32" s="200"/>
      <c r="BSW32" s="200"/>
      <c r="BTC32" s="200"/>
      <c r="BTF32" s="200"/>
      <c r="BTI32" s="200"/>
      <c r="BTL32" s="200"/>
      <c r="BTR32" s="200"/>
      <c r="BUA32" s="200"/>
      <c r="BUC32" s="200"/>
      <c r="BUD32" s="200"/>
      <c r="BUF32" s="200"/>
      <c r="BUI32" s="200"/>
      <c r="BUL32" s="200"/>
      <c r="BUO32" s="200"/>
      <c r="BUR32" s="200"/>
      <c r="BUU32" s="200"/>
      <c r="BUW32" s="200"/>
      <c r="BUY32" s="200"/>
      <c r="BVB32" s="200"/>
      <c r="BVE32" s="200"/>
      <c r="BVH32" s="200"/>
      <c r="BVK32" s="200"/>
      <c r="BVN32" s="200"/>
      <c r="BVQ32" s="200"/>
      <c r="BVT32" s="200"/>
      <c r="BVV32" s="200"/>
      <c r="BVY32" s="200"/>
      <c r="BWB32" s="200"/>
      <c r="BWE32" s="200"/>
      <c r="BWK32" s="200"/>
      <c r="BWN32" s="200"/>
      <c r="BWP32" s="200"/>
      <c r="BXW32" s="200"/>
      <c r="BXZ32" s="200"/>
      <c r="BYC32" s="200"/>
      <c r="BYF32" s="200"/>
      <c r="BYI32" s="200"/>
      <c r="BYJ32" s="200"/>
      <c r="BYK32" s="200"/>
      <c r="BYN32" s="200"/>
      <c r="BYQ32" s="200"/>
      <c r="BYT32" s="200"/>
      <c r="BYW32" s="200"/>
      <c r="BYY32" s="200"/>
      <c r="BZM32" s="200"/>
      <c r="BZN32" s="200"/>
      <c r="BZO32" s="200"/>
      <c r="BZP32" s="200"/>
      <c r="BZQ32" s="200"/>
      <c r="BZR32" s="200"/>
      <c r="BZS32" s="200"/>
      <c r="BZT32" s="200"/>
      <c r="BZU32" s="200"/>
      <c r="BZV32" s="200"/>
      <c r="BZW32" s="200"/>
      <c r="BZX32" s="200"/>
      <c r="BZY32" s="200"/>
      <c r="BZZ32" s="200"/>
      <c r="CAA32" s="200"/>
      <c r="CAB32" s="200"/>
      <c r="CAC32" s="200"/>
      <c r="CAD32" s="200"/>
      <c r="CAE32" s="200"/>
      <c r="CAK32" s="200"/>
      <c r="CAL32" s="200"/>
      <c r="CAM32" s="200"/>
      <c r="CAN32" s="200"/>
      <c r="CAO32" s="200"/>
      <c r="CAP32" s="200"/>
      <c r="CAQ32" s="200"/>
      <c r="CAS32" s="200"/>
      <c r="CAT32" s="200"/>
      <c r="CAU32" s="200"/>
      <c r="CAV32" s="200"/>
      <c r="CAW32" s="200"/>
      <c r="CAX32" s="200"/>
      <c r="CAY32" s="200"/>
      <c r="CAZ32" s="200"/>
      <c r="CBC32" s="200"/>
      <c r="CBF32" s="200"/>
      <c r="CBI32" s="200"/>
      <c r="CBL32" s="200"/>
      <c r="CBO32" s="200"/>
      <c r="CBR32" s="200"/>
      <c r="CCA32" s="200"/>
      <c r="CCD32" s="200"/>
      <c r="CCG32" s="200"/>
      <c r="CCJ32" s="200"/>
      <c r="CCS32" s="200"/>
      <c r="CCY32" s="200"/>
      <c r="CDB32" s="200"/>
      <c r="CDE32" s="200"/>
      <c r="CDH32" s="200"/>
      <c r="CDN32" s="200"/>
      <c r="CDW32" s="200"/>
      <c r="CDY32" s="200"/>
      <c r="CDZ32" s="200"/>
      <c r="CEB32" s="200"/>
      <c r="CEE32" s="200"/>
      <c r="CEH32" s="200"/>
      <c r="CEK32" s="200"/>
      <c r="CEN32" s="200"/>
      <c r="CEQ32" s="200"/>
      <c r="CES32" s="200"/>
      <c r="CEU32" s="200"/>
      <c r="CEX32" s="200"/>
      <c r="CFA32" s="200"/>
      <c r="CFD32" s="200"/>
      <c r="CFG32" s="200"/>
      <c r="CFJ32" s="200"/>
      <c r="CFM32" s="200"/>
      <c r="CFP32" s="200"/>
      <c r="CFR32" s="200"/>
      <c r="CFU32" s="200"/>
      <c r="CFX32" s="200"/>
      <c r="CGA32" s="200"/>
      <c r="CGG32" s="200"/>
      <c r="CGJ32" s="200"/>
      <c r="CGL32" s="200"/>
      <c r="CHS32" s="200"/>
      <c r="CHV32" s="200"/>
      <c r="CHY32" s="200"/>
      <c r="CIB32" s="200"/>
      <c r="CIE32" s="200"/>
      <c r="CIF32" s="200"/>
      <c r="CIG32" s="200"/>
      <c r="CIJ32" s="200"/>
      <c r="CIM32" s="200"/>
      <c r="CIP32" s="200"/>
      <c r="CIS32" s="200"/>
      <c r="CIU32" s="200"/>
      <c r="CJI32" s="200"/>
      <c r="CJJ32" s="200"/>
      <c r="CJK32" s="200"/>
      <c r="CJL32" s="200"/>
      <c r="CJM32" s="200"/>
      <c r="CJN32" s="200"/>
      <c r="CJO32" s="200"/>
      <c r="CJP32" s="200"/>
      <c r="CJQ32" s="200"/>
      <c r="CJR32" s="200"/>
      <c r="CJS32" s="200"/>
      <c r="CJT32" s="200"/>
      <c r="CJU32" s="200"/>
      <c r="CJV32" s="200"/>
      <c r="CJW32" s="200"/>
      <c r="CJX32" s="200"/>
      <c r="CJY32" s="200"/>
      <c r="CJZ32" s="200"/>
      <c r="CKA32" s="200"/>
      <c r="CKG32" s="200"/>
      <c r="CKH32" s="200"/>
      <c r="CKI32" s="200"/>
      <c r="CKJ32" s="200"/>
      <c r="CKK32" s="200"/>
      <c r="CKL32" s="200"/>
      <c r="CKM32" s="200"/>
      <c r="CKO32" s="200"/>
      <c r="CKP32" s="200"/>
      <c r="CKQ32" s="200"/>
      <c r="CKR32" s="200"/>
      <c r="CKS32" s="200"/>
      <c r="CKT32" s="200"/>
      <c r="CKU32" s="200"/>
      <c r="CKV32" s="200"/>
      <c r="CKY32" s="200"/>
      <c r="CLB32" s="200"/>
      <c r="CLE32" s="200"/>
      <c r="CLH32" s="200"/>
      <c r="CLK32" s="200"/>
      <c r="CLN32" s="200"/>
      <c r="CLW32" s="200"/>
      <c r="CLZ32" s="200"/>
      <c r="CMC32" s="200"/>
      <c r="CMF32" s="200"/>
      <c r="CMO32" s="200"/>
      <c r="CMU32" s="200"/>
      <c r="CMX32" s="200"/>
      <c r="CNA32" s="200"/>
      <c r="CND32" s="200"/>
      <c r="CNJ32" s="200"/>
      <c r="CNS32" s="200"/>
      <c r="CNU32" s="200"/>
      <c r="CNV32" s="200"/>
      <c r="CNX32" s="200"/>
      <c r="COA32" s="200"/>
      <c r="COD32" s="200"/>
      <c r="COG32" s="200"/>
      <c r="COJ32" s="200"/>
      <c r="COM32" s="200"/>
      <c r="COO32" s="200"/>
      <c r="COQ32" s="200"/>
      <c r="COT32" s="200"/>
      <c r="COW32" s="200"/>
      <c r="COZ32" s="200"/>
      <c r="CPC32" s="200"/>
      <c r="CPF32" s="200"/>
      <c r="CPI32" s="200"/>
      <c r="CPL32" s="200"/>
      <c r="CPN32" s="200"/>
      <c r="CPQ32" s="200"/>
      <c r="CPT32" s="200"/>
      <c r="CPW32" s="200"/>
      <c r="CQC32" s="200"/>
      <c r="CQF32" s="200"/>
      <c r="CQH32" s="200"/>
      <c r="CRO32" s="200"/>
      <c r="CRR32" s="200"/>
      <c r="CRU32" s="200"/>
      <c r="CRX32" s="200"/>
      <c r="CSA32" s="200"/>
      <c r="CSB32" s="200"/>
      <c r="CSC32" s="200"/>
      <c r="CSF32" s="200"/>
      <c r="CSI32" s="200"/>
      <c r="CSL32" s="200"/>
      <c r="CSO32" s="200"/>
      <c r="CSQ32" s="200"/>
      <c r="CTE32" s="200"/>
      <c r="CTF32" s="200"/>
      <c r="CTG32" s="200"/>
      <c r="CTH32" s="200"/>
      <c r="CTI32" s="200"/>
      <c r="CTJ32" s="200"/>
      <c r="CTK32" s="200"/>
      <c r="CTL32" s="200"/>
      <c r="CTM32" s="200"/>
      <c r="CTN32" s="200"/>
      <c r="CTO32" s="200"/>
      <c r="CTP32" s="200"/>
      <c r="CTQ32" s="200"/>
      <c r="CTR32" s="200"/>
      <c r="CTS32" s="200"/>
      <c r="CTT32" s="200"/>
      <c r="CTU32" s="200"/>
      <c r="CTV32" s="200"/>
      <c r="CTW32" s="200"/>
      <c r="CUC32" s="200"/>
      <c r="CUD32" s="200"/>
      <c r="CUE32" s="200"/>
      <c r="CUF32" s="200"/>
      <c r="CUG32" s="200"/>
      <c r="CUH32" s="200"/>
      <c r="CUI32" s="200"/>
      <c r="CUK32" s="200"/>
      <c r="CUL32" s="200"/>
      <c r="CUM32" s="200"/>
      <c r="CUN32" s="200"/>
      <c r="CUO32" s="200"/>
      <c r="CUP32" s="200"/>
      <c r="CUQ32" s="200"/>
      <c r="CUR32" s="200"/>
      <c r="CUU32" s="200"/>
      <c r="CUX32" s="200"/>
      <c r="CVA32" s="200"/>
      <c r="CVD32" s="200"/>
      <c r="CVG32" s="200"/>
      <c r="CVJ32" s="200"/>
      <c r="CVS32" s="200"/>
      <c r="CVV32" s="200"/>
      <c r="CVY32" s="200"/>
      <c r="CWB32" s="200"/>
      <c r="CWK32" s="200"/>
      <c r="CWQ32" s="200"/>
      <c r="CWT32" s="200"/>
      <c r="CWW32" s="200"/>
      <c r="CWZ32" s="200"/>
      <c r="CXF32" s="200"/>
      <c r="CXO32" s="200"/>
      <c r="CXQ32" s="200"/>
      <c r="CXR32" s="200"/>
      <c r="CXT32" s="200"/>
      <c r="CXW32" s="200"/>
      <c r="CXZ32" s="200"/>
      <c r="CYC32" s="200"/>
      <c r="CYF32" s="200"/>
      <c r="CYI32" s="200"/>
      <c r="CYK32" s="200"/>
      <c r="CYM32" s="200"/>
      <c r="CYP32" s="200"/>
      <c r="CYS32" s="200"/>
      <c r="CYV32" s="200"/>
      <c r="CYY32" s="200"/>
      <c r="CZB32" s="200"/>
      <c r="CZE32" s="200"/>
      <c r="CZH32" s="200"/>
      <c r="CZJ32" s="200"/>
      <c r="CZM32" s="200"/>
      <c r="CZP32" s="200"/>
      <c r="CZS32" s="200"/>
      <c r="CZY32" s="200"/>
      <c r="DAB32" s="200"/>
      <c r="DAD32" s="200"/>
      <c r="DBK32" s="200"/>
      <c r="DBN32" s="200"/>
      <c r="DBQ32" s="200"/>
      <c r="DBT32" s="200"/>
      <c r="DBW32" s="200"/>
      <c r="DBX32" s="200"/>
      <c r="DBY32" s="200"/>
      <c r="DCB32" s="200"/>
      <c r="DCE32" s="200"/>
      <c r="DCH32" s="200"/>
      <c r="DCK32" s="200"/>
      <c r="DCM32" s="200"/>
      <c r="DDA32" s="200"/>
      <c r="DDB32" s="200"/>
      <c r="DDC32" s="200"/>
      <c r="DDD32" s="200"/>
      <c r="DDE32" s="200"/>
      <c r="DDF32" s="200"/>
      <c r="DDG32" s="200"/>
      <c r="DDH32" s="200"/>
      <c r="DDI32" s="200"/>
      <c r="DDJ32" s="200"/>
      <c r="DDK32" s="200"/>
      <c r="DDL32" s="200"/>
      <c r="DDM32" s="200"/>
      <c r="DDN32" s="200"/>
      <c r="DDO32" s="200"/>
      <c r="DDP32" s="200"/>
      <c r="DDQ32" s="200"/>
      <c r="DDR32" s="200"/>
      <c r="DDS32" s="200"/>
      <c r="DDY32" s="200"/>
      <c r="DDZ32" s="200"/>
      <c r="DEA32" s="200"/>
      <c r="DEB32" s="200"/>
      <c r="DEC32" s="200"/>
      <c r="DED32" s="200"/>
      <c r="DEE32" s="200"/>
      <c r="DEG32" s="200"/>
      <c r="DEH32" s="200"/>
      <c r="DEI32" s="200"/>
      <c r="DEJ32" s="200"/>
      <c r="DEK32" s="200"/>
      <c r="DEL32" s="200"/>
      <c r="DEM32" s="200"/>
      <c r="DEN32" s="200"/>
      <c r="DEQ32" s="200"/>
      <c r="DET32" s="200"/>
      <c r="DEW32" s="200"/>
      <c r="DEZ32" s="200"/>
      <c r="DFC32" s="200"/>
      <c r="DFF32" s="200"/>
      <c r="DFO32" s="200"/>
      <c r="DFR32" s="200"/>
      <c r="DFU32" s="200"/>
      <c r="DFX32" s="200"/>
      <c r="DGG32" s="200"/>
      <c r="DGM32" s="200"/>
      <c r="DGP32" s="200"/>
      <c r="DGS32" s="200"/>
      <c r="DGV32" s="200"/>
      <c r="DHB32" s="200"/>
      <c r="DHK32" s="200"/>
      <c r="DHM32" s="200"/>
      <c r="DHN32" s="200"/>
      <c r="DHP32" s="200"/>
      <c r="DHS32" s="200"/>
      <c r="DHV32" s="200"/>
      <c r="DHY32" s="200"/>
      <c r="DIB32" s="200"/>
      <c r="DIE32" s="200"/>
      <c r="DIG32" s="200"/>
      <c r="DII32" s="200"/>
      <c r="DIL32" s="200"/>
      <c r="DIO32" s="200"/>
      <c r="DIR32" s="200"/>
      <c r="DIU32" s="200"/>
      <c r="DIX32" s="200"/>
      <c r="DJA32" s="200"/>
      <c r="DJD32" s="200"/>
      <c r="DJF32" s="200"/>
      <c r="DJI32" s="200"/>
      <c r="DJL32" s="200"/>
      <c r="DJO32" s="200"/>
      <c r="DJU32" s="200"/>
      <c r="DJX32" s="200"/>
      <c r="DJZ32" s="200"/>
      <c r="DLG32" s="200"/>
      <c r="DLJ32" s="200"/>
      <c r="DLM32" s="200"/>
      <c r="DLP32" s="200"/>
      <c r="DLS32" s="200"/>
      <c r="DLT32" s="200"/>
      <c r="DLU32" s="200"/>
      <c r="DLX32" s="200"/>
      <c r="DMA32" s="200"/>
      <c r="DMD32" s="200"/>
      <c r="DMG32" s="200"/>
      <c r="DMI32" s="200"/>
      <c r="DMW32" s="200"/>
      <c r="DMX32" s="200"/>
      <c r="DMY32" s="200"/>
      <c r="DMZ32" s="200"/>
      <c r="DNA32" s="200"/>
      <c r="DNB32" s="200"/>
      <c r="DNC32" s="200"/>
      <c r="DND32" s="200"/>
      <c r="DNE32" s="200"/>
      <c r="DNF32" s="200"/>
      <c r="DNG32" s="200"/>
      <c r="DNH32" s="200"/>
      <c r="DNI32" s="200"/>
      <c r="DNJ32" s="200"/>
      <c r="DNK32" s="200"/>
      <c r="DNL32" s="200"/>
      <c r="DNM32" s="200"/>
      <c r="DNN32" s="200"/>
      <c r="DNO32" s="200"/>
      <c r="DNU32" s="200"/>
      <c r="DNV32" s="200"/>
      <c r="DNW32" s="200"/>
      <c r="DNX32" s="200"/>
      <c r="DNY32" s="200"/>
      <c r="DNZ32" s="200"/>
      <c r="DOA32" s="200"/>
      <c r="DOC32" s="200"/>
      <c r="DOD32" s="200"/>
      <c r="DOE32" s="200"/>
      <c r="DOF32" s="200"/>
      <c r="DOG32" s="200"/>
      <c r="DOH32" s="200"/>
      <c r="DOI32" s="200"/>
      <c r="DOJ32" s="200"/>
      <c r="DOM32" s="200"/>
      <c r="DOP32" s="200"/>
      <c r="DOS32" s="200"/>
      <c r="DOV32" s="200"/>
      <c r="DOY32" s="200"/>
      <c r="DPB32" s="200"/>
      <c r="DPK32" s="200"/>
      <c r="DPN32" s="200"/>
      <c r="DPQ32" s="200"/>
      <c r="DPT32" s="200"/>
      <c r="DQC32" s="200"/>
      <c r="DQI32" s="200"/>
      <c r="DQL32" s="200"/>
      <c r="DQO32" s="200"/>
      <c r="DQR32" s="200"/>
      <c r="DQX32" s="200"/>
      <c r="DRG32" s="200"/>
      <c r="DRI32" s="200"/>
      <c r="DRJ32" s="200"/>
      <c r="DRL32" s="200"/>
      <c r="DRO32" s="200"/>
      <c r="DRR32" s="200"/>
      <c r="DRU32" s="200"/>
      <c r="DRX32" s="200"/>
      <c r="DSA32" s="200"/>
      <c r="DSC32" s="200"/>
      <c r="DSE32" s="200"/>
      <c r="DSH32" s="200"/>
      <c r="DSK32" s="200"/>
      <c r="DSN32" s="200"/>
      <c r="DSQ32" s="200"/>
      <c r="DST32" s="200"/>
      <c r="DSW32" s="200"/>
      <c r="DSZ32" s="200"/>
      <c r="DTB32" s="200"/>
      <c r="DTE32" s="200"/>
      <c r="DTH32" s="200"/>
      <c r="DTK32" s="200"/>
      <c r="DTQ32" s="200"/>
      <c r="DTT32" s="200"/>
      <c r="DTV32" s="200"/>
      <c r="DVC32" s="200"/>
      <c r="DVF32" s="200"/>
      <c r="DVI32" s="200"/>
      <c r="DVL32" s="200"/>
      <c r="DVO32" s="200"/>
      <c r="DVP32" s="200"/>
      <c r="DVQ32" s="200"/>
      <c r="DVT32" s="200"/>
      <c r="DVW32" s="200"/>
      <c r="DVZ32" s="200"/>
      <c r="DWC32" s="200"/>
      <c r="DWE32" s="200"/>
      <c r="DWS32" s="200"/>
      <c r="DWT32" s="200"/>
      <c r="DWU32" s="200"/>
      <c r="DWV32" s="200"/>
      <c r="DWW32" s="200"/>
      <c r="DWX32" s="200"/>
      <c r="DWY32" s="200"/>
      <c r="DWZ32" s="200"/>
      <c r="DXA32" s="200"/>
      <c r="DXB32" s="200"/>
      <c r="DXC32" s="200"/>
      <c r="DXD32" s="200"/>
      <c r="DXE32" s="200"/>
      <c r="DXF32" s="200"/>
      <c r="DXG32" s="200"/>
      <c r="DXH32" s="200"/>
      <c r="DXI32" s="200"/>
      <c r="DXJ32" s="200"/>
      <c r="DXK32" s="200"/>
      <c r="DXQ32" s="200"/>
      <c r="DXR32" s="200"/>
      <c r="DXS32" s="200"/>
      <c r="DXT32" s="200"/>
      <c r="DXU32" s="200"/>
      <c r="DXV32" s="200"/>
      <c r="DXW32" s="200"/>
      <c r="DXY32" s="200"/>
      <c r="DXZ32" s="200"/>
      <c r="DYA32" s="200"/>
      <c r="DYB32" s="200"/>
      <c r="DYC32" s="200"/>
      <c r="DYD32" s="200"/>
      <c r="DYE32" s="200"/>
      <c r="DYF32" s="200"/>
      <c r="DYI32" s="200"/>
      <c r="DYL32" s="200"/>
      <c r="DYO32" s="200"/>
      <c r="DYR32" s="200"/>
      <c r="DYU32" s="200"/>
      <c r="DYX32" s="200"/>
      <c r="DZG32" s="200"/>
      <c r="DZJ32" s="200"/>
      <c r="DZM32" s="200"/>
      <c r="DZP32" s="200"/>
      <c r="DZY32" s="200"/>
      <c r="EAE32" s="200"/>
      <c r="EAH32" s="200"/>
      <c r="EAK32" s="200"/>
      <c r="EAN32" s="200"/>
      <c r="EAT32" s="200"/>
      <c r="EBC32" s="200"/>
      <c r="EBE32" s="200"/>
      <c r="EBF32" s="200"/>
      <c r="EBH32" s="200"/>
      <c r="EBK32" s="200"/>
      <c r="EBN32" s="200"/>
      <c r="EBQ32" s="200"/>
      <c r="EBT32" s="200"/>
      <c r="EBW32" s="200"/>
      <c r="EBY32" s="200"/>
      <c r="ECA32" s="200"/>
      <c r="ECD32" s="200"/>
      <c r="ECG32" s="200"/>
      <c r="ECJ32" s="200"/>
      <c r="ECM32" s="200"/>
      <c r="ECP32" s="200"/>
      <c r="ECS32" s="200"/>
      <c r="ECV32" s="200"/>
      <c r="ECX32" s="200"/>
      <c r="EDA32" s="200"/>
      <c r="EDD32" s="200"/>
      <c r="EDG32" s="200"/>
      <c r="EDM32" s="200"/>
      <c r="EDP32" s="200"/>
      <c r="EDR32" s="200"/>
      <c r="EEY32" s="200"/>
      <c r="EFB32" s="200"/>
      <c r="EFE32" s="200"/>
      <c r="EFH32" s="200"/>
      <c r="EFK32" s="200"/>
      <c r="EFL32" s="200"/>
      <c r="EFM32" s="200"/>
      <c r="EFP32" s="200"/>
      <c r="EFS32" s="200"/>
      <c r="EFV32" s="200"/>
      <c r="EFY32" s="200"/>
      <c r="EGA32" s="200"/>
      <c r="EGO32" s="200"/>
      <c r="EGP32" s="200"/>
      <c r="EGQ32" s="200"/>
      <c r="EGR32" s="200"/>
      <c r="EGS32" s="200"/>
      <c r="EGT32" s="200"/>
      <c r="EGU32" s="200"/>
      <c r="EGV32" s="200"/>
      <c r="EGW32" s="200"/>
      <c r="EGX32" s="200"/>
      <c r="EGY32" s="200"/>
      <c r="EGZ32" s="200"/>
      <c r="EHA32" s="200"/>
      <c r="EHB32" s="200"/>
      <c r="EHC32" s="200"/>
      <c r="EHD32" s="200"/>
      <c r="EHE32" s="200"/>
      <c r="EHF32" s="200"/>
      <c r="EHG32" s="200"/>
      <c r="EHM32" s="200"/>
      <c r="EHN32" s="200"/>
      <c r="EHO32" s="200"/>
      <c r="EHP32" s="200"/>
      <c r="EHQ32" s="200"/>
      <c r="EHR32" s="200"/>
      <c r="EHS32" s="200"/>
      <c r="EHU32" s="200"/>
      <c r="EHV32" s="200"/>
      <c r="EHW32" s="200"/>
      <c r="EHX32" s="200"/>
      <c r="EHY32" s="200"/>
      <c r="EHZ32" s="200"/>
      <c r="EIA32" s="200"/>
      <c r="EIB32" s="200"/>
      <c r="EIE32" s="200"/>
      <c r="EIH32" s="200"/>
      <c r="EIK32" s="200"/>
      <c r="EIN32" s="200"/>
      <c r="EIQ32" s="200"/>
      <c r="EIT32" s="200"/>
      <c r="EJC32" s="200"/>
      <c r="EJF32" s="200"/>
      <c r="EJI32" s="200"/>
      <c r="EJL32" s="200"/>
      <c r="EJU32" s="200"/>
      <c r="EKA32" s="200"/>
      <c r="EKD32" s="200"/>
      <c r="EKG32" s="200"/>
      <c r="EKJ32" s="200"/>
      <c r="EKP32" s="200"/>
      <c r="EKY32" s="200"/>
      <c r="ELA32" s="200"/>
      <c r="ELB32" s="200"/>
      <c r="ELD32" s="200"/>
      <c r="ELG32" s="200"/>
      <c r="ELJ32" s="200"/>
      <c r="ELM32" s="200"/>
      <c r="ELP32" s="200"/>
      <c r="ELS32" s="200"/>
      <c r="ELU32" s="200"/>
      <c r="ELW32" s="200"/>
      <c r="ELZ32" s="200"/>
      <c r="EMC32" s="200"/>
      <c r="EMF32" s="200"/>
      <c r="EMI32" s="200"/>
      <c r="EML32" s="200"/>
      <c r="EMO32" s="200"/>
      <c r="EMR32" s="200"/>
      <c r="EMT32" s="200"/>
      <c r="EMW32" s="200"/>
      <c r="EMZ32" s="200"/>
      <c r="ENC32" s="200"/>
      <c r="ENI32" s="200"/>
      <c r="ENL32" s="200"/>
      <c r="ENN32" s="200"/>
      <c r="EOU32" s="200"/>
      <c r="EOX32" s="200"/>
      <c r="EPA32" s="200"/>
      <c r="EPD32" s="200"/>
      <c r="EPG32" s="200"/>
      <c r="EPH32" s="200"/>
      <c r="EPI32" s="200"/>
      <c r="EPL32" s="200"/>
      <c r="EPO32" s="200"/>
      <c r="EPR32" s="200"/>
      <c r="EPU32" s="200"/>
      <c r="EPW32" s="200"/>
      <c r="EQK32" s="200"/>
      <c r="EQL32" s="200"/>
      <c r="EQM32" s="200"/>
      <c r="EQN32" s="200"/>
      <c r="EQO32" s="200"/>
      <c r="EQP32" s="200"/>
      <c r="EQQ32" s="200"/>
      <c r="EQR32" s="200"/>
      <c r="EQS32" s="200"/>
      <c r="EQT32" s="200"/>
      <c r="EQU32" s="200"/>
      <c r="EQV32" s="200"/>
      <c r="EQW32" s="200"/>
      <c r="EQX32" s="200"/>
      <c r="EQY32" s="200"/>
      <c r="EQZ32" s="200"/>
      <c r="ERA32" s="200"/>
      <c r="ERB32" s="200"/>
      <c r="ERC32" s="200"/>
      <c r="ERI32" s="200"/>
      <c r="ERJ32" s="200"/>
      <c r="ERK32" s="200"/>
      <c r="ERL32" s="200"/>
      <c r="ERM32" s="200"/>
      <c r="ERN32" s="200"/>
      <c r="ERO32" s="200"/>
      <c r="ERQ32" s="200"/>
      <c r="ERR32" s="200"/>
      <c r="ERS32" s="200"/>
      <c r="ERT32" s="200"/>
      <c r="ERU32" s="200"/>
      <c r="ERV32" s="200"/>
      <c r="ERW32" s="200"/>
      <c r="ERX32" s="200"/>
      <c r="ESA32" s="200"/>
      <c r="ESD32" s="200"/>
      <c r="ESG32" s="200"/>
      <c r="ESJ32" s="200"/>
      <c r="ESM32" s="200"/>
      <c r="ESP32" s="200"/>
      <c r="ESY32" s="200"/>
      <c r="ETB32" s="200"/>
      <c r="ETE32" s="200"/>
      <c r="ETH32" s="200"/>
      <c r="ETQ32" s="200"/>
      <c r="ETW32" s="200"/>
      <c r="ETZ32" s="200"/>
      <c r="EUC32" s="200"/>
      <c r="EUF32" s="200"/>
      <c r="EUL32" s="200"/>
      <c r="EUU32" s="200"/>
      <c r="EUW32" s="200"/>
      <c r="EUX32" s="200"/>
      <c r="EUZ32" s="200"/>
      <c r="EVC32" s="200"/>
      <c r="EVF32" s="200"/>
      <c r="EVI32" s="200"/>
      <c r="EVL32" s="200"/>
      <c r="EVO32" s="200"/>
      <c r="EVQ32" s="200"/>
      <c r="EVS32" s="200"/>
      <c r="EVV32" s="200"/>
      <c r="EVY32" s="200"/>
      <c r="EWB32" s="200"/>
      <c r="EWE32" s="200"/>
      <c r="EWH32" s="200"/>
      <c r="EWK32" s="200"/>
      <c r="EWN32" s="200"/>
      <c r="EWP32" s="200"/>
      <c r="EWS32" s="200"/>
      <c r="EWV32" s="200"/>
      <c r="EWY32" s="200"/>
      <c r="EXE32" s="200"/>
      <c r="EXH32" s="200"/>
      <c r="EXJ32" s="200"/>
      <c r="EYQ32" s="200"/>
      <c r="EYT32" s="200"/>
      <c r="EYW32" s="200"/>
      <c r="EYZ32" s="200"/>
      <c r="EZC32" s="200"/>
      <c r="EZD32" s="200"/>
      <c r="EZE32" s="200"/>
      <c r="EZH32" s="200"/>
      <c r="EZK32" s="200"/>
      <c r="EZN32" s="200"/>
      <c r="EZQ32" s="200"/>
      <c r="EZS32" s="200"/>
      <c r="FAG32" s="200"/>
      <c r="FAH32" s="200"/>
      <c r="FAI32" s="200"/>
      <c r="FAJ32" s="200"/>
      <c r="FAK32" s="200"/>
      <c r="FAL32" s="200"/>
      <c r="FAM32" s="200"/>
      <c r="FAN32" s="200"/>
      <c r="FAO32" s="200"/>
      <c r="FAP32" s="200"/>
      <c r="FAQ32" s="200"/>
      <c r="FAR32" s="200"/>
      <c r="FAS32" s="200"/>
      <c r="FAT32" s="200"/>
      <c r="FAU32" s="200"/>
      <c r="FAV32" s="200"/>
      <c r="FAW32" s="200"/>
      <c r="FAX32" s="200"/>
      <c r="FAY32" s="200"/>
      <c r="FBE32" s="200"/>
      <c r="FBF32" s="200"/>
      <c r="FBG32" s="200"/>
      <c r="FBH32" s="200"/>
      <c r="FBI32" s="200"/>
      <c r="FBJ32" s="200"/>
      <c r="FBK32" s="200"/>
      <c r="FBM32" s="200"/>
      <c r="FBN32" s="200"/>
      <c r="FBO32" s="200"/>
      <c r="FBP32" s="200"/>
      <c r="FBQ32" s="200"/>
      <c r="FBR32" s="200"/>
      <c r="FBS32" s="200"/>
      <c r="FBT32" s="200"/>
      <c r="FBW32" s="200"/>
      <c r="FBZ32" s="200"/>
      <c r="FCC32" s="200"/>
      <c r="FCF32" s="200"/>
      <c r="FCI32" s="200"/>
      <c r="FCL32" s="200"/>
      <c r="FCU32" s="200"/>
      <c r="FCX32" s="200"/>
      <c r="FDA32" s="200"/>
      <c r="FDD32" s="200"/>
      <c r="FDM32" s="200"/>
      <c r="FDS32" s="200"/>
      <c r="FDV32" s="200"/>
      <c r="FDY32" s="200"/>
      <c r="FEB32" s="200"/>
      <c r="FEH32" s="200"/>
      <c r="FEQ32" s="200"/>
      <c r="FES32" s="200"/>
      <c r="FET32" s="200"/>
      <c r="FEV32" s="200"/>
      <c r="FEY32" s="200"/>
      <c r="FFB32" s="200"/>
      <c r="FFE32" s="200"/>
      <c r="FFH32" s="200"/>
      <c r="FFK32" s="200"/>
      <c r="FFM32" s="200"/>
      <c r="FFO32" s="200"/>
      <c r="FFR32" s="200"/>
      <c r="FFU32" s="200"/>
      <c r="FFX32" s="200"/>
      <c r="FGA32" s="200"/>
      <c r="FGD32" s="200"/>
      <c r="FGG32" s="200"/>
      <c r="FGJ32" s="200"/>
      <c r="FGL32" s="200"/>
      <c r="FGO32" s="200"/>
      <c r="FGR32" s="200"/>
      <c r="FGU32" s="200"/>
      <c r="FHA32" s="200"/>
      <c r="FHD32" s="200"/>
      <c r="FHF32" s="200"/>
      <c r="FIM32" s="200"/>
      <c r="FIP32" s="200"/>
      <c r="FIS32" s="200"/>
      <c r="FIV32" s="200"/>
      <c r="FIY32" s="200"/>
      <c r="FIZ32" s="200"/>
      <c r="FJA32" s="200"/>
      <c r="FJD32" s="200"/>
      <c r="FJG32" s="200"/>
      <c r="FJJ32" s="200"/>
      <c r="FJM32" s="200"/>
      <c r="FJO32" s="200"/>
      <c r="FKC32" s="200"/>
      <c r="FKD32" s="200"/>
      <c r="FKE32" s="200"/>
      <c r="FKF32" s="200"/>
      <c r="FKG32" s="200"/>
      <c r="FKH32" s="200"/>
      <c r="FKI32" s="200"/>
      <c r="FKJ32" s="200"/>
      <c r="FKK32" s="200"/>
      <c r="FKL32" s="200"/>
      <c r="FKM32" s="200"/>
      <c r="FKN32" s="200"/>
      <c r="FKO32" s="200"/>
      <c r="FKP32" s="200"/>
      <c r="FKQ32" s="200"/>
      <c r="FKR32" s="200"/>
      <c r="FKS32" s="200"/>
      <c r="FKT32" s="200"/>
      <c r="FKU32" s="200"/>
      <c r="FLA32" s="200"/>
      <c r="FLB32" s="200"/>
      <c r="FLC32" s="200"/>
      <c r="FLD32" s="200"/>
      <c r="FLE32" s="200"/>
      <c r="FLF32" s="200"/>
      <c r="FLG32" s="200"/>
      <c r="FLI32" s="200"/>
      <c r="FLJ32" s="200"/>
      <c r="FLK32" s="200"/>
      <c r="FLL32" s="200"/>
      <c r="FLM32" s="200"/>
      <c r="FLN32" s="200"/>
      <c r="FLO32" s="200"/>
      <c r="FLP32" s="200"/>
      <c r="FLS32" s="200"/>
      <c r="FLV32" s="200"/>
      <c r="FLY32" s="200"/>
      <c r="FMB32" s="200"/>
      <c r="FME32" s="200"/>
      <c r="FMH32" s="200"/>
      <c r="FMQ32" s="200"/>
      <c r="FMT32" s="200"/>
      <c r="FMW32" s="200"/>
      <c r="FMZ32" s="200"/>
      <c r="FNI32" s="200"/>
      <c r="FNO32" s="200"/>
      <c r="FNR32" s="200"/>
      <c r="FNU32" s="200"/>
      <c r="FNX32" s="200"/>
      <c r="FOD32" s="200"/>
      <c r="FOM32" s="200"/>
      <c r="FOO32" s="200"/>
      <c r="FOP32" s="200"/>
      <c r="FOR32" s="200"/>
      <c r="FOU32" s="200"/>
      <c r="FOX32" s="200"/>
      <c r="FPA32" s="200"/>
      <c r="FPD32" s="200"/>
      <c r="FPG32" s="200"/>
      <c r="FPI32" s="200"/>
      <c r="FPK32" s="200"/>
      <c r="FPN32" s="200"/>
      <c r="FPQ32" s="200"/>
      <c r="FPT32" s="200"/>
      <c r="FPW32" s="200"/>
      <c r="FPZ32" s="200"/>
      <c r="FQC32" s="200"/>
      <c r="FQF32" s="200"/>
      <c r="FQH32" s="200"/>
      <c r="FQK32" s="200"/>
      <c r="FQN32" s="200"/>
      <c r="FQQ32" s="200"/>
      <c r="FQW32" s="200"/>
      <c r="FQZ32" s="200"/>
      <c r="FRB32" s="200"/>
      <c r="FSI32" s="200"/>
      <c r="FSL32" s="200"/>
      <c r="FSO32" s="200"/>
      <c r="FSR32" s="200"/>
      <c r="FSU32" s="200"/>
      <c r="FSV32" s="200"/>
      <c r="FSW32" s="200"/>
      <c r="FSZ32" s="200"/>
      <c r="FTC32" s="200"/>
      <c r="FTF32" s="200"/>
      <c r="FTI32" s="200"/>
      <c r="FTK32" s="200"/>
      <c r="FTY32" s="200"/>
      <c r="FTZ32" s="200"/>
      <c r="FUA32" s="200"/>
      <c r="FUB32" s="200"/>
      <c r="FUC32" s="200"/>
      <c r="FUD32" s="200"/>
      <c r="FUE32" s="200"/>
      <c r="FUF32" s="200"/>
      <c r="FUG32" s="200"/>
      <c r="FUH32" s="200"/>
      <c r="FUI32" s="200"/>
      <c r="FUJ32" s="200"/>
      <c r="FUK32" s="200"/>
      <c r="FUL32" s="200"/>
      <c r="FUM32" s="200"/>
      <c r="FUN32" s="200"/>
      <c r="FUO32" s="200"/>
      <c r="FUP32" s="200"/>
      <c r="FUQ32" s="200"/>
      <c r="FUW32" s="200"/>
      <c r="FUX32" s="200"/>
      <c r="FUY32" s="200"/>
      <c r="FUZ32" s="200"/>
      <c r="FVA32" s="200"/>
      <c r="FVB32" s="200"/>
      <c r="FVC32" s="200"/>
      <c r="FVE32" s="200"/>
      <c r="FVF32" s="200"/>
      <c r="FVG32" s="200"/>
      <c r="FVH32" s="200"/>
      <c r="FVI32" s="200"/>
      <c r="FVJ32" s="200"/>
      <c r="FVK32" s="200"/>
      <c r="FVL32" s="200"/>
      <c r="FVO32" s="200"/>
      <c r="FVR32" s="200"/>
      <c r="FVU32" s="200"/>
      <c r="FVX32" s="200"/>
      <c r="FWA32" s="200"/>
      <c r="FWD32" s="200"/>
      <c r="FWM32" s="200"/>
      <c r="FWP32" s="200"/>
      <c r="FWS32" s="200"/>
      <c r="FWV32" s="200"/>
      <c r="FXE32" s="200"/>
      <c r="FXK32" s="200"/>
      <c r="FXN32" s="200"/>
      <c r="FXQ32" s="200"/>
      <c r="FXT32" s="200"/>
      <c r="FXZ32" s="200"/>
      <c r="FYI32" s="200"/>
      <c r="FYK32" s="200"/>
      <c r="FYL32" s="200"/>
      <c r="FYN32" s="200"/>
      <c r="FYQ32" s="200"/>
      <c r="FYT32" s="200"/>
      <c r="FYW32" s="200"/>
      <c r="FYZ32" s="200"/>
      <c r="FZC32" s="200"/>
      <c r="FZE32" s="200"/>
      <c r="FZG32" s="200"/>
      <c r="FZJ32" s="200"/>
      <c r="FZM32" s="200"/>
      <c r="FZP32" s="200"/>
      <c r="FZS32" s="200"/>
      <c r="FZV32" s="200"/>
      <c r="FZY32" s="200"/>
      <c r="GAB32" s="200"/>
      <c r="GAD32" s="200"/>
      <c r="GAG32" s="200"/>
      <c r="GAJ32" s="200"/>
      <c r="GAM32" s="200"/>
      <c r="GAS32" s="200"/>
      <c r="GAV32" s="200"/>
      <c r="GAX32" s="200"/>
      <c r="GCE32" s="200"/>
      <c r="GCH32" s="200"/>
      <c r="GCK32" s="200"/>
      <c r="GCN32" s="200"/>
      <c r="GCQ32" s="200"/>
      <c r="GCR32" s="200"/>
      <c r="GCS32" s="200"/>
      <c r="GCV32" s="200"/>
      <c r="GCY32" s="200"/>
      <c r="GDB32" s="200"/>
      <c r="GDE32" s="200"/>
      <c r="GDG32" s="200"/>
      <c r="GDU32" s="200"/>
      <c r="GDV32" s="200"/>
      <c r="GDW32" s="200"/>
      <c r="GDX32" s="200"/>
      <c r="GDY32" s="200"/>
      <c r="GDZ32" s="200"/>
      <c r="GEA32" s="200"/>
      <c r="GEB32" s="200"/>
      <c r="GEC32" s="200"/>
      <c r="GED32" s="200"/>
      <c r="GEE32" s="200"/>
      <c r="GEF32" s="200"/>
      <c r="GEG32" s="200"/>
      <c r="GEH32" s="200"/>
      <c r="GEI32" s="200"/>
      <c r="GEJ32" s="200"/>
      <c r="GEK32" s="200"/>
      <c r="GEL32" s="200"/>
      <c r="GEM32" s="200"/>
      <c r="GES32" s="200"/>
      <c r="GET32" s="200"/>
      <c r="GEU32" s="200"/>
      <c r="GEV32" s="200"/>
      <c r="GEW32" s="200"/>
      <c r="GEX32" s="200"/>
      <c r="GEY32" s="200"/>
      <c r="GFA32" s="200"/>
      <c r="GFB32" s="200"/>
      <c r="GFC32" s="200"/>
      <c r="GFD32" s="200"/>
      <c r="GFE32" s="200"/>
      <c r="GFF32" s="200"/>
      <c r="GFG32" s="200"/>
      <c r="GFH32" s="200"/>
      <c r="GFK32" s="200"/>
      <c r="GFN32" s="200"/>
      <c r="GFQ32" s="200"/>
      <c r="GFT32" s="200"/>
      <c r="GFW32" s="200"/>
      <c r="GFZ32" s="200"/>
      <c r="GGI32" s="200"/>
      <c r="GGL32" s="200"/>
      <c r="GGO32" s="200"/>
      <c r="GGR32" s="200"/>
      <c r="GHA32" s="200"/>
      <c r="GHG32" s="200"/>
      <c r="GHJ32" s="200"/>
      <c r="GHM32" s="200"/>
      <c r="GHP32" s="200"/>
      <c r="GHV32" s="200"/>
      <c r="GIE32" s="200"/>
      <c r="GIG32" s="200"/>
      <c r="GIH32" s="200"/>
      <c r="GIJ32" s="200"/>
      <c r="GIM32" s="200"/>
      <c r="GIP32" s="200"/>
      <c r="GIS32" s="200"/>
      <c r="GIV32" s="200"/>
      <c r="GIY32" s="200"/>
      <c r="GJA32" s="200"/>
      <c r="GJC32" s="200"/>
      <c r="GJF32" s="200"/>
      <c r="GJI32" s="200"/>
      <c r="GJL32" s="200"/>
      <c r="GJO32" s="200"/>
      <c r="GJR32" s="200"/>
      <c r="GJU32" s="200"/>
      <c r="GJX32" s="200"/>
      <c r="GJZ32" s="200"/>
      <c r="GKC32" s="200"/>
      <c r="GKF32" s="200"/>
      <c r="GKI32" s="200"/>
      <c r="GKO32" s="200"/>
      <c r="GKR32" s="200"/>
      <c r="GKT32" s="200"/>
      <c r="GMA32" s="200"/>
      <c r="GMD32" s="200"/>
      <c r="GMG32" s="200"/>
      <c r="GMJ32" s="200"/>
      <c r="GMM32" s="200"/>
      <c r="GMN32" s="200"/>
      <c r="GMO32" s="200"/>
      <c r="GMR32" s="200"/>
      <c r="GMU32" s="200"/>
      <c r="GMX32" s="200"/>
      <c r="GNA32" s="200"/>
      <c r="GNC32" s="200"/>
      <c r="GNQ32" s="200"/>
      <c r="GNR32" s="200"/>
      <c r="GNS32" s="200"/>
      <c r="GNT32" s="200"/>
      <c r="GNU32" s="200"/>
      <c r="GNV32" s="200"/>
      <c r="GNW32" s="200"/>
      <c r="GNX32" s="200"/>
      <c r="GNY32" s="200"/>
      <c r="GNZ32" s="200"/>
      <c r="GOA32" s="200"/>
      <c r="GOB32" s="200"/>
      <c r="GOC32" s="200"/>
      <c r="GOD32" s="200"/>
      <c r="GOE32" s="200"/>
      <c r="GOF32" s="200"/>
      <c r="GOG32" s="200"/>
      <c r="GOH32" s="200"/>
      <c r="GOI32" s="200"/>
      <c r="GOO32" s="200"/>
      <c r="GOP32" s="200"/>
      <c r="GOQ32" s="200"/>
      <c r="GOR32" s="200"/>
      <c r="GOS32" s="200"/>
      <c r="GOT32" s="200"/>
      <c r="GOU32" s="200"/>
      <c r="GOW32" s="200"/>
      <c r="GOX32" s="200"/>
      <c r="GOY32" s="200"/>
      <c r="GOZ32" s="200"/>
      <c r="GPA32" s="200"/>
      <c r="GPB32" s="200"/>
      <c r="GPC32" s="200"/>
      <c r="GPD32" s="200"/>
      <c r="GPG32" s="200"/>
      <c r="GPJ32" s="200"/>
      <c r="GPM32" s="200"/>
      <c r="GPP32" s="200"/>
      <c r="GPS32" s="200"/>
      <c r="GPV32" s="200"/>
      <c r="GQE32" s="200"/>
      <c r="GQH32" s="200"/>
      <c r="GQK32" s="200"/>
      <c r="GQN32" s="200"/>
      <c r="GQW32" s="200"/>
      <c r="GRC32" s="200"/>
      <c r="GRF32" s="200"/>
      <c r="GRI32" s="200"/>
      <c r="GRL32" s="200"/>
      <c r="GRR32" s="200"/>
      <c r="GSA32" s="200"/>
      <c r="GSC32" s="200"/>
      <c r="GSD32" s="200"/>
      <c r="GSF32" s="200"/>
      <c r="GSI32" s="200"/>
      <c r="GSL32" s="200"/>
      <c r="GSO32" s="200"/>
      <c r="GSR32" s="200"/>
      <c r="GSU32" s="200"/>
      <c r="GSW32" s="200"/>
      <c r="GSY32" s="200"/>
      <c r="GTB32" s="200"/>
      <c r="GTE32" s="200"/>
      <c r="GTH32" s="200"/>
      <c r="GTK32" s="200"/>
      <c r="GTN32" s="200"/>
      <c r="GTQ32" s="200"/>
      <c r="GTT32" s="200"/>
      <c r="GTV32" s="200"/>
      <c r="GTY32" s="200"/>
      <c r="GUB32" s="200"/>
      <c r="GUE32" s="200"/>
      <c r="GUK32" s="200"/>
      <c r="GUN32" s="200"/>
      <c r="GUP32" s="200"/>
      <c r="GVW32" s="200"/>
      <c r="GVZ32" s="200"/>
      <c r="GWC32" s="200"/>
      <c r="GWF32" s="200"/>
      <c r="GWI32" s="200"/>
      <c r="GWJ32" s="200"/>
      <c r="GWK32" s="200"/>
      <c r="GWN32" s="200"/>
      <c r="GWQ32" s="200"/>
      <c r="GWT32" s="200"/>
      <c r="GWW32" s="200"/>
      <c r="GWY32" s="200"/>
      <c r="GXM32" s="200"/>
      <c r="GXN32" s="200"/>
      <c r="GXO32" s="200"/>
      <c r="GXP32" s="200"/>
      <c r="GXQ32" s="200"/>
      <c r="GXR32" s="200"/>
      <c r="GXS32" s="200"/>
      <c r="GXT32" s="200"/>
      <c r="GXU32" s="200"/>
      <c r="GXV32" s="200"/>
      <c r="GXW32" s="200"/>
      <c r="GXX32" s="200"/>
      <c r="GXY32" s="200"/>
      <c r="GXZ32" s="200"/>
      <c r="GYA32" s="200"/>
      <c r="GYB32" s="200"/>
      <c r="GYC32" s="200"/>
      <c r="GYD32" s="200"/>
      <c r="GYE32" s="200"/>
      <c r="GYK32" s="200"/>
      <c r="GYL32" s="200"/>
      <c r="GYM32" s="200"/>
      <c r="GYN32" s="200"/>
      <c r="GYO32" s="200"/>
      <c r="GYP32" s="200"/>
      <c r="GYQ32" s="200"/>
      <c r="GYS32" s="200"/>
      <c r="GYT32" s="200"/>
      <c r="GYU32" s="200"/>
      <c r="GYV32" s="200"/>
      <c r="GYW32" s="200"/>
      <c r="GYX32" s="200"/>
      <c r="GYY32" s="200"/>
      <c r="GYZ32" s="200"/>
      <c r="GZC32" s="200"/>
      <c r="GZF32" s="200"/>
      <c r="GZI32" s="200"/>
      <c r="GZL32" s="200"/>
      <c r="GZO32" s="200"/>
      <c r="GZR32" s="200"/>
      <c r="HAA32" s="200"/>
      <c r="HAD32" s="200"/>
      <c r="HAG32" s="200"/>
      <c r="HAJ32" s="200"/>
      <c r="HAS32" s="200"/>
      <c r="HAY32" s="200"/>
      <c r="HBB32" s="200"/>
      <c r="HBE32" s="200"/>
      <c r="HBH32" s="200"/>
      <c r="HBN32" s="200"/>
      <c r="HBW32" s="200"/>
      <c r="HBY32" s="200"/>
      <c r="HBZ32" s="200"/>
      <c r="HCB32" s="200"/>
      <c r="HCE32" s="200"/>
      <c r="HCH32" s="200"/>
      <c r="HCK32" s="200"/>
      <c r="HCN32" s="200"/>
      <c r="HCQ32" s="200"/>
      <c r="HCS32" s="200"/>
      <c r="HCU32" s="200"/>
      <c r="HCX32" s="200"/>
      <c r="HDA32" s="200"/>
      <c r="HDD32" s="200"/>
      <c r="HDG32" s="200"/>
      <c r="HDJ32" s="200"/>
      <c r="HDM32" s="200"/>
      <c r="HDP32" s="200"/>
      <c r="HDR32" s="200"/>
      <c r="HDU32" s="200"/>
      <c r="HDX32" s="200"/>
      <c r="HEA32" s="200"/>
      <c r="HEG32" s="200"/>
      <c r="HEJ32" s="200"/>
      <c r="HEL32" s="200"/>
      <c r="HFS32" s="200"/>
      <c r="HFV32" s="200"/>
      <c r="HFY32" s="200"/>
      <c r="HGB32" s="200"/>
      <c r="HGE32" s="200"/>
      <c r="HGF32" s="200"/>
      <c r="HGG32" s="200"/>
      <c r="HGJ32" s="200"/>
      <c r="HGM32" s="200"/>
      <c r="HGP32" s="200"/>
      <c r="HGS32" s="200"/>
      <c r="HGU32" s="200"/>
      <c r="HHI32" s="200"/>
      <c r="HHJ32" s="200"/>
      <c r="HHK32" s="200"/>
      <c r="HHL32" s="200"/>
      <c r="HHM32" s="200"/>
      <c r="HHN32" s="200"/>
      <c r="HHO32" s="200"/>
      <c r="HHP32" s="200"/>
      <c r="HHQ32" s="200"/>
      <c r="HHR32" s="200"/>
      <c r="HHS32" s="200"/>
      <c r="HHT32" s="200"/>
      <c r="HHU32" s="200"/>
      <c r="HHV32" s="200"/>
      <c r="HHW32" s="200"/>
      <c r="HHX32" s="200"/>
      <c r="HHY32" s="200"/>
      <c r="HHZ32" s="200"/>
      <c r="HIA32" s="200"/>
      <c r="HIG32" s="200"/>
      <c r="HIH32" s="200"/>
      <c r="HII32" s="200"/>
      <c r="HIJ32" s="200"/>
      <c r="HIK32" s="200"/>
      <c r="HIL32" s="200"/>
      <c r="HIM32" s="200"/>
      <c r="HIO32" s="200"/>
      <c r="HIP32" s="200"/>
      <c r="HIQ32" s="200"/>
      <c r="HIR32" s="200"/>
      <c r="HIS32" s="200"/>
      <c r="HIT32" s="200"/>
      <c r="HIU32" s="200"/>
      <c r="HIV32" s="200"/>
      <c r="HIY32" s="200"/>
      <c r="HJB32" s="200"/>
      <c r="HJE32" s="200"/>
      <c r="HJH32" s="200"/>
      <c r="HJK32" s="200"/>
      <c r="HJN32" s="200"/>
      <c r="HJW32" s="200"/>
      <c r="HJZ32" s="200"/>
      <c r="HKC32" s="200"/>
      <c r="HKF32" s="200"/>
      <c r="HKO32" s="200"/>
      <c r="HKU32" s="200"/>
      <c r="HKX32" s="200"/>
      <c r="HLA32" s="200"/>
      <c r="HLD32" s="200"/>
      <c r="HLJ32" s="200"/>
      <c r="HLS32" s="200"/>
      <c r="HLU32" s="200"/>
      <c r="HLV32" s="200"/>
      <c r="HLX32" s="200"/>
      <c r="HMA32" s="200"/>
      <c r="HMD32" s="200"/>
      <c r="HMG32" s="200"/>
      <c r="HMJ32" s="200"/>
      <c r="HMM32" s="200"/>
      <c r="HMO32" s="200"/>
      <c r="HMQ32" s="200"/>
      <c r="HMT32" s="200"/>
      <c r="HMW32" s="200"/>
      <c r="HMZ32" s="200"/>
      <c r="HNC32" s="200"/>
      <c r="HNF32" s="200"/>
      <c r="HNI32" s="200"/>
      <c r="HNL32" s="200"/>
      <c r="HNN32" s="200"/>
      <c r="HNQ32" s="200"/>
      <c r="HNT32" s="200"/>
      <c r="HNW32" s="200"/>
      <c r="HOC32" s="200"/>
      <c r="HOF32" s="200"/>
      <c r="HOH32" s="200"/>
      <c r="HPO32" s="200"/>
      <c r="HPR32" s="200"/>
      <c r="HPU32" s="200"/>
      <c r="HPX32" s="200"/>
      <c r="HQA32" s="200"/>
      <c r="HQB32" s="200"/>
      <c r="HQC32" s="200"/>
      <c r="HQF32" s="200"/>
      <c r="HQI32" s="200"/>
      <c r="HQL32" s="200"/>
      <c r="HQO32" s="200"/>
      <c r="HQQ32" s="200"/>
      <c r="HRE32" s="200"/>
      <c r="HRF32" s="200"/>
      <c r="HRG32" s="200"/>
      <c r="HRH32" s="200"/>
      <c r="HRI32" s="200"/>
      <c r="HRJ32" s="200"/>
      <c r="HRK32" s="200"/>
      <c r="HRL32" s="200"/>
      <c r="HRM32" s="200"/>
      <c r="HRN32" s="200"/>
      <c r="HRO32" s="200"/>
      <c r="HRP32" s="200"/>
      <c r="HRQ32" s="200"/>
      <c r="HRR32" s="200"/>
      <c r="HRS32" s="200"/>
      <c r="HRT32" s="200"/>
      <c r="HRU32" s="200"/>
      <c r="HRV32" s="200"/>
      <c r="HRW32" s="200"/>
      <c r="HSC32" s="200"/>
      <c r="HSD32" s="200"/>
      <c r="HSE32" s="200"/>
      <c r="HSF32" s="200"/>
      <c r="HSG32" s="200"/>
      <c r="HSH32" s="200"/>
      <c r="HSI32" s="200"/>
      <c r="HSK32" s="200"/>
      <c r="HSL32" s="200"/>
      <c r="HSM32" s="200"/>
      <c r="HSN32" s="200"/>
      <c r="HSO32" s="200"/>
      <c r="HSP32" s="200"/>
      <c r="HSQ32" s="200"/>
      <c r="HSR32" s="200"/>
      <c r="HSU32" s="200"/>
      <c r="HSX32" s="200"/>
      <c r="HTA32" s="200"/>
      <c r="HTD32" s="200"/>
      <c r="HTG32" s="200"/>
      <c r="HTJ32" s="200"/>
      <c r="HTS32" s="200"/>
      <c r="HTV32" s="200"/>
      <c r="HTY32" s="200"/>
      <c r="HUB32" s="200"/>
      <c r="HUK32" s="200"/>
      <c r="HUQ32" s="200"/>
      <c r="HUT32" s="200"/>
      <c r="HUW32" s="200"/>
      <c r="HUZ32" s="200"/>
      <c r="HVF32" s="200"/>
      <c r="HVO32" s="200"/>
      <c r="HVQ32" s="200"/>
      <c r="HVR32" s="200"/>
      <c r="HVT32" s="200"/>
      <c r="HVW32" s="200"/>
      <c r="HVZ32" s="200"/>
      <c r="HWC32" s="200"/>
      <c r="HWF32" s="200"/>
      <c r="HWI32" s="200"/>
      <c r="HWK32" s="200"/>
      <c r="HWM32" s="200"/>
      <c r="HWP32" s="200"/>
      <c r="HWS32" s="200"/>
      <c r="HWV32" s="200"/>
      <c r="HWY32" s="200"/>
      <c r="HXB32" s="200"/>
      <c r="HXE32" s="200"/>
      <c r="HXH32" s="200"/>
      <c r="HXJ32" s="200"/>
      <c r="HXM32" s="200"/>
      <c r="HXP32" s="200"/>
      <c r="HXS32" s="200"/>
      <c r="HXY32" s="200"/>
      <c r="HYB32" s="200"/>
      <c r="HYD32" s="200"/>
      <c r="HZK32" s="200"/>
      <c r="HZN32" s="200"/>
      <c r="HZQ32" s="200"/>
      <c r="HZT32" s="200"/>
      <c r="HZW32" s="200"/>
      <c r="HZX32" s="200"/>
      <c r="HZY32" s="200"/>
      <c r="IAB32" s="200"/>
      <c r="IAE32" s="200"/>
      <c r="IAH32" s="200"/>
      <c r="IAK32" s="200"/>
      <c r="IAM32" s="200"/>
      <c r="IBA32" s="200"/>
      <c r="IBB32" s="200"/>
      <c r="IBC32" s="200"/>
      <c r="IBD32" s="200"/>
      <c r="IBE32" s="200"/>
      <c r="IBF32" s="200"/>
      <c r="IBG32" s="200"/>
      <c r="IBH32" s="200"/>
      <c r="IBI32" s="200"/>
      <c r="IBJ32" s="200"/>
      <c r="IBK32" s="200"/>
      <c r="IBL32" s="200"/>
      <c r="IBM32" s="200"/>
      <c r="IBN32" s="200"/>
      <c r="IBO32" s="200"/>
      <c r="IBP32" s="200"/>
      <c r="IBQ32" s="200"/>
      <c r="IBR32" s="200"/>
      <c r="IBS32" s="200"/>
      <c r="IBY32" s="200"/>
      <c r="IBZ32" s="200"/>
      <c r="ICA32" s="200"/>
      <c r="ICB32" s="200"/>
      <c r="ICC32" s="200"/>
      <c r="ICD32" s="200"/>
      <c r="ICE32" s="200"/>
      <c r="ICG32" s="200"/>
      <c r="ICH32" s="200"/>
      <c r="ICI32" s="200"/>
      <c r="ICJ32" s="200"/>
      <c r="ICK32" s="200"/>
      <c r="ICL32" s="200"/>
      <c r="ICM32" s="200"/>
      <c r="ICN32" s="200"/>
      <c r="ICQ32" s="200"/>
      <c r="ICT32" s="200"/>
      <c r="ICW32" s="200"/>
      <c r="ICZ32" s="200"/>
      <c r="IDC32" s="200"/>
      <c r="IDF32" s="200"/>
      <c r="IDO32" s="200"/>
      <c r="IDR32" s="200"/>
      <c r="IDU32" s="200"/>
      <c r="IDX32" s="200"/>
      <c r="IEG32" s="200"/>
      <c r="IEM32" s="200"/>
      <c r="IEP32" s="200"/>
      <c r="IES32" s="200"/>
      <c r="IEV32" s="200"/>
      <c r="IFB32" s="200"/>
      <c r="IFK32" s="200"/>
      <c r="IFM32" s="200"/>
      <c r="IFN32" s="200"/>
      <c r="IFP32" s="200"/>
      <c r="IFS32" s="200"/>
      <c r="IFV32" s="200"/>
      <c r="IFY32" s="200"/>
      <c r="IGB32" s="200"/>
      <c r="IGE32" s="200"/>
      <c r="IGG32" s="200"/>
      <c r="IGI32" s="200"/>
      <c r="IGL32" s="200"/>
      <c r="IGO32" s="200"/>
      <c r="IGR32" s="200"/>
      <c r="IGU32" s="200"/>
      <c r="IGX32" s="200"/>
      <c r="IHA32" s="200"/>
      <c r="IHD32" s="200"/>
      <c r="IHF32" s="200"/>
      <c r="IHI32" s="200"/>
      <c r="IHL32" s="200"/>
      <c r="IHO32" s="200"/>
      <c r="IHU32" s="200"/>
      <c r="IHX32" s="200"/>
      <c r="IHZ32" s="200"/>
      <c r="IJG32" s="200"/>
      <c r="IJJ32" s="200"/>
      <c r="IJM32" s="200"/>
      <c r="IJP32" s="200"/>
      <c r="IJS32" s="200"/>
      <c r="IJT32" s="200"/>
      <c r="IJU32" s="200"/>
      <c r="IJX32" s="200"/>
      <c r="IKA32" s="200"/>
      <c r="IKD32" s="200"/>
      <c r="IKG32" s="200"/>
      <c r="IKI32" s="200"/>
      <c r="IKW32" s="200"/>
      <c r="IKX32" s="200"/>
      <c r="IKY32" s="200"/>
      <c r="IKZ32" s="200"/>
      <c r="ILA32" s="200"/>
      <c r="ILB32" s="200"/>
      <c r="ILC32" s="200"/>
      <c r="ILD32" s="200"/>
      <c r="ILE32" s="200"/>
      <c r="ILF32" s="200"/>
      <c r="ILG32" s="200"/>
      <c r="ILH32" s="200"/>
      <c r="ILI32" s="200"/>
      <c r="ILJ32" s="200"/>
      <c r="ILK32" s="200"/>
      <c r="ILL32" s="200"/>
      <c r="ILM32" s="200"/>
      <c r="ILN32" s="200"/>
      <c r="ILO32" s="200"/>
      <c r="ILU32" s="200"/>
      <c r="ILV32" s="200"/>
      <c r="ILW32" s="200"/>
      <c r="ILX32" s="200"/>
      <c r="ILY32" s="200"/>
      <c r="ILZ32" s="200"/>
      <c r="IMA32" s="200"/>
      <c r="IMC32" s="200"/>
      <c r="IMD32" s="200"/>
      <c r="IME32" s="200"/>
      <c r="IMF32" s="200"/>
      <c r="IMG32" s="200"/>
      <c r="IMH32" s="200"/>
      <c r="IMI32" s="200"/>
      <c r="IMJ32" s="200"/>
      <c r="IMM32" s="200"/>
      <c r="IMP32" s="200"/>
      <c r="IMS32" s="200"/>
      <c r="IMV32" s="200"/>
      <c r="IMY32" s="200"/>
      <c r="INB32" s="200"/>
      <c r="INK32" s="200"/>
      <c r="INN32" s="200"/>
      <c r="INQ32" s="200"/>
      <c r="INT32" s="200"/>
      <c r="IOC32" s="200"/>
      <c r="IOI32" s="200"/>
      <c r="IOL32" s="200"/>
      <c r="IOO32" s="200"/>
      <c r="IOR32" s="200"/>
      <c r="IOX32" s="200"/>
      <c r="IPG32" s="200"/>
      <c r="IPI32" s="200"/>
      <c r="IPJ32" s="200"/>
      <c r="IPL32" s="200"/>
      <c r="IPO32" s="200"/>
      <c r="IPR32" s="200"/>
      <c r="IPU32" s="200"/>
      <c r="IPX32" s="200"/>
      <c r="IQA32" s="200"/>
      <c r="IQC32" s="200"/>
      <c r="IQE32" s="200"/>
      <c r="IQH32" s="200"/>
      <c r="IQK32" s="200"/>
      <c r="IQN32" s="200"/>
      <c r="IQQ32" s="200"/>
      <c r="IQT32" s="200"/>
      <c r="IQW32" s="200"/>
      <c r="IQZ32" s="200"/>
      <c r="IRB32" s="200"/>
      <c r="IRE32" s="200"/>
      <c r="IRH32" s="200"/>
      <c r="IRK32" s="200"/>
      <c r="IRQ32" s="200"/>
      <c r="IRT32" s="200"/>
      <c r="IRV32" s="200"/>
      <c r="ITC32" s="200"/>
      <c r="ITF32" s="200"/>
      <c r="ITI32" s="200"/>
      <c r="ITL32" s="200"/>
      <c r="ITO32" s="200"/>
      <c r="ITP32" s="200"/>
      <c r="ITQ32" s="200"/>
      <c r="ITT32" s="200"/>
      <c r="ITW32" s="200"/>
      <c r="ITZ32" s="200"/>
      <c r="IUC32" s="200"/>
      <c r="IUE32" s="200"/>
      <c r="IUS32" s="200"/>
      <c r="IUT32" s="200"/>
      <c r="IUU32" s="200"/>
      <c r="IUV32" s="200"/>
      <c r="IUW32" s="200"/>
      <c r="IUX32" s="200"/>
      <c r="IUY32" s="200"/>
      <c r="IUZ32" s="200"/>
      <c r="IVA32" s="200"/>
      <c r="IVB32" s="200"/>
      <c r="IVC32" s="200"/>
      <c r="IVD32" s="200"/>
      <c r="IVE32" s="200"/>
      <c r="IVF32" s="200"/>
      <c r="IVG32" s="200"/>
      <c r="IVH32" s="200"/>
      <c r="IVI32" s="200"/>
      <c r="IVJ32" s="200"/>
      <c r="IVK32" s="200"/>
      <c r="IVQ32" s="200"/>
      <c r="IVR32" s="200"/>
      <c r="IVS32" s="200"/>
      <c r="IVT32" s="200"/>
      <c r="IVU32" s="200"/>
      <c r="IVV32" s="200"/>
      <c r="IVW32" s="200"/>
      <c r="IVY32" s="200"/>
      <c r="IVZ32" s="200"/>
      <c r="IWA32" s="200"/>
      <c r="IWB32" s="200"/>
      <c r="IWC32" s="200"/>
      <c r="IWD32" s="200"/>
      <c r="IWE32" s="200"/>
      <c r="IWF32" s="200"/>
      <c r="IWI32" s="200"/>
      <c r="IWL32" s="200"/>
      <c r="IWO32" s="200"/>
      <c r="IWR32" s="200"/>
      <c r="IWU32" s="200"/>
      <c r="IWX32" s="200"/>
      <c r="IXG32" s="200"/>
      <c r="IXJ32" s="200"/>
      <c r="IXM32" s="200"/>
      <c r="IXP32" s="200"/>
      <c r="IXY32" s="200"/>
      <c r="IYE32" s="200"/>
      <c r="IYH32" s="200"/>
      <c r="IYK32" s="200"/>
      <c r="IYN32" s="200"/>
      <c r="IYT32" s="200"/>
      <c r="IZC32" s="200"/>
      <c r="IZE32" s="200"/>
      <c r="IZF32" s="200"/>
      <c r="IZH32" s="200"/>
      <c r="IZK32" s="200"/>
      <c r="IZN32" s="200"/>
      <c r="IZQ32" s="200"/>
      <c r="IZT32" s="200"/>
      <c r="IZW32" s="200"/>
      <c r="IZY32" s="200"/>
      <c r="JAA32" s="200"/>
      <c r="JAD32" s="200"/>
      <c r="JAG32" s="200"/>
      <c r="JAJ32" s="200"/>
      <c r="JAM32" s="200"/>
      <c r="JAP32" s="200"/>
      <c r="JAS32" s="200"/>
      <c r="JAV32" s="200"/>
      <c r="JAX32" s="200"/>
      <c r="JBA32" s="200"/>
      <c r="JBD32" s="200"/>
      <c r="JBG32" s="200"/>
      <c r="JBM32" s="200"/>
      <c r="JBP32" s="200"/>
      <c r="JBR32" s="200"/>
      <c r="JCY32" s="200"/>
      <c r="JDB32" s="200"/>
      <c r="JDE32" s="200"/>
      <c r="JDH32" s="200"/>
      <c r="JDK32" s="200"/>
      <c r="JDL32" s="200"/>
      <c r="JDM32" s="200"/>
      <c r="JDP32" s="200"/>
      <c r="JDS32" s="200"/>
      <c r="JDV32" s="200"/>
      <c r="JDY32" s="200"/>
      <c r="JEA32" s="200"/>
      <c r="JEO32" s="200"/>
      <c r="JEP32" s="200"/>
      <c r="JEQ32" s="200"/>
      <c r="JER32" s="200"/>
      <c r="JES32" s="200"/>
      <c r="JET32" s="200"/>
      <c r="JEU32" s="200"/>
      <c r="JEV32" s="200"/>
      <c r="JEW32" s="200"/>
      <c r="JEX32" s="200"/>
      <c r="JEY32" s="200"/>
      <c r="JEZ32" s="200"/>
      <c r="JFA32" s="200"/>
      <c r="JFB32" s="200"/>
      <c r="JFC32" s="200"/>
      <c r="JFD32" s="200"/>
      <c r="JFE32" s="200"/>
      <c r="JFF32" s="200"/>
      <c r="JFG32" s="200"/>
      <c r="JFM32" s="200"/>
      <c r="JFN32" s="200"/>
      <c r="JFO32" s="200"/>
      <c r="JFP32" s="200"/>
      <c r="JFQ32" s="200"/>
      <c r="JFR32" s="200"/>
      <c r="JFS32" s="200"/>
      <c r="JFU32" s="200"/>
      <c r="JFV32" s="200"/>
      <c r="JFW32" s="200"/>
      <c r="JFX32" s="200"/>
      <c r="JFY32" s="200"/>
      <c r="JFZ32" s="200"/>
      <c r="JGA32" s="200"/>
      <c r="JGB32" s="200"/>
      <c r="JGE32" s="200"/>
      <c r="JGH32" s="200"/>
      <c r="JGK32" s="200"/>
      <c r="JGN32" s="200"/>
      <c r="JGQ32" s="200"/>
      <c r="JGT32" s="200"/>
      <c r="JHC32" s="200"/>
      <c r="JHF32" s="200"/>
      <c r="JHI32" s="200"/>
      <c r="JHL32" s="200"/>
      <c r="JHU32" s="200"/>
      <c r="JIA32" s="200"/>
      <c r="JID32" s="200"/>
      <c r="JIG32" s="200"/>
      <c r="JIJ32" s="200"/>
      <c r="JIP32" s="200"/>
      <c r="JIY32" s="200"/>
      <c r="JJA32" s="200"/>
      <c r="JJB32" s="200"/>
      <c r="JJD32" s="200"/>
      <c r="JJG32" s="200"/>
      <c r="JJJ32" s="200"/>
      <c r="JJM32" s="200"/>
      <c r="JJP32" s="200"/>
      <c r="JJS32" s="200"/>
      <c r="JJU32" s="200"/>
      <c r="JJW32" s="200"/>
      <c r="JJZ32" s="200"/>
      <c r="JKC32" s="200"/>
      <c r="JKF32" s="200"/>
      <c r="JKI32" s="200"/>
      <c r="JKL32" s="200"/>
      <c r="JKO32" s="200"/>
      <c r="JKR32" s="200"/>
      <c r="JKT32" s="200"/>
      <c r="JKW32" s="200"/>
      <c r="JKZ32" s="200"/>
      <c r="JLC32" s="200"/>
      <c r="JLI32" s="200"/>
      <c r="JLL32" s="200"/>
      <c r="JLN32" s="200"/>
      <c r="JMU32" s="200"/>
      <c r="JMX32" s="200"/>
      <c r="JNA32" s="200"/>
      <c r="JND32" s="200"/>
      <c r="JNG32" s="200"/>
      <c r="JNH32" s="200"/>
      <c r="JNI32" s="200"/>
      <c r="JNL32" s="200"/>
      <c r="JNO32" s="200"/>
      <c r="JNR32" s="200"/>
      <c r="JNU32" s="200"/>
      <c r="JNW32" s="200"/>
      <c r="JOK32" s="200"/>
      <c r="JOL32" s="200"/>
      <c r="JOM32" s="200"/>
      <c r="JON32" s="200"/>
      <c r="JOO32" s="200"/>
      <c r="JOP32" s="200"/>
      <c r="JOQ32" s="200"/>
      <c r="JOR32" s="200"/>
      <c r="JOS32" s="200"/>
      <c r="JOT32" s="200"/>
      <c r="JOU32" s="200"/>
      <c r="JOV32" s="200"/>
      <c r="JOW32" s="200"/>
      <c r="JOX32" s="200"/>
      <c r="JOY32" s="200"/>
      <c r="JOZ32" s="200"/>
      <c r="JPA32" s="200"/>
      <c r="JPB32" s="200"/>
      <c r="JPC32" s="200"/>
      <c r="JPI32" s="200"/>
      <c r="JPJ32" s="200"/>
      <c r="JPK32" s="200"/>
      <c r="JPL32" s="200"/>
      <c r="JPM32" s="200"/>
      <c r="JPN32" s="200"/>
      <c r="JPO32" s="200"/>
      <c r="JPQ32" s="200"/>
      <c r="JPR32" s="200"/>
      <c r="JPS32" s="200"/>
      <c r="JPT32" s="200"/>
      <c r="JPU32" s="200"/>
      <c r="JPV32" s="200"/>
      <c r="JPW32" s="200"/>
      <c r="JPX32" s="200"/>
      <c r="JQA32" s="200"/>
      <c r="JQD32" s="200"/>
      <c r="JQG32" s="200"/>
      <c r="JQJ32" s="200"/>
      <c r="JQM32" s="200"/>
      <c r="JQP32" s="200"/>
      <c r="JQY32" s="200"/>
      <c r="JRB32" s="200"/>
      <c r="JRE32" s="200"/>
      <c r="JRH32" s="200"/>
      <c r="JRQ32" s="200"/>
      <c r="JRW32" s="200"/>
      <c r="JRZ32" s="200"/>
      <c r="JSC32" s="200"/>
      <c r="JSF32" s="200"/>
      <c r="JSL32" s="200"/>
      <c r="JSU32" s="200"/>
      <c r="JSW32" s="200"/>
      <c r="JSX32" s="200"/>
      <c r="JSZ32" s="200"/>
      <c r="JTC32" s="200"/>
      <c r="JTF32" s="200"/>
      <c r="JTI32" s="200"/>
      <c r="JTL32" s="200"/>
      <c r="JTO32" s="200"/>
      <c r="JTQ32" s="200"/>
      <c r="JTS32" s="200"/>
      <c r="JTV32" s="200"/>
      <c r="JTY32" s="200"/>
      <c r="JUB32" s="200"/>
      <c r="JUE32" s="200"/>
      <c r="JUH32" s="200"/>
      <c r="JUK32" s="200"/>
      <c r="JUN32" s="200"/>
      <c r="JUP32" s="200"/>
      <c r="JUS32" s="200"/>
      <c r="JUV32" s="200"/>
      <c r="JUY32" s="200"/>
      <c r="JVE32" s="200"/>
      <c r="JVH32" s="200"/>
      <c r="JVJ32" s="200"/>
      <c r="JWQ32" s="200"/>
      <c r="JWT32" s="200"/>
      <c r="JWW32" s="200"/>
      <c r="JWZ32" s="200"/>
      <c r="JXC32" s="200"/>
      <c r="JXD32" s="200"/>
      <c r="JXE32" s="200"/>
      <c r="JXH32" s="200"/>
      <c r="JXK32" s="200"/>
      <c r="JXN32" s="200"/>
      <c r="JXQ32" s="200"/>
      <c r="JXS32" s="200"/>
      <c r="JYG32" s="200"/>
      <c r="JYH32" s="200"/>
      <c r="JYI32" s="200"/>
      <c r="JYJ32" s="200"/>
      <c r="JYK32" s="200"/>
      <c r="JYL32" s="200"/>
      <c r="JYM32" s="200"/>
      <c r="JYN32" s="200"/>
      <c r="JYO32" s="200"/>
      <c r="JYP32" s="200"/>
      <c r="JYQ32" s="200"/>
      <c r="JYR32" s="200"/>
      <c r="JYS32" s="200"/>
      <c r="JYT32" s="200"/>
      <c r="JYU32" s="200"/>
      <c r="JYV32" s="200"/>
      <c r="JYW32" s="200"/>
      <c r="JYX32" s="200"/>
      <c r="JYY32" s="200"/>
      <c r="JZE32" s="200"/>
      <c r="JZF32" s="200"/>
      <c r="JZG32" s="200"/>
      <c r="JZH32" s="200"/>
      <c r="JZI32" s="200"/>
      <c r="JZJ32" s="200"/>
      <c r="JZK32" s="200"/>
      <c r="JZM32" s="200"/>
      <c r="JZN32" s="200"/>
      <c r="JZO32" s="200"/>
      <c r="JZP32" s="200"/>
      <c r="JZQ32" s="200"/>
      <c r="JZR32" s="200"/>
      <c r="JZS32" s="200"/>
      <c r="JZT32" s="200"/>
      <c r="JZW32" s="200"/>
      <c r="JZZ32" s="200"/>
      <c r="KAC32" s="200"/>
      <c r="KAF32" s="200"/>
      <c r="KAI32" s="200"/>
      <c r="KAL32" s="200"/>
      <c r="KAU32" s="200"/>
      <c r="KAX32" s="200"/>
      <c r="KBA32" s="200"/>
      <c r="KBD32" s="200"/>
      <c r="KBM32" s="200"/>
      <c r="KBS32" s="200"/>
      <c r="KBV32" s="200"/>
      <c r="KBY32" s="200"/>
      <c r="KCB32" s="200"/>
      <c r="KCH32" s="200"/>
      <c r="KCQ32" s="200"/>
      <c r="KCS32" s="200"/>
      <c r="KCT32" s="200"/>
      <c r="KCV32" s="200"/>
      <c r="KCY32" s="200"/>
      <c r="KDB32" s="200"/>
      <c r="KDE32" s="200"/>
      <c r="KDH32" s="200"/>
      <c r="KDK32" s="200"/>
      <c r="KDM32" s="200"/>
      <c r="KDO32" s="200"/>
      <c r="KDR32" s="200"/>
      <c r="KDU32" s="200"/>
      <c r="KDX32" s="200"/>
      <c r="KEA32" s="200"/>
      <c r="KED32" s="200"/>
      <c r="KEG32" s="200"/>
      <c r="KEJ32" s="200"/>
      <c r="KEL32" s="200"/>
      <c r="KEO32" s="200"/>
      <c r="KER32" s="200"/>
      <c r="KEU32" s="200"/>
      <c r="KFA32" s="200"/>
      <c r="KFD32" s="200"/>
      <c r="KFF32" s="200"/>
      <c r="KGM32" s="200"/>
      <c r="KGP32" s="200"/>
      <c r="KGS32" s="200"/>
      <c r="KGV32" s="200"/>
      <c r="KGY32" s="200"/>
      <c r="KGZ32" s="200"/>
      <c r="KHA32" s="200"/>
      <c r="KHD32" s="200"/>
      <c r="KHG32" s="200"/>
      <c r="KHJ32" s="200"/>
      <c r="KHM32" s="200"/>
      <c r="KHO32" s="200"/>
      <c r="KIC32" s="200"/>
      <c r="KID32" s="200"/>
      <c r="KIE32" s="200"/>
      <c r="KIF32" s="200"/>
      <c r="KIG32" s="200"/>
      <c r="KIH32" s="200"/>
      <c r="KII32" s="200"/>
      <c r="KIJ32" s="200"/>
      <c r="KIK32" s="200"/>
      <c r="KIL32" s="200"/>
      <c r="KIM32" s="200"/>
      <c r="KIN32" s="200"/>
      <c r="KIO32" s="200"/>
      <c r="KIP32" s="200"/>
      <c r="KIQ32" s="200"/>
      <c r="KIR32" s="200"/>
      <c r="KIS32" s="200"/>
      <c r="KIT32" s="200"/>
      <c r="KIU32" s="200"/>
      <c r="KJA32" s="200"/>
      <c r="KJB32" s="200"/>
      <c r="KJC32" s="200"/>
      <c r="KJD32" s="200"/>
      <c r="KJE32" s="200"/>
      <c r="KJF32" s="200"/>
      <c r="KJG32" s="200"/>
      <c r="KJI32" s="200"/>
      <c r="KJJ32" s="200"/>
      <c r="KJK32" s="200"/>
      <c r="KJL32" s="200"/>
      <c r="KJM32" s="200"/>
      <c r="KJN32" s="200"/>
      <c r="KJO32" s="200"/>
      <c r="KJP32" s="200"/>
      <c r="KJS32" s="200"/>
      <c r="KJV32" s="200"/>
      <c r="KJY32" s="200"/>
      <c r="KKB32" s="200"/>
      <c r="KKE32" s="200"/>
      <c r="KKH32" s="200"/>
      <c r="KKQ32" s="200"/>
      <c r="KKT32" s="200"/>
      <c r="KKW32" s="200"/>
      <c r="KKZ32" s="200"/>
      <c r="KLI32" s="200"/>
      <c r="KLO32" s="200"/>
      <c r="KLR32" s="200"/>
      <c r="KLU32" s="200"/>
      <c r="KLX32" s="200"/>
      <c r="KMD32" s="200"/>
      <c r="KMM32" s="200"/>
      <c r="KMO32" s="200"/>
      <c r="KMP32" s="200"/>
      <c r="KMR32" s="200"/>
      <c r="KMU32" s="200"/>
      <c r="KMX32" s="200"/>
      <c r="KNA32" s="200"/>
      <c r="KND32" s="200"/>
      <c r="KNG32" s="200"/>
      <c r="KNI32" s="200"/>
      <c r="KNK32" s="200"/>
      <c r="KNN32" s="200"/>
      <c r="KNQ32" s="200"/>
      <c r="KNT32" s="200"/>
      <c r="KNW32" s="200"/>
      <c r="KNZ32" s="200"/>
      <c r="KOC32" s="200"/>
      <c r="KOF32" s="200"/>
      <c r="KOH32" s="200"/>
      <c r="KOK32" s="200"/>
      <c r="KON32" s="200"/>
      <c r="KOQ32" s="200"/>
      <c r="KOW32" s="200"/>
      <c r="KOZ32" s="200"/>
      <c r="KPB32" s="200"/>
      <c r="KQI32" s="200"/>
      <c r="KQL32" s="200"/>
      <c r="KQO32" s="200"/>
      <c r="KQR32" s="200"/>
      <c r="KQU32" s="200"/>
      <c r="KQV32" s="200"/>
      <c r="KQW32" s="200"/>
      <c r="KQZ32" s="200"/>
      <c r="KRC32" s="200"/>
      <c r="KRF32" s="200"/>
      <c r="KRI32" s="200"/>
      <c r="KRK32" s="200"/>
      <c r="KRY32" s="200"/>
      <c r="KRZ32" s="200"/>
      <c r="KSA32" s="200"/>
      <c r="KSB32" s="200"/>
      <c r="KSC32" s="200"/>
      <c r="KSD32" s="200"/>
      <c r="KSE32" s="200"/>
      <c r="KSF32" s="200"/>
      <c r="KSG32" s="200"/>
      <c r="KSH32" s="200"/>
      <c r="KSI32" s="200"/>
      <c r="KSJ32" s="200"/>
      <c r="KSK32" s="200"/>
      <c r="KSL32" s="200"/>
      <c r="KSM32" s="200"/>
      <c r="KSN32" s="200"/>
      <c r="KSO32" s="200"/>
      <c r="KSP32" s="200"/>
      <c r="KSQ32" s="200"/>
      <c r="KSW32" s="200"/>
      <c r="KSX32" s="200"/>
      <c r="KSY32" s="200"/>
      <c r="KSZ32" s="200"/>
      <c r="KTA32" s="200"/>
      <c r="KTB32" s="200"/>
      <c r="KTC32" s="200"/>
      <c r="KTE32" s="200"/>
      <c r="KTF32" s="200"/>
      <c r="KTG32" s="200"/>
      <c r="KTH32" s="200"/>
      <c r="KTI32" s="200"/>
      <c r="KTJ32" s="200"/>
      <c r="KTK32" s="200"/>
      <c r="KTL32" s="200"/>
      <c r="KTO32" s="200"/>
      <c r="KTR32" s="200"/>
      <c r="KTU32" s="200"/>
      <c r="KTX32" s="200"/>
      <c r="KUA32" s="200"/>
      <c r="KUD32" s="200"/>
      <c r="KUM32" s="200"/>
      <c r="KUP32" s="200"/>
      <c r="KUS32" s="200"/>
      <c r="KUV32" s="200"/>
      <c r="KVE32" s="200"/>
      <c r="KVK32" s="200"/>
      <c r="KVN32" s="200"/>
      <c r="KVQ32" s="200"/>
      <c r="KVT32" s="200"/>
      <c r="KVZ32" s="200"/>
      <c r="KWI32" s="200"/>
      <c r="KWK32" s="200"/>
      <c r="KWL32" s="200"/>
      <c r="KWN32" s="200"/>
      <c r="KWQ32" s="200"/>
      <c r="KWT32" s="200"/>
      <c r="KWW32" s="200"/>
      <c r="KWZ32" s="200"/>
      <c r="KXC32" s="200"/>
      <c r="KXE32" s="200"/>
      <c r="KXG32" s="200"/>
      <c r="KXJ32" s="200"/>
      <c r="KXM32" s="200"/>
      <c r="KXP32" s="200"/>
      <c r="KXS32" s="200"/>
      <c r="KXV32" s="200"/>
      <c r="KXY32" s="200"/>
      <c r="KYB32" s="200"/>
      <c r="KYD32" s="200"/>
      <c r="KYG32" s="200"/>
      <c r="KYJ32" s="200"/>
      <c r="KYM32" s="200"/>
      <c r="KYS32" s="200"/>
      <c r="KYV32" s="200"/>
      <c r="KYX32" s="200"/>
      <c r="LAE32" s="200"/>
      <c r="LAH32" s="200"/>
      <c r="LAK32" s="200"/>
      <c r="LAN32" s="200"/>
      <c r="LAQ32" s="200"/>
      <c r="LAR32" s="200"/>
      <c r="LAS32" s="200"/>
      <c r="LAV32" s="200"/>
      <c r="LAY32" s="200"/>
      <c r="LBB32" s="200"/>
      <c r="LBE32" s="200"/>
      <c r="LBG32" s="200"/>
      <c r="LBU32" s="200"/>
      <c r="LBV32" s="200"/>
      <c r="LBW32" s="200"/>
      <c r="LBX32" s="200"/>
      <c r="LBY32" s="200"/>
      <c r="LBZ32" s="200"/>
      <c r="LCA32" s="200"/>
      <c r="LCB32" s="200"/>
      <c r="LCC32" s="200"/>
      <c r="LCD32" s="200"/>
      <c r="LCE32" s="200"/>
      <c r="LCF32" s="200"/>
      <c r="LCG32" s="200"/>
      <c r="LCH32" s="200"/>
      <c r="LCI32" s="200"/>
      <c r="LCJ32" s="200"/>
      <c r="LCK32" s="200"/>
      <c r="LCL32" s="200"/>
      <c r="LCM32" s="200"/>
      <c r="LCS32" s="200"/>
      <c r="LCT32" s="200"/>
      <c r="LCU32" s="200"/>
      <c r="LCV32" s="200"/>
      <c r="LCW32" s="200"/>
      <c r="LCX32" s="200"/>
      <c r="LCY32" s="200"/>
      <c r="LDA32" s="200"/>
      <c r="LDB32" s="200"/>
      <c r="LDC32" s="200"/>
      <c r="LDD32" s="200"/>
      <c r="LDE32" s="200"/>
      <c r="LDF32" s="200"/>
      <c r="LDG32" s="200"/>
      <c r="LDH32" s="200"/>
      <c r="LDK32" s="200"/>
      <c r="LDN32" s="200"/>
      <c r="LDQ32" s="200"/>
      <c r="LDT32" s="200"/>
      <c r="LDW32" s="200"/>
      <c r="LDZ32" s="200"/>
      <c r="LEI32" s="200"/>
      <c r="LEL32" s="200"/>
      <c r="LEO32" s="200"/>
      <c r="LER32" s="200"/>
      <c r="LFA32" s="200"/>
      <c r="LFG32" s="200"/>
      <c r="LFJ32" s="200"/>
      <c r="LFM32" s="200"/>
      <c r="LFP32" s="200"/>
      <c r="LFV32" s="200"/>
      <c r="LGE32" s="200"/>
      <c r="LGG32" s="200"/>
      <c r="LGH32" s="200"/>
      <c r="LGJ32" s="200"/>
      <c r="LGM32" s="200"/>
      <c r="LGP32" s="200"/>
      <c r="LGS32" s="200"/>
      <c r="LGV32" s="200"/>
      <c r="LGY32" s="200"/>
      <c r="LHA32" s="200"/>
      <c r="LHC32" s="200"/>
      <c r="LHF32" s="200"/>
      <c r="LHI32" s="200"/>
      <c r="LHL32" s="200"/>
      <c r="LHO32" s="200"/>
      <c r="LHR32" s="200"/>
      <c r="LHU32" s="200"/>
      <c r="LHX32" s="200"/>
      <c r="LHZ32" s="200"/>
      <c r="LIC32" s="200"/>
      <c r="LIF32" s="200"/>
      <c r="LII32" s="200"/>
      <c r="LIO32" s="200"/>
      <c r="LIR32" s="200"/>
      <c r="LIT32" s="200"/>
      <c r="LKA32" s="200"/>
      <c r="LKD32" s="200"/>
      <c r="LKG32" s="200"/>
      <c r="LKJ32" s="200"/>
      <c r="LKM32" s="200"/>
      <c r="LKN32" s="200"/>
      <c r="LKO32" s="200"/>
      <c r="LKR32" s="200"/>
      <c r="LKU32" s="200"/>
      <c r="LKX32" s="200"/>
      <c r="LLA32" s="200"/>
      <c r="LLC32" s="200"/>
      <c r="LLQ32" s="200"/>
      <c r="LLR32" s="200"/>
      <c r="LLS32" s="200"/>
      <c r="LLT32" s="200"/>
      <c r="LLU32" s="200"/>
      <c r="LLV32" s="200"/>
      <c r="LLW32" s="200"/>
      <c r="LLX32" s="200"/>
      <c r="LLY32" s="200"/>
      <c r="LLZ32" s="200"/>
      <c r="LMA32" s="200"/>
      <c r="LMB32" s="200"/>
      <c r="LMC32" s="200"/>
      <c r="LMD32" s="200"/>
      <c r="LME32" s="200"/>
      <c r="LMF32" s="200"/>
      <c r="LMG32" s="200"/>
      <c r="LMH32" s="200"/>
      <c r="LMI32" s="200"/>
      <c r="LMO32" s="200"/>
      <c r="LMP32" s="200"/>
      <c r="LMQ32" s="200"/>
      <c r="LMR32" s="200"/>
      <c r="LMS32" s="200"/>
      <c r="LMT32" s="200"/>
      <c r="LMU32" s="200"/>
      <c r="LMW32" s="200"/>
      <c r="LMX32" s="200"/>
      <c r="LMY32" s="200"/>
      <c r="LMZ32" s="200"/>
      <c r="LNA32" s="200"/>
      <c r="LNB32" s="200"/>
      <c r="LNC32" s="200"/>
      <c r="LND32" s="200"/>
      <c r="LNG32" s="200"/>
      <c r="LNJ32" s="200"/>
      <c r="LNM32" s="200"/>
      <c r="LNP32" s="200"/>
      <c r="LNS32" s="200"/>
      <c r="LNV32" s="200"/>
      <c r="LOE32" s="200"/>
      <c r="LOH32" s="200"/>
      <c r="LOK32" s="200"/>
      <c r="LON32" s="200"/>
      <c r="LOW32" s="200"/>
      <c r="LPC32" s="200"/>
      <c r="LPF32" s="200"/>
      <c r="LPI32" s="200"/>
      <c r="LPL32" s="200"/>
      <c r="LPR32" s="200"/>
      <c r="LQA32" s="200"/>
      <c r="LQC32" s="200"/>
      <c r="LQD32" s="200"/>
      <c r="LQF32" s="200"/>
      <c r="LQI32" s="200"/>
      <c r="LQL32" s="200"/>
      <c r="LQO32" s="200"/>
      <c r="LQR32" s="200"/>
      <c r="LQU32" s="200"/>
      <c r="LQW32" s="200"/>
      <c r="LQY32" s="200"/>
      <c r="LRB32" s="200"/>
      <c r="LRE32" s="200"/>
      <c r="LRH32" s="200"/>
      <c r="LRK32" s="200"/>
      <c r="LRN32" s="200"/>
      <c r="LRQ32" s="200"/>
      <c r="LRT32" s="200"/>
      <c r="LRV32" s="200"/>
      <c r="LRY32" s="200"/>
      <c r="LSB32" s="200"/>
      <c r="LSE32" s="200"/>
      <c r="LSK32" s="200"/>
      <c r="LSN32" s="200"/>
      <c r="LSP32" s="200"/>
      <c r="LTW32" s="200"/>
      <c r="LTZ32" s="200"/>
      <c r="LUC32" s="200"/>
      <c r="LUF32" s="200"/>
      <c r="LUI32" s="200"/>
      <c r="LUJ32" s="200"/>
      <c r="LUK32" s="200"/>
      <c r="LUN32" s="200"/>
      <c r="LUQ32" s="200"/>
      <c r="LUT32" s="200"/>
      <c r="LUW32" s="200"/>
      <c r="LUY32" s="200"/>
      <c r="LVM32" s="200"/>
      <c r="LVN32" s="200"/>
      <c r="LVO32" s="200"/>
      <c r="LVP32" s="200"/>
      <c r="LVQ32" s="200"/>
      <c r="LVR32" s="200"/>
      <c r="LVS32" s="200"/>
      <c r="LVT32" s="200"/>
      <c r="LVU32" s="200"/>
      <c r="LVV32" s="200"/>
      <c r="LVW32" s="200"/>
      <c r="LVX32" s="200"/>
      <c r="LVY32" s="200"/>
      <c r="LVZ32" s="200"/>
      <c r="LWA32" s="200"/>
      <c r="LWB32" s="200"/>
      <c r="LWC32" s="200"/>
      <c r="LWD32" s="200"/>
      <c r="LWE32" s="200"/>
      <c r="LWK32" s="200"/>
      <c r="LWL32" s="200"/>
      <c r="LWM32" s="200"/>
      <c r="LWN32" s="200"/>
      <c r="LWO32" s="200"/>
      <c r="LWP32" s="200"/>
      <c r="LWQ32" s="200"/>
      <c r="LWS32" s="200"/>
      <c r="LWT32" s="200"/>
      <c r="LWU32" s="200"/>
      <c r="LWV32" s="200"/>
      <c r="LWW32" s="200"/>
      <c r="LWX32" s="200"/>
      <c r="LWY32" s="200"/>
      <c r="LWZ32" s="200"/>
      <c r="LXC32" s="200"/>
      <c r="LXF32" s="200"/>
      <c r="LXI32" s="200"/>
      <c r="LXL32" s="200"/>
      <c r="LXO32" s="200"/>
      <c r="LXR32" s="200"/>
      <c r="LYA32" s="200"/>
      <c r="LYD32" s="200"/>
      <c r="LYG32" s="200"/>
      <c r="LYJ32" s="200"/>
      <c r="LYS32" s="200"/>
      <c r="LYY32" s="200"/>
      <c r="LZB32" s="200"/>
      <c r="LZE32" s="200"/>
      <c r="LZH32" s="200"/>
      <c r="LZN32" s="200"/>
      <c r="LZW32" s="200"/>
      <c r="LZY32" s="200"/>
      <c r="LZZ32" s="200"/>
      <c r="MAB32" s="200"/>
      <c r="MAE32" s="200"/>
      <c r="MAH32" s="200"/>
      <c r="MAK32" s="200"/>
      <c r="MAN32" s="200"/>
      <c r="MAQ32" s="200"/>
      <c r="MAS32" s="200"/>
      <c r="MAU32" s="200"/>
      <c r="MAX32" s="200"/>
      <c r="MBA32" s="200"/>
      <c r="MBD32" s="200"/>
      <c r="MBG32" s="200"/>
      <c r="MBJ32" s="200"/>
      <c r="MBM32" s="200"/>
      <c r="MBP32" s="200"/>
      <c r="MBR32" s="200"/>
      <c r="MBU32" s="200"/>
      <c r="MBX32" s="200"/>
      <c r="MCA32" s="200"/>
      <c r="MCG32" s="200"/>
      <c r="MCJ32" s="200"/>
      <c r="MCL32" s="200"/>
      <c r="MDS32" s="200"/>
      <c r="MDV32" s="200"/>
      <c r="MDY32" s="200"/>
      <c r="MEB32" s="200"/>
      <c r="MEE32" s="200"/>
      <c r="MEF32" s="200"/>
      <c r="MEG32" s="200"/>
      <c r="MEJ32" s="200"/>
      <c r="MEM32" s="200"/>
      <c r="MEP32" s="200"/>
      <c r="MES32" s="200"/>
      <c r="MEU32" s="200"/>
      <c r="MFI32" s="200"/>
      <c r="MFJ32" s="200"/>
      <c r="MFK32" s="200"/>
      <c r="MFL32" s="200"/>
      <c r="MFM32" s="200"/>
      <c r="MFN32" s="200"/>
      <c r="MFO32" s="200"/>
      <c r="MFP32" s="200"/>
      <c r="MFQ32" s="200"/>
      <c r="MFR32" s="200"/>
      <c r="MFS32" s="200"/>
      <c r="MFT32" s="200"/>
      <c r="MFU32" s="200"/>
      <c r="MFV32" s="200"/>
      <c r="MFW32" s="200"/>
      <c r="MFX32" s="200"/>
      <c r="MFY32" s="200"/>
      <c r="MFZ32" s="200"/>
      <c r="MGA32" s="200"/>
      <c r="MGG32" s="200"/>
      <c r="MGH32" s="200"/>
      <c r="MGI32" s="200"/>
      <c r="MGJ32" s="200"/>
      <c r="MGK32" s="200"/>
      <c r="MGL32" s="200"/>
      <c r="MGM32" s="200"/>
      <c r="MGO32" s="200"/>
      <c r="MGP32" s="200"/>
      <c r="MGQ32" s="200"/>
      <c r="MGR32" s="200"/>
      <c r="MGS32" s="200"/>
      <c r="MGT32" s="200"/>
      <c r="MGU32" s="200"/>
      <c r="MGV32" s="200"/>
      <c r="MGY32" s="200"/>
      <c r="MHB32" s="200"/>
      <c r="MHE32" s="200"/>
      <c r="MHH32" s="200"/>
      <c r="MHK32" s="200"/>
      <c r="MHN32" s="200"/>
      <c r="MHW32" s="200"/>
      <c r="MHZ32" s="200"/>
      <c r="MIC32" s="200"/>
      <c r="MIF32" s="200"/>
      <c r="MIO32" s="200"/>
      <c r="MIU32" s="200"/>
      <c r="MIX32" s="200"/>
      <c r="MJA32" s="200"/>
      <c r="MJD32" s="200"/>
      <c r="MJJ32" s="200"/>
      <c r="MJS32" s="200"/>
      <c r="MJU32" s="200"/>
      <c r="MJV32" s="200"/>
      <c r="MJX32" s="200"/>
      <c r="MKA32" s="200"/>
      <c r="MKD32" s="200"/>
      <c r="MKG32" s="200"/>
      <c r="MKJ32" s="200"/>
      <c r="MKM32" s="200"/>
      <c r="MKO32" s="200"/>
      <c r="MKQ32" s="200"/>
      <c r="MKT32" s="200"/>
      <c r="MKW32" s="200"/>
      <c r="MKZ32" s="200"/>
      <c r="MLC32" s="200"/>
      <c r="MLF32" s="200"/>
      <c r="MLI32" s="200"/>
      <c r="MLL32" s="200"/>
      <c r="MLN32" s="200"/>
      <c r="MLQ32" s="200"/>
      <c r="MLT32" s="200"/>
      <c r="MLW32" s="200"/>
      <c r="MMC32" s="200"/>
      <c r="MMF32" s="200"/>
      <c r="MMH32" s="200"/>
      <c r="MNO32" s="200"/>
      <c r="MNR32" s="200"/>
      <c r="MNU32" s="200"/>
      <c r="MNX32" s="200"/>
      <c r="MOA32" s="200"/>
      <c r="MOB32" s="200"/>
      <c r="MOC32" s="200"/>
      <c r="MOF32" s="200"/>
      <c r="MOI32" s="200"/>
      <c r="MOL32" s="200"/>
      <c r="MOO32" s="200"/>
      <c r="MOQ32" s="200"/>
      <c r="MPE32" s="200"/>
      <c r="MPF32" s="200"/>
      <c r="MPG32" s="200"/>
      <c r="MPH32" s="200"/>
      <c r="MPI32" s="200"/>
      <c r="MPJ32" s="200"/>
      <c r="MPK32" s="200"/>
      <c r="MPL32" s="200"/>
      <c r="MPM32" s="200"/>
      <c r="MPN32" s="200"/>
      <c r="MPO32" s="200"/>
      <c r="MPP32" s="200"/>
      <c r="MPQ32" s="200"/>
      <c r="MPR32" s="200"/>
      <c r="MPS32" s="200"/>
      <c r="MPT32" s="200"/>
      <c r="MPU32" s="200"/>
      <c r="MPV32" s="200"/>
      <c r="MPW32" s="200"/>
      <c r="MQC32" s="200"/>
      <c r="MQD32" s="200"/>
      <c r="MQE32" s="200"/>
      <c r="MQF32" s="200"/>
      <c r="MQG32" s="200"/>
      <c r="MQH32" s="200"/>
      <c r="MQI32" s="200"/>
      <c r="MQK32" s="200"/>
      <c r="MQL32" s="200"/>
      <c r="MQM32" s="200"/>
      <c r="MQN32" s="200"/>
      <c r="MQO32" s="200"/>
      <c r="MQP32" s="200"/>
      <c r="MQQ32" s="200"/>
      <c r="MQR32" s="200"/>
      <c r="MQU32" s="200"/>
      <c r="MQX32" s="200"/>
      <c r="MRA32" s="200"/>
      <c r="MRD32" s="200"/>
      <c r="MRG32" s="200"/>
      <c r="MRJ32" s="200"/>
      <c r="MRS32" s="200"/>
      <c r="MRV32" s="200"/>
      <c r="MRY32" s="200"/>
      <c r="MSB32" s="200"/>
      <c r="MSK32" s="200"/>
      <c r="MSQ32" s="200"/>
      <c r="MST32" s="200"/>
      <c r="MSW32" s="200"/>
      <c r="MSZ32" s="200"/>
      <c r="MTF32" s="200"/>
      <c r="MTO32" s="200"/>
      <c r="MTQ32" s="200"/>
      <c r="MTR32" s="200"/>
      <c r="MTT32" s="200"/>
      <c r="MTW32" s="200"/>
      <c r="MTZ32" s="200"/>
      <c r="MUC32" s="200"/>
      <c r="MUF32" s="200"/>
      <c r="MUI32" s="200"/>
      <c r="MUK32" s="200"/>
      <c r="MUM32" s="200"/>
      <c r="MUP32" s="200"/>
      <c r="MUS32" s="200"/>
      <c r="MUV32" s="200"/>
      <c r="MUY32" s="200"/>
      <c r="MVB32" s="200"/>
      <c r="MVE32" s="200"/>
      <c r="MVH32" s="200"/>
      <c r="MVJ32" s="200"/>
      <c r="MVM32" s="200"/>
      <c r="MVP32" s="200"/>
      <c r="MVS32" s="200"/>
      <c r="MVY32" s="200"/>
      <c r="MWB32" s="200"/>
      <c r="MWD32" s="200"/>
      <c r="MXK32" s="200"/>
      <c r="MXN32" s="200"/>
      <c r="MXQ32" s="200"/>
      <c r="MXT32" s="200"/>
      <c r="MXW32" s="200"/>
      <c r="MXX32" s="200"/>
      <c r="MXY32" s="200"/>
      <c r="MYB32" s="200"/>
      <c r="MYE32" s="200"/>
      <c r="MYH32" s="200"/>
      <c r="MYK32" s="200"/>
      <c r="MYM32" s="200"/>
      <c r="MZA32" s="200"/>
      <c r="MZB32" s="200"/>
      <c r="MZC32" s="200"/>
      <c r="MZD32" s="200"/>
      <c r="MZE32" s="200"/>
      <c r="MZF32" s="200"/>
      <c r="MZG32" s="200"/>
      <c r="MZH32" s="200"/>
      <c r="MZI32" s="200"/>
      <c r="MZJ32" s="200"/>
      <c r="MZK32" s="200"/>
      <c r="MZL32" s="200"/>
      <c r="MZM32" s="200"/>
      <c r="MZN32" s="200"/>
      <c r="MZO32" s="200"/>
      <c r="MZP32" s="200"/>
      <c r="MZQ32" s="200"/>
      <c r="MZR32" s="200"/>
      <c r="MZS32" s="200"/>
      <c r="MZY32" s="200"/>
      <c r="MZZ32" s="200"/>
      <c r="NAA32" s="200"/>
      <c r="NAB32" s="200"/>
      <c r="NAC32" s="200"/>
      <c r="NAD32" s="200"/>
      <c r="NAE32" s="200"/>
      <c r="NAG32" s="200"/>
      <c r="NAH32" s="200"/>
      <c r="NAI32" s="200"/>
      <c r="NAJ32" s="200"/>
      <c r="NAK32" s="200"/>
      <c r="NAL32" s="200"/>
      <c r="NAM32" s="200"/>
      <c r="NAN32" s="200"/>
      <c r="NAQ32" s="200"/>
      <c r="NAT32" s="200"/>
      <c r="NAW32" s="200"/>
      <c r="NAZ32" s="200"/>
      <c r="NBC32" s="200"/>
      <c r="NBF32" s="200"/>
      <c r="NBO32" s="200"/>
      <c r="NBR32" s="200"/>
      <c r="NBU32" s="200"/>
      <c r="NBX32" s="200"/>
      <c r="NCG32" s="200"/>
      <c r="NCM32" s="200"/>
      <c r="NCP32" s="200"/>
      <c r="NCS32" s="200"/>
      <c r="NCV32" s="200"/>
      <c r="NDB32" s="200"/>
      <c r="NDK32" s="200"/>
      <c r="NDM32" s="200"/>
      <c r="NDN32" s="200"/>
      <c r="NDP32" s="200"/>
      <c r="NDS32" s="200"/>
      <c r="NDV32" s="200"/>
      <c r="NDY32" s="200"/>
      <c r="NEB32" s="200"/>
      <c r="NEE32" s="200"/>
      <c r="NEG32" s="200"/>
      <c r="NEI32" s="200"/>
      <c r="NEL32" s="200"/>
      <c r="NEO32" s="200"/>
      <c r="NER32" s="200"/>
      <c r="NEU32" s="200"/>
      <c r="NEX32" s="200"/>
      <c r="NFA32" s="200"/>
      <c r="NFD32" s="200"/>
      <c r="NFF32" s="200"/>
      <c r="NFI32" s="200"/>
      <c r="NFL32" s="200"/>
      <c r="NFO32" s="200"/>
      <c r="NFU32" s="200"/>
      <c r="NFX32" s="200"/>
      <c r="NFZ32" s="200"/>
      <c r="NHG32" s="200"/>
      <c r="NHJ32" s="200"/>
      <c r="NHM32" s="200"/>
      <c r="NHP32" s="200"/>
      <c r="NHS32" s="200"/>
      <c r="NHT32" s="200"/>
      <c r="NHU32" s="200"/>
      <c r="NHX32" s="200"/>
      <c r="NIA32" s="200"/>
      <c r="NID32" s="200"/>
      <c r="NIG32" s="200"/>
      <c r="NII32" s="200"/>
      <c r="NIW32" s="200"/>
      <c r="NIX32" s="200"/>
      <c r="NIY32" s="200"/>
      <c r="NIZ32" s="200"/>
      <c r="NJA32" s="200"/>
      <c r="NJB32" s="200"/>
      <c r="NJC32" s="200"/>
      <c r="NJD32" s="200"/>
      <c r="NJE32" s="200"/>
      <c r="NJF32" s="200"/>
      <c r="NJG32" s="200"/>
      <c r="NJH32" s="200"/>
      <c r="NJI32" s="200"/>
      <c r="NJJ32" s="200"/>
      <c r="NJK32" s="200"/>
      <c r="NJL32" s="200"/>
      <c r="NJM32" s="200"/>
      <c r="NJN32" s="200"/>
      <c r="NJO32" s="200"/>
      <c r="NJU32" s="200"/>
      <c r="NJV32" s="200"/>
      <c r="NJW32" s="200"/>
      <c r="NJX32" s="200"/>
      <c r="NJY32" s="200"/>
      <c r="NJZ32" s="200"/>
      <c r="NKA32" s="200"/>
      <c r="NKC32" s="200"/>
      <c r="NKD32" s="200"/>
      <c r="NKE32" s="200"/>
      <c r="NKF32" s="200"/>
      <c r="NKG32" s="200"/>
      <c r="NKH32" s="200"/>
      <c r="NKI32" s="200"/>
      <c r="NKJ32" s="200"/>
      <c r="NKM32" s="200"/>
      <c r="NKP32" s="200"/>
      <c r="NKS32" s="200"/>
      <c r="NKV32" s="200"/>
      <c r="NKY32" s="200"/>
      <c r="NLB32" s="200"/>
      <c r="NLK32" s="200"/>
      <c r="NLN32" s="200"/>
      <c r="NLQ32" s="200"/>
      <c r="NLT32" s="200"/>
      <c r="NMC32" s="200"/>
      <c r="NMI32" s="200"/>
      <c r="NML32" s="200"/>
      <c r="NMO32" s="200"/>
      <c r="NMR32" s="200"/>
      <c r="NMX32" s="200"/>
      <c r="NNG32" s="200"/>
      <c r="NNI32" s="200"/>
      <c r="NNJ32" s="200"/>
      <c r="NNL32" s="200"/>
      <c r="NNO32" s="200"/>
      <c r="NNR32" s="200"/>
      <c r="NNU32" s="200"/>
      <c r="NNX32" s="200"/>
      <c r="NOA32" s="200"/>
      <c r="NOC32" s="200"/>
      <c r="NOE32" s="200"/>
      <c r="NOH32" s="200"/>
      <c r="NOK32" s="200"/>
      <c r="NON32" s="200"/>
      <c r="NOQ32" s="200"/>
      <c r="NOT32" s="200"/>
      <c r="NOW32" s="200"/>
      <c r="NOZ32" s="200"/>
      <c r="NPB32" s="200"/>
      <c r="NPE32" s="200"/>
      <c r="NPH32" s="200"/>
      <c r="NPK32" s="200"/>
      <c r="NPQ32" s="200"/>
      <c r="NPT32" s="200"/>
      <c r="NPV32" s="200"/>
      <c r="NRC32" s="200"/>
      <c r="NRF32" s="200"/>
      <c r="NRI32" s="200"/>
      <c r="NRL32" s="200"/>
      <c r="NRO32" s="200"/>
      <c r="NRP32" s="200"/>
      <c r="NRQ32" s="200"/>
      <c r="NRT32" s="200"/>
      <c r="NRW32" s="200"/>
      <c r="NRZ32" s="200"/>
      <c r="NSC32" s="200"/>
      <c r="NSE32" s="200"/>
      <c r="NSS32" s="200"/>
      <c r="NST32" s="200"/>
      <c r="NSU32" s="200"/>
      <c r="NSV32" s="200"/>
      <c r="NSW32" s="200"/>
      <c r="NSX32" s="200"/>
      <c r="NSY32" s="200"/>
      <c r="NSZ32" s="200"/>
      <c r="NTA32" s="200"/>
      <c r="NTB32" s="200"/>
      <c r="NTC32" s="200"/>
      <c r="NTD32" s="200"/>
      <c r="NTE32" s="200"/>
      <c r="NTF32" s="200"/>
      <c r="NTG32" s="200"/>
      <c r="NTH32" s="200"/>
      <c r="NTI32" s="200"/>
      <c r="NTJ32" s="200"/>
      <c r="NTK32" s="200"/>
      <c r="NTQ32" s="200"/>
      <c r="NTR32" s="200"/>
      <c r="NTS32" s="200"/>
      <c r="NTT32" s="200"/>
      <c r="NTU32" s="200"/>
      <c r="NTV32" s="200"/>
      <c r="NTW32" s="200"/>
      <c r="NTY32" s="200"/>
      <c r="NTZ32" s="200"/>
      <c r="NUA32" s="200"/>
      <c r="NUB32" s="200"/>
      <c r="NUC32" s="200"/>
      <c r="NUD32" s="200"/>
      <c r="NUE32" s="200"/>
      <c r="NUF32" s="200"/>
      <c r="NUI32" s="200"/>
      <c r="NUL32" s="200"/>
      <c r="NUO32" s="200"/>
      <c r="NUR32" s="200"/>
      <c r="NUU32" s="200"/>
      <c r="NUX32" s="200"/>
      <c r="NVG32" s="200"/>
      <c r="NVJ32" s="200"/>
      <c r="NVM32" s="200"/>
      <c r="NVP32" s="200"/>
      <c r="NVY32" s="200"/>
      <c r="NWE32" s="200"/>
      <c r="NWH32" s="200"/>
      <c r="NWK32" s="200"/>
      <c r="NWN32" s="200"/>
      <c r="NWT32" s="200"/>
      <c r="NXC32" s="200"/>
      <c r="NXE32" s="200"/>
      <c r="NXF32" s="200"/>
      <c r="NXH32" s="200"/>
      <c r="NXK32" s="200"/>
      <c r="NXN32" s="200"/>
      <c r="NXQ32" s="200"/>
      <c r="NXT32" s="200"/>
      <c r="NXW32" s="200"/>
      <c r="NXY32" s="200"/>
      <c r="NYA32" s="200"/>
      <c r="NYD32" s="200"/>
      <c r="NYG32" s="200"/>
      <c r="NYJ32" s="200"/>
      <c r="NYM32" s="200"/>
      <c r="NYP32" s="200"/>
      <c r="NYS32" s="200"/>
      <c r="NYV32" s="200"/>
      <c r="NYX32" s="200"/>
      <c r="NZA32" s="200"/>
      <c r="NZD32" s="200"/>
      <c r="NZG32" s="200"/>
      <c r="NZM32" s="200"/>
      <c r="NZP32" s="200"/>
      <c r="NZR32" s="200"/>
      <c r="OAY32" s="200"/>
      <c r="OBB32" s="200"/>
      <c r="OBE32" s="200"/>
      <c r="OBH32" s="200"/>
      <c r="OBK32" s="200"/>
      <c r="OBL32" s="200"/>
      <c r="OBM32" s="200"/>
      <c r="OBP32" s="200"/>
      <c r="OBS32" s="200"/>
      <c r="OBV32" s="200"/>
      <c r="OBY32" s="200"/>
      <c r="OCA32" s="200"/>
      <c r="OCO32" s="200"/>
      <c r="OCP32" s="200"/>
      <c r="OCQ32" s="200"/>
      <c r="OCR32" s="200"/>
      <c r="OCS32" s="200"/>
      <c r="OCT32" s="200"/>
      <c r="OCU32" s="200"/>
      <c r="OCV32" s="200"/>
      <c r="OCW32" s="200"/>
      <c r="OCX32" s="200"/>
      <c r="OCY32" s="200"/>
      <c r="OCZ32" s="200"/>
      <c r="ODA32" s="200"/>
      <c r="ODB32" s="200"/>
      <c r="ODC32" s="200"/>
      <c r="ODD32" s="200"/>
      <c r="ODE32" s="200"/>
      <c r="ODF32" s="200"/>
      <c r="ODG32" s="200"/>
      <c r="ODM32" s="200"/>
      <c r="ODN32" s="200"/>
      <c r="ODO32" s="200"/>
      <c r="ODP32" s="200"/>
      <c r="ODQ32" s="200"/>
      <c r="ODR32" s="200"/>
      <c r="ODS32" s="200"/>
      <c r="ODU32" s="200"/>
      <c r="ODV32" s="200"/>
      <c r="ODW32" s="200"/>
      <c r="ODX32" s="200"/>
      <c r="ODY32" s="200"/>
      <c r="ODZ32" s="200"/>
      <c r="OEA32" s="200"/>
      <c r="OEB32" s="200"/>
      <c r="OEE32" s="200"/>
      <c r="OEH32" s="200"/>
      <c r="OEK32" s="200"/>
      <c r="OEN32" s="200"/>
      <c r="OEQ32" s="200"/>
      <c r="OET32" s="200"/>
      <c r="OFC32" s="200"/>
      <c r="OFF32" s="200"/>
      <c r="OFI32" s="200"/>
      <c r="OFL32" s="200"/>
      <c r="OFU32" s="200"/>
      <c r="OGA32" s="200"/>
      <c r="OGD32" s="200"/>
      <c r="OGG32" s="200"/>
      <c r="OGJ32" s="200"/>
      <c r="OGP32" s="200"/>
      <c r="OGY32" s="200"/>
      <c r="OHA32" s="200"/>
      <c r="OHB32" s="200"/>
      <c r="OHD32" s="200"/>
      <c r="OHG32" s="200"/>
      <c r="OHJ32" s="200"/>
      <c r="OHM32" s="200"/>
      <c r="OHP32" s="200"/>
      <c r="OHS32" s="200"/>
      <c r="OHU32" s="200"/>
      <c r="OHW32" s="200"/>
      <c r="OHZ32" s="200"/>
      <c r="OIC32" s="200"/>
      <c r="OIF32" s="200"/>
      <c r="OII32" s="200"/>
      <c r="OIL32" s="200"/>
      <c r="OIO32" s="200"/>
      <c r="OIR32" s="200"/>
      <c r="OIT32" s="200"/>
      <c r="OIW32" s="200"/>
      <c r="OIZ32" s="200"/>
      <c r="OJC32" s="200"/>
      <c r="OJI32" s="200"/>
      <c r="OJL32" s="200"/>
      <c r="OJN32" s="200"/>
      <c r="OKU32" s="200"/>
      <c r="OKX32" s="200"/>
      <c r="OLA32" s="200"/>
      <c r="OLD32" s="200"/>
      <c r="OLG32" s="200"/>
      <c r="OLH32" s="200"/>
      <c r="OLI32" s="200"/>
      <c r="OLL32" s="200"/>
      <c r="OLO32" s="200"/>
      <c r="OLR32" s="200"/>
      <c r="OLU32" s="200"/>
      <c r="OLW32" s="200"/>
      <c r="OMK32" s="200"/>
      <c r="OML32" s="200"/>
      <c r="OMM32" s="200"/>
      <c r="OMN32" s="200"/>
      <c r="OMO32" s="200"/>
      <c r="OMP32" s="200"/>
      <c r="OMQ32" s="200"/>
      <c r="OMR32" s="200"/>
      <c r="OMS32" s="200"/>
      <c r="OMT32" s="200"/>
      <c r="OMU32" s="200"/>
      <c r="OMV32" s="200"/>
      <c r="OMW32" s="200"/>
      <c r="OMX32" s="200"/>
      <c r="OMY32" s="200"/>
      <c r="OMZ32" s="200"/>
      <c r="ONA32" s="200"/>
      <c r="ONB32" s="200"/>
      <c r="ONC32" s="200"/>
      <c r="ONI32" s="200"/>
      <c r="ONJ32" s="200"/>
      <c r="ONK32" s="200"/>
      <c r="ONL32" s="200"/>
      <c r="ONM32" s="200"/>
      <c r="ONN32" s="200"/>
      <c r="ONO32" s="200"/>
      <c r="ONQ32" s="200"/>
      <c r="ONR32" s="200"/>
      <c r="ONS32" s="200"/>
      <c r="ONT32" s="200"/>
      <c r="ONU32" s="200"/>
      <c r="ONV32" s="200"/>
      <c r="ONW32" s="200"/>
      <c r="ONX32" s="200"/>
      <c r="OOA32" s="200"/>
      <c r="OOD32" s="200"/>
      <c r="OOG32" s="200"/>
      <c r="OOJ32" s="200"/>
      <c r="OOM32" s="200"/>
      <c r="OOP32" s="200"/>
      <c r="OOY32" s="200"/>
      <c r="OPB32" s="200"/>
      <c r="OPE32" s="200"/>
      <c r="OPH32" s="200"/>
      <c r="OPQ32" s="200"/>
      <c r="OPW32" s="200"/>
      <c r="OPZ32" s="200"/>
      <c r="OQC32" s="200"/>
      <c r="OQF32" s="200"/>
      <c r="OQL32" s="200"/>
      <c r="OQU32" s="200"/>
      <c r="OQW32" s="200"/>
      <c r="OQX32" s="200"/>
      <c r="OQZ32" s="200"/>
      <c r="ORC32" s="200"/>
      <c r="ORF32" s="200"/>
      <c r="ORI32" s="200"/>
      <c r="ORL32" s="200"/>
      <c r="ORO32" s="200"/>
      <c r="ORQ32" s="200"/>
      <c r="ORS32" s="200"/>
      <c r="ORV32" s="200"/>
      <c r="ORY32" s="200"/>
      <c r="OSB32" s="200"/>
      <c r="OSE32" s="200"/>
      <c r="OSH32" s="200"/>
      <c r="OSK32" s="200"/>
      <c r="OSN32" s="200"/>
      <c r="OSP32" s="200"/>
      <c r="OSS32" s="200"/>
      <c r="OSV32" s="200"/>
      <c r="OSY32" s="200"/>
      <c r="OTE32" s="200"/>
      <c r="OTH32" s="200"/>
      <c r="OTJ32" s="200"/>
      <c r="OUQ32" s="200"/>
      <c r="OUT32" s="200"/>
      <c r="OUW32" s="200"/>
      <c r="OUZ32" s="200"/>
      <c r="OVC32" s="200"/>
      <c r="OVD32" s="200"/>
      <c r="OVE32" s="200"/>
      <c r="OVH32" s="200"/>
      <c r="OVK32" s="200"/>
      <c r="OVN32" s="200"/>
      <c r="OVQ32" s="200"/>
      <c r="OVS32" s="200"/>
      <c r="OWG32" s="200"/>
      <c r="OWH32" s="200"/>
      <c r="OWI32" s="200"/>
      <c r="OWJ32" s="200"/>
      <c r="OWK32" s="200"/>
      <c r="OWL32" s="200"/>
      <c r="OWM32" s="200"/>
      <c r="OWN32" s="200"/>
      <c r="OWO32" s="200"/>
      <c r="OWP32" s="200"/>
      <c r="OWQ32" s="200"/>
      <c r="OWR32" s="200"/>
      <c r="OWS32" s="200"/>
      <c r="OWT32" s="200"/>
      <c r="OWU32" s="200"/>
      <c r="OWV32" s="200"/>
      <c r="OWW32" s="200"/>
      <c r="OWX32" s="200"/>
      <c r="OWY32" s="200"/>
      <c r="OXE32" s="200"/>
      <c r="OXF32" s="200"/>
      <c r="OXG32" s="200"/>
      <c r="OXH32" s="200"/>
      <c r="OXI32" s="200"/>
      <c r="OXJ32" s="200"/>
      <c r="OXK32" s="200"/>
      <c r="OXM32" s="200"/>
      <c r="OXN32" s="200"/>
      <c r="OXO32" s="200"/>
      <c r="OXP32" s="200"/>
      <c r="OXQ32" s="200"/>
      <c r="OXR32" s="200"/>
      <c r="OXS32" s="200"/>
      <c r="OXT32" s="200"/>
      <c r="OXW32" s="200"/>
      <c r="OXZ32" s="200"/>
      <c r="OYC32" s="200"/>
      <c r="OYF32" s="200"/>
      <c r="OYI32" s="200"/>
      <c r="OYL32" s="200"/>
      <c r="OYU32" s="200"/>
      <c r="OYX32" s="200"/>
      <c r="OZA32" s="200"/>
      <c r="OZD32" s="200"/>
      <c r="OZM32" s="200"/>
      <c r="OZS32" s="200"/>
      <c r="OZV32" s="200"/>
      <c r="OZY32" s="200"/>
      <c r="PAB32" s="200"/>
      <c r="PAH32" s="200"/>
      <c r="PAQ32" s="200"/>
      <c r="PAS32" s="200"/>
      <c r="PAT32" s="200"/>
      <c r="PAV32" s="200"/>
      <c r="PAY32" s="200"/>
      <c r="PBB32" s="200"/>
      <c r="PBE32" s="200"/>
      <c r="PBH32" s="200"/>
      <c r="PBK32" s="200"/>
      <c r="PBM32" s="200"/>
      <c r="PBO32" s="200"/>
      <c r="PBR32" s="200"/>
      <c r="PBU32" s="200"/>
      <c r="PBX32" s="200"/>
      <c r="PCA32" s="200"/>
      <c r="PCD32" s="200"/>
      <c r="PCG32" s="200"/>
      <c r="PCJ32" s="200"/>
      <c r="PCL32" s="200"/>
      <c r="PCO32" s="200"/>
      <c r="PCR32" s="200"/>
      <c r="PCU32" s="200"/>
      <c r="PDA32" s="200"/>
      <c r="PDD32" s="200"/>
      <c r="PDF32" s="200"/>
      <c r="PEM32" s="200"/>
      <c r="PEP32" s="200"/>
      <c r="PES32" s="200"/>
      <c r="PEV32" s="200"/>
      <c r="PEY32" s="200"/>
      <c r="PEZ32" s="200"/>
      <c r="PFA32" s="200"/>
      <c r="PFD32" s="200"/>
      <c r="PFG32" s="200"/>
      <c r="PFJ32" s="200"/>
      <c r="PFM32" s="200"/>
      <c r="PFO32" s="200"/>
      <c r="PGC32" s="200"/>
      <c r="PGD32" s="200"/>
      <c r="PGE32" s="200"/>
      <c r="PGF32" s="200"/>
      <c r="PGG32" s="200"/>
      <c r="PGH32" s="200"/>
      <c r="PGI32" s="200"/>
      <c r="PGJ32" s="200"/>
      <c r="PGK32" s="200"/>
      <c r="PGL32" s="200"/>
      <c r="PGM32" s="200"/>
      <c r="PGN32" s="200"/>
      <c r="PGO32" s="200"/>
      <c r="PGP32" s="200"/>
      <c r="PGQ32" s="200"/>
      <c r="PGR32" s="200"/>
      <c r="PGS32" s="200"/>
      <c r="PGT32" s="200"/>
      <c r="PGU32" s="200"/>
      <c r="PHA32" s="200"/>
      <c r="PHB32" s="200"/>
      <c r="PHC32" s="200"/>
      <c r="PHD32" s="200"/>
      <c r="PHE32" s="200"/>
      <c r="PHF32" s="200"/>
      <c r="PHG32" s="200"/>
      <c r="PHI32" s="200"/>
      <c r="PHJ32" s="200"/>
      <c r="PHK32" s="200"/>
      <c r="PHL32" s="200"/>
      <c r="PHM32" s="200"/>
      <c r="PHN32" s="200"/>
      <c r="PHO32" s="200"/>
      <c r="PHP32" s="200"/>
      <c r="PHS32" s="200"/>
      <c r="PHV32" s="200"/>
      <c r="PHY32" s="200"/>
      <c r="PIB32" s="200"/>
      <c r="PIE32" s="200"/>
      <c r="PIH32" s="200"/>
      <c r="PIQ32" s="200"/>
      <c r="PIT32" s="200"/>
      <c r="PIW32" s="200"/>
      <c r="PIZ32" s="200"/>
      <c r="PJI32" s="200"/>
      <c r="PJO32" s="200"/>
      <c r="PJR32" s="200"/>
      <c r="PJU32" s="200"/>
      <c r="PJX32" s="200"/>
      <c r="PKD32" s="200"/>
      <c r="PKM32" s="200"/>
      <c r="PKO32" s="200"/>
      <c r="PKP32" s="200"/>
      <c r="PKR32" s="200"/>
      <c r="PKU32" s="200"/>
      <c r="PKX32" s="200"/>
      <c r="PLA32" s="200"/>
      <c r="PLD32" s="200"/>
      <c r="PLG32" s="200"/>
      <c r="PLI32" s="200"/>
      <c r="PLK32" s="200"/>
      <c r="PLN32" s="200"/>
      <c r="PLQ32" s="200"/>
      <c r="PLT32" s="200"/>
      <c r="PLW32" s="200"/>
      <c r="PLZ32" s="200"/>
      <c r="PMC32" s="200"/>
      <c r="PMF32" s="200"/>
      <c r="PMH32" s="200"/>
      <c r="PMK32" s="200"/>
      <c r="PMN32" s="200"/>
      <c r="PMQ32" s="200"/>
      <c r="PMW32" s="200"/>
      <c r="PMZ32" s="200"/>
      <c r="PNB32" s="200"/>
      <c r="POI32" s="200"/>
      <c r="POL32" s="200"/>
      <c r="POO32" s="200"/>
      <c r="POR32" s="200"/>
      <c r="POU32" s="200"/>
      <c r="POV32" s="200"/>
      <c r="POW32" s="200"/>
      <c r="POZ32" s="200"/>
      <c r="PPC32" s="200"/>
      <c r="PPF32" s="200"/>
      <c r="PPI32" s="200"/>
      <c r="PPK32" s="200"/>
      <c r="PPY32" s="200"/>
      <c r="PPZ32" s="200"/>
      <c r="PQA32" s="200"/>
      <c r="PQB32" s="200"/>
      <c r="PQC32" s="200"/>
      <c r="PQD32" s="200"/>
      <c r="PQE32" s="200"/>
      <c r="PQF32" s="200"/>
      <c r="PQG32" s="200"/>
      <c r="PQH32" s="200"/>
      <c r="PQI32" s="200"/>
      <c r="PQJ32" s="200"/>
      <c r="PQK32" s="200"/>
      <c r="PQL32" s="200"/>
      <c r="PQM32" s="200"/>
      <c r="PQN32" s="200"/>
      <c r="PQO32" s="200"/>
      <c r="PQP32" s="200"/>
      <c r="PQQ32" s="200"/>
      <c r="PQW32" s="200"/>
      <c r="PQX32" s="200"/>
      <c r="PQY32" s="200"/>
      <c r="PQZ32" s="200"/>
      <c r="PRA32" s="200"/>
      <c r="PRB32" s="200"/>
      <c r="PRC32" s="200"/>
      <c r="PRE32" s="200"/>
      <c r="PRF32" s="200"/>
      <c r="PRG32" s="200"/>
      <c r="PRH32" s="200"/>
      <c r="PRI32" s="200"/>
      <c r="PRJ32" s="200"/>
      <c r="PRK32" s="200"/>
      <c r="PRL32" s="200"/>
      <c r="PRO32" s="200"/>
      <c r="PRR32" s="200"/>
      <c r="PRU32" s="200"/>
      <c r="PRX32" s="200"/>
      <c r="PSA32" s="200"/>
      <c r="PSD32" s="200"/>
      <c r="PSM32" s="200"/>
      <c r="PSP32" s="200"/>
      <c r="PSS32" s="200"/>
      <c r="PSV32" s="200"/>
      <c r="PTE32" s="200"/>
      <c r="PTK32" s="200"/>
      <c r="PTN32" s="200"/>
      <c r="PTQ32" s="200"/>
      <c r="PTT32" s="200"/>
      <c r="PTZ32" s="200"/>
      <c r="PUI32" s="200"/>
      <c r="PUK32" s="200"/>
      <c r="PUL32" s="200"/>
      <c r="PUN32" s="200"/>
      <c r="PUQ32" s="200"/>
      <c r="PUT32" s="200"/>
      <c r="PUW32" s="200"/>
      <c r="PUZ32" s="200"/>
      <c r="PVC32" s="200"/>
      <c r="PVE32" s="200"/>
      <c r="PVG32" s="200"/>
      <c r="PVJ32" s="200"/>
      <c r="PVM32" s="200"/>
      <c r="PVP32" s="200"/>
      <c r="PVS32" s="200"/>
      <c r="PVV32" s="200"/>
      <c r="PVY32" s="200"/>
      <c r="PWB32" s="200"/>
      <c r="PWD32" s="200"/>
      <c r="PWG32" s="200"/>
      <c r="PWJ32" s="200"/>
      <c r="PWM32" s="200"/>
      <c r="PWS32" s="200"/>
      <c r="PWV32" s="200"/>
      <c r="PWX32" s="200"/>
      <c r="PYE32" s="200"/>
      <c r="PYH32" s="200"/>
      <c r="PYK32" s="200"/>
      <c r="PYN32" s="200"/>
      <c r="PYQ32" s="200"/>
      <c r="PYR32" s="200"/>
      <c r="PYS32" s="200"/>
      <c r="PYV32" s="200"/>
      <c r="PYY32" s="200"/>
      <c r="PZB32" s="200"/>
      <c r="PZE32" s="200"/>
      <c r="PZG32" s="200"/>
      <c r="PZU32" s="200"/>
      <c r="PZV32" s="200"/>
      <c r="PZW32" s="200"/>
      <c r="PZX32" s="200"/>
      <c r="PZY32" s="200"/>
      <c r="PZZ32" s="200"/>
      <c r="QAA32" s="200"/>
      <c r="QAB32" s="200"/>
      <c r="QAC32" s="200"/>
      <c r="QAD32" s="200"/>
      <c r="QAE32" s="200"/>
      <c r="QAF32" s="200"/>
      <c r="QAG32" s="200"/>
      <c r="QAH32" s="200"/>
      <c r="QAI32" s="200"/>
      <c r="QAJ32" s="200"/>
      <c r="QAK32" s="200"/>
      <c r="QAL32" s="200"/>
      <c r="QAM32" s="200"/>
      <c r="QAS32" s="200"/>
      <c r="QAT32" s="200"/>
      <c r="QAU32" s="200"/>
      <c r="QAV32" s="200"/>
      <c r="QAW32" s="200"/>
      <c r="QAX32" s="200"/>
      <c r="QAY32" s="200"/>
      <c r="QBA32" s="200"/>
      <c r="QBB32" s="200"/>
      <c r="QBC32" s="200"/>
      <c r="QBD32" s="200"/>
      <c r="QBE32" s="200"/>
      <c r="QBF32" s="200"/>
      <c r="QBG32" s="200"/>
      <c r="QBH32" s="200"/>
      <c r="QBK32" s="200"/>
      <c r="QBN32" s="200"/>
      <c r="QBQ32" s="200"/>
      <c r="QBT32" s="200"/>
      <c r="QBW32" s="200"/>
      <c r="QBZ32" s="200"/>
      <c r="QCI32" s="200"/>
      <c r="QCL32" s="200"/>
      <c r="QCO32" s="200"/>
      <c r="QCR32" s="200"/>
      <c r="QDA32" s="200"/>
      <c r="QDG32" s="200"/>
      <c r="QDJ32" s="200"/>
      <c r="QDM32" s="200"/>
      <c r="QDP32" s="200"/>
      <c r="QDV32" s="200"/>
      <c r="QEE32" s="200"/>
      <c r="QEG32" s="200"/>
      <c r="QEH32" s="200"/>
      <c r="QEJ32" s="200"/>
      <c r="QEM32" s="200"/>
      <c r="QEP32" s="200"/>
      <c r="QES32" s="200"/>
      <c r="QEV32" s="200"/>
      <c r="QEY32" s="200"/>
      <c r="QFA32" s="200"/>
      <c r="QFC32" s="200"/>
      <c r="QFF32" s="200"/>
      <c r="QFI32" s="200"/>
      <c r="QFL32" s="200"/>
      <c r="QFO32" s="200"/>
      <c r="QFR32" s="200"/>
      <c r="QFU32" s="200"/>
      <c r="QFX32" s="200"/>
      <c r="QFZ32" s="200"/>
      <c r="QGC32" s="200"/>
      <c r="QGF32" s="200"/>
      <c r="QGI32" s="200"/>
      <c r="QGO32" s="200"/>
      <c r="QGR32" s="200"/>
      <c r="QGT32" s="200"/>
      <c r="QIA32" s="200"/>
      <c r="QID32" s="200"/>
      <c r="QIG32" s="200"/>
      <c r="QIJ32" s="200"/>
      <c r="QIM32" s="200"/>
      <c r="QIN32" s="200"/>
      <c r="QIO32" s="200"/>
      <c r="QIR32" s="200"/>
      <c r="QIU32" s="200"/>
      <c r="QIX32" s="200"/>
      <c r="QJA32" s="200"/>
      <c r="QJC32" s="200"/>
      <c r="QJQ32" s="200"/>
      <c r="QJR32" s="200"/>
      <c r="QJS32" s="200"/>
      <c r="QJT32" s="200"/>
      <c r="QJU32" s="200"/>
      <c r="QJV32" s="200"/>
      <c r="QJW32" s="200"/>
      <c r="QJX32" s="200"/>
      <c r="QJY32" s="200"/>
      <c r="QJZ32" s="200"/>
      <c r="QKA32" s="200"/>
      <c r="QKB32" s="200"/>
      <c r="QKC32" s="200"/>
      <c r="QKD32" s="200"/>
      <c r="QKE32" s="200"/>
      <c r="QKF32" s="200"/>
      <c r="QKG32" s="200"/>
      <c r="QKH32" s="200"/>
      <c r="QKI32" s="200"/>
      <c r="QKO32" s="200"/>
      <c r="QKP32" s="200"/>
      <c r="QKQ32" s="200"/>
      <c r="QKR32" s="200"/>
      <c r="QKS32" s="200"/>
      <c r="QKT32" s="200"/>
      <c r="QKU32" s="200"/>
      <c r="QKW32" s="200"/>
      <c r="QKX32" s="200"/>
      <c r="QKY32" s="200"/>
      <c r="QKZ32" s="200"/>
      <c r="QLA32" s="200"/>
      <c r="QLB32" s="200"/>
      <c r="QLC32" s="200"/>
      <c r="QLD32" s="200"/>
      <c r="QLG32" s="200"/>
      <c r="QLJ32" s="200"/>
      <c r="QLM32" s="200"/>
      <c r="QLP32" s="200"/>
      <c r="QLS32" s="200"/>
      <c r="QLV32" s="200"/>
      <c r="QME32" s="200"/>
      <c r="QMH32" s="200"/>
      <c r="QMK32" s="200"/>
      <c r="QMN32" s="200"/>
      <c r="QMW32" s="200"/>
      <c r="QNC32" s="200"/>
      <c r="QNF32" s="200"/>
      <c r="QNI32" s="200"/>
      <c r="QNL32" s="200"/>
      <c r="QNR32" s="200"/>
      <c r="QOA32" s="200"/>
      <c r="QOC32" s="200"/>
      <c r="QOD32" s="200"/>
      <c r="QOF32" s="200"/>
      <c r="QOI32" s="200"/>
      <c r="QOL32" s="200"/>
      <c r="QOO32" s="200"/>
      <c r="QOR32" s="200"/>
      <c r="QOU32" s="200"/>
      <c r="QOW32" s="200"/>
      <c r="QOY32" s="200"/>
      <c r="QPB32" s="200"/>
      <c r="QPE32" s="200"/>
      <c r="QPH32" s="200"/>
      <c r="QPK32" s="200"/>
      <c r="QPN32" s="200"/>
      <c r="QPQ32" s="200"/>
      <c r="QPT32" s="200"/>
      <c r="QPV32" s="200"/>
      <c r="QPY32" s="200"/>
      <c r="QQB32" s="200"/>
      <c r="QQE32" s="200"/>
      <c r="QQK32" s="200"/>
      <c r="QQN32" s="200"/>
      <c r="QQP32" s="200"/>
      <c r="QRW32" s="200"/>
      <c r="QRZ32" s="200"/>
      <c r="QSC32" s="200"/>
      <c r="QSF32" s="200"/>
      <c r="QSI32" s="200"/>
      <c r="QSJ32" s="200"/>
      <c r="QSK32" s="200"/>
      <c r="QSN32" s="200"/>
      <c r="QSQ32" s="200"/>
      <c r="QST32" s="200"/>
      <c r="QSW32" s="200"/>
      <c r="QSY32" s="200"/>
      <c r="QTM32" s="200"/>
      <c r="QTN32" s="200"/>
      <c r="QTO32" s="200"/>
      <c r="QTP32" s="200"/>
      <c r="QTQ32" s="200"/>
      <c r="QTR32" s="200"/>
      <c r="QTS32" s="200"/>
      <c r="QTT32" s="200"/>
      <c r="QTU32" s="200"/>
      <c r="QTV32" s="200"/>
      <c r="QTW32" s="200"/>
      <c r="QTX32" s="200"/>
      <c r="QTY32" s="200"/>
      <c r="QTZ32" s="200"/>
      <c r="QUA32" s="200"/>
      <c r="QUB32" s="200"/>
      <c r="QUC32" s="200"/>
      <c r="QUD32" s="200"/>
      <c r="QUE32" s="200"/>
      <c r="QUK32" s="200"/>
      <c r="QUL32" s="200"/>
      <c r="QUM32" s="200"/>
      <c r="QUN32" s="200"/>
      <c r="QUO32" s="200"/>
      <c r="QUP32" s="200"/>
      <c r="QUQ32" s="200"/>
      <c r="QUS32" s="200"/>
      <c r="QUT32" s="200"/>
      <c r="QUU32" s="200"/>
      <c r="QUV32" s="200"/>
      <c r="QUW32" s="200"/>
      <c r="QUX32" s="200"/>
      <c r="QUY32" s="200"/>
      <c r="QUZ32" s="200"/>
      <c r="QVC32" s="200"/>
      <c r="QVF32" s="200"/>
      <c r="QVI32" s="200"/>
      <c r="QVL32" s="200"/>
      <c r="QVO32" s="200"/>
      <c r="QVR32" s="200"/>
      <c r="QWA32" s="200"/>
      <c r="QWD32" s="200"/>
      <c r="QWG32" s="200"/>
      <c r="QWJ32" s="200"/>
      <c r="QWS32" s="200"/>
      <c r="QWY32" s="200"/>
      <c r="QXB32" s="200"/>
      <c r="QXE32" s="200"/>
      <c r="QXH32" s="200"/>
      <c r="QXN32" s="200"/>
      <c r="QXW32" s="200"/>
      <c r="QXY32" s="200"/>
      <c r="QXZ32" s="200"/>
      <c r="QYB32" s="200"/>
      <c r="QYE32" s="200"/>
      <c r="QYH32" s="200"/>
      <c r="QYK32" s="200"/>
      <c r="QYN32" s="200"/>
      <c r="QYQ32" s="200"/>
      <c r="QYS32" s="200"/>
      <c r="QYU32" s="200"/>
      <c r="QYX32" s="200"/>
      <c r="QZA32" s="200"/>
      <c r="QZD32" s="200"/>
      <c r="QZG32" s="200"/>
      <c r="QZJ32" s="200"/>
      <c r="QZM32" s="200"/>
      <c r="QZP32" s="200"/>
      <c r="QZR32" s="200"/>
      <c r="QZU32" s="200"/>
      <c r="QZX32" s="200"/>
      <c r="RAA32" s="200"/>
      <c r="RAG32" s="200"/>
      <c r="RAJ32" s="200"/>
      <c r="RAL32" s="200"/>
      <c r="RBS32" s="200"/>
      <c r="RBV32" s="200"/>
      <c r="RBY32" s="200"/>
      <c r="RCB32" s="200"/>
      <c r="RCE32" s="200"/>
      <c r="RCF32" s="200"/>
      <c r="RCG32" s="200"/>
      <c r="RCJ32" s="200"/>
      <c r="RCM32" s="200"/>
      <c r="RCP32" s="200"/>
      <c r="RCS32" s="200"/>
      <c r="RCU32" s="200"/>
      <c r="RDI32" s="200"/>
      <c r="RDJ32" s="200"/>
      <c r="RDK32" s="200"/>
      <c r="RDL32" s="200"/>
      <c r="RDM32" s="200"/>
      <c r="RDN32" s="200"/>
      <c r="RDO32" s="200"/>
      <c r="RDP32" s="200"/>
      <c r="RDQ32" s="200"/>
      <c r="RDR32" s="200"/>
      <c r="RDS32" s="200"/>
      <c r="RDT32" s="200"/>
      <c r="RDU32" s="200"/>
      <c r="RDV32" s="200"/>
      <c r="RDW32" s="200"/>
      <c r="RDX32" s="200"/>
      <c r="RDY32" s="200"/>
      <c r="RDZ32" s="200"/>
      <c r="REA32" s="200"/>
      <c r="REG32" s="200"/>
      <c r="REH32" s="200"/>
      <c r="REI32" s="200"/>
      <c r="REJ32" s="200"/>
      <c r="REK32" s="200"/>
      <c r="REL32" s="200"/>
      <c r="REM32" s="200"/>
      <c r="REO32" s="200"/>
      <c r="REP32" s="200"/>
      <c r="REQ32" s="200"/>
      <c r="RER32" s="200"/>
      <c r="RES32" s="200"/>
      <c r="RET32" s="200"/>
      <c r="REU32" s="200"/>
      <c r="REV32" s="200"/>
      <c r="REY32" s="200"/>
      <c r="RFB32" s="200"/>
      <c r="RFE32" s="200"/>
      <c r="RFH32" s="200"/>
      <c r="RFK32" s="200"/>
      <c r="RFN32" s="200"/>
      <c r="RFW32" s="200"/>
      <c r="RFZ32" s="200"/>
      <c r="RGC32" s="200"/>
      <c r="RGF32" s="200"/>
      <c r="RGO32" s="200"/>
      <c r="RGU32" s="200"/>
      <c r="RGX32" s="200"/>
      <c r="RHA32" s="200"/>
      <c r="RHD32" s="200"/>
      <c r="RHJ32" s="200"/>
      <c r="RHS32" s="200"/>
      <c r="RHU32" s="200"/>
      <c r="RHV32" s="200"/>
      <c r="RHX32" s="200"/>
      <c r="RIA32" s="200"/>
      <c r="RID32" s="200"/>
      <c r="RIG32" s="200"/>
      <c r="RIJ32" s="200"/>
      <c r="RIM32" s="200"/>
      <c r="RIO32" s="200"/>
      <c r="RIQ32" s="200"/>
      <c r="RIT32" s="200"/>
      <c r="RIW32" s="200"/>
      <c r="RIZ32" s="200"/>
      <c r="RJC32" s="200"/>
      <c r="RJF32" s="200"/>
      <c r="RJI32" s="200"/>
      <c r="RJL32" s="200"/>
      <c r="RJN32" s="200"/>
      <c r="RJQ32" s="200"/>
      <c r="RJT32" s="200"/>
      <c r="RJW32" s="200"/>
      <c r="RKC32" s="200"/>
      <c r="RKF32" s="200"/>
      <c r="RKH32" s="200"/>
      <c r="RLO32" s="200"/>
      <c r="RLR32" s="200"/>
      <c r="RLU32" s="200"/>
      <c r="RLX32" s="200"/>
      <c r="RMA32" s="200"/>
      <c r="RMB32" s="200"/>
      <c r="RMC32" s="200"/>
      <c r="RMF32" s="200"/>
      <c r="RMI32" s="200"/>
      <c r="RML32" s="200"/>
      <c r="RMO32" s="200"/>
      <c r="RMQ32" s="200"/>
      <c r="RNE32" s="200"/>
      <c r="RNF32" s="200"/>
      <c r="RNG32" s="200"/>
      <c r="RNH32" s="200"/>
      <c r="RNI32" s="200"/>
      <c r="RNJ32" s="200"/>
      <c r="RNK32" s="200"/>
      <c r="RNL32" s="200"/>
      <c r="RNM32" s="200"/>
      <c r="RNN32" s="200"/>
      <c r="RNO32" s="200"/>
      <c r="RNP32" s="200"/>
      <c r="RNQ32" s="200"/>
      <c r="RNR32" s="200"/>
      <c r="RNS32" s="200"/>
      <c r="RNT32" s="200"/>
      <c r="RNU32" s="200"/>
      <c r="RNV32" s="200"/>
      <c r="RNW32" s="200"/>
      <c r="ROC32" s="200"/>
      <c r="ROD32" s="200"/>
      <c r="ROE32" s="200"/>
      <c r="ROF32" s="200"/>
      <c r="ROG32" s="200"/>
      <c r="ROH32" s="200"/>
      <c r="ROI32" s="200"/>
      <c r="ROK32" s="200"/>
      <c r="ROL32" s="200"/>
      <c r="ROM32" s="200"/>
      <c r="RON32" s="200"/>
      <c r="ROO32" s="200"/>
      <c r="ROP32" s="200"/>
      <c r="ROQ32" s="200"/>
      <c r="ROR32" s="200"/>
      <c r="ROU32" s="200"/>
      <c r="ROX32" s="200"/>
      <c r="RPA32" s="200"/>
      <c r="RPD32" s="200"/>
      <c r="RPG32" s="200"/>
      <c r="RPJ32" s="200"/>
      <c r="RPS32" s="200"/>
      <c r="RPV32" s="200"/>
      <c r="RPY32" s="200"/>
      <c r="RQB32" s="200"/>
      <c r="RQK32" s="200"/>
      <c r="RQQ32" s="200"/>
      <c r="RQT32" s="200"/>
      <c r="RQW32" s="200"/>
      <c r="RQZ32" s="200"/>
      <c r="RRF32" s="200"/>
      <c r="RRO32" s="200"/>
      <c r="RRQ32" s="200"/>
      <c r="RRR32" s="200"/>
      <c r="RRT32" s="200"/>
      <c r="RRW32" s="200"/>
      <c r="RRZ32" s="200"/>
      <c r="RSC32" s="200"/>
      <c r="RSF32" s="200"/>
      <c r="RSI32" s="200"/>
      <c r="RSK32" s="200"/>
      <c r="RSM32" s="200"/>
      <c r="RSP32" s="200"/>
      <c r="RSS32" s="200"/>
      <c r="RSV32" s="200"/>
      <c r="RSY32" s="200"/>
      <c r="RTB32" s="200"/>
      <c r="RTE32" s="200"/>
      <c r="RTH32" s="200"/>
      <c r="RTJ32" s="200"/>
      <c r="RTM32" s="200"/>
      <c r="RTP32" s="200"/>
      <c r="RTS32" s="200"/>
      <c r="RTY32" s="200"/>
      <c r="RUB32" s="200"/>
      <c r="RUD32" s="200"/>
      <c r="RVK32" s="200"/>
      <c r="RVN32" s="200"/>
      <c r="RVQ32" s="200"/>
      <c r="RVT32" s="200"/>
      <c r="RVW32" s="200"/>
      <c r="RVX32" s="200"/>
      <c r="RVY32" s="200"/>
      <c r="RWB32" s="200"/>
      <c r="RWE32" s="200"/>
      <c r="RWH32" s="200"/>
      <c r="RWK32" s="200"/>
      <c r="RWM32" s="200"/>
      <c r="RXA32" s="200"/>
      <c r="RXB32" s="200"/>
      <c r="RXC32" s="200"/>
      <c r="RXD32" s="200"/>
      <c r="RXE32" s="200"/>
      <c r="RXF32" s="200"/>
      <c r="RXG32" s="200"/>
      <c r="RXH32" s="200"/>
      <c r="RXI32" s="200"/>
      <c r="RXJ32" s="200"/>
      <c r="RXK32" s="200"/>
      <c r="RXL32" s="200"/>
      <c r="RXM32" s="200"/>
      <c r="RXN32" s="200"/>
      <c r="RXO32" s="200"/>
      <c r="RXP32" s="200"/>
      <c r="RXQ32" s="200"/>
      <c r="RXR32" s="200"/>
      <c r="RXS32" s="200"/>
      <c r="RXY32" s="200"/>
      <c r="RXZ32" s="200"/>
      <c r="RYA32" s="200"/>
      <c r="RYB32" s="200"/>
      <c r="RYC32" s="200"/>
      <c r="RYD32" s="200"/>
      <c r="RYE32" s="200"/>
      <c r="RYG32" s="200"/>
      <c r="RYH32" s="200"/>
      <c r="RYI32" s="200"/>
      <c r="RYJ32" s="200"/>
      <c r="RYK32" s="200"/>
      <c r="RYL32" s="200"/>
      <c r="RYM32" s="200"/>
      <c r="RYN32" s="200"/>
      <c r="RYQ32" s="200"/>
      <c r="RYT32" s="200"/>
      <c r="RYW32" s="200"/>
      <c r="RYZ32" s="200"/>
      <c r="RZC32" s="200"/>
      <c r="RZF32" s="200"/>
      <c r="RZO32" s="200"/>
      <c r="RZR32" s="200"/>
      <c r="RZU32" s="200"/>
      <c r="RZX32" s="200"/>
      <c r="SAG32" s="200"/>
      <c r="SAM32" s="200"/>
      <c r="SAP32" s="200"/>
      <c r="SAS32" s="200"/>
      <c r="SAV32" s="200"/>
      <c r="SBB32" s="200"/>
      <c r="SBK32" s="200"/>
      <c r="SBM32" s="200"/>
      <c r="SBN32" s="200"/>
      <c r="SBP32" s="200"/>
      <c r="SBS32" s="200"/>
      <c r="SBV32" s="200"/>
      <c r="SBY32" s="200"/>
      <c r="SCB32" s="200"/>
      <c r="SCE32" s="200"/>
      <c r="SCG32" s="200"/>
      <c r="SCI32" s="200"/>
      <c r="SCL32" s="200"/>
      <c r="SCO32" s="200"/>
      <c r="SCR32" s="200"/>
      <c r="SCU32" s="200"/>
      <c r="SCX32" s="200"/>
      <c r="SDA32" s="200"/>
      <c r="SDD32" s="200"/>
      <c r="SDF32" s="200"/>
      <c r="SDI32" s="200"/>
      <c r="SDL32" s="200"/>
      <c r="SDO32" s="200"/>
      <c r="SDU32" s="200"/>
      <c r="SDX32" s="200"/>
      <c r="SDZ32" s="200"/>
      <c r="SFG32" s="200"/>
      <c r="SFJ32" s="200"/>
      <c r="SFM32" s="200"/>
      <c r="SFP32" s="200"/>
      <c r="SFS32" s="200"/>
      <c r="SFT32" s="200"/>
      <c r="SFU32" s="200"/>
      <c r="SFX32" s="200"/>
      <c r="SGA32" s="200"/>
      <c r="SGD32" s="200"/>
      <c r="SGG32" s="200"/>
      <c r="SGI32" s="200"/>
      <c r="SGW32" s="200"/>
      <c r="SGX32" s="200"/>
      <c r="SGY32" s="200"/>
      <c r="SGZ32" s="200"/>
      <c r="SHA32" s="200"/>
      <c r="SHB32" s="200"/>
      <c r="SHC32" s="200"/>
      <c r="SHD32" s="200"/>
      <c r="SHE32" s="200"/>
      <c r="SHF32" s="200"/>
      <c r="SHG32" s="200"/>
      <c r="SHH32" s="200"/>
      <c r="SHI32" s="200"/>
      <c r="SHJ32" s="200"/>
      <c r="SHK32" s="200"/>
      <c r="SHL32" s="200"/>
      <c r="SHM32" s="200"/>
      <c r="SHN32" s="200"/>
      <c r="SHO32" s="200"/>
      <c r="SHU32" s="200"/>
      <c r="SHV32" s="200"/>
      <c r="SHW32" s="200"/>
      <c r="SHX32" s="200"/>
      <c r="SHY32" s="200"/>
      <c r="SHZ32" s="200"/>
      <c r="SIA32" s="200"/>
      <c r="SIC32" s="200"/>
      <c r="SID32" s="200"/>
      <c r="SIE32" s="200"/>
      <c r="SIF32" s="200"/>
      <c r="SIG32" s="200"/>
      <c r="SIH32" s="200"/>
      <c r="SII32" s="200"/>
      <c r="SIJ32" s="200"/>
      <c r="SIM32" s="200"/>
      <c r="SIP32" s="200"/>
      <c r="SIS32" s="200"/>
      <c r="SIV32" s="200"/>
      <c r="SIY32" s="200"/>
      <c r="SJB32" s="200"/>
      <c r="SJK32" s="200"/>
      <c r="SJN32" s="200"/>
      <c r="SJQ32" s="200"/>
      <c r="SJT32" s="200"/>
      <c r="SKC32" s="200"/>
      <c r="SKI32" s="200"/>
      <c r="SKL32" s="200"/>
      <c r="SKO32" s="200"/>
      <c r="SKR32" s="200"/>
      <c r="SKX32" s="200"/>
      <c r="SLG32" s="200"/>
      <c r="SLI32" s="200"/>
      <c r="SLJ32" s="200"/>
      <c r="SLL32" s="200"/>
      <c r="SLO32" s="200"/>
      <c r="SLR32" s="200"/>
      <c r="SLU32" s="200"/>
      <c r="SLX32" s="200"/>
      <c r="SMA32" s="200"/>
      <c r="SMC32" s="200"/>
      <c r="SME32" s="200"/>
      <c r="SMH32" s="200"/>
      <c r="SMK32" s="200"/>
      <c r="SMN32" s="200"/>
      <c r="SMQ32" s="200"/>
      <c r="SMT32" s="200"/>
      <c r="SMW32" s="200"/>
      <c r="SMZ32" s="200"/>
      <c r="SNB32" s="200"/>
      <c r="SNE32" s="200"/>
      <c r="SNH32" s="200"/>
      <c r="SNK32" s="200"/>
      <c r="SNQ32" s="200"/>
      <c r="SNT32" s="200"/>
      <c r="SNV32" s="200"/>
      <c r="SPC32" s="200"/>
      <c r="SPF32" s="200"/>
      <c r="SPI32" s="200"/>
      <c r="SPL32" s="200"/>
      <c r="SPO32" s="200"/>
      <c r="SPP32" s="200"/>
      <c r="SPQ32" s="200"/>
      <c r="SPT32" s="200"/>
      <c r="SPW32" s="200"/>
      <c r="SPZ32" s="200"/>
      <c r="SQC32" s="200"/>
      <c r="SQE32" s="200"/>
      <c r="SQS32" s="200"/>
      <c r="SQT32" s="200"/>
      <c r="SQU32" s="200"/>
      <c r="SQV32" s="200"/>
      <c r="SQW32" s="200"/>
      <c r="SQX32" s="200"/>
      <c r="SQY32" s="200"/>
      <c r="SQZ32" s="200"/>
      <c r="SRA32" s="200"/>
      <c r="SRB32" s="200"/>
      <c r="SRC32" s="200"/>
      <c r="SRD32" s="200"/>
      <c r="SRE32" s="200"/>
      <c r="SRF32" s="200"/>
      <c r="SRG32" s="200"/>
      <c r="SRH32" s="200"/>
      <c r="SRI32" s="200"/>
      <c r="SRJ32" s="200"/>
      <c r="SRK32" s="200"/>
      <c r="SRQ32" s="200"/>
      <c r="SRR32" s="200"/>
      <c r="SRS32" s="200"/>
      <c r="SRT32" s="200"/>
      <c r="SRU32" s="200"/>
      <c r="SRV32" s="200"/>
      <c r="SRW32" s="200"/>
      <c r="SRY32" s="200"/>
      <c r="SRZ32" s="200"/>
      <c r="SSA32" s="200"/>
      <c r="SSB32" s="200"/>
      <c r="SSC32" s="200"/>
      <c r="SSD32" s="200"/>
      <c r="SSE32" s="200"/>
      <c r="SSF32" s="200"/>
      <c r="SSI32" s="200"/>
      <c r="SSL32" s="200"/>
      <c r="SSO32" s="200"/>
      <c r="SSR32" s="200"/>
      <c r="SSU32" s="200"/>
      <c r="SSX32" s="200"/>
      <c r="STG32" s="200"/>
      <c r="STJ32" s="200"/>
      <c r="STM32" s="200"/>
      <c r="STP32" s="200"/>
      <c r="STY32" s="200"/>
      <c r="SUE32" s="200"/>
      <c r="SUH32" s="200"/>
      <c r="SUK32" s="200"/>
      <c r="SUN32" s="200"/>
      <c r="SUT32" s="200"/>
      <c r="SVC32" s="200"/>
      <c r="SVE32" s="200"/>
      <c r="SVF32" s="200"/>
      <c r="SVH32" s="200"/>
      <c r="SVK32" s="200"/>
      <c r="SVN32" s="200"/>
      <c r="SVQ32" s="200"/>
      <c r="SVT32" s="200"/>
      <c r="SVW32" s="200"/>
      <c r="SVY32" s="200"/>
      <c r="SWA32" s="200"/>
      <c r="SWD32" s="200"/>
      <c r="SWG32" s="200"/>
      <c r="SWJ32" s="200"/>
      <c r="SWM32" s="200"/>
      <c r="SWP32" s="200"/>
      <c r="SWS32" s="200"/>
      <c r="SWV32" s="200"/>
      <c r="SWX32" s="200"/>
      <c r="SXA32" s="200"/>
      <c r="SXD32" s="200"/>
      <c r="SXG32" s="200"/>
      <c r="SXM32" s="200"/>
      <c r="SXP32" s="200"/>
      <c r="SXR32" s="200"/>
      <c r="SYY32" s="200"/>
      <c r="SZB32" s="200"/>
      <c r="SZE32" s="200"/>
      <c r="SZH32" s="200"/>
      <c r="SZK32" s="200"/>
      <c r="SZL32" s="200"/>
      <c r="SZM32" s="200"/>
      <c r="SZP32" s="200"/>
      <c r="SZS32" s="200"/>
      <c r="SZV32" s="200"/>
      <c r="SZY32" s="200"/>
      <c r="TAA32" s="200"/>
      <c r="TAO32" s="200"/>
      <c r="TAP32" s="200"/>
      <c r="TAQ32" s="200"/>
      <c r="TAR32" s="200"/>
      <c r="TAS32" s="200"/>
      <c r="TAT32" s="200"/>
      <c r="TAU32" s="200"/>
      <c r="TAV32" s="200"/>
      <c r="TAW32" s="200"/>
      <c r="TAX32" s="200"/>
      <c r="TAY32" s="200"/>
      <c r="TAZ32" s="200"/>
      <c r="TBA32" s="200"/>
      <c r="TBB32" s="200"/>
      <c r="TBC32" s="200"/>
      <c r="TBD32" s="200"/>
      <c r="TBE32" s="200"/>
      <c r="TBF32" s="200"/>
      <c r="TBG32" s="200"/>
      <c r="TBM32" s="200"/>
      <c r="TBN32" s="200"/>
      <c r="TBO32" s="200"/>
      <c r="TBP32" s="200"/>
      <c r="TBQ32" s="200"/>
      <c r="TBR32" s="200"/>
      <c r="TBS32" s="200"/>
      <c r="TBU32" s="200"/>
      <c r="TBV32" s="200"/>
      <c r="TBW32" s="200"/>
      <c r="TBX32" s="200"/>
      <c r="TBY32" s="200"/>
      <c r="TBZ32" s="200"/>
      <c r="TCA32" s="200"/>
      <c r="TCB32" s="200"/>
      <c r="TCE32" s="200"/>
      <c r="TCH32" s="200"/>
      <c r="TCK32" s="200"/>
      <c r="TCN32" s="200"/>
      <c r="TCQ32" s="200"/>
      <c r="TCT32" s="200"/>
      <c r="TDC32" s="200"/>
      <c r="TDF32" s="200"/>
      <c r="TDI32" s="200"/>
      <c r="TDL32" s="200"/>
      <c r="TDU32" s="200"/>
      <c r="TEA32" s="200"/>
      <c r="TED32" s="200"/>
      <c r="TEG32" s="200"/>
      <c r="TEJ32" s="200"/>
      <c r="TEP32" s="200"/>
      <c r="TEY32" s="200"/>
      <c r="TFA32" s="200"/>
      <c r="TFB32" s="200"/>
      <c r="TFD32" s="200"/>
      <c r="TFG32" s="200"/>
      <c r="TFJ32" s="200"/>
      <c r="TFM32" s="200"/>
      <c r="TFP32" s="200"/>
      <c r="TFS32" s="200"/>
      <c r="TFU32" s="200"/>
      <c r="TFW32" s="200"/>
      <c r="TFZ32" s="200"/>
      <c r="TGC32" s="200"/>
      <c r="TGF32" s="200"/>
      <c r="TGI32" s="200"/>
      <c r="TGL32" s="200"/>
      <c r="TGO32" s="200"/>
      <c r="TGR32" s="200"/>
      <c r="TGT32" s="200"/>
      <c r="TGW32" s="200"/>
      <c r="TGZ32" s="200"/>
      <c r="THC32" s="200"/>
      <c r="THI32" s="200"/>
      <c r="THL32" s="200"/>
      <c r="THN32" s="200"/>
      <c r="TIU32" s="200"/>
      <c r="TIX32" s="200"/>
      <c r="TJA32" s="200"/>
      <c r="TJD32" s="200"/>
      <c r="TJG32" s="200"/>
      <c r="TJH32" s="200"/>
      <c r="TJI32" s="200"/>
      <c r="TJL32" s="200"/>
      <c r="TJO32" s="200"/>
      <c r="TJR32" s="200"/>
      <c r="TJU32" s="200"/>
      <c r="TJW32" s="200"/>
      <c r="TKK32" s="200"/>
      <c r="TKL32" s="200"/>
      <c r="TKM32" s="200"/>
      <c r="TKN32" s="200"/>
      <c r="TKO32" s="200"/>
      <c r="TKP32" s="200"/>
      <c r="TKQ32" s="200"/>
      <c r="TKR32" s="200"/>
      <c r="TKS32" s="200"/>
      <c r="TKT32" s="200"/>
      <c r="TKU32" s="200"/>
      <c r="TKV32" s="200"/>
      <c r="TKW32" s="200"/>
      <c r="TKX32" s="200"/>
      <c r="TKY32" s="200"/>
      <c r="TKZ32" s="200"/>
      <c r="TLA32" s="200"/>
      <c r="TLB32" s="200"/>
      <c r="TLC32" s="200"/>
      <c r="TLI32" s="200"/>
      <c r="TLJ32" s="200"/>
      <c r="TLK32" s="200"/>
      <c r="TLL32" s="200"/>
      <c r="TLM32" s="200"/>
      <c r="TLN32" s="200"/>
      <c r="TLO32" s="200"/>
      <c r="TLQ32" s="200"/>
      <c r="TLR32" s="200"/>
      <c r="TLS32" s="200"/>
      <c r="TLT32" s="200"/>
      <c r="TLU32" s="200"/>
      <c r="TLV32" s="200"/>
      <c r="TLW32" s="200"/>
      <c r="TLX32" s="200"/>
      <c r="TMA32" s="200"/>
      <c r="TMD32" s="200"/>
      <c r="TMG32" s="200"/>
      <c r="TMJ32" s="200"/>
      <c r="TMM32" s="200"/>
      <c r="TMP32" s="200"/>
      <c r="TMY32" s="200"/>
      <c r="TNB32" s="200"/>
      <c r="TNE32" s="200"/>
      <c r="TNH32" s="200"/>
      <c r="TNQ32" s="200"/>
      <c r="TNW32" s="200"/>
      <c r="TNZ32" s="200"/>
      <c r="TOC32" s="200"/>
      <c r="TOF32" s="200"/>
      <c r="TOL32" s="200"/>
      <c r="TOU32" s="200"/>
      <c r="TOW32" s="200"/>
      <c r="TOX32" s="200"/>
      <c r="TOZ32" s="200"/>
      <c r="TPC32" s="200"/>
      <c r="TPF32" s="200"/>
      <c r="TPI32" s="200"/>
      <c r="TPL32" s="200"/>
      <c r="TPO32" s="200"/>
      <c r="TPQ32" s="200"/>
      <c r="TPS32" s="200"/>
      <c r="TPV32" s="200"/>
      <c r="TPY32" s="200"/>
      <c r="TQB32" s="200"/>
      <c r="TQE32" s="200"/>
      <c r="TQH32" s="200"/>
      <c r="TQK32" s="200"/>
      <c r="TQN32" s="200"/>
      <c r="TQP32" s="200"/>
      <c r="TQS32" s="200"/>
      <c r="TQV32" s="200"/>
      <c r="TQY32" s="200"/>
      <c r="TRE32" s="200"/>
      <c r="TRH32" s="200"/>
      <c r="TRJ32" s="200"/>
      <c r="TSQ32" s="200"/>
      <c r="TST32" s="200"/>
      <c r="TSW32" s="200"/>
      <c r="TSZ32" s="200"/>
      <c r="TTC32" s="200"/>
      <c r="TTD32" s="200"/>
      <c r="TTE32" s="200"/>
      <c r="TTH32" s="200"/>
      <c r="TTK32" s="200"/>
      <c r="TTN32" s="200"/>
      <c r="TTQ32" s="200"/>
      <c r="TTS32" s="200"/>
      <c r="TUG32" s="200"/>
      <c r="TUH32" s="200"/>
      <c r="TUI32" s="200"/>
      <c r="TUJ32" s="200"/>
      <c r="TUK32" s="200"/>
      <c r="TUL32" s="200"/>
      <c r="TUM32" s="200"/>
      <c r="TUN32" s="200"/>
      <c r="TUO32" s="200"/>
      <c r="TUP32" s="200"/>
      <c r="TUQ32" s="200"/>
      <c r="TUR32" s="200"/>
      <c r="TUS32" s="200"/>
      <c r="TUT32" s="200"/>
      <c r="TUU32" s="200"/>
      <c r="TUV32" s="200"/>
      <c r="TUW32" s="200"/>
      <c r="TUX32" s="200"/>
      <c r="TUY32" s="200"/>
      <c r="TVE32" s="200"/>
      <c r="TVF32" s="200"/>
      <c r="TVG32" s="200"/>
      <c r="TVH32" s="200"/>
      <c r="TVI32" s="200"/>
      <c r="TVJ32" s="200"/>
      <c r="TVK32" s="200"/>
      <c r="TVM32" s="200"/>
      <c r="TVN32" s="200"/>
      <c r="TVO32" s="200"/>
      <c r="TVP32" s="200"/>
      <c r="TVQ32" s="200"/>
      <c r="TVR32" s="200"/>
      <c r="TVS32" s="200"/>
      <c r="TVT32" s="200"/>
      <c r="TVW32" s="200"/>
      <c r="TVZ32" s="200"/>
      <c r="TWC32" s="200"/>
      <c r="TWF32" s="200"/>
      <c r="TWI32" s="200"/>
      <c r="TWL32" s="200"/>
      <c r="TWU32" s="200"/>
      <c r="TWX32" s="200"/>
      <c r="TXA32" s="200"/>
      <c r="TXD32" s="200"/>
      <c r="TXM32" s="200"/>
      <c r="TXS32" s="200"/>
      <c r="TXV32" s="200"/>
      <c r="TXY32" s="200"/>
      <c r="TYB32" s="200"/>
      <c r="TYH32" s="200"/>
      <c r="TYQ32" s="200"/>
      <c r="TYS32" s="200"/>
      <c r="TYT32" s="200"/>
      <c r="TYV32" s="200"/>
      <c r="TYY32" s="200"/>
      <c r="TZB32" s="200"/>
      <c r="TZE32" s="200"/>
      <c r="TZH32" s="200"/>
      <c r="TZK32" s="200"/>
      <c r="TZM32" s="200"/>
      <c r="TZO32" s="200"/>
      <c r="TZR32" s="200"/>
      <c r="TZU32" s="200"/>
      <c r="TZX32" s="200"/>
      <c r="UAA32" s="200"/>
      <c r="UAD32" s="200"/>
      <c r="UAG32" s="200"/>
      <c r="UAJ32" s="200"/>
      <c r="UAL32" s="200"/>
      <c r="UAO32" s="200"/>
      <c r="UAR32" s="200"/>
      <c r="UAU32" s="200"/>
      <c r="UBA32" s="200"/>
      <c r="UBD32" s="200"/>
      <c r="UBF32" s="200"/>
      <c r="UCM32" s="200"/>
      <c r="UCP32" s="200"/>
      <c r="UCS32" s="200"/>
      <c r="UCV32" s="200"/>
      <c r="UCY32" s="200"/>
      <c r="UCZ32" s="200"/>
      <c r="UDA32" s="200"/>
      <c r="UDD32" s="200"/>
      <c r="UDG32" s="200"/>
      <c r="UDJ32" s="200"/>
      <c r="UDM32" s="200"/>
      <c r="UDO32" s="200"/>
      <c r="UEC32" s="200"/>
      <c r="UED32" s="200"/>
      <c r="UEE32" s="200"/>
      <c r="UEF32" s="200"/>
      <c r="UEG32" s="200"/>
      <c r="UEH32" s="200"/>
      <c r="UEI32" s="200"/>
      <c r="UEJ32" s="200"/>
      <c r="UEK32" s="200"/>
      <c r="UEL32" s="200"/>
      <c r="UEM32" s="200"/>
      <c r="UEN32" s="200"/>
      <c r="UEO32" s="200"/>
      <c r="UEP32" s="200"/>
      <c r="UEQ32" s="200"/>
      <c r="UER32" s="200"/>
      <c r="UES32" s="200"/>
      <c r="UET32" s="200"/>
      <c r="UEU32" s="200"/>
      <c r="UFA32" s="200"/>
      <c r="UFB32" s="200"/>
      <c r="UFC32" s="200"/>
      <c r="UFD32" s="200"/>
      <c r="UFE32" s="200"/>
      <c r="UFF32" s="200"/>
      <c r="UFG32" s="200"/>
      <c r="UFI32" s="200"/>
      <c r="UFJ32" s="200"/>
      <c r="UFK32" s="200"/>
      <c r="UFL32" s="200"/>
      <c r="UFM32" s="200"/>
      <c r="UFN32" s="200"/>
      <c r="UFO32" s="200"/>
      <c r="UFP32" s="200"/>
      <c r="UFS32" s="200"/>
      <c r="UFV32" s="200"/>
      <c r="UFY32" s="200"/>
      <c r="UGB32" s="200"/>
      <c r="UGE32" s="200"/>
      <c r="UGH32" s="200"/>
      <c r="UGQ32" s="200"/>
      <c r="UGT32" s="200"/>
      <c r="UGW32" s="200"/>
      <c r="UGZ32" s="200"/>
      <c r="UHI32" s="200"/>
      <c r="UHO32" s="200"/>
      <c r="UHR32" s="200"/>
      <c r="UHU32" s="200"/>
      <c r="UHX32" s="200"/>
      <c r="UID32" s="200"/>
      <c r="UIM32" s="200"/>
      <c r="UIO32" s="200"/>
      <c r="UIP32" s="200"/>
      <c r="UIR32" s="200"/>
      <c r="UIU32" s="200"/>
      <c r="UIX32" s="200"/>
      <c r="UJA32" s="200"/>
      <c r="UJD32" s="200"/>
      <c r="UJG32" s="200"/>
      <c r="UJI32" s="200"/>
      <c r="UJK32" s="200"/>
      <c r="UJN32" s="200"/>
      <c r="UJQ32" s="200"/>
      <c r="UJT32" s="200"/>
      <c r="UJW32" s="200"/>
      <c r="UJZ32" s="200"/>
      <c r="UKC32" s="200"/>
      <c r="UKF32" s="200"/>
      <c r="UKH32" s="200"/>
      <c r="UKK32" s="200"/>
      <c r="UKN32" s="200"/>
      <c r="UKQ32" s="200"/>
      <c r="UKW32" s="200"/>
      <c r="UKZ32" s="200"/>
      <c r="ULB32" s="200"/>
      <c r="UMI32" s="200"/>
      <c r="UML32" s="200"/>
      <c r="UMO32" s="200"/>
      <c r="UMR32" s="200"/>
      <c r="UMU32" s="200"/>
      <c r="UMV32" s="200"/>
      <c r="UMW32" s="200"/>
      <c r="UMZ32" s="200"/>
      <c r="UNC32" s="200"/>
      <c r="UNF32" s="200"/>
      <c r="UNI32" s="200"/>
      <c r="UNK32" s="200"/>
      <c r="UNY32" s="200"/>
      <c r="UNZ32" s="200"/>
      <c r="UOA32" s="200"/>
      <c r="UOB32" s="200"/>
      <c r="UOC32" s="200"/>
      <c r="UOD32" s="200"/>
      <c r="UOE32" s="200"/>
      <c r="UOF32" s="200"/>
      <c r="UOG32" s="200"/>
      <c r="UOH32" s="200"/>
      <c r="UOI32" s="200"/>
      <c r="UOJ32" s="200"/>
      <c r="UOK32" s="200"/>
      <c r="UOL32" s="200"/>
      <c r="UOM32" s="200"/>
      <c r="UON32" s="200"/>
      <c r="UOO32" s="200"/>
      <c r="UOP32" s="200"/>
      <c r="UOQ32" s="200"/>
      <c r="UOW32" s="200"/>
      <c r="UOX32" s="200"/>
      <c r="UOY32" s="200"/>
      <c r="UOZ32" s="200"/>
      <c r="UPA32" s="200"/>
      <c r="UPB32" s="200"/>
      <c r="UPC32" s="200"/>
      <c r="UPE32" s="200"/>
      <c r="UPF32" s="200"/>
      <c r="UPG32" s="200"/>
      <c r="UPH32" s="200"/>
      <c r="UPI32" s="200"/>
      <c r="UPJ32" s="200"/>
      <c r="UPK32" s="200"/>
      <c r="UPL32" s="200"/>
      <c r="UPO32" s="200"/>
      <c r="UPR32" s="200"/>
      <c r="UPU32" s="200"/>
      <c r="UPX32" s="200"/>
      <c r="UQA32" s="200"/>
      <c r="UQD32" s="200"/>
      <c r="UQM32" s="200"/>
      <c r="UQP32" s="200"/>
      <c r="UQS32" s="200"/>
      <c r="UQV32" s="200"/>
      <c r="URE32" s="200"/>
      <c r="URK32" s="200"/>
      <c r="URN32" s="200"/>
      <c r="URQ32" s="200"/>
      <c r="URT32" s="200"/>
      <c r="URZ32" s="200"/>
      <c r="USI32" s="200"/>
      <c r="USK32" s="200"/>
      <c r="USL32" s="200"/>
      <c r="USN32" s="200"/>
      <c r="USQ32" s="200"/>
      <c r="UST32" s="200"/>
      <c r="USW32" s="200"/>
      <c r="USZ32" s="200"/>
      <c r="UTC32" s="200"/>
      <c r="UTE32" s="200"/>
      <c r="UTG32" s="200"/>
      <c r="UTJ32" s="200"/>
      <c r="UTM32" s="200"/>
      <c r="UTP32" s="200"/>
      <c r="UTS32" s="200"/>
      <c r="UTV32" s="200"/>
      <c r="UTY32" s="200"/>
      <c r="UUB32" s="200"/>
      <c r="UUD32" s="200"/>
      <c r="UUG32" s="200"/>
      <c r="UUJ32" s="200"/>
      <c r="UUM32" s="200"/>
      <c r="UUS32" s="200"/>
      <c r="UUV32" s="200"/>
      <c r="UUX32" s="200"/>
      <c r="UWE32" s="200"/>
      <c r="UWH32" s="200"/>
      <c r="UWK32" s="200"/>
      <c r="UWN32" s="200"/>
      <c r="UWQ32" s="200"/>
      <c r="UWR32" s="200"/>
      <c r="UWS32" s="200"/>
      <c r="UWV32" s="200"/>
      <c r="UWY32" s="200"/>
      <c r="UXB32" s="200"/>
      <c r="UXE32" s="200"/>
      <c r="UXG32" s="200"/>
      <c r="UXU32" s="200"/>
      <c r="UXV32" s="200"/>
      <c r="UXW32" s="200"/>
      <c r="UXX32" s="200"/>
      <c r="UXY32" s="200"/>
      <c r="UXZ32" s="200"/>
      <c r="UYA32" s="200"/>
      <c r="UYB32" s="200"/>
      <c r="UYC32" s="200"/>
      <c r="UYD32" s="200"/>
      <c r="UYE32" s="200"/>
      <c r="UYF32" s="200"/>
      <c r="UYG32" s="200"/>
      <c r="UYH32" s="200"/>
      <c r="UYI32" s="200"/>
      <c r="UYJ32" s="200"/>
      <c r="UYK32" s="200"/>
      <c r="UYL32" s="200"/>
      <c r="UYM32" s="200"/>
      <c r="UYS32" s="200"/>
      <c r="UYT32" s="200"/>
      <c r="UYU32" s="200"/>
      <c r="UYV32" s="200"/>
      <c r="UYW32" s="200"/>
      <c r="UYX32" s="200"/>
      <c r="UYY32" s="200"/>
      <c r="UZA32" s="200"/>
      <c r="UZB32" s="200"/>
      <c r="UZC32" s="200"/>
      <c r="UZD32" s="200"/>
      <c r="UZE32" s="200"/>
      <c r="UZF32" s="200"/>
      <c r="UZG32" s="200"/>
      <c r="UZH32" s="200"/>
      <c r="UZK32" s="200"/>
      <c r="UZN32" s="200"/>
      <c r="UZQ32" s="200"/>
      <c r="UZT32" s="200"/>
      <c r="UZW32" s="200"/>
      <c r="UZZ32" s="200"/>
      <c r="VAI32" s="200"/>
      <c r="VAL32" s="200"/>
      <c r="VAO32" s="200"/>
      <c r="VAR32" s="200"/>
      <c r="VBA32" s="200"/>
      <c r="VBG32" s="200"/>
      <c r="VBJ32" s="200"/>
      <c r="VBM32" s="200"/>
      <c r="VBP32" s="200"/>
      <c r="VBV32" s="200"/>
      <c r="VCE32" s="200"/>
      <c r="VCG32" s="200"/>
      <c r="VCH32" s="200"/>
      <c r="VCJ32" s="200"/>
      <c r="VCM32" s="200"/>
      <c r="VCP32" s="200"/>
      <c r="VCS32" s="200"/>
      <c r="VCV32" s="200"/>
      <c r="VCY32" s="200"/>
      <c r="VDA32" s="200"/>
      <c r="VDC32" s="200"/>
      <c r="VDF32" s="200"/>
      <c r="VDI32" s="200"/>
      <c r="VDL32" s="200"/>
      <c r="VDO32" s="200"/>
      <c r="VDR32" s="200"/>
      <c r="VDU32" s="200"/>
      <c r="VDX32" s="200"/>
      <c r="VDZ32" s="200"/>
      <c r="VEC32" s="200"/>
      <c r="VEF32" s="200"/>
      <c r="VEI32" s="200"/>
      <c r="VEO32" s="200"/>
      <c r="VER32" s="200"/>
      <c r="VET32" s="200"/>
      <c r="VGA32" s="200"/>
      <c r="VGD32" s="200"/>
      <c r="VGG32" s="200"/>
      <c r="VGJ32" s="200"/>
      <c r="VGM32" s="200"/>
      <c r="VGN32" s="200"/>
      <c r="VGO32" s="200"/>
      <c r="VGR32" s="200"/>
      <c r="VGU32" s="200"/>
      <c r="VGX32" s="200"/>
      <c r="VHA32" s="200"/>
      <c r="VHC32" s="200"/>
      <c r="VHQ32" s="200"/>
      <c r="VHR32" s="200"/>
      <c r="VHS32" s="200"/>
      <c r="VHT32" s="200"/>
      <c r="VHU32" s="200"/>
      <c r="VHV32" s="200"/>
      <c r="VHW32" s="200"/>
      <c r="VHX32" s="200"/>
      <c r="VHY32" s="200"/>
      <c r="VHZ32" s="200"/>
      <c r="VIA32" s="200"/>
      <c r="VIB32" s="200"/>
      <c r="VIC32" s="200"/>
      <c r="VID32" s="200"/>
      <c r="VIE32" s="200"/>
      <c r="VIF32" s="200"/>
      <c r="VIG32" s="200"/>
      <c r="VIH32" s="200"/>
      <c r="VII32" s="200"/>
      <c r="VIO32" s="200"/>
      <c r="VIP32" s="200"/>
      <c r="VIQ32" s="200"/>
      <c r="VIR32" s="200"/>
      <c r="VIS32" s="200"/>
      <c r="VIT32" s="200"/>
      <c r="VIU32" s="200"/>
      <c r="VIW32" s="200"/>
      <c r="VIX32" s="200"/>
      <c r="VIY32" s="200"/>
      <c r="VIZ32" s="200"/>
      <c r="VJA32" s="200"/>
      <c r="VJB32" s="200"/>
      <c r="VJC32" s="200"/>
      <c r="VJD32" s="200"/>
      <c r="VJG32" s="200"/>
      <c r="VJJ32" s="200"/>
      <c r="VJM32" s="200"/>
      <c r="VJP32" s="200"/>
      <c r="VJS32" s="200"/>
      <c r="VJV32" s="200"/>
      <c r="VKE32" s="200"/>
      <c r="VKH32" s="200"/>
      <c r="VKK32" s="200"/>
      <c r="VKN32" s="200"/>
      <c r="VKW32" s="200"/>
      <c r="VLC32" s="200"/>
      <c r="VLF32" s="200"/>
      <c r="VLI32" s="200"/>
      <c r="VLL32" s="200"/>
      <c r="VLR32" s="200"/>
      <c r="VMA32" s="200"/>
      <c r="VMC32" s="200"/>
      <c r="VMD32" s="200"/>
      <c r="VMF32" s="200"/>
      <c r="VMI32" s="200"/>
      <c r="VML32" s="200"/>
      <c r="VMO32" s="200"/>
      <c r="VMR32" s="200"/>
      <c r="VMU32" s="200"/>
      <c r="VMW32" s="200"/>
      <c r="VMY32" s="200"/>
      <c r="VNB32" s="200"/>
      <c r="VNE32" s="200"/>
      <c r="VNH32" s="200"/>
      <c r="VNK32" s="200"/>
      <c r="VNN32" s="200"/>
      <c r="VNQ32" s="200"/>
      <c r="VNT32" s="200"/>
      <c r="VNV32" s="200"/>
      <c r="VNY32" s="200"/>
      <c r="VOB32" s="200"/>
      <c r="VOE32" s="200"/>
      <c r="VOK32" s="200"/>
      <c r="VON32" s="200"/>
      <c r="VOP32" s="200"/>
      <c r="VPW32" s="200"/>
      <c r="VPZ32" s="200"/>
      <c r="VQC32" s="200"/>
      <c r="VQF32" s="200"/>
      <c r="VQI32" s="200"/>
      <c r="VQJ32" s="200"/>
      <c r="VQK32" s="200"/>
      <c r="VQN32" s="200"/>
      <c r="VQQ32" s="200"/>
      <c r="VQT32" s="200"/>
      <c r="VQW32" s="200"/>
      <c r="VQY32" s="200"/>
      <c r="VRM32" s="200"/>
      <c r="VRN32" s="200"/>
      <c r="VRO32" s="200"/>
      <c r="VRP32" s="200"/>
      <c r="VRQ32" s="200"/>
      <c r="VRR32" s="200"/>
      <c r="VRS32" s="200"/>
      <c r="VRT32" s="200"/>
      <c r="VRU32" s="200"/>
      <c r="VRV32" s="200"/>
      <c r="VRW32" s="200"/>
      <c r="VRX32" s="200"/>
      <c r="VRY32" s="200"/>
      <c r="VRZ32" s="200"/>
      <c r="VSA32" s="200"/>
      <c r="VSB32" s="200"/>
      <c r="VSC32" s="200"/>
      <c r="VSD32" s="200"/>
      <c r="VSE32" s="200"/>
      <c r="VSK32" s="200"/>
      <c r="VSL32" s="200"/>
      <c r="VSM32" s="200"/>
      <c r="VSN32" s="200"/>
      <c r="VSO32" s="200"/>
      <c r="VSP32" s="200"/>
      <c r="VSQ32" s="200"/>
      <c r="VSS32" s="200"/>
      <c r="VST32" s="200"/>
      <c r="VSU32" s="200"/>
      <c r="VSV32" s="200"/>
      <c r="VSW32" s="200"/>
      <c r="VSX32" s="200"/>
      <c r="VSY32" s="200"/>
      <c r="VSZ32" s="200"/>
      <c r="VTC32" s="200"/>
      <c r="VTF32" s="200"/>
      <c r="VTI32" s="200"/>
      <c r="VTL32" s="200"/>
      <c r="VTO32" s="200"/>
      <c r="VTR32" s="200"/>
      <c r="VUA32" s="200"/>
      <c r="VUD32" s="200"/>
      <c r="VUG32" s="200"/>
      <c r="VUJ32" s="200"/>
      <c r="VUS32" s="200"/>
      <c r="VUY32" s="200"/>
      <c r="VVB32" s="200"/>
      <c r="VVE32" s="200"/>
      <c r="VVH32" s="200"/>
      <c r="VVN32" s="200"/>
      <c r="VVW32" s="200"/>
      <c r="VVY32" s="200"/>
      <c r="VVZ32" s="200"/>
      <c r="VWB32" s="200"/>
      <c r="VWE32" s="200"/>
      <c r="VWH32" s="200"/>
      <c r="VWK32" s="200"/>
      <c r="VWN32" s="200"/>
      <c r="VWQ32" s="200"/>
      <c r="VWS32" s="200"/>
      <c r="VWU32" s="200"/>
      <c r="VWX32" s="200"/>
      <c r="VXA32" s="200"/>
      <c r="VXD32" s="200"/>
      <c r="VXG32" s="200"/>
      <c r="VXJ32" s="200"/>
      <c r="VXM32" s="200"/>
      <c r="VXP32" s="200"/>
      <c r="VXR32" s="200"/>
      <c r="VXU32" s="200"/>
      <c r="VXX32" s="200"/>
      <c r="VYA32" s="200"/>
      <c r="VYG32" s="200"/>
      <c r="VYJ32" s="200"/>
      <c r="VYL32" s="200"/>
      <c r="VZS32" s="200"/>
      <c r="VZV32" s="200"/>
      <c r="VZY32" s="200"/>
      <c r="WAB32" s="200"/>
      <c r="WAE32" s="200"/>
      <c r="WAF32" s="200"/>
      <c r="WAG32" s="200"/>
      <c r="WAJ32" s="200"/>
      <c r="WAM32" s="200"/>
      <c r="WAP32" s="200"/>
      <c r="WAS32" s="200"/>
      <c r="WAU32" s="200"/>
      <c r="WBI32" s="200"/>
      <c r="WBJ32" s="200"/>
      <c r="WBK32" s="200"/>
      <c r="WBL32" s="200"/>
      <c r="WBM32" s="200"/>
      <c r="WBN32" s="200"/>
      <c r="WBO32" s="200"/>
      <c r="WBP32" s="200"/>
      <c r="WBQ32" s="200"/>
      <c r="WBR32" s="200"/>
      <c r="WBS32" s="200"/>
      <c r="WBT32" s="200"/>
      <c r="WBU32" s="200"/>
      <c r="WBV32" s="200"/>
      <c r="WBW32" s="200"/>
      <c r="WBX32" s="200"/>
      <c r="WBY32" s="200"/>
      <c r="WBZ32" s="200"/>
      <c r="WCA32" s="200"/>
      <c r="WCG32" s="200"/>
      <c r="WCH32" s="200"/>
      <c r="WCI32" s="200"/>
      <c r="WCJ32" s="200"/>
      <c r="WCK32" s="200"/>
      <c r="WCL32" s="200"/>
      <c r="WCM32" s="200"/>
      <c r="WCO32" s="200"/>
      <c r="WCP32" s="200"/>
      <c r="WCQ32" s="200"/>
      <c r="WCR32" s="200"/>
      <c r="WCS32" s="200"/>
      <c r="WCT32" s="200"/>
      <c r="WCU32" s="200"/>
      <c r="WCV32" s="200"/>
      <c r="WCY32" s="200"/>
      <c r="WDB32" s="200"/>
      <c r="WDE32" s="200"/>
      <c r="WDH32" s="200"/>
      <c r="WDK32" s="200"/>
      <c r="WDN32" s="200"/>
      <c r="WDW32" s="200"/>
      <c r="WDZ32" s="200"/>
      <c r="WEC32" s="200"/>
      <c r="WEF32" s="200"/>
      <c r="WEO32" s="200"/>
      <c r="WEU32" s="200"/>
      <c r="WEX32" s="200"/>
      <c r="WFA32" s="200"/>
      <c r="WFD32" s="200"/>
      <c r="WFJ32" s="200"/>
      <c r="WFS32" s="200"/>
      <c r="WFU32" s="200"/>
      <c r="WFV32" s="200"/>
      <c r="WFX32" s="200"/>
      <c r="WGA32" s="200"/>
      <c r="WGD32" s="200"/>
      <c r="WGG32" s="200"/>
      <c r="WGJ32" s="200"/>
      <c r="WGM32" s="200"/>
      <c r="WGO32" s="200"/>
      <c r="WGQ32" s="200"/>
      <c r="WGT32" s="200"/>
      <c r="WGW32" s="200"/>
      <c r="WGZ32" s="200"/>
      <c r="WHC32" s="200"/>
      <c r="WHF32" s="200"/>
      <c r="WHI32" s="200"/>
      <c r="WHL32" s="200"/>
      <c r="WHN32" s="200"/>
      <c r="WHQ32" s="200"/>
      <c r="WHT32" s="200"/>
      <c r="WHW32" s="200"/>
      <c r="WIC32" s="200"/>
      <c r="WIF32" s="200"/>
      <c r="WIH32" s="200"/>
      <c r="WJO32" s="200"/>
      <c r="WJR32" s="200"/>
      <c r="WJU32" s="200"/>
      <c r="WJX32" s="200"/>
      <c r="WKA32" s="200"/>
      <c r="WKB32" s="200"/>
      <c r="WKC32" s="200"/>
      <c r="WKF32" s="200"/>
      <c r="WKI32" s="200"/>
      <c r="WKL32" s="200"/>
      <c r="WKO32" s="200"/>
      <c r="WKQ32" s="200"/>
      <c r="WLE32" s="200"/>
      <c r="WLF32" s="200"/>
      <c r="WLG32" s="200"/>
      <c r="WLH32" s="200"/>
      <c r="WLI32" s="200"/>
      <c r="WLJ32" s="200"/>
      <c r="WLK32" s="200"/>
      <c r="WLL32" s="200"/>
      <c r="WLM32" s="200"/>
      <c r="WLN32" s="200"/>
      <c r="WLO32" s="200"/>
      <c r="WLP32" s="200"/>
      <c r="WLQ32" s="200"/>
      <c r="WLR32" s="200"/>
      <c r="WLS32" s="200"/>
      <c r="WLT32" s="200"/>
      <c r="WLU32" s="200"/>
      <c r="WLV32" s="200"/>
      <c r="WLW32" s="200"/>
      <c r="WMC32" s="200"/>
      <c r="WMD32" s="200"/>
      <c r="WME32" s="200"/>
      <c r="WMF32" s="200"/>
      <c r="WMG32" s="200"/>
      <c r="WMH32" s="200"/>
      <c r="WMI32" s="200"/>
      <c r="WMK32" s="200"/>
      <c r="WML32" s="200"/>
      <c r="WMM32" s="200"/>
      <c r="WMN32" s="200"/>
      <c r="WMO32" s="200"/>
      <c r="WMP32" s="200"/>
      <c r="WMQ32" s="200"/>
      <c r="WMR32" s="200"/>
      <c r="WMU32" s="200"/>
      <c r="WMX32" s="200"/>
      <c r="WNA32" s="200"/>
      <c r="WND32" s="200"/>
      <c r="WNG32" s="200"/>
      <c r="WNJ32" s="200"/>
      <c r="WNS32" s="200"/>
      <c r="WNV32" s="200"/>
      <c r="WNY32" s="200"/>
      <c r="WOB32" s="200"/>
      <c r="WOK32" s="200"/>
      <c r="WOQ32" s="200"/>
      <c r="WOT32" s="200"/>
      <c r="WOW32" s="200"/>
      <c r="WOZ32" s="200"/>
      <c r="WPF32" s="200"/>
      <c r="WPO32" s="200"/>
      <c r="WPQ32" s="200"/>
      <c r="WPR32" s="200"/>
      <c r="WPT32" s="200"/>
      <c r="WPW32" s="200"/>
      <c r="WPZ32" s="200"/>
      <c r="WQC32" s="200"/>
      <c r="WQF32" s="200"/>
      <c r="WQI32" s="200"/>
      <c r="WQK32" s="200"/>
      <c r="WQM32" s="200"/>
      <c r="WQP32" s="200"/>
      <c r="WQS32" s="200"/>
      <c r="WQV32" s="200"/>
      <c r="WQY32" s="200"/>
      <c r="WRB32" s="200"/>
      <c r="WRE32" s="200"/>
      <c r="WRH32" s="200"/>
      <c r="WRJ32" s="200"/>
      <c r="WRM32" s="200"/>
      <c r="WRP32" s="200"/>
      <c r="WRS32" s="200"/>
      <c r="WRY32" s="200"/>
      <c r="WSB32" s="200"/>
      <c r="WSD32" s="200"/>
      <c r="WTK32" s="200"/>
      <c r="WTN32" s="200"/>
      <c r="WTQ32" s="200"/>
      <c r="WTT32" s="200"/>
      <c r="WTW32" s="200"/>
      <c r="WTX32" s="200"/>
      <c r="WTY32" s="200"/>
      <c r="WUB32" s="200"/>
      <c r="WUE32" s="200"/>
      <c r="WUH32" s="200"/>
      <c r="WUK32" s="200"/>
      <c r="WUM32" s="200"/>
    </row>
    <row r="33" spans="1:16107" s="57" customFormat="1" ht="20.399999999999999" customHeight="1" x14ac:dyDescent="0.3">
      <c r="A33" s="9" t="s">
        <v>31</v>
      </c>
      <c r="B33" s="199" t="s">
        <v>349</v>
      </c>
      <c r="C33" s="7">
        <v>30</v>
      </c>
      <c r="D33" s="91">
        <f>33000*0.3</f>
        <v>9900</v>
      </c>
      <c r="E33" s="106">
        <f t="shared" si="0"/>
        <v>297000</v>
      </c>
      <c r="F33" s="200"/>
      <c r="G33" s="200"/>
      <c r="H33" s="200"/>
      <c r="I33" s="200"/>
      <c r="J33" s="200"/>
      <c r="K33" s="200"/>
      <c r="Q33" s="200"/>
      <c r="R33" s="200"/>
      <c r="S33" s="200"/>
      <c r="T33" s="200"/>
      <c r="U33" s="200"/>
      <c r="V33" s="200"/>
      <c r="W33" s="200"/>
      <c r="Y33" s="200"/>
      <c r="Z33" s="200"/>
      <c r="AA33" s="200"/>
      <c r="AB33" s="200"/>
      <c r="AC33" s="200"/>
      <c r="AD33" s="200"/>
      <c r="AE33" s="200"/>
      <c r="AF33" s="200"/>
      <c r="AI33" s="200"/>
      <c r="AL33" s="200"/>
      <c r="AO33" s="200"/>
      <c r="AR33" s="200"/>
      <c r="AU33" s="200"/>
      <c r="AX33" s="200"/>
      <c r="BG33" s="200"/>
      <c r="BJ33" s="200"/>
      <c r="BM33" s="200"/>
      <c r="BP33" s="200"/>
      <c r="BY33" s="200"/>
      <c r="CE33" s="200"/>
      <c r="CH33" s="200"/>
      <c r="CK33" s="200"/>
      <c r="CN33" s="200"/>
      <c r="CT33" s="200"/>
      <c r="DC33" s="200"/>
      <c r="DE33" s="200"/>
      <c r="DF33" s="200"/>
      <c r="DH33" s="200"/>
      <c r="DK33" s="200"/>
      <c r="DN33" s="200"/>
      <c r="DQ33" s="200"/>
      <c r="DT33" s="200"/>
      <c r="DW33" s="200"/>
      <c r="DY33" s="200"/>
      <c r="EA33" s="200"/>
      <c r="ED33" s="200"/>
      <c r="EG33" s="200"/>
      <c r="EJ33" s="200"/>
      <c r="EM33" s="200"/>
      <c r="EP33" s="200"/>
      <c r="ES33" s="200"/>
      <c r="EV33" s="200"/>
      <c r="EX33" s="200"/>
      <c r="FA33" s="200"/>
      <c r="FD33" s="200"/>
      <c r="FG33" s="200"/>
      <c r="FM33" s="200"/>
      <c r="FP33" s="200"/>
      <c r="FR33" s="200"/>
      <c r="GY33" s="200"/>
      <c r="HB33" s="200"/>
      <c r="HE33" s="200"/>
      <c r="HH33" s="200"/>
      <c r="HK33" s="200"/>
      <c r="HL33" s="200"/>
      <c r="HM33" s="200"/>
      <c r="HP33" s="200"/>
      <c r="HS33" s="200"/>
      <c r="HV33" s="200"/>
      <c r="HY33" s="200"/>
      <c r="IA33" s="200"/>
      <c r="IO33" s="200"/>
      <c r="IP33" s="200"/>
      <c r="IQ33" s="200"/>
      <c r="IR33" s="200"/>
      <c r="IS33" s="200"/>
      <c r="IT33" s="200"/>
      <c r="IU33" s="200"/>
      <c r="IV33" s="200"/>
      <c r="IW33" s="200"/>
      <c r="IX33" s="200"/>
      <c r="IY33" s="200"/>
      <c r="IZ33" s="200"/>
      <c r="JA33" s="200"/>
      <c r="JB33" s="200"/>
      <c r="JC33" s="200"/>
      <c r="JD33" s="200"/>
      <c r="JE33" s="200"/>
      <c r="JF33" s="200"/>
      <c r="JG33" s="200"/>
      <c r="JM33" s="200"/>
      <c r="JN33" s="200"/>
      <c r="JO33" s="200"/>
      <c r="JP33" s="200"/>
      <c r="JQ33" s="200"/>
      <c r="JR33" s="200"/>
      <c r="JS33" s="200"/>
      <c r="JU33" s="200"/>
      <c r="JV33" s="200"/>
      <c r="JW33" s="200"/>
      <c r="JX33" s="200"/>
      <c r="JY33" s="200"/>
      <c r="JZ33" s="200"/>
      <c r="KA33" s="200"/>
      <c r="KB33" s="200"/>
      <c r="KE33" s="200"/>
      <c r="KH33" s="200"/>
      <c r="KK33" s="200"/>
      <c r="KN33" s="200"/>
      <c r="KQ33" s="200"/>
      <c r="KT33" s="200"/>
      <c r="LC33" s="200"/>
      <c r="LF33" s="200"/>
      <c r="LI33" s="200"/>
      <c r="LL33" s="200"/>
      <c r="LU33" s="200"/>
      <c r="MA33" s="200"/>
      <c r="MD33" s="200"/>
      <c r="MG33" s="200"/>
      <c r="MJ33" s="200"/>
      <c r="MP33" s="200"/>
      <c r="MY33" s="200"/>
      <c r="NA33" s="200"/>
      <c r="NB33" s="200"/>
      <c r="ND33" s="200"/>
      <c r="NG33" s="200"/>
      <c r="NJ33" s="200"/>
      <c r="NM33" s="200"/>
      <c r="NP33" s="200"/>
      <c r="NS33" s="200"/>
      <c r="NU33" s="200"/>
      <c r="NW33" s="200"/>
      <c r="NZ33" s="200"/>
      <c r="OC33" s="200"/>
      <c r="OF33" s="200"/>
      <c r="OI33" s="200"/>
      <c r="OL33" s="200"/>
      <c r="OO33" s="200"/>
      <c r="OR33" s="200"/>
      <c r="OT33" s="200"/>
      <c r="OW33" s="200"/>
      <c r="OZ33" s="200"/>
      <c r="PC33" s="200"/>
      <c r="PI33" s="200"/>
      <c r="PL33" s="200"/>
      <c r="PN33" s="200"/>
      <c r="QU33" s="200"/>
      <c r="QX33" s="200"/>
      <c r="RA33" s="200"/>
      <c r="RD33" s="200"/>
      <c r="RG33" s="200"/>
      <c r="RH33" s="200"/>
      <c r="RI33" s="200"/>
      <c r="RL33" s="200"/>
      <c r="RO33" s="200"/>
      <c r="RR33" s="200"/>
      <c r="RU33" s="200"/>
      <c r="RW33" s="200"/>
      <c r="SK33" s="200"/>
      <c r="SL33" s="200"/>
      <c r="SM33" s="200"/>
      <c r="SN33" s="200"/>
      <c r="SO33" s="200"/>
      <c r="SP33" s="200"/>
      <c r="SQ33" s="200"/>
      <c r="SR33" s="200"/>
      <c r="SS33" s="200"/>
      <c r="ST33" s="200"/>
      <c r="SU33" s="200"/>
      <c r="SV33" s="200"/>
      <c r="SW33" s="200"/>
      <c r="SX33" s="200"/>
      <c r="SY33" s="200"/>
      <c r="SZ33" s="200"/>
      <c r="TA33" s="200"/>
      <c r="TB33" s="200"/>
      <c r="TC33" s="200"/>
      <c r="TI33" s="200"/>
      <c r="TJ33" s="200"/>
      <c r="TK33" s="200"/>
      <c r="TL33" s="200"/>
      <c r="TM33" s="200"/>
      <c r="TN33" s="200"/>
      <c r="TO33" s="200"/>
      <c r="TQ33" s="200"/>
      <c r="TR33" s="200"/>
      <c r="TS33" s="200"/>
      <c r="TT33" s="200"/>
      <c r="TU33" s="200"/>
      <c r="TV33" s="200"/>
      <c r="TW33" s="200"/>
      <c r="TX33" s="200"/>
      <c r="UA33" s="200"/>
      <c r="UD33" s="200"/>
      <c r="UG33" s="200"/>
      <c r="UJ33" s="200"/>
      <c r="UM33" s="200"/>
      <c r="UP33" s="200"/>
      <c r="UY33" s="200"/>
      <c r="VB33" s="200"/>
      <c r="VE33" s="200"/>
      <c r="VH33" s="200"/>
      <c r="VQ33" s="200"/>
      <c r="VW33" s="200"/>
      <c r="VZ33" s="200"/>
      <c r="WC33" s="200"/>
      <c r="WF33" s="200"/>
      <c r="WL33" s="200"/>
      <c r="WU33" s="200"/>
      <c r="WW33" s="200"/>
      <c r="WX33" s="200"/>
      <c r="WZ33" s="200"/>
      <c r="XC33" s="200"/>
      <c r="XF33" s="200"/>
      <c r="XI33" s="200"/>
      <c r="XL33" s="200"/>
      <c r="XO33" s="200"/>
      <c r="XQ33" s="200"/>
      <c r="XS33" s="200"/>
      <c r="XV33" s="200"/>
      <c r="XY33" s="200"/>
      <c r="YB33" s="200"/>
      <c r="YE33" s="200"/>
      <c r="YH33" s="200"/>
      <c r="YK33" s="200"/>
      <c r="YN33" s="200"/>
      <c r="YP33" s="200"/>
      <c r="YS33" s="200"/>
      <c r="YV33" s="200"/>
      <c r="YY33" s="200"/>
      <c r="ZE33" s="200"/>
      <c r="ZH33" s="200"/>
      <c r="ZJ33" s="200"/>
      <c r="AAQ33" s="200"/>
      <c r="AAT33" s="200"/>
      <c r="AAW33" s="200"/>
      <c r="AAZ33" s="200"/>
      <c r="ABC33" s="200"/>
      <c r="ABD33" s="200"/>
      <c r="ABE33" s="200"/>
      <c r="ABH33" s="200"/>
      <c r="ABK33" s="200"/>
      <c r="ABN33" s="200"/>
      <c r="ABQ33" s="200"/>
      <c r="ABS33" s="200"/>
      <c r="ACG33" s="200"/>
      <c r="ACH33" s="200"/>
      <c r="ACI33" s="200"/>
      <c r="ACJ33" s="200"/>
      <c r="ACK33" s="200"/>
      <c r="ACL33" s="200"/>
      <c r="ACM33" s="200"/>
      <c r="ACN33" s="200"/>
      <c r="ACO33" s="200"/>
      <c r="ACP33" s="200"/>
      <c r="ACQ33" s="200"/>
      <c r="ACR33" s="200"/>
      <c r="ACS33" s="200"/>
      <c r="ACT33" s="200"/>
      <c r="ACU33" s="200"/>
      <c r="ACV33" s="200"/>
      <c r="ACW33" s="200"/>
      <c r="ACX33" s="200"/>
      <c r="ACY33" s="200"/>
      <c r="ADE33" s="200"/>
      <c r="ADF33" s="200"/>
      <c r="ADG33" s="200"/>
      <c r="ADH33" s="200"/>
      <c r="ADI33" s="200"/>
      <c r="ADJ33" s="200"/>
      <c r="ADK33" s="200"/>
      <c r="ADM33" s="200"/>
      <c r="ADN33" s="200"/>
      <c r="ADO33" s="200"/>
      <c r="ADP33" s="200"/>
      <c r="ADQ33" s="200"/>
      <c r="ADR33" s="200"/>
      <c r="ADS33" s="200"/>
      <c r="ADT33" s="200"/>
      <c r="ADW33" s="200"/>
      <c r="ADZ33" s="200"/>
      <c r="AEC33" s="200"/>
      <c r="AEF33" s="200"/>
      <c r="AEI33" s="200"/>
      <c r="AEL33" s="200"/>
      <c r="AEU33" s="200"/>
      <c r="AEX33" s="200"/>
      <c r="AFA33" s="200"/>
      <c r="AFD33" s="200"/>
      <c r="AFM33" s="200"/>
      <c r="AFS33" s="200"/>
      <c r="AFV33" s="200"/>
      <c r="AFY33" s="200"/>
      <c r="AGB33" s="200"/>
      <c r="AGH33" s="200"/>
      <c r="AGQ33" s="200"/>
      <c r="AGS33" s="200"/>
      <c r="AGT33" s="200"/>
      <c r="AGV33" s="200"/>
      <c r="AGY33" s="200"/>
      <c r="AHB33" s="200"/>
      <c r="AHE33" s="200"/>
      <c r="AHH33" s="200"/>
      <c r="AHK33" s="200"/>
      <c r="AHM33" s="200"/>
      <c r="AHO33" s="200"/>
      <c r="AHR33" s="200"/>
      <c r="AHU33" s="200"/>
      <c r="AHX33" s="200"/>
      <c r="AIA33" s="200"/>
      <c r="AID33" s="200"/>
      <c r="AIG33" s="200"/>
      <c r="AIJ33" s="200"/>
      <c r="AIL33" s="200"/>
      <c r="AIO33" s="200"/>
      <c r="AIR33" s="200"/>
      <c r="AIU33" s="200"/>
      <c r="AJA33" s="200"/>
      <c r="AJD33" s="200"/>
      <c r="AJF33" s="200"/>
      <c r="AKM33" s="200"/>
      <c r="AKP33" s="200"/>
      <c r="AKS33" s="200"/>
      <c r="AKV33" s="200"/>
      <c r="AKY33" s="200"/>
      <c r="AKZ33" s="200"/>
      <c r="ALA33" s="200"/>
      <c r="ALD33" s="200"/>
      <c r="ALG33" s="200"/>
      <c r="ALJ33" s="200"/>
      <c r="ALM33" s="200"/>
      <c r="ALO33" s="200"/>
      <c r="AMC33" s="200"/>
      <c r="AMD33" s="200"/>
      <c r="AME33" s="200"/>
      <c r="AMF33" s="200"/>
      <c r="AMG33" s="200"/>
      <c r="AMH33" s="200"/>
      <c r="AMI33" s="200"/>
      <c r="AMJ33" s="200"/>
      <c r="AMK33" s="200"/>
      <c r="AML33" s="200"/>
      <c r="AMM33" s="200"/>
      <c r="AMN33" s="200"/>
      <c r="AMO33" s="200"/>
      <c r="AMP33" s="200"/>
      <c r="AMQ33" s="200"/>
      <c r="AMR33" s="200"/>
      <c r="AMS33" s="200"/>
      <c r="AMT33" s="200"/>
      <c r="AMU33" s="200"/>
      <c r="ANA33" s="200"/>
      <c r="ANB33" s="200"/>
      <c r="ANC33" s="200"/>
      <c r="AND33" s="200"/>
      <c r="ANE33" s="200"/>
      <c r="ANF33" s="200"/>
      <c r="ANG33" s="200"/>
      <c r="ANI33" s="200"/>
      <c r="ANJ33" s="200"/>
      <c r="ANK33" s="200"/>
      <c r="ANL33" s="200"/>
      <c r="ANM33" s="200"/>
      <c r="ANN33" s="200"/>
      <c r="ANO33" s="200"/>
      <c r="ANP33" s="200"/>
      <c r="ANS33" s="200"/>
      <c r="ANV33" s="200"/>
      <c r="ANY33" s="200"/>
      <c r="AOB33" s="200"/>
      <c r="AOE33" s="200"/>
      <c r="AOH33" s="200"/>
      <c r="AOQ33" s="200"/>
      <c r="AOT33" s="200"/>
      <c r="AOW33" s="200"/>
      <c r="AOZ33" s="200"/>
      <c r="API33" s="200"/>
      <c r="APO33" s="200"/>
      <c r="APR33" s="200"/>
      <c r="APU33" s="200"/>
      <c r="APX33" s="200"/>
      <c r="AQD33" s="200"/>
      <c r="AQM33" s="200"/>
      <c r="AQO33" s="200"/>
      <c r="AQP33" s="200"/>
      <c r="AQR33" s="200"/>
      <c r="AQU33" s="200"/>
      <c r="AQX33" s="200"/>
      <c r="ARA33" s="200"/>
      <c r="ARD33" s="200"/>
      <c r="ARG33" s="200"/>
      <c r="ARI33" s="200"/>
      <c r="ARK33" s="200"/>
      <c r="ARN33" s="200"/>
      <c r="ARQ33" s="200"/>
      <c r="ART33" s="200"/>
      <c r="ARW33" s="200"/>
      <c r="ARZ33" s="200"/>
      <c r="ASC33" s="200"/>
      <c r="ASF33" s="200"/>
      <c r="ASH33" s="200"/>
      <c r="ASK33" s="200"/>
      <c r="ASN33" s="200"/>
      <c r="ASQ33" s="200"/>
      <c r="ASW33" s="200"/>
      <c r="ASZ33" s="200"/>
      <c r="ATB33" s="200"/>
      <c r="AUI33" s="200"/>
      <c r="AUL33" s="200"/>
      <c r="AUO33" s="200"/>
      <c r="AUR33" s="200"/>
      <c r="AUU33" s="200"/>
      <c r="AUV33" s="200"/>
      <c r="AUW33" s="200"/>
      <c r="AUZ33" s="200"/>
      <c r="AVC33" s="200"/>
      <c r="AVF33" s="200"/>
      <c r="AVI33" s="200"/>
      <c r="AVK33" s="200"/>
      <c r="AVY33" s="200"/>
      <c r="AVZ33" s="200"/>
      <c r="AWA33" s="200"/>
      <c r="AWB33" s="200"/>
      <c r="AWC33" s="200"/>
      <c r="AWD33" s="200"/>
      <c r="AWE33" s="200"/>
      <c r="AWF33" s="200"/>
      <c r="AWG33" s="200"/>
      <c r="AWH33" s="200"/>
      <c r="AWI33" s="200"/>
      <c r="AWJ33" s="200"/>
      <c r="AWK33" s="200"/>
      <c r="AWL33" s="200"/>
      <c r="AWM33" s="200"/>
      <c r="AWN33" s="200"/>
      <c r="AWO33" s="200"/>
      <c r="AWP33" s="200"/>
      <c r="AWQ33" s="200"/>
      <c r="AWW33" s="200"/>
      <c r="AWX33" s="200"/>
      <c r="AWY33" s="200"/>
      <c r="AWZ33" s="200"/>
      <c r="AXA33" s="200"/>
      <c r="AXB33" s="200"/>
      <c r="AXC33" s="200"/>
      <c r="AXE33" s="200"/>
      <c r="AXF33" s="200"/>
      <c r="AXG33" s="200"/>
      <c r="AXH33" s="200"/>
      <c r="AXI33" s="200"/>
      <c r="AXJ33" s="200"/>
      <c r="AXK33" s="200"/>
      <c r="AXL33" s="200"/>
      <c r="AXO33" s="200"/>
      <c r="AXR33" s="200"/>
      <c r="AXU33" s="200"/>
      <c r="AXX33" s="200"/>
      <c r="AYA33" s="200"/>
      <c r="AYD33" s="200"/>
      <c r="AYM33" s="200"/>
      <c r="AYP33" s="200"/>
      <c r="AYS33" s="200"/>
      <c r="AYV33" s="200"/>
      <c r="AZE33" s="200"/>
      <c r="AZK33" s="200"/>
      <c r="AZN33" s="200"/>
      <c r="AZQ33" s="200"/>
      <c r="AZT33" s="200"/>
      <c r="AZZ33" s="200"/>
      <c r="BAI33" s="200"/>
      <c r="BAK33" s="200"/>
      <c r="BAL33" s="200"/>
      <c r="BAN33" s="200"/>
      <c r="BAQ33" s="200"/>
      <c r="BAT33" s="200"/>
      <c r="BAW33" s="200"/>
      <c r="BAZ33" s="200"/>
      <c r="BBC33" s="200"/>
      <c r="BBE33" s="200"/>
      <c r="BBG33" s="200"/>
      <c r="BBJ33" s="200"/>
      <c r="BBM33" s="200"/>
      <c r="BBP33" s="200"/>
      <c r="BBS33" s="200"/>
      <c r="BBV33" s="200"/>
      <c r="BBY33" s="200"/>
      <c r="BCB33" s="200"/>
      <c r="BCD33" s="200"/>
      <c r="BCG33" s="200"/>
      <c r="BCJ33" s="200"/>
      <c r="BCM33" s="200"/>
      <c r="BCS33" s="200"/>
      <c r="BCV33" s="200"/>
      <c r="BCX33" s="200"/>
      <c r="BEE33" s="200"/>
      <c r="BEH33" s="200"/>
      <c r="BEK33" s="200"/>
      <c r="BEN33" s="200"/>
      <c r="BEQ33" s="200"/>
      <c r="BER33" s="200"/>
      <c r="BES33" s="200"/>
      <c r="BEV33" s="200"/>
      <c r="BEY33" s="200"/>
      <c r="BFB33" s="200"/>
      <c r="BFE33" s="200"/>
      <c r="BFG33" s="200"/>
      <c r="BFU33" s="200"/>
      <c r="BFV33" s="200"/>
      <c r="BFW33" s="200"/>
      <c r="BFX33" s="200"/>
      <c r="BFY33" s="200"/>
      <c r="BFZ33" s="200"/>
      <c r="BGA33" s="200"/>
      <c r="BGB33" s="200"/>
      <c r="BGC33" s="200"/>
      <c r="BGD33" s="200"/>
      <c r="BGE33" s="200"/>
      <c r="BGF33" s="200"/>
      <c r="BGG33" s="200"/>
      <c r="BGH33" s="200"/>
      <c r="BGI33" s="200"/>
      <c r="BGJ33" s="200"/>
      <c r="BGK33" s="200"/>
      <c r="BGL33" s="200"/>
      <c r="BGM33" s="200"/>
      <c r="BGS33" s="200"/>
      <c r="BGT33" s="200"/>
      <c r="BGU33" s="200"/>
      <c r="BGV33" s="200"/>
      <c r="BGW33" s="200"/>
      <c r="BGX33" s="200"/>
      <c r="BGY33" s="200"/>
      <c r="BHA33" s="200"/>
      <c r="BHB33" s="200"/>
      <c r="BHC33" s="200"/>
      <c r="BHD33" s="200"/>
      <c r="BHE33" s="200"/>
      <c r="BHF33" s="200"/>
      <c r="BHG33" s="200"/>
      <c r="BHH33" s="200"/>
      <c r="BHK33" s="200"/>
      <c r="BHN33" s="200"/>
      <c r="BHQ33" s="200"/>
      <c r="BHT33" s="200"/>
      <c r="BHW33" s="200"/>
      <c r="BHZ33" s="200"/>
      <c r="BII33" s="200"/>
      <c r="BIL33" s="200"/>
      <c r="BIO33" s="200"/>
      <c r="BIR33" s="200"/>
      <c r="BJA33" s="200"/>
      <c r="BJG33" s="200"/>
      <c r="BJJ33" s="200"/>
      <c r="BJM33" s="200"/>
      <c r="BJP33" s="200"/>
      <c r="BJV33" s="200"/>
      <c r="BKE33" s="200"/>
      <c r="BKG33" s="200"/>
      <c r="BKH33" s="200"/>
      <c r="BKJ33" s="200"/>
      <c r="BKM33" s="200"/>
      <c r="BKP33" s="200"/>
      <c r="BKS33" s="200"/>
      <c r="BKV33" s="200"/>
      <c r="BKY33" s="200"/>
      <c r="BLA33" s="200"/>
      <c r="BLC33" s="200"/>
      <c r="BLF33" s="200"/>
      <c r="BLI33" s="200"/>
      <c r="BLL33" s="200"/>
      <c r="BLO33" s="200"/>
      <c r="BLR33" s="200"/>
      <c r="BLU33" s="200"/>
      <c r="BLX33" s="200"/>
      <c r="BLZ33" s="200"/>
      <c r="BMC33" s="200"/>
      <c r="BMF33" s="200"/>
      <c r="BMI33" s="200"/>
      <c r="BMO33" s="200"/>
      <c r="BMR33" s="200"/>
      <c r="BMT33" s="200"/>
      <c r="BOA33" s="200"/>
      <c r="BOD33" s="200"/>
      <c r="BOG33" s="200"/>
      <c r="BOJ33" s="200"/>
      <c r="BOM33" s="200"/>
      <c r="BON33" s="200"/>
      <c r="BOO33" s="200"/>
      <c r="BOR33" s="200"/>
      <c r="BOU33" s="200"/>
      <c r="BOX33" s="200"/>
      <c r="BPA33" s="200"/>
      <c r="BPC33" s="200"/>
      <c r="BPQ33" s="200"/>
      <c r="BPR33" s="200"/>
      <c r="BPS33" s="200"/>
      <c r="BPT33" s="200"/>
      <c r="BPU33" s="200"/>
      <c r="BPV33" s="200"/>
      <c r="BPW33" s="200"/>
      <c r="BPX33" s="200"/>
      <c r="BPY33" s="200"/>
      <c r="BPZ33" s="200"/>
      <c r="BQA33" s="200"/>
      <c r="BQB33" s="200"/>
      <c r="BQC33" s="200"/>
      <c r="BQD33" s="200"/>
      <c r="BQE33" s="200"/>
      <c r="BQF33" s="200"/>
      <c r="BQG33" s="200"/>
      <c r="BQH33" s="200"/>
      <c r="BQI33" s="200"/>
      <c r="BQO33" s="200"/>
      <c r="BQP33" s="200"/>
      <c r="BQQ33" s="200"/>
      <c r="BQR33" s="200"/>
      <c r="BQS33" s="200"/>
      <c r="BQT33" s="200"/>
      <c r="BQU33" s="200"/>
      <c r="BQW33" s="200"/>
      <c r="BQX33" s="200"/>
      <c r="BQY33" s="200"/>
      <c r="BQZ33" s="200"/>
      <c r="BRA33" s="200"/>
      <c r="BRB33" s="200"/>
      <c r="BRC33" s="200"/>
      <c r="BRD33" s="200"/>
      <c r="BRG33" s="200"/>
      <c r="BRJ33" s="200"/>
      <c r="BRM33" s="200"/>
      <c r="BRP33" s="200"/>
      <c r="BRS33" s="200"/>
      <c r="BRV33" s="200"/>
      <c r="BSE33" s="200"/>
      <c r="BSH33" s="200"/>
      <c r="BSK33" s="200"/>
      <c r="BSN33" s="200"/>
      <c r="BSW33" s="200"/>
      <c r="BTC33" s="200"/>
      <c r="BTF33" s="200"/>
      <c r="BTI33" s="200"/>
      <c r="BTL33" s="200"/>
      <c r="BTR33" s="200"/>
      <c r="BUA33" s="200"/>
      <c r="BUC33" s="200"/>
      <c r="BUD33" s="200"/>
      <c r="BUF33" s="200"/>
      <c r="BUI33" s="200"/>
      <c r="BUL33" s="200"/>
      <c r="BUO33" s="200"/>
      <c r="BUR33" s="200"/>
      <c r="BUU33" s="200"/>
      <c r="BUW33" s="200"/>
      <c r="BUY33" s="200"/>
      <c r="BVB33" s="200"/>
      <c r="BVE33" s="200"/>
      <c r="BVH33" s="200"/>
      <c r="BVK33" s="200"/>
      <c r="BVN33" s="200"/>
      <c r="BVQ33" s="200"/>
      <c r="BVT33" s="200"/>
      <c r="BVV33" s="200"/>
      <c r="BVY33" s="200"/>
      <c r="BWB33" s="200"/>
      <c r="BWE33" s="200"/>
      <c r="BWK33" s="200"/>
      <c r="BWN33" s="200"/>
      <c r="BWP33" s="200"/>
      <c r="BXW33" s="200"/>
      <c r="BXZ33" s="200"/>
      <c r="BYC33" s="200"/>
      <c r="BYF33" s="200"/>
      <c r="BYI33" s="200"/>
      <c r="BYJ33" s="200"/>
      <c r="BYK33" s="200"/>
      <c r="BYN33" s="200"/>
      <c r="BYQ33" s="200"/>
      <c r="BYT33" s="200"/>
      <c r="BYW33" s="200"/>
      <c r="BYY33" s="200"/>
      <c r="BZM33" s="200"/>
      <c r="BZN33" s="200"/>
      <c r="BZO33" s="200"/>
      <c r="BZP33" s="200"/>
      <c r="BZQ33" s="200"/>
      <c r="BZR33" s="200"/>
      <c r="BZS33" s="200"/>
      <c r="BZT33" s="200"/>
      <c r="BZU33" s="200"/>
      <c r="BZV33" s="200"/>
      <c r="BZW33" s="200"/>
      <c r="BZX33" s="200"/>
      <c r="BZY33" s="200"/>
      <c r="BZZ33" s="200"/>
      <c r="CAA33" s="200"/>
      <c r="CAB33" s="200"/>
      <c r="CAC33" s="200"/>
      <c r="CAD33" s="200"/>
      <c r="CAE33" s="200"/>
      <c r="CAK33" s="200"/>
      <c r="CAL33" s="200"/>
      <c r="CAM33" s="200"/>
      <c r="CAN33" s="200"/>
      <c r="CAO33" s="200"/>
      <c r="CAP33" s="200"/>
      <c r="CAQ33" s="200"/>
      <c r="CAS33" s="200"/>
      <c r="CAT33" s="200"/>
      <c r="CAU33" s="200"/>
      <c r="CAV33" s="200"/>
      <c r="CAW33" s="200"/>
      <c r="CAX33" s="200"/>
      <c r="CAY33" s="200"/>
      <c r="CAZ33" s="200"/>
      <c r="CBC33" s="200"/>
      <c r="CBF33" s="200"/>
      <c r="CBI33" s="200"/>
      <c r="CBL33" s="200"/>
      <c r="CBO33" s="200"/>
      <c r="CBR33" s="200"/>
      <c r="CCA33" s="200"/>
      <c r="CCD33" s="200"/>
      <c r="CCG33" s="200"/>
      <c r="CCJ33" s="200"/>
      <c r="CCS33" s="200"/>
      <c r="CCY33" s="200"/>
      <c r="CDB33" s="200"/>
      <c r="CDE33" s="200"/>
      <c r="CDH33" s="200"/>
      <c r="CDN33" s="200"/>
      <c r="CDW33" s="200"/>
      <c r="CDY33" s="200"/>
      <c r="CDZ33" s="200"/>
      <c r="CEB33" s="200"/>
      <c r="CEE33" s="200"/>
      <c r="CEH33" s="200"/>
      <c r="CEK33" s="200"/>
      <c r="CEN33" s="200"/>
      <c r="CEQ33" s="200"/>
      <c r="CES33" s="200"/>
      <c r="CEU33" s="200"/>
      <c r="CEX33" s="200"/>
      <c r="CFA33" s="200"/>
      <c r="CFD33" s="200"/>
      <c r="CFG33" s="200"/>
      <c r="CFJ33" s="200"/>
      <c r="CFM33" s="200"/>
      <c r="CFP33" s="200"/>
      <c r="CFR33" s="200"/>
      <c r="CFU33" s="200"/>
      <c r="CFX33" s="200"/>
      <c r="CGA33" s="200"/>
      <c r="CGG33" s="200"/>
      <c r="CGJ33" s="200"/>
      <c r="CGL33" s="200"/>
      <c r="CHS33" s="200"/>
      <c r="CHV33" s="200"/>
      <c r="CHY33" s="200"/>
      <c r="CIB33" s="200"/>
      <c r="CIE33" s="200"/>
      <c r="CIF33" s="200"/>
      <c r="CIG33" s="200"/>
      <c r="CIJ33" s="200"/>
      <c r="CIM33" s="200"/>
      <c r="CIP33" s="200"/>
      <c r="CIS33" s="200"/>
      <c r="CIU33" s="200"/>
      <c r="CJI33" s="200"/>
      <c r="CJJ33" s="200"/>
      <c r="CJK33" s="200"/>
      <c r="CJL33" s="200"/>
      <c r="CJM33" s="200"/>
      <c r="CJN33" s="200"/>
      <c r="CJO33" s="200"/>
      <c r="CJP33" s="200"/>
      <c r="CJQ33" s="200"/>
      <c r="CJR33" s="200"/>
      <c r="CJS33" s="200"/>
      <c r="CJT33" s="200"/>
      <c r="CJU33" s="200"/>
      <c r="CJV33" s="200"/>
      <c r="CJW33" s="200"/>
      <c r="CJX33" s="200"/>
      <c r="CJY33" s="200"/>
      <c r="CJZ33" s="200"/>
      <c r="CKA33" s="200"/>
      <c r="CKG33" s="200"/>
      <c r="CKH33" s="200"/>
      <c r="CKI33" s="200"/>
      <c r="CKJ33" s="200"/>
      <c r="CKK33" s="200"/>
      <c r="CKL33" s="200"/>
      <c r="CKM33" s="200"/>
      <c r="CKO33" s="200"/>
      <c r="CKP33" s="200"/>
      <c r="CKQ33" s="200"/>
      <c r="CKR33" s="200"/>
      <c r="CKS33" s="200"/>
      <c r="CKT33" s="200"/>
      <c r="CKU33" s="200"/>
      <c r="CKV33" s="200"/>
      <c r="CKY33" s="200"/>
      <c r="CLB33" s="200"/>
      <c r="CLE33" s="200"/>
      <c r="CLH33" s="200"/>
      <c r="CLK33" s="200"/>
      <c r="CLN33" s="200"/>
      <c r="CLW33" s="200"/>
      <c r="CLZ33" s="200"/>
      <c r="CMC33" s="200"/>
      <c r="CMF33" s="200"/>
      <c r="CMO33" s="200"/>
      <c r="CMU33" s="200"/>
      <c r="CMX33" s="200"/>
      <c r="CNA33" s="200"/>
      <c r="CND33" s="200"/>
      <c r="CNJ33" s="200"/>
      <c r="CNS33" s="200"/>
      <c r="CNU33" s="200"/>
      <c r="CNV33" s="200"/>
      <c r="CNX33" s="200"/>
      <c r="COA33" s="200"/>
      <c r="COD33" s="200"/>
      <c r="COG33" s="200"/>
      <c r="COJ33" s="200"/>
      <c r="COM33" s="200"/>
      <c r="COO33" s="200"/>
      <c r="COQ33" s="200"/>
      <c r="COT33" s="200"/>
      <c r="COW33" s="200"/>
      <c r="COZ33" s="200"/>
      <c r="CPC33" s="200"/>
      <c r="CPF33" s="200"/>
      <c r="CPI33" s="200"/>
      <c r="CPL33" s="200"/>
      <c r="CPN33" s="200"/>
      <c r="CPQ33" s="200"/>
      <c r="CPT33" s="200"/>
      <c r="CPW33" s="200"/>
      <c r="CQC33" s="200"/>
      <c r="CQF33" s="200"/>
      <c r="CQH33" s="200"/>
      <c r="CRO33" s="200"/>
      <c r="CRR33" s="200"/>
      <c r="CRU33" s="200"/>
      <c r="CRX33" s="200"/>
      <c r="CSA33" s="200"/>
      <c r="CSB33" s="200"/>
      <c r="CSC33" s="200"/>
      <c r="CSF33" s="200"/>
      <c r="CSI33" s="200"/>
      <c r="CSL33" s="200"/>
      <c r="CSO33" s="200"/>
      <c r="CSQ33" s="200"/>
      <c r="CTE33" s="200"/>
      <c r="CTF33" s="200"/>
      <c r="CTG33" s="200"/>
      <c r="CTH33" s="200"/>
      <c r="CTI33" s="200"/>
      <c r="CTJ33" s="200"/>
      <c r="CTK33" s="200"/>
      <c r="CTL33" s="200"/>
      <c r="CTM33" s="200"/>
      <c r="CTN33" s="200"/>
      <c r="CTO33" s="200"/>
      <c r="CTP33" s="200"/>
      <c r="CTQ33" s="200"/>
      <c r="CTR33" s="200"/>
      <c r="CTS33" s="200"/>
      <c r="CTT33" s="200"/>
      <c r="CTU33" s="200"/>
      <c r="CTV33" s="200"/>
      <c r="CTW33" s="200"/>
      <c r="CUC33" s="200"/>
      <c r="CUD33" s="200"/>
      <c r="CUE33" s="200"/>
      <c r="CUF33" s="200"/>
      <c r="CUG33" s="200"/>
      <c r="CUH33" s="200"/>
      <c r="CUI33" s="200"/>
      <c r="CUK33" s="200"/>
      <c r="CUL33" s="200"/>
      <c r="CUM33" s="200"/>
      <c r="CUN33" s="200"/>
      <c r="CUO33" s="200"/>
      <c r="CUP33" s="200"/>
      <c r="CUQ33" s="200"/>
      <c r="CUR33" s="200"/>
      <c r="CUU33" s="200"/>
      <c r="CUX33" s="200"/>
      <c r="CVA33" s="200"/>
      <c r="CVD33" s="200"/>
      <c r="CVG33" s="200"/>
      <c r="CVJ33" s="200"/>
      <c r="CVS33" s="200"/>
      <c r="CVV33" s="200"/>
      <c r="CVY33" s="200"/>
      <c r="CWB33" s="200"/>
      <c r="CWK33" s="200"/>
      <c r="CWQ33" s="200"/>
      <c r="CWT33" s="200"/>
      <c r="CWW33" s="200"/>
      <c r="CWZ33" s="200"/>
      <c r="CXF33" s="200"/>
      <c r="CXO33" s="200"/>
      <c r="CXQ33" s="200"/>
      <c r="CXR33" s="200"/>
      <c r="CXT33" s="200"/>
      <c r="CXW33" s="200"/>
      <c r="CXZ33" s="200"/>
      <c r="CYC33" s="200"/>
      <c r="CYF33" s="200"/>
      <c r="CYI33" s="200"/>
      <c r="CYK33" s="200"/>
      <c r="CYM33" s="200"/>
      <c r="CYP33" s="200"/>
      <c r="CYS33" s="200"/>
      <c r="CYV33" s="200"/>
      <c r="CYY33" s="200"/>
      <c r="CZB33" s="200"/>
      <c r="CZE33" s="200"/>
      <c r="CZH33" s="200"/>
      <c r="CZJ33" s="200"/>
      <c r="CZM33" s="200"/>
      <c r="CZP33" s="200"/>
      <c r="CZS33" s="200"/>
      <c r="CZY33" s="200"/>
      <c r="DAB33" s="200"/>
      <c r="DAD33" s="200"/>
      <c r="DBK33" s="200"/>
      <c r="DBN33" s="200"/>
      <c r="DBQ33" s="200"/>
      <c r="DBT33" s="200"/>
      <c r="DBW33" s="200"/>
      <c r="DBX33" s="200"/>
      <c r="DBY33" s="200"/>
      <c r="DCB33" s="200"/>
      <c r="DCE33" s="200"/>
      <c r="DCH33" s="200"/>
      <c r="DCK33" s="200"/>
      <c r="DCM33" s="200"/>
      <c r="DDA33" s="200"/>
      <c r="DDB33" s="200"/>
      <c r="DDC33" s="200"/>
      <c r="DDD33" s="200"/>
      <c r="DDE33" s="200"/>
      <c r="DDF33" s="200"/>
      <c r="DDG33" s="200"/>
      <c r="DDH33" s="200"/>
      <c r="DDI33" s="200"/>
      <c r="DDJ33" s="200"/>
      <c r="DDK33" s="200"/>
      <c r="DDL33" s="200"/>
      <c r="DDM33" s="200"/>
      <c r="DDN33" s="200"/>
      <c r="DDO33" s="200"/>
      <c r="DDP33" s="200"/>
      <c r="DDQ33" s="200"/>
      <c r="DDR33" s="200"/>
      <c r="DDS33" s="200"/>
      <c r="DDY33" s="200"/>
      <c r="DDZ33" s="200"/>
      <c r="DEA33" s="200"/>
      <c r="DEB33" s="200"/>
      <c r="DEC33" s="200"/>
      <c r="DED33" s="200"/>
      <c r="DEE33" s="200"/>
      <c r="DEG33" s="200"/>
      <c r="DEH33" s="200"/>
      <c r="DEI33" s="200"/>
      <c r="DEJ33" s="200"/>
      <c r="DEK33" s="200"/>
      <c r="DEL33" s="200"/>
      <c r="DEM33" s="200"/>
      <c r="DEN33" s="200"/>
      <c r="DEQ33" s="200"/>
      <c r="DET33" s="200"/>
      <c r="DEW33" s="200"/>
      <c r="DEZ33" s="200"/>
      <c r="DFC33" s="200"/>
      <c r="DFF33" s="200"/>
      <c r="DFO33" s="200"/>
      <c r="DFR33" s="200"/>
      <c r="DFU33" s="200"/>
      <c r="DFX33" s="200"/>
      <c r="DGG33" s="200"/>
      <c r="DGM33" s="200"/>
      <c r="DGP33" s="200"/>
      <c r="DGS33" s="200"/>
      <c r="DGV33" s="200"/>
      <c r="DHB33" s="200"/>
      <c r="DHK33" s="200"/>
      <c r="DHM33" s="200"/>
      <c r="DHN33" s="200"/>
      <c r="DHP33" s="200"/>
      <c r="DHS33" s="200"/>
      <c r="DHV33" s="200"/>
      <c r="DHY33" s="200"/>
      <c r="DIB33" s="200"/>
      <c r="DIE33" s="200"/>
      <c r="DIG33" s="200"/>
      <c r="DII33" s="200"/>
      <c r="DIL33" s="200"/>
      <c r="DIO33" s="200"/>
      <c r="DIR33" s="200"/>
      <c r="DIU33" s="200"/>
      <c r="DIX33" s="200"/>
      <c r="DJA33" s="200"/>
      <c r="DJD33" s="200"/>
      <c r="DJF33" s="200"/>
      <c r="DJI33" s="200"/>
      <c r="DJL33" s="200"/>
      <c r="DJO33" s="200"/>
      <c r="DJU33" s="200"/>
      <c r="DJX33" s="200"/>
      <c r="DJZ33" s="200"/>
      <c r="DLG33" s="200"/>
      <c r="DLJ33" s="200"/>
      <c r="DLM33" s="200"/>
      <c r="DLP33" s="200"/>
      <c r="DLS33" s="200"/>
      <c r="DLT33" s="200"/>
      <c r="DLU33" s="200"/>
      <c r="DLX33" s="200"/>
      <c r="DMA33" s="200"/>
      <c r="DMD33" s="200"/>
      <c r="DMG33" s="200"/>
      <c r="DMI33" s="200"/>
      <c r="DMW33" s="200"/>
      <c r="DMX33" s="200"/>
      <c r="DMY33" s="200"/>
      <c r="DMZ33" s="200"/>
      <c r="DNA33" s="200"/>
      <c r="DNB33" s="200"/>
      <c r="DNC33" s="200"/>
      <c r="DND33" s="200"/>
      <c r="DNE33" s="200"/>
      <c r="DNF33" s="200"/>
      <c r="DNG33" s="200"/>
      <c r="DNH33" s="200"/>
      <c r="DNI33" s="200"/>
      <c r="DNJ33" s="200"/>
      <c r="DNK33" s="200"/>
      <c r="DNL33" s="200"/>
      <c r="DNM33" s="200"/>
      <c r="DNN33" s="200"/>
      <c r="DNO33" s="200"/>
      <c r="DNU33" s="200"/>
      <c r="DNV33" s="200"/>
      <c r="DNW33" s="200"/>
      <c r="DNX33" s="200"/>
      <c r="DNY33" s="200"/>
      <c r="DNZ33" s="200"/>
      <c r="DOA33" s="200"/>
      <c r="DOC33" s="200"/>
      <c r="DOD33" s="200"/>
      <c r="DOE33" s="200"/>
      <c r="DOF33" s="200"/>
      <c r="DOG33" s="200"/>
      <c r="DOH33" s="200"/>
      <c r="DOI33" s="200"/>
      <c r="DOJ33" s="200"/>
      <c r="DOM33" s="200"/>
      <c r="DOP33" s="200"/>
      <c r="DOS33" s="200"/>
      <c r="DOV33" s="200"/>
      <c r="DOY33" s="200"/>
      <c r="DPB33" s="200"/>
      <c r="DPK33" s="200"/>
      <c r="DPN33" s="200"/>
      <c r="DPQ33" s="200"/>
      <c r="DPT33" s="200"/>
      <c r="DQC33" s="200"/>
      <c r="DQI33" s="200"/>
      <c r="DQL33" s="200"/>
      <c r="DQO33" s="200"/>
      <c r="DQR33" s="200"/>
      <c r="DQX33" s="200"/>
      <c r="DRG33" s="200"/>
      <c r="DRI33" s="200"/>
      <c r="DRJ33" s="200"/>
      <c r="DRL33" s="200"/>
      <c r="DRO33" s="200"/>
      <c r="DRR33" s="200"/>
      <c r="DRU33" s="200"/>
      <c r="DRX33" s="200"/>
      <c r="DSA33" s="200"/>
      <c r="DSC33" s="200"/>
      <c r="DSE33" s="200"/>
      <c r="DSH33" s="200"/>
      <c r="DSK33" s="200"/>
      <c r="DSN33" s="200"/>
      <c r="DSQ33" s="200"/>
      <c r="DST33" s="200"/>
      <c r="DSW33" s="200"/>
      <c r="DSZ33" s="200"/>
      <c r="DTB33" s="200"/>
      <c r="DTE33" s="200"/>
      <c r="DTH33" s="200"/>
      <c r="DTK33" s="200"/>
      <c r="DTQ33" s="200"/>
      <c r="DTT33" s="200"/>
      <c r="DTV33" s="200"/>
      <c r="DVC33" s="200"/>
      <c r="DVF33" s="200"/>
      <c r="DVI33" s="200"/>
      <c r="DVL33" s="200"/>
      <c r="DVO33" s="200"/>
      <c r="DVP33" s="200"/>
      <c r="DVQ33" s="200"/>
      <c r="DVT33" s="200"/>
      <c r="DVW33" s="200"/>
      <c r="DVZ33" s="200"/>
      <c r="DWC33" s="200"/>
      <c r="DWE33" s="200"/>
      <c r="DWS33" s="200"/>
      <c r="DWT33" s="200"/>
      <c r="DWU33" s="200"/>
      <c r="DWV33" s="200"/>
      <c r="DWW33" s="200"/>
      <c r="DWX33" s="200"/>
      <c r="DWY33" s="200"/>
      <c r="DWZ33" s="200"/>
      <c r="DXA33" s="200"/>
      <c r="DXB33" s="200"/>
      <c r="DXC33" s="200"/>
      <c r="DXD33" s="200"/>
      <c r="DXE33" s="200"/>
      <c r="DXF33" s="200"/>
      <c r="DXG33" s="200"/>
      <c r="DXH33" s="200"/>
      <c r="DXI33" s="200"/>
      <c r="DXJ33" s="200"/>
      <c r="DXK33" s="200"/>
      <c r="DXQ33" s="200"/>
      <c r="DXR33" s="200"/>
      <c r="DXS33" s="200"/>
      <c r="DXT33" s="200"/>
      <c r="DXU33" s="200"/>
      <c r="DXV33" s="200"/>
      <c r="DXW33" s="200"/>
      <c r="DXY33" s="200"/>
      <c r="DXZ33" s="200"/>
      <c r="DYA33" s="200"/>
      <c r="DYB33" s="200"/>
      <c r="DYC33" s="200"/>
      <c r="DYD33" s="200"/>
      <c r="DYE33" s="200"/>
      <c r="DYF33" s="200"/>
      <c r="DYI33" s="200"/>
      <c r="DYL33" s="200"/>
      <c r="DYO33" s="200"/>
      <c r="DYR33" s="200"/>
      <c r="DYU33" s="200"/>
      <c r="DYX33" s="200"/>
      <c r="DZG33" s="200"/>
      <c r="DZJ33" s="200"/>
      <c r="DZM33" s="200"/>
      <c r="DZP33" s="200"/>
      <c r="DZY33" s="200"/>
      <c r="EAE33" s="200"/>
      <c r="EAH33" s="200"/>
      <c r="EAK33" s="200"/>
      <c r="EAN33" s="200"/>
      <c r="EAT33" s="200"/>
      <c r="EBC33" s="200"/>
      <c r="EBE33" s="200"/>
      <c r="EBF33" s="200"/>
      <c r="EBH33" s="200"/>
      <c r="EBK33" s="200"/>
      <c r="EBN33" s="200"/>
      <c r="EBQ33" s="200"/>
      <c r="EBT33" s="200"/>
      <c r="EBW33" s="200"/>
      <c r="EBY33" s="200"/>
      <c r="ECA33" s="200"/>
      <c r="ECD33" s="200"/>
      <c r="ECG33" s="200"/>
      <c r="ECJ33" s="200"/>
      <c r="ECM33" s="200"/>
      <c r="ECP33" s="200"/>
      <c r="ECS33" s="200"/>
      <c r="ECV33" s="200"/>
      <c r="ECX33" s="200"/>
      <c r="EDA33" s="200"/>
      <c r="EDD33" s="200"/>
      <c r="EDG33" s="200"/>
      <c r="EDM33" s="200"/>
      <c r="EDP33" s="200"/>
      <c r="EDR33" s="200"/>
      <c r="EEY33" s="200"/>
      <c r="EFB33" s="200"/>
      <c r="EFE33" s="200"/>
      <c r="EFH33" s="200"/>
      <c r="EFK33" s="200"/>
      <c r="EFL33" s="200"/>
      <c r="EFM33" s="200"/>
      <c r="EFP33" s="200"/>
      <c r="EFS33" s="200"/>
      <c r="EFV33" s="200"/>
      <c r="EFY33" s="200"/>
      <c r="EGA33" s="200"/>
      <c r="EGO33" s="200"/>
      <c r="EGP33" s="200"/>
      <c r="EGQ33" s="200"/>
      <c r="EGR33" s="200"/>
      <c r="EGS33" s="200"/>
      <c r="EGT33" s="200"/>
      <c r="EGU33" s="200"/>
      <c r="EGV33" s="200"/>
      <c r="EGW33" s="200"/>
      <c r="EGX33" s="200"/>
      <c r="EGY33" s="200"/>
      <c r="EGZ33" s="200"/>
      <c r="EHA33" s="200"/>
      <c r="EHB33" s="200"/>
      <c r="EHC33" s="200"/>
      <c r="EHD33" s="200"/>
      <c r="EHE33" s="200"/>
      <c r="EHF33" s="200"/>
      <c r="EHG33" s="200"/>
      <c r="EHM33" s="200"/>
      <c r="EHN33" s="200"/>
      <c r="EHO33" s="200"/>
      <c r="EHP33" s="200"/>
      <c r="EHQ33" s="200"/>
      <c r="EHR33" s="200"/>
      <c r="EHS33" s="200"/>
      <c r="EHU33" s="200"/>
      <c r="EHV33" s="200"/>
      <c r="EHW33" s="200"/>
      <c r="EHX33" s="200"/>
      <c r="EHY33" s="200"/>
      <c r="EHZ33" s="200"/>
      <c r="EIA33" s="200"/>
      <c r="EIB33" s="200"/>
      <c r="EIE33" s="200"/>
      <c r="EIH33" s="200"/>
      <c r="EIK33" s="200"/>
      <c r="EIN33" s="200"/>
      <c r="EIQ33" s="200"/>
      <c r="EIT33" s="200"/>
      <c r="EJC33" s="200"/>
      <c r="EJF33" s="200"/>
      <c r="EJI33" s="200"/>
      <c r="EJL33" s="200"/>
      <c r="EJU33" s="200"/>
      <c r="EKA33" s="200"/>
      <c r="EKD33" s="200"/>
      <c r="EKG33" s="200"/>
      <c r="EKJ33" s="200"/>
      <c r="EKP33" s="200"/>
      <c r="EKY33" s="200"/>
      <c r="ELA33" s="200"/>
      <c r="ELB33" s="200"/>
      <c r="ELD33" s="200"/>
      <c r="ELG33" s="200"/>
      <c r="ELJ33" s="200"/>
      <c r="ELM33" s="200"/>
      <c r="ELP33" s="200"/>
      <c r="ELS33" s="200"/>
      <c r="ELU33" s="200"/>
      <c r="ELW33" s="200"/>
      <c r="ELZ33" s="200"/>
      <c r="EMC33" s="200"/>
      <c r="EMF33" s="200"/>
      <c r="EMI33" s="200"/>
      <c r="EML33" s="200"/>
      <c r="EMO33" s="200"/>
      <c r="EMR33" s="200"/>
      <c r="EMT33" s="200"/>
      <c r="EMW33" s="200"/>
      <c r="EMZ33" s="200"/>
      <c r="ENC33" s="200"/>
      <c r="ENI33" s="200"/>
      <c r="ENL33" s="200"/>
      <c r="ENN33" s="200"/>
      <c r="EOU33" s="200"/>
      <c r="EOX33" s="200"/>
      <c r="EPA33" s="200"/>
      <c r="EPD33" s="200"/>
      <c r="EPG33" s="200"/>
      <c r="EPH33" s="200"/>
      <c r="EPI33" s="200"/>
      <c r="EPL33" s="200"/>
      <c r="EPO33" s="200"/>
      <c r="EPR33" s="200"/>
      <c r="EPU33" s="200"/>
      <c r="EPW33" s="200"/>
      <c r="EQK33" s="200"/>
      <c r="EQL33" s="200"/>
      <c r="EQM33" s="200"/>
      <c r="EQN33" s="200"/>
      <c r="EQO33" s="200"/>
      <c r="EQP33" s="200"/>
      <c r="EQQ33" s="200"/>
      <c r="EQR33" s="200"/>
      <c r="EQS33" s="200"/>
      <c r="EQT33" s="200"/>
      <c r="EQU33" s="200"/>
      <c r="EQV33" s="200"/>
      <c r="EQW33" s="200"/>
      <c r="EQX33" s="200"/>
      <c r="EQY33" s="200"/>
      <c r="EQZ33" s="200"/>
      <c r="ERA33" s="200"/>
      <c r="ERB33" s="200"/>
      <c r="ERC33" s="200"/>
      <c r="ERI33" s="200"/>
      <c r="ERJ33" s="200"/>
      <c r="ERK33" s="200"/>
      <c r="ERL33" s="200"/>
      <c r="ERM33" s="200"/>
      <c r="ERN33" s="200"/>
      <c r="ERO33" s="200"/>
      <c r="ERQ33" s="200"/>
      <c r="ERR33" s="200"/>
      <c r="ERS33" s="200"/>
      <c r="ERT33" s="200"/>
      <c r="ERU33" s="200"/>
      <c r="ERV33" s="200"/>
      <c r="ERW33" s="200"/>
      <c r="ERX33" s="200"/>
      <c r="ESA33" s="200"/>
      <c r="ESD33" s="200"/>
      <c r="ESG33" s="200"/>
      <c r="ESJ33" s="200"/>
      <c r="ESM33" s="200"/>
      <c r="ESP33" s="200"/>
      <c r="ESY33" s="200"/>
      <c r="ETB33" s="200"/>
      <c r="ETE33" s="200"/>
      <c r="ETH33" s="200"/>
      <c r="ETQ33" s="200"/>
      <c r="ETW33" s="200"/>
      <c r="ETZ33" s="200"/>
      <c r="EUC33" s="200"/>
      <c r="EUF33" s="200"/>
      <c r="EUL33" s="200"/>
      <c r="EUU33" s="200"/>
      <c r="EUW33" s="200"/>
      <c r="EUX33" s="200"/>
      <c r="EUZ33" s="200"/>
      <c r="EVC33" s="200"/>
      <c r="EVF33" s="200"/>
      <c r="EVI33" s="200"/>
      <c r="EVL33" s="200"/>
      <c r="EVO33" s="200"/>
      <c r="EVQ33" s="200"/>
      <c r="EVS33" s="200"/>
      <c r="EVV33" s="200"/>
      <c r="EVY33" s="200"/>
      <c r="EWB33" s="200"/>
      <c r="EWE33" s="200"/>
      <c r="EWH33" s="200"/>
      <c r="EWK33" s="200"/>
      <c r="EWN33" s="200"/>
      <c r="EWP33" s="200"/>
      <c r="EWS33" s="200"/>
      <c r="EWV33" s="200"/>
      <c r="EWY33" s="200"/>
      <c r="EXE33" s="200"/>
      <c r="EXH33" s="200"/>
      <c r="EXJ33" s="200"/>
      <c r="EYQ33" s="200"/>
      <c r="EYT33" s="200"/>
      <c r="EYW33" s="200"/>
      <c r="EYZ33" s="200"/>
      <c r="EZC33" s="200"/>
      <c r="EZD33" s="200"/>
      <c r="EZE33" s="200"/>
      <c r="EZH33" s="200"/>
      <c r="EZK33" s="200"/>
      <c r="EZN33" s="200"/>
      <c r="EZQ33" s="200"/>
      <c r="EZS33" s="200"/>
      <c r="FAG33" s="200"/>
      <c r="FAH33" s="200"/>
      <c r="FAI33" s="200"/>
      <c r="FAJ33" s="200"/>
      <c r="FAK33" s="200"/>
      <c r="FAL33" s="200"/>
      <c r="FAM33" s="200"/>
      <c r="FAN33" s="200"/>
      <c r="FAO33" s="200"/>
      <c r="FAP33" s="200"/>
      <c r="FAQ33" s="200"/>
      <c r="FAR33" s="200"/>
      <c r="FAS33" s="200"/>
      <c r="FAT33" s="200"/>
      <c r="FAU33" s="200"/>
      <c r="FAV33" s="200"/>
      <c r="FAW33" s="200"/>
      <c r="FAX33" s="200"/>
      <c r="FAY33" s="200"/>
      <c r="FBE33" s="200"/>
      <c r="FBF33" s="200"/>
      <c r="FBG33" s="200"/>
      <c r="FBH33" s="200"/>
      <c r="FBI33" s="200"/>
      <c r="FBJ33" s="200"/>
      <c r="FBK33" s="200"/>
      <c r="FBM33" s="200"/>
      <c r="FBN33" s="200"/>
      <c r="FBO33" s="200"/>
      <c r="FBP33" s="200"/>
      <c r="FBQ33" s="200"/>
      <c r="FBR33" s="200"/>
      <c r="FBS33" s="200"/>
      <c r="FBT33" s="200"/>
      <c r="FBW33" s="200"/>
      <c r="FBZ33" s="200"/>
      <c r="FCC33" s="200"/>
      <c r="FCF33" s="200"/>
      <c r="FCI33" s="200"/>
      <c r="FCL33" s="200"/>
      <c r="FCU33" s="200"/>
      <c r="FCX33" s="200"/>
      <c r="FDA33" s="200"/>
      <c r="FDD33" s="200"/>
      <c r="FDM33" s="200"/>
      <c r="FDS33" s="200"/>
      <c r="FDV33" s="200"/>
      <c r="FDY33" s="200"/>
      <c r="FEB33" s="200"/>
      <c r="FEH33" s="200"/>
      <c r="FEQ33" s="200"/>
      <c r="FES33" s="200"/>
      <c r="FET33" s="200"/>
      <c r="FEV33" s="200"/>
      <c r="FEY33" s="200"/>
      <c r="FFB33" s="200"/>
      <c r="FFE33" s="200"/>
      <c r="FFH33" s="200"/>
      <c r="FFK33" s="200"/>
      <c r="FFM33" s="200"/>
      <c r="FFO33" s="200"/>
      <c r="FFR33" s="200"/>
      <c r="FFU33" s="200"/>
      <c r="FFX33" s="200"/>
      <c r="FGA33" s="200"/>
      <c r="FGD33" s="200"/>
      <c r="FGG33" s="200"/>
      <c r="FGJ33" s="200"/>
      <c r="FGL33" s="200"/>
      <c r="FGO33" s="200"/>
      <c r="FGR33" s="200"/>
      <c r="FGU33" s="200"/>
      <c r="FHA33" s="200"/>
      <c r="FHD33" s="200"/>
      <c r="FHF33" s="200"/>
      <c r="FIM33" s="200"/>
      <c r="FIP33" s="200"/>
      <c r="FIS33" s="200"/>
      <c r="FIV33" s="200"/>
      <c r="FIY33" s="200"/>
      <c r="FIZ33" s="200"/>
      <c r="FJA33" s="200"/>
      <c r="FJD33" s="200"/>
      <c r="FJG33" s="200"/>
      <c r="FJJ33" s="200"/>
      <c r="FJM33" s="200"/>
      <c r="FJO33" s="200"/>
      <c r="FKC33" s="200"/>
      <c r="FKD33" s="200"/>
      <c r="FKE33" s="200"/>
      <c r="FKF33" s="200"/>
      <c r="FKG33" s="200"/>
      <c r="FKH33" s="200"/>
      <c r="FKI33" s="200"/>
      <c r="FKJ33" s="200"/>
      <c r="FKK33" s="200"/>
      <c r="FKL33" s="200"/>
      <c r="FKM33" s="200"/>
      <c r="FKN33" s="200"/>
      <c r="FKO33" s="200"/>
      <c r="FKP33" s="200"/>
      <c r="FKQ33" s="200"/>
      <c r="FKR33" s="200"/>
      <c r="FKS33" s="200"/>
      <c r="FKT33" s="200"/>
      <c r="FKU33" s="200"/>
      <c r="FLA33" s="200"/>
      <c r="FLB33" s="200"/>
      <c r="FLC33" s="200"/>
      <c r="FLD33" s="200"/>
      <c r="FLE33" s="200"/>
      <c r="FLF33" s="200"/>
      <c r="FLG33" s="200"/>
      <c r="FLI33" s="200"/>
      <c r="FLJ33" s="200"/>
      <c r="FLK33" s="200"/>
      <c r="FLL33" s="200"/>
      <c r="FLM33" s="200"/>
      <c r="FLN33" s="200"/>
      <c r="FLO33" s="200"/>
      <c r="FLP33" s="200"/>
      <c r="FLS33" s="200"/>
      <c r="FLV33" s="200"/>
      <c r="FLY33" s="200"/>
      <c r="FMB33" s="200"/>
      <c r="FME33" s="200"/>
      <c r="FMH33" s="200"/>
      <c r="FMQ33" s="200"/>
      <c r="FMT33" s="200"/>
      <c r="FMW33" s="200"/>
      <c r="FMZ33" s="200"/>
      <c r="FNI33" s="200"/>
      <c r="FNO33" s="200"/>
      <c r="FNR33" s="200"/>
      <c r="FNU33" s="200"/>
      <c r="FNX33" s="200"/>
      <c r="FOD33" s="200"/>
      <c r="FOM33" s="200"/>
      <c r="FOO33" s="200"/>
      <c r="FOP33" s="200"/>
      <c r="FOR33" s="200"/>
      <c r="FOU33" s="200"/>
      <c r="FOX33" s="200"/>
      <c r="FPA33" s="200"/>
      <c r="FPD33" s="200"/>
      <c r="FPG33" s="200"/>
      <c r="FPI33" s="200"/>
      <c r="FPK33" s="200"/>
      <c r="FPN33" s="200"/>
      <c r="FPQ33" s="200"/>
      <c r="FPT33" s="200"/>
      <c r="FPW33" s="200"/>
      <c r="FPZ33" s="200"/>
      <c r="FQC33" s="200"/>
      <c r="FQF33" s="200"/>
      <c r="FQH33" s="200"/>
      <c r="FQK33" s="200"/>
      <c r="FQN33" s="200"/>
      <c r="FQQ33" s="200"/>
      <c r="FQW33" s="200"/>
      <c r="FQZ33" s="200"/>
      <c r="FRB33" s="200"/>
      <c r="FSI33" s="200"/>
      <c r="FSL33" s="200"/>
      <c r="FSO33" s="200"/>
      <c r="FSR33" s="200"/>
      <c r="FSU33" s="200"/>
      <c r="FSV33" s="200"/>
      <c r="FSW33" s="200"/>
      <c r="FSZ33" s="200"/>
      <c r="FTC33" s="200"/>
      <c r="FTF33" s="200"/>
      <c r="FTI33" s="200"/>
      <c r="FTK33" s="200"/>
      <c r="FTY33" s="200"/>
      <c r="FTZ33" s="200"/>
      <c r="FUA33" s="200"/>
      <c r="FUB33" s="200"/>
      <c r="FUC33" s="200"/>
      <c r="FUD33" s="200"/>
      <c r="FUE33" s="200"/>
      <c r="FUF33" s="200"/>
      <c r="FUG33" s="200"/>
      <c r="FUH33" s="200"/>
      <c r="FUI33" s="200"/>
      <c r="FUJ33" s="200"/>
      <c r="FUK33" s="200"/>
      <c r="FUL33" s="200"/>
      <c r="FUM33" s="200"/>
      <c r="FUN33" s="200"/>
      <c r="FUO33" s="200"/>
      <c r="FUP33" s="200"/>
      <c r="FUQ33" s="200"/>
      <c r="FUW33" s="200"/>
      <c r="FUX33" s="200"/>
      <c r="FUY33" s="200"/>
      <c r="FUZ33" s="200"/>
      <c r="FVA33" s="200"/>
      <c r="FVB33" s="200"/>
      <c r="FVC33" s="200"/>
      <c r="FVE33" s="200"/>
      <c r="FVF33" s="200"/>
      <c r="FVG33" s="200"/>
      <c r="FVH33" s="200"/>
      <c r="FVI33" s="200"/>
      <c r="FVJ33" s="200"/>
      <c r="FVK33" s="200"/>
      <c r="FVL33" s="200"/>
      <c r="FVO33" s="200"/>
      <c r="FVR33" s="200"/>
      <c r="FVU33" s="200"/>
      <c r="FVX33" s="200"/>
      <c r="FWA33" s="200"/>
      <c r="FWD33" s="200"/>
      <c r="FWM33" s="200"/>
      <c r="FWP33" s="200"/>
      <c r="FWS33" s="200"/>
      <c r="FWV33" s="200"/>
      <c r="FXE33" s="200"/>
      <c r="FXK33" s="200"/>
      <c r="FXN33" s="200"/>
      <c r="FXQ33" s="200"/>
      <c r="FXT33" s="200"/>
      <c r="FXZ33" s="200"/>
      <c r="FYI33" s="200"/>
      <c r="FYK33" s="200"/>
      <c r="FYL33" s="200"/>
      <c r="FYN33" s="200"/>
      <c r="FYQ33" s="200"/>
      <c r="FYT33" s="200"/>
      <c r="FYW33" s="200"/>
      <c r="FYZ33" s="200"/>
      <c r="FZC33" s="200"/>
      <c r="FZE33" s="200"/>
      <c r="FZG33" s="200"/>
      <c r="FZJ33" s="200"/>
      <c r="FZM33" s="200"/>
      <c r="FZP33" s="200"/>
      <c r="FZS33" s="200"/>
      <c r="FZV33" s="200"/>
      <c r="FZY33" s="200"/>
      <c r="GAB33" s="200"/>
      <c r="GAD33" s="200"/>
      <c r="GAG33" s="200"/>
      <c r="GAJ33" s="200"/>
      <c r="GAM33" s="200"/>
      <c r="GAS33" s="200"/>
      <c r="GAV33" s="200"/>
      <c r="GAX33" s="200"/>
      <c r="GCE33" s="200"/>
      <c r="GCH33" s="200"/>
      <c r="GCK33" s="200"/>
      <c r="GCN33" s="200"/>
      <c r="GCQ33" s="200"/>
      <c r="GCR33" s="200"/>
      <c r="GCS33" s="200"/>
      <c r="GCV33" s="200"/>
      <c r="GCY33" s="200"/>
      <c r="GDB33" s="200"/>
      <c r="GDE33" s="200"/>
      <c r="GDG33" s="200"/>
      <c r="GDU33" s="200"/>
      <c r="GDV33" s="200"/>
      <c r="GDW33" s="200"/>
      <c r="GDX33" s="200"/>
      <c r="GDY33" s="200"/>
      <c r="GDZ33" s="200"/>
      <c r="GEA33" s="200"/>
      <c r="GEB33" s="200"/>
      <c r="GEC33" s="200"/>
      <c r="GED33" s="200"/>
      <c r="GEE33" s="200"/>
      <c r="GEF33" s="200"/>
      <c r="GEG33" s="200"/>
      <c r="GEH33" s="200"/>
      <c r="GEI33" s="200"/>
      <c r="GEJ33" s="200"/>
      <c r="GEK33" s="200"/>
      <c r="GEL33" s="200"/>
      <c r="GEM33" s="200"/>
      <c r="GES33" s="200"/>
      <c r="GET33" s="200"/>
      <c r="GEU33" s="200"/>
      <c r="GEV33" s="200"/>
      <c r="GEW33" s="200"/>
      <c r="GEX33" s="200"/>
      <c r="GEY33" s="200"/>
      <c r="GFA33" s="200"/>
      <c r="GFB33" s="200"/>
      <c r="GFC33" s="200"/>
      <c r="GFD33" s="200"/>
      <c r="GFE33" s="200"/>
      <c r="GFF33" s="200"/>
      <c r="GFG33" s="200"/>
      <c r="GFH33" s="200"/>
      <c r="GFK33" s="200"/>
      <c r="GFN33" s="200"/>
      <c r="GFQ33" s="200"/>
      <c r="GFT33" s="200"/>
      <c r="GFW33" s="200"/>
      <c r="GFZ33" s="200"/>
      <c r="GGI33" s="200"/>
      <c r="GGL33" s="200"/>
      <c r="GGO33" s="200"/>
      <c r="GGR33" s="200"/>
      <c r="GHA33" s="200"/>
      <c r="GHG33" s="200"/>
      <c r="GHJ33" s="200"/>
      <c r="GHM33" s="200"/>
      <c r="GHP33" s="200"/>
      <c r="GHV33" s="200"/>
      <c r="GIE33" s="200"/>
      <c r="GIG33" s="200"/>
      <c r="GIH33" s="200"/>
      <c r="GIJ33" s="200"/>
      <c r="GIM33" s="200"/>
      <c r="GIP33" s="200"/>
      <c r="GIS33" s="200"/>
      <c r="GIV33" s="200"/>
      <c r="GIY33" s="200"/>
      <c r="GJA33" s="200"/>
      <c r="GJC33" s="200"/>
      <c r="GJF33" s="200"/>
      <c r="GJI33" s="200"/>
      <c r="GJL33" s="200"/>
      <c r="GJO33" s="200"/>
      <c r="GJR33" s="200"/>
      <c r="GJU33" s="200"/>
      <c r="GJX33" s="200"/>
      <c r="GJZ33" s="200"/>
      <c r="GKC33" s="200"/>
      <c r="GKF33" s="200"/>
      <c r="GKI33" s="200"/>
      <c r="GKO33" s="200"/>
      <c r="GKR33" s="200"/>
      <c r="GKT33" s="200"/>
      <c r="GMA33" s="200"/>
      <c r="GMD33" s="200"/>
      <c r="GMG33" s="200"/>
      <c r="GMJ33" s="200"/>
      <c r="GMM33" s="200"/>
      <c r="GMN33" s="200"/>
      <c r="GMO33" s="200"/>
      <c r="GMR33" s="200"/>
      <c r="GMU33" s="200"/>
      <c r="GMX33" s="200"/>
      <c r="GNA33" s="200"/>
      <c r="GNC33" s="200"/>
      <c r="GNQ33" s="200"/>
      <c r="GNR33" s="200"/>
      <c r="GNS33" s="200"/>
      <c r="GNT33" s="200"/>
      <c r="GNU33" s="200"/>
      <c r="GNV33" s="200"/>
      <c r="GNW33" s="200"/>
      <c r="GNX33" s="200"/>
      <c r="GNY33" s="200"/>
      <c r="GNZ33" s="200"/>
      <c r="GOA33" s="200"/>
      <c r="GOB33" s="200"/>
      <c r="GOC33" s="200"/>
      <c r="GOD33" s="200"/>
      <c r="GOE33" s="200"/>
      <c r="GOF33" s="200"/>
      <c r="GOG33" s="200"/>
      <c r="GOH33" s="200"/>
      <c r="GOI33" s="200"/>
      <c r="GOO33" s="200"/>
      <c r="GOP33" s="200"/>
      <c r="GOQ33" s="200"/>
      <c r="GOR33" s="200"/>
      <c r="GOS33" s="200"/>
      <c r="GOT33" s="200"/>
      <c r="GOU33" s="200"/>
      <c r="GOW33" s="200"/>
      <c r="GOX33" s="200"/>
      <c r="GOY33" s="200"/>
      <c r="GOZ33" s="200"/>
      <c r="GPA33" s="200"/>
      <c r="GPB33" s="200"/>
      <c r="GPC33" s="200"/>
      <c r="GPD33" s="200"/>
      <c r="GPG33" s="200"/>
      <c r="GPJ33" s="200"/>
      <c r="GPM33" s="200"/>
      <c r="GPP33" s="200"/>
      <c r="GPS33" s="200"/>
      <c r="GPV33" s="200"/>
      <c r="GQE33" s="200"/>
      <c r="GQH33" s="200"/>
      <c r="GQK33" s="200"/>
      <c r="GQN33" s="200"/>
      <c r="GQW33" s="200"/>
      <c r="GRC33" s="200"/>
      <c r="GRF33" s="200"/>
      <c r="GRI33" s="200"/>
      <c r="GRL33" s="200"/>
      <c r="GRR33" s="200"/>
      <c r="GSA33" s="200"/>
      <c r="GSC33" s="200"/>
      <c r="GSD33" s="200"/>
      <c r="GSF33" s="200"/>
      <c r="GSI33" s="200"/>
      <c r="GSL33" s="200"/>
      <c r="GSO33" s="200"/>
      <c r="GSR33" s="200"/>
      <c r="GSU33" s="200"/>
      <c r="GSW33" s="200"/>
      <c r="GSY33" s="200"/>
      <c r="GTB33" s="200"/>
      <c r="GTE33" s="200"/>
      <c r="GTH33" s="200"/>
      <c r="GTK33" s="200"/>
      <c r="GTN33" s="200"/>
      <c r="GTQ33" s="200"/>
      <c r="GTT33" s="200"/>
      <c r="GTV33" s="200"/>
      <c r="GTY33" s="200"/>
      <c r="GUB33" s="200"/>
      <c r="GUE33" s="200"/>
      <c r="GUK33" s="200"/>
      <c r="GUN33" s="200"/>
      <c r="GUP33" s="200"/>
      <c r="GVW33" s="200"/>
      <c r="GVZ33" s="200"/>
      <c r="GWC33" s="200"/>
      <c r="GWF33" s="200"/>
      <c r="GWI33" s="200"/>
      <c r="GWJ33" s="200"/>
      <c r="GWK33" s="200"/>
      <c r="GWN33" s="200"/>
      <c r="GWQ33" s="200"/>
      <c r="GWT33" s="200"/>
      <c r="GWW33" s="200"/>
      <c r="GWY33" s="200"/>
      <c r="GXM33" s="200"/>
      <c r="GXN33" s="200"/>
      <c r="GXO33" s="200"/>
      <c r="GXP33" s="200"/>
      <c r="GXQ33" s="200"/>
      <c r="GXR33" s="200"/>
      <c r="GXS33" s="200"/>
      <c r="GXT33" s="200"/>
      <c r="GXU33" s="200"/>
      <c r="GXV33" s="200"/>
      <c r="GXW33" s="200"/>
      <c r="GXX33" s="200"/>
      <c r="GXY33" s="200"/>
      <c r="GXZ33" s="200"/>
      <c r="GYA33" s="200"/>
      <c r="GYB33" s="200"/>
      <c r="GYC33" s="200"/>
      <c r="GYD33" s="200"/>
      <c r="GYE33" s="200"/>
      <c r="GYK33" s="200"/>
      <c r="GYL33" s="200"/>
      <c r="GYM33" s="200"/>
      <c r="GYN33" s="200"/>
      <c r="GYO33" s="200"/>
      <c r="GYP33" s="200"/>
      <c r="GYQ33" s="200"/>
      <c r="GYS33" s="200"/>
      <c r="GYT33" s="200"/>
      <c r="GYU33" s="200"/>
      <c r="GYV33" s="200"/>
      <c r="GYW33" s="200"/>
      <c r="GYX33" s="200"/>
      <c r="GYY33" s="200"/>
      <c r="GYZ33" s="200"/>
      <c r="GZC33" s="200"/>
      <c r="GZF33" s="200"/>
      <c r="GZI33" s="200"/>
      <c r="GZL33" s="200"/>
      <c r="GZO33" s="200"/>
      <c r="GZR33" s="200"/>
      <c r="HAA33" s="200"/>
      <c r="HAD33" s="200"/>
      <c r="HAG33" s="200"/>
      <c r="HAJ33" s="200"/>
      <c r="HAS33" s="200"/>
      <c r="HAY33" s="200"/>
      <c r="HBB33" s="200"/>
      <c r="HBE33" s="200"/>
      <c r="HBH33" s="200"/>
      <c r="HBN33" s="200"/>
      <c r="HBW33" s="200"/>
      <c r="HBY33" s="200"/>
      <c r="HBZ33" s="200"/>
      <c r="HCB33" s="200"/>
      <c r="HCE33" s="200"/>
      <c r="HCH33" s="200"/>
      <c r="HCK33" s="200"/>
      <c r="HCN33" s="200"/>
      <c r="HCQ33" s="200"/>
      <c r="HCS33" s="200"/>
      <c r="HCU33" s="200"/>
      <c r="HCX33" s="200"/>
      <c r="HDA33" s="200"/>
      <c r="HDD33" s="200"/>
      <c r="HDG33" s="200"/>
      <c r="HDJ33" s="200"/>
      <c r="HDM33" s="200"/>
      <c r="HDP33" s="200"/>
      <c r="HDR33" s="200"/>
      <c r="HDU33" s="200"/>
      <c r="HDX33" s="200"/>
      <c r="HEA33" s="200"/>
      <c r="HEG33" s="200"/>
      <c r="HEJ33" s="200"/>
      <c r="HEL33" s="200"/>
      <c r="HFS33" s="200"/>
      <c r="HFV33" s="200"/>
      <c r="HFY33" s="200"/>
      <c r="HGB33" s="200"/>
      <c r="HGE33" s="200"/>
      <c r="HGF33" s="200"/>
      <c r="HGG33" s="200"/>
      <c r="HGJ33" s="200"/>
      <c r="HGM33" s="200"/>
      <c r="HGP33" s="200"/>
      <c r="HGS33" s="200"/>
      <c r="HGU33" s="200"/>
      <c r="HHI33" s="200"/>
      <c r="HHJ33" s="200"/>
      <c r="HHK33" s="200"/>
      <c r="HHL33" s="200"/>
      <c r="HHM33" s="200"/>
      <c r="HHN33" s="200"/>
      <c r="HHO33" s="200"/>
      <c r="HHP33" s="200"/>
      <c r="HHQ33" s="200"/>
      <c r="HHR33" s="200"/>
      <c r="HHS33" s="200"/>
      <c r="HHT33" s="200"/>
      <c r="HHU33" s="200"/>
      <c r="HHV33" s="200"/>
      <c r="HHW33" s="200"/>
      <c r="HHX33" s="200"/>
      <c r="HHY33" s="200"/>
      <c r="HHZ33" s="200"/>
      <c r="HIA33" s="200"/>
      <c r="HIG33" s="200"/>
      <c r="HIH33" s="200"/>
      <c r="HII33" s="200"/>
      <c r="HIJ33" s="200"/>
      <c r="HIK33" s="200"/>
      <c r="HIL33" s="200"/>
      <c r="HIM33" s="200"/>
      <c r="HIO33" s="200"/>
      <c r="HIP33" s="200"/>
      <c r="HIQ33" s="200"/>
      <c r="HIR33" s="200"/>
      <c r="HIS33" s="200"/>
      <c r="HIT33" s="200"/>
      <c r="HIU33" s="200"/>
      <c r="HIV33" s="200"/>
      <c r="HIY33" s="200"/>
      <c r="HJB33" s="200"/>
      <c r="HJE33" s="200"/>
      <c r="HJH33" s="200"/>
      <c r="HJK33" s="200"/>
      <c r="HJN33" s="200"/>
      <c r="HJW33" s="200"/>
      <c r="HJZ33" s="200"/>
      <c r="HKC33" s="200"/>
      <c r="HKF33" s="200"/>
      <c r="HKO33" s="200"/>
      <c r="HKU33" s="200"/>
      <c r="HKX33" s="200"/>
      <c r="HLA33" s="200"/>
      <c r="HLD33" s="200"/>
      <c r="HLJ33" s="200"/>
      <c r="HLS33" s="200"/>
      <c r="HLU33" s="200"/>
      <c r="HLV33" s="200"/>
      <c r="HLX33" s="200"/>
      <c r="HMA33" s="200"/>
      <c r="HMD33" s="200"/>
      <c r="HMG33" s="200"/>
      <c r="HMJ33" s="200"/>
      <c r="HMM33" s="200"/>
      <c r="HMO33" s="200"/>
      <c r="HMQ33" s="200"/>
      <c r="HMT33" s="200"/>
      <c r="HMW33" s="200"/>
      <c r="HMZ33" s="200"/>
      <c r="HNC33" s="200"/>
      <c r="HNF33" s="200"/>
      <c r="HNI33" s="200"/>
      <c r="HNL33" s="200"/>
      <c r="HNN33" s="200"/>
      <c r="HNQ33" s="200"/>
      <c r="HNT33" s="200"/>
      <c r="HNW33" s="200"/>
      <c r="HOC33" s="200"/>
      <c r="HOF33" s="200"/>
      <c r="HOH33" s="200"/>
      <c r="HPO33" s="200"/>
      <c r="HPR33" s="200"/>
      <c r="HPU33" s="200"/>
      <c r="HPX33" s="200"/>
      <c r="HQA33" s="200"/>
      <c r="HQB33" s="200"/>
      <c r="HQC33" s="200"/>
      <c r="HQF33" s="200"/>
      <c r="HQI33" s="200"/>
      <c r="HQL33" s="200"/>
      <c r="HQO33" s="200"/>
      <c r="HQQ33" s="200"/>
      <c r="HRE33" s="200"/>
      <c r="HRF33" s="200"/>
      <c r="HRG33" s="200"/>
      <c r="HRH33" s="200"/>
      <c r="HRI33" s="200"/>
      <c r="HRJ33" s="200"/>
      <c r="HRK33" s="200"/>
      <c r="HRL33" s="200"/>
      <c r="HRM33" s="200"/>
      <c r="HRN33" s="200"/>
      <c r="HRO33" s="200"/>
      <c r="HRP33" s="200"/>
      <c r="HRQ33" s="200"/>
      <c r="HRR33" s="200"/>
      <c r="HRS33" s="200"/>
      <c r="HRT33" s="200"/>
      <c r="HRU33" s="200"/>
      <c r="HRV33" s="200"/>
      <c r="HRW33" s="200"/>
      <c r="HSC33" s="200"/>
      <c r="HSD33" s="200"/>
      <c r="HSE33" s="200"/>
      <c r="HSF33" s="200"/>
      <c r="HSG33" s="200"/>
      <c r="HSH33" s="200"/>
      <c r="HSI33" s="200"/>
      <c r="HSK33" s="200"/>
      <c r="HSL33" s="200"/>
      <c r="HSM33" s="200"/>
      <c r="HSN33" s="200"/>
      <c r="HSO33" s="200"/>
      <c r="HSP33" s="200"/>
      <c r="HSQ33" s="200"/>
      <c r="HSR33" s="200"/>
      <c r="HSU33" s="200"/>
      <c r="HSX33" s="200"/>
      <c r="HTA33" s="200"/>
      <c r="HTD33" s="200"/>
      <c r="HTG33" s="200"/>
      <c r="HTJ33" s="200"/>
      <c r="HTS33" s="200"/>
      <c r="HTV33" s="200"/>
      <c r="HTY33" s="200"/>
      <c r="HUB33" s="200"/>
      <c r="HUK33" s="200"/>
      <c r="HUQ33" s="200"/>
      <c r="HUT33" s="200"/>
      <c r="HUW33" s="200"/>
      <c r="HUZ33" s="200"/>
      <c r="HVF33" s="200"/>
      <c r="HVO33" s="200"/>
      <c r="HVQ33" s="200"/>
      <c r="HVR33" s="200"/>
      <c r="HVT33" s="200"/>
      <c r="HVW33" s="200"/>
      <c r="HVZ33" s="200"/>
      <c r="HWC33" s="200"/>
      <c r="HWF33" s="200"/>
      <c r="HWI33" s="200"/>
      <c r="HWK33" s="200"/>
      <c r="HWM33" s="200"/>
      <c r="HWP33" s="200"/>
      <c r="HWS33" s="200"/>
      <c r="HWV33" s="200"/>
      <c r="HWY33" s="200"/>
      <c r="HXB33" s="200"/>
      <c r="HXE33" s="200"/>
      <c r="HXH33" s="200"/>
      <c r="HXJ33" s="200"/>
      <c r="HXM33" s="200"/>
      <c r="HXP33" s="200"/>
      <c r="HXS33" s="200"/>
      <c r="HXY33" s="200"/>
      <c r="HYB33" s="200"/>
      <c r="HYD33" s="200"/>
      <c r="HZK33" s="200"/>
      <c r="HZN33" s="200"/>
      <c r="HZQ33" s="200"/>
      <c r="HZT33" s="200"/>
      <c r="HZW33" s="200"/>
      <c r="HZX33" s="200"/>
      <c r="HZY33" s="200"/>
      <c r="IAB33" s="200"/>
      <c r="IAE33" s="200"/>
      <c r="IAH33" s="200"/>
      <c r="IAK33" s="200"/>
      <c r="IAM33" s="200"/>
      <c r="IBA33" s="200"/>
      <c r="IBB33" s="200"/>
      <c r="IBC33" s="200"/>
      <c r="IBD33" s="200"/>
      <c r="IBE33" s="200"/>
      <c r="IBF33" s="200"/>
      <c r="IBG33" s="200"/>
      <c r="IBH33" s="200"/>
      <c r="IBI33" s="200"/>
      <c r="IBJ33" s="200"/>
      <c r="IBK33" s="200"/>
      <c r="IBL33" s="200"/>
      <c r="IBM33" s="200"/>
      <c r="IBN33" s="200"/>
      <c r="IBO33" s="200"/>
      <c r="IBP33" s="200"/>
      <c r="IBQ33" s="200"/>
      <c r="IBR33" s="200"/>
      <c r="IBS33" s="200"/>
      <c r="IBY33" s="200"/>
      <c r="IBZ33" s="200"/>
      <c r="ICA33" s="200"/>
      <c r="ICB33" s="200"/>
      <c r="ICC33" s="200"/>
      <c r="ICD33" s="200"/>
      <c r="ICE33" s="200"/>
      <c r="ICG33" s="200"/>
      <c r="ICH33" s="200"/>
      <c r="ICI33" s="200"/>
      <c r="ICJ33" s="200"/>
      <c r="ICK33" s="200"/>
      <c r="ICL33" s="200"/>
      <c r="ICM33" s="200"/>
      <c r="ICN33" s="200"/>
      <c r="ICQ33" s="200"/>
      <c r="ICT33" s="200"/>
      <c r="ICW33" s="200"/>
      <c r="ICZ33" s="200"/>
      <c r="IDC33" s="200"/>
      <c r="IDF33" s="200"/>
      <c r="IDO33" s="200"/>
      <c r="IDR33" s="200"/>
      <c r="IDU33" s="200"/>
      <c r="IDX33" s="200"/>
      <c r="IEG33" s="200"/>
      <c r="IEM33" s="200"/>
      <c r="IEP33" s="200"/>
      <c r="IES33" s="200"/>
      <c r="IEV33" s="200"/>
      <c r="IFB33" s="200"/>
      <c r="IFK33" s="200"/>
      <c r="IFM33" s="200"/>
      <c r="IFN33" s="200"/>
      <c r="IFP33" s="200"/>
      <c r="IFS33" s="200"/>
      <c r="IFV33" s="200"/>
      <c r="IFY33" s="200"/>
      <c r="IGB33" s="200"/>
      <c r="IGE33" s="200"/>
      <c r="IGG33" s="200"/>
      <c r="IGI33" s="200"/>
      <c r="IGL33" s="200"/>
      <c r="IGO33" s="200"/>
      <c r="IGR33" s="200"/>
      <c r="IGU33" s="200"/>
      <c r="IGX33" s="200"/>
      <c r="IHA33" s="200"/>
      <c r="IHD33" s="200"/>
      <c r="IHF33" s="200"/>
      <c r="IHI33" s="200"/>
      <c r="IHL33" s="200"/>
      <c r="IHO33" s="200"/>
      <c r="IHU33" s="200"/>
      <c r="IHX33" s="200"/>
      <c r="IHZ33" s="200"/>
      <c r="IJG33" s="200"/>
      <c r="IJJ33" s="200"/>
      <c r="IJM33" s="200"/>
      <c r="IJP33" s="200"/>
      <c r="IJS33" s="200"/>
      <c r="IJT33" s="200"/>
      <c r="IJU33" s="200"/>
      <c r="IJX33" s="200"/>
      <c r="IKA33" s="200"/>
      <c r="IKD33" s="200"/>
      <c r="IKG33" s="200"/>
      <c r="IKI33" s="200"/>
      <c r="IKW33" s="200"/>
      <c r="IKX33" s="200"/>
      <c r="IKY33" s="200"/>
      <c r="IKZ33" s="200"/>
      <c r="ILA33" s="200"/>
      <c r="ILB33" s="200"/>
      <c r="ILC33" s="200"/>
      <c r="ILD33" s="200"/>
      <c r="ILE33" s="200"/>
      <c r="ILF33" s="200"/>
      <c r="ILG33" s="200"/>
      <c r="ILH33" s="200"/>
      <c r="ILI33" s="200"/>
      <c r="ILJ33" s="200"/>
      <c r="ILK33" s="200"/>
      <c r="ILL33" s="200"/>
      <c r="ILM33" s="200"/>
      <c r="ILN33" s="200"/>
      <c r="ILO33" s="200"/>
      <c r="ILU33" s="200"/>
      <c r="ILV33" s="200"/>
      <c r="ILW33" s="200"/>
      <c r="ILX33" s="200"/>
      <c r="ILY33" s="200"/>
      <c r="ILZ33" s="200"/>
      <c r="IMA33" s="200"/>
      <c r="IMC33" s="200"/>
      <c r="IMD33" s="200"/>
      <c r="IME33" s="200"/>
      <c r="IMF33" s="200"/>
      <c r="IMG33" s="200"/>
      <c r="IMH33" s="200"/>
      <c r="IMI33" s="200"/>
      <c r="IMJ33" s="200"/>
      <c r="IMM33" s="200"/>
      <c r="IMP33" s="200"/>
      <c r="IMS33" s="200"/>
      <c r="IMV33" s="200"/>
      <c r="IMY33" s="200"/>
      <c r="INB33" s="200"/>
      <c r="INK33" s="200"/>
      <c r="INN33" s="200"/>
      <c r="INQ33" s="200"/>
      <c r="INT33" s="200"/>
      <c r="IOC33" s="200"/>
      <c r="IOI33" s="200"/>
      <c r="IOL33" s="200"/>
      <c r="IOO33" s="200"/>
      <c r="IOR33" s="200"/>
      <c r="IOX33" s="200"/>
      <c r="IPG33" s="200"/>
      <c r="IPI33" s="200"/>
      <c r="IPJ33" s="200"/>
      <c r="IPL33" s="200"/>
      <c r="IPO33" s="200"/>
      <c r="IPR33" s="200"/>
      <c r="IPU33" s="200"/>
      <c r="IPX33" s="200"/>
      <c r="IQA33" s="200"/>
      <c r="IQC33" s="200"/>
      <c r="IQE33" s="200"/>
      <c r="IQH33" s="200"/>
      <c r="IQK33" s="200"/>
      <c r="IQN33" s="200"/>
      <c r="IQQ33" s="200"/>
      <c r="IQT33" s="200"/>
      <c r="IQW33" s="200"/>
      <c r="IQZ33" s="200"/>
      <c r="IRB33" s="200"/>
      <c r="IRE33" s="200"/>
      <c r="IRH33" s="200"/>
      <c r="IRK33" s="200"/>
      <c r="IRQ33" s="200"/>
      <c r="IRT33" s="200"/>
      <c r="IRV33" s="200"/>
      <c r="ITC33" s="200"/>
      <c r="ITF33" s="200"/>
      <c r="ITI33" s="200"/>
      <c r="ITL33" s="200"/>
      <c r="ITO33" s="200"/>
      <c r="ITP33" s="200"/>
      <c r="ITQ33" s="200"/>
      <c r="ITT33" s="200"/>
      <c r="ITW33" s="200"/>
      <c r="ITZ33" s="200"/>
      <c r="IUC33" s="200"/>
      <c r="IUE33" s="200"/>
      <c r="IUS33" s="200"/>
      <c r="IUT33" s="200"/>
      <c r="IUU33" s="200"/>
      <c r="IUV33" s="200"/>
      <c r="IUW33" s="200"/>
      <c r="IUX33" s="200"/>
      <c r="IUY33" s="200"/>
      <c r="IUZ33" s="200"/>
      <c r="IVA33" s="200"/>
      <c r="IVB33" s="200"/>
      <c r="IVC33" s="200"/>
      <c r="IVD33" s="200"/>
      <c r="IVE33" s="200"/>
      <c r="IVF33" s="200"/>
      <c r="IVG33" s="200"/>
      <c r="IVH33" s="200"/>
      <c r="IVI33" s="200"/>
      <c r="IVJ33" s="200"/>
      <c r="IVK33" s="200"/>
      <c r="IVQ33" s="200"/>
      <c r="IVR33" s="200"/>
      <c r="IVS33" s="200"/>
      <c r="IVT33" s="200"/>
      <c r="IVU33" s="200"/>
      <c r="IVV33" s="200"/>
      <c r="IVW33" s="200"/>
      <c r="IVY33" s="200"/>
      <c r="IVZ33" s="200"/>
      <c r="IWA33" s="200"/>
      <c r="IWB33" s="200"/>
      <c r="IWC33" s="200"/>
      <c r="IWD33" s="200"/>
      <c r="IWE33" s="200"/>
      <c r="IWF33" s="200"/>
      <c r="IWI33" s="200"/>
      <c r="IWL33" s="200"/>
      <c r="IWO33" s="200"/>
      <c r="IWR33" s="200"/>
      <c r="IWU33" s="200"/>
      <c r="IWX33" s="200"/>
      <c r="IXG33" s="200"/>
      <c r="IXJ33" s="200"/>
      <c r="IXM33" s="200"/>
      <c r="IXP33" s="200"/>
      <c r="IXY33" s="200"/>
      <c r="IYE33" s="200"/>
      <c r="IYH33" s="200"/>
      <c r="IYK33" s="200"/>
      <c r="IYN33" s="200"/>
      <c r="IYT33" s="200"/>
      <c r="IZC33" s="200"/>
      <c r="IZE33" s="200"/>
      <c r="IZF33" s="200"/>
      <c r="IZH33" s="200"/>
      <c r="IZK33" s="200"/>
      <c r="IZN33" s="200"/>
      <c r="IZQ33" s="200"/>
      <c r="IZT33" s="200"/>
      <c r="IZW33" s="200"/>
      <c r="IZY33" s="200"/>
      <c r="JAA33" s="200"/>
      <c r="JAD33" s="200"/>
      <c r="JAG33" s="200"/>
      <c r="JAJ33" s="200"/>
      <c r="JAM33" s="200"/>
      <c r="JAP33" s="200"/>
      <c r="JAS33" s="200"/>
      <c r="JAV33" s="200"/>
      <c r="JAX33" s="200"/>
      <c r="JBA33" s="200"/>
      <c r="JBD33" s="200"/>
      <c r="JBG33" s="200"/>
      <c r="JBM33" s="200"/>
      <c r="JBP33" s="200"/>
      <c r="JBR33" s="200"/>
      <c r="JCY33" s="200"/>
      <c r="JDB33" s="200"/>
      <c r="JDE33" s="200"/>
      <c r="JDH33" s="200"/>
      <c r="JDK33" s="200"/>
      <c r="JDL33" s="200"/>
      <c r="JDM33" s="200"/>
      <c r="JDP33" s="200"/>
      <c r="JDS33" s="200"/>
      <c r="JDV33" s="200"/>
      <c r="JDY33" s="200"/>
      <c r="JEA33" s="200"/>
      <c r="JEO33" s="200"/>
      <c r="JEP33" s="200"/>
      <c r="JEQ33" s="200"/>
      <c r="JER33" s="200"/>
      <c r="JES33" s="200"/>
      <c r="JET33" s="200"/>
      <c r="JEU33" s="200"/>
      <c r="JEV33" s="200"/>
      <c r="JEW33" s="200"/>
      <c r="JEX33" s="200"/>
      <c r="JEY33" s="200"/>
      <c r="JEZ33" s="200"/>
      <c r="JFA33" s="200"/>
      <c r="JFB33" s="200"/>
      <c r="JFC33" s="200"/>
      <c r="JFD33" s="200"/>
      <c r="JFE33" s="200"/>
      <c r="JFF33" s="200"/>
      <c r="JFG33" s="200"/>
      <c r="JFM33" s="200"/>
      <c r="JFN33" s="200"/>
      <c r="JFO33" s="200"/>
      <c r="JFP33" s="200"/>
      <c r="JFQ33" s="200"/>
      <c r="JFR33" s="200"/>
      <c r="JFS33" s="200"/>
      <c r="JFU33" s="200"/>
      <c r="JFV33" s="200"/>
      <c r="JFW33" s="200"/>
      <c r="JFX33" s="200"/>
      <c r="JFY33" s="200"/>
      <c r="JFZ33" s="200"/>
      <c r="JGA33" s="200"/>
      <c r="JGB33" s="200"/>
      <c r="JGE33" s="200"/>
      <c r="JGH33" s="200"/>
      <c r="JGK33" s="200"/>
      <c r="JGN33" s="200"/>
      <c r="JGQ33" s="200"/>
      <c r="JGT33" s="200"/>
      <c r="JHC33" s="200"/>
      <c r="JHF33" s="200"/>
      <c r="JHI33" s="200"/>
      <c r="JHL33" s="200"/>
      <c r="JHU33" s="200"/>
      <c r="JIA33" s="200"/>
      <c r="JID33" s="200"/>
      <c r="JIG33" s="200"/>
      <c r="JIJ33" s="200"/>
      <c r="JIP33" s="200"/>
      <c r="JIY33" s="200"/>
      <c r="JJA33" s="200"/>
      <c r="JJB33" s="200"/>
      <c r="JJD33" s="200"/>
      <c r="JJG33" s="200"/>
      <c r="JJJ33" s="200"/>
      <c r="JJM33" s="200"/>
      <c r="JJP33" s="200"/>
      <c r="JJS33" s="200"/>
      <c r="JJU33" s="200"/>
      <c r="JJW33" s="200"/>
      <c r="JJZ33" s="200"/>
      <c r="JKC33" s="200"/>
      <c r="JKF33" s="200"/>
      <c r="JKI33" s="200"/>
      <c r="JKL33" s="200"/>
      <c r="JKO33" s="200"/>
      <c r="JKR33" s="200"/>
      <c r="JKT33" s="200"/>
      <c r="JKW33" s="200"/>
      <c r="JKZ33" s="200"/>
      <c r="JLC33" s="200"/>
      <c r="JLI33" s="200"/>
      <c r="JLL33" s="200"/>
      <c r="JLN33" s="200"/>
      <c r="JMU33" s="200"/>
      <c r="JMX33" s="200"/>
      <c r="JNA33" s="200"/>
      <c r="JND33" s="200"/>
      <c r="JNG33" s="200"/>
      <c r="JNH33" s="200"/>
      <c r="JNI33" s="200"/>
      <c r="JNL33" s="200"/>
      <c r="JNO33" s="200"/>
      <c r="JNR33" s="200"/>
      <c r="JNU33" s="200"/>
      <c r="JNW33" s="200"/>
      <c r="JOK33" s="200"/>
      <c r="JOL33" s="200"/>
      <c r="JOM33" s="200"/>
      <c r="JON33" s="200"/>
      <c r="JOO33" s="200"/>
      <c r="JOP33" s="200"/>
      <c r="JOQ33" s="200"/>
      <c r="JOR33" s="200"/>
      <c r="JOS33" s="200"/>
      <c r="JOT33" s="200"/>
      <c r="JOU33" s="200"/>
      <c r="JOV33" s="200"/>
      <c r="JOW33" s="200"/>
      <c r="JOX33" s="200"/>
      <c r="JOY33" s="200"/>
      <c r="JOZ33" s="200"/>
      <c r="JPA33" s="200"/>
      <c r="JPB33" s="200"/>
      <c r="JPC33" s="200"/>
      <c r="JPI33" s="200"/>
      <c r="JPJ33" s="200"/>
      <c r="JPK33" s="200"/>
      <c r="JPL33" s="200"/>
      <c r="JPM33" s="200"/>
      <c r="JPN33" s="200"/>
      <c r="JPO33" s="200"/>
      <c r="JPQ33" s="200"/>
      <c r="JPR33" s="200"/>
      <c r="JPS33" s="200"/>
      <c r="JPT33" s="200"/>
      <c r="JPU33" s="200"/>
      <c r="JPV33" s="200"/>
      <c r="JPW33" s="200"/>
      <c r="JPX33" s="200"/>
      <c r="JQA33" s="200"/>
      <c r="JQD33" s="200"/>
      <c r="JQG33" s="200"/>
      <c r="JQJ33" s="200"/>
      <c r="JQM33" s="200"/>
      <c r="JQP33" s="200"/>
      <c r="JQY33" s="200"/>
      <c r="JRB33" s="200"/>
      <c r="JRE33" s="200"/>
      <c r="JRH33" s="200"/>
      <c r="JRQ33" s="200"/>
      <c r="JRW33" s="200"/>
      <c r="JRZ33" s="200"/>
      <c r="JSC33" s="200"/>
      <c r="JSF33" s="200"/>
      <c r="JSL33" s="200"/>
      <c r="JSU33" s="200"/>
      <c r="JSW33" s="200"/>
      <c r="JSX33" s="200"/>
      <c r="JSZ33" s="200"/>
      <c r="JTC33" s="200"/>
      <c r="JTF33" s="200"/>
      <c r="JTI33" s="200"/>
      <c r="JTL33" s="200"/>
      <c r="JTO33" s="200"/>
      <c r="JTQ33" s="200"/>
      <c r="JTS33" s="200"/>
      <c r="JTV33" s="200"/>
      <c r="JTY33" s="200"/>
      <c r="JUB33" s="200"/>
      <c r="JUE33" s="200"/>
      <c r="JUH33" s="200"/>
      <c r="JUK33" s="200"/>
      <c r="JUN33" s="200"/>
      <c r="JUP33" s="200"/>
      <c r="JUS33" s="200"/>
      <c r="JUV33" s="200"/>
      <c r="JUY33" s="200"/>
      <c r="JVE33" s="200"/>
      <c r="JVH33" s="200"/>
      <c r="JVJ33" s="200"/>
      <c r="JWQ33" s="200"/>
      <c r="JWT33" s="200"/>
      <c r="JWW33" s="200"/>
      <c r="JWZ33" s="200"/>
      <c r="JXC33" s="200"/>
      <c r="JXD33" s="200"/>
      <c r="JXE33" s="200"/>
      <c r="JXH33" s="200"/>
      <c r="JXK33" s="200"/>
      <c r="JXN33" s="200"/>
      <c r="JXQ33" s="200"/>
      <c r="JXS33" s="200"/>
      <c r="JYG33" s="200"/>
      <c r="JYH33" s="200"/>
      <c r="JYI33" s="200"/>
      <c r="JYJ33" s="200"/>
      <c r="JYK33" s="200"/>
      <c r="JYL33" s="200"/>
      <c r="JYM33" s="200"/>
      <c r="JYN33" s="200"/>
      <c r="JYO33" s="200"/>
      <c r="JYP33" s="200"/>
      <c r="JYQ33" s="200"/>
      <c r="JYR33" s="200"/>
      <c r="JYS33" s="200"/>
      <c r="JYT33" s="200"/>
      <c r="JYU33" s="200"/>
      <c r="JYV33" s="200"/>
      <c r="JYW33" s="200"/>
      <c r="JYX33" s="200"/>
      <c r="JYY33" s="200"/>
      <c r="JZE33" s="200"/>
      <c r="JZF33" s="200"/>
      <c r="JZG33" s="200"/>
      <c r="JZH33" s="200"/>
      <c r="JZI33" s="200"/>
      <c r="JZJ33" s="200"/>
      <c r="JZK33" s="200"/>
      <c r="JZM33" s="200"/>
      <c r="JZN33" s="200"/>
      <c r="JZO33" s="200"/>
      <c r="JZP33" s="200"/>
      <c r="JZQ33" s="200"/>
      <c r="JZR33" s="200"/>
      <c r="JZS33" s="200"/>
      <c r="JZT33" s="200"/>
      <c r="JZW33" s="200"/>
      <c r="JZZ33" s="200"/>
      <c r="KAC33" s="200"/>
      <c r="KAF33" s="200"/>
      <c r="KAI33" s="200"/>
      <c r="KAL33" s="200"/>
      <c r="KAU33" s="200"/>
      <c r="KAX33" s="200"/>
      <c r="KBA33" s="200"/>
      <c r="KBD33" s="200"/>
      <c r="KBM33" s="200"/>
      <c r="KBS33" s="200"/>
      <c r="KBV33" s="200"/>
      <c r="KBY33" s="200"/>
      <c r="KCB33" s="200"/>
      <c r="KCH33" s="200"/>
      <c r="KCQ33" s="200"/>
      <c r="KCS33" s="200"/>
      <c r="KCT33" s="200"/>
      <c r="KCV33" s="200"/>
      <c r="KCY33" s="200"/>
      <c r="KDB33" s="200"/>
      <c r="KDE33" s="200"/>
      <c r="KDH33" s="200"/>
      <c r="KDK33" s="200"/>
      <c r="KDM33" s="200"/>
      <c r="KDO33" s="200"/>
      <c r="KDR33" s="200"/>
      <c r="KDU33" s="200"/>
      <c r="KDX33" s="200"/>
      <c r="KEA33" s="200"/>
      <c r="KED33" s="200"/>
      <c r="KEG33" s="200"/>
      <c r="KEJ33" s="200"/>
      <c r="KEL33" s="200"/>
      <c r="KEO33" s="200"/>
      <c r="KER33" s="200"/>
      <c r="KEU33" s="200"/>
      <c r="KFA33" s="200"/>
      <c r="KFD33" s="200"/>
      <c r="KFF33" s="200"/>
      <c r="KGM33" s="200"/>
      <c r="KGP33" s="200"/>
      <c r="KGS33" s="200"/>
      <c r="KGV33" s="200"/>
      <c r="KGY33" s="200"/>
      <c r="KGZ33" s="200"/>
      <c r="KHA33" s="200"/>
      <c r="KHD33" s="200"/>
      <c r="KHG33" s="200"/>
      <c r="KHJ33" s="200"/>
      <c r="KHM33" s="200"/>
      <c r="KHO33" s="200"/>
      <c r="KIC33" s="200"/>
      <c r="KID33" s="200"/>
      <c r="KIE33" s="200"/>
      <c r="KIF33" s="200"/>
      <c r="KIG33" s="200"/>
      <c r="KIH33" s="200"/>
      <c r="KII33" s="200"/>
      <c r="KIJ33" s="200"/>
      <c r="KIK33" s="200"/>
      <c r="KIL33" s="200"/>
      <c r="KIM33" s="200"/>
      <c r="KIN33" s="200"/>
      <c r="KIO33" s="200"/>
      <c r="KIP33" s="200"/>
      <c r="KIQ33" s="200"/>
      <c r="KIR33" s="200"/>
      <c r="KIS33" s="200"/>
      <c r="KIT33" s="200"/>
      <c r="KIU33" s="200"/>
      <c r="KJA33" s="200"/>
      <c r="KJB33" s="200"/>
      <c r="KJC33" s="200"/>
      <c r="KJD33" s="200"/>
      <c r="KJE33" s="200"/>
      <c r="KJF33" s="200"/>
      <c r="KJG33" s="200"/>
      <c r="KJI33" s="200"/>
      <c r="KJJ33" s="200"/>
      <c r="KJK33" s="200"/>
      <c r="KJL33" s="200"/>
      <c r="KJM33" s="200"/>
      <c r="KJN33" s="200"/>
      <c r="KJO33" s="200"/>
      <c r="KJP33" s="200"/>
      <c r="KJS33" s="200"/>
      <c r="KJV33" s="200"/>
      <c r="KJY33" s="200"/>
      <c r="KKB33" s="200"/>
      <c r="KKE33" s="200"/>
      <c r="KKH33" s="200"/>
      <c r="KKQ33" s="200"/>
      <c r="KKT33" s="200"/>
      <c r="KKW33" s="200"/>
      <c r="KKZ33" s="200"/>
      <c r="KLI33" s="200"/>
      <c r="KLO33" s="200"/>
      <c r="KLR33" s="200"/>
      <c r="KLU33" s="200"/>
      <c r="KLX33" s="200"/>
      <c r="KMD33" s="200"/>
      <c r="KMM33" s="200"/>
      <c r="KMO33" s="200"/>
      <c r="KMP33" s="200"/>
      <c r="KMR33" s="200"/>
      <c r="KMU33" s="200"/>
      <c r="KMX33" s="200"/>
      <c r="KNA33" s="200"/>
      <c r="KND33" s="200"/>
      <c r="KNG33" s="200"/>
      <c r="KNI33" s="200"/>
      <c r="KNK33" s="200"/>
      <c r="KNN33" s="200"/>
      <c r="KNQ33" s="200"/>
      <c r="KNT33" s="200"/>
      <c r="KNW33" s="200"/>
      <c r="KNZ33" s="200"/>
      <c r="KOC33" s="200"/>
      <c r="KOF33" s="200"/>
      <c r="KOH33" s="200"/>
      <c r="KOK33" s="200"/>
      <c r="KON33" s="200"/>
      <c r="KOQ33" s="200"/>
      <c r="KOW33" s="200"/>
      <c r="KOZ33" s="200"/>
      <c r="KPB33" s="200"/>
      <c r="KQI33" s="200"/>
      <c r="KQL33" s="200"/>
      <c r="KQO33" s="200"/>
      <c r="KQR33" s="200"/>
      <c r="KQU33" s="200"/>
      <c r="KQV33" s="200"/>
      <c r="KQW33" s="200"/>
      <c r="KQZ33" s="200"/>
      <c r="KRC33" s="200"/>
      <c r="KRF33" s="200"/>
      <c r="KRI33" s="200"/>
      <c r="KRK33" s="200"/>
      <c r="KRY33" s="200"/>
      <c r="KRZ33" s="200"/>
      <c r="KSA33" s="200"/>
      <c r="KSB33" s="200"/>
      <c r="KSC33" s="200"/>
      <c r="KSD33" s="200"/>
      <c r="KSE33" s="200"/>
      <c r="KSF33" s="200"/>
      <c r="KSG33" s="200"/>
      <c r="KSH33" s="200"/>
      <c r="KSI33" s="200"/>
      <c r="KSJ33" s="200"/>
      <c r="KSK33" s="200"/>
      <c r="KSL33" s="200"/>
      <c r="KSM33" s="200"/>
      <c r="KSN33" s="200"/>
      <c r="KSO33" s="200"/>
      <c r="KSP33" s="200"/>
      <c r="KSQ33" s="200"/>
      <c r="KSW33" s="200"/>
      <c r="KSX33" s="200"/>
      <c r="KSY33" s="200"/>
      <c r="KSZ33" s="200"/>
      <c r="KTA33" s="200"/>
      <c r="KTB33" s="200"/>
      <c r="KTC33" s="200"/>
      <c r="KTE33" s="200"/>
      <c r="KTF33" s="200"/>
      <c r="KTG33" s="200"/>
      <c r="KTH33" s="200"/>
      <c r="KTI33" s="200"/>
      <c r="KTJ33" s="200"/>
      <c r="KTK33" s="200"/>
      <c r="KTL33" s="200"/>
      <c r="KTO33" s="200"/>
      <c r="KTR33" s="200"/>
      <c r="KTU33" s="200"/>
      <c r="KTX33" s="200"/>
      <c r="KUA33" s="200"/>
      <c r="KUD33" s="200"/>
      <c r="KUM33" s="200"/>
      <c r="KUP33" s="200"/>
      <c r="KUS33" s="200"/>
      <c r="KUV33" s="200"/>
      <c r="KVE33" s="200"/>
      <c r="KVK33" s="200"/>
      <c r="KVN33" s="200"/>
      <c r="KVQ33" s="200"/>
      <c r="KVT33" s="200"/>
      <c r="KVZ33" s="200"/>
      <c r="KWI33" s="200"/>
      <c r="KWK33" s="200"/>
      <c r="KWL33" s="200"/>
      <c r="KWN33" s="200"/>
      <c r="KWQ33" s="200"/>
      <c r="KWT33" s="200"/>
      <c r="KWW33" s="200"/>
      <c r="KWZ33" s="200"/>
      <c r="KXC33" s="200"/>
      <c r="KXE33" s="200"/>
      <c r="KXG33" s="200"/>
      <c r="KXJ33" s="200"/>
      <c r="KXM33" s="200"/>
      <c r="KXP33" s="200"/>
      <c r="KXS33" s="200"/>
      <c r="KXV33" s="200"/>
      <c r="KXY33" s="200"/>
      <c r="KYB33" s="200"/>
      <c r="KYD33" s="200"/>
      <c r="KYG33" s="200"/>
      <c r="KYJ33" s="200"/>
      <c r="KYM33" s="200"/>
      <c r="KYS33" s="200"/>
      <c r="KYV33" s="200"/>
      <c r="KYX33" s="200"/>
      <c r="LAE33" s="200"/>
      <c r="LAH33" s="200"/>
      <c r="LAK33" s="200"/>
      <c r="LAN33" s="200"/>
      <c r="LAQ33" s="200"/>
      <c r="LAR33" s="200"/>
      <c r="LAS33" s="200"/>
      <c r="LAV33" s="200"/>
      <c r="LAY33" s="200"/>
      <c r="LBB33" s="200"/>
      <c r="LBE33" s="200"/>
      <c r="LBG33" s="200"/>
      <c r="LBU33" s="200"/>
      <c r="LBV33" s="200"/>
      <c r="LBW33" s="200"/>
      <c r="LBX33" s="200"/>
      <c r="LBY33" s="200"/>
      <c r="LBZ33" s="200"/>
      <c r="LCA33" s="200"/>
      <c r="LCB33" s="200"/>
      <c r="LCC33" s="200"/>
      <c r="LCD33" s="200"/>
      <c r="LCE33" s="200"/>
      <c r="LCF33" s="200"/>
      <c r="LCG33" s="200"/>
      <c r="LCH33" s="200"/>
      <c r="LCI33" s="200"/>
      <c r="LCJ33" s="200"/>
      <c r="LCK33" s="200"/>
      <c r="LCL33" s="200"/>
      <c r="LCM33" s="200"/>
      <c r="LCS33" s="200"/>
      <c r="LCT33" s="200"/>
      <c r="LCU33" s="200"/>
      <c r="LCV33" s="200"/>
      <c r="LCW33" s="200"/>
      <c r="LCX33" s="200"/>
      <c r="LCY33" s="200"/>
      <c r="LDA33" s="200"/>
      <c r="LDB33" s="200"/>
      <c r="LDC33" s="200"/>
      <c r="LDD33" s="200"/>
      <c r="LDE33" s="200"/>
      <c r="LDF33" s="200"/>
      <c r="LDG33" s="200"/>
      <c r="LDH33" s="200"/>
      <c r="LDK33" s="200"/>
      <c r="LDN33" s="200"/>
      <c r="LDQ33" s="200"/>
      <c r="LDT33" s="200"/>
      <c r="LDW33" s="200"/>
      <c r="LDZ33" s="200"/>
      <c r="LEI33" s="200"/>
      <c r="LEL33" s="200"/>
      <c r="LEO33" s="200"/>
      <c r="LER33" s="200"/>
      <c r="LFA33" s="200"/>
      <c r="LFG33" s="200"/>
      <c r="LFJ33" s="200"/>
      <c r="LFM33" s="200"/>
      <c r="LFP33" s="200"/>
      <c r="LFV33" s="200"/>
      <c r="LGE33" s="200"/>
      <c r="LGG33" s="200"/>
      <c r="LGH33" s="200"/>
      <c r="LGJ33" s="200"/>
      <c r="LGM33" s="200"/>
      <c r="LGP33" s="200"/>
      <c r="LGS33" s="200"/>
      <c r="LGV33" s="200"/>
      <c r="LGY33" s="200"/>
      <c r="LHA33" s="200"/>
      <c r="LHC33" s="200"/>
      <c r="LHF33" s="200"/>
      <c r="LHI33" s="200"/>
      <c r="LHL33" s="200"/>
      <c r="LHO33" s="200"/>
      <c r="LHR33" s="200"/>
      <c r="LHU33" s="200"/>
      <c r="LHX33" s="200"/>
      <c r="LHZ33" s="200"/>
      <c r="LIC33" s="200"/>
      <c r="LIF33" s="200"/>
      <c r="LII33" s="200"/>
      <c r="LIO33" s="200"/>
      <c r="LIR33" s="200"/>
      <c r="LIT33" s="200"/>
      <c r="LKA33" s="200"/>
      <c r="LKD33" s="200"/>
      <c r="LKG33" s="200"/>
      <c r="LKJ33" s="200"/>
      <c r="LKM33" s="200"/>
      <c r="LKN33" s="200"/>
      <c r="LKO33" s="200"/>
      <c r="LKR33" s="200"/>
      <c r="LKU33" s="200"/>
      <c r="LKX33" s="200"/>
      <c r="LLA33" s="200"/>
      <c r="LLC33" s="200"/>
      <c r="LLQ33" s="200"/>
      <c r="LLR33" s="200"/>
      <c r="LLS33" s="200"/>
      <c r="LLT33" s="200"/>
      <c r="LLU33" s="200"/>
      <c r="LLV33" s="200"/>
      <c r="LLW33" s="200"/>
      <c r="LLX33" s="200"/>
      <c r="LLY33" s="200"/>
      <c r="LLZ33" s="200"/>
      <c r="LMA33" s="200"/>
      <c r="LMB33" s="200"/>
      <c r="LMC33" s="200"/>
      <c r="LMD33" s="200"/>
      <c r="LME33" s="200"/>
      <c r="LMF33" s="200"/>
      <c r="LMG33" s="200"/>
      <c r="LMH33" s="200"/>
      <c r="LMI33" s="200"/>
      <c r="LMO33" s="200"/>
      <c r="LMP33" s="200"/>
      <c r="LMQ33" s="200"/>
      <c r="LMR33" s="200"/>
      <c r="LMS33" s="200"/>
      <c r="LMT33" s="200"/>
      <c r="LMU33" s="200"/>
      <c r="LMW33" s="200"/>
      <c r="LMX33" s="200"/>
      <c r="LMY33" s="200"/>
      <c r="LMZ33" s="200"/>
      <c r="LNA33" s="200"/>
      <c r="LNB33" s="200"/>
      <c r="LNC33" s="200"/>
      <c r="LND33" s="200"/>
      <c r="LNG33" s="200"/>
      <c r="LNJ33" s="200"/>
      <c r="LNM33" s="200"/>
      <c r="LNP33" s="200"/>
      <c r="LNS33" s="200"/>
      <c r="LNV33" s="200"/>
      <c r="LOE33" s="200"/>
      <c r="LOH33" s="200"/>
      <c r="LOK33" s="200"/>
      <c r="LON33" s="200"/>
      <c r="LOW33" s="200"/>
      <c r="LPC33" s="200"/>
      <c r="LPF33" s="200"/>
      <c r="LPI33" s="200"/>
      <c r="LPL33" s="200"/>
      <c r="LPR33" s="200"/>
      <c r="LQA33" s="200"/>
      <c r="LQC33" s="200"/>
      <c r="LQD33" s="200"/>
      <c r="LQF33" s="200"/>
      <c r="LQI33" s="200"/>
      <c r="LQL33" s="200"/>
      <c r="LQO33" s="200"/>
      <c r="LQR33" s="200"/>
      <c r="LQU33" s="200"/>
      <c r="LQW33" s="200"/>
      <c r="LQY33" s="200"/>
      <c r="LRB33" s="200"/>
      <c r="LRE33" s="200"/>
      <c r="LRH33" s="200"/>
      <c r="LRK33" s="200"/>
      <c r="LRN33" s="200"/>
      <c r="LRQ33" s="200"/>
      <c r="LRT33" s="200"/>
      <c r="LRV33" s="200"/>
      <c r="LRY33" s="200"/>
      <c r="LSB33" s="200"/>
      <c r="LSE33" s="200"/>
      <c r="LSK33" s="200"/>
      <c r="LSN33" s="200"/>
      <c r="LSP33" s="200"/>
      <c r="LTW33" s="200"/>
      <c r="LTZ33" s="200"/>
      <c r="LUC33" s="200"/>
      <c r="LUF33" s="200"/>
      <c r="LUI33" s="200"/>
      <c r="LUJ33" s="200"/>
      <c r="LUK33" s="200"/>
      <c r="LUN33" s="200"/>
      <c r="LUQ33" s="200"/>
      <c r="LUT33" s="200"/>
      <c r="LUW33" s="200"/>
      <c r="LUY33" s="200"/>
      <c r="LVM33" s="200"/>
      <c r="LVN33" s="200"/>
      <c r="LVO33" s="200"/>
      <c r="LVP33" s="200"/>
      <c r="LVQ33" s="200"/>
      <c r="LVR33" s="200"/>
      <c r="LVS33" s="200"/>
      <c r="LVT33" s="200"/>
      <c r="LVU33" s="200"/>
      <c r="LVV33" s="200"/>
      <c r="LVW33" s="200"/>
      <c r="LVX33" s="200"/>
      <c r="LVY33" s="200"/>
      <c r="LVZ33" s="200"/>
      <c r="LWA33" s="200"/>
      <c r="LWB33" s="200"/>
      <c r="LWC33" s="200"/>
      <c r="LWD33" s="200"/>
      <c r="LWE33" s="200"/>
      <c r="LWK33" s="200"/>
      <c r="LWL33" s="200"/>
      <c r="LWM33" s="200"/>
      <c r="LWN33" s="200"/>
      <c r="LWO33" s="200"/>
      <c r="LWP33" s="200"/>
      <c r="LWQ33" s="200"/>
      <c r="LWS33" s="200"/>
      <c r="LWT33" s="200"/>
      <c r="LWU33" s="200"/>
      <c r="LWV33" s="200"/>
      <c r="LWW33" s="200"/>
      <c r="LWX33" s="200"/>
      <c r="LWY33" s="200"/>
      <c r="LWZ33" s="200"/>
      <c r="LXC33" s="200"/>
      <c r="LXF33" s="200"/>
      <c r="LXI33" s="200"/>
      <c r="LXL33" s="200"/>
      <c r="LXO33" s="200"/>
      <c r="LXR33" s="200"/>
      <c r="LYA33" s="200"/>
      <c r="LYD33" s="200"/>
      <c r="LYG33" s="200"/>
      <c r="LYJ33" s="200"/>
      <c r="LYS33" s="200"/>
      <c r="LYY33" s="200"/>
      <c r="LZB33" s="200"/>
      <c r="LZE33" s="200"/>
      <c r="LZH33" s="200"/>
      <c r="LZN33" s="200"/>
      <c r="LZW33" s="200"/>
      <c r="LZY33" s="200"/>
      <c r="LZZ33" s="200"/>
      <c r="MAB33" s="200"/>
      <c r="MAE33" s="200"/>
      <c r="MAH33" s="200"/>
      <c r="MAK33" s="200"/>
      <c r="MAN33" s="200"/>
      <c r="MAQ33" s="200"/>
      <c r="MAS33" s="200"/>
      <c r="MAU33" s="200"/>
      <c r="MAX33" s="200"/>
      <c r="MBA33" s="200"/>
      <c r="MBD33" s="200"/>
      <c r="MBG33" s="200"/>
      <c r="MBJ33" s="200"/>
      <c r="MBM33" s="200"/>
      <c r="MBP33" s="200"/>
      <c r="MBR33" s="200"/>
      <c r="MBU33" s="200"/>
      <c r="MBX33" s="200"/>
      <c r="MCA33" s="200"/>
      <c r="MCG33" s="200"/>
      <c r="MCJ33" s="200"/>
      <c r="MCL33" s="200"/>
      <c r="MDS33" s="200"/>
      <c r="MDV33" s="200"/>
      <c r="MDY33" s="200"/>
      <c r="MEB33" s="200"/>
      <c r="MEE33" s="200"/>
      <c r="MEF33" s="200"/>
      <c r="MEG33" s="200"/>
      <c r="MEJ33" s="200"/>
      <c r="MEM33" s="200"/>
      <c r="MEP33" s="200"/>
      <c r="MES33" s="200"/>
      <c r="MEU33" s="200"/>
      <c r="MFI33" s="200"/>
      <c r="MFJ33" s="200"/>
      <c r="MFK33" s="200"/>
      <c r="MFL33" s="200"/>
      <c r="MFM33" s="200"/>
      <c r="MFN33" s="200"/>
      <c r="MFO33" s="200"/>
      <c r="MFP33" s="200"/>
      <c r="MFQ33" s="200"/>
      <c r="MFR33" s="200"/>
      <c r="MFS33" s="200"/>
      <c r="MFT33" s="200"/>
      <c r="MFU33" s="200"/>
      <c r="MFV33" s="200"/>
      <c r="MFW33" s="200"/>
      <c r="MFX33" s="200"/>
      <c r="MFY33" s="200"/>
      <c r="MFZ33" s="200"/>
      <c r="MGA33" s="200"/>
      <c r="MGG33" s="200"/>
      <c r="MGH33" s="200"/>
      <c r="MGI33" s="200"/>
      <c r="MGJ33" s="200"/>
      <c r="MGK33" s="200"/>
      <c r="MGL33" s="200"/>
      <c r="MGM33" s="200"/>
      <c r="MGO33" s="200"/>
      <c r="MGP33" s="200"/>
      <c r="MGQ33" s="200"/>
      <c r="MGR33" s="200"/>
      <c r="MGS33" s="200"/>
      <c r="MGT33" s="200"/>
      <c r="MGU33" s="200"/>
      <c r="MGV33" s="200"/>
      <c r="MGY33" s="200"/>
      <c r="MHB33" s="200"/>
      <c r="MHE33" s="200"/>
      <c r="MHH33" s="200"/>
      <c r="MHK33" s="200"/>
      <c r="MHN33" s="200"/>
      <c r="MHW33" s="200"/>
      <c r="MHZ33" s="200"/>
      <c r="MIC33" s="200"/>
      <c r="MIF33" s="200"/>
      <c r="MIO33" s="200"/>
      <c r="MIU33" s="200"/>
      <c r="MIX33" s="200"/>
      <c r="MJA33" s="200"/>
      <c r="MJD33" s="200"/>
      <c r="MJJ33" s="200"/>
      <c r="MJS33" s="200"/>
      <c r="MJU33" s="200"/>
      <c r="MJV33" s="200"/>
      <c r="MJX33" s="200"/>
      <c r="MKA33" s="200"/>
      <c r="MKD33" s="200"/>
      <c r="MKG33" s="200"/>
      <c r="MKJ33" s="200"/>
      <c r="MKM33" s="200"/>
      <c r="MKO33" s="200"/>
      <c r="MKQ33" s="200"/>
      <c r="MKT33" s="200"/>
      <c r="MKW33" s="200"/>
      <c r="MKZ33" s="200"/>
      <c r="MLC33" s="200"/>
      <c r="MLF33" s="200"/>
      <c r="MLI33" s="200"/>
      <c r="MLL33" s="200"/>
      <c r="MLN33" s="200"/>
      <c r="MLQ33" s="200"/>
      <c r="MLT33" s="200"/>
      <c r="MLW33" s="200"/>
      <c r="MMC33" s="200"/>
      <c r="MMF33" s="200"/>
      <c r="MMH33" s="200"/>
      <c r="MNO33" s="200"/>
      <c r="MNR33" s="200"/>
      <c r="MNU33" s="200"/>
      <c r="MNX33" s="200"/>
      <c r="MOA33" s="200"/>
      <c r="MOB33" s="200"/>
      <c r="MOC33" s="200"/>
      <c r="MOF33" s="200"/>
      <c r="MOI33" s="200"/>
      <c r="MOL33" s="200"/>
      <c r="MOO33" s="200"/>
      <c r="MOQ33" s="200"/>
      <c r="MPE33" s="200"/>
      <c r="MPF33" s="200"/>
      <c r="MPG33" s="200"/>
      <c r="MPH33" s="200"/>
      <c r="MPI33" s="200"/>
      <c r="MPJ33" s="200"/>
      <c r="MPK33" s="200"/>
      <c r="MPL33" s="200"/>
      <c r="MPM33" s="200"/>
      <c r="MPN33" s="200"/>
      <c r="MPO33" s="200"/>
      <c r="MPP33" s="200"/>
      <c r="MPQ33" s="200"/>
      <c r="MPR33" s="200"/>
      <c r="MPS33" s="200"/>
      <c r="MPT33" s="200"/>
      <c r="MPU33" s="200"/>
      <c r="MPV33" s="200"/>
      <c r="MPW33" s="200"/>
      <c r="MQC33" s="200"/>
      <c r="MQD33" s="200"/>
      <c r="MQE33" s="200"/>
      <c r="MQF33" s="200"/>
      <c r="MQG33" s="200"/>
      <c r="MQH33" s="200"/>
      <c r="MQI33" s="200"/>
      <c r="MQK33" s="200"/>
      <c r="MQL33" s="200"/>
      <c r="MQM33" s="200"/>
      <c r="MQN33" s="200"/>
      <c r="MQO33" s="200"/>
      <c r="MQP33" s="200"/>
      <c r="MQQ33" s="200"/>
      <c r="MQR33" s="200"/>
      <c r="MQU33" s="200"/>
      <c r="MQX33" s="200"/>
      <c r="MRA33" s="200"/>
      <c r="MRD33" s="200"/>
      <c r="MRG33" s="200"/>
      <c r="MRJ33" s="200"/>
      <c r="MRS33" s="200"/>
      <c r="MRV33" s="200"/>
      <c r="MRY33" s="200"/>
      <c r="MSB33" s="200"/>
      <c r="MSK33" s="200"/>
      <c r="MSQ33" s="200"/>
      <c r="MST33" s="200"/>
      <c r="MSW33" s="200"/>
      <c r="MSZ33" s="200"/>
      <c r="MTF33" s="200"/>
      <c r="MTO33" s="200"/>
      <c r="MTQ33" s="200"/>
      <c r="MTR33" s="200"/>
      <c r="MTT33" s="200"/>
      <c r="MTW33" s="200"/>
      <c r="MTZ33" s="200"/>
      <c r="MUC33" s="200"/>
      <c r="MUF33" s="200"/>
      <c r="MUI33" s="200"/>
      <c r="MUK33" s="200"/>
      <c r="MUM33" s="200"/>
      <c r="MUP33" s="200"/>
      <c r="MUS33" s="200"/>
      <c r="MUV33" s="200"/>
      <c r="MUY33" s="200"/>
      <c r="MVB33" s="200"/>
      <c r="MVE33" s="200"/>
      <c r="MVH33" s="200"/>
      <c r="MVJ33" s="200"/>
      <c r="MVM33" s="200"/>
      <c r="MVP33" s="200"/>
      <c r="MVS33" s="200"/>
      <c r="MVY33" s="200"/>
      <c r="MWB33" s="200"/>
      <c r="MWD33" s="200"/>
      <c r="MXK33" s="200"/>
      <c r="MXN33" s="200"/>
      <c r="MXQ33" s="200"/>
      <c r="MXT33" s="200"/>
      <c r="MXW33" s="200"/>
      <c r="MXX33" s="200"/>
      <c r="MXY33" s="200"/>
      <c r="MYB33" s="200"/>
      <c r="MYE33" s="200"/>
      <c r="MYH33" s="200"/>
      <c r="MYK33" s="200"/>
      <c r="MYM33" s="200"/>
      <c r="MZA33" s="200"/>
      <c r="MZB33" s="200"/>
      <c r="MZC33" s="200"/>
      <c r="MZD33" s="200"/>
      <c r="MZE33" s="200"/>
      <c r="MZF33" s="200"/>
      <c r="MZG33" s="200"/>
      <c r="MZH33" s="200"/>
      <c r="MZI33" s="200"/>
      <c r="MZJ33" s="200"/>
      <c r="MZK33" s="200"/>
      <c r="MZL33" s="200"/>
      <c r="MZM33" s="200"/>
      <c r="MZN33" s="200"/>
      <c r="MZO33" s="200"/>
      <c r="MZP33" s="200"/>
      <c r="MZQ33" s="200"/>
      <c r="MZR33" s="200"/>
      <c r="MZS33" s="200"/>
      <c r="MZY33" s="200"/>
      <c r="MZZ33" s="200"/>
      <c r="NAA33" s="200"/>
      <c r="NAB33" s="200"/>
      <c r="NAC33" s="200"/>
      <c r="NAD33" s="200"/>
      <c r="NAE33" s="200"/>
      <c r="NAG33" s="200"/>
      <c r="NAH33" s="200"/>
      <c r="NAI33" s="200"/>
      <c r="NAJ33" s="200"/>
      <c r="NAK33" s="200"/>
      <c r="NAL33" s="200"/>
      <c r="NAM33" s="200"/>
      <c r="NAN33" s="200"/>
      <c r="NAQ33" s="200"/>
      <c r="NAT33" s="200"/>
      <c r="NAW33" s="200"/>
      <c r="NAZ33" s="200"/>
      <c r="NBC33" s="200"/>
      <c r="NBF33" s="200"/>
      <c r="NBO33" s="200"/>
      <c r="NBR33" s="200"/>
      <c r="NBU33" s="200"/>
      <c r="NBX33" s="200"/>
      <c r="NCG33" s="200"/>
      <c r="NCM33" s="200"/>
      <c r="NCP33" s="200"/>
      <c r="NCS33" s="200"/>
      <c r="NCV33" s="200"/>
      <c r="NDB33" s="200"/>
      <c r="NDK33" s="200"/>
      <c r="NDM33" s="200"/>
      <c r="NDN33" s="200"/>
      <c r="NDP33" s="200"/>
      <c r="NDS33" s="200"/>
      <c r="NDV33" s="200"/>
      <c r="NDY33" s="200"/>
      <c r="NEB33" s="200"/>
      <c r="NEE33" s="200"/>
      <c r="NEG33" s="200"/>
      <c r="NEI33" s="200"/>
      <c r="NEL33" s="200"/>
      <c r="NEO33" s="200"/>
      <c r="NER33" s="200"/>
      <c r="NEU33" s="200"/>
      <c r="NEX33" s="200"/>
      <c r="NFA33" s="200"/>
      <c r="NFD33" s="200"/>
      <c r="NFF33" s="200"/>
      <c r="NFI33" s="200"/>
      <c r="NFL33" s="200"/>
      <c r="NFO33" s="200"/>
      <c r="NFU33" s="200"/>
      <c r="NFX33" s="200"/>
      <c r="NFZ33" s="200"/>
      <c r="NHG33" s="200"/>
      <c r="NHJ33" s="200"/>
      <c r="NHM33" s="200"/>
      <c r="NHP33" s="200"/>
      <c r="NHS33" s="200"/>
      <c r="NHT33" s="200"/>
      <c r="NHU33" s="200"/>
      <c r="NHX33" s="200"/>
      <c r="NIA33" s="200"/>
      <c r="NID33" s="200"/>
      <c r="NIG33" s="200"/>
      <c r="NII33" s="200"/>
      <c r="NIW33" s="200"/>
      <c r="NIX33" s="200"/>
      <c r="NIY33" s="200"/>
      <c r="NIZ33" s="200"/>
      <c r="NJA33" s="200"/>
      <c r="NJB33" s="200"/>
      <c r="NJC33" s="200"/>
      <c r="NJD33" s="200"/>
      <c r="NJE33" s="200"/>
      <c r="NJF33" s="200"/>
      <c r="NJG33" s="200"/>
      <c r="NJH33" s="200"/>
      <c r="NJI33" s="200"/>
      <c r="NJJ33" s="200"/>
      <c r="NJK33" s="200"/>
      <c r="NJL33" s="200"/>
      <c r="NJM33" s="200"/>
      <c r="NJN33" s="200"/>
      <c r="NJO33" s="200"/>
      <c r="NJU33" s="200"/>
      <c r="NJV33" s="200"/>
      <c r="NJW33" s="200"/>
      <c r="NJX33" s="200"/>
      <c r="NJY33" s="200"/>
      <c r="NJZ33" s="200"/>
      <c r="NKA33" s="200"/>
      <c r="NKC33" s="200"/>
      <c r="NKD33" s="200"/>
      <c r="NKE33" s="200"/>
      <c r="NKF33" s="200"/>
      <c r="NKG33" s="200"/>
      <c r="NKH33" s="200"/>
      <c r="NKI33" s="200"/>
      <c r="NKJ33" s="200"/>
      <c r="NKM33" s="200"/>
      <c r="NKP33" s="200"/>
      <c r="NKS33" s="200"/>
      <c r="NKV33" s="200"/>
      <c r="NKY33" s="200"/>
      <c r="NLB33" s="200"/>
      <c r="NLK33" s="200"/>
      <c r="NLN33" s="200"/>
      <c r="NLQ33" s="200"/>
      <c r="NLT33" s="200"/>
      <c r="NMC33" s="200"/>
      <c r="NMI33" s="200"/>
      <c r="NML33" s="200"/>
      <c r="NMO33" s="200"/>
      <c r="NMR33" s="200"/>
      <c r="NMX33" s="200"/>
      <c r="NNG33" s="200"/>
      <c r="NNI33" s="200"/>
      <c r="NNJ33" s="200"/>
      <c r="NNL33" s="200"/>
      <c r="NNO33" s="200"/>
      <c r="NNR33" s="200"/>
      <c r="NNU33" s="200"/>
      <c r="NNX33" s="200"/>
      <c r="NOA33" s="200"/>
      <c r="NOC33" s="200"/>
      <c r="NOE33" s="200"/>
      <c r="NOH33" s="200"/>
      <c r="NOK33" s="200"/>
      <c r="NON33" s="200"/>
      <c r="NOQ33" s="200"/>
      <c r="NOT33" s="200"/>
      <c r="NOW33" s="200"/>
      <c r="NOZ33" s="200"/>
      <c r="NPB33" s="200"/>
      <c r="NPE33" s="200"/>
      <c r="NPH33" s="200"/>
      <c r="NPK33" s="200"/>
      <c r="NPQ33" s="200"/>
      <c r="NPT33" s="200"/>
      <c r="NPV33" s="200"/>
      <c r="NRC33" s="200"/>
      <c r="NRF33" s="200"/>
      <c r="NRI33" s="200"/>
      <c r="NRL33" s="200"/>
      <c r="NRO33" s="200"/>
      <c r="NRP33" s="200"/>
      <c r="NRQ33" s="200"/>
      <c r="NRT33" s="200"/>
      <c r="NRW33" s="200"/>
      <c r="NRZ33" s="200"/>
      <c r="NSC33" s="200"/>
      <c r="NSE33" s="200"/>
      <c r="NSS33" s="200"/>
      <c r="NST33" s="200"/>
      <c r="NSU33" s="200"/>
      <c r="NSV33" s="200"/>
      <c r="NSW33" s="200"/>
      <c r="NSX33" s="200"/>
      <c r="NSY33" s="200"/>
      <c r="NSZ33" s="200"/>
      <c r="NTA33" s="200"/>
      <c r="NTB33" s="200"/>
      <c r="NTC33" s="200"/>
      <c r="NTD33" s="200"/>
      <c r="NTE33" s="200"/>
      <c r="NTF33" s="200"/>
      <c r="NTG33" s="200"/>
      <c r="NTH33" s="200"/>
      <c r="NTI33" s="200"/>
      <c r="NTJ33" s="200"/>
      <c r="NTK33" s="200"/>
      <c r="NTQ33" s="200"/>
      <c r="NTR33" s="200"/>
      <c r="NTS33" s="200"/>
      <c r="NTT33" s="200"/>
      <c r="NTU33" s="200"/>
      <c r="NTV33" s="200"/>
      <c r="NTW33" s="200"/>
      <c r="NTY33" s="200"/>
      <c r="NTZ33" s="200"/>
      <c r="NUA33" s="200"/>
      <c r="NUB33" s="200"/>
      <c r="NUC33" s="200"/>
      <c r="NUD33" s="200"/>
      <c r="NUE33" s="200"/>
      <c r="NUF33" s="200"/>
      <c r="NUI33" s="200"/>
      <c r="NUL33" s="200"/>
      <c r="NUO33" s="200"/>
      <c r="NUR33" s="200"/>
      <c r="NUU33" s="200"/>
      <c r="NUX33" s="200"/>
      <c r="NVG33" s="200"/>
      <c r="NVJ33" s="200"/>
      <c r="NVM33" s="200"/>
      <c r="NVP33" s="200"/>
      <c r="NVY33" s="200"/>
      <c r="NWE33" s="200"/>
      <c r="NWH33" s="200"/>
      <c r="NWK33" s="200"/>
      <c r="NWN33" s="200"/>
      <c r="NWT33" s="200"/>
      <c r="NXC33" s="200"/>
      <c r="NXE33" s="200"/>
      <c r="NXF33" s="200"/>
      <c r="NXH33" s="200"/>
      <c r="NXK33" s="200"/>
      <c r="NXN33" s="200"/>
      <c r="NXQ33" s="200"/>
      <c r="NXT33" s="200"/>
      <c r="NXW33" s="200"/>
      <c r="NXY33" s="200"/>
      <c r="NYA33" s="200"/>
      <c r="NYD33" s="200"/>
      <c r="NYG33" s="200"/>
      <c r="NYJ33" s="200"/>
      <c r="NYM33" s="200"/>
      <c r="NYP33" s="200"/>
      <c r="NYS33" s="200"/>
      <c r="NYV33" s="200"/>
      <c r="NYX33" s="200"/>
      <c r="NZA33" s="200"/>
      <c r="NZD33" s="200"/>
      <c r="NZG33" s="200"/>
      <c r="NZM33" s="200"/>
      <c r="NZP33" s="200"/>
      <c r="NZR33" s="200"/>
      <c r="OAY33" s="200"/>
      <c r="OBB33" s="200"/>
      <c r="OBE33" s="200"/>
      <c r="OBH33" s="200"/>
      <c r="OBK33" s="200"/>
      <c r="OBL33" s="200"/>
      <c r="OBM33" s="200"/>
      <c r="OBP33" s="200"/>
      <c r="OBS33" s="200"/>
      <c r="OBV33" s="200"/>
      <c r="OBY33" s="200"/>
      <c r="OCA33" s="200"/>
      <c r="OCO33" s="200"/>
      <c r="OCP33" s="200"/>
      <c r="OCQ33" s="200"/>
      <c r="OCR33" s="200"/>
      <c r="OCS33" s="200"/>
      <c r="OCT33" s="200"/>
      <c r="OCU33" s="200"/>
      <c r="OCV33" s="200"/>
      <c r="OCW33" s="200"/>
      <c r="OCX33" s="200"/>
      <c r="OCY33" s="200"/>
      <c r="OCZ33" s="200"/>
      <c r="ODA33" s="200"/>
      <c r="ODB33" s="200"/>
      <c r="ODC33" s="200"/>
      <c r="ODD33" s="200"/>
      <c r="ODE33" s="200"/>
      <c r="ODF33" s="200"/>
      <c r="ODG33" s="200"/>
      <c r="ODM33" s="200"/>
      <c r="ODN33" s="200"/>
      <c r="ODO33" s="200"/>
      <c r="ODP33" s="200"/>
      <c r="ODQ33" s="200"/>
      <c r="ODR33" s="200"/>
      <c r="ODS33" s="200"/>
      <c r="ODU33" s="200"/>
      <c r="ODV33" s="200"/>
      <c r="ODW33" s="200"/>
      <c r="ODX33" s="200"/>
      <c r="ODY33" s="200"/>
      <c r="ODZ33" s="200"/>
      <c r="OEA33" s="200"/>
      <c r="OEB33" s="200"/>
      <c r="OEE33" s="200"/>
      <c r="OEH33" s="200"/>
      <c r="OEK33" s="200"/>
      <c r="OEN33" s="200"/>
      <c r="OEQ33" s="200"/>
      <c r="OET33" s="200"/>
      <c r="OFC33" s="200"/>
      <c r="OFF33" s="200"/>
      <c r="OFI33" s="200"/>
      <c r="OFL33" s="200"/>
      <c r="OFU33" s="200"/>
      <c r="OGA33" s="200"/>
      <c r="OGD33" s="200"/>
      <c r="OGG33" s="200"/>
      <c r="OGJ33" s="200"/>
      <c r="OGP33" s="200"/>
      <c r="OGY33" s="200"/>
      <c r="OHA33" s="200"/>
      <c r="OHB33" s="200"/>
      <c r="OHD33" s="200"/>
      <c r="OHG33" s="200"/>
      <c r="OHJ33" s="200"/>
      <c r="OHM33" s="200"/>
      <c r="OHP33" s="200"/>
      <c r="OHS33" s="200"/>
      <c r="OHU33" s="200"/>
      <c r="OHW33" s="200"/>
      <c r="OHZ33" s="200"/>
      <c r="OIC33" s="200"/>
      <c r="OIF33" s="200"/>
      <c r="OII33" s="200"/>
      <c r="OIL33" s="200"/>
      <c r="OIO33" s="200"/>
      <c r="OIR33" s="200"/>
      <c r="OIT33" s="200"/>
      <c r="OIW33" s="200"/>
      <c r="OIZ33" s="200"/>
      <c r="OJC33" s="200"/>
      <c r="OJI33" s="200"/>
      <c r="OJL33" s="200"/>
      <c r="OJN33" s="200"/>
      <c r="OKU33" s="200"/>
      <c r="OKX33" s="200"/>
      <c r="OLA33" s="200"/>
      <c r="OLD33" s="200"/>
      <c r="OLG33" s="200"/>
      <c r="OLH33" s="200"/>
      <c r="OLI33" s="200"/>
      <c r="OLL33" s="200"/>
      <c r="OLO33" s="200"/>
      <c r="OLR33" s="200"/>
      <c r="OLU33" s="200"/>
      <c r="OLW33" s="200"/>
      <c r="OMK33" s="200"/>
      <c r="OML33" s="200"/>
      <c r="OMM33" s="200"/>
      <c r="OMN33" s="200"/>
      <c r="OMO33" s="200"/>
      <c r="OMP33" s="200"/>
      <c r="OMQ33" s="200"/>
      <c r="OMR33" s="200"/>
      <c r="OMS33" s="200"/>
      <c r="OMT33" s="200"/>
      <c r="OMU33" s="200"/>
      <c r="OMV33" s="200"/>
      <c r="OMW33" s="200"/>
      <c r="OMX33" s="200"/>
      <c r="OMY33" s="200"/>
      <c r="OMZ33" s="200"/>
      <c r="ONA33" s="200"/>
      <c r="ONB33" s="200"/>
      <c r="ONC33" s="200"/>
      <c r="ONI33" s="200"/>
      <c r="ONJ33" s="200"/>
      <c r="ONK33" s="200"/>
      <c r="ONL33" s="200"/>
      <c r="ONM33" s="200"/>
      <c r="ONN33" s="200"/>
      <c r="ONO33" s="200"/>
      <c r="ONQ33" s="200"/>
      <c r="ONR33" s="200"/>
      <c r="ONS33" s="200"/>
      <c r="ONT33" s="200"/>
      <c r="ONU33" s="200"/>
      <c r="ONV33" s="200"/>
      <c r="ONW33" s="200"/>
      <c r="ONX33" s="200"/>
      <c r="OOA33" s="200"/>
      <c r="OOD33" s="200"/>
      <c r="OOG33" s="200"/>
      <c r="OOJ33" s="200"/>
      <c r="OOM33" s="200"/>
      <c r="OOP33" s="200"/>
      <c r="OOY33" s="200"/>
      <c r="OPB33" s="200"/>
      <c r="OPE33" s="200"/>
      <c r="OPH33" s="200"/>
      <c r="OPQ33" s="200"/>
      <c r="OPW33" s="200"/>
      <c r="OPZ33" s="200"/>
      <c r="OQC33" s="200"/>
      <c r="OQF33" s="200"/>
      <c r="OQL33" s="200"/>
      <c r="OQU33" s="200"/>
      <c r="OQW33" s="200"/>
      <c r="OQX33" s="200"/>
      <c r="OQZ33" s="200"/>
      <c r="ORC33" s="200"/>
      <c r="ORF33" s="200"/>
      <c r="ORI33" s="200"/>
      <c r="ORL33" s="200"/>
      <c r="ORO33" s="200"/>
      <c r="ORQ33" s="200"/>
      <c r="ORS33" s="200"/>
      <c r="ORV33" s="200"/>
      <c r="ORY33" s="200"/>
      <c r="OSB33" s="200"/>
      <c r="OSE33" s="200"/>
      <c r="OSH33" s="200"/>
      <c r="OSK33" s="200"/>
      <c r="OSN33" s="200"/>
      <c r="OSP33" s="200"/>
      <c r="OSS33" s="200"/>
      <c r="OSV33" s="200"/>
      <c r="OSY33" s="200"/>
      <c r="OTE33" s="200"/>
      <c r="OTH33" s="200"/>
      <c r="OTJ33" s="200"/>
      <c r="OUQ33" s="200"/>
      <c r="OUT33" s="200"/>
      <c r="OUW33" s="200"/>
      <c r="OUZ33" s="200"/>
      <c r="OVC33" s="200"/>
      <c r="OVD33" s="200"/>
      <c r="OVE33" s="200"/>
      <c r="OVH33" s="200"/>
      <c r="OVK33" s="200"/>
      <c r="OVN33" s="200"/>
      <c r="OVQ33" s="200"/>
      <c r="OVS33" s="200"/>
      <c r="OWG33" s="200"/>
      <c r="OWH33" s="200"/>
      <c r="OWI33" s="200"/>
      <c r="OWJ33" s="200"/>
      <c r="OWK33" s="200"/>
      <c r="OWL33" s="200"/>
      <c r="OWM33" s="200"/>
      <c r="OWN33" s="200"/>
      <c r="OWO33" s="200"/>
      <c r="OWP33" s="200"/>
      <c r="OWQ33" s="200"/>
      <c r="OWR33" s="200"/>
      <c r="OWS33" s="200"/>
      <c r="OWT33" s="200"/>
      <c r="OWU33" s="200"/>
      <c r="OWV33" s="200"/>
      <c r="OWW33" s="200"/>
      <c r="OWX33" s="200"/>
      <c r="OWY33" s="200"/>
      <c r="OXE33" s="200"/>
      <c r="OXF33" s="200"/>
      <c r="OXG33" s="200"/>
      <c r="OXH33" s="200"/>
      <c r="OXI33" s="200"/>
      <c r="OXJ33" s="200"/>
      <c r="OXK33" s="200"/>
      <c r="OXM33" s="200"/>
      <c r="OXN33" s="200"/>
      <c r="OXO33" s="200"/>
      <c r="OXP33" s="200"/>
      <c r="OXQ33" s="200"/>
      <c r="OXR33" s="200"/>
      <c r="OXS33" s="200"/>
      <c r="OXT33" s="200"/>
      <c r="OXW33" s="200"/>
      <c r="OXZ33" s="200"/>
      <c r="OYC33" s="200"/>
      <c r="OYF33" s="200"/>
      <c r="OYI33" s="200"/>
      <c r="OYL33" s="200"/>
      <c r="OYU33" s="200"/>
      <c r="OYX33" s="200"/>
      <c r="OZA33" s="200"/>
      <c r="OZD33" s="200"/>
      <c r="OZM33" s="200"/>
      <c r="OZS33" s="200"/>
      <c r="OZV33" s="200"/>
      <c r="OZY33" s="200"/>
      <c r="PAB33" s="200"/>
      <c r="PAH33" s="200"/>
      <c r="PAQ33" s="200"/>
      <c r="PAS33" s="200"/>
      <c r="PAT33" s="200"/>
      <c r="PAV33" s="200"/>
      <c r="PAY33" s="200"/>
      <c r="PBB33" s="200"/>
      <c r="PBE33" s="200"/>
      <c r="PBH33" s="200"/>
      <c r="PBK33" s="200"/>
      <c r="PBM33" s="200"/>
      <c r="PBO33" s="200"/>
      <c r="PBR33" s="200"/>
      <c r="PBU33" s="200"/>
      <c r="PBX33" s="200"/>
      <c r="PCA33" s="200"/>
      <c r="PCD33" s="200"/>
      <c r="PCG33" s="200"/>
      <c r="PCJ33" s="200"/>
      <c r="PCL33" s="200"/>
      <c r="PCO33" s="200"/>
      <c r="PCR33" s="200"/>
      <c r="PCU33" s="200"/>
      <c r="PDA33" s="200"/>
      <c r="PDD33" s="200"/>
      <c r="PDF33" s="200"/>
      <c r="PEM33" s="200"/>
      <c r="PEP33" s="200"/>
      <c r="PES33" s="200"/>
      <c r="PEV33" s="200"/>
      <c r="PEY33" s="200"/>
      <c r="PEZ33" s="200"/>
      <c r="PFA33" s="200"/>
      <c r="PFD33" s="200"/>
      <c r="PFG33" s="200"/>
      <c r="PFJ33" s="200"/>
      <c r="PFM33" s="200"/>
      <c r="PFO33" s="200"/>
      <c r="PGC33" s="200"/>
      <c r="PGD33" s="200"/>
      <c r="PGE33" s="200"/>
      <c r="PGF33" s="200"/>
      <c r="PGG33" s="200"/>
      <c r="PGH33" s="200"/>
      <c r="PGI33" s="200"/>
      <c r="PGJ33" s="200"/>
      <c r="PGK33" s="200"/>
      <c r="PGL33" s="200"/>
      <c r="PGM33" s="200"/>
      <c r="PGN33" s="200"/>
      <c r="PGO33" s="200"/>
      <c r="PGP33" s="200"/>
      <c r="PGQ33" s="200"/>
      <c r="PGR33" s="200"/>
      <c r="PGS33" s="200"/>
      <c r="PGT33" s="200"/>
      <c r="PGU33" s="200"/>
      <c r="PHA33" s="200"/>
      <c r="PHB33" s="200"/>
      <c r="PHC33" s="200"/>
      <c r="PHD33" s="200"/>
      <c r="PHE33" s="200"/>
      <c r="PHF33" s="200"/>
      <c r="PHG33" s="200"/>
      <c r="PHI33" s="200"/>
      <c r="PHJ33" s="200"/>
      <c r="PHK33" s="200"/>
      <c r="PHL33" s="200"/>
      <c r="PHM33" s="200"/>
      <c r="PHN33" s="200"/>
      <c r="PHO33" s="200"/>
      <c r="PHP33" s="200"/>
      <c r="PHS33" s="200"/>
      <c r="PHV33" s="200"/>
      <c r="PHY33" s="200"/>
      <c r="PIB33" s="200"/>
      <c r="PIE33" s="200"/>
      <c r="PIH33" s="200"/>
      <c r="PIQ33" s="200"/>
      <c r="PIT33" s="200"/>
      <c r="PIW33" s="200"/>
      <c r="PIZ33" s="200"/>
      <c r="PJI33" s="200"/>
      <c r="PJO33" s="200"/>
      <c r="PJR33" s="200"/>
      <c r="PJU33" s="200"/>
      <c r="PJX33" s="200"/>
      <c r="PKD33" s="200"/>
      <c r="PKM33" s="200"/>
      <c r="PKO33" s="200"/>
      <c r="PKP33" s="200"/>
      <c r="PKR33" s="200"/>
      <c r="PKU33" s="200"/>
      <c r="PKX33" s="200"/>
      <c r="PLA33" s="200"/>
      <c r="PLD33" s="200"/>
      <c r="PLG33" s="200"/>
      <c r="PLI33" s="200"/>
      <c r="PLK33" s="200"/>
      <c r="PLN33" s="200"/>
      <c r="PLQ33" s="200"/>
      <c r="PLT33" s="200"/>
      <c r="PLW33" s="200"/>
      <c r="PLZ33" s="200"/>
      <c r="PMC33" s="200"/>
      <c r="PMF33" s="200"/>
      <c r="PMH33" s="200"/>
      <c r="PMK33" s="200"/>
      <c r="PMN33" s="200"/>
      <c r="PMQ33" s="200"/>
      <c r="PMW33" s="200"/>
      <c r="PMZ33" s="200"/>
      <c r="PNB33" s="200"/>
      <c r="POI33" s="200"/>
      <c r="POL33" s="200"/>
      <c r="POO33" s="200"/>
      <c r="POR33" s="200"/>
      <c r="POU33" s="200"/>
      <c r="POV33" s="200"/>
      <c r="POW33" s="200"/>
      <c r="POZ33" s="200"/>
      <c r="PPC33" s="200"/>
      <c r="PPF33" s="200"/>
      <c r="PPI33" s="200"/>
      <c r="PPK33" s="200"/>
      <c r="PPY33" s="200"/>
      <c r="PPZ33" s="200"/>
      <c r="PQA33" s="200"/>
      <c r="PQB33" s="200"/>
      <c r="PQC33" s="200"/>
      <c r="PQD33" s="200"/>
      <c r="PQE33" s="200"/>
      <c r="PQF33" s="200"/>
      <c r="PQG33" s="200"/>
      <c r="PQH33" s="200"/>
      <c r="PQI33" s="200"/>
      <c r="PQJ33" s="200"/>
      <c r="PQK33" s="200"/>
      <c r="PQL33" s="200"/>
      <c r="PQM33" s="200"/>
      <c r="PQN33" s="200"/>
      <c r="PQO33" s="200"/>
      <c r="PQP33" s="200"/>
      <c r="PQQ33" s="200"/>
      <c r="PQW33" s="200"/>
      <c r="PQX33" s="200"/>
      <c r="PQY33" s="200"/>
      <c r="PQZ33" s="200"/>
      <c r="PRA33" s="200"/>
      <c r="PRB33" s="200"/>
      <c r="PRC33" s="200"/>
      <c r="PRE33" s="200"/>
      <c r="PRF33" s="200"/>
      <c r="PRG33" s="200"/>
      <c r="PRH33" s="200"/>
      <c r="PRI33" s="200"/>
      <c r="PRJ33" s="200"/>
      <c r="PRK33" s="200"/>
      <c r="PRL33" s="200"/>
      <c r="PRO33" s="200"/>
      <c r="PRR33" s="200"/>
      <c r="PRU33" s="200"/>
      <c r="PRX33" s="200"/>
      <c r="PSA33" s="200"/>
      <c r="PSD33" s="200"/>
      <c r="PSM33" s="200"/>
      <c r="PSP33" s="200"/>
      <c r="PSS33" s="200"/>
      <c r="PSV33" s="200"/>
      <c r="PTE33" s="200"/>
      <c r="PTK33" s="200"/>
      <c r="PTN33" s="200"/>
      <c r="PTQ33" s="200"/>
      <c r="PTT33" s="200"/>
      <c r="PTZ33" s="200"/>
      <c r="PUI33" s="200"/>
      <c r="PUK33" s="200"/>
      <c r="PUL33" s="200"/>
      <c r="PUN33" s="200"/>
      <c r="PUQ33" s="200"/>
      <c r="PUT33" s="200"/>
      <c r="PUW33" s="200"/>
      <c r="PUZ33" s="200"/>
      <c r="PVC33" s="200"/>
      <c r="PVE33" s="200"/>
      <c r="PVG33" s="200"/>
      <c r="PVJ33" s="200"/>
      <c r="PVM33" s="200"/>
      <c r="PVP33" s="200"/>
      <c r="PVS33" s="200"/>
      <c r="PVV33" s="200"/>
      <c r="PVY33" s="200"/>
      <c r="PWB33" s="200"/>
      <c r="PWD33" s="200"/>
      <c r="PWG33" s="200"/>
      <c r="PWJ33" s="200"/>
      <c r="PWM33" s="200"/>
      <c r="PWS33" s="200"/>
      <c r="PWV33" s="200"/>
      <c r="PWX33" s="200"/>
      <c r="PYE33" s="200"/>
      <c r="PYH33" s="200"/>
      <c r="PYK33" s="200"/>
      <c r="PYN33" s="200"/>
      <c r="PYQ33" s="200"/>
      <c r="PYR33" s="200"/>
      <c r="PYS33" s="200"/>
      <c r="PYV33" s="200"/>
      <c r="PYY33" s="200"/>
      <c r="PZB33" s="200"/>
      <c r="PZE33" s="200"/>
      <c r="PZG33" s="200"/>
      <c r="PZU33" s="200"/>
      <c r="PZV33" s="200"/>
      <c r="PZW33" s="200"/>
      <c r="PZX33" s="200"/>
      <c r="PZY33" s="200"/>
      <c r="PZZ33" s="200"/>
      <c r="QAA33" s="200"/>
      <c r="QAB33" s="200"/>
      <c r="QAC33" s="200"/>
      <c r="QAD33" s="200"/>
      <c r="QAE33" s="200"/>
      <c r="QAF33" s="200"/>
      <c r="QAG33" s="200"/>
      <c r="QAH33" s="200"/>
      <c r="QAI33" s="200"/>
      <c r="QAJ33" s="200"/>
      <c r="QAK33" s="200"/>
      <c r="QAL33" s="200"/>
      <c r="QAM33" s="200"/>
      <c r="QAS33" s="200"/>
      <c r="QAT33" s="200"/>
      <c r="QAU33" s="200"/>
      <c r="QAV33" s="200"/>
      <c r="QAW33" s="200"/>
      <c r="QAX33" s="200"/>
      <c r="QAY33" s="200"/>
      <c r="QBA33" s="200"/>
      <c r="QBB33" s="200"/>
      <c r="QBC33" s="200"/>
      <c r="QBD33" s="200"/>
      <c r="QBE33" s="200"/>
      <c r="QBF33" s="200"/>
      <c r="QBG33" s="200"/>
      <c r="QBH33" s="200"/>
      <c r="QBK33" s="200"/>
      <c r="QBN33" s="200"/>
      <c r="QBQ33" s="200"/>
      <c r="QBT33" s="200"/>
      <c r="QBW33" s="200"/>
      <c r="QBZ33" s="200"/>
      <c r="QCI33" s="200"/>
      <c r="QCL33" s="200"/>
      <c r="QCO33" s="200"/>
      <c r="QCR33" s="200"/>
      <c r="QDA33" s="200"/>
      <c r="QDG33" s="200"/>
      <c r="QDJ33" s="200"/>
      <c r="QDM33" s="200"/>
      <c r="QDP33" s="200"/>
      <c r="QDV33" s="200"/>
      <c r="QEE33" s="200"/>
      <c r="QEG33" s="200"/>
      <c r="QEH33" s="200"/>
      <c r="QEJ33" s="200"/>
      <c r="QEM33" s="200"/>
      <c r="QEP33" s="200"/>
      <c r="QES33" s="200"/>
      <c r="QEV33" s="200"/>
      <c r="QEY33" s="200"/>
      <c r="QFA33" s="200"/>
      <c r="QFC33" s="200"/>
      <c r="QFF33" s="200"/>
      <c r="QFI33" s="200"/>
      <c r="QFL33" s="200"/>
      <c r="QFO33" s="200"/>
      <c r="QFR33" s="200"/>
      <c r="QFU33" s="200"/>
      <c r="QFX33" s="200"/>
      <c r="QFZ33" s="200"/>
      <c r="QGC33" s="200"/>
      <c r="QGF33" s="200"/>
      <c r="QGI33" s="200"/>
      <c r="QGO33" s="200"/>
      <c r="QGR33" s="200"/>
      <c r="QGT33" s="200"/>
      <c r="QIA33" s="200"/>
      <c r="QID33" s="200"/>
      <c r="QIG33" s="200"/>
      <c r="QIJ33" s="200"/>
      <c r="QIM33" s="200"/>
      <c r="QIN33" s="200"/>
      <c r="QIO33" s="200"/>
      <c r="QIR33" s="200"/>
      <c r="QIU33" s="200"/>
      <c r="QIX33" s="200"/>
      <c r="QJA33" s="200"/>
      <c r="QJC33" s="200"/>
      <c r="QJQ33" s="200"/>
      <c r="QJR33" s="200"/>
      <c r="QJS33" s="200"/>
      <c r="QJT33" s="200"/>
      <c r="QJU33" s="200"/>
      <c r="QJV33" s="200"/>
      <c r="QJW33" s="200"/>
      <c r="QJX33" s="200"/>
      <c r="QJY33" s="200"/>
      <c r="QJZ33" s="200"/>
      <c r="QKA33" s="200"/>
      <c r="QKB33" s="200"/>
      <c r="QKC33" s="200"/>
      <c r="QKD33" s="200"/>
      <c r="QKE33" s="200"/>
      <c r="QKF33" s="200"/>
      <c r="QKG33" s="200"/>
      <c r="QKH33" s="200"/>
      <c r="QKI33" s="200"/>
      <c r="QKO33" s="200"/>
      <c r="QKP33" s="200"/>
      <c r="QKQ33" s="200"/>
      <c r="QKR33" s="200"/>
      <c r="QKS33" s="200"/>
      <c r="QKT33" s="200"/>
      <c r="QKU33" s="200"/>
      <c r="QKW33" s="200"/>
      <c r="QKX33" s="200"/>
      <c r="QKY33" s="200"/>
      <c r="QKZ33" s="200"/>
      <c r="QLA33" s="200"/>
      <c r="QLB33" s="200"/>
      <c r="QLC33" s="200"/>
      <c r="QLD33" s="200"/>
      <c r="QLG33" s="200"/>
      <c r="QLJ33" s="200"/>
      <c r="QLM33" s="200"/>
      <c r="QLP33" s="200"/>
      <c r="QLS33" s="200"/>
      <c r="QLV33" s="200"/>
      <c r="QME33" s="200"/>
      <c r="QMH33" s="200"/>
      <c r="QMK33" s="200"/>
      <c r="QMN33" s="200"/>
      <c r="QMW33" s="200"/>
      <c r="QNC33" s="200"/>
      <c r="QNF33" s="200"/>
      <c r="QNI33" s="200"/>
      <c r="QNL33" s="200"/>
      <c r="QNR33" s="200"/>
      <c r="QOA33" s="200"/>
      <c r="QOC33" s="200"/>
      <c r="QOD33" s="200"/>
      <c r="QOF33" s="200"/>
      <c r="QOI33" s="200"/>
      <c r="QOL33" s="200"/>
      <c r="QOO33" s="200"/>
      <c r="QOR33" s="200"/>
      <c r="QOU33" s="200"/>
      <c r="QOW33" s="200"/>
      <c r="QOY33" s="200"/>
      <c r="QPB33" s="200"/>
      <c r="QPE33" s="200"/>
      <c r="QPH33" s="200"/>
      <c r="QPK33" s="200"/>
      <c r="QPN33" s="200"/>
      <c r="QPQ33" s="200"/>
      <c r="QPT33" s="200"/>
      <c r="QPV33" s="200"/>
      <c r="QPY33" s="200"/>
      <c r="QQB33" s="200"/>
      <c r="QQE33" s="200"/>
      <c r="QQK33" s="200"/>
      <c r="QQN33" s="200"/>
      <c r="QQP33" s="200"/>
      <c r="QRW33" s="200"/>
      <c r="QRZ33" s="200"/>
      <c r="QSC33" s="200"/>
      <c r="QSF33" s="200"/>
      <c r="QSI33" s="200"/>
      <c r="QSJ33" s="200"/>
      <c r="QSK33" s="200"/>
      <c r="QSN33" s="200"/>
      <c r="QSQ33" s="200"/>
      <c r="QST33" s="200"/>
      <c r="QSW33" s="200"/>
      <c r="QSY33" s="200"/>
      <c r="QTM33" s="200"/>
      <c r="QTN33" s="200"/>
      <c r="QTO33" s="200"/>
      <c r="QTP33" s="200"/>
      <c r="QTQ33" s="200"/>
      <c r="QTR33" s="200"/>
      <c r="QTS33" s="200"/>
      <c r="QTT33" s="200"/>
      <c r="QTU33" s="200"/>
      <c r="QTV33" s="200"/>
      <c r="QTW33" s="200"/>
      <c r="QTX33" s="200"/>
      <c r="QTY33" s="200"/>
      <c r="QTZ33" s="200"/>
      <c r="QUA33" s="200"/>
      <c r="QUB33" s="200"/>
      <c r="QUC33" s="200"/>
      <c r="QUD33" s="200"/>
      <c r="QUE33" s="200"/>
      <c r="QUK33" s="200"/>
      <c r="QUL33" s="200"/>
      <c r="QUM33" s="200"/>
      <c r="QUN33" s="200"/>
      <c r="QUO33" s="200"/>
      <c r="QUP33" s="200"/>
      <c r="QUQ33" s="200"/>
      <c r="QUS33" s="200"/>
      <c r="QUT33" s="200"/>
      <c r="QUU33" s="200"/>
      <c r="QUV33" s="200"/>
      <c r="QUW33" s="200"/>
      <c r="QUX33" s="200"/>
      <c r="QUY33" s="200"/>
      <c r="QUZ33" s="200"/>
      <c r="QVC33" s="200"/>
      <c r="QVF33" s="200"/>
      <c r="QVI33" s="200"/>
      <c r="QVL33" s="200"/>
      <c r="QVO33" s="200"/>
      <c r="QVR33" s="200"/>
      <c r="QWA33" s="200"/>
      <c r="QWD33" s="200"/>
      <c r="QWG33" s="200"/>
      <c r="QWJ33" s="200"/>
      <c r="QWS33" s="200"/>
      <c r="QWY33" s="200"/>
      <c r="QXB33" s="200"/>
      <c r="QXE33" s="200"/>
      <c r="QXH33" s="200"/>
      <c r="QXN33" s="200"/>
      <c r="QXW33" s="200"/>
      <c r="QXY33" s="200"/>
      <c r="QXZ33" s="200"/>
      <c r="QYB33" s="200"/>
      <c r="QYE33" s="200"/>
      <c r="QYH33" s="200"/>
      <c r="QYK33" s="200"/>
      <c r="QYN33" s="200"/>
      <c r="QYQ33" s="200"/>
      <c r="QYS33" s="200"/>
      <c r="QYU33" s="200"/>
      <c r="QYX33" s="200"/>
      <c r="QZA33" s="200"/>
      <c r="QZD33" s="200"/>
      <c r="QZG33" s="200"/>
      <c r="QZJ33" s="200"/>
      <c r="QZM33" s="200"/>
      <c r="QZP33" s="200"/>
      <c r="QZR33" s="200"/>
      <c r="QZU33" s="200"/>
      <c r="QZX33" s="200"/>
      <c r="RAA33" s="200"/>
      <c r="RAG33" s="200"/>
      <c r="RAJ33" s="200"/>
      <c r="RAL33" s="200"/>
      <c r="RBS33" s="200"/>
      <c r="RBV33" s="200"/>
      <c r="RBY33" s="200"/>
      <c r="RCB33" s="200"/>
      <c r="RCE33" s="200"/>
      <c r="RCF33" s="200"/>
      <c r="RCG33" s="200"/>
      <c r="RCJ33" s="200"/>
      <c r="RCM33" s="200"/>
      <c r="RCP33" s="200"/>
      <c r="RCS33" s="200"/>
      <c r="RCU33" s="200"/>
      <c r="RDI33" s="200"/>
      <c r="RDJ33" s="200"/>
      <c r="RDK33" s="200"/>
      <c r="RDL33" s="200"/>
      <c r="RDM33" s="200"/>
      <c r="RDN33" s="200"/>
      <c r="RDO33" s="200"/>
      <c r="RDP33" s="200"/>
      <c r="RDQ33" s="200"/>
      <c r="RDR33" s="200"/>
      <c r="RDS33" s="200"/>
      <c r="RDT33" s="200"/>
      <c r="RDU33" s="200"/>
      <c r="RDV33" s="200"/>
      <c r="RDW33" s="200"/>
      <c r="RDX33" s="200"/>
      <c r="RDY33" s="200"/>
      <c r="RDZ33" s="200"/>
      <c r="REA33" s="200"/>
      <c r="REG33" s="200"/>
      <c r="REH33" s="200"/>
      <c r="REI33" s="200"/>
      <c r="REJ33" s="200"/>
      <c r="REK33" s="200"/>
      <c r="REL33" s="200"/>
      <c r="REM33" s="200"/>
      <c r="REO33" s="200"/>
      <c r="REP33" s="200"/>
      <c r="REQ33" s="200"/>
      <c r="RER33" s="200"/>
      <c r="RES33" s="200"/>
      <c r="RET33" s="200"/>
      <c r="REU33" s="200"/>
      <c r="REV33" s="200"/>
      <c r="REY33" s="200"/>
      <c r="RFB33" s="200"/>
      <c r="RFE33" s="200"/>
      <c r="RFH33" s="200"/>
      <c r="RFK33" s="200"/>
      <c r="RFN33" s="200"/>
      <c r="RFW33" s="200"/>
      <c r="RFZ33" s="200"/>
      <c r="RGC33" s="200"/>
      <c r="RGF33" s="200"/>
      <c r="RGO33" s="200"/>
      <c r="RGU33" s="200"/>
      <c r="RGX33" s="200"/>
      <c r="RHA33" s="200"/>
      <c r="RHD33" s="200"/>
      <c r="RHJ33" s="200"/>
      <c r="RHS33" s="200"/>
      <c r="RHU33" s="200"/>
      <c r="RHV33" s="200"/>
      <c r="RHX33" s="200"/>
      <c r="RIA33" s="200"/>
      <c r="RID33" s="200"/>
      <c r="RIG33" s="200"/>
      <c r="RIJ33" s="200"/>
      <c r="RIM33" s="200"/>
      <c r="RIO33" s="200"/>
      <c r="RIQ33" s="200"/>
      <c r="RIT33" s="200"/>
      <c r="RIW33" s="200"/>
      <c r="RIZ33" s="200"/>
      <c r="RJC33" s="200"/>
      <c r="RJF33" s="200"/>
      <c r="RJI33" s="200"/>
      <c r="RJL33" s="200"/>
      <c r="RJN33" s="200"/>
      <c r="RJQ33" s="200"/>
      <c r="RJT33" s="200"/>
      <c r="RJW33" s="200"/>
      <c r="RKC33" s="200"/>
      <c r="RKF33" s="200"/>
      <c r="RKH33" s="200"/>
      <c r="RLO33" s="200"/>
      <c r="RLR33" s="200"/>
      <c r="RLU33" s="200"/>
      <c r="RLX33" s="200"/>
      <c r="RMA33" s="200"/>
      <c r="RMB33" s="200"/>
      <c r="RMC33" s="200"/>
      <c r="RMF33" s="200"/>
      <c r="RMI33" s="200"/>
      <c r="RML33" s="200"/>
      <c r="RMO33" s="200"/>
      <c r="RMQ33" s="200"/>
      <c r="RNE33" s="200"/>
      <c r="RNF33" s="200"/>
      <c r="RNG33" s="200"/>
      <c r="RNH33" s="200"/>
      <c r="RNI33" s="200"/>
      <c r="RNJ33" s="200"/>
      <c r="RNK33" s="200"/>
      <c r="RNL33" s="200"/>
      <c r="RNM33" s="200"/>
      <c r="RNN33" s="200"/>
      <c r="RNO33" s="200"/>
      <c r="RNP33" s="200"/>
      <c r="RNQ33" s="200"/>
      <c r="RNR33" s="200"/>
      <c r="RNS33" s="200"/>
      <c r="RNT33" s="200"/>
      <c r="RNU33" s="200"/>
      <c r="RNV33" s="200"/>
      <c r="RNW33" s="200"/>
      <c r="ROC33" s="200"/>
      <c r="ROD33" s="200"/>
      <c r="ROE33" s="200"/>
      <c r="ROF33" s="200"/>
      <c r="ROG33" s="200"/>
      <c r="ROH33" s="200"/>
      <c r="ROI33" s="200"/>
      <c r="ROK33" s="200"/>
      <c r="ROL33" s="200"/>
      <c r="ROM33" s="200"/>
      <c r="RON33" s="200"/>
      <c r="ROO33" s="200"/>
      <c r="ROP33" s="200"/>
      <c r="ROQ33" s="200"/>
      <c r="ROR33" s="200"/>
      <c r="ROU33" s="200"/>
      <c r="ROX33" s="200"/>
      <c r="RPA33" s="200"/>
      <c r="RPD33" s="200"/>
      <c r="RPG33" s="200"/>
      <c r="RPJ33" s="200"/>
      <c r="RPS33" s="200"/>
      <c r="RPV33" s="200"/>
      <c r="RPY33" s="200"/>
      <c r="RQB33" s="200"/>
      <c r="RQK33" s="200"/>
      <c r="RQQ33" s="200"/>
      <c r="RQT33" s="200"/>
      <c r="RQW33" s="200"/>
      <c r="RQZ33" s="200"/>
      <c r="RRF33" s="200"/>
      <c r="RRO33" s="200"/>
      <c r="RRQ33" s="200"/>
      <c r="RRR33" s="200"/>
      <c r="RRT33" s="200"/>
      <c r="RRW33" s="200"/>
      <c r="RRZ33" s="200"/>
      <c r="RSC33" s="200"/>
      <c r="RSF33" s="200"/>
      <c r="RSI33" s="200"/>
      <c r="RSK33" s="200"/>
      <c r="RSM33" s="200"/>
      <c r="RSP33" s="200"/>
      <c r="RSS33" s="200"/>
      <c r="RSV33" s="200"/>
      <c r="RSY33" s="200"/>
      <c r="RTB33" s="200"/>
      <c r="RTE33" s="200"/>
      <c r="RTH33" s="200"/>
      <c r="RTJ33" s="200"/>
      <c r="RTM33" s="200"/>
      <c r="RTP33" s="200"/>
      <c r="RTS33" s="200"/>
      <c r="RTY33" s="200"/>
      <c r="RUB33" s="200"/>
      <c r="RUD33" s="200"/>
      <c r="RVK33" s="200"/>
      <c r="RVN33" s="200"/>
      <c r="RVQ33" s="200"/>
      <c r="RVT33" s="200"/>
      <c r="RVW33" s="200"/>
      <c r="RVX33" s="200"/>
      <c r="RVY33" s="200"/>
      <c r="RWB33" s="200"/>
      <c r="RWE33" s="200"/>
      <c r="RWH33" s="200"/>
      <c r="RWK33" s="200"/>
      <c r="RWM33" s="200"/>
      <c r="RXA33" s="200"/>
      <c r="RXB33" s="200"/>
      <c r="RXC33" s="200"/>
      <c r="RXD33" s="200"/>
      <c r="RXE33" s="200"/>
      <c r="RXF33" s="200"/>
      <c r="RXG33" s="200"/>
      <c r="RXH33" s="200"/>
      <c r="RXI33" s="200"/>
      <c r="RXJ33" s="200"/>
      <c r="RXK33" s="200"/>
      <c r="RXL33" s="200"/>
      <c r="RXM33" s="200"/>
      <c r="RXN33" s="200"/>
      <c r="RXO33" s="200"/>
      <c r="RXP33" s="200"/>
      <c r="RXQ33" s="200"/>
      <c r="RXR33" s="200"/>
      <c r="RXS33" s="200"/>
      <c r="RXY33" s="200"/>
      <c r="RXZ33" s="200"/>
      <c r="RYA33" s="200"/>
      <c r="RYB33" s="200"/>
      <c r="RYC33" s="200"/>
      <c r="RYD33" s="200"/>
      <c r="RYE33" s="200"/>
      <c r="RYG33" s="200"/>
      <c r="RYH33" s="200"/>
      <c r="RYI33" s="200"/>
      <c r="RYJ33" s="200"/>
      <c r="RYK33" s="200"/>
      <c r="RYL33" s="200"/>
      <c r="RYM33" s="200"/>
      <c r="RYN33" s="200"/>
      <c r="RYQ33" s="200"/>
      <c r="RYT33" s="200"/>
      <c r="RYW33" s="200"/>
      <c r="RYZ33" s="200"/>
      <c r="RZC33" s="200"/>
      <c r="RZF33" s="200"/>
      <c r="RZO33" s="200"/>
      <c r="RZR33" s="200"/>
      <c r="RZU33" s="200"/>
      <c r="RZX33" s="200"/>
      <c r="SAG33" s="200"/>
      <c r="SAM33" s="200"/>
      <c r="SAP33" s="200"/>
      <c r="SAS33" s="200"/>
      <c r="SAV33" s="200"/>
      <c r="SBB33" s="200"/>
      <c r="SBK33" s="200"/>
      <c r="SBM33" s="200"/>
      <c r="SBN33" s="200"/>
      <c r="SBP33" s="200"/>
      <c r="SBS33" s="200"/>
      <c r="SBV33" s="200"/>
      <c r="SBY33" s="200"/>
      <c r="SCB33" s="200"/>
      <c r="SCE33" s="200"/>
      <c r="SCG33" s="200"/>
      <c r="SCI33" s="200"/>
      <c r="SCL33" s="200"/>
      <c r="SCO33" s="200"/>
      <c r="SCR33" s="200"/>
      <c r="SCU33" s="200"/>
      <c r="SCX33" s="200"/>
      <c r="SDA33" s="200"/>
      <c r="SDD33" s="200"/>
      <c r="SDF33" s="200"/>
      <c r="SDI33" s="200"/>
      <c r="SDL33" s="200"/>
      <c r="SDO33" s="200"/>
      <c r="SDU33" s="200"/>
      <c r="SDX33" s="200"/>
      <c r="SDZ33" s="200"/>
      <c r="SFG33" s="200"/>
      <c r="SFJ33" s="200"/>
      <c r="SFM33" s="200"/>
      <c r="SFP33" s="200"/>
      <c r="SFS33" s="200"/>
      <c r="SFT33" s="200"/>
      <c r="SFU33" s="200"/>
      <c r="SFX33" s="200"/>
      <c r="SGA33" s="200"/>
      <c r="SGD33" s="200"/>
      <c r="SGG33" s="200"/>
      <c r="SGI33" s="200"/>
      <c r="SGW33" s="200"/>
      <c r="SGX33" s="200"/>
      <c r="SGY33" s="200"/>
      <c r="SGZ33" s="200"/>
      <c r="SHA33" s="200"/>
      <c r="SHB33" s="200"/>
      <c r="SHC33" s="200"/>
      <c r="SHD33" s="200"/>
      <c r="SHE33" s="200"/>
      <c r="SHF33" s="200"/>
      <c r="SHG33" s="200"/>
      <c r="SHH33" s="200"/>
      <c r="SHI33" s="200"/>
      <c r="SHJ33" s="200"/>
      <c r="SHK33" s="200"/>
      <c r="SHL33" s="200"/>
      <c r="SHM33" s="200"/>
      <c r="SHN33" s="200"/>
      <c r="SHO33" s="200"/>
      <c r="SHU33" s="200"/>
      <c r="SHV33" s="200"/>
      <c r="SHW33" s="200"/>
      <c r="SHX33" s="200"/>
      <c r="SHY33" s="200"/>
      <c r="SHZ33" s="200"/>
      <c r="SIA33" s="200"/>
      <c r="SIC33" s="200"/>
      <c r="SID33" s="200"/>
      <c r="SIE33" s="200"/>
      <c r="SIF33" s="200"/>
      <c r="SIG33" s="200"/>
      <c r="SIH33" s="200"/>
      <c r="SII33" s="200"/>
      <c r="SIJ33" s="200"/>
      <c r="SIM33" s="200"/>
      <c r="SIP33" s="200"/>
      <c r="SIS33" s="200"/>
      <c r="SIV33" s="200"/>
      <c r="SIY33" s="200"/>
      <c r="SJB33" s="200"/>
      <c r="SJK33" s="200"/>
      <c r="SJN33" s="200"/>
      <c r="SJQ33" s="200"/>
      <c r="SJT33" s="200"/>
      <c r="SKC33" s="200"/>
      <c r="SKI33" s="200"/>
      <c r="SKL33" s="200"/>
      <c r="SKO33" s="200"/>
      <c r="SKR33" s="200"/>
      <c r="SKX33" s="200"/>
      <c r="SLG33" s="200"/>
      <c r="SLI33" s="200"/>
      <c r="SLJ33" s="200"/>
      <c r="SLL33" s="200"/>
      <c r="SLO33" s="200"/>
      <c r="SLR33" s="200"/>
      <c r="SLU33" s="200"/>
      <c r="SLX33" s="200"/>
      <c r="SMA33" s="200"/>
      <c r="SMC33" s="200"/>
      <c r="SME33" s="200"/>
      <c r="SMH33" s="200"/>
      <c r="SMK33" s="200"/>
      <c r="SMN33" s="200"/>
      <c r="SMQ33" s="200"/>
      <c r="SMT33" s="200"/>
      <c r="SMW33" s="200"/>
      <c r="SMZ33" s="200"/>
      <c r="SNB33" s="200"/>
      <c r="SNE33" s="200"/>
      <c r="SNH33" s="200"/>
      <c r="SNK33" s="200"/>
      <c r="SNQ33" s="200"/>
      <c r="SNT33" s="200"/>
      <c r="SNV33" s="200"/>
      <c r="SPC33" s="200"/>
      <c r="SPF33" s="200"/>
      <c r="SPI33" s="200"/>
      <c r="SPL33" s="200"/>
      <c r="SPO33" s="200"/>
      <c r="SPP33" s="200"/>
      <c r="SPQ33" s="200"/>
      <c r="SPT33" s="200"/>
      <c r="SPW33" s="200"/>
      <c r="SPZ33" s="200"/>
      <c r="SQC33" s="200"/>
      <c r="SQE33" s="200"/>
      <c r="SQS33" s="200"/>
      <c r="SQT33" s="200"/>
      <c r="SQU33" s="200"/>
      <c r="SQV33" s="200"/>
      <c r="SQW33" s="200"/>
      <c r="SQX33" s="200"/>
      <c r="SQY33" s="200"/>
      <c r="SQZ33" s="200"/>
      <c r="SRA33" s="200"/>
      <c r="SRB33" s="200"/>
      <c r="SRC33" s="200"/>
      <c r="SRD33" s="200"/>
      <c r="SRE33" s="200"/>
      <c r="SRF33" s="200"/>
      <c r="SRG33" s="200"/>
      <c r="SRH33" s="200"/>
      <c r="SRI33" s="200"/>
      <c r="SRJ33" s="200"/>
      <c r="SRK33" s="200"/>
      <c r="SRQ33" s="200"/>
      <c r="SRR33" s="200"/>
      <c r="SRS33" s="200"/>
      <c r="SRT33" s="200"/>
      <c r="SRU33" s="200"/>
      <c r="SRV33" s="200"/>
      <c r="SRW33" s="200"/>
      <c r="SRY33" s="200"/>
      <c r="SRZ33" s="200"/>
      <c r="SSA33" s="200"/>
      <c r="SSB33" s="200"/>
      <c r="SSC33" s="200"/>
      <c r="SSD33" s="200"/>
      <c r="SSE33" s="200"/>
      <c r="SSF33" s="200"/>
      <c r="SSI33" s="200"/>
      <c r="SSL33" s="200"/>
      <c r="SSO33" s="200"/>
      <c r="SSR33" s="200"/>
      <c r="SSU33" s="200"/>
      <c r="SSX33" s="200"/>
      <c r="STG33" s="200"/>
      <c r="STJ33" s="200"/>
      <c r="STM33" s="200"/>
      <c r="STP33" s="200"/>
      <c r="STY33" s="200"/>
      <c r="SUE33" s="200"/>
      <c r="SUH33" s="200"/>
      <c r="SUK33" s="200"/>
      <c r="SUN33" s="200"/>
      <c r="SUT33" s="200"/>
      <c r="SVC33" s="200"/>
      <c r="SVE33" s="200"/>
      <c r="SVF33" s="200"/>
      <c r="SVH33" s="200"/>
      <c r="SVK33" s="200"/>
      <c r="SVN33" s="200"/>
      <c r="SVQ33" s="200"/>
      <c r="SVT33" s="200"/>
      <c r="SVW33" s="200"/>
      <c r="SVY33" s="200"/>
      <c r="SWA33" s="200"/>
      <c r="SWD33" s="200"/>
      <c r="SWG33" s="200"/>
      <c r="SWJ33" s="200"/>
      <c r="SWM33" s="200"/>
      <c r="SWP33" s="200"/>
      <c r="SWS33" s="200"/>
      <c r="SWV33" s="200"/>
      <c r="SWX33" s="200"/>
      <c r="SXA33" s="200"/>
      <c r="SXD33" s="200"/>
      <c r="SXG33" s="200"/>
      <c r="SXM33" s="200"/>
      <c r="SXP33" s="200"/>
      <c r="SXR33" s="200"/>
      <c r="SYY33" s="200"/>
      <c r="SZB33" s="200"/>
      <c r="SZE33" s="200"/>
      <c r="SZH33" s="200"/>
      <c r="SZK33" s="200"/>
      <c r="SZL33" s="200"/>
      <c r="SZM33" s="200"/>
      <c r="SZP33" s="200"/>
      <c r="SZS33" s="200"/>
      <c r="SZV33" s="200"/>
      <c r="SZY33" s="200"/>
      <c r="TAA33" s="200"/>
      <c r="TAO33" s="200"/>
      <c r="TAP33" s="200"/>
      <c r="TAQ33" s="200"/>
      <c r="TAR33" s="200"/>
      <c r="TAS33" s="200"/>
      <c r="TAT33" s="200"/>
      <c r="TAU33" s="200"/>
      <c r="TAV33" s="200"/>
      <c r="TAW33" s="200"/>
      <c r="TAX33" s="200"/>
      <c r="TAY33" s="200"/>
      <c r="TAZ33" s="200"/>
      <c r="TBA33" s="200"/>
      <c r="TBB33" s="200"/>
      <c r="TBC33" s="200"/>
      <c r="TBD33" s="200"/>
      <c r="TBE33" s="200"/>
      <c r="TBF33" s="200"/>
      <c r="TBG33" s="200"/>
      <c r="TBM33" s="200"/>
      <c r="TBN33" s="200"/>
      <c r="TBO33" s="200"/>
      <c r="TBP33" s="200"/>
      <c r="TBQ33" s="200"/>
      <c r="TBR33" s="200"/>
      <c r="TBS33" s="200"/>
      <c r="TBU33" s="200"/>
      <c r="TBV33" s="200"/>
      <c r="TBW33" s="200"/>
      <c r="TBX33" s="200"/>
      <c r="TBY33" s="200"/>
      <c r="TBZ33" s="200"/>
      <c r="TCA33" s="200"/>
      <c r="TCB33" s="200"/>
      <c r="TCE33" s="200"/>
      <c r="TCH33" s="200"/>
      <c r="TCK33" s="200"/>
      <c r="TCN33" s="200"/>
      <c r="TCQ33" s="200"/>
      <c r="TCT33" s="200"/>
      <c r="TDC33" s="200"/>
      <c r="TDF33" s="200"/>
      <c r="TDI33" s="200"/>
      <c r="TDL33" s="200"/>
      <c r="TDU33" s="200"/>
      <c r="TEA33" s="200"/>
      <c r="TED33" s="200"/>
      <c r="TEG33" s="200"/>
      <c r="TEJ33" s="200"/>
      <c r="TEP33" s="200"/>
      <c r="TEY33" s="200"/>
      <c r="TFA33" s="200"/>
      <c r="TFB33" s="200"/>
      <c r="TFD33" s="200"/>
      <c r="TFG33" s="200"/>
      <c r="TFJ33" s="200"/>
      <c r="TFM33" s="200"/>
      <c r="TFP33" s="200"/>
      <c r="TFS33" s="200"/>
      <c r="TFU33" s="200"/>
      <c r="TFW33" s="200"/>
      <c r="TFZ33" s="200"/>
      <c r="TGC33" s="200"/>
      <c r="TGF33" s="200"/>
      <c r="TGI33" s="200"/>
      <c r="TGL33" s="200"/>
      <c r="TGO33" s="200"/>
      <c r="TGR33" s="200"/>
      <c r="TGT33" s="200"/>
      <c r="TGW33" s="200"/>
      <c r="TGZ33" s="200"/>
      <c r="THC33" s="200"/>
      <c r="THI33" s="200"/>
      <c r="THL33" s="200"/>
      <c r="THN33" s="200"/>
      <c r="TIU33" s="200"/>
      <c r="TIX33" s="200"/>
      <c r="TJA33" s="200"/>
      <c r="TJD33" s="200"/>
      <c r="TJG33" s="200"/>
      <c r="TJH33" s="200"/>
      <c r="TJI33" s="200"/>
      <c r="TJL33" s="200"/>
      <c r="TJO33" s="200"/>
      <c r="TJR33" s="200"/>
      <c r="TJU33" s="200"/>
      <c r="TJW33" s="200"/>
      <c r="TKK33" s="200"/>
      <c r="TKL33" s="200"/>
      <c r="TKM33" s="200"/>
      <c r="TKN33" s="200"/>
      <c r="TKO33" s="200"/>
      <c r="TKP33" s="200"/>
      <c r="TKQ33" s="200"/>
      <c r="TKR33" s="200"/>
      <c r="TKS33" s="200"/>
      <c r="TKT33" s="200"/>
      <c r="TKU33" s="200"/>
      <c r="TKV33" s="200"/>
      <c r="TKW33" s="200"/>
      <c r="TKX33" s="200"/>
      <c r="TKY33" s="200"/>
      <c r="TKZ33" s="200"/>
      <c r="TLA33" s="200"/>
      <c r="TLB33" s="200"/>
      <c r="TLC33" s="200"/>
      <c r="TLI33" s="200"/>
      <c r="TLJ33" s="200"/>
      <c r="TLK33" s="200"/>
      <c r="TLL33" s="200"/>
      <c r="TLM33" s="200"/>
      <c r="TLN33" s="200"/>
      <c r="TLO33" s="200"/>
      <c r="TLQ33" s="200"/>
      <c r="TLR33" s="200"/>
      <c r="TLS33" s="200"/>
      <c r="TLT33" s="200"/>
      <c r="TLU33" s="200"/>
      <c r="TLV33" s="200"/>
      <c r="TLW33" s="200"/>
      <c r="TLX33" s="200"/>
      <c r="TMA33" s="200"/>
      <c r="TMD33" s="200"/>
      <c r="TMG33" s="200"/>
      <c r="TMJ33" s="200"/>
      <c r="TMM33" s="200"/>
      <c r="TMP33" s="200"/>
      <c r="TMY33" s="200"/>
      <c r="TNB33" s="200"/>
      <c r="TNE33" s="200"/>
      <c r="TNH33" s="200"/>
      <c r="TNQ33" s="200"/>
      <c r="TNW33" s="200"/>
      <c r="TNZ33" s="200"/>
      <c r="TOC33" s="200"/>
      <c r="TOF33" s="200"/>
      <c r="TOL33" s="200"/>
      <c r="TOU33" s="200"/>
      <c r="TOW33" s="200"/>
      <c r="TOX33" s="200"/>
      <c r="TOZ33" s="200"/>
      <c r="TPC33" s="200"/>
      <c r="TPF33" s="200"/>
      <c r="TPI33" s="200"/>
      <c r="TPL33" s="200"/>
      <c r="TPO33" s="200"/>
      <c r="TPQ33" s="200"/>
      <c r="TPS33" s="200"/>
      <c r="TPV33" s="200"/>
      <c r="TPY33" s="200"/>
      <c r="TQB33" s="200"/>
      <c r="TQE33" s="200"/>
      <c r="TQH33" s="200"/>
      <c r="TQK33" s="200"/>
      <c r="TQN33" s="200"/>
      <c r="TQP33" s="200"/>
      <c r="TQS33" s="200"/>
      <c r="TQV33" s="200"/>
      <c r="TQY33" s="200"/>
      <c r="TRE33" s="200"/>
      <c r="TRH33" s="200"/>
      <c r="TRJ33" s="200"/>
      <c r="TSQ33" s="200"/>
      <c r="TST33" s="200"/>
      <c r="TSW33" s="200"/>
      <c r="TSZ33" s="200"/>
      <c r="TTC33" s="200"/>
      <c r="TTD33" s="200"/>
      <c r="TTE33" s="200"/>
      <c r="TTH33" s="200"/>
      <c r="TTK33" s="200"/>
      <c r="TTN33" s="200"/>
      <c r="TTQ33" s="200"/>
      <c r="TTS33" s="200"/>
      <c r="TUG33" s="200"/>
      <c r="TUH33" s="200"/>
      <c r="TUI33" s="200"/>
      <c r="TUJ33" s="200"/>
      <c r="TUK33" s="200"/>
      <c r="TUL33" s="200"/>
      <c r="TUM33" s="200"/>
      <c r="TUN33" s="200"/>
      <c r="TUO33" s="200"/>
      <c r="TUP33" s="200"/>
      <c r="TUQ33" s="200"/>
      <c r="TUR33" s="200"/>
      <c r="TUS33" s="200"/>
      <c r="TUT33" s="200"/>
      <c r="TUU33" s="200"/>
      <c r="TUV33" s="200"/>
      <c r="TUW33" s="200"/>
      <c r="TUX33" s="200"/>
      <c r="TUY33" s="200"/>
      <c r="TVE33" s="200"/>
      <c r="TVF33" s="200"/>
      <c r="TVG33" s="200"/>
      <c r="TVH33" s="200"/>
      <c r="TVI33" s="200"/>
      <c r="TVJ33" s="200"/>
      <c r="TVK33" s="200"/>
      <c r="TVM33" s="200"/>
      <c r="TVN33" s="200"/>
      <c r="TVO33" s="200"/>
      <c r="TVP33" s="200"/>
      <c r="TVQ33" s="200"/>
      <c r="TVR33" s="200"/>
      <c r="TVS33" s="200"/>
      <c r="TVT33" s="200"/>
      <c r="TVW33" s="200"/>
      <c r="TVZ33" s="200"/>
      <c r="TWC33" s="200"/>
      <c r="TWF33" s="200"/>
      <c r="TWI33" s="200"/>
      <c r="TWL33" s="200"/>
      <c r="TWU33" s="200"/>
      <c r="TWX33" s="200"/>
      <c r="TXA33" s="200"/>
      <c r="TXD33" s="200"/>
      <c r="TXM33" s="200"/>
      <c r="TXS33" s="200"/>
      <c r="TXV33" s="200"/>
      <c r="TXY33" s="200"/>
      <c r="TYB33" s="200"/>
      <c r="TYH33" s="200"/>
      <c r="TYQ33" s="200"/>
      <c r="TYS33" s="200"/>
      <c r="TYT33" s="200"/>
      <c r="TYV33" s="200"/>
      <c r="TYY33" s="200"/>
      <c r="TZB33" s="200"/>
      <c r="TZE33" s="200"/>
      <c r="TZH33" s="200"/>
      <c r="TZK33" s="200"/>
      <c r="TZM33" s="200"/>
      <c r="TZO33" s="200"/>
      <c r="TZR33" s="200"/>
      <c r="TZU33" s="200"/>
      <c r="TZX33" s="200"/>
      <c r="UAA33" s="200"/>
      <c r="UAD33" s="200"/>
      <c r="UAG33" s="200"/>
      <c r="UAJ33" s="200"/>
      <c r="UAL33" s="200"/>
      <c r="UAO33" s="200"/>
      <c r="UAR33" s="200"/>
      <c r="UAU33" s="200"/>
      <c r="UBA33" s="200"/>
      <c r="UBD33" s="200"/>
      <c r="UBF33" s="200"/>
      <c r="UCM33" s="200"/>
      <c r="UCP33" s="200"/>
      <c r="UCS33" s="200"/>
      <c r="UCV33" s="200"/>
      <c r="UCY33" s="200"/>
      <c r="UCZ33" s="200"/>
      <c r="UDA33" s="200"/>
      <c r="UDD33" s="200"/>
      <c r="UDG33" s="200"/>
      <c r="UDJ33" s="200"/>
      <c r="UDM33" s="200"/>
      <c r="UDO33" s="200"/>
      <c r="UEC33" s="200"/>
      <c r="UED33" s="200"/>
      <c r="UEE33" s="200"/>
      <c r="UEF33" s="200"/>
      <c r="UEG33" s="200"/>
      <c r="UEH33" s="200"/>
      <c r="UEI33" s="200"/>
      <c r="UEJ33" s="200"/>
      <c r="UEK33" s="200"/>
      <c r="UEL33" s="200"/>
      <c r="UEM33" s="200"/>
      <c r="UEN33" s="200"/>
      <c r="UEO33" s="200"/>
      <c r="UEP33" s="200"/>
      <c r="UEQ33" s="200"/>
      <c r="UER33" s="200"/>
      <c r="UES33" s="200"/>
      <c r="UET33" s="200"/>
      <c r="UEU33" s="200"/>
      <c r="UFA33" s="200"/>
      <c r="UFB33" s="200"/>
      <c r="UFC33" s="200"/>
      <c r="UFD33" s="200"/>
      <c r="UFE33" s="200"/>
      <c r="UFF33" s="200"/>
      <c r="UFG33" s="200"/>
      <c r="UFI33" s="200"/>
      <c r="UFJ33" s="200"/>
      <c r="UFK33" s="200"/>
      <c r="UFL33" s="200"/>
      <c r="UFM33" s="200"/>
      <c r="UFN33" s="200"/>
      <c r="UFO33" s="200"/>
      <c r="UFP33" s="200"/>
      <c r="UFS33" s="200"/>
      <c r="UFV33" s="200"/>
      <c r="UFY33" s="200"/>
      <c r="UGB33" s="200"/>
      <c r="UGE33" s="200"/>
      <c r="UGH33" s="200"/>
      <c r="UGQ33" s="200"/>
      <c r="UGT33" s="200"/>
      <c r="UGW33" s="200"/>
      <c r="UGZ33" s="200"/>
      <c r="UHI33" s="200"/>
      <c r="UHO33" s="200"/>
      <c r="UHR33" s="200"/>
      <c r="UHU33" s="200"/>
      <c r="UHX33" s="200"/>
      <c r="UID33" s="200"/>
      <c r="UIM33" s="200"/>
      <c r="UIO33" s="200"/>
      <c r="UIP33" s="200"/>
      <c r="UIR33" s="200"/>
      <c r="UIU33" s="200"/>
      <c r="UIX33" s="200"/>
      <c r="UJA33" s="200"/>
      <c r="UJD33" s="200"/>
      <c r="UJG33" s="200"/>
      <c r="UJI33" s="200"/>
      <c r="UJK33" s="200"/>
      <c r="UJN33" s="200"/>
      <c r="UJQ33" s="200"/>
      <c r="UJT33" s="200"/>
      <c r="UJW33" s="200"/>
      <c r="UJZ33" s="200"/>
      <c r="UKC33" s="200"/>
      <c r="UKF33" s="200"/>
      <c r="UKH33" s="200"/>
      <c r="UKK33" s="200"/>
      <c r="UKN33" s="200"/>
      <c r="UKQ33" s="200"/>
      <c r="UKW33" s="200"/>
      <c r="UKZ33" s="200"/>
      <c r="ULB33" s="200"/>
      <c r="UMI33" s="200"/>
      <c r="UML33" s="200"/>
      <c r="UMO33" s="200"/>
      <c r="UMR33" s="200"/>
      <c r="UMU33" s="200"/>
      <c r="UMV33" s="200"/>
      <c r="UMW33" s="200"/>
      <c r="UMZ33" s="200"/>
      <c r="UNC33" s="200"/>
      <c r="UNF33" s="200"/>
      <c r="UNI33" s="200"/>
      <c r="UNK33" s="200"/>
      <c r="UNY33" s="200"/>
      <c r="UNZ33" s="200"/>
      <c r="UOA33" s="200"/>
      <c r="UOB33" s="200"/>
      <c r="UOC33" s="200"/>
      <c r="UOD33" s="200"/>
      <c r="UOE33" s="200"/>
      <c r="UOF33" s="200"/>
      <c r="UOG33" s="200"/>
      <c r="UOH33" s="200"/>
      <c r="UOI33" s="200"/>
      <c r="UOJ33" s="200"/>
      <c r="UOK33" s="200"/>
      <c r="UOL33" s="200"/>
      <c r="UOM33" s="200"/>
      <c r="UON33" s="200"/>
      <c r="UOO33" s="200"/>
      <c r="UOP33" s="200"/>
      <c r="UOQ33" s="200"/>
      <c r="UOW33" s="200"/>
      <c r="UOX33" s="200"/>
      <c r="UOY33" s="200"/>
      <c r="UOZ33" s="200"/>
      <c r="UPA33" s="200"/>
      <c r="UPB33" s="200"/>
      <c r="UPC33" s="200"/>
      <c r="UPE33" s="200"/>
      <c r="UPF33" s="200"/>
      <c r="UPG33" s="200"/>
      <c r="UPH33" s="200"/>
      <c r="UPI33" s="200"/>
      <c r="UPJ33" s="200"/>
      <c r="UPK33" s="200"/>
      <c r="UPL33" s="200"/>
      <c r="UPO33" s="200"/>
      <c r="UPR33" s="200"/>
      <c r="UPU33" s="200"/>
      <c r="UPX33" s="200"/>
      <c r="UQA33" s="200"/>
      <c r="UQD33" s="200"/>
      <c r="UQM33" s="200"/>
      <c r="UQP33" s="200"/>
      <c r="UQS33" s="200"/>
      <c r="UQV33" s="200"/>
      <c r="URE33" s="200"/>
      <c r="URK33" s="200"/>
      <c r="URN33" s="200"/>
      <c r="URQ33" s="200"/>
      <c r="URT33" s="200"/>
      <c r="URZ33" s="200"/>
      <c r="USI33" s="200"/>
      <c r="USK33" s="200"/>
      <c r="USL33" s="200"/>
      <c r="USN33" s="200"/>
      <c r="USQ33" s="200"/>
      <c r="UST33" s="200"/>
      <c r="USW33" s="200"/>
      <c r="USZ33" s="200"/>
      <c r="UTC33" s="200"/>
      <c r="UTE33" s="200"/>
      <c r="UTG33" s="200"/>
      <c r="UTJ33" s="200"/>
      <c r="UTM33" s="200"/>
      <c r="UTP33" s="200"/>
      <c r="UTS33" s="200"/>
      <c r="UTV33" s="200"/>
      <c r="UTY33" s="200"/>
      <c r="UUB33" s="200"/>
      <c r="UUD33" s="200"/>
      <c r="UUG33" s="200"/>
      <c r="UUJ33" s="200"/>
      <c r="UUM33" s="200"/>
      <c r="UUS33" s="200"/>
      <c r="UUV33" s="200"/>
      <c r="UUX33" s="200"/>
      <c r="UWE33" s="200"/>
      <c r="UWH33" s="200"/>
      <c r="UWK33" s="200"/>
      <c r="UWN33" s="200"/>
      <c r="UWQ33" s="200"/>
      <c r="UWR33" s="200"/>
      <c r="UWS33" s="200"/>
      <c r="UWV33" s="200"/>
      <c r="UWY33" s="200"/>
      <c r="UXB33" s="200"/>
      <c r="UXE33" s="200"/>
      <c r="UXG33" s="200"/>
      <c r="UXU33" s="200"/>
      <c r="UXV33" s="200"/>
      <c r="UXW33" s="200"/>
      <c r="UXX33" s="200"/>
      <c r="UXY33" s="200"/>
      <c r="UXZ33" s="200"/>
      <c r="UYA33" s="200"/>
      <c r="UYB33" s="200"/>
      <c r="UYC33" s="200"/>
      <c r="UYD33" s="200"/>
      <c r="UYE33" s="200"/>
      <c r="UYF33" s="200"/>
      <c r="UYG33" s="200"/>
      <c r="UYH33" s="200"/>
      <c r="UYI33" s="200"/>
      <c r="UYJ33" s="200"/>
      <c r="UYK33" s="200"/>
      <c r="UYL33" s="200"/>
      <c r="UYM33" s="200"/>
      <c r="UYS33" s="200"/>
      <c r="UYT33" s="200"/>
      <c r="UYU33" s="200"/>
      <c r="UYV33" s="200"/>
      <c r="UYW33" s="200"/>
      <c r="UYX33" s="200"/>
      <c r="UYY33" s="200"/>
      <c r="UZA33" s="200"/>
      <c r="UZB33" s="200"/>
      <c r="UZC33" s="200"/>
      <c r="UZD33" s="200"/>
      <c r="UZE33" s="200"/>
      <c r="UZF33" s="200"/>
      <c r="UZG33" s="200"/>
      <c r="UZH33" s="200"/>
      <c r="UZK33" s="200"/>
      <c r="UZN33" s="200"/>
      <c r="UZQ33" s="200"/>
      <c r="UZT33" s="200"/>
      <c r="UZW33" s="200"/>
      <c r="UZZ33" s="200"/>
      <c r="VAI33" s="200"/>
      <c r="VAL33" s="200"/>
      <c r="VAO33" s="200"/>
      <c r="VAR33" s="200"/>
      <c r="VBA33" s="200"/>
      <c r="VBG33" s="200"/>
      <c r="VBJ33" s="200"/>
      <c r="VBM33" s="200"/>
      <c r="VBP33" s="200"/>
      <c r="VBV33" s="200"/>
      <c r="VCE33" s="200"/>
      <c r="VCG33" s="200"/>
      <c r="VCH33" s="200"/>
      <c r="VCJ33" s="200"/>
      <c r="VCM33" s="200"/>
      <c r="VCP33" s="200"/>
      <c r="VCS33" s="200"/>
      <c r="VCV33" s="200"/>
      <c r="VCY33" s="200"/>
      <c r="VDA33" s="200"/>
      <c r="VDC33" s="200"/>
      <c r="VDF33" s="200"/>
      <c r="VDI33" s="200"/>
      <c r="VDL33" s="200"/>
      <c r="VDO33" s="200"/>
      <c r="VDR33" s="200"/>
      <c r="VDU33" s="200"/>
      <c r="VDX33" s="200"/>
      <c r="VDZ33" s="200"/>
      <c r="VEC33" s="200"/>
      <c r="VEF33" s="200"/>
      <c r="VEI33" s="200"/>
      <c r="VEO33" s="200"/>
      <c r="VER33" s="200"/>
      <c r="VET33" s="200"/>
      <c r="VGA33" s="200"/>
      <c r="VGD33" s="200"/>
      <c r="VGG33" s="200"/>
      <c r="VGJ33" s="200"/>
      <c r="VGM33" s="200"/>
      <c r="VGN33" s="200"/>
      <c r="VGO33" s="200"/>
      <c r="VGR33" s="200"/>
      <c r="VGU33" s="200"/>
      <c r="VGX33" s="200"/>
      <c r="VHA33" s="200"/>
      <c r="VHC33" s="200"/>
      <c r="VHQ33" s="200"/>
      <c r="VHR33" s="200"/>
      <c r="VHS33" s="200"/>
      <c r="VHT33" s="200"/>
      <c r="VHU33" s="200"/>
      <c r="VHV33" s="200"/>
      <c r="VHW33" s="200"/>
      <c r="VHX33" s="200"/>
      <c r="VHY33" s="200"/>
      <c r="VHZ33" s="200"/>
      <c r="VIA33" s="200"/>
      <c r="VIB33" s="200"/>
      <c r="VIC33" s="200"/>
      <c r="VID33" s="200"/>
      <c r="VIE33" s="200"/>
      <c r="VIF33" s="200"/>
      <c r="VIG33" s="200"/>
      <c r="VIH33" s="200"/>
      <c r="VII33" s="200"/>
      <c r="VIO33" s="200"/>
      <c r="VIP33" s="200"/>
      <c r="VIQ33" s="200"/>
      <c r="VIR33" s="200"/>
      <c r="VIS33" s="200"/>
      <c r="VIT33" s="200"/>
      <c r="VIU33" s="200"/>
      <c r="VIW33" s="200"/>
      <c r="VIX33" s="200"/>
      <c r="VIY33" s="200"/>
      <c r="VIZ33" s="200"/>
      <c r="VJA33" s="200"/>
      <c r="VJB33" s="200"/>
      <c r="VJC33" s="200"/>
      <c r="VJD33" s="200"/>
      <c r="VJG33" s="200"/>
      <c r="VJJ33" s="200"/>
      <c r="VJM33" s="200"/>
      <c r="VJP33" s="200"/>
      <c r="VJS33" s="200"/>
      <c r="VJV33" s="200"/>
      <c r="VKE33" s="200"/>
      <c r="VKH33" s="200"/>
      <c r="VKK33" s="200"/>
      <c r="VKN33" s="200"/>
      <c r="VKW33" s="200"/>
      <c r="VLC33" s="200"/>
      <c r="VLF33" s="200"/>
      <c r="VLI33" s="200"/>
      <c r="VLL33" s="200"/>
      <c r="VLR33" s="200"/>
      <c r="VMA33" s="200"/>
      <c r="VMC33" s="200"/>
      <c r="VMD33" s="200"/>
      <c r="VMF33" s="200"/>
      <c r="VMI33" s="200"/>
      <c r="VML33" s="200"/>
      <c r="VMO33" s="200"/>
      <c r="VMR33" s="200"/>
      <c r="VMU33" s="200"/>
      <c r="VMW33" s="200"/>
      <c r="VMY33" s="200"/>
      <c r="VNB33" s="200"/>
      <c r="VNE33" s="200"/>
      <c r="VNH33" s="200"/>
      <c r="VNK33" s="200"/>
      <c r="VNN33" s="200"/>
      <c r="VNQ33" s="200"/>
      <c r="VNT33" s="200"/>
      <c r="VNV33" s="200"/>
      <c r="VNY33" s="200"/>
      <c r="VOB33" s="200"/>
      <c r="VOE33" s="200"/>
      <c r="VOK33" s="200"/>
      <c r="VON33" s="200"/>
      <c r="VOP33" s="200"/>
      <c r="VPW33" s="200"/>
      <c r="VPZ33" s="200"/>
      <c r="VQC33" s="200"/>
      <c r="VQF33" s="200"/>
      <c r="VQI33" s="200"/>
      <c r="VQJ33" s="200"/>
      <c r="VQK33" s="200"/>
      <c r="VQN33" s="200"/>
      <c r="VQQ33" s="200"/>
      <c r="VQT33" s="200"/>
      <c r="VQW33" s="200"/>
      <c r="VQY33" s="200"/>
      <c r="VRM33" s="200"/>
      <c r="VRN33" s="200"/>
      <c r="VRO33" s="200"/>
      <c r="VRP33" s="200"/>
      <c r="VRQ33" s="200"/>
      <c r="VRR33" s="200"/>
      <c r="VRS33" s="200"/>
      <c r="VRT33" s="200"/>
      <c r="VRU33" s="200"/>
      <c r="VRV33" s="200"/>
      <c r="VRW33" s="200"/>
      <c r="VRX33" s="200"/>
      <c r="VRY33" s="200"/>
      <c r="VRZ33" s="200"/>
      <c r="VSA33" s="200"/>
      <c r="VSB33" s="200"/>
      <c r="VSC33" s="200"/>
      <c r="VSD33" s="200"/>
      <c r="VSE33" s="200"/>
      <c r="VSK33" s="200"/>
      <c r="VSL33" s="200"/>
      <c r="VSM33" s="200"/>
      <c r="VSN33" s="200"/>
      <c r="VSO33" s="200"/>
      <c r="VSP33" s="200"/>
      <c r="VSQ33" s="200"/>
      <c r="VSS33" s="200"/>
      <c r="VST33" s="200"/>
      <c r="VSU33" s="200"/>
      <c r="VSV33" s="200"/>
      <c r="VSW33" s="200"/>
      <c r="VSX33" s="200"/>
      <c r="VSY33" s="200"/>
      <c r="VSZ33" s="200"/>
      <c r="VTC33" s="200"/>
      <c r="VTF33" s="200"/>
      <c r="VTI33" s="200"/>
      <c r="VTL33" s="200"/>
      <c r="VTO33" s="200"/>
      <c r="VTR33" s="200"/>
      <c r="VUA33" s="200"/>
      <c r="VUD33" s="200"/>
      <c r="VUG33" s="200"/>
      <c r="VUJ33" s="200"/>
      <c r="VUS33" s="200"/>
      <c r="VUY33" s="200"/>
      <c r="VVB33" s="200"/>
      <c r="VVE33" s="200"/>
      <c r="VVH33" s="200"/>
      <c r="VVN33" s="200"/>
      <c r="VVW33" s="200"/>
      <c r="VVY33" s="200"/>
      <c r="VVZ33" s="200"/>
      <c r="VWB33" s="200"/>
      <c r="VWE33" s="200"/>
      <c r="VWH33" s="200"/>
      <c r="VWK33" s="200"/>
      <c r="VWN33" s="200"/>
      <c r="VWQ33" s="200"/>
      <c r="VWS33" s="200"/>
      <c r="VWU33" s="200"/>
      <c r="VWX33" s="200"/>
      <c r="VXA33" s="200"/>
      <c r="VXD33" s="200"/>
      <c r="VXG33" s="200"/>
      <c r="VXJ33" s="200"/>
      <c r="VXM33" s="200"/>
      <c r="VXP33" s="200"/>
      <c r="VXR33" s="200"/>
      <c r="VXU33" s="200"/>
      <c r="VXX33" s="200"/>
      <c r="VYA33" s="200"/>
      <c r="VYG33" s="200"/>
      <c r="VYJ33" s="200"/>
      <c r="VYL33" s="200"/>
      <c r="VZS33" s="200"/>
      <c r="VZV33" s="200"/>
      <c r="VZY33" s="200"/>
      <c r="WAB33" s="200"/>
      <c r="WAE33" s="200"/>
      <c r="WAF33" s="200"/>
      <c r="WAG33" s="200"/>
      <c r="WAJ33" s="200"/>
      <c r="WAM33" s="200"/>
      <c r="WAP33" s="200"/>
      <c r="WAS33" s="200"/>
      <c r="WAU33" s="200"/>
      <c r="WBI33" s="200"/>
      <c r="WBJ33" s="200"/>
      <c r="WBK33" s="200"/>
      <c r="WBL33" s="200"/>
      <c r="WBM33" s="200"/>
      <c r="WBN33" s="200"/>
      <c r="WBO33" s="200"/>
      <c r="WBP33" s="200"/>
      <c r="WBQ33" s="200"/>
      <c r="WBR33" s="200"/>
      <c r="WBS33" s="200"/>
      <c r="WBT33" s="200"/>
      <c r="WBU33" s="200"/>
      <c r="WBV33" s="200"/>
      <c r="WBW33" s="200"/>
      <c r="WBX33" s="200"/>
      <c r="WBY33" s="200"/>
      <c r="WBZ33" s="200"/>
      <c r="WCA33" s="200"/>
      <c r="WCG33" s="200"/>
      <c r="WCH33" s="200"/>
      <c r="WCI33" s="200"/>
      <c r="WCJ33" s="200"/>
      <c r="WCK33" s="200"/>
      <c r="WCL33" s="200"/>
      <c r="WCM33" s="200"/>
      <c r="WCO33" s="200"/>
      <c r="WCP33" s="200"/>
      <c r="WCQ33" s="200"/>
      <c r="WCR33" s="200"/>
      <c r="WCS33" s="200"/>
      <c r="WCT33" s="200"/>
      <c r="WCU33" s="200"/>
      <c r="WCV33" s="200"/>
      <c r="WCY33" s="200"/>
      <c r="WDB33" s="200"/>
      <c r="WDE33" s="200"/>
      <c r="WDH33" s="200"/>
      <c r="WDK33" s="200"/>
      <c r="WDN33" s="200"/>
      <c r="WDW33" s="200"/>
      <c r="WDZ33" s="200"/>
      <c r="WEC33" s="200"/>
      <c r="WEF33" s="200"/>
      <c r="WEO33" s="200"/>
      <c r="WEU33" s="200"/>
      <c r="WEX33" s="200"/>
      <c r="WFA33" s="200"/>
      <c r="WFD33" s="200"/>
      <c r="WFJ33" s="200"/>
      <c r="WFS33" s="200"/>
      <c r="WFU33" s="200"/>
      <c r="WFV33" s="200"/>
      <c r="WFX33" s="200"/>
      <c r="WGA33" s="200"/>
      <c r="WGD33" s="200"/>
      <c r="WGG33" s="200"/>
      <c r="WGJ33" s="200"/>
      <c r="WGM33" s="200"/>
      <c r="WGO33" s="200"/>
      <c r="WGQ33" s="200"/>
      <c r="WGT33" s="200"/>
      <c r="WGW33" s="200"/>
      <c r="WGZ33" s="200"/>
      <c r="WHC33" s="200"/>
      <c r="WHF33" s="200"/>
      <c r="WHI33" s="200"/>
      <c r="WHL33" s="200"/>
      <c r="WHN33" s="200"/>
      <c r="WHQ33" s="200"/>
      <c r="WHT33" s="200"/>
      <c r="WHW33" s="200"/>
      <c r="WIC33" s="200"/>
      <c r="WIF33" s="200"/>
      <c r="WIH33" s="200"/>
      <c r="WJO33" s="200"/>
      <c r="WJR33" s="200"/>
      <c r="WJU33" s="200"/>
      <c r="WJX33" s="200"/>
      <c r="WKA33" s="200"/>
      <c r="WKB33" s="200"/>
      <c r="WKC33" s="200"/>
      <c r="WKF33" s="200"/>
      <c r="WKI33" s="200"/>
      <c r="WKL33" s="200"/>
      <c r="WKO33" s="200"/>
      <c r="WKQ33" s="200"/>
      <c r="WLE33" s="200"/>
      <c r="WLF33" s="200"/>
      <c r="WLG33" s="200"/>
      <c r="WLH33" s="200"/>
      <c r="WLI33" s="200"/>
      <c r="WLJ33" s="200"/>
      <c r="WLK33" s="200"/>
      <c r="WLL33" s="200"/>
      <c r="WLM33" s="200"/>
      <c r="WLN33" s="200"/>
      <c r="WLO33" s="200"/>
      <c r="WLP33" s="200"/>
      <c r="WLQ33" s="200"/>
      <c r="WLR33" s="200"/>
      <c r="WLS33" s="200"/>
      <c r="WLT33" s="200"/>
      <c r="WLU33" s="200"/>
      <c r="WLV33" s="200"/>
      <c r="WLW33" s="200"/>
      <c r="WMC33" s="200"/>
      <c r="WMD33" s="200"/>
      <c r="WME33" s="200"/>
      <c r="WMF33" s="200"/>
      <c r="WMG33" s="200"/>
      <c r="WMH33" s="200"/>
      <c r="WMI33" s="200"/>
      <c r="WMK33" s="200"/>
      <c r="WML33" s="200"/>
      <c r="WMM33" s="200"/>
      <c r="WMN33" s="200"/>
      <c r="WMO33" s="200"/>
      <c r="WMP33" s="200"/>
      <c r="WMQ33" s="200"/>
      <c r="WMR33" s="200"/>
      <c r="WMU33" s="200"/>
      <c r="WMX33" s="200"/>
      <c r="WNA33" s="200"/>
      <c r="WND33" s="200"/>
      <c r="WNG33" s="200"/>
      <c r="WNJ33" s="200"/>
      <c r="WNS33" s="200"/>
      <c r="WNV33" s="200"/>
      <c r="WNY33" s="200"/>
      <c r="WOB33" s="200"/>
      <c r="WOK33" s="200"/>
      <c r="WOQ33" s="200"/>
      <c r="WOT33" s="200"/>
      <c r="WOW33" s="200"/>
      <c r="WOZ33" s="200"/>
      <c r="WPF33" s="200"/>
      <c r="WPO33" s="200"/>
      <c r="WPQ33" s="200"/>
      <c r="WPR33" s="200"/>
      <c r="WPT33" s="200"/>
      <c r="WPW33" s="200"/>
      <c r="WPZ33" s="200"/>
      <c r="WQC33" s="200"/>
      <c r="WQF33" s="200"/>
      <c r="WQI33" s="200"/>
      <c r="WQK33" s="200"/>
      <c r="WQM33" s="200"/>
      <c r="WQP33" s="200"/>
      <c r="WQS33" s="200"/>
      <c r="WQV33" s="200"/>
      <c r="WQY33" s="200"/>
      <c r="WRB33" s="200"/>
      <c r="WRE33" s="200"/>
      <c r="WRH33" s="200"/>
      <c r="WRJ33" s="200"/>
      <c r="WRM33" s="200"/>
      <c r="WRP33" s="200"/>
      <c r="WRS33" s="200"/>
      <c r="WRY33" s="200"/>
      <c r="WSB33" s="200"/>
      <c r="WSD33" s="200"/>
      <c r="WTK33" s="200"/>
      <c r="WTN33" s="200"/>
      <c r="WTQ33" s="200"/>
      <c r="WTT33" s="200"/>
      <c r="WTW33" s="200"/>
      <c r="WTX33" s="200"/>
      <c r="WTY33" s="200"/>
      <c r="WUB33" s="200"/>
      <c r="WUE33" s="200"/>
      <c r="WUH33" s="200"/>
      <c r="WUK33" s="200"/>
      <c r="WUM33" s="200"/>
    </row>
    <row r="34" spans="1:16107" s="57" customFormat="1" ht="21.75" hidden="1" customHeight="1" x14ac:dyDescent="0.3">
      <c r="A34" s="11" t="s">
        <v>32</v>
      </c>
      <c r="B34" s="53" t="s">
        <v>346</v>
      </c>
      <c r="C34" s="15"/>
      <c r="D34" s="91"/>
      <c r="E34" s="92"/>
    </row>
    <row r="35" spans="1:16107" s="57" customFormat="1" ht="21.75" hidden="1" customHeight="1" x14ac:dyDescent="0.3">
      <c r="A35" s="11" t="s">
        <v>33</v>
      </c>
      <c r="B35" s="53" t="s">
        <v>346</v>
      </c>
      <c r="C35" s="15"/>
      <c r="D35" s="91"/>
      <c r="E35" s="92"/>
    </row>
    <row r="36" spans="1:16107" s="57" customFormat="1" ht="20.25" hidden="1" customHeight="1" x14ac:dyDescent="0.3">
      <c r="A36" s="9" t="s">
        <v>34</v>
      </c>
      <c r="B36" s="53" t="s">
        <v>346</v>
      </c>
      <c r="C36" s="7"/>
      <c r="D36" s="91"/>
      <c r="E36" s="92"/>
    </row>
    <row r="37" spans="1:16107" s="57" customFormat="1" ht="20.399999999999999" customHeight="1" x14ac:dyDescent="0.3">
      <c r="A37" s="9" t="s">
        <v>35</v>
      </c>
      <c r="B37" s="199" t="s">
        <v>346</v>
      </c>
      <c r="C37" s="15">
        <v>0.5</v>
      </c>
      <c r="D37" s="91">
        <v>45000</v>
      </c>
      <c r="E37" s="106">
        <f>+D37*C37</f>
        <v>22500</v>
      </c>
      <c r="F37" s="200"/>
      <c r="G37" s="200"/>
      <c r="H37" s="200"/>
      <c r="I37" s="200"/>
      <c r="J37" s="200"/>
      <c r="K37" s="200"/>
      <c r="Q37" s="200"/>
      <c r="R37" s="200"/>
      <c r="S37" s="200"/>
      <c r="T37" s="200"/>
      <c r="U37" s="200"/>
      <c r="V37" s="200"/>
      <c r="W37" s="200"/>
      <c r="Y37" s="200"/>
      <c r="Z37" s="200"/>
      <c r="AA37" s="200"/>
      <c r="AB37" s="200"/>
      <c r="AC37" s="200"/>
      <c r="AD37" s="200"/>
      <c r="AE37" s="200"/>
      <c r="AF37" s="200"/>
      <c r="AI37" s="200"/>
      <c r="AL37" s="200"/>
      <c r="AO37" s="200"/>
      <c r="AR37" s="200"/>
      <c r="AU37" s="200"/>
      <c r="AX37" s="200"/>
      <c r="BG37" s="200"/>
      <c r="BJ37" s="200"/>
      <c r="BM37" s="200"/>
      <c r="BP37" s="200"/>
      <c r="BY37" s="200"/>
      <c r="CE37" s="200"/>
      <c r="CH37" s="200"/>
      <c r="CK37" s="200"/>
      <c r="CN37" s="200"/>
      <c r="CT37" s="200"/>
      <c r="DC37" s="200"/>
      <c r="DE37" s="200"/>
      <c r="DF37" s="200"/>
      <c r="DH37" s="200"/>
      <c r="DK37" s="200"/>
      <c r="DN37" s="200"/>
      <c r="DQ37" s="200"/>
      <c r="DT37" s="200"/>
      <c r="DW37" s="200"/>
      <c r="DY37" s="200"/>
      <c r="EA37" s="200"/>
      <c r="ED37" s="200"/>
      <c r="EG37" s="200"/>
      <c r="EJ37" s="200"/>
      <c r="EM37" s="200"/>
      <c r="EP37" s="200"/>
      <c r="ES37" s="200"/>
      <c r="EV37" s="200"/>
      <c r="EX37" s="200"/>
      <c r="FA37" s="200"/>
      <c r="FD37" s="200"/>
      <c r="FG37" s="200"/>
      <c r="FM37" s="200"/>
      <c r="FP37" s="200"/>
      <c r="FR37" s="200"/>
      <c r="GY37" s="200"/>
      <c r="HB37" s="200"/>
      <c r="HE37" s="200"/>
      <c r="HH37" s="200"/>
      <c r="HK37" s="200"/>
      <c r="HL37" s="200"/>
      <c r="HM37" s="200"/>
      <c r="HP37" s="200"/>
      <c r="HS37" s="200"/>
      <c r="HV37" s="200"/>
      <c r="HY37" s="200"/>
      <c r="IA37" s="200"/>
      <c r="IO37" s="200"/>
      <c r="IP37" s="200"/>
      <c r="IQ37" s="200"/>
      <c r="IR37" s="200"/>
      <c r="IS37" s="200"/>
      <c r="IT37" s="200"/>
      <c r="IU37" s="200"/>
      <c r="IV37" s="200"/>
      <c r="IW37" s="200"/>
      <c r="IX37" s="200"/>
      <c r="IY37" s="200"/>
      <c r="IZ37" s="200"/>
      <c r="JA37" s="200"/>
      <c r="JB37" s="200"/>
      <c r="JC37" s="200"/>
      <c r="JD37" s="200"/>
      <c r="JE37" s="200"/>
      <c r="JF37" s="200"/>
      <c r="JG37" s="200"/>
      <c r="JM37" s="200"/>
      <c r="JN37" s="200"/>
      <c r="JO37" s="200"/>
      <c r="JP37" s="200"/>
      <c r="JQ37" s="200"/>
      <c r="JR37" s="200"/>
      <c r="JS37" s="200"/>
      <c r="JU37" s="200"/>
      <c r="JV37" s="200"/>
      <c r="JW37" s="200"/>
      <c r="JX37" s="200"/>
      <c r="JY37" s="200"/>
      <c r="JZ37" s="200"/>
      <c r="KA37" s="200"/>
      <c r="KB37" s="200"/>
      <c r="KE37" s="200"/>
      <c r="KH37" s="200"/>
      <c r="KK37" s="200"/>
      <c r="KN37" s="200"/>
      <c r="KQ37" s="200"/>
      <c r="KT37" s="200"/>
      <c r="LC37" s="200"/>
      <c r="LF37" s="200"/>
      <c r="LI37" s="200"/>
      <c r="LL37" s="200"/>
      <c r="LU37" s="200"/>
      <c r="MA37" s="200"/>
      <c r="MD37" s="200"/>
      <c r="MG37" s="200"/>
      <c r="MJ37" s="200"/>
      <c r="MP37" s="200"/>
      <c r="MY37" s="200"/>
      <c r="NA37" s="200"/>
      <c r="NB37" s="200"/>
      <c r="ND37" s="200"/>
      <c r="NG37" s="200"/>
      <c r="NJ37" s="200"/>
      <c r="NM37" s="200"/>
      <c r="NP37" s="200"/>
      <c r="NS37" s="200"/>
      <c r="NU37" s="200"/>
      <c r="NW37" s="200"/>
      <c r="NZ37" s="200"/>
      <c r="OC37" s="200"/>
      <c r="OF37" s="200"/>
      <c r="OI37" s="200"/>
      <c r="OL37" s="200"/>
      <c r="OO37" s="200"/>
      <c r="OR37" s="200"/>
      <c r="OT37" s="200"/>
      <c r="OW37" s="200"/>
      <c r="OZ37" s="200"/>
      <c r="PC37" s="200"/>
      <c r="PI37" s="200"/>
      <c r="PL37" s="200"/>
      <c r="PN37" s="200"/>
      <c r="QU37" s="200"/>
      <c r="QX37" s="200"/>
      <c r="RA37" s="200"/>
      <c r="RD37" s="200"/>
      <c r="RG37" s="200"/>
      <c r="RH37" s="200"/>
      <c r="RI37" s="200"/>
      <c r="RL37" s="200"/>
      <c r="RO37" s="200"/>
      <c r="RR37" s="200"/>
      <c r="RU37" s="200"/>
      <c r="RW37" s="200"/>
      <c r="SK37" s="200"/>
      <c r="SL37" s="200"/>
      <c r="SM37" s="200"/>
      <c r="SN37" s="200"/>
      <c r="SO37" s="200"/>
      <c r="SP37" s="200"/>
      <c r="SQ37" s="200"/>
      <c r="SR37" s="200"/>
      <c r="SS37" s="200"/>
      <c r="ST37" s="200"/>
      <c r="SU37" s="200"/>
      <c r="SV37" s="200"/>
      <c r="SW37" s="200"/>
      <c r="SX37" s="200"/>
      <c r="SY37" s="200"/>
      <c r="SZ37" s="200"/>
      <c r="TA37" s="200"/>
      <c r="TB37" s="200"/>
      <c r="TC37" s="200"/>
      <c r="TI37" s="200"/>
      <c r="TJ37" s="200"/>
      <c r="TK37" s="200"/>
      <c r="TL37" s="200"/>
      <c r="TM37" s="200"/>
      <c r="TN37" s="200"/>
      <c r="TO37" s="200"/>
      <c r="TQ37" s="200"/>
      <c r="TR37" s="200"/>
      <c r="TS37" s="200"/>
      <c r="TT37" s="200"/>
      <c r="TU37" s="200"/>
      <c r="TV37" s="200"/>
      <c r="TW37" s="200"/>
      <c r="TX37" s="200"/>
      <c r="UA37" s="200"/>
      <c r="UD37" s="200"/>
      <c r="UG37" s="200"/>
      <c r="UJ37" s="200"/>
      <c r="UM37" s="200"/>
      <c r="UP37" s="200"/>
      <c r="UY37" s="200"/>
      <c r="VB37" s="200"/>
      <c r="VE37" s="200"/>
      <c r="VH37" s="200"/>
      <c r="VQ37" s="200"/>
      <c r="VW37" s="200"/>
      <c r="VZ37" s="200"/>
      <c r="WC37" s="200"/>
      <c r="WF37" s="200"/>
      <c r="WL37" s="200"/>
      <c r="WU37" s="200"/>
      <c r="WW37" s="200"/>
      <c r="WX37" s="200"/>
      <c r="WZ37" s="200"/>
      <c r="XC37" s="200"/>
      <c r="XF37" s="200"/>
      <c r="XI37" s="200"/>
      <c r="XL37" s="200"/>
      <c r="XO37" s="200"/>
      <c r="XQ37" s="200"/>
      <c r="XS37" s="200"/>
      <c r="XV37" s="200"/>
      <c r="XY37" s="200"/>
      <c r="YB37" s="200"/>
      <c r="YE37" s="200"/>
      <c r="YH37" s="200"/>
      <c r="YK37" s="200"/>
      <c r="YN37" s="200"/>
      <c r="YP37" s="200"/>
      <c r="YS37" s="200"/>
      <c r="YV37" s="200"/>
      <c r="YY37" s="200"/>
      <c r="ZE37" s="200"/>
      <c r="ZH37" s="200"/>
      <c r="ZJ37" s="200"/>
      <c r="AAQ37" s="200"/>
      <c r="AAT37" s="200"/>
      <c r="AAW37" s="200"/>
      <c r="AAZ37" s="200"/>
      <c r="ABC37" s="200"/>
      <c r="ABD37" s="200"/>
      <c r="ABE37" s="200"/>
      <c r="ABH37" s="200"/>
      <c r="ABK37" s="200"/>
      <c r="ABN37" s="200"/>
      <c r="ABQ37" s="200"/>
      <c r="ABS37" s="200"/>
      <c r="ACG37" s="200"/>
      <c r="ACH37" s="200"/>
      <c r="ACI37" s="200"/>
      <c r="ACJ37" s="200"/>
      <c r="ACK37" s="200"/>
      <c r="ACL37" s="200"/>
      <c r="ACM37" s="200"/>
      <c r="ACN37" s="200"/>
      <c r="ACO37" s="200"/>
      <c r="ACP37" s="200"/>
      <c r="ACQ37" s="200"/>
      <c r="ACR37" s="200"/>
      <c r="ACS37" s="200"/>
      <c r="ACT37" s="200"/>
      <c r="ACU37" s="200"/>
      <c r="ACV37" s="200"/>
      <c r="ACW37" s="200"/>
      <c r="ACX37" s="200"/>
      <c r="ACY37" s="200"/>
      <c r="ADE37" s="200"/>
      <c r="ADF37" s="200"/>
      <c r="ADG37" s="200"/>
      <c r="ADH37" s="200"/>
      <c r="ADI37" s="200"/>
      <c r="ADJ37" s="200"/>
      <c r="ADK37" s="200"/>
      <c r="ADM37" s="200"/>
      <c r="ADN37" s="200"/>
      <c r="ADO37" s="200"/>
      <c r="ADP37" s="200"/>
      <c r="ADQ37" s="200"/>
      <c r="ADR37" s="200"/>
      <c r="ADS37" s="200"/>
      <c r="ADT37" s="200"/>
      <c r="ADW37" s="200"/>
      <c r="ADZ37" s="200"/>
      <c r="AEC37" s="200"/>
      <c r="AEF37" s="200"/>
      <c r="AEI37" s="200"/>
      <c r="AEL37" s="200"/>
      <c r="AEU37" s="200"/>
      <c r="AEX37" s="200"/>
      <c r="AFA37" s="200"/>
      <c r="AFD37" s="200"/>
      <c r="AFM37" s="200"/>
      <c r="AFS37" s="200"/>
      <c r="AFV37" s="200"/>
      <c r="AFY37" s="200"/>
      <c r="AGB37" s="200"/>
      <c r="AGH37" s="200"/>
      <c r="AGQ37" s="200"/>
      <c r="AGS37" s="200"/>
      <c r="AGT37" s="200"/>
      <c r="AGV37" s="200"/>
      <c r="AGY37" s="200"/>
      <c r="AHB37" s="200"/>
      <c r="AHE37" s="200"/>
      <c r="AHH37" s="200"/>
      <c r="AHK37" s="200"/>
      <c r="AHM37" s="200"/>
      <c r="AHO37" s="200"/>
      <c r="AHR37" s="200"/>
      <c r="AHU37" s="200"/>
      <c r="AHX37" s="200"/>
      <c r="AIA37" s="200"/>
      <c r="AID37" s="200"/>
      <c r="AIG37" s="200"/>
      <c r="AIJ37" s="200"/>
      <c r="AIL37" s="200"/>
      <c r="AIO37" s="200"/>
      <c r="AIR37" s="200"/>
      <c r="AIU37" s="200"/>
      <c r="AJA37" s="200"/>
      <c r="AJD37" s="200"/>
      <c r="AJF37" s="200"/>
      <c r="AKM37" s="200"/>
      <c r="AKP37" s="200"/>
      <c r="AKS37" s="200"/>
      <c r="AKV37" s="200"/>
      <c r="AKY37" s="200"/>
      <c r="AKZ37" s="200"/>
      <c r="ALA37" s="200"/>
      <c r="ALD37" s="200"/>
      <c r="ALG37" s="200"/>
      <c r="ALJ37" s="200"/>
      <c r="ALM37" s="200"/>
      <c r="ALO37" s="200"/>
      <c r="AMC37" s="200"/>
      <c r="AMD37" s="200"/>
      <c r="AME37" s="200"/>
      <c r="AMF37" s="200"/>
      <c r="AMG37" s="200"/>
      <c r="AMH37" s="200"/>
      <c r="AMI37" s="200"/>
      <c r="AMJ37" s="200"/>
      <c r="AMK37" s="200"/>
      <c r="AML37" s="200"/>
      <c r="AMM37" s="200"/>
      <c r="AMN37" s="200"/>
      <c r="AMO37" s="200"/>
      <c r="AMP37" s="200"/>
      <c r="AMQ37" s="200"/>
      <c r="AMR37" s="200"/>
      <c r="AMS37" s="200"/>
      <c r="AMT37" s="200"/>
      <c r="AMU37" s="200"/>
      <c r="ANA37" s="200"/>
      <c r="ANB37" s="200"/>
      <c r="ANC37" s="200"/>
      <c r="AND37" s="200"/>
      <c r="ANE37" s="200"/>
      <c r="ANF37" s="200"/>
      <c r="ANG37" s="200"/>
      <c r="ANI37" s="200"/>
      <c r="ANJ37" s="200"/>
      <c r="ANK37" s="200"/>
      <c r="ANL37" s="200"/>
      <c r="ANM37" s="200"/>
      <c r="ANN37" s="200"/>
      <c r="ANO37" s="200"/>
      <c r="ANP37" s="200"/>
      <c r="ANS37" s="200"/>
      <c r="ANV37" s="200"/>
      <c r="ANY37" s="200"/>
      <c r="AOB37" s="200"/>
      <c r="AOE37" s="200"/>
      <c r="AOH37" s="200"/>
      <c r="AOQ37" s="200"/>
      <c r="AOT37" s="200"/>
      <c r="AOW37" s="200"/>
      <c r="AOZ37" s="200"/>
      <c r="API37" s="200"/>
      <c r="APO37" s="200"/>
      <c r="APR37" s="200"/>
      <c r="APU37" s="200"/>
      <c r="APX37" s="200"/>
      <c r="AQD37" s="200"/>
      <c r="AQM37" s="200"/>
      <c r="AQO37" s="200"/>
      <c r="AQP37" s="200"/>
      <c r="AQR37" s="200"/>
      <c r="AQU37" s="200"/>
      <c r="AQX37" s="200"/>
      <c r="ARA37" s="200"/>
      <c r="ARD37" s="200"/>
      <c r="ARG37" s="200"/>
      <c r="ARI37" s="200"/>
      <c r="ARK37" s="200"/>
      <c r="ARN37" s="200"/>
      <c r="ARQ37" s="200"/>
      <c r="ART37" s="200"/>
      <c r="ARW37" s="200"/>
      <c r="ARZ37" s="200"/>
      <c r="ASC37" s="200"/>
      <c r="ASF37" s="200"/>
      <c r="ASH37" s="200"/>
      <c r="ASK37" s="200"/>
      <c r="ASN37" s="200"/>
      <c r="ASQ37" s="200"/>
      <c r="ASW37" s="200"/>
      <c r="ASZ37" s="200"/>
      <c r="ATB37" s="200"/>
      <c r="AUI37" s="200"/>
      <c r="AUL37" s="200"/>
      <c r="AUO37" s="200"/>
      <c r="AUR37" s="200"/>
      <c r="AUU37" s="200"/>
      <c r="AUV37" s="200"/>
      <c r="AUW37" s="200"/>
      <c r="AUZ37" s="200"/>
      <c r="AVC37" s="200"/>
      <c r="AVF37" s="200"/>
      <c r="AVI37" s="200"/>
      <c r="AVK37" s="200"/>
      <c r="AVY37" s="200"/>
      <c r="AVZ37" s="200"/>
      <c r="AWA37" s="200"/>
      <c r="AWB37" s="200"/>
      <c r="AWC37" s="200"/>
      <c r="AWD37" s="200"/>
      <c r="AWE37" s="200"/>
      <c r="AWF37" s="200"/>
      <c r="AWG37" s="200"/>
      <c r="AWH37" s="200"/>
      <c r="AWI37" s="200"/>
      <c r="AWJ37" s="200"/>
      <c r="AWK37" s="200"/>
      <c r="AWL37" s="200"/>
      <c r="AWM37" s="200"/>
      <c r="AWN37" s="200"/>
      <c r="AWO37" s="200"/>
      <c r="AWP37" s="200"/>
      <c r="AWQ37" s="200"/>
      <c r="AWW37" s="200"/>
      <c r="AWX37" s="200"/>
      <c r="AWY37" s="200"/>
      <c r="AWZ37" s="200"/>
      <c r="AXA37" s="200"/>
      <c r="AXB37" s="200"/>
      <c r="AXC37" s="200"/>
      <c r="AXE37" s="200"/>
      <c r="AXF37" s="200"/>
      <c r="AXG37" s="200"/>
      <c r="AXH37" s="200"/>
      <c r="AXI37" s="200"/>
      <c r="AXJ37" s="200"/>
      <c r="AXK37" s="200"/>
      <c r="AXL37" s="200"/>
      <c r="AXO37" s="200"/>
      <c r="AXR37" s="200"/>
      <c r="AXU37" s="200"/>
      <c r="AXX37" s="200"/>
      <c r="AYA37" s="200"/>
      <c r="AYD37" s="200"/>
      <c r="AYM37" s="200"/>
      <c r="AYP37" s="200"/>
      <c r="AYS37" s="200"/>
      <c r="AYV37" s="200"/>
      <c r="AZE37" s="200"/>
      <c r="AZK37" s="200"/>
      <c r="AZN37" s="200"/>
      <c r="AZQ37" s="200"/>
      <c r="AZT37" s="200"/>
      <c r="AZZ37" s="200"/>
      <c r="BAI37" s="200"/>
      <c r="BAK37" s="200"/>
      <c r="BAL37" s="200"/>
      <c r="BAN37" s="200"/>
      <c r="BAQ37" s="200"/>
      <c r="BAT37" s="200"/>
      <c r="BAW37" s="200"/>
      <c r="BAZ37" s="200"/>
      <c r="BBC37" s="200"/>
      <c r="BBE37" s="200"/>
      <c r="BBG37" s="200"/>
      <c r="BBJ37" s="200"/>
      <c r="BBM37" s="200"/>
      <c r="BBP37" s="200"/>
      <c r="BBS37" s="200"/>
      <c r="BBV37" s="200"/>
      <c r="BBY37" s="200"/>
      <c r="BCB37" s="200"/>
      <c r="BCD37" s="200"/>
      <c r="BCG37" s="200"/>
      <c r="BCJ37" s="200"/>
      <c r="BCM37" s="200"/>
      <c r="BCS37" s="200"/>
      <c r="BCV37" s="200"/>
      <c r="BCX37" s="200"/>
      <c r="BEE37" s="200"/>
      <c r="BEH37" s="200"/>
      <c r="BEK37" s="200"/>
      <c r="BEN37" s="200"/>
      <c r="BEQ37" s="200"/>
      <c r="BER37" s="200"/>
      <c r="BES37" s="200"/>
      <c r="BEV37" s="200"/>
      <c r="BEY37" s="200"/>
      <c r="BFB37" s="200"/>
      <c r="BFE37" s="200"/>
      <c r="BFG37" s="200"/>
      <c r="BFU37" s="200"/>
      <c r="BFV37" s="200"/>
      <c r="BFW37" s="200"/>
      <c r="BFX37" s="200"/>
      <c r="BFY37" s="200"/>
      <c r="BFZ37" s="200"/>
      <c r="BGA37" s="200"/>
      <c r="BGB37" s="200"/>
      <c r="BGC37" s="200"/>
      <c r="BGD37" s="200"/>
      <c r="BGE37" s="200"/>
      <c r="BGF37" s="200"/>
      <c r="BGG37" s="200"/>
      <c r="BGH37" s="200"/>
      <c r="BGI37" s="200"/>
      <c r="BGJ37" s="200"/>
      <c r="BGK37" s="200"/>
      <c r="BGL37" s="200"/>
      <c r="BGM37" s="200"/>
      <c r="BGS37" s="200"/>
      <c r="BGT37" s="200"/>
      <c r="BGU37" s="200"/>
      <c r="BGV37" s="200"/>
      <c r="BGW37" s="200"/>
      <c r="BGX37" s="200"/>
      <c r="BGY37" s="200"/>
      <c r="BHA37" s="200"/>
      <c r="BHB37" s="200"/>
      <c r="BHC37" s="200"/>
      <c r="BHD37" s="200"/>
      <c r="BHE37" s="200"/>
      <c r="BHF37" s="200"/>
      <c r="BHG37" s="200"/>
      <c r="BHH37" s="200"/>
      <c r="BHK37" s="200"/>
      <c r="BHN37" s="200"/>
      <c r="BHQ37" s="200"/>
      <c r="BHT37" s="200"/>
      <c r="BHW37" s="200"/>
      <c r="BHZ37" s="200"/>
      <c r="BII37" s="200"/>
      <c r="BIL37" s="200"/>
      <c r="BIO37" s="200"/>
      <c r="BIR37" s="200"/>
      <c r="BJA37" s="200"/>
      <c r="BJG37" s="200"/>
      <c r="BJJ37" s="200"/>
      <c r="BJM37" s="200"/>
      <c r="BJP37" s="200"/>
      <c r="BJV37" s="200"/>
      <c r="BKE37" s="200"/>
      <c r="BKG37" s="200"/>
      <c r="BKH37" s="200"/>
      <c r="BKJ37" s="200"/>
      <c r="BKM37" s="200"/>
      <c r="BKP37" s="200"/>
      <c r="BKS37" s="200"/>
      <c r="BKV37" s="200"/>
      <c r="BKY37" s="200"/>
      <c r="BLA37" s="200"/>
      <c r="BLC37" s="200"/>
      <c r="BLF37" s="200"/>
      <c r="BLI37" s="200"/>
      <c r="BLL37" s="200"/>
      <c r="BLO37" s="200"/>
      <c r="BLR37" s="200"/>
      <c r="BLU37" s="200"/>
      <c r="BLX37" s="200"/>
      <c r="BLZ37" s="200"/>
      <c r="BMC37" s="200"/>
      <c r="BMF37" s="200"/>
      <c r="BMI37" s="200"/>
      <c r="BMO37" s="200"/>
      <c r="BMR37" s="200"/>
      <c r="BMT37" s="200"/>
      <c r="BOA37" s="200"/>
      <c r="BOD37" s="200"/>
      <c r="BOG37" s="200"/>
      <c r="BOJ37" s="200"/>
      <c r="BOM37" s="200"/>
      <c r="BON37" s="200"/>
      <c r="BOO37" s="200"/>
      <c r="BOR37" s="200"/>
      <c r="BOU37" s="200"/>
      <c r="BOX37" s="200"/>
      <c r="BPA37" s="200"/>
      <c r="BPC37" s="200"/>
      <c r="BPQ37" s="200"/>
      <c r="BPR37" s="200"/>
      <c r="BPS37" s="200"/>
      <c r="BPT37" s="200"/>
      <c r="BPU37" s="200"/>
      <c r="BPV37" s="200"/>
      <c r="BPW37" s="200"/>
      <c r="BPX37" s="200"/>
      <c r="BPY37" s="200"/>
      <c r="BPZ37" s="200"/>
      <c r="BQA37" s="200"/>
      <c r="BQB37" s="200"/>
      <c r="BQC37" s="200"/>
      <c r="BQD37" s="200"/>
      <c r="BQE37" s="200"/>
      <c r="BQF37" s="200"/>
      <c r="BQG37" s="200"/>
      <c r="BQH37" s="200"/>
      <c r="BQI37" s="200"/>
      <c r="BQO37" s="200"/>
      <c r="BQP37" s="200"/>
      <c r="BQQ37" s="200"/>
      <c r="BQR37" s="200"/>
      <c r="BQS37" s="200"/>
      <c r="BQT37" s="200"/>
      <c r="BQU37" s="200"/>
      <c r="BQW37" s="200"/>
      <c r="BQX37" s="200"/>
      <c r="BQY37" s="200"/>
      <c r="BQZ37" s="200"/>
      <c r="BRA37" s="200"/>
      <c r="BRB37" s="200"/>
      <c r="BRC37" s="200"/>
      <c r="BRD37" s="200"/>
      <c r="BRG37" s="200"/>
      <c r="BRJ37" s="200"/>
      <c r="BRM37" s="200"/>
      <c r="BRP37" s="200"/>
      <c r="BRS37" s="200"/>
      <c r="BRV37" s="200"/>
      <c r="BSE37" s="200"/>
      <c r="BSH37" s="200"/>
      <c r="BSK37" s="200"/>
      <c r="BSN37" s="200"/>
      <c r="BSW37" s="200"/>
      <c r="BTC37" s="200"/>
      <c r="BTF37" s="200"/>
      <c r="BTI37" s="200"/>
      <c r="BTL37" s="200"/>
      <c r="BTR37" s="200"/>
      <c r="BUA37" s="200"/>
      <c r="BUC37" s="200"/>
      <c r="BUD37" s="200"/>
      <c r="BUF37" s="200"/>
      <c r="BUI37" s="200"/>
      <c r="BUL37" s="200"/>
      <c r="BUO37" s="200"/>
      <c r="BUR37" s="200"/>
      <c r="BUU37" s="200"/>
      <c r="BUW37" s="200"/>
      <c r="BUY37" s="200"/>
      <c r="BVB37" s="200"/>
      <c r="BVE37" s="200"/>
      <c r="BVH37" s="200"/>
      <c r="BVK37" s="200"/>
      <c r="BVN37" s="200"/>
      <c r="BVQ37" s="200"/>
      <c r="BVT37" s="200"/>
      <c r="BVV37" s="200"/>
      <c r="BVY37" s="200"/>
      <c r="BWB37" s="200"/>
      <c r="BWE37" s="200"/>
      <c r="BWK37" s="200"/>
      <c r="BWN37" s="200"/>
      <c r="BWP37" s="200"/>
      <c r="BXW37" s="200"/>
      <c r="BXZ37" s="200"/>
      <c r="BYC37" s="200"/>
      <c r="BYF37" s="200"/>
      <c r="BYI37" s="200"/>
      <c r="BYJ37" s="200"/>
      <c r="BYK37" s="200"/>
      <c r="BYN37" s="200"/>
      <c r="BYQ37" s="200"/>
      <c r="BYT37" s="200"/>
      <c r="BYW37" s="200"/>
      <c r="BYY37" s="200"/>
      <c r="BZM37" s="200"/>
      <c r="BZN37" s="200"/>
      <c r="BZO37" s="200"/>
      <c r="BZP37" s="200"/>
      <c r="BZQ37" s="200"/>
      <c r="BZR37" s="200"/>
      <c r="BZS37" s="200"/>
      <c r="BZT37" s="200"/>
      <c r="BZU37" s="200"/>
      <c r="BZV37" s="200"/>
      <c r="BZW37" s="200"/>
      <c r="BZX37" s="200"/>
      <c r="BZY37" s="200"/>
      <c r="BZZ37" s="200"/>
      <c r="CAA37" s="200"/>
      <c r="CAB37" s="200"/>
      <c r="CAC37" s="200"/>
      <c r="CAD37" s="200"/>
      <c r="CAE37" s="200"/>
      <c r="CAK37" s="200"/>
      <c r="CAL37" s="200"/>
      <c r="CAM37" s="200"/>
      <c r="CAN37" s="200"/>
      <c r="CAO37" s="200"/>
      <c r="CAP37" s="200"/>
      <c r="CAQ37" s="200"/>
      <c r="CAS37" s="200"/>
      <c r="CAT37" s="200"/>
      <c r="CAU37" s="200"/>
      <c r="CAV37" s="200"/>
      <c r="CAW37" s="200"/>
      <c r="CAX37" s="200"/>
      <c r="CAY37" s="200"/>
      <c r="CAZ37" s="200"/>
      <c r="CBC37" s="200"/>
      <c r="CBF37" s="200"/>
      <c r="CBI37" s="200"/>
      <c r="CBL37" s="200"/>
      <c r="CBO37" s="200"/>
      <c r="CBR37" s="200"/>
      <c r="CCA37" s="200"/>
      <c r="CCD37" s="200"/>
      <c r="CCG37" s="200"/>
      <c r="CCJ37" s="200"/>
      <c r="CCS37" s="200"/>
      <c r="CCY37" s="200"/>
      <c r="CDB37" s="200"/>
      <c r="CDE37" s="200"/>
      <c r="CDH37" s="200"/>
      <c r="CDN37" s="200"/>
      <c r="CDW37" s="200"/>
      <c r="CDY37" s="200"/>
      <c r="CDZ37" s="200"/>
      <c r="CEB37" s="200"/>
      <c r="CEE37" s="200"/>
      <c r="CEH37" s="200"/>
      <c r="CEK37" s="200"/>
      <c r="CEN37" s="200"/>
      <c r="CEQ37" s="200"/>
      <c r="CES37" s="200"/>
      <c r="CEU37" s="200"/>
      <c r="CEX37" s="200"/>
      <c r="CFA37" s="200"/>
      <c r="CFD37" s="200"/>
      <c r="CFG37" s="200"/>
      <c r="CFJ37" s="200"/>
      <c r="CFM37" s="200"/>
      <c r="CFP37" s="200"/>
      <c r="CFR37" s="200"/>
      <c r="CFU37" s="200"/>
      <c r="CFX37" s="200"/>
      <c r="CGA37" s="200"/>
      <c r="CGG37" s="200"/>
      <c r="CGJ37" s="200"/>
      <c r="CGL37" s="200"/>
      <c r="CHS37" s="200"/>
      <c r="CHV37" s="200"/>
      <c r="CHY37" s="200"/>
      <c r="CIB37" s="200"/>
      <c r="CIE37" s="200"/>
      <c r="CIF37" s="200"/>
      <c r="CIG37" s="200"/>
      <c r="CIJ37" s="200"/>
      <c r="CIM37" s="200"/>
      <c r="CIP37" s="200"/>
      <c r="CIS37" s="200"/>
      <c r="CIU37" s="200"/>
      <c r="CJI37" s="200"/>
      <c r="CJJ37" s="200"/>
      <c r="CJK37" s="200"/>
      <c r="CJL37" s="200"/>
      <c r="CJM37" s="200"/>
      <c r="CJN37" s="200"/>
      <c r="CJO37" s="200"/>
      <c r="CJP37" s="200"/>
      <c r="CJQ37" s="200"/>
      <c r="CJR37" s="200"/>
      <c r="CJS37" s="200"/>
      <c r="CJT37" s="200"/>
      <c r="CJU37" s="200"/>
      <c r="CJV37" s="200"/>
      <c r="CJW37" s="200"/>
      <c r="CJX37" s="200"/>
      <c r="CJY37" s="200"/>
      <c r="CJZ37" s="200"/>
      <c r="CKA37" s="200"/>
      <c r="CKG37" s="200"/>
      <c r="CKH37" s="200"/>
      <c r="CKI37" s="200"/>
      <c r="CKJ37" s="200"/>
      <c r="CKK37" s="200"/>
      <c r="CKL37" s="200"/>
      <c r="CKM37" s="200"/>
      <c r="CKO37" s="200"/>
      <c r="CKP37" s="200"/>
      <c r="CKQ37" s="200"/>
      <c r="CKR37" s="200"/>
      <c r="CKS37" s="200"/>
      <c r="CKT37" s="200"/>
      <c r="CKU37" s="200"/>
      <c r="CKV37" s="200"/>
      <c r="CKY37" s="200"/>
      <c r="CLB37" s="200"/>
      <c r="CLE37" s="200"/>
      <c r="CLH37" s="200"/>
      <c r="CLK37" s="200"/>
      <c r="CLN37" s="200"/>
      <c r="CLW37" s="200"/>
      <c r="CLZ37" s="200"/>
      <c r="CMC37" s="200"/>
      <c r="CMF37" s="200"/>
      <c r="CMO37" s="200"/>
      <c r="CMU37" s="200"/>
      <c r="CMX37" s="200"/>
      <c r="CNA37" s="200"/>
      <c r="CND37" s="200"/>
      <c r="CNJ37" s="200"/>
      <c r="CNS37" s="200"/>
      <c r="CNU37" s="200"/>
      <c r="CNV37" s="200"/>
      <c r="CNX37" s="200"/>
      <c r="COA37" s="200"/>
      <c r="COD37" s="200"/>
      <c r="COG37" s="200"/>
      <c r="COJ37" s="200"/>
      <c r="COM37" s="200"/>
      <c r="COO37" s="200"/>
      <c r="COQ37" s="200"/>
      <c r="COT37" s="200"/>
      <c r="COW37" s="200"/>
      <c r="COZ37" s="200"/>
      <c r="CPC37" s="200"/>
      <c r="CPF37" s="200"/>
      <c r="CPI37" s="200"/>
      <c r="CPL37" s="200"/>
      <c r="CPN37" s="200"/>
      <c r="CPQ37" s="200"/>
      <c r="CPT37" s="200"/>
      <c r="CPW37" s="200"/>
      <c r="CQC37" s="200"/>
      <c r="CQF37" s="200"/>
      <c r="CQH37" s="200"/>
      <c r="CRO37" s="200"/>
      <c r="CRR37" s="200"/>
      <c r="CRU37" s="200"/>
      <c r="CRX37" s="200"/>
      <c r="CSA37" s="200"/>
      <c r="CSB37" s="200"/>
      <c r="CSC37" s="200"/>
      <c r="CSF37" s="200"/>
      <c r="CSI37" s="200"/>
      <c r="CSL37" s="200"/>
      <c r="CSO37" s="200"/>
      <c r="CSQ37" s="200"/>
      <c r="CTE37" s="200"/>
      <c r="CTF37" s="200"/>
      <c r="CTG37" s="200"/>
      <c r="CTH37" s="200"/>
      <c r="CTI37" s="200"/>
      <c r="CTJ37" s="200"/>
      <c r="CTK37" s="200"/>
      <c r="CTL37" s="200"/>
      <c r="CTM37" s="200"/>
      <c r="CTN37" s="200"/>
      <c r="CTO37" s="200"/>
      <c r="CTP37" s="200"/>
      <c r="CTQ37" s="200"/>
      <c r="CTR37" s="200"/>
      <c r="CTS37" s="200"/>
      <c r="CTT37" s="200"/>
      <c r="CTU37" s="200"/>
      <c r="CTV37" s="200"/>
      <c r="CTW37" s="200"/>
      <c r="CUC37" s="200"/>
      <c r="CUD37" s="200"/>
      <c r="CUE37" s="200"/>
      <c r="CUF37" s="200"/>
      <c r="CUG37" s="200"/>
      <c r="CUH37" s="200"/>
      <c r="CUI37" s="200"/>
      <c r="CUK37" s="200"/>
      <c r="CUL37" s="200"/>
      <c r="CUM37" s="200"/>
      <c r="CUN37" s="200"/>
      <c r="CUO37" s="200"/>
      <c r="CUP37" s="200"/>
      <c r="CUQ37" s="200"/>
      <c r="CUR37" s="200"/>
      <c r="CUU37" s="200"/>
      <c r="CUX37" s="200"/>
      <c r="CVA37" s="200"/>
      <c r="CVD37" s="200"/>
      <c r="CVG37" s="200"/>
      <c r="CVJ37" s="200"/>
      <c r="CVS37" s="200"/>
      <c r="CVV37" s="200"/>
      <c r="CVY37" s="200"/>
      <c r="CWB37" s="200"/>
      <c r="CWK37" s="200"/>
      <c r="CWQ37" s="200"/>
      <c r="CWT37" s="200"/>
      <c r="CWW37" s="200"/>
      <c r="CWZ37" s="200"/>
      <c r="CXF37" s="200"/>
      <c r="CXO37" s="200"/>
      <c r="CXQ37" s="200"/>
      <c r="CXR37" s="200"/>
      <c r="CXT37" s="200"/>
      <c r="CXW37" s="200"/>
      <c r="CXZ37" s="200"/>
      <c r="CYC37" s="200"/>
      <c r="CYF37" s="200"/>
      <c r="CYI37" s="200"/>
      <c r="CYK37" s="200"/>
      <c r="CYM37" s="200"/>
      <c r="CYP37" s="200"/>
      <c r="CYS37" s="200"/>
      <c r="CYV37" s="200"/>
      <c r="CYY37" s="200"/>
      <c r="CZB37" s="200"/>
      <c r="CZE37" s="200"/>
      <c r="CZH37" s="200"/>
      <c r="CZJ37" s="200"/>
      <c r="CZM37" s="200"/>
      <c r="CZP37" s="200"/>
      <c r="CZS37" s="200"/>
      <c r="CZY37" s="200"/>
      <c r="DAB37" s="200"/>
      <c r="DAD37" s="200"/>
      <c r="DBK37" s="200"/>
      <c r="DBN37" s="200"/>
      <c r="DBQ37" s="200"/>
      <c r="DBT37" s="200"/>
      <c r="DBW37" s="200"/>
      <c r="DBX37" s="200"/>
      <c r="DBY37" s="200"/>
      <c r="DCB37" s="200"/>
      <c r="DCE37" s="200"/>
      <c r="DCH37" s="200"/>
      <c r="DCK37" s="200"/>
      <c r="DCM37" s="200"/>
      <c r="DDA37" s="200"/>
      <c r="DDB37" s="200"/>
      <c r="DDC37" s="200"/>
      <c r="DDD37" s="200"/>
      <c r="DDE37" s="200"/>
      <c r="DDF37" s="200"/>
      <c r="DDG37" s="200"/>
      <c r="DDH37" s="200"/>
      <c r="DDI37" s="200"/>
      <c r="DDJ37" s="200"/>
      <c r="DDK37" s="200"/>
      <c r="DDL37" s="200"/>
      <c r="DDM37" s="200"/>
      <c r="DDN37" s="200"/>
      <c r="DDO37" s="200"/>
      <c r="DDP37" s="200"/>
      <c r="DDQ37" s="200"/>
      <c r="DDR37" s="200"/>
      <c r="DDS37" s="200"/>
      <c r="DDY37" s="200"/>
      <c r="DDZ37" s="200"/>
      <c r="DEA37" s="200"/>
      <c r="DEB37" s="200"/>
      <c r="DEC37" s="200"/>
      <c r="DED37" s="200"/>
      <c r="DEE37" s="200"/>
      <c r="DEG37" s="200"/>
      <c r="DEH37" s="200"/>
      <c r="DEI37" s="200"/>
      <c r="DEJ37" s="200"/>
      <c r="DEK37" s="200"/>
      <c r="DEL37" s="200"/>
      <c r="DEM37" s="200"/>
      <c r="DEN37" s="200"/>
      <c r="DEQ37" s="200"/>
      <c r="DET37" s="200"/>
      <c r="DEW37" s="200"/>
      <c r="DEZ37" s="200"/>
      <c r="DFC37" s="200"/>
      <c r="DFF37" s="200"/>
      <c r="DFO37" s="200"/>
      <c r="DFR37" s="200"/>
      <c r="DFU37" s="200"/>
      <c r="DFX37" s="200"/>
      <c r="DGG37" s="200"/>
      <c r="DGM37" s="200"/>
      <c r="DGP37" s="200"/>
      <c r="DGS37" s="200"/>
      <c r="DGV37" s="200"/>
      <c r="DHB37" s="200"/>
      <c r="DHK37" s="200"/>
      <c r="DHM37" s="200"/>
      <c r="DHN37" s="200"/>
      <c r="DHP37" s="200"/>
      <c r="DHS37" s="200"/>
      <c r="DHV37" s="200"/>
      <c r="DHY37" s="200"/>
      <c r="DIB37" s="200"/>
      <c r="DIE37" s="200"/>
      <c r="DIG37" s="200"/>
      <c r="DII37" s="200"/>
      <c r="DIL37" s="200"/>
      <c r="DIO37" s="200"/>
      <c r="DIR37" s="200"/>
      <c r="DIU37" s="200"/>
      <c r="DIX37" s="200"/>
      <c r="DJA37" s="200"/>
      <c r="DJD37" s="200"/>
      <c r="DJF37" s="200"/>
      <c r="DJI37" s="200"/>
      <c r="DJL37" s="200"/>
      <c r="DJO37" s="200"/>
      <c r="DJU37" s="200"/>
      <c r="DJX37" s="200"/>
      <c r="DJZ37" s="200"/>
      <c r="DLG37" s="200"/>
      <c r="DLJ37" s="200"/>
      <c r="DLM37" s="200"/>
      <c r="DLP37" s="200"/>
      <c r="DLS37" s="200"/>
      <c r="DLT37" s="200"/>
      <c r="DLU37" s="200"/>
      <c r="DLX37" s="200"/>
      <c r="DMA37" s="200"/>
      <c r="DMD37" s="200"/>
      <c r="DMG37" s="200"/>
      <c r="DMI37" s="200"/>
      <c r="DMW37" s="200"/>
      <c r="DMX37" s="200"/>
      <c r="DMY37" s="200"/>
      <c r="DMZ37" s="200"/>
      <c r="DNA37" s="200"/>
      <c r="DNB37" s="200"/>
      <c r="DNC37" s="200"/>
      <c r="DND37" s="200"/>
      <c r="DNE37" s="200"/>
      <c r="DNF37" s="200"/>
      <c r="DNG37" s="200"/>
      <c r="DNH37" s="200"/>
      <c r="DNI37" s="200"/>
      <c r="DNJ37" s="200"/>
      <c r="DNK37" s="200"/>
      <c r="DNL37" s="200"/>
      <c r="DNM37" s="200"/>
      <c r="DNN37" s="200"/>
      <c r="DNO37" s="200"/>
      <c r="DNU37" s="200"/>
      <c r="DNV37" s="200"/>
      <c r="DNW37" s="200"/>
      <c r="DNX37" s="200"/>
      <c r="DNY37" s="200"/>
      <c r="DNZ37" s="200"/>
      <c r="DOA37" s="200"/>
      <c r="DOC37" s="200"/>
      <c r="DOD37" s="200"/>
      <c r="DOE37" s="200"/>
      <c r="DOF37" s="200"/>
      <c r="DOG37" s="200"/>
      <c r="DOH37" s="200"/>
      <c r="DOI37" s="200"/>
      <c r="DOJ37" s="200"/>
      <c r="DOM37" s="200"/>
      <c r="DOP37" s="200"/>
      <c r="DOS37" s="200"/>
      <c r="DOV37" s="200"/>
      <c r="DOY37" s="200"/>
      <c r="DPB37" s="200"/>
      <c r="DPK37" s="200"/>
      <c r="DPN37" s="200"/>
      <c r="DPQ37" s="200"/>
      <c r="DPT37" s="200"/>
      <c r="DQC37" s="200"/>
      <c r="DQI37" s="200"/>
      <c r="DQL37" s="200"/>
      <c r="DQO37" s="200"/>
      <c r="DQR37" s="200"/>
      <c r="DQX37" s="200"/>
      <c r="DRG37" s="200"/>
      <c r="DRI37" s="200"/>
      <c r="DRJ37" s="200"/>
      <c r="DRL37" s="200"/>
      <c r="DRO37" s="200"/>
      <c r="DRR37" s="200"/>
      <c r="DRU37" s="200"/>
      <c r="DRX37" s="200"/>
      <c r="DSA37" s="200"/>
      <c r="DSC37" s="200"/>
      <c r="DSE37" s="200"/>
      <c r="DSH37" s="200"/>
      <c r="DSK37" s="200"/>
      <c r="DSN37" s="200"/>
      <c r="DSQ37" s="200"/>
      <c r="DST37" s="200"/>
      <c r="DSW37" s="200"/>
      <c r="DSZ37" s="200"/>
      <c r="DTB37" s="200"/>
      <c r="DTE37" s="200"/>
      <c r="DTH37" s="200"/>
      <c r="DTK37" s="200"/>
      <c r="DTQ37" s="200"/>
      <c r="DTT37" s="200"/>
      <c r="DTV37" s="200"/>
      <c r="DVC37" s="200"/>
      <c r="DVF37" s="200"/>
      <c r="DVI37" s="200"/>
      <c r="DVL37" s="200"/>
      <c r="DVO37" s="200"/>
      <c r="DVP37" s="200"/>
      <c r="DVQ37" s="200"/>
      <c r="DVT37" s="200"/>
      <c r="DVW37" s="200"/>
      <c r="DVZ37" s="200"/>
      <c r="DWC37" s="200"/>
      <c r="DWE37" s="200"/>
      <c r="DWS37" s="200"/>
      <c r="DWT37" s="200"/>
      <c r="DWU37" s="200"/>
      <c r="DWV37" s="200"/>
      <c r="DWW37" s="200"/>
      <c r="DWX37" s="200"/>
      <c r="DWY37" s="200"/>
      <c r="DWZ37" s="200"/>
      <c r="DXA37" s="200"/>
      <c r="DXB37" s="200"/>
      <c r="DXC37" s="200"/>
      <c r="DXD37" s="200"/>
      <c r="DXE37" s="200"/>
      <c r="DXF37" s="200"/>
      <c r="DXG37" s="200"/>
      <c r="DXH37" s="200"/>
      <c r="DXI37" s="200"/>
      <c r="DXJ37" s="200"/>
      <c r="DXK37" s="200"/>
      <c r="DXQ37" s="200"/>
      <c r="DXR37" s="200"/>
      <c r="DXS37" s="200"/>
      <c r="DXT37" s="200"/>
      <c r="DXU37" s="200"/>
      <c r="DXV37" s="200"/>
      <c r="DXW37" s="200"/>
      <c r="DXY37" s="200"/>
      <c r="DXZ37" s="200"/>
      <c r="DYA37" s="200"/>
      <c r="DYB37" s="200"/>
      <c r="DYC37" s="200"/>
      <c r="DYD37" s="200"/>
      <c r="DYE37" s="200"/>
      <c r="DYF37" s="200"/>
      <c r="DYI37" s="200"/>
      <c r="DYL37" s="200"/>
      <c r="DYO37" s="200"/>
      <c r="DYR37" s="200"/>
      <c r="DYU37" s="200"/>
      <c r="DYX37" s="200"/>
      <c r="DZG37" s="200"/>
      <c r="DZJ37" s="200"/>
      <c r="DZM37" s="200"/>
      <c r="DZP37" s="200"/>
      <c r="DZY37" s="200"/>
      <c r="EAE37" s="200"/>
      <c r="EAH37" s="200"/>
      <c r="EAK37" s="200"/>
      <c r="EAN37" s="200"/>
      <c r="EAT37" s="200"/>
      <c r="EBC37" s="200"/>
      <c r="EBE37" s="200"/>
      <c r="EBF37" s="200"/>
      <c r="EBH37" s="200"/>
      <c r="EBK37" s="200"/>
      <c r="EBN37" s="200"/>
      <c r="EBQ37" s="200"/>
      <c r="EBT37" s="200"/>
      <c r="EBW37" s="200"/>
      <c r="EBY37" s="200"/>
      <c r="ECA37" s="200"/>
      <c r="ECD37" s="200"/>
      <c r="ECG37" s="200"/>
      <c r="ECJ37" s="200"/>
      <c r="ECM37" s="200"/>
      <c r="ECP37" s="200"/>
      <c r="ECS37" s="200"/>
      <c r="ECV37" s="200"/>
      <c r="ECX37" s="200"/>
      <c r="EDA37" s="200"/>
      <c r="EDD37" s="200"/>
      <c r="EDG37" s="200"/>
      <c r="EDM37" s="200"/>
      <c r="EDP37" s="200"/>
      <c r="EDR37" s="200"/>
      <c r="EEY37" s="200"/>
      <c r="EFB37" s="200"/>
      <c r="EFE37" s="200"/>
      <c r="EFH37" s="200"/>
      <c r="EFK37" s="200"/>
      <c r="EFL37" s="200"/>
      <c r="EFM37" s="200"/>
      <c r="EFP37" s="200"/>
      <c r="EFS37" s="200"/>
      <c r="EFV37" s="200"/>
      <c r="EFY37" s="200"/>
      <c r="EGA37" s="200"/>
      <c r="EGO37" s="200"/>
      <c r="EGP37" s="200"/>
      <c r="EGQ37" s="200"/>
      <c r="EGR37" s="200"/>
      <c r="EGS37" s="200"/>
      <c r="EGT37" s="200"/>
      <c r="EGU37" s="200"/>
      <c r="EGV37" s="200"/>
      <c r="EGW37" s="200"/>
      <c r="EGX37" s="200"/>
      <c r="EGY37" s="200"/>
      <c r="EGZ37" s="200"/>
      <c r="EHA37" s="200"/>
      <c r="EHB37" s="200"/>
      <c r="EHC37" s="200"/>
      <c r="EHD37" s="200"/>
      <c r="EHE37" s="200"/>
      <c r="EHF37" s="200"/>
      <c r="EHG37" s="200"/>
      <c r="EHM37" s="200"/>
      <c r="EHN37" s="200"/>
      <c r="EHO37" s="200"/>
      <c r="EHP37" s="200"/>
      <c r="EHQ37" s="200"/>
      <c r="EHR37" s="200"/>
      <c r="EHS37" s="200"/>
      <c r="EHU37" s="200"/>
      <c r="EHV37" s="200"/>
      <c r="EHW37" s="200"/>
      <c r="EHX37" s="200"/>
      <c r="EHY37" s="200"/>
      <c r="EHZ37" s="200"/>
      <c r="EIA37" s="200"/>
      <c r="EIB37" s="200"/>
      <c r="EIE37" s="200"/>
      <c r="EIH37" s="200"/>
      <c r="EIK37" s="200"/>
      <c r="EIN37" s="200"/>
      <c r="EIQ37" s="200"/>
      <c r="EIT37" s="200"/>
      <c r="EJC37" s="200"/>
      <c r="EJF37" s="200"/>
      <c r="EJI37" s="200"/>
      <c r="EJL37" s="200"/>
      <c r="EJU37" s="200"/>
      <c r="EKA37" s="200"/>
      <c r="EKD37" s="200"/>
      <c r="EKG37" s="200"/>
      <c r="EKJ37" s="200"/>
      <c r="EKP37" s="200"/>
      <c r="EKY37" s="200"/>
      <c r="ELA37" s="200"/>
      <c r="ELB37" s="200"/>
      <c r="ELD37" s="200"/>
      <c r="ELG37" s="200"/>
      <c r="ELJ37" s="200"/>
      <c r="ELM37" s="200"/>
      <c r="ELP37" s="200"/>
      <c r="ELS37" s="200"/>
      <c r="ELU37" s="200"/>
      <c r="ELW37" s="200"/>
      <c r="ELZ37" s="200"/>
      <c r="EMC37" s="200"/>
      <c r="EMF37" s="200"/>
      <c r="EMI37" s="200"/>
      <c r="EML37" s="200"/>
      <c r="EMO37" s="200"/>
      <c r="EMR37" s="200"/>
      <c r="EMT37" s="200"/>
      <c r="EMW37" s="200"/>
      <c r="EMZ37" s="200"/>
      <c r="ENC37" s="200"/>
      <c r="ENI37" s="200"/>
      <c r="ENL37" s="200"/>
      <c r="ENN37" s="200"/>
      <c r="EOU37" s="200"/>
      <c r="EOX37" s="200"/>
      <c r="EPA37" s="200"/>
      <c r="EPD37" s="200"/>
      <c r="EPG37" s="200"/>
      <c r="EPH37" s="200"/>
      <c r="EPI37" s="200"/>
      <c r="EPL37" s="200"/>
      <c r="EPO37" s="200"/>
      <c r="EPR37" s="200"/>
      <c r="EPU37" s="200"/>
      <c r="EPW37" s="200"/>
      <c r="EQK37" s="200"/>
      <c r="EQL37" s="200"/>
      <c r="EQM37" s="200"/>
      <c r="EQN37" s="200"/>
      <c r="EQO37" s="200"/>
      <c r="EQP37" s="200"/>
      <c r="EQQ37" s="200"/>
      <c r="EQR37" s="200"/>
      <c r="EQS37" s="200"/>
      <c r="EQT37" s="200"/>
      <c r="EQU37" s="200"/>
      <c r="EQV37" s="200"/>
      <c r="EQW37" s="200"/>
      <c r="EQX37" s="200"/>
      <c r="EQY37" s="200"/>
      <c r="EQZ37" s="200"/>
      <c r="ERA37" s="200"/>
      <c r="ERB37" s="200"/>
      <c r="ERC37" s="200"/>
      <c r="ERI37" s="200"/>
      <c r="ERJ37" s="200"/>
      <c r="ERK37" s="200"/>
      <c r="ERL37" s="200"/>
      <c r="ERM37" s="200"/>
      <c r="ERN37" s="200"/>
      <c r="ERO37" s="200"/>
      <c r="ERQ37" s="200"/>
      <c r="ERR37" s="200"/>
      <c r="ERS37" s="200"/>
      <c r="ERT37" s="200"/>
      <c r="ERU37" s="200"/>
      <c r="ERV37" s="200"/>
      <c r="ERW37" s="200"/>
      <c r="ERX37" s="200"/>
      <c r="ESA37" s="200"/>
      <c r="ESD37" s="200"/>
      <c r="ESG37" s="200"/>
      <c r="ESJ37" s="200"/>
      <c r="ESM37" s="200"/>
      <c r="ESP37" s="200"/>
      <c r="ESY37" s="200"/>
      <c r="ETB37" s="200"/>
      <c r="ETE37" s="200"/>
      <c r="ETH37" s="200"/>
      <c r="ETQ37" s="200"/>
      <c r="ETW37" s="200"/>
      <c r="ETZ37" s="200"/>
      <c r="EUC37" s="200"/>
      <c r="EUF37" s="200"/>
      <c r="EUL37" s="200"/>
      <c r="EUU37" s="200"/>
      <c r="EUW37" s="200"/>
      <c r="EUX37" s="200"/>
      <c r="EUZ37" s="200"/>
      <c r="EVC37" s="200"/>
      <c r="EVF37" s="200"/>
      <c r="EVI37" s="200"/>
      <c r="EVL37" s="200"/>
      <c r="EVO37" s="200"/>
      <c r="EVQ37" s="200"/>
      <c r="EVS37" s="200"/>
      <c r="EVV37" s="200"/>
      <c r="EVY37" s="200"/>
      <c r="EWB37" s="200"/>
      <c r="EWE37" s="200"/>
      <c r="EWH37" s="200"/>
      <c r="EWK37" s="200"/>
      <c r="EWN37" s="200"/>
      <c r="EWP37" s="200"/>
      <c r="EWS37" s="200"/>
      <c r="EWV37" s="200"/>
      <c r="EWY37" s="200"/>
      <c r="EXE37" s="200"/>
      <c r="EXH37" s="200"/>
      <c r="EXJ37" s="200"/>
      <c r="EYQ37" s="200"/>
      <c r="EYT37" s="200"/>
      <c r="EYW37" s="200"/>
      <c r="EYZ37" s="200"/>
      <c r="EZC37" s="200"/>
      <c r="EZD37" s="200"/>
      <c r="EZE37" s="200"/>
      <c r="EZH37" s="200"/>
      <c r="EZK37" s="200"/>
      <c r="EZN37" s="200"/>
      <c r="EZQ37" s="200"/>
      <c r="EZS37" s="200"/>
      <c r="FAG37" s="200"/>
      <c r="FAH37" s="200"/>
      <c r="FAI37" s="200"/>
      <c r="FAJ37" s="200"/>
      <c r="FAK37" s="200"/>
      <c r="FAL37" s="200"/>
      <c r="FAM37" s="200"/>
      <c r="FAN37" s="200"/>
      <c r="FAO37" s="200"/>
      <c r="FAP37" s="200"/>
      <c r="FAQ37" s="200"/>
      <c r="FAR37" s="200"/>
      <c r="FAS37" s="200"/>
      <c r="FAT37" s="200"/>
      <c r="FAU37" s="200"/>
      <c r="FAV37" s="200"/>
      <c r="FAW37" s="200"/>
      <c r="FAX37" s="200"/>
      <c r="FAY37" s="200"/>
      <c r="FBE37" s="200"/>
      <c r="FBF37" s="200"/>
      <c r="FBG37" s="200"/>
      <c r="FBH37" s="200"/>
      <c r="FBI37" s="200"/>
      <c r="FBJ37" s="200"/>
      <c r="FBK37" s="200"/>
      <c r="FBM37" s="200"/>
      <c r="FBN37" s="200"/>
      <c r="FBO37" s="200"/>
      <c r="FBP37" s="200"/>
      <c r="FBQ37" s="200"/>
      <c r="FBR37" s="200"/>
      <c r="FBS37" s="200"/>
      <c r="FBT37" s="200"/>
      <c r="FBW37" s="200"/>
      <c r="FBZ37" s="200"/>
      <c r="FCC37" s="200"/>
      <c r="FCF37" s="200"/>
      <c r="FCI37" s="200"/>
      <c r="FCL37" s="200"/>
      <c r="FCU37" s="200"/>
      <c r="FCX37" s="200"/>
      <c r="FDA37" s="200"/>
      <c r="FDD37" s="200"/>
      <c r="FDM37" s="200"/>
      <c r="FDS37" s="200"/>
      <c r="FDV37" s="200"/>
      <c r="FDY37" s="200"/>
      <c r="FEB37" s="200"/>
      <c r="FEH37" s="200"/>
      <c r="FEQ37" s="200"/>
      <c r="FES37" s="200"/>
      <c r="FET37" s="200"/>
      <c r="FEV37" s="200"/>
      <c r="FEY37" s="200"/>
      <c r="FFB37" s="200"/>
      <c r="FFE37" s="200"/>
      <c r="FFH37" s="200"/>
      <c r="FFK37" s="200"/>
      <c r="FFM37" s="200"/>
      <c r="FFO37" s="200"/>
      <c r="FFR37" s="200"/>
      <c r="FFU37" s="200"/>
      <c r="FFX37" s="200"/>
      <c r="FGA37" s="200"/>
      <c r="FGD37" s="200"/>
      <c r="FGG37" s="200"/>
      <c r="FGJ37" s="200"/>
      <c r="FGL37" s="200"/>
      <c r="FGO37" s="200"/>
      <c r="FGR37" s="200"/>
      <c r="FGU37" s="200"/>
      <c r="FHA37" s="200"/>
      <c r="FHD37" s="200"/>
      <c r="FHF37" s="200"/>
      <c r="FIM37" s="200"/>
      <c r="FIP37" s="200"/>
      <c r="FIS37" s="200"/>
      <c r="FIV37" s="200"/>
      <c r="FIY37" s="200"/>
      <c r="FIZ37" s="200"/>
      <c r="FJA37" s="200"/>
      <c r="FJD37" s="200"/>
      <c r="FJG37" s="200"/>
      <c r="FJJ37" s="200"/>
      <c r="FJM37" s="200"/>
      <c r="FJO37" s="200"/>
      <c r="FKC37" s="200"/>
      <c r="FKD37" s="200"/>
      <c r="FKE37" s="200"/>
      <c r="FKF37" s="200"/>
      <c r="FKG37" s="200"/>
      <c r="FKH37" s="200"/>
      <c r="FKI37" s="200"/>
      <c r="FKJ37" s="200"/>
      <c r="FKK37" s="200"/>
      <c r="FKL37" s="200"/>
      <c r="FKM37" s="200"/>
      <c r="FKN37" s="200"/>
      <c r="FKO37" s="200"/>
      <c r="FKP37" s="200"/>
      <c r="FKQ37" s="200"/>
      <c r="FKR37" s="200"/>
      <c r="FKS37" s="200"/>
      <c r="FKT37" s="200"/>
      <c r="FKU37" s="200"/>
      <c r="FLA37" s="200"/>
      <c r="FLB37" s="200"/>
      <c r="FLC37" s="200"/>
      <c r="FLD37" s="200"/>
      <c r="FLE37" s="200"/>
      <c r="FLF37" s="200"/>
      <c r="FLG37" s="200"/>
      <c r="FLI37" s="200"/>
      <c r="FLJ37" s="200"/>
      <c r="FLK37" s="200"/>
      <c r="FLL37" s="200"/>
      <c r="FLM37" s="200"/>
      <c r="FLN37" s="200"/>
      <c r="FLO37" s="200"/>
      <c r="FLP37" s="200"/>
      <c r="FLS37" s="200"/>
      <c r="FLV37" s="200"/>
      <c r="FLY37" s="200"/>
      <c r="FMB37" s="200"/>
      <c r="FME37" s="200"/>
      <c r="FMH37" s="200"/>
      <c r="FMQ37" s="200"/>
      <c r="FMT37" s="200"/>
      <c r="FMW37" s="200"/>
      <c r="FMZ37" s="200"/>
      <c r="FNI37" s="200"/>
      <c r="FNO37" s="200"/>
      <c r="FNR37" s="200"/>
      <c r="FNU37" s="200"/>
      <c r="FNX37" s="200"/>
      <c r="FOD37" s="200"/>
      <c r="FOM37" s="200"/>
      <c r="FOO37" s="200"/>
      <c r="FOP37" s="200"/>
      <c r="FOR37" s="200"/>
      <c r="FOU37" s="200"/>
      <c r="FOX37" s="200"/>
      <c r="FPA37" s="200"/>
      <c r="FPD37" s="200"/>
      <c r="FPG37" s="200"/>
      <c r="FPI37" s="200"/>
      <c r="FPK37" s="200"/>
      <c r="FPN37" s="200"/>
      <c r="FPQ37" s="200"/>
      <c r="FPT37" s="200"/>
      <c r="FPW37" s="200"/>
      <c r="FPZ37" s="200"/>
      <c r="FQC37" s="200"/>
      <c r="FQF37" s="200"/>
      <c r="FQH37" s="200"/>
      <c r="FQK37" s="200"/>
      <c r="FQN37" s="200"/>
      <c r="FQQ37" s="200"/>
      <c r="FQW37" s="200"/>
      <c r="FQZ37" s="200"/>
      <c r="FRB37" s="200"/>
      <c r="FSI37" s="200"/>
      <c r="FSL37" s="200"/>
      <c r="FSO37" s="200"/>
      <c r="FSR37" s="200"/>
      <c r="FSU37" s="200"/>
      <c r="FSV37" s="200"/>
      <c r="FSW37" s="200"/>
      <c r="FSZ37" s="200"/>
      <c r="FTC37" s="200"/>
      <c r="FTF37" s="200"/>
      <c r="FTI37" s="200"/>
      <c r="FTK37" s="200"/>
      <c r="FTY37" s="200"/>
      <c r="FTZ37" s="200"/>
      <c r="FUA37" s="200"/>
      <c r="FUB37" s="200"/>
      <c r="FUC37" s="200"/>
      <c r="FUD37" s="200"/>
      <c r="FUE37" s="200"/>
      <c r="FUF37" s="200"/>
      <c r="FUG37" s="200"/>
      <c r="FUH37" s="200"/>
      <c r="FUI37" s="200"/>
      <c r="FUJ37" s="200"/>
      <c r="FUK37" s="200"/>
      <c r="FUL37" s="200"/>
      <c r="FUM37" s="200"/>
      <c r="FUN37" s="200"/>
      <c r="FUO37" s="200"/>
      <c r="FUP37" s="200"/>
      <c r="FUQ37" s="200"/>
      <c r="FUW37" s="200"/>
      <c r="FUX37" s="200"/>
      <c r="FUY37" s="200"/>
      <c r="FUZ37" s="200"/>
      <c r="FVA37" s="200"/>
      <c r="FVB37" s="200"/>
      <c r="FVC37" s="200"/>
      <c r="FVE37" s="200"/>
      <c r="FVF37" s="200"/>
      <c r="FVG37" s="200"/>
      <c r="FVH37" s="200"/>
      <c r="FVI37" s="200"/>
      <c r="FVJ37" s="200"/>
      <c r="FVK37" s="200"/>
      <c r="FVL37" s="200"/>
      <c r="FVO37" s="200"/>
      <c r="FVR37" s="200"/>
      <c r="FVU37" s="200"/>
      <c r="FVX37" s="200"/>
      <c r="FWA37" s="200"/>
      <c r="FWD37" s="200"/>
      <c r="FWM37" s="200"/>
      <c r="FWP37" s="200"/>
      <c r="FWS37" s="200"/>
      <c r="FWV37" s="200"/>
      <c r="FXE37" s="200"/>
      <c r="FXK37" s="200"/>
      <c r="FXN37" s="200"/>
      <c r="FXQ37" s="200"/>
      <c r="FXT37" s="200"/>
      <c r="FXZ37" s="200"/>
      <c r="FYI37" s="200"/>
      <c r="FYK37" s="200"/>
      <c r="FYL37" s="200"/>
      <c r="FYN37" s="200"/>
      <c r="FYQ37" s="200"/>
      <c r="FYT37" s="200"/>
      <c r="FYW37" s="200"/>
      <c r="FYZ37" s="200"/>
      <c r="FZC37" s="200"/>
      <c r="FZE37" s="200"/>
      <c r="FZG37" s="200"/>
      <c r="FZJ37" s="200"/>
      <c r="FZM37" s="200"/>
      <c r="FZP37" s="200"/>
      <c r="FZS37" s="200"/>
      <c r="FZV37" s="200"/>
      <c r="FZY37" s="200"/>
      <c r="GAB37" s="200"/>
      <c r="GAD37" s="200"/>
      <c r="GAG37" s="200"/>
      <c r="GAJ37" s="200"/>
      <c r="GAM37" s="200"/>
      <c r="GAS37" s="200"/>
      <c r="GAV37" s="200"/>
      <c r="GAX37" s="200"/>
      <c r="GCE37" s="200"/>
      <c r="GCH37" s="200"/>
      <c r="GCK37" s="200"/>
      <c r="GCN37" s="200"/>
      <c r="GCQ37" s="200"/>
      <c r="GCR37" s="200"/>
      <c r="GCS37" s="200"/>
      <c r="GCV37" s="200"/>
      <c r="GCY37" s="200"/>
      <c r="GDB37" s="200"/>
      <c r="GDE37" s="200"/>
      <c r="GDG37" s="200"/>
      <c r="GDU37" s="200"/>
      <c r="GDV37" s="200"/>
      <c r="GDW37" s="200"/>
      <c r="GDX37" s="200"/>
      <c r="GDY37" s="200"/>
      <c r="GDZ37" s="200"/>
      <c r="GEA37" s="200"/>
      <c r="GEB37" s="200"/>
      <c r="GEC37" s="200"/>
      <c r="GED37" s="200"/>
      <c r="GEE37" s="200"/>
      <c r="GEF37" s="200"/>
      <c r="GEG37" s="200"/>
      <c r="GEH37" s="200"/>
      <c r="GEI37" s="200"/>
      <c r="GEJ37" s="200"/>
      <c r="GEK37" s="200"/>
      <c r="GEL37" s="200"/>
      <c r="GEM37" s="200"/>
      <c r="GES37" s="200"/>
      <c r="GET37" s="200"/>
      <c r="GEU37" s="200"/>
      <c r="GEV37" s="200"/>
      <c r="GEW37" s="200"/>
      <c r="GEX37" s="200"/>
      <c r="GEY37" s="200"/>
      <c r="GFA37" s="200"/>
      <c r="GFB37" s="200"/>
      <c r="GFC37" s="200"/>
      <c r="GFD37" s="200"/>
      <c r="GFE37" s="200"/>
      <c r="GFF37" s="200"/>
      <c r="GFG37" s="200"/>
      <c r="GFH37" s="200"/>
      <c r="GFK37" s="200"/>
      <c r="GFN37" s="200"/>
      <c r="GFQ37" s="200"/>
      <c r="GFT37" s="200"/>
      <c r="GFW37" s="200"/>
      <c r="GFZ37" s="200"/>
      <c r="GGI37" s="200"/>
      <c r="GGL37" s="200"/>
      <c r="GGO37" s="200"/>
      <c r="GGR37" s="200"/>
      <c r="GHA37" s="200"/>
      <c r="GHG37" s="200"/>
      <c r="GHJ37" s="200"/>
      <c r="GHM37" s="200"/>
      <c r="GHP37" s="200"/>
      <c r="GHV37" s="200"/>
      <c r="GIE37" s="200"/>
      <c r="GIG37" s="200"/>
      <c r="GIH37" s="200"/>
      <c r="GIJ37" s="200"/>
      <c r="GIM37" s="200"/>
      <c r="GIP37" s="200"/>
      <c r="GIS37" s="200"/>
      <c r="GIV37" s="200"/>
      <c r="GIY37" s="200"/>
      <c r="GJA37" s="200"/>
      <c r="GJC37" s="200"/>
      <c r="GJF37" s="200"/>
      <c r="GJI37" s="200"/>
      <c r="GJL37" s="200"/>
      <c r="GJO37" s="200"/>
      <c r="GJR37" s="200"/>
      <c r="GJU37" s="200"/>
      <c r="GJX37" s="200"/>
      <c r="GJZ37" s="200"/>
      <c r="GKC37" s="200"/>
      <c r="GKF37" s="200"/>
      <c r="GKI37" s="200"/>
      <c r="GKO37" s="200"/>
      <c r="GKR37" s="200"/>
      <c r="GKT37" s="200"/>
      <c r="GMA37" s="200"/>
      <c r="GMD37" s="200"/>
      <c r="GMG37" s="200"/>
      <c r="GMJ37" s="200"/>
      <c r="GMM37" s="200"/>
      <c r="GMN37" s="200"/>
      <c r="GMO37" s="200"/>
      <c r="GMR37" s="200"/>
      <c r="GMU37" s="200"/>
      <c r="GMX37" s="200"/>
      <c r="GNA37" s="200"/>
      <c r="GNC37" s="200"/>
      <c r="GNQ37" s="200"/>
      <c r="GNR37" s="200"/>
      <c r="GNS37" s="200"/>
      <c r="GNT37" s="200"/>
      <c r="GNU37" s="200"/>
      <c r="GNV37" s="200"/>
      <c r="GNW37" s="200"/>
      <c r="GNX37" s="200"/>
      <c r="GNY37" s="200"/>
      <c r="GNZ37" s="200"/>
      <c r="GOA37" s="200"/>
      <c r="GOB37" s="200"/>
      <c r="GOC37" s="200"/>
      <c r="GOD37" s="200"/>
      <c r="GOE37" s="200"/>
      <c r="GOF37" s="200"/>
      <c r="GOG37" s="200"/>
      <c r="GOH37" s="200"/>
      <c r="GOI37" s="200"/>
      <c r="GOO37" s="200"/>
      <c r="GOP37" s="200"/>
      <c r="GOQ37" s="200"/>
      <c r="GOR37" s="200"/>
      <c r="GOS37" s="200"/>
      <c r="GOT37" s="200"/>
      <c r="GOU37" s="200"/>
      <c r="GOW37" s="200"/>
      <c r="GOX37" s="200"/>
      <c r="GOY37" s="200"/>
      <c r="GOZ37" s="200"/>
      <c r="GPA37" s="200"/>
      <c r="GPB37" s="200"/>
      <c r="GPC37" s="200"/>
      <c r="GPD37" s="200"/>
      <c r="GPG37" s="200"/>
      <c r="GPJ37" s="200"/>
      <c r="GPM37" s="200"/>
      <c r="GPP37" s="200"/>
      <c r="GPS37" s="200"/>
      <c r="GPV37" s="200"/>
      <c r="GQE37" s="200"/>
      <c r="GQH37" s="200"/>
      <c r="GQK37" s="200"/>
      <c r="GQN37" s="200"/>
      <c r="GQW37" s="200"/>
      <c r="GRC37" s="200"/>
      <c r="GRF37" s="200"/>
      <c r="GRI37" s="200"/>
      <c r="GRL37" s="200"/>
      <c r="GRR37" s="200"/>
      <c r="GSA37" s="200"/>
      <c r="GSC37" s="200"/>
      <c r="GSD37" s="200"/>
      <c r="GSF37" s="200"/>
      <c r="GSI37" s="200"/>
      <c r="GSL37" s="200"/>
      <c r="GSO37" s="200"/>
      <c r="GSR37" s="200"/>
      <c r="GSU37" s="200"/>
      <c r="GSW37" s="200"/>
      <c r="GSY37" s="200"/>
      <c r="GTB37" s="200"/>
      <c r="GTE37" s="200"/>
      <c r="GTH37" s="200"/>
      <c r="GTK37" s="200"/>
      <c r="GTN37" s="200"/>
      <c r="GTQ37" s="200"/>
      <c r="GTT37" s="200"/>
      <c r="GTV37" s="200"/>
      <c r="GTY37" s="200"/>
      <c r="GUB37" s="200"/>
      <c r="GUE37" s="200"/>
      <c r="GUK37" s="200"/>
      <c r="GUN37" s="200"/>
      <c r="GUP37" s="200"/>
      <c r="GVW37" s="200"/>
      <c r="GVZ37" s="200"/>
      <c r="GWC37" s="200"/>
      <c r="GWF37" s="200"/>
      <c r="GWI37" s="200"/>
      <c r="GWJ37" s="200"/>
      <c r="GWK37" s="200"/>
      <c r="GWN37" s="200"/>
      <c r="GWQ37" s="200"/>
      <c r="GWT37" s="200"/>
      <c r="GWW37" s="200"/>
      <c r="GWY37" s="200"/>
      <c r="GXM37" s="200"/>
      <c r="GXN37" s="200"/>
      <c r="GXO37" s="200"/>
      <c r="GXP37" s="200"/>
      <c r="GXQ37" s="200"/>
      <c r="GXR37" s="200"/>
      <c r="GXS37" s="200"/>
      <c r="GXT37" s="200"/>
      <c r="GXU37" s="200"/>
      <c r="GXV37" s="200"/>
      <c r="GXW37" s="200"/>
      <c r="GXX37" s="200"/>
      <c r="GXY37" s="200"/>
      <c r="GXZ37" s="200"/>
      <c r="GYA37" s="200"/>
      <c r="GYB37" s="200"/>
      <c r="GYC37" s="200"/>
      <c r="GYD37" s="200"/>
      <c r="GYE37" s="200"/>
      <c r="GYK37" s="200"/>
      <c r="GYL37" s="200"/>
      <c r="GYM37" s="200"/>
      <c r="GYN37" s="200"/>
      <c r="GYO37" s="200"/>
      <c r="GYP37" s="200"/>
      <c r="GYQ37" s="200"/>
      <c r="GYS37" s="200"/>
      <c r="GYT37" s="200"/>
      <c r="GYU37" s="200"/>
      <c r="GYV37" s="200"/>
      <c r="GYW37" s="200"/>
      <c r="GYX37" s="200"/>
      <c r="GYY37" s="200"/>
      <c r="GYZ37" s="200"/>
      <c r="GZC37" s="200"/>
      <c r="GZF37" s="200"/>
      <c r="GZI37" s="200"/>
      <c r="GZL37" s="200"/>
      <c r="GZO37" s="200"/>
      <c r="GZR37" s="200"/>
      <c r="HAA37" s="200"/>
      <c r="HAD37" s="200"/>
      <c r="HAG37" s="200"/>
      <c r="HAJ37" s="200"/>
      <c r="HAS37" s="200"/>
      <c r="HAY37" s="200"/>
      <c r="HBB37" s="200"/>
      <c r="HBE37" s="200"/>
      <c r="HBH37" s="200"/>
      <c r="HBN37" s="200"/>
      <c r="HBW37" s="200"/>
      <c r="HBY37" s="200"/>
      <c r="HBZ37" s="200"/>
      <c r="HCB37" s="200"/>
      <c r="HCE37" s="200"/>
      <c r="HCH37" s="200"/>
      <c r="HCK37" s="200"/>
      <c r="HCN37" s="200"/>
      <c r="HCQ37" s="200"/>
      <c r="HCS37" s="200"/>
      <c r="HCU37" s="200"/>
      <c r="HCX37" s="200"/>
      <c r="HDA37" s="200"/>
      <c r="HDD37" s="200"/>
      <c r="HDG37" s="200"/>
      <c r="HDJ37" s="200"/>
      <c r="HDM37" s="200"/>
      <c r="HDP37" s="200"/>
      <c r="HDR37" s="200"/>
      <c r="HDU37" s="200"/>
      <c r="HDX37" s="200"/>
      <c r="HEA37" s="200"/>
      <c r="HEG37" s="200"/>
      <c r="HEJ37" s="200"/>
      <c r="HEL37" s="200"/>
      <c r="HFS37" s="200"/>
      <c r="HFV37" s="200"/>
      <c r="HFY37" s="200"/>
      <c r="HGB37" s="200"/>
      <c r="HGE37" s="200"/>
      <c r="HGF37" s="200"/>
      <c r="HGG37" s="200"/>
      <c r="HGJ37" s="200"/>
      <c r="HGM37" s="200"/>
      <c r="HGP37" s="200"/>
      <c r="HGS37" s="200"/>
      <c r="HGU37" s="200"/>
      <c r="HHI37" s="200"/>
      <c r="HHJ37" s="200"/>
      <c r="HHK37" s="200"/>
      <c r="HHL37" s="200"/>
      <c r="HHM37" s="200"/>
      <c r="HHN37" s="200"/>
      <c r="HHO37" s="200"/>
      <c r="HHP37" s="200"/>
      <c r="HHQ37" s="200"/>
      <c r="HHR37" s="200"/>
      <c r="HHS37" s="200"/>
      <c r="HHT37" s="200"/>
      <c r="HHU37" s="200"/>
      <c r="HHV37" s="200"/>
      <c r="HHW37" s="200"/>
      <c r="HHX37" s="200"/>
      <c r="HHY37" s="200"/>
      <c r="HHZ37" s="200"/>
      <c r="HIA37" s="200"/>
      <c r="HIG37" s="200"/>
      <c r="HIH37" s="200"/>
      <c r="HII37" s="200"/>
      <c r="HIJ37" s="200"/>
      <c r="HIK37" s="200"/>
      <c r="HIL37" s="200"/>
      <c r="HIM37" s="200"/>
      <c r="HIO37" s="200"/>
      <c r="HIP37" s="200"/>
      <c r="HIQ37" s="200"/>
      <c r="HIR37" s="200"/>
      <c r="HIS37" s="200"/>
      <c r="HIT37" s="200"/>
      <c r="HIU37" s="200"/>
      <c r="HIV37" s="200"/>
      <c r="HIY37" s="200"/>
      <c r="HJB37" s="200"/>
      <c r="HJE37" s="200"/>
      <c r="HJH37" s="200"/>
      <c r="HJK37" s="200"/>
      <c r="HJN37" s="200"/>
      <c r="HJW37" s="200"/>
      <c r="HJZ37" s="200"/>
      <c r="HKC37" s="200"/>
      <c r="HKF37" s="200"/>
      <c r="HKO37" s="200"/>
      <c r="HKU37" s="200"/>
      <c r="HKX37" s="200"/>
      <c r="HLA37" s="200"/>
      <c r="HLD37" s="200"/>
      <c r="HLJ37" s="200"/>
      <c r="HLS37" s="200"/>
      <c r="HLU37" s="200"/>
      <c r="HLV37" s="200"/>
      <c r="HLX37" s="200"/>
      <c r="HMA37" s="200"/>
      <c r="HMD37" s="200"/>
      <c r="HMG37" s="200"/>
      <c r="HMJ37" s="200"/>
      <c r="HMM37" s="200"/>
      <c r="HMO37" s="200"/>
      <c r="HMQ37" s="200"/>
      <c r="HMT37" s="200"/>
      <c r="HMW37" s="200"/>
      <c r="HMZ37" s="200"/>
      <c r="HNC37" s="200"/>
      <c r="HNF37" s="200"/>
      <c r="HNI37" s="200"/>
      <c r="HNL37" s="200"/>
      <c r="HNN37" s="200"/>
      <c r="HNQ37" s="200"/>
      <c r="HNT37" s="200"/>
      <c r="HNW37" s="200"/>
      <c r="HOC37" s="200"/>
      <c r="HOF37" s="200"/>
      <c r="HOH37" s="200"/>
      <c r="HPO37" s="200"/>
      <c r="HPR37" s="200"/>
      <c r="HPU37" s="200"/>
      <c r="HPX37" s="200"/>
      <c r="HQA37" s="200"/>
      <c r="HQB37" s="200"/>
      <c r="HQC37" s="200"/>
      <c r="HQF37" s="200"/>
      <c r="HQI37" s="200"/>
      <c r="HQL37" s="200"/>
      <c r="HQO37" s="200"/>
      <c r="HQQ37" s="200"/>
      <c r="HRE37" s="200"/>
      <c r="HRF37" s="200"/>
      <c r="HRG37" s="200"/>
      <c r="HRH37" s="200"/>
      <c r="HRI37" s="200"/>
      <c r="HRJ37" s="200"/>
      <c r="HRK37" s="200"/>
      <c r="HRL37" s="200"/>
      <c r="HRM37" s="200"/>
      <c r="HRN37" s="200"/>
      <c r="HRO37" s="200"/>
      <c r="HRP37" s="200"/>
      <c r="HRQ37" s="200"/>
      <c r="HRR37" s="200"/>
      <c r="HRS37" s="200"/>
      <c r="HRT37" s="200"/>
      <c r="HRU37" s="200"/>
      <c r="HRV37" s="200"/>
      <c r="HRW37" s="200"/>
      <c r="HSC37" s="200"/>
      <c r="HSD37" s="200"/>
      <c r="HSE37" s="200"/>
      <c r="HSF37" s="200"/>
      <c r="HSG37" s="200"/>
      <c r="HSH37" s="200"/>
      <c r="HSI37" s="200"/>
      <c r="HSK37" s="200"/>
      <c r="HSL37" s="200"/>
      <c r="HSM37" s="200"/>
      <c r="HSN37" s="200"/>
      <c r="HSO37" s="200"/>
      <c r="HSP37" s="200"/>
      <c r="HSQ37" s="200"/>
      <c r="HSR37" s="200"/>
      <c r="HSU37" s="200"/>
      <c r="HSX37" s="200"/>
      <c r="HTA37" s="200"/>
      <c r="HTD37" s="200"/>
      <c r="HTG37" s="200"/>
      <c r="HTJ37" s="200"/>
      <c r="HTS37" s="200"/>
      <c r="HTV37" s="200"/>
      <c r="HTY37" s="200"/>
      <c r="HUB37" s="200"/>
      <c r="HUK37" s="200"/>
      <c r="HUQ37" s="200"/>
      <c r="HUT37" s="200"/>
      <c r="HUW37" s="200"/>
      <c r="HUZ37" s="200"/>
      <c r="HVF37" s="200"/>
      <c r="HVO37" s="200"/>
      <c r="HVQ37" s="200"/>
      <c r="HVR37" s="200"/>
      <c r="HVT37" s="200"/>
      <c r="HVW37" s="200"/>
      <c r="HVZ37" s="200"/>
      <c r="HWC37" s="200"/>
      <c r="HWF37" s="200"/>
      <c r="HWI37" s="200"/>
      <c r="HWK37" s="200"/>
      <c r="HWM37" s="200"/>
      <c r="HWP37" s="200"/>
      <c r="HWS37" s="200"/>
      <c r="HWV37" s="200"/>
      <c r="HWY37" s="200"/>
      <c r="HXB37" s="200"/>
      <c r="HXE37" s="200"/>
      <c r="HXH37" s="200"/>
      <c r="HXJ37" s="200"/>
      <c r="HXM37" s="200"/>
      <c r="HXP37" s="200"/>
      <c r="HXS37" s="200"/>
      <c r="HXY37" s="200"/>
      <c r="HYB37" s="200"/>
      <c r="HYD37" s="200"/>
      <c r="HZK37" s="200"/>
      <c r="HZN37" s="200"/>
      <c r="HZQ37" s="200"/>
      <c r="HZT37" s="200"/>
      <c r="HZW37" s="200"/>
      <c r="HZX37" s="200"/>
      <c r="HZY37" s="200"/>
      <c r="IAB37" s="200"/>
      <c r="IAE37" s="200"/>
      <c r="IAH37" s="200"/>
      <c r="IAK37" s="200"/>
      <c r="IAM37" s="200"/>
      <c r="IBA37" s="200"/>
      <c r="IBB37" s="200"/>
      <c r="IBC37" s="200"/>
      <c r="IBD37" s="200"/>
      <c r="IBE37" s="200"/>
      <c r="IBF37" s="200"/>
      <c r="IBG37" s="200"/>
      <c r="IBH37" s="200"/>
      <c r="IBI37" s="200"/>
      <c r="IBJ37" s="200"/>
      <c r="IBK37" s="200"/>
      <c r="IBL37" s="200"/>
      <c r="IBM37" s="200"/>
      <c r="IBN37" s="200"/>
      <c r="IBO37" s="200"/>
      <c r="IBP37" s="200"/>
      <c r="IBQ37" s="200"/>
      <c r="IBR37" s="200"/>
      <c r="IBS37" s="200"/>
      <c r="IBY37" s="200"/>
      <c r="IBZ37" s="200"/>
      <c r="ICA37" s="200"/>
      <c r="ICB37" s="200"/>
      <c r="ICC37" s="200"/>
      <c r="ICD37" s="200"/>
      <c r="ICE37" s="200"/>
      <c r="ICG37" s="200"/>
      <c r="ICH37" s="200"/>
      <c r="ICI37" s="200"/>
      <c r="ICJ37" s="200"/>
      <c r="ICK37" s="200"/>
      <c r="ICL37" s="200"/>
      <c r="ICM37" s="200"/>
      <c r="ICN37" s="200"/>
      <c r="ICQ37" s="200"/>
      <c r="ICT37" s="200"/>
      <c r="ICW37" s="200"/>
      <c r="ICZ37" s="200"/>
      <c r="IDC37" s="200"/>
      <c r="IDF37" s="200"/>
      <c r="IDO37" s="200"/>
      <c r="IDR37" s="200"/>
      <c r="IDU37" s="200"/>
      <c r="IDX37" s="200"/>
      <c r="IEG37" s="200"/>
      <c r="IEM37" s="200"/>
      <c r="IEP37" s="200"/>
      <c r="IES37" s="200"/>
      <c r="IEV37" s="200"/>
      <c r="IFB37" s="200"/>
      <c r="IFK37" s="200"/>
      <c r="IFM37" s="200"/>
      <c r="IFN37" s="200"/>
      <c r="IFP37" s="200"/>
      <c r="IFS37" s="200"/>
      <c r="IFV37" s="200"/>
      <c r="IFY37" s="200"/>
      <c r="IGB37" s="200"/>
      <c r="IGE37" s="200"/>
      <c r="IGG37" s="200"/>
      <c r="IGI37" s="200"/>
      <c r="IGL37" s="200"/>
      <c r="IGO37" s="200"/>
      <c r="IGR37" s="200"/>
      <c r="IGU37" s="200"/>
      <c r="IGX37" s="200"/>
      <c r="IHA37" s="200"/>
      <c r="IHD37" s="200"/>
      <c r="IHF37" s="200"/>
      <c r="IHI37" s="200"/>
      <c r="IHL37" s="200"/>
      <c r="IHO37" s="200"/>
      <c r="IHU37" s="200"/>
      <c r="IHX37" s="200"/>
      <c r="IHZ37" s="200"/>
      <c r="IJG37" s="200"/>
      <c r="IJJ37" s="200"/>
      <c r="IJM37" s="200"/>
      <c r="IJP37" s="200"/>
      <c r="IJS37" s="200"/>
      <c r="IJT37" s="200"/>
      <c r="IJU37" s="200"/>
      <c r="IJX37" s="200"/>
      <c r="IKA37" s="200"/>
      <c r="IKD37" s="200"/>
      <c r="IKG37" s="200"/>
      <c r="IKI37" s="200"/>
      <c r="IKW37" s="200"/>
      <c r="IKX37" s="200"/>
      <c r="IKY37" s="200"/>
      <c r="IKZ37" s="200"/>
      <c r="ILA37" s="200"/>
      <c r="ILB37" s="200"/>
      <c r="ILC37" s="200"/>
      <c r="ILD37" s="200"/>
      <c r="ILE37" s="200"/>
      <c r="ILF37" s="200"/>
      <c r="ILG37" s="200"/>
      <c r="ILH37" s="200"/>
      <c r="ILI37" s="200"/>
      <c r="ILJ37" s="200"/>
      <c r="ILK37" s="200"/>
      <c r="ILL37" s="200"/>
      <c r="ILM37" s="200"/>
      <c r="ILN37" s="200"/>
      <c r="ILO37" s="200"/>
      <c r="ILU37" s="200"/>
      <c r="ILV37" s="200"/>
      <c r="ILW37" s="200"/>
      <c r="ILX37" s="200"/>
      <c r="ILY37" s="200"/>
      <c r="ILZ37" s="200"/>
      <c r="IMA37" s="200"/>
      <c r="IMC37" s="200"/>
      <c r="IMD37" s="200"/>
      <c r="IME37" s="200"/>
      <c r="IMF37" s="200"/>
      <c r="IMG37" s="200"/>
      <c r="IMH37" s="200"/>
      <c r="IMI37" s="200"/>
      <c r="IMJ37" s="200"/>
      <c r="IMM37" s="200"/>
      <c r="IMP37" s="200"/>
      <c r="IMS37" s="200"/>
      <c r="IMV37" s="200"/>
      <c r="IMY37" s="200"/>
      <c r="INB37" s="200"/>
      <c r="INK37" s="200"/>
      <c r="INN37" s="200"/>
      <c r="INQ37" s="200"/>
      <c r="INT37" s="200"/>
      <c r="IOC37" s="200"/>
      <c r="IOI37" s="200"/>
      <c r="IOL37" s="200"/>
      <c r="IOO37" s="200"/>
      <c r="IOR37" s="200"/>
      <c r="IOX37" s="200"/>
      <c r="IPG37" s="200"/>
      <c r="IPI37" s="200"/>
      <c r="IPJ37" s="200"/>
      <c r="IPL37" s="200"/>
      <c r="IPO37" s="200"/>
      <c r="IPR37" s="200"/>
      <c r="IPU37" s="200"/>
      <c r="IPX37" s="200"/>
      <c r="IQA37" s="200"/>
      <c r="IQC37" s="200"/>
      <c r="IQE37" s="200"/>
      <c r="IQH37" s="200"/>
      <c r="IQK37" s="200"/>
      <c r="IQN37" s="200"/>
      <c r="IQQ37" s="200"/>
      <c r="IQT37" s="200"/>
      <c r="IQW37" s="200"/>
      <c r="IQZ37" s="200"/>
      <c r="IRB37" s="200"/>
      <c r="IRE37" s="200"/>
      <c r="IRH37" s="200"/>
      <c r="IRK37" s="200"/>
      <c r="IRQ37" s="200"/>
      <c r="IRT37" s="200"/>
      <c r="IRV37" s="200"/>
      <c r="ITC37" s="200"/>
      <c r="ITF37" s="200"/>
      <c r="ITI37" s="200"/>
      <c r="ITL37" s="200"/>
      <c r="ITO37" s="200"/>
      <c r="ITP37" s="200"/>
      <c r="ITQ37" s="200"/>
      <c r="ITT37" s="200"/>
      <c r="ITW37" s="200"/>
      <c r="ITZ37" s="200"/>
      <c r="IUC37" s="200"/>
      <c r="IUE37" s="200"/>
      <c r="IUS37" s="200"/>
      <c r="IUT37" s="200"/>
      <c r="IUU37" s="200"/>
      <c r="IUV37" s="200"/>
      <c r="IUW37" s="200"/>
      <c r="IUX37" s="200"/>
      <c r="IUY37" s="200"/>
      <c r="IUZ37" s="200"/>
      <c r="IVA37" s="200"/>
      <c r="IVB37" s="200"/>
      <c r="IVC37" s="200"/>
      <c r="IVD37" s="200"/>
      <c r="IVE37" s="200"/>
      <c r="IVF37" s="200"/>
      <c r="IVG37" s="200"/>
      <c r="IVH37" s="200"/>
      <c r="IVI37" s="200"/>
      <c r="IVJ37" s="200"/>
      <c r="IVK37" s="200"/>
      <c r="IVQ37" s="200"/>
      <c r="IVR37" s="200"/>
      <c r="IVS37" s="200"/>
      <c r="IVT37" s="200"/>
      <c r="IVU37" s="200"/>
      <c r="IVV37" s="200"/>
      <c r="IVW37" s="200"/>
      <c r="IVY37" s="200"/>
      <c r="IVZ37" s="200"/>
      <c r="IWA37" s="200"/>
      <c r="IWB37" s="200"/>
      <c r="IWC37" s="200"/>
      <c r="IWD37" s="200"/>
      <c r="IWE37" s="200"/>
      <c r="IWF37" s="200"/>
      <c r="IWI37" s="200"/>
      <c r="IWL37" s="200"/>
      <c r="IWO37" s="200"/>
      <c r="IWR37" s="200"/>
      <c r="IWU37" s="200"/>
      <c r="IWX37" s="200"/>
      <c r="IXG37" s="200"/>
      <c r="IXJ37" s="200"/>
      <c r="IXM37" s="200"/>
      <c r="IXP37" s="200"/>
      <c r="IXY37" s="200"/>
      <c r="IYE37" s="200"/>
      <c r="IYH37" s="200"/>
      <c r="IYK37" s="200"/>
      <c r="IYN37" s="200"/>
      <c r="IYT37" s="200"/>
      <c r="IZC37" s="200"/>
      <c r="IZE37" s="200"/>
      <c r="IZF37" s="200"/>
      <c r="IZH37" s="200"/>
      <c r="IZK37" s="200"/>
      <c r="IZN37" s="200"/>
      <c r="IZQ37" s="200"/>
      <c r="IZT37" s="200"/>
      <c r="IZW37" s="200"/>
      <c r="IZY37" s="200"/>
      <c r="JAA37" s="200"/>
      <c r="JAD37" s="200"/>
      <c r="JAG37" s="200"/>
      <c r="JAJ37" s="200"/>
      <c r="JAM37" s="200"/>
      <c r="JAP37" s="200"/>
      <c r="JAS37" s="200"/>
      <c r="JAV37" s="200"/>
      <c r="JAX37" s="200"/>
      <c r="JBA37" s="200"/>
      <c r="JBD37" s="200"/>
      <c r="JBG37" s="200"/>
      <c r="JBM37" s="200"/>
      <c r="JBP37" s="200"/>
      <c r="JBR37" s="200"/>
      <c r="JCY37" s="200"/>
      <c r="JDB37" s="200"/>
      <c r="JDE37" s="200"/>
      <c r="JDH37" s="200"/>
      <c r="JDK37" s="200"/>
      <c r="JDL37" s="200"/>
      <c r="JDM37" s="200"/>
      <c r="JDP37" s="200"/>
      <c r="JDS37" s="200"/>
      <c r="JDV37" s="200"/>
      <c r="JDY37" s="200"/>
      <c r="JEA37" s="200"/>
      <c r="JEO37" s="200"/>
      <c r="JEP37" s="200"/>
      <c r="JEQ37" s="200"/>
      <c r="JER37" s="200"/>
      <c r="JES37" s="200"/>
      <c r="JET37" s="200"/>
      <c r="JEU37" s="200"/>
      <c r="JEV37" s="200"/>
      <c r="JEW37" s="200"/>
      <c r="JEX37" s="200"/>
      <c r="JEY37" s="200"/>
      <c r="JEZ37" s="200"/>
      <c r="JFA37" s="200"/>
      <c r="JFB37" s="200"/>
      <c r="JFC37" s="200"/>
      <c r="JFD37" s="200"/>
      <c r="JFE37" s="200"/>
      <c r="JFF37" s="200"/>
      <c r="JFG37" s="200"/>
      <c r="JFM37" s="200"/>
      <c r="JFN37" s="200"/>
      <c r="JFO37" s="200"/>
      <c r="JFP37" s="200"/>
      <c r="JFQ37" s="200"/>
      <c r="JFR37" s="200"/>
      <c r="JFS37" s="200"/>
      <c r="JFU37" s="200"/>
      <c r="JFV37" s="200"/>
      <c r="JFW37" s="200"/>
      <c r="JFX37" s="200"/>
      <c r="JFY37" s="200"/>
      <c r="JFZ37" s="200"/>
      <c r="JGA37" s="200"/>
      <c r="JGB37" s="200"/>
      <c r="JGE37" s="200"/>
      <c r="JGH37" s="200"/>
      <c r="JGK37" s="200"/>
      <c r="JGN37" s="200"/>
      <c r="JGQ37" s="200"/>
      <c r="JGT37" s="200"/>
      <c r="JHC37" s="200"/>
      <c r="JHF37" s="200"/>
      <c r="JHI37" s="200"/>
      <c r="JHL37" s="200"/>
      <c r="JHU37" s="200"/>
      <c r="JIA37" s="200"/>
      <c r="JID37" s="200"/>
      <c r="JIG37" s="200"/>
      <c r="JIJ37" s="200"/>
      <c r="JIP37" s="200"/>
      <c r="JIY37" s="200"/>
      <c r="JJA37" s="200"/>
      <c r="JJB37" s="200"/>
      <c r="JJD37" s="200"/>
      <c r="JJG37" s="200"/>
      <c r="JJJ37" s="200"/>
      <c r="JJM37" s="200"/>
      <c r="JJP37" s="200"/>
      <c r="JJS37" s="200"/>
      <c r="JJU37" s="200"/>
      <c r="JJW37" s="200"/>
      <c r="JJZ37" s="200"/>
      <c r="JKC37" s="200"/>
      <c r="JKF37" s="200"/>
      <c r="JKI37" s="200"/>
      <c r="JKL37" s="200"/>
      <c r="JKO37" s="200"/>
      <c r="JKR37" s="200"/>
      <c r="JKT37" s="200"/>
      <c r="JKW37" s="200"/>
      <c r="JKZ37" s="200"/>
      <c r="JLC37" s="200"/>
      <c r="JLI37" s="200"/>
      <c r="JLL37" s="200"/>
      <c r="JLN37" s="200"/>
      <c r="JMU37" s="200"/>
      <c r="JMX37" s="200"/>
      <c r="JNA37" s="200"/>
      <c r="JND37" s="200"/>
      <c r="JNG37" s="200"/>
      <c r="JNH37" s="200"/>
      <c r="JNI37" s="200"/>
      <c r="JNL37" s="200"/>
      <c r="JNO37" s="200"/>
      <c r="JNR37" s="200"/>
      <c r="JNU37" s="200"/>
      <c r="JNW37" s="200"/>
      <c r="JOK37" s="200"/>
      <c r="JOL37" s="200"/>
      <c r="JOM37" s="200"/>
      <c r="JON37" s="200"/>
      <c r="JOO37" s="200"/>
      <c r="JOP37" s="200"/>
      <c r="JOQ37" s="200"/>
      <c r="JOR37" s="200"/>
      <c r="JOS37" s="200"/>
      <c r="JOT37" s="200"/>
      <c r="JOU37" s="200"/>
      <c r="JOV37" s="200"/>
      <c r="JOW37" s="200"/>
      <c r="JOX37" s="200"/>
      <c r="JOY37" s="200"/>
      <c r="JOZ37" s="200"/>
      <c r="JPA37" s="200"/>
      <c r="JPB37" s="200"/>
      <c r="JPC37" s="200"/>
      <c r="JPI37" s="200"/>
      <c r="JPJ37" s="200"/>
      <c r="JPK37" s="200"/>
      <c r="JPL37" s="200"/>
      <c r="JPM37" s="200"/>
      <c r="JPN37" s="200"/>
      <c r="JPO37" s="200"/>
      <c r="JPQ37" s="200"/>
      <c r="JPR37" s="200"/>
      <c r="JPS37" s="200"/>
      <c r="JPT37" s="200"/>
      <c r="JPU37" s="200"/>
      <c r="JPV37" s="200"/>
      <c r="JPW37" s="200"/>
      <c r="JPX37" s="200"/>
      <c r="JQA37" s="200"/>
      <c r="JQD37" s="200"/>
      <c r="JQG37" s="200"/>
      <c r="JQJ37" s="200"/>
      <c r="JQM37" s="200"/>
      <c r="JQP37" s="200"/>
      <c r="JQY37" s="200"/>
      <c r="JRB37" s="200"/>
      <c r="JRE37" s="200"/>
      <c r="JRH37" s="200"/>
      <c r="JRQ37" s="200"/>
      <c r="JRW37" s="200"/>
      <c r="JRZ37" s="200"/>
      <c r="JSC37" s="200"/>
      <c r="JSF37" s="200"/>
      <c r="JSL37" s="200"/>
      <c r="JSU37" s="200"/>
      <c r="JSW37" s="200"/>
      <c r="JSX37" s="200"/>
      <c r="JSZ37" s="200"/>
      <c r="JTC37" s="200"/>
      <c r="JTF37" s="200"/>
      <c r="JTI37" s="200"/>
      <c r="JTL37" s="200"/>
      <c r="JTO37" s="200"/>
      <c r="JTQ37" s="200"/>
      <c r="JTS37" s="200"/>
      <c r="JTV37" s="200"/>
      <c r="JTY37" s="200"/>
      <c r="JUB37" s="200"/>
      <c r="JUE37" s="200"/>
      <c r="JUH37" s="200"/>
      <c r="JUK37" s="200"/>
      <c r="JUN37" s="200"/>
      <c r="JUP37" s="200"/>
      <c r="JUS37" s="200"/>
      <c r="JUV37" s="200"/>
      <c r="JUY37" s="200"/>
      <c r="JVE37" s="200"/>
      <c r="JVH37" s="200"/>
      <c r="JVJ37" s="200"/>
      <c r="JWQ37" s="200"/>
      <c r="JWT37" s="200"/>
      <c r="JWW37" s="200"/>
      <c r="JWZ37" s="200"/>
      <c r="JXC37" s="200"/>
      <c r="JXD37" s="200"/>
      <c r="JXE37" s="200"/>
      <c r="JXH37" s="200"/>
      <c r="JXK37" s="200"/>
      <c r="JXN37" s="200"/>
      <c r="JXQ37" s="200"/>
      <c r="JXS37" s="200"/>
      <c r="JYG37" s="200"/>
      <c r="JYH37" s="200"/>
      <c r="JYI37" s="200"/>
      <c r="JYJ37" s="200"/>
      <c r="JYK37" s="200"/>
      <c r="JYL37" s="200"/>
      <c r="JYM37" s="200"/>
      <c r="JYN37" s="200"/>
      <c r="JYO37" s="200"/>
      <c r="JYP37" s="200"/>
      <c r="JYQ37" s="200"/>
      <c r="JYR37" s="200"/>
      <c r="JYS37" s="200"/>
      <c r="JYT37" s="200"/>
      <c r="JYU37" s="200"/>
      <c r="JYV37" s="200"/>
      <c r="JYW37" s="200"/>
      <c r="JYX37" s="200"/>
      <c r="JYY37" s="200"/>
      <c r="JZE37" s="200"/>
      <c r="JZF37" s="200"/>
      <c r="JZG37" s="200"/>
      <c r="JZH37" s="200"/>
      <c r="JZI37" s="200"/>
      <c r="JZJ37" s="200"/>
      <c r="JZK37" s="200"/>
      <c r="JZM37" s="200"/>
      <c r="JZN37" s="200"/>
      <c r="JZO37" s="200"/>
      <c r="JZP37" s="200"/>
      <c r="JZQ37" s="200"/>
      <c r="JZR37" s="200"/>
      <c r="JZS37" s="200"/>
      <c r="JZT37" s="200"/>
      <c r="JZW37" s="200"/>
      <c r="JZZ37" s="200"/>
      <c r="KAC37" s="200"/>
      <c r="KAF37" s="200"/>
      <c r="KAI37" s="200"/>
      <c r="KAL37" s="200"/>
      <c r="KAU37" s="200"/>
      <c r="KAX37" s="200"/>
      <c r="KBA37" s="200"/>
      <c r="KBD37" s="200"/>
      <c r="KBM37" s="200"/>
      <c r="KBS37" s="200"/>
      <c r="KBV37" s="200"/>
      <c r="KBY37" s="200"/>
      <c r="KCB37" s="200"/>
      <c r="KCH37" s="200"/>
      <c r="KCQ37" s="200"/>
      <c r="KCS37" s="200"/>
      <c r="KCT37" s="200"/>
      <c r="KCV37" s="200"/>
      <c r="KCY37" s="200"/>
      <c r="KDB37" s="200"/>
      <c r="KDE37" s="200"/>
      <c r="KDH37" s="200"/>
      <c r="KDK37" s="200"/>
      <c r="KDM37" s="200"/>
      <c r="KDO37" s="200"/>
      <c r="KDR37" s="200"/>
      <c r="KDU37" s="200"/>
      <c r="KDX37" s="200"/>
      <c r="KEA37" s="200"/>
      <c r="KED37" s="200"/>
      <c r="KEG37" s="200"/>
      <c r="KEJ37" s="200"/>
      <c r="KEL37" s="200"/>
      <c r="KEO37" s="200"/>
      <c r="KER37" s="200"/>
      <c r="KEU37" s="200"/>
      <c r="KFA37" s="200"/>
      <c r="KFD37" s="200"/>
      <c r="KFF37" s="200"/>
      <c r="KGM37" s="200"/>
      <c r="KGP37" s="200"/>
      <c r="KGS37" s="200"/>
      <c r="KGV37" s="200"/>
      <c r="KGY37" s="200"/>
      <c r="KGZ37" s="200"/>
      <c r="KHA37" s="200"/>
      <c r="KHD37" s="200"/>
      <c r="KHG37" s="200"/>
      <c r="KHJ37" s="200"/>
      <c r="KHM37" s="200"/>
      <c r="KHO37" s="200"/>
      <c r="KIC37" s="200"/>
      <c r="KID37" s="200"/>
      <c r="KIE37" s="200"/>
      <c r="KIF37" s="200"/>
      <c r="KIG37" s="200"/>
      <c r="KIH37" s="200"/>
      <c r="KII37" s="200"/>
      <c r="KIJ37" s="200"/>
      <c r="KIK37" s="200"/>
      <c r="KIL37" s="200"/>
      <c r="KIM37" s="200"/>
      <c r="KIN37" s="200"/>
      <c r="KIO37" s="200"/>
      <c r="KIP37" s="200"/>
      <c r="KIQ37" s="200"/>
      <c r="KIR37" s="200"/>
      <c r="KIS37" s="200"/>
      <c r="KIT37" s="200"/>
      <c r="KIU37" s="200"/>
      <c r="KJA37" s="200"/>
      <c r="KJB37" s="200"/>
      <c r="KJC37" s="200"/>
      <c r="KJD37" s="200"/>
      <c r="KJE37" s="200"/>
      <c r="KJF37" s="200"/>
      <c r="KJG37" s="200"/>
      <c r="KJI37" s="200"/>
      <c r="KJJ37" s="200"/>
      <c r="KJK37" s="200"/>
      <c r="KJL37" s="200"/>
      <c r="KJM37" s="200"/>
      <c r="KJN37" s="200"/>
      <c r="KJO37" s="200"/>
      <c r="KJP37" s="200"/>
      <c r="KJS37" s="200"/>
      <c r="KJV37" s="200"/>
      <c r="KJY37" s="200"/>
      <c r="KKB37" s="200"/>
      <c r="KKE37" s="200"/>
      <c r="KKH37" s="200"/>
      <c r="KKQ37" s="200"/>
      <c r="KKT37" s="200"/>
      <c r="KKW37" s="200"/>
      <c r="KKZ37" s="200"/>
      <c r="KLI37" s="200"/>
      <c r="KLO37" s="200"/>
      <c r="KLR37" s="200"/>
      <c r="KLU37" s="200"/>
      <c r="KLX37" s="200"/>
      <c r="KMD37" s="200"/>
      <c r="KMM37" s="200"/>
      <c r="KMO37" s="200"/>
      <c r="KMP37" s="200"/>
      <c r="KMR37" s="200"/>
      <c r="KMU37" s="200"/>
      <c r="KMX37" s="200"/>
      <c r="KNA37" s="200"/>
      <c r="KND37" s="200"/>
      <c r="KNG37" s="200"/>
      <c r="KNI37" s="200"/>
      <c r="KNK37" s="200"/>
      <c r="KNN37" s="200"/>
      <c r="KNQ37" s="200"/>
      <c r="KNT37" s="200"/>
      <c r="KNW37" s="200"/>
      <c r="KNZ37" s="200"/>
      <c r="KOC37" s="200"/>
      <c r="KOF37" s="200"/>
      <c r="KOH37" s="200"/>
      <c r="KOK37" s="200"/>
      <c r="KON37" s="200"/>
      <c r="KOQ37" s="200"/>
      <c r="KOW37" s="200"/>
      <c r="KOZ37" s="200"/>
      <c r="KPB37" s="200"/>
      <c r="KQI37" s="200"/>
      <c r="KQL37" s="200"/>
      <c r="KQO37" s="200"/>
      <c r="KQR37" s="200"/>
      <c r="KQU37" s="200"/>
      <c r="KQV37" s="200"/>
      <c r="KQW37" s="200"/>
      <c r="KQZ37" s="200"/>
      <c r="KRC37" s="200"/>
      <c r="KRF37" s="200"/>
      <c r="KRI37" s="200"/>
      <c r="KRK37" s="200"/>
      <c r="KRY37" s="200"/>
      <c r="KRZ37" s="200"/>
      <c r="KSA37" s="200"/>
      <c r="KSB37" s="200"/>
      <c r="KSC37" s="200"/>
      <c r="KSD37" s="200"/>
      <c r="KSE37" s="200"/>
      <c r="KSF37" s="200"/>
      <c r="KSG37" s="200"/>
      <c r="KSH37" s="200"/>
      <c r="KSI37" s="200"/>
      <c r="KSJ37" s="200"/>
      <c r="KSK37" s="200"/>
      <c r="KSL37" s="200"/>
      <c r="KSM37" s="200"/>
      <c r="KSN37" s="200"/>
      <c r="KSO37" s="200"/>
      <c r="KSP37" s="200"/>
      <c r="KSQ37" s="200"/>
      <c r="KSW37" s="200"/>
      <c r="KSX37" s="200"/>
      <c r="KSY37" s="200"/>
      <c r="KSZ37" s="200"/>
      <c r="KTA37" s="200"/>
      <c r="KTB37" s="200"/>
      <c r="KTC37" s="200"/>
      <c r="KTE37" s="200"/>
      <c r="KTF37" s="200"/>
      <c r="KTG37" s="200"/>
      <c r="KTH37" s="200"/>
      <c r="KTI37" s="200"/>
      <c r="KTJ37" s="200"/>
      <c r="KTK37" s="200"/>
      <c r="KTL37" s="200"/>
      <c r="KTO37" s="200"/>
      <c r="KTR37" s="200"/>
      <c r="KTU37" s="200"/>
      <c r="KTX37" s="200"/>
      <c r="KUA37" s="200"/>
      <c r="KUD37" s="200"/>
      <c r="KUM37" s="200"/>
      <c r="KUP37" s="200"/>
      <c r="KUS37" s="200"/>
      <c r="KUV37" s="200"/>
      <c r="KVE37" s="200"/>
      <c r="KVK37" s="200"/>
      <c r="KVN37" s="200"/>
      <c r="KVQ37" s="200"/>
      <c r="KVT37" s="200"/>
      <c r="KVZ37" s="200"/>
      <c r="KWI37" s="200"/>
      <c r="KWK37" s="200"/>
      <c r="KWL37" s="200"/>
      <c r="KWN37" s="200"/>
      <c r="KWQ37" s="200"/>
      <c r="KWT37" s="200"/>
      <c r="KWW37" s="200"/>
      <c r="KWZ37" s="200"/>
      <c r="KXC37" s="200"/>
      <c r="KXE37" s="200"/>
      <c r="KXG37" s="200"/>
      <c r="KXJ37" s="200"/>
      <c r="KXM37" s="200"/>
      <c r="KXP37" s="200"/>
      <c r="KXS37" s="200"/>
      <c r="KXV37" s="200"/>
      <c r="KXY37" s="200"/>
      <c r="KYB37" s="200"/>
      <c r="KYD37" s="200"/>
      <c r="KYG37" s="200"/>
      <c r="KYJ37" s="200"/>
      <c r="KYM37" s="200"/>
      <c r="KYS37" s="200"/>
      <c r="KYV37" s="200"/>
      <c r="KYX37" s="200"/>
      <c r="LAE37" s="200"/>
      <c r="LAH37" s="200"/>
      <c r="LAK37" s="200"/>
      <c r="LAN37" s="200"/>
      <c r="LAQ37" s="200"/>
      <c r="LAR37" s="200"/>
      <c r="LAS37" s="200"/>
      <c r="LAV37" s="200"/>
      <c r="LAY37" s="200"/>
      <c r="LBB37" s="200"/>
      <c r="LBE37" s="200"/>
      <c r="LBG37" s="200"/>
      <c r="LBU37" s="200"/>
      <c r="LBV37" s="200"/>
      <c r="LBW37" s="200"/>
      <c r="LBX37" s="200"/>
      <c r="LBY37" s="200"/>
      <c r="LBZ37" s="200"/>
      <c r="LCA37" s="200"/>
      <c r="LCB37" s="200"/>
      <c r="LCC37" s="200"/>
      <c r="LCD37" s="200"/>
      <c r="LCE37" s="200"/>
      <c r="LCF37" s="200"/>
      <c r="LCG37" s="200"/>
      <c r="LCH37" s="200"/>
      <c r="LCI37" s="200"/>
      <c r="LCJ37" s="200"/>
      <c r="LCK37" s="200"/>
      <c r="LCL37" s="200"/>
      <c r="LCM37" s="200"/>
      <c r="LCS37" s="200"/>
      <c r="LCT37" s="200"/>
      <c r="LCU37" s="200"/>
      <c r="LCV37" s="200"/>
      <c r="LCW37" s="200"/>
      <c r="LCX37" s="200"/>
      <c r="LCY37" s="200"/>
      <c r="LDA37" s="200"/>
      <c r="LDB37" s="200"/>
      <c r="LDC37" s="200"/>
      <c r="LDD37" s="200"/>
      <c r="LDE37" s="200"/>
      <c r="LDF37" s="200"/>
      <c r="LDG37" s="200"/>
      <c r="LDH37" s="200"/>
      <c r="LDK37" s="200"/>
      <c r="LDN37" s="200"/>
      <c r="LDQ37" s="200"/>
      <c r="LDT37" s="200"/>
      <c r="LDW37" s="200"/>
      <c r="LDZ37" s="200"/>
      <c r="LEI37" s="200"/>
      <c r="LEL37" s="200"/>
      <c r="LEO37" s="200"/>
      <c r="LER37" s="200"/>
      <c r="LFA37" s="200"/>
      <c r="LFG37" s="200"/>
      <c r="LFJ37" s="200"/>
      <c r="LFM37" s="200"/>
      <c r="LFP37" s="200"/>
      <c r="LFV37" s="200"/>
      <c r="LGE37" s="200"/>
      <c r="LGG37" s="200"/>
      <c r="LGH37" s="200"/>
      <c r="LGJ37" s="200"/>
      <c r="LGM37" s="200"/>
      <c r="LGP37" s="200"/>
      <c r="LGS37" s="200"/>
      <c r="LGV37" s="200"/>
      <c r="LGY37" s="200"/>
      <c r="LHA37" s="200"/>
      <c r="LHC37" s="200"/>
      <c r="LHF37" s="200"/>
      <c r="LHI37" s="200"/>
      <c r="LHL37" s="200"/>
      <c r="LHO37" s="200"/>
      <c r="LHR37" s="200"/>
      <c r="LHU37" s="200"/>
      <c r="LHX37" s="200"/>
      <c r="LHZ37" s="200"/>
      <c r="LIC37" s="200"/>
      <c r="LIF37" s="200"/>
      <c r="LII37" s="200"/>
      <c r="LIO37" s="200"/>
      <c r="LIR37" s="200"/>
      <c r="LIT37" s="200"/>
      <c r="LKA37" s="200"/>
      <c r="LKD37" s="200"/>
      <c r="LKG37" s="200"/>
      <c r="LKJ37" s="200"/>
      <c r="LKM37" s="200"/>
      <c r="LKN37" s="200"/>
      <c r="LKO37" s="200"/>
      <c r="LKR37" s="200"/>
      <c r="LKU37" s="200"/>
      <c r="LKX37" s="200"/>
      <c r="LLA37" s="200"/>
      <c r="LLC37" s="200"/>
      <c r="LLQ37" s="200"/>
      <c r="LLR37" s="200"/>
      <c r="LLS37" s="200"/>
      <c r="LLT37" s="200"/>
      <c r="LLU37" s="200"/>
      <c r="LLV37" s="200"/>
      <c r="LLW37" s="200"/>
      <c r="LLX37" s="200"/>
      <c r="LLY37" s="200"/>
      <c r="LLZ37" s="200"/>
      <c r="LMA37" s="200"/>
      <c r="LMB37" s="200"/>
      <c r="LMC37" s="200"/>
      <c r="LMD37" s="200"/>
      <c r="LME37" s="200"/>
      <c r="LMF37" s="200"/>
      <c r="LMG37" s="200"/>
      <c r="LMH37" s="200"/>
      <c r="LMI37" s="200"/>
      <c r="LMO37" s="200"/>
      <c r="LMP37" s="200"/>
      <c r="LMQ37" s="200"/>
      <c r="LMR37" s="200"/>
      <c r="LMS37" s="200"/>
      <c r="LMT37" s="200"/>
      <c r="LMU37" s="200"/>
      <c r="LMW37" s="200"/>
      <c r="LMX37" s="200"/>
      <c r="LMY37" s="200"/>
      <c r="LMZ37" s="200"/>
      <c r="LNA37" s="200"/>
      <c r="LNB37" s="200"/>
      <c r="LNC37" s="200"/>
      <c r="LND37" s="200"/>
      <c r="LNG37" s="200"/>
      <c r="LNJ37" s="200"/>
      <c r="LNM37" s="200"/>
      <c r="LNP37" s="200"/>
      <c r="LNS37" s="200"/>
      <c r="LNV37" s="200"/>
      <c r="LOE37" s="200"/>
      <c r="LOH37" s="200"/>
      <c r="LOK37" s="200"/>
      <c r="LON37" s="200"/>
      <c r="LOW37" s="200"/>
      <c r="LPC37" s="200"/>
      <c r="LPF37" s="200"/>
      <c r="LPI37" s="200"/>
      <c r="LPL37" s="200"/>
      <c r="LPR37" s="200"/>
      <c r="LQA37" s="200"/>
      <c r="LQC37" s="200"/>
      <c r="LQD37" s="200"/>
      <c r="LQF37" s="200"/>
      <c r="LQI37" s="200"/>
      <c r="LQL37" s="200"/>
      <c r="LQO37" s="200"/>
      <c r="LQR37" s="200"/>
      <c r="LQU37" s="200"/>
      <c r="LQW37" s="200"/>
      <c r="LQY37" s="200"/>
      <c r="LRB37" s="200"/>
      <c r="LRE37" s="200"/>
      <c r="LRH37" s="200"/>
      <c r="LRK37" s="200"/>
      <c r="LRN37" s="200"/>
      <c r="LRQ37" s="200"/>
      <c r="LRT37" s="200"/>
      <c r="LRV37" s="200"/>
      <c r="LRY37" s="200"/>
      <c r="LSB37" s="200"/>
      <c r="LSE37" s="200"/>
      <c r="LSK37" s="200"/>
      <c r="LSN37" s="200"/>
      <c r="LSP37" s="200"/>
      <c r="LTW37" s="200"/>
      <c r="LTZ37" s="200"/>
      <c r="LUC37" s="200"/>
      <c r="LUF37" s="200"/>
      <c r="LUI37" s="200"/>
      <c r="LUJ37" s="200"/>
      <c r="LUK37" s="200"/>
      <c r="LUN37" s="200"/>
      <c r="LUQ37" s="200"/>
      <c r="LUT37" s="200"/>
      <c r="LUW37" s="200"/>
      <c r="LUY37" s="200"/>
      <c r="LVM37" s="200"/>
      <c r="LVN37" s="200"/>
      <c r="LVO37" s="200"/>
      <c r="LVP37" s="200"/>
      <c r="LVQ37" s="200"/>
      <c r="LVR37" s="200"/>
      <c r="LVS37" s="200"/>
      <c r="LVT37" s="200"/>
      <c r="LVU37" s="200"/>
      <c r="LVV37" s="200"/>
      <c r="LVW37" s="200"/>
      <c r="LVX37" s="200"/>
      <c r="LVY37" s="200"/>
      <c r="LVZ37" s="200"/>
      <c r="LWA37" s="200"/>
      <c r="LWB37" s="200"/>
      <c r="LWC37" s="200"/>
      <c r="LWD37" s="200"/>
      <c r="LWE37" s="200"/>
      <c r="LWK37" s="200"/>
      <c r="LWL37" s="200"/>
      <c r="LWM37" s="200"/>
      <c r="LWN37" s="200"/>
      <c r="LWO37" s="200"/>
      <c r="LWP37" s="200"/>
      <c r="LWQ37" s="200"/>
      <c r="LWS37" s="200"/>
      <c r="LWT37" s="200"/>
      <c r="LWU37" s="200"/>
      <c r="LWV37" s="200"/>
      <c r="LWW37" s="200"/>
      <c r="LWX37" s="200"/>
      <c r="LWY37" s="200"/>
      <c r="LWZ37" s="200"/>
      <c r="LXC37" s="200"/>
      <c r="LXF37" s="200"/>
      <c r="LXI37" s="200"/>
      <c r="LXL37" s="200"/>
      <c r="LXO37" s="200"/>
      <c r="LXR37" s="200"/>
      <c r="LYA37" s="200"/>
      <c r="LYD37" s="200"/>
      <c r="LYG37" s="200"/>
      <c r="LYJ37" s="200"/>
      <c r="LYS37" s="200"/>
      <c r="LYY37" s="200"/>
      <c r="LZB37" s="200"/>
      <c r="LZE37" s="200"/>
      <c r="LZH37" s="200"/>
      <c r="LZN37" s="200"/>
      <c r="LZW37" s="200"/>
      <c r="LZY37" s="200"/>
      <c r="LZZ37" s="200"/>
      <c r="MAB37" s="200"/>
      <c r="MAE37" s="200"/>
      <c r="MAH37" s="200"/>
      <c r="MAK37" s="200"/>
      <c r="MAN37" s="200"/>
      <c r="MAQ37" s="200"/>
      <c r="MAS37" s="200"/>
      <c r="MAU37" s="200"/>
      <c r="MAX37" s="200"/>
      <c r="MBA37" s="200"/>
      <c r="MBD37" s="200"/>
      <c r="MBG37" s="200"/>
      <c r="MBJ37" s="200"/>
      <c r="MBM37" s="200"/>
      <c r="MBP37" s="200"/>
      <c r="MBR37" s="200"/>
      <c r="MBU37" s="200"/>
      <c r="MBX37" s="200"/>
      <c r="MCA37" s="200"/>
      <c r="MCG37" s="200"/>
      <c r="MCJ37" s="200"/>
      <c r="MCL37" s="200"/>
      <c r="MDS37" s="200"/>
      <c r="MDV37" s="200"/>
      <c r="MDY37" s="200"/>
      <c r="MEB37" s="200"/>
      <c r="MEE37" s="200"/>
      <c r="MEF37" s="200"/>
      <c r="MEG37" s="200"/>
      <c r="MEJ37" s="200"/>
      <c r="MEM37" s="200"/>
      <c r="MEP37" s="200"/>
      <c r="MES37" s="200"/>
      <c r="MEU37" s="200"/>
      <c r="MFI37" s="200"/>
      <c r="MFJ37" s="200"/>
      <c r="MFK37" s="200"/>
      <c r="MFL37" s="200"/>
      <c r="MFM37" s="200"/>
      <c r="MFN37" s="200"/>
      <c r="MFO37" s="200"/>
      <c r="MFP37" s="200"/>
      <c r="MFQ37" s="200"/>
      <c r="MFR37" s="200"/>
      <c r="MFS37" s="200"/>
      <c r="MFT37" s="200"/>
      <c r="MFU37" s="200"/>
      <c r="MFV37" s="200"/>
      <c r="MFW37" s="200"/>
      <c r="MFX37" s="200"/>
      <c r="MFY37" s="200"/>
      <c r="MFZ37" s="200"/>
      <c r="MGA37" s="200"/>
      <c r="MGG37" s="200"/>
      <c r="MGH37" s="200"/>
      <c r="MGI37" s="200"/>
      <c r="MGJ37" s="200"/>
      <c r="MGK37" s="200"/>
      <c r="MGL37" s="200"/>
      <c r="MGM37" s="200"/>
      <c r="MGO37" s="200"/>
      <c r="MGP37" s="200"/>
      <c r="MGQ37" s="200"/>
      <c r="MGR37" s="200"/>
      <c r="MGS37" s="200"/>
      <c r="MGT37" s="200"/>
      <c r="MGU37" s="200"/>
      <c r="MGV37" s="200"/>
      <c r="MGY37" s="200"/>
      <c r="MHB37" s="200"/>
      <c r="MHE37" s="200"/>
      <c r="MHH37" s="200"/>
      <c r="MHK37" s="200"/>
      <c r="MHN37" s="200"/>
      <c r="MHW37" s="200"/>
      <c r="MHZ37" s="200"/>
      <c r="MIC37" s="200"/>
      <c r="MIF37" s="200"/>
      <c r="MIO37" s="200"/>
      <c r="MIU37" s="200"/>
      <c r="MIX37" s="200"/>
      <c r="MJA37" s="200"/>
      <c r="MJD37" s="200"/>
      <c r="MJJ37" s="200"/>
      <c r="MJS37" s="200"/>
      <c r="MJU37" s="200"/>
      <c r="MJV37" s="200"/>
      <c r="MJX37" s="200"/>
      <c r="MKA37" s="200"/>
      <c r="MKD37" s="200"/>
      <c r="MKG37" s="200"/>
      <c r="MKJ37" s="200"/>
      <c r="MKM37" s="200"/>
      <c r="MKO37" s="200"/>
      <c r="MKQ37" s="200"/>
      <c r="MKT37" s="200"/>
      <c r="MKW37" s="200"/>
      <c r="MKZ37" s="200"/>
      <c r="MLC37" s="200"/>
      <c r="MLF37" s="200"/>
      <c r="MLI37" s="200"/>
      <c r="MLL37" s="200"/>
      <c r="MLN37" s="200"/>
      <c r="MLQ37" s="200"/>
      <c r="MLT37" s="200"/>
      <c r="MLW37" s="200"/>
      <c r="MMC37" s="200"/>
      <c r="MMF37" s="200"/>
      <c r="MMH37" s="200"/>
      <c r="MNO37" s="200"/>
      <c r="MNR37" s="200"/>
      <c r="MNU37" s="200"/>
      <c r="MNX37" s="200"/>
      <c r="MOA37" s="200"/>
      <c r="MOB37" s="200"/>
      <c r="MOC37" s="200"/>
      <c r="MOF37" s="200"/>
      <c r="MOI37" s="200"/>
      <c r="MOL37" s="200"/>
      <c r="MOO37" s="200"/>
      <c r="MOQ37" s="200"/>
      <c r="MPE37" s="200"/>
      <c r="MPF37" s="200"/>
      <c r="MPG37" s="200"/>
      <c r="MPH37" s="200"/>
      <c r="MPI37" s="200"/>
      <c r="MPJ37" s="200"/>
      <c r="MPK37" s="200"/>
      <c r="MPL37" s="200"/>
      <c r="MPM37" s="200"/>
      <c r="MPN37" s="200"/>
      <c r="MPO37" s="200"/>
      <c r="MPP37" s="200"/>
      <c r="MPQ37" s="200"/>
      <c r="MPR37" s="200"/>
      <c r="MPS37" s="200"/>
      <c r="MPT37" s="200"/>
      <c r="MPU37" s="200"/>
      <c r="MPV37" s="200"/>
      <c r="MPW37" s="200"/>
      <c r="MQC37" s="200"/>
      <c r="MQD37" s="200"/>
      <c r="MQE37" s="200"/>
      <c r="MQF37" s="200"/>
      <c r="MQG37" s="200"/>
      <c r="MQH37" s="200"/>
      <c r="MQI37" s="200"/>
      <c r="MQK37" s="200"/>
      <c r="MQL37" s="200"/>
      <c r="MQM37" s="200"/>
      <c r="MQN37" s="200"/>
      <c r="MQO37" s="200"/>
      <c r="MQP37" s="200"/>
      <c r="MQQ37" s="200"/>
      <c r="MQR37" s="200"/>
      <c r="MQU37" s="200"/>
      <c r="MQX37" s="200"/>
      <c r="MRA37" s="200"/>
      <c r="MRD37" s="200"/>
      <c r="MRG37" s="200"/>
      <c r="MRJ37" s="200"/>
      <c r="MRS37" s="200"/>
      <c r="MRV37" s="200"/>
      <c r="MRY37" s="200"/>
      <c r="MSB37" s="200"/>
      <c r="MSK37" s="200"/>
      <c r="MSQ37" s="200"/>
      <c r="MST37" s="200"/>
      <c r="MSW37" s="200"/>
      <c r="MSZ37" s="200"/>
      <c r="MTF37" s="200"/>
      <c r="MTO37" s="200"/>
      <c r="MTQ37" s="200"/>
      <c r="MTR37" s="200"/>
      <c r="MTT37" s="200"/>
      <c r="MTW37" s="200"/>
      <c r="MTZ37" s="200"/>
      <c r="MUC37" s="200"/>
      <c r="MUF37" s="200"/>
      <c r="MUI37" s="200"/>
      <c r="MUK37" s="200"/>
      <c r="MUM37" s="200"/>
      <c r="MUP37" s="200"/>
      <c r="MUS37" s="200"/>
      <c r="MUV37" s="200"/>
      <c r="MUY37" s="200"/>
      <c r="MVB37" s="200"/>
      <c r="MVE37" s="200"/>
      <c r="MVH37" s="200"/>
      <c r="MVJ37" s="200"/>
      <c r="MVM37" s="200"/>
      <c r="MVP37" s="200"/>
      <c r="MVS37" s="200"/>
      <c r="MVY37" s="200"/>
      <c r="MWB37" s="200"/>
      <c r="MWD37" s="200"/>
      <c r="MXK37" s="200"/>
      <c r="MXN37" s="200"/>
      <c r="MXQ37" s="200"/>
      <c r="MXT37" s="200"/>
      <c r="MXW37" s="200"/>
      <c r="MXX37" s="200"/>
      <c r="MXY37" s="200"/>
      <c r="MYB37" s="200"/>
      <c r="MYE37" s="200"/>
      <c r="MYH37" s="200"/>
      <c r="MYK37" s="200"/>
      <c r="MYM37" s="200"/>
      <c r="MZA37" s="200"/>
      <c r="MZB37" s="200"/>
      <c r="MZC37" s="200"/>
      <c r="MZD37" s="200"/>
      <c r="MZE37" s="200"/>
      <c r="MZF37" s="200"/>
      <c r="MZG37" s="200"/>
      <c r="MZH37" s="200"/>
      <c r="MZI37" s="200"/>
      <c r="MZJ37" s="200"/>
      <c r="MZK37" s="200"/>
      <c r="MZL37" s="200"/>
      <c r="MZM37" s="200"/>
      <c r="MZN37" s="200"/>
      <c r="MZO37" s="200"/>
      <c r="MZP37" s="200"/>
      <c r="MZQ37" s="200"/>
      <c r="MZR37" s="200"/>
      <c r="MZS37" s="200"/>
      <c r="MZY37" s="200"/>
      <c r="MZZ37" s="200"/>
      <c r="NAA37" s="200"/>
      <c r="NAB37" s="200"/>
      <c r="NAC37" s="200"/>
      <c r="NAD37" s="200"/>
      <c r="NAE37" s="200"/>
      <c r="NAG37" s="200"/>
      <c r="NAH37" s="200"/>
      <c r="NAI37" s="200"/>
      <c r="NAJ37" s="200"/>
      <c r="NAK37" s="200"/>
      <c r="NAL37" s="200"/>
      <c r="NAM37" s="200"/>
      <c r="NAN37" s="200"/>
      <c r="NAQ37" s="200"/>
      <c r="NAT37" s="200"/>
      <c r="NAW37" s="200"/>
      <c r="NAZ37" s="200"/>
      <c r="NBC37" s="200"/>
      <c r="NBF37" s="200"/>
      <c r="NBO37" s="200"/>
      <c r="NBR37" s="200"/>
      <c r="NBU37" s="200"/>
      <c r="NBX37" s="200"/>
      <c r="NCG37" s="200"/>
      <c r="NCM37" s="200"/>
      <c r="NCP37" s="200"/>
      <c r="NCS37" s="200"/>
      <c r="NCV37" s="200"/>
      <c r="NDB37" s="200"/>
      <c r="NDK37" s="200"/>
      <c r="NDM37" s="200"/>
      <c r="NDN37" s="200"/>
      <c r="NDP37" s="200"/>
      <c r="NDS37" s="200"/>
      <c r="NDV37" s="200"/>
      <c r="NDY37" s="200"/>
      <c r="NEB37" s="200"/>
      <c r="NEE37" s="200"/>
      <c r="NEG37" s="200"/>
      <c r="NEI37" s="200"/>
      <c r="NEL37" s="200"/>
      <c r="NEO37" s="200"/>
      <c r="NER37" s="200"/>
      <c r="NEU37" s="200"/>
      <c r="NEX37" s="200"/>
      <c r="NFA37" s="200"/>
      <c r="NFD37" s="200"/>
      <c r="NFF37" s="200"/>
      <c r="NFI37" s="200"/>
      <c r="NFL37" s="200"/>
      <c r="NFO37" s="200"/>
      <c r="NFU37" s="200"/>
      <c r="NFX37" s="200"/>
      <c r="NFZ37" s="200"/>
      <c r="NHG37" s="200"/>
      <c r="NHJ37" s="200"/>
      <c r="NHM37" s="200"/>
      <c r="NHP37" s="200"/>
      <c r="NHS37" s="200"/>
      <c r="NHT37" s="200"/>
      <c r="NHU37" s="200"/>
      <c r="NHX37" s="200"/>
      <c r="NIA37" s="200"/>
      <c r="NID37" s="200"/>
      <c r="NIG37" s="200"/>
      <c r="NII37" s="200"/>
      <c r="NIW37" s="200"/>
      <c r="NIX37" s="200"/>
      <c r="NIY37" s="200"/>
      <c r="NIZ37" s="200"/>
      <c r="NJA37" s="200"/>
      <c r="NJB37" s="200"/>
      <c r="NJC37" s="200"/>
      <c r="NJD37" s="200"/>
      <c r="NJE37" s="200"/>
      <c r="NJF37" s="200"/>
      <c r="NJG37" s="200"/>
      <c r="NJH37" s="200"/>
      <c r="NJI37" s="200"/>
      <c r="NJJ37" s="200"/>
      <c r="NJK37" s="200"/>
      <c r="NJL37" s="200"/>
      <c r="NJM37" s="200"/>
      <c r="NJN37" s="200"/>
      <c r="NJO37" s="200"/>
      <c r="NJU37" s="200"/>
      <c r="NJV37" s="200"/>
      <c r="NJW37" s="200"/>
      <c r="NJX37" s="200"/>
      <c r="NJY37" s="200"/>
      <c r="NJZ37" s="200"/>
      <c r="NKA37" s="200"/>
      <c r="NKC37" s="200"/>
      <c r="NKD37" s="200"/>
      <c r="NKE37" s="200"/>
      <c r="NKF37" s="200"/>
      <c r="NKG37" s="200"/>
      <c r="NKH37" s="200"/>
      <c r="NKI37" s="200"/>
      <c r="NKJ37" s="200"/>
      <c r="NKM37" s="200"/>
      <c r="NKP37" s="200"/>
      <c r="NKS37" s="200"/>
      <c r="NKV37" s="200"/>
      <c r="NKY37" s="200"/>
      <c r="NLB37" s="200"/>
      <c r="NLK37" s="200"/>
      <c r="NLN37" s="200"/>
      <c r="NLQ37" s="200"/>
      <c r="NLT37" s="200"/>
      <c r="NMC37" s="200"/>
      <c r="NMI37" s="200"/>
      <c r="NML37" s="200"/>
      <c r="NMO37" s="200"/>
      <c r="NMR37" s="200"/>
      <c r="NMX37" s="200"/>
      <c r="NNG37" s="200"/>
      <c r="NNI37" s="200"/>
      <c r="NNJ37" s="200"/>
      <c r="NNL37" s="200"/>
      <c r="NNO37" s="200"/>
      <c r="NNR37" s="200"/>
      <c r="NNU37" s="200"/>
      <c r="NNX37" s="200"/>
      <c r="NOA37" s="200"/>
      <c r="NOC37" s="200"/>
      <c r="NOE37" s="200"/>
      <c r="NOH37" s="200"/>
      <c r="NOK37" s="200"/>
      <c r="NON37" s="200"/>
      <c r="NOQ37" s="200"/>
      <c r="NOT37" s="200"/>
      <c r="NOW37" s="200"/>
      <c r="NOZ37" s="200"/>
      <c r="NPB37" s="200"/>
      <c r="NPE37" s="200"/>
      <c r="NPH37" s="200"/>
      <c r="NPK37" s="200"/>
      <c r="NPQ37" s="200"/>
      <c r="NPT37" s="200"/>
      <c r="NPV37" s="200"/>
      <c r="NRC37" s="200"/>
      <c r="NRF37" s="200"/>
      <c r="NRI37" s="200"/>
      <c r="NRL37" s="200"/>
      <c r="NRO37" s="200"/>
      <c r="NRP37" s="200"/>
      <c r="NRQ37" s="200"/>
      <c r="NRT37" s="200"/>
      <c r="NRW37" s="200"/>
      <c r="NRZ37" s="200"/>
      <c r="NSC37" s="200"/>
      <c r="NSE37" s="200"/>
      <c r="NSS37" s="200"/>
      <c r="NST37" s="200"/>
      <c r="NSU37" s="200"/>
      <c r="NSV37" s="200"/>
      <c r="NSW37" s="200"/>
      <c r="NSX37" s="200"/>
      <c r="NSY37" s="200"/>
      <c r="NSZ37" s="200"/>
      <c r="NTA37" s="200"/>
      <c r="NTB37" s="200"/>
      <c r="NTC37" s="200"/>
      <c r="NTD37" s="200"/>
      <c r="NTE37" s="200"/>
      <c r="NTF37" s="200"/>
      <c r="NTG37" s="200"/>
      <c r="NTH37" s="200"/>
      <c r="NTI37" s="200"/>
      <c r="NTJ37" s="200"/>
      <c r="NTK37" s="200"/>
      <c r="NTQ37" s="200"/>
      <c r="NTR37" s="200"/>
      <c r="NTS37" s="200"/>
      <c r="NTT37" s="200"/>
      <c r="NTU37" s="200"/>
      <c r="NTV37" s="200"/>
      <c r="NTW37" s="200"/>
      <c r="NTY37" s="200"/>
      <c r="NTZ37" s="200"/>
      <c r="NUA37" s="200"/>
      <c r="NUB37" s="200"/>
      <c r="NUC37" s="200"/>
      <c r="NUD37" s="200"/>
      <c r="NUE37" s="200"/>
      <c r="NUF37" s="200"/>
      <c r="NUI37" s="200"/>
      <c r="NUL37" s="200"/>
      <c r="NUO37" s="200"/>
      <c r="NUR37" s="200"/>
      <c r="NUU37" s="200"/>
      <c r="NUX37" s="200"/>
      <c r="NVG37" s="200"/>
      <c r="NVJ37" s="200"/>
      <c r="NVM37" s="200"/>
      <c r="NVP37" s="200"/>
      <c r="NVY37" s="200"/>
      <c r="NWE37" s="200"/>
      <c r="NWH37" s="200"/>
      <c r="NWK37" s="200"/>
      <c r="NWN37" s="200"/>
      <c r="NWT37" s="200"/>
      <c r="NXC37" s="200"/>
      <c r="NXE37" s="200"/>
      <c r="NXF37" s="200"/>
      <c r="NXH37" s="200"/>
      <c r="NXK37" s="200"/>
      <c r="NXN37" s="200"/>
      <c r="NXQ37" s="200"/>
      <c r="NXT37" s="200"/>
      <c r="NXW37" s="200"/>
      <c r="NXY37" s="200"/>
      <c r="NYA37" s="200"/>
      <c r="NYD37" s="200"/>
      <c r="NYG37" s="200"/>
      <c r="NYJ37" s="200"/>
      <c r="NYM37" s="200"/>
      <c r="NYP37" s="200"/>
      <c r="NYS37" s="200"/>
      <c r="NYV37" s="200"/>
      <c r="NYX37" s="200"/>
      <c r="NZA37" s="200"/>
      <c r="NZD37" s="200"/>
      <c r="NZG37" s="200"/>
      <c r="NZM37" s="200"/>
      <c r="NZP37" s="200"/>
      <c r="NZR37" s="200"/>
      <c r="OAY37" s="200"/>
      <c r="OBB37" s="200"/>
      <c r="OBE37" s="200"/>
      <c r="OBH37" s="200"/>
      <c r="OBK37" s="200"/>
      <c r="OBL37" s="200"/>
      <c r="OBM37" s="200"/>
      <c r="OBP37" s="200"/>
      <c r="OBS37" s="200"/>
      <c r="OBV37" s="200"/>
      <c r="OBY37" s="200"/>
      <c r="OCA37" s="200"/>
      <c r="OCO37" s="200"/>
      <c r="OCP37" s="200"/>
      <c r="OCQ37" s="200"/>
      <c r="OCR37" s="200"/>
      <c r="OCS37" s="200"/>
      <c r="OCT37" s="200"/>
      <c r="OCU37" s="200"/>
      <c r="OCV37" s="200"/>
      <c r="OCW37" s="200"/>
      <c r="OCX37" s="200"/>
      <c r="OCY37" s="200"/>
      <c r="OCZ37" s="200"/>
      <c r="ODA37" s="200"/>
      <c r="ODB37" s="200"/>
      <c r="ODC37" s="200"/>
      <c r="ODD37" s="200"/>
      <c r="ODE37" s="200"/>
      <c r="ODF37" s="200"/>
      <c r="ODG37" s="200"/>
      <c r="ODM37" s="200"/>
      <c r="ODN37" s="200"/>
      <c r="ODO37" s="200"/>
      <c r="ODP37" s="200"/>
      <c r="ODQ37" s="200"/>
      <c r="ODR37" s="200"/>
      <c r="ODS37" s="200"/>
      <c r="ODU37" s="200"/>
      <c r="ODV37" s="200"/>
      <c r="ODW37" s="200"/>
      <c r="ODX37" s="200"/>
      <c r="ODY37" s="200"/>
      <c r="ODZ37" s="200"/>
      <c r="OEA37" s="200"/>
      <c r="OEB37" s="200"/>
      <c r="OEE37" s="200"/>
      <c r="OEH37" s="200"/>
      <c r="OEK37" s="200"/>
      <c r="OEN37" s="200"/>
      <c r="OEQ37" s="200"/>
      <c r="OET37" s="200"/>
      <c r="OFC37" s="200"/>
      <c r="OFF37" s="200"/>
      <c r="OFI37" s="200"/>
      <c r="OFL37" s="200"/>
      <c r="OFU37" s="200"/>
      <c r="OGA37" s="200"/>
      <c r="OGD37" s="200"/>
      <c r="OGG37" s="200"/>
      <c r="OGJ37" s="200"/>
      <c r="OGP37" s="200"/>
      <c r="OGY37" s="200"/>
      <c r="OHA37" s="200"/>
      <c r="OHB37" s="200"/>
      <c r="OHD37" s="200"/>
      <c r="OHG37" s="200"/>
      <c r="OHJ37" s="200"/>
      <c r="OHM37" s="200"/>
      <c r="OHP37" s="200"/>
      <c r="OHS37" s="200"/>
      <c r="OHU37" s="200"/>
      <c r="OHW37" s="200"/>
      <c r="OHZ37" s="200"/>
      <c r="OIC37" s="200"/>
      <c r="OIF37" s="200"/>
      <c r="OII37" s="200"/>
      <c r="OIL37" s="200"/>
      <c r="OIO37" s="200"/>
      <c r="OIR37" s="200"/>
      <c r="OIT37" s="200"/>
      <c r="OIW37" s="200"/>
      <c r="OIZ37" s="200"/>
      <c r="OJC37" s="200"/>
      <c r="OJI37" s="200"/>
      <c r="OJL37" s="200"/>
      <c r="OJN37" s="200"/>
      <c r="OKU37" s="200"/>
      <c r="OKX37" s="200"/>
      <c r="OLA37" s="200"/>
      <c r="OLD37" s="200"/>
      <c r="OLG37" s="200"/>
      <c r="OLH37" s="200"/>
      <c r="OLI37" s="200"/>
      <c r="OLL37" s="200"/>
      <c r="OLO37" s="200"/>
      <c r="OLR37" s="200"/>
      <c r="OLU37" s="200"/>
      <c r="OLW37" s="200"/>
      <c r="OMK37" s="200"/>
      <c r="OML37" s="200"/>
      <c r="OMM37" s="200"/>
      <c r="OMN37" s="200"/>
      <c r="OMO37" s="200"/>
      <c r="OMP37" s="200"/>
      <c r="OMQ37" s="200"/>
      <c r="OMR37" s="200"/>
      <c r="OMS37" s="200"/>
      <c r="OMT37" s="200"/>
      <c r="OMU37" s="200"/>
      <c r="OMV37" s="200"/>
      <c r="OMW37" s="200"/>
      <c r="OMX37" s="200"/>
      <c r="OMY37" s="200"/>
      <c r="OMZ37" s="200"/>
      <c r="ONA37" s="200"/>
      <c r="ONB37" s="200"/>
      <c r="ONC37" s="200"/>
      <c r="ONI37" s="200"/>
      <c r="ONJ37" s="200"/>
      <c r="ONK37" s="200"/>
      <c r="ONL37" s="200"/>
      <c r="ONM37" s="200"/>
      <c r="ONN37" s="200"/>
      <c r="ONO37" s="200"/>
      <c r="ONQ37" s="200"/>
      <c r="ONR37" s="200"/>
      <c r="ONS37" s="200"/>
      <c r="ONT37" s="200"/>
      <c r="ONU37" s="200"/>
      <c r="ONV37" s="200"/>
      <c r="ONW37" s="200"/>
      <c r="ONX37" s="200"/>
      <c r="OOA37" s="200"/>
      <c r="OOD37" s="200"/>
      <c r="OOG37" s="200"/>
      <c r="OOJ37" s="200"/>
      <c r="OOM37" s="200"/>
      <c r="OOP37" s="200"/>
      <c r="OOY37" s="200"/>
      <c r="OPB37" s="200"/>
      <c r="OPE37" s="200"/>
      <c r="OPH37" s="200"/>
      <c r="OPQ37" s="200"/>
      <c r="OPW37" s="200"/>
      <c r="OPZ37" s="200"/>
      <c r="OQC37" s="200"/>
      <c r="OQF37" s="200"/>
      <c r="OQL37" s="200"/>
      <c r="OQU37" s="200"/>
      <c r="OQW37" s="200"/>
      <c r="OQX37" s="200"/>
      <c r="OQZ37" s="200"/>
      <c r="ORC37" s="200"/>
      <c r="ORF37" s="200"/>
      <c r="ORI37" s="200"/>
      <c r="ORL37" s="200"/>
      <c r="ORO37" s="200"/>
      <c r="ORQ37" s="200"/>
      <c r="ORS37" s="200"/>
      <c r="ORV37" s="200"/>
      <c r="ORY37" s="200"/>
      <c r="OSB37" s="200"/>
      <c r="OSE37" s="200"/>
      <c r="OSH37" s="200"/>
      <c r="OSK37" s="200"/>
      <c r="OSN37" s="200"/>
      <c r="OSP37" s="200"/>
      <c r="OSS37" s="200"/>
      <c r="OSV37" s="200"/>
      <c r="OSY37" s="200"/>
      <c r="OTE37" s="200"/>
      <c r="OTH37" s="200"/>
      <c r="OTJ37" s="200"/>
      <c r="OUQ37" s="200"/>
      <c r="OUT37" s="200"/>
      <c r="OUW37" s="200"/>
      <c r="OUZ37" s="200"/>
      <c r="OVC37" s="200"/>
      <c r="OVD37" s="200"/>
      <c r="OVE37" s="200"/>
      <c r="OVH37" s="200"/>
      <c r="OVK37" s="200"/>
      <c r="OVN37" s="200"/>
      <c r="OVQ37" s="200"/>
      <c r="OVS37" s="200"/>
      <c r="OWG37" s="200"/>
      <c r="OWH37" s="200"/>
      <c r="OWI37" s="200"/>
      <c r="OWJ37" s="200"/>
      <c r="OWK37" s="200"/>
      <c r="OWL37" s="200"/>
      <c r="OWM37" s="200"/>
      <c r="OWN37" s="200"/>
      <c r="OWO37" s="200"/>
      <c r="OWP37" s="200"/>
      <c r="OWQ37" s="200"/>
      <c r="OWR37" s="200"/>
      <c r="OWS37" s="200"/>
      <c r="OWT37" s="200"/>
      <c r="OWU37" s="200"/>
      <c r="OWV37" s="200"/>
      <c r="OWW37" s="200"/>
      <c r="OWX37" s="200"/>
      <c r="OWY37" s="200"/>
      <c r="OXE37" s="200"/>
      <c r="OXF37" s="200"/>
      <c r="OXG37" s="200"/>
      <c r="OXH37" s="200"/>
      <c r="OXI37" s="200"/>
      <c r="OXJ37" s="200"/>
      <c r="OXK37" s="200"/>
      <c r="OXM37" s="200"/>
      <c r="OXN37" s="200"/>
      <c r="OXO37" s="200"/>
      <c r="OXP37" s="200"/>
      <c r="OXQ37" s="200"/>
      <c r="OXR37" s="200"/>
      <c r="OXS37" s="200"/>
      <c r="OXT37" s="200"/>
      <c r="OXW37" s="200"/>
      <c r="OXZ37" s="200"/>
      <c r="OYC37" s="200"/>
      <c r="OYF37" s="200"/>
      <c r="OYI37" s="200"/>
      <c r="OYL37" s="200"/>
      <c r="OYU37" s="200"/>
      <c r="OYX37" s="200"/>
      <c r="OZA37" s="200"/>
      <c r="OZD37" s="200"/>
      <c r="OZM37" s="200"/>
      <c r="OZS37" s="200"/>
      <c r="OZV37" s="200"/>
      <c r="OZY37" s="200"/>
      <c r="PAB37" s="200"/>
      <c r="PAH37" s="200"/>
      <c r="PAQ37" s="200"/>
      <c r="PAS37" s="200"/>
      <c r="PAT37" s="200"/>
      <c r="PAV37" s="200"/>
      <c r="PAY37" s="200"/>
      <c r="PBB37" s="200"/>
      <c r="PBE37" s="200"/>
      <c r="PBH37" s="200"/>
      <c r="PBK37" s="200"/>
      <c r="PBM37" s="200"/>
      <c r="PBO37" s="200"/>
      <c r="PBR37" s="200"/>
      <c r="PBU37" s="200"/>
      <c r="PBX37" s="200"/>
      <c r="PCA37" s="200"/>
      <c r="PCD37" s="200"/>
      <c r="PCG37" s="200"/>
      <c r="PCJ37" s="200"/>
      <c r="PCL37" s="200"/>
      <c r="PCO37" s="200"/>
      <c r="PCR37" s="200"/>
      <c r="PCU37" s="200"/>
      <c r="PDA37" s="200"/>
      <c r="PDD37" s="200"/>
      <c r="PDF37" s="200"/>
      <c r="PEM37" s="200"/>
      <c r="PEP37" s="200"/>
      <c r="PES37" s="200"/>
      <c r="PEV37" s="200"/>
      <c r="PEY37" s="200"/>
      <c r="PEZ37" s="200"/>
      <c r="PFA37" s="200"/>
      <c r="PFD37" s="200"/>
      <c r="PFG37" s="200"/>
      <c r="PFJ37" s="200"/>
      <c r="PFM37" s="200"/>
      <c r="PFO37" s="200"/>
      <c r="PGC37" s="200"/>
      <c r="PGD37" s="200"/>
      <c r="PGE37" s="200"/>
      <c r="PGF37" s="200"/>
      <c r="PGG37" s="200"/>
      <c r="PGH37" s="200"/>
      <c r="PGI37" s="200"/>
      <c r="PGJ37" s="200"/>
      <c r="PGK37" s="200"/>
      <c r="PGL37" s="200"/>
      <c r="PGM37" s="200"/>
      <c r="PGN37" s="200"/>
      <c r="PGO37" s="200"/>
      <c r="PGP37" s="200"/>
      <c r="PGQ37" s="200"/>
      <c r="PGR37" s="200"/>
      <c r="PGS37" s="200"/>
      <c r="PGT37" s="200"/>
      <c r="PGU37" s="200"/>
      <c r="PHA37" s="200"/>
      <c r="PHB37" s="200"/>
      <c r="PHC37" s="200"/>
      <c r="PHD37" s="200"/>
      <c r="PHE37" s="200"/>
      <c r="PHF37" s="200"/>
      <c r="PHG37" s="200"/>
      <c r="PHI37" s="200"/>
      <c r="PHJ37" s="200"/>
      <c r="PHK37" s="200"/>
      <c r="PHL37" s="200"/>
      <c r="PHM37" s="200"/>
      <c r="PHN37" s="200"/>
      <c r="PHO37" s="200"/>
      <c r="PHP37" s="200"/>
      <c r="PHS37" s="200"/>
      <c r="PHV37" s="200"/>
      <c r="PHY37" s="200"/>
      <c r="PIB37" s="200"/>
      <c r="PIE37" s="200"/>
      <c r="PIH37" s="200"/>
      <c r="PIQ37" s="200"/>
      <c r="PIT37" s="200"/>
      <c r="PIW37" s="200"/>
      <c r="PIZ37" s="200"/>
      <c r="PJI37" s="200"/>
      <c r="PJO37" s="200"/>
      <c r="PJR37" s="200"/>
      <c r="PJU37" s="200"/>
      <c r="PJX37" s="200"/>
      <c r="PKD37" s="200"/>
      <c r="PKM37" s="200"/>
      <c r="PKO37" s="200"/>
      <c r="PKP37" s="200"/>
      <c r="PKR37" s="200"/>
      <c r="PKU37" s="200"/>
      <c r="PKX37" s="200"/>
      <c r="PLA37" s="200"/>
      <c r="PLD37" s="200"/>
      <c r="PLG37" s="200"/>
      <c r="PLI37" s="200"/>
      <c r="PLK37" s="200"/>
      <c r="PLN37" s="200"/>
      <c r="PLQ37" s="200"/>
      <c r="PLT37" s="200"/>
      <c r="PLW37" s="200"/>
      <c r="PLZ37" s="200"/>
      <c r="PMC37" s="200"/>
      <c r="PMF37" s="200"/>
      <c r="PMH37" s="200"/>
      <c r="PMK37" s="200"/>
      <c r="PMN37" s="200"/>
      <c r="PMQ37" s="200"/>
      <c r="PMW37" s="200"/>
      <c r="PMZ37" s="200"/>
      <c r="PNB37" s="200"/>
      <c r="POI37" s="200"/>
      <c r="POL37" s="200"/>
      <c r="POO37" s="200"/>
      <c r="POR37" s="200"/>
      <c r="POU37" s="200"/>
      <c r="POV37" s="200"/>
      <c r="POW37" s="200"/>
      <c r="POZ37" s="200"/>
      <c r="PPC37" s="200"/>
      <c r="PPF37" s="200"/>
      <c r="PPI37" s="200"/>
      <c r="PPK37" s="200"/>
      <c r="PPY37" s="200"/>
      <c r="PPZ37" s="200"/>
      <c r="PQA37" s="200"/>
      <c r="PQB37" s="200"/>
      <c r="PQC37" s="200"/>
      <c r="PQD37" s="200"/>
      <c r="PQE37" s="200"/>
      <c r="PQF37" s="200"/>
      <c r="PQG37" s="200"/>
      <c r="PQH37" s="200"/>
      <c r="PQI37" s="200"/>
      <c r="PQJ37" s="200"/>
      <c r="PQK37" s="200"/>
      <c r="PQL37" s="200"/>
      <c r="PQM37" s="200"/>
      <c r="PQN37" s="200"/>
      <c r="PQO37" s="200"/>
      <c r="PQP37" s="200"/>
      <c r="PQQ37" s="200"/>
      <c r="PQW37" s="200"/>
      <c r="PQX37" s="200"/>
      <c r="PQY37" s="200"/>
      <c r="PQZ37" s="200"/>
      <c r="PRA37" s="200"/>
      <c r="PRB37" s="200"/>
      <c r="PRC37" s="200"/>
      <c r="PRE37" s="200"/>
      <c r="PRF37" s="200"/>
      <c r="PRG37" s="200"/>
      <c r="PRH37" s="200"/>
      <c r="PRI37" s="200"/>
      <c r="PRJ37" s="200"/>
      <c r="PRK37" s="200"/>
      <c r="PRL37" s="200"/>
      <c r="PRO37" s="200"/>
      <c r="PRR37" s="200"/>
      <c r="PRU37" s="200"/>
      <c r="PRX37" s="200"/>
      <c r="PSA37" s="200"/>
      <c r="PSD37" s="200"/>
      <c r="PSM37" s="200"/>
      <c r="PSP37" s="200"/>
      <c r="PSS37" s="200"/>
      <c r="PSV37" s="200"/>
      <c r="PTE37" s="200"/>
      <c r="PTK37" s="200"/>
      <c r="PTN37" s="200"/>
      <c r="PTQ37" s="200"/>
      <c r="PTT37" s="200"/>
      <c r="PTZ37" s="200"/>
      <c r="PUI37" s="200"/>
      <c r="PUK37" s="200"/>
      <c r="PUL37" s="200"/>
      <c r="PUN37" s="200"/>
      <c r="PUQ37" s="200"/>
      <c r="PUT37" s="200"/>
      <c r="PUW37" s="200"/>
      <c r="PUZ37" s="200"/>
      <c r="PVC37" s="200"/>
      <c r="PVE37" s="200"/>
      <c r="PVG37" s="200"/>
      <c r="PVJ37" s="200"/>
      <c r="PVM37" s="200"/>
      <c r="PVP37" s="200"/>
      <c r="PVS37" s="200"/>
      <c r="PVV37" s="200"/>
      <c r="PVY37" s="200"/>
      <c r="PWB37" s="200"/>
      <c r="PWD37" s="200"/>
      <c r="PWG37" s="200"/>
      <c r="PWJ37" s="200"/>
      <c r="PWM37" s="200"/>
      <c r="PWS37" s="200"/>
      <c r="PWV37" s="200"/>
      <c r="PWX37" s="200"/>
      <c r="PYE37" s="200"/>
      <c r="PYH37" s="200"/>
      <c r="PYK37" s="200"/>
      <c r="PYN37" s="200"/>
      <c r="PYQ37" s="200"/>
      <c r="PYR37" s="200"/>
      <c r="PYS37" s="200"/>
      <c r="PYV37" s="200"/>
      <c r="PYY37" s="200"/>
      <c r="PZB37" s="200"/>
      <c r="PZE37" s="200"/>
      <c r="PZG37" s="200"/>
      <c r="PZU37" s="200"/>
      <c r="PZV37" s="200"/>
      <c r="PZW37" s="200"/>
      <c r="PZX37" s="200"/>
      <c r="PZY37" s="200"/>
      <c r="PZZ37" s="200"/>
      <c r="QAA37" s="200"/>
      <c r="QAB37" s="200"/>
      <c r="QAC37" s="200"/>
      <c r="QAD37" s="200"/>
      <c r="QAE37" s="200"/>
      <c r="QAF37" s="200"/>
      <c r="QAG37" s="200"/>
      <c r="QAH37" s="200"/>
      <c r="QAI37" s="200"/>
      <c r="QAJ37" s="200"/>
      <c r="QAK37" s="200"/>
      <c r="QAL37" s="200"/>
      <c r="QAM37" s="200"/>
      <c r="QAS37" s="200"/>
      <c r="QAT37" s="200"/>
      <c r="QAU37" s="200"/>
      <c r="QAV37" s="200"/>
      <c r="QAW37" s="200"/>
      <c r="QAX37" s="200"/>
      <c r="QAY37" s="200"/>
      <c r="QBA37" s="200"/>
      <c r="QBB37" s="200"/>
      <c r="QBC37" s="200"/>
      <c r="QBD37" s="200"/>
      <c r="QBE37" s="200"/>
      <c r="QBF37" s="200"/>
      <c r="QBG37" s="200"/>
      <c r="QBH37" s="200"/>
      <c r="QBK37" s="200"/>
      <c r="QBN37" s="200"/>
      <c r="QBQ37" s="200"/>
      <c r="QBT37" s="200"/>
      <c r="QBW37" s="200"/>
      <c r="QBZ37" s="200"/>
      <c r="QCI37" s="200"/>
      <c r="QCL37" s="200"/>
      <c r="QCO37" s="200"/>
      <c r="QCR37" s="200"/>
      <c r="QDA37" s="200"/>
      <c r="QDG37" s="200"/>
      <c r="QDJ37" s="200"/>
      <c r="QDM37" s="200"/>
      <c r="QDP37" s="200"/>
      <c r="QDV37" s="200"/>
      <c r="QEE37" s="200"/>
      <c r="QEG37" s="200"/>
      <c r="QEH37" s="200"/>
      <c r="QEJ37" s="200"/>
      <c r="QEM37" s="200"/>
      <c r="QEP37" s="200"/>
      <c r="QES37" s="200"/>
      <c r="QEV37" s="200"/>
      <c r="QEY37" s="200"/>
      <c r="QFA37" s="200"/>
      <c r="QFC37" s="200"/>
      <c r="QFF37" s="200"/>
      <c r="QFI37" s="200"/>
      <c r="QFL37" s="200"/>
      <c r="QFO37" s="200"/>
      <c r="QFR37" s="200"/>
      <c r="QFU37" s="200"/>
      <c r="QFX37" s="200"/>
      <c r="QFZ37" s="200"/>
      <c r="QGC37" s="200"/>
      <c r="QGF37" s="200"/>
      <c r="QGI37" s="200"/>
      <c r="QGO37" s="200"/>
      <c r="QGR37" s="200"/>
      <c r="QGT37" s="200"/>
      <c r="QIA37" s="200"/>
      <c r="QID37" s="200"/>
      <c r="QIG37" s="200"/>
      <c r="QIJ37" s="200"/>
      <c r="QIM37" s="200"/>
      <c r="QIN37" s="200"/>
      <c r="QIO37" s="200"/>
      <c r="QIR37" s="200"/>
      <c r="QIU37" s="200"/>
      <c r="QIX37" s="200"/>
      <c r="QJA37" s="200"/>
      <c r="QJC37" s="200"/>
      <c r="QJQ37" s="200"/>
      <c r="QJR37" s="200"/>
      <c r="QJS37" s="200"/>
      <c r="QJT37" s="200"/>
      <c r="QJU37" s="200"/>
      <c r="QJV37" s="200"/>
      <c r="QJW37" s="200"/>
      <c r="QJX37" s="200"/>
      <c r="QJY37" s="200"/>
      <c r="QJZ37" s="200"/>
      <c r="QKA37" s="200"/>
      <c r="QKB37" s="200"/>
      <c r="QKC37" s="200"/>
      <c r="QKD37" s="200"/>
      <c r="QKE37" s="200"/>
      <c r="QKF37" s="200"/>
      <c r="QKG37" s="200"/>
      <c r="QKH37" s="200"/>
      <c r="QKI37" s="200"/>
      <c r="QKO37" s="200"/>
      <c r="QKP37" s="200"/>
      <c r="QKQ37" s="200"/>
      <c r="QKR37" s="200"/>
      <c r="QKS37" s="200"/>
      <c r="QKT37" s="200"/>
      <c r="QKU37" s="200"/>
      <c r="QKW37" s="200"/>
      <c r="QKX37" s="200"/>
      <c r="QKY37" s="200"/>
      <c r="QKZ37" s="200"/>
      <c r="QLA37" s="200"/>
      <c r="QLB37" s="200"/>
      <c r="QLC37" s="200"/>
      <c r="QLD37" s="200"/>
      <c r="QLG37" s="200"/>
      <c r="QLJ37" s="200"/>
      <c r="QLM37" s="200"/>
      <c r="QLP37" s="200"/>
      <c r="QLS37" s="200"/>
      <c r="QLV37" s="200"/>
      <c r="QME37" s="200"/>
      <c r="QMH37" s="200"/>
      <c r="QMK37" s="200"/>
      <c r="QMN37" s="200"/>
      <c r="QMW37" s="200"/>
      <c r="QNC37" s="200"/>
      <c r="QNF37" s="200"/>
      <c r="QNI37" s="200"/>
      <c r="QNL37" s="200"/>
      <c r="QNR37" s="200"/>
      <c r="QOA37" s="200"/>
      <c r="QOC37" s="200"/>
      <c r="QOD37" s="200"/>
      <c r="QOF37" s="200"/>
      <c r="QOI37" s="200"/>
      <c r="QOL37" s="200"/>
      <c r="QOO37" s="200"/>
      <c r="QOR37" s="200"/>
      <c r="QOU37" s="200"/>
      <c r="QOW37" s="200"/>
      <c r="QOY37" s="200"/>
      <c r="QPB37" s="200"/>
      <c r="QPE37" s="200"/>
      <c r="QPH37" s="200"/>
      <c r="QPK37" s="200"/>
      <c r="QPN37" s="200"/>
      <c r="QPQ37" s="200"/>
      <c r="QPT37" s="200"/>
      <c r="QPV37" s="200"/>
      <c r="QPY37" s="200"/>
      <c r="QQB37" s="200"/>
      <c r="QQE37" s="200"/>
      <c r="QQK37" s="200"/>
      <c r="QQN37" s="200"/>
      <c r="QQP37" s="200"/>
      <c r="QRW37" s="200"/>
      <c r="QRZ37" s="200"/>
      <c r="QSC37" s="200"/>
      <c r="QSF37" s="200"/>
      <c r="QSI37" s="200"/>
      <c r="QSJ37" s="200"/>
      <c r="QSK37" s="200"/>
      <c r="QSN37" s="200"/>
      <c r="QSQ37" s="200"/>
      <c r="QST37" s="200"/>
      <c r="QSW37" s="200"/>
      <c r="QSY37" s="200"/>
      <c r="QTM37" s="200"/>
      <c r="QTN37" s="200"/>
      <c r="QTO37" s="200"/>
      <c r="QTP37" s="200"/>
      <c r="QTQ37" s="200"/>
      <c r="QTR37" s="200"/>
      <c r="QTS37" s="200"/>
      <c r="QTT37" s="200"/>
      <c r="QTU37" s="200"/>
      <c r="QTV37" s="200"/>
      <c r="QTW37" s="200"/>
      <c r="QTX37" s="200"/>
      <c r="QTY37" s="200"/>
      <c r="QTZ37" s="200"/>
      <c r="QUA37" s="200"/>
      <c r="QUB37" s="200"/>
      <c r="QUC37" s="200"/>
      <c r="QUD37" s="200"/>
      <c r="QUE37" s="200"/>
      <c r="QUK37" s="200"/>
      <c r="QUL37" s="200"/>
      <c r="QUM37" s="200"/>
      <c r="QUN37" s="200"/>
      <c r="QUO37" s="200"/>
      <c r="QUP37" s="200"/>
      <c r="QUQ37" s="200"/>
      <c r="QUS37" s="200"/>
      <c r="QUT37" s="200"/>
      <c r="QUU37" s="200"/>
      <c r="QUV37" s="200"/>
      <c r="QUW37" s="200"/>
      <c r="QUX37" s="200"/>
      <c r="QUY37" s="200"/>
      <c r="QUZ37" s="200"/>
      <c r="QVC37" s="200"/>
      <c r="QVF37" s="200"/>
      <c r="QVI37" s="200"/>
      <c r="QVL37" s="200"/>
      <c r="QVO37" s="200"/>
      <c r="QVR37" s="200"/>
      <c r="QWA37" s="200"/>
      <c r="QWD37" s="200"/>
      <c r="QWG37" s="200"/>
      <c r="QWJ37" s="200"/>
      <c r="QWS37" s="200"/>
      <c r="QWY37" s="200"/>
      <c r="QXB37" s="200"/>
      <c r="QXE37" s="200"/>
      <c r="QXH37" s="200"/>
      <c r="QXN37" s="200"/>
      <c r="QXW37" s="200"/>
      <c r="QXY37" s="200"/>
      <c r="QXZ37" s="200"/>
      <c r="QYB37" s="200"/>
      <c r="QYE37" s="200"/>
      <c r="QYH37" s="200"/>
      <c r="QYK37" s="200"/>
      <c r="QYN37" s="200"/>
      <c r="QYQ37" s="200"/>
      <c r="QYS37" s="200"/>
      <c r="QYU37" s="200"/>
      <c r="QYX37" s="200"/>
      <c r="QZA37" s="200"/>
      <c r="QZD37" s="200"/>
      <c r="QZG37" s="200"/>
      <c r="QZJ37" s="200"/>
      <c r="QZM37" s="200"/>
      <c r="QZP37" s="200"/>
      <c r="QZR37" s="200"/>
      <c r="QZU37" s="200"/>
      <c r="QZX37" s="200"/>
      <c r="RAA37" s="200"/>
      <c r="RAG37" s="200"/>
      <c r="RAJ37" s="200"/>
      <c r="RAL37" s="200"/>
      <c r="RBS37" s="200"/>
      <c r="RBV37" s="200"/>
      <c r="RBY37" s="200"/>
      <c r="RCB37" s="200"/>
      <c r="RCE37" s="200"/>
      <c r="RCF37" s="200"/>
      <c r="RCG37" s="200"/>
      <c r="RCJ37" s="200"/>
      <c r="RCM37" s="200"/>
      <c r="RCP37" s="200"/>
      <c r="RCS37" s="200"/>
      <c r="RCU37" s="200"/>
      <c r="RDI37" s="200"/>
      <c r="RDJ37" s="200"/>
      <c r="RDK37" s="200"/>
      <c r="RDL37" s="200"/>
      <c r="RDM37" s="200"/>
      <c r="RDN37" s="200"/>
      <c r="RDO37" s="200"/>
      <c r="RDP37" s="200"/>
      <c r="RDQ37" s="200"/>
      <c r="RDR37" s="200"/>
      <c r="RDS37" s="200"/>
      <c r="RDT37" s="200"/>
      <c r="RDU37" s="200"/>
      <c r="RDV37" s="200"/>
      <c r="RDW37" s="200"/>
      <c r="RDX37" s="200"/>
      <c r="RDY37" s="200"/>
      <c r="RDZ37" s="200"/>
      <c r="REA37" s="200"/>
      <c r="REG37" s="200"/>
      <c r="REH37" s="200"/>
      <c r="REI37" s="200"/>
      <c r="REJ37" s="200"/>
      <c r="REK37" s="200"/>
      <c r="REL37" s="200"/>
      <c r="REM37" s="200"/>
      <c r="REO37" s="200"/>
      <c r="REP37" s="200"/>
      <c r="REQ37" s="200"/>
      <c r="RER37" s="200"/>
      <c r="RES37" s="200"/>
      <c r="RET37" s="200"/>
      <c r="REU37" s="200"/>
      <c r="REV37" s="200"/>
      <c r="REY37" s="200"/>
      <c r="RFB37" s="200"/>
      <c r="RFE37" s="200"/>
      <c r="RFH37" s="200"/>
      <c r="RFK37" s="200"/>
      <c r="RFN37" s="200"/>
      <c r="RFW37" s="200"/>
      <c r="RFZ37" s="200"/>
      <c r="RGC37" s="200"/>
      <c r="RGF37" s="200"/>
      <c r="RGO37" s="200"/>
      <c r="RGU37" s="200"/>
      <c r="RGX37" s="200"/>
      <c r="RHA37" s="200"/>
      <c r="RHD37" s="200"/>
      <c r="RHJ37" s="200"/>
      <c r="RHS37" s="200"/>
      <c r="RHU37" s="200"/>
      <c r="RHV37" s="200"/>
      <c r="RHX37" s="200"/>
      <c r="RIA37" s="200"/>
      <c r="RID37" s="200"/>
      <c r="RIG37" s="200"/>
      <c r="RIJ37" s="200"/>
      <c r="RIM37" s="200"/>
      <c r="RIO37" s="200"/>
      <c r="RIQ37" s="200"/>
      <c r="RIT37" s="200"/>
      <c r="RIW37" s="200"/>
      <c r="RIZ37" s="200"/>
      <c r="RJC37" s="200"/>
      <c r="RJF37" s="200"/>
      <c r="RJI37" s="200"/>
      <c r="RJL37" s="200"/>
      <c r="RJN37" s="200"/>
      <c r="RJQ37" s="200"/>
      <c r="RJT37" s="200"/>
      <c r="RJW37" s="200"/>
      <c r="RKC37" s="200"/>
      <c r="RKF37" s="200"/>
      <c r="RKH37" s="200"/>
      <c r="RLO37" s="200"/>
      <c r="RLR37" s="200"/>
      <c r="RLU37" s="200"/>
      <c r="RLX37" s="200"/>
      <c r="RMA37" s="200"/>
      <c r="RMB37" s="200"/>
      <c r="RMC37" s="200"/>
      <c r="RMF37" s="200"/>
      <c r="RMI37" s="200"/>
      <c r="RML37" s="200"/>
      <c r="RMO37" s="200"/>
      <c r="RMQ37" s="200"/>
      <c r="RNE37" s="200"/>
      <c r="RNF37" s="200"/>
      <c r="RNG37" s="200"/>
      <c r="RNH37" s="200"/>
      <c r="RNI37" s="200"/>
      <c r="RNJ37" s="200"/>
      <c r="RNK37" s="200"/>
      <c r="RNL37" s="200"/>
      <c r="RNM37" s="200"/>
      <c r="RNN37" s="200"/>
      <c r="RNO37" s="200"/>
      <c r="RNP37" s="200"/>
      <c r="RNQ37" s="200"/>
      <c r="RNR37" s="200"/>
      <c r="RNS37" s="200"/>
      <c r="RNT37" s="200"/>
      <c r="RNU37" s="200"/>
      <c r="RNV37" s="200"/>
      <c r="RNW37" s="200"/>
      <c r="ROC37" s="200"/>
      <c r="ROD37" s="200"/>
      <c r="ROE37" s="200"/>
      <c r="ROF37" s="200"/>
      <c r="ROG37" s="200"/>
      <c r="ROH37" s="200"/>
      <c r="ROI37" s="200"/>
      <c r="ROK37" s="200"/>
      <c r="ROL37" s="200"/>
      <c r="ROM37" s="200"/>
      <c r="RON37" s="200"/>
      <c r="ROO37" s="200"/>
      <c r="ROP37" s="200"/>
      <c r="ROQ37" s="200"/>
      <c r="ROR37" s="200"/>
      <c r="ROU37" s="200"/>
      <c r="ROX37" s="200"/>
      <c r="RPA37" s="200"/>
      <c r="RPD37" s="200"/>
      <c r="RPG37" s="200"/>
      <c r="RPJ37" s="200"/>
      <c r="RPS37" s="200"/>
      <c r="RPV37" s="200"/>
      <c r="RPY37" s="200"/>
      <c r="RQB37" s="200"/>
      <c r="RQK37" s="200"/>
      <c r="RQQ37" s="200"/>
      <c r="RQT37" s="200"/>
      <c r="RQW37" s="200"/>
      <c r="RQZ37" s="200"/>
      <c r="RRF37" s="200"/>
      <c r="RRO37" s="200"/>
      <c r="RRQ37" s="200"/>
      <c r="RRR37" s="200"/>
      <c r="RRT37" s="200"/>
      <c r="RRW37" s="200"/>
      <c r="RRZ37" s="200"/>
      <c r="RSC37" s="200"/>
      <c r="RSF37" s="200"/>
      <c r="RSI37" s="200"/>
      <c r="RSK37" s="200"/>
      <c r="RSM37" s="200"/>
      <c r="RSP37" s="200"/>
      <c r="RSS37" s="200"/>
      <c r="RSV37" s="200"/>
      <c r="RSY37" s="200"/>
      <c r="RTB37" s="200"/>
      <c r="RTE37" s="200"/>
      <c r="RTH37" s="200"/>
      <c r="RTJ37" s="200"/>
      <c r="RTM37" s="200"/>
      <c r="RTP37" s="200"/>
      <c r="RTS37" s="200"/>
      <c r="RTY37" s="200"/>
      <c r="RUB37" s="200"/>
      <c r="RUD37" s="200"/>
      <c r="RVK37" s="200"/>
      <c r="RVN37" s="200"/>
      <c r="RVQ37" s="200"/>
      <c r="RVT37" s="200"/>
      <c r="RVW37" s="200"/>
      <c r="RVX37" s="200"/>
      <c r="RVY37" s="200"/>
      <c r="RWB37" s="200"/>
      <c r="RWE37" s="200"/>
      <c r="RWH37" s="200"/>
      <c r="RWK37" s="200"/>
      <c r="RWM37" s="200"/>
      <c r="RXA37" s="200"/>
      <c r="RXB37" s="200"/>
      <c r="RXC37" s="200"/>
      <c r="RXD37" s="200"/>
      <c r="RXE37" s="200"/>
      <c r="RXF37" s="200"/>
      <c r="RXG37" s="200"/>
      <c r="RXH37" s="200"/>
      <c r="RXI37" s="200"/>
      <c r="RXJ37" s="200"/>
      <c r="RXK37" s="200"/>
      <c r="RXL37" s="200"/>
      <c r="RXM37" s="200"/>
      <c r="RXN37" s="200"/>
      <c r="RXO37" s="200"/>
      <c r="RXP37" s="200"/>
      <c r="RXQ37" s="200"/>
      <c r="RXR37" s="200"/>
      <c r="RXS37" s="200"/>
      <c r="RXY37" s="200"/>
      <c r="RXZ37" s="200"/>
      <c r="RYA37" s="200"/>
      <c r="RYB37" s="200"/>
      <c r="RYC37" s="200"/>
      <c r="RYD37" s="200"/>
      <c r="RYE37" s="200"/>
      <c r="RYG37" s="200"/>
      <c r="RYH37" s="200"/>
      <c r="RYI37" s="200"/>
      <c r="RYJ37" s="200"/>
      <c r="RYK37" s="200"/>
      <c r="RYL37" s="200"/>
      <c r="RYM37" s="200"/>
      <c r="RYN37" s="200"/>
      <c r="RYQ37" s="200"/>
      <c r="RYT37" s="200"/>
      <c r="RYW37" s="200"/>
      <c r="RYZ37" s="200"/>
      <c r="RZC37" s="200"/>
      <c r="RZF37" s="200"/>
      <c r="RZO37" s="200"/>
      <c r="RZR37" s="200"/>
      <c r="RZU37" s="200"/>
      <c r="RZX37" s="200"/>
      <c r="SAG37" s="200"/>
      <c r="SAM37" s="200"/>
      <c r="SAP37" s="200"/>
      <c r="SAS37" s="200"/>
      <c r="SAV37" s="200"/>
      <c r="SBB37" s="200"/>
      <c r="SBK37" s="200"/>
      <c r="SBM37" s="200"/>
      <c r="SBN37" s="200"/>
      <c r="SBP37" s="200"/>
      <c r="SBS37" s="200"/>
      <c r="SBV37" s="200"/>
      <c r="SBY37" s="200"/>
      <c r="SCB37" s="200"/>
      <c r="SCE37" s="200"/>
      <c r="SCG37" s="200"/>
      <c r="SCI37" s="200"/>
      <c r="SCL37" s="200"/>
      <c r="SCO37" s="200"/>
      <c r="SCR37" s="200"/>
      <c r="SCU37" s="200"/>
      <c r="SCX37" s="200"/>
      <c r="SDA37" s="200"/>
      <c r="SDD37" s="200"/>
      <c r="SDF37" s="200"/>
      <c r="SDI37" s="200"/>
      <c r="SDL37" s="200"/>
      <c r="SDO37" s="200"/>
      <c r="SDU37" s="200"/>
      <c r="SDX37" s="200"/>
      <c r="SDZ37" s="200"/>
      <c r="SFG37" s="200"/>
      <c r="SFJ37" s="200"/>
      <c r="SFM37" s="200"/>
      <c r="SFP37" s="200"/>
      <c r="SFS37" s="200"/>
      <c r="SFT37" s="200"/>
      <c r="SFU37" s="200"/>
      <c r="SFX37" s="200"/>
      <c r="SGA37" s="200"/>
      <c r="SGD37" s="200"/>
      <c r="SGG37" s="200"/>
      <c r="SGI37" s="200"/>
      <c r="SGW37" s="200"/>
      <c r="SGX37" s="200"/>
      <c r="SGY37" s="200"/>
      <c r="SGZ37" s="200"/>
      <c r="SHA37" s="200"/>
      <c r="SHB37" s="200"/>
      <c r="SHC37" s="200"/>
      <c r="SHD37" s="200"/>
      <c r="SHE37" s="200"/>
      <c r="SHF37" s="200"/>
      <c r="SHG37" s="200"/>
      <c r="SHH37" s="200"/>
      <c r="SHI37" s="200"/>
      <c r="SHJ37" s="200"/>
      <c r="SHK37" s="200"/>
      <c r="SHL37" s="200"/>
      <c r="SHM37" s="200"/>
      <c r="SHN37" s="200"/>
      <c r="SHO37" s="200"/>
      <c r="SHU37" s="200"/>
      <c r="SHV37" s="200"/>
      <c r="SHW37" s="200"/>
      <c r="SHX37" s="200"/>
      <c r="SHY37" s="200"/>
      <c r="SHZ37" s="200"/>
      <c r="SIA37" s="200"/>
      <c r="SIC37" s="200"/>
      <c r="SID37" s="200"/>
      <c r="SIE37" s="200"/>
      <c r="SIF37" s="200"/>
      <c r="SIG37" s="200"/>
      <c r="SIH37" s="200"/>
      <c r="SII37" s="200"/>
      <c r="SIJ37" s="200"/>
      <c r="SIM37" s="200"/>
      <c r="SIP37" s="200"/>
      <c r="SIS37" s="200"/>
      <c r="SIV37" s="200"/>
      <c r="SIY37" s="200"/>
      <c r="SJB37" s="200"/>
      <c r="SJK37" s="200"/>
      <c r="SJN37" s="200"/>
      <c r="SJQ37" s="200"/>
      <c r="SJT37" s="200"/>
      <c r="SKC37" s="200"/>
      <c r="SKI37" s="200"/>
      <c r="SKL37" s="200"/>
      <c r="SKO37" s="200"/>
      <c r="SKR37" s="200"/>
      <c r="SKX37" s="200"/>
      <c r="SLG37" s="200"/>
      <c r="SLI37" s="200"/>
      <c r="SLJ37" s="200"/>
      <c r="SLL37" s="200"/>
      <c r="SLO37" s="200"/>
      <c r="SLR37" s="200"/>
      <c r="SLU37" s="200"/>
      <c r="SLX37" s="200"/>
      <c r="SMA37" s="200"/>
      <c r="SMC37" s="200"/>
      <c r="SME37" s="200"/>
      <c r="SMH37" s="200"/>
      <c r="SMK37" s="200"/>
      <c r="SMN37" s="200"/>
      <c r="SMQ37" s="200"/>
      <c r="SMT37" s="200"/>
      <c r="SMW37" s="200"/>
      <c r="SMZ37" s="200"/>
      <c r="SNB37" s="200"/>
      <c r="SNE37" s="200"/>
      <c r="SNH37" s="200"/>
      <c r="SNK37" s="200"/>
      <c r="SNQ37" s="200"/>
      <c r="SNT37" s="200"/>
      <c r="SNV37" s="200"/>
      <c r="SPC37" s="200"/>
      <c r="SPF37" s="200"/>
      <c r="SPI37" s="200"/>
      <c r="SPL37" s="200"/>
      <c r="SPO37" s="200"/>
      <c r="SPP37" s="200"/>
      <c r="SPQ37" s="200"/>
      <c r="SPT37" s="200"/>
      <c r="SPW37" s="200"/>
      <c r="SPZ37" s="200"/>
      <c r="SQC37" s="200"/>
      <c r="SQE37" s="200"/>
      <c r="SQS37" s="200"/>
      <c r="SQT37" s="200"/>
      <c r="SQU37" s="200"/>
      <c r="SQV37" s="200"/>
      <c r="SQW37" s="200"/>
      <c r="SQX37" s="200"/>
      <c r="SQY37" s="200"/>
      <c r="SQZ37" s="200"/>
      <c r="SRA37" s="200"/>
      <c r="SRB37" s="200"/>
      <c r="SRC37" s="200"/>
      <c r="SRD37" s="200"/>
      <c r="SRE37" s="200"/>
      <c r="SRF37" s="200"/>
      <c r="SRG37" s="200"/>
      <c r="SRH37" s="200"/>
      <c r="SRI37" s="200"/>
      <c r="SRJ37" s="200"/>
      <c r="SRK37" s="200"/>
      <c r="SRQ37" s="200"/>
      <c r="SRR37" s="200"/>
      <c r="SRS37" s="200"/>
      <c r="SRT37" s="200"/>
      <c r="SRU37" s="200"/>
      <c r="SRV37" s="200"/>
      <c r="SRW37" s="200"/>
      <c r="SRY37" s="200"/>
      <c r="SRZ37" s="200"/>
      <c r="SSA37" s="200"/>
      <c r="SSB37" s="200"/>
      <c r="SSC37" s="200"/>
      <c r="SSD37" s="200"/>
      <c r="SSE37" s="200"/>
      <c r="SSF37" s="200"/>
      <c r="SSI37" s="200"/>
      <c r="SSL37" s="200"/>
      <c r="SSO37" s="200"/>
      <c r="SSR37" s="200"/>
      <c r="SSU37" s="200"/>
      <c r="SSX37" s="200"/>
      <c r="STG37" s="200"/>
      <c r="STJ37" s="200"/>
      <c r="STM37" s="200"/>
      <c r="STP37" s="200"/>
      <c r="STY37" s="200"/>
      <c r="SUE37" s="200"/>
      <c r="SUH37" s="200"/>
      <c r="SUK37" s="200"/>
      <c r="SUN37" s="200"/>
      <c r="SUT37" s="200"/>
      <c r="SVC37" s="200"/>
      <c r="SVE37" s="200"/>
      <c r="SVF37" s="200"/>
      <c r="SVH37" s="200"/>
      <c r="SVK37" s="200"/>
      <c r="SVN37" s="200"/>
      <c r="SVQ37" s="200"/>
      <c r="SVT37" s="200"/>
      <c r="SVW37" s="200"/>
      <c r="SVY37" s="200"/>
      <c r="SWA37" s="200"/>
      <c r="SWD37" s="200"/>
      <c r="SWG37" s="200"/>
      <c r="SWJ37" s="200"/>
      <c r="SWM37" s="200"/>
      <c r="SWP37" s="200"/>
      <c r="SWS37" s="200"/>
      <c r="SWV37" s="200"/>
      <c r="SWX37" s="200"/>
      <c r="SXA37" s="200"/>
      <c r="SXD37" s="200"/>
      <c r="SXG37" s="200"/>
      <c r="SXM37" s="200"/>
      <c r="SXP37" s="200"/>
      <c r="SXR37" s="200"/>
      <c r="SYY37" s="200"/>
      <c r="SZB37" s="200"/>
      <c r="SZE37" s="200"/>
      <c r="SZH37" s="200"/>
      <c r="SZK37" s="200"/>
      <c r="SZL37" s="200"/>
      <c r="SZM37" s="200"/>
      <c r="SZP37" s="200"/>
      <c r="SZS37" s="200"/>
      <c r="SZV37" s="200"/>
      <c r="SZY37" s="200"/>
      <c r="TAA37" s="200"/>
      <c r="TAO37" s="200"/>
      <c r="TAP37" s="200"/>
      <c r="TAQ37" s="200"/>
      <c r="TAR37" s="200"/>
      <c r="TAS37" s="200"/>
      <c r="TAT37" s="200"/>
      <c r="TAU37" s="200"/>
      <c r="TAV37" s="200"/>
      <c r="TAW37" s="200"/>
      <c r="TAX37" s="200"/>
      <c r="TAY37" s="200"/>
      <c r="TAZ37" s="200"/>
      <c r="TBA37" s="200"/>
      <c r="TBB37" s="200"/>
      <c r="TBC37" s="200"/>
      <c r="TBD37" s="200"/>
      <c r="TBE37" s="200"/>
      <c r="TBF37" s="200"/>
      <c r="TBG37" s="200"/>
      <c r="TBM37" s="200"/>
      <c r="TBN37" s="200"/>
      <c r="TBO37" s="200"/>
      <c r="TBP37" s="200"/>
      <c r="TBQ37" s="200"/>
      <c r="TBR37" s="200"/>
      <c r="TBS37" s="200"/>
      <c r="TBU37" s="200"/>
      <c r="TBV37" s="200"/>
      <c r="TBW37" s="200"/>
      <c r="TBX37" s="200"/>
      <c r="TBY37" s="200"/>
      <c r="TBZ37" s="200"/>
      <c r="TCA37" s="200"/>
      <c r="TCB37" s="200"/>
      <c r="TCE37" s="200"/>
      <c r="TCH37" s="200"/>
      <c r="TCK37" s="200"/>
      <c r="TCN37" s="200"/>
      <c r="TCQ37" s="200"/>
      <c r="TCT37" s="200"/>
      <c r="TDC37" s="200"/>
      <c r="TDF37" s="200"/>
      <c r="TDI37" s="200"/>
      <c r="TDL37" s="200"/>
      <c r="TDU37" s="200"/>
      <c r="TEA37" s="200"/>
      <c r="TED37" s="200"/>
      <c r="TEG37" s="200"/>
      <c r="TEJ37" s="200"/>
      <c r="TEP37" s="200"/>
      <c r="TEY37" s="200"/>
      <c r="TFA37" s="200"/>
      <c r="TFB37" s="200"/>
      <c r="TFD37" s="200"/>
      <c r="TFG37" s="200"/>
      <c r="TFJ37" s="200"/>
      <c r="TFM37" s="200"/>
      <c r="TFP37" s="200"/>
      <c r="TFS37" s="200"/>
      <c r="TFU37" s="200"/>
      <c r="TFW37" s="200"/>
      <c r="TFZ37" s="200"/>
      <c r="TGC37" s="200"/>
      <c r="TGF37" s="200"/>
      <c r="TGI37" s="200"/>
      <c r="TGL37" s="200"/>
      <c r="TGO37" s="200"/>
      <c r="TGR37" s="200"/>
      <c r="TGT37" s="200"/>
      <c r="TGW37" s="200"/>
      <c r="TGZ37" s="200"/>
      <c r="THC37" s="200"/>
      <c r="THI37" s="200"/>
      <c r="THL37" s="200"/>
      <c r="THN37" s="200"/>
      <c r="TIU37" s="200"/>
      <c r="TIX37" s="200"/>
      <c r="TJA37" s="200"/>
      <c r="TJD37" s="200"/>
      <c r="TJG37" s="200"/>
      <c r="TJH37" s="200"/>
      <c r="TJI37" s="200"/>
      <c r="TJL37" s="200"/>
      <c r="TJO37" s="200"/>
      <c r="TJR37" s="200"/>
      <c r="TJU37" s="200"/>
      <c r="TJW37" s="200"/>
      <c r="TKK37" s="200"/>
      <c r="TKL37" s="200"/>
      <c r="TKM37" s="200"/>
      <c r="TKN37" s="200"/>
      <c r="TKO37" s="200"/>
      <c r="TKP37" s="200"/>
      <c r="TKQ37" s="200"/>
      <c r="TKR37" s="200"/>
      <c r="TKS37" s="200"/>
      <c r="TKT37" s="200"/>
      <c r="TKU37" s="200"/>
      <c r="TKV37" s="200"/>
      <c r="TKW37" s="200"/>
      <c r="TKX37" s="200"/>
      <c r="TKY37" s="200"/>
      <c r="TKZ37" s="200"/>
      <c r="TLA37" s="200"/>
      <c r="TLB37" s="200"/>
      <c r="TLC37" s="200"/>
      <c r="TLI37" s="200"/>
      <c r="TLJ37" s="200"/>
      <c r="TLK37" s="200"/>
      <c r="TLL37" s="200"/>
      <c r="TLM37" s="200"/>
      <c r="TLN37" s="200"/>
      <c r="TLO37" s="200"/>
      <c r="TLQ37" s="200"/>
      <c r="TLR37" s="200"/>
      <c r="TLS37" s="200"/>
      <c r="TLT37" s="200"/>
      <c r="TLU37" s="200"/>
      <c r="TLV37" s="200"/>
      <c r="TLW37" s="200"/>
      <c r="TLX37" s="200"/>
      <c r="TMA37" s="200"/>
      <c r="TMD37" s="200"/>
      <c r="TMG37" s="200"/>
      <c r="TMJ37" s="200"/>
      <c r="TMM37" s="200"/>
      <c r="TMP37" s="200"/>
      <c r="TMY37" s="200"/>
      <c r="TNB37" s="200"/>
      <c r="TNE37" s="200"/>
      <c r="TNH37" s="200"/>
      <c r="TNQ37" s="200"/>
      <c r="TNW37" s="200"/>
      <c r="TNZ37" s="200"/>
      <c r="TOC37" s="200"/>
      <c r="TOF37" s="200"/>
      <c r="TOL37" s="200"/>
      <c r="TOU37" s="200"/>
      <c r="TOW37" s="200"/>
      <c r="TOX37" s="200"/>
      <c r="TOZ37" s="200"/>
      <c r="TPC37" s="200"/>
      <c r="TPF37" s="200"/>
      <c r="TPI37" s="200"/>
      <c r="TPL37" s="200"/>
      <c r="TPO37" s="200"/>
      <c r="TPQ37" s="200"/>
      <c r="TPS37" s="200"/>
      <c r="TPV37" s="200"/>
      <c r="TPY37" s="200"/>
      <c r="TQB37" s="200"/>
      <c r="TQE37" s="200"/>
      <c r="TQH37" s="200"/>
      <c r="TQK37" s="200"/>
      <c r="TQN37" s="200"/>
      <c r="TQP37" s="200"/>
      <c r="TQS37" s="200"/>
      <c r="TQV37" s="200"/>
      <c r="TQY37" s="200"/>
      <c r="TRE37" s="200"/>
      <c r="TRH37" s="200"/>
      <c r="TRJ37" s="200"/>
      <c r="TSQ37" s="200"/>
      <c r="TST37" s="200"/>
      <c r="TSW37" s="200"/>
      <c r="TSZ37" s="200"/>
      <c r="TTC37" s="200"/>
      <c r="TTD37" s="200"/>
      <c r="TTE37" s="200"/>
      <c r="TTH37" s="200"/>
      <c r="TTK37" s="200"/>
      <c r="TTN37" s="200"/>
      <c r="TTQ37" s="200"/>
      <c r="TTS37" s="200"/>
      <c r="TUG37" s="200"/>
      <c r="TUH37" s="200"/>
      <c r="TUI37" s="200"/>
      <c r="TUJ37" s="200"/>
      <c r="TUK37" s="200"/>
      <c r="TUL37" s="200"/>
      <c r="TUM37" s="200"/>
      <c r="TUN37" s="200"/>
      <c r="TUO37" s="200"/>
      <c r="TUP37" s="200"/>
      <c r="TUQ37" s="200"/>
      <c r="TUR37" s="200"/>
      <c r="TUS37" s="200"/>
      <c r="TUT37" s="200"/>
      <c r="TUU37" s="200"/>
      <c r="TUV37" s="200"/>
      <c r="TUW37" s="200"/>
      <c r="TUX37" s="200"/>
      <c r="TUY37" s="200"/>
      <c r="TVE37" s="200"/>
      <c r="TVF37" s="200"/>
      <c r="TVG37" s="200"/>
      <c r="TVH37" s="200"/>
      <c r="TVI37" s="200"/>
      <c r="TVJ37" s="200"/>
      <c r="TVK37" s="200"/>
      <c r="TVM37" s="200"/>
      <c r="TVN37" s="200"/>
      <c r="TVO37" s="200"/>
      <c r="TVP37" s="200"/>
      <c r="TVQ37" s="200"/>
      <c r="TVR37" s="200"/>
      <c r="TVS37" s="200"/>
      <c r="TVT37" s="200"/>
      <c r="TVW37" s="200"/>
      <c r="TVZ37" s="200"/>
      <c r="TWC37" s="200"/>
      <c r="TWF37" s="200"/>
      <c r="TWI37" s="200"/>
      <c r="TWL37" s="200"/>
      <c r="TWU37" s="200"/>
      <c r="TWX37" s="200"/>
      <c r="TXA37" s="200"/>
      <c r="TXD37" s="200"/>
      <c r="TXM37" s="200"/>
      <c r="TXS37" s="200"/>
      <c r="TXV37" s="200"/>
      <c r="TXY37" s="200"/>
      <c r="TYB37" s="200"/>
      <c r="TYH37" s="200"/>
      <c r="TYQ37" s="200"/>
      <c r="TYS37" s="200"/>
      <c r="TYT37" s="200"/>
      <c r="TYV37" s="200"/>
      <c r="TYY37" s="200"/>
      <c r="TZB37" s="200"/>
      <c r="TZE37" s="200"/>
      <c r="TZH37" s="200"/>
      <c r="TZK37" s="200"/>
      <c r="TZM37" s="200"/>
      <c r="TZO37" s="200"/>
      <c r="TZR37" s="200"/>
      <c r="TZU37" s="200"/>
      <c r="TZX37" s="200"/>
      <c r="UAA37" s="200"/>
      <c r="UAD37" s="200"/>
      <c r="UAG37" s="200"/>
      <c r="UAJ37" s="200"/>
      <c r="UAL37" s="200"/>
      <c r="UAO37" s="200"/>
      <c r="UAR37" s="200"/>
      <c r="UAU37" s="200"/>
      <c r="UBA37" s="200"/>
      <c r="UBD37" s="200"/>
      <c r="UBF37" s="200"/>
      <c r="UCM37" s="200"/>
      <c r="UCP37" s="200"/>
      <c r="UCS37" s="200"/>
      <c r="UCV37" s="200"/>
      <c r="UCY37" s="200"/>
      <c r="UCZ37" s="200"/>
      <c r="UDA37" s="200"/>
      <c r="UDD37" s="200"/>
      <c r="UDG37" s="200"/>
      <c r="UDJ37" s="200"/>
      <c r="UDM37" s="200"/>
      <c r="UDO37" s="200"/>
      <c r="UEC37" s="200"/>
      <c r="UED37" s="200"/>
      <c r="UEE37" s="200"/>
      <c r="UEF37" s="200"/>
      <c r="UEG37" s="200"/>
      <c r="UEH37" s="200"/>
      <c r="UEI37" s="200"/>
      <c r="UEJ37" s="200"/>
      <c r="UEK37" s="200"/>
      <c r="UEL37" s="200"/>
      <c r="UEM37" s="200"/>
      <c r="UEN37" s="200"/>
      <c r="UEO37" s="200"/>
      <c r="UEP37" s="200"/>
      <c r="UEQ37" s="200"/>
      <c r="UER37" s="200"/>
      <c r="UES37" s="200"/>
      <c r="UET37" s="200"/>
      <c r="UEU37" s="200"/>
      <c r="UFA37" s="200"/>
      <c r="UFB37" s="200"/>
      <c r="UFC37" s="200"/>
      <c r="UFD37" s="200"/>
      <c r="UFE37" s="200"/>
      <c r="UFF37" s="200"/>
      <c r="UFG37" s="200"/>
      <c r="UFI37" s="200"/>
      <c r="UFJ37" s="200"/>
      <c r="UFK37" s="200"/>
      <c r="UFL37" s="200"/>
      <c r="UFM37" s="200"/>
      <c r="UFN37" s="200"/>
      <c r="UFO37" s="200"/>
      <c r="UFP37" s="200"/>
      <c r="UFS37" s="200"/>
      <c r="UFV37" s="200"/>
      <c r="UFY37" s="200"/>
      <c r="UGB37" s="200"/>
      <c r="UGE37" s="200"/>
      <c r="UGH37" s="200"/>
      <c r="UGQ37" s="200"/>
      <c r="UGT37" s="200"/>
      <c r="UGW37" s="200"/>
      <c r="UGZ37" s="200"/>
      <c r="UHI37" s="200"/>
      <c r="UHO37" s="200"/>
      <c r="UHR37" s="200"/>
      <c r="UHU37" s="200"/>
      <c r="UHX37" s="200"/>
      <c r="UID37" s="200"/>
      <c r="UIM37" s="200"/>
      <c r="UIO37" s="200"/>
      <c r="UIP37" s="200"/>
      <c r="UIR37" s="200"/>
      <c r="UIU37" s="200"/>
      <c r="UIX37" s="200"/>
      <c r="UJA37" s="200"/>
      <c r="UJD37" s="200"/>
      <c r="UJG37" s="200"/>
      <c r="UJI37" s="200"/>
      <c r="UJK37" s="200"/>
      <c r="UJN37" s="200"/>
      <c r="UJQ37" s="200"/>
      <c r="UJT37" s="200"/>
      <c r="UJW37" s="200"/>
      <c r="UJZ37" s="200"/>
      <c r="UKC37" s="200"/>
      <c r="UKF37" s="200"/>
      <c r="UKH37" s="200"/>
      <c r="UKK37" s="200"/>
      <c r="UKN37" s="200"/>
      <c r="UKQ37" s="200"/>
      <c r="UKW37" s="200"/>
      <c r="UKZ37" s="200"/>
      <c r="ULB37" s="200"/>
      <c r="UMI37" s="200"/>
      <c r="UML37" s="200"/>
      <c r="UMO37" s="200"/>
      <c r="UMR37" s="200"/>
      <c r="UMU37" s="200"/>
      <c r="UMV37" s="200"/>
      <c r="UMW37" s="200"/>
      <c r="UMZ37" s="200"/>
      <c r="UNC37" s="200"/>
      <c r="UNF37" s="200"/>
      <c r="UNI37" s="200"/>
      <c r="UNK37" s="200"/>
      <c r="UNY37" s="200"/>
      <c r="UNZ37" s="200"/>
      <c r="UOA37" s="200"/>
      <c r="UOB37" s="200"/>
      <c r="UOC37" s="200"/>
      <c r="UOD37" s="200"/>
      <c r="UOE37" s="200"/>
      <c r="UOF37" s="200"/>
      <c r="UOG37" s="200"/>
      <c r="UOH37" s="200"/>
      <c r="UOI37" s="200"/>
      <c r="UOJ37" s="200"/>
      <c r="UOK37" s="200"/>
      <c r="UOL37" s="200"/>
      <c r="UOM37" s="200"/>
      <c r="UON37" s="200"/>
      <c r="UOO37" s="200"/>
      <c r="UOP37" s="200"/>
      <c r="UOQ37" s="200"/>
      <c r="UOW37" s="200"/>
      <c r="UOX37" s="200"/>
      <c r="UOY37" s="200"/>
      <c r="UOZ37" s="200"/>
      <c r="UPA37" s="200"/>
      <c r="UPB37" s="200"/>
      <c r="UPC37" s="200"/>
      <c r="UPE37" s="200"/>
      <c r="UPF37" s="200"/>
      <c r="UPG37" s="200"/>
      <c r="UPH37" s="200"/>
      <c r="UPI37" s="200"/>
      <c r="UPJ37" s="200"/>
      <c r="UPK37" s="200"/>
      <c r="UPL37" s="200"/>
      <c r="UPO37" s="200"/>
      <c r="UPR37" s="200"/>
      <c r="UPU37" s="200"/>
      <c r="UPX37" s="200"/>
      <c r="UQA37" s="200"/>
      <c r="UQD37" s="200"/>
      <c r="UQM37" s="200"/>
      <c r="UQP37" s="200"/>
      <c r="UQS37" s="200"/>
      <c r="UQV37" s="200"/>
      <c r="URE37" s="200"/>
      <c r="URK37" s="200"/>
      <c r="URN37" s="200"/>
      <c r="URQ37" s="200"/>
      <c r="URT37" s="200"/>
      <c r="URZ37" s="200"/>
      <c r="USI37" s="200"/>
      <c r="USK37" s="200"/>
      <c r="USL37" s="200"/>
      <c r="USN37" s="200"/>
      <c r="USQ37" s="200"/>
      <c r="UST37" s="200"/>
      <c r="USW37" s="200"/>
      <c r="USZ37" s="200"/>
      <c r="UTC37" s="200"/>
      <c r="UTE37" s="200"/>
      <c r="UTG37" s="200"/>
      <c r="UTJ37" s="200"/>
      <c r="UTM37" s="200"/>
      <c r="UTP37" s="200"/>
      <c r="UTS37" s="200"/>
      <c r="UTV37" s="200"/>
      <c r="UTY37" s="200"/>
      <c r="UUB37" s="200"/>
      <c r="UUD37" s="200"/>
      <c r="UUG37" s="200"/>
      <c r="UUJ37" s="200"/>
      <c r="UUM37" s="200"/>
      <c r="UUS37" s="200"/>
      <c r="UUV37" s="200"/>
      <c r="UUX37" s="200"/>
      <c r="UWE37" s="200"/>
      <c r="UWH37" s="200"/>
      <c r="UWK37" s="200"/>
      <c r="UWN37" s="200"/>
      <c r="UWQ37" s="200"/>
      <c r="UWR37" s="200"/>
      <c r="UWS37" s="200"/>
      <c r="UWV37" s="200"/>
      <c r="UWY37" s="200"/>
      <c r="UXB37" s="200"/>
      <c r="UXE37" s="200"/>
      <c r="UXG37" s="200"/>
      <c r="UXU37" s="200"/>
      <c r="UXV37" s="200"/>
      <c r="UXW37" s="200"/>
      <c r="UXX37" s="200"/>
      <c r="UXY37" s="200"/>
      <c r="UXZ37" s="200"/>
      <c r="UYA37" s="200"/>
      <c r="UYB37" s="200"/>
      <c r="UYC37" s="200"/>
      <c r="UYD37" s="200"/>
      <c r="UYE37" s="200"/>
      <c r="UYF37" s="200"/>
      <c r="UYG37" s="200"/>
      <c r="UYH37" s="200"/>
      <c r="UYI37" s="200"/>
      <c r="UYJ37" s="200"/>
      <c r="UYK37" s="200"/>
      <c r="UYL37" s="200"/>
      <c r="UYM37" s="200"/>
      <c r="UYS37" s="200"/>
      <c r="UYT37" s="200"/>
      <c r="UYU37" s="200"/>
      <c r="UYV37" s="200"/>
      <c r="UYW37" s="200"/>
      <c r="UYX37" s="200"/>
      <c r="UYY37" s="200"/>
      <c r="UZA37" s="200"/>
      <c r="UZB37" s="200"/>
      <c r="UZC37" s="200"/>
      <c r="UZD37" s="200"/>
      <c r="UZE37" s="200"/>
      <c r="UZF37" s="200"/>
      <c r="UZG37" s="200"/>
      <c r="UZH37" s="200"/>
      <c r="UZK37" s="200"/>
      <c r="UZN37" s="200"/>
      <c r="UZQ37" s="200"/>
      <c r="UZT37" s="200"/>
      <c r="UZW37" s="200"/>
      <c r="UZZ37" s="200"/>
      <c r="VAI37" s="200"/>
      <c r="VAL37" s="200"/>
      <c r="VAO37" s="200"/>
      <c r="VAR37" s="200"/>
      <c r="VBA37" s="200"/>
      <c r="VBG37" s="200"/>
      <c r="VBJ37" s="200"/>
      <c r="VBM37" s="200"/>
      <c r="VBP37" s="200"/>
      <c r="VBV37" s="200"/>
      <c r="VCE37" s="200"/>
      <c r="VCG37" s="200"/>
      <c r="VCH37" s="200"/>
      <c r="VCJ37" s="200"/>
      <c r="VCM37" s="200"/>
      <c r="VCP37" s="200"/>
      <c r="VCS37" s="200"/>
      <c r="VCV37" s="200"/>
      <c r="VCY37" s="200"/>
      <c r="VDA37" s="200"/>
      <c r="VDC37" s="200"/>
      <c r="VDF37" s="200"/>
      <c r="VDI37" s="200"/>
      <c r="VDL37" s="200"/>
      <c r="VDO37" s="200"/>
      <c r="VDR37" s="200"/>
      <c r="VDU37" s="200"/>
      <c r="VDX37" s="200"/>
      <c r="VDZ37" s="200"/>
      <c r="VEC37" s="200"/>
      <c r="VEF37" s="200"/>
      <c r="VEI37" s="200"/>
      <c r="VEO37" s="200"/>
      <c r="VER37" s="200"/>
      <c r="VET37" s="200"/>
      <c r="VGA37" s="200"/>
      <c r="VGD37" s="200"/>
      <c r="VGG37" s="200"/>
      <c r="VGJ37" s="200"/>
      <c r="VGM37" s="200"/>
      <c r="VGN37" s="200"/>
      <c r="VGO37" s="200"/>
      <c r="VGR37" s="200"/>
      <c r="VGU37" s="200"/>
      <c r="VGX37" s="200"/>
      <c r="VHA37" s="200"/>
      <c r="VHC37" s="200"/>
      <c r="VHQ37" s="200"/>
      <c r="VHR37" s="200"/>
      <c r="VHS37" s="200"/>
      <c r="VHT37" s="200"/>
      <c r="VHU37" s="200"/>
      <c r="VHV37" s="200"/>
      <c r="VHW37" s="200"/>
      <c r="VHX37" s="200"/>
      <c r="VHY37" s="200"/>
      <c r="VHZ37" s="200"/>
      <c r="VIA37" s="200"/>
      <c r="VIB37" s="200"/>
      <c r="VIC37" s="200"/>
      <c r="VID37" s="200"/>
      <c r="VIE37" s="200"/>
      <c r="VIF37" s="200"/>
      <c r="VIG37" s="200"/>
      <c r="VIH37" s="200"/>
      <c r="VII37" s="200"/>
      <c r="VIO37" s="200"/>
      <c r="VIP37" s="200"/>
      <c r="VIQ37" s="200"/>
      <c r="VIR37" s="200"/>
      <c r="VIS37" s="200"/>
      <c r="VIT37" s="200"/>
      <c r="VIU37" s="200"/>
      <c r="VIW37" s="200"/>
      <c r="VIX37" s="200"/>
      <c r="VIY37" s="200"/>
      <c r="VIZ37" s="200"/>
      <c r="VJA37" s="200"/>
      <c r="VJB37" s="200"/>
      <c r="VJC37" s="200"/>
      <c r="VJD37" s="200"/>
      <c r="VJG37" s="200"/>
      <c r="VJJ37" s="200"/>
      <c r="VJM37" s="200"/>
      <c r="VJP37" s="200"/>
      <c r="VJS37" s="200"/>
      <c r="VJV37" s="200"/>
      <c r="VKE37" s="200"/>
      <c r="VKH37" s="200"/>
      <c r="VKK37" s="200"/>
      <c r="VKN37" s="200"/>
      <c r="VKW37" s="200"/>
      <c r="VLC37" s="200"/>
      <c r="VLF37" s="200"/>
      <c r="VLI37" s="200"/>
      <c r="VLL37" s="200"/>
      <c r="VLR37" s="200"/>
      <c r="VMA37" s="200"/>
      <c r="VMC37" s="200"/>
      <c r="VMD37" s="200"/>
      <c r="VMF37" s="200"/>
      <c r="VMI37" s="200"/>
      <c r="VML37" s="200"/>
      <c r="VMO37" s="200"/>
      <c r="VMR37" s="200"/>
      <c r="VMU37" s="200"/>
      <c r="VMW37" s="200"/>
      <c r="VMY37" s="200"/>
      <c r="VNB37" s="200"/>
      <c r="VNE37" s="200"/>
      <c r="VNH37" s="200"/>
      <c r="VNK37" s="200"/>
      <c r="VNN37" s="200"/>
      <c r="VNQ37" s="200"/>
      <c r="VNT37" s="200"/>
      <c r="VNV37" s="200"/>
      <c r="VNY37" s="200"/>
      <c r="VOB37" s="200"/>
      <c r="VOE37" s="200"/>
      <c r="VOK37" s="200"/>
      <c r="VON37" s="200"/>
      <c r="VOP37" s="200"/>
      <c r="VPW37" s="200"/>
      <c r="VPZ37" s="200"/>
      <c r="VQC37" s="200"/>
      <c r="VQF37" s="200"/>
      <c r="VQI37" s="200"/>
      <c r="VQJ37" s="200"/>
      <c r="VQK37" s="200"/>
      <c r="VQN37" s="200"/>
      <c r="VQQ37" s="200"/>
      <c r="VQT37" s="200"/>
      <c r="VQW37" s="200"/>
      <c r="VQY37" s="200"/>
      <c r="VRM37" s="200"/>
      <c r="VRN37" s="200"/>
      <c r="VRO37" s="200"/>
      <c r="VRP37" s="200"/>
      <c r="VRQ37" s="200"/>
      <c r="VRR37" s="200"/>
      <c r="VRS37" s="200"/>
      <c r="VRT37" s="200"/>
      <c r="VRU37" s="200"/>
      <c r="VRV37" s="200"/>
      <c r="VRW37" s="200"/>
      <c r="VRX37" s="200"/>
      <c r="VRY37" s="200"/>
      <c r="VRZ37" s="200"/>
      <c r="VSA37" s="200"/>
      <c r="VSB37" s="200"/>
      <c r="VSC37" s="200"/>
      <c r="VSD37" s="200"/>
      <c r="VSE37" s="200"/>
      <c r="VSK37" s="200"/>
      <c r="VSL37" s="200"/>
      <c r="VSM37" s="200"/>
      <c r="VSN37" s="200"/>
      <c r="VSO37" s="200"/>
      <c r="VSP37" s="200"/>
      <c r="VSQ37" s="200"/>
      <c r="VSS37" s="200"/>
      <c r="VST37" s="200"/>
      <c r="VSU37" s="200"/>
      <c r="VSV37" s="200"/>
      <c r="VSW37" s="200"/>
      <c r="VSX37" s="200"/>
      <c r="VSY37" s="200"/>
      <c r="VSZ37" s="200"/>
      <c r="VTC37" s="200"/>
      <c r="VTF37" s="200"/>
      <c r="VTI37" s="200"/>
      <c r="VTL37" s="200"/>
      <c r="VTO37" s="200"/>
      <c r="VTR37" s="200"/>
      <c r="VUA37" s="200"/>
      <c r="VUD37" s="200"/>
      <c r="VUG37" s="200"/>
      <c r="VUJ37" s="200"/>
      <c r="VUS37" s="200"/>
      <c r="VUY37" s="200"/>
      <c r="VVB37" s="200"/>
      <c r="VVE37" s="200"/>
      <c r="VVH37" s="200"/>
      <c r="VVN37" s="200"/>
      <c r="VVW37" s="200"/>
      <c r="VVY37" s="200"/>
      <c r="VVZ37" s="200"/>
      <c r="VWB37" s="200"/>
      <c r="VWE37" s="200"/>
      <c r="VWH37" s="200"/>
      <c r="VWK37" s="200"/>
      <c r="VWN37" s="200"/>
      <c r="VWQ37" s="200"/>
      <c r="VWS37" s="200"/>
      <c r="VWU37" s="200"/>
      <c r="VWX37" s="200"/>
      <c r="VXA37" s="200"/>
      <c r="VXD37" s="200"/>
      <c r="VXG37" s="200"/>
      <c r="VXJ37" s="200"/>
      <c r="VXM37" s="200"/>
      <c r="VXP37" s="200"/>
      <c r="VXR37" s="200"/>
      <c r="VXU37" s="200"/>
      <c r="VXX37" s="200"/>
      <c r="VYA37" s="200"/>
      <c r="VYG37" s="200"/>
      <c r="VYJ37" s="200"/>
      <c r="VYL37" s="200"/>
      <c r="VZS37" s="200"/>
      <c r="VZV37" s="200"/>
      <c r="VZY37" s="200"/>
      <c r="WAB37" s="200"/>
      <c r="WAE37" s="200"/>
      <c r="WAF37" s="200"/>
      <c r="WAG37" s="200"/>
      <c r="WAJ37" s="200"/>
      <c r="WAM37" s="200"/>
      <c r="WAP37" s="200"/>
      <c r="WAS37" s="200"/>
      <c r="WAU37" s="200"/>
      <c r="WBI37" s="200"/>
      <c r="WBJ37" s="200"/>
      <c r="WBK37" s="200"/>
      <c r="WBL37" s="200"/>
      <c r="WBM37" s="200"/>
      <c r="WBN37" s="200"/>
      <c r="WBO37" s="200"/>
      <c r="WBP37" s="200"/>
      <c r="WBQ37" s="200"/>
      <c r="WBR37" s="200"/>
      <c r="WBS37" s="200"/>
      <c r="WBT37" s="200"/>
      <c r="WBU37" s="200"/>
      <c r="WBV37" s="200"/>
      <c r="WBW37" s="200"/>
      <c r="WBX37" s="200"/>
      <c r="WBY37" s="200"/>
      <c r="WBZ37" s="200"/>
      <c r="WCA37" s="200"/>
      <c r="WCG37" s="200"/>
      <c r="WCH37" s="200"/>
      <c r="WCI37" s="200"/>
      <c r="WCJ37" s="200"/>
      <c r="WCK37" s="200"/>
      <c r="WCL37" s="200"/>
      <c r="WCM37" s="200"/>
      <c r="WCO37" s="200"/>
      <c r="WCP37" s="200"/>
      <c r="WCQ37" s="200"/>
      <c r="WCR37" s="200"/>
      <c r="WCS37" s="200"/>
      <c r="WCT37" s="200"/>
      <c r="WCU37" s="200"/>
      <c r="WCV37" s="200"/>
      <c r="WCY37" s="200"/>
      <c r="WDB37" s="200"/>
      <c r="WDE37" s="200"/>
      <c r="WDH37" s="200"/>
      <c r="WDK37" s="200"/>
      <c r="WDN37" s="200"/>
      <c r="WDW37" s="200"/>
      <c r="WDZ37" s="200"/>
      <c r="WEC37" s="200"/>
      <c r="WEF37" s="200"/>
      <c r="WEO37" s="200"/>
      <c r="WEU37" s="200"/>
      <c r="WEX37" s="200"/>
      <c r="WFA37" s="200"/>
      <c r="WFD37" s="200"/>
      <c r="WFJ37" s="200"/>
      <c r="WFS37" s="200"/>
      <c r="WFU37" s="200"/>
      <c r="WFV37" s="200"/>
      <c r="WFX37" s="200"/>
      <c r="WGA37" s="200"/>
      <c r="WGD37" s="200"/>
      <c r="WGG37" s="200"/>
      <c r="WGJ37" s="200"/>
      <c r="WGM37" s="200"/>
      <c r="WGO37" s="200"/>
      <c r="WGQ37" s="200"/>
      <c r="WGT37" s="200"/>
      <c r="WGW37" s="200"/>
      <c r="WGZ37" s="200"/>
      <c r="WHC37" s="200"/>
      <c r="WHF37" s="200"/>
      <c r="WHI37" s="200"/>
      <c r="WHL37" s="200"/>
      <c r="WHN37" s="200"/>
      <c r="WHQ37" s="200"/>
      <c r="WHT37" s="200"/>
      <c r="WHW37" s="200"/>
      <c r="WIC37" s="200"/>
      <c r="WIF37" s="200"/>
      <c r="WIH37" s="200"/>
      <c r="WJO37" s="200"/>
      <c r="WJR37" s="200"/>
      <c r="WJU37" s="200"/>
      <c r="WJX37" s="200"/>
      <c r="WKA37" s="200"/>
      <c r="WKB37" s="200"/>
      <c r="WKC37" s="200"/>
      <c r="WKF37" s="200"/>
      <c r="WKI37" s="200"/>
      <c r="WKL37" s="200"/>
      <c r="WKO37" s="200"/>
      <c r="WKQ37" s="200"/>
      <c r="WLE37" s="200"/>
      <c r="WLF37" s="200"/>
      <c r="WLG37" s="200"/>
      <c r="WLH37" s="200"/>
      <c r="WLI37" s="200"/>
      <c r="WLJ37" s="200"/>
      <c r="WLK37" s="200"/>
      <c r="WLL37" s="200"/>
      <c r="WLM37" s="200"/>
      <c r="WLN37" s="200"/>
      <c r="WLO37" s="200"/>
      <c r="WLP37" s="200"/>
      <c r="WLQ37" s="200"/>
      <c r="WLR37" s="200"/>
      <c r="WLS37" s="200"/>
      <c r="WLT37" s="200"/>
      <c r="WLU37" s="200"/>
      <c r="WLV37" s="200"/>
      <c r="WLW37" s="200"/>
      <c r="WMC37" s="200"/>
      <c r="WMD37" s="200"/>
      <c r="WME37" s="200"/>
      <c r="WMF37" s="200"/>
      <c r="WMG37" s="200"/>
      <c r="WMH37" s="200"/>
      <c r="WMI37" s="200"/>
      <c r="WMK37" s="200"/>
      <c r="WML37" s="200"/>
      <c r="WMM37" s="200"/>
      <c r="WMN37" s="200"/>
      <c r="WMO37" s="200"/>
      <c r="WMP37" s="200"/>
      <c r="WMQ37" s="200"/>
      <c r="WMR37" s="200"/>
      <c r="WMU37" s="200"/>
      <c r="WMX37" s="200"/>
      <c r="WNA37" s="200"/>
      <c r="WND37" s="200"/>
      <c r="WNG37" s="200"/>
      <c r="WNJ37" s="200"/>
      <c r="WNS37" s="200"/>
      <c r="WNV37" s="200"/>
      <c r="WNY37" s="200"/>
      <c r="WOB37" s="200"/>
      <c r="WOK37" s="200"/>
      <c r="WOQ37" s="200"/>
      <c r="WOT37" s="200"/>
      <c r="WOW37" s="200"/>
      <c r="WOZ37" s="200"/>
      <c r="WPF37" s="200"/>
      <c r="WPO37" s="200"/>
      <c r="WPQ37" s="200"/>
      <c r="WPR37" s="200"/>
      <c r="WPT37" s="200"/>
      <c r="WPW37" s="200"/>
      <c r="WPZ37" s="200"/>
      <c r="WQC37" s="200"/>
      <c r="WQF37" s="200"/>
      <c r="WQI37" s="200"/>
      <c r="WQK37" s="200"/>
      <c r="WQM37" s="200"/>
      <c r="WQP37" s="200"/>
      <c r="WQS37" s="200"/>
      <c r="WQV37" s="200"/>
      <c r="WQY37" s="200"/>
      <c r="WRB37" s="200"/>
      <c r="WRE37" s="200"/>
      <c r="WRH37" s="200"/>
      <c r="WRJ37" s="200"/>
      <c r="WRM37" s="200"/>
      <c r="WRP37" s="200"/>
      <c r="WRS37" s="200"/>
      <c r="WRY37" s="200"/>
      <c r="WSB37" s="200"/>
      <c r="WSD37" s="200"/>
      <c r="WTK37" s="200"/>
      <c r="WTN37" s="200"/>
      <c r="WTQ37" s="200"/>
      <c r="WTT37" s="200"/>
      <c r="WTW37" s="200"/>
      <c r="WTX37" s="200"/>
      <c r="WTY37" s="200"/>
      <c r="WUB37" s="200"/>
      <c r="WUE37" s="200"/>
      <c r="WUH37" s="200"/>
      <c r="WUK37" s="200"/>
      <c r="WUM37" s="200"/>
    </row>
    <row r="38" spans="1:16107" s="57" customFormat="1" ht="20.25" hidden="1" customHeight="1" x14ac:dyDescent="0.3">
      <c r="A38" s="16" t="s">
        <v>36</v>
      </c>
      <c r="B38" s="53" t="s">
        <v>350</v>
      </c>
      <c r="C38" s="7"/>
      <c r="D38" s="91"/>
      <c r="E38" s="92"/>
    </row>
    <row r="39" spans="1:16107" s="57" customFormat="1" ht="20.25" hidden="1" customHeight="1" x14ac:dyDescent="0.3">
      <c r="A39" s="9" t="s">
        <v>37</v>
      </c>
      <c r="B39" s="53" t="s">
        <v>346</v>
      </c>
      <c r="C39" s="7"/>
      <c r="D39" s="91"/>
      <c r="E39" s="92"/>
    </row>
    <row r="40" spans="1:16107" s="57" customFormat="1" ht="21.75" hidden="1" customHeight="1" x14ac:dyDescent="0.3">
      <c r="A40" s="9" t="s">
        <v>38</v>
      </c>
      <c r="B40" s="53" t="s">
        <v>351</v>
      </c>
      <c r="C40" s="7"/>
      <c r="D40" s="91"/>
      <c r="E40" s="92"/>
    </row>
    <row r="41" spans="1:16107" s="57" customFormat="1" ht="20.399999999999999" customHeight="1" x14ac:dyDescent="0.3">
      <c r="A41" s="9" t="s">
        <v>39</v>
      </c>
      <c r="B41" s="199" t="s">
        <v>346</v>
      </c>
      <c r="C41" s="7">
        <v>6</v>
      </c>
      <c r="D41" s="91">
        <v>21000</v>
      </c>
      <c r="E41" s="106">
        <f t="shared" ref="E41:E42" si="1">+D41*C41</f>
        <v>126000</v>
      </c>
      <c r="F41" s="200"/>
      <c r="G41" s="200"/>
      <c r="H41" s="200"/>
      <c r="I41" s="200"/>
      <c r="J41" s="200"/>
      <c r="K41" s="200"/>
      <c r="Q41" s="200"/>
      <c r="R41" s="200"/>
      <c r="S41" s="200"/>
      <c r="T41" s="200"/>
      <c r="U41" s="200"/>
      <c r="V41" s="200"/>
      <c r="W41" s="200"/>
      <c r="Y41" s="200"/>
      <c r="Z41" s="200"/>
      <c r="AA41" s="200"/>
      <c r="AB41" s="200"/>
      <c r="AC41" s="200"/>
      <c r="AD41" s="200"/>
      <c r="AE41" s="200"/>
      <c r="AF41" s="200"/>
      <c r="AI41" s="200"/>
      <c r="AL41" s="200"/>
      <c r="AO41" s="200"/>
      <c r="AR41" s="200"/>
      <c r="AU41" s="200"/>
      <c r="AX41" s="200"/>
      <c r="BG41" s="200"/>
      <c r="BJ41" s="200"/>
      <c r="BM41" s="200"/>
      <c r="BP41" s="200"/>
      <c r="BY41" s="200"/>
      <c r="CE41" s="200"/>
      <c r="CH41" s="200"/>
      <c r="CK41" s="200"/>
      <c r="CN41" s="200"/>
      <c r="CT41" s="200"/>
      <c r="DC41" s="200"/>
      <c r="DE41" s="200"/>
      <c r="DF41" s="200"/>
      <c r="DH41" s="200"/>
      <c r="DK41" s="200"/>
      <c r="DN41" s="200"/>
      <c r="DQ41" s="200"/>
      <c r="DT41" s="200"/>
      <c r="DW41" s="200"/>
      <c r="DY41" s="200"/>
      <c r="EA41" s="200"/>
      <c r="ED41" s="200"/>
      <c r="EG41" s="200"/>
      <c r="EJ41" s="200"/>
      <c r="EM41" s="200"/>
      <c r="EP41" s="200"/>
      <c r="ES41" s="200"/>
      <c r="EV41" s="200"/>
      <c r="EX41" s="200"/>
      <c r="FA41" s="200"/>
      <c r="FD41" s="200"/>
      <c r="FG41" s="200"/>
      <c r="FM41" s="200"/>
      <c r="FP41" s="200"/>
      <c r="FR41" s="200"/>
      <c r="GY41" s="200"/>
      <c r="HB41" s="200"/>
      <c r="HE41" s="200"/>
      <c r="HH41" s="200"/>
      <c r="HK41" s="200"/>
      <c r="HL41" s="200"/>
      <c r="HM41" s="200"/>
      <c r="HP41" s="200"/>
      <c r="HS41" s="200"/>
      <c r="HV41" s="200"/>
      <c r="HY41" s="200"/>
      <c r="IA41" s="200"/>
      <c r="IO41" s="200"/>
      <c r="IP41" s="200"/>
      <c r="IQ41" s="200"/>
      <c r="IR41" s="200"/>
      <c r="IS41" s="200"/>
      <c r="IT41" s="200"/>
      <c r="IU41" s="200"/>
      <c r="IV41" s="200"/>
      <c r="IW41" s="200"/>
      <c r="IX41" s="200"/>
      <c r="IY41" s="200"/>
      <c r="IZ41" s="200"/>
      <c r="JA41" s="200"/>
      <c r="JB41" s="200"/>
      <c r="JC41" s="200"/>
      <c r="JD41" s="200"/>
      <c r="JE41" s="200"/>
      <c r="JF41" s="200"/>
      <c r="JG41" s="200"/>
      <c r="JM41" s="200"/>
      <c r="JN41" s="200"/>
      <c r="JO41" s="200"/>
      <c r="JP41" s="200"/>
      <c r="JQ41" s="200"/>
      <c r="JR41" s="200"/>
      <c r="JS41" s="200"/>
      <c r="JU41" s="200"/>
      <c r="JV41" s="200"/>
      <c r="JW41" s="200"/>
      <c r="JX41" s="200"/>
      <c r="JY41" s="200"/>
      <c r="JZ41" s="200"/>
      <c r="KA41" s="200"/>
      <c r="KB41" s="200"/>
      <c r="KE41" s="200"/>
      <c r="KH41" s="200"/>
      <c r="KK41" s="200"/>
      <c r="KN41" s="200"/>
      <c r="KQ41" s="200"/>
      <c r="KT41" s="200"/>
      <c r="LC41" s="200"/>
      <c r="LF41" s="200"/>
      <c r="LI41" s="200"/>
      <c r="LL41" s="200"/>
      <c r="LU41" s="200"/>
      <c r="MA41" s="200"/>
      <c r="MD41" s="200"/>
      <c r="MG41" s="200"/>
      <c r="MJ41" s="200"/>
      <c r="MP41" s="200"/>
      <c r="MY41" s="200"/>
      <c r="NA41" s="200"/>
      <c r="NB41" s="200"/>
      <c r="ND41" s="200"/>
      <c r="NG41" s="200"/>
      <c r="NJ41" s="200"/>
      <c r="NM41" s="200"/>
      <c r="NP41" s="200"/>
      <c r="NS41" s="200"/>
      <c r="NU41" s="200"/>
      <c r="NW41" s="200"/>
      <c r="NZ41" s="200"/>
      <c r="OC41" s="200"/>
      <c r="OF41" s="200"/>
      <c r="OI41" s="200"/>
      <c r="OL41" s="200"/>
      <c r="OO41" s="200"/>
      <c r="OR41" s="200"/>
      <c r="OT41" s="200"/>
      <c r="OW41" s="200"/>
      <c r="OZ41" s="200"/>
      <c r="PC41" s="200"/>
      <c r="PI41" s="200"/>
      <c r="PL41" s="200"/>
      <c r="PN41" s="200"/>
      <c r="QU41" s="200"/>
      <c r="QX41" s="200"/>
      <c r="RA41" s="200"/>
      <c r="RD41" s="200"/>
      <c r="RG41" s="200"/>
      <c r="RH41" s="200"/>
      <c r="RI41" s="200"/>
      <c r="RL41" s="200"/>
      <c r="RO41" s="200"/>
      <c r="RR41" s="200"/>
      <c r="RU41" s="200"/>
      <c r="RW41" s="200"/>
      <c r="SK41" s="200"/>
      <c r="SL41" s="200"/>
      <c r="SM41" s="200"/>
      <c r="SN41" s="200"/>
      <c r="SO41" s="200"/>
      <c r="SP41" s="200"/>
      <c r="SQ41" s="200"/>
      <c r="SR41" s="200"/>
      <c r="SS41" s="200"/>
      <c r="ST41" s="200"/>
      <c r="SU41" s="200"/>
      <c r="SV41" s="200"/>
      <c r="SW41" s="200"/>
      <c r="SX41" s="200"/>
      <c r="SY41" s="200"/>
      <c r="SZ41" s="200"/>
      <c r="TA41" s="200"/>
      <c r="TB41" s="200"/>
      <c r="TC41" s="200"/>
      <c r="TI41" s="200"/>
      <c r="TJ41" s="200"/>
      <c r="TK41" s="200"/>
      <c r="TL41" s="200"/>
      <c r="TM41" s="200"/>
      <c r="TN41" s="200"/>
      <c r="TO41" s="200"/>
      <c r="TQ41" s="200"/>
      <c r="TR41" s="200"/>
      <c r="TS41" s="200"/>
      <c r="TT41" s="200"/>
      <c r="TU41" s="200"/>
      <c r="TV41" s="200"/>
      <c r="TW41" s="200"/>
      <c r="TX41" s="200"/>
      <c r="UA41" s="200"/>
      <c r="UD41" s="200"/>
      <c r="UG41" s="200"/>
      <c r="UJ41" s="200"/>
      <c r="UM41" s="200"/>
      <c r="UP41" s="200"/>
      <c r="UY41" s="200"/>
      <c r="VB41" s="200"/>
      <c r="VE41" s="200"/>
      <c r="VH41" s="200"/>
      <c r="VQ41" s="200"/>
      <c r="VW41" s="200"/>
      <c r="VZ41" s="200"/>
      <c r="WC41" s="200"/>
      <c r="WF41" s="200"/>
      <c r="WL41" s="200"/>
      <c r="WU41" s="200"/>
      <c r="WW41" s="200"/>
      <c r="WX41" s="200"/>
      <c r="WZ41" s="200"/>
      <c r="XC41" s="200"/>
      <c r="XF41" s="200"/>
      <c r="XI41" s="200"/>
      <c r="XL41" s="200"/>
      <c r="XO41" s="200"/>
      <c r="XQ41" s="200"/>
      <c r="XS41" s="200"/>
      <c r="XV41" s="200"/>
      <c r="XY41" s="200"/>
      <c r="YB41" s="200"/>
      <c r="YE41" s="200"/>
      <c r="YH41" s="200"/>
      <c r="YK41" s="200"/>
      <c r="YN41" s="200"/>
      <c r="YP41" s="200"/>
      <c r="YS41" s="200"/>
      <c r="YV41" s="200"/>
      <c r="YY41" s="200"/>
      <c r="ZE41" s="200"/>
      <c r="ZH41" s="200"/>
      <c r="ZJ41" s="200"/>
      <c r="AAQ41" s="200"/>
      <c r="AAT41" s="200"/>
      <c r="AAW41" s="200"/>
      <c r="AAZ41" s="200"/>
      <c r="ABC41" s="200"/>
      <c r="ABD41" s="200"/>
      <c r="ABE41" s="200"/>
      <c r="ABH41" s="200"/>
      <c r="ABK41" s="200"/>
      <c r="ABN41" s="200"/>
      <c r="ABQ41" s="200"/>
      <c r="ABS41" s="200"/>
      <c r="ACG41" s="200"/>
      <c r="ACH41" s="200"/>
      <c r="ACI41" s="200"/>
      <c r="ACJ41" s="200"/>
      <c r="ACK41" s="200"/>
      <c r="ACL41" s="200"/>
      <c r="ACM41" s="200"/>
      <c r="ACN41" s="200"/>
      <c r="ACO41" s="200"/>
      <c r="ACP41" s="200"/>
      <c r="ACQ41" s="200"/>
      <c r="ACR41" s="200"/>
      <c r="ACS41" s="200"/>
      <c r="ACT41" s="200"/>
      <c r="ACU41" s="200"/>
      <c r="ACV41" s="200"/>
      <c r="ACW41" s="200"/>
      <c r="ACX41" s="200"/>
      <c r="ACY41" s="200"/>
      <c r="ADE41" s="200"/>
      <c r="ADF41" s="200"/>
      <c r="ADG41" s="200"/>
      <c r="ADH41" s="200"/>
      <c r="ADI41" s="200"/>
      <c r="ADJ41" s="200"/>
      <c r="ADK41" s="200"/>
      <c r="ADM41" s="200"/>
      <c r="ADN41" s="200"/>
      <c r="ADO41" s="200"/>
      <c r="ADP41" s="200"/>
      <c r="ADQ41" s="200"/>
      <c r="ADR41" s="200"/>
      <c r="ADS41" s="200"/>
      <c r="ADT41" s="200"/>
      <c r="ADW41" s="200"/>
      <c r="ADZ41" s="200"/>
      <c r="AEC41" s="200"/>
      <c r="AEF41" s="200"/>
      <c r="AEI41" s="200"/>
      <c r="AEL41" s="200"/>
      <c r="AEU41" s="200"/>
      <c r="AEX41" s="200"/>
      <c r="AFA41" s="200"/>
      <c r="AFD41" s="200"/>
      <c r="AFM41" s="200"/>
      <c r="AFS41" s="200"/>
      <c r="AFV41" s="200"/>
      <c r="AFY41" s="200"/>
      <c r="AGB41" s="200"/>
      <c r="AGH41" s="200"/>
      <c r="AGQ41" s="200"/>
      <c r="AGS41" s="200"/>
      <c r="AGT41" s="200"/>
      <c r="AGV41" s="200"/>
      <c r="AGY41" s="200"/>
      <c r="AHB41" s="200"/>
      <c r="AHE41" s="200"/>
      <c r="AHH41" s="200"/>
      <c r="AHK41" s="200"/>
      <c r="AHM41" s="200"/>
      <c r="AHO41" s="200"/>
      <c r="AHR41" s="200"/>
      <c r="AHU41" s="200"/>
      <c r="AHX41" s="200"/>
      <c r="AIA41" s="200"/>
      <c r="AID41" s="200"/>
      <c r="AIG41" s="200"/>
      <c r="AIJ41" s="200"/>
      <c r="AIL41" s="200"/>
      <c r="AIO41" s="200"/>
      <c r="AIR41" s="200"/>
      <c r="AIU41" s="200"/>
      <c r="AJA41" s="200"/>
      <c r="AJD41" s="200"/>
      <c r="AJF41" s="200"/>
      <c r="AKM41" s="200"/>
      <c r="AKP41" s="200"/>
      <c r="AKS41" s="200"/>
      <c r="AKV41" s="200"/>
      <c r="AKY41" s="200"/>
      <c r="AKZ41" s="200"/>
      <c r="ALA41" s="200"/>
      <c r="ALD41" s="200"/>
      <c r="ALG41" s="200"/>
      <c r="ALJ41" s="200"/>
      <c r="ALM41" s="200"/>
      <c r="ALO41" s="200"/>
      <c r="AMC41" s="200"/>
      <c r="AMD41" s="200"/>
      <c r="AME41" s="200"/>
      <c r="AMF41" s="200"/>
      <c r="AMG41" s="200"/>
      <c r="AMH41" s="200"/>
      <c r="AMI41" s="200"/>
      <c r="AMJ41" s="200"/>
      <c r="AMK41" s="200"/>
      <c r="AML41" s="200"/>
      <c r="AMM41" s="200"/>
      <c r="AMN41" s="200"/>
      <c r="AMO41" s="200"/>
      <c r="AMP41" s="200"/>
      <c r="AMQ41" s="200"/>
      <c r="AMR41" s="200"/>
      <c r="AMS41" s="200"/>
      <c r="AMT41" s="200"/>
      <c r="AMU41" s="200"/>
      <c r="ANA41" s="200"/>
      <c r="ANB41" s="200"/>
      <c r="ANC41" s="200"/>
      <c r="AND41" s="200"/>
      <c r="ANE41" s="200"/>
      <c r="ANF41" s="200"/>
      <c r="ANG41" s="200"/>
      <c r="ANI41" s="200"/>
      <c r="ANJ41" s="200"/>
      <c r="ANK41" s="200"/>
      <c r="ANL41" s="200"/>
      <c r="ANM41" s="200"/>
      <c r="ANN41" s="200"/>
      <c r="ANO41" s="200"/>
      <c r="ANP41" s="200"/>
      <c r="ANS41" s="200"/>
      <c r="ANV41" s="200"/>
      <c r="ANY41" s="200"/>
      <c r="AOB41" s="200"/>
      <c r="AOE41" s="200"/>
      <c r="AOH41" s="200"/>
      <c r="AOQ41" s="200"/>
      <c r="AOT41" s="200"/>
      <c r="AOW41" s="200"/>
      <c r="AOZ41" s="200"/>
      <c r="API41" s="200"/>
      <c r="APO41" s="200"/>
      <c r="APR41" s="200"/>
      <c r="APU41" s="200"/>
      <c r="APX41" s="200"/>
      <c r="AQD41" s="200"/>
      <c r="AQM41" s="200"/>
      <c r="AQO41" s="200"/>
      <c r="AQP41" s="200"/>
      <c r="AQR41" s="200"/>
      <c r="AQU41" s="200"/>
      <c r="AQX41" s="200"/>
      <c r="ARA41" s="200"/>
      <c r="ARD41" s="200"/>
      <c r="ARG41" s="200"/>
      <c r="ARI41" s="200"/>
      <c r="ARK41" s="200"/>
      <c r="ARN41" s="200"/>
      <c r="ARQ41" s="200"/>
      <c r="ART41" s="200"/>
      <c r="ARW41" s="200"/>
      <c r="ARZ41" s="200"/>
      <c r="ASC41" s="200"/>
      <c r="ASF41" s="200"/>
      <c r="ASH41" s="200"/>
      <c r="ASK41" s="200"/>
      <c r="ASN41" s="200"/>
      <c r="ASQ41" s="200"/>
      <c r="ASW41" s="200"/>
      <c r="ASZ41" s="200"/>
      <c r="ATB41" s="200"/>
      <c r="AUI41" s="200"/>
      <c r="AUL41" s="200"/>
      <c r="AUO41" s="200"/>
      <c r="AUR41" s="200"/>
      <c r="AUU41" s="200"/>
      <c r="AUV41" s="200"/>
      <c r="AUW41" s="200"/>
      <c r="AUZ41" s="200"/>
      <c r="AVC41" s="200"/>
      <c r="AVF41" s="200"/>
      <c r="AVI41" s="200"/>
      <c r="AVK41" s="200"/>
      <c r="AVY41" s="200"/>
      <c r="AVZ41" s="200"/>
      <c r="AWA41" s="200"/>
      <c r="AWB41" s="200"/>
      <c r="AWC41" s="200"/>
      <c r="AWD41" s="200"/>
      <c r="AWE41" s="200"/>
      <c r="AWF41" s="200"/>
      <c r="AWG41" s="200"/>
      <c r="AWH41" s="200"/>
      <c r="AWI41" s="200"/>
      <c r="AWJ41" s="200"/>
      <c r="AWK41" s="200"/>
      <c r="AWL41" s="200"/>
      <c r="AWM41" s="200"/>
      <c r="AWN41" s="200"/>
      <c r="AWO41" s="200"/>
      <c r="AWP41" s="200"/>
      <c r="AWQ41" s="200"/>
      <c r="AWW41" s="200"/>
      <c r="AWX41" s="200"/>
      <c r="AWY41" s="200"/>
      <c r="AWZ41" s="200"/>
      <c r="AXA41" s="200"/>
      <c r="AXB41" s="200"/>
      <c r="AXC41" s="200"/>
      <c r="AXE41" s="200"/>
      <c r="AXF41" s="200"/>
      <c r="AXG41" s="200"/>
      <c r="AXH41" s="200"/>
      <c r="AXI41" s="200"/>
      <c r="AXJ41" s="200"/>
      <c r="AXK41" s="200"/>
      <c r="AXL41" s="200"/>
      <c r="AXO41" s="200"/>
      <c r="AXR41" s="200"/>
      <c r="AXU41" s="200"/>
      <c r="AXX41" s="200"/>
      <c r="AYA41" s="200"/>
      <c r="AYD41" s="200"/>
      <c r="AYM41" s="200"/>
      <c r="AYP41" s="200"/>
      <c r="AYS41" s="200"/>
      <c r="AYV41" s="200"/>
      <c r="AZE41" s="200"/>
      <c r="AZK41" s="200"/>
      <c r="AZN41" s="200"/>
      <c r="AZQ41" s="200"/>
      <c r="AZT41" s="200"/>
      <c r="AZZ41" s="200"/>
      <c r="BAI41" s="200"/>
      <c r="BAK41" s="200"/>
      <c r="BAL41" s="200"/>
      <c r="BAN41" s="200"/>
      <c r="BAQ41" s="200"/>
      <c r="BAT41" s="200"/>
      <c r="BAW41" s="200"/>
      <c r="BAZ41" s="200"/>
      <c r="BBC41" s="200"/>
      <c r="BBE41" s="200"/>
      <c r="BBG41" s="200"/>
      <c r="BBJ41" s="200"/>
      <c r="BBM41" s="200"/>
      <c r="BBP41" s="200"/>
      <c r="BBS41" s="200"/>
      <c r="BBV41" s="200"/>
      <c r="BBY41" s="200"/>
      <c r="BCB41" s="200"/>
      <c r="BCD41" s="200"/>
      <c r="BCG41" s="200"/>
      <c r="BCJ41" s="200"/>
      <c r="BCM41" s="200"/>
      <c r="BCS41" s="200"/>
      <c r="BCV41" s="200"/>
      <c r="BCX41" s="200"/>
      <c r="BEE41" s="200"/>
      <c r="BEH41" s="200"/>
      <c r="BEK41" s="200"/>
      <c r="BEN41" s="200"/>
      <c r="BEQ41" s="200"/>
      <c r="BER41" s="200"/>
      <c r="BES41" s="200"/>
      <c r="BEV41" s="200"/>
      <c r="BEY41" s="200"/>
      <c r="BFB41" s="200"/>
      <c r="BFE41" s="200"/>
      <c r="BFG41" s="200"/>
      <c r="BFU41" s="200"/>
      <c r="BFV41" s="200"/>
      <c r="BFW41" s="200"/>
      <c r="BFX41" s="200"/>
      <c r="BFY41" s="200"/>
      <c r="BFZ41" s="200"/>
      <c r="BGA41" s="200"/>
      <c r="BGB41" s="200"/>
      <c r="BGC41" s="200"/>
      <c r="BGD41" s="200"/>
      <c r="BGE41" s="200"/>
      <c r="BGF41" s="200"/>
      <c r="BGG41" s="200"/>
      <c r="BGH41" s="200"/>
      <c r="BGI41" s="200"/>
      <c r="BGJ41" s="200"/>
      <c r="BGK41" s="200"/>
      <c r="BGL41" s="200"/>
      <c r="BGM41" s="200"/>
      <c r="BGS41" s="200"/>
      <c r="BGT41" s="200"/>
      <c r="BGU41" s="200"/>
      <c r="BGV41" s="200"/>
      <c r="BGW41" s="200"/>
      <c r="BGX41" s="200"/>
      <c r="BGY41" s="200"/>
      <c r="BHA41" s="200"/>
      <c r="BHB41" s="200"/>
      <c r="BHC41" s="200"/>
      <c r="BHD41" s="200"/>
      <c r="BHE41" s="200"/>
      <c r="BHF41" s="200"/>
      <c r="BHG41" s="200"/>
      <c r="BHH41" s="200"/>
      <c r="BHK41" s="200"/>
      <c r="BHN41" s="200"/>
      <c r="BHQ41" s="200"/>
      <c r="BHT41" s="200"/>
      <c r="BHW41" s="200"/>
      <c r="BHZ41" s="200"/>
      <c r="BII41" s="200"/>
      <c r="BIL41" s="200"/>
      <c r="BIO41" s="200"/>
      <c r="BIR41" s="200"/>
      <c r="BJA41" s="200"/>
      <c r="BJG41" s="200"/>
      <c r="BJJ41" s="200"/>
      <c r="BJM41" s="200"/>
      <c r="BJP41" s="200"/>
      <c r="BJV41" s="200"/>
      <c r="BKE41" s="200"/>
      <c r="BKG41" s="200"/>
      <c r="BKH41" s="200"/>
      <c r="BKJ41" s="200"/>
      <c r="BKM41" s="200"/>
      <c r="BKP41" s="200"/>
      <c r="BKS41" s="200"/>
      <c r="BKV41" s="200"/>
      <c r="BKY41" s="200"/>
      <c r="BLA41" s="200"/>
      <c r="BLC41" s="200"/>
      <c r="BLF41" s="200"/>
      <c r="BLI41" s="200"/>
      <c r="BLL41" s="200"/>
      <c r="BLO41" s="200"/>
      <c r="BLR41" s="200"/>
      <c r="BLU41" s="200"/>
      <c r="BLX41" s="200"/>
      <c r="BLZ41" s="200"/>
      <c r="BMC41" s="200"/>
      <c r="BMF41" s="200"/>
      <c r="BMI41" s="200"/>
      <c r="BMO41" s="200"/>
      <c r="BMR41" s="200"/>
      <c r="BMT41" s="200"/>
      <c r="BOA41" s="200"/>
      <c r="BOD41" s="200"/>
      <c r="BOG41" s="200"/>
      <c r="BOJ41" s="200"/>
      <c r="BOM41" s="200"/>
      <c r="BON41" s="200"/>
      <c r="BOO41" s="200"/>
      <c r="BOR41" s="200"/>
      <c r="BOU41" s="200"/>
      <c r="BOX41" s="200"/>
      <c r="BPA41" s="200"/>
      <c r="BPC41" s="200"/>
      <c r="BPQ41" s="200"/>
      <c r="BPR41" s="200"/>
      <c r="BPS41" s="200"/>
      <c r="BPT41" s="200"/>
      <c r="BPU41" s="200"/>
      <c r="BPV41" s="200"/>
      <c r="BPW41" s="200"/>
      <c r="BPX41" s="200"/>
      <c r="BPY41" s="200"/>
      <c r="BPZ41" s="200"/>
      <c r="BQA41" s="200"/>
      <c r="BQB41" s="200"/>
      <c r="BQC41" s="200"/>
      <c r="BQD41" s="200"/>
      <c r="BQE41" s="200"/>
      <c r="BQF41" s="200"/>
      <c r="BQG41" s="200"/>
      <c r="BQH41" s="200"/>
      <c r="BQI41" s="200"/>
      <c r="BQO41" s="200"/>
      <c r="BQP41" s="200"/>
      <c r="BQQ41" s="200"/>
      <c r="BQR41" s="200"/>
      <c r="BQS41" s="200"/>
      <c r="BQT41" s="200"/>
      <c r="BQU41" s="200"/>
      <c r="BQW41" s="200"/>
      <c r="BQX41" s="200"/>
      <c r="BQY41" s="200"/>
      <c r="BQZ41" s="200"/>
      <c r="BRA41" s="200"/>
      <c r="BRB41" s="200"/>
      <c r="BRC41" s="200"/>
      <c r="BRD41" s="200"/>
      <c r="BRG41" s="200"/>
      <c r="BRJ41" s="200"/>
      <c r="BRM41" s="200"/>
      <c r="BRP41" s="200"/>
      <c r="BRS41" s="200"/>
      <c r="BRV41" s="200"/>
      <c r="BSE41" s="200"/>
      <c r="BSH41" s="200"/>
      <c r="BSK41" s="200"/>
      <c r="BSN41" s="200"/>
      <c r="BSW41" s="200"/>
      <c r="BTC41" s="200"/>
      <c r="BTF41" s="200"/>
      <c r="BTI41" s="200"/>
      <c r="BTL41" s="200"/>
      <c r="BTR41" s="200"/>
      <c r="BUA41" s="200"/>
      <c r="BUC41" s="200"/>
      <c r="BUD41" s="200"/>
      <c r="BUF41" s="200"/>
      <c r="BUI41" s="200"/>
      <c r="BUL41" s="200"/>
      <c r="BUO41" s="200"/>
      <c r="BUR41" s="200"/>
      <c r="BUU41" s="200"/>
      <c r="BUW41" s="200"/>
      <c r="BUY41" s="200"/>
      <c r="BVB41" s="200"/>
      <c r="BVE41" s="200"/>
      <c r="BVH41" s="200"/>
      <c r="BVK41" s="200"/>
      <c r="BVN41" s="200"/>
      <c r="BVQ41" s="200"/>
      <c r="BVT41" s="200"/>
      <c r="BVV41" s="200"/>
      <c r="BVY41" s="200"/>
      <c r="BWB41" s="200"/>
      <c r="BWE41" s="200"/>
      <c r="BWK41" s="200"/>
      <c r="BWN41" s="200"/>
      <c r="BWP41" s="200"/>
      <c r="BXW41" s="200"/>
      <c r="BXZ41" s="200"/>
      <c r="BYC41" s="200"/>
      <c r="BYF41" s="200"/>
      <c r="BYI41" s="200"/>
      <c r="BYJ41" s="200"/>
      <c r="BYK41" s="200"/>
      <c r="BYN41" s="200"/>
      <c r="BYQ41" s="200"/>
      <c r="BYT41" s="200"/>
      <c r="BYW41" s="200"/>
      <c r="BYY41" s="200"/>
      <c r="BZM41" s="200"/>
      <c r="BZN41" s="200"/>
      <c r="BZO41" s="200"/>
      <c r="BZP41" s="200"/>
      <c r="BZQ41" s="200"/>
      <c r="BZR41" s="200"/>
      <c r="BZS41" s="200"/>
      <c r="BZT41" s="200"/>
      <c r="BZU41" s="200"/>
      <c r="BZV41" s="200"/>
      <c r="BZW41" s="200"/>
      <c r="BZX41" s="200"/>
      <c r="BZY41" s="200"/>
      <c r="BZZ41" s="200"/>
      <c r="CAA41" s="200"/>
      <c r="CAB41" s="200"/>
      <c r="CAC41" s="200"/>
      <c r="CAD41" s="200"/>
      <c r="CAE41" s="200"/>
      <c r="CAK41" s="200"/>
      <c r="CAL41" s="200"/>
      <c r="CAM41" s="200"/>
      <c r="CAN41" s="200"/>
      <c r="CAO41" s="200"/>
      <c r="CAP41" s="200"/>
      <c r="CAQ41" s="200"/>
      <c r="CAS41" s="200"/>
      <c r="CAT41" s="200"/>
      <c r="CAU41" s="200"/>
      <c r="CAV41" s="200"/>
      <c r="CAW41" s="200"/>
      <c r="CAX41" s="200"/>
      <c r="CAY41" s="200"/>
      <c r="CAZ41" s="200"/>
      <c r="CBC41" s="200"/>
      <c r="CBF41" s="200"/>
      <c r="CBI41" s="200"/>
      <c r="CBL41" s="200"/>
      <c r="CBO41" s="200"/>
      <c r="CBR41" s="200"/>
      <c r="CCA41" s="200"/>
      <c r="CCD41" s="200"/>
      <c r="CCG41" s="200"/>
      <c r="CCJ41" s="200"/>
      <c r="CCS41" s="200"/>
      <c r="CCY41" s="200"/>
      <c r="CDB41" s="200"/>
      <c r="CDE41" s="200"/>
      <c r="CDH41" s="200"/>
      <c r="CDN41" s="200"/>
      <c r="CDW41" s="200"/>
      <c r="CDY41" s="200"/>
      <c r="CDZ41" s="200"/>
      <c r="CEB41" s="200"/>
      <c r="CEE41" s="200"/>
      <c r="CEH41" s="200"/>
      <c r="CEK41" s="200"/>
      <c r="CEN41" s="200"/>
      <c r="CEQ41" s="200"/>
      <c r="CES41" s="200"/>
      <c r="CEU41" s="200"/>
      <c r="CEX41" s="200"/>
      <c r="CFA41" s="200"/>
      <c r="CFD41" s="200"/>
      <c r="CFG41" s="200"/>
      <c r="CFJ41" s="200"/>
      <c r="CFM41" s="200"/>
      <c r="CFP41" s="200"/>
      <c r="CFR41" s="200"/>
      <c r="CFU41" s="200"/>
      <c r="CFX41" s="200"/>
      <c r="CGA41" s="200"/>
      <c r="CGG41" s="200"/>
      <c r="CGJ41" s="200"/>
      <c r="CGL41" s="200"/>
      <c r="CHS41" s="200"/>
      <c r="CHV41" s="200"/>
      <c r="CHY41" s="200"/>
      <c r="CIB41" s="200"/>
      <c r="CIE41" s="200"/>
      <c r="CIF41" s="200"/>
      <c r="CIG41" s="200"/>
      <c r="CIJ41" s="200"/>
      <c r="CIM41" s="200"/>
      <c r="CIP41" s="200"/>
      <c r="CIS41" s="200"/>
      <c r="CIU41" s="200"/>
      <c r="CJI41" s="200"/>
      <c r="CJJ41" s="200"/>
      <c r="CJK41" s="200"/>
      <c r="CJL41" s="200"/>
      <c r="CJM41" s="200"/>
      <c r="CJN41" s="200"/>
      <c r="CJO41" s="200"/>
      <c r="CJP41" s="200"/>
      <c r="CJQ41" s="200"/>
      <c r="CJR41" s="200"/>
      <c r="CJS41" s="200"/>
      <c r="CJT41" s="200"/>
      <c r="CJU41" s="200"/>
      <c r="CJV41" s="200"/>
      <c r="CJW41" s="200"/>
      <c r="CJX41" s="200"/>
      <c r="CJY41" s="200"/>
      <c r="CJZ41" s="200"/>
      <c r="CKA41" s="200"/>
      <c r="CKG41" s="200"/>
      <c r="CKH41" s="200"/>
      <c r="CKI41" s="200"/>
      <c r="CKJ41" s="200"/>
      <c r="CKK41" s="200"/>
      <c r="CKL41" s="200"/>
      <c r="CKM41" s="200"/>
      <c r="CKO41" s="200"/>
      <c r="CKP41" s="200"/>
      <c r="CKQ41" s="200"/>
      <c r="CKR41" s="200"/>
      <c r="CKS41" s="200"/>
      <c r="CKT41" s="200"/>
      <c r="CKU41" s="200"/>
      <c r="CKV41" s="200"/>
      <c r="CKY41" s="200"/>
      <c r="CLB41" s="200"/>
      <c r="CLE41" s="200"/>
      <c r="CLH41" s="200"/>
      <c r="CLK41" s="200"/>
      <c r="CLN41" s="200"/>
      <c r="CLW41" s="200"/>
      <c r="CLZ41" s="200"/>
      <c r="CMC41" s="200"/>
      <c r="CMF41" s="200"/>
      <c r="CMO41" s="200"/>
      <c r="CMU41" s="200"/>
      <c r="CMX41" s="200"/>
      <c r="CNA41" s="200"/>
      <c r="CND41" s="200"/>
      <c r="CNJ41" s="200"/>
      <c r="CNS41" s="200"/>
      <c r="CNU41" s="200"/>
      <c r="CNV41" s="200"/>
      <c r="CNX41" s="200"/>
      <c r="COA41" s="200"/>
      <c r="COD41" s="200"/>
      <c r="COG41" s="200"/>
      <c r="COJ41" s="200"/>
      <c r="COM41" s="200"/>
      <c r="COO41" s="200"/>
      <c r="COQ41" s="200"/>
      <c r="COT41" s="200"/>
      <c r="COW41" s="200"/>
      <c r="COZ41" s="200"/>
      <c r="CPC41" s="200"/>
      <c r="CPF41" s="200"/>
      <c r="CPI41" s="200"/>
      <c r="CPL41" s="200"/>
      <c r="CPN41" s="200"/>
      <c r="CPQ41" s="200"/>
      <c r="CPT41" s="200"/>
      <c r="CPW41" s="200"/>
      <c r="CQC41" s="200"/>
      <c r="CQF41" s="200"/>
      <c r="CQH41" s="200"/>
      <c r="CRO41" s="200"/>
      <c r="CRR41" s="200"/>
      <c r="CRU41" s="200"/>
      <c r="CRX41" s="200"/>
      <c r="CSA41" s="200"/>
      <c r="CSB41" s="200"/>
      <c r="CSC41" s="200"/>
      <c r="CSF41" s="200"/>
      <c r="CSI41" s="200"/>
      <c r="CSL41" s="200"/>
      <c r="CSO41" s="200"/>
      <c r="CSQ41" s="200"/>
      <c r="CTE41" s="200"/>
      <c r="CTF41" s="200"/>
      <c r="CTG41" s="200"/>
      <c r="CTH41" s="200"/>
      <c r="CTI41" s="200"/>
      <c r="CTJ41" s="200"/>
      <c r="CTK41" s="200"/>
      <c r="CTL41" s="200"/>
      <c r="CTM41" s="200"/>
      <c r="CTN41" s="200"/>
      <c r="CTO41" s="200"/>
      <c r="CTP41" s="200"/>
      <c r="CTQ41" s="200"/>
      <c r="CTR41" s="200"/>
      <c r="CTS41" s="200"/>
      <c r="CTT41" s="200"/>
      <c r="CTU41" s="200"/>
      <c r="CTV41" s="200"/>
      <c r="CTW41" s="200"/>
      <c r="CUC41" s="200"/>
      <c r="CUD41" s="200"/>
      <c r="CUE41" s="200"/>
      <c r="CUF41" s="200"/>
      <c r="CUG41" s="200"/>
      <c r="CUH41" s="200"/>
      <c r="CUI41" s="200"/>
      <c r="CUK41" s="200"/>
      <c r="CUL41" s="200"/>
      <c r="CUM41" s="200"/>
      <c r="CUN41" s="200"/>
      <c r="CUO41" s="200"/>
      <c r="CUP41" s="200"/>
      <c r="CUQ41" s="200"/>
      <c r="CUR41" s="200"/>
      <c r="CUU41" s="200"/>
      <c r="CUX41" s="200"/>
      <c r="CVA41" s="200"/>
      <c r="CVD41" s="200"/>
      <c r="CVG41" s="200"/>
      <c r="CVJ41" s="200"/>
      <c r="CVS41" s="200"/>
      <c r="CVV41" s="200"/>
      <c r="CVY41" s="200"/>
      <c r="CWB41" s="200"/>
      <c r="CWK41" s="200"/>
      <c r="CWQ41" s="200"/>
      <c r="CWT41" s="200"/>
      <c r="CWW41" s="200"/>
      <c r="CWZ41" s="200"/>
      <c r="CXF41" s="200"/>
      <c r="CXO41" s="200"/>
      <c r="CXQ41" s="200"/>
      <c r="CXR41" s="200"/>
      <c r="CXT41" s="200"/>
      <c r="CXW41" s="200"/>
      <c r="CXZ41" s="200"/>
      <c r="CYC41" s="200"/>
      <c r="CYF41" s="200"/>
      <c r="CYI41" s="200"/>
      <c r="CYK41" s="200"/>
      <c r="CYM41" s="200"/>
      <c r="CYP41" s="200"/>
      <c r="CYS41" s="200"/>
      <c r="CYV41" s="200"/>
      <c r="CYY41" s="200"/>
      <c r="CZB41" s="200"/>
      <c r="CZE41" s="200"/>
      <c r="CZH41" s="200"/>
      <c r="CZJ41" s="200"/>
      <c r="CZM41" s="200"/>
      <c r="CZP41" s="200"/>
      <c r="CZS41" s="200"/>
      <c r="CZY41" s="200"/>
      <c r="DAB41" s="200"/>
      <c r="DAD41" s="200"/>
      <c r="DBK41" s="200"/>
      <c r="DBN41" s="200"/>
      <c r="DBQ41" s="200"/>
      <c r="DBT41" s="200"/>
      <c r="DBW41" s="200"/>
      <c r="DBX41" s="200"/>
      <c r="DBY41" s="200"/>
      <c r="DCB41" s="200"/>
      <c r="DCE41" s="200"/>
      <c r="DCH41" s="200"/>
      <c r="DCK41" s="200"/>
      <c r="DCM41" s="200"/>
      <c r="DDA41" s="200"/>
      <c r="DDB41" s="200"/>
      <c r="DDC41" s="200"/>
      <c r="DDD41" s="200"/>
      <c r="DDE41" s="200"/>
      <c r="DDF41" s="200"/>
      <c r="DDG41" s="200"/>
      <c r="DDH41" s="200"/>
      <c r="DDI41" s="200"/>
      <c r="DDJ41" s="200"/>
      <c r="DDK41" s="200"/>
      <c r="DDL41" s="200"/>
      <c r="DDM41" s="200"/>
      <c r="DDN41" s="200"/>
      <c r="DDO41" s="200"/>
      <c r="DDP41" s="200"/>
      <c r="DDQ41" s="200"/>
      <c r="DDR41" s="200"/>
      <c r="DDS41" s="200"/>
      <c r="DDY41" s="200"/>
      <c r="DDZ41" s="200"/>
      <c r="DEA41" s="200"/>
      <c r="DEB41" s="200"/>
      <c r="DEC41" s="200"/>
      <c r="DED41" s="200"/>
      <c r="DEE41" s="200"/>
      <c r="DEG41" s="200"/>
      <c r="DEH41" s="200"/>
      <c r="DEI41" s="200"/>
      <c r="DEJ41" s="200"/>
      <c r="DEK41" s="200"/>
      <c r="DEL41" s="200"/>
      <c r="DEM41" s="200"/>
      <c r="DEN41" s="200"/>
      <c r="DEQ41" s="200"/>
      <c r="DET41" s="200"/>
      <c r="DEW41" s="200"/>
      <c r="DEZ41" s="200"/>
      <c r="DFC41" s="200"/>
      <c r="DFF41" s="200"/>
      <c r="DFO41" s="200"/>
      <c r="DFR41" s="200"/>
      <c r="DFU41" s="200"/>
      <c r="DFX41" s="200"/>
      <c r="DGG41" s="200"/>
      <c r="DGM41" s="200"/>
      <c r="DGP41" s="200"/>
      <c r="DGS41" s="200"/>
      <c r="DGV41" s="200"/>
      <c r="DHB41" s="200"/>
      <c r="DHK41" s="200"/>
      <c r="DHM41" s="200"/>
      <c r="DHN41" s="200"/>
      <c r="DHP41" s="200"/>
      <c r="DHS41" s="200"/>
      <c r="DHV41" s="200"/>
      <c r="DHY41" s="200"/>
      <c r="DIB41" s="200"/>
      <c r="DIE41" s="200"/>
      <c r="DIG41" s="200"/>
      <c r="DII41" s="200"/>
      <c r="DIL41" s="200"/>
      <c r="DIO41" s="200"/>
      <c r="DIR41" s="200"/>
      <c r="DIU41" s="200"/>
      <c r="DIX41" s="200"/>
      <c r="DJA41" s="200"/>
      <c r="DJD41" s="200"/>
      <c r="DJF41" s="200"/>
      <c r="DJI41" s="200"/>
      <c r="DJL41" s="200"/>
      <c r="DJO41" s="200"/>
      <c r="DJU41" s="200"/>
      <c r="DJX41" s="200"/>
      <c r="DJZ41" s="200"/>
      <c r="DLG41" s="200"/>
      <c r="DLJ41" s="200"/>
      <c r="DLM41" s="200"/>
      <c r="DLP41" s="200"/>
      <c r="DLS41" s="200"/>
      <c r="DLT41" s="200"/>
      <c r="DLU41" s="200"/>
      <c r="DLX41" s="200"/>
      <c r="DMA41" s="200"/>
      <c r="DMD41" s="200"/>
      <c r="DMG41" s="200"/>
      <c r="DMI41" s="200"/>
      <c r="DMW41" s="200"/>
      <c r="DMX41" s="200"/>
      <c r="DMY41" s="200"/>
      <c r="DMZ41" s="200"/>
      <c r="DNA41" s="200"/>
      <c r="DNB41" s="200"/>
      <c r="DNC41" s="200"/>
      <c r="DND41" s="200"/>
      <c r="DNE41" s="200"/>
      <c r="DNF41" s="200"/>
      <c r="DNG41" s="200"/>
      <c r="DNH41" s="200"/>
      <c r="DNI41" s="200"/>
      <c r="DNJ41" s="200"/>
      <c r="DNK41" s="200"/>
      <c r="DNL41" s="200"/>
      <c r="DNM41" s="200"/>
      <c r="DNN41" s="200"/>
      <c r="DNO41" s="200"/>
      <c r="DNU41" s="200"/>
      <c r="DNV41" s="200"/>
      <c r="DNW41" s="200"/>
      <c r="DNX41" s="200"/>
      <c r="DNY41" s="200"/>
      <c r="DNZ41" s="200"/>
      <c r="DOA41" s="200"/>
      <c r="DOC41" s="200"/>
      <c r="DOD41" s="200"/>
      <c r="DOE41" s="200"/>
      <c r="DOF41" s="200"/>
      <c r="DOG41" s="200"/>
      <c r="DOH41" s="200"/>
      <c r="DOI41" s="200"/>
      <c r="DOJ41" s="200"/>
      <c r="DOM41" s="200"/>
      <c r="DOP41" s="200"/>
      <c r="DOS41" s="200"/>
      <c r="DOV41" s="200"/>
      <c r="DOY41" s="200"/>
      <c r="DPB41" s="200"/>
      <c r="DPK41" s="200"/>
      <c r="DPN41" s="200"/>
      <c r="DPQ41" s="200"/>
      <c r="DPT41" s="200"/>
      <c r="DQC41" s="200"/>
      <c r="DQI41" s="200"/>
      <c r="DQL41" s="200"/>
      <c r="DQO41" s="200"/>
      <c r="DQR41" s="200"/>
      <c r="DQX41" s="200"/>
      <c r="DRG41" s="200"/>
      <c r="DRI41" s="200"/>
      <c r="DRJ41" s="200"/>
      <c r="DRL41" s="200"/>
      <c r="DRO41" s="200"/>
      <c r="DRR41" s="200"/>
      <c r="DRU41" s="200"/>
      <c r="DRX41" s="200"/>
      <c r="DSA41" s="200"/>
      <c r="DSC41" s="200"/>
      <c r="DSE41" s="200"/>
      <c r="DSH41" s="200"/>
      <c r="DSK41" s="200"/>
      <c r="DSN41" s="200"/>
      <c r="DSQ41" s="200"/>
      <c r="DST41" s="200"/>
      <c r="DSW41" s="200"/>
      <c r="DSZ41" s="200"/>
      <c r="DTB41" s="200"/>
      <c r="DTE41" s="200"/>
      <c r="DTH41" s="200"/>
      <c r="DTK41" s="200"/>
      <c r="DTQ41" s="200"/>
      <c r="DTT41" s="200"/>
      <c r="DTV41" s="200"/>
      <c r="DVC41" s="200"/>
      <c r="DVF41" s="200"/>
      <c r="DVI41" s="200"/>
      <c r="DVL41" s="200"/>
      <c r="DVO41" s="200"/>
      <c r="DVP41" s="200"/>
      <c r="DVQ41" s="200"/>
      <c r="DVT41" s="200"/>
      <c r="DVW41" s="200"/>
      <c r="DVZ41" s="200"/>
      <c r="DWC41" s="200"/>
      <c r="DWE41" s="200"/>
      <c r="DWS41" s="200"/>
      <c r="DWT41" s="200"/>
      <c r="DWU41" s="200"/>
      <c r="DWV41" s="200"/>
      <c r="DWW41" s="200"/>
      <c r="DWX41" s="200"/>
      <c r="DWY41" s="200"/>
      <c r="DWZ41" s="200"/>
      <c r="DXA41" s="200"/>
      <c r="DXB41" s="200"/>
      <c r="DXC41" s="200"/>
      <c r="DXD41" s="200"/>
      <c r="DXE41" s="200"/>
      <c r="DXF41" s="200"/>
      <c r="DXG41" s="200"/>
      <c r="DXH41" s="200"/>
      <c r="DXI41" s="200"/>
      <c r="DXJ41" s="200"/>
      <c r="DXK41" s="200"/>
      <c r="DXQ41" s="200"/>
      <c r="DXR41" s="200"/>
      <c r="DXS41" s="200"/>
      <c r="DXT41" s="200"/>
      <c r="DXU41" s="200"/>
      <c r="DXV41" s="200"/>
      <c r="DXW41" s="200"/>
      <c r="DXY41" s="200"/>
      <c r="DXZ41" s="200"/>
      <c r="DYA41" s="200"/>
      <c r="DYB41" s="200"/>
      <c r="DYC41" s="200"/>
      <c r="DYD41" s="200"/>
      <c r="DYE41" s="200"/>
      <c r="DYF41" s="200"/>
      <c r="DYI41" s="200"/>
      <c r="DYL41" s="200"/>
      <c r="DYO41" s="200"/>
      <c r="DYR41" s="200"/>
      <c r="DYU41" s="200"/>
      <c r="DYX41" s="200"/>
      <c r="DZG41" s="200"/>
      <c r="DZJ41" s="200"/>
      <c r="DZM41" s="200"/>
      <c r="DZP41" s="200"/>
      <c r="DZY41" s="200"/>
      <c r="EAE41" s="200"/>
      <c r="EAH41" s="200"/>
      <c r="EAK41" s="200"/>
      <c r="EAN41" s="200"/>
      <c r="EAT41" s="200"/>
      <c r="EBC41" s="200"/>
      <c r="EBE41" s="200"/>
      <c r="EBF41" s="200"/>
      <c r="EBH41" s="200"/>
      <c r="EBK41" s="200"/>
      <c r="EBN41" s="200"/>
      <c r="EBQ41" s="200"/>
      <c r="EBT41" s="200"/>
      <c r="EBW41" s="200"/>
      <c r="EBY41" s="200"/>
      <c r="ECA41" s="200"/>
      <c r="ECD41" s="200"/>
      <c r="ECG41" s="200"/>
      <c r="ECJ41" s="200"/>
      <c r="ECM41" s="200"/>
      <c r="ECP41" s="200"/>
      <c r="ECS41" s="200"/>
      <c r="ECV41" s="200"/>
      <c r="ECX41" s="200"/>
      <c r="EDA41" s="200"/>
      <c r="EDD41" s="200"/>
      <c r="EDG41" s="200"/>
      <c r="EDM41" s="200"/>
      <c r="EDP41" s="200"/>
      <c r="EDR41" s="200"/>
      <c r="EEY41" s="200"/>
      <c r="EFB41" s="200"/>
      <c r="EFE41" s="200"/>
      <c r="EFH41" s="200"/>
      <c r="EFK41" s="200"/>
      <c r="EFL41" s="200"/>
      <c r="EFM41" s="200"/>
      <c r="EFP41" s="200"/>
      <c r="EFS41" s="200"/>
      <c r="EFV41" s="200"/>
      <c r="EFY41" s="200"/>
      <c r="EGA41" s="200"/>
      <c r="EGO41" s="200"/>
      <c r="EGP41" s="200"/>
      <c r="EGQ41" s="200"/>
      <c r="EGR41" s="200"/>
      <c r="EGS41" s="200"/>
      <c r="EGT41" s="200"/>
      <c r="EGU41" s="200"/>
      <c r="EGV41" s="200"/>
      <c r="EGW41" s="200"/>
      <c r="EGX41" s="200"/>
      <c r="EGY41" s="200"/>
      <c r="EGZ41" s="200"/>
      <c r="EHA41" s="200"/>
      <c r="EHB41" s="200"/>
      <c r="EHC41" s="200"/>
      <c r="EHD41" s="200"/>
      <c r="EHE41" s="200"/>
      <c r="EHF41" s="200"/>
      <c r="EHG41" s="200"/>
      <c r="EHM41" s="200"/>
      <c r="EHN41" s="200"/>
      <c r="EHO41" s="200"/>
      <c r="EHP41" s="200"/>
      <c r="EHQ41" s="200"/>
      <c r="EHR41" s="200"/>
      <c r="EHS41" s="200"/>
      <c r="EHU41" s="200"/>
      <c r="EHV41" s="200"/>
      <c r="EHW41" s="200"/>
      <c r="EHX41" s="200"/>
      <c r="EHY41" s="200"/>
      <c r="EHZ41" s="200"/>
      <c r="EIA41" s="200"/>
      <c r="EIB41" s="200"/>
      <c r="EIE41" s="200"/>
      <c r="EIH41" s="200"/>
      <c r="EIK41" s="200"/>
      <c r="EIN41" s="200"/>
      <c r="EIQ41" s="200"/>
      <c r="EIT41" s="200"/>
      <c r="EJC41" s="200"/>
      <c r="EJF41" s="200"/>
      <c r="EJI41" s="200"/>
      <c r="EJL41" s="200"/>
      <c r="EJU41" s="200"/>
      <c r="EKA41" s="200"/>
      <c r="EKD41" s="200"/>
      <c r="EKG41" s="200"/>
      <c r="EKJ41" s="200"/>
      <c r="EKP41" s="200"/>
      <c r="EKY41" s="200"/>
      <c r="ELA41" s="200"/>
      <c r="ELB41" s="200"/>
      <c r="ELD41" s="200"/>
      <c r="ELG41" s="200"/>
      <c r="ELJ41" s="200"/>
      <c r="ELM41" s="200"/>
      <c r="ELP41" s="200"/>
      <c r="ELS41" s="200"/>
      <c r="ELU41" s="200"/>
      <c r="ELW41" s="200"/>
      <c r="ELZ41" s="200"/>
      <c r="EMC41" s="200"/>
      <c r="EMF41" s="200"/>
      <c r="EMI41" s="200"/>
      <c r="EML41" s="200"/>
      <c r="EMO41" s="200"/>
      <c r="EMR41" s="200"/>
      <c r="EMT41" s="200"/>
      <c r="EMW41" s="200"/>
      <c r="EMZ41" s="200"/>
      <c r="ENC41" s="200"/>
      <c r="ENI41" s="200"/>
      <c r="ENL41" s="200"/>
      <c r="ENN41" s="200"/>
      <c r="EOU41" s="200"/>
      <c r="EOX41" s="200"/>
      <c r="EPA41" s="200"/>
      <c r="EPD41" s="200"/>
      <c r="EPG41" s="200"/>
      <c r="EPH41" s="200"/>
      <c r="EPI41" s="200"/>
      <c r="EPL41" s="200"/>
      <c r="EPO41" s="200"/>
      <c r="EPR41" s="200"/>
      <c r="EPU41" s="200"/>
      <c r="EPW41" s="200"/>
      <c r="EQK41" s="200"/>
      <c r="EQL41" s="200"/>
      <c r="EQM41" s="200"/>
      <c r="EQN41" s="200"/>
      <c r="EQO41" s="200"/>
      <c r="EQP41" s="200"/>
      <c r="EQQ41" s="200"/>
      <c r="EQR41" s="200"/>
      <c r="EQS41" s="200"/>
      <c r="EQT41" s="200"/>
      <c r="EQU41" s="200"/>
      <c r="EQV41" s="200"/>
      <c r="EQW41" s="200"/>
      <c r="EQX41" s="200"/>
      <c r="EQY41" s="200"/>
      <c r="EQZ41" s="200"/>
      <c r="ERA41" s="200"/>
      <c r="ERB41" s="200"/>
      <c r="ERC41" s="200"/>
      <c r="ERI41" s="200"/>
      <c r="ERJ41" s="200"/>
      <c r="ERK41" s="200"/>
      <c r="ERL41" s="200"/>
      <c r="ERM41" s="200"/>
      <c r="ERN41" s="200"/>
      <c r="ERO41" s="200"/>
      <c r="ERQ41" s="200"/>
      <c r="ERR41" s="200"/>
      <c r="ERS41" s="200"/>
      <c r="ERT41" s="200"/>
      <c r="ERU41" s="200"/>
      <c r="ERV41" s="200"/>
      <c r="ERW41" s="200"/>
      <c r="ERX41" s="200"/>
      <c r="ESA41" s="200"/>
      <c r="ESD41" s="200"/>
      <c r="ESG41" s="200"/>
      <c r="ESJ41" s="200"/>
      <c r="ESM41" s="200"/>
      <c r="ESP41" s="200"/>
      <c r="ESY41" s="200"/>
      <c r="ETB41" s="200"/>
      <c r="ETE41" s="200"/>
      <c r="ETH41" s="200"/>
      <c r="ETQ41" s="200"/>
      <c r="ETW41" s="200"/>
      <c r="ETZ41" s="200"/>
      <c r="EUC41" s="200"/>
      <c r="EUF41" s="200"/>
      <c r="EUL41" s="200"/>
      <c r="EUU41" s="200"/>
      <c r="EUW41" s="200"/>
      <c r="EUX41" s="200"/>
      <c r="EUZ41" s="200"/>
      <c r="EVC41" s="200"/>
      <c r="EVF41" s="200"/>
      <c r="EVI41" s="200"/>
      <c r="EVL41" s="200"/>
      <c r="EVO41" s="200"/>
      <c r="EVQ41" s="200"/>
      <c r="EVS41" s="200"/>
      <c r="EVV41" s="200"/>
      <c r="EVY41" s="200"/>
      <c r="EWB41" s="200"/>
      <c r="EWE41" s="200"/>
      <c r="EWH41" s="200"/>
      <c r="EWK41" s="200"/>
      <c r="EWN41" s="200"/>
      <c r="EWP41" s="200"/>
      <c r="EWS41" s="200"/>
      <c r="EWV41" s="200"/>
      <c r="EWY41" s="200"/>
      <c r="EXE41" s="200"/>
      <c r="EXH41" s="200"/>
      <c r="EXJ41" s="200"/>
      <c r="EYQ41" s="200"/>
      <c r="EYT41" s="200"/>
      <c r="EYW41" s="200"/>
      <c r="EYZ41" s="200"/>
      <c r="EZC41" s="200"/>
      <c r="EZD41" s="200"/>
      <c r="EZE41" s="200"/>
      <c r="EZH41" s="200"/>
      <c r="EZK41" s="200"/>
      <c r="EZN41" s="200"/>
      <c r="EZQ41" s="200"/>
      <c r="EZS41" s="200"/>
      <c r="FAG41" s="200"/>
      <c r="FAH41" s="200"/>
      <c r="FAI41" s="200"/>
      <c r="FAJ41" s="200"/>
      <c r="FAK41" s="200"/>
      <c r="FAL41" s="200"/>
      <c r="FAM41" s="200"/>
      <c r="FAN41" s="200"/>
      <c r="FAO41" s="200"/>
      <c r="FAP41" s="200"/>
      <c r="FAQ41" s="200"/>
      <c r="FAR41" s="200"/>
      <c r="FAS41" s="200"/>
      <c r="FAT41" s="200"/>
      <c r="FAU41" s="200"/>
      <c r="FAV41" s="200"/>
      <c r="FAW41" s="200"/>
      <c r="FAX41" s="200"/>
      <c r="FAY41" s="200"/>
      <c r="FBE41" s="200"/>
      <c r="FBF41" s="200"/>
      <c r="FBG41" s="200"/>
      <c r="FBH41" s="200"/>
      <c r="FBI41" s="200"/>
      <c r="FBJ41" s="200"/>
      <c r="FBK41" s="200"/>
      <c r="FBM41" s="200"/>
      <c r="FBN41" s="200"/>
      <c r="FBO41" s="200"/>
      <c r="FBP41" s="200"/>
      <c r="FBQ41" s="200"/>
      <c r="FBR41" s="200"/>
      <c r="FBS41" s="200"/>
      <c r="FBT41" s="200"/>
      <c r="FBW41" s="200"/>
      <c r="FBZ41" s="200"/>
      <c r="FCC41" s="200"/>
      <c r="FCF41" s="200"/>
      <c r="FCI41" s="200"/>
      <c r="FCL41" s="200"/>
      <c r="FCU41" s="200"/>
      <c r="FCX41" s="200"/>
      <c r="FDA41" s="200"/>
      <c r="FDD41" s="200"/>
      <c r="FDM41" s="200"/>
      <c r="FDS41" s="200"/>
      <c r="FDV41" s="200"/>
      <c r="FDY41" s="200"/>
      <c r="FEB41" s="200"/>
      <c r="FEH41" s="200"/>
      <c r="FEQ41" s="200"/>
      <c r="FES41" s="200"/>
      <c r="FET41" s="200"/>
      <c r="FEV41" s="200"/>
      <c r="FEY41" s="200"/>
      <c r="FFB41" s="200"/>
      <c r="FFE41" s="200"/>
      <c r="FFH41" s="200"/>
      <c r="FFK41" s="200"/>
      <c r="FFM41" s="200"/>
      <c r="FFO41" s="200"/>
      <c r="FFR41" s="200"/>
      <c r="FFU41" s="200"/>
      <c r="FFX41" s="200"/>
      <c r="FGA41" s="200"/>
      <c r="FGD41" s="200"/>
      <c r="FGG41" s="200"/>
      <c r="FGJ41" s="200"/>
      <c r="FGL41" s="200"/>
      <c r="FGO41" s="200"/>
      <c r="FGR41" s="200"/>
      <c r="FGU41" s="200"/>
      <c r="FHA41" s="200"/>
      <c r="FHD41" s="200"/>
      <c r="FHF41" s="200"/>
      <c r="FIM41" s="200"/>
      <c r="FIP41" s="200"/>
      <c r="FIS41" s="200"/>
      <c r="FIV41" s="200"/>
      <c r="FIY41" s="200"/>
      <c r="FIZ41" s="200"/>
      <c r="FJA41" s="200"/>
      <c r="FJD41" s="200"/>
      <c r="FJG41" s="200"/>
      <c r="FJJ41" s="200"/>
      <c r="FJM41" s="200"/>
      <c r="FJO41" s="200"/>
      <c r="FKC41" s="200"/>
      <c r="FKD41" s="200"/>
      <c r="FKE41" s="200"/>
      <c r="FKF41" s="200"/>
      <c r="FKG41" s="200"/>
      <c r="FKH41" s="200"/>
      <c r="FKI41" s="200"/>
      <c r="FKJ41" s="200"/>
      <c r="FKK41" s="200"/>
      <c r="FKL41" s="200"/>
      <c r="FKM41" s="200"/>
      <c r="FKN41" s="200"/>
      <c r="FKO41" s="200"/>
      <c r="FKP41" s="200"/>
      <c r="FKQ41" s="200"/>
      <c r="FKR41" s="200"/>
      <c r="FKS41" s="200"/>
      <c r="FKT41" s="200"/>
      <c r="FKU41" s="200"/>
      <c r="FLA41" s="200"/>
      <c r="FLB41" s="200"/>
      <c r="FLC41" s="200"/>
      <c r="FLD41" s="200"/>
      <c r="FLE41" s="200"/>
      <c r="FLF41" s="200"/>
      <c r="FLG41" s="200"/>
      <c r="FLI41" s="200"/>
      <c r="FLJ41" s="200"/>
      <c r="FLK41" s="200"/>
      <c r="FLL41" s="200"/>
      <c r="FLM41" s="200"/>
      <c r="FLN41" s="200"/>
      <c r="FLO41" s="200"/>
      <c r="FLP41" s="200"/>
      <c r="FLS41" s="200"/>
      <c r="FLV41" s="200"/>
      <c r="FLY41" s="200"/>
      <c r="FMB41" s="200"/>
      <c r="FME41" s="200"/>
      <c r="FMH41" s="200"/>
      <c r="FMQ41" s="200"/>
      <c r="FMT41" s="200"/>
      <c r="FMW41" s="200"/>
      <c r="FMZ41" s="200"/>
      <c r="FNI41" s="200"/>
      <c r="FNO41" s="200"/>
      <c r="FNR41" s="200"/>
      <c r="FNU41" s="200"/>
      <c r="FNX41" s="200"/>
      <c r="FOD41" s="200"/>
      <c r="FOM41" s="200"/>
      <c r="FOO41" s="200"/>
      <c r="FOP41" s="200"/>
      <c r="FOR41" s="200"/>
      <c r="FOU41" s="200"/>
      <c r="FOX41" s="200"/>
      <c r="FPA41" s="200"/>
      <c r="FPD41" s="200"/>
      <c r="FPG41" s="200"/>
      <c r="FPI41" s="200"/>
      <c r="FPK41" s="200"/>
      <c r="FPN41" s="200"/>
      <c r="FPQ41" s="200"/>
      <c r="FPT41" s="200"/>
      <c r="FPW41" s="200"/>
      <c r="FPZ41" s="200"/>
      <c r="FQC41" s="200"/>
      <c r="FQF41" s="200"/>
      <c r="FQH41" s="200"/>
      <c r="FQK41" s="200"/>
      <c r="FQN41" s="200"/>
      <c r="FQQ41" s="200"/>
      <c r="FQW41" s="200"/>
      <c r="FQZ41" s="200"/>
      <c r="FRB41" s="200"/>
      <c r="FSI41" s="200"/>
      <c r="FSL41" s="200"/>
      <c r="FSO41" s="200"/>
      <c r="FSR41" s="200"/>
      <c r="FSU41" s="200"/>
      <c r="FSV41" s="200"/>
      <c r="FSW41" s="200"/>
      <c r="FSZ41" s="200"/>
      <c r="FTC41" s="200"/>
      <c r="FTF41" s="200"/>
      <c r="FTI41" s="200"/>
      <c r="FTK41" s="200"/>
      <c r="FTY41" s="200"/>
      <c r="FTZ41" s="200"/>
      <c r="FUA41" s="200"/>
      <c r="FUB41" s="200"/>
      <c r="FUC41" s="200"/>
      <c r="FUD41" s="200"/>
      <c r="FUE41" s="200"/>
      <c r="FUF41" s="200"/>
      <c r="FUG41" s="200"/>
      <c r="FUH41" s="200"/>
      <c r="FUI41" s="200"/>
      <c r="FUJ41" s="200"/>
      <c r="FUK41" s="200"/>
      <c r="FUL41" s="200"/>
      <c r="FUM41" s="200"/>
      <c r="FUN41" s="200"/>
      <c r="FUO41" s="200"/>
      <c r="FUP41" s="200"/>
      <c r="FUQ41" s="200"/>
      <c r="FUW41" s="200"/>
      <c r="FUX41" s="200"/>
      <c r="FUY41" s="200"/>
      <c r="FUZ41" s="200"/>
      <c r="FVA41" s="200"/>
      <c r="FVB41" s="200"/>
      <c r="FVC41" s="200"/>
      <c r="FVE41" s="200"/>
      <c r="FVF41" s="200"/>
      <c r="FVG41" s="200"/>
      <c r="FVH41" s="200"/>
      <c r="FVI41" s="200"/>
      <c r="FVJ41" s="200"/>
      <c r="FVK41" s="200"/>
      <c r="FVL41" s="200"/>
      <c r="FVO41" s="200"/>
      <c r="FVR41" s="200"/>
      <c r="FVU41" s="200"/>
      <c r="FVX41" s="200"/>
      <c r="FWA41" s="200"/>
      <c r="FWD41" s="200"/>
      <c r="FWM41" s="200"/>
      <c r="FWP41" s="200"/>
      <c r="FWS41" s="200"/>
      <c r="FWV41" s="200"/>
      <c r="FXE41" s="200"/>
      <c r="FXK41" s="200"/>
      <c r="FXN41" s="200"/>
      <c r="FXQ41" s="200"/>
      <c r="FXT41" s="200"/>
      <c r="FXZ41" s="200"/>
      <c r="FYI41" s="200"/>
      <c r="FYK41" s="200"/>
      <c r="FYL41" s="200"/>
      <c r="FYN41" s="200"/>
      <c r="FYQ41" s="200"/>
      <c r="FYT41" s="200"/>
      <c r="FYW41" s="200"/>
      <c r="FYZ41" s="200"/>
      <c r="FZC41" s="200"/>
      <c r="FZE41" s="200"/>
      <c r="FZG41" s="200"/>
      <c r="FZJ41" s="200"/>
      <c r="FZM41" s="200"/>
      <c r="FZP41" s="200"/>
      <c r="FZS41" s="200"/>
      <c r="FZV41" s="200"/>
      <c r="FZY41" s="200"/>
      <c r="GAB41" s="200"/>
      <c r="GAD41" s="200"/>
      <c r="GAG41" s="200"/>
      <c r="GAJ41" s="200"/>
      <c r="GAM41" s="200"/>
      <c r="GAS41" s="200"/>
      <c r="GAV41" s="200"/>
      <c r="GAX41" s="200"/>
      <c r="GCE41" s="200"/>
      <c r="GCH41" s="200"/>
      <c r="GCK41" s="200"/>
      <c r="GCN41" s="200"/>
      <c r="GCQ41" s="200"/>
      <c r="GCR41" s="200"/>
      <c r="GCS41" s="200"/>
      <c r="GCV41" s="200"/>
      <c r="GCY41" s="200"/>
      <c r="GDB41" s="200"/>
      <c r="GDE41" s="200"/>
      <c r="GDG41" s="200"/>
      <c r="GDU41" s="200"/>
      <c r="GDV41" s="200"/>
      <c r="GDW41" s="200"/>
      <c r="GDX41" s="200"/>
      <c r="GDY41" s="200"/>
      <c r="GDZ41" s="200"/>
      <c r="GEA41" s="200"/>
      <c r="GEB41" s="200"/>
      <c r="GEC41" s="200"/>
      <c r="GED41" s="200"/>
      <c r="GEE41" s="200"/>
      <c r="GEF41" s="200"/>
      <c r="GEG41" s="200"/>
      <c r="GEH41" s="200"/>
      <c r="GEI41" s="200"/>
      <c r="GEJ41" s="200"/>
      <c r="GEK41" s="200"/>
      <c r="GEL41" s="200"/>
      <c r="GEM41" s="200"/>
      <c r="GES41" s="200"/>
      <c r="GET41" s="200"/>
      <c r="GEU41" s="200"/>
      <c r="GEV41" s="200"/>
      <c r="GEW41" s="200"/>
      <c r="GEX41" s="200"/>
      <c r="GEY41" s="200"/>
      <c r="GFA41" s="200"/>
      <c r="GFB41" s="200"/>
      <c r="GFC41" s="200"/>
      <c r="GFD41" s="200"/>
      <c r="GFE41" s="200"/>
      <c r="GFF41" s="200"/>
      <c r="GFG41" s="200"/>
      <c r="GFH41" s="200"/>
      <c r="GFK41" s="200"/>
      <c r="GFN41" s="200"/>
      <c r="GFQ41" s="200"/>
      <c r="GFT41" s="200"/>
      <c r="GFW41" s="200"/>
      <c r="GFZ41" s="200"/>
      <c r="GGI41" s="200"/>
      <c r="GGL41" s="200"/>
      <c r="GGO41" s="200"/>
      <c r="GGR41" s="200"/>
      <c r="GHA41" s="200"/>
      <c r="GHG41" s="200"/>
      <c r="GHJ41" s="200"/>
      <c r="GHM41" s="200"/>
      <c r="GHP41" s="200"/>
      <c r="GHV41" s="200"/>
      <c r="GIE41" s="200"/>
      <c r="GIG41" s="200"/>
      <c r="GIH41" s="200"/>
      <c r="GIJ41" s="200"/>
      <c r="GIM41" s="200"/>
      <c r="GIP41" s="200"/>
      <c r="GIS41" s="200"/>
      <c r="GIV41" s="200"/>
      <c r="GIY41" s="200"/>
      <c r="GJA41" s="200"/>
      <c r="GJC41" s="200"/>
      <c r="GJF41" s="200"/>
      <c r="GJI41" s="200"/>
      <c r="GJL41" s="200"/>
      <c r="GJO41" s="200"/>
      <c r="GJR41" s="200"/>
      <c r="GJU41" s="200"/>
      <c r="GJX41" s="200"/>
      <c r="GJZ41" s="200"/>
      <c r="GKC41" s="200"/>
      <c r="GKF41" s="200"/>
      <c r="GKI41" s="200"/>
      <c r="GKO41" s="200"/>
      <c r="GKR41" s="200"/>
      <c r="GKT41" s="200"/>
      <c r="GMA41" s="200"/>
      <c r="GMD41" s="200"/>
      <c r="GMG41" s="200"/>
      <c r="GMJ41" s="200"/>
      <c r="GMM41" s="200"/>
      <c r="GMN41" s="200"/>
      <c r="GMO41" s="200"/>
      <c r="GMR41" s="200"/>
      <c r="GMU41" s="200"/>
      <c r="GMX41" s="200"/>
      <c r="GNA41" s="200"/>
      <c r="GNC41" s="200"/>
      <c r="GNQ41" s="200"/>
      <c r="GNR41" s="200"/>
      <c r="GNS41" s="200"/>
      <c r="GNT41" s="200"/>
      <c r="GNU41" s="200"/>
      <c r="GNV41" s="200"/>
      <c r="GNW41" s="200"/>
      <c r="GNX41" s="200"/>
      <c r="GNY41" s="200"/>
      <c r="GNZ41" s="200"/>
      <c r="GOA41" s="200"/>
      <c r="GOB41" s="200"/>
      <c r="GOC41" s="200"/>
      <c r="GOD41" s="200"/>
      <c r="GOE41" s="200"/>
      <c r="GOF41" s="200"/>
      <c r="GOG41" s="200"/>
      <c r="GOH41" s="200"/>
      <c r="GOI41" s="200"/>
      <c r="GOO41" s="200"/>
      <c r="GOP41" s="200"/>
      <c r="GOQ41" s="200"/>
      <c r="GOR41" s="200"/>
      <c r="GOS41" s="200"/>
      <c r="GOT41" s="200"/>
      <c r="GOU41" s="200"/>
      <c r="GOW41" s="200"/>
      <c r="GOX41" s="200"/>
      <c r="GOY41" s="200"/>
      <c r="GOZ41" s="200"/>
      <c r="GPA41" s="200"/>
      <c r="GPB41" s="200"/>
      <c r="GPC41" s="200"/>
      <c r="GPD41" s="200"/>
      <c r="GPG41" s="200"/>
      <c r="GPJ41" s="200"/>
      <c r="GPM41" s="200"/>
      <c r="GPP41" s="200"/>
      <c r="GPS41" s="200"/>
      <c r="GPV41" s="200"/>
      <c r="GQE41" s="200"/>
      <c r="GQH41" s="200"/>
      <c r="GQK41" s="200"/>
      <c r="GQN41" s="200"/>
      <c r="GQW41" s="200"/>
      <c r="GRC41" s="200"/>
      <c r="GRF41" s="200"/>
      <c r="GRI41" s="200"/>
      <c r="GRL41" s="200"/>
      <c r="GRR41" s="200"/>
      <c r="GSA41" s="200"/>
      <c r="GSC41" s="200"/>
      <c r="GSD41" s="200"/>
      <c r="GSF41" s="200"/>
      <c r="GSI41" s="200"/>
      <c r="GSL41" s="200"/>
      <c r="GSO41" s="200"/>
      <c r="GSR41" s="200"/>
      <c r="GSU41" s="200"/>
      <c r="GSW41" s="200"/>
      <c r="GSY41" s="200"/>
      <c r="GTB41" s="200"/>
      <c r="GTE41" s="200"/>
      <c r="GTH41" s="200"/>
      <c r="GTK41" s="200"/>
      <c r="GTN41" s="200"/>
      <c r="GTQ41" s="200"/>
      <c r="GTT41" s="200"/>
      <c r="GTV41" s="200"/>
      <c r="GTY41" s="200"/>
      <c r="GUB41" s="200"/>
      <c r="GUE41" s="200"/>
      <c r="GUK41" s="200"/>
      <c r="GUN41" s="200"/>
      <c r="GUP41" s="200"/>
      <c r="GVW41" s="200"/>
      <c r="GVZ41" s="200"/>
      <c r="GWC41" s="200"/>
      <c r="GWF41" s="200"/>
      <c r="GWI41" s="200"/>
      <c r="GWJ41" s="200"/>
      <c r="GWK41" s="200"/>
      <c r="GWN41" s="200"/>
      <c r="GWQ41" s="200"/>
      <c r="GWT41" s="200"/>
      <c r="GWW41" s="200"/>
      <c r="GWY41" s="200"/>
      <c r="GXM41" s="200"/>
      <c r="GXN41" s="200"/>
      <c r="GXO41" s="200"/>
      <c r="GXP41" s="200"/>
      <c r="GXQ41" s="200"/>
      <c r="GXR41" s="200"/>
      <c r="GXS41" s="200"/>
      <c r="GXT41" s="200"/>
      <c r="GXU41" s="200"/>
      <c r="GXV41" s="200"/>
      <c r="GXW41" s="200"/>
      <c r="GXX41" s="200"/>
      <c r="GXY41" s="200"/>
      <c r="GXZ41" s="200"/>
      <c r="GYA41" s="200"/>
      <c r="GYB41" s="200"/>
      <c r="GYC41" s="200"/>
      <c r="GYD41" s="200"/>
      <c r="GYE41" s="200"/>
      <c r="GYK41" s="200"/>
      <c r="GYL41" s="200"/>
      <c r="GYM41" s="200"/>
      <c r="GYN41" s="200"/>
      <c r="GYO41" s="200"/>
      <c r="GYP41" s="200"/>
      <c r="GYQ41" s="200"/>
      <c r="GYS41" s="200"/>
      <c r="GYT41" s="200"/>
      <c r="GYU41" s="200"/>
      <c r="GYV41" s="200"/>
      <c r="GYW41" s="200"/>
      <c r="GYX41" s="200"/>
      <c r="GYY41" s="200"/>
      <c r="GYZ41" s="200"/>
      <c r="GZC41" s="200"/>
      <c r="GZF41" s="200"/>
      <c r="GZI41" s="200"/>
      <c r="GZL41" s="200"/>
      <c r="GZO41" s="200"/>
      <c r="GZR41" s="200"/>
      <c r="HAA41" s="200"/>
      <c r="HAD41" s="200"/>
      <c r="HAG41" s="200"/>
      <c r="HAJ41" s="200"/>
      <c r="HAS41" s="200"/>
      <c r="HAY41" s="200"/>
      <c r="HBB41" s="200"/>
      <c r="HBE41" s="200"/>
      <c r="HBH41" s="200"/>
      <c r="HBN41" s="200"/>
      <c r="HBW41" s="200"/>
      <c r="HBY41" s="200"/>
      <c r="HBZ41" s="200"/>
      <c r="HCB41" s="200"/>
      <c r="HCE41" s="200"/>
      <c r="HCH41" s="200"/>
      <c r="HCK41" s="200"/>
      <c r="HCN41" s="200"/>
      <c r="HCQ41" s="200"/>
      <c r="HCS41" s="200"/>
      <c r="HCU41" s="200"/>
      <c r="HCX41" s="200"/>
      <c r="HDA41" s="200"/>
      <c r="HDD41" s="200"/>
      <c r="HDG41" s="200"/>
      <c r="HDJ41" s="200"/>
      <c r="HDM41" s="200"/>
      <c r="HDP41" s="200"/>
      <c r="HDR41" s="200"/>
      <c r="HDU41" s="200"/>
      <c r="HDX41" s="200"/>
      <c r="HEA41" s="200"/>
      <c r="HEG41" s="200"/>
      <c r="HEJ41" s="200"/>
      <c r="HEL41" s="200"/>
      <c r="HFS41" s="200"/>
      <c r="HFV41" s="200"/>
      <c r="HFY41" s="200"/>
      <c r="HGB41" s="200"/>
      <c r="HGE41" s="200"/>
      <c r="HGF41" s="200"/>
      <c r="HGG41" s="200"/>
      <c r="HGJ41" s="200"/>
      <c r="HGM41" s="200"/>
      <c r="HGP41" s="200"/>
      <c r="HGS41" s="200"/>
      <c r="HGU41" s="200"/>
      <c r="HHI41" s="200"/>
      <c r="HHJ41" s="200"/>
      <c r="HHK41" s="200"/>
      <c r="HHL41" s="200"/>
      <c r="HHM41" s="200"/>
      <c r="HHN41" s="200"/>
      <c r="HHO41" s="200"/>
      <c r="HHP41" s="200"/>
      <c r="HHQ41" s="200"/>
      <c r="HHR41" s="200"/>
      <c r="HHS41" s="200"/>
      <c r="HHT41" s="200"/>
      <c r="HHU41" s="200"/>
      <c r="HHV41" s="200"/>
      <c r="HHW41" s="200"/>
      <c r="HHX41" s="200"/>
      <c r="HHY41" s="200"/>
      <c r="HHZ41" s="200"/>
      <c r="HIA41" s="200"/>
      <c r="HIG41" s="200"/>
      <c r="HIH41" s="200"/>
      <c r="HII41" s="200"/>
      <c r="HIJ41" s="200"/>
      <c r="HIK41" s="200"/>
      <c r="HIL41" s="200"/>
      <c r="HIM41" s="200"/>
      <c r="HIO41" s="200"/>
      <c r="HIP41" s="200"/>
      <c r="HIQ41" s="200"/>
      <c r="HIR41" s="200"/>
      <c r="HIS41" s="200"/>
      <c r="HIT41" s="200"/>
      <c r="HIU41" s="200"/>
      <c r="HIV41" s="200"/>
      <c r="HIY41" s="200"/>
      <c r="HJB41" s="200"/>
      <c r="HJE41" s="200"/>
      <c r="HJH41" s="200"/>
      <c r="HJK41" s="200"/>
      <c r="HJN41" s="200"/>
      <c r="HJW41" s="200"/>
      <c r="HJZ41" s="200"/>
      <c r="HKC41" s="200"/>
      <c r="HKF41" s="200"/>
      <c r="HKO41" s="200"/>
      <c r="HKU41" s="200"/>
      <c r="HKX41" s="200"/>
      <c r="HLA41" s="200"/>
      <c r="HLD41" s="200"/>
      <c r="HLJ41" s="200"/>
      <c r="HLS41" s="200"/>
      <c r="HLU41" s="200"/>
      <c r="HLV41" s="200"/>
      <c r="HLX41" s="200"/>
      <c r="HMA41" s="200"/>
      <c r="HMD41" s="200"/>
      <c r="HMG41" s="200"/>
      <c r="HMJ41" s="200"/>
      <c r="HMM41" s="200"/>
      <c r="HMO41" s="200"/>
      <c r="HMQ41" s="200"/>
      <c r="HMT41" s="200"/>
      <c r="HMW41" s="200"/>
      <c r="HMZ41" s="200"/>
      <c r="HNC41" s="200"/>
      <c r="HNF41" s="200"/>
      <c r="HNI41" s="200"/>
      <c r="HNL41" s="200"/>
      <c r="HNN41" s="200"/>
      <c r="HNQ41" s="200"/>
      <c r="HNT41" s="200"/>
      <c r="HNW41" s="200"/>
      <c r="HOC41" s="200"/>
      <c r="HOF41" s="200"/>
      <c r="HOH41" s="200"/>
      <c r="HPO41" s="200"/>
      <c r="HPR41" s="200"/>
      <c r="HPU41" s="200"/>
      <c r="HPX41" s="200"/>
      <c r="HQA41" s="200"/>
      <c r="HQB41" s="200"/>
      <c r="HQC41" s="200"/>
      <c r="HQF41" s="200"/>
      <c r="HQI41" s="200"/>
      <c r="HQL41" s="200"/>
      <c r="HQO41" s="200"/>
      <c r="HQQ41" s="200"/>
      <c r="HRE41" s="200"/>
      <c r="HRF41" s="200"/>
      <c r="HRG41" s="200"/>
      <c r="HRH41" s="200"/>
      <c r="HRI41" s="200"/>
      <c r="HRJ41" s="200"/>
      <c r="HRK41" s="200"/>
      <c r="HRL41" s="200"/>
      <c r="HRM41" s="200"/>
      <c r="HRN41" s="200"/>
      <c r="HRO41" s="200"/>
      <c r="HRP41" s="200"/>
      <c r="HRQ41" s="200"/>
      <c r="HRR41" s="200"/>
      <c r="HRS41" s="200"/>
      <c r="HRT41" s="200"/>
      <c r="HRU41" s="200"/>
      <c r="HRV41" s="200"/>
      <c r="HRW41" s="200"/>
      <c r="HSC41" s="200"/>
      <c r="HSD41" s="200"/>
      <c r="HSE41" s="200"/>
      <c r="HSF41" s="200"/>
      <c r="HSG41" s="200"/>
      <c r="HSH41" s="200"/>
      <c r="HSI41" s="200"/>
      <c r="HSK41" s="200"/>
      <c r="HSL41" s="200"/>
      <c r="HSM41" s="200"/>
      <c r="HSN41" s="200"/>
      <c r="HSO41" s="200"/>
      <c r="HSP41" s="200"/>
      <c r="HSQ41" s="200"/>
      <c r="HSR41" s="200"/>
      <c r="HSU41" s="200"/>
      <c r="HSX41" s="200"/>
      <c r="HTA41" s="200"/>
      <c r="HTD41" s="200"/>
      <c r="HTG41" s="200"/>
      <c r="HTJ41" s="200"/>
      <c r="HTS41" s="200"/>
      <c r="HTV41" s="200"/>
      <c r="HTY41" s="200"/>
      <c r="HUB41" s="200"/>
      <c r="HUK41" s="200"/>
      <c r="HUQ41" s="200"/>
      <c r="HUT41" s="200"/>
      <c r="HUW41" s="200"/>
      <c r="HUZ41" s="200"/>
      <c r="HVF41" s="200"/>
      <c r="HVO41" s="200"/>
      <c r="HVQ41" s="200"/>
      <c r="HVR41" s="200"/>
      <c r="HVT41" s="200"/>
      <c r="HVW41" s="200"/>
      <c r="HVZ41" s="200"/>
      <c r="HWC41" s="200"/>
      <c r="HWF41" s="200"/>
      <c r="HWI41" s="200"/>
      <c r="HWK41" s="200"/>
      <c r="HWM41" s="200"/>
      <c r="HWP41" s="200"/>
      <c r="HWS41" s="200"/>
      <c r="HWV41" s="200"/>
      <c r="HWY41" s="200"/>
      <c r="HXB41" s="200"/>
      <c r="HXE41" s="200"/>
      <c r="HXH41" s="200"/>
      <c r="HXJ41" s="200"/>
      <c r="HXM41" s="200"/>
      <c r="HXP41" s="200"/>
      <c r="HXS41" s="200"/>
      <c r="HXY41" s="200"/>
      <c r="HYB41" s="200"/>
      <c r="HYD41" s="200"/>
      <c r="HZK41" s="200"/>
      <c r="HZN41" s="200"/>
      <c r="HZQ41" s="200"/>
      <c r="HZT41" s="200"/>
      <c r="HZW41" s="200"/>
      <c r="HZX41" s="200"/>
      <c r="HZY41" s="200"/>
      <c r="IAB41" s="200"/>
      <c r="IAE41" s="200"/>
      <c r="IAH41" s="200"/>
      <c r="IAK41" s="200"/>
      <c r="IAM41" s="200"/>
      <c r="IBA41" s="200"/>
      <c r="IBB41" s="200"/>
      <c r="IBC41" s="200"/>
      <c r="IBD41" s="200"/>
      <c r="IBE41" s="200"/>
      <c r="IBF41" s="200"/>
      <c r="IBG41" s="200"/>
      <c r="IBH41" s="200"/>
      <c r="IBI41" s="200"/>
      <c r="IBJ41" s="200"/>
      <c r="IBK41" s="200"/>
      <c r="IBL41" s="200"/>
      <c r="IBM41" s="200"/>
      <c r="IBN41" s="200"/>
      <c r="IBO41" s="200"/>
      <c r="IBP41" s="200"/>
      <c r="IBQ41" s="200"/>
      <c r="IBR41" s="200"/>
      <c r="IBS41" s="200"/>
      <c r="IBY41" s="200"/>
      <c r="IBZ41" s="200"/>
      <c r="ICA41" s="200"/>
      <c r="ICB41" s="200"/>
      <c r="ICC41" s="200"/>
      <c r="ICD41" s="200"/>
      <c r="ICE41" s="200"/>
      <c r="ICG41" s="200"/>
      <c r="ICH41" s="200"/>
      <c r="ICI41" s="200"/>
      <c r="ICJ41" s="200"/>
      <c r="ICK41" s="200"/>
      <c r="ICL41" s="200"/>
      <c r="ICM41" s="200"/>
      <c r="ICN41" s="200"/>
      <c r="ICQ41" s="200"/>
      <c r="ICT41" s="200"/>
      <c r="ICW41" s="200"/>
      <c r="ICZ41" s="200"/>
      <c r="IDC41" s="200"/>
      <c r="IDF41" s="200"/>
      <c r="IDO41" s="200"/>
      <c r="IDR41" s="200"/>
      <c r="IDU41" s="200"/>
      <c r="IDX41" s="200"/>
      <c r="IEG41" s="200"/>
      <c r="IEM41" s="200"/>
      <c r="IEP41" s="200"/>
      <c r="IES41" s="200"/>
      <c r="IEV41" s="200"/>
      <c r="IFB41" s="200"/>
      <c r="IFK41" s="200"/>
      <c r="IFM41" s="200"/>
      <c r="IFN41" s="200"/>
      <c r="IFP41" s="200"/>
      <c r="IFS41" s="200"/>
      <c r="IFV41" s="200"/>
      <c r="IFY41" s="200"/>
      <c r="IGB41" s="200"/>
      <c r="IGE41" s="200"/>
      <c r="IGG41" s="200"/>
      <c r="IGI41" s="200"/>
      <c r="IGL41" s="200"/>
      <c r="IGO41" s="200"/>
      <c r="IGR41" s="200"/>
      <c r="IGU41" s="200"/>
      <c r="IGX41" s="200"/>
      <c r="IHA41" s="200"/>
      <c r="IHD41" s="200"/>
      <c r="IHF41" s="200"/>
      <c r="IHI41" s="200"/>
      <c r="IHL41" s="200"/>
      <c r="IHO41" s="200"/>
      <c r="IHU41" s="200"/>
      <c r="IHX41" s="200"/>
      <c r="IHZ41" s="200"/>
      <c r="IJG41" s="200"/>
      <c r="IJJ41" s="200"/>
      <c r="IJM41" s="200"/>
      <c r="IJP41" s="200"/>
      <c r="IJS41" s="200"/>
      <c r="IJT41" s="200"/>
      <c r="IJU41" s="200"/>
      <c r="IJX41" s="200"/>
      <c r="IKA41" s="200"/>
      <c r="IKD41" s="200"/>
      <c r="IKG41" s="200"/>
      <c r="IKI41" s="200"/>
      <c r="IKW41" s="200"/>
      <c r="IKX41" s="200"/>
      <c r="IKY41" s="200"/>
      <c r="IKZ41" s="200"/>
      <c r="ILA41" s="200"/>
      <c r="ILB41" s="200"/>
      <c r="ILC41" s="200"/>
      <c r="ILD41" s="200"/>
      <c r="ILE41" s="200"/>
      <c r="ILF41" s="200"/>
      <c r="ILG41" s="200"/>
      <c r="ILH41" s="200"/>
      <c r="ILI41" s="200"/>
      <c r="ILJ41" s="200"/>
      <c r="ILK41" s="200"/>
      <c r="ILL41" s="200"/>
      <c r="ILM41" s="200"/>
      <c r="ILN41" s="200"/>
      <c r="ILO41" s="200"/>
      <c r="ILU41" s="200"/>
      <c r="ILV41" s="200"/>
      <c r="ILW41" s="200"/>
      <c r="ILX41" s="200"/>
      <c r="ILY41" s="200"/>
      <c r="ILZ41" s="200"/>
      <c r="IMA41" s="200"/>
      <c r="IMC41" s="200"/>
      <c r="IMD41" s="200"/>
      <c r="IME41" s="200"/>
      <c r="IMF41" s="200"/>
      <c r="IMG41" s="200"/>
      <c r="IMH41" s="200"/>
      <c r="IMI41" s="200"/>
      <c r="IMJ41" s="200"/>
      <c r="IMM41" s="200"/>
      <c r="IMP41" s="200"/>
      <c r="IMS41" s="200"/>
      <c r="IMV41" s="200"/>
      <c r="IMY41" s="200"/>
      <c r="INB41" s="200"/>
      <c r="INK41" s="200"/>
      <c r="INN41" s="200"/>
      <c r="INQ41" s="200"/>
      <c r="INT41" s="200"/>
      <c r="IOC41" s="200"/>
      <c r="IOI41" s="200"/>
      <c r="IOL41" s="200"/>
      <c r="IOO41" s="200"/>
      <c r="IOR41" s="200"/>
      <c r="IOX41" s="200"/>
      <c r="IPG41" s="200"/>
      <c r="IPI41" s="200"/>
      <c r="IPJ41" s="200"/>
      <c r="IPL41" s="200"/>
      <c r="IPO41" s="200"/>
      <c r="IPR41" s="200"/>
      <c r="IPU41" s="200"/>
      <c r="IPX41" s="200"/>
      <c r="IQA41" s="200"/>
      <c r="IQC41" s="200"/>
      <c r="IQE41" s="200"/>
      <c r="IQH41" s="200"/>
      <c r="IQK41" s="200"/>
      <c r="IQN41" s="200"/>
      <c r="IQQ41" s="200"/>
      <c r="IQT41" s="200"/>
      <c r="IQW41" s="200"/>
      <c r="IQZ41" s="200"/>
      <c r="IRB41" s="200"/>
      <c r="IRE41" s="200"/>
      <c r="IRH41" s="200"/>
      <c r="IRK41" s="200"/>
      <c r="IRQ41" s="200"/>
      <c r="IRT41" s="200"/>
      <c r="IRV41" s="200"/>
      <c r="ITC41" s="200"/>
      <c r="ITF41" s="200"/>
      <c r="ITI41" s="200"/>
      <c r="ITL41" s="200"/>
      <c r="ITO41" s="200"/>
      <c r="ITP41" s="200"/>
      <c r="ITQ41" s="200"/>
      <c r="ITT41" s="200"/>
      <c r="ITW41" s="200"/>
      <c r="ITZ41" s="200"/>
      <c r="IUC41" s="200"/>
      <c r="IUE41" s="200"/>
      <c r="IUS41" s="200"/>
      <c r="IUT41" s="200"/>
      <c r="IUU41" s="200"/>
      <c r="IUV41" s="200"/>
      <c r="IUW41" s="200"/>
      <c r="IUX41" s="200"/>
      <c r="IUY41" s="200"/>
      <c r="IUZ41" s="200"/>
      <c r="IVA41" s="200"/>
      <c r="IVB41" s="200"/>
      <c r="IVC41" s="200"/>
      <c r="IVD41" s="200"/>
      <c r="IVE41" s="200"/>
      <c r="IVF41" s="200"/>
      <c r="IVG41" s="200"/>
      <c r="IVH41" s="200"/>
      <c r="IVI41" s="200"/>
      <c r="IVJ41" s="200"/>
      <c r="IVK41" s="200"/>
      <c r="IVQ41" s="200"/>
      <c r="IVR41" s="200"/>
      <c r="IVS41" s="200"/>
      <c r="IVT41" s="200"/>
      <c r="IVU41" s="200"/>
      <c r="IVV41" s="200"/>
      <c r="IVW41" s="200"/>
      <c r="IVY41" s="200"/>
      <c r="IVZ41" s="200"/>
      <c r="IWA41" s="200"/>
      <c r="IWB41" s="200"/>
      <c r="IWC41" s="200"/>
      <c r="IWD41" s="200"/>
      <c r="IWE41" s="200"/>
      <c r="IWF41" s="200"/>
      <c r="IWI41" s="200"/>
      <c r="IWL41" s="200"/>
      <c r="IWO41" s="200"/>
      <c r="IWR41" s="200"/>
      <c r="IWU41" s="200"/>
      <c r="IWX41" s="200"/>
      <c r="IXG41" s="200"/>
      <c r="IXJ41" s="200"/>
      <c r="IXM41" s="200"/>
      <c r="IXP41" s="200"/>
      <c r="IXY41" s="200"/>
      <c r="IYE41" s="200"/>
      <c r="IYH41" s="200"/>
      <c r="IYK41" s="200"/>
      <c r="IYN41" s="200"/>
      <c r="IYT41" s="200"/>
      <c r="IZC41" s="200"/>
      <c r="IZE41" s="200"/>
      <c r="IZF41" s="200"/>
      <c r="IZH41" s="200"/>
      <c r="IZK41" s="200"/>
      <c r="IZN41" s="200"/>
      <c r="IZQ41" s="200"/>
      <c r="IZT41" s="200"/>
      <c r="IZW41" s="200"/>
      <c r="IZY41" s="200"/>
      <c r="JAA41" s="200"/>
      <c r="JAD41" s="200"/>
      <c r="JAG41" s="200"/>
      <c r="JAJ41" s="200"/>
      <c r="JAM41" s="200"/>
      <c r="JAP41" s="200"/>
      <c r="JAS41" s="200"/>
      <c r="JAV41" s="200"/>
      <c r="JAX41" s="200"/>
      <c r="JBA41" s="200"/>
      <c r="JBD41" s="200"/>
      <c r="JBG41" s="200"/>
      <c r="JBM41" s="200"/>
      <c r="JBP41" s="200"/>
      <c r="JBR41" s="200"/>
      <c r="JCY41" s="200"/>
      <c r="JDB41" s="200"/>
      <c r="JDE41" s="200"/>
      <c r="JDH41" s="200"/>
      <c r="JDK41" s="200"/>
      <c r="JDL41" s="200"/>
      <c r="JDM41" s="200"/>
      <c r="JDP41" s="200"/>
      <c r="JDS41" s="200"/>
      <c r="JDV41" s="200"/>
      <c r="JDY41" s="200"/>
      <c r="JEA41" s="200"/>
      <c r="JEO41" s="200"/>
      <c r="JEP41" s="200"/>
      <c r="JEQ41" s="200"/>
      <c r="JER41" s="200"/>
      <c r="JES41" s="200"/>
      <c r="JET41" s="200"/>
      <c r="JEU41" s="200"/>
      <c r="JEV41" s="200"/>
      <c r="JEW41" s="200"/>
      <c r="JEX41" s="200"/>
      <c r="JEY41" s="200"/>
      <c r="JEZ41" s="200"/>
      <c r="JFA41" s="200"/>
      <c r="JFB41" s="200"/>
      <c r="JFC41" s="200"/>
      <c r="JFD41" s="200"/>
      <c r="JFE41" s="200"/>
      <c r="JFF41" s="200"/>
      <c r="JFG41" s="200"/>
      <c r="JFM41" s="200"/>
      <c r="JFN41" s="200"/>
      <c r="JFO41" s="200"/>
      <c r="JFP41" s="200"/>
      <c r="JFQ41" s="200"/>
      <c r="JFR41" s="200"/>
      <c r="JFS41" s="200"/>
      <c r="JFU41" s="200"/>
      <c r="JFV41" s="200"/>
      <c r="JFW41" s="200"/>
      <c r="JFX41" s="200"/>
      <c r="JFY41" s="200"/>
      <c r="JFZ41" s="200"/>
      <c r="JGA41" s="200"/>
      <c r="JGB41" s="200"/>
      <c r="JGE41" s="200"/>
      <c r="JGH41" s="200"/>
      <c r="JGK41" s="200"/>
      <c r="JGN41" s="200"/>
      <c r="JGQ41" s="200"/>
      <c r="JGT41" s="200"/>
      <c r="JHC41" s="200"/>
      <c r="JHF41" s="200"/>
      <c r="JHI41" s="200"/>
      <c r="JHL41" s="200"/>
      <c r="JHU41" s="200"/>
      <c r="JIA41" s="200"/>
      <c r="JID41" s="200"/>
      <c r="JIG41" s="200"/>
      <c r="JIJ41" s="200"/>
      <c r="JIP41" s="200"/>
      <c r="JIY41" s="200"/>
      <c r="JJA41" s="200"/>
      <c r="JJB41" s="200"/>
      <c r="JJD41" s="200"/>
      <c r="JJG41" s="200"/>
      <c r="JJJ41" s="200"/>
      <c r="JJM41" s="200"/>
      <c r="JJP41" s="200"/>
      <c r="JJS41" s="200"/>
      <c r="JJU41" s="200"/>
      <c r="JJW41" s="200"/>
      <c r="JJZ41" s="200"/>
      <c r="JKC41" s="200"/>
      <c r="JKF41" s="200"/>
      <c r="JKI41" s="200"/>
      <c r="JKL41" s="200"/>
      <c r="JKO41" s="200"/>
      <c r="JKR41" s="200"/>
      <c r="JKT41" s="200"/>
      <c r="JKW41" s="200"/>
      <c r="JKZ41" s="200"/>
      <c r="JLC41" s="200"/>
      <c r="JLI41" s="200"/>
      <c r="JLL41" s="200"/>
      <c r="JLN41" s="200"/>
      <c r="JMU41" s="200"/>
      <c r="JMX41" s="200"/>
      <c r="JNA41" s="200"/>
      <c r="JND41" s="200"/>
      <c r="JNG41" s="200"/>
      <c r="JNH41" s="200"/>
      <c r="JNI41" s="200"/>
      <c r="JNL41" s="200"/>
      <c r="JNO41" s="200"/>
      <c r="JNR41" s="200"/>
      <c r="JNU41" s="200"/>
      <c r="JNW41" s="200"/>
      <c r="JOK41" s="200"/>
      <c r="JOL41" s="200"/>
      <c r="JOM41" s="200"/>
      <c r="JON41" s="200"/>
      <c r="JOO41" s="200"/>
      <c r="JOP41" s="200"/>
      <c r="JOQ41" s="200"/>
      <c r="JOR41" s="200"/>
      <c r="JOS41" s="200"/>
      <c r="JOT41" s="200"/>
      <c r="JOU41" s="200"/>
      <c r="JOV41" s="200"/>
      <c r="JOW41" s="200"/>
      <c r="JOX41" s="200"/>
      <c r="JOY41" s="200"/>
      <c r="JOZ41" s="200"/>
      <c r="JPA41" s="200"/>
      <c r="JPB41" s="200"/>
      <c r="JPC41" s="200"/>
      <c r="JPI41" s="200"/>
      <c r="JPJ41" s="200"/>
      <c r="JPK41" s="200"/>
      <c r="JPL41" s="200"/>
      <c r="JPM41" s="200"/>
      <c r="JPN41" s="200"/>
      <c r="JPO41" s="200"/>
      <c r="JPQ41" s="200"/>
      <c r="JPR41" s="200"/>
      <c r="JPS41" s="200"/>
      <c r="JPT41" s="200"/>
      <c r="JPU41" s="200"/>
      <c r="JPV41" s="200"/>
      <c r="JPW41" s="200"/>
      <c r="JPX41" s="200"/>
      <c r="JQA41" s="200"/>
      <c r="JQD41" s="200"/>
      <c r="JQG41" s="200"/>
      <c r="JQJ41" s="200"/>
      <c r="JQM41" s="200"/>
      <c r="JQP41" s="200"/>
      <c r="JQY41" s="200"/>
      <c r="JRB41" s="200"/>
      <c r="JRE41" s="200"/>
      <c r="JRH41" s="200"/>
      <c r="JRQ41" s="200"/>
      <c r="JRW41" s="200"/>
      <c r="JRZ41" s="200"/>
      <c r="JSC41" s="200"/>
      <c r="JSF41" s="200"/>
      <c r="JSL41" s="200"/>
      <c r="JSU41" s="200"/>
      <c r="JSW41" s="200"/>
      <c r="JSX41" s="200"/>
      <c r="JSZ41" s="200"/>
      <c r="JTC41" s="200"/>
      <c r="JTF41" s="200"/>
      <c r="JTI41" s="200"/>
      <c r="JTL41" s="200"/>
      <c r="JTO41" s="200"/>
      <c r="JTQ41" s="200"/>
      <c r="JTS41" s="200"/>
      <c r="JTV41" s="200"/>
      <c r="JTY41" s="200"/>
      <c r="JUB41" s="200"/>
      <c r="JUE41" s="200"/>
      <c r="JUH41" s="200"/>
      <c r="JUK41" s="200"/>
      <c r="JUN41" s="200"/>
      <c r="JUP41" s="200"/>
      <c r="JUS41" s="200"/>
      <c r="JUV41" s="200"/>
      <c r="JUY41" s="200"/>
      <c r="JVE41" s="200"/>
      <c r="JVH41" s="200"/>
      <c r="JVJ41" s="200"/>
      <c r="JWQ41" s="200"/>
      <c r="JWT41" s="200"/>
      <c r="JWW41" s="200"/>
      <c r="JWZ41" s="200"/>
      <c r="JXC41" s="200"/>
      <c r="JXD41" s="200"/>
      <c r="JXE41" s="200"/>
      <c r="JXH41" s="200"/>
      <c r="JXK41" s="200"/>
      <c r="JXN41" s="200"/>
      <c r="JXQ41" s="200"/>
      <c r="JXS41" s="200"/>
      <c r="JYG41" s="200"/>
      <c r="JYH41" s="200"/>
      <c r="JYI41" s="200"/>
      <c r="JYJ41" s="200"/>
      <c r="JYK41" s="200"/>
      <c r="JYL41" s="200"/>
      <c r="JYM41" s="200"/>
      <c r="JYN41" s="200"/>
      <c r="JYO41" s="200"/>
      <c r="JYP41" s="200"/>
      <c r="JYQ41" s="200"/>
      <c r="JYR41" s="200"/>
      <c r="JYS41" s="200"/>
      <c r="JYT41" s="200"/>
      <c r="JYU41" s="200"/>
      <c r="JYV41" s="200"/>
      <c r="JYW41" s="200"/>
      <c r="JYX41" s="200"/>
      <c r="JYY41" s="200"/>
      <c r="JZE41" s="200"/>
      <c r="JZF41" s="200"/>
      <c r="JZG41" s="200"/>
      <c r="JZH41" s="200"/>
      <c r="JZI41" s="200"/>
      <c r="JZJ41" s="200"/>
      <c r="JZK41" s="200"/>
      <c r="JZM41" s="200"/>
      <c r="JZN41" s="200"/>
      <c r="JZO41" s="200"/>
      <c r="JZP41" s="200"/>
      <c r="JZQ41" s="200"/>
      <c r="JZR41" s="200"/>
      <c r="JZS41" s="200"/>
      <c r="JZT41" s="200"/>
      <c r="JZW41" s="200"/>
      <c r="JZZ41" s="200"/>
      <c r="KAC41" s="200"/>
      <c r="KAF41" s="200"/>
      <c r="KAI41" s="200"/>
      <c r="KAL41" s="200"/>
      <c r="KAU41" s="200"/>
      <c r="KAX41" s="200"/>
      <c r="KBA41" s="200"/>
      <c r="KBD41" s="200"/>
      <c r="KBM41" s="200"/>
      <c r="KBS41" s="200"/>
      <c r="KBV41" s="200"/>
      <c r="KBY41" s="200"/>
      <c r="KCB41" s="200"/>
      <c r="KCH41" s="200"/>
      <c r="KCQ41" s="200"/>
      <c r="KCS41" s="200"/>
      <c r="KCT41" s="200"/>
      <c r="KCV41" s="200"/>
      <c r="KCY41" s="200"/>
      <c r="KDB41" s="200"/>
      <c r="KDE41" s="200"/>
      <c r="KDH41" s="200"/>
      <c r="KDK41" s="200"/>
      <c r="KDM41" s="200"/>
      <c r="KDO41" s="200"/>
      <c r="KDR41" s="200"/>
      <c r="KDU41" s="200"/>
      <c r="KDX41" s="200"/>
      <c r="KEA41" s="200"/>
      <c r="KED41" s="200"/>
      <c r="KEG41" s="200"/>
      <c r="KEJ41" s="200"/>
      <c r="KEL41" s="200"/>
      <c r="KEO41" s="200"/>
      <c r="KER41" s="200"/>
      <c r="KEU41" s="200"/>
      <c r="KFA41" s="200"/>
      <c r="KFD41" s="200"/>
      <c r="KFF41" s="200"/>
      <c r="KGM41" s="200"/>
      <c r="KGP41" s="200"/>
      <c r="KGS41" s="200"/>
      <c r="KGV41" s="200"/>
      <c r="KGY41" s="200"/>
      <c r="KGZ41" s="200"/>
      <c r="KHA41" s="200"/>
      <c r="KHD41" s="200"/>
      <c r="KHG41" s="200"/>
      <c r="KHJ41" s="200"/>
      <c r="KHM41" s="200"/>
      <c r="KHO41" s="200"/>
      <c r="KIC41" s="200"/>
      <c r="KID41" s="200"/>
      <c r="KIE41" s="200"/>
      <c r="KIF41" s="200"/>
      <c r="KIG41" s="200"/>
      <c r="KIH41" s="200"/>
      <c r="KII41" s="200"/>
      <c r="KIJ41" s="200"/>
      <c r="KIK41" s="200"/>
      <c r="KIL41" s="200"/>
      <c r="KIM41" s="200"/>
      <c r="KIN41" s="200"/>
      <c r="KIO41" s="200"/>
      <c r="KIP41" s="200"/>
      <c r="KIQ41" s="200"/>
      <c r="KIR41" s="200"/>
      <c r="KIS41" s="200"/>
      <c r="KIT41" s="200"/>
      <c r="KIU41" s="200"/>
      <c r="KJA41" s="200"/>
      <c r="KJB41" s="200"/>
      <c r="KJC41" s="200"/>
      <c r="KJD41" s="200"/>
      <c r="KJE41" s="200"/>
      <c r="KJF41" s="200"/>
      <c r="KJG41" s="200"/>
      <c r="KJI41" s="200"/>
      <c r="KJJ41" s="200"/>
      <c r="KJK41" s="200"/>
      <c r="KJL41" s="200"/>
      <c r="KJM41" s="200"/>
      <c r="KJN41" s="200"/>
      <c r="KJO41" s="200"/>
      <c r="KJP41" s="200"/>
      <c r="KJS41" s="200"/>
      <c r="KJV41" s="200"/>
      <c r="KJY41" s="200"/>
      <c r="KKB41" s="200"/>
      <c r="KKE41" s="200"/>
      <c r="KKH41" s="200"/>
      <c r="KKQ41" s="200"/>
      <c r="KKT41" s="200"/>
      <c r="KKW41" s="200"/>
      <c r="KKZ41" s="200"/>
      <c r="KLI41" s="200"/>
      <c r="KLO41" s="200"/>
      <c r="KLR41" s="200"/>
      <c r="KLU41" s="200"/>
      <c r="KLX41" s="200"/>
      <c r="KMD41" s="200"/>
      <c r="KMM41" s="200"/>
      <c r="KMO41" s="200"/>
      <c r="KMP41" s="200"/>
      <c r="KMR41" s="200"/>
      <c r="KMU41" s="200"/>
      <c r="KMX41" s="200"/>
      <c r="KNA41" s="200"/>
      <c r="KND41" s="200"/>
      <c r="KNG41" s="200"/>
      <c r="KNI41" s="200"/>
      <c r="KNK41" s="200"/>
      <c r="KNN41" s="200"/>
      <c r="KNQ41" s="200"/>
      <c r="KNT41" s="200"/>
      <c r="KNW41" s="200"/>
      <c r="KNZ41" s="200"/>
      <c r="KOC41" s="200"/>
      <c r="KOF41" s="200"/>
      <c r="KOH41" s="200"/>
      <c r="KOK41" s="200"/>
      <c r="KON41" s="200"/>
      <c r="KOQ41" s="200"/>
      <c r="KOW41" s="200"/>
      <c r="KOZ41" s="200"/>
      <c r="KPB41" s="200"/>
      <c r="KQI41" s="200"/>
      <c r="KQL41" s="200"/>
      <c r="KQO41" s="200"/>
      <c r="KQR41" s="200"/>
      <c r="KQU41" s="200"/>
      <c r="KQV41" s="200"/>
      <c r="KQW41" s="200"/>
      <c r="KQZ41" s="200"/>
      <c r="KRC41" s="200"/>
      <c r="KRF41" s="200"/>
      <c r="KRI41" s="200"/>
      <c r="KRK41" s="200"/>
      <c r="KRY41" s="200"/>
      <c r="KRZ41" s="200"/>
      <c r="KSA41" s="200"/>
      <c r="KSB41" s="200"/>
      <c r="KSC41" s="200"/>
      <c r="KSD41" s="200"/>
      <c r="KSE41" s="200"/>
      <c r="KSF41" s="200"/>
      <c r="KSG41" s="200"/>
      <c r="KSH41" s="200"/>
      <c r="KSI41" s="200"/>
      <c r="KSJ41" s="200"/>
      <c r="KSK41" s="200"/>
      <c r="KSL41" s="200"/>
      <c r="KSM41" s="200"/>
      <c r="KSN41" s="200"/>
      <c r="KSO41" s="200"/>
      <c r="KSP41" s="200"/>
      <c r="KSQ41" s="200"/>
      <c r="KSW41" s="200"/>
      <c r="KSX41" s="200"/>
      <c r="KSY41" s="200"/>
      <c r="KSZ41" s="200"/>
      <c r="KTA41" s="200"/>
      <c r="KTB41" s="200"/>
      <c r="KTC41" s="200"/>
      <c r="KTE41" s="200"/>
      <c r="KTF41" s="200"/>
      <c r="KTG41" s="200"/>
      <c r="KTH41" s="200"/>
      <c r="KTI41" s="200"/>
      <c r="KTJ41" s="200"/>
      <c r="KTK41" s="200"/>
      <c r="KTL41" s="200"/>
      <c r="KTO41" s="200"/>
      <c r="KTR41" s="200"/>
      <c r="KTU41" s="200"/>
      <c r="KTX41" s="200"/>
      <c r="KUA41" s="200"/>
      <c r="KUD41" s="200"/>
      <c r="KUM41" s="200"/>
      <c r="KUP41" s="200"/>
      <c r="KUS41" s="200"/>
      <c r="KUV41" s="200"/>
      <c r="KVE41" s="200"/>
      <c r="KVK41" s="200"/>
      <c r="KVN41" s="200"/>
      <c r="KVQ41" s="200"/>
      <c r="KVT41" s="200"/>
      <c r="KVZ41" s="200"/>
      <c r="KWI41" s="200"/>
      <c r="KWK41" s="200"/>
      <c r="KWL41" s="200"/>
      <c r="KWN41" s="200"/>
      <c r="KWQ41" s="200"/>
      <c r="KWT41" s="200"/>
      <c r="KWW41" s="200"/>
      <c r="KWZ41" s="200"/>
      <c r="KXC41" s="200"/>
      <c r="KXE41" s="200"/>
      <c r="KXG41" s="200"/>
      <c r="KXJ41" s="200"/>
      <c r="KXM41" s="200"/>
      <c r="KXP41" s="200"/>
      <c r="KXS41" s="200"/>
      <c r="KXV41" s="200"/>
      <c r="KXY41" s="200"/>
      <c r="KYB41" s="200"/>
      <c r="KYD41" s="200"/>
      <c r="KYG41" s="200"/>
      <c r="KYJ41" s="200"/>
      <c r="KYM41" s="200"/>
      <c r="KYS41" s="200"/>
      <c r="KYV41" s="200"/>
      <c r="KYX41" s="200"/>
      <c r="LAE41" s="200"/>
      <c r="LAH41" s="200"/>
      <c r="LAK41" s="200"/>
      <c r="LAN41" s="200"/>
      <c r="LAQ41" s="200"/>
      <c r="LAR41" s="200"/>
      <c r="LAS41" s="200"/>
      <c r="LAV41" s="200"/>
      <c r="LAY41" s="200"/>
      <c r="LBB41" s="200"/>
      <c r="LBE41" s="200"/>
      <c r="LBG41" s="200"/>
      <c r="LBU41" s="200"/>
      <c r="LBV41" s="200"/>
      <c r="LBW41" s="200"/>
      <c r="LBX41" s="200"/>
      <c r="LBY41" s="200"/>
      <c r="LBZ41" s="200"/>
      <c r="LCA41" s="200"/>
      <c r="LCB41" s="200"/>
      <c r="LCC41" s="200"/>
      <c r="LCD41" s="200"/>
      <c r="LCE41" s="200"/>
      <c r="LCF41" s="200"/>
      <c r="LCG41" s="200"/>
      <c r="LCH41" s="200"/>
      <c r="LCI41" s="200"/>
      <c r="LCJ41" s="200"/>
      <c r="LCK41" s="200"/>
      <c r="LCL41" s="200"/>
      <c r="LCM41" s="200"/>
      <c r="LCS41" s="200"/>
      <c r="LCT41" s="200"/>
      <c r="LCU41" s="200"/>
      <c r="LCV41" s="200"/>
      <c r="LCW41" s="200"/>
      <c r="LCX41" s="200"/>
      <c r="LCY41" s="200"/>
      <c r="LDA41" s="200"/>
      <c r="LDB41" s="200"/>
      <c r="LDC41" s="200"/>
      <c r="LDD41" s="200"/>
      <c r="LDE41" s="200"/>
      <c r="LDF41" s="200"/>
      <c r="LDG41" s="200"/>
      <c r="LDH41" s="200"/>
      <c r="LDK41" s="200"/>
      <c r="LDN41" s="200"/>
      <c r="LDQ41" s="200"/>
      <c r="LDT41" s="200"/>
      <c r="LDW41" s="200"/>
      <c r="LDZ41" s="200"/>
      <c r="LEI41" s="200"/>
      <c r="LEL41" s="200"/>
      <c r="LEO41" s="200"/>
      <c r="LER41" s="200"/>
      <c r="LFA41" s="200"/>
      <c r="LFG41" s="200"/>
      <c r="LFJ41" s="200"/>
      <c r="LFM41" s="200"/>
      <c r="LFP41" s="200"/>
      <c r="LFV41" s="200"/>
      <c r="LGE41" s="200"/>
      <c r="LGG41" s="200"/>
      <c r="LGH41" s="200"/>
      <c r="LGJ41" s="200"/>
      <c r="LGM41" s="200"/>
      <c r="LGP41" s="200"/>
      <c r="LGS41" s="200"/>
      <c r="LGV41" s="200"/>
      <c r="LGY41" s="200"/>
      <c r="LHA41" s="200"/>
      <c r="LHC41" s="200"/>
      <c r="LHF41" s="200"/>
      <c r="LHI41" s="200"/>
      <c r="LHL41" s="200"/>
      <c r="LHO41" s="200"/>
      <c r="LHR41" s="200"/>
      <c r="LHU41" s="200"/>
      <c r="LHX41" s="200"/>
      <c r="LHZ41" s="200"/>
      <c r="LIC41" s="200"/>
      <c r="LIF41" s="200"/>
      <c r="LII41" s="200"/>
      <c r="LIO41" s="200"/>
      <c r="LIR41" s="200"/>
      <c r="LIT41" s="200"/>
      <c r="LKA41" s="200"/>
      <c r="LKD41" s="200"/>
      <c r="LKG41" s="200"/>
      <c r="LKJ41" s="200"/>
      <c r="LKM41" s="200"/>
      <c r="LKN41" s="200"/>
      <c r="LKO41" s="200"/>
      <c r="LKR41" s="200"/>
      <c r="LKU41" s="200"/>
      <c r="LKX41" s="200"/>
      <c r="LLA41" s="200"/>
      <c r="LLC41" s="200"/>
      <c r="LLQ41" s="200"/>
      <c r="LLR41" s="200"/>
      <c r="LLS41" s="200"/>
      <c r="LLT41" s="200"/>
      <c r="LLU41" s="200"/>
      <c r="LLV41" s="200"/>
      <c r="LLW41" s="200"/>
      <c r="LLX41" s="200"/>
      <c r="LLY41" s="200"/>
      <c r="LLZ41" s="200"/>
      <c r="LMA41" s="200"/>
      <c r="LMB41" s="200"/>
      <c r="LMC41" s="200"/>
      <c r="LMD41" s="200"/>
      <c r="LME41" s="200"/>
      <c r="LMF41" s="200"/>
      <c r="LMG41" s="200"/>
      <c r="LMH41" s="200"/>
      <c r="LMI41" s="200"/>
      <c r="LMO41" s="200"/>
      <c r="LMP41" s="200"/>
      <c r="LMQ41" s="200"/>
      <c r="LMR41" s="200"/>
      <c r="LMS41" s="200"/>
      <c r="LMT41" s="200"/>
      <c r="LMU41" s="200"/>
      <c r="LMW41" s="200"/>
      <c r="LMX41" s="200"/>
      <c r="LMY41" s="200"/>
      <c r="LMZ41" s="200"/>
      <c r="LNA41" s="200"/>
      <c r="LNB41" s="200"/>
      <c r="LNC41" s="200"/>
      <c r="LND41" s="200"/>
      <c r="LNG41" s="200"/>
      <c r="LNJ41" s="200"/>
      <c r="LNM41" s="200"/>
      <c r="LNP41" s="200"/>
      <c r="LNS41" s="200"/>
      <c r="LNV41" s="200"/>
      <c r="LOE41" s="200"/>
      <c r="LOH41" s="200"/>
      <c r="LOK41" s="200"/>
      <c r="LON41" s="200"/>
      <c r="LOW41" s="200"/>
      <c r="LPC41" s="200"/>
      <c r="LPF41" s="200"/>
      <c r="LPI41" s="200"/>
      <c r="LPL41" s="200"/>
      <c r="LPR41" s="200"/>
      <c r="LQA41" s="200"/>
      <c r="LQC41" s="200"/>
      <c r="LQD41" s="200"/>
      <c r="LQF41" s="200"/>
      <c r="LQI41" s="200"/>
      <c r="LQL41" s="200"/>
      <c r="LQO41" s="200"/>
      <c r="LQR41" s="200"/>
      <c r="LQU41" s="200"/>
      <c r="LQW41" s="200"/>
      <c r="LQY41" s="200"/>
      <c r="LRB41" s="200"/>
      <c r="LRE41" s="200"/>
      <c r="LRH41" s="200"/>
      <c r="LRK41" s="200"/>
      <c r="LRN41" s="200"/>
      <c r="LRQ41" s="200"/>
      <c r="LRT41" s="200"/>
      <c r="LRV41" s="200"/>
      <c r="LRY41" s="200"/>
      <c r="LSB41" s="200"/>
      <c r="LSE41" s="200"/>
      <c r="LSK41" s="200"/>
      <c r="LSN41" s="200"/>
      <c r="LSP41" s="200"/>
      <c r="LTW41" s="200"/>
      <c r="LTZ41" s="200"/>
      <c r="LUC41" s="200"/>
      <c r="LUF41" s="200"/>
      <c r="LUI41" s="200"/>
      <c r="LUJ41" s="200"/>
      <c r="LUK41" s="200"/>
      <c r="LUN41" s="200"/>
      <c r="LUQ41" s="200"/>
      <c r="LUT41" s="200"/>
      <c r="LUW41" s="200"/>
      <c r="LUY41" s="200"/>
      <c r="LVM41" s="200"/>
      <c r="LVN41" s="200"/>
      <c r="LVO41" s="200"/>
      <c r="LVP41" s="200"/>
      <c r="LVQ41" s="200"/>
      <c r="LVR41" s="200"/>
      <c r="LVS41" s="200"/>
      <c r="LVT41" s="200"/>
      <c r="LVU41" s="200"/>
      <c r="LVV41" s="200"/>
      <c r="LVW41" s="200"/>
      <c r="LVX41" s="200"/>
      <c r="LVY41" s="200"/>
      <c r="LVZ41" s="200"/>
      <c r="LWA41" s="200"/>
      <c r="LWB41" s="200"/>
      <c r="LWC41" s="200"/>
      <c r="LWD41" s="200"/>
      <c r="LWE41" s="200"/>
      <c r="LWK41" s="200"/>
      <c r="LWL41" s="200"/>
      <c r="LWM41" s="200"/>
      <c r="LWN41" s="200"/>
      <c r="LWO41" s="200"/>
      <c r="LWP41" s="200"/>
      <c r="LWQ41" s="200"/>
      <c r="LWS41" s="200"/>
      <c r="LWT41" s="200"/>
      <c r="LWU41" s="200"/>
      <c r="LWV41" s="200"/>
      <c r="LWW41" s="200"/>
      <c r="LWX41" s="200"/>
      <c r="LWY41" s="200"/>
      <c r="LWZ41" s="200"/>
      <c r="LXC41" s="200"/>
      <c r="LXF41" s="200"/>
      <c r="LXI41" s="200"/>
      <c r="LXL41" s="200"/>
      <c r="LXO41" s="200"/>
      <c r="LXR41" s="200"/>
      <c r="LYA41" s="200"/>
      <c r="LYD41" s="200"/>
      <c r="LYG41" s="200"/>
      <c r="LYJ41" s="200"/>
      <c r="LYS41" s="200"/>
      <c r="LYY41" s="200"/>
      <c r="LZB41" s="200"/>
      <c r="LZE41" s="200"/>
      <c r="LZH41" s="200"/>
      <c r="LZN41" s="200"/>
      <c r="LZW41" s="200"/>
      <c r="LZY41" s="200"/>
      <c r="LZZ41" s="200"/>
      <c r="MAB41" s="200"/>
      <c r="MAE41" s="200"/>
      <c r="MAH41" s="200"/>
      <c r="MAK41" s="200"/>
      <c r="MAN41" s="200"/>
      <c r="MAQ41" s="200"/>
      <c r="MAS41" s="200"/>
      <c r="MAU41" s="200"/>
      <c r="MAX41" s="200"/>
      <c r="MBA41" s="200"/>
      <c r="MBD41" s="200"/>
      <c r="MBG41" s="200"/>
      <c r="MBJ41" s="200"/>
      <c r="MBM41" s="200"/>
      <c r="MBP41" s="200"/>
      <c r="MBR41" s="200"/>
      <c r="MBU41" s="200"/>
      <c r="MBX41" s="200"/>
      <c r="MCA41" s="200"/>
      <c r="MCG41" s="200"/>
      <c r="MCJ41" s="200"/>
      <c r="MCL41" s="200"/>
      <c r="MDS41" s="200"/>
      <c r="MDV41" s="200"/>
      <c r="MDY41" s="200"/>
      <c r="MEB41" s="200"/>
      <c r="MEE41" s="200"/>
      <c r="MEF41" s="200"/>
      <c r="MEG41" s="200"/>
      <c r="MEJ41" s="200"/>
      <c r="MEM41" s="200"/>
      <c r="MEP41" s="200"/>
      <c r="MES41" s="200"/>
      <c r="MEU41" s="200"/>
      <c r="MFI41" s="200"/>
      <c r="MFJ41" s="200"/>
      <c r="MFK41" s="200"/>
      <c r="MFL41" s="200"/>
      <c r="MFM41" s="200"/>
      <c r="MFN41" s="200"/>
      <c r="MFO41" s="200"/>
      <c r="MFP41" s="200"/>
      <c r="MFQ41" s="200"/>
      <c r="MFR41" s="200"/>
      <c r="MFS41" s="200"/>
      <c r="MFT41" s="200"/>
      <c r="MFU41" s="200"/>
      <c r="MFV41" s="200"/>
      <c r="MFW41" s="200"/>
      <c r="MFX41" s="200"/>
      <c r="MFY41" s="200"/>
      <c r="MFZ41" s="200"/>
      <c r="MGA41" s="200"/>
      <c r="MGG41" s="200"/>
      <c r="MGH41" s="200"/>
      <c r="MGI41" s="200"/>
      <c r="MGJ41" s="200"/>
      <c r="MGK41" s="200"/>
      <c r="MGL41" s="200"/>
      <c r="MGM41" s="200"/>
      <c r="MGO41" s="200"/>
      <c r="MGP41" s="200"/>
      <c r="MGQ41" s="200"/>
      <c r="MGR41" s="200"/>
      <c r="MGS41" s="200"/>
      <c r="MGT41" s="200"/>
      <c r="MGU41" s="200"/>
      <c r="MGV41" s="200"/>
      <c r="MGY41" s="200"/>
      <c r="MHB41" s="200"/>
      <c r="MHE41" s="200"/>
      <c r="MHH41" s="200"/>
      <c r="MHK41" s="200"/>
      <c r="MHN41" s="200"/>
      <c r="MHW41" s="200"/>
      <c r="MHZ41" s="200"/>
      <c r="MIC41" s="200"/>
      <c r="MIF41" s="200"/>
      <c r="MIO41" s="200"/>
      <c r="MIU41" s="200"/>
      <c r="MIX41" s="200"/>
      <c r="MJA41" s="200"/>
      <c r="MJD41" s="200"/>
      <c r="MJJ41" s="200"/>
      <c r="MJS41" s="200"/>
      <c r="MJU41" s="200"/>
      <c r="MJV41" s="200"/>
      <c r="MJX41" s="200"/>
      <c r="MKA41" s="200"/>
      <c r="MKD41" s="200"/>
      <c r="MKG41" s="200"/>
      <c r="MKJ41" s="200"/>
      <c r="MKM41" s="200"/>
      <c r="MKO41" s="200"/>
      <c r="MKQ41" s="200"/>
      <c r="MKT41" s="200"/>
      <c r="MKW41" s="200"/>
      <c r="MKZ41" s="200"/>
      <c r="MLC41" s="200"/>
      <c r="MLF41" s="200"/>
      <c r="MLI41" s="200"/>
      <c r="MLL41" s="200"/>
      <c r="MLN41" s="200"/>
      <c r="MLQ41" s="200"/>
      <c r="MLT41" s="200"/>
      <c r="MLW41" s="200"/>
      <c r="MMC41" s="200"/>
      <c r="MMF41" s="200"/>
      <c r="MMH41" s="200"/>
      <c r="MNO41" s="200"/>
      <c r="MNR41" s="200"/>
      <c r="MNU41" s="200"/>
      <c r="MNX41" s="200"/>
      <c r="MOA41" s="200"/>
      <c r="MOB41" s="200"/>
      <c r="MOC41" s="200"/>
      <c r="MOF41" s="200"/>
      <c r="MOI41" s="200"/>
      <c r="MOL41" s="200"/>
      <c r="MOO41" s="200"/>
      <c r="MOQ41" s="200"/>
      <c r="MPE41" s="200"/>
      <c r="MPF41" s="200"/>
      <c r="MPG41" s="200"/>
      <c r="MPH41" s="200"/>
      <c r="MPI41" s="200"/>
      <c r="MPJ41" s="200"/>
      <c r="MPK41" s="200"/>
      <c r="MPL41" s="200"/>
      <c r="MPM41" s="200"/>
      <c r="MPN41" s="200"/>
      <c r="MPO41" s="200"/>
      <c r="MPP41" s="200"/>
      <c r="MPQ41" s="200"/>
      <c r="MPR41" s="200"/>
      <c r="MPS41" s="200"/>
      <c r="MPT41" s="200"/>
      <c r="MPU41" s="200"/>
      <c r="MPV41" s="200"/>
      <c r="MPW41" s="200"/>
      <c r="MQC41" s="200"/>
      <c r="MQD41" s="200"/>
      <c r="MQE41" s="200"/>
      <c r="MQF41" s="200"/>
      <c r="MQG41" s="200"/>
      <c r="MQH41" s="200"/>
      <c r="MQI41" s="200"/>
      <c r="MQK41" s="200"/>
      <c r="MQL41" s="200"/>
      <c r="MQM41" s="200"/>
      <c r="MQN41" s="200"/>
      <c r="MQO41" s="200"/>
      <c r="MQP41" s="200"/>
      <c r="MQQ41" s="200"/>
      <c r="MQR41" s="200"/>
      <c r="MQU41" s="200"/>
      <c r="MQX41" s="200"/>
      <c r="MRA41" s="200"/>
      <c r="MRD41" s="200"/>
      <c r="MRG41" s="200"/>
      <c r="MRJ41" s="200"/>
      <c r="MRS41" s="200"/>
      <c r="MRV41" s="200"/>
      <c r="MRY41" s="200"/>
      <c r="MSB41" s="200"/>
      <c r="MSK41" s="200"/>
      <c r="MSQ41" s="200"/>
      <c r="MST41" s="200"/>
      <c r="MSW41" s="200"/>
      <c r="MSZ41" s="200"/>
      <c r="MTF41" s="200"/>
      <c r="MTO41" s="200"/>
      <c r="MTQ41" s="200"/>
      <c r="MTR41" s="200"/>
      <c r="MTT41" s="200"/>
      <c r="MTW41" s="200"/>
      <c r="MTZ41" s="200"/>
      <c r="MUC41" s="200"/>
      <c r="MUF41" s="200"/>
      <c r="MUI41" s="200"/>
      <c r="MUK41" s="200"/>
      <c r="MUM41" s="200"/>
      <c r="MUP41" s="200"/>
      <c r="MUS41" s="200"/>
      <c r="MUV41" s="200"/>
      <c r="MUY41" s="200"/>
      <c r="MVB41" s="200"/>
      <c r="MVE41" s="200"/>
      <c r="MVH41" s="200"/>
      <c r="MVJ41" s="200"/>
      <c r="MVM41" s="200"/>
      <c r="MVP41" s="200"/>
      <c r="MVS41" s="200"/>
      <c r="MVY41" s="200"/>
      <c r="MWB41" s="200"/>
      <c r="MWD41" s="200"/>
      <c r="MXK41" s="200"/>
      <c r="MXN41" s="200"/>
      <c r="MXQ41" s="200"/>
      <c r="MXT41" s="200"/>
      <c r="MXW41" s="200"/>
      <c r="MXX41" s="200"/>
      <c r="MXY41" s="200"/>
      <c r="MYB41" s="200"/>
      <c r="MYE41" s="200"/>
      <c r="MYH41" s="200"/>
      <c r="MYK41" s="200"/>
      <c r="MYM41" s="200"/>
      <c r="MZA41" s="200"/>
      <c r="MZB41" s="200"/>
      <c r="MZC41" s="200"/>
      <c r="MZD41" s="200"/>
      <c r="MZE41" s="200"/>
      <c r="MZF41" s="200"/>
      <c r="MZG41" s="200"/>
      <c r="MZH41" s="200"/>
      <c r="MZI41" s="200"/>
      <c r="MZJ41" s="200"/>
      <c r="MZK41" s="200"/>
      <c r="MZL41" s="200"/>
      <c r="MZM41" s="200"/>
      <c r="MZN41" s="200"/>
      <c r="MZO41" s="200"/>
      <c r="MZP41" s="200"/>
      <c r="MZQ41" s="200"/>
      <c r="MZR41" s="200"/>
      <c r="MZS41" s="200"/>
      <c r="MZY41" s="200"/>
      <c r="MZZ41" s="200"/>
      <c r="NAA41" s="200"/>
      <c r="NAB41" s="200"/>
      <c r="NAC41" s="200"/>
      <c r="NAD41" s="200"/>
      <c r="NAE41" s="200"/>
      <c r="NAG41" s="200"/>
      <c r="NAH41" s="200"/>
      <c r="NAI41" s="200"/>
      <c r="NAJ41" s="200"/>
      <c r="NAK41" s="200"/>
      <c r="NAL41" s="200"/>
      <c r="NAM41" s="200"/>
      <c r="NAN41" s="200"/>
      <c r="NAQ41" s="200"/>
      <c r="NAT41" s="200"/>
      <c r="NAW41" s="200"/>
      <c r="NAZ41" s="200"/>
      <c r="NBC41" s="200"/>
      <c r="NBF41" s="200"/>
      <c r="NBO41" s="200"/>
      <c r="NBR41" s="200"/>
      <c r="NBU41" s="200"/>
      <c r="NBX41" s="200"/>
      <c r="NCG41" s="200"/>
      <c r="NCM41" s="200"/>
      <c r="NCP41" s="200"/>
      <c r="NCS41" s="200"/>
      <c r="NCV41" s="200"/>
      <c r="NDB41" s="200"/>
      <c r="NDK41" s="200"/>
      <c r="NDM41" s="200"/>
      <c r="NDN41" s="200"/>
      <c r="NDP41" s="200"/>
      <c r="NDS41" s="200"/>
      <c r="NDV41" s="200"/>
      <c r="NDY41" s="200"/>
      <c r="NEB41" s="200"/>
      <c r="NEE41" s="200"/>
      <c r="NEG41" s="200"/>
      <c r="NEI41" s="200"/>
      <c r="NEL41" s="200"/>
      <c r="NEO41" s="200"/>
      <c r="NER41" s="200"/>
      <c r="NEU41" s="200"/>
      <c r="NEX41" s="200"/>
      <c r="NFA41" s="200"/>
      <c r="NFD41" s="200"/>
      <c r="NFF41" s="200"/>
      <c r="NFI41" s="200"/>
      <c r="NFL41" s="200"/>
      <c r="NFO41" s="200"/>
      <c r="NFU41" s="200"/>
      <c r="NFX41" s="200"/>
      <c r="NFZ41" s="200"/>
      <c r="NHG41" s="200"/>
      <c r="NHJ41" s="200"/>
      <c r="NHM41" s="200"/>
      <c r="NHP41" s="200"/>
      <c r="NHS41" s="200"/>
      <c r="NHT41" s="200"/>
      <c r="NHU41" s="200"/>
      <c r="NHX41" s="200"/>
      <c r="NIA41" s="200"/>
      <c r="NID41" s="200"/>
      <c r="NIG41" s="200"/>
      <c r="NII41" s="200"/>
      <c r="NIW41" s="200"/>
      <c r="NIX41" s="200"/>
      <c r="NIY41" s="200"/>
      <c r="NIZ41" s="200"/>
      <c r="NJA41" s="200"/>
      <c r="NJB41" s="200"/>
      <c r="NJC41" s="200"/>
      <c r="NJD41" s="200"/>
      <c r="NJE41" s="200"/>
      <c r="NJF41" s="200"/>
      <c r="NJG41" s="200"/>
      <c r="NJH41" s="200"/>
      <c r="NJI41" s="200"/>
      <c r="NJJ41" s="200"/>
      <c r="NJK41" s="200"/>
      <c r="NJL41" s="200"/>
      <c r="NJM41" s="200"/>
      <c r="NJN41" s="200"/>
      <c r="NJO41" s="200"/>
      <c r="NJU41" s="200"/>
      <c r="NJV41" s="200"/>
      <c r="NJW41" s="200"/>
      <c r="NJX41" s="200"/>
      <c r="NJY41" s="200"/>
      <c r="NJZ41" s="200"/>
      <c r="NKA41" s="200"/>
      <c r="NKC41" s="200"/>
      <c r="NKD41" s="200"/>
      <c r="NKE41" s="200"/>
      <c r="NKF41" s="200"/>
      <c r="NKG41" s="200"/>
      <c r="NKH41" s="200"/>
      <c r="NKI41" s="200"/>
      <c r="NKJ41" s="200"/>
      <c r="NKM41" s="200"/>
      <c r="NKP41" s="200"/>
      <c r="NKS41" s="200"/>
      <c r="NKV41" s="200"/>
      <c r="NKY41" s="200"/>
      <c r="NLB41" s="200"/>
      <c r="NLK41" s="200"/>
      <c r="NLN41" s="200"/>
      <c r="NLQ41" s="200"/>
      <c r="NLT41" s="200"/>
      <c r="NMC41" s="200"/>
      <c r="NMI41" s="200"/>
      <c r="NML41" s="200"/>
      <c r="NMO41" s="200"/>
      <c r="NMR41" s="200"/>
      <c r="NMX41" s="200"/>
      <c r="NNG41" s="200"/>
      <c r="NNI41" s="200"/>
      <c r="NNJ41" s="200"/>
      <c r="NNL41" s="200"/>
      <c r="NNO41" s="200"/>
      <c r="NNR41" s="200"/>
      <c r="NNU41" s="200"/>
      <c r="NNX41" s="200"/>
      <c r="NOA41" s="200"/>
      <c r="NOC41" s="200"/>
      <c r="NOE41" s="200"/>
      <c r="NOH41" s="200"/>
      <c r="NOK41" s="200"/>
      <c r="NON41" s="200"/>
      <c r="NOQ41" s="200"/>
      <c r="NOT41" s="200"/>
      <c r="NOW41" s="200"/>
      <c r="NOZ41" s="200"/>
      <c r="NPB41" s="200"/>
      <c r="NPE41" s="200"/>
      <c r="NPH41" s="200"/>
      <c r="NPK41" s="200"/>
      <c r="NPQ41" s="200"/>
      <c r="NPT41" s="200"/>
      <c r="NPV41" s="200"/>
      <c r="NRC41" s="200"/>
      <c r="NRF41" s="200"/>
      <c r="NRI41" s="200"/>
      <c r="NRL41" s="200"/>
      <c r="NRO41" s="200"/>
      <c r="NRP41" s="200"/>
      <c r="NRQ41" s="200"/>
      <c r="NRT41" s="200"/>
      <c r="NRW41" s="200"/>
      <c r="NRZ41" s="200"/>
      <c r="NSC41" s="200"/>
      <c r="NSE41" s="200"/>
      <c r="NSS41" s="200"/>
      <c r="NST41" s="200"/>
      <c r="NSU41" s="200"/>
      <c r="NSV41" s="200"/>
      <c r="NSW41" s="200"/>
      <c r="NSX41" s="200"/>
      <c r="NSY41" s="200"/>
      <c r="NSZ41" s="200"/>
      <c r="NTA41" s="200"/>
      <c r="NTB41" s="200"/>
      <c r="NTC41" s="200"/>
      <c r="NTD41" s="200"/>
      <c r="NTE41" s="200"/>
      <c r="NTF41" s="200"/>
      <c r="NTG41" s="200"/>
      <c r="NTH41" s="200"/>
      <c r="NTI41" s="200"/>
      <c r="NTJ41" s="200"/>
      <c r="NTK41" s="200"/>
      <c r="NTQ41" s="200"/>
      <c r="NTR41" s="200"/>
      <c r="NTS41" s="200"/>
      <c r="NTT41" s="200"/>
      <c r="NTU41" s="200"/>
      <c r="NTV41" s="200"/>
      <c r="NTW41" s="200"/>
      <c r="NTY41" s="200"/>
      <c r="NTZ41" s="200"/>
      <c r="NUA41" s="200"/>
      <c r="NUB41" s="200"/>
      <c r="NUC41" s="200"/>
      <c r="NUD41" s="200"/>
      <c r="NUE41" s="200"/>
      <c r="NUF41" s="200"/>
      <c r="NUI41" s="200"/>
      <c r="NUL41" s="200"/>
      <c r="NUO41" s="200"/>
      <c r="NUR41" s="200"/>
      <c r="NUU41" s="200"/>
      <c r="NUX41" s="200"/>
      <c r="NVG41" s="200"/>
      <c r="NVJ41" s="200"/>
      <c r="NVM41" s="200"/>
      <c r="NVP41" s="200"/>
      <c r="NVY41" s="200"/>
      <c r="NWE41" s="200"/>
      <c r="NWH41" s="200"/>
      <c r="NWK41" s="200"/>
      <c r="NWN41" s="200"/>
      <c r="NWT41" s="200"/>
      <c r="NXC41" s="200"/>
      <c r="NXE41" s="200"/>
      <c r="NXF41" s="200"/>
      <c r="NXH41" s="200"/>
      <c r="NXK41" s="200"/>
      <c r="NXN41" s="200"/>
      <c r="NXQ41" s="200"/>
      <c r="NXT41" s="200"/>
      <c r="NXW41" s="200"/>
      <c r="NXY41" s="200"/>
      <c r="NYA41" s="200"/>
      <c r="NYD41" s="200"/>
      <c r="NYG41" s="200"/>
      <c r="NYJ41" s="200"/>
      <c r="NYM41" s="200"/>
      <c r="NYP41" s="200"/>
      <c r="NYS41" s="200"/>
      <c r="NYV41" s="200"/>
      <c r="NYX41" s="200"/>
      <c r="NZA41" s="200"/>
      <c r="NZD41" s="200"/>
      <c r="NZG41" s="200"/>
      <c r="NZM41" s="200"/>
      <c r="NZP41" s="200"/>
      <c r="NZR41" s="200"/>
      <c r="OAY41" s="200"/>
      <c r="OBB41" s="200"/>
      <c r="OBE41" s="200"/>
      <c r="OBH41" s="200"/>
      <c r="OBK41" s="200"/>
      <c r="OBL41" s="200"/>
      <c r="OBM41" s="200"/>
      <c r="OBP41" s="200"/>
      <c r="OBS41" s="200"/>
      <c r="OBV41" s="200"/>
      <c r="OBY41" s="200"/>
      <c r="OCA41" s="200"/>
      <c r="OCO41" s="200"/>
      <c r="OCP41" s="200"/>
      <c r="OCQ41" s="200"/>
      <c r="OCR41" s="200"/>
      <c r="OCS41" s="200"/>
      <c r="OCT41" s="200"/>
      <c r="OCU41" s="200"/>
      <c r="OCV41" s="200"/>
      <c r="OCW41" s="200"/>
      <c r="OCX41" s="200"/>
      <c r="OCY41" s="200"/>
      <c r="OCZ41" s="200"/>
      <c r="ODA41" s="200"/>
      <c r="ODB41" s="200"/>
      <c r="ODC41" s="200"/>
      <c r="ODD41" s="200"/>
      <c r="ODE41" s="200"/>
      <c r="ODF41" s="200"/>
      <c r="ODG41" s="200"/>
      <c r="ODM41" s="200"/>
      <c r="ODN41" s="200"/>
      <c r="ODO41" s="200"/>
      <c r="ODP41" s="200"/>
      <c r="ODQ41" s="200"/>
      <c r="ODR41" s="200"/>
      <c r="ODS41" s="200"/>
      <c r="ODU41" s="200"/>
      <c r="ODV41" s="200"/>
      <c r="ODW41" s="200"/>
      <c r="ODX41" s="200"/>
      <c r="ODY41" s="200"/>
      <c r="ODZ41" s="200"/>
      <c r="OEA41" s="200"/>
      <c r="OEB41" s="200"/>
      <c r="OEE41" s="200"/>
      <c r="OEH41" s="200"/>
      <c r="OEK41" s="200"/>
      <c r="OEN41" s="200"/>
      <c r="OEQ41" s="200"/>
      <c r="OET41" s="200"/>
      <c r="OFC41" s="200"/>
      <c r="OFF41" s="200"/>
      <c r="OFI41" s="200"/>
      <c r="OFL41" s="200"/>
      <c r="OFU41" s="200"/>
      <c r="OGA41" s="200"/>
      <c r="OGD41" s="200"/>
      <c r="OGG41" s="200"/>
      <c r="OGJ41" s="200"/>
      <c r="OGP41" s="200"/>
      <c r="OGY41" s="200"/>
      <c r="OHA41" s="200"/>
      <c r="OHB41" s="200"/>
      <c r="OHD41" s="200"/>
      <c r="OHG41" s="200"/>
      <c r="OHJ41" s="200"/>
      <c r="OHM41" s="200"/>
      <c r="OHP41" s="200"/>
      <c r="OHS41" s="200"/>
      <c r="OHU41" s="200"/>
      <c r="OHW41" s="200"/>
      <c r="OHZ41" s="200"/>
      <c r="OIC41" s="200"/>
      <c r="OIF41" s="200"/>
      <c r="OII41" s="200"/>
      <c r="OIL41" s="200"/>
      <c r="OIO41" s="200"/>
      <c r="OIR41" s="200"/>
      <c r="OIT41" s="200"/>
      <c r="OIW41" s="200"/>
      <c r="OIZ41" s="200"/>
      <c r="OJC41" s="200"/>
      <c r="OJI41" s="200"/>
      <c r="OJL41" s="200"/>
      <c r="OJN41" s="200"/>
      <c r="OKU41" s="200"/>
      <c r="OKX41" s="200"/>
      <c r="OLA41" s="200"/>
      <c r="OLD41" s="200"/>
      <c r="OLG41" s="200"/>
      <c r="OLH41" s="200"/>
      <c r="OLI41" s="200"/>
      <c r="OLL41" s="200"/>
      <c r="OLO41" s="200"/>
      <c r="OLR41" s="200"/>
      <c r="OLU41" s="200"/>
      <c r="OLW41" s="200"/>
      <c r="OMK41" s="200"/>
      <c r="OML41" s="200"/>
      <c r="OMM41" s="200"/>
      <c r="OMN41" s="200"/>
      <c r="OMO41" s="200"/>
      <c r="OMP41" s="200"/>
      <c r="OMQ41" s="200"/>
      <c r="OMR41" s="200"/>
      <c r="OMS41" s="200"/>
      <c r="OMT41" s="200"/>
      <c r="OMU41" s="200"/>
      <c r="OMV41" s="200"/>
      <c r="OMW41" s="200"/>
      <c r="OMX41" s="200"/>
      <c r="OMY41" s="200"/>
      <c r="OMZ41" s="200"/>
      <c r="ONA41" s="200"/>
      <c r="ONB41" s="200"/>
      <c r="ONC41" s="200"/>
      <c r="ONI41" s="200"/>
      <c r="ONJ41" s="200"/>
      <c r="ONK41" s="200"/>
      <c r="ONL41" s="200"/>
      <c r="ONM41" s="200"/>
      <c r="ONN41" s="200"/>
      <c r="ONO41" s="200"/>
      <c r="ONQ41" s="200"/>
      <c r="ONR41" s="200"/>
      <c r="ONS41" s="200"/>
      <c r="ONT41" s="200"/>
      <c r="ONU41" s="200"/>
      <c r="ONV41" s="200"/>
      <c r="ONW41" s="200"/>
      <c r="ONX41" s="200"/>
      <c r="OOA41" s="200"/>
      <c r="OOD41" s="200"/>
      <c r="OOG41" s="200"/>
      <c r="OOJ41" s="200"/>
      <c r="OOM41" s="200"/>
      <c r="OOP41" s="200"/>
      <c r="OOY41" s="200"/>
      <c r="OPB41" s="200"/>
      <c r="OPE41" s="200"/>
      <c r="OPH41" s="200"/>
      <c r="OPQ41" s="200"/>
      <c r="OPW41" s="200"/>
      <c r="OPZ41" s="200"/>
      <c r="OQC41" s="200"/>
      <c r="OQF41" s="200"/>
      <c r="OQL41" s="200"/>
      <c r="OQU41" s="200"/>
      <c r="OQW41" s="200"/>
      <c r="OQX41" s="200"/>
      <c r="OQZ41" s="200"/>
      <c r="ORC41" s="200"/>
      <c r="ORF41" s="200"/>
      <c r="ORI41" s="200"/>
      <c r="ORL41" s="200"/>
      <c r="ORO41" s="200"/>
      <c r="ORQ41" s="200"/>
      <c r="ORS41" s="200"/>
      <c r="ORV41" s="200"/>
      <c r="ORY41" s="200"/>
      <c r="OSB41" s="200"/>
      <c r="OSE41" s="200"/>
      <c r="OSH41" s="200"/>
      <c r="OSK41" s="200"/>
      <c r="OSN41" s="200"/>
      <c r="OSP41" s="200"/>
      <c r="OSS41" s="200"/>
      <c r="OSV41" s="200"/>
      <c r="OSY41" s="200"/>
      <c r="OTE41" s="200"/>
      <c r="OTH41" s="200"/>
      <c r="OTJ41" s="200"/>
      <c r="OUQ41" s="200"/>
      <c r="OUT41" s="200"/>
      <c r="OUW41" s="200"/>
      <c r="OUZ41" s="200"/>
      <c r="OVC41" s="200"/>
      <c r="OVD41" s="200"/>
      <c r="OVE41" s="200"/>
      <c r="OVH41" s="200"/>
      <c r="OVK41" s="200"/>
      <c r="OVN41" s="200"/>
      <c r="OVQ41" s="200"/>
      <c r="OVS41" s="200"/>
      <c r="OWG41" s="200"/>
      <c r="OWH41" s="200"/>
      <c r="OWI41" s="200"/>
      <c r="OWJ41" s="200"/>
      <c r="OWK41" s="200"/>
      <c r="OWL41" s="200"/>
      <c r="OWM41" s="200"/>
      <c r="OWN41" s="200"/>
      <c r="OWO41" s="200"/>
      <c r="OWP41" s="200"/>
      <c r="OWQ41" s="200"/>
      <c r="OWR41" s="200"/>
      <c r="OWS41" s="200"/>
      <c r="OWT41" s="200"/>
      <c r="OWU41" s="200"/>
      <c r="OWV41" s="200"/>
      <c r="OWW41" s="200"/>
      <c r="OWX41" s="200"/>
      <c r="OWY41" s="200"/>
      <c r="OXE41" s="200"/>
      <c r="OXF41" s="200"/>
      <c r="OXG41" s="200"/>
      <c r="OXH41" s="200"/>
      <c r="OXI41" s="200"/>
      <c r="OXJ41" s="200"/>
      <c r="OXK41" s="200"/>
      <c r="OXM41" s="200"/>
      <c r="OXN41" s="200"/>
      <c r="OXO41" s="200"/>
      <c r="OXP41" s="200"/>
      <c r="OXQ41" s="200"/>
      <c r="OXR41" s="200"/>
      <c r="OXS41" s="200"/>
      <c r="OXT41" s="200"/>
      <c r="OXW41" s="200"/>
      <c r="OXZ41" s="200"/>
      <c r="OYC41" s="200"/>
      <c r="OYF41" s="200"/>
      <c r="OYI41" s="200"/>
      <c r="OYL41" s="200"/>
      <c r="OYU41" s="200"/>
      <c r="OYX41" s="200"/>
      <c r="OZA41" s="200"/>
      <c r="OZD41" s="200"/>
      <c r="OZM41" s="200"/>
      <c r="OZS41" s="200"/>
      <c r="OZV41" s="200"/>
      <c r="OZY41" s="200"/>
      <c r="PAB41" s="200"/>
      <c r="PAH41" s="200"/>
      <c r="PAQ41" s="200"/>
      <c r="PAS41" s="200"/>
      <c r="PAT41" s="200"/>
      <c r="PAV41" s="200"/>
      <c r="PAY41" s="200"/>
      <c r="PBB41" s="200"/>
      <c r="PBE41" s="200"/>
      <c r="PBH41" s="200"/>
      <c r="PBK41" s="200"/>
      <c r="PBM41" s="200"/>
      <c r="PBO41" s="200"/>
      <c r="PBR41" s="200"/>
      <c r="PBU41" s="200"/>
      <c r="PBX41" s="200"/>
      <c r="PCA41" s="200"/>
      <c r="PCD41" s="200"/>
      <c r="PCG41" s="200"/>
      <c r="PCJ41" s="200"/>
      <c r="PCL41" s="200"/>
      <c r="PCO41" s="200"/>
      <c r="PCR41" s="200"/>
      <c r="PCU41" s="200"/>
      <c r="PDA41" s="200"/>
      <c r="PDD41" s="200"/>
      <c r="PDF41" s="200"/>
      <c r="PEM41" s="200"/>
      <c r="PEP41" s="200"/>
      <c r="PES41" s="200"/>
      <c r="PEV41" s="200"/>
      <c r="PEY41" s="200"/>
      <c r="PEZ41" s="200"/>
      <c r="PFA41" s="200"/>
      <c r="PFD41" s="200"/>
      <c r="PFG41" s="200"/>
      <c r="PFJ41" s="200"/>
      <c r="PFM41" s="200"/>
      <c r="PFO41" s="200"/>
      <c r="PGC41" s="200"/>
      <c r="PGD41" s="200"/>
      <c r="PGE41" s="200"/>
      <c r="PGF41" s="200"/>
      <c r="PGG41" s="200"/>
      <c r="PGH41" s="200"/>
      <c r="PGI41" s="200"/>
      <c r="PGJ41" s="200"/>
      <c r="PGK41" s="200"/>
      <c r="PGL41" s="200"/>
      <c r="PGM41" s="200"/>
      <c r="PGN41" s="200"/>
      <c r="PGO41" s="200"/>
      <c r="PGP41" s="200"/>
      <c r="PGQ41" s="200"/>
      <c r="PGR41" s="200"/>
      <c r="PGS41" s="200"/>
      <c r="PGT41" s="200"/>
      <c r="PGU41" s="200"/>
      <c r="PHA41" s="200"/>
      <c r="PHB41" s="200"/>
      <c r="PHC41" s="200"/>
      <c r="PHD41" s="200"/>
      <c r="PHE41" s="200"/>
      <c r="PHF41" s="200"/>
      <c r="PHG41" s="200"/>
      <c r="PHI41" s="200"/>
      <c r="PHJ41" s="200"/>
      <c r="PHK41" s="200"/>
      <c r="PHL41" s="200"/>
      <c r="PHM41" s="200"/>
      <c r="PHN41" s="200"/>
      <c r="PHO41" s="200"/>
      <c r="PHP41" s="200"/>
      <c r="PHS41" s="200"/>
      <c r="PHV41" s="200"/>
      <c r="PHY41" s="200"/>
      <c r="PIB41" s="200"/>
      <c r="PIE41" s="200"/>
      <c r="PIH41" s="200"/>
      <c r="PIQ41" s="200"/>
      <c r="PIT41" s="200"/>
      <c r="PIW41" s="200"/>
      <c r="PIZ41" s="200"/>
      <c r="PJI41" s="200"/>
      <c r="PJO41" s="200"/>
      <c r="PJR41" s="200"/>
      <c r="PJU41" s="200"/>
      <c r="PJX41" s="200"/>
      <c r="PKD41" s="200"/>
      <c r="PKM41" s="200"/>
      <c r="PKO41" s="200"/>
      <c r="PKP41" s="200"/>
      <c r="PKR41" s="200"/>
      <c r="PKU41" s="200"/>
      <c r="PKX41" s="200"/>
      <c r="PLA41" s="200"/>
      <c r="PLD41" s="200"/>
      <c r="PLG41" s="200"/>
      <c r="PLI41" s="200"/>
      <c r="PLK41" s="200"/>
      <c r="PLN41" s="200"/>
      <c r="PLQ41" s="200"/>
      <c r="PLT41" s="200"/>
      <c r="PLW41" s="200"/>
      <c r="PLZ41" s="200"/>
      <c r="PMC41" s="200"/>
      <c r="PMF41" s="200"/>
      <c r="PMH41" s="200"/>
      <c r="PMK41" s="200"/>
      <c r="PMN41" s="200"/>
      <c r="PMQ41" s="200"/>
      <c r="PMW41" s="200"/>
      <c r="PMZ41" s="200"/>
      <c r="PNB41" s="200"/>
      <c r="POI41" s="200"/>
      <c r="POL41" s="200"/>
      <c r="POO41" s="200"/>
      <c r="POR41" s="200"/>
      <c r="POU41" s="200"/>
      <c r="POV41" s="200"/>
      <c r="POW41" s="200"/>
      <c r="POZ41" s="200"/>
      <c r="PPC41" s="200"/>
      <c r="PPF41" s="200"/>
      <c r="PPI41" s="200"/>
      <c r="PPK41" s="200"/>
      <c r="PPY41" s="200"/>
      <c r="PPZ41" s="200"/>
      <c r="PQA41" s="200"/>
      <c r="PQB41" s="200"/>
      <c r="PQC41" s="200"/>
      <c r="PQD41" s="200"/>
      <c r="PQE41" s="200"/>
      <c r="PQF41" s="200"/>
      <c r="PQG41" s="200"/>
      <c r="PQH41" s="200"/>
      <c r="PQI41" s="200"/>
      <c r="PQJ41" s="200"/>
      <c r="PQK41" s="200"/>
      <c r="PQL41" s="200"/>
      <c r="PQM41" s="200"/>
      <c r="PQN41" s="200"/>
      <c r="PQO41" s="200"/>
      <c r="PQP41" s="200"/>
      <c r="PQQ41" s="200"/>
      <c r="PQW41" s="200"/>
      <c r="PQX41" s="200"/>
      <c r="PQY41" s="200"/>
      <c r="PQZ41" s="200"/>
      <c r="PRA41" s="200"/>
      <c r="PRB41" s="200"/>
      <c r="PRC41" s="200"/>
      <c r="PRE41" s="200"/>
      <c r="PRF41" s="200"/>
      <c r="PRG41" s="200"/>
      <c r="PRH41" s="200"/>
      <c r="PRI41" s="200"/>
      <c r="PRJ41" s="200"/>
      <c r="PRK41" s="200"/>
      <c r="PRL41" s="200"/>
      <c r="PRO41" s="200"/>
      <c r="PRR41" s="200"/>
      <c r="PRU41" s="200"/>
      <c r="PRX41" s="200"/>
      <c r="PSA41" s="200"/>
      <c r="PSD41" s="200"/>
      <c r="PSM41" s="200"/>
      <c r="PSP41" s="200"/>
      <c r="PSS41" s="200"/>
      <c r="PSV41" s="200"/>
      <c r="PTE41" s="200"/>
      <c r="PTK41" s="200"/>
      <c r="PTN41" s="200"/>
      <c r="PTQ41" s="200"/>
      <c r="PTT41" s="200"/>
      <c r="PTZ41" s="200"/>
      <c r="PUI41" s="200"/>
      <c r="PUK41" s="200"/>
      <c r="PUL41" s="200"/>
      <c r="PUN41" s="200"/>
      <c r="PUQ41" s="200"/>
      <c r="PUT41" s="200"/>
      <c r="PUW41" s="200"/>
      <c r="PUZ41" s="200"/>
      <c r="PVC41" s="200"/>
      <c r="PVE41" s="200"/>
      <c r="PVG41" s="200"/>
      <c r="PVJ41" s="200"/>
      <c r="PVM41" s="200"/>
      <c r="PVP41" s="200"/>
      <c r="PVS41" s="200"/>
      <c r="PVV41" s="200"/>
      <c r="PVY41" s="200"/>
      <c r="PWB41" s="200"/>
      <c r="PWD41" s="200"/>
      <c r="PWG41" s="200"/>
      <c r="PWJ41" s="200"/>
      <c r="PWM41" s="200"/>
      <c r="PWS41" s="200"/>
      <c r="PWV41" s="200"/>
      <c r="PWX41" s="200"/>
      <c r="PYE41" s="200"/>
      <c r="PYH41" s="200"/>
      <c r="PYK41" s="200"/>
      <c r="PYN41" s="200"/>
      <c r="PYQ41" s="200"/>
      <c r="PYR41" s="200"/>
      <c r="PYS41" s="200"/>
      <c r="PYV41" s="200"/>
      <c r="PYY41" s="200"/>
      <c r="PZB41" s="200"/>
      <c r="PZE41" s="200"/>
      <c r="PZG41" s="200"/>
      <c r="PZU41" s="200"/>
      <c r="PZV41" s="200"/>
      <c r="PZW41" s="200"/>
      <c r="PZX41" s="200"/>
      <c r="PZY41" s="200"/>
      <c r="PZZ41" s="200"/>
      <c r="QAA41" s="200"/>
      <c r="QAB41" s="200"/>
      <c r="QAC41" s="200"/>
      <c r="QAD41" s="200"/>
      <c r="QAE41" s="200"/>
      <c r="QAF41" s="200"/>
      <c r="QAG41" s="200"/>
      <c r="QAH41" s="200"/>
      <c r="QAI41" s="200"/>
      <c r="QAJ41" s="200"/>
      <c r="QAK41" s="200"/>
      <c r="QAL41" s="200"/>
      <c r="QAM41" s="200"/>
      <c r="QAS41" s="200"/>
      <c r="QAT41" s="200"/>
      <c r="QAU41" s="200"/>
      <c r="QAV41" s="200"/>
      <c r="QAW41" s="200"/>
      <c r="QAX41" s="200"/>
      <c r="QAY41" s="200"/>
      <c r="QBA41" s="200"/>
      <c r="QBB41" s="200"/>
      <c r="QBC41" s="200"/>
      <c r="QBD41" s="200"/>
      <c r="QBE41" s="200"/>
      <c r="QBF41" s="200"/>
      <c r="QBG41" s="200"/>
      <c r="QBH41" s="200"/>
      <c r="QBK41" s="200"/>
      <c r="QBN41" s="200"/>
      <c r="QBQ41" s="200"/>
      <c r="QBT41" s="200"/>
      <c r="QBW41" s="200"/>
      <c r="QBZ41" s="200"/>
      <c r="QCI41" s="200"/>
      <c r="QCL41" s="200"/>
      <c r="QCO41" s="200"/>
      <c r="QCR41" s="200"/>
      <c r="QDA41" s="200"/>
      <c r="QDG41" s="200"/>
      <c r="QDJ41" s="200"/>
      <c r="QDM41" s="200"/>
      <c r="QDP41" s="200"/>
      <c r="QDV41" s="200"/>
      <c r="QEE41" s="200"/>
      <c r="QEG41" s="200"/>
      <c r="QEH41" s="200"/>
      <c r="QEJ41" s="200"/>
      <c r="QEM41" s="200"/>
      <c r="QEP41" s="200"/>
      <c r="QES41" s="200"/>
      <c r="QEV41" s="200"/>
      <c r="QEY41" s="200"/>
      <c r="QFA41" s="200"/>
      <c r="QFC41" s="200"/>
      <c r="QFF41" s="200"/>
      <c r="QFI41" s="200"/>
      <c r="QFL41" s="200"/>
      <c r="QFO41" s="200"/>
      <c r="QFR41" s="200"/>
      <c r="QFU41" s="200"/>
      <c r="QFX41" s="200"/>
      <c r="QFZ41" s="200"/>
      <c r="QGC41" s="200"/>
      <c r="QGF41" s="200"/>
      <c r="QGI41" s="200"/>
      <c r="QGO41" s="200"/>
      <c r="QGR41" s="200"/>
      <c r="QGT41" s="200"/>
      <c r="QIA41" s="200"/>
      <c r="QID41" s="200"/>
      <c r="QIG41" s="200"/>
      <c r="QIJ41" s="200"/>
      <c r="QIM41" s="200"/>
      <c r="QIN41" s="200"/>
      <c r="QIO41" s="200"/>
      <c r="QIR41" s="200"/>
      <c r="QIU41" s="200"/>
      <c r="QIX41" s="200"/>
      <c r="QJA41" s="200"/>
      <c r="QJC41" s="200"/>
      <c r="QJQ41" s="200"/>
      <c r="QJR41" s="200"/>
      <c r="QJS41" s="200"/>
      <c r="QJT41" s="200"/>
      <c r="QJU41" s="200"/>
      <c r="QJV41" s="200"/>
      <c r="QJW41" s="200"/>
      <c r="QJX41" s="200"/>
      <c r="QJY41" s="200"/>
      <c r="QJZ41" s="200"/>
      <c r="QKA41" s="200"/>
      <c r="QKB41" s="200"/>
      <c r="QKC41" s="200"/>
      <c r="QKD41" s="200"/>
      <c r="QKE41" s="200"/>
      <c r="QKF41" s="200"/>
      <c r="QKG41" s="200"/>
      <c r="QKH41" s="200"/>
      <c r="QKI41" s="200"/>
      <c r="QKO41" s="200"/>
      <c r="QKP41" s="200"/>
      <c r="QKQ41" s="200"/>
      <c r="QKR41" s="200"/>
      <c r="QKS41" s="200"/>
      <c r="QKT41" s="200"/>
      <c r="QKU41" s="200"/>
      <c r="QKW41" s="200"/>
      <c r="QKX41" s="200"/>
      <c r="QKY41" s="200"/>
      <c r="QKZ41" s="200"/>
      <c r="QLA41" s="200"/>
      <c r="QLB41" s="200"/>
      <c r="QLC41" s="200"/>
      <c r="QLD41" s="200"/>
      <c r="QLG41" s="200"/>
      <c r="QLJ41" s="200"/>
      <c r="QLM41" s="200"/>
      <c r="QLP41" s="200"/>
      <c r="QLS41" s="200"/>
      <c r="QLV41" s="200"/>
      <c r="QME41" s="200"/>
      <c r="QMH41" s="200"/>
      <c r="QMK41" s="200"/>
      <c r="QMN41" s="200"/>
      <c r="QMW41" s="200"/>
      <c r="QNC41" s="200"/>
      <c r="QNF41" s="200"/>
      <c r="QNI41" s="200"/>
      <c r="QNL41" s="200"/>
      <c r="QNR41" s="200"/>
      <c r="QOA41" s="200"/>
      <c r="QOC41" s="200"/>
      <c r="QOD41" s="200"/>
      <c r="QOF41" s="200"/>
      <c r="QOI41" s="200"/>
      <c r="QOL41" s="200"/>
      <c r="QOO41" s="200"/>
      <c r="QOR41" s="200"/>
      <c r="QOU41" s="200"/>
      <c r="QOW41" s="200"/>
      <c r="QOY41" s="200"/>
      <c r="QPB41" s="200"/>
      <c r="QPE41" s="200"/>
      <c r="QPH41" s="200"/>
      <c r="QPK41" s="200"/>
      <c r="QPN41" s="200"/>
      <c r="QPQ41" s="200"/>
      <c r="QPT41" s="200"/>
      <c r="QPV41" s="200"/>
      <c r="QPY41" s="200"/>
      <c r="QQB41" s="200"/>
      <c r="QQE41" s="200"/>
      <c r="QQK41" s="200"/>
      <c r="QQN41" s="200"/>
      <c r="QQP41" s="200"/>
      <c r="QRW41" s="200"/>
      <c r="QRZ41" s="200"/>
      <c r="QSC41" s="200"/>
      <c r="QSF41" s="200"/>
      <c r="QSI41" s="200"/>
      <c r="QSJ41" s="200"/>
      <c r="QSK41" s="200"/>
      <c r="QSN41" s="200"/>
      <c r="QSQ41" s="200"/>
      <c r="QST41" s="200"/>
      <c r="QSW41" s="200"/>
      <c r="QSY41" s="200"/>
      <c r="QTM41" s="200"/>
      <c r="QTN41" s="200"/>
      <c r="QTO41" s="200"/>
      <c r="QTP41" s="200"/>
      <c r="QTQ41" s="200"/>
      <c r="QTR41" s="200"/>
      <c r="QTS41" s="200"/>
      <c r="QTT41" s="200"/>
      <c r="QTU41" s="200"/>
      <c r="QTV41" s="200"/>
      <c r="QTW41" s="200"/>
      <c r="QTX41" s="200"/>
      <c r="QTY41" s="200"/>
      <c r="QTZ41" s="200"/>
      <c r="QUA41" s="200"/>
      <c r="QUB41" s="200"/>
      <c r="QUC41" s="200"/>
      <c r="QUD41" s="200"/>
      <c r="QUE41" s="200"/>
      <c r="QUK41" s="200"/>
      <c r="QUL41" s="200"/>
      <c r="QUM41" s="200"/>
      <c r="QUN41" s="200"/>
      <c r="QUO41" s="200"/>
      <c r="QUP41" s="200"/>
      <c r="QUQ41" s="200"/>
      <c r="QUS41" s="200"/>
      <c r="QUT41" s="200"/>
      <c r="QUU41" s="200"/>
      <c r="QUV41" s="200"/>
      <c r="QUW41" s="200"/>
      <c r="QUX41" s="200"/>
      <c r="QUY41" s="200"/>
      <c r="QUZ41" s="200"/>
      <c r="QVC41" s="200"/>
      <c r="QVF41" s="200"/>
      <c r="QVI41" s="200"/>
      <c r="QVL41" s="200"/>
      <c r="QVO41" s="200"/>
      <c r="QVR41" s="200"/>
      <c r="QWA41" s="200"/>
      <c r="QWD41" s="200"/>
      <c r="QWG41" s="200"/>
      <c r="QWJ41" s="200"/>
      <c r="QWS41" s="200"/>
      <c r="QWY41" s="200"/>
      <c r="QXB41" s="200"/>
      <c r="QXE41" s="200"/>
      <c r="QXH41" s="200"/>
      <c r="QXN41" s="200"/>
      <c r="QXW41" s="200"/>
      <c r="QXY41" s="200"/>
      <c r="QXZ41" s="200"/>
      <c r="QYB41" s="200"/>
      <c r="QYE41" s="200"/>
      <c r="QYH41" s="200"/>
      <c r="QYK41" s="200"/>
      <c r="QYN41" s="200"/>
      <c r="QYQ41" s="200"/>
      <c r="QYS41" s="200"/>
      <c r="QYU41" s="200"/>
      <c r="QYX41" s="200"/>
      <c r="QZA41" s="200"/>
      <c r="QZD41" s="200"/>
      <c r="QZG41" s="200"/>
      <c r="QZJ41" s="200"/>
      <c r="QZM41" s="200"/>
      <c r="QZP41" s="200"/>
      <c r="QZR41" s="200"/>
      <c r="QZU41" s="200"/>
      <c r="QZX41" s="200"/>
      <c r="RAA41" s="200"/>
      <c r="RAG41" s="200"/>
      <c r="RAJ41" s="200"/>
      <c r="RAL41" s="200"/>
      <c r="RBS41" s="200"/>
      <c r="RBV41" s="200"/>
      <c r="RBY41" s="200"/>
      <c r="RCB41" s="200"/>
      <c r="RCE41" s="200"/>
      <c r="RCF41" s="200"/>
      <c r="RCG41" s="200"/>
      <c r="RCJ41" s="200"/>
      <c r="RCM41" s="200"/>
      <c r="RCP41" s="200"/>
      <c r="RCS41" s="200"/>
      <c r="RCU41" s="200"/>
      <c r="RDI41" s="200"/>
      <c r="RDJ41" s="200"/>
      <c r="RDK41" s="200"/>
      <c r="RDL41" s="200"/>
      <c r="RDM41" s="200"/>
      <c r="RDN41" s="200"/>
      <c r="RDO41" s="200"/>
      <c r="RDP41" s="200"/>
      <c r="RDQ41" s="200"/>
      <c r="RDR41" s="200"/>
      <c r="RDS41" s="200"/>
      <c r="RDT41" s="200"/>
      <c r="RDU41" s="200"/>
      <c r="RDV41" s="200"/>
      <c r="RDW41" s="200"/>
      <c r="RDX41" s="200"/>
      <c r="RDY41" s="200"/>
      <c r="RDZ41" s="200"/>
      <c r="REA41" s="200"/>
      <c r="REG41" s="200"/>
      <c r="REH41" s="200"/>
      <c r="REI41" s="200"/>
      <c r="REJ41" s="200"/>
      <c r="REK41" s="200"/>
      <c r="REL41" s="200"/>
      <c r="REM41" s="200"/>
      <c r="REO41" s="200"/>
      <c r="REP41" s="200"/>
      <c r="REQ41" s="200"/>
      <c r="RER41" s="200"/>
      <c r="RES41" s="200"/>
      <c r="RET41" s="200"/>
      <c r="REU41" s="200"/>
      <c r="REV41" s="200"/>
      <c r="REY41" s="200"/>
      <c r="RFB41" s="200"/>
      <c r="RFE41" s="200"/>
      <c r="RFH41" s="200"/>
      <c r="RFK41" s="200"/>
      <c r="RFN41" s="200"/>
      <c r="RFW41" s="200"/>
      <c r="RFZ41" s="200"/>
      <c r="RGC41" s="200"/>
      <c r="RGF41" s="200"/>
      <c r="RGO41" s="200"/>
      <c r="RGU41" s="200"/>
      <c r="RGX41" s="200"/>
      <c r="RHA41" s="200"/>
      <c r="RHD41" s="200"/>
      <c r="RHJ41" s="200"/>
      <c r="RHS41" s="200"/>
      <c r="RHU41" s="200"/>
      <c r="RHV41" s="200"/>
      <c r="RHX41" s="200"/>
      <c r="RIA41" s="200"/>
      <c r="RID41" s="200"/>
      <c r="RIG41" s="200"/>
      <c r="RIJ41" s="200"/>
      <c r="RIM41" s="200"/>
      <c r="RIO41" s="200"/>
      <c r="RIQ41" s="200"/>
      <c r="RIT41" s="200"/>
      <c r="RIW41" s="200"/>
      <c r="RIZ41" s="200"/>
      <c r="RJC41" s="200"/>
      <c r="RJF41" s="200"/>
      <c r="RJI41" s="200"/>
      <c r="RJL41" s="200"/>
      <c r="RJN41" s="200"/>
      <c r="RJQ41" s="200"/>
      <c r="RJT41" s="200"/>
      <c r="RJW41" s="200"/>
      <c r="RKC41" s="200"/>
      <c r="RKF41" s="200"/>
      <c r="RKH41" s="200"/>
      <c r="RLO41" s="200"/>
      <c r="RLR41" s="200"/>
      <c r="RLU41" s="200"/>
      <c r="RLX41" s="200"/>
      <c r="RMA41" s="200"/>
      <c r="RMB41" s="200"/>
      <c r="RMC41" s="200"/>
      <c r="RMF41" s="200"/>
      <c r="RMI41" s="200"/>
      <c r="RML41" s="200"/>
      <c r="RMO41" s="200"/>
      <c r="RMQ41" s="200"/>
      <c r="RNE41" s="200"/>
      <c r="RNF41" s="200"/>
      <c r="RNG41" s="200"/>
      <c r="RNH41" s="200"/>
      <c r="RNI41" s="200"/>
      <c r="RNJ41" s="200"/>
      <c r="RNK41" s="200"/>
      <c r="RNL41" s="200"/>
      <c r="RNM41" s="200"/>
      <c r="RNN41" s="200"/>
      <c r="RNO41" s="200"/>
      <c r="RNP41" s="200"/>
      <c r="RNQ41" s="200"/>
      <c r="RNR41" s="200"/>
      <c r="RNS41" s="200"/>
      <c r="RNT41" s="200"/>
      <c r="RNU41" s="200"/>
      <c r="RNV41" s="200"/>
      <c r="RNW41" s="200"/>
      <c r="ROC41" s="200"/>
      <c r="ROD41" s="200"/>
      <c r="ROE41" s="200"/>
      <c r="ROF41" s="200"/>
      <c r="ROG41" s="200"/>
      <c r="ROH41" s="200"/>
      <c r="ROI41" s="200"/>
      <c r="ROK41" s="200"/>
      <c r="ROL41" s="200"/>
      <c r="ROM41" s="200"/>
      <c r="RON41" s="200"/>
      <c r="ROO41" s="200"/>
      <c r="ROP41" s="200"/>
      <c r="ROQ41" s="200"/>
      <c r="ROR41" s="200"/>
      <c r="ROU41" s="200"/>
      <c r="ROX41" s="200"/>
      <c r="RPA41" s="200"/>
      <c r="RPD41" s="200"/>
      <c r="RPG41" s="200"/>
      <c r="RPJ41" s="200"/>
      <c r="RPS41" s="200"/>
      <c r="RPV41" s="200"/>
      <c r="RPY41" s="200"/>
      <c r="RQB41" s="200"/>
      <c r="RQK41" s="200"/>
      <c r="RQQ41" s="200"/>
      <c r="RQT41" s="200"/>
      <c r="RQW41" s="200"/>
      <c r="RQZ41" s="200"/>
      <c r="RRF41" s="200"/>
      <c r="RRO41" s="200"/>
      <c r="RRQ41" s="200"/>
      <c r="RRR41" s="200"/>
      <c r="RRT41" s="200"/>
      <c r="RRW41" s="200"/>
      <c r="RRZ41" s="200"/>
      <c r="RSC41" s="200"/>
      <c r="RSF41" s="200"/>
      <c r="RSI41" s="200"/>
      <c r="RSK41" s="200"/>
      <c r="RSM41" s="200"/>
      <c r="RSP41" s="200"/>
      <c r="RSS41" s="200"/>
      <c r="RSV41" s="200"/>
      <c r="RSY41" s="200"/>
      <c r="RTB41" s="200"/>
      <c r="RTE41" s="200"/>
      <c r="RTH41" s="200"/>
      <c r="RTJ41" s="200"/>
      <c r="RTM41" s="200"/>
      <c r="RTP41" s="200"/>
      <c r="RTS41" s="200"/>
      <c r="RTY41" s="200"/>
      <c r="RUB41" s="200"/>
      <c r="RUD41" s="200"/>
      <c r="RVK41" s="200"/>
      <c r="RVN41" s="200"/>
      <c r="RVQ41" s="200"/>
      <c r="RVT41" s="200"/>
      <c r="RVW41" s="200"/>
      <c r="RVX41" s="200"/>
      <c r="RVY41" s="200"/>
      <c r="RWB41" s="200"/>
      <c r="RWE41" s="200"/>
      <c r="RWH41" s="200"/>
      <c r="RWK41" s="200"/>
      <c r="RWM41" s="200"/>
      <c r="RXA41" s="200"/>
      <c r="RXB41" s="200"/>
      <c r="RXC41" s="200"/>
      <c r="RXD41" s="200"/>
      <c r="RXE41" s="200"/>
      <c r="RXF41" s="200"/>
      <c r="RXG41" s="200"/>
      <c r="RXH41" s="200"/>
      <c r="RXI41" s="200"/>
      <c r="RXJ41" s="200"/>
      <c r="RXK41" s="200"/>
      <c r="RXL41" s="200"/>
      <c r="RXM41" s="200"/>
      <c r="RXN41" s="200"/>
      <c r="RXO41" s="200"/>
      <c r="RXP41" s="200"/>
      <c r="RXQ41" s="200"/>
      <c r="RXR41" s="200"/>
      <c r="RXS41" s="200"/>
      <c r="RXY41" s="200"/>
      <c r="RXZ41" s="200"/>
      <c r="RYA41" s="200"/>
      <c r="RYB41" s="200"/>
      <c r="RYC41" s="200"/>
      <c r="RYD41" s="200"/>
      <c r="RYE41" s="200"/>
      <c r="RYG41" s="200"/>
      <c r="RYH41" s="200"/>
      <c r="RYI41" s="200"/>
      <c r="RYJ41" s="200"/>
      <c r="RYK41" s="200"/>
      <c r="RYL41" s="200"/>
      <c r="RYM41" s="200"/>
      <c r="RYN41" s="200"/>
      <c r="RYQ41" s="200"/>
      <c r="RYT41" s="200"/>
      <c r="RYW41" s="200"/>
      <c r="RYZ41" s="200"/>
      <c r="RZC41" s="200"/>
      <c r="RZF41" s="200"/>
      <c r="RZO41" s="200"/>
      <c r="RZR41" s="200"/>
      <c r="RZU41" s="200"/>
      <c r="RZX41" s="200"/>
      <c r="SAG41" s="200"/>
      <c r="SAM41" s="200"/>
      <c r="SAP41" s="200"/>
      <c r="SAS41" s="200"/>
      <c r="SAV41" s="200"/>
      <c r="SBB41" s="200"/>
      <c r="SBK41" s="200"/>
      <c r="SBM41" s="200"/>
      <c r="SBN41" s="200"/>
      <c r="SBP41" s="200"/>
      <c r="SBS41" s="200"/>
      <c r="SBV41" s="200"/>
      <c r="SBY41" s="200"/>
      <c r="SCB41" s="200"/>
      <c r="SCE41" s="200"/>
      <c r="SCG41" s="200"/>
      <c r="SCI41" s="200"/>
      <c r="SCL41" s="200"/>
      <c r="SCO41" s="200"/>
      <c r="SCR41" s="200"/>
      <c r="SCU41" s="200"/>
      <c r="SCX41" s="200"/>
      <c r="SDA41" s="200"/>
      <c r="SDD41" s="200"/>
      <c r="SDF41" s="200"/>
      <c r="SDI41" s="200"/>
      <c r="SDL41" s="200"/>
      <c r="SDO41" s="200"/>
      <c r="SDU41" s="200"/>
      <c r="SDX41" s="200"/>
      <c r="SDZ41" s="200"/>
      <c r="SFG41" s="200"/>
      <c r="SFJ41" s="200"/>
      <c r="SFM41" s="200"/>
      <c r="SFP41" s="200"/>
      <c r="SFS41" s="200"/>
      <c r="SFT41" s="200"/>
      <c r="SFU41" s="200"/>
      <c r="SFX41" s="200"/>
      <c r="SGA41" s="200"/>
      <c r="SGD41" s="200"/>
      <c r="SGG41" s="200"/>
      <c r="SGI41" s="200"/>
      <c r="SGW41" s="200"/>
      <c r="SGX41" s="200"/>
      <c r="SGY41" s="200"/>
      <c r="SGZ41" s="200"/>
      <c r="SHA41" s="200"/>
      <c r="SHB41" s="200"/>
      <c r="SHC41" s="200"/>
      <c r="SHD41" s="200"/>
      <c r="SHE41" s="200"/>
      <c r="SHF41" s="200"/>
      <c r="SHG41" s="200"/>
      <c r="SHH41" s="200"/>
      <c r="SHI41" s="200"/>
      <c r="SHJ41" s="200"/>
      <c r="SHK41" s="200"/>
      <c r="SHL41" s="200"/>
      <c r="SHM41" s="200"/>
      <c r="SHN41" s="200"/>
      <c r="SHO41" s="200"/>
      <c r="SHU41" s="200"/>
      <c r="SHV41" s="200"/>
      <c r="SHW41" s="200"/>
      <c r="SHX41" s="200"/>
      <c r="SHY41" s="200"/>
      <c r="SHZ41" s="200"/>
      <c r="SIA41" s="200"/>
      <c r="SIC41" s="200"/>
      <c r="SID41" s="200"/>
      <c r="SIE41" s="200"/>
      <c r="SIF41" s="200"/>
      <c r="SIG41" s="200"/>
      <c r="SIH41" s="200"/>
      <c r="SII41" s="200"/>
      <c r="SIJ41" s="200"/>
      <c r="SIM41" s="200"/>
      <c r="SIP41" s="200"/>
      <c r="SIS41" s="200"/>
      <c r="SIV41" s="200"/>
      <c r="SIY41" s="200"/>
      <c r="SJB41" s="200"/>
      <c r="SJK41" s="200"/>
      <c r="SJN41" s="200"/>
      <c r="SJQ41" s="200"/>
      <c r="SJT41" s="200"/>
      <c r="SKC41" s="200"/>
      <c r="SKI41" s="200"/>
      <c r="SKL41" s="200"/>
      <c r="SKO41" s="200"/>
      <c r="SKR41" s="200"/>
      <c r="SKX41" s="200"/>
      <c r="SLG41" s="200"/>
      <c r="SLI41" s="200"/>
      <c r="SLJ41" s="200"/>
      <c r="SLL41" s="200"/>
      <c r="SLO41" s="200"/>
      <c r="SLR41" s="200"/>
      <c r="SLU41" s="200"/>
      <c r="SLX41" s="200"/>
      <c r="SMA41" s="200"/>
      <c r="SMC41" s="200"/>
      <c r="SME41" s="200"/>
      <c r="SMH41" s="200"/>
      <c r="SMK41" s="200"/>
      <c r="SMN41" s="200"/>
      <c r="SMQ41" s="200"/>
      <c r="SMT41" s="200"/>
      <c r="SMW41" s="200"/>
      <c r="SMZ41" s="200"/>
      <c r="SNB41" s="200"/>
      <c r="SNE41" s="200"/>
      <c r="SNH41" s="200"/>
      <c r="SNK41" s="200"/>
      <c r="SNQ41" s="200"/>
      <c r="SNT41" s="200"/>
      <c r="SNV41" s="200"/>
      <c r="SPC41" s="200"/>
      <c r="SPF41" s="200"/>
      <c r="SPI41" s="200"/>
      <c r="SPL41" s="200"/>
      <c r="SPO41" s="200"/>
      <c r="SPP41" s="200"/>
      <c r="SPQ41" s="200"/>
      <c r="SPT41" s="200"/>
      <c r="SPW41" s="200"/>
      <c r="SPZ41" s="200"/>
      <c r="SQC41" s="200"/>
      <c r="SQE41" s="200"/>
      <c r="SQS41" s="200"/>
      <c r="SQT41" s="200"/>
      <c r="SQU41" s="200"/>
      <c r="SQV41" s="200"/>
      <c r="SQW41" s="200"/>
      <c r="SQX41" s="200"/>
      <c r="SQY41" s="200"/>
      <c r="SQZ41" s="200"/>
      <c r="SRA41" s="200"/>
      <c r="SRB41" s="200"/>
      <c r="SRC41" s="200"/>
      <c r="SRD41" s="200"/>
      <c r="SRE41" s="200"/>
      <c r="SRF41" s="200"/>
      <c r="SRG41" s="200"/>
      <c r="SRH41" s="200"/>
      <c r="SRI41" s="200"/>
      <c r="SRJ41" s="200"/>
      <c r="SRK41" s="200"/>
      <c r="SRQ41" s="200"/>
      <c r="SRR41" s="200"/>
      <c r="SRS41" s="200"/>
      <c r="SRT41" s="200"/>
      <c r="SRU41" s="200"/>
      <c r="SRV41" s="200"/>
      <c r="SRW41" s="200"/>
      <c r="SRY41" s="200"/>
      <c r="SRZ41" s="200"/>
      <c r="SSA41" s="200"/>
      <c r="SSB41" s="200"/>
      <c r="SSC41" s="200"/>
      <c r="SSD41" s="200"/>
      <c r="SSE41" s="200"/>
      <c r="SSF41" s="200"/>
      <c r="SSI41" s="200"/>
      <c r="SSL41" s="200"/>
      <c r="SSO41" s="200"/>
      <c r="SSR41" s="200"/>
      <c r="SSU41" s="200"/>
      <c r="SSX41" s="200"/>
      <c r="STG41" s="200"/>
      <c r="STJ41" s="200"/>
      <c r="STM41" s="200"/>
      <c r="STP41" s="200"/>
      <c r="STY41" s="200"/>
      <c r="SUE41" s="200"/>
      <c r="SUH41" s="200"/>
      <c r="SUK41" s="200"/>
      <c r="SUN41" s="200"/>
      <c r="SUT41" s="200"/>
      <c r="SVC41" s="200"/>
      <c r="SVE41" s="200"/>
      <c r="SVF41" s="200"/>
      <c r="SVH41" s="200"/>
      <c r="SVK41" s="200"/>
      <c r="SVN41" s="200"/>
      <c r="SVQ41" s="200"/>
      <c r="SVT41" s="200"/>
      <c r="SVW41" s="200"/>
      <c r="SVY41" s="200"/>
      <c r="SWA41" s="200"/>
      <c r="SWD41" s="200"/>
      <c r="SWG41" s="200"/>
      <c r="SWJ41" s="200"/>
      <c r="SWM41" s="200"/>
      <c r="SWP41" s="200"/>
      <c r="SWS41" s="200"/>
      <c r="SWV41" s="200"/>
      <c r="SWX41" s="200"/>
      <c r="SXA41" s="200"/>
      <c r="SXD41" s="200"/>
      <c r="SXG41" s="200"/>
      <c r="SXM41" s="200"/>
      <c r="SXP41" s="200"/>
      <c r="SXR41" s="200"/>
      <c r="SYY41" s="200"/>
      <c r="SZB41" s="200"/>
      <c r="SZE41" s="200"/>
      <c r="SZH41" s="200"/>
      <c r="SZK41" s="200"/>
      <c r="SZL41" s="200"/>
      <c r="SZM41" s="200"/>
      <c r="SZP41" s="200"/>
      <c r="SZS41" s="200"/>
      <c r="SZV41" s="200"/>
      <c r="SZY41" s="200"/>
      <c r="TAA41" s="200"/>
      <c r="TAO41" s="200"/>
      <c r="TAP41" s="200"/>
      <c r="TAQ41" s="200"/>
      <c r="TAR41" s="200"/>
      <c r="TAS41" s="200"/>
      <c r="TAT41" s="200"/>
      <c r="TAU41" s="200"/>
      <c r="TAV41" s="200"/>
      <c r="TAW41" s="200"/>
      <c r="TAX41" s="200"/>
      <c r="TAY41" s="200"/>
      <c r="TAZ41" s="200"/>
      <c r="TBA41" s="200"/>
      <c r="TBB41" s="200"/>
      <c r="TBC41" s="200"/>
      <c r="TBD41" s="200"/>
      <c r="TBE41" s="200"/>
      <c r="TBF41" s="200"/>
      <c r="TBG41" s="200"/>
      <c r="TBM41" s="200"/>
      <c r="TBN41" s="200"/>
      <c r="TBO41" s="200"/>
      <c r="TBP41" s="200"/>
      <c r="TBQ41" s="200"/>
      <c r="TBR41" s="200"/>
      <c r="TBS41" s="200"/>
      <c r="TBU41" s="200"/>
      <c r="TBV41" s="200"/>
      <c r="TBW41" s="200"/>
      <c r="TBX41" s="200"/>
      <c r="TBY41" s="200"/>
      <c r="TBZ41" s="200"/>
      <c r="TCA41" s="200"/>
      <c r="TCB41" s="200"/>
      <c r="TCE41" s="200"/>
      <c r="TCH41" s="200"/>
      <c r="TCK41" s="200"/>
      <c r="TCN41" s="200"/>
      <c r="TCQ41" s="200"/>
      <c r="TCT41" s="200"/>
      <c r="TDC41" s="200"/>
      <c r="TDF41" s="200"/>
      <c r="TDI41" s="200"/>
      <c r="TDL41" s="200"/>
      <c r="TDU41" s="200"/>
      <c r="TEA41" s="200"/>
      <c r="TED41" s="200"/>
      <c r="TEG41" s="200"/>
      <c r="TEJ41" s="200"/>
      <c r="TEP41" s="200"/>
      <c r="TEY41" s="200"/>
      <c r="TFA41" s="200"/>
      <c r="TFB41" s="200"/>
      <c r="TFD41" s="200"/>
      <c r="TFG41" s="200"/>
      <c r="TFJ41" s="200"/>
      <c r="TFM41" s="200"/>
      <c r="TFP41" s="200"/>
      <c r="TFS41" s="200"/>
      <c r="TFU41" s="200"/>
      <c r="TFW41" s="200"/>
      <c r="TFZ41" s="200"/>
      <c r="TGC41" s="200"/>
      <c r="TGF41" s="200"/>
      <c r="TGI41" s="200"/>
      <c r="TGL41" s="200"/>
      <c r="TGO41" s="200"/>
      <c r="TGR41" s="200"/>
      <c r="TGT41" s="200"/>
      <c r="TGW41" s="200"/>
      <c r="TGZ41" s="200"/>
      <c r="THC41" s="200"/>
      <c r="THI41" s="200"/>
      <c r="THL41" s="200"/>
      <c r="THN41" s="200"/>
      <c r="TIU41" s="200"/>
      <c r="TIX41" s="200"/>
      <c r="TJA41" s="200"/>
      <c r="TJD41" s="200"/>
      <c r="TJG41" s="200"/>
      <c r="TJH41" s="200"/>
      <c r="TJI41" s="200"/>
      <c r="TJL41" s="200"/>
      <c r="TJO41" s="200"/>
      <c r="TJR41" s="200"/>
      <c r="TJU41" s="200"/>
      <c r="TJW41" s="200"/>
      <c r="TKK41" s="200"/>
      <c r="TKL41" s="200"/>
      <c r="TKM41" s="200"/>
      <c r="TKN41" s="200"/>
      <c r="TKO41" s="200"/>
      <c r="TKP41" s="200"/>
      <c r="TKQ41" s="200"/>
      <c r="TKR41" s="200"/>
      <c r="TKS41" s="200"/>
      <c r="TKT41" s="200"/>
      <c r="TKU41" s="200"/>
      <c r="TKV41" s="200"/>
      <c r="TKW41" s="200"/>
      <c r="TKX41" s="200"/>
      <c r="TKY41" s="200"/>
      <c r="TKZ41" s="200"/>
      <c r="TLA41" s="200"/>
      <c r="TLB41" s="200"/>
      <c r="TLC41" s="200"/>
      <c r="TLI41" s="200"/>
      <c r="TLJ41" s="200"/>
      <c r="TLK41" s="200"/>
      <c r="TLL41" s="200"/>
      <c r="TLM41" s="200"/>
      <c r="TLN41" s="200"/>
      <c r="TLO41" s="200"/>
      <c r="TLQ41" s="200"/>
      <c r="TLR41" s="200"/>
      <c r="TLS41" s="200"/>
      <c r="TLT41" s="200"/>
      <c r="TLU41" s="200"/>
      <c r="TLV41" s="200"/>
      <c r="TLW41" s="200"/>
      <c r="TLX41" s="200"/>
      <c r="TMA41" s="200"/>
      <c r="TMD41" s="200"/>
      <c r="TMG41" s="200"/>
      <c r="TMJ41" s="200"/>
      <c r="TMM41" s="200"/>
      <c r="TMP41" s="200"/>
      <c r="TMY41" s="200"/>
      <c r="TNB41" s="200"/>
      <c r="TNE41" s="200"/>
      <c r="TNH41" s="200"/>
      <c r="TNQ41" s="200"/>
      <c r="TNW41" s="200"/>
      <c r="TNZ41" s="200"/>
      <c r="TOC41" s="200"/>
      <c r="TOF41" s="200"/>
      <c r="TOL41" s="200"/>
      <c r="TOU41" s="200"/>
      <c r="TOW41" s="200"/>
      <c r="TOX41" s="200"/>
      <c r="TOZ41" s="200"/>
      <c r="TPC41" s="200"/>
      <c r="TPF41" s="200"/>
      <c r="TPI41" s="200"/>
      <c r="TPL41" s="200"/>
      <c r="TPO41" s="200"/>
      <c r="TPQ41" s="200"/>
      <c r="TPS41" s="200"/>
      <c r="TPV41" s="200"/>
      <c r="TPY41" s="200"/>
      <c r="TQB41" s="200"/>
      <c r="TQE41" s="200"/>
      <c r="TQH41" s="200"/>
      <c r="TQK41" s="200"/>
      <c r="TQN41" s="200"/>
      <c r="TQP41" s="200"/>
      <c r="TQS41" s="200"/>
      <c r="TQV41" s="200"/>
      <c r="TQY41" s="200"/>
      <c r="TRE41" s="200"/>
      <c r="TRH41" s="200"/>
      <c r="TRJ41" s="200"/>
      <c r="TSQ41" s="200"/>
      <c r="TST41" s="200"/>
      <c r="TSW41" s="200"/>
      <c r="TSZ41" s="200"/>
      <c r="TTC41" s="200"/>
      <c r="TTD41" s="200"/>
      <c r="TTE41" s="200"/>
      <c r="TTH41" s="200"/>
      <c r="TTK41" s="200"/>
      <c r="TTN41" s="200"/>
      <c r="TTQ41" s="200"/>
      <c r="TTS41" s="200"/>
      <c r="TUG41" s="200"/>
      <c r="TUH41" s="200"/>
      <c r="TUI41" s="200"/>
      <c r="TUJ41" s="200"/>
      <c r="TUK41" s="200"/>
      <c r="TUL41" s="200"/>
      <c r="TUM41" s="200"/>
      <c r="TUN41" s="200"/>
      <c r="TUO41" s="200"/>
      <c r="TUP41" s="200"/>
      <c r="TUQ41" s="200"/>
      <c r="TUR41" s="200"/>
      <c r="TUS41" s="200"/>
      <c r="TUT41" s="200"/>
      <c r="TUU41" s="200"/>
      <c r="TUV41" s="200"/>
      <c r="TUW41" s="200"/>
      <c r="TUX41" s="200"/>
      <c r="TUY41" s="200"/>
      <c r="TVE41" s="200"/>
      <c r="TVF41" s="200"/>
      <c r="TVG41" s="200"/>
      <c r="TVH41" s="200"/>
      <c r="TVI41" s="200"/>
      <c r="TVJ41" s="200"/>
      <c r="TVK41" s="200"/>
      <c r="TVM41" s="200"/>
      <c r="TVN41" s="200"/>
      <c r="TVO41" s="200"/>
      <c r="TVP41" s="200"/>
      <c r="TVQ41" s="200"/>
      <c r="TVR41" s="200"/>
      <c r="TVS41" s="200"/>
      <c r="TVT41" s="200"/>
      <c r="TVW41" s="200"/>
      <c r="TVZ41" s="200"/>
      <c r="TWC41" s="200"/>
      <c r="TWF41" s="200"/>
      <c r="TWI41" s="200"/>
      <c r="TWL41" s="200"/>
      <c r="TWU41" s="200"/>
      <c r="TWX41" s="200"/>
      <c r="TXA41" s="200"/>
      <c r="TXD41" s="200"/>
      <c r="TXM41" s="200"/>
      <c r="TXS41" s="200"/>
      <c r="TXV41" s="200"/>
      <c r="TXY41" s="200"/>
      <c r="TYB41" s="200"/>
      <c r="TYH41" s="200"/>
      <c r="TYQ41" s="200"/>
      <c r="TYS41" s="200"/>
      <c r="TYT41" s="200"/>
      <c r="TYV41" s="200"/>
      <c r="TYY41" s="200"/>
      <c r="TZB41" s="200"/>
      <c r="TZE41" s="200"/>
      <c r="TZH41" s="200"/>
      <c r="TZK41" s="200"/>
      <c r="TZM41" s="200"/>
      <c r="TZO41" s="200"/>
      <c r="TZR41" s="200"/>
      <c r="TZU41" s="200"/>
      <c r="TZX41" s="200"/>
      <c r="UAA41" s="200"/>
      <c r="UAD41" s="200"/>
      <c r="UAG41" s="200"/>
      <c r="UAJ41" s="200"/>
      <c r="UAL41" s="200"/>
      <c r="UAO41" s="200"/>
      <c r="UAR41" s="200"/>
      <c r="UAU41" s="200"/>
      <c r="UBA41" s="200"/>
      <c r="UBD41" s="200"/>
      <c r="UBF41" s="200"/>
      <c r="UCM41" s="200"/>
      <c r="UCP41" s="200"/>
      <c r="UCS41" s="200"/>
      <c r="UCV41" s="200"/>
      <c r="UCY41" s="200"/>
      <c r="UCZ41" s="200"/>
      <c r="UDA41" s="200"/>
      <c r="UDD41" s="200"/>
      <c r="UDG41" s="200"/>
      <c r="UDJ41" s="200"/>
      <c r="UDM41" s="200"/>
      <c r="UDO41" s="200"/>
      <c r="UEC41" s="200"/>
      <c r="UED41" s="200"/>
      <c r="UEE41" s="200"/>
      <c r="UEF41" s="200"/>
      <c r="UEG41" s="200"/>
      <c r="UEH41" s="200"/>
      <c r="UEI41" s="200"/>
      <c r="UEJ41" s="200"/>
      <c r="UEK41" s="200"/>
      <c r="UEL41" s="200"/>
      <c r="UEM41" s="200"/>
      <c r="UEN41" s="200"/>
      <c r="UEO41" s="200"/>
      <c r="UEP41" s="200"/>
      <c r="UEQ41" s="200"/>
      <c r="UER41" s="200"/>
      <c r="UES41" s="200"/>
      <c r="UET41" s="200"/>
      <c r="UEU41" s="200"/>
      <c r="UFA41" s="200"/>
      <c r="UFB41" s="200"/>
      <c r="UFC41" s="200"/>
      <c r="UFD41" s="200"/>
      <c r="UFE41" s="200"/>
      <c r="UFF41" s="200"/>
      <c r="UFG41" s="200"/>
      <c r="UFI41" s="200"/>
      <c r="UFJ41" s="200"/>
      <c r="UFK41" s="200"/>
      <c r="UFL41" s="200"/>
      <c r="UFM41" s="200"/>
      <c r="UFN41" s="200"/>
      <c r="UFO41" s="200"/>
      <c r="UFP41" s="200"/>
      <c r="UFS41" s="200"/>
      <c r="UFV41" s="200"/>
      <c r="UFY41" s="200"/>
      <c r="UGB41" s="200"/>
      <c r="UGE41" s="200"/>
      <c r="UGH41" s="200"/>
      <c r="UGQ41" s="200"/>
      <c r="UGT41" s="200"/>
      <c r="UGW41" s="200"/>
      <c r="UGZ41" s="200"/>
      <c r="UHI41" s="200"/>
      <c r="UHO41" s="200"/>
      <c r="UHR41" s="200"/>
      <c r="UHU41" s="200"/>
      <c r="UHX41" s="200"/>
      <c r="UID41" s="200"/>
      <c r="UIM41" s="200"/>
      <c r="UIO41" s="200"/>
      <c r="UIP41" s="200"/>
      <c r="UIR41" s="200"/>
      <c r="UIU41" s="200"/>
      <c r="UIX41" s="200"/>
      <c r="UJA41" s="200"/>
      <c r="UJD41" s="200"/>
      <c r="UJG41" s="200"/>
      <c r="UJI41" s="200"/>
      <c r="UJK41" s="200"/>
      <c r="UJN41" s="200"/>
      <c r="UJQ41" s="200"/>
      <c r="UJT41" s="200"/>
      <c r="UJW41" s="200"/>
      <c r="UJZ41" s="200"/>
      <c r="UKC41" s="200"/>
      <c r="UKF41" s="200"/>
      <c r="UKH41" s="200"/>
      <c r="UKK41" s="200"/>
      <c r="UKN41" s="200"/>
      <c r="UKQ41" s="200"/>
      <c r="UKW41" s="200"/>
      <c r="UKZ41" s="200"/>
      <c r="ULB41" s="200"/>
      <c r="UMI41" s="200"/>
      <c r="UML41" s="200"/>
      <c r="UMO41" s="200"/>
      <c r="UMR41" s="200"/>
      <c r="UMU41" s="200"/>
      <c r="UMV41" s="200"/>
      <c r="UMW41" s="200"/>
      <c r="UMZ41" s="200"/>
      <c r="UNC41" s="200"/>
      <c r="UNF41" s="200"/>
      <c r="UNI41" s="200"/>
      <c r="UNK41" s="200"/>
      <c r="UNY41" s="200"/>
      <c r="UNZ41" s="200"/>
      <c r="UOA41" s="200"/>
      <c r="UOB41" s="200"/>
      <c r="UOC41" s="200"/>
      <c r="UOD41" s="200"/>
      <c r="UOE41" s="200"/>
      <c r="UOF41" s="200"/>
      <c r="UOG41" s="200"/>
      <c r="UOH41" s="200"/>
      <c r="UOI41" s="200"/>
      <c r="UOJ41" s="200"/>
      <c r="UOK41" s="200"/>
      <c r="UOL41" s="200"/>
      <c r="UOM41" s="200"/>
      <c r="UON41" s="200"/>
      <c r="UOO41" s="200"/>
      <c r="UOP41" s="200"/>
      <c r="UOQ41" s="200"/>
      <c r="UOW41" s="200"/>
      <c r="UOX41" s="200"/>
      <c r="UOY41" s="200"/>
      <c r="UOZ41" s="200"/>
      <c r="UPA41" s="200"/>
      <c r="UPB41" s="200"/>
      <c r="UPC41" s="200"/>
      <c r="UPE41" s="200"/>
      <c r="UPF41" s="200"/>
      <c r="UPG41" s="200"/>
      <c r="UPH41" s="200"/>
      <c r="UPI41" s="200"/>
      <c r="UPJ41" s="200"/>
      <c r="UPK41" s="200"/>
      <c r="UPL41" s="200"/>
      <c r="UPO41" s="200"/>
      <c r="UPR41" s="200"/>
      <c r="UPU41" s="200"/>
      <c r="UPX41" s="200"/>
      <c r="UQA41" s="200"/>
      <c r="UQD41" s="200"/>
      <c r="UQM41" s="200"/>
      <c r="UQP41" s="200"/>
      <c r="UQS41" s="200"/>
      <c r="UQV41" s="200"/>
      <c r="URE41" s="200"/>
      <c r="URK41" s="200"/>
      <c r="URN41" s="200"/>
      <c r="URQ41" s="200"/>
      <c r="URT41" s="200"/>
      <c r="URZ41" s="200"/>
      <c r="USI41" s="200"/>
      <c r="USK41" s="200"/>
      <c r="USL41" s="200"/>
      <c r="USN41" s="200"/>
      <c r="USQ41" s="200"/>
      <c r="UST41" s="200"/>
      <c r="USW41" s="200"/>
      <c r="USZ41" s="200"/>
      <c r="UTC41" s="200"/>
      <c r="UTE41" s="200"/>
      <c r="UTG41" s="200"/>
      <c r="UTJ41" s="200"/>
      <c r="UTM41" s="200"/>
      <c r="UTP41" s="200"/>
      <c r="UTS41" s="200"/>
      <c r="UTV41" s="200"/>
      <c r="UTY41" s="200"/>
      <c r="UUB41" s="200"/>
      <c r="UUD41" s="200"/>
      <c r="UUG41" s="200"/>
      <c r="UUJ41" s="200"/>
      <c r="UUM41" s="200"/>
      <c r="UUS41" s="200"/>
      <c r="UUV41" s="200"/>
      <c r="UUX41" s="200"/>
      <c r="UWE41" s="200"/>
      <c r="UWH41" s="200"/>
      <c r="UWK41" s="200"/>
      <c r="UWN41" s="200"/>
      <c r="UWQ41" s="200"/>
      <c r="UWR41" s="200"/>
      <c r="UWS41" s="200"/>
      <c r="UWV41" s="200"/>
      <c r="UWY41" s="200"/>
      <c r="UXB41" s="200"/>
      <c r="UXE41" s="200"/>
      <c r="UXG41" s="200"/>
      <c r="UXU41" s="200"/>
      <c r="UXV41" s="200"/>
      <c r="UXW41" s="200"/>
      <c r="UXX41" s="200"/>
      <c r="UXY41" s="200"/>
      <c r="UXZ41" s="200"/>
      <c r="UYA41" s="200"/>
      <c r="UYB41" s="200"/>
      <c r="UYC41" s="200"/>
      <c r="UYD41" s="200"/>
      <c r="UYE41" s="200"/>
      <c r="UYF41" s="200"/>
      <c r="UYG41" s="200"/>
      <c r="UYH41" s="200"/>
      <c r="UYI41" s="200"/>
      <c r="UYJ41" s="200"/>
      <c r="UYK41" s="200"/>
      <c r="UYL41" s="200"/>
      <c r="UYM41" s="200"/>
      <c r="UYS41" s="200"/>
      <c r="UYT41" s="200"/>
      <c r="UYU41" s="200"/>
      <c r="UYV41" s="200"/>
      <c r="UYW41" s="200"/>
      <c r="UYX41" s="200"/>
      <c r="UYY41" s="200"/>
      <c r="UZA41" s="200"/>
      <c r="UZB41" s="200"/>
      <c r="UZC41" s="200"/>
      <c r="UZD41" s="200"/>
      <c r="UZE41" s="200"/>
      <c r="UZF41" s="200"/>
      <c r="UZG41" s="200"/>
      <c r="UZH41" s="200"/>
      <c r="UZK41" s="200"/>
      <c r="UZN41" s="200"/>
      <c r="UZQ41" s="200"/>
      <c r="UZT41" s="200"/>
      <c r="UZW41" s="200"/>
      <c r="UZZ41" s="200"/>
      <c r="VAI41" s="200"/>
      <c r="VAL41" s="200"/>
      <c r="VAO41" s="200"/>
      <c r="VAR41" s="200"/>
      <c r="VBA41" s="200"/>
      <c r="VBG41" s="200"/>
      <c r="VBJ41" s="200"/>
      <c r="VBM41" s="200"/>
      <c r="VBP41" s="200"/>
      <c r="VBV41" s="200"/>
      <c r="VCE41" s="200"/>
      <c r="VCG41" s="200"/>
      <c r="VCH41" s="200"/>
      <c r="VCJ41" s="200"/>
      <c r="VCM41" s="200"/>
      <c r="VCP41" s="200"/>
      <c r="VCS41" s="200"/>
      <c r="VCV41" s="200"/>
      <c r="VCY41" s="200"/>
      <c r="VDA41" s="200"/>
      <c r="VDC41" s="200"/>
      <c r="VDF41" s="200"/>
      <c r="VDI41" s="200"/>
      <c r="VDL41" s="200"/>
      <c r="VDO41" s="200"/>
      <c r="VDR41" s="200"/>
      <c r="VDU41" s="200"/>
      <c r="VDX41" s="200"/>
      <c r="VDZ41" s="200"/>
      <c r="VEC41" s="200"/>
      <c r="VEF41" s="200"/>
      <c r="VEI41" s="200"/>
      <c r="VEO41" s="200"/>
      <c r="VER41" s="200"/>
      <c r="VET41" s="200"/>
      <c r="VGA41" s="200"/>
      <c r="VGD41" s="200"/>
      <c r="VGG41" s="200"/>
      <c r="VGJ41" s="200"/>
      <c r="VGM41" s="200"/>
      <c r="VGN41" s="200"/>
      <c r="VGO41" s="200"/>
      <c r="VGR41" s="200"/>
      <c r="VGU41" s="200"/>
      <c r="VGX41" s="200"/>
      <c r="VHA41" s="200"/>
      <c r="VHC41" s="200"/>
      <c r="VHQ41" s="200"/>
      <c r="VHR41" s="200"/>
      <c r="VHS41" s="200"/>
      <c r="VHT41" s="200"/>
      <c r="VHU41" s="200"/>
      <c r="VHV41" s="200"/>
      <c r="VHW41" s="200"/>
      <c r="VHX41" s="200"/>
      <c r="VHY41" s="200"/>
      <c r="VHZ41" s="200"/>
      <c r="VIA41" s="200"/>
      <c r="VIB41" s="200"/>
      <c r="VIC41" s="200"/>
      <c r="VID41" s="200"/>
      <c r="VIE41" s="200"/>
      <c r="VIF41" s="200"/>
      <c r="VIG41" s="200"/>
      <c r="VIH41" s="200"/>
      <c r="VII41" s="200"/>
      <c r="VIO41" s="200"/>
      <c r="VIP41" s="200"/>
      <c r="VIQ41" s="200"/>
      <c r="VIR41" s="200"/>
      <c r="VIS41" s="200"/>
      <c r="VIT41" s="200"/>
      <c r="VIU41" s="200"/>
      <c r="VIW41" s="200"/>
      <c r="VIX41" s="200"/>
      <c r="VIY41" s="200"/>
      <c r="VIZ41" s="200"/>
      <c r="VJA41" s="200"/>
      <c r="VJB41" s="200"/>
      <c r="VJC41" s="200"/>
      <c r="VJD41" s="200"/>
      <c r="VJG41" s="200"/>
      <c r="VJJ41" s="200"/>
      <c r="VJM41" s="200"/>
      <c r="VJP41" s="200"/>
      <c r="VJS41" s="200"/>
      <c r="VJV41" s="200"/>
      <c r="VKE41" s="200"/>
      <c r="VKH41" s="200"/>
      <c r="VKK41" s="200"/>
      <c r="VKN41" s="200"/>
      <c r="VKW41" s="200"/>
      <c r="VLC41" s="200"/>
      <c r="VLF41" s="200"/>
      <c r="VLI41" s="200"/>
      <c r="VLL41" s="200"/>
      <c r="VLR41" s="200"/>
      <c r="VMA41" s="200"/>
      <c r="VMC41" s="200"/>
      <c r="VMD41" s="200"/>
      <c r="VMF41" s="200"/>
      <c r="VMI41" s="200"/>
      <c r="VML41" s="200"/>
      <c r="VMO41" s="200"/>
      <c r="VMR41" s="200"/>
      <c r="VMU41" s="200"/>
      <c r="VMW41" s="200"/>
      <c r="VMY41" s="200"/>
      <c r="VNB41" s="200"/>
      <c r="VNE41" s="200"/>
      <c r="VNH41" s="200"/>
      <c r="VNK41" s="200"/>
      <c r="VNN41" s="200"/>
      <c r="VNQ41" s="200"/>
      <c r="VNT41" s="200"/>
      <c r="VNV41" s="200"/>
      <c r="VNY41" s="200"/>
      <c r="VOB41" s="200"/>
      <c r="VOE41" s="200"/>
      <c r="VOK41" s="200"/>
      <c r="VON41" s="200"/>
      <c r="VOP41" s="200"/>
      <c r="VPW41" s="200"/>
      <c r="VPZ41" s="200"/>
      <c r="VQC41" s="200"/>
      <c r="VQF41" s="200"/>
      <c r="VQI41" s="200"/>
      <c r="VQJ41" s="200"/>
      <c r="VQK41" s="200"/>
      <c r="VQN41" s="200"/>
      <c r="VQQ41" s="200"/>
      <c r="VQT41" s="200"/>
      <c r="VQW41" s="200"/>
      <c r="VQY41" s="200"/>
      <c r="VRM41" s="200"/>
      <c r="VRN41" s="200"/>
      <c r="VRO41" s="200"/>
      <c r="VRP41" s="200"/>
      <c r="VRQ41" s="200"/>
      <c r="VRR41" s="200"/>
      <c r="VRS41" s="200"/>
      <c r="VRT41" s="200"/>
      <c r="VRU41" s="200"/>
      <c r="VRV41" s="200"/>
      <c r="VRW41" s="200"/>
      <c r="VRX41" s="200"/>
      <c r="VRY41" s="200"/>
      <c r="VRZ41" s="200"/>
      <c r="VSA41" s="200"/>
      <c r="VSB41" s="200"/>
      <c r="VSC41" s="200"/>
      <c r="VSD41" s="200"/>
      <c r="VSE41" s="200"/>
      <c r="VSK41" s="200"/>
      <c r="VSL41" s="200"/>
      <c r="VSM41" s="200"/>
      <c r="VSN41" s="200"/>
      <c r="VSO41" s="200"/>
      <c r="VSP41" s="200"/>
      <c r="VSQ41" s="200"/>
      <c r="VSS41" s="200"/>
      <c r="VST41" s="200"/>
      <c r="VSU41" s="200"/>
      <c r="VSV41" s="200"/>
      <c r="VSW41" s="200"/>
      <c r="VSX41" s="200"/>
      <c r="VSY41" s="200"/>
      <c r="VSZ41" s="200"/>
      <c r="VTC41" s="200"/>
      <c r="VTF41" s="200"/>
      <c r="VTI41" s="200"/>
      <c r="VTL41" s="200"/>
      <c r="VTO41" s="200"/>
      <c r="VTR41" s="200"/>
      <c r="VUA41" s="200"/>
      <c r="VUD41" s="200"/>
      <c r="VUG41" s="200"/>
      <c r="VUJ41" s="200"/>
      <c r="VUS41" s="200"/>
      <c r="VUY41" s="200"/>
      <c r="VVB41" s="200"/>
      <c r="VVE41" s="200"/>
      <c r="VVH41" s="200"/>
      <c r="VVN41" s="200"/>
      <c r="VVW41" s="200"/>
      <c r="VVY41" s="200"/>
      <c r="VVZ41" s="200"/>
      <c r="VWB41" s="200"/>
      <c r="VWE41" s="200"/>
      <c r="VWH41" s="200"/>
      <c r="VWK41" s="200"/>
      <c r="VWN41" s="200"/>
      <c r="VWQ41" s="200"/>
      <c r="VWS41" s="200"/>
      <c r="VWU41" s="200"/>
      <c r="VWX41" s="200"/>
      <c r="VXA41" s="200"/>
      <c r="VXD41" s="200"/>
      <c r="VXG41" s="200"/>
      <c r="VXJ41" s="200"/>
      <c r="VXM41" s="200"/>
      <c r="VXP41" s="200"/>
      <c r="VXR41" s="200"/>
      <c r="VXU41" s="200"/>
      <c r="VXX41" s="200"/>
      <c r="VYA41" s="200"/>
      <c r="VYG41" s="200"/>
      <c r="VYJ41" s="200"/>
      <c r="VYL41" s="200"/>
      <c r="VZS41" s="200"/>
      <c r="VZV41" s="200"/>
      <c r="VZY41" s="200"/>
      <c r="WAB41" s="200"/>
      <c r="WAE41" s="200"/>
      <c r="WAF41" s="200"/>
      <c r="WAG41" s="200"/>
      <c r="WAJ41" s="200"/>
      <c r="WAM41" s="200"/>
      <c r="WAP41" s="200"/>
      <c r="WAS41" s="200"/>
      <c r="WAU41" s="200"/>
      <c r="WBI41" s="200"/>
      <c r="WBJ41" s="200"/>
      <c r="WBK41" s="200"/>
      <c r="WBL41" s="200"/>
      <c r="WBM41" s="200"/>
      <c r="WBN41" s="200"/>
      <c r="WBO41" s="200"/>
      <c r="WBP41" s="200"/>
      <c r="WBQ41" s="200"/>
      <c r="WBR41" s="200"/>
      <c r="WBS41" s="200"/>
      <c r="WBT41" s="200"/>
      <c r="WBU41" s="200"/>
      <c r="WBV41" s="200"/>
      <c r="WBW41" s="200"/>
      <c r="WBX41" s="200"/>
      <c r="WBY41" s="200"/>
      <c r="WBZ41" s="200"/>
      <c r="WCA41" s="200"/>
      <c r="WCG41" s="200"/>
      <c r="WCH41" s="200"/>
      <c r="WCI41" s="200"/>
      <c r="WCJ41" s="200"/>
      <c r="WCK41" s="200"/>
      <c r="WCL41" s="200"/>
      <c r="WCM41" s="200"/>
      <c r="WCO41" s="200"/>
      <c r="WCP41" s="200"/>
      <c r="WCQ41" s="200"/>
      <c r="WCR41" s="200"/>
      <c r="WCS41" s="200"/>
      <c r="WCT41" s="200"/>
      <c r="WCU41" s="200"/>
      <c r="WCV41" s="200"/>
      <c r="WCY41" s="200"/>
      <c r="WDB41" s="200"/>
      <c r="WDE41" s="200"/>
      <c r="WDH41" s="200"/>
      <c r="WDK41" s="200"/>
      <c r="WDN41" s="200"/>
      <c r="WDW41" s="200"/>
      <c r="WDZ41" s="200"/>
      <c r="WEC41" s="200"/>
      <c r="WEF41" s="200"/>
      <c r="WEO41" s="200"/>
      <c r="WEU41" s="200"/>
      <c r="WEX41" s="200"/>
      <c r="WFA41" s="200"/>
      <c r="WFD41" s="200"/>
      <c r="WFJ41" s="200"/>
      <c r="WFS41" s="200"/>
      <c r="WFU41" s="200"/>
      <c r="WFV41" s="200"/>
      <c r="WFX41" s="200"/>
      <c r="WGA41" s="200"/>
      <c r="WGD41" s="200"/>
      <c r="WGG41" s="200"/>
      <c r="WGJ41" s="200"/>
      <c r="WGM41" s="200"/>
      <c r="WGO41" s="200"/>
      <c r="WGQ41" s="200"/>
      <c r="WGT41" s="200"/>
      <c r="WGW41" s="200"/>
      <c r="WGZ41" s="200"/>
      <c r="WHC41" s="200"/>
      <c r="WHF41" s="200"/>
      <c r="WHI41" s="200"/>
      <c r="WHL41" s="200"/>
      <c r="WHN41" s="200"/>
      <c r="WHQ41" s="200"/>
      <c r="WHT41" s="200"/>
      <c r="WHW41" s="200"/>
      <c r="WIC41" s="200"/>
      <c r="WIF41" s="200"/>
      <c r="WIH41" s="200"/>
      <c r="WJO41" s="200"/>
      <c r="WJR41" s="200"/>
      <c r="WJU41" s="200"/>
      <c r="WJX41" s="200"/>
      <c r="WKA41" s="200"/>
      <c r="WKB41" s="200"/>
      <c r="WKC41" s="200"/>
      <c r="WKF41" s="200"/>
      <c r="WKI41" s="200"/>
      <c r="WKL41" s="200"/>
      <c r="WKO41" s="200"/>
      <c r="WKQ41" s="200"/>
      <c r="WLE41" s="200"/>
      <c r="WLF41" s="200"/>
      <c r="WLG41" s="200"/>
      <c r="WLH41" s="200"/>
      <c r="WLI41" s="200"/>
      <c r="WLJ41" s="200"/>
      <c r="WLK41" s="200"/>
      <c r="WLL41" s="200"/>
      <c r="WLM41" s="200"/>
      <c r="WLN41" s="200"/>
      <c r="WLO41" s="200"/>
      <c r="WLP41" s="200"/>
      <c r="WLQ41" s="200"/>
      <c r="WLR41" s="200"/>
      <c r="WLS41" s="200"/>
      <c r="WLT41" s="200"/>
      <c r="WLU41" s="200"/>
      <c r="WLV41" s="200"/>
      <c r="WLW41" s="200"/>
      <c r="WMC41" s="200"/>
      <c r="WMD41" s="200"/>
      <c r="WME41" s="200"/>
      <c r="WMF41" s="200"/>
      <c r="WMG41" s="200"/>
      <c r="WMH41" s="200"/>
      <c r="WMI41" s="200"/>
      <c r="WMK41" s="200"/>
      <c r="WML41" s="200"/>
      <c r="WMM41" s="200"/>
      <c r="WMN41" s="200"/>
      <c r="WMO41" s="200"/>
      <c r="WMP41" s="200"/>
      <c r="WMQ41" s="200"/>
      <c r="WMR41" s="200"/>
      <c r="WMU41" s="200"/>
      <c r="WMX41" s="200"/>
      <c r="WNA41" s="200"/>
      <c r="WND41" s="200"/>
      <c r="WNG41" s="200"/>
      <c r="WNJ41" s="200"/>
      <c r="WNS41" s="200"/>
      <c r="WNV41" s="200"/>
      <c r="WNY41" s="200"/>
      <c r="WOB41" s="200"/>
      <c r="WOK41" s="200"/>
      <c r="WOQ41" s="200"/>
      <c r="WOT41" s="200"/>
      <c r="WOW41" s="200"/>
      <c r="WOZ41" s="200"/>
      <c r="WPF41" s="200"/>
      <c r="WPO41" s="200"/>
      <c r="WPQ41" s="200"/>
      <c r="WPR41" s="200"/>
      <c r="WPT41" s="200"/>
      <c r="WPW41" s="200"/>
      <c r="WPZ41" s="200"/>
      <c r="WQC41" s="200"/>
      <c r="WQF41" s="200"/>
      <c r="WQI41" s="200"/>
      <c r="WQK41" s="200"/>
      <c r="WQM41" s="200"/>
      <c r="WQP41" s="200"/>
      <c r="WQS41" s="200"/>
      <c r="WQV41" s="200"/>
      <c r="WQY41" s="200"/>
      <c r="WRB41" s="200"/>
      <c r="WRE41" s="200"/>
      <c r="WRH41" s="200"/>
      <c r="WRJ41" s="200"/>
      <c r="WRM41" s="200"/>
      <c r="WRP41" s="200"/>
      <c r="WRS41" s="200"/>
      <c r="WRY41" s="200"/>
      <c r="WSB41" s="200"/>
      <c r="WSD41" s="200"/>
      <c r="WTK41" s="200"/>
      <c r="WTN41" s="200"/>
      <c r="WTQ41" s="200"/>
      <c r="WTT41" s="200"/>
      <c r="WTW41" s="200"/>
      <c r="WTX41" s="200"/>
      <c r="WTY41" s="200"/>
      <c r="WUB41" s="200"/>
      <c r="WUE41" s="200"/>
      <c r="WUH41" s="200"/>
      <c r="WUK41" s="200"/>
      <c r="WUM41" s="200"/>
    </row>
    <row r="42" spans="1:16107" s="57" customFormat="1" ht="20.399999999999999" customHeight="1" x14ac:dyDescent="0.3">
      <c r="A42" s="9" t="s">
        <v>40</v>
      </c>
      <c r="B42" s="199" t="s">
        <v>346</v>
      </c>
      <c r="C42" s="7">
        <v>28</v>
      </c>
      <c r="D42" s="91">
        <v>27000</v>
      </c>
      <c r="E42" s="106">
        <f t="shared" si="1"/>
        <v>756000</v>
      </c>
      <c r="F42" s="200"/>
      <c r="G42" s="200"/>
      <c r="H42" s="200"/>
      <c r="I42" s="200"/>
      <c r="J42" s="200"/>
      <c r="K42" s="200"/>
      <c r="Q42" s="200"/>
      <c r="R42" s="200"/>
      <c r="S42" s="200"/>
      <c r="T42" s="200"/>
      <c r="U42" s="200"/>
      <c r="V42" s="200"/>
      <c r="W42" s="200"/>
      <c r="Y42" s="200"/>
      <c r="Z42" s="200"/>
      <c r="AA42" s="200"/>
      <c r="AB42" s="200"/>
      <c r="AC42" s="200"/>
      <c r="AD42" s="200"/>
      <c r="AE42" s="200"/>
      <c r="AF42" s="200"/>
      <c r="AI42" s="200"/>
      <c r="AL42" s="200"/>
      <c r="AO42" s="200"/>
      <c r="AR42" s="200"/>
      <c r="AU42" s="200"/>
      <c r="AX42" s="200"/>
      <c r="BG42" s="200"/>
      <c r="BJ42" s="200"/>
      <c r="BM42" s="200"/>
      <c r="BP42" s="200"/>
      <c r="BY42" s="200"/>
      <c r="CE42" s="200"/>
      <c r="CH42" s="200"/>
      <c r="CK42" s="200"/>
      <c r="CN42" s="200"/>
      <c r="CT42" s="200"/>
      <c r="DC42" s="200"/>
      <c r="DE42" s="200"/>
      <c r="DF42" s="200"/>
      <c r="DH42" s="200"/>
      <c r="DK42" s="200"/>
      <c r="DN42" s="200"/>
      <c r="DQ42" s="200"/>
      <c r="DT42" s="200"/>
      <c r="DW42" s="200"/>
      <c r="DY42" s="200"/>
      <c r="EA42" s="200"/>
      <c r="ED42" s="200"/>
      <c r="EG42" s="200"/>
      <c r="EJ42" s="200"/>
      <c r="EM42" s="200"/>
      <c r="EP42" s="200"/>
      <c r="ES42" s="200"/>
      <c r="EV42" s="200"/>
      <c r="EX42" s="200"/>
      <c r="FA42" s="200"/>
      <c r="FD42" s="200"/>
      <c r="FG42" s="200"/>
      <c r="FM42" s="200"/>
      <c r="FP42" s="200"/>
      <c r="FR42" s="200"/>
      <c r="GY42" s="200"/>
      <c r="HB42" s="200"/>
      <c r="HE42" s="200"/>
      <c r="HH42" s="200"/>
      <c r="HK42" s="200"/>
      <c r="HL42" s="200"/>
      <c r="HM42" s="200"/>
      <c r="HP42" s="200"/>
      <c r="HS42" s="200"/>
      <c r="HV42" s="200"/>
      <c r="HY42" s="200"/>
      <c r="IA42" s="200"/>
      <c r="IO42" s="200"/>
      <c r="IP42" s="200"/>
      <c r="IQ42" s="200"/>
      <c r="IR42" s="200"/>
      <c r="IS42" s="200"/>
      <c r="IT42" s="200"/>
      <c r="IU42" s="200"/>
      <c r="IV42" s="200"/>
      <c r="IW42" s="200"/>
      <c r="IX42" s="200"/>
      <c r="IY42" s="200"/>
      <c r="IZ42" s="200"/>
      <c r="JA42" s="200"/>
      <c r="JB42" s="200"/>
      <c r="JC42" s="200"/>
      <c r="JD42" s="200"/>
      <c r="JE42" s="200"/>
      <c r="JF42" s="200"/>
      <c r="JG42" s="200"/>
      <c r="JM42" s="200"/>
      <c r="JN42" s="200"/>
      <c r="JO42" s="200"/>
      <c r="JP42" s="200"/>
      <c r="JQ42" s="200"/>
      <c r="JR42" s="200"/>
      <c r="JS42" s="200"/>
      <c r="JU42" s="200"/>
      <c r="JV42" s="200"/>
      <c r="JW42" s="200"/>
      <c r="JX42" s="200"/>
      <c r="JY42" s="200"/>
      <c r="JZ42" s="200"/>
      <c r="KA42" s="200"/>
      <c r="KB42" s="200"/>
      <c r="KE42" s="200"/>
      <c r="KH42" s="200"/>
      <c r="KK42" s="200"/>
      <c r="KN42" s="200"/>
      <c r="KQ42" s="200"/>
      <c r="KT42" s="200"/>
      <c r="LC42" s="200"/>
      <c r="LF42" s="200"/>
      <c r="LI42" s="200"/>
      <c r="LL42" s="200"/>
      <c r="LU42" s="200"/>
      <c r="MA42" s="200"/>
      <c r="MD42" s="200"/>
      <c r="MG42" s="200"/>
      <c r="MJ42" s="200"/>
      <c r="MP42" s="200"/>
      <c r="MY42" s="200"/>
      <c r="NA42" s="200"/>
      <c r="NB42" s="200"/>
      <c r="ND42" s="200"/>
      <c r="NG42" s="200"/>
      <c r="NJ42" s="200"/>
      <c r="NM42" s="200"/>
      <c r="NP42" s="200"/>
      <c r="NS42" s="200"/>
      <c r="NU42" s="200"/>
      <c r="NW42" s="200"/>
      <c r="NZ42" s="200"/>
      <c r="OC42" s="200"/>
      <c r="OF42" s="200"/>
      <c r="OI42" s="200"/>
      <c r="OL42" s="200"/>
      <c r="OO42" s="200"/>
      <c r="OR42" s="200"/>
      <c r="OT42" s="200"/>
      <c r="OW42" s="200"/>
      <c r="OZ42" s="200"/>
      <c r="PC42" s="200"/>
      <c r="PI42" s="200"/>
      <c r="PL42" s="200"/>
      <c r="PN42" s="200"/>
      <c r="QU42" s="200"/>
      <c r="QX42" s="200"/>
      <c r="RA42" s="200"/>
      <c r="RD42" s="200"/>
      <c r="RG42" s="200"/>
      <c r="RH42" s="200"/>
      <c r="RI42" s="200"/>
      <c r="RL42" s="200"/>
      <c r="RO42" s="200"/>
      <c r="RR42" s="200"/>
      <c r="RU42" s="200"/>
      <c r="RW42" s="200"/>
      <c r="SK42" s="200"/>
      <c r="SL42" s="200"/>
      <c r="SM42" s="200"/>
      <c r="SN42" s="200"/>
      <c r="SO42" s="200"/>
      <c r="SP42" s="200"/>
      <c r="SQ42" s="200"/>
      <c r="SR42" s="200"/>
      <c r="SS42" s="200"/>
      <c r="ST42" s="200"/>
      <c r="SU42" s="200"/>
      <c r="SV42" s="200"/>
      <c r="SW42" s="200"/>
      <c r="SX42" s="200"/>
      <c r="SY42" s="200"/>
      <c r="SZ42" s="200"/>
      <c r="TA42" s="200"/>
      <c r="TB42" s="200"/>
      <c r="TC42" s="200"/>
      <c r="TI42" s="200"/>
      <c r="TJ42" s="200"/>
      <c r="TK42" s="200"/>
      <c r="TL42" s="200"/>
      <c r="TM42" s="200"/>
      <c r="TN42" s="200"/>
      <c r="TO42" s="200"/>
      <c r="TQ42" s="200"/>
      <c r="TR42" s="200"/>
      <c r="TS42" s="200"/>
      <c r="TT42" s="200"/>
      <c r="TU42" s="200"/>
      <c r="TV42" s="200"/>
      <c r="TW42" s="200"/>
      <c r="TX42" s="200"/>
      <c r="UA42" s="200"/>
      <c r="UD42" s="200"/>
      <c r="UG42" s="200"/>
      <c r="UJ42" s="200"/>
      <c r="UM42" s="200"/>
      <c r="UP42" s="200"/>
      <c r="UY42" s="200"/>
      <c r="VB42" s="200"/>
      <c r="VE42" s="200"/>
      <c r="VH42" s="200"/>
      <c r="VQ42" s="200"/>
      <c r="VW42" s="200"/>
      <c r="VZ42" s="200"/>
      <c r="WC42" s="200"/>
      <c r="WF42" s="200"/>
      <c r="WL42" s="200"/>
      <c r="WU42" s="200"/>
      <c r="WW42" s="200"/>
      <c r="WX42" s="200"/>
      <c r="WZ42" s="200"/>
      <c r="XC42" s="200"/>
      <c r="XF42" s="200"/>
      <c r="XI42" s="200"/>
      <c r="XL42" s="200"/>
      <c r="XO42" s="200"/>
      <c r="XQ42" s="200"/>
      <c r="XS42" s="200"/>
      <c r="XV42" s="200"/>
      <c r="XY42" s="200"/>
      <c r="YB42" s="200"/>
      <c r="YE42" s="200"/>
      <c r="YH42" s="200"/>
      <c r="YK42" s="200"/>
      <c r="YN42" s="200"/>
      <c r="YP42" s="200"/>
      <c r="YS42" s="200"/>
      <c r="YV42" s="200"/>
      <c r="YY42" s="200"/>
      <c r="ZE42" s="200"/>
      <c r="ZH42" s="200"/>
      <c r="ZJ42" s="200"/>
      <c r="AAQ42" s="200"/>
      <c r="AAT42" s="200"/>
      <c r="AAW42" s="200"/>
      <c r="AAZ42" s="200"/>
      <c r="ABC42" s="200"/>
      <c r="ABD42" s="200"/>
      <c r="ABE42" s="200"/>
      <c r="ABH42" s="200"/>
      <c r="ABK42" s="200"/>
      <c r="ABN42" s="200"/>
      <c r="ABQ42" s="200"/>
      <c r="ABS42" s="200"/>
      <c r="ACG42" s="200"/>
      <c r="ACH42" s="200"/>
      <c r="ACI42" s="200"/>
      <c r="ACJ42" s="200"/>
      <c r="ACK42" s="200"/>
      <c r="ACL42" s="200"/>
      <c r="ACM42" s="200"/>
      <c r="ACN42" s="200"/>
      <c r="ACO42" s="200"/>
      <c r="ACP42" s="200"/>
      <c r="ACQ42" s="200"/>
      <c r="ACR42" s="200"/>
      <c r="ACS42" s="200"/>
      <c r="ACT42" s="200"/>
      <c r="ACU42" s="200"/>
      <c r="ACV42" s="200"/>
      <c r="ACW42" s="200"/>
      <c r="ACX42" s="200"/>
      <c r="ACY42" s="200"/>
      <c r="ADE42" s="200"/>
      <c r="ADF42" s="200"/>
      <c r="ADG42" s="200"/>
      <c r="ADH42" s="200"/>
      <c r="ADI42" s="200"/>
      <c r="ADJ42" s="200"/>
      <c r="ADK42" s="200"/>
      <c r="ADM42" s="200"/>
      <c r="ADN42" s="200"/>
      <c r="ADO42" s="200"/>
      <c r="ADP42" s="200"/>
      <c r="ADQ42" s="200"/>
      <c r="ADR42" s="200"/>
      <c r="ADS42" s="200"/>
      <c r="ADT42" s="200"/>
      <c r="ADW42" s="200"/>
      <c r="ADZ42" s="200"/>
      <c r="AEC42" s="200"/>
      <c r="AEF42" s="200"/>
      <c r="AEI42" s="200"/>
      <c r="AEL42" s="200"/>
      <c r="AEU42" s="200"/>
      <c r="AEX42" s="200"/>
      <c r="AFA42" s="200"/>
      <c r="AFD42" s="200"/>
      <c r="AFM42" s="200"/>
      <c r="AFS42" s="200"/>
      <c r="AFV42" s="200"/>
      <c r="AFY42" s="200"/>
      <c r="AGB42" s="200"/>
      <c r="AGH42" s="200"/>
      <c r="AGQ42" s="200"/>
      <c r="AGS42" s="200"/>
      <c r="AGT42" s="200"/>
      <c r="AGV42" s="200"/>
      <c r="AGY42" s="200"/>
      <c r="AHB42" s="200"/>
      <c r="AHE42" s="200"/>
      <c r="AHH42" s="200"/>
      <c r="AHK42" s="200"/>
      <c r="AHM42" s="200"/>
      <c r="AHO42" s="200"/>
      <c r="AHR42" s="200"/>
      <c r="AHU42" s="200"/>
      <c r="AHX42" s="200"/>
      <c r="AIA42" s="200"/>
      <c r="AID42" s="200"/>
      <c r="AIG42" s="200"/>
      <c r="AIJ42" s="200"/>
      <c r="AIL42" s="200"/>
      <c r="AIO42" s="200"/>
      <c r="AIR42" s="200"/>
      <c r="AIU42" s="200"/>
      <c r="AJA42" s="200"/>
      <c r="AJD42" s="200"/>
      <c r="AJF42" s="200"/>
      <c r="AKM42" s="200"/>
      <c r="AKP42" s="200"/>
      <c r="AKS42" s="200"/>
      <c r="AKV42" s="200"/>
      <c r="AKY42" s="200"/>
      <c r="AKZ42" s="200"/>
      <c r="ALA42" s="200"/>
      <c r="ALD42" s="200"/>
      <c r="ALG42" s="200"/>
      <c r="ALJ42" s="200"/>
      <c r="ALM42" s="200"/>
      <c r="ALO42" s="200"/>
      <c r="AMC42" s="200"/>
      <c r="AMD42" s="200"/>
      <c r="AME42" s="200"/>
      <c r="AMF42" s="200"/>
      <c r="AMG42" s="200"/>
      <c r="AMH42" s="200"/>
      <c r="AMI42" s="200"/>
      <c r="AMJ42" s="200"/>
      <c r="AMK42" s="200"/>
      <c r="AML42" s="200"/>
      <c r="AMM42" s="200"/>
      <c r="AMN42" s="200"/>
      <c r="AMO42" s="200"/>
      <c r="AMP42" s="200"/>
      <c r="AMQ42" s="200"/>
      <c r="AMR42" s="200"/>
      <c r="AMS42" s="200"/>
      <c r="AMT42" s="200"/>
      <c r="AMU42" s="200"/>
      <c r="ANA42" s="200"/>
      <c r="ANB42" s="200"/>
      <c r="ANC42" s="200"/>
      <c r="AND42" s="200"/>
      <c r="ANE42" s="200"/>
      <c r="ANF42" s="200"/>
      <c r="ANG42" s="200"/>
      <c r="ANI42" s="200"/>
      <c r="ANJ42" s="200"/>
      <c r="ANK42" s="200"/>
      <c r="ANL42" s="200"/>
      <c r="ANM42" s="200"/>
      <c r="ANN42" s="200"/>
      <c r="ANO42" s="200"/>
      <c r="ANP42" s="200"/>
      <c r="ANS42" s="200"/>
      <c r="ANV42" s="200"/>
      <c r="ANY42" s="200"/>
      <c r="AOB42" s="200"/>
      <c r="AOE42" s="200"/>
      <c r="AOH42" s="200"/>
      <c r="AOQ42" s="200"/>
      <c r="AOT42" s="200"/>
      <c r="AOW42" s="200"/>
      <c r="AOZ42" s="200"/>
      <c r="API42" s="200"/>
      <c r="APO42" s="200"/>
      <c r="APR42" s="200"/>
      <c r="APU42" s="200"/>
      <c r="APX42" s="200"/>
      <c r="AQD42" s="200"/>
      <c r="AQM42" s="200"/>
      <c r="AQO42" s="200"/>
      <c r="AQP42" s="200"/>
      <c r="AQR42" s="200"/>
      <c r="AQU42" s="200"/>
      <c r="AQX42" s="200"/>
      <c r="ARA42" s="200"/>
      <c r="ARD42" s="200"/>
      <c r="ARG42" s="200"/>
      <c r="ARI42" s="200"/>
      <c r="ARK42" s="200"/>
      <c r="ARN42" s="200"/>
      <c r="ARQ42" s="200"/>
      <c r="ART42" s="200"/>
      <c r="ARW42" s="200"/>
      <c r="ARZ42" s="200"/>
      <c r="ASC42" s="200"/>
      <c r="ASF42" s="200"/>
      <c r="ASH42" s="200"/>
      <c r="ASK42" s="200"/>
      <c r="ASN42" s="200"/>
      <c r="ASQ42" s="200"/>
      <c r="ASW42" s="200"/>
      <c r="ASZ42" s="200"/>
      <c r="ATB42" s="200"/>
      <c r="AUI42" s="200"/>
      <c r="AUL42" s="200"/>
      <c r="AUO42" s="200"/>
      <c r="AUR42" s="200"/>
      <c r="AUU42" s="200"/>
      <c r="AUV42" s="200"/>
      <c r="AUW42" s="200"/>
      <c r="AUZ42" s="200"/>
      <c r="AVC42" s="200"/>
      <c r="AVF42" s="200"/>
      <c r="AVI42" s="200"/>
      <c r="AVK42" s="200"/>
      <c r="AVY42" s="200"/>
      <c r="AVZ42" s="200"/>
      <c r="AWA42" s="200"/>
      <c r="AWB42" s="200"/>
      <c r="AWC42" s="200"/>
      <c r="AWD42" s="200"/>
      <c r="AWE42" s="200"/>
      <c r="AWF42" s="200"/>
      <c r="AWG42" s="200"/>
      <c r="AWH42" s="200"/>
      <c r="AWI42" s="200"/>
      <c r="AWJ42" s="200"/>
      <c r="AWK42" s="200"/>
      <c r="AWL42" s="200"/>
      <c r="AWM42" s="200"/>
      <c r="AWN42" s="200"/>
      <c r="AWO42" s="200"/>
      <c r="AWP42" s="200"/>
      <c r="AWQ42" s="200"/>
      <c r="AWW42" s="200"/>
      <c r="AWX42" s="200"/>
      <c r="AWY42" s="200"/>
      <c r="AWZ42" s="200"/>
      <c r="AXA42" s="200"/>
      <c r="AXB42" s="200"/>
      <c r="AXC42" s="200"/>
      <c r="AXE42" s="200"/>
      <c r="AXF42" s="200"/>
      <c r="AXG42" s="200"/>
      <c r="AXH42" s="200"/>
      <c r="AXI42" s="200"/>
      <c r="AXJ42" s="200"/>
      <c r="AXK42" s="200"/>
      <c r="AXL42" s="200"/>
      <c r="AXO42" s="200"/>
      <c r="AXR42" s="200"/>
      <c r="AXU42" s="200"/>
      <c r="AXX42" s="200"/>
      <c r="AYA42" s="200"/>
      <c r="AYD42" s="200"/>
      <c r="AYM42" s="200"/>
      <c r="AYP42" s="200"/>
      <c r="AYS42" s="200"/>
      <c r="AYV42" s="200"/>
      <c r="AZE42" s="200"/>
      <c r="AZK42" s="200"/>
      <c r="AZN42" s="200"/>
      <c r="AZQ42" s="200"/>
      <c r="AZT42" s="200"/>
      <c r="AZZ42" s="200"/>
      <c r="BAI42" s="200"/>
      <c r="BAK42" s="200"/>
      <c r="BAL42" s="200"/>
      <c r="BAN42" s="200"/>
      <c r="BAQ42" s="200"/>
      <c r="BAT42" s="200"/>
      <c r="BAW42" s="200"/>
      <c r="BAZ42" s="200"/>
      <c r="BBC42" s="200"/>
      <c r="BBE42" s="200"/>
      <c r="BBG42" s="200"/>
      <c r="BBJ42" s="200"/>
      <c r="BBM42" s="200"/>
      <c r="BBP42" s="200"/>
      <c r="BBS42" s="200"/>
      <c r="BBV42" s="200"/>
      <c r="BBY42" s="200"/>
      <c r="BCB42" s="200"/>
      <c r="BCD42" s="200"/>
      <c r="BCG42" s="200"/>
      <c r="BCJ42" s="200"/>
      <c r="BCM42" s="200"/>
      <c r="BCS42" s="200"/>
      <c r="BCV42" s="200"/>
      <c r="BCX42" s="200"/>
      <c r="BEE42" s="200"/>
      <c r="BEH42" s="200"/>
      <c r="BEK42" s="200"/>
      <c r="BEN42" s="200"/>
      <c r="BEQ42" s="200"/>
      <c r="BER42" s="200"/>
      <c r="BES42" s="200"/>
      <c r="BEV42" s="200"/>
      <c r="BEY42" s="200"/>
      <c r="BFB42" s="200"/>
      <c r="BFE42" s="200"/>
      <c r="BFG42" s="200"/>
      <c r="BFU42" s="200"/>
      <c r="BFV42" s="200"/>
      <c r="BFW42" s="200"/>
      <c r="BFX42" s="200"/>
      <c r="BFY42" s="200"/>
      <c r="BFZ42" s="200"/>
      <c r="BGA42" s="200"/>
      <c r="BGB42" s="200"/>
      <c r="BGC42" s="200"/>
      <c r="BGD42" s="200"/>
      <c r="BGE42" s="200"/>
      <c r="BGF42" s="200"/>
      <c r="BGG42" s="200"/>
      <c r="BGH42" s="200"/>
      <c r="BGI42" s="200"/>
      <c r="BGJ42" s="200"/>
      <c r="BGK42" s="200"/>
      <c r="BGL42" s="200"/>
      <c r="BGM42" s="200"/>
      <c r="BGS42" s="200"/>
      <c r="BGT42" s="200"/>
      <c r="BGU42" s="200"/>
      <c r="BGV42" s="200"/>
      <c r="BGW42" s="200"/>
      <c r="BGX42" s="200"/>
      <c r="BGY42" s="200"/>
      <c r="BHA42" s="200"/>
      <c r="BHB42" s="200"/>
      <c r="BHC42" s="200"/>
      <c r="BHD42" s="200"/>
      <c r="BHE42" s="200"/>
      <c r="BHF42" s="200"/>
      <c r="BHG42" s="200"/>
      <c r="BHH42" s="200"/>
      <c r="BHK42" s="200"/>
      <c r="BHN42" s="200"/>
      <c r="BHQ42" s="200"/>
      <c r="BHT42" s="200"/>
      <c r="BHW42" s="200"/>
      <c r="BHZ42" s="200"/>
      <c r="BII42" s="200"/>
      <c r="BIL42" s="200"/>
      <c r="BIO42" s="200"/>
      <c r="BIR42" s="200"/>
      <c r="BJA42" s="200"/>
      <c r="BJG42" s="200"/>
      <c r="BJJ42" s="200"/>
      <c r="BJM42" s="200"/>
      <c r="BJP42" s="200"/>
      <c r="BJV42" s="200"/>
      <c r="BKE42" s="200"/>
      <c r="BKG42" s="200"/>
      <c r="BKH42" s="200"/>
      <c r="BKJ42" s="200"/>
      <c r="BKM42" s="200"/>
      <c r="BKP42" s="200"/>
      <c r="BKS42" s="200"/>
      <c r="BKV42" s="200"/>
      <c r="BKY42" s="200"/>
      <c r="BLA42" s="200"/>
      <c r="BLC42" s="200"/>
      <c r="BLF42" s="200"/>
      <c r="BLI42" s="200"/>
      <c r="BLL42" s="200"/>
      <c r="BLO42" s="200"/>
      <c r="BLR42" s="200"/>
      <c r="BLU42" s="200"/>
      <c r="BLX42" s="200"/>
      <c r="BLZ42" s="200"/>
      <c r="BMC42" s="200"/>
      <c r="BMF42" s="200"/>
      <c r="BMI42" s="200"/>
      <c r="BMO42" s="200"/>
      <c r="BMR42" s="200"/>
      <c r="BMT42" s="200"/>
      <c r="BOA42" s="200"/>
      <c r="BOD42" s="200"/>
      <c r="BOG42" s="200"/>
      <c r="BOJ42" s="200"/>
      <c r="BOM42" s="200"/>
      <c r="BON42" s="200"/>
      <c r="BOO42" s="200"/>
      <c r="BOR42" s="200"/>
      <c r="BOU42" s="200"/>
      <c r="BOX42" s="200"/>
      <c r="BPA42" s="200"/>
      <c r="BPC42" s="200"/>
      <c r="BPQ42" s="200"/>
      <c r="BPR42" s="200"/>
      <c r="BPS42" s="200"/>
      <c r="BPT42" s="200"/>
      <c r="BPU42" s="200"/>
      <c r="BPV42" s="200"/>
      <c r="BPW42" s="200"/>
      <c r="BPX42" s="200"/>
      <c r="BPY42" s="200"/>
      <c r="BPZ42" s="200"/>
      <c r="BQA42" s="200"/>
      <c r="BQB42" s="200"/>
      <c r="BQC42" s="200"/>
      <c r="BQD42" s="200"/>
      <c r="BQE42" s="200"/>
      <c r="BQF42" s="200"/>
      <c r="BQG42" s="200"/>
      <c r="BQH42" s="200"/>
      <c r="BQI42" s="200"/>
      <c r="BQO42" s="200"/>
      <c r="BQP42" s="200"/>
      <c r="BQQ42" s="200"/>
      <c r="BQR42" s="200"/>
      <c r="BQS42" s="200"/>
      <c r="BQT42" s="200"/>
      <c r="BQU42" s="200"/>
      <c r="BQW42" s="200"/>
      <c r="BQX42" s="200"/>
      <c r="BQY42" s="200"/>
      <c r="BQZ42" s="200"/>
      <c r="BRA42" s="200"/>
      <c r="BRB42" s="200"/>
      <c r="BRC42" s="200"/>
      <c r="BRD42" s="200"/>
      <c r="BRG42" s="200"/>
      <c r="BRJ42" s="200"/>
      <c r="BRM42" s="200"/>
      <c r="BRP42" s="200"/>
      <c r="BRS42" s="200"/>
      <c r="BRV42" s="200"/>
      <c r="BSE42" s="200"/>
      <c r="BSH42" s="200"/>
      <c r="BSK42" s="200"/>
      <c r="BSN42" s="200"/>
      <c r="BSW42" s="200"/>
      <c r="BTC42" s="200"/>
      <c r="BTF42" s="200"/>
      <c r="BTI42" s="200"/>
      <c r="BTL42" s="200"/>
      <c r="BTR42" s="200"/>
      <c r="BUA42" s="200"/>
      <c r="BUC42" s="200"/>
      <c r="BUD42" s="200"/>
      <c r="BUF42" s="200"/>
      <c r="BUI42" s="200"/>
      <c r="BUL42" s="200"/>
      <c r="BUO42" s="200"/>
      <c r="BUR42" s="200"/>
      <c r="BUU42" s="200"/>
      <c r="BUW42" s="200"/>
      <c r="BUY42" s="200"/>
      <c r="BVB42" s="200"/>
      <c r="BVE42" s="200"/>
      <c r="BVH42" s="200"/>
      <c r="BVK42" s="200"/>
      <c r="BVN42" s="200"/>
      <c r="BVQ42" s="200"/>
      <c r="BVT42" s="200"/>
      <c r="BVV42" s="200"/>
      <c r="BVY42" s="200"/>
      <c r="BWB42" s="200"/>
      <c r="BWE42" s="200"/>
      <c r="BWK42" s="200"/>
      <c r="BWN42" s="200"/>
      <c r="BWP42" s="200"/>
      <c r="BXW42" s="200"/>
      <c r="BXZ42" s="200"/>
      <c r="BYC42" s="200"/>
      <c r="BYF42" s="200"/>
      <c r="BYI42" s="200"/>
      <c r="BYJ42" s="200"/>
      <c r="BYK42" s="200"/>
      <c r="BYN42" s="200"/>
      <c r="BYQ42" s="200"/>
      <c r="BYT42" s="200"/>
      <c r="BYW42" s="200"/>
      <c r="BYY42" s="200"/>
      <c r="BZM42" s="200"/>
      <c r="BZN42" s="200"/>
      <c r="BZO42" s="200"/>
      <c r="BZP42" s="200"/>
      <c r="BZQ42" s="200"/>
      <c r="BZR42" s="200"/>
      <c r="BZS42" s="200"/>
      <c r="BZT42" s="200"/>
      <c r="BZU42" s="200"/>
      <c r="BZV42" s="200"/>
      <c r="BZW42" s="200"/>
      <c r="BZX42" s="200"/>
      <c r="BZY42" s="200"/>
      <c r="BZZ42" s="200"/>
      <c r="CAA42" s="200"/>
      <c r="CAB42" s="200"/>
      <c r="CAC42" s="200"/>
      <c r="CAD42" s="200"/>
      <c r="CAE42" s="200"/>
      <c r="CAK42" s="200"/>
      <c r="CAL42" s="200"/>
      <c r="CAM42" s="200"/>
      <c r="CAN42" s="200"/>
      <c r="CAO42" s="200"/>
      <c r="CAP42" s="200"/>
      <c r="CAQ42" s="200"/>
      <c r="CAS42" s="200"/>
      <c r="CAT42" s="200"/>
      <c r="CAU42" s="200"/>
      <c r="CAV42" s="200"/>
      <c r="CAW42" s="200"/>
      <c r="CAX42" s="200"/>
      <c r="CAY42" s="200"/>
      <c r="CAZ42" s="200"/>
      <c r="CBC42" s="200"/>
      <c r="CBF42" s="200"/>
      <c r="CBI42" s="200"/>
      <c r="CBL42" s="200"/>
      <c r="CBO42" s="200"/>
      <c r="CBR42" s="200"/>
      <c r="CCA42" s="200"/>
      <c r="CCD42" s="200"/>
      <c r="CCG42" s="200"/>
      <c r="CCJ42" s="200"/>
      <c r="CCS42" s="200"/>
      <c r="CCY42" s="200"/>
      <c r="CDB42" s="200"/>
      <c r="CDE42" s="200"/>
      <c r="CDH42" s="200"/>
      <c r="CDN42" s="200"/>
      <c r="CDW42" s="200"/>
      <c r="CDY42" s="200"/>
      <c r="CDZ42" s="200"/>
      <c r="CEB42" s="200"/>
      <c r="CEE42" s="200"/>
      <c r="CEH42" s="200"/>
      <c r="CEK42" s="200"/>
      <c r="CEN42" s="200"/>
      <c r="CEQ42" s="200"/>
      <c r="CES42" s="200"/>
      <c r="CEU42" s="200"/>
      <c r="CEX42" s="200"/>
      <c r="CFA42" s="200"/>
      <c r="CFD42" s="200"/>
      <c r="CFG42" s="200"/>
      <c r="CFJ42" s="200"/>
      <c r="CFM42" s="200"/>
      <c r="CFP42" s="200"/>
      <c r="CFR42" s="200"/>
      <c r="CFU42" s="200"/>
      <c r="CFX42" s="200"/>
      <c r="CGA42" s="200"/>
      <c r="CGG42" s="200"/>
      <c r="CGJ42" s="200"/>
      <c r="CGL42" s="200"/>
      <c r="CHS42" s="200"/>
      <c r="CHV42" s="200"/>
      <c r="CHY42" s="200"/>
      <c r="CIB42" s="200"/>
      <c r="CIE42" s="200"/>
      <c r="CIF42" s="200"/>
      <c r="CIG42" s="200"/>
      <c r="CIJ42" s="200"/>
      <c r="CIM42" s="200"/>
      <c r="CIP42" s="200"/>
      <c r="CIS42" s="200"/>
      <c r="CIU42" s="200"/>
      <c r="CJI42" s="200"/>
      <c r="CJJ42" s="200"/>
      <c r="CJK42" s="200"/>
      <c r="CJL42" s="200"/>
      <c r="CJM42" s="200"/>
      <c r="CJN42" s="200"/>
      <c r="CJO42" s="200"/>
      <c r="CJP42" s="200"/>
      <c r="CJQ42" s="200"/>
      <c r="CJR42" s="200"/>
      <c r="CJS42" s="200"/>
      <c r="CJT42" s="200"/>
      <c r="CJU42" s="200"/>
      <c r="CJV42" s="200"/>
      <c r="CJW42" s="200"/>
      <c r="CJX42" s="200"/>
      <c r="CJY42" s="200"/>
      <c r="CJZ42" s="200"/>
      <c r="CKA42" s="200"/>
      <c r="CKG42" s="200"/>
      <c r="CKH42" s="200"/>
      <c r="CKI42" s="200"/>
      <c r="CKJ42" s="200"/>
      <c r="CKK42" s="200"/>
      <c r="CKL42" s="200"/>
      <c r="CKM42" s="200"/>
      <c r="CKO42" s="200"/>
      <c r="CKP42" s="200"/>
      <c r="CKQ42" s="200"/>
      <c r="CKR42" s="200"/>
      <c r="CKS42" s="200"/>
      <c r="CKT42" s="200"/>
      <c r="CKU42" s="200"/>
      <c r="CKV42" s="200"/>
      <c r="CKY42" s="200"/>
      <c r="CLB42" s="200"/>
      <c r="CLE42" s="200"/>
      <c r="CLH42" s="200"/>
      <c r="CLK42" s="200"/>
      <c r="CLN42" s="200"/>
      <c r="CLW42" s="200"/>
      <c r="CLZ42" s="200"/>
      <c r="CMC42" s="200"/>
      <c r="CMF42" s="200"/>
      <c r="CMO42" s="200"/>
      <c r="CMU42" s="200"/>
      <c r="CMX42" s="200"/>
      <c r="CNA42" s="200"/>
      <c r="CND42" s="200"/>
      <c r="CNJ42" s="200"/>
      <c r="CNS42" s="200"/>
      <c r="CNU42" s="200"/>
      <c r="CNV42" s="200"/>
      <c r="CNX42" s="200"/>
      <c r="COA42" s="200"/>
      <c r="COD42" s="200"/>
      <c r="COG42" s="200"/>
      <c r="COJ42" s="200"/>
      <c r="COM42" s="200"/>
      <c r="COO42" s="200"/>
      <c r="COQ42" s="200"/>
      <c r="COT42" s="200"/>
      <c r="COW42" s="200"/>
      <c r="COZ42" s="200"/>
      <c r="CPC42" s="200"/>
      <c r="CPF42" s="200"/>
      <c r="CPI42" s="200"/>
      <c r="CPL42" s="200"/>
      <c r="CPN42" s="200"/>
      <c r="CPQ42" s="200"/>
      <c r="CPT42" s="200"/>
      <c r="CPW42" s="200"/>
      <c r="CQC42" s="200"/>
      <c r="CQF42" s="200"/>
      <c r="CQH42" s="200"/>
      <c r="CRO42" s="200"/>
      <c r="CRR42" s="200"/>
      <c r="CRU42" s="200"/>
      <c r="CRX42" s="200"/>
      <c r="CSA42" s="200"/>
      <c r="CSB42" s="200"/>
      <c r="CSC42" s="200"/>
      <c r="CSF42" s="200"/>
      <c r="CSI42" s="200"/>
      <c r="CSL42" s="200"/>
      <c r="CSO42" s="200"/>
      <c r="CSQ42" s="200"/>
      <c r="CTE42" s="200"/>
      <c r="CTF42" s="200"/>
      <c r="CTG42" s="200"/>
      <c r="CTH42" s="200"/>
      <c r="CTI42" s="200"/>
      <c r="CTJ42" s="200"/>
      <c r="CTK42" s="200"/>
      <c r="CTL42" s="200"/>
      <c r="CTM42" s="200"/>
      <c r="CTN42" s="200"/>
      <c r="CTO42" s="200"/>
      <c r="CTP42" s="200"/>
      <c r="CTQ42" s="200"/>
      <c r="CTR42" s="200"/>
      <c r="CTS42" s="200"/>
      <c r="CTT42" s="200"/>
      <c r="CTU42" s="200"/>
      <c r="CTV42" s="200"/>
      <c r="CTW42" s="200"/>
      <c r="CUC42" s="200"/>
      <c r="CUD42" s="200"/>
      <c r="CUE42" s="200"/>
      <c r="CUF42" s="200"/>
      <c r="CUG42" s="200"/>
      <c r="CUH42" s="200"/>
      <c r="CUI42" s="200"/>
      <c r="CUK42" s="200"/>
      <c r="CUL42" s="200"/>
      <c r="CUM42" s="200"/>
      <c r="CUN42" s="200"/>
      <c r="CUO42" s="200"/>
      <c r="CUP42" s="200"/>
      <c r="CUQ42" s="200"/>
      <c r="CUR42" s="200"/>
      <c r="CUU42" s="200"/>
      <c r="CUX42" s="200"/>
      <c r="CVA42" s="200"/>
      <c r="CVD42" s="200"/>
      <c r="CVG42" s="200"/>
      <c r="CVJ42" s="200"/>
      <c r="CVS42" s="200"/>
      <c r="CVV42" s="200"/>
      <c r="CVY42" s="200"/>
      <c r="CWB42" s="200"/>
      <c r="CWK42" s="200"/>
      <c r="CWQ42" s="200"/>
      <c r="CWT42" s="200"/>
      <c r="CWW42" s="200"/>
      <c r="CWZ42" s="200"/>
      <c r="CXF42" s="200"/>
      <c r="CXO42" s="200"/>
      <c r="CXQ42" s="200"/>
      <c r="CXR42" s="200"/>
      <c r="CXT42" s="200"/>
      <c r="CXW42" s="200"/>
      <c r="CXZ42" s="200"/>
      <c r="CYC42" s="200"/>
      <c r="CYF42" s="200"/>
      <c r="CYI42" s="200"/>
      <c r="CYK42" s="200"/>
      <c r="CYM42" s="200"/>
      <c r="CYP42" s="200"/>
      <c r="CYS42" s="200"/>
      <c r="CYV42" s="200"/>
      <c r="CYY42" s="200"/>
      <c r="CZB42" s="200"/>
      <c r="CZE42" s="200"/>
      <c r="CZH42" s="200"/>
      <c r="CZJ42" s="200"/>
      <c r="CZM42" s="200"/>
      <c r="CZP42" s="200"/>
      <c r="CZS42" s="200"/>
      <c r="CZY42" s="200"/>
      <c r="DAB42" s="200"/>
      <c r="DAD42" s="200"/>
      <c r="DBK42" s="200"/>
      <c r="DBN42" s="200"/>
      <c r="DBQ42" s="200"/>
      <c r="DBT42" s="200"/>
      <c r="DBW42" s="200"/>
      <c r="DBX42" s="200"/>
      <c r="DBY42" s="200"/>
      <c r="DCB42" s="200"/>
      <c r="DCE42" s="200"/>
      <c r="DCH42" s="200"/>
      <c r="DCK42" s="200"/>
      <c r="DCM42" s="200"/>
      <c r="DDA42" s="200"/>
      <c r="DDB42" s="200"/>
      <c r="DDC42" s="200"/>
      <c r="DDD42" s="200"/>
      <c r="DDE42" s="200"/>
      <c r="DDF42" s="200"/>
      <c r="DDG42" s="200"/>
      <c r="DDH42" s="200"/>
      <c r="DDI42" s="200"/>
      <c r="DDJ42" s="200"/>
      <c r="DDK42" s="200"/>
      <c r="DDL42" s="200"/>
      <c r="DDM42" s="200"/>
      <c r="DDN42" s="200"/>
      <c r="DDO42" s="200"/>
      <c r="DDP42" s="200"/>
      <c r="DDQ42" s="200"/>
      <c r="DDR42" s="200"/>
      <c r="DDS42" s="200"/>
      <c r="DDY42" s="200"/>
      <c r="DDZ42" s="200"/>
      <c r="DEA42" s="200"/>
      <c r="DEB42" s="200"/>
      <c r="DEC42" s="200"/>
      <c r="DED42" s="200"/>
      <c r="DEE42" s="200"/>
      <c r="DEG42" s="200"/>
      <c r="DEH42" s="200"/>
      <c r="DEI42" s="200"/>
      <c r="DEJ42" s="200"/>
      <c r="DEK42" s="200"/>
      <c r="DEL42" s="200"/>
      <c r="DEM42" s="200"/>
      <c r="DEN42" s="200"/>
      <c r="DEQ42" s="200"/>
      <c r="DET42" s="200"/>
      <c r="DEW42" s="200"/>
      <c r="DEZ42" s="200"/>
      <c r="DFC42" s="200"/>
      <c r="DFF42" s="200"/>
      <c r="DFO42" s="200"/>
      <c r="DFR42" s="200"/>
      <c r="DFU42" s="200"/>
      <c r="DFX42" s="200"/>
      <c r="DGG42" s="200"/>
      <c r="DGM42" s="200"/>
      <c r="DGP42" s="200"/>
      <c r="DGS42" s="200"/>
      <c r="DGV42" s="200"/>
      <c r="DHB42" s="200"/>
      <c r="DHK42" s="200"/>
      <c r="DHM42" s="200"/>
      <c r="DHN42" s="200"/>
      <c r="DHP42" s="200"/>
      <c r="DHS42" s="200"/>
      <c r="DHV42" s="200"/>
      <c r="DHY42" s="200"/>
      <c r="DIB42" s="200"/>
      <c r="DIE42" s="200"/>
      <c r="DIG42" s="200"/>
      <c r="DII42" s="200"/>
      <c r="DIL42" s="200"/>
      <c r="DIO42" s="200"/>
      <c r="DIR42" s="200"/>
      <c r="DIU42" s="200"/>
      <c r="DIX42" s="200"/>
      <c r="DJA42" s="200"/>
      <c r="DJD42" s="200"/>
      <c r="DJF42" s="200"/>
      <c r="DJI42" s="200"/>
      <c r="DJL42" s="200"/>
      <c r="DJO42" s="200"/>
      <c r="DJU42" s="200"/>
      <c r="DJX42" s="200"/>
      <c r="DJZ42" s="200"/>
      <c r="DLG42" s="200"/>
      <c r="DLJ42" s="200"/>
      <c r="DLM42" s="200"/>
      <c r="DLP42" s="200"/>
      <c r="DLS42" s="200"/>
      <c r="DLT42" s="200"/>
      <c r="DLU42" s="200"/>
      <c r="DLX42" s="200"/>
      <c r="DMA42" s="200"/>
      <c r="DMD42" s="200"/>
      <c r="DMG42" s="200"/>
      <c r="DMI42" s="200"/>
      <c r="DMW42" s="200"/>
      <c r="DMX42" s="200"/>
      <c r="DMY42" s="200"/>
      <c r="DMZ42" s="200"/>
      <c r="DNA42" s="200"/>
      <c r="DNB42" s="200"/>
      <c r="DNC42" s="200"/>
      <c r="DND42" s="200"/>
      <c r="DNE42" s="200"/>
      <c r="DNF42" s="200"/>
      <c r="DNG42" s="200"/>
      <c r="DNH42" s="200"/>
      <c r="DNI42" s="200"/>
      <c r="DNJ42" s="200"/>
      <c r="DNK42" s="200"/>
      <c r="DNL42" s="200"/>
      <c r="DNM42" s="200"/>
      <c r="DNN42" s="200"/>
      <c r="DNO42" s="200"/>
      <c r="DNU42" s="200"/>
      <c r="DNV42" s="200"/>
      <c r="DNW42" s="200"/>
      <c r="DNX42" s="200"/>
      <c r="DNY42" s="200"/>
      <c r="DNZ42" s="200"/>
      <c r="DOA42" s="200"/>
      <c r="DOC42" s="200"/>
      <c r="DOD42" s="200"/>
      <c r="DOE42" s="200"/>
      <c r="DOF42" s="200"/>
      <c r="DOG42" s="200"/>
      <c r="DOH42" s="200"/>
      <c r="DOI42" s="200"/>
      <c r="DOJ42" s="200"/>
      <c r="DOM42" s="200"/>
      <c r="DOP42" s="200"/>
      <c r="DOS42" s="200"/>
      <c r="DOV42" s="200"/>
      <c r="DOY42" s="200"/>
      <c r="DPB42" s="200"/>
      <c r="DPK42" s="200"/>
      <c r="DPN42" s="200"/>
      <c r="DPQ42" s="200"/>
      <c r="DPT42" s="200"/>
      <c r="DQC42" s="200"/>
      <c r="DQI42" s="200"/>
      <c r="DQL42" s="200"/>
      <c r="DQO42" s="200"/>
      <c r="DQR42" s="200"/>
      <c r="DQX42" s="200"/>
      <c r="DRG42" s="200"/>
      <c r="DRI42" s="200"/>
      <c r="DRJ42" s="200"/>
      <c r="DRL42" s="200"/>
      <c r="DRO42" s="200"/>
      <c r="DRR42" s="200"/>
      <c r="DRU42" s="200"/>
      <c r="DRX42" s="200"/>
      <c r="DSA42" s="200"/>
      <c r="DSC42" s="200"/>
      <c r="DSE42" s="200"/>
      <c r="DSH42" s="200"/>
      <c r="DSK42" s="200"/>
      <c r="DSN42" s="200"/>
      <c r="DSQ42" s="200"/>
      <c r="DST42" s="200"/>
      <c r="DSW42" s="200"/>
      <c r="DSZ42" s="200"/>
      <c r="DTB42" s="200"/>
      <c r="DTE42" s="200"/>
      <c r="DTH42" s="200"/>
      <c r="DTK42" s="200"/>
      <c r="DTQ42" s="200"/>
      <c r="DTT42" s="200"/>
      <c r="DTV42" s="200"/>
      <c r="DVC42" s="200"/>
      <c r="DVF42" s="200"/>
      <c r="DVI42" s="200"/>
      <c r="DVL42" s="200"/>
      <c r="DVO42" s="200"/>
      <c r="DVP42" s="200"/>
      <c r="DVQ42" s="200"/>
      <c r="DVT42" s="200"/>
      <c r="DVW42" s="200"/>
      <c r="DVZ42" s="200"/>
      <c r="DWC42" s="200"/>
      <c r="DWE42" s="200"/>
      <c r="DWS42" s="200"/>
      <c r="DWT42" s="200"/>
      <c r="DWU42" s="200"/>
      <c r="DWV42" s="200"/>
      <c r="DWW42" s="200"/>
      <c r="DWX42" s="200"/>
      <c r="DWY42" s="200"/>
      <c r="DWZ42" s="200"/>
      <c r="DXA42" s="200"/>
      <c r="DXB42" s="200"/>
      <c r="DXC42" s="200"/>
      <c r="DXD42" s="200"/>
      <c r="DXE42" s="200"/>
      <c r="DXF42" s="200"/>
      <c r="DXG42" s="200"/>
      <c r="DXH42" s="200"/>
      <c r="DXI42" s="200"/>
      <c r="DXJ42" s="200"/>
      <c r="DXK42" s="200"/>
      <c r="DXQ42" s="200"/>
      <c r="DXR42" s="200"/>
      <c r="DXS42" s="200"/>
      <c r="DXT42" s="200"/>
      <c r="DXU42" s="200"/>
      <c r="DXV42" s="200"/>
      <c r="DXW42" s="200"/>
      <c r="DXY42" s="200"/>
      <c r="DXZ42" s="200"/>
      <c r="DYA42" s="200"/>
      <c r="DYB42" s="200"/>
      <c r="DYC42" s="200"/>
      <c r="DYD42" s="200"/>
      <c r="DYE42" s="200"/>
      <c r="DYF42" s="200"/>
      <c r="DYI42" s="200"/>
      <c r="DYL42" s="200"/>
      <c r="DYO42" s="200"/>
      <c r="DYR42" s="200"/>
      <c r="DYU42" s="200"/>
      <c r="DYX42" s="200"/>
      <c r="DZG42" s="200"/>
      <c r="DZJ42" s="200"/>
      <c r="DZM42" s="200"/>
      <c r="DZP42" s="200"/>
      <c r="DZY42" s="200"/>
      <c r="EAE42" s="200"/>
      <c r="EAH42" s="200"/>
      <c r="EAK42" s="200"/>
      <c r="EAN42" s="200"/>
      <c r="EAT42" s="200"/>
      <c r="EBC42" s="200"/>
      <c r="EBE42" s="200"/>
      <c r="EBF42" s="200"/>
      <c r="EBH42" s="200"/>
      <c r="EBK42" s="200"/>
      <c r="EBN42" s="200"/>
      <c r="EBQ42" s="200"/>
      <c r="EBT42" s="200"/>
      <c r="EBW42" s="200"/>
      <c r="EBY42" s="200"/>
      <c r="ECA42" s="200"/>
      <c r="ECD42" s="200"/>
      <c r="ECG42" s="200"/>
      <c r="ECJ42" s="200"/>
      <c r="ECM42" s="200"/>
      <c r="ECP42" s="200"/>
      <c r="ECS42" s="200"/>
      <c r="ECV42" s="200"/>
      <c r="ECX42" s="200"/>
      <c r="EDA42" s="200"/>
      <c r="EDD42" s="200"/>
      <c r="EDG42" s="200"/>
      <c r="EDM42" s="200"/>
      <c r="EDP42" s="200"/>
      <c r="EDR42" s="200"/>
      <c r="EEY42" s="200"/>
      <c r="EFB42" s="200"/>
      <c r="EFE42" s="200"/>
      <c r="EFH42" s="200"/>
      <c r="EFK42" s="200"/>
      <c r="EFL42" s="200"/>
      <c r="EFM42" s="200"/>
      <c r="EFP42" s="200"/>
      <c r="EFS42" s="200"/>
      <c r="EFV42" s="200"/>
      <c r="EFY42" s="200"/>
      <c r="EGA42" s="200"/>
      <c r="EGO42" s="200"/>
      <c r="EGP42" s="200"/>
      <c r="EGQ42" s="200"/>
      <c r="EGR42" s="200"/>
      <c r="EGS42" s="200"/>
      <c r="EGT42" s="200"/>
      <c r="EGU42" s="200"/>
      <c r="EGV42" s="200"/>
      <c r="EGW42" s="200"/>
      <c r="EGX42" s="200"/>
      <c r="EGY42" s="200"/>
      <c r="EGZ42" s="200"/>
      <c r="EHA42" s="200"/>
      <c r="EHB42" s="200"/>
      <c r="EHC42" s="200"/>
      <c r="EHD42" s="200"/>
      <c r="EHE42" s="200"/>
      <c r="EHF42" s="200"/>
      <c r="EHG42" s="200"/>
      <c r="EHM42" s="200"/>
      <c r="EHN42" s="200"/>
      <c r="EHO42" s="200"/>
      <c r="EHP42" s="200"/>
      <c r="EHQ42" s="200"/>
      <c r="EHR42" s="200"/>
      <c r="EHS42" s="200"/>
      <c r="EHU42" s="200"/>
      <c r="EHV42" s="200"/>
      <c r="EHW42" s="200"/>
      <c r="EHX42" s="200"/>
      <c r="EHY42" s="200"/>
      <c r="EHZ42" s="200"/>
      <c r="EIA42" s="200"/>
      <c r="EIB42" s="200"/>
      <c r="EIE42" s="200"/>
      <c r="EIH42" s="200"/>
      <c r="EIK42" s="200"/>
      <c r="EIN42" s="200"/>
      <c r="EIQ42" s="200"/>
      <c r="EIT42" s="200"/>
      <c r="EJC42" s="200"/>
      <c r="EJF42" s="200"/>
      <c r="EJI42" s="200"/>
      <c r="EJL42" s="200"/>
      <c r="EJU42" s="200"/>
      <c r="EKA42" s="200"/>
      <c r="EKD42" s="200"/>
      <c r="EKG42" s="200"/>
      <c r="EKJ42" s="200"/>
      <c r="EKP42" s="200"/>
      <c r="EKY42" s="200"/>
      <c r="ELA42" s="200"/>
      <c r="ELB42" s="200"/>
      <c r="ELD42" s="200"/>
      <c r="ELG42" s="200"/>
      <c r="ELJ42" s="200"/>
      <c r="ELM42" s="200"/>
      <c r="ELP42" s="200"/>
      <c r="ELS42" s="200"/>
      <c r="ELU42" s="200"/>
      <c r="ELW42" s="200"/>
      <c r="ELZ42" s="200"/>
      <c r="EMC42" s="200"/>
      <c r="EMF42" s="200"/>
      <c r="EMI42" s="200"/>
      <c r="EML42" s="200"/>
      <c r="EMO42" s="200"/>
      <c r="EMR42" s="200"/>
      <c r="EMT42" s="200"/>
      <c r="EMW42" s="200"/>
      <c r="EMZ42" s="200"/>
      <c r="ENC42" s="200"/>
      <c r="ENI42" s="200"/>
      <c r="ENL42" s="200"/>
      <c r="ENN42" s="200"/>
      <c r="EOU42" s="200"/>
      <c r="EOX42" s="200"/>
      <c r="EPA42" s="200"/>
      <c r="EPD42" s="200"/>
      <c r="EPG42" s="200"/>
      <c r="EPH42" s="200"/>
      <c r="EPI42" s="200"/>
      <c r="EPL42" s="200"/>
      <c r="EPO42" s="200"/>
      <c r="EPR42" s="200"/>
      <c r="EPU42" s="200"/>
      <c r="EPW42" s="200"/>
      <c r="EQK42" s="200"/>
      <c r="EQL42" s="200"/>
      <c r="EQM42" s="200"/>
      <c r="EQN42" s="200"/>
      <c r="EQO42" s="200"/>
      <c r="EQP42" s="200"/>
      <c r="EQQ42" s="200"/>
      <c r="EQR42" s="200"/>
      <c r="EQS42" s="200"/>
      <c r="EQT42" s="200"/>
      <c r="EQU42" s="200"/>
      <c r="EQV42" s="200"/>
      <c r="EQW42" s="200"/>
      <c r="EQX42" s="200"/>
      <c r="EQY42" s="200"/>
      <c r="EQZ42" s="200"/>
      <c r="ERA42" s="200"/>
      <c r="ERB42" s="200"/>
      <c r="ERC42" s="200"/>
      <c r="ERI42" s="200"/>
      <c r="ERJ42" s="200"/>
      <c r="ERK42" s="200"/>
      <c r="ERL42" s="200"/>
      <c r="ERM42" s="200"/>
      <c r="ERN42" s="200"/>
      <c r="ERO42" s="200"/>
      <c r="ERQ42" s="200"/>
      <c r="ERR42" s="200"/>
      <c r="ERS42" s="200"/>
      <c r="ERT42" s="200"/>
      <c r="ERU42" s="200"/>
      <c r="ERV42" s="200"/>
      <c r="ERW42" s="200"/>
      <c r="ERX42" s="200"/>
      <c r="ESA42" s="200"/>
      <c r="ESD42" s="200"/>
      <c r="ESG42" s="200"/>
      <c r="ESJ42" s="200"/>
      <c r="ESM42" s="200"/>
      <c r="ESP42" s="200"/>
      <c r="ESY42" s="200"/>
      <c r="ETB42" s="200"/>
      <c r="ETE42" s="200"/>
      <c r="ETH42" s="200"/>
      <c r="ETQ42" s="200"/>
      <c r="ETW42" s="200"/>
      <c r="ETZ42" s="200"/>
      <c r="EUC42" s="200"/>
      <c r="EUF42" s="200"/>
      <c r="EUL42" s="200"/>
      <c r="EUU42" s="200"/>
      <c r="EUW42" s="200"/>
      <c r="EUX42" s="200"/>
      <c r="EUZ42" s="200"/>
      <c r="EVC42" s="200"/>
      <c r="EVF42" s="200"/>
      <c r="EVI42" s="200"/>
      <c r="EVL42" s="200"/>
      <c r="EVO42" s="200"/>
      <c r="EVQ42" s="200"/>
      <c r="EVS42" s="200"/>
      <c r="EVV42" s="200"/>
      <c r="EVY42" s="200"/>
      <c r="EWB42" s="200"/>
      <c r="EWE42" s="200"/>
      <c r="EWH42" s="200"/>
      <c r="EWK42" s="200"/>
      <c r="EWN42" s="200"/>
      <c r="EWP42" s="200"/>
      <c r="EWS42" s="200"/>
      <c r="EWV42" s="200"/>
      <c r="EWY42" s="200"/>
      <c r="EXE42" s="200"/>
      <c r="EXH42" s="200"/>
      <c r="EXJ42" s="200"/>
      <c r="EYQ42" s="200"/>
      <c r="EYT42" s="200"/>
      <c r="EYW42" s="200"/>
      <c r="EYZ42" s="200"/>
      <c r="EZC42" s="200"/>
      <c r="EZD42" s="200"/>
      <c r="EZE42" s="200"/>
      <c r="EZH42" s="200"/>
      <c r="EZK42" s="200"/>
      <c r="EZN42" s="200"/>
      <c r="EZQ42" s="200"/>
      <c r="EZS42" s="200"/>
      <c r="FAG42" s="200"/>
      <c r="FAH42" s="200"/>
      <c r="FAI42" s="200"/>
      <c r="FAJ42" s="200"/>
      <c r="FAK42" s="200"/>
      <c r="FAL42" s="200"/>
      <c r="FAM42" s="200"/>
      <c r="FAN42" s="200"/>
      <c r="FAO42" s="200"/>
      <c r="FAP42" s="200"/>
      <c r="FAQ42" s="200"/>
      <c r="FAR42" s="200"/>
      <c r="FAS42" s="200"/>
      <c r="FAT42" s="200"/>
      <c r="FAU42" s="200"/>
      <c r="FAV42" s="200"/>
      <c r="FAW42" s="200"/>
      <c r="FAX42" s="200"/>
      <c r="FAY42" s="200"/>
      <c r="FBE42" s="200"/>
      <c r="FBF42" s="200"/>
      <c r="FBG42" s="200"/>
      <c r="FBH42" s="200"/>
      <c r="FBI42" s="200"/>
      <c r="FBJ42" s="200"/>
      <c r="FBK42" s="200"/>
      <c r="FBM42" s="200"/>
      <c r="FBN42" s="200"/>
      <c r="FBO42" s="200"/>
      <c r="FBP42" s="200"/>
      <c r="FBQ42" s="200"/>
      <c r="FBR42" s="200"/>
      <c r="FBS42" s="200"/>
      <c r="FBT42" s="200"/>
      <c r="FBW42" s="200"/>
      <c r="FBZ42" s="200"/>
      <c r="FCC42" s="200"/>
      <c r="FCF42" s="200"/>
      <c r="FCI42" s="200"/>
      <c r="FCL42" s="200"/>
      <c r="FCU42" s="200"/>
      <c r="FCX42" s="200"/>
      <c r="FDA42" s="200"/>
      <c r="FDD42" s="200"/>
      <c r="FDM42" s="200"/>
      <c r="FDS42" s="200"/>
      <c r="FDV42" s="200"/>
      <c r="FDY42" s="200"/>
      <c r="FEB42" s="200"/>
      <c r="FEH42" s="200"/>
      <c r="FEQ42" s="200"/>
      <c r="FES42" s="200"/>
      <c r="FET42" s="200"/>
      <c r="FEV42" s="200"/>
      <c r="FEY42" s="200"/>
      <c r="FFB42" s="200"/>
      <c r="FFE42" s="200"/>
      <c r="FFH42" s="200"/>
      <c r="FFK42" s="200"/>
      <c r="FFM42" s="200"/>
      <c r="FFO42" s="200"/>
      <c r="FFR42" s="200"/>
      <c r="FFU42" s="200"/>
      <c r="FFX42" s="200"/>
      <c r="FGA42" s="200"/>
      <c r="FGD42" s="200"/>
      <c r="FGG42" s="200"/>
      <c r="FGJ42" s="200"/>
      <c r="FGL42" s="200"/>
      <c r="FGO42" s="200"/>
      <c r="FGR42" s="200"/>
      <c r="FGU42" s="200"/>
      <c r="FHA42" s="200"/>
      <c r="FHD42" s="200"/>
      <c r="FHF42" s="200"/>
      <c r="FIM42" s="200"/>
      <c r="FIP42" s="200"/>
      <c r="FIS42" s="200"/>
      <c r="FIV42" s="200"/>
      <c r="FIY42" s="200"/>
      <c r="FIZ42" s="200"/>
      <c r="FJA42" s="200"/>
      <c r="FJD42" s="200"/>
      <c r="FJG42" s="200"/>
      <c r="FJJ42" s="200"/>
      <c r="FJM42" s="200"/>
      <c r="FJO42" s="200"/>
      <c r="FKC42" s="200"/>
      <c r="FKD42" s="200"/>
      <c r="FKE42" s="200"/>
      <c r="FKF42" s="200"/>
      <c r="FKG42" s="200"/>
      <c r="FKH42" s="200"/>
      <c r="FKI42" s="200"/>
      <c r="FKJ42" s="200"/>
      <c r="FKK42" s="200"/>
      <c r="FKL42" s="200"/>
      <c r="FKM42" s="200"/>
      <c r="FKN42" s="200"/>
      <c r="FKO42" s="200"/>
      <c r="FKP42" s="200"/>
      <c r="FKQ42" s="200"/>
      <c r="FKR42" s="200"/>
      <c r="FKS42" s="200"/>
      <c r="FKT42" s="200"/>
      <c r="FKU42" s="200"/>
      <c r="FLA42" s="200"/>
      <c r="FLB42" s="200"/>
      <c r="FLC42" s="200"/>
      <c r="FLD42" s="200"/>
      <c r="FLE42" s="200"/>
      <c r="FLF42" s="200"/>
      <c r="FLG42" s="200"/>
      <c r="FLI42" s="200"/>
      <c r="FLJ42" s="200"/>
      <c r="FLK42" s="200"/>
      <c r="FLL42" s="200"/>
      <c r="FLM42" s="200"/>
      <c r="FLN42" s="200"/>
      <c r="FLO42" s="200"/>
      <c r="FLP42" s="200"/>
      <c r="FLS42" s="200"/>
      <c r="FLV42" s="200"/>
      <c r="FLY42" s="200"/>
      <c r="FMB42" s="200"/>
      <c r="FME42" s="200"/>
      <c r="FMH42" s="200"/>
      <c r="FMQ42" s="200"/>
      <c r="FMT42" s="200"/>
      <c r="FMW42" s="200"/>
      <c r="FMZ42" s="200"/>
      <c r="FNI42" s="200"/>
      <c r="FNO42" s="200"/>
      <c r="FNR42" s="200"/>
      <c r="FNU42" s="200"/>
      <c r="FNX42" s="200"/>
      <c r="FOD42" s="200"/>
      <c r="FOM42" s="200"/>
      <c r="FOO42" s="200"/>
      <c r="FOP42" s="200"/>
      <c r="FOR42" s="200"/>
      <c r="FOU42" s="200"/>
      <c r="FOX42" s="200"/>
      <c r="FPA42" s="200"/>
      <c r="FPD42" s="200"/>
      <c r="FPG42" s="200"/>
      <c r="FPI42" s="200"/>
      <c r="FPK42" s="200"/>
      <c r="FPN42" s="200"/>
      <c r="FPQ42" s="200"/>
      <c r="FPT42" s="200"/>
      <c r="FPW42" s="200"/>
      <c r="FPZ42" s="200"/>
      <c r="FQC42" s="200"/>
      <c r="FQF42" s="200"/>
      <c r="FQH42" s="200"/>
      <c r="FQK42" s="200"/>
      <c r="FQN42" s="200"/>
      <c r="FQQ42" s="200"/>
      <c r="FQW42" s="200"/>
      <c r="FQZ42" s="200"/>
      <c r="FRB42" s="200"/>
      <c r="FSI42" s="200"/>
      <c r="FSL42" s="200"/>
      <c r="FSO42" s="200"/>
      <c r="FSR42" s="200"/>
      <c r="FSU42" s="200"/>
      <c r="FSV42" s="200"/>
      <c r="FSW42" s="200"/>
      <c r="FSZ42" s="200"/>
      <c r="FTC42" s="200"/>
      <c r="FTF42" s="200"/>
      <c r="FTI42" s="200"/>
      <c r="FTK42" s="200"/>
      <c r="FTY42" s="200"/>
      <c r="FTZ42" s="200"/>
      <c r="FUA42" s="200"/>
      <c r="FUB42" s="200"/>
      <c r="FUC42" s="200"/>
      <c r="FUD42" s="200"/>
      <c r="FUE42" s="200"/>
      <c r="FUF42" s="200"/>
      <c r="FUG42" s="200"/>
      <c r="FUH42" s="200"/>
      <c r="FUI42" s="200"/>
      <c r="FUJ42" s="200"/>
      <c r="FUK42" s="200"/>
      <c r="FUL42" s="200"/>
      <c r="FUM42" s="200"/>
      <c r="FUN42" s="200"/>
      <c r="FUO42" s="200"/>
      <c r="FUP42" s="200"/>
      <c r="FUQ42" s="200"/>
      <c r="FUW42" s="200"/>
      <c r="FUX42" s="200"/>
      <c r="FUY42" s="200"/>
      <c r="FUZ42" s="200"/>
      <c r="FVA42" s="200"/>
      <c r="FVB42" s="200"/>
      <c r="FVC42" s="200"/>
      <c r="FVE42" s="200"/>
      <c r="FVF42" s="200"/>
      <c r="FVG42" s="200"/>
      <c r="FVH42" s="200"/>
      <c r="FVI42" s="200"/>
      <c r="FVJ42" s="200"/>
      <c r="FVK42" s="200"/>
      <c r="FVL42" s="200"/>
      <c r="FVO42" s="200"/>
      <c r="FVR42" s="200"/>
      <c r="FVU42" s="200"/>
      <c r="FVX42" s="200"/>
      <c r="FWA42" s="200"/>
      <c r="FWD42" s="200"/>
      <c r="FWM42" s="200"/>
      <c r="FWP42" s="200"/>
      <c r="FWS42" s="200"/>
      <c r="FWV42" s="200"/>
      <c r="FXE42" s="200"/>
      <c r="FXK42" s="200"/>
      <c r="FXN42" s="200"/>
      <c r="FXQ42" s="200"/>
      <c r="FXT42" s="200"/>
      <c r="FXZ42" s="200"/>
      <c r="FYI42" s="200"/>
      <c r="FYK42" s="200"/>
      <c r="FYL42" s="200"/>
      <c r="FYN42" s="200"/>
      <c r="FYQ42" s="200"/>
      <c r="FYT42" s="200"/>
      <c r="FYW42" s="200"/>
      <c r="FYZ42" s="200"/>
      <c r="FZC42" s="200"/>
      <c r="FZE42" s="200"/>
      <c r="FZG42" s="200"/>
      <c r="FZJ42" s="200"/>
      <c r="FZM42" s="200"/>
      <c r="FZP42" s="200"/>
      <c r="FZS42" s="200"/>
      <c r="FZV42" s="200"/>
      <c r="FZY42" s="200"/>
      <c r="GAB42" s="200"/>
      <c r="GAD42" s="200"/>
      <c r="GAG42" s="200"/>
      <c r="GAJ42" s="200"/>
      <c r="GAM42" s="200"/>
      <c r="GAS42" s="200"/>
      <c r="GAV42" s="200"/>
      <c r="GAX42" s="200"/>
      <c r="GCE42" s="200"/>
      <c r="GCH42" s="200"/>
      <c r="GCK42" s="200"/>
      <c r="GCN42" s="200"/>
      <c r="GCQ42" s="200"/>
      <c r="GCR42" s="200"/>
      <c r="GCS42" s="200"/>
      <c r="GCV42" s="200"/>
      <c r="GCY42" s="200"/>
      <c r="GDB42" s="200"/>
      <c r="GDE42" s="200"/>
      <c r="GDG42" s="200"/>
      <c r="GDU42" s="200"/>
      <c r="GDV42" s="200"/>
      <c r="GDW42" s="200"/>
      <c r="GDX42" s="200"/>
      <c r="GDY42" s="200"/>
      <c r="GDZ42" s="200"/>
      <c r="GEA42" s="200"/>
      <c r="GEB42" s="200"/>
      <c r="GEC42" s="200"/>
      <c r="GED42" s="200"/>
      <c r="GEE42" s="200"/>
      <c r="GEF42" s="200"/>
      <c r="GEG42" s="200"/>
      <c r="GEH42" s="200"/>
      <c r="GEI42" s="200"/>
      <c r="GEJ42" s="200"/>
      <c r="GEK42" s="200"/>
      <c r="GEL42" s="200"/>
      <c r="GEM42" s="200"/>
      <c r="GES42" s="200"/>
      <c r="GET42" s="200"/>
      <c r="GEU42" s="200"/>
      <c r="GEV42" s="200"/>
      <c r="GEW42" s="200"/>
      <c r="GEX42" s="200"/>
      <c r="GEY42" s="200"/>
      <c r="GFA42" s="200"/>
      <c r="GFB42" s="200"/>
      <c r="GFC42" s="200"/>
      <c r="GFD42" s="200"/>
      <c r="GFE42" s="200"/>
      <c r="GFF42" s="200"/>
      <c r="GFG42" s="200"/>
      <c r="GFH42" s="200"/>
      <c r="GFK42" s="200"/>
      <c r="GFN42" s="200"/>
      <c r="GFQ42" s="200"/>
      <c r="GFT42" s="200"/>
      <c r="GFW42" s="200"/>
      <c r="GFZ42" s="200"/>
      <c r="GGI42" s="200"/>
      <c r="GGL42" s="200"/>
      <c r="GGO42" s="200"/>
      <c r="GGR42" s="200"/>
      <c r="GHA42" s="200"/>
      <c r="GHG42" s="200"/>
      <c r="GHJ42" s="200"/>
      <c r="GHM42" s="200"/>
      <c r="GHP42" s="200"/>
      <c r="GHV42" s="200"/>
      <c r="GIE42" s="200"/>
      <c r="GIG42" s="200"/>
      <c r="GIH42" s="200"/>
      <c r="GIJ42" s="200"/>
      <c r="GIM42" s="200"/>
      <c r="GIP42" s="200"/>
      <c r="GIS42" s="200"/>
      <c r="GIV42" s="200"/>
      <c r="GIY42" s="200"/>
      <c r="GJA42" s="200"/>
      <c r="GJC42" s="200"/>
      <c r="GJF42" s="200"/>
      <c r="GJI42" s="200"/>
      <c r="GJL42" s="200"/>
      <c r="GJO42" s="200"/>
      <c r="GJR42" s="200"/>
      <c r="GJU42" s="200"/>
      <c r="GJX42" s="200"/>
      <c r="GJZ42" s="200"/>
      <c r="GKC42" s="200"/>
      <c r="GKF42" s="200"/>
      <c r="GKI42" s="200"/>
      <c r="GKO42" s="200"/>
      <c r="GKR42" s="200"/>
      <c r="GKT42" s="200"/>
      <c r="GMA42" s="200"/>
      <c r="GMD42" s="200"/>
      <c r="GMG42" s="200"/>
      <c r="GMJ42" s="200"/>
      <c r="GMM42" s="200"/>
      <c r="GMN42" s="200"/>
      <c r="GMO42" s="200"/>
      <c r="GMR42" s="200"/>
      <c r="GMU42" s="200"/>
      <c r="GMX42" s="200"/>
      <c r="GNA42" s="200"/>
      <c r="GNC42" s="200"/>
      <c r="GNQ42" s="200"/>
      <c r="GNR42" s="200"/>
      <c r="GNS42" s="200"/>
      <c r="GNT42" s="200"/>
      <c r="GNU42" s="200"/>
      <c r="GNV42" s="200"/>
      <c r="GNW42" s="200"/>
      <c r="GNX42" s="200"/>
      <c r="GNY42" s="200"/>
      <c r="GNZ42" s="200"/>
      <c r="GOA42" s="200"/>
      <c r="GOB42" s="200"/>
      <c r="GOC42" s="200"/>
      <c r="GOD42" s="200"/>
      <c r="GOE42" s="200"/>
      <c r="GOF42" s="200"/>
      <c r="GOG42" s="200"/>
      <c r="GOH42" s="200"/>
      <c r="GOI42" s="200"/>
      <c r="GOO42" s="200"/>
      <c r="GOP42" s="200"/>
      <c r="GOQ42" s="200"/>
      <c r="GOR42" s="200"/>
      <c r="GOS42" s="200"/>
      <c r="GOT42" s="200"/>
      <c r="GOU42" s="200"/>
      <c r="GOW42" s="200"/>
      <c r="GOX42" s="200"/>
      <c r="GOY42" s="200"/>
      <c r="GOZ42" s="200"/>
      <c r="GPA42" s="200"/>
      <c r="GPB42" s="200"/>
      <c r="GPC42" s="200"/>
      <c r="GPD42" s="200"/>
      <c r="GPG42" s="200"/>
      <c r="GPJ42" s="200"/>
      <c r="GPM42" s="200"/>
      <c r="GPP42" s="200"/>
      <c r="GPS42" s="200"/>
      <c r="GPV42" s="200"/>
      <c r="GQE42" s="200"/>
      <c r="GQH42" s="200"/>
      <c r="GQK42" s="200"/>
      <c r="GQN42" s="200"/>
      <c r="GQW42" s="200"/>
      <c r="GRC42" s="200"/>
      <c r="GRF42" s="200"/>
      <c r="GRI42" s="200"/>
      <c r="GRL42" s="200"/>
      <c r="GRR42" s="200"/>
      <c r="GSA42" s="200"/>
      <c r="GSC42" s="200"/>
      <c r="GSD42" s="200"/>
      <c r="GSF42" s="200"/>
      <c r="GSI42" s="200"/>
      <c r="GSL42" s="200"/>
      <c r="GSO42" s="200"/>
      <c r="GSR42" s="200"/>
      <c r="GSU42" s="200"/>
      <c r="GSW42" s="200"/>
      <c r="GSY42" s="200"/>
      <c r="GTB42" s="200"/>
      <c r="GTE42" s="200"/>
      <c r="GTH42" s="200"/>
      <c r="GTK42" s="200"/>
      <c r="GTN42" s="200"/>
      <c r="GTQ42" s="200"/>
      <c r="GTT42" s="200"/>
      <c r="GTV42" s="200"/>
      <c r="GTY42" s="200"/>
      <c r="GUB42" s="200"/>
      <c r="GUE42" s="200"/>
      <c r="GUK42" s="200"/>
      <c r="GUN42" s="200"/>
      <c r="GUP42" s="200"/>
      <c r="GVW42" s="200"/>
      <c r="GVZ42" s="200"/>
      <c r="GWC42" s="200"/>
      <c r="GWF42" s="200"/>
      <c r="GWI42" s="200"/>
      <c r="GWJ42" s="200"/>
      <c r="GWK42" s="200"/>
      <c r="GWN42" s="200"/>
      <c r="GWQ42" s="200"/>
      <c r="GWT42" s="200"/>
      <c r="GWW42" s="200"/>
      <c r="GWY42" s="200"/>
      <c r="GXM42" s="200"/>
      <c r="GXN42" s="200"/>
      <c r="GXO42" s="200"/>
      <c r="GXP42" s="200"/>
      <c r="GXQ42" s="200"/>
      <c r="GXR42" s="200"/>
      <c r="GXS42" s="200"/>
      <c r="GXT42" s="200"/>
      <c r="GXU42" s="200"/>
      <c r="GXV42" s="200"/>
      <c r="GXW42" s="200"/>
      <c r="GXX42" s="200"/>
      <c r="GXY42" s="200"/>
      <c r="GXZ42" s="200"/>
      <c r="GYA42" s="200"/>
      <c r="GYB42" s="200"/>
      <c r="GYC42" s="200"/>
      <c r="GYD42" s="200"/>
      <c r="GYE42" s="200"/>
      <c r="GYK42" s="200"/>
      <c r="GYL42" s="200"/>
      <c r="GYM42" s="200"/>
      <c r="GYN42" s="200"/>
      <c r="GYO42" s="200"/>
      <c r="GYP42" s="200"/>
      <c r="GYQ42" s="200"/>
      <c r="GYS42" s="200"/>
      <c r="GYT42" s="200"/>
      <c r="GYU42" s="200"/>
      <c r="GYV42" s="200"/>
      <c r="GYW42" s="200"/>
      <c r="GYX42" s="200"/>
      <c r="GYY42" s="200"/>
      <c r="GYZ42" s="200"/>
      <c r="GZC42" s="200"/>
      <c r="GZF42" s="200"/>
      <c r="GZI42" s="200"/>
      <c r="GZL42" s="200"/>
      <c r="GZO42" s="200"/>
      <c r="GZR42" s="200"/>
      <c r="HAA42" s="200"/>
      <c r="HAD42" s="200"/>
      <c r="HAG42" s="200"/>
      <c r="HAJ42" s="200"/>
      <c r="HAS42" s="200"/>
      <c r="HAY42" s="200"/>
      <c r="HBB42" s="200"/>
      <c r="HBE42" s="200"/>
      <c r="HBH42" s="200"/>
      <c r="HBN42" s="200"/>
      <c r="HBW42" s="200"/>
      <c r="HBY42" s="200"/>
      <c r="HBZ42" s="200"/>
      <c r="HCB42" s="200"/>
      <c r="HCE42" s="200"/>
      <c r="HCH42" s="200"/>
      <c r="HCK42" s="200"/>
      <c r="HCN42" s="200"/>
      <c r="HCQ42" s="200"/>
      <c r="HCS42" s="200"/>
      <c r="HCU42" s="200"/>
      <c r="HCX42" s="200"/>
      <c r="HDA42" s="200"/>
      <c r="HDD42" s="200"/>
      <c r="HDG42" s="200"/>
      <c r="HDJ42" s="200"/>
      <c r="HDM42" s="200"/>
      <c r="HDP42" s="200"/>
      <c r="HDR42" s="200"/>
      <c r="HDU42" s="200"/>
      <c r="HDX42" s="200"/>
      <c r="HEA42" s="200"/>
      <c r="HEG42" s="200"/>
      <c r="HEJ42" s="200"/>
      <c r="HEL42" s="200"/>
      <c r="HFS42" s="200"/>
      <c r="HFV42" s="200"/>
      <c r="HFY42" s="200"/>
      <c r="HGB42" s="200"/>
      <c r="HGE42" s="200"/>
      <c r="HGF42" s="200"/>
      <c r="HGG42" s="200"/>
      <c r="HGJ42" s="200"/>
      <c r="HGM42" s="200"/>
      <c r="HGP42" s="200"/>
      <c r="HGS42" s="200"/>
      <c r="HGU42" s="200"/>
      <c r="HHI42" s="200"/>
      <c r="HHJ42" s="200"/>
      <c r="HHK42" s="200"/>
      <c r="HHL42" s="200"/>
      <c r="HHM42" s="200"/>
      <c r="HHN42" s="200"/>
      <c r="HHO42" s="200"/>
      <c r="HHP42" s="200"/>
      <c r="HHQ42" s="200"/>
      <c r="HHR42" s="200"/>
      <c r="HHS42" s="200"/>
      <c r="HHT42" s="200"/>
      <c r="HHU42" s="200"/>
      <c r="HHV42" s="200"/>
      <c r="HHW42" s="200"/>
      <c r="HHX42" s="200"/>
      <c r="HHY42" s="200"/>
      <c r="HHZ42" s="200"/>
      <c r="HIA42" s="200"/>
      <c r="HIG42" s="200"/>
      <c r="HIH42" s="200"/>
      <c r="HII42" s="200"/>
      <c r="HIJ42" s="200"/>
      <c r="HIK42" s="200"/>
      <c r="HIL42" s="200"/>
      <c r="HIM42" s="200"/>
      <c r="HIO42" s="200"/>
      <c r="HIP42" s="200"/>
      <c r="HIQ42" s="200"/>
      <c r="HIR42" s="200"/>
      <c r="HIS42" s="200"/>
      <c r="HIT42" s="200"/>
      <c r="HIU42" s="200"/>
      <c r="HIV42" s="200"/>
      <c r="HIY42" s="200"/>
      <c r="HJB42" s="200"/>
      <c r="HJE42" s="200"/>
      <c r="HJH42" s="200"/>
      <c r="HJK42" s="200"/>
      <c r="HJN42" s="200"/>
      <c r="HJW42" s="200"/>
      <c r="HJZ42" s="200"/>
      <c r="HKC42" s="200"/>
      <c r="HKF42" s="200"/>
      <c r="HKO42" s="200"/>
      <c r="HKU42" s="200"/>
      <c r="HKX42" s="200"/>
      <c r="HLA42" s="200"/>
      <c r="HLD42" s="200"/>
      <c r="HLJ42" s="200"/>
      <c r="HLS42" s="200"/>
      <c r="HLU42" s="200"/>
      <c r="HLV42" s="200"/>
      <c r="HLX42" s="200"/>
      <c r="HMA42" s="200"/>
      <c r="HMD42" s="200"/>
      <c r="HMG42" s="200"/>
      <c r="HMJ42" s="200"/>
      <c r="HMM42" s="200"/>
      <c r="HMO42" s="200"/>
      <c r="HMQ42" s="200"/>
      <c r="HMT42" s="200"/>
      <c r="HMW42" s="200"/>
      <c r="HMZ42" s="200"/>
      <c r="HNC42" s="200"/>
      <c r="HNF42" s="200"/>
      <c r="HNI42" s="200"/>
      <c r="HNL42" s="200"/>
      <c r="HNN42" s="200"/>
      <c r="HNQ42" s="200"/>
      <c r="HNT42" s="200"/>
      <c r="HNW42" s="200"/>
      <c r="HOC42" s="200"/>
      <c r="HOF42" s="200"/>
      <c r="HOH42" s="200"/>
      <c r="HPO42" s="200"/>
      <c r="HPR42" s="200"/>
      <c r="HPU42" s="200"/>
      <c r="HPX42" s="200"/>
      <c r="HQA42" s="200"/>
      <c r="HQB42" s="200"/>
      <c r="HQC42" s="200"/>
      <c r="HQF42" s="200"/>
      <c r="HQI42" s="200"/>
      <c r="HQL42" s="200"/>
      <c r="HQO42" s="200"/>
      <c r="HQQ42" s="200"/>
      <c r="HRE42" s="200"/>
      <c r="HRF42" s="200"/>
      <c r="HRG42" s="200"/>
      <c r="HRH42" s="200"/>
      <c r="HRI42" s="200"/>
      <c r="HRJ42" s="200"/>
      <c r="HRK42" s="200"/>
      <c r="HRL42" s="200"/>
      <c r="HRM42" s="200"/>
      <c r="HRN42" s="200"/>
      <c r="HRO42" s="200"/>
      <c r="HRP42" s="200"/>
      <c r="HRQ42" s="200"/>
      <c r="HRR42" s="200"/>
      <c r="HRS42" s="200"/>
      <c r="HRT42" s="200"/>
      <c r="HRU42" s="200"/>
      <c r="HRV42" s="200"/>
      <c r="HRW42" s="200"/>
      <c r="HSC42" s="200"/>
      <c r="HSD42" s="200"/>
      <c r="HSE42" s="200"/>
      <c r="HSF42" s="200"/>
      <c r="HSG42" s="200"/>
      <c r="HSH42" s="200"/>
      <c r="HSI42" s="200"/>
      <c r="HSK42" s="200"/>
      <c r="HSL42" s="200"/>
      <c r="HSM42" s="200"/>
      <c r="HSN42" s="200"/>
      <c r="HSO42" s="200"/>
      <c r="HSP42" s="200"/>
      <c r="HSQ42" s="200"/>
      <c r="HSR42" s="200"/>
      <c r="HSU42" s="200"/>
      <c r="HSX42" s="200"/>
      <c r="HTA42" s="200"/>
      <c r="HTD42" s="200"/>
      <c r="HTG42" s="200"/>
      <c r="HTJ42" s="200"/>
      <c r="HTS42" s="200"/>
      <c r="HTV42" s="200"/>
      <c r="HTY42" s="200"/>
      <c r="HUB42" s="200"/>
      <c r="HUK42" s="200"/>
      <c r="HUQ42" s="200"/>
      <c r="HUT42" s="200"/>
      <c r="HUW42" s="200"/>
      <c r="HUZ42" s="200"/>
      <c r="HVF42" s="200"/>
      <c r="HVO42" s="200"/>
      <c r="HVQ42" s="200"/>
      <c r="HVR42" s="200"/>
      <c r="HVT42" s="200"/>
      <c r="HVW42" s="200"/>
      <c r="HVZ42" s="200"/>
      <c r="HWC42" s="200"/>
      <c r="HWF42" s="200"/>
      <c r="HWI42" s="200"/>
      <c r="HWK42" s="200"/>
      <c r="HWM42" s="200"/>
      <c r="HWP42" s="200"/>
      <c r="HWS42" s="200"/>
      <c r="HWV42" s="200"/>
      <c r="HWY42" s="200"/>
      <c r="HXB42" s="200"/>
      <c r="HXE42" s="200"/>
      <c r="HXH42" s="200"/>
      <c r="HXJ42" s="200"/>
      <c r="HXM42" s="200"/>
      <c r="HXP42" s="200"/>
      <c r="HXS42" s="200"/>
      <c r="HXY42" s="200"/>
      <c r="HYB42" s="200"/>
      <c r="HYD42" s="200"/>
      <c r="HZK42" s="200"/>
      <c r="HZN42" s="200"/>
      <c r="HZQ42" s="200"/>
      <c r="HZT42" s="200"/>
      <c r="HZW42" s="200"/>
      <c r="HZX42" s="200"/>
      <c r="HZY42" s="200"/>
      <c r="IAB42" s="200"/>
      <c r="IAE42" s="200"/>
      <c r="IAH42" s="200"/>
      <c r="IAK42" s="200"/>
      <c r="IAM42" s="200"/>
      <c r="IBA42" s="200"/>
      <c r="IBB42" s="200"/>
      <c r="IBC42" s="200"/>
      <c r="IBD42" s="200"/>
      <c r="IBE42" s="200"/>
      <c r="IBF42" s="200"/>
      <c r="IBG42" s="200"/>
      <c r="IBH42" s="200"/>
      <c r="IBI42" s="200"/>
      <c r="IBJ42" s="200"/>
      <c r="IBK42" s="200"/>
      <c r="IBL42" s="200"/>
      <c r="IBM42" s="200"/>
      <c r="IBN42" s="200"/>
      <c r="IBO42" s="200"/>
      <c r="IBP42" s="200"/>
      <c r="IBQ42" s="200"/>
      <c r="IBR42" s="200"/>
      <c r="IBS42" s="200"/>
      <c r="IBY42" s="200"/>
      <c r="IBZ42" s="200"/>
      <c r="ICA42" s="200"/>
      <c r="ICB42" s="200"/>
      <c r="ICC42" s="200"/>
      <c r="ICD42" s="200"/>
      <c r="ICE42" s="200"/>
      <c r="ICG42" s="200"/>
      <c r="ICH42" s="200"/>
      <c r="ICI42" s="200"/>
      <c r="ICJ42" s="200"/>
      <c r="ICK42" s="200"/>
      <c r="ICL42" s="200"/>
      <c r="ICM42" s="200"/>
      <c r="ICN42" s="200"/>
      <c r="ICQ42" s="200"/>
      <c r="ICT42" s="200"/>
      <c r="ICW42" s="200"/>
      <c r="ICZ42" s="200"/>
      <c r="IDC42" s="200"/>
      <c r="IDF42" s="200"/>
      <c r="IDO42" s="200"/>
      <c r="IDR42" s="200"/>
      <c r="IDU42" s="200"/>
      <c r="IDX42" s="200"/>
      <c r="IEG42" s="200"/>
      <c r="IEM42" s="200"/>
      <c r="IEP42" s="200"/>
      <c r="IES42" s="200"/>
      <c r="IEV42" s="200"/>
      <c r="IFB42" s="200"/>
      <c r="IFK42" s="200"/>
      <c r="IFM42" s="200"/>
      <c r="IFN42" s="200"/>
      <c r="IFP42" s="200"/>
      <c r="IFS42" s="200"/>
      <c r="IFV42" s="200"/>
      <c r="IFY42" s="200"/>
      <c r="IGB42" s="200"/>
      <c r="IGE42" s="200"/>
      <c r="IGG42" s="200"/>
      <c r="IGI42" s="200"/>
      <c r="IGL42" s="200"/>
      <c r="IGO42" s="200"/>
      <c r="IGR42" s="200"/>
      <c r="IGU42" s="200"/>
      <c r="IGX42" s="200"/>
      <c r="IHA42" s="200"/>
      <c r="IHD42" s="200"/>
      <c r="IHF42" s="200"/>
      <c r="IHI42" s="200"/>
      <c r="IHL42" s="200"/>
      <c r="IHO42" s="200"/>
      <c r="IHU42" s="200"/>
      <c r="IHX42" s="200"/>
      <c r="IHZ42" s="200"/>
      <c r="IJG42" s="200"/>
      <c r="IJJ42" s="200"/>
      <c r="IJM42" s="200"/>
      <c r="IJP42" s="200"/>
      <c r="IJS42" s="200"/>
      <c r="IJT42" s="200"/>
      <c r="IJU42" s="200"/>
      <c r="IJX42" s="200"/>
      <c r="IKA42" s="200"/>
      <c r="IKD42" s="200"/>
      <c r="IKG42" s="200"/>
      <c r="IKI42" s="200"/>
      <c r="IKW42" s="200"/>
      <c r="IKX42" s="200"/>
      <c r="IKY42" s="200"/>
      <c r="IKZ42" s="200"/>
      <c r="ILA42" s="200"/>
      <c r="ILB42" s="200"/>
      <c r="ILC42" s="200"/>
      <c r="ILD42" s="200"/>
      <c r="ILE42" s="200"/>
      <c r="ILF42" s="200"/>
      <c r="ILG42" s="200"/>
      <c r="ILH42" s="200"/>
      <c r="ILI42" s="200"/>
      <c r="ILJ42" s="200"/>
      <c r="ILK42" s="200"/>
      <c r="ILL42" s="200"/>
      <c r="ILM42" s="200"/>
      <c r="ILN42" s="200"/>
      <c r="ILO42" s="200"/>
      <c r="ILU42" s="200"/>
      <c r="ILV42" s="200"/>
      <c r="ILW42" s="200"/>
      <c r="ILX42" s="200"/>
      <c r="ILY42" s="200"/>
      <c r="ILZ42" s="200"/>
      <c r="IMA42" s="200"/>
      <c r="IMC42" s="200"/>
      <c r="IMD42" s="200"/>
      <c r="IME42" s="200"/>
      <c r="IMF42" s="200"/>
      <c r="IMG42" s="200"/>
      <c r="IMH42" s="200"/>
      <c r="IMI42" s="200"/>
      <c r="IMJ42" s="200"/>
      <c r="IMM42" s="200"/>
      <c r="IMP42" s="200"/>
      <c r="IMS42" s="200"/>
      <c r="IMV42" s="200"/>
      <c r="IMY42" s="200"/>
      <c r="INB42" s="200"/>
      <c r="INK42" s="200"/>
      <c r="INN42" s="200"/>
      <c r="INQ42" s="200"/>
      <c r="INT42" s="200"/>
      <c r="IOC42" s="200"/>
      <c r="IOI42" s="200"/>
      <c r="IOL42" s="200"/>
      <c r="IOO42" s="200"/>
      <c r="IOR42" s="200"/>
      <c r="IOX42" s="200"/>
      <c r="IPG42" s="200"/>
      <c r="IPI42" s="200"/>
      <c r="IPJ42" s="200"/>
      <c r="IPL42" s="200"/>
      <c r="IPO42" s="200"/>
      <c r="IPR42" s="200"/>
      <c r="IPU42" s="200"/>
      <c r="IPX42" s="200"/>
      <c r="IQA42" s="200"/>
      <c r="IQC42" s="200"/>
      <c r="IQE42" s="200"/>
      <c r="IQH42" s="200"/>
      <c r="IQK42" s="200"/>
      <c r="IQN42" s="200"/>
      <c r="IQQ42" s="200"/>
      <c r="IQT42" s="200"/>
      <c r="IQW42" s="200"/>
      <c r="IQZ42" s="200"/>
      <c r="IRB42" s="200"/>
      <c r="IRE42" s="200"/>
      <c r="IRH42" s="200"/>
      <c r="IRK42" s="200"/>
      <c r="IRQ42" s="200"/>
      <c r="IRT42" s="200"/>
      <c r="IRV42" s="200"/>
      <c r="ITC42" s="200"/>
      <c r="ITF42" s="200"/>
      <c r="ITI42" s="200"/>
      <c r="ITL42" s="200"/>
      <c r="ITO42" s="200"/>
      <c r="ITP42" s="200"/>
      <c r="ITQ42" s="200"/>
      <c r="ITT42" s="200"/>
      <c r="ITW42" s="200"/>
      <c r="ITZ42" s="200"/>
      <c r="IUC42" s="200"/>
      <c r="IUE42" s="200"/>
      <c r="IUS42" s="200"/>
      <c r="IUT42" s="200"/>
      <c r="IUU42" s="200"/>
      <c r="IUV42" s="200"/>
      <c r="IUW42" s="200"/>
      <c r="IUX42" s="200"/>
      <c r="IUY42" s="200"/>
      <c r="IUZ42" s="200"/>
      <c r="IVA42" s="200"/>
      <c r="IVB42" s="200"/>
      <c r="IVC42" s="200"/>
      <c r="IVD42" s="200"/>
      <c r="IVE42" s="200"/>
      <c r="IVF42" s="200"/>
      <c r="IVG42" s="200"/>
      <c r="IVH42" s="200"/>
      <c r="IVI42" s="200"/>
      <c r="IVJ42" s="200"/>
      <c r="IVK42" s="200"/>
      <c r="IVQ42" s="200"/>
      <c r="IVR42" s="200"/>
      <c r="IVS42" s="200"/>
      <c r="IVT42" s="200"/>
      <c r="IVU42" s="200"/>
      <c r="IVV42" s="200"/>
      <c r="IVW42" s="200"/>
      <c r="IVY42" s="200"/>
      <c r="IVZ42" s="200"/>
      <c r="IWA42" s="200"/>
      <c r="IWB42" s="200"/>
      <c r="IWC42" s="200"/>
      <c r="IWD42" s="200"/>
      <c r="IWE42" s="200"/>
      <c r="IWF42" s="200"/>
      <c r="IWI42" s="200"/>
      <c r="IWL42" s="200"/>
      <c r="IWO42" s="200"/>
      <c r="IWR42" s="200"/>
      <c r="IWU42" s="200"/>
      <c r="IWX42" s="200"/>
      <c r="IXG42" s="200"/>
      <c r="IXJ42" s="200"/>
      <c r="IXM42" s="200"/>
      <c r="IXP42" s="200"/>
      <c r="IXY42" s="200"/>
      <c r="IYE42" s="200"/>
      <c r="IYH42" s="200"/>
      <c r="IYK42" s="200"/>
      <c r="IYN42" s="200"/>
      <c r="IYT42" s="200"/>
      <c r="IZC42" s="200"/>
      <c r="IZE42" s="200"/>
      <c r="IZF42" s="200"/>
      <c r="IZH42" s="200"/>
      <c r="IZK42" s="200"/>
      <c r="IZN42" s="200"/>
      <c r="IZQ42" s="200"/>
      <c r="IZT42" s="200"/>
      <c r="IZW42" s="200"/>
      <c r="IZY42" s="200"/>
      <c r="JAA42" s="200"/>
      <c r="JAD42" s="200"/>
      <c r="JAG42" s="200"/>
      <c r="JAJ42" s="200"/>
      <c r="JAM42" s="200"/>
      <c r="JAP42" s="200"/>
      <c r="JAS42" s="200"/>
      <c r="JAV42" s="200"/>
      <c r="JAX42" s="200"/>
      <c r="JBA42" s="200"/>
      <c r="JBD42" s="200"/>
      <c r="JBG42" s="200"/>
      <c r="JBM42" s="200"/>
      <c r="JBP42" s="200"/>
      <c r="JBR42" s="200"/>
      <c r="JCY42" s="200"/>
      <c r="JDB42" s="200"/>
      <c r="JDE42" s="200"/>
      <c r="JDH42" s="200"/>
      <c r="JDK42" s="200"/>
      <c r="JDL42" s="200"/>
      <c r="JDM42" s="200"/>
      <c r="JDP42" s="200"/>
      <c r="JDS42" s="200"/>
      <c r="JDV42" s="200"/>
      <c r="JDY42" s="200"/>
      <c r="JEA42" s="200"/>
      <c r="JEO42" s="200"/>
      <c r="JEP42" s="200"/>
      <c r="JEQ42" s="200"/>
      <c r="JER42" s="200"/>
      <c r="JES42" s="200"/>
      <c r="JET42" s="200"/>
      <c r="JEU42" s="200"/>
      <c r="JEV42" s="200"/>
      <c r="JEW42" s="200"/>
      <c r="JEX42" s="200"/>
      <c r="JEY42" s="200"/>
      <c r="JEZ42" s="200"/>
      <c r="JFA42" s="200"/>
      <c r="JFB42" s="200"/>
      <c r="JFC42" s="200"/>
      <c r="JFD42" s="200"/>
      <c r="JFE42" s="200"/>
      <c r="JFF42" s="200"/>
      <c r="JFG42" s="200"/>
      <c r="JFM42" s="200"/>
      <c r="JFN42" s="200"/>
      <c r="JFO42" s="200"/>
      <c r="JFP42" s="200"/>
      <c r="JFQ42" s="200"/>
      <c r="JFR42" s="200"/>
      <c r="JFS42" s="200"/>
      <c r="JFU42" s="200"/>
      <c r="JFV42" s="200"/>
      <c r="JFW42" s="200"/>
      <c r="JFX42" s="200"/>
      <c r="JFY42" s="200"/>
      <c r="JFZ42" s="200"/>
      <c r="JGA42" s="200"/>
      <c r="JGB42" s="200"/>
      <c r="JGE42" s="200"/>
      <c r="JGH42" s="200"/>
      <c r="JGK42" s="200"/>
      <c r="JGN42" s="200"/>
      <c r="JGQ42" s="200"/>
      <c r="JGT42" s="200"/>
      <c r="JHC42" s="200"/>
      <c r="JHF42" s="200"/>
      <c r="JHI42" s="200"/>
      <c r="JHL42" s="200"/>
      <c r="JHU42" s="200"/>
      <c r="JIA42" s="200"/>
      <c r="JID42" s="200"/>
      <c r="JIG42" s="200"/>
      <c r="JIJ42" s="200"/>
      <c r="JIP42" s="200"/>
      <c r="JIY42" s="200"/>
      <c r="JJA42" s="200"/>
      <c r="JJB42" s="200"/>
      <c r="JJD42" s="200"/>
      <c r="JJG42" s="200"/>
      <c r="JJJ42" s="200"/>
      <c r="JJM42" s="200"/>
      <c r="JJP42" s="200"/>
      <c r="JJS42" s="200"/>
      <c r="JJU42" s="200"/>
      <c r="JJW42" s="200"/>
      <c r="JJZ42" s="200"/>
      <c r="JKC42" s="200"/>
      <c r="JKF42" s="200"/>
      <c r="JKI42" s="200"/>
      <c r="JKL42" s="200"/>
      <c r="JKO42" s="200"/>
      <c r="JKR42" s="200"/>
      <c r="JKT42" s="200"/>
      <c r="JKW42" s="200"/>
      <c r="JKZ42" s="200"/>
      <c r="JLC42" s="200"/>
      <c r="JLI42" s="200"/>
      <c r="JLL42" s="200"/>
      <c r="JLN42" s="200"/>
      <c r="JMU42" s="200"/>
      <c r="JMX42" s="200"/>
      <c r="JNA42" s="200"/>
      <c r="JND42" s="200"/>
      <c r="JNG42" s="200"/>
      <c r="JNH42" s="200"/>
      <c r="JNI42" s="200"/>
      <c r="JNL42" s="200"/>
      <c r="JNO42" s="200"/>
      <c r="JNR42" s="200"/>
      <c r="JNU42" s="200"/>
      <c r="JNW42" s="200"/>
      <c r="JOK42" s="200"/>
      <c r="JOL42" s="200"/>
      <c r="JOM42" s="200"/>
      <c r="JON42" s="200"/>
      <c r="JOO42" s="200"/>
      <c r="JOP42" s="200"/>
      <c r="JOQ42" s="200"/>
      <c r="JOR42" s="200"/>
      <c r="JOS42" s="200"/>
      <c r="JOT42" s="200"/>
      <c r="JOU42" s="200"/>
      <c r="JOV42" s="200"/>
      <c r="JOW42" s="200"/>
      <c r="JOX42" s="200"/>
      <c r="JOY42" s="200"/>
      <c r="JOZ42" s="200"/>
      <c r="JPA42" s="200"/>
      <c r="JPB42" s="200"/>
      <c r="JPC42" s="200"/>
      <c r="JPI42" s="200"/>
      <c r="JPJ42" s="200"/>
      <c r="JPK42" s="200"/>
      <c r="JPL42" s="200"/>
      <c r="JPM42" s="200"/>
      <c r="JPN42" s="200"/>
      <c r="JPO42" s="200"/>
      <c r="JPQ42" s="200"/>
      <c r="JPR42" s="200"/>
      <c r="JPS42" s="200"/>
      <c r="JPT42" s="200"/>
      <c r="JPU42" s="200"/>
      <c r="JPV42" s="200"/>
      <c r="JPW42" s="200"/>
      <c r="JPX42" s="200"/>
      <c r="JQA42" s="200"/>
      <c r="JQD42" s="200"/>
      <c r="JQG42" s="200"/>
      <c r="JQJ42" s="200"/>
      <c r="JQM42" s="200"/>
      <c r="JQP42" s="200"/>
      <c r="JQY42" s="200"/>
      <c r="JRB42" s="200"/>
      <c r="JRE42" s="200"/>
      <c r="JRH42" s="200"/>
      <c r="JRQ42" s="200"/>
      <c r="JRW42" s="200"/>
      <c r="JRZ42" s="200"/>
      <c r="JSC42" s="200"/>
      <c r="JSF42" s="200"/>
      <c r="JSL42" s="200"/>
      <c r="JSU42" s="200"/>
      <c r="JSW42" s="200"/>
      <c r="JSX42" s="200"/>
      <c r="JSZ42" s="200"/>
      <c r="JTC42" s="200"/>
      <c r="JTF42" s="200"/>
      <c r="JTI42" s="200"/>
      <c r="JTL42" s="200"/>
      <c r="JTO42" s="200"/>
      <c r="JTQ42" s="200"/>
      <c r="JTS42" s="200"/>
      <c r="JTV42" s="200"/>
      <c r="JTY42" s="200"/>
      <c r="JUB42" s="200"/>
      <c r="JUE42" s="200"/>
      <c r="JUH42" s="200"/>
      <c r="JUK42" s="200"/>
      <c r="JUN42" s="200"/>
      <c r="JUP42" s="200"/>
      <c r="JUS42" s="200"/>
      <c r="JUV42" s="200"/>
      <c r="JUY42" s="200"/>
      <c r="JVE42" s="200"/>
      <c r="JVH42" s="200"/>
      <c r="JVJ42" s="200"/>
      <c r="JWQ42" s="200"/>
      <c r="JWT42" s="200"/>
      <c r="JWW42" s="200"/>
      <c r="JWZ42" s="200"/>
      <c r="JXC42" s="200"/>
      <c r="JXD42" s="200"/>
      <c r="JXE42" s="200"/>
      <c r="JXH42" s="200"/>
      <c r="JXK42" s="200"/>
      <c r="JXN42" s="200"/>
      <c r="JXQ42" s="200"/>
      <c r="JXS42" s="200"/>
      <c r="JYG42" s="200"/>
      <c r="JYH42" s="200"/>
      <c r="JYI42" s="200"/>
      <c r="JYJ42" s="200"/>
      <c r="JYK42" s="200"/>
      <c r="JYL42" s="200"/>
      <c r="JYM42" s="200"/>
      <c r="JYN42" s="200"/>
      <c r="JYO42" s="200"/>
      <c r="JYP42" s="200"/>
      <c r="JYQ42" s="200"/>
      <c r="JYR42" s="200"/>
      <c r="JYS42" s="200"/>
      <c r="JYT42" s="200"/>
      <c r="JYU42" s="200"/>
      <c r="JYV42" s="200"/>
      <c r="JYW42" s="200"/>
      <c r="JYX42" s="200"/>
      <c r="JYY42" s="200"/>
      <c r="JZE42" s="200"/>
      <c r="JZF42" s="200"/>
      <c r="JZG42" s="200"/>
      <c r="JZH42" s="200"/>
      <c r="JZI42" s="200"/>
      <c r="JZJ42" s="200"/>
      <c r="JZK42" s="200"/>
      <c r="JZM42" s="200"/>
      <c r="JZN42" s="200"/>
      <c r="JZO42" s="200"/>
      <c r="JZP42" s="200"/>
      <c r="JZQ42" s="200"/>
      <c r="JZR42" s="200"/>
      <c r="JZS42" s="200"/>
      <c r="JZT42" s="200"/>
      <c r="JZW42" s="200"/>
      <c r="JZZ42" s="200"/>
      <c r="KAC42" s="200"/>
      <c r="KAF42" s="200"/>
      <c r="KAI42" s="200"/>
      <c r="KAL42" s="200"/>
      <c r="KAU42" s="200"/>
      <c r="KAX42" s="200"/>
      <c r="KBA42" s="200"/>
      <c r="KBD42" s="200"/>
      <c r="KBM42" s="200"/>
      <c r="KBS42" s="200"/>
      <c r="KBV42" s="200"/>
      <c r="KBY42" s="200"/>
      <c r="KCB42" s="200"/>
      <c r="KCH42" s="200"/>
      <c r="KCQ42" s="200"/>
      <c r="KCS42" s="200"/>
      <c r="KCT42" s="200"/>
      <c r="KCV42" s="200"/>
      <c r="KCY42" s="200"/>
      <c r="KDB42" s="200"/>
      <c r="KDE42" s="200"/>
      <c r="KDH42" s="200"/>
      <c r="KDK42" s="200"/>
      <c r="KDM42" s="200"/>
      <c r="KDO42" s="200"/>
      <c r="KDR42" s="200"/>
      <c r="KDU42" s="200"/>
      <c r="KDX42" s="200"/>
      <c r="KEA42" s="200"/>
      <c r="KED42" s="200"/>
      <c r="KEG42" s="200"/>
      <c r="KEJ42" s="200"/>
      <c r="KEL42" s="200"/>
      <c r="KEO42" s="200"/>
      <c r="KER42" s="200"/>
      <c r="KEU42" s="200"/>
      <c r="KFA42" s="200"/>
      <c r="KFD42" s="200"/>
      <c r="KFF42" s="200"/>
      <c r="KGM42" s="200"/>
      <c r="KGP42" s="200"/>
      <c r="KGS42" s="200"/>
      <c r="KGV42" s="200"/>
      <c r="KGY42" s="200"/>
      <c r="KGZ42" s="200"/>
      <c r="KHA42" s="200"/>
      <c r="KHD42" s="200"/>
      <c r="KHG42" s="200"/>
      <c r="KHJ42" s="200"/>
      <c r="KHM42" s="200"/>
      <c r="KHO42" s="200"/>
      <c r="KIC42" s="200"/>
      <c r="KID42" s="200"/>
      <c r="KIE42" s="200"/>
      <c r="KIF42" s="200"/>
      <c r="KIG42" s="200"/>
      <c r="KIH42" s="200"/>
      <c r="KII42" s="200"/>
      <c r="KIJ42" s="200"/>
      <c r="KIK42" s="200"/>
      <c r="KIL42" s="200"/>
      <c r="KIM42" s="200"/>
      <c r="KIN42" s="200"/>
      <c r="KIO42" s="200"/>
      <c r="KIP42" s="200"/>
      <c r="KIQ42" s="200"/>
      <c r="KIR42" s="200"/>
      <c r="KIS42" s="200"/>
      <c r="KIT42" s="200"/>
      <c r="KIU42" s="200"/>
      <c r="KJA42" s="200"/>
      <c r="KJB42" s="200"/>
      <c r="KJC42" s="200"/>
      <c r="KJD42" s="200"/>
      <c r="KJE42" s="200"/>
      <c r="KJF42" s="200"/>
      <c r="KJG42" s="200"/>
      <c r="KJI42" s="200"/>
      <c r="KJJ42" s="200"/>
      <c r="KJK42" s="200"/>
      <c r="KJL42" s="200"/>
      <c r="KJM42" s="200"/>
      <c r="KJN42" s="200"/>
      <c r="KJO42" s="200"/>
      <c r="KJP42" s="200"/>
      <c r="KJS42" s="200"/>
      <c r="KJV42" s="200"/>
      <c r="KJY42" s="200"/>
      <c r="KKB42" s="200"/>
      <c r="KKE42" s="200"/>
      <c r="KKH42" s="200"/>
      <c r="KKQ42" s="200"/>
      <c r="KKT42" s="200"/>
      <c r="KKW42" s="200"/>
      <c r="KKZ42" s="200"/>
      <c r="KLI42" s="200"/>
      <c r="KLO42" s="200"/>
      <c r="KLR42" s="200"/>
      <c r="KLU42" s="200"/>
      <c r="KLX42" s="200"/>
      <c r="KMD42" s="200"/>
      <c r="KMM42" s="200"/>
      <c r="KMO42" s="200"/>
      <c r="KMP42" s="200"/>
      <c r="KMR42" s="200"/>
      <c r="KMU42" s="200"/>
      <c r="KMX42" s="200"/>
      <c r="KNA42" s="200"/>
      <c r="KND42" s="200"/>
      <c r="KNG42" s="200"/>
      <c r="KNI42" s="200"/>
      <c r="KNK42" s="200"/>
      <c r="KNN42" s="200"/>
      <c r="KNQ42" s="200"/>
      <c r="KNT42" s="200"/>
      <c r="KNW42" s="200"/>
      <c r="KNZ42" s="200"/>
      <c r="KOC42" s="200"/>
      <c r="KOF42" s="200"/>
      <c r="KOH42" s="200"/>
      <c r="KOK42" s="200"/>
      <c r="KON42" s="200"/>
      <c r="KOQ42" s="200"/>
      <c r="KOW42" s="200"/>
      <c r="KOZ42" s="200"/>
      <c r="KPB42" s="200"/>
      <c r="KQI42" s="200"/>
      <c r="KQL42" s="200"/>
      <c r="KQO42" s="200"/>
      <c r="KQR42" s="200"/>
      <c r="KQU42" s="200"/>
      <c r="KQV42" s="200"/>
      <c r="KQW42" s="200"/>
      <c r="KQZ42" s="200"/>
      <c r="KRC42" s="200"/>
      <c r="KRF42" s="200"/>
      <c r="KRI42" s="200"/>
      <c r="KRK42" s="200"/>
      <c r="KRY42" s="200"/>
      <c r="KRZ42" s="200"/>
      <c r="KSA42" s="200"/>
      <c r="KSB42" s="200"/>
      <c r="KSC42" s="200"/>
      <c r="KSD42" s="200"/>
      <c r="KSE42" s="200"/>
      <c r="KSF42" s="200"/>
      <c r="KSG42" s="200"/>
      <c r="KSH42" s="200"/>
      <c r="KSI42" s="200"/>
      <c r="KSJ42" s="200"/>
      <c r="KSK42" s="200"/>
      <c r="KSL42" s="200"/>
      <c r="KSM42" s="200"/>
      <c r="KSN42" s="200"/>
      <c r="KSO42" s="200"/>
      <c r="KSP42" s="200"/>
      <c r="KSQ42" s="200"/>
      <c r="KSW42" s="200"/>
      <c r="KSX42" s="200"/>
      <c r="KSY42" s="200"/>
      <c r="KSZ42" s="200"/>
      <c r="KTA42" s="200"/>
      <c r="KTB42" s="200"/>
      <c r="KTC42" s="200"/>
      <c r="KTE42" s="200"/>
      <c r="KTF42" s="200"/>
      <c r="KTG42" s="200"/>
      <c r="KTH42" s="200"/>
      <c r="KTI42" s="200"/>
      <c r="KTJ42" s="200"/>
      <c r="KTK42" s="200"/>
      <c r="KTL42" s="200"/>
      <c r="KTO42" s="200"/>
      <c r="KTR42" s="200"/>
      <c r="KTU42" s="200"/>
      <c r="KTX42" s="200"/>
      <c r="KUA42" s="200"/>
      <c r="KUD42" s="200"/>
      <c r="KUM42" s="200"/>
      <c r="KUP42" s="200"/>
      <c r="KUS42" s="200"/>
      <c r="KUV42" s="200"/>
      <c r="KVE42" s="200"/>
      <c r="KVK42" s="200"/>
      <c r="KVN42" s="200"/>
      <c r="KVQ42" s="200"/>
      <c r="KVT42" s="200"/>
      <c r="KVZ42" s="200"/>
      <c r="KWI42" s="200"/>
      <c r="KWK42" s="200"/>
      <c r="KWL42" s="200"/>
      <c r="KWN42" s="200"/>
      <c r="KWQ42" s="200"/>
      <c r="KWT42" s="200"/>
      <c r="KWW42" s="200"/>
      <c r="KWZ42" s="200"/>
      <c r="KXC42" s="200"/>
      <c r="KXE42" s="200"/>
      <c r="KXG42" s="200"/>
      <c r="KXJ42" s="200"/>
      <c r="KXM42" s="200"/>
      <c r="KXP42" s="200"/>
      <c r="KXS42" s="200"/>
      <c r="KXV42" s="200"/>
      <c r="KXY42" s="200"/>
      <c r="KYB42" s="200"/>
      <c r="KYD42" s="200"/>
      <c r="KYG42" s="200"/>
      <c r="KYJ42" s="200"/>
      <c r="KYM42" s="200"/>
      <c r="KYS42" s="200"/>
      <c r="KYV42" s="200"/>
      <c r="KYX42" s="200"/>
      <c r="LAE42" s="200"/>
      <c r="LAH42" s="200"/>
      <c r="LAK42" s="200"/>
      <c r="LAN42" s="200"/>
      <c r="LAQ42" s="200"/>
      <c r="LAR42" s="200"/>
      <c r="LAS42" s="200"/>
      <c r="LAV42" s="200"/>
      <c r="LAY42" s="200"/>
      <c r="LBB42" s="200"/>
      <c r="LBE42" s="200"/>
      <c r="LBG42" s="200"/>
      <c r="LBU42" s="200"/>
      <c r="LBV42" s="200"/>
      <c r="LBW42" s="200"/>
      <c r="LBX42" s="200"/>
      <c r="LBY42" s="200"/>
      <c r="LBZ42" s="200"/>
      <c r="LCA42" s="200"/>
      <c r="LCB42" s="200"/>
      <c r="LCC42" s="200"/>
      <c r="LCD42" s="200"/>
      <c r="LCE42" s="200"/>
      <c r="LCF42" s="200"/>
      <c r="LCG42" s="200"/>
      <c r="LCH42" s="200"/>
      <c r="LCI42" s="200"/>
      <c r="LCJ42" s="200"/>
      <c r="LCK42" s="200"/>
      <c r="LCL42" s="200"/>
      <c r="LCM42" s="200"/>
      <c r="LCS42" s="200"/>
      <c r="LCT42" s="200"/>
      <c r="LCU42" s="200"/>
      <c r="LCV42" s="200"/>
      <c r="LCW42" s="200"/>
      <c r="LCX42" s="200"/>
      <c r="LCY42" s="200"/>
      <c r="LDA42" s="200"/>
      <c r="LDB42" s="200"/>
      <c r="LDC42" s="200"/>
      <c r="LDD42" s="200"/>
      <c r="LDE42" s="200"/>
      <c r="LDF42" s="200"/>
      <c r="LDG42" s="200"/>
      <c r="LDH42" s="200"/>
      <c r="LDK42" s="200"/>
      <c r="LDN42" s="200"/>
      <c r="LDQ42" s="200"/>
      <c r="LDT42" s="200"/>
      <c r="LDW42" s="200"/>
      <c r="LDZ42" s="200"/>
      <c r="LEI42" s="200"/>
      <c r="LEL42" s="200"/>
      <c r="LEO42" s="200"/>
      <c r="LER42" s="200"/>
      <c r="LFA42" s="200"/>
      <c r="LFG42" s="200"/>
      <c r="LFJ42" s="200"/>
      <c r="LFM42" s="200"/>
      <c r="LFP42" s="200"/>
      <c r="LFV42" s="200"/>
      <c r="LGE42" s="200"/>
      <c r="LGG42" s="200"/>
      <c r="LGH42" s="200"/>
      <c r="LGJ42" s="200"/>
      <c r="LGM42" s="200"/>
      <c r="LGP42" s="200"/>
      <c r="LGS42" s="200"/>
      <c r="LGV42" s="200"/>
      <c r="LGY42" s="200"/>
      <c r="LHA42" s="200"/>
      <c r="LHC42" s="200"/>
      <c r="LHF42" s="200"/>
      <c r="LHI42" s="200"/>
      <c r="LHL42" s="200"/>
      <c r="LHO42" s="200"/>
      <c r="LHR42" s="200"/>
      <c r="LHU42" s="200"/>
      <c r="LHX42" s="200"/>
      <c r="LHZ42" s="200"/>
      <c r="LIC42" s="200"/>
      <c r="LIF42" s="200"/>
      <c r="LII42" s="200"/>
      <c r="LIO42" s="200"/>
      <c r="LIR42" s="200"/>
      <c r="LIT42" s="200"/>
      <c r="LKA42" s="200"/>
      <c r="LKD42" s="200"/>
      <c r="LKG42" s="200"/>
      <c r="LKJ42" s="200"/>
      <c r="LKM42" s="200"/>
      <c r="LKN42" s="200"/>
      <c r="LKO42" s="200"/>
      <c r="LKR42" s="200"/>
      <c r="LKU42" s="200"/>
      <c r="LKX42" s="200"/>
      <c r="LLA42" s="200"/>
      <c r="LLC42" s="200"/>
      <c r="LLQ42" s="200"/>
      <c r="LLR42" s="200"/>
      <c r="LLS42" s="200"/>
      <c r="LLT42" s="200"/>
      <c r="LLU42" s="200"/>
      <c r="LLV42" s="200"/>
      <c r="LLW42" s="200"/>
      <c r="LLX42" s="200"/>
      <c r="LLY42" s="200"/>
      <c r="LLZ42" s="200"/>
      <c r="LMA42" s="200"/>
      <c r="LMB42" s="200"/>
      <c r="LMC42" s="200"/>
      <c r="LMD42" s="200"/>
      <c r="LME42" s="200"/>
      <c r="LMF42" s="200"/>
      <c r="LMG42" s="200"/>
      <c r="LMH42" s="200"/>
      <c r="LMI42" s="200"/>
      <c r="LMO42" s="200"/>
      <c r="LMP42" s="200"/>
      <c r="LMQ42" s="200"/>
      <c r="LMR42" s="200"/>
      <c r="LMS42" s="200"/>
      <c r="LMT42" s="200"/>
      <c r="LMU42" s="200"/>
      <c r="LMW42" s="200"/>
      <c r="LMX42" s="200"/>
      <c r="LMY42" s="200"/>
      <c r="LMZ42" s="200"/>
      <c r="LNA42" s="200"/>
      <c r="LNB42" s="200"/>
      <c r="LNC42" s="200"/>
      <c r="LND42" s="200"/>
      <c r="LNG42" s="200"/>
      <c r="LNJ42" s="200"/>
      <c r="LNM42" s="200"/>
      <c r="LNP42" s="200"/>
      <c r="LNS42" s="200"/>
      <c r="LNV42" s="200"/>
      <c r="LOE42" s="200"/>
      <c r="LOH42" s="200"/>
      <c r="LOK42" s="200"/>
      <c r="LON42" s="200"/>
      <c r="LOW42" s="200"/>
      <c r="LPC42" s="200"/>
      <c r="LPF42" s="200"/>
      <c r="LPI42" s="200"/>
      <c r="LPL42" s="200"/>
      <c r="LPR42" s="200"/>
      <c r="LQA42" s="200"/>
      <c r="LQC42" s="200"/>
      <c r="LQD42" s="200"/>
      <c r="LQF42" s="200"/>
      <c r="LQI42" s="200"/>
      <c r="LQL42" s="200"/>
      <c r="LQO42" s="200"/>
      <c r="LQR42" s="200"/>
      <c r="LQU42" s="200"/>
      <c r="LQW42" s="200"/>
      <c r="LQY42" s="200"/>
      <c r="LRB42" s="200"/>
      <c r="LRE42" s="200"/>
      <c r="LRH42" s="200"/>
      <c r="LRK42" s="200"/>
      <c r="LRN42" s="200"/>
      <c r="LRQ42" s="200"/>
      <c r="LRT42" s="200"/>
      <c r="LRV42" s="200"/>
      <c r="LRY42" s="200"/>
      <c r="LSB42" s="200"/>
      <c r="LSE42" s="200"/>
      <c r="LSK42" s="200"/>
      <c r="LSN42" s="200"/>
      <c r="LSP42" s="200"/>
      <c r="LTW42" s="200"/>
      <c r="LTZ42" s="200"/>
      <c r="LUC42" s="200"/>
      <c r="LUF42" s="200"/>
      <c r="LUI42" s="200"/>
      <c r="LUJ42" s="200"/>
      <c r="LUK42" s="200"/>
      <c r="LUN42" s="200"/>
      <c r="LUQ42" s="200"/>
      <c r="LUT42" s="200"/>
      <c r="LUW42" s="200"/>
      <c r="LUY42" s="200"/>
      <c r="LVM42" s="200"/>
      <c r="LVN42" s="200"/>
      <c r="LVO42" s="200"/>
      <c r="LVP42" s="200"/>
      <c r="LVQ42" s="200"/>
      <c r="LVR42" s="200"/>
      <c r="LVS42" s="200"/>
      <c r="LVT42" s="200"/>
      <c r="LVU42" s="200"/>
      <c r="LVV42" s="200"/>
      <c r="LVW42" s="200"/>
      <c r="LVX42" s="200"/>
      <c r="LVY42" s="200"/>
      <c r="LVZ42" s="200"/>
      <c r="LWA42" s="200"/>
      <c r="LWB42" s="200"/>
      <c r="LWC42" s="200"/>
      <c r="LWD42" s="200"/>
      <c r="LWE42" s="200"/>
      <c r="LWK42" s="200"/>
      <c r="LWL42" s="200"/>
      <c r="LWM42" s="200"/>
      <c r="LWN42" s="200"/>
      <c r="LWO42" s="200"/>
      <c r="LWP42" s="200"/>
      <c r="LWQ42" s="200"/>
      <c r="LWS42" s="200"/>
      <c r="LWT42" s="200"/>
      <c r="LWU42" s="200"/>
      <c r="LWV42" s="200"/>
      <c r="LWW42" s="200"/>
      <c r="LWX42" s="200"/>
      <c r="LWY42" s="200"/>
      <c r="LWZ42" s="200"/>
      <c r="LXC42" s="200"/>
      <c r="LXF42" s="200"/>
      <c r="LXI42" s="200"/>
      <c r="LXL42" s="200"/>
      <c r="LXO42" s="200"/>
      <c r="LXR42" s="200"/>
      <c r="LYA42" s="200"/>
      <c r="LYD42" s="200"/>
      <c r="LYG42" s="200"/>
      <c r="LYJ42" s="200"/>
      <c r="LYS42" s="200"/>
      <c r="LYY42" s="200"/>
      <c r="LZB42" s="200"/>
      <c r="LZE42" s="200"/>
      <c r="LZH42" s="200"/>
      <c r="LZN42" s="200"/>
      <c r="LZW42" s="200"/>
      <c r="LZY42" s="200"/>
      <c r="LZZ42" s="200"/>
      <c r="MAB42" s="200"/>
      <c r="MAE42" s="200"/>
      <c r="MAH42" s="200"/>
      <c r="MAK42" s="200"/>
      <c r="MAN42" s="200"/>
      <c r="MAQ42" s="200"/>
      <c r="MAS42" s="200"/>
      <c r="MAU42" s="200"/>
      <c r="MAX42" s="200"/>
      <c r="MBA42" s="200"/>
      <c r="MBD42" s="200"/>
      <c r="MBG42" s="200"/>
      <c r="MBJ42" s="200"/>
      <c r="MBM42" s="200"/>
      <c r="MBP42" s="200"/>
      <c r="MBR42" s="200"/>
      <c r="MBU42" s="200"/>
      <c r="MBX42" s="200"/>
      <c r="MCA42" s="200"/>
      <c r="MCG42" s="200"/>
      <c r="MCJ42" s="200"/>
      <c r="MCL42" s="200"/>
      <c r="MDS42" s="200"/>
      <c r="MDV42" s="200"/>
      <c r="MDY42" s="200"/>
      <c r="MEB42" s="200"/>
      <c r="MEE42" s="200"/>
      <c r="MEF42" s="200"/>
      <c r="MEG42" s="200"/>
      <c r="MEJ42" s="200"/>
      <c r="MEM42" s="200"/>
      <c r="MEP42" s="200"/>
      <c r="MES42" s="200"/>
      <c r="MEU42" s="200"/>
      <c r="MFI42" s="200"/>
      <c r="MFJ42" s="200"/>
      <c r="MFK42" s="200"/>
      <c r="MFL42" s="200"/>
      <c r="MFM42" s="200"/>
      <c r="MFN42" s="200"/>
      <c r="MFO42" s="200"/>
      <c r="MFP42" s="200"/>
      <c r="MFQ42" s="200"/>
      <c r="MFR42" s="200"/>
      <c r="MFS42" s="200"/>
      <c r="MFT42" s="200"/>
      <c r="MFU42" s="200"/>
      <c r="MFV42" s="200"/>
      <c r="MFW42" s="200"/>
      <c r="MFX42" s="200"/>
      <c r="MFY42" s="200"/>
      <c r="MFZ42" s="200"/>
      <c r="MGA42" s="200"/>
      <c r="MGG42" s="200"/>
      <c r="MGH42" s="200"/>
      <c r="MGI42" s="200"/>
      <c r="MGJ42" s="200"/>
      <c r="MGK42" s="200"/>
      <c r="MGL42" s="200"/>
      <c r="MGM42" s="200"/>
      <c r="MGO42" s="200"/>
      <c r="MGP42" s="200"/>
      <c r="MGQ42" s="200"/>
      <c r="MGR42" s="200"/>
      <c r="MGS42" s="200"/>
      <c r="MGT42" s="200"/>
      <c r="MGU42" s="200"/>
      <c r="MGV42" s="200"/>
      <c r="MGY42" s="200"/>
      <c r="MHB42" s="200"/>
      <c r="MHE42" s="200"/>
      <c r="MHH42" s="200"/>
      <c r="MHK42" s="200"/>
      <c r="MHN42" s="200"/>
      <c r="MHW42" s="200"/>
      <c r="MHZ42" s="200"/>
      <c r="MIC42" s="200"/>
      <c r="MIF42" s="200"/>
      <c r="MIO42" s="200"/>
      <c r="MIU42" s="200"/>
      <c r="MIX42" s="200"/>
      <c r="MJA42" s="200"/>
      <c r="MJD42" s="200"/>
      <c r="MJJ42" s="200"/>
      <c r="MJS42" s="200"/>
      <c r="MJU42" s="200"/>
      <c r="MJV42" s="200"/>
      <c r="MJX42" s="200"/>
      <c r="MKA42" s="200"/>
      <c r="MKD42" s="200"/>
      <c r="MKG42" s="200"/>
      <c r="MKJ42" s="200"/>
      <c r="MKM42" s="200"/>
      <c r="MKO42" s="200"/>
      <c r="MKQ42" s="200"/>
      <c r="MKT42" s="200"/>
      <c r="MKW42" s="200"/>
      <c r="MKZ42" s="200"/>
      <c r="MLC42" s="200"/>
      <c r="MLF42" s="200"/>
      <c r="MLI42" s="200"/>
      <c r="MLL42" s="200"/>
      <c r="MLN42" s="200"/>
      <c r="MLQ42" s="200"/>
      <c r="MLT42" s="200"/>
      <c r="MLW42" s="200"/>
      <c r="MMC42" s="200"/>
      <c r="MMF42" s="200"/>
      <c r="MMH42" s="200"/>
      <c r="MNO42" s="200"/>
      <c r="MNR42" s="200"/>
      <c r="MNU42" s="200"/>
      <c r="MNX42" s="200"/>
      <c r="MOA42" s="200"/>
      <c r="MOB42" s="200"/>
      <c r="MOC42" s="200"/>
      <c r="MOF42" s="200"/>
      <c r="MOI42" s="200"/>
      <c r="MOL42" s="200"/>
      <c r="MOO42" s="200"/>
      <c r="MOQ42" s="200"/>
      <c r="MPE42" s="200"/>
      <c r="MPF42" s="200"/>
      <c r="MPG42" s="200"/>
      <c r="MPH42" s="200"/>
      <c r="MPI42" s="200"/>
      <c r="MPJ42" s="200"/>
      <c r="MPK42" s="200"/>
      <c r="MPL42" s="200"/>
      <c r="MPM42" s="200"/>
      <c r="MPN42" s="200"/>
      <c r="MPO42" s="200"/>
      <c r="MPP42" s="200"/>
      <c r="MPQ42" s="200"/>
      <c r="MPR42" s="200"/>
      <c r="MPS42" s="200"/>
      <c r="MPT42" s="200"/>
      <c r="MPU42" s="200"/>
      <c r="MPV42" s="200"/>
      <c r="MPW42" s="200"/>
      <c r="MQC42" s="200"/>
      <c r="MQD42" s="200"/>
      <c r="MQE42" s="200"/>
      <c r="MQF42" s="200"/>
      <c r="MQG42" s="200"/>
      <c r="MQH42" s="200"/>
      <c r="MQI42" s="200"/>
      <c r="MQK42" s="200"/>
      <c r="MQL42" s="200"/>
      <c r="MQM42" s="200"/>
      <c r="MQN42" s="200"/>
      <c r="MQO42" s="200"/>
      <c r="MQP42" s="200"/>
      <c r="MQQ42" s="200"/>
      <c r="MQR42" s="200"/>
      <c r="MQU42" s="200"/>
      <c r="MQX42" s="200"/>
      <c r="MRA42" s="200"/>
      <c r="MRD42" s="200"/>
      <c r="MRG42" s="200"/>
      <c r="MRJ42" s="200"/>
      <c r="MRS42" s="200"/>
      <c r="MRV42" s="200"/>
      <c r="MRY42" s="200"/>
      <c r="MSB42" s="200"/>
      <c r="MSK42" s="200"/>
      <c r="MSQ42" s="200"/>
      <c r="MST42" s="200"/>
      <c r="MSW42" s="200"/>
      <c r="MSZ42" s="200"/>
      <c r="MTF42" s="200"/>
      <c r="MTO42" s="200"/>
      <c r="MTQ42" s="200"/>
      <c r="MTR42" s="200"/>
      <c r="MTT42" s="200"/>
      <c r="MTW42" s="200"/>
      <c r="MTZ42" s="200"/>
      <c r="MUC42" s="200"/>
      <c r="MUF42" s="200"/>
      <c r="MUI42" s="200"/>
      <c r="MUK42" s="200"/>
      <c r="MUM42" s="200"/>
      <c r="MUP42" s="200"/>
      <c r="MUS42" s="200"/>
      <c r="MUV42" s="200"/>
      <c r="MUY42" s="200"/>
      <c r="MVB42" s="200"/>
      <c r="MVE42" s="200"/>
      <c r="MVH42" s="200"/>
      <c r="MVJ42" s="200"/>
      <c r="MVM42" s="200"/>
      <c r="MVP42" s="200"/>
      <c r="MVS42" s="200"/>
      <c r="MVY42" s="200"/>
      <c r="MWB42" s="200"/>
      <c r="MWD42" s="200"/>
      <c r="MXK42" s="200"/>
      <c r="MXN42" s="200"/>
      <c r="MXQ42" s="200"/>
      <c r="MXT42" s="200"/>
      <c r="MXW42" s="200"/>
      <c r="MXX42" s="200"/>
      <c r="MXY42" s="200"/>
      <c r="MYB42" s="200"/>
      <c r="MYE42" s="200"/>
      <c r="MYH42" s="200"/>
      <c r="MYK42" s="200"/>
      <c r="MYM42" s="200"/>
      <c r="MZA42" s="200"/>
      <c r="MZB42" s="200"/>
      <c r="MZC42" s="200"/>
      <c r="MZD42" s="200"/>
      <c r="MZE42" s="200"/>
      <c r="MZF42" s="200"/>
      <c r="MZG42" s="200"/>
      <c r="MZH42" s="200"/>
      <c r="MZI42" s="200"/>
      <c r="MZJ42" s="200"/>
      <c r="MZK42" s="200"/>
      <c r="MZL42" s="200"/>
      <c r="MZM42" s="200"/>
      <c r="MZN42" s="200"/>
      <c r="MZO42" s="200"/>
      <c r="MZP42" s="200"/>
      <c r="MZQ42" s="200"/>
      <c r="MZR42" s="200"/>
      <c r="MZS42" s="200"/>
      <c r="MZY42" s="200"/>
      <c r="MZZ42" s="200"/>
      <c r="NAA42" s="200"/>
      <c r="NAB42" s="200"/>
      <c r="NAC42" s="200"/>
      <c r="NAD42" s="200"/>
      <c r="NAE42" s="200"/>
      <c r="NAG42" s="200"/>
      <c r="NAH42" s="200"/>
      <c r="NAI42" s="200"/>
      <c r="NAJ42" s="200"/>
      <c r="NAK42" s="200"/>
      <c r="NAL42" s="200"/>
      <c r="NAM42" s="200"/>
      <c r="NAN42" s="200"/>
      <c r="NAQ42" s="200"/>
      <c r="NAT42" s="200"/>
      <c r="NAW42" s="200"/>
      <c r="NAZ42" s="200"/>
      <c r="NBC42" s="200"/>
      <c r="NBF42" s="200"/>
      <c r="NBO42" s="200"/>
      <c r="NBR42" s="200"/>
      <c r="NBU42" s="200"/>
      <c r="NBX42" s="200"/>
      <c r="NCG42" s="200"/>
      <c r="NCM42" s="200"/>
      <c r="NCP42" s="200"/>
      <c r="NCS42" s="200"/>
      <c r="NCV42" s="200"/>
      <c r="NDB42" s="200"/>
      <c r="NDK42" s="200"/>
      <c r="NDM42" s="200"/>
      <c r="NDN42" s="200"/>
      <c r="NDP42" s="200"/>
      <c r="NDS42" s="200"/>
      <c r="NDV42" s="200"/>
      <c r="NDY42" s="200"/>
      <c r="NEB42" s="200"/>
      <c r="NEE42" s="200"/>
      <c r="NEG42" s="200"/>
      <c r="NEI42" s="200"/>
      <c r="NEL42" s="200"/>
      <c r="NEO42" s="200"/>
      <c r="NER42" s="200"/>
      <c r="NEU42" s="200"/>
      <c r="NEX42" s="200"/>
      <c r="NFA42" s="200"/>
      <c r="NFD42" s="200"/>
      <c r="NFF42" s="200"/>
      <c r="NFI42" s="200"/>
      <c r="NFL42" s="200"/>
      <c r="NFO42" s="200"/>
      <c r="NFU42" s="200"/>
      <c r="NFX42" s="200"/>
      <c r="NFZ42" s="200"/>
      <c r="NHG42" s="200"/>
      <c r="NHJ42" s="200"/>
      <c r="NHM42" s="200"/>
      <c r="NHP42" s="200"/>
      <c r="NHS42" s="200"/>
      <c r="NHT42" s="200"/>
      <c r="NHU42" s="200"/>
      <c r="NHX42" s="200"/>
      <c r="NIA42" s="200"/>
      <c r="NID42" s="200"/>
      <c r="NIG42" s="200"/>
      <c r="NII42" s="200"/>
      <c r="NIW42" s="200"/>
      <c r="NIX42" s="200"/>
      <c r="NIY42" s="200"/>
      <c r="NIZ42" s="200"/>
      <c r="NJA42" s="200"/>
      <c r="NJB42" s="200"/>
      <c r="NJC42" s="200"/>
      <c r="NJD42" s="200"/>
      <c r="NJE42" s="200"/>
      <c r="NJF42" s="200"/>
      <c r="NJG42" s="200"/>
      <c r="NJH42" s="200"/>
      <c r="NJI42" s="200"/>
      <c r="NJJ42" s="200"/>
      <c r="NJK42" s="200"/>
      <c r="NJL42" s="200"/>
      <c r="NJM42" s="200"/>
      <c r="NJN42" s="200"/>
      <c r="NJO42" s="200"/>
      <c r="NJU42" s="200"/>
      <c r="NJV42" s="200"/>
      <c r="NJW42" s="200"/>
      <c r="NJX42" s="200"/>
      <c r="NJY42" s="200"/>
      <c r="NJZ42" s="200"/>
      <c r="NKA42" s="200"/>
      <c r="NKC42" s="200"/>
      <c r="NKD42" s="200"/>
      <c r="NKE42" s="200"/>
      <c r="NKF42" s="200"/>
      <c r="NKG42" s="200"/>
      <c r="NKH42" s="200"/>
      <c r="NKI42" s="200"/>
      <c r="NKJ42" s="200"/>
      <c r="NKM42" s="200"/>
      <c r="NKP42" s="200"/>
      <c r="NKS42" s="200"/>
      <c r="NKV42" s="200"/>
      <c r="NKY42" s="200"/>
      <c r="NLB42" s="200"/>
      <c r="NLK42" s="200"/>
      <c r="NLN42" s="200"/>
      <c r="NLQ42" s="200"/>
      <c r="NLT42" s="200"/>
      <c r="NMC42" s="200"/>
      <c r="NMI42" s="200"/>
      <c r="NML42" s="200"/>
      <c r="NMO42" s="200"/>
      <c r="NMR42" s="200"/>
      <c r="NMX42" s="200"/>
      <c r="NNG42" s="200"/>
      <c r="NNI42" s="200"/>
      <c r="NNJ42" s="200"/>
      <c r="NNL42" s="200"/>
      <c r="NNO42" s="200"/>
      <c r="NNR42" s="200"/>
      <c r="NNU42" s="200"/>
      <c r="NNX42" s="200"/>
      <c r="NOA42" s="200"/>
      <c r="NOC42" s="200"/>
      <c r="NOE42" s="200"/>
      <c r="NOH42" s="200"/>
      <c r="NOK42" s="200"/>
      <c r="NON42" s="200"/>
      <c r="NOQ42" s="200"/>
      <c r="NOT42" s="200"/>
      <c r="NOW42" s="200"/>
      <c r="NOZ42" s="200"/>
      <c r="NPB42" s="200"/>
      <c r="NPE42" s="200"/>
      <c r="NPH42" s="200"/>
      <c r="NPK42" s="200"/>
      <c r="NPQ42" s="200"/>
      <c r="NPT42" s="200"/>
      <c r="NPV42" s="200"/>
      <c r="NRC42" s="200"/>
      <c r="NRF42" s="200"/>
      <c r="NRI42" s="200"/>
      <c r="NRL42" s="200"/>
      <c r="NRO42" s="200"/>
      <c r="NRP42" s="200"/>
      <c r="NRQ42" s="200"/>
      <c r="NRT42" s="200"/>
      <c r="NRW42" s="200"/>
      <c r="NRZ42" s="200"/>
      <c r="NSC42" s="200"/>
      <c r="NSE42" s="200"/>
      <c r="NSS42" s="200"/>
      <c r="NST42" s="200"/>
      <c r="NSU42" s="200"/>
      <c r="NSV42" s="200"/>
      <c r="NSW42" s="200"/>
      <c r="NSX42" s="200"/>
      <c r="NSY42" s="200"/>
      <c r="NSZ42" s="200"/>
      <c r="NTA42" s="200"/>
      <c r="NTB42" s="200"/>
      <c r="NTC42" s="200"/>
      <c r="NTD42" s="200"/>
      <c r="NTE42" s="200"/>
      <c r="NTF42" s="200"/>
      <c r="NTG42" s="200"/>
      <c r="NTH42" s="200"/>
      <c r="NTI42" s="200"/>
      <c r="NTJ42" s="200"/>
      <c r="NTK42" s="200"/>
      <c r="NTQ42" s="200"/>
      <c r="NTR42" s="200"/>
      <c r="NTS42" s="200"/>
      <c r="NTT42" s="200"/>
      <c r="NTU42" s="200"/>
      <c r="NTV42" s="200"/>
      <c r="NTW42" s="200"/>
      <c r="NTY42" s="200"/>
      <c r="NTZ42" s="200"/>
      <c r="NUA42" s="200"/>
      <c r="NUB42" s="200"/>
      <c r="NUC42" s="200"/>
      <c r="NUD42" s="200"/>
      <c r="NUE42" s="200"/>
      <c r="NUF42" s="200"/>
      <c r="NUI42" s="200"/>
      <c r="NUL42" s="200"/>
      <c r="NUO42" s="200"/>
      <c r="NUR42" s="200"/>
      <c r="NUU42" s="200"/>
      <c r="NUX42" s="200"/>
      <c r="NVG42" s="200"/>
      <c r="NVJ42" s="200"/>
      <c r="NVM42" s="200"/>
      <c r="NVP42" s="200"/>
      <c r="NVY42" s="200"/>
      <c r="NWE42" s="200"/>
      <c r="NWH42" s="200"/>
      <c r="NWK42" s="200"/>
      <c r="NWN42" s="200"/>
      <c r="NWT42" s="200"/>
      <c r="NXC42" s="200"/>
      <c r="NXE42" s="200"/>
      <c r="NXF42" s="200"/>
      <c r="NXH42" s="200"/>
      <c r="NXK42" s="200"/>
      <c r="NXN42" s="200"/>
      <c r="NXQ42" s="200"/>
      <c r="NXT42" s="200"/>
      <c r="NXW42" s="200"/>
      <c r="NXY42" s="200"/>
      <c r="NYA42" s="200"/>
      <c r="NYD42" s="200"/>
      <c r="NYG42" s="200"/>
      <c r="NYJ42" s="200"/>
      <c r="NYM42" s="200"/>
      <c r="NYP42" s="200"/>
      <c r="NYS42" s="200"/>
      <c r="NYV42" s="200"/>
      <c r="NYX42" s="200"/>
      <c r="NZA42" s="200"/>
      <c r="NZD42" s="200"/>
      <c r="NZG42" s="200"/>
      <c r="NZM42" s="200"/>
      <c r="NZP42" s="200"/>
      <c r="NZR42" s="200"/>
      <c r="OAY42" s="200"/>
      <c r="OBB42" s="200"/>
      <c r="OBE42" s="200"/>
      <c r="OBH42" s="200"/>
      <c r="OBK42" s="200"/>
      <c r="OBL42" s="200"/>
      <c r="OBM42" s="200"/>
      <c r="OBP42" s="200"/>
      <c r="OBS42" s="200"/>
      <c r="OBV42" s="200"/>
      <c r="OBY42" s="200"/>
      <c r="OCA42" s="200"/>
      <c r="OCO42" s="200"/>
      <c r="OCP42" s="200"/>
      <c r="OCQ42" s="200"/>
      <c r="OCR42" s="200"/>
      <c r="OCS42" s="200"/>
      <c r="OCT42" s="200"/>
      <c r="OCU42" s="200"/>
      <c r="OCV42" s="200"/>
      <c r="OCW42" s="200"/>
      <c r="OCX42" s="200"/>
      <c r="OCY42" s="200"/>
      <c r="OCZ42" s="200"/>
      <c r="ODA42" s="200"/>
      <c r="ODB42" s="200"/>
      <c r="ODC42" s="200"/>
      <c r="ODD42" s="200"/>
      <c r="ODE42" s="200"/>
      <c r="ODF42" s="200"/>
      <c r="ODG42" s="200"/>
      <c r="ODM42" s="200"/>
      <c r="ODN42" s="200"/>
      <c r="ODO42" s="200"/>
      <c r="ODP42" s="200"/>
      <c r="ODQ42" s="200"/>
      <c r="ODR42" s="200"/>
      <c r="ODS42" s="200"/>
      <c r="ODU42" s="200"/>
      <c r="ODV42" s="200"/>
      <c r="ODW42" s="200"/>
      <c r="ODX42" s="200"/>
      <c r="ODY42" s="200"/>
      <c r="ODZ42" s="200"/>
      <c r="OEA42" s="200"/>
      <c r="OEB42" s="200"/>
      <c r="OEE42" s="200"/>
      <c r="OEH42" s="200"/>
      <c r="OEK42" s="200"/>
      <c r="OEN42" s="200"/>
      <c r="OEQ42" s="200"/>
      <c r="OET42" s="200"/>
      <c r="OFC42" s="200"/>
      <c r="OFF42" s="200"/>
      <c r="OFI42" s="200"/>
      <c r="OFL42" s="200"/>
      <c r="OFU42" s="200"/>
      <c r="OGA42" s="200"/>
      <c r="OGD42" s="200"/>
      <c r="OGG42" s="200"/>
      <c r="OGJ42" s="200"/>
      <c r="OGP42" s="200"/>
      <c r="OGY42" s="200"/>
      <c r="OHA42" s="200"/>
      <c r="OHB42" s="200"/>
      <c r="OHD42" s="200"/>
      <c r="OHG42" s="200"/>
      <c r="OHJ42" s="200"/>
      <c r="OHM42" s="200"/>
      <c r="OHP42" s="200"/>
      <c r="OHS42" s="200"/>
      <c r="OHU42" s="200"/>
      <c r="OHW42" s="200"/>
      <c r="OHZ42" s="200"/>
      <c r="OIC42" s="200"/>
      <c r="OIF42" s="200"/>
      <c r="OII42" s="200"/>
      <c r="OIL42" s="200"/>
      <c r="OIO42" s="200"/>
      <c r="OIR42" s="200"/>
      <c r="OIT42" s="200"/>
      <c r="OIW42" s="200"/>
      <c r="OIZ42" s="200"/>
      <c r="OJC42" s="200"/>
      <c r="OJI42" s="200"/>
      <c r="OJL42" s="200"/>
      <c r="OJN42" s="200"/>
      <c r="OKU42" s="200"/>
      <c r="OKX42" s="200"/>
      <c r="OLA42" s="200"/>
      <c r="OLD42" s="200"/>
      <c r="OLG42" s="200"/>
      <c r="OLH42" s="200"/>
      <c r="OLI42" s="200"/>
      <c r="OLL42" s="200"/>
      <c r="OLO42" s="200"/>
      <c r="OLR42" s="200"/>
      <c r="OLU42" s="200"/>
      <c r="OLW42" s="200"/>
      <c r="OMK42" s="200"/>
      <c r="OML42" s="200"/>
      <c r="OMM42" s="200"/>
      <c r="OMN42" s="200"/>
      <c r="OMO42" s="200"/>
      <c r="OMP42" s="200"/>
      <c r="OMQ42" s="200"/>
      <c r="OMR42" s="200"/>
      <c r="OMS42" s="200"/>
      <c r="OMT42" s="200"/>
      <c r="OMU42" s="200"/>
      <c r="OMV42" s="200"/>
      <c r="OMW42" s="200"/>
      <c r="OMX42" s="200"/>
      <c r="OMY42" s="200"/>
      <c r="OMZ42" s="200"/>
      <c r="ONA42" s="200"/>
      <c r="ONB42" s="200"/>
      <c r="ONC42" s="200"/>
      <c r="ONI42" s="200"/>
      <c r="ONJ42" s="200"/>
      <c r="ONK42" s="200"/>
      <c r="ONL42" s="200"/>
      <c r="ONM42" s="200"/>
      <c r="ONN42" s="200"/>
      <c r="ONO42" s="200"/>
      <c r="ONQ42" s="200"/>
      <c r="ONR42" s="200"/>
      <c r="ONS42" s="200"/>
      <c r="ONT42" s="200"/>
      <c r="ONU42" s="200"/>
      <c r="ONV42" s="200"/>
      <c r="ONW42" s="200"/>
      <c r="ONX42" s="200"/>
      <c r="OOA42" s="200"/>
      <c r="OOD42" s="200"/>
      <c r="OOG42" s="200"/>
      <c r="OOJ42" s="200"/>
      <c r="OOM42" s="200"/>
      <c r="OOP42" s="200"/>
      <c r="OOY42" s="200"/>
      <c r="OPB42" s="200"/>
      <c r="OPE42" s="200"/>
      <c r="OPH42" s="200"/>
      <c r="OPQ42" s="200"/>
      <c r="OPW42" s="200"/>
      <c r="OPZ42" s="200"/>
      <c r="OQC42" s="200"/>
      <c r="OQF42" s="200"/>
      <c r="OQL42" s="200"/>
      <c r="OQU42" s="200"/>
      <c r="OQW42" s="200"/>
      <c r="OQX42" s="200"/>
      <c r="OQZ42" s="200"/>
      <c r="ORC42" s="200"/>
      <c r="ORF42" s="200"/>
      <c r="ORI42" s="200"/>
      <c r="ORL42" s="200"/>
      <c r="ORO42" s="200"/>
      <c r="ORQ42" s="200"/>
      <c r="ORS42" s="200"/>
      <c r="ORV42" s="200"/>
      <c r="ORY42" s="200"/>
      <c r="OSB42" s="200"/>
      <c r="OSE42" s="200"/>
      <c r="OSH42" s="200"/>
      <c r="OSK42" s="200"/>
      <c r="OSN42" s="200"/>
      <c r="OSP42" s="200"/>
      <c r="OSS42" s="200"/>
      <c r="OSV42" s="200"/>
      <c r="OSY42" s="200"/>
      <c r="OTE42" s="200"/>
      <c r="OTH42" s="200"/>
      <c r="OTJ42" s="200"/>
      <c r="OUQ42" s="200"/>
      <c r="OUT42" s="200"/>
      <c r="OUW42" s="200"/>
      <c r="OUZ42" s="200"/>
      <c r="OVC42" s="200"/>
      <c r="OVD42" s="200"/>
      <c r="OVE42" s="200"/>
      <c r="OVH42" s="200"/>
      <c r="OVK42" s="200"/>
      <c r="OVN42" s="200"/>
      <c r="OVQ42" s="200"/>
      <c r="OVS42" s="200"/>
      <c r="OWG42" s="200"/>
      <c r="OWH42" s="200"/>
      <c r="OWI42" s="200"/>
      <c r="OWJ42" s="200"/>
      <c r="OWK42" s="200"/>
      <c r="OWL42" s="200"/>
      <c r="OWM42" s="200"/>
      <c r="OWN42" s="200"/>
      <c r="OWO42" s="200"/>
      <c r="OWP42" s="200"/>
      <c r="OWQ42" s="200"/>
      <c r="OWR42" s="200"/>
      <c r="OWS42" s="200"/>
      <c r="OWT42" s="200"/>
      <c r="OWU42" s="200"/>
      <c r="OWV42" s="200"/>
      <c r="OWW42" s="200"/>
      <c r="OWX42" s="200"/>
      <c r="OWY42" s="200"/>
      <c r="OXE42" s="200"/>
      <c r="OXF42" s="200"/>
      <c r="OXG42" s="200"/>
      <c r="OXH42" s="200"/>
      <c r="OXI42" s="200"/>
      <c r="OXJ42" s="200"/>
      <c r="OXK42" s="200"/>
      <c r="OXM42" s="200"/>
      <c r="OXN42" s="200"/>
      <c r="OXO42" s="200"/>
      <c r="OXP42" s="200"/>
      <c r="OXQ42" s="200"/>
      <c r="OXR42" s="200"/>
      <c r="OXS42" s="200"/>
      <c r="OXT42" s="200"/>
      <c r="OXW42" s="200"/>
      <c r="OXZ42" s="200"/>
      <c r="OYC42" s="200"/>
      <c r="OYF42" s="200"/>
      <c r="OYI42" s="200"/>
      <c r="OYL42" s="200"/>
      <c r="OYU42" s="200"/>
      <c r="OYX42" s="200"/>
      <c r="OZA42" s="200"/>
      <c r="OZD42" s="200"/>
      <c r="OZM42" s="200"/>
      <c r="OZS42" s="200"/>
      <c r="OZV42" s="200"/>
      <c r="OZY42" s="200"/>
      <c r="PAB42" s="200"/>
      <c r="PAH42" s="200"/>
      <c r="PAQ42" s="200"/>
      <c r="PAS42" s="200"/>
      <c r="PAT42" s="200"/>
      <c r="PAV42" s="200"/>
      <c r="PAY42" s="200"/>
      <c r="PBB42" s="200"/>
      <c r="PBE42" s="200"/>
      <c r="PBH42" s="200"/>
      <c r="PBK42" s="200"/>
      <c r="PBM42" s="200"/>
      <c r="PBO42" s="200"/>
      <c r="PBR42" s="200"/>
      <c r="PBU42" s="200"/>
      <c r="PBX42" s="200"/>
      <c r="PCA42" s="200"/>
      <c r="PCD42" s="200"/>
      <c r="PCG42" s="200"/>
      <c r="PCJ42" s="200"/>
      <c r="PCL42" s="200"/>
      <c r="PCO42" s="200"/>
      <c r="PCR42" s="200"/>
      <c r="PCU42" s="200"/>
      <c r="PDA42" s="200"/>
      <c r="PDD42" s="200"/>
      <c r="PDF42" s="200"/>
      <c r="PEM42" s="200"/>
      <c r="PEP42" s="200"/>
      <c r="PES42" s="200"/>
      <c r="PEV42" s="200"/>
      <c r="PEY42" s="200"/>
      <c r="PEZ42" s="200"/>
      <c r="PFA42" s="200"/>
      <c r="PFD42" s="200"/>
      <c r="PFG42" s="200"/>
      <c r="PFJ42" s="200"/>
      <c r="PFM42" s="200"/>
      <c r="PFO42" s="200"/>
      <c r="PGC42" s="200"/>
      <c r="PGD42" s="200"/>
      <c r="PGE42" s="200"/>
      <c r="PGF42" s="200"/>
      <c r="PGG42" s="200"/>
      <c r="PGH42" s="200"/>
      <c r="PGI42" s="200"/>
      <c r="PGJ42" s="200"/>
      <c r="PGK42" s="200"/>
      <c r="PGL42" s="200"/>
      <c r="PGM42" s="200"/>
      <c r="PGN42" s="200"/>
      <c r="PGO42" s="200"/>
      <c r="PGP42" s="200"/>
      <c r="PGQ42" s="200"/>
      <c r="PGR42" s="200"/>
      <c r="PGS42" s="200"/>
      <c r="PGT42" s="200"/>
      <c r="PGU42" s="200"/>
      <c r="PHA42" s="200"/>
      <c r="PHB42" s="200"/>
      <c r="PHC42" s="200"/>
      <c r="PHD42" s="200"/>
      <c r="PHE42" s="200"/>
      <c r="PHF42" s="200"/>
      <c r="PHG42" s="200"/>
      <c r="PHI42" s="200"/>
      <c r="PHJ42" s="200"/>
      <c r="PHK42" s="200"/>
      <c r="PHL42" s="200"/>
      <c r="PHM42" s="200"/>
      <c r="PHN42" s="200"/>
      <c r="PHO42" s="200"/>
      <c r="PHP42" s="200"/>
      <c r="PHS42" s="200"/>
      <c r="PHV42" s="200"/>
      <c r="PHY42" s="200"/>
      <c r="PIB42" s="200"/>
      <c r="PIE42" s="200"/>
      <c r="PIH42" s="200"/>
      <c r="PIQ42" s="200"/>
      <c r="PIT42" s="200"/>
      <c r="PIW42" s="200"/>
      <c r="PIZ42" s="200"/>
      <c r="PJI42" s="200"/>
      <c r="PJO42" s="200"/>
      <c r="PJR42" s="200"/>
      <c r="PJU42" s="200"/>
      <c r="PJX42" s="200"/>
      <c r="PKD42" s="200"/>
      <c r="PKM42" s="200"/>
      <c r="PKO42" s="200"/>
      <c r="PKP42" s="200"/>
      <c r="PKR42" s="200"/>
      <c r="PKU42" s="200"/>
      <c r="PKX42" s="200"/>
      <c r="PLA42" s="200"/>
      <c r="PLD42" s="200"/>
      <c r="PLG42" s="200"/>
      <c r="PLI42" s="200"/>
      <c r="PLK42" s="200"/>
      <c r="PLN42" s="200"/>
      <c r="PLQ42" s="200"/>
      <c r="PLT42" s="200"/>
      <c r="PLW42" s="200"/>
      <c r="PLZ42" s="200"/>
      <c r="PMC42" s="200"/>
      <c r="PMF42" s="200"/>
      <c r="PMH42" s="200"/>
      <c r="PMK42" s="200"/>
      <c r="PMN42" s="200"/>
      <c r="PMQ42" s="200"/>
      <c r="PMW42" s="200"/>
      <c r="PMZ42" s="200"/>
      <c r="PNB42" s="200"/>
      <c r="POI42" s="200"/>
      <c r="POL42" s="200"/>
      <c r="POO42" s="200"/>
      <c r="POR42" s="200"/>
      <c r="POU42" s="200"/>
      <c r="POV42" s="200"/>
      <c r="POW42" s="200"/>
      <c r="POZ42" s="200"/>
      <c r="PPC42" s="200"/>
      <c r="PPF42" s="200"/>
      <c r="PPI42" s="200"/>
      <c r="PPK42" s="200"/>
      <c r="PPY42" s="200"/>
      <c r="PPZ42" s="200"/>
      <c r="PQA42" s="200"/>
      <c r="PQB42" s="200"/>
      <c r="PQC42" s="200"/>
      <c r="PQD42" s="200"/>
      <c r="PQE42" s="200"/>
      <c r="PQF42" s="200"/>
      <c r="PQG42" s="200"/>
      <c r="PQH42" s="200"/>
      <c r="PQI42" s="200"/>
      <c r="PQJ42" s="200"/>
      <c r="PQK42" s="200"/>
      <c r="PQL42" s="200"/>
      <c r="PQM42" s="200"/>
      <c r="PQN42" s="200"/>
      <c r="PQO42" s="200"/>
      <c r="PQP42" s="200"/>
      <c r="PQQ42" s="200"/>
      <c r="PQW42" s="200"/>
      <c r="PQX42" s="200"/>
      <c r="PQY42" s="200"/>
      <c r="PQZ42" s="200"/>
      <c r="PRA42" s="200"/>
      <c r="PRB42" s="200"/>
      <c r="PRC42" s="200"/>
      <c r="PRE42" s="200"/>
      <c r="PRF42" s="200"/>
      <c r="PRG42" s="200"/>
      <c r="PRH42" s="200"/>
      <c r="PRI42" s="200"/>
      <c r="PRJ42" s="200"/>
      <c r="PRK42" s="200"/>
      <c r="PRL42" s="200"/>
      <c r="PRO42" s="200"/>
      <c r="PRR42" s="200"/>
      <c r="PRU42" s="200"/>
      <c r="PRX42" s="200"/>
      <c r="PSA42" s="200"/>
      <c r="PSD42" s="200"/>
      <c r="PSM42" s="200"/>
      <c r="PSP42" s="200"/>
      <c r="PSS42" s="200"/>
      <c r="PSV42" s="200"/>
      <c r="PTE42" s="200"/>
      <c r="PTK42" s="200"/>
      <c r="PTN42" s="200"/>
      <c r="PTQ42" s="200"/>
      <c r="PTT42" s="200"/>
      <c r="PTZ42" s="200"/>
      <c r="PUI42" s="200"/>
      <c r="PUK42" s="200"/>
      <c r="PUL42" s="200"/>
      <c r="PUN42" s="200"/>
      <c r="PUQ42" s="200"/>
      <c r="PUT42" s="200"/>
      <c r="PUW42" s="200"/>
      <c r="PUZ42" s="200"/>
      <c r="PVC42" s="200"/>
      <c r="PVE42" s="200"/>
      <c r="PVG42" s="200"/>
      <c r="PVJ42" s="200"/>
      <c r="PVM42" s="200"/>
      <c r="PVP42" s="200"/>
      <c r="PVS42" s="200"/>
      <c r="PVV42" s="200"/>
      <c r="PVY42" s="200"/>
      <c r="PWB42" s="200"/>
      <c r="PWD42" s="200"/>
      <c r="PWG42" s="200"/>
      <c r="PWJ42" s="200"/>
      <c r="PWM42" s="200"/>
      <c r="PWS42" s="200"/>
      <c r="PWV42" s="200"/>
      <c r="PWX42" s="200"/>
      <c r="PYE42" s="200"/>
      <c r="PYH42" s="200"/>
      <c r="PYK42" s="200"/>
      <c r="PYN42" s="200"/>
      <c r="PYQ42" s="200"/>
      <c r="PYR42" s="200"/>
      <c r="PYS42" s="200"/>
      <c r="PYV42" s="200"/>
      <c r="PYY42" s="200"/>
      <c r="PZB42" s="200"/>
      <c r="PZE42" s="200"/>
      <c r="PZG42" s="200"/>
      <c r="PZU42" s="200"/>
      <c r="PZV42" s="200"/>
      <c r="PZW42" s="200"/>
      <c r="PZX42" s="200"/>
      <c r="PZY42" s="200"/>
      <c r="PZZ42" s="200"/>
      <c r="QAA42" s="200"/>
      <c r="QAB42" s="200"/>
      <c r="QAC42" s="200"/>
      <c r="QAD42" s="200"/>
      <c r="QAE42" s="200"/>
      <c r="QAF42" s="200"/>
      <c r="QAG42" s="200"/>
      <c r="QAH42" s="200"/>
      <c r="QAI42" s="200"/>
      <c r="QAJ42" s="200"/>
      <c r="QAK42" s="200"/>
      <c r="QAL42" s="200"/>
      <c r="QAM42" s="200"/>
      <c r="QAS42" s="200"/>
      <c r="QAT42" s="200"/>
      <c r="QAU42" s="200"/>
      <c r="QAV42" s="200"/>
      <c r="QAW42" s="200"/>
      <c r="QAX42" s="200"/>
      <c r="QAY42" s="200"/>
      <c r="QBA42" s="200"/>
      <c r="QBB42" s="200"/>
      <c r="QBC42" s="200"/>
      <c r="QBD42" s="200"/>
      <c r="QBE42" s="200"/>
      <c r="QBF42" s="200"/>
      <c r="QBG42" s="200"/>
      <c r="QBH42" s="200"/>
      <c r="QBK42" s="200"/>
      <c r="QBN42" s="200"/>
      <c r="QBQ42" s="200"/>
      <c r="QBT42" s="200"/>
      <c r="QBW42" s="200"/>
      <c r="QBZ42" s="200"/>
      <c r="QCI42" s="200"/>
      <c r="QCL42" s="200"/>
      <c r="QCO42" s="200"/>
      <c r="QCR42" s="200"/>
      <c r="QDA42" s="200"/>
      <c r="QDG42" s="200"/>
      <c r="QDJ42" s="200"/>
      <c r="QDM42" s="200"/>
      <c r="QDP42" s="200"/>
      <c r="QDV42" s="200"/>
      <c r="QEE42" s="200"/>
      <c r="QEG42" s="200"/>
      <c r="QEH42" s="200"/>
      <c r="QEJ42" s="200"/>
      <c r="QEM42" s="200"/>
      <c r="QEP42" s="200"/>
      <c r="QES42" s="200"/>
      <c r="QEV42" s="200"/>
      <c r="QEY42" s="200"/>
      <c r="QFA42" s="200"/>
      <c r="QFC42" s="200"/>
      <c r="QFF42" s="200"/>
      <c r="QFI42" s="200"/>
      <c r="QFL42" s="200"/>
      <c r="QFO42" s="200"/>
      <c r="QFR42" s="200"/>
      <c r="QFU42" s="200"/>
      <c r="QFX42" s="200"/>
      <c r="QFZ42" s="200"/>
      <c r="QGC42" s="200"/>
      <c r="QGF42" s="200"/>
      <c r="QGI42" s="200"/>
      <c r="QGO42" s="200"/>
      <c r="QGR42" s="200"/>
      <c r="QGT42" s="200"/>
      <c r="QIA42" s="200"/>
      <c r="QID42" s="200"/>
      <c r="QIG42" s="200"/>
      <c r="QIJ42" s="200"/>
      <c r="QIM42" s="200"/>
      <c r="QIN42" s="200"/>
      <c r="QIO42" s="200"/>
      <c r="QIR42" s="200"/>
      <c r="QIU42" s="200"/>
      <c r="QIX42" s="200"/>
      <c r="QJA42" s="200"/>
      <c r="QJC42" s="200"/>
      <c r="QJQ42" s="200"/>
      <c r="QJR42" s="200"/>
      <c r="QJS42" s="200"/>
      <c r="QJT42" s="200"/>
      <c r="QJU42" s="200"/>
      <c r="QJV42" s="200"/>
      <c r="QJW42" s="200"/>
      <c r="QJX42" s="200"/>
      <c r="QJY42" s="200"/>
      <c r="QJZ42" s="200"/>
      <c r="QKA42" s="200"/>
      <c r="QKB42" s="200"/>
      <c r="QKC42" s="200"/>
      <c r="QKD42" s="200"/>
      <c r="QKE42" s="200"/>
      <c r="QKF42" s="200"/>
      <c r="QKG42" s="200"/>
      <c r="QKH42" s="200"/>
      <c r="QKI42" s="200"/>
      <c r="QKO42" s="200"/>
      <c r="QKP42" s="200"/>
      <c r="QKQ42" s="200"/>
      <c r="QKR42" s="200"/>
      <c r="QKS42" s="200"/>
      <c r="QKT42" s="200"/>
      <c r="QKU42" s="200"/>
      <c r="QKW42" s="200"/>
      <c r="QKX42" s="200"/>
      <c r="QKY42" s="200"/>
      <c r="QKZ42" s="200"/>
      <c r="QLA42" s="200"/>
      <c r="QLB42" s="200"/>
      <c r="QLC42" s="200"/>
      <c r="QLD42" s="200"/>
      <c r="QLG42" s="200"/>
      <c r="QLJ42" s="200"/>
      <c r="QLM42" s="200"/>
      <c r="QLP42" s="200"/>
      <c r="QLS42" s="200"/>
      <c r="QLV42" s="200"/>
      <c r="QME42" s="200"/>
      <c r="QMH42" s="200"/>
      <c r="QMK42" s="200"/>
      <c r="QMN42" s="200"/>
      <c r="QMW42" s="200"/>
      <c r="QNC42" s="200"/>
      <c r="QNF42" s="200"/>
      <c r="QNI42" s="200"/>
      <c r="QNL42" s="200"/>
      <c r="QNR42" s="200"/>
      <c r="QOA42" s="200"/>
      <c r="QOC42" s="200"/>
      <c r="QOD42" s="200"/>
      <c r="QOF42" s="200"/>
      <c r="QOI42" s="200"/>
      <c r="QOL42" s="200"/>
      <c r="QOO42" s="200"/>
      <c r="QOR42" s="200"/>
      <c r="QOU42" s="200"/>
      <c r="QOW42" s="200"/>
      <c r="QOY42" s="200"/>
      <c r="QPB42" s="200"/>
      <c r="QPE42" s="200"/>
      <c r="QPH42" s="200"/>
      <c r="QPK42" s="200"/>
      <c r="QPN42" s="200"/>
      <c r="QPQ42" s="200"/>
      <c r="QPT42" s="200"/>
      <c r="QPV42" s="200"/>
      <c r="QPY42" s="200"/>
      <c r="QQB42" s="200"/>
      <c r="QQE42" s="200"/>
      <c r="QQK42" s="200"/>
      <c r="QQN42" s="200"/>
      <c r="QQP42" s="200"/>
      <c r="QRW42" s="200"/>
      <c r="QRZ42" s="200"/>
      <c r="QSC42" s="200"/>
      <c r="QSF42" s="200"/>
      <c r="QSI42" s="200"/>
      <c r="QSJ42" s="200"/>
      <c r="QSK42" s="200"/>
      <c r="QSN42" s="200"/>
      <c r="QSQ42" s="200"/>
      <c r="QST42" s="200"/>
      <c r="QSW42" s="200"/>
      <c r="QSY42" s="200"/>
      <c r="QTM42" s="200"/>
      <c r="QTN42" s="200"/>
      <c r="QTO42" s="200"/>
      <c r="QTP42" s="200"/>
      <c r="QTQ42" s="200"/>
      <c r="QTR42" s="200"/>
      <c r="QTS42" s="200"/>
      <c r="QTT42" s="200"/>
      <c r="QTU42" s="200"/>
      <c r="QTV42" s="200"/>
      <c r="QTW42" s="200"/>
      <c r="QTX42" s="200"/>
      <c r="QTY42" s="200"/>
      <c r="QTZ42" s="200"/>
      <c r="QUA42" s="200"/>
      <c r="QUB42" s="200"/>
      <c r="QUC42" s="200"/>
      <c r="QUD42" s="200"/>
      <c r="QUE42" s="200"/>
      <c r="QUK42" s="200"/>
      <c r="QUL42" s="200"/>
      <c r="QUM42" s="200"/>
      <c r="QUN42" s="200"/>
      <c r="QUO42" s="200"/>
      <c r="QUP42" s="200"/>
      <c r="QUQ42" s="200"/>
      <c r="QUS42" s="200"/>
      <c r="QUT42" s="200"/>
      <c r="QUU42" s="200"/>
      <c r="QUV42" s="200"/>
      <c r="QUW42" s="200"/>
      <c r="QUX42" s="200"/>
      <c r="QUY42" s="200"/>
      <c r="QUZ42" s="200"/>
      <c r="QVC42" s="200"/>
      <c r="QVF42" s="200"/>
      <c r="QVI42" s="200"/>
      <c r="QVL42" s="200"/>
      <c r="QVO42" s="200"/>
      <c r="QVR42" s="200"/>
      <c r="QWA42" s="200"/>
      <c r="QWD42" s="200"/>
      <c r="QWG42" s="200"/>
      <c r="QWJ42" s="200"/>
      <c r="QWS42" s="200"/>
      <c r="QWY42" s="200"/>
      <c r="QXB42" s="200"/>
      <c r="QXE42" s="200"/>
      <c r="QXH42" s="200"/>
      <c r="QXN42" s="200"/>
      <c r="QXW42" s="200"/>
      <c r="QXY42" s="200"/>
      <c r="QXZ42" s="200"/>
      <c r="QYB42" s="200"/>
      <c r="QYE42" s="200"/>
      <c r="QYH42" s="200"/>
      <c r="QYK42" s="200"/>
      <c r="QYN42" s="200"/>
      <c r="QYQ42" s="200"/>
      <c r="QYS42" s="200"/>
      <c r="QYU42" s="200"/>
      <c r="QYX42" s="200"/>
      <c r="QZA42" s="200"/>
      <c r="QZD42" s="200"/>
      <c r="QZG42" s="200"/>
      <c r="QZJ42" s="200"/>
      <c r="QZM42" s="200"/>
      <c r="QZP42" s="200"/>
      <c r="QZR42" s="200"/>
      <c r="QZU42" s="200"/>
      <c r="QZX42" s="200"/>
      <c r="RAA42" s="200"/>
      <c r="RAG42" s="200"/>
      <c r="RAJ42" s="200"/>
      <c r="RAL42" s="200"/>
      <c r="RBS42" s="200"/>
      <c r="RBV42" s="200"/>
      <c r="RBY42" s="200"/>
      <c r="RCB42" s="200"/>
      <c r="RCE42" s="200"/>
      <c r="RCF42" s="200"/>
      <c r="RCG42" s="200"/>
      <c r="RCJ42" s="200"/>
      <c r="RCM42" s="200"/>
      <c r="RCP42" s="200"/>
      <c r="RCS42" s="200"/>
      <c r="RCU42" s="200"/>
      <c r="RDI42" s="200"/>
      <c r="RDJ42" s="200"/>
      <c r="RDK42" s="200"/>
      <c r="RDL42" s="200"/>
      <c r="RDM42" s="200"/>
      <c r="RDN42" s="200"/>
      <c r="RDO42" s="200"/>
      <c r="RDP42" s="200"/>
      <c r="RDQ42" s="200"/>
      <c r="RDR42" s="200"/>
      <c r="RDS42" s="200"/>
      <c r="RDT42" s="200"/>
      <c r="RDU42" s="200"/>
      <c r="RDV42" s="200"/>
      <c r="RDW42" s="200"/>
      <c r="RDX42" s="200"/>
      <c r="RDY42" s="200"/>
      <c r="RDZ42" s="200"/>
      <c r="REA42" s="200"/>
      <c r="REG42" s="200"/>
      <c r="REH42" s="200"/>
      <c r="REI42" s="200"/>
      <c r="REJ42" s="200"/>
      <c r="REK42" s="200"/>
      <c r="REL42" s="200"/>
      <c r="REM42" s="200"/>
      <c r="REO42" s="200"/>
      <c r="REP42" s="200"/>
      <c r="REQ42" s="200"/>
      <c r="RER42" s="200"/>
      <c r="RES42" s="200"/>
      <c r="RET42" s="200"/>
      <c r="REU42" s="200"/>
      <c r="REV42" s="200"/>
      <c r="REY42" s="200"/>
      <c r="RFB42" s="200"/>
      <c r="RFE42" s="200"/>
      <c r="RFH42" s="200"/>
      <c r="RFK42" s="200"/>
      <c r="RFN42" s="200"/>
      <c r="RFW42" s="200"/>
      <c r="RFZ42" s="200"/>
      <c r="RGC42" s="200"/>
      <c r="RGF42" s="200"/>
      <c r="RGO42" s="200"/>
      <c r="RGU42" s="200"/>
      <c r="RGX42" s="200"/>
      <c r="RHA42" s="200"/>
      <c r="RHD42" s="200"/>
      <c r="RHJ42" s="200"/>
      <c r="RHS42" s="200"/>
      <c r="RHU42" s="200"/>
      <c r="RHV42" s="200"/>
      <c r="RHX42" s="200"/>
      <c r="RIA42" s="200"/>
      <c r="RID42" s="200"/>
      <c r="RIG42" s="200"/>
      <c r="RIJ42" s="200"/>
      <c r="RIM42" s="200"/>
      <c r="RIO42" s="200"/>
      <c r="RIQ42" s="200"/>
      <c r="RIT42" s="200"/>
      <c r="RIW42" s="200"/>
      <c r="RIZ42" s="200"/>
      <c r="RJC42" s="200"/>
      <c r="RJF42" s="200"/>
      <c r="RJI42" s="200"/>
      <c r="RJL42" s="200"/>
      <c r="RJN42" s="200"/>
      <c r="RJQ42" s="200"/>
      <c r="RJT42" s="200"/>
      <c r="RJW42" s="200"/>
      <c r="RKC42" s="200"/>
      <c r="RKF42" s="200"/>
      <c r="RKH42" s="200"/>
      <c r="RLO42" s="200"/>
      <c r="RLR42" s="200"/>
      <c r="RLU42" s="200"/>
      <c r="RLX42" s="200"/>
      <c r="RMA42" s="200"/>
      <c r="RMB42" s="200"/>
      <c r="RMC42" s="200"/>
      <c r="RMF42" s="200"/>
      <c r="RMI42" s="200"/>
      <c r="RML42" s="200"/>
      <c r="RMO42" s="200"/>
      <c r="RMQ42" s="200"/>
      <c r="RNE42" s="200"/>
      <c r="RNF42" s="200"/>
      <c r="RNG42" s="200"/>
      <c r="RNH42" s="200"/>
      <c r="RNI42" s="200"/>
      <c r="RNJ42" s="200"/>
      <c r="RNK42" s="200"/>
      <c r="RNL42" s="200"/>
      <c r="RNM42" s="200"/>
      <c r="RNN42" s="200"/>
      <c r="RNO42" s="200"/>
      <c r="RNP42" s="200"/>
      <c r="RNQ42" s="200"/>
      <c r="RNR42" s="200"/>
      <c r="RNS42" s="200"/>
      <c r="RNT42" s="200"/>
      <c r="RNU42" s="200"/>
      <c r="RNV42" s="200"/>
      <c r="RNW42" s="200"/>
      <c r="ROC42" s="200"/>
      <c r="ROD42" s="200"/>
      <c r="ROE42" s="200"/>
      <c r="ROF42" s="200"/>
      <c r="ROG42" s="200"/>
      <c r="ROH42" s="200"/>
      <c r="ROI42" s="200"/>
      <c r="ROK42" s="200"/>
      <c r="ROL42" s="200"/>
      <c r="ROM42" s="200"/>
      <c r="RON42" s="200"/>
      <c r="ROO42" s="200"/>
      <c r="ROP42" s="200"/>
      <c r="ROQ42" s="200"/>
      <c r="ROR42" s="200"/>
      <c r="ROU42" s="200"/>
      <c r="ROX42" s="200"/>
      <c r="RPA42" s="200"/>
      <c r="RPD42" s="200"/>
      <c r="RPG42" s="200"/>
      <c r="RPJ42" s="200"/>
      <c r="RPS42" s="200"/>
      <c r="RPV42" s="200"/>
      <c r="RPY42" s="200"/>
      <c r="RQB42" s="200"/>
      <c r="RQK42" s="200"/>
      <c r="RQQ42" s="200"/>
      <c r="RQT42" s="200"/>
      <c r="RQW42" s="200"/>
      <c r="RQZ42" s="200"/>
      <c r="RRF42" s="200"/>
      <c r="RRO42" s="200"/>
      <c r="RRQ42" s="200"/>
      <c r="RRR42" s="200"/>
      <c r="RRT42" s="200"/>
      <c r="RRW42" s="200"/>
      <c r="RRZ42" s="200"/>
      <c r="RSC42" s="200"/>
      <c r="RSF42" s="200"/>
      <c r="RSI42" s="200"/>
      <c r="RSK42" s="200"/>
      <c r="RSM42" s="200"/>
      <c r="RSP42" s="200"/>
      <c r="RSS42" s="200"/>
      <c r="RSV42" s="200"/>
      <c r="RSY42" s="200"/>
      <c r="RTB42" s="200"/>
      <c r="RTE42" s="200"/>
      <c r="RTH42" s="200"/>
      <c r="RTJ42" s="200"/>
      <c r="RTM42" s="200"/>
      <c r="RTP42" s="200"/>
      <c r="RTS42" s="200"/>
      <c r="RTY42" s="200"/>
      <c r="RUB42" s="200"/>
      <c r="RUD42" s="200"/>
      <c r="RVK42" s="200"/>
      <c r="RVN42" s="200"/>
      <c r="RVQ42" s="200"/>
      <c r="RVT42" s="200"/>
      <c r="RVW42" s="200"/>
      <c r="RVX42" s="200"/>
      <c r="RVY42" s="200"/>
      <c r="RWB42" s="200"/>
      <c r="RWE42" s="200"/>
      <c r="RWH42" s="200"/>
      <c r="RWK42" s="200"/>
      <c r="RWM42" s="200"/>
      <c r="RXA42" s="200"/>
      <c r="RXB42" s="200"/>
      <c r="RXC42" s="200"/>
      <c r="RXD42" s="200"/>
      <c r="RXE42" s="200"/>
      <c r="RXF42" s="200"/>
      <c r="RXG42" s="200"/>
      <c r="RXH42" s="200"/>
      <c r="RXI42" s="200"/>
      <c r="RXJ42" s="200"/>
      <c r="RXK42" s="200"/>
      <c r="RXL42" s="200"/>
      <c r="RXM42" s="200"/>
      <c r="RXN42" s="200"/>
      <c r="RXO42" s="200"/>
      <c r="RXP42" s="200"/>
      <c r="RXQ42" s="200"/>
      <c r="RXR42" s="200"/>
      <c r="RXS42" s="200"/>
      <c r="RXY42" s="200"/>
      <c r="RXZ42" s="200"/>
      <c r="RYA42" s="200"/>
      <c r="RYB42" s="200"/>
      <c r="RYC42" s="200"/>
      <c r="RYD42" s="200"/>
      <c r="RYE42" s="200"/>
      <c r="RYG42" s="200"/>
      <c r="RYH42" s="200"/>
      <c r="RYI42" s="200"/>
      <c r="RYJ42" s="200"/>
      <c r="RYK42" s="200"/>
      <c r="RYL42" s="200"/>
      <c r="RYM42" s="200"/>
      <c r="RYN42" s="200"/>
      <c r="RYQ42" s="200"/>
      <c r="RYT42" s="200"/>
      <c r="RYW42" s="200"/>
      <c r="RYZ42" s="200"/>
      <c r="RZC42" s="200"/>
      <c r="RZF42" s="200"/>
      <c r="RZO42" s="200"/>
      <c r="RZR42" s="200"/>
      <c r="RZU42" s="200"/>
      <c r="RZX42" s="200"/>
      <c r="SAG42" s="200"/>
      <c r="SAM42" s="200"/>
      <c r="SAP42" s="200"/>
      <c r="SAS42" s="200"/>
      <c r="SAV42" s="200"/>
      <c r="SBB42" s="200"/>
      <c r="SBK42" s="200"/>
      <c r="SBM42" s="200"/>
      <c r="SBN42" s="200"/>
      <c r="SBP42" s="200"/>
      <c r="SBS42" s="200"/>
      <c r="SBV42" s="200"/>
      <c r="SBY42" s="200"/>
      <c r="SCB42" s="200"/>
      <c r="SCE42" s="200"/>
      <c r="SCG42" s="200"/>
      <c r="SCI42" s="200"/>
      <c r="SCL42" s="200"/>
      <c r="SCO42" s="200"/>
      <c r="SCR42" s="200"/>
      <c r="SCU42" s="200"/>
      <c r="SCX42" s="200"/>
      <c r="SDA42" s="200"/>
      <c r="SDD42" s="200"/>
      <c r="SDF42" s="200"/>
      <c r="SDI42" s="200"/>
      <c r="SDL42" s="200"/>
      <c r="SDO42" s="200"/>
      <c r="SDU42" s="200"/>
      <c r="SDX42" s="200"/>
      <c r="SDZ42" s="200"/>
      <c r="SFG42" s="200"/>
      <c r="SFJ42" s="200"/>
      <c r="SFM42" s="200"/>
      <c r="SFP42" s="200"/>
      <c r="SFS42" s="200"/>
      <c r="SFT42" s="200"/>
      <c r="SFU42" s="200"/>
      <c r="SFX42" s="200"/>
      <c r="SGA42" s="200"/>
      <c r="SGD42" s="200"/>
      <c r="SGG42" s="200"/>
      <c r="SGI42" s="200"/>
      <c r="SGW42" s="200"/>
      <c r="SGX42" s="200"/>
      <c r="SGY42" s="200"/>
      <c r="SGZ42" s="200"/>
      <c r="SHA42" s="200"/>
      <c r="SHB42" s="200"/>
      <c r="SHC42" s="200"/>
      <c r="SHD42" s="200"/>
      <c r="SHE42" s="200"/>
      <c r="SHF42" s="200"/>
      <c r="SHG42" s="200"/>
      <c r="SHH42" s="200"/>
      <c r="SHI42" s="200"/>
      <c r="SHJ42" s="200"/>
      <c r="SHK42" s="200"/>
      <c r="SHL42" s="200"/>
      <c r="SHM42" s="200"/>
      <c r="SHN42" s="200"/>
      <c r="SHO42" s="200"/>
      <c r="SHU42" s="200"/>
      <c r="SHV42" s="200"/>
      <c r="SHW42" s="200"/>
      <c r="SHX42" s="200"/>
      <c r="SHY42" s="200"/>
      <c r="SHZ42" s="200"/>
      <c r="SIA42" s="200"/>
      <c r="SIC42" s="200"/>
      <c r="SID42" s="200"/>
      <c r="SIE42" s="200"/>
      <c r="SIF42" s="200"/>
      <c r="SIG42" s="200"/>
      <c r="SIH42" s="200"/>
      <c r="SII42" s="200"/>
      <c r="SIJ42" s="200"/>
      <c r="SIM42" s="200"/>
      <c r="SIP42" s="200"/>
      <c r="SIS42" s="200"/>
      <c r="SIV42" s="200"/>
      <c r="SIY42" s="200"/>
      <c r="SJB42" s="200"/>
      <c r="SJK42" s="200"/>
      <c r="SJN42" s="200"/>
      <c r="SJQ42" s="200"/>
      <c r="SJT42" s="200"/>
      <c r="SKC42" s="200"/>
      <c r="SKI42" s="200"/>
      <c r="SKL42" s="200"/>
      <c r="SKO42" s="200"/>
      <c r="SKR42" s="200"/>
      <c r="SKX42" s="200"/>
      <c r="SLG42" s="200"/>
      <c r="SLI42" s="200"/>
      <c r="SLJ42" s="200"/>
      <c r="SLL42" s="200"/>
      <c r="SLO42" s="200"/>
      <c r="SLR42" s="200"/>
      <c r="SLU42" s="200"/>
      <c r="SLX42" s="200"/>
      <c r="SMA42" s="200"/>
      <c r="SMC42" s="200"/>
      <c r="SME42" s="200"/>
      <c r="SMH42" s="200"/>
      <c r="SMK42" s="200"/>
      <c r="SMN42" s="200"/>
      <c r="SMQ42" s="200"/>
      <c r="SMT42" s="200"/>
      <c r="SMW42" s="200"/>
      <c r="SMZ42" s="200"/>
      <c r="SNB42" s="200"/>
      <c r="SNE42" s="200"/>
      <c r="SNH42" s="200"/>
      <c r="SNK42" s="200"/>
      <c r="SNQ42" s="200"/>
      <c r="SNT42" s="200"/>
      <c r="SNV42" s="200"/>
      <c r="SPC42" s="200"/>
      <c r="SPF42" s="200"/>
      <c r="SPI42" s="200"/>
      <c r="SPL42" s="200"/>
      <c r="SPO42" s="200"/>
      <c r="SPP42" s="200"/>
      <c r="SPQ42" s="200"/>
      <c r="SPT42" s="200"/>
      <c r="SPW42" s="200"/>
      <c r="SPZ42" s="200"/>
      <c r="SQC42" s="200"/>
      <c r="SQE42" s="200"/>
      <c r="SQS42" s="200"/>
      <c r="SQT42" s="200"/>
      <c r="SQU42" s="200"/>
      <c r="SQV42" s="200"/>
      <c r="SQW42" s="200"/>
      <c r="SQX42" s="200"/>
      <c r="SQY42" s="200"/>
      <c r="SQZ42" s="200"/>
      <c r="SRA42" s="200"/>
      <c r="SRB42" s="200"/>
      <c r="SRC42" s="200"/>
      <c r="SRD42" s="200"/>
      <c r="SRE42" s="200"/>
      <c r="SRF42" s="200"/>
      <c r="SRG42" s="200"/>
      <c r="SRH42" s="200"/>
      <c r="SRI42" s="200"/>
      <c r="SRJ42" s="200"/>
      <c r="SRK42" s="200"/>
      <c r="SRQ42" s="200"/>
      <c r="SRR42" s="200"/>
      <c r="SRS42" s="200"/>
      <c r="SRT42" s="200"/>
      <c r="SRU42" s="200"/>
      <c r="SRV42" s="200"/>
      <c r="SRW42" s="200"/>
      <c r="SRY42" s="200"/>
      <c r="SRZ42" s="200"/>
      <c r="SSA42" s="200"/>
      <c r="SSB42" s="200"/>
      <c r="SSC42" s="200"/>
      <c r="SSD42" s="200"/>
      <c r="SSE42" s="200"/>
      <c r="SSF42" s="200"/>
      <c r="SSI42" s="200"/>
      <c r="SSL42" s="200"/>
      <c r="SSO42" s="200"/>
      <c r="SSR42" s="200"/>
      <c r="SSU42" s="200"/>
      <c r="SSX42" s="200"/>
      <c r="STG42" s="200"/>
      <c r="STJ42" s="200"/>
      <c r="STM42" s="200"/>
      <c r="STP42" s="200"/>
      <c r="STY42" s="200"/>
      <c r="SUE42" s="200"/>
      <c r="SUH42" s="200"/>
      <c r="SUK42" s="200"/>
      <c r="SUN42" s="200"/>
      <c r="SUT42" s="200"/>
      <c r="SVC42" s="200"/>
      <c r="SVE42" s="200"/>
      <c r="SVF42" s="200"/>
      <c r="SVH42" s="200"/>
      <c r="SVK42" s="200"/>
      <c r="SVN42" s="200"/>
      <c r="SVQ42" s="200"/>
      <c r="SVT42" s="200"/>
      <c r="SVW42" s="200"/>
      <c r="SVY42" s="200"/>
      <c r="SWA42" s="200"/>
      <c r="SWD42" s="200"/>
      <c r="SWG42" s="200"/>
      <c r="SWJ42" s="200"/>
      <c r="SWM42" s="200"/>
      <c r="SWP42" s="200"/>
      <c r="SWS42" s="200"/>
      <c r="SWV42" s="200"/>
      <c r="SWX42" s="200"/>
      <c r="SXA42" s="200"/>
      <c r="SXD42" s="200"/>
      <c r="SXG42" s="200"/>
      <c r="SXM42" s="200"/>
      <c r="SXP42" s="200"/>
      <c r="SXR42" s="200"/>
      <c r="SYY42" s="200"/>
      <c r="SZB42" s="200"/>
      <c r="SZE42" s="200"/>
      <c r="SZH42" s="200"/>
      <c r="SZK42" s="200"/>
      <c r="SZL42" s="200"/>
      <c r="SZM42" s="200"/>
      <c r="SZP42" s="200"/>
      <c r="SZS42" s="200"/>
      <c r="SZV42" s="200"/>
      <c r="SZY42" s="200"/>
      <c r="TAA42" s="200"/>
      <c r="TAO42" s="200"/>
      <c r="TAP42" s="200"/>
      <c r="TAQ42" s="200"/>
      <c r="TAR42" s="200"/>
      <c r="TAS42" s="200"/>
      <c r="TAT42" s="200"/>
      <c r="TAU42" s="200"/>
      <c r="TAV42" s="200"/>
      <c r="TAW42" s="200"/>
      <c r="TAX42" s="200"/>
      <c r="TAY42" s="200"/>
      <c r="TAZ42" s="200"/>
      <c r="TBA42" s="200"/>
      <c r="TBB42" s="200"/>
      <c r="TBC42" s="200"/>
      <c r="TBD42" s="200"/>
      <c r="TBE42" s="200"/>
      <c r="TBF42" s="200"/>
      <c r="TBG42" s="200"/>
      <c r="TBM42" s="200"/>
      <c r="TBN42" s="200"/>
      <c r="TBO42" s="200"/>
      <c r="TBP42" s="200"/>
      <c r="TBQ42" s="200"/>
      <c r="TBR42" s="200"/>
      <c r="TBS42" s="200"/>
      <c r="TBU42" s="200"/>
      <c r="TBV42" s="200"/>
      <c r="TBW42" s="200"/>
      <c r="TBX42" s="200"/>
      <c r="TBY42" s="200"/>
      <c r="TBZ42" s="200"/>
      <c r="TCA42" s="200"/>
      <c r="TCB42" s="200"/>
      <c r="TCE42" s="200"/>
      <c r="TCH42" s="200"/>
      <c r="TCK42" s="200"/>
      <c r="TCN42" s="200"/>
      <c r="TCQ42" s="200"/>
      <c r="TCT42" s="200"/>
      <c r="TDC42" s="200"/>
      <c r="TDF42" s="200"/>
      <c r="TDI42" s="200"/>
      <c r="TDL42" s="200"/>
      <c r="TDU42" s="200"/>
      <c r="TEA42" s="200"/>
      <c r="TED42" s="200"/>
      <c r="TEG42" s="200"/>
      <c r="TEJ42" s="200"/>
      <c r="TEP42" s="200"/>
      <c r="TEY42" s="200"/>
      <c r="TFA42" s="200"/>
      <c r="TFB42" s="200"/>
      <c r="TFD42" s="200"/>
      <c r="TFG42" s="200"/>
      <c r="TFJ42" s="200"/>
      <c r="TFM42" s="200"/>
      <c r="TFP42" s="200"/>
      <c r="TFS42" s="200"/>
      <c r="TFU42" s="200"/>
      <c r="TFW42" s="200"/>
      <c r="TFZ42" s="200"/>
      <c r="TGC42" s="200"/>
      <c r="TGF42" s="200"/>
      <c r="TGI42" s="200"/>
      <c r="TGL42" s="200"/>
      <c r="TGO42" s="200"/>
      <c r="TGR42" s="200"/>
      <c r="TGT42" s="200"/>
      <c r="TGW42" s="200"/>
      <c r="TGZ42" s="200"/>
      <c r="THC42" s="200"/>
      <c r="THI42" s="200"/>
      <c r="THL42" s="200"/>
      <c r="THN42" s="200"/>
      <c r="TIU42" s="200"/>
      <c r="TIX42" s="200"/>
      <c r="TJA42" s="200"/>
      <c r="TJD42" s="200"/>
      <c r="TJG42" s="200"/>
      <c r="TJH42" s="200"/>
      <c r="TJI42" s="200"/>
      <c r="TJL42" s="200"/>
      <c r="TJO42" s="200"/>
      <c r="TJR42" s="200"/>
      <c r="TJU42" s="200"/>
      <c r="TJW42" s="200"/>
      <c r="TKK42" s="200"/>
      <c r="TKL42" s="200"/>
      <c r="TKM42" s="200"/>
      <c r="TKN42" s="200"/>
      <c r="TKO42" s="200"/>
      <c r="TKP42" s="200"/>
      <c r="TKQ42" s="200"/>
      <c r="TKR42" s="200"/>
      <c r="TKS42" s="200"/>
      <c r="TKT42" s="200"/>
      <c r="TKU42" s="200"/>
      <c r="TKV42" s="200"/>
      <c r="TKW42" s="200"/>
      <c r="TKX42" s="200"/>
      <c r="TKY42" s="200"/>
      <c r="TKZ42" s="200"/>
      <c r="TLA42" s="200"/>
      <c r="TLB42" s="200"/>
      <c r="TLC42" s="200"/>
      <c r="TLI42" s="200"/>
      <c r="TLJ42" s="200"/>
      <c r="TLK42" s="200"/>
      <c r="TLL42" s="200"/>
      <c r="TLM42" s="200"/>
      <c r="TLN42" s="200"/>
      <c r="TLO42" s="200"/>
      <c r="TLQ42" s="200"/>
      <c r="TLR42" s="200"/>
      <c r="TLS42" s="200"/>
      <c r="TLT42" s="200"/>
      <c r="TLU42" s="200"/>
      <c r="TLV42" s="200"/>
      <c r="TLW42" s="200"/>
      <c r="TLX42" s="200"/>
      <c r="TMA42" s="200"/>
      <c r="TMD42" s="200"/>
      <c r="TMG42" s="200"/>
      <c r="TMJ42" s="200"/>
      <c r="TMM42" s="200"/>
      <c r="TMP42" s="200"/>
      <c r="TMY42" s="200"/>
      <c r="TNB42" s="200"/>
      <c r="TNE42" s="200"/>
      <c r="TNH42" s="200"/>
      <c r="TNQ42" s="200"/>
      <c r="TNW42" s="200"/>
      <c r="TNZ42" s="200"/>
      <c r="TOC42" s="200"/>
      <c r="TOF42" s="200"/>
      <c r="TOL42" s="200"/>
      <c r="TOU42" s="200"/>
      <c r="TOW42" s="200"/>
      <c r="TOX42" s="200"/>
      <c r="TOZ42" s="200"/>
      <c r="TPC42" s="200"/>
      <c r="TPF42" s="200"/>
      <c r="TPI42" s="200"/>
      <c r="TPL42" s="200"/>
      <c r="TPO42" s="200"/>
      <c r="TPQ42" s="200"/>
      <c r="TPS42" s="200"/>
      <c r="TPV42" s="200"/>
      <c r="TPY42" s="200"/>
      <c r="TQB42" s="200"/>
      <c r="TQE42" s="200"/>
      <c r="TQH42" s="200"/>
      <c r="TQK42" s="200"/>
      <c r="TQN42" s="200"/>
      <c r="TQP42" s="200"/>
      <c r="TQS42" s="200"/>
      <c r="TQV42" s="200"/>
      <c r="TQY42" s="200"/>
      <c r="TRE42" s="200"/>
      <c r="TRH42" s="200"/>
      <c r="TRJ42" s="200"/>
      <c r="TSQ42" s="200"/>
      <c r="TST42" s="200"/>
      <c r="TSW42" s="200"/>
      <c r="TSZ42" s="200"/>
      <c r="TTC42" s="200"/>
      <c r="TTD42" s="200"/>
      <c r="TTE42" s="200"/>
      <c r="TTH42" s="200"/>
      <c r="TTK42" s="200"/>
      <c r="TTN42" s="200"/>
      <c r="TTQ42" s="200"/>
      <c r="TTS42" s="200"/>
      <c r="TUG42" s="200"/>
      <c r="TUH42" s="200"/>
      <c r="TUI42" s="200"/>
      <c r="TUJ42" s="200"/>
      <c r="TUK42" s="200"/>
      <c r="TUL42" s="200"/>
      <c r="TUM42" s="200"/>
      <c r="TUN42" s="200"/>
      <c r="TUO42" s="200"/>
      <c r="TUP42" s="200"/>
      <c r="TUQ42" s="200"/>
      <c r="TUR42" s="200"/>
      <c r="TUS42" s="200"/>
      <c r="TUT42" s="200"/>
      <c r="TUU42" s="200"/>
      <c r="TUV42" s="200"/>
      <c r="TUW42" s="200"/>
      <c r="TUX42" s="200"/>
      <c r="TUY42" s="200"/>
      <c r="TVE42" s="200"/>
      <c r="TVF42" s="200"/>
      <c r="TVG42" s="200"/>
      <c r="TVH42" s="200"/>
      <c r="TVI42" s="200"/>
      <c r="TVJ42" s="200"/>
      <c r="TVK42" s="200"/>
      <c r="TVM42" s="200"/>
      <c r="TVN42" s="200"/>
      <c r="TVO42" s="200"/>
      <c r="TVP42" s="200"/>
      <c r="TVQ42" s="200"/>
      <c r="TVR42" s="200"/>
      <c r="TVS42" s="200"/>
      <c r="TVT42" s="200"/>
      <c r="TVW42" s="200"/>
      <c r="TVZ42" s="200"/>
      <c r="TWC42" s="200"/>
      <c r="TWF42" s="200"/>
      <c r="TWI42" s="200"/>
      <c r="TWL42" s="200"/>
      <c r="TWU42" s="200"/>
      <c r="TWX42" s="200"/>
      <c r="TXA42" s="200"/>
      <c r="TXD42" s="200"/>
      <c r="TXM42" s="200"/>
      <c r="TXS42" s="200"/>
      <c r="TXV42" s="200"/>
      <c r="TXY42" s="200"/>
      <c r="TYB42" s="200"/>
      <c r="TYH42" s="200"/>
      <c r="TYQ42" s="200"/>
      <c r="TYS42" s="200"/>
      <c r="TYT42" s="200"/>
      <c r="TYV42" s="200"/>
      <c r="TYY42" s="200"/>
      <c r="TZB42" s="200"/>
      <c r="TZE42" s="200"/>
      <c r="TZH42" s="200"/>
      <c r="TZK42" s="200"/>
      <c r="TZM42" s="200"/>
      <c r="TZO42" s="200"/>
      <c r="TZR42" s="200"/>
      <c r="TZU42" s="200"/>
      <c r="TZX42" s="200"/>
      <c r="UAA42" s="200"/>
      <c r="UAD42" s="200"/>
      <c r="UAG42" s="200"/>
      <c r="UAJ42" s="200"/>
      <c r="UAL42" s="200"/>
      <c r="UAO42" s="200"/>
      <c r="UAR42" s="200"/>
      <c r="UAU42" s="200"/>
      <c r="UBA42" s="200"/>
      <c r="UBD42" s="200"/>
      <c r="UBF42" s="200"/>
      <c r="UCM42" s="200"/>
      <c r="UCP42" s="200"/>
      <c r="UCS42" s="200"/>
      <c r="UCV42" s="200"/>
      <c r="UCY42" s="200"/>
      <c r="UCZ42" s="200"/>
      <c r="UDA42" s="200"/>
      <c r="UDD42" s="200"/>
      <c r="UDG42" s="200"/>
      <c r="UDJ42" s="200"/>
      <c r="UDM42" s="200"/>
      <c r="UDO42" s="200"/>
      <c r="UEC42" s="200"/>
      <c r="UED42" s="200"/>
      <c r="UEE42" s="200"/>
      <c r="UEF42" s="200"/>
      <c r="UEG42" s="200"/>
      <c r="UEH42" s="200"/>
      <c r="UEI42" s="200"/>
      <c r="UEJ42" s="200"/>
      <c r="UEK42" s="200"/>
      <c r="UEL42" s="200"/>
      <c r="UEM42" s="200"/>
      <c r="UEN42" s="200"/>
      <c r="UEO42" s="200"/>
      <c r="UEP42" s="200"/>
      <c r="UEQ42" s="200"/>
      <c r="UER42" s="200"/>
      <c r="UES42" s="200"/>
      <c r="UET42" s="200"/>
      <c r="UEU42" s="200"/>
      <c r="UFA42" s="200"/>
      <c r="UFB42" s="200"/>
      <c r="UFC42" s="200"/>
      <c r="UFD42" s="200"/>
      <c r="UFE42" s="200"/>
      <c r="UFF42" s="200"/>
      <c r="UFG42" s="200"/>
      <c r="UFI42" s="200"/>
      <c r="UFJ42" s="200"/>
      <c r="UFK42" s="200"/>
      <c r="UFL42" s="200"/>
      <c r="UFM42" s="200"/>
      <c r="UFN42" s="200"/>
      <c r="UFO42" s="200"/>
      <c r="UFP42" s="200"/>
      <c r="UFS42" s="200"/>
      <c r="UFV42" s="200"/>
      <c r="UFY42" s="200"/>
      <c r="UGB42" s="200"/>
      <c r="UGE42" s="200"/>
      <c r="UGH42" s="200"/>
      <c r="UGQ42" s="200"/>
      <c r="UGT42" s="200"/>
      <c r="UGW42" s="200"/>
      <c r="UGZ42" s="200"/>
      <c r="UHI42" s="200"/>
      <c r="UHO42" s="200"/>
      <c r="UHR42" s="200"/>
      <c r="UHU42" s="200"/>
      <c r="UHX42" s="200"/>
      <c r="UID42" s="200"/>
      <c r="UIM42" s="200"/>
      <c r="UIO42" s="200"/>
      <c r="UIP42" s="200"/>
      <c r="UIR42" s="200"/>
      <c r="UIU42" s="200"/>
      <c r="UIX42" s="200"/>
      <c r="UJA42" s="200"/>
      <c r="UJD42" s="200"/>
      <c r="UJG42" s="200"/>
      <c r="UJI42" s="200"/>
      <c r="UJK42" s="200"/>
      <c r="UJN42" s="200"/>
      <c r="UJQ42" s="200"/>
      <c r="UJT42" s="200"/>
      <c r="UJW42" s="200"/>
      <c r="UJZ42" s="200"/>
      <c r="UKC42" s="200"/>
      <c r="UKF42" s="200"/>
      <c r="UKH42" s="200"/>
      <c r="UKK42" s="200"/>
      <c r="UKN42" s="200"/>
      <c r="UKQ42" s="200"/>
      <c r="UKW42" s="200"/>
      <c r="UKZ42" s="200"/>
      <c r="ULB42" s="200"/>
      <c r="UMI42" s="200"/>
      <c r="UML42" s="200"/>
      <c r="UMO42" s="200"/>
      <c r="UMR42" s="200"/>
      <c r="UMU42" s="200"/>
      <c r="UMV42" s="200"/>
      <c r="UMW42" s="200"/>
      <c r="UMZ42" s="200"/>
      <c r="UNC42" s="200"/>
      <c r="UNF42" s="200"/>
      <c r="UNI42" s="200"/>
      <c r="UNK42" s="200"/>
      <c r="UNY42" s="200"/>
      <c r="UNZ42" s="200"/>
      <c r="UOA42" s="200"/>
      <c r="UOB42" s="200"/>
      <c r="UOC42" s="200"/>
      <c r="UOD42" s="200"/>
      <c r="UOE42" s="200"/>
      <c r="UOF42" s="200"/>
      <c r="UOG42" s="200"/>
      <c r="UOH42" s="200"/>
      <c r="UOI42" s="200"/>
      <c r="UOJ42" s="200"/>
      <c r="UOK42" s="200"/>
      <c r="UOL42" s="200"/>
      <c r="UOM42" s="200"/>
      <c r="UON42" s="200"/>
      <c r="UOO42" s="200"/>
      <c r="UOP42" s="200"/>
      <c r="UOQ42" s="200"/>
      <c r="UOW42" s="200"/>
      <c r="UOX42" s="200"/>
      <c r="UOY42" s="200"/>
      <c r="UOZ42" s="200"/>
      <c r="UPA42" s="200"/>
      <c r="UPB42" s="200"/>
      <c r="UPC42" s="200"/>
      <c r="UPE42" s="200"/>
      <c r="UPF42" s="200"/>
      <c r="UPG42" s="200"/>
      <c r="UPH42" s="200"/>
      <c r="UPI42" s="200"/>
      <c r="UPJ42" s="200"/>
      <c r="UPK42" s="200"/>
      <c r="UPL42" s="200"/>
      <c r="UPO42" s="200"/>
      <c r="UPR42" s="200"/>
      <c r="UPU42" s="200"/>
      <c r="UPX42" s="200"/>
      <c r="UQA42" s="200"/>
      <c r="UQD42" s="200"/>
      <c r="UQM42" s="200"/>
      <c r="UQP42" s="200"/>
      <c r="UQS42" s="200"/>
      <c r="UQV42" s="200"/>
      <c r="URE42" s="200"/>
      <c r="URK42" s="200"/>
      <c r="URN42" s="200"/>
      <c r="URQ42" s="200"/>
      <c r="URT42" s="200"/>
      <c r="URZ42" s="200"/>
      <c r="USI42" s="200"/>
      <c r="USK42" s="200"/>
      <c r="USL42" s="200"/>
      <c r="USN42" s="200"/>
      <c r="USQ42" s="200"/>
      <c r="UST42" s="200"/>
      <c r="USW42" s="200"/>
      <c r="USZ42" s="200"/>
      <c r="UTC42" s="200"/>
      <c r="UTE42" s="200"/>
      <c r="UTG42" s="200"/>
      <c r="UTJ42" s="200"/>
      <c r="UTM42" s="200"/>
      <c r="UTP42" s="200"/>
      <c r="UTS42" s="200"/>
      <c r="UTV42" s="200"/>
      <c r="UTY42" s="200"/>
      <c r="UUB42" s="200"/>
      <c r="UUD42" s="200"/>
      <c r="UUG42" s="200"/>
      <c r="UUJ42" s="200"/>
      <c r="UUM42" s="200"/>
      <c r="UUS42" s="200"/>
      <c r="UUV42" s="200"/>
      <c r="UUX42" s="200"/>
      <c r="UWE42" s="200"/>
      <c r="UWH42" s="200"/>
      <c r="UWK42" s="200"/>
      <c r="UWN42" s="200"/>
      <c r="UWQ42" s="200"/>
      <c r="UWR42" s="200"/>
      <c r="UWS42" s="200"/>
      <c r="UWV42" s="200"/>
      <c r="UWY42" s="200"/>
      <c r="UXB42" s="200"/>
      <c r="UXE42" s="200"/>
      <c r="UXG42" s="200"/>
      <c r="UXU42" s="200"/>
      <c r="UXV42" s="200"/>
      <c r="UXW42" s="200"/>
      <c r="UXX42" s="200"/>
      <c r="UXY42" s="200"/>
      <c r="UXZ42" s="200"/>
      <c r="UYA42" s="200"/>
      <c r="UYB42" s="200"/>
      <c r="UYC42" s="200"/>
      <c r="UYD42" s="200"/>
      <c r="UYE42" s="200"/>
      <c r="UYF42" s="200"/>
      <c r="UYG42" s="200"/>
      <c r="UYH42" s="200"/>
      <c r="UYI42" s="200"/>
      <c r="UYJ42" s="200"/>
      <c r="UYK42" s="200"/>
      <c r="UYL42" s="200"/>
      <c r="UYM42" s="200"/>
      <c r="UYS42" s="200"/>
      <c r="UYT42" s="200"/>
      <c r="UYU42" s="200"/>
      <c r="UYV42" s="200"/>
      <c r="UYW42" s="200"/>
      <c r="UYX42" s="200"/>
      <c r="UYY42" s="200"/>
      <c r="UZA42" s="200"/>
      <c r="UZB42" s="200"/>
      <c r="UZC42" s="200"/>
      <c r="UZD42" s="200"/>
      <c r="UZE42" s="200"/>
      <c r="UZF42" s="200"/>
      <c r="UZG42" s="200"/>
      <c r="UZH42" s="200"/>
      <c r="UZK42" s="200"/>
      <c r="UZN42" s="200"/>
      <c r="UZQ42" s="200"/>
      <c r="UZT42" s="200"/>
      <c r="UZW42" s="200"/>
      <c r="UZZ42" s="200"/>
      <c r="VAI42" s="200"/>
      <c r="VAL42" s="200"/>
      <c r="VAO42" s="200"/>
      <c r="VAR42" s="200"/>
      <c r="VBA42" s="200"/>
      <c r="VBG42" s="200"/>
      <c r="VBJ42" s="200"/>
      <c r="VBM42" s="200"/>
      <c r="VBP42" s="200"/>
      <c r="VBV42" s="200"/>
      <c r="VCE42" s="200"/>
      <c r="VCG42" s="200"/>
      <c r="VCH42" s="200"/>
      <c r="VCJ42" s="200"/>
      <c r="VCM42" s="200"/>
      <c r="VCP42" s="200"/>
      <c r="VCS42" s="200"/>
      <c r="VCV42" s="200"/>
      <c r="VCY42" s="200"/>
      <c r="VDA42" s="200"/>
      <c r="VDC42" s="200"/>
      <c r="VDF42" s="200"/>
      <c r="VDI42" s="200"/>
      <c r="VDL42" s="200"/>
      <c r="VDO42" s="200"/>
      <c r="VDR42" s="200"/>
      <c r="VDU42" s="200"/>
      <c r="VDX42" s="200"/>
      <c r="VDZ42" s="200"/>
      <c r="VEC42" s="200"/>
      <c r="VEF42" s="200"/>
      <c r="VEI42" s="200"/>
      <c r="VEO42" s="200"/>
      <c r="VER42" s="200"/>
      <c r="VET42" s="200"/>
      <c r="VGA42" s="200"/>
      <c r="VGD42" s="200"/>
      <c r="VGG42" s="200"/>
      <c r="VGJ42" s="200"/>
      <c r="VGM42" s="200"/>
      <c r="VGN42" s="200"/>
      <c r="VGO42" s="200"/>
      <c r="VGR42" s="200"/>
      <c r="VGU42" s="200"/>
      <c r="VGX42" s="200"/>
      <c r="VHA42" s="200"/>
      <c r="VHC42" s="200"/>
      <c r="VHQ42" s="200"/>
      <c r="VHR42" s="200"/>
      <c r="VHS42" s="200"/>
      <c r="VHT42" s="200"/>
      <c r="VHU42" s="200"/>
      <c r="VHV42" s="200"/>
      <c r="VHW42" s="200"/>
      <c r="VHX42" s="200"/>
      <c r="VHY42" s="200"/>
      <c r="VHZ42" s="200"/>
      <c r="VIA42" s="200"/>
      <c r="VIB42" s="200"/>
      <c r="VIC42" s="200"/>
      <c r="VID42" s="200"/>
      <c r="VIE42" s="200"/>
      <c r="VIF42" s="200"/>
      <c r="VIG42" s="200"/>
      <c r="VIH42" s="200"/>
      <c r="VII42" s="200"/>
      <c r="VIO42" s="200"/>
      <c r="VIP42" s="200"/>
      <c r="VIQ42" s="200"/>
      <c r="VIR42" s="200"/>
      <c r="VIS42" s="200"/>
      <c r="VIT42" s="200"/>
      <c r="VIU42" s="200"/>
      <c r="VIW42" s="200"/>
      <c r="VIX42" s="200"/>
      <c r="VIY42" s="200"/>
      <c r="VIZ42" s="200"/>
      <c r="VJA42" s="200"/>
      <c r="VJB42" s="200"/>
      <c r="VJC42" s="200"/>
      <c r="VJD42" s="200"/>
      <c r="VJG42" s="200"/>
      <c r="VJJ42" s="200"/>
      <c r="VJM42" s="200"/>
      <c r="VJP42" s="200"/>
      <c r="VJS42" s="200"/>
      <c r="VJV42" s="200"/>
      <c r="VKE42" s="200"/>
      <c r="VKH42" s="200"/>
      <c r="VKK42" s="200"/>
      <c r="VKN42" s="200"/>
      <c r="VKW42" s="200"/>
      <c r="VLC42" s="200"/>
      <c r="VLF42" s="200"/>
      <c r="VLI42" s="200"/>
      <c r="VLL42" s="200"/>
      <c r="VLR42" s="200"/>
      <c r="VMA42" s="200"/>
      <c r="VMC42" s="200"/>
      <c r="VMD42" s="200"/>
      <c r="VMF42" s="200"/>
      <c r="VMI42" s="200"/>
      <c r="VML42" s="200"/>
      <c r="VMO42" s="200"/>
      <c r="VMR42" s="200"/>
      <c r="VMU42" s="200"/>
      <c r="VMW42" s="200"/>
      <c r="VMY42" s="200"/>
      <c r="VNB42" s="200"/>
      <c r="VNE42" s="200"/>
      <c r="VNH42" s="200"/>
      <c r="VNK42" s="200"/>
      <c r="VNN42" s="200"/>
      <c r="VNQ42" s="200"/>
      <c r="VNT42" s="200"/>
      <c r="VNV42" s="200"/>
      <c r="VNY42" s="200"/>
      <c r="VOB42" s="200"/>
      <c r="VOE42" s="200"/>
      <c r="VOK42" s="200"/>
      <c r="VON42" s="200"/>
      <c r="VOP42" s="200"/>
      <c r="VPW42" s="200"/>
      <c r="VPZ42" s="200"/>
      <c r="VQC42" s="200"/>
      <c r="VQF42" s="200"/>
      <c r="VQI42" s="200"/>
      <c r="VQJ42" s="200"/>
      <c r="VQK42" s="200"/>
      <c r="VQN42" s="200"/>
      <c r="VQQ42" s="200"/>
      <c r="VQT42" s="200"/>
      <c r="VQW42" s="200"/>
      <c r="VQY42" s="200"/>
      <c r="VRM42" s="200"/>
      <c r="VRN42" s="200"/>
      <c r="VRO42" s="200"/>
      <c r="VRP42" s="200"/>
      <c r="VRQ42" s="200"/>
      <c r="VRR42" s="200"/>
      <c r="VRS42" s="200"/>
      <c r="VRT42" s="200"/>
      <c r="VRU42" s="200"/>
      <c r="VRV42" s="200"/>
      <c r="VRW42" s="200"/>
      <c r="VRX42" s="200"/>
      <c r="VRY42" s="200"/>
      <c r="VRZ42" s="200"/>
      <c r="VSA42" s="200"/>
      <c r="VSB42" s="200"/>
      <c r="VSC42" s="200"/>
      <c r="VSD42" s="200"/>
      <c r="VSE42" s="200"/>
      <c r="VSK42" s="200"/>
      <c r="VSL42" s="200"/>
      <c r="VSM42" s="200"/>
      <c r="VSN42" s="200"/>
      <c r="VSO42" s="200"/>
      <c r="VSP42" s="200"/>
      <c r="VSQ42" s="200"/>
      <c r="VSS42" s="200"/>
      <c r="VST42" s="200"/>
      <c r="VSU42" s="200"/>
      <c r="VSV42" s="200"/>
      <c r="VSW42" s="200"/>
      <c r="VSX42" s="200"/>
      <c r="VSY42" s="200"/>
      <c r="VSZ42" s="200"/>
      <c r="VTC42" s="200"/>
      <c r="VTF42" s="200"/>
      <c r="VTI42" s="200"/>
      <c r="VTL42" s="200"/>
      <c r="VTO42" s="200"/>
      <c r="VTR42" s="200"/>
      <c r="VUA42" s="200"/>
      <c r="VUD42" s="200"/>
      <c r="VUG42" s="200"/>
      <c r="VUJ42" s="200"/>
      <c r="VUS42" s="200"/>
      <c r="VUY42" s="200"/>
      <c r="VVB42" s="200"/>
      <c r="VVE42" s="200"/>
      <c r="VVH42" s="200"/>
      <c r="VVN42" s="200"/>
      <c r="VVW42" s="200"/>
      <c r="VVY42" s="200"/>
      <c r="VVZ42" s="200"/>
      <c r="VWB42" s="200"/>
      <c r="VWE42" s="200"/>
      <c r="VWH42" s="200"/>
      <c r="VWK42" s="200"/>
      <c r="VWN42" s="200"/>
      <c r="VWQ42" s="200"/>
      <c r="VWS42" s="200"/>
      <c r="VWU42" s="200"/>
      <c r="VWX42" s="200"/>
      <c r="VXA42" s="200"/>
      <c r="VXD42" s="200"/>
      <c r="VXG42" s="200"/>
      <c r="VXJ42" s="200"/>
      <c r="VXM42" s="200"/>
      <c r="VXP42" s="200"/>
      <c r="VXR42" s="200"/>
      <c r="VXU42" s="200"/>
      <c r="VXX42" s="200"/>
      <c r="VYA42" s="200"/>
      <c r="VYG42" s="200"/>
      <c r="VYJ42" s="200"/>
      <c r="VYL42" s="200"/>
      <c r="VZS42" s="200"/>
      <c r="VZV42" s="200"/>
      <c r="VZY42" s="200"/>
      <c r="WAB42" s="200"/>
      <c r="WAE42" s="200"/>
      <c r="WAF42" s="200"/>
      <c r="WAG42" s="200"/>
      <c r="WAJ42" s="200"/>
      <c r="WAM42" s="200"/>
      <c r="WAP42" s="200"/>
      <c r="WAS42" s="200"/>
      <c r="WAU42" s="200"/>
      <c r="WBI42" s="200"/>
      <c r="WBJ42" s="200"/>
      <c r="WBK42" s="200"/>
      <c r="WBL42" s="200"/>
      <c r="WBM42" s="200"/>
      <c r="WBN42" s="200"/>
      <c r="WBO42" s="200"/>
      <c r="WBP42" s="200"/>
      <c r="WBQ42" s="200"/>
      <c r="WBR42" s="200"/>
      <c r="WBS42" s="200"/>
      <c r="WBT42" s="200"/>
      <c r="WBU42" s="200"/>
      <c r="WBV42" s="200"/>
      <c r="WBW42" s="200"/>
      <c r="WBX42" s="200"/>
      <c r="WBY42" s="200"/>
      <c r="WBZ42" s="200"/>
      <c r="WCA42" s="200"/>
      <c r="WCG42" s="200"/>
      <c r="WCH42" s="200"/>
      <c r="WCI42" s="200"/>
      <c r="WCJ42" s="200"/>
      <c r="WCK42" s="200"/>
      <c r="WCL42" s="200"/>
      <c r="WCM42" s="200"/>
      <c r="WCO42" s="200"/>
      <c r="WCP42" s="200"/>
      <c r="WCQ42" s="200"/>
      <c r="WCR42" s="200"/>
      <c r="WCS42" s="200"/>
      <c r="WCT42" s="200"/>
      <c r="WCU42" s="200"/>
      <c r="WCV42" s="200"/>
      <c r="WCY42" s="200"/>
      <c r="WDB42" s="200"/>
      <c r="WDE42" s="200"/>
      <c r="WDH42" s="200"/>
      <c r="WDK42" s="200"/>
      <c r="WDN42" s="200"/>
      <c r="WDW42" s="200"/>
      <c r="WDZ42" s="200"/>
      <c r="WEC42" s="200"/>
      <c r="WEF42" s="200"/>
      <c r="WEO42" s="200"/>
      <c r="WEU42" s="200"/>
      <c r="WEX42" s="200"/>
      <c r="WFA42" s="200"/>
      <c r="WFD42" s="200"/>
      <c r="WFJ42" s="200"/>
      <c r="WFS42" s="200"/>
      <c r="WFU42" s="200"/>
      <c r="WFV42" s="200"/>
      <c r="WFX42" s="200"/>
      <c r="WGA42" s="200"/>
      <c r="WGD42" s="200"/>
      <c r="WGG42" s="200"/>
      <c r="WGJ42" s="200"/>
      <c r="WGM42" s="200"/>
      <c r="WGO42" s="200"/>
      <c r="WGQ42" s="200"/>
      <c r="WGT42" s="200"/>
      <c r="WGW42" s="200"/>
      <c r="WGZ42" s="200"/>
      <c r="WHC42" s="200"/>
      <c r="WHF42" s="200"/>
      <c r="WHI42" s="200"/>
      <c r="WHL42" s="200"/>
      <c r="WHN42" s="200"/>
      <c r="WHQ42" s="200"/>
      <c r="WHT42" s="200"/>
      <c r="WHW42" s="200"/>
      <c r="WIC42" s="200"/>
      <c r="WIF42" s="200"/>
      <c r="WIH42" s="200"/>
      <c r="WJO42" s="200"/>
      <c r="WJR42" s="200"/>
      <c r="WJU42" s="200"/>
      <c r="WJX42" s="200"/>
      <c r="WKA42" s="200"/>
      <c r="WKB42" s="200"/>
      <c r="WKC42" s="200"/>
      <c r="WKF42" s="200"/>
      <c r="WKI42" s="200"/>
      <c r="WKL42" s="200"/>
      <c r="WKO42" s="200"/>
      <c r="WKQ42" s="200"/>
      <c r="WLE42" s="200"/>
      <c r="WLF42" s="200"/>
      <c r="WLG42" s="200"/>
      <c r="WLH42" s="200"/>
      <c r="WLI42" s="200"/>
      <c r="WLJ42" s="200"/>
      <c r="WLK42" s="200"/>
      <c r="WLL42" s="200"/>
      <c r="WLM42" s="200"/>
      <c r="WLN42" s="200"/>
      <c r="WLO42" s="200"/>
      <c r="WLP42" s="200"/>
      <c r="WLQ42" s="200"/>
      <c r="WLR42" s="200"/>
      <c r="WLS42" s="200"/>
      <c r="WLT42" s="200"/>
      <c r="WLU42" s="200"/>
      <c r="WLV42" s="200"/>
      <c r="WLW42" s="200"/>
      <c r="WMC42" s="200"/>
      <c r="WMD42" s="200"/>
      <c r="WME42" s="200"/>
      <c r="WMF42" s="200"/>
      <c r="WMG42" s="200"/>
      <c r="WMH42" s="200"/>
      <c r="WMI42" s="200"/>
      <c r="WMK42" s="200"/>
      <c r="WML42" s="200"/>
      <c r="WMM42" s="200"/>
      <c r="WMN42" s="200"/>
      <c r="WMO42" s="200"/>
      <c r="WMP42" s="200"/>
      <c r="WMQ42" s="200"/>
      <c r="WMR42" s="200"/>
      <c r="WMU42" s="200"/>
      <c r="WMX42" s="200"/>
      <c r="WNA42" s="200"/>
      <c r="WND42" s="200"/>
      <c r="WNG42" s="200"/>
      <c r="WNJ42" s="200"/>
      <c r="WNS42" s="200"/>
      <c r="WNV42" s="200"/>
      <c r="WNY42" s="200"/>
      <c r="WOB42" s="200"/>
      <c r="WOK42" s="200"/>
      <c r="WOQ42" s="200"/>
      <c r="WOT42" s="200"/>
      <c r="WOW42" s="200"/>
      <c r="WOZ42" s="200"/>
      <c r="WPF42" s="200"/>
      <c r="WPO42" s="200"/>
      <c r="WPQ42" s="200"/>
      <c r="WPR42" s="200"/>
      <c r="WPT42" s="200"/>
      <c r="WPW42" s="200"/>
      <c r="WPZ42" s="200"/>
      <c r="WQC42" s="200"/>
      <c r="WQF42" s="200"/>
      <c r="WQI42" s="200"/>
      <c r="WQK42" s="200"/>
      <c r="WQM42" s="200"/>
      <c r="WQP42" s="200"/>
      <c r="WQS42" s="200"/>
      <c r="WQV42" s="200"/>
      <c r="WQY42" s="200"/>
      <c r="WRB42" s="200"/>
      <c r="WRE42" s="200"/>
      <c r="WRH42" s="200"/>
      <c r="WRJ42" s="200"/>
      <c r="WRM42" s="200"/>
      <c r="WRP42" s="200"/>
      <c r="WRS42" s="200"/>
      <c r="WRY42" s="200"/>
      <c r="WSB42" s="200"/>
      <c r="WSD42" s="200"/>
      <c r="WTK42" s="200"/>
      <c r="WTN42" s="200"/>
      <c r="WTQ42" s="200"/>
      <c r="WTT42" s="200"/>
      <c r="WTW42" s="200"/>
      <c r="WTX42" s="200"/>
      <c r="WTY42" s="200"/>
      <c r="WUB42" s="200"/>
      <c r="WUE42" s="200"/>
      <c r="WUH42" s="200"/>
      <c r="WUK42" s="200"/>
      <c r="WUM42" s="200"/>
    </row>
    <row r="43" spans="1:16107" s="57" customFormat="1" ht="20.25" hidden="1" customHeight="1" x14ac:dyDescent="0.3">
      <c r="A43" s="13" t="s">
        <v>41</v>
      </c>
      <c r="B43" s="53" t="s">
        <v>351</v>
      </c>
      <c r="C43" s="7"/>
      <c r="D43" s="91"/>
      <c r="E43" s="92"/>
    </row>
    <row r="44" spans="1:16107" s="57" customFormat="1" ht="20.25" hidden="1" customHeight="1" x14ac:dyDescent="0.3">
      <c r="A44" s="11" t="s">
        <v>42</v>
      </c>
      <c r="B44" s="53" t="s">
        <v>346</v>
      </c>
      <c r="C44" s="7"/>
      <c r="D44" s="91"/>
      <c r="E44" s="92"/>
    </row>
    <row r="45" spans="1:16107" s="57" customFormat="1" ht="20.25" hidden="1" customHeight="1" x14ac:dyDescent="0.3">
      <c r="A45" s="13" t="s">
        <v>43</v>
      </c>
      <c r="B45" s="53" t="s">
        <v>350</v>
      </c>
      <c r="C45" s="7"/>
      <c r="D45" s="91"/>
      <c r="E45" s="92"/>
    </row>
    <row r="46" spans="1:16107" s="57" customFormat="1" ht="20.25" hidden="1" customHeight="1" x14ac:dyDescent="0.3">
      <c r="A46" s="9" t="s">
        <v>44</v>
      </c>
      <c r="B46" s="53" t="s">
        <v>346</v>
      </c>
      <c r="C46" s="7"/>
      <c r="D46" s="194"/>
      <c r="E46" s="92"/>
    </row>
    <row r="47" spans="1:16107" s="57" customFormat="1" ht="21.75" hidden="1" customHeight="1" x14ac:dyDescent="0.3">
      <c r="A47" s="9" t="s">
        <v>45</v>
      </c>
      <c r="B47" s="53" t="s">
        <v>346</v>
      </c>
      <c r="C47" s="7"/>
      <c r="D47" s="91"/>
      <c r="E47" s="92"/>
    </row>
    <row r="48" spans="1:16107" s="57" customFormat="1" ht="21.75" hidden="1" customHeight="1" x14ac:dyDescent="0.3">
      <c r="A48" s="12" t="s">
        <v>46</v>
      </c>
      <c r="B48" s="53" t="s">
        <v>346</v>
      </c>
      <c r="C48" s="7"/>
      <c r="D48" s="91"/>
      <c r="E48" s="96"/>
    </row>
    <row r="49" spans="1:16107" s="57" customFormat="1" ht="21.75" hidden="1" customHeight="1" x14ac:dyDescent="0.3">
      <c r="A49" s="17" t="s">
        <v>47</v>
      </c>
      <c r="B49" s="53" t="s">
        <v>346</v>
      </c>
      <c r="C49" s="7"/>
      <c r="D49" s="91"/>
      <c r="E49" s="96"/>
    </row>
    <row r="50" spans="1:16107" s="57" customFormat="1" ht="21.75" hidden="1" customHeight="1" x14ac:dyDescent="0.3">
      <c r="A50" s="16" t="s">
        <v>48</v>
      </c>
      <c r="B50" s="53" t="s">
        <v>352</v>
      </c>
      <c r="C50" s="7"/>
      <c r="D50" s="91"/>
      <c r="E50" s="92"/>
    </row>
    <row r="51" spans="1:16107" s="57" customFormat="1" ht="21.75" hidden="1" customHeight="1" x14ac:dyDescent="0.3">
      <c r="A51" s="16" t="s">
        <v>49</v>
      </c>
      <c r="B51" s="53" t="s">
        <v>352</v>
      </c>
      <c r="C51" s="7"/>
      <c r="D51" s="91"/>
      <c r="E51" s="92"/>
    </row>
    <row r="52" spans="1:16107" s="57" customFormat="1" ht="21.75" hidden="1" customHeight="1" x14ac:dyDescent="0.3">
      <c r="A52" s="16" t="s">
        <v>50</v>
      </c>
      <c r="B52" s="53" t="s">
        <v>346</v>
      </c>
      <c r="C52" s="7"/>
      <c r="D52" s="91"/>
      <c r="E52" s="96"/>
    </row>
    <row r="53" spans="1:16107" s="57" customFormat="1" ht="20.25" hidden="1" customHeight="1" x14ac:dyDescent="0.3">
      <c r="A53" s="9" t="s">
        <v>51</v>
      </c>
      <c r="B53" s="53" t="s">
        <v>346</v>
      </c>
      <c r="C53" s="7"/>
      <c r="D53" s="91"/>
      <c r="E53" s="96"/>
    </row>
    <row r="54" spans="1:16107" s="57" customFormat="1" ht="20.25" hidden="1" customHeight="1" x14ac:dyDescent="0.3">
      <c r="A54" s="11" t="s">
        <v>52</v>
      </c>
      <c r="B54" s="53" t="s">
        <v>346</v>
      </c>
      <c r="C54" s="7"/>
      <c r="D54" s="91"/>
      <c r="E54" s="92"/>
    </row>
    <row r="55" spans="1:16107" s="57" customFormat="1" ht="20.399999999999999" customHeight="1" x14ac:dyDescent="0.3">
      <c r="A55" s="9" t="s">
        <v>53</v>
      </c>
      <c r="B55" s="199" t="s">
        <v>346</v>
      </c>
      <c r="C55" s="7">
        <v>8</v>
      </c>
      <c r="D55" s="91">
        <v>14000</v>
      </c>
      <c r="E55" s="106">
        <f>+D55*C55</f>
        <v>112000</v>
      </c>
      <c r="F55" s="200"/>
      <c r="G55" s="200"/>
      <c r="H55" s="200"/>
      <c r="I55" s="200"/>
      <c r="J55" s="200"/>
      <c r="K55" s="200"/>
      <c r="Q55" s="200"/>
      <c r="R55" s="200"/>
      <c r="S55" s="200"/>
      <c r="T55" s="200"/>
      <c r="U55" s="200"/>
      <c r="V55" s="200"/>
      <c r="W55" s="200"/>
      <c r="Y55" s="200"/>
      <c r="Z55" s="200"/>
      <c r="AA55" s="200"/>
      <c r="AB55" s="200"/>
      <c r="AC55" s="200"/>
      <c r="AD55" s="200"/>
      <c r="AE55" s="200"/>
      <c r="AF55" s="200"/>
      <c r="AI55" s="200"/>
      <c r="AL55" s="200"/>
      <c r="AO55" s="200"/>
      <c r="AR55" s="200"/>
      <c r="AU55" s="200"/>
      <c r="AX55" s="200"/>
      <c r="BG55" s="200"/>
      <c r="BJ55" s="200"/>
      <c r="BM55" s="200"/>
      <c r="BP55" s="200"/>
      <c r="BY55" s="200"/>
      <c r="CE55" s="200"/>
      <c r="CH55" s="200"/>
      <c r="CK55" s="200"/>
      <c r="CN55" s="200"/>
      <c r="CT55" s="200"/>
      <c r="DC55" s="200"/>
      <c r="DE55" s="200"/>
      <c r="DF55" s="200"/>
      <c r="DH55" s="200"/>
      <c r="DK55" s="200"/>
      <c r="DN55" s="200"/>
      <c r="DQ55" s="200"/>
      <c r="DT55" s="200"/>
      <c r="DW55" s="200"/>
      <c r="DY55" s="200"/>
      <c r="EA55" s="200"/>
      <c r="ED55" s="200"/>
      <c r="EG55" s="200"/>
      <c r="EJ55" s="200"/>
      <c r="EM55" s="200"/>
      <c r="EP55" s="200"/>
      <c r="ES55" s="200"/>
      <c r="EV55" s="200"/>
      <c r="EX55" s="200"/>
      <c r="FA55" s="200"/>
      <c r="FD55" s="200"/>
      <c r="FG55" s="200"/>
      <c r="FM55" s="200"/>
      <c r="FP55" s="200"/>
      <c r="FR55" s="200"/>
      <c r="GY55" s="200"/>
      <c r="HB55" s="200"/>
      <c r="HE55" s="200"/>
      <c r="HH55" s="200"/>
      <c r="HK55" s="200"/>
      <c r="HL55" s="200"/>
      <c r="HM55" s="200"/>
      <c r="HP55" s="200"/>
      <c r="HS55" s="200"/>
      <c r="HV55" s="200"/>
      <c r="HY55" s="200"/>
      <c r="IA55" s="200"/>
      <c r="IO55" s="200"/>
      <c r="IP55" s="200"/>
      <c r="IQ55" s="200"/>
      <c r="IR55" s="200"/>
      <c r="IS55" s="200"/>
      <c r="IT55" s="200"/>
      <c r="IU55" s="200"/>
      <c r="IV55" s="200"/>
      <c r="IW55" s="200"/>
      <c r="IX55" s="200"/>
      <c r="IY55" s="200"/>
      <c r="IZ55" s="200"/>
      <c r="JA55" s="200"/>
      <c r="JB55" s="200"/>
      <c r="JC55" s="200"/>
      <c r="JD55" s="200"/>
      <c r="JE55" s="200"/>
      <c r="JF55" s="200"/>
      <c r="JG55" s="200"/>
      <c r="JM55" s="200"/>
      <c r="JN55" s="200"/>
      <c r="JO55" s="200"/>
      <c r="JP55" s="200"/>
      <c r="JQ55" s="200"/>
      <c r="JR55" s="200"/>
      <c r="JS55" s="200"/>
      <c r="JU55" s="200"/>
      <c r="JV55" s="200"/>
      <c r="JW55" s="200"/>
      <c r="JX55" s="200"/>
      <c r="JY55" s="200"/>
      <c r="JZ55" s="200"/>
      <c r="KA55" s="200"/>
      <c r="KB55" s="200"/>
      <c r="KE55" s="200"/>
      <c r="KH55" s="200"/>
      <c r="KK55" s="200"/>
      <c r="KN55" s="200"/>
      <c r="KQ55" s="200"/>
      <c r="KT55" s="200"/>
      <c r="LC55" s="200"/>
      <c r="LF55" s="200"/>
      <c r="LI55" s="200"/>
      <c r="LL55" s="200"/>
      <c r="LU55" s="200"/>
      <c r="MA55" s="200"/>
      <c r="MD55" s="200"/>
      <c r="MG55" s="200"/>
      <c r="MJ55" s="200"/>
      <c r="MP55" s="200"/>
      <c r="MY55" s="200"/>
      <c r="NA55" s="200"/>
      <c r="NB55" s="200"/>
      <c r="ND55" s="200"/>
      <c r="NG55" s="200"/>
      <c r="NJ55" s="200"/>
      <c r="NM55" s="200"/>
      <c r="NP55" s="200"/>
      <c r="NS55" s="200"/>
      <c r="NU55" s="200"/>
      <c r="NW55" s="200"/>
      <c r="NZ55" s="200"/>
      <c r="OC55" s="200"/>
      <c r="OF55" s="200"/>
      <c r="OI55" s="200"/>
      <c r="OL55" s="200"/>
      <c r="OO55" s="200"/>
      <c r="OR55" s="200"/>
      <c r="OT55" s="200"/>
      <c r="OW55" s="200"/>
      <c r="OZ55" s="200"/>
      <c r="PC55" s="200"/>
      <c r="PI55" s="200"/>
      <c r="PL55" s="200"/>
      <c r="PN55" s="200"/>
      <c r="QU55" s="200"/>
      <c r="QX55" s="200"/>
      <c r="RA55" s="200"/>
      <c r="RD55" s="200"/>
      <c r="RG55" s="200"/>
      <c r="RH55" s="200"/>
      <c r="RI55" s="200"/>
      <c r="RL55" s="200"/>
      <c r="RO55" s="200"/>
      <c r="RR55" s="200"/>
      <c r="RU55" s="200"/>
      <c r="RW55" s="200"/>
      <c r="SK55" s="200"/>
      <c r="SL55" s="200"/>
      <c r="SM55" s="200"/>
      <c r="SN55" s="200"/>
      <c r="SO55" s="200"/>
      <c r="SP55" s="200"/>
      <c r="SQ55" s="200"/>
      <c r="SR55" s="200"/>
      <c r="SS55" s="200"/>
      <c r="ST55" s="200"/>
      <c r="SU55" s="200"/>
      <c r="SV55" s="200"/>
      <c r="SW55" s="200"/>
      <c r="SX55" s="200"/>
      <c r="SY55" s="200"/>
      <c r="SZ55" s="200"/>
      <c r="TA55" s="200"/>
      <c r="TB55" s="200"/>
      <c r="TC55" s="200"/>
      <c r="TI55" s="200"/>
      <c r="TJ55" s="200"/>
      <c r="TK55" s="200"/>
      <c r="TL55" s="200"/>
      <c r="TM55" s="200"/>
      <c r="TN55" s="200"/>
      <c r="TO55" s="200"/>
      <c r="TQ55" s="200"/>
      <c r="TR55" s="200"/>
      <c r="TS55" s="200"/>
      <c r="TT55" s="200"/>
      <c r="TU55" s="200"/>
      <c r="TV55" s="200"/>
      <c r="TW55" s="200"/>
      <c r="TX55" s="200"/>
      <c r="UA55" s="200"/>
      <c r="UD55" s="200"/>
      <c r="UG55" s="200"/>
      <c r="UJ55" s="200"/>
      <c r="UM55" s="200"/>
      <c r="UP55" s="200"/>
      <c r="UY55" s="200"/>
      <c r="VB55" s="200"/>
      <c r="VE55" s="200"/>
      <c r="VH55" s="200"/>
      <c r="VQ55" s="200"/>
      <c r="VW55" s="200"/>
      <c r="VZ55" s="200"/>
      <c r="WC55" s="200"/>
      <c r="WF55" s="200"/>
      <c r="WL55" s="200"/>
      <c r="WU55" s="200"/>
      <c r="WW55" s="200"/>
      <c r="WX55" s="200"/>
      <c r="WZ55" s="200"/>
      <c r="XC55" s="200"/>
      <c r="XF55" s="200"/>
      <c r="XI55" s="200"/>
      <c r="XL55" s="200"/>
      <c r="XO55" s="200"/>
      <c r="XQ55" s="200"/>
      <c r="XS55" s="200"/>
      <c r="XV55" s="200"/>
      <c r="XY55" s="200"/>
      <c r="YB55" s="200"/>
      <c r="YE55" s="200"/>
      <c r="YH55" s="200"/>
      <c r="YK55" s="200"/>
      <c r="YN55" s="200"/>
      <c r="YP55" s="200"/>
      <c r="YS55" s="200"/>
      <c r="YV55" s="200"/>
      <c r="YY55" s="200"/>
      <c r="ZE55" s="200"/>
      <c r="ZH55" s="200"/>
      <c r="ZJ55" s="200"/>
      <c r="AAQ55" s="200"/>
      <c r="AAT55" s="200"/>
      <c r="AAW55" s="200"/>
      <c r="AAZ55" s="200"/>
      <c r="ABC55" s="200"/>
      <c r="ABD55" s="200"/>
      <c r="ABE55" s="200"/>
      <c r="ABH55" s="200"/>
      <c r="ABK55" s="200"/>
      <c r="ABN55" s="200"/>
      <c r="ABQ55" s="200"/>
      <c r="ABS55" s="200"/>
      <c r="ACG55" s="200"/>
      <c r="ACH55" s="200"/>
      <c r="ACI55" s="200"/>
      <c r="ACJ55" s="200"/>
      <c r="ACK55" s="200"/>
      <c r="ACL55" s="200"/>
      <c r="ACM55" s="200"/>
      <c r="ACN55" s="200"/>
      <c r="ACO55" s="200"/>
      <c r="ACP55" s="200"/>
      <c r="ACQ55" s="200"/>
      <c r="ACR55" s="200"/>
      <c r="ACS55" s="200"/>
      <c r="ACT55" s="200"/>
      <c r="ACU55" s="200"/>
      <c r="ACV55" s="200"/>
      <c r="ACW55" s="200"/>
      <c r="ACX55" s="200"/>
      <c r="ACY55" s="200"/>
      <c r="ADE55" s="200"/>
      <c r="ADF55" s="200"/>
      <c r="ADG55" s="200"/>
      <c r="ADH55" s="200"/>
      <c r="ADI55" s="200"/>
      <c r="ADJ55" s="200"/>
      <c r="ADK55" s="200"/>
      <c r="ADM55" s="200"/>
      <c r="ADN55" s="200"/>
      <c r="ADO55" s="200"/>
      <c r="ADP55" s="200"/>
      <c r="ADQ55" s="200"/>
      <c r="ADR55" s="200"/>
      <c r="ADS55" s="200"/>
      <c r="ADT55" s="200"/>
      <c r="ADW55" s="200"/>
      <c r="ADZ55" s="200"/>
      <c r="AEC55" s="200"/>
      <c r="AEF55" s="200"/>
      <c r="AEI55" s="200"/>
      <c r="AEL55" s="200"/>
      <c r="AEU55" s="200"/>
      <c r="AEX55" s="200"/>
      <c r="AFA55" s="200"/>
      <c r="AFD55" s="200"/>
      <c r="AFM55" s="200"/>
      <c r="AFS55" s="200"/>
      <c r="AFV55" s="200"/>
      <c r="AFY55" s="200"/>
      <c r="AGB55" s="200"/>
      <c r="AGH55" s="200"/>
      <c r="AGQ55" s="200"/>
      <c r="AGS55" s="200"/>
      <c r="AGT55" s="200"/>
      <c r="AGV55" s="200"/>
      <c r="AGY55" s="200"/>
      <c r="AHB55" s="200"/>
      <c r="AHE55" s="200"/>
      <c r="AHH55" s="200"/>
      <c r="AHK55" s="200"/>
      <c r="AHM55" s="200"/>
      <c r="AHO55" s="200"/>
      <c r="AHR55" s="200"/>
      <c r="AHU55" s="200"/>
      <c r="AHX55" s="200"/>
      <c r="AIA55" s="200"/>
      <c r="AID55" s="200"/>
      <c r="AIG55" s="200"/>
      <c r="AIJ55" s="200"/>
      <c r="AIL55" s="200"/>
      <c r="AIO55" s="200"/>
      <c r="AIR55" s="200"/>
      <c r="AIU55" s="200"/>
      <c r="AJA55" s="200"/>
      <c r="AJD55" s="200"/>
      <c r="AJF55" s="200"/>
      <c r="AKM55" s="200"/>
      <c r="AKP55" s="200"/>
      <c r="AKS55" s="200"/>
      <c r="AKV55" s="200"/>
      <c r="AKY55" s="200"/>
      <c r="AKZ55" s="200"/>
      <c r="ALA55" s="200"/>
      <c r="ALD55" s="200"/>
      <c r="ALG55" s="200"/>
      <c r="ALJ55" s="200"/>
      <c r="ALM55" s="200"/>
      <c r="ALO55" s="200"/>
      <c r="AMC55" s="200"/>
      <c r="AMD55" s="200"/>
      <c r="AME55" s="200"/>
      <c r="AMF55" s="200"/>
      <c r="AMG55" s="200"/>
      <c r="AMH55" s="200"/>
      <c r="AMI55" s="200"/>
      <c r="AMJ55" s="200"/>
      <c r="AMK55" s="200"/>
      <c r="AML55" s="200"/>
      <c r="AMM55" s="200"/>
      <c r="AMN55" s="200"/>
      <c r="AMO55" s="200"/>
      <c r="AMP55" s="200"/>
      <c r="AMQ55" s="200"/>
      <c r="AMR55" s="200"/>
      <c r="AMS55" s="200"/>
      <c r="AMT55" s="200"/>
      <c r="AMU55" s="200"/>
      <c r="ANA55" s="200"/>
      <c r="ANB55" s="200"/>
      <c r="ANC55" s="200"/>
      <c r="AND55" s="200"/>
      <c r="ANE55" s="200"/>
      <c r="ANF55" s="200"/>
      <c r="ANG55" s="200"/>
      <c r="ANI55" s="200"/>
      <c r="ANJ55" s="200"/>
      <c r="ANK55" s="200"/>
      <c r="ANL55" s="200"/>
      <c r="ANM55" s="200"/>
      <c r="ANN55" s="200"/>
      <c r="ANO55" s="200"/>
      <c r="ANP55" s="200"/>
      <c r="ANS55" s="200"/>
      <c r="ANV55" s="200"/>
      <c r="ANY55" s="200"/>
      <c r="AOB55" s="200"/>
      <c r="AOE55" s="200"/>
      <c r="AOH55" s="200"/>
      <c r="AOQ55" s="200"/>
      <c r="AOT55" s="200"/>
      <c r="AOW55" s="200"/>
      <c r="AOZ55" s="200"/>
      <c r="API55" s="200"/>
      <c r="APO55" s="200"/>
      <c r="APR55" s="200"/>
      <c r="APU55" s="200"/>
      <c r="APX55" s="200"/>
      <c r="AQD55" s="200"/>
      <c r="AQM55" s="200"/>
      <c r="AQO55" s="200"/>
      <c r="AQP55" s="200"/>
      <c r="AQR55" s="200"/>
      <c r="AQU55" s="200"/>
      <c r="AQX55" s="200"/>
      <c r="ARA55" s="200"/>
      <c r="ARD55" s="200"/>
      <c r="ARG55" s="200"/>
      <c r="ARI55" s="200"/>
      <c r="ARK55" s="200"/>
      <c r="ARN55" s="200"/>
      <c r="ARQ55" s="200"/>
      <c r="ART55" s="200"/>
      <c r="ARW55" s="200"/>
      <c r="ARZ55" s="200"/>
      <c r="ASC55" s="200"/>
      <c r="ASF55" s="200"/>
      <c r="ASH55" s="200"/>
      <c r="ASK55" s="200"/>
      <c r="ASN55" s="200"/>
      <c r="ASQ55" s="200"/>
      <c r="ASW55" s="200"/>
      <c r="ASZ55" s="200"/>
      <c r="ATB55" s="200"/>
      <c r="AUI55" s="200"/>
      <c r="AUL55" s="200"/>
      <c r="AUO55" s="200"/>
      <c r="AUR55" s="200"/>
      <c r="AUU55" s="200"/>
      <c r="AUV55" s="200"/>
      <c r="AUW55" s="200"/>
      <c r="AUZ55" s="200"/>
      <c r="AVC55" s="200"/>
      <c r="AVF55" s="200"/>
      <c r="AVI55" s="200"/>
      <c r="AVK55" s="200"/>
      <c r="AVY55" s="200"/>
      <c r="AVZ55" s="200"/>
      <c r="AWA55" s="200"/>
      <c r="AWB55" s="200"/>
      <c r="AWC55" s="200"/>
      <c r="AWD55" s="200"/>
      <c r="AWE55" s="200"/>
      <c r="AWF55" s="200"/>
      <c r="AWG55" s="200"/>
      <c r="AWH55" s="200"/>
      <c r="AWI55" s="200"/>
      <c r="AWJ55" s="200"/>
      <c r="AWK55" s="200"/>
      <c r="AWL55" s="200"/>
      <c r="AWM55" s="200"/>
      <c r="AWN55" s="200"/>
      <c r="AWO55" s="200"/>
      <c r="AWP55" s="200"/>
      <c r="AWQ55" s="200"/>
      <c r="AWW55" s="200"/>
      <c r="AWX55" s="200"/>
      <c r="AWY55" s="200"/>
      <c r="AWZ55" s="200"/>
      <c r="AXA55" s="200"/>
      <c r="AXB55" s="200"/>
      <c r="AXC55" s="200"/>
      <c r="AXE55" s="200"/>
      <c r="AXF55" s="200"/>
      <c r="AXG55" s="200"/>
      <c r="AXH55" s="200"/>
      <c r="AXI55" s="200"/>
      <c r="AXJ55" s="200"/>
      <c r="AXK55" s="200"/>
      <c r="AXL55" s="200"/>
      <c r="AXO55" s="200"/>
      <c r="AXR55" s="200"/>
      <c r="AXU55" s="200"/>
      <c r="AXX55" s="200"/>
      <c r="AYA55" s="200"/>
      <c r="AYD55" s="200"/>
      <c r="AYM55" s="200"/>
      <c r="AYP55" s="200"/>
      <c r="AYS55" s="200"/>
      <c r="AYV55" s="200"/>
      <c r="AZE55" s="200"/>
      <c r="AZK55" s="200"/>
      <c r="AZN55" s="200"/>
      <c r="AZQ55" s="200"/>
      <c r="AZT55" s="200"/>
      <c r="AZZ55" s="200"/>
      <c r="BAI55" s="200"/>
      <c r="BAK55" s="200"/>
      <c r="BAL55" s="200"/>
      <c r="BAN55" s="200"/>
      <c r="BAQ55" s="200"/>
      <c r="BAT55" s="200"/>
      <c r="BAW55" s="200"/>
      <c r="BAZ55" s="200"/>
      <c r="BBC55" s="200"/>
      <c r="BBE55" s="200"/>
      <c r="BBG55" s="200"/>
      <c r="BBJ55" s="200"/>
      <c r="BBM55" s="200"/>
      <c r="BBP55" s="200"/>
      <c r="BBS55" s="200"/>
      <c r="BBV55" s="200"/>
      <c r="BBY55" s="200"/>
      <c r="BCB55" s="200"/>
      <c r="BCD55" s="200"/>
      <c r="BCG55" s="200"/>
      <c r="BCJ55" s="200"/>
      <c r="BCM55" s="200"/>
      <c r="BCS55" s="200"/>
      <c r="BCV55" s="200"/>
      <c r="BCX55" s="200"/>
      <c r="BEE55" s="200"/>
      <c r="BEH55" s="200"/>
      <c r="BEK55" s="200"/>
      <c r="BEN55" s="200"/>
      <c r="BEQ55" s="200"/>
      <c r="BER55" s="200"/>
      <c r="BES55" s="200"/>
      <c r="BEV55" s="200"/>
      <c r="BEY55" s="200"/>
      <c r="BFB55" s="200"/>
      <c r="BFE55" s="200"/>
      <c r="BFG55" s="200"/>
      <c r="BFU55" s="200"/>
      <c r="BFV55" s="200"/>
      <c r="BFW55" s="200"/>
      <c r="BFX55" s="200"/>
      <c r="BFY55" s="200"/>
      <c r="BFZ55" s="200"/>
      <c r="BGA55" s="200"/>
      <c r="BGB55" s="200"/>
      <c r="BGC55" s="200"/>
      <c r="BGD55" s="200"/>
      <c r="BGE55" s="200"/>
      <c r="BGF55" s="200"/>
      <c r="BGG55" s="200"/>
      <c r="BGH55" s="200"/>
      <c r="BGI55" s="200"/>
      <c r="BGJ55" s="200"/>
      <c r="BGK55" s="200"/>
      <c r="BGL55" s="200"/>
      <c r="BGM55" s="200"/>
      <c r="BGS55" s="200"/>
      <c r="BGT55" s="200"/>
      <c r="BGU55" s="200"/>
      <c r="BGV55" s="200"/>
      <c r="BGW55" s="200"/>
      <c r="BGX55" s="200"/>
      <c r="BGY55" s="200"/>
      <c r="BHA55" s="200"/>
      <c r="BHB55" s="200"/>
      <c r="BHC55" s="200"/>
      <c r="BHD55" s="200"/>
      <c r="BHE55" s="200"/>
      <c r="BHF55" s="200"/>
      <c r="BHG55" s="200"/>
      <c r="BHH55" s="200"/>
      <c r="BHK55" s="200"/>
      <c r="BHN55" s="200"/>
      <c r="BHQ55" s="200"/>
      <c r="BHT55" s="200"/>
      <c r="BHW55" s="200"/>
      <c r="BHZ55" s="200"/>
      <c r="BII55" s="200"/>
      <c r="BIL55" s="200"/>
      <c r="BIO55" s="200"/>
      <c r="BIR55" s="200"/>
      <c r="BJA55" s="200"/>
      <c r="BJG55" s="200"/>
      <c r="BJJ55" s="200"/>
      <c r="BJM55" s="200"/>
      <c r="BJP55" s="200"/>
      <c r="BJV55" s="200"/>
      <c r="BKE55" s="200"/>
      <c r="BKG55" s="200"/>
      <c r="BKH55" s="200"/>
      <c r="BKJ55" s="200"/>
      <c r="BKM55" s="200"/>
      <c r="BKP55" s="200"/>
      <c r="BKS55" s="200"/>
      <c r="BKV55" s="200"/>
      <c r="BKY55" s="200"/>
      <c r="BLA55" s="200"/>
      <c r="BLC55" s="200"/>
      <c r="BLF55" s="200"/>
      <c r="BLI55" s="200"/>
      <c r="BLL55" s="200"/>
      <c r="BLO55" s="200"/>
      <c r="BLR55" s="200"/>
      <c r="BLU55" s="200"/>
      <c r="BLX55" s="200"/>
      <c r="BLZ55" s="200"/>
      <c r="BMC55" s="200"/>
      <c r="BMF55" s="200"/>
      <c r="BMI55" s="200"/>
      <c r="BMO55" s="200"/>
      <c r="BMR55" s="200"/>
      <c r="BMT55" s="200"/>
      <c r="BOA55" s="200"/>
      <c r="BOD55" s="200"/>
      <c r="BOG55" s="200"/>
      <c r="BOJ55" s="200"/>
      <c r="BOM55" s="200"/>
      <c r="BON55" s="200"/>
      <c r="BOO55" s="200"/>
      <c r="BOR55" s="200"/>
      <c r="BOU55" s="200"/>
      <c r="BOX55" s="200"/>
      <c r="BPA55" s="200"/>
      <c r="BPC55" s="200"/>
      <c r="BPQ55" s="200"/>
      <c r="BPR55" s="200"/>
      <c r="BPS55" s="200"/>
      <c r="BPT55" s="200"/>
      <c r="BPU55" s="200"/>
      <c r="BPV55" s="200"/>
      <c r="BPW55" s="200"/>
      <c r="BPX55" s="200"/>
      <c r="BPY55" s="200"/>
      <c r="BPZ55" s="200"/>
      <c r="BQA55" s="200"/>
      <c r="BQB55" s="200"/>
      <c r="BQC55" s="200"/>
      <c r="BQD55" s="200"/>
      <c r="BQE55" s="200"/>
      <c r="BQF55" s="200"/>
      <c r="BQG55" s="200"/>
      <c r="BQH55" s="200"/>
      <c r="BQI55" s="200"/>
      <c r="BQO55" s="200"/>
      <c r="BQP55" s="200"/>
      <c r="BQQ55" s="200"/>
      <c r="BQR55" s="200"/>
      <c r="BQS55" s="200"/>
      <c r="BQT55" s="200"/>
      <c r="BQU55" s="200"/>
      <c r="BQW55" s="200"/>
      <c r="BQX55" s="200"/>
      <c r="BQY55" s="200"/>
      <c r="BQZ55" s="200"/>
      <c r="BRA55" s="200"/>
      <c r="BRB55" s="200"/>
      <c r="BRC55" s="200"/>
      <c r="BRD55" s="200"/>
      <c r="BRG55" s="200"/>
      <c r="BRJ55" s="200"/>
      <c r="BRM55" s="200"/>
      <c r="BRP55" s="200"/>
      <c r="BRS55" s="200"/>
      <c r="BRV55" s="200"/>
      <c r="BSE55" s="200"/>
      <c r="BSH55" s="200"/>
      <c r="BSK55" s="200"/>
      <c r="BSN55" s="200"/>
      <c r="BSW55" s="200"/>
      <c r="BTC55" s="200"/>
      <c r="BTF55" s="200"/>
      <c r="BTI55" s="200"/>
      <c r="BTL55" s="200"/>
      <c r="BTR55" s="200"/>
      <c r="BUA55" s="200"/>
      <c r="BUC55" s="200"/>
      <c r="BUD55" s="200"/>
      <c r="BUF55" s="200"/>
      <c r="BUI55" s="200"/>
      <c r="BUL55" s="200"/>
      <c r="BUO55" s="200"/>
      <c r="BUR55" s="200"/>
      <c r="BUU55" s="200"/>
      <c r="BUW55" s="200"/>
      <c r="BUY55" s="200"/>
      <c r="BVB55" s="200"/>
      <c r="BVE55" s="200"/>
      <c r="BVH55" s="200"/>
      <c r="BVK55" s="200"/>
      <c r="BVN55" s="200"/>
      <c r="BVQ55" s="200"/>
      <c r="BVT55" s="200"/>
      <c r="BVV55" s="200"/>
      <c r="BVY55" s="200"/>
      <c r="BWB55" s="200"/>
      <c r="BWE55" s="200"/>
      <c r="BWK55" s="200"/>
      <c r="BWN55" s="200"/>
      <c r="BWP55" s="200"/>
      <c r="BXW55" s="200"/>
      <c r="BXZ55" s="200"/>
      <c r="BYC55" s="200"/>
      <c r="BYF55" s="200"/>
      <c r="BYI55" s="200"/>
      <c r="BYJ55" s="200"/>
      <c r="BYK55" s="200"/>
      <c r="BYN55" s="200"/>
      <c r="BYQ55" s="200"/>
      <c r="BYT55" s="200"/>
      <c r="BYW55" s="200"/>
      <c r="BYY55" s="200"/>
      <c r="BZM55" s="200"/>
      <c r="BZN55" s="200"/>
      <c r="BZO55" s="200"/>
      <c r="BZP55" s="200"/>
      <c r="BZQ55" s="200"/>
      <c r="BZR55" s="200"/>
      <c r="BZS55" s="200"/>
      <c r="BZT55" s="200"/>
      <c r="BZU55" s="200"/>
      <c r="BZV55" s="200"/>
      <c r="BZW55" s="200"/>
      <c r="BZX55" s="200"/>
      <c r="BZY55" s="200"/>
      <c r="BZZ55" s="200"/>
      <c r="CAA55" s="200"/>
      <c r="CAB55" s="200"/>
      <c r="CAC55" s="200"/>
      <c r="CAD55" s="200"/>
      <c r="CAE55" s="200"/>
      <c r="CAK55" s="200"/>
      <c r="CAL55" s="200"/>
      <c r="CAM55" s="200"/>
      <c r="CAN55" s="200"/>
      <c r="CAO55" s="200"/>
      <c r="CAP55" s="200"/>
      <c r="CAQ55" s="200"/>
      <c r="CAS55" s="200"/>
      <c r="CAT55" s="200"/>
      <c r="CAU55" s="200"/>
      <c r="CAV55" s="200"/>
      <c r="CAW55" s="200"/>
      <c r="CAX55" s="200"/>
      <c r="CAY55" s="200"/>
      <c r="CAZ55" s="200"/>
      <c r="CBC55" s="200"/>
      <c r="CBF55" s="200"/>
      <c r="CBI55" s="200"/>
      <c r="CBL55" s="200"/>
      <c r="CBO55" s="200"/>
      <c r="CBR55" s="200"/>
      <c r="CCA55" s="200"/>
      <c r="CCD55" s="200"/>
      <c r="CCG55" s="200"/>
      <c r="CCJ55" s="200"/>
      <c r="CCS55" s="200"/>
      <c r="CCY55" s="200"/>
      <c r="CDB55" s="200"/>
      <c r="CDE55" s="200"/>
      <c r="CDH55" s="200"/>
      <c r="CDN55" s="200"/>
      <c r="CDW55" s="200"/>
      <c r="CDY55" s="200"/>
      <c r="CDZ55" s="200"/>
      <c r="CEB55" s="200"/>
      <c r="CEE55" s="200"/>
      <c r="CEH55" s="200"/>
      <c r="CEK55" s="200"/>
      <c r="CEN55" s="200"/>
      <c r="CEQ55" s="200"/>
      <c r="CES55" s="200"/>
      <c r="CEU55" s="200"/>
      <c r="CEX55" s="200"/>
      <c r="CFA55" s="200"/>
      <c r="CFD55" s="200"/>
      <c r="CFG55" s="200"/>
      <c r="CFJ55" s="200"/>
      <c r="CFM55" s="200"/>
      <c r="CFP55" s="200"/>
      <c r="CFR55" s="200"/>
      <c r="CFU55" s="200"/>
      <c r="CFX55" s="200"/>
      <c r="CGA55" s="200"/>
      <c r="CGG55" s="200"/>
      <c r="CGJ55" s="200"/>
      <c r="CGL55" s="200"/>
      <c r="CHS55" s="200"/>
      <c r="CHV55" s="200"/>
      <c r="CHY55" s="200"/>
      <c r="CIB55" s="200"/>
      <c r="CIE55" s="200"/>
      <c r="CIF55" s="200"/>
      <c r="CIG55" s="200"/>
      <c r="CIJ55" s="200"/>
      <c r="CIM55" s="200"/>
      <c r="CIP55" s="200"/>
      <c r="CIS55" s="200"/>
      <c r="CIU55" s="200"/>
      <c r="CJI55" s="200"/>
      <c r="CJJ55" s="200"/>
      <c r="CJK55" s="200"/>
      <c r="CJL55" s="200"/>
      <c r="CJM55" s="200"/>
      <c r="CJN55" s="200"/>
      <c r="CJO55" s="200"/>
      <c r="CJP55" s="200"/>
      <c r="CJQ55" s="200"/>
      <c r="CJR55" s="200"/>
      <c r="CJS55" s="200"/>
      <c r="CJT55" s="200"/>
      <c r="CJU55" s="200"/>
      <c r="CJV55" s="200"/>
      <c r="CJW55" s="200"/>
      <c r="CJX55" s="200"/>
      <c r="CJY55" s="200"/>
      <c r="CJZ55" s="200"/>
      <c r="CKA55" s="200"/>
      <c r="CKG55" s="200"/>
      <c r="CKH55" s="200"/>
      <c r="CKI55" s="200"/>
      <c r="CKJ55" s="200"/>
      <c r="CKK55" s="200"/>
      <c r="CKL55" s="200"/>
      <c r="CKM55" s="200"/>
      <c r="CKO55" s="200"/>
      <c r="CKP55" s="200"/>
      <c r="CKQ55" s="200"/>
      <c r="CKR55" s="200"/>
      <c r="CKS55" s="200"/>
      <c r="CKT55" s="200"/>
      <c r="CKU55" s="200"/>
      <c r="CKV55" s="200"/>
      <c r="CKY55" s="200"/>
      <c r="CLB55" s="200"/>
      <c r="CLE55" s="200"/>
      <c r="CLH55" s="200"/>
      <c r="CLK55" s="200"/>
      <c r="CLN55" s="200"/>
      <c r="CLW55" s="200"/>
      <c r="CLZ55" s="200"/>
      <c r="CMC55" s="200"/>
      <c r="CMF55" s="200"/>
      <c r="CMO55" s="200"/>
      <c r="CMU55" s="200"/>
      <c r="CMX55" s="200"/>
      <c r="CNA55" s="200"/>
      <c r="CND55" s="200"/>
      <c r="CNJ55" s="200"/>
      <c r="CNS55" s="200"/>
      <c r="CNU55" s="200"/>
      <c r="CNV55" s="200"/>
      <c r="CNX55" s="200"/>
      <c r="COA55" s="200"/>
      <c r="COD55" s="200"/>
      <c r="COG55" s="200"/>
      <c r="COJ55" s="200"/>
      <c r="COM55" s="200"/>
      <c r="COO55" s="200"/>
      <c r="COQ55" s="200"/>
      <c r="COT55" s="200"/>
      <c r="COW55" s="200"/>
      <c r="COZ55" s="200"/>
      <c r="CPC55" s="200"/>
      <c r="CPF55" s="200"/>
      <c r="CPI55" s="200"/>
      <c r="CPL55" s="200"/>
      <c r="CPN55" s="200"/>
      <c r="CPQ55" s="200"/>
      <c r="CPT55" s="200"/>
      <c r="CPW55" s="200"/>
      <c r="CQC55" s="200"/>
      <c r="CQF55" s="200"/>
      <c r="CQH55" s="200"/>
      <c r="CRO55" s="200"/>
      <c r="CRR55" s="200"/>
      <c r="CRU55" s="200"/>
      <c r="CRX55" s="200"/>
      <c r="CSA55" s="200"/>
      <c r="CSB55" s="200"/>
      <c r="CSC55" s="200"/>
      <c r="CSF55" s="200"/>
      <c r="CSI55" s="200"/>
      <c r="CSL55" s="200"/>
      <c r="CSO55" s="200"/>
      <c r="CSQ55" s="200"/>
      <c r="CTE55" s="200"/>
      <c r="CTF55" s="200"/>
      <c r="CTG55" s="200"/>
      <c r="CTH55" s="200"/>
      <c r="CTI55" s="200"/>
      <c r="CTJ55" s="200"/>
      <c r="CTK55" s="200"/>
      <c r="CTL55" s="200"/>
      <c r="CTM55" s="200"/>
      <c r="CTN55" s="200"/>
      <c r="CTO55" s="200"/>
      <c r="CTP55" s="200"/>
      <c r="CTQ55" s="200"/>
      <c r="CTR55" s="200"/>
      <c r="CTS55" s="200"/>
      <c r="CTT55" s="200"/>
      <c r="CTU55" s="200"/>
      <c r="CTV55" s="200"/>
      <c r="CTW55" s="200"/>
      <c r="CUC55" s="200"/>
      <c r="CUD55" s="200"/>
      <c r="CUE55" s="200"/>
      <c r="CUF55" s="200"/>
      <c r="CUG55" s="200"/>
      <c r="CUH55" s="200"/>
      <c r="CUI55" s="200"/>
      <c r="CUK55" s="200"/>
      <c r="CUL55" s="200"/>
      <c r="CUM55" s="200"/>
      <c r="CUN55" s="200"/>
      <c r="CUO55" s="200"/>
      <c r="CUP55" s="200"/>
      <c r="CUQ55" s="200"/>
      <c r="CUR55" s="200"/>
      <c r="CUU55" s="200"/>
      <c r="CUX55" s="200"/>
      <c r="CVA55" s="200"/>
      <c r="CVD55" s="200"/>
      <c r="CVG55" s="200"/>
      <c r="CVJ55" s="200"/>
      <c r="CVS55" s="200"/>
      <c r="CVV55" s="200"/>
      <c r="CVY55" s="200"/>
      <c r="CWB55" s="200"/>
      <c r="CWK55" s="200"/>
      <c r="CWQ55" s="200"/>
      <c r="CWT55" s="200"/>
      <c r="CWW55" s="200"/>
      <c r="CWZ55" s="200"/>
      <c r="CXF55" s="200"/>
      <c r="CXO55" s="200"/>
      <c r="CXQ55" s="200"/>
      <c r="CXR55" s="200"/>
      <c r="CXT55" s="200"/>
      <c r="CXW55" s="200"/>
      <c r="CXZ55" s="200"/>
      <c r="CYC55" s="200"/>
      <c r="CYF55" s="200"/>
      <c r="CYI55" s="200"/>
      <c r="CYK55" s="200"/>
      <c r="CYM55" s="200"/>
      <c r="CYP55" s="200"/>
      <c r="CYS55" s="200"/>
      <c r="CYV55" s="200"/>
      <c r="CYY55" s="200"/>
      <c r="CZB55" s="200"/>
      <c r="CZE55" s="200"/>
      <c r="CZH55" s="200"/>
      <c r="CZJ55" s="200"/>
      <c r="CZM55" s="200"/>
      <c r="CZP55" s="200"/>
      <c r="CZS55" s="200"/>
      <c r="CZY55" s="200"/>
      <c r="DAB55" s="200"/>
      <c r="DAD55" s="200"/>
      <c r="DBK55" s="200"/>
      <c r="DBN55" s="200"/>
      <c r="DBQ55" s="200"/>
      <c r="DBT55" s="200"/>
      <c r="DBW55" s="200"/>
      <c r="DBX55" s="200"/>
      <c r="DBY55" s="200"/>
      <c r="DCB55" s="200"/>
      <c r="DCE55" s="200"/>
      <c r="DCH55" s="200"/>
      <c r="DCK55" s="200"/>
      <c r="DCM55" s="200"/>
      <c r="DDA55" s="200"/>
      <c r="DDB55" s="200"/>
      <c r="DDC55" s="200"/>
      <c r="DDD55" s="200"/>
      <c r="DDE55" s="200"/>
      <c r="DDF55" s="200"/>
      <c r="DDG55" s="200"/>
      <c r="DDH55" s="200"/>
      <c r="DDI55" s="200"/>
      <c r="DDJ55" s="200"/>
      <c r="DDK55" s="200"/>
      <c r="DDL55" s="200"/>
      <c r="DDM55" s="200"/>
      <c r="DDN55" s="200"/>
      <c r="DDO55" s="200"/>
      <c r="DDP55" s="200"/>
      <c r="DDQ55" s="200"/>
      <c r="DDR55" s="200"/>
      <c r="DDS55" s="200"/>
      <c r="DDY55" s="200"/>
      <c r="DDZ55" s="200"/>
      <c r="DEA55" s="200"/>
      <c r="DEB55" s="200"/>
      <c r="DEC55" s="200"/>
      <c r="DED55" s="200"/>
      <c r="DEE55" s="200"/>
      <c r="DEG55" s="200"/>
      <c r="DEH55" s="200"/>
      <c r="DEI55" s="200"/>
      <c r="DEJ55" s="200"/>
      <c r="DEK55" s="200"/>
      <c r="DEL55" s="200"/>
      <c r="DEM55" s="200"/>
      <c r="DEN55" s="200"/>
      <c r="DEQ55" s="200"/>
      <c r="DET55" s="200"/>
      <c r="DEW55" s="200"/>
      <c r="DEZ55" s="200"/>
      <c r="DFC55" s="200"/>
      <c r="DFF55" s="200"/>
      <c r="DFO55" s="200"/>
      <c r="DFR55" s="200"/>
      <c r="DFU55" s="200"/>
      <c r="DFX55" s="200"/>
      <c r="DGG55" s="200"/>
      <c r="DGM55" s="200"/>
      <c r="DGP55" s="200"/>
      <c r="DGS55" s="200"/>
      <c r="DGV55" s="200"/>
      <c r="DHB55" s="200"/>
      <c r="DHK55" s="200"/>
      <c r="DHM55" s="200"/>
      <c r="DHN55" s="200"/>
      <c r="DHP55" s="200"/>
      <c r="DHS55" s="200"/>
      <c r="DHV55" s="200"/>
      <c r="DHY55" s="200"/>
      <c r="DIB55" s="200"/>
      <c r="DIE55" s="200"/>
      <c r="DIG55" s="200"/>
      <c r="DII55" s="200"/>
      <c r="DIL55" s="200"/>
      <c r="DIO55" s="200"/>
      <c r="DIR55" s="200"/>
      <c r="DIU55" s="200"/>
      <c r="DIX55" s="200"/>
      <c r="DJA55" s="200"/>
      <c r="DJD55" s="200"/>
      <c r="DJF55" s="200"/>
      <c r="DJI55" s="200"/>
      <c r="DJL55" s="200"/>
      <c r="DJO55" s="200"/>
      <c r="DJU55" s="200"/>
      <c r="DJX55" s="200"/>
      <c r="DJZ55" s="200"/>
      <c r="DLG55" s="200"/>
      <c r="DLJ55" s="200"/>
      <c r="DLM55" s="200"/>
      <c r="DLP55" s="200"/>
      <c r="DLS55" s="200"/>
      <c r="DLT55" s="200"/>
      <c r="DLU55" s="200"/>
      <c r="DLX55" s="200"/>
      <c r="DMA55" s="200"/>
      <c r="DMD55" s="200"/>
      <c r="DMG55" s="200"/>
      <c r="DMI55" s="200"/>
      <c r="DMW55" s="200"/>
      <c r="DMX55" s="200"/>
      <c r="DMY55" s="200"/>
      <c r="DMZ55" s="200"/>
      <c r="DNA55" s="200"/>
      <c r="DNB55" s="200"/>
      <c r="DNC55" s="200"/>
      <c r="DND55" s="200"/>
      <c r="DNE55" s="200"/>
      <c r="DNF55" s="200"/>
      <c r="DNG55" s="200"/>
      <c r="DNH55" s="200"/>
      <c r="DNI55" s="200"/>
      <c r="DNJ55" s="200"/>
      <c r="DNK55" s="200"/>
      <c r="DNL55" s="200"/>
      <c r="DNM55" s="200"/>
      <c r="DNN55" s="200"/>
      <c r="DNO55" s="200"/>
      <c r="DNU55" s="200"/>
      <c r="DNV55" s="200"/>
      <c r="DNW55" s="200"/>
      <c r="DNX55" s="200"/>
      <c r="DNY55" s="200"/>
      <c r="DNZ55" s="200"/>
      <c r="DOA55" s="200"/>
      <c r="DOC55" s="200"/>
      <c r="DOD55" s="200"/>
      <c r="DOE55" s="200"/>
      <c r="DOF55" s="200"/>
      <c r="DOG55" s="200"/>
      <c r="DOH55" s="200"/>
      <c r="DOI55" s="200"/>
      <c r="DOJ55" s="200"/>
      <c r="DOM55" s="200"/>
      <c r="DOP55" s="200"/>
      <c r="DOS55" s="200"/>
      <c r="DOV55" s="200"/>
      <c r="DOY55" s="200"/>
      <c r="DPB55" s="200"/>
      <c r="DPK55" s="200"/>
      <c r="DPN55" s="200"/>
      <c r="DPQ55" s="200"/>
      <c r="DPT55" s="200"/>
      <c r="DQC55" s="200"/>
      <c r="DQI55" s="200"/>
      <c r="DQL55" s="200"/>
      <c r="DQO55" s="200"/>
      <c r="DQR55" s="200"/>
      <c r="DQX55" s="200"/>
      <c r="DRG55" s="200"/>
      <c r="DRI55" s="200"/>
      <c r="DRJ55" s="200"/>
      <c r="DRL55" s="200"/>
      <c r="DRO55" s="200"/>
      <c r="DRR55" s="200"/>
      <c r="DRU55" s="200"/>
      <c r="DRX55" s="200"/>
      <c r="DSA55" s="200"/>
      <c r="DSC55" s="200"/>
      <c r="DSE55" s="200"/>
      <c r="DSH55" s="200"/>
      <c r="DSK55" s="200"/>
      <c r="DSN55" s="200"/>
      <c r="DSQ55" s="200"/>
      <c r="DST55" s="200"/>
      <c r="DSW55" s="200"/>
      <c r="DSZ55" s="200"/>
      <c r="DTB55" s="200"/>
      <c r="DTE55" s="200"/>
      <c r="DTH55" s="200"/>
      <c r="DTK55" s="200"/>
      <c r="DTQ55" s="200"/>
      <c r="DTT55" s="200"/>
      <c r="DTV55" s="200"/>
      <c r="DVC55" s="200"/>
      <c r="DVF55" s="200"/>
      <c r="DVI55" s="200"/>
      <c r="DVL55" s="200"/>
      <c r="DVO55" s="200"/>
      <c r="DVP55" s="200"/>
      <c r="DVQ55" s="200"/>
      <c r="DVT55" s="200"/>
      <c r="DVW55" s="200"/>
      <c r="DVZ55" s="200"/>
      <c r="DWC55" s="200"/>
      <c r="DWE55" s="200"/>
      <c r="DWS55" s="200"/>
      <c r="DWT55" s="200"/>
      <c r="DWU55" s="200"/>
      <c r="DWV55" s="200"/>
      <c r="DWW55" s="200"/>
      <c r="DWX55" s="200"/>
      <c r="DWY55" s="200"/>
      <c r="DWZ55" s="200"/>
      <c r="DXA55" s="200"/>
      <c r="DXB55" s="200"/>
      <c r="DXC55" s="200"/>
      <c r="DXD55" s="200"/>
      <c r="DXE55" s="200"/>
      <c r="DXF55" s="200"/>
      <c r="DXG55" s="200"/>
      <c r="DXH55" s="200"/>
      <c r="DXI55" s="200"/>
      <c r="DXJ55" s="200"/>
      <c r="DXK55" s="200"/>
      <c r="DXQ55" s="200"/>
      <c r="DXR55" s="200"/>
      <c r="DXS55" s="200"/>
      <c r="DXT55" s="200"/>
      <c r="DXU55" s="200"/>
      <c r="DXV55" s="200"/>
      <c r="DXW55" s="200"/>
      <c r="DXY55" s="200"/>
      <c r="DXZ55" s="200"/>
      <c r="DYA55" s="200"/>
      <c r="DYB55" s="200"/>
      <c r="DYC55" s="200"/>
      <c r="DYD55" s="200"/>
      <c r="DYE55" s="200"/>
      <c r="DYF55" s="200"/>
      <c r="DYI55" s="200"/>
      <c r="DYL55" s="200"/>
      <c r="DYO55" s="200"/>
      <c r="DYR55" s="200"/>
      <c r="DYU55" s="200"/>
      <c r="DYX55" s="200"/>
      <c r="DZG55" s="200"/>
      <c r="DZJ55" s="200"/>
      <c r="DZM55" s="200"/>
      <c r="DZP55" s="200"/>
      <c r="DZY55" s="200"/>
      <c r="EAE55" s="200"/>
      <c r="EAH55" s="200"/>
      <c r="EAK55" s="200"/>
      <c r="EAN55" s="200"/>
      <c r="EAT55" s="200"/>
      <c r="EBC55" s="200"/>
      <c r="EBE55" s="200"/>
      <c r="EBF55" s="200"/>
      <c r="EBH55" s="200"/>
      <c r="EBK55" s="200"/>
      <c r="EBN55" s="200"/>
      <c r="EBQ55" s="200"/>
      <c r="EBT55" s="200"/>
      <c r="EBW55" s="200"/>
      <c r="EBY55" s="200"/>
      <c r="ECA55" s="200"/>
      <c r="ECD55" s="200"/>
      <c r="ECG55" s="200"/>
      <c r="ECJ55" s="200"/>
      <c r="ECM55" s="200"/>
      <c r="ECP55" s="200"/>
      <c r="ECS55" s="200"/>
      <c r="ECV55" s="200"/>
      <c r="ECX55" s="200"/>
      <c r="EDA55" s="200"/>
      <c r="EDD55" s="200"/>
      <c r="EDG55" s="200"/>
      <c r="EDM55" s="200"/>
      <c r="EDP55" s="200"/>
      <c r="EDR55" s="200"/>
      <c r="EEY55" s="200"/>
      <c r="EFB55" s="200"/>
      <c r="EFE55" s="200"/>
      <c r="EFH55" s="200"/>
      <c r="EFK55" s="200"/>
      <c r="EFL55" s="200"/>
      <c r="EFM55" s="200"/>
      <c r="EFP55" s="200"/>
      <c r="EFS55" s="200"/>
      <c r="EFV55" s="200"/>
      <c r="EFY55" s="200"/>
      <c r="EGA55" s="200"/>
      <c r="EGO55" s="200"/>
      <c r="EGP55" s="200"/>
      <c r="EGQ55" s="200"/>
      <c r="EGR55" s="200"/>
      <c r="EGS55" s="200"/>
      <c r="EGT55" s="200"/>
      <c r="EGU55" s="200"/>
      <c r="EGV55" s="200"/>
      <c r="EGW55" s="200"/>
      <c r="EGX55" s="200"/>
      <c r="EGY55" s="200"/>
      <c r="EGZ55" s="200"/>
      <c r="EHA55" s="200"/>
      <c r="EHB55" s="200"/>
      <c r="EHC55" s="200"/>
      <c r="EHD55" s="200"/>
      <c r="EHE55" s="200"/>
      <c r="EHF55" s="200"/>
      <c r="EHG55" s="200"/>
      <c r="EHM55" s="200"/>
      <c r="EHN55" s="200"/>
      <c r="EHO55" s="200"/>
      <c r="EHP55" s="200"/>
      <c r="EHQ55" s="200"/>
      <c r="EHR55" s="200"/>
      <c r="EHS55" s="200"/>
      <c r="EHU55" s="200"/>
      <c r="EHV55" s="200"/>
      <c r="EHW55" s="200"/>
      <c r="EHX55" s="200"/>
      <c r="EHY55" s="200"/>
      <c r="EHZ55" s="200"/>
      <c r="EIA55" s="200"/>
      <c r="EIB55" s="200"/>
      <c r="EIE55" s="200"/>
      <c r="EIH55" s="200"/>
      <c r="EIK55" s="200"/>
      <c r="EIN55" s="200"/>
      <c r="EIQ55" s="200"/>
      <c r="EIT55" s="200"/>
      <c r="EJC55" s="200"/>
      <c r="EJF55" s="200"/>
      <c r="EJI55" s="200"/>
      <c r="EJL55" s="200"/>
      <c r="EJU55" s="200"/>
      <c r="EKA55" s="200"/>
      <c r="EKD55" s="200"/>
      <c r="EKG55" s="200"/>
      <c r="EKJ55" s="200"/>
      <c r="EKP55" s="200"/>
      <c r="EKY55" s="200"/>
      <c r="ELA55" s="200"/>
      <c r="ELB55" s="200"/>
      <c r="ELD55" s="200"/>
      <c r="ELG55" s="200"/>
      <c r="ELJ55" s="200"/>
      <c r="ELM55" s="200"/>
      <c r="ELP55" s="200"/>
      <c r="ELS55" s="200"/>
      <c r="ELU55" s="200"/>
      <c r="ELW55" s="200"/>
      <c r="ELZ55" s="200"/>
      <c r="EMC55" s="200"/>
      <c r="EMF55" s="200"/>
      <c r="EMI55" s="200"/>
      <c r="EML55" s="200"/>
      <c r="EMO55" s="200"/>
      <c r="EMR55" s="200"/>
      <c r="EMT55" s="200"/>
      <c r="EMW55" s="200"/>
      <c r="EMZ55" s="200"/>
      <c r="ENC55" s="200"/>
      <c r="ENI55" s="200"/>
      <c r="ENL55" s="200"/>
      <c r="ENN55" s="200"/>
      <c r="EOU55" s="200"/>
      <c r="EOX55" s="200"/>
      <c r="EPA55" s="200"/>
      <c r="EPD55" s="200"/>
      <c r="EPG55" s="200"/>
      <c r="EPH55" s="200"/>
      <c r="EPI55" s="200"/>
      <c r="EPL55" s="200"/>
      <c r="EPO55" s="200"/>
      <c r="EPR55" s="200"/>
      <c r="EPU55" s="200"/>
      <c r="EPW55" s="200"/>
      <c r="EQK55" s="200"/>
      <c r="EQL55" s="200"/>
      <c r="EQM55" s="200"/>
      <c r="EQN55" s="200"/>
      <c r="EQO55" s="200"/>
      <c r="EQP55" s="200"/>
      <c r="EQQ55" s="200"/>
      <c r="EQR55" s="200"/>
      <c r="EQS55" s="200"/>
      <c r="EQT55" s="200"/>
      <c r="EQU55" s="200"/>
      <c r="EQV55" s="200"/>
      <c r="EQW55" s="200"/>
      <c r="EQX55" s="200"/>
      <c r="EQY55" s="200"/>
      <c r="EQZ55" s="200"/>
      <c r="ERA55" s="200"/>
      <c r="ERB55" s="200"/>
      <c r="ERC55" s="200"/>
      <c r="ERI55" s="200"/>
      <c r="ERJ55" s="200"/>
      <c r="ERK55" s="200"/>
      <c r="ERL55" s="200"/>
      <c r="ERM55" s="200"/>
      <c r="ERN55" s="200"/>
      <c r="ERO55" s="200"/>
      <c r="ERQ55" s="200"/>
      <c r="ERR55" s="200"/>
      <c r="ERS55" s="200"/>
      <c r="ERT55" s="200"/>
      <c r="ERU55" s="200"/>
      <c r="ERV55" s="200"/>
      <c r="ERW55" s="200"/>
      <c r="ERX55" s="200"/>
      <c r="ESA55" s="200"/>
      <c r="ESD55" s="200"/>
      <c r="ESG55" s="200"/>
      <c r="ESJ55" s="200"/>
      <c r="ESM55" s="200"/>
      <c r="ESP55" s="200"/>
      <c r="ESY55" s="200"/>
      <c r="ETB55" s="200"/>
      <c r="ETE55" s="200"/>
      <c r="ETH55" s="200"/>
      <c r="ETQ55" s="200"/>
      <c r="ETW55" s="200"/>
      <c r="ETZ55" s="200"/>
      <c r="EUC55" s="200"/>
      <c r="EUF55" s="200"/>
      <c r="EUL55" s="200"/>
      <c r="EUU55" s="200"/>
      <c r="EUW55" s="200"/>
      <c r="EUX55" s="200"/>
      <c r="EUZ55" s="200"/>
      <c r="EVC55" s="200"/>
      <c r="EVF55" s="200"/>
      <c r="EVI55" s="200"/>
      <c r="EVL55" s="200"/>
      <c r="EVO55" s="200"/>
      <c r="EVQ55" s="200"/>
      <c r="EVS55" s="200"/>
      <c r="EVV55" s="200"/>
      <c r="EVY55" s="200"/>
      <c r="EWB55" s="200"/>
      <c r="EWE55" s="200"/>
      <c r="EWH55" s="200"/>
      <c r="EWK55" s="200"/>
      <c r="EWN55" s="200"/>
      <c r="EWP55" s="200"/>
      <c r="EWS55" s="200"/>
      <c r="EWV55" s="200"/>
      <c r="EWY55" s="200"/>
      <c r="EXE55" s="200"/>
      <c r="EXH55" s="200"/>
      <c r="EXJ55" s="200"/>
      <c r="EYQ55" s="200"/>
      <c r="EYT55" s="200"/>
      <c r="EYW55" s="200"/>
      <c r="EYZ55" s="200"/>
      <c r="EZC55" s="200"/>
      <c r="EZD55" s="200"/>
      <c r="EZE55" s="200"/>
      <c r="EZH55" s="200"/>
      <c r="EZK55" s="200"/>
      <c r="EZN55" s="200"/>
      <c r="EZQ55" s="200"/>
      <c r="EZS55" s="200"/>
      <c r="FAG55" s="200"/>
      <c r="FAH55" s="200"/>
      <c r="FAI55" s="200"/>
      <c r="FAJ55" s="200"/>
      <c r="FAK55" s="200"/>
      <c r="FAL55" s="200"/>
      <c r="FAM55" s="200"/>
      <c r="FAN55" s="200"/>
      <c r="FAO55" s="200"/>
      <c r="FAP55" s="200"/>
      <c r="FAQ55" s="200"/>
      <c r="FAR55" s="200"/>
      <c r="FAS55" s="200"/>
      <c r="FAT55" s="200"/>
      <c r="FAU55" s="200"/>
      <c r="FAV55" s="200"/>
      <c r="FAW55" s="200"/>
      <c r="FAX55" s="200"/>
      <c r="FAY55" s="200"/>
      <c r="FBE55" s="200"/>
      <c r="FBF55" s="200"/>
      <c r="FBG55" s="200"/>
      <c r="FBH55" s="200"/>
      <c r="FBI55" s="200"/>
      <c r="FBJ55" s="200"/>
      <c r="FBK55" s="200"/>
      <c r="FBM55" s="200"/>
      <c r="FBN55" s="200"/>
      <c r="FBO55" s="200"/>
      <c r="FBP55" s="200"/>
      <c r="FBQ55" s="200"/>
      <c r="FBR55" s="200"/>
      <c r="FBS55" s="200"/>
      <c r="FBT55" s="200"/>
      <c r="FBW55" s="200"/>
      <c r="FBZ55" s="200"/>
      <c r="FCC55" s="200"/>
      <c r="FCF55" s="200"/>
      <c r="FCI55" s="200"/>
      <c r="FCL55" s="200"/>
      <c r="FCU55" s="200"/>
      <c r="FCX55" s="200"/>
      <c r="FDA55" s="200"/>
      <c r="FDD55" s="200"/>
      <c r="FDM55" s="200"/>
      <c r="FDS55" s="200"/>
      <c r="FDV55" s="200"/>
      <c r="FDY55" s="200"/>
      <c r="FEB55" s="200"/>
      <c r="FEH55" s="200"/>
      <c r="FEQ55" s="200"/>
      <c r="FES55" s="200"/>
      <c r="FET55" s="200"/>
      <c r="FEV55" s="200"/>
      <c r="FEY55" s="200"/>
      <c r="FFB55" s="200"/>
      <c r="FFE55" s="200"/>
      <c r="FFH55" s="200"/>
      <c r="FFK55" s="200"/>
      <c r="FFM55" s="200"/>
      <c r="FFO55" s="200"/>
      <c r="FFR55" s="200"/>
      <c r="FFU55" s="200"/>
      <c r="FFX55" s="200"/>
      <c r="FGA55" s="200"/>
      <c r="FGD55" s="200"/>
      <c r="FGG55" s="200"/>
      <c r="FGJ55" s="200"/>
      <c r="FGL55" s="200"/>
      <c r="FGO55" s="200"/>
      <c r="FGR55" s="200"/>
      <c r="FGU55" s="200"/>
      <c r="FHA55" s="200"/>
      <c r="FHD55" s="200"/>
      <c r="FHF55" s="200"/>
      <c r="FIM55" s="200"/>
      <c r="FIP55" s="200"/>
      <c r="FIS55" s="200"/>
      <c r="FIV55" s="200"/>
      <c r="FIY55" s="200"/>
      <c r="FIZ55" s="200"/>
      <c r="FJA55" s="200"/>
      <c r="FJD55" s="200"/>
      <c r="FJG55" s="200"/>
      <c r="FJJ55" s="200"/>
      <c r="FJM55" s="200"/>
      <c r="FJO55" s="200"/>
      <c r="FKC55" s="200"/>
      <c r="FKD55" s="200"/>
      <c r="FKE55" s="200"/>
      <c r="FKF55" s="200"/>
      <c r="FKG55" s="200"/>
      <c r="FKH55" s="200"/>
      <c r="FKI55" s="200"/>
      <c r="FKJ55" s="200"/>
      <c r="FKK55" s="200"/>
      <c r="FKL55" s="200"/>
      <c r="FKM55" s="200"/>
      <c r="FKN55" s="200"/>
      <c r="FKO55" s="200"/>
      <c r="FKP55" s="200"/>
      <c r="FKQ55" s="200"/>
      <c r="FKR55" s="200"/>
      <c r="FKS55" s="200"/>
      <c r="FKT55" s="200"/>
      <c r="FKU55" s="200"/>
      <c r="FLA55" s="200"/>
      <c r="FLB55" s="200"/>
      <c r="FLC55" s="200"/>
      <c r="FLD55" s="200"/>
      <c r="FLE55" s="200"/>
      <c r="FLF55" s="200"/>
      <c r="FLG55" s="200"/>
      <c r="FLI55" s="200"/>
      <c r="FLJ55" s="200"/>
      <c r="FLK55" s="200"/>
      <c r="FLL55" s="200"/>
      <c r="FLM55" s="200"/>
      <c r="FLN55" s="200"/>
      <c r="FLO55" s="200"/>
      <c r="FLP55" s="200"/>
      <c r="FLS55" s="200"/>
      <c r="FLV55" s="200"/>
      <c r="FLY55" s="200"/>
      <c r="FMB55" s="200"/>
      <c r="FME55" s="200"/>
      <c r="FMH55" s="200"/>
      <c r="FMQ55" s="200"/>
      <c r="FMT55" s="200"/>
      <c r="FMW55" s="200"/>
      <c r="FMZ55" s="200"/>
      <c r="FNI55" s="200"/>
      <c r="FNO55" s="200"/>
      <c r="FNR55" s="200"/>
      <c r="FNU55" s="200"/>
      <c r="FNX55" s="200"/>
      <c r="FOD55" s="200"/>
      <c r="FOM55" s="200"/>
      <c r="FOO55" s="200"/>
      <c r="FOP55" s="200"/>
      <c r="FOR55" s="200"/>
      <c r="FOU55" s="200"/>
      <c r="FOX55" s="200"/>
      <c r="FPA55" s="200"/>
      <c r="FPD55" s="200"/>
      <c r="FPG55" s="200"/>
      <c r="FPI55" s="200"/>
      <c r="FPK55" s="200"/>
      <c r="FPN55" s="200"/>
      <c r="FPQ55" s="200"/>
      <c r="FPT55" s="200"/>
      <c r="FPW55" s="200"/>
      <c r="FPZ55" s="200"/>
      <c r="FQC55" s="200"/>
      <c r="FQF55" s="200"/>
      <c r="FQH55" s="200"/>
      <c r="FQK55" s="200"/>
      <c r="FQN55" s="200"/>
      <c r="FQQ55" s="200"/>
      <c r="FQW55" s="200"/>
      <c r="FQZ55" s="200"/>
      <c r="FRB55" s="200"/>
      <c r="FSI55" s="200"/>
      <c r="FSL55" s="200"/>
      <c r="FSO55" s="200"/>
      <c r="FSR55" s="200"/>
      <c r="FSU55" s="200"/>
      <c r="FSV55" s="200"/>
      <c r="FSW55" s="200"/>
      <c r="FSZ55" s="200"/>
      <c r="FTC55" s="200"/>
      <c r="FTF55" s="200"/>
      <c r="FTI55" s="200"/>
      <c r="FTK55" s="200"/>
      <c r="FTY55" s="200"/>
      <c r="FTZ55" s="200"/>
      <c r="FUA55" s="200"/>
      <c r="FUB55" s="200"/>
      <c r="FUC55" s="200"/>
      <c r="FUD55" s="200"/>
      <c r="FUE55" s="200"/>
      <c r="FUF55" s="200"/>
      <c r="FUG55" s="200"/>
      <c r="FUH55" s="200"/>
      <c r="FUI55" s="200"/>
      <c r="FUJ55" s="200"/>
      <c r="FUK55" s="200"/>
      <c r="FUL55" s="200"/>
      <c r="FUM55" s="200"/>
      <c r="FUN55" s="200"/>
      <c r="FUO55" s="200"/>
      <c r="FUP55" s="200"/>
      <c r="FUQ55" s="200"/>
      <c r="FUW55" s="200"/>
      <c r="FUX55" s="200"/>
      <c r="FUY55" s="200"/>
      <c r="FUZ55" s="200"/>
      <c r="FVA55" s="200"/>
      <c r="FVB55" s="200"/>
      <c r="FVC55" s="200"/>
      <c r="FVE55" s="200"/>
      <c r="FVF55" s="200"/>
      <c r="FVG55" s="200"/>
      <c r="FVH55" s="200"/>
      <c r="FVI55" s="200"/>
      <c r="FVJ55" s="200"/>
      <c r="FVK55" s="200"/>
      <c r="FVL55" s="200"/>
      <c r="FVO55" s="200"/>
      <c r="FVR55" s="200"/>
      <c r="FVU55" s="200"/>
      <c r="FVX55" s="200"/>
      <c r="FWA55" s="200"/>
      <c r="FWD55" s="200"/>
      <c r="FWM55" s="200"/>
      <c r="FWP55" s="200"/>
      <c r="FWS55" s="200"/>
      <c r="FWV55" s="200"/>
      <c r="FXE55" s="200"/>
      <c r="FXK55" s="200"/>
      <c r="FXN55" s="200"/>
      <c r="FXQ55" s="200"/>
      <c r="FXT55" s="200"/>
      <c r="FXZ55" s="200"/>
      <c r="FYI55" s="200"/>
      <c r="FYK55" s="200"/>
      <c r="FYL55" s="200"/>
      <c r="FYN55" s="200"/>
      <c r="FYQ55" s="200"/>
      <c r="FYT55" s="200"/>
      <c r="FYW55" s="200"/>
      <c r="FYZ55" s="200"/>
      <c r="FZC55" s="200"/>
      <c r="FZE55" s="200"/>
      <c r="FZG55" s="200"/>
      <c r="FZJ55" s="200"/>
      <c r="FZM55" s="200"/>
      <c r="FZP55" s="200"/>
      <c r="FZS55" s="200"/>
      <c r="FZV55" s="200"/>
      <c r="FZY55" s="200"/>
      <c r="GAB55" s="200"/>
      <c r="GAD55" s="200"/>
      <c r="GAG55" s="200"/>
      <c r="GAJ55" s="200"/>
      <c r="GAM55" s="200"/>
      <c r="GAS55" s="200"/>
      <c r="GAV55" s="200"/>
      <c r="GAX55" s="200"/>
      <c r="GCE55" s="200"/>
      <c r="GCH55" s="200"/>
      <c r="GCK55" s="200"/>
      <c r="GCN55" s="200"/>
      <c r="GCQ55" s="200"/>
      <c r="GCR55" s="200"/>
      <c r="GCS55" s="200"/>
      <c r="GCV55" s="200"/>
      <c r="GCY55" s="200"/>
      <c r="GDB55" s="200"/>
      <c r="GDE55" s="200"/>
      <c r="GDG55" s="200"/>
      <c r="GDU55" s="200"/>
      <c r="GDV55" s="200"/>
      <c r="GDW55" s="200"/>
      <c r="GDX55" s="200"/>
      <c r="GDY55" s="200"/>
      <c r="GDZ55" s="200"/>
      <c r="GEA55" s="200"/>
      <c r="GEB55" s="200"/>
      <c r="GEC55" s="200"/>
      <c r="GED55" s="200"/>
      <c r="GEE55" s="200"/>
      <c r="GEF55" s="200"/>
      <c r="GEG55" s="200"/>
      <c r="GEH55" s="200"/>
      <c r="GEI55" s="200"/>
      <c r="GEJ55" s="200"/>
      <c r="GEK55" s="200"/>
      <c r="GEL55" s="200"/>
      <c r="GEM55" s="200"/>
      <c r="GES55" s="200"/>
      <c r="GET55" s="200"/>
      <c r="GEU55" s="200"/>
      <c r="GEV55" s="200"/>
      <c r="GEW55" s="200"/>
      <c r="GEX55" s="200"/>
      <c r="GEY55" s="200"/>
      <c r="GFA55" s="200"/>
      <c r="GFB55" s="200"/>
      <c r="GFC55" s="200"/>
      <c r="GFD55" s="200"/>
      <c r="GFE55" s="200"/>
      <c r="GFF55" s="200"/>
      <c r="GFG55" s="200"/>
      <c r="GFH55" s="200"/>
      <c r="GFK55" s="200"/>
      <c r="GFN55" s="200"/>
      <c r="GFQ55" s="200"/>
      <c r="GFT55" s="200"/>
      <c r="GFW55" s="200"/>
      <c r="GFZ55" s="200"/>
      <c r="GGI55" s="200"/>
      <c r="GGL55" s="200"/>
      <c r="GGO55" s="200"/>
      <c r="GGR55" s="200"/>
      <c r="GHA55" s="200"/>
      <c r="GHG55" s="200"/>
      <c r="GHJ55" s="200"/>
      <c r="GHM55" s="200"/>
      <c r="GHP55" s="200"/>
      <c r="GHV55" s="200"/>
      <c r="GIE55" s="200"/>
      <c r="GIG55" s="200"/>
      <c r="GIH55" s="200"/>
      <c r="GIJ55" s="200"/>
      <c r="GIM55" s="200"/>
      <c r="GIP55" s="200"/>
      <c r="GIS55" s="200"/>
      <c r="GIV55" s="200"/>
      <c r="GIY55" s="200"/>
      <c r="GJA55" s="200"/>
      <c r="GJC55" s="200"/>
      <c r="GJF55" s="200"/>
      <c r="GJI55" s="200"/>
      <c r="GJL55" s="200"/>
      <c r="GJO55" s="200"/>
      <c r="GJR55" s="200"/>
      <c r="GJU55" s="200"/>
      <c r="GJX55" s="200"/>
      <c r="GJZ55" s="200"/>
      <c r="GKC55" s="200"/>
      <c r="GKF55" s="200"/>
      <c r="GKI55" s="200"/>
      <c r="GKO55" s="200"/>
      <c r="GKR55" s="200"/>
      <c r="GKT55" s="200"/>
      <c r="GMA55" s="200"/>
      <c r="GMD55" s="200"/>
      <c r="GMG55" s="200"/>
      <c r="GMJ55" s="200"/>
      <c r="GMM55" s="200"/>
      <c r="GMN55" s="200"/>
      <c r="GMO55" s="200"/>
      <c r="GMR55" s="200"/>
      <c r="GMU55" s="200"/>
      <c r="GMX55" s="200"/>
      <c r="GNA55" s="200"/>
      <c r="GNC55" s="200"/>
      <c r="GNQ55" s="200"/>
      <c r="GNR55" s="200"/>
      <c r="GNS55" s="200"/>
      <c r="GNT55" s="200"/>
      <c r="GNU55" s="200"/>
      <c r="GNV55" s="200"/>
      <c r="GNW55" s="200"/>
      <c r="GNX55" s="200"/>
      <c r="GNY55" s="200"/>
      <c r="GNZ55" s="200"/>
      <c r="GOA55" s="200"/>
      <c r="GOB55" s="200"/>
      <c r="GOC55" s="200"/>
      <c r="GOD55" s="200"/>
      <c r="GOE55" s="200"/>
      <c r="GOF55" s="200"/>
      <c r="GOG55" s="200"/>
      <c r="GOH55" s="200"/>
      <c r="GOI55" s="200"/>
      <c r="GOO55" s="200"/>
      <c r="GOP55" s="200"/>
      <c r="GOQ55" s="200"/>
      <c r="GOR55" s="200"/>
      <c r="GOS55" s="200"/>
      <c r="GOT55" s="200"/>
      <c r="GOU55" s="200"/>
      <c r="GOW55" s="200"/>
      <c r="GOX55" s="200"/>
      <c r="GOY55" s="200"/>
      <c r="GOZ55" s="200"/>
      <c r="GPA55" s="200"/>
      <c r="GPB55" s="200"/>
      <c r="GPC55" s="200"/>
      <c r="GPD55" s="200"/>
      <c r="GPG55" s="200"/>
      <c r="GPJ55" s="200"/>
      <c r="GPM55" s="200"/>
      <c r="GPP55" s="200"/>
      <c r="GPS55" s="200"/>
      <c r="GPV55" s="200"/>
      <c r="GQE55" s="200"/>
      <c r="GQH55" s="200"/>
      <c r="GQK55" s="200"/>
      <c r="GQN55" s="200"/>
      <c r="GQW55" s="200"/>
      <c r="GRC55" s="200"/>
      <c r="GRF55" s="200"/>
      <c r="GRI55" s="200"/>
      <c r="GRL55" s="200"/>
      <c r="GRR55" s="200"/>
      <c r="GSA55" s="200"/>
      <c r="GSC55" s="200"/>
      <c r="GSD55" s="200"/>
      <c r="GSF55" s="200"/>
      <c r="GSI55" s="200"/>
      <c r="GSL55" s="200"/>
      <c r="GSO55" s="200"/>
      <c r="GSR55" s="200"/>
      <c r="GSU55" s="200"/>
      <c r="GSW55" s="200"/>
      <c r="GSY55" s="200"/>
      <c r="GTB55" s="200"/>
      <c r="GTE55" s="200"/>
      <c r="GTH55" s="200"/>
      <c r="GTK55" s="200"/>
      <c r="GTN55" s="200"/>
      <c r="GTQ55" s="200"/>
      <c r="GTT55" s="200"/>
      <c r="GTV55" s="200"/>
      <c r="GTY55" s="200"/>
      <c r="GUB55" s="200"/>
      <c r="GUE55" s="200"/>
      <c r="GUK55" s="200"/>
      <c r="GUN55" s="200"/>
      <c r="GUP55" s="200"/>
      <c r="GVW55" s="200"/>
      <c r="GVZ55" s="200"/>
      <c r="GWC55" s="200"/>
      <c r="GWF55" s="200"/>
      <c r="GWI55" s="200"/>
      <c r="GWJ55" s="200"/>
      <c r="GWK55" s="200"/>
      <c r="GWN55" s="200"/>
      <c r="GWQ55" s="200"/>
      <c r="GWT55" s="200"/>
      <c r="GWW55" s="200"/>
      <c r="GWY55" s="200"/>
      <c r="GXM55" s="200"/>
      <c r="GXN55" s="200"/>
      <c r="GXO55" s="200"/>
      <c r="GXP55" s="200"/>
      <c r="GXQ55" s="200"/>
      <c r="GXR55" s="200"/>
      <c r="GXS55" s="200"/>
      <c r="GXT55" s="200"/>
      <c r="GXU55" s="200"/>
      <c r="GXV55" s="200"/>
      <c r="GXW55" s="200"/>
      <c r="GXX55" s="200"/>
      <c r="GXY55" s="200"/>
      <c r="GXZ55" s="200"/>
      <c r="GYA55" s="200"/>
      <c r="GYB55" s="200"/>
      <c r="GYC55" s="200"/>
      <c r="GYD55" s="200"/>
      <c r="GYE55" s="200"/>
      <c r="GYK55" s="200"/>
      <c r="GYL55" s="200"/>
      <c r="GYM55" s="200"/>
      <c r="GYN55" s="200"/>
      <c r="GYO55" s="200"/>
      <c r="GYP55" s="200"/>
      <c r="GYQ55" s="200"/>
      <c r="GYS55" s="200"/>
      <c r="GYT55" s="200"/>
      <c r="GYU55" s="200"/>
      <c r="GYV55" s="200"/>
      <c r="GYW55" s="200"/>
      <c r="GYX55" s="200"/>
      <c r="GYY55" s="200"/>
      <c r="GYZ55" s="200"/>
      <c r="GZC55" s="200"/>
      <c r="GZF55" s="200"/>
      <c r="GZI55" s="200"/>
      <c r="GZL55" s="200"/>
      <c r="GZO55" s="200"/>
      <c r="GZR55" s="200"/>
      <c r="HAA55" s="200"/>
      <c r="HAD55" s="200"/>
      <c r="HAG55" s="200"/>
      <c r="HAJ55" s="200"/>
      <c r="HAS55" s="200"/>
      <c r="HAY55" s="200"/>
      <c r="HBB55" s="200"/>
      <c r="HBE55" s="200"/>
      <c r="HBH55" s="200"/>
      <c r="HBN55" s="200"/>
      <c r="HBW55" s="200"/>
      <c r="HBY55" s="200"/>
      <c r="HBZ55" s="200"/>
      <c r="HCB55" s="200"/>
      <c r="HCE55" s="200"/>
      <c r="HCH55" s="200"/>
      <c r="HCK55" s="200"/>
      <c r="HCN55" s="200"/>
      <c r="HCQ55" s="200"/>
      <c r="HCS55" s="200"/>
      <c r="HCU55" s="200"/>
      <c r="HCX55" s="200"/>
      <c r="HDA55" s="200"/>
      <c r="HDD55" s="200"/>
      <c r="HDG55" s="200"/>
      <c r="HDJ55" s="200"/>
      <c r="HDM55" s="200"/>
      <c r="HDP55" s="200"/>
      <c r="HDR55" s="200"/>
      <c r="HDU55" s="200"/>
      <c r="HDX55" s="200"/>
      <c r="HEA55" s="200"/>
      <c r="HEG55" s="200"/>
      <c r="HEJ55" s="200"/>
      <c r="HEL55" s="200"/>
      <c r="HFS55" s="200"/>
      <c r="HFV55" s="200"/>
      <c r="HFY55" s="200"/>
      <c r="HGB55" s="200"/>
      <c r="HGE55" s="200"/>
      <c r="HGF55" s="200"/>
      <c r="HGG55" s="200"/>
      <c r="HGJ55" s="200"/>
      <c r="HGM55" s="200"/>
      <c r="HGP55" s="200"/>
      <c r="HGS55" s="200"/>
      <c r="HGU55" s="200"/>
      <c r="HHI55" s="200"/>
      <c r="HHJ55" s="200"/>
      <c r="HHK55" s="200"/>
      <c r="HHL55" s="200"/>
      <c r="HHM55" s="200"/>
      <c r="HHN55" s="200"/>
      <c r="HHO55" s="200"/>
      <c r="HHP55" s="200"/>
      <c r="HHQ55" s="200"/>
      <c r="HHR55" s="200"/>
      <c r="HHS55" s="200"/>
      <c r="HHT55" s="200"/>
      <c r="HHU55" s="200"/>
      <c r="HHV55" s="200"/>
      <c r="HHW55" s="200"/>
      <c r="HHX55" s="200"/>
      <c r="HHY55" s="200"/>
      <c r="HHZ55" s="200"/>
      <c r="HIA55" s="200"/>
      <c r="HIG55" s="200"/>
      <c r="HIH55" s="200"/>
      <c r="HII55" s="200"/>
      <c r="HIJ55" s="200"/>
      <c r="HIK55" s="200"/>
      <c r="HIL55" s="200"/>
      <c r="HIM55" s="200"/>
      <c r="HIO55" s="200"/>
      <c r="HIP55" s="200"/>
      <c r="HIQ55" s="200"/>
      <c r="HIR55" s="200"/>
      <c r="HIS55" s="200"/>
      <c r="HIT55" s="200"/>
      <c r="HIU55" s="200"/>
      <c r="HIV55" s="200"/>
      <c r="HIY55" s="200"/>
      <c r="HJB55" s="200"/>
      <c r="HJE55" s="200"/>
      <c r="HJH55" s="200"/>
      <c r="HJK55" s="200"/>
      <c r="HJN55" s="200"/>
      <c r="HJW55" s="200"/>
      <c r="HJZ55" s="200"/>
      <c r="HKC55" s="200"/>
      <c r="HKF55" s="200"/>
      <c r="HKO55" s="200"/>
      <c r="HKU55" s="200"/>
      <c r="HKX55" s="200"/>
      <c r="HLA55" s="200"/>
      <c r="HLD55" s="200"/>
      <c r="HLJ55" s="200"/>
      <c r="HLS55" s="200"/>
      <c r="HLU55" s="200"/>
      <c r="HLV55" s="200"/>
      <c r="HLX55" s="200"/>
      <c r="HMA55" s="200"/>
      <c r="HMD55" s="200"/>
      <c r="HMG55" s="200"/>
      <c r="HMJ55" s="200"/>
      <c r="HMM55" s="200"/>
      <c r="HMO55" s="200"/>
      <c r="HMQ55" s="200"/>
      <c r="HMT55" s="200"/>
      <c r="HMW55" s="200"/>
      <c r="HMZ55" s="200"/>
      <c r="HNC55" s="200"/>
      <c r="HNF55" s="200"/>
      <c r="HNI55" s="200"/>
      <c r="HNL55" s="200"/>
      <c r="HNN55" s="200"/>
      <c r="HNQ55" s="200"/>
      <c r="HNT55" s="200"/>
      <c r="HNW55" s="200"/>
      <c r="HOC55" s="200"/>
      <c r="HOF55" s="200"/>
      <c r="HOH55" s="200"/>
      <c r="HPO55" s="200"/>
      <c r="HPR55" s="200"/>
      <c r="HPU55" s="200"/>
      <c r="HPX55" s="200"/>
      <c r="HQA55" s="200"/>
      <c r="HQB55" s="200"/>
      <c r="HQC55" s="200"/>
      <c r="HQF55" s="200"/>
      <c r="HQI55" s="200"/>
      <c r="HQL55" s="200"/>
      <c r="HQO55" s="200"/>
      <c r="HQQ55" s="200"/>
      <c r="HRE55" s="200"/>
      <c r="HRF55" s="200"/>
      <c r="HRG55" s="200"/>
      <c r="HRH55" s="200"/>
      <c r="HRI55" s="200"/>
      <c r="HRJ55" s="200"/>
      <c r="HRK55" s="200"/>
      <c r="HRL55" s="200"/>
      <c r="HRM55" s="200"/>
      <c r="HRN55" s="200"/>
      <c r="HRO55" s="200"/>
      <c r="HRP55" s="200"/>
      <c r="HRQ55" s="200"/>
      <c r="HRR55" s="200"/>
      <c r="HRS55" s="200"/>
      <c r="HRT55" s="200"/>
      <c r="HRU55" s="200"/>
      <c r="HRV55" s="200"/>
      <c r="HRW55" s="200"/>
      <c r="HSC55" s="200"/>
      <c r="HSD55" s="200"/>
      <c r="HSE55" s="200"/>
      <c r="HSF55" s="200"/>
      <c r="HSG55" s="200"/>
      <c r="HSH55" s="200"/>
      <c r="HSI55" s="200"/>
      <c r="HSK55" s="200"/>
      <c r="HSL55" s="200"/>
      <c r="HSM55" s="200"/>
      <c r="HSN55" s="200"/>
      <c r="HSO55" s="200"/>
      <c r="HSP55" s="200"/>
      <c r="HSQ55" s="200"/>
      <c r="HSR55" s="200"/>
      <c r="HSU55" s="200"/>
      <c r="HSX55" s="200"/>
      <c r="HTA55" s="200"/>
      <c r="HTD55" s="200"/>
      <c r="HTG55" s="200"/>
      <c r="HTJ55" s="200"/>
      <c r="HTS55" s="200"/>
      <c r="HTV55" s="200"/>
      <c r="HTY55" s="200"/>
      <c r="HUB55" s="200"/>
      <c r="HUK55" s="200"/>
      <c r="HUQ55" s="200"/>
      <c r="HUT55" s="200"/>
      <c r="HUW55" s="200"/>
      <c r="HUZ55" s="200"/>
      <c r="HVF55" s="200"/>
      <c r="HVO55" s="200"/>
      <c r="HVQ55" s="200"/>
      <c r="HVR55" s="200"/>
      <c r="HVT55" s="200"/>
      <c r="HVW55" s="200"/>
      <c r="HVZ55" s="200"/>
      <c r="HWC55" s="200"/>
      <c r="HWF55" s="200"/>
      <c r="HWI55" s="200"/>
      <c r="HWK55" s="200"/>
      <c r="HWM55" s="200"/>
      <c r="HWP55" s="200"/>
      <c r="HWS55" s="200"/>
      <c r="HWV55" s="200"/>
      <c r="HWY55" s="200"/>
      <c r="HXB55" s="200"/>
      <c r="HXE55" s="200"/>
      <c r="HXH55" s="200"/>
      <c r="HXJ55" s="200"/>
      <c r="HXM55" s="200"/>
      <c r="HXP55" s="200"/>
      <c r="HXS55" s="200"/>
      <c r="HXY55" s="200"/>
      <c r="HYB55" s="200"/>
      <c r="HYD55" s="200"/>
      <c r="HZK55" s="200"/>
      <c r="HZN55" s="200"/>
      <c r="HZQ55" s="200"/>
      <c r="HZT55" s="200"/>
      <c r="HZW55" s="200"/>
      <c r="HZX55" s="200"/>
      <c r="HZY55" s="200"/>
      <c r="IAB55" s="200"/>
      <c r="IAE55" s="200"/>
      <c r="IAH55" s="200"/>
      <c r="IAK55" s="200"/>
      <c r="IAM55" s="200"/>
      <c r="IBA55" s="200"/>
      <c r="IBB55" s="200"/>
      <c r="IBC55" s="200"/>
      <c r="IBD55" s="200"/>
      <c r="IBE55" s="200"/>
      <c r="IBF55" s="200"/>
      <c r="IBG55" s="200"/>
      <c r="IBH55" s="200"/>
      <c r="IBI55" s="200"/>
      <c r="IBJ55" s="200"/>
      <c r="IBK55" s="200"/>
      <c r="IBL55" s="200"/>
      <c r="IBM55" s="200"/>
      <c r="IBN55" s="200"/>
      <c r="IBO55" s="200"/>
      <c r="IBP55" s="200"/>
      <c r="IBQ55" s="200"/>
      <c r="IBR55" s="200"/>
      <c r="IBS55" s="200"/>
      <c r="IBY55" s="200"/>
      <c r="IBZ55" s="200"/>
      <c r="ICA55" s="200"/>
      <c r="ICB55" s="200"/>
      <c r="ICC55" s="200"/>
      <c r="ICD55" s="200"/>
      <c r="ICE55" s="200"/>
      <c r="ICG55" s="200"/>
      <c r="ICH55" s="200"/>
      <c r="ICI55" s="200"/>
      <c r="ICJ55" s="200"/>
      <c r="ICK55" s="200"/>
      <c r="ICL55" s="200"/>
      <c r="ICM55" s="200"/>
      <c r="ICN55" s="200"/>
      <c r="ICQ55" s="200"/>
      <c r="ICT55" s="200"/>
      <c r="ICW55" s="200"/>
      <c r="ICZ55" s="200"/>
      <c r="IDC55" s="200"/>
      <c r="IDF55" s="200"/>
      <c r="IDO55" s="200"/>
      <c r="IDR55" s="200"/>
      <c r="IDU55" s="200"/>
      <c r="IDX55" s="200"/>
      <c r="IEG55" s="200"/>
      <c r="IEM55" s="200"/>
      <c r="IEP55" s="200"/>
      <c r="IES55" s="200"/>
      <c r="IEV55" s="200"/>
      <c r="IFB55" s="200"/>
      <c r="IFK55" s="200"/>
      <c r="IFM55" s="200"/>
      <c r="IFN55" s="200"/>
      <c r="IFP55" s="200"/>
      <c r="IFS55" s="200"/>
      <c r="IFV55" s="200"/>
      <c r="IFY55" s="200"/>
      <c r="IGB55" s="200"/>
      <c r="IGE55" s="200"/>
      <c r="IGG55" s="200"/>
      <c r="IGI55" s="200"/>
      <c r="IGL55" s="200"/>
      <c r="IGO55" s="200"/>
      <c r="IGR55" s="200"/>
      <c r="IGU55" s="200"/>
      <c r="IGX55" s="200"/>
      <c r="IHA55" s="200"/>
      <c r="IHD55" s="200"/>
      <c r="IHF55" s="200"/>
      <c r="IHI55" s="200"/>
      <c r="IHL55" s="200"/>
      <c r="IHO55" s="200"/>
      <c r="IHU55" s="200"/>
      <c r="IHX55" s="200"/>
      <c r="IHZ55" s="200"/>
      <c r="IJG55" s="200"/>
      <c r="IJJ55" s="200"/>
      <c r="IJM55" s="200"/>
      <c r="IJP55" s="200"/>
      <c r="IJS55" s="200"/>
      <c r="IJT55" s="200"/>
      <c r="IJU55" s="200"/>
      <c r="IJX55" s="200"/>
      <c r="IKA55" s="200"/>
      <c r="IKD55" s="200"/>
      <c r="IKG55" s="200"/>
      <c r="IKI55" s="200"/>
      <c r="IKW55" s="200"/>
      <c r="IKX55" s="200"/>
      <c r="IKY55" s="200"/>
      <c r="IKZ55" s="200"/>
      <c r="ILA55" s="200"/>
      <c r="ILB55" s="200"/>
      <c r="ILC55" s="200"/>
      <c r="ILD55" s="200"/>
      <c r="ILE55" s="200"/>
      <c r="ILF55" s="200"/>
      <c r="ILG55" s="200"/>
      <c r="ILH55" s="200"/>
      <c r="ILI55" s="200"/>
      <c r="ILJ55" s="200"/>
      <c r="ILK55" s="200"/>
      <c r="ILL55" s="200"/>
      <c r="ILM55" s="200"/>
      <c r="ILN55" s="200"/>
      <c r="ILO55" s="200"/>
      <c r="ILU55" s="200"/>
      <c r="ILV55" s="200"/>
      <c r="ILW55" s="200"/>
      <c r="ILX55" s="200"/>
      <c r="ILY55" s="200"/>
      <c r="ILZ55" s="200"/>
      <c r="IMA55" s="200"/>
      <c r="IMC55" s="200"/>
      <c r="IMD55" s="200"/>
      <c r="IME55" s="200"/>
      <c r="IMF55" s="200"/>
      <c r="IMG55" s="200"/>
      <c r="IMH55" s="200"/>
      <c r="IMI55" s="200"/>
      <c r="IMJ55" s="200"/>
      <c r="IMM55" s="200"/>
      <c r="IMP55" s="200"/>
      <c r="IMS55" s="200"/>
      <c r="IMV55" s="200"/>
      <c r="IMY55" s="200"/>
      <c r="INB55" s="200"/>
      <c r="INK55" s="200"/>
      <c r="INN55" s="200"/>
      <c r="INQ55" s="200"/>
      <c r="INT55" s="200"/>
      <c r="IOC55" s="200"/>
      <c r="IOI55" s="200"/>
      <c r="IOL55" s="200"/>
      <c r="IOO55" s="200"/>
      <c r="IOR55" s="200"/>
      <c r="IOX55" s="200"/>
      <c r="IPG55" s="200"/>
      <c r="IPI55" s="200"/>
      <c r="IPJ55" s="200"/>
      <c r="IPL55" s="200"/>
      <c r="IPO55" s="200"/>
      <c r="IPR55" s="200"/>
      <c r="IPU55" s="200"/>
      <c r="IPX55" s="200"/>
      <c r="IQA55" s="200"/>
      <c r="IQC55" s="200"/>
      <c r="IQE55" s="200"/>
      <c r="IQH55" s="200"/>
      <c r="IQK55" s="200"/>
      <c r="IQN55" s="200"/>
      <c r="IQQ55" s="200"/>
      <c r="IQT55" s="200"/>
      <c r="IQW55" s="200"/>
      <c r="IQZ55" s="200"/>
      <c r="IRB55" s="200"/>
      <c r="IRE55" s="200"/>
      <c r="IRH55" s="200"/>
      <c r="IRK55" s="200"/>
      <c r="IRQ55" s="200"/>
      <c r="IRT55" s="200"/>
      <c r="IRV55" s="200"/>
      <c r="ITC55" s="200"/>
      <c r="ITF55" s="200"/>
      <c r="ITI55" s="200"/>
      <c r="ITL55" s="200"/>
      <c r="ITO55" s="200"/>
      <c r="ITP55" s="200"/>
      <c r="ITQ55" s="200"/>
      <c r="ITT55" s="200"/>
      <c r="ITW55" s="200"/>
      <c r="ITZ55" s="200"/>
      <c r="IUC55" s="200"/>
      <c r="IUE55" s="200"/>
      <c r="IUS55" s="200"/>
      <c r="IUT55" s="200"/>
      <c r="IUU55" s="200"/>
      <c r="IUV55" s="200"/>
      <c r="IUW55" s="200"/>
      <c r="IUX55" s="200"/>
      <c r="IUY55" s="200"/>
      <c r="IUZ55" s="200"/>
      <c r="IVA55" s="200"/>
      <c r="IVB55" s="200"/>
      <c r="IVC55" s="200"/>
      <c r="IVD55" s="200"/>
      <c r="IVE55" s="200"/>
      <c r="IVF55" s="200"/>
      <c r="IVG55" s="200"/>
      <c r="IVH55" s="200"/>
      <c r="IVI55" s="200"/>
      <c r="IVJ55" s="200"/>
      <c r="IVK55" s="200"/>
      <c r="IVQ55" s="200"/>
      <c r="IVR55" s="200"/>
      <c r="IVS55" s="200"/>
      <c r="IVT55" s="200"/>
      <c r="IVU55" s="200"/>
      <c r="IVV55" s="200"/>
      <c r="IVW55" s="200"/>
      <c r="IVY55" s="200"/>
      <c r="IVZ55" s="200"/>
      <c r="IWA55" s="200"/>
      <c r="IWB55" s="200"/>
      <c r="IWC55" s="200"/>
      <c r="IWD55" s="200"/>
      <c r="IWE55" s="200"/>
      <c r="IWF55" s="200"/>
      <c r="IWI55" s="200"/>
      <c r="IWL55" s="200"/>
      <c r="IWO55" s="200"/>
      <c r="IWR55" s="200"/>
      <c r="IWU55" s="200"/>
      <c r="IWX55" s="200"/>
      <c r="IXG55" s="200"/>
      <c r="IXJ55" s="200"/>
      <c r="IXM55" s="200"/>
      <c r="IXP55" s="200"/>
      <c r="IXY55" s="200"/>
      <c r="IYE55" s="200"/>
      <c r="IYH55" s="200"/>
      <c r="IYK55" s="200"/>
      <c r="IYN55" s="200"/>
      <c r="IYT55" s="200"/>
      <c r="IZC55" s="200"/>
      <c r="IZE55" s="200"/>
      <c r="IZF55" s="200"/>
      <c r="IZH55" s="200"/>
      <c r="IZK55" s="200"/>
      <c r="IZN55" s="200"/>
      <c r="IZQ55" s="200"/>
      <c r="IZT55" s="200"/>
      <c r="IZW55" s="200"/>
      <c r="IZY55" s="200"/>
      <c r="JAA55" s="200"/>
      <c r="JAD55" s="200"/>
      <c r="JAG55" s="200"/>
      <c r="JAJ55" s="200"/>
      <c r="JAM55" s="200"/>
      <c r="JAP55" s="200"/>
      <c r="JAS55" s="200"/>
      <c r="JAV55" s="200"/>
      <c r="JAX55" s="200"/>
      <c r="JBA55" s="200"/>
      <c r="JBD55" s="200"/>
      <c r="JBG55" s="200"/>
      <c r="JBM55" s="200"/>
      <c r="JBP55" s="200"/>
      <c r="JBR55" s="200"/>
      <c r="JCY55" s="200"/>
      <c r="JDB55" s="200"/>
      <c r="JDE55" s="200"/>
      <c r="JDH55" s="200"/>
      <c r="JDK55" s="200"/>
      <c r="JDL55" s="200"/>
      <c r="JDM55" s="200"/>
      <c r="JDP55" s="200"/>
      <c r="JDS55" s="200"/>
      <c r="JDV55" s="200"/>
      <c r="JDY55" s="200"/>
      <c r="JEA55" s="200"/>
      <c r="JEO55" s="200"/>
      <c r="JEP55" s="200"/>
      <c r="JEQ55" s="200"/>
      <c r="JER55" s="200"/>
      <c r="JES55" s="200"/>
      <c r="JET55" s="200"/>
      <c r="JEU55" s="200"/>
      <c r="JEV55" s="200"/>
      <c r="JEW55" s="200"/>
      <c r="JEX55" s="200"/>
      <c r="JEY55" s="200"/>
      <c r="JEZ55" s="200"/>
      <c r="JFA55" s="200"/>
      <c r="JFB55" s="200"/>
      <c r="JFC55" s="200"/>
      <c r="JFD55" s="200"/>
      <c r="JFE55" s="200"/>
      <c r="JFF55" s="200"/>
      <c r="JFG55" s="200"/>
      <c r="JFM55" s="200"/>
      <c r="JFN55" s="200"/>
      <c r="JFO55" s="200"/>
      <c r="JFP55" s="200"/>
      <c r="JFQ55" s="200"/>
      <c r="JFR55" s="200"/>
      <c r="JFS55" s="200"/>
      <c r="JFU55" s="200"/>
      <c r="JFV55" s="200"/>
      <c r="JFW55" s="200"/>
      <c r="JFX55" s="200"/>
      <c r="JFY55" s="200"/>
      <c r="JFZ55" s="200"/>
      <c r="JGA55" s="200"/>
      <c r="JGB55" s="200"/>
      <c r="JGE55" s="200"/>
      <c r="JGH55" s="200"/>
      <c r="JGK55" s="200"/>
      <c r="JGN55" s="200"/>
      <c r="JGQ55" s="200"/>
      <c r="JGT55" s="200"/>
      <c r="JHC55" s="200"/>
      <c r="JHF55" s="200"/>
      <c r="JHI55" s="200"/>
      <c r="JHL55" s="200"/>
      <c r="JHU55" s="200"/>
      <c r="JIA55" s="200"/>
      <c r="JID55" s="200"/>
      <c r="JIG55" s="200"/>
      <c r="JIJ55" s="200"/>
      <c r="JIP55" s="200"/>
      <c r="JIY55" s="200"/>
      <c r="JJA55" s="200"/>
      <c r="JJB55" s="200"/>
      <c r="JJD55" s="200"/>
      <c r="JJG55" s="200"/>
      <c r="JJJ55" s="200"/>
      <c r="JJM55" s="200"/>
      <c r="JJP55" s="200"/>
      <c r="JJS55" s="200"/>
      <c r="JJU55" s="200"/>
      <c r="JJW55" s="200"/>
      <c r="JJZ55" s="200"/>
      <c r="JKC55" s="200"/>
      <c r="JKF55" s="200"/>
      <c r="JKI55" s="200"/>
      <c r="JKL55" s="200"/>
      <c r="JKO55" s="200"/>
      <c r="JKR55" s="200"/>
      <c r="JKT55" s="200"/>
      <c r="JKW55" s="200"/>
      <c r="JKZ55" s="200"/>
      <c r="JLC55" s="200"/>
      <c r="JLI55" s="200"/>
      <c r="JLL55" s="200"/>
      <c r="JLN55" s="200"/>
      <c r="JMU55" s="200"/>
      <c r="JMX55" s="200"/>
      <c r="JNA55" s="200"/>
      <c r="JND55" s="200"/>
      <c r="JNG55" s="200"/>
      <c r="JNH55" s="200"/>
      <c r="JNI55" s="200"/>
      <c r="JNL55" s="200"/>
      <c r="JNO55" s="200"/>
      <c r="JNR55" s="200"/>
      <c r="JNU55" s="200"/>
      <c r="JNW55" s="200"/>
      <c r="JOK55" s="200"/>
      <c r="JOL55" s="200"/>
      <c r="JOM55" s="200"/>
      <c r="JON55" s="200"/>
      <c r="JOO55" s="200"/>
      <c r="JOP55" s="200"/>
      <c r="JOQ55" s="200"/>
      <c r="JOR55" s="200"/>
      <c r="JOS55" s="200"/>
      <c r="JOT55" s="200"/>
      <c r="JOU55" s="200"/>
      <c r="JOV55" s="200"/>
      <c r="JOW55" s="200"/>
      <c r="JOX55" s="200"/>
      <c r="JOY55" s="200"/>
      <c r="JOZ55" s="200"/>
      <c r="JPA55" s="200"/>
      <c r="JPB55" s="200"/>
      <c r="JPC55" s="200"/>
      <c r="JPI55" s="200"/>
      <c r="JPJ55" s="200"/>
      <c r="JPK55" s="200"/>
      <c r="JPL55" s="200"/>
      <c r="JPM55" s="200"/>
      <c r="JPN55" s="200"/>
      <c r="JPO55" s="200"/>
      <c r="JPQ55" s="200"/>
      <c r="JPR55" s="200"/>
      <c r="JPS55" s="200"/>
      <c r="JPT55" s="200"/>
      <c r="JPU55" s="200"/>
      <c r="JPV55" s="200"/>
      <c r="JPW55" s="200"/>
      <c r="JPX55" s="200"/>
      <c r="JQA55" s="200"/>
      <c r="JQD55" s="200"/>
      <c r="JQG55" s="200"/>
      <c r="JQJ55" s="200"/>
      <c r="JQM55" s="200"/>
      <c r="JQP55" s="200"/>
      <c r="JQY55" s="200"/>
      <c r="JRB55" s="200"/>
      <c r="JRE55" s="200"/>
      <c r="JRH55" s="200"/>
      <c r="JRQ55" s="200"/>
      <c r="JRW55" s="200"/>
      <c r="JRZ55" s="200"/>
      <c r="JSC55" s="200"/>
      <c r="JSF55" s="200"/>
      <c r="JSL55" s="200"/>
      <c r="JSU55" s="200"/>
      <c r="JSW55" s="200"/>
      <c r="JSX55" s="200"/>
      <c r="JSZ55" s="200"/>
      <c r="JTC55" s="200"/>
      <c r="JTF55" s="200"/>
      <c r="JTI55" s="200"/>
      <c r="JTL55" s="200"/>
      <c r="JTO55" s="200"/>
      <c r="JTQ55" s="200"/>
      <c r="JTS55" s="200"/>
      <c r="JTV55" s="200"/>
      <c r="JTY55" s="200"/>
      <c r="JUB55" s="200"/>
      <c r="JUE55" s="200"/>
      <c r="JUH55" s="200"/>
      <c r="JUK55" s="200"/>
      <c r="JUN55" s="200"/>
      <c r="JUP55" s="200"/>
      <c r="JUS55" s="200"/>
      <c r="JUV55" s="200"/>
      <c r="JUY55" s="200"/>
      <c r="JVE55" s="200"/>
      <c r="JVH55" s="200"/>
      <c r="JVJ55" s="200"/>
      <c r="JWQ55" s="200"/>
      <c r="JWT55" s="200"/>
      <c r="JWW55" s="200"/>
      <c r="JWZ55" s="200"/>
      <c r="JXC55" s="200"/>
      <c r="JXD55" s="200"/>
      <c r="JXE55" s="200"/>
      <c r="JXH55" s="200"/>
      <c r="JXK55" s="200"/>
      <c r="JXN55" s="200"/>
      <c r="JXQ55" s="200"/>
      <c r="JXS55" s="200"/>
      <c r="JYG55" s="200"/>
      <c r="JYH55" s="200"/>
      <c r="JYI55" s="200"/>
      <c r="JYJ55" s="200"/>
      <c r="JYK55" s="200"/>
      <c r="JYL55" s="200"/>
      <c r="JYM55" s="200"/>
      <c r="JYN55" s="200"/>
      <c r="JYO55" s="200"/>
      <c r="JYP55" s="200"/>
      <c r="JYQ55" s="200"/>
      <c r="JYR55" s="200"/>
      <c r="JYS55" s="200"/>
      <c r="JYT55" s="200"/>
      <c r="JYU55" s="200"/>
      <c r="JYV55" s="200"/>
      <c r="JYW55" s="200"/>
      <c r="JYX55" s="200"/>
      <c r="JYY55" s="200"/>
      <c r="JZE55" s="200"/>
      <c r="JZF55" s="200"/>
      <c r="JZG55" s="200"/>
      <c r="JZH55" s="200"/>
      <c r="JZI55" s="200"/>
      <c r="JZJ55" s="200"/>
      <c r="JZK55" s="200"/>
      <c r="JZM55" s="200"/>
      <c r="JZN55" s="200"/>
      <c r="JZO55" s="200"/>
      <c r="JZP55" s="200"/>
      <c r="JZQ55" s="200"/>
      <c r="JZR55" s="200"/>
      <c r="JZS55" s="200"/>
      <c r="JZT55" s="200"/>
      <c r="JZW55" s="200"/>
      <c r="JZZ55" s="200"/>
      <c r="KAC55" s="200"/>
      <c r="KAF55" s="200"/>
      <c r="KAI55" s="200"/>
      <c r="KAL55" s="200"/>
      <c r="KAU55" s="200"/>
      <c r="KAX55" s="200"/>
      <c r="KBA55" s="200"/>
      <c r="KBD55" s="200"/>
      <c r="KBM55" s="200"/>
      <c r="KBS55" s="200"/>
      <c r="KBV55" s="200"/>
      <c r="KBY55" s="200"/>
      <c r="KCB55" s="200"/>
      <c r="KCH55" s="200"/>
      <c r="KCQ55" s="200"/>
      <c r="KCS55" s="200"/>
      <c r="KCT55" s="200"/>
      <c r="KCV55" s="200"/>
      <c r="KCY55" s="200"/>
      <c r="KDB55" s="200"/>
      <c r="KDE55" s="200"/>
      <c r="KDH55" s="200"/>
      <c r="KDK55" s="200"/>
      <c r="KDM55" s="200"/>
      <c r="KDO55" s="200"/>
      <c r="KDR55" s="200"/>
      <c r="KDU55" s="200"/>
      <c r="KDX55" s="200"/>
      <c r="KEA55" s="200"/>
      <c r="KED55" s="200"/>
      <c r="KEG55" s="200"/>
      <c r="KEJ55" s="200"/>
      <c r="KEL55" s="200"/>
      <c r="KEO55" s="200"/>
      <c r="KER55" s="200"/>
      <c r="KEU55" s="200"/>
      <c r="KFA55" s="200"/>
      <c r="KFD55" s="200"/>
      <c r="KFF55" s="200"/>
      <c r="KGM55" s="200"/>
      <c r="KGP55" s="200"/>
      <c r="KGS55" s="200"/>
      <c r="KGV55" s="200"/>
      <c r="KGY55" s="200"/>
      <c r="KGZ55" s="200"/>
      <c r="KHA55" s="200"/>
      <c r="KHD55" s="200"/>
      <c r="KHG55" s="200"/>
      <c r="KHJ55" s="200"/>
      <c r="KHM55" s="200"/>
      <c r="KHO55" s="200"/>
      <c r="KIC55" s="200"/>
      <c r="KID55" s="200"/>
      <c r="KIE55" s="200"/>
      <c r="KIF55" s="200"/>
      <c r="KIG55" s="200"/>
      <c r="KIH55" s="200"/>
      <c r="KII55" s="200"/>
      <c r="KIJ55" s="200"/>
      <c r="KIK55" s="200"/>
      <c r="KIL55" s="200"/>
      <c r="KIM55" s="200"/>
      <c r="KIN55" s="200"/>
      <c r="KIO55" s="200"/>
      <c r="KIP55" s="200"/>
      <c r="KIQ55" s="200"/>
      <c r="KIR55" s="200"/>
      <c r="KIS55" s="200"/>
      <c r="KIT55" s="200"/>
      <c r="KIU55" s="200"/>
      <c r="KJA55" s="200"/>
      <c r="KJB55" s="200"/>
      <c r="KJC55" s="200"/>
      <c r="KJD55" s="200"/>
      <c r="KJE55" s="200"/>
      <c r="KJF55" s="200"/>
      <c r="KJG55" s="200"/>
      <c r="KJI55" s="200"/>
      <c r="KJJ55" s="200"/>
      <c r="KJK55" s="200"/>
      <c r="KJL55" s="200"/>
      <c r="KJM55" s="200"/>
      <c r="KJN55" s="200"/>
      <c r="KJO55" s="200"/>
      <c r="KJP55" s="200"/>
      <c r="KJS55" s="200"/>
      <c r="KJV55" s="200"/>
      <c r="KJY55" s="200"/>
      <c r="KKB55" s="200"/>
      <c r="KKE55" s="200"/>
      <c r="KKH55" s="200"/>
      <c r="KKQ55" s="200"/>
      <c r="KKT55" s="200"/>
      <c r="KKW55" s="200"/>
      <c r="KKZ55" s="200"/>
      <c r="KLI55" s="200"/>
      <c r="KLO55" s="200"/>
      <c r="KLR55" s="200"/>
      <c r="KLU55" s="200"/>
      <c r="KLX55" s="200"/>
      <c r="KMD55" s="200"/>
      <c r="KMM55" s="200"/>
      <c r="KMO55" s="200"/>
      <c r="KMP55" s="200"/>
      <c r="KMR55" s="200"/>
      <c r="KMU55" s="200"/>
      <c r="KMX55" s="200"/>
      <c r="KNA55" s="200"/>
      <c r="KND55" s="200"/>
      <c r="KNG55" s="200"/>
      <c r="KNI55" s="200"/>
      <c r="KNK55" s="200"/>
      <c r="KNN55" s="200"/>
      <c r="KNQ55" s="200"/>
      <c r="KNT55" s="200"/>
      <c r="KNW55" s="200"/>
      <c r="KNZ55" s="200"/>
      <c r="KOC55" s="200"/>
      <c r="KOF55" s="200"/>
      <c r="KOH55" s="200"/>
      <c r="KOK55" s="200"/>
      <c r="KON55" s="200"/>
      <c r="KOQ55" s="200"/>
      <c r="KOW55" s="200"/>
      <c r="KOZ55" s="200"/>
      <c r="KPB55" s="200"/>
      <c r="KQI55" s="200"/>
      <c r="KQL55" s="200"/>
      <c r="KQO55" s="200"/>
      <c r="KQR55" s="200"/>
      <c r="KQU55" s="200"/>
      <c r="KQV55" s="200"/>
      <c r="KQW55" s="200"/>
      <c r="KQZ55" s="200"/>
      <c r="KRC55" s="200"/>
      <c r="KRF55" s="200"/>
      <c r="KRI55" s="200"/>
      <c r="KRK55" s="200"/>
      <c r="KRY55" s="200"/>
      <c r="KRZ55" s="200"/>
      <c r="KSA55" s="200"/>
      <c r="KSB55" s="200"/>
      <c r="KSC55" s="200"/>
      <c r="KSD55" s="200"/>
      <c r="KSE55" s="200"/>
      <c r="KSF55" s="200"/>
      <c r="KSG55" s="200"/>
      <c r="KSH55" s="200"/>
      <c r="KSI55" s="200"/>
      <c r="KSJ55" s="200"/>
      <c r="KSK55" s="200"/>
      <c r="KSL55" s="200"/>
      <c r="KSM55" s="200"/>
      <c r="KSN55" s="200"/>
      <c r="KSO55" s="200"/>
      <c r="KSP55" s="200"/>
      <c r="KSQ55" s="200"/>
      <c r="KSW55" s="200"/>
      <c r="KSX55" s="200"/>
      <c r="KSY55" s="200"/>
      <c r="KSZ55" s="200"/>
      <c r="KTA55" s="200"/>
      <c r="KTB55" s="200"/>
      <c r="KTC55" s="200"/>
      <c r="KTE55" s="200"/>
      <c r="KTF55" s="200"/>
      <c r="KTG55" s="200"/>
      <c r="KTH55" s="200"/>
      <c r="KTI55" s="200"/>
      <c r="KTJ55" s="200"/>
      <c r="KTK55" s="200"/>
      <c r="KTL55" s="200"/>
      <c r="KTO55" s="200"/>
      <c r="KTR55" s="200"/>
      <c r="KTU55" s="200"/>
      <c r="KTX55" s="200"/>
      <c r="KUA55" s="200"/>
      <c r="KUD55" s="200"/>
      <c r="KUM55" s="200"/>
      <c r="KUP55" s="200"/>
      <c r="KUS55" s="200"/>
      <c r="KUV55" s="200"/>
      <c r="KVE55" s="200"/>
      <c r="KVK55" s="200"/>
      <c r="KVN55" s="200"/>
      <c r="KVQ55" s="200"/>
      <c r="KVT55" s="200"/>
      <c r="KVZ55" s="200"/>
      <c r="KWI55" s="200"/>
      <c r="KWK55" s="200"/>
      <c r="KWL55" s="200"/>
      <c r="KWN55" s="200"/>
      <c r="KWQ55" s="200"/>
      <c r="KWT55" s="200"/>
      <c r="KWW55" s="200"/>
      <c r="KWZ55" s="200"/>
      <c r="KXC55" s="200"/>
      <c r="KXE55" s="200"/>
      <c r="KXG55" s="200"/>
      <c r="KXJ55" s="200"/>
      <c r="KXM55" s="200"/>
      <c r="KXP55" s="200"/>
      <c r="KXS55" s="200"/>
      <c r="KXV55" s="200"/>
      <c r="KXY55" s="200"/>
      <c r="KYB55" s="200"/>
      <c r="KYD55" s="200"/>
      <c r="KYG55" s="200"/>
      <c r="KYJ55" s="200"/>
      <c r="KYM55" s="200"/>
      <c r="KYS55" s="200"/>
      <c r="KYV55" s="200"/>
      <c r="KYX55" s="200"/>
      <c r="LAE55" s="200"/>
      <c r="LAH55" s="200"/>
      <c r="LAK55" s="200"/>
      <c r="LAN55" s="200"/>
      <c r="LAQ55" s="200"/>
      <c r="LAR55" s="200"/>
      <c r="LAS55" s="200"/>
      <c r="LAV55" s="200"/>
      <c r="LAY55" s="200"/>
      <c r="LBB55" s="200"/>
      <c r="LBE55" s="200"/>
      <c r="LBG55" s="200"/>
      <c r="LBU55" s="200"/>
      <c r="LBV55" s="200"/>
      <c r="LBW55" s="200"/>
      <c r="LBX55" s="200"/>
      <c r="LBY55" s="200"/>
      <c r="LBZ55" s="200"/>
      <c r="LCA55" s="200"/>
      <c r="LCB55" s="200"/>
      <c r="LCC55" s="200"/>
      <c r="LCD55" s="200"/>
      <c r="LCE55" s="200"/>
      <c r="LCF55" s="200"/>
      <c r="LCG55" s="200"/>
      <c r="LCH55" s="200"/>
      <c r="LCI55" s="200"/>
      <c r="LCJ55" s="200"/>
      <c r="LCK55" s="200"/>
      <c r="LCL55" s="200"/>
      <c r="LCM55" s="200"/>
      <c r="LCS55" s="200"/>
      <c r="LCT55" s="200"/>
      <c r="LCU55" s="200"/>
      <c r="LCV55" s="200"/>
      <c r="LCW55" s="200"/>
      <c r="LCX55" s="200"/>
      <c r="LCY55" s="200"/>
      <c r="LDA55" s="200"/>
      <c r="LDB55" s="200"/>
      <c r="LDC55" s="200"/>
      <c r="LDD55" s="200"/>
      <c r="LDE55" s="200"/>
      <c r="LDF55" s="200"/>
      <c r="LDG55" s="200"/>
      <c r="LDH55" s="200"/>
      <c r="LDK55" s="200"/>
      <c r="LDN55" s="200"/>
      <c r="LDQ55" s="200"/>
      <c r="LDT55" s="200"/>
      <c r="LDW55" s="200"/>
      <c r="LDZ55" s="200"/>
      <c r="LEI55" s="200"/>
      <c r="LEL55" s="200"/>
      <c r="LEO55" s="200"/>
      <c r="LER55" s="200"/>
      <c r="LFA55" s="200"/>
      <c r="LFG55" s="200"/>
      <c r="LFJ55" s="200"/>
      <c r="LFM55" s="200"/>
      <c r="LFP55" s="200"/>
      <c r="LFV55" s="200"/>
      <c r="LGE55" s="200"/>
      <c r="LGG55" s="200"/>
      <c r="LGH55" s="200"/>
      <c r="LGJ55" s="200"/>
      <c r="LGM55" s="200"/>
      <c r="LGP55" s="200"/>
      <c r="LGS55" s="200"/>
      <c r="LGV55" s="200"/>
      <c r="LGY55" s="200"/>
      <c r="LHA55" s="200"/>
      <c r="LHC55" s="200"/>
      <c r="LHF55" s="200"/>
      <c r="LHI55" s="200"/>
      <c r="LHL55" s="200"/>
      <c r="LHO55" s="200"/>
      <c r="LHR55" s="200"/>
      <c r="LHU55" s="200"/>
      <c r="LHX55" s="200"/>
      <c r="LHZ55" s="200"/>
      <c r="LIC55" s="200"/>
      <c r="LIF55" s="200"/>
      <c r="LII55" s="200"/>
      <c r="LIO55" s="200"/>
      <c r="LIR55" s="200"/>
      <c r="LIT55" s="200"/>
      <c r="LKA55" s="200"/>
      <c r="LKD55" s="200"/>
      <c r="LKG55" s="200"/>
      <c r="LKJ55" s="200"/>
      <c r="LKM55" s="200"/>
      <c r="LKN55" s="200"/>
      <c r="LKO55" s="200"/>
      <c r="LKR55" s="200"/>
      <c r="LKU55" s="200"/>
      <c r="LKX55" s="200"/>
      <c r="LLA55" s="200"/>
      <c r="LLC55" s="200"/>
      <c r="LLQ55" s="200"/>
      <c r="LLR55" s="200"/>
      <c r="LLS55" s="200"/>
      <c r="LLT55" s="200"/>
      <c r="LLU55" s="200"/>
      <c r="LLV55" s="200"/>
      <c r="LLW55" s="200"/>
      <c r="LLX55" s="200"/>
      <c r="LLY55" s="200"/>
      <c r="LLZ55" s="200"/>
      <c r="LMA55" s="200"/>
      <c r="LMB55" s="200"/>
      <c r="LMC55" s="200"/>
      <c r="LMD55" s="200"/>
      <c r="LME55" s="200"/>
      <c r="LMF55" s="200"/>
      <c r="LMG55" s="200"/>
      <c r="LMH55" s="200"/>
      <c r="LMI55" s="200"/>
      <c r="LMO55" s="200"/>
      <c r="LMP55" s="200"/>
      <c r="LMQ55" s="200"/>
      <c r="LMR55" s="200"/>
      <c r="LMS55" s="200"/>
      <c r="LMT55" s="200"/>
      <c r="LMU55" s="200"/>
      <c r="LMW55" s="200"/>
      <c r="LMX55" s="200"/>
      <c r="LMY55" s="200"/>
      <c r="LMZ55" s="200"/>
      <c r="LNA55" s="200"/>
      <c r="LNB55" s="200"/>
      <c r="LNC55" s="200"/>
      <c r="LND55" s="200"/>
      <c r="LNG55" s="200"/>
      <c r="LNJ55" s="200"/>
      <c r="LNM55" s="200"/>
      <c r="LNP55" s="200"/>
      <c r="LNS55" s="200"/>
      <c r="LNV55" s="200"/>
      <c r="LOE55" s="200"/>
      <c r="LOH55" s="200"/>
      <c r="LOK55" s="200"/>
      <c r="LON55" s="200"/>
      <c r="LOW55" s="200"/>
      <c r="LPC55" s="200"/>
      <c r="LPF55" s="200"/>
      <c r="LPI55" s="200"/>
      <c r="LPL55" s="200"/>
      <c r="LPR55" s="200"/>
      <c r="LQA55" s="200"/>
      <c r="LQC55" s="200"/>
      <c r="LQD55" s="200"/>
      <c r="LQF55" s="200"/>
      <c r="LQI55" s="200"/>
      <c r="LQL55" s="200"/>
      <c r="LQO55" s="200"/>
      <c r="LQR55" s="200"/>
      <c r="LQU55" s="200"/>
      <c r="LQW55" s="200"/>
      <c r="LQY55" s="200"/>
      <c r="LRB55" s="200"/>
      <c r="LRE55" s="200"/>
      <c r="LRH55" s="200"/>
      <c r="LRK55" s="200"/>
      <c r="LRN55" s="200"/>
      <c r="LRQ55" s="200"/>
      <c r="LRT55" s="200"/>
      <c r="LRV55" s="200"/>
      <c r="LRY55" s="200"/>
      <c r="LSB55" s="200"/>
      <c r="LSE55" s="200"/>
      <c r="LSK55" s="200"/>
      <c r="LSN55" s="200"/>
      <c r="LSP55" s="200"/>
      <c r="LTW55" s="200"/>
      <c r="LTZ55" s="200"/>
      <c r="LUC55" s="200"/>
      <c r="LUF55" s="200"/>
      <c r="LUI55" s="200"/>
      <c r="LUJ55" s="200"/>
      <c r="LUK55" s="200"/>
      <c r="LUN55" s="200"/>
      <c r="LUQ55" s="200"/>
      <c r="LUT55" s="200"/>
      <c r="LUW55" s="200"/>
      <c r="LUY55" s="200"/>
      <c r="LVM55" s="200"/>
      <c r="LVN55" s="200"/>
      <c r="LVO55" s="200"/>
      <c r="LVP55" s="200"/>
      <c r="LVQ55" s="200"/>
      <c r="LVR55" s="200"/>
      <c r="LVS55" s="200"/>
      <c r="LVT55" s="200"/>
      <c r="LVU55" s="200"/>
      <c r="LVV55" s="200"/>
      <c r="LVW55" s="200"/>
      <c r="LVX55" s="200"/>
      <c r="LVY55" s="200"/>
      <c r="LVZ55" s="200"/>
      <c r="LWA55" s="200"/>
      <c r="LWB55" s="200"/>
      <c r="LWC55" s="200"/>
      <c r="LWD55" s="200"/>
      <c r="LWE55" s="200"/>
      <c r="LWK55" s="200"/>
      <c r="LWL55" s="200"/>
      <c r="LWM55" s="200"/>
      <c r="LWN55" s="200"/>
      <c r="LWO55" s="200"/>
      <c r="LWP55" s="200"/>
      <c r="LWQ55" s="200"/>
      <c r="LWS55" s="200"/>
      <c r="LWT55" s="200"/>
      <c r="LWU55" s="200"/>
      <c r="LWV55" s="200"/>
      <c r="LWW55" s="200"/>
      <c r="LWX55" s="200"/>
      <c r="LWY55" s="200"/>
      <c r="LWZ55" s="200"/>
      <c r="LXC55" s="200"/>
      <c r="LXF55" s="200"/>
      <c r="LXI55" s="200"/>
      <c r="LXL55" s="200"/>
      <c r="LXO55" s="200"/>
      <c r="LXR55" s="200"/>
      <c r="LYA55" s="200"/>
      <c r="LYD55" s="200"/>
      <c r="LYG55" s="200"/>
      <c r="LYJ55" s="200"/>
      <c r="LYS55" s="200"/>
      <c r="LYY55" s="200"/>
      <c r="LZB55" s="200"/>
      <c r="LZE55" s="200"/>
      <c r="LZH55" s="200"/>
      <c r="LZN55" s="200"/>
      <c r="LZW55" s="200"/>
      <c r="LZY55" s="200"/>
      <c r="LZZ55" s="200"/>
      <c r="MAB55" s="200"/>
      <c r="MAE55" s="200"/>
      <c r="MAH55" s="200"/>
      <c r="MAK55" s="200"/>
      <c r="MAN55" s="200"/>
      <c r="MAQ55" s="200"/>
      <c r="MAS55" s="200"/>
      <c r="MAU55" s="200"/>
      <c r="MAX55" s="200"/>
      <c r="MBA55" s="200"/>
      <c r="MBD55" s="200"/>
      <c r="MBG55" s="200"/>
      <c r="MBJ55" s="200"/>
      <c r="MBM55" s="200"/>
      <c r="MBP55" s="200"/>
      <c r="MBR55" s="200"/>
      <c r="MBU55" s="200"/>
      <c r="MBX55" s="200"/>
      <c r="MCA55" s="200"/>
      <c r="MCG55" s="200"/>
      <c r="MCJ55" s="200"/>
      <c r="MCL55" s="200"/>
      <c r="MDS55" s="200"/>
      <c r="MDV55" s="200"/>
      <c r="MDY55" s="200"/>
      <c r="MEB55" s="200"/>
      <c r="MEE55" s="200"/>
      <c r="MEF55" s="200"/>
      <c r="MEG55" s="200"/>
      <c r="MEJ55" s="200"/>
      <c r="MEM55" s="200"/>
      <c r="MEP55" s="200"/>
      <c r="MES55" s="200"/>
      <c r="MEU55" s="200"/>
      <c r="MFI55" s="200"/>
      <c r="MFJ55" s="200"/>
      <c r="MFK55" s="200"/>
      <c r="MFL55" s="200"/>
      <c r="MFM55" s="200"/>
      <c r="MFN55" s="200"/>
      <c r="MFO55" s="200"/>
      <c r="MFP55" s="200"/>
      <c r="MFQ55" s="200"/>
      <c r="MFR55" s="200"/>
      <c r="MFS55" s="200"/>
      <c r="MFT55" s="200"/>
      <c r="MFU55" s="200"/>
      <c r="MFV55" s="200"/>
      <c r="MFW55" s="200"/>
      <c r="MFX55" s="200"/>
      <c r="MFY55" s="200"/>
      <c r="MFZ55" s="200"/>
      <c r="MGA55" s="200"/>
      <c r="MGG55" s="200"/>
      <c r="MGH55" s="200"/>
      <c r="MGI55" s="200"/>
      <c r="MGJ55" s="200"/>
      <c r="MGK55" s="200"/>
      <c r="MGL55" s="200"/>
      <c r="MGM55" s="200"/>
      <c r="MGO55" s="200"/>
      <c r="MGP55" s="200"/>
      <c r="MGQ55" s="200"/>
      <c r="MGR55" s="200"/>
      <c r="MGS55" s="200"/>
      <c r="MGT55" s="200"/>
      <c r="MGU55" s="200"/>
      <c r="MGV55" s="200"/>
      <c r="MGY55" s="200"/>
      <c r="MHB55" s="200"/>
      <c r="MHE55" s="200"/>
      <c r="MHH55" s="200"/>
      <c r="MHK55" s="200"/>
      <c r="MHN55" s="200"/>
      <c r="MHW55" s="200"/>
      <c r="MHZ55" s="200"/>
      <c r="MIC55" s="200"/>
      <c r="MIF55" s="200"/>
      <c r="MIO55" s="200"/>
      <c r="MIU55" s="200"/>
      <c r="MIX55" s="200"/>
      <c r="MJA55" s="200"/>
      <c r="MJD55" s="200"/>
      <c r="MJJ55" s="200"/>
      <c r="MJS55" s="200"/>
      <c r="MJU55" s="200"/>
      <c r="MJV55" s="200"/>
      <c r="MJX55" s="200"/>
      <c r="MKA55" s="200"/>
      <c r="MKD55" s="200"/>
      <c r="MKG55" s="200"/>
      <c r="MKJ55" s="200"/>
      <c r="MKM55" s="200"/>
      <c r="MKO55" s="200"/>
      <c r="MKQ55" s="200"/>
      <c r="MKT55" s="200"/>
      <c r="MKW55" s="200"/>
      <c r="MKZ55" s="200"/>
      <c r="MLC55" s="200"/>
      <c r="MLF55" s="200"/>
      <c r="MLI55" s="200"/>
      <c r="MLL55" s="200"/>
      <c r="MLN55" s="200"/>
      <c r="MLQ55" s="200"/>
      <c r="MLT55" s="200"/>
      <c r="MLW55" s="200"/>
      <c r="MMC55" s="200"/>
      <c r="MMF55" s="200"/>
      <c r="MMH55" s="200"/>
      <c r="MNO55" s="200"/>
      <c r="MNR55" s="200"/>
      <c r="MNU55" s="200"/>
      <c r="MNX55" s="200"/>
      <c r="MOA55" s="200"/>
      <c r="MOB55" s="200"/>
      <c r="MOC55" s="200"/>
      <c r="MOF55" s="200"/>
      <c r="MOI55" s="200"/>
      <c r="MOL55" s="200"/>
      <c r="MOO55" s="200"/>
      <c r="MOQ55" s="200"/>
      <c r="MPE55" s="200"/>
      <c r="MPF55" s="200"/>
      <c r="MPG55" s="200"/>
      <c r="MPH55" s="200"/>
      <c r="MPI55" s="200"/>
      <c r="MPJ55" s="200"/>
      <c r="MPK55" s="200"/>
      <c r="MPL55" s="200"/>
      <c r="MPM55" s="200"/>
      <c r="MPN55" s="200"/>
      <c r="MPO55" s="200"/>
      <c r="MPP55" s="200"/>
      <c r="MPQ55" s="200"/>
      <c r="MPR55" s="200"/>
      <c r="MPS55" s="200"/>
      <c r="MPT55" s="200"/>
      <c r="MPU55" s="200"/>
      <c r="MPV55" s="200"/>
      <c r="MPW55" s="200"/>
      <c r="MQC55" s="200"/>
      <c r="MQD55" s="200"/>
      <c r="MQE55" s="200"/>
      <c r="MQF55" s="200"/>
      <c r="MQG55" s="200"/>
      <c r="MQH55" s="200"/>
      <c r="MQI55" s="200"/>
      <c r="MQK55" s="200"/>
      <c r="MQL55" s="200"/>
      <c r="MQM55" s="200"/>
      <c r="MQN55" s="200"/>
      <c r="MQO55" s="200"/>
      <c r="MQP55" s="200"/>
      <c r="MQQ55" s="200"/>
      <c r="MQR55" s="200"/>
      <c r="MQU55" s="200"/>
      <c r="MQX55" s="200"/>
      <c r="MRA55" s="200"/>
      <c r="MRD55" s="200"/>
      <c r="MRG55" s="200"/>
      <c r="MRJ55" s="200"/>
      <c r="MRS55" s="200"/>
      <c r="MRV55" s="200"/>
      <c r="MRY55" s="200"/>
      <c r="MSB55" s="200"/>
      <c r="MSK55" s="200"/>
      <c r="MSQ55" s="200"/>
      <c r="MST55" s="200"/>
      <c r="MSW55" s="200"/>
      <c r="MSZ55" s="200"/>
      <c r="MTF55" s="200"/>
      <c r="MTO55" s="200"/>
      <c r="MTQ55" s="200"/>
      <c r="MTR55" s="200"/>
      <c r="MTT55" s="200"/>
      <c r="MTW55" s="200"/>
      <c r="MTZ55" s="200"/>
      <c r="MUC55" s="200"/>
      <c r="MUF55" s="200"/>
      <c r="MUI55" s="200"/>
      <c r="MUK55" s="200"/>
      <c r="MUM55" s="200"/>
      <c r="MUP55" s="200"/>
      <c r="MUS55" s="200"/>
      <c r="MUV55" s="200"/>
      <c r="MUY55" s="200"/>
      <c r="MVB55" s="200"/>
      <c r="MVE55" s="200"/>
      <c r="MVH55" s="200"/>
      <c r="MVJ55" s="200"/>
      <c r="MVM55" s="200"/>
      <c r="MVP55" s="200"/>
      <c r="MVS55" s="200"/>
      <c r="MVY55" s="200"/>
      <c r="MWB55" s="200"/>
      <c r="MWD55" s="200"/>
      <c r="MXK55" s="200"/>
      <c r="MXN55" s="200"/>
      <c r="MXQ55" s="200"/>
      <c r="MXT55" s="200"/>
      <c r="MXW55" s="200"/>
      <c r="MXX55" s="200"/>
      <c r="MXY55" s="200"/>
      <c r="MYB55" s="200"/>
      <c r="MYE55" s="200"/>
      <c r="MYH55" s="200"/>
      <c r="MYK55" s="200"/>
      <c r="MYM55" s="200"/>
      <c r="MZA55" s="200"/>
      <c r="MZB55" s="200"/>
      <c r="MZC55" s="200"/>
      <c r="MZD55" s="200"/>
      <c r="MZE55" s="200"/>
      <c r="MZF55" s="200"/>
      <c r="MZG55" s="200"/>
      <c r="MZH55" s="200"/>
      <c r="MZI55" s="200"/>
      <c r="MZJ55" s="200"/>
      <c r="MZK55" s="200"/>
      <c r="MZL55" s="200"/>
      <c r="MZM55" s="200"/>
      <c r="MZN55" s="200"/>
      <c r="MZO55" s="200"/>
      <c r="MZP55" s="200"/>
      <c r="MZQ55" s="200"/>
      <c r="MZR55" s="200"/>
      <c r="MZS55" s="200"/>
      <c r="MZY55" s="200"/>
      <c r="MZZ55" s="200"/>
      <c r="NAA55" s="200"/>
      <c r="NAB55" s="200"/>
      <c r="NAC55" s="200"/>
      <c r="NAD55" s="200"/>
      <c r="NAE55" s="200"/>
      <c r="NAG55" s="200"/>
      <c r="NAH55" s="200"/>
      <c r="NAI55" s="200"/>
      <c r="NAJ55" s="200"/>
      <c r="NAK55" s="200"/>
      <c r="NAL55" s="200"/>
      <c r="NAM55" s="200"/>
      <c r="NAN55" s="200"/>
      <c r="NAQ55" s="200"/>
      <c r="NAT55" s="200"/>
      <c r="NAW55" s="200"/>
      <c r="NAZ55" s="200"/>
      <c r="NBC55" s="200"/>
      <c r="NBF55" s="200"/>
      <c r="NBO55" s="200"/>
      <c r="NBR55" s="200"/>
      <c r="NBU55" s="200"/>
      <c r="NBX55" s="200"/>
      <c r="NCG55" s="200"/>
      <c r="NCM55" s="200"/>
      <c r="NCP55" s="200"/>
      <c r="NCS55" s="200"/>
      <c r="NCV55" s="200"/>
      <c r="NDB55" s="200"/>
      <c r="NDK55" s="200"/>
      <c r="NDM55" s="200"/>
      <c r="NDN55" s="200"/>
      <c r="NDP55" s="200"/>
      <c r="NDS55" s="200"/>
      <c r="NDV55" s="200"/>
      <c r="NDY55" s="200"/>
      <c r="NEB55" s="200"/>
      <c r="NEE55" s="200"/>
      <c r="NEG55" s="200"/>
      <c r="NEI55" s="200"/>
      <c r="NEL55" s="200"/>
      <c r="NEO55" s="200"/>
      <c r="NER55" s="200"/>
      <c r="NEU55" s="200"/>
      <c r="NEX55" s="200"/>
      <c r="NFA55" s="200"/>
      <c r="NFD55" s="200"/>
      <c r="NFF55" s="200"/>
      <c r="NFI55" s="200"/>
      <c r="NFL55" s="200"/>
      <c r="NFO55" s="200"/>
      <c r="NFU55" s="200"/>
      <c r="NFX55" s="200"/>
      <c r="NFZ55" s="200"/>
      <c r="NHG55" s="200"/>
      <c r="NHJ55" s="200"/>
      <c r="NHM55" s="200"/>
      <c r="NHP55" s="200"/>
      <c r="NHS55" s="200"/>
      <c r="NHT55" s="200"/>
      <c r="NHU55" s="200"/>
      <c r="NHX55" s="200"/>
      <c r="NIA55" s="200"/>
      <c r="NID55" s="200"/>
      <c r="NIG55" s="200"/>
      <c r="NII55" s="200"/>
      <c r="NIW55" s="200"/>
      <c r="NIX55" s="200"/>
      <c r="NIY55" s="200"/>
      <c r="NIZ55" s="200"/>
      <c r="NJA55" s="200"/>
      <c r="NJB55" s="200"/>
      <c r="NJC55" s="200"/>
      <c r="NJD55" s="200"/>
      <c r="NJE55" s="200"/>
      <c r="NJF55" s="200"/>
      <c r="NJG55" s="200"/>
      <c r="NJH55" s="200"/>
      <c r="NJI55" s="200"/>
      <c r="NJJ55" s="200"/>
      <c r="NJK55" s="200"/>
      <c r="NJL55" s="200"/>
      <c r="NJM55" s="200"/>
      <c r="NJN55" s="200"/>
      <c r="NJO55" s="200"/>
      <c r="NJU55" s="200"/>
      <c r="NJV55" s="200"/>
      <c r="NJW55" s="200"/>
      <c r="NJX55" s="200"/>
      <c r="NJY55" s="200"/>
      <c r="NJZ55" s="200"/>
      <c r="NKA55" s="200"/>
      <c r="NKC55" s="200"/>
      <c r="NKD55" s="200"/>
      <c r="NKE55" s="200"/>
      <c r="NKF55" s="200"/>
      <c r="NKG55" s="200"/>
      <c r="NKH55" s="200"/>
      <c r="NKI55" s="200"/>
      <c r="NKJ55" s="200"/>
      <c r="NKM55" s="200"/>
      <c r="NKP55" s="200"/>
      <c r="NKS55" s="200"/>
      <c r="NKV55" s="200"/>
      <c r="NKY55" s="200"/>
      <c r="NLB55" s="200"/>
      <c r="NLK55" s="200"/>
      <c r="NLN55" s="200"/>
      <c r="NLQ55" s="200"/>
      <c r="NLT55" s="200"/>
      <c r="NMC55" s="200"/>
      <c r="NMI55" s="200"/>
      <c r="NML55" s="200"/>
      <c r="NMO55" s="200"/>
      <c r="NMR55" s="200"/>
      <c r="NMX55" s="200"/>
      <c r="NNG55" s="200"/>
      <c r="NNI55" s="200"/>
      <c r="NNJ55" s="200"/>
      <c r="NNL55" s="200"/>
      <c r="NNO55" s="200"/>
      <c r="NNR55" s="200"/>
      <c r="NNU55" s="200"/>
      <c r="NNX55" s="200"/>
      <c r="NOA55" s="200"/>
      <c r="NOC55" s="200"/>
      <c r="NOE55" s="200"/>
      <c r="NOH55" s="200"/>
      <c r="NOK55" s="200"/>
      <c r="NON55" s="200"/>
      <c r="NOQ55" s="200"/>
      <c r="NOT55" s="200"/>
      <c r="NOW55" s="200"/>
      <c r="NOZ55" s="200"/>
      <c r="NPB55" s="200"/>
      <c r="NPE55" s="200"/>
      <c r="NPH55" s="200"/>
      <c r="NPK55" s="200"/>
      <c r="NPQ55" s="200"/>
      <c r="NPT55" s="200"/>
      <c r="NPV55" s="200"/>
      <c r="NRC55" s="200"/>
      <c r="NRF55" s="200"/>
      <c r="NRI55" s="200"/>
      <c r="NRL55" s="200"/>
      <c r="NRO55" s="200"/>
      <c r="NRP55" s="200"/>
      <c r="NRQ55" s="200"/>
      <c r="NRT55" s="200"/>
      <c r="NRW55" s="200"/>
      <c r="NRZ55" s="200"/>
      <c r="NSC55" s="200"/>
      <c r="NSE55" s="200"/>
      <c r="NSS55" s="200"/>
      <c r="NST55" s="200"/>
      <c r="NSU55" s="200"/>
      <c r="NSV55" s="200"/>
      <c r="NSW55" s="200"/>
      <c r="NSX55" s="200"/>
      <c r="NSY55" s="200"/>
      <c r="NSZ55" s="200"/>
      <c r="NTA55" s="200"/>
      <c r="NTB55" s="200"/>
      <c r="NTC55" s="200"/>
      <c r="NTD55" s="200"/>
      <c r="NTE55" s="200"/>
      <c r="NTF55" s="200"/>
      <c r="NTG55" s="200"/>
      <c r="NTH55" s="200"/>
      <c r="NTI55" s="200"/>
      <c r="NTJ55" s="200"/>
      <c r="NTK55" s="200"/>
      <c r="NTQ55" s="200"/>
      <c r="NTR55" s="200"/>
      <c r="NTS55" s="200"/>
      <c r="NTT55" s="200"/>
      <c r="NTU55" s="200"/>
      <c r="NTV55" s="200"/>
      <c r="NTW55" s="200"/>
      <c r="NTY55" s="200"/>
      <c r="NTZ55" s="200"/>
      <c r="NUA55" s="200"/>
      <c r="NUB55" s="200"/>
      <c r="NUC55" s="200"/>
      <c r="NUD55" s="200"/>
      <c r="NUE55" s="200"/>
      <c r="NUF55" s="200"/>
      <c r="NUI55" s="200"/>
      <c r="NUL55" s="200"/>
      <c r="NUO55" s="200"/>
      <c r="NUR55" s="200"/>
      <c r="NUU55" s="200"/>
      <c r="NUX55" s="200"/>
      <c r="NVG55" s="200"/>
      <c r="NVJ55" s="200"/>
      <c r="NVM55" s="200"/>
      <c r="NVP55" s="200"/>
      <c r="NVY55" s="200"/>
      <c r="NWE55" s="200"/>
      <c r="NWH55" s="200"/>
      <c r="NWK55" s="200"/>
      <c r="NWN55" s="200"/>
      <c r="NWT55" s="200"/>
      <c r="NXC55" s="200"/>
      <c r="NXE55" s="200"/>
      <c r="NXF55" s="200"/>
      <c r="NXH55" s="200"/>
      <c r="NXK55" s="200"/>
      <c r="NXN55" s="200"/>
      <c r="NXQ55" s="200"/>
      <c r="NXT55" s="200"/>
      <c r="NXW55" s="200"/>
      <c r="NXY55" s="200"/>
      <c r="NYA55" s="200"/>
      <c r="NYD55" s="200"/>
      <c r="NYG55" s="200"/>
      <c r="NYJ55" s="200"/>
      <c r="NYM55" s="200"/>
      <c r="NYP55" s="200"/>
      <c r="NYS55" s="200"/>
      <c r="NYV55" s="200"/>
      <c r="NYX55" s="200"/>
      <c r="NZA55" s="200"/>
      <c r="NZD55" s="200"/>
      <c r="NZG55" s="200"/>
      <c r="NZM55" s="200"/>
      <c r="NZP55" s="200"/>
      <c r="NZR55" s="200"/>
      <c r="OAY55" s="200"/>
      <c r="OBB55" s="200"/>
      <c r="OBE55" s="200"/>
      <c r="OBH55" s="200"/>
      <c r="OBK55" s="200"/>
      <c r="OBL55" s="200"/>
      <c r="OBM55" s="200"/>
      <c r="OBP55" s="200"/>
      <c r="OBS55" s="200"/>
      <c r="OBV55" s="200"/>
      <c r="OBY55" s="200"/>
      <c r="OCA55" s="200"/>
      <c r="OCO55" s="200"/>
      <c r="OCP55" s="200"/>
      <c r="OCQ55" s="200"/>
      <c r="OCR55" s="200"/>
      <c r="OCS55" s="200"/>
      <c r="OCT55" s="200"/>
      <c r="OCU55" s="200"/>
      <c r="OCV55" s="200"/>
      <c r="OCW55" s="200"/>
      <c r="OCX55" s="200"/>
      <c r="OCY55" s="200"/>
      <c r="OCZ55" s="200"/>
      <c r="ODA55" s="200"/>
      <c r="ODB55" s="200"/>
      <c r="ODC55" s="200"/>
      <c r="ODD55" s="200"/>
      <c r="ODE55" s="200"/>
      <c r="ODF55" s="200"/>
      <c r="ODG55" s="200"/>
      <c r="ODM55" s="200"/>
      <c r="ODN55" s="200"/>
      <c r="ODO55" s="200"/>
      <c r="ODP55" s="200"/>
      <c r="ODQ55" s="200"/>
      <c r="ODR55" s="200"/>
      <c r="ODS55" s="200"/>
      <c r="ODU55" s="200"/>
      <c r="ODV55" s="200"/>
      <c r="ODW55" s="200"/>
      <c r="ODX55" s="200"/>
      <c r="ODY55" s="200"/>
      <c r="ODZ55" s="200"/>
      <c r="OEA55" s="200"/>
      <c r="OEB55" s="200"/>
      <c r="OEE55" s="200"/>
      <c r="OEH55" s="200"/>
      <c r="OEK55" s="200"/>
      <c r="OEN55" s="200"/>
      <c r="OEQ55" s="200"/>
      <c r="OET55" s="200"/>
      <c r="OFC55" s="200"/>
      <c r="OFF55" s="200"/>
      <c r="OFI55" s="200"/>
      <c r="OFL55" s="200"/>
      <c r="OFU55" s="200"/>
      <c r="OGA55" s="200"/>
      <c r="OGD55" s="200"/>
      <c r="OGG55" s="200"/>
      <c r="OGJ55" s="200"/>
      <c r="OGP55" s="200"/>
      <c r="OGY55" s="200"/>
      <c r="OHA55" s="200"/>
      <c r="OHB55" s="200"/>
      <c r="OHD55" s="200"/>
      <c r="OHG55" s="200"/>
      <c r="OHJ55" s="200"/>
      <c r="OHM55" s="200"/>
      <c r="OHP55" s="200"/>
      <c r="OHS55" s="200"/>
      <c r="OHU55" s="200"/>
      <c r="OHW55" s="200"/>
      <c r="OHZ55" s="200"/>
      <c r="OIC55" s="200"/>
      <c r="OIF55" s="200"/>
      <c r="OII55" s="200"/>
      <c r="OIL55" s="200"/>
      <c r="OIO55" s="200"/>
      <c r="OIR55" s="200"/>
      <c r="OIT55" s="200"/>
      <c r="OIW55" s="200"/>
      <c r="OIZ55" s="200"/>
      <c r="OJC55" s="200"/>
      <c r="OJI55" s="200"/>
      <c r="OJL55" s="200"/>
      <c r="OJN55" s="200"/>
      <c r="OKU55" s="200"/>
      <c r="OKX55" s="200"/>
      <c r="OLA55" s="200"/>
      <c r="OLD55" s="200"/>
      <c r="OLG55" s="200"/>
      <c r="OLH55" s="200"/>
      <c r="OLI55" s="200"/>
      <c r="OLL55" s="200"/>
      <c r="OLO55" s="200"/>
      <c r="OLR55" s="200"/>
      <c r="OLU55" s="200"/>
      <c r="OLW55" s="200"/>
      <c r="OMK55" s="200"/>
      <c r="OML55" s="200"/>
      <c r="OMM55" s="200"/>
      <c r="OMN55" s="200"/>
      <c r="OMO55" s="200"/>
      <c r="OMP55" s="200"/>
      <c r="OMQ55" s="200"/>
      <c r="OMR55" s="200"/>
      <c r="OMS55" s="200"/>
      <c r="OMT55" s="200"/>
      <c r="OMU55" s="200"/>
      <c r="OMV55" s="200"/>
      <c r="OMW55" s="200"/>
      <c r="OMX55" s="200"/>
      <c r="OMY55" s="200"/>
      <c r="OMZ55" s="200"/>
      <c r="ONA55" s="200"/>
      <c r="ONB55" s="200"/>
      <c r="ONC55" s="200"/>
      <c r="ONI55" s="200"/>
      <c r="ONJ55" s="200"/>
      <c r="ONK55" s="200"/>
      <c r="ONL55" s="200"/>
      <c r="ONM55" s="200"/>
      <c r="ONN55" s="200"/>
      <c r="ONO55" s="200"/>
      <c r="ONQ55" s="200"/>
      <c r="ONR55" s="200"/>
      <c r="ONS55" s="200"/>
      <c r="ONT55" s="200"/>
      <c r="ONU55" s="200"/>
      <c r="ONV55" s="200"/>
      <c r="ONW55" s="200"/>
      <c r="ONX55" s="200"/>
      <c r="OOA55" s="200"/>
      <c r="OOD55" s="200"/>
      <c r="OOG55" s="200"/>
      <c r="OOJ55" s="200"/>
      <c r="OOM55" s="200"/>
      <c r="OOP55" s="200"/>
      <c r="OOY55" s="200"/>
      <c r="OPB55" s="200"/>
      <c r="OPE55" s="200"/>
      <c r="OPH55" s="200"/>
      <c r="OPQ55" s="200"/>
      <c r="OPW55" s="200"/>
      <c r="OPZ55" s="200"/>
      <c r="OQC55" s="200"/>
      <c r="OQF55" s="200"/>
      <c r="OQL55" s="200"/>
      <c r="OQU55" s="200"/>
      <c r="OQW55" s="200"/>
      <c r="OQX55" s="200"/>
      <c r="OQZ55" s="200"/>
      <c r="ORC55" s="200"/>
      <c r="ORF55" s="200"/>
      <c r="ORI55" s="200"/>
      <c r="ORL55" s="200"/>
      <c r="ORO55" s="200"/>
      <c r="ORQ55" s="200"/>
      <c r="ORS55" s="200"/>
      <c r="ORV55" s="200"/>
      <c r="ORY55" s="200"/>
      <c r="OSB55" s="200"/>
      <c r="OSE55" s="200"/>
      <c r="OSH55" s="200"/>
      <c r="OSK55" s="200"/>
      <c r="OSN55" s="200"/>
      <c r="OSP55" s="200"/>
      <c r="OSS55" s="200"/>
      <c r="OSV55" s="200"/>
      <c r="OSY55" s="200"/>
      <c r="OTE55" s="200"/>
      <c r="OTH55" s="200"/>
      <c r="OTJ55" s="200"/>
      <c r="OUQ55" s="200"/>
      <c r="OUT55" s="200"/>
      <c r="OUW55" s="200"/>
      <c r="OUZ55" s="200"/>
      <c r="OVC55" s="200"/>
      <c r="OVD55" s="200"/>
      <c r="OVE55" s="200"/>
      <c r="OVH55" s="200"/>
      <c r="OVK55" s="200"/>
      <c r="OVN55" s="200"/>
      <c r="OVQ55" s="200"/>
      <c r="OVS55" s="200"/>
      <c r="OWG55" s="200"/>
      <c r="OWH55" s="200"/>
      <c r="OWI55" s="200"/>
      <c r="OWJ55" s="200"/>
      <c r="OWK55" s="200"/>
      <c r="OWL55" s="200"/>
      <c r="OWM55" s="200"/>
      <c r="OWN55" s="200"/>
      <c r="OWO55" s="200"/>
      <c r="OWP55" s="200"/>
      <c r="OWQ55" s="200"/>
      <c r="OWR55" s="200"/>
      <c r="OWS55" s="200"/>
      <c r="OWT55" s="200"/>
      <c r="OWU55" s="200"/>
      <c r="OWV55" s="200"/>
      <c r="OWW55" s="200"/>
      <c r="OWX55" s="200"/>
      <c r="OWY55" s="200"/>
      <c r="OXE55" s="200"/>
      <c r="OXF55" s="200"/>
      <c r="OXG55" s="200"/>
      <c r="OXH55" s="200"/>
      <c r="OXI55" s="200"/>
      <c r="OXJ55" s="200"/>
      <c r="OXK55" s="200"/>
      <c r="OXM55" s="200"/>
      <c r="OXN55" s="200"/>
      <c r="OXO55" s="200"/>
      <c r="OXP55" s="200"/>
      <c r="OXQ55" s="200"/>
      <c r="OXR55" s="200"/>
      <c r="OXS55" s="200"/>
      <c r="OXT55" s="200"/>
      <c r="OXW55" s="200"/>
      <c r="OXZ55" s="200"/>
      <c r="OYC55" s="200"/>
      <c r="OYF55" s="200"/>
      <c r="OYI55" s="200"/>
      <c r="OYL55" s="200"/>
      <c r="OYU55" s="200"/>
      <c r="OYX55" s="200"/>
      <c r="OZA55" s="200"/>
      <c r="OZD55" s="200"/>
      <c r="OZM55" s="200"/>
      <c r="OZS55" s="200"/>
      <c r="OZV55" s="200"/>
      <c r="OZY55" s="200"/>
      <c r="PAB55" s="200"/>
      <c r="PAH55" s="200"/>
      <c r="PAQ55" s="200"/>
      <c r="PAS55" s="200"/>
      <c r="PAT55" s="200"/>
      <c r="PAV55" s="200"/>
      <c r="PAY55" s="200"/>
      <c r="PBB55" s="200"/>
      <c r="PBE55" s="200"/>
      <c r="PBH55" s="200"/>
      <c r="PBK55" s="200"/>
      <c r="PBM55" s="200"/>
      <c r="PBO55" s="200"/>
      <c r="PBR55" s="200"/>
      <c r="PBU55" s="200"/>
      <c r="PBX55" s="200"/>
      <c r="PCA55" s="200"/>
      <c r="PCD55" s="200"/>
      <c r="PCG55" s="200"/>
      <c r="PCJ55" s="200"/>
      <c r="PCL55" s="200"/>
      <c r="PCO55" s="200"/>
      <c r="PCR55" s="200"/>
      <c r="PCU55" s="200"/>
      <c r="PDA55" s="200"/>
      <c r="PDD55" s="200"/>
      <c r="PDF55" s="200"/>
      <c r="PEM55" s="200"/>
      <c r="PEP55" s="200"/>
      <c r="PES55" s="200"/>
      <c r="PEV55" s="200"/>
      <c r="PEY55" s="200"/>
      <c r="PEZ55" s="200"/>
      <c r="PFA55" s="200"/>
      <c r="PFD55" s="200"/>
      <c r="PFG55" s="200"/>
      <c r="PFJ55" s="200"/>
      <c r="PFM55" s="200"/>
      <c r="PFO55" s="200"/>
      <c r="PGC55" s="200"/>
      <c r="PGD55" s="200"/>
      <c r="PGE55" s="200"/>
      <c r="PGF55" s="200"/>
      <c r="PGG55" s="200"/>
      <c r="PGH55" s="200"/>
      <c r="PGI55" s="200"/>
      <c r="PGJ55" s="200"/>
      <c r="PGK55" s="200"/>
      <c r="PGL55" s="200"/>
      <c r="PGM55" s="200"/>
      <c r="PGN55" s="200"/>
      <c r="PGO55" s="200"/>
      <c r="PGP55" s="200"/>
      <c r="PGQ55" s="200"/>
      <c r="PGR55" s="200"/>
      <c r="PGS55" s="200"/>
      <c r="PGT55" s="200"/>
      <c r="PGU55" s="200"/>
      <c r="PHA55" s="200"/>
      <c r="PHB55" s="200"/>
      <c r="PHC55" s="200"/>
      <c r="PHD55" s="200"/>
      <c r="PHE55" s="200"/>
      <c r="PHF55" s="200"/>
      <c r="PHG55" s="200"/>
      <c r="PHI55" s="200"/>
      <c r="PHJ55" s="200"/>
      <c r="PHK55" s="200"/>
      <c r="PHL55" s="200"/>
      <c r="PHM55" s="200"/>
      <c r="PHN55" s="200"/>
      <c r="PHO55" s="200"/>
      <c r="PHP55" s="200"/>
      <c r="PHS55" s="200"/>
      <c r="PHV55" s="200"/>
      <c r="PHY55" s="200"/>
      <c r="PIB55" s="200"/>
      <c r="PIE55" s="200"/>
      <c r="PIH55" s="200"/>
      <c r="PIQ55" s="200"/>
      <c r="PIT55" s="200"/>
      <c r="PIW55" s="200"/>
      <c r="PIZ55" s="200"/>
      <c r="PJI55" s="200"/>
      <c r="PJO55" s="200"/>
      <c r="PJR55" s="200"/>
      <c r="PJU55" s="200"/>
      <c r="PJX55" s="200"/>
      <c r="PKD55" s="200"/>
      <c r="PKM55" s="200"/>
      <c r="PKO55" s="200"/>
      <c r="PKP55" s="200"/>
      <c r="PKR55" s="200"/>
      <c r="PKU55" s="200"/>
      <c r="PKX55" s="200"/>
      <c r="PLA55" s="200"/>
      <c r="PLD55" s="200"/>
      <c r="PLG55" s="200"/>
      <c r="PLI55" s="200"/>
      <c r="PLK55" s="200"/>
      <c r="PLN55" s="200"/>
      <c r="PLQ55" s="200"/>
      <c r="PLT55" s="200"/>
      <c r="PLW55" s="200"/>
      <c r="PLZ55" s="200"/>
      <c r="PMC55" s="200"/>
      <c r="PMF55" s="200"/>
      <c r="PMH55" s="200"/>
      <c r="PMK55" s="200"/>
      <c r="PMN55" s="200"/>
      <c r="PMQ55" s="200"/>
      <c r="PMW55" s="200"/>
      <c r="PMZ55" s="200"/>
      <c r="PNB55" s="200"/>
      <c r="POI55" s="200"/>
      <c r="POL55" s="200"/>
      <c r="POO55" s="200"/>
      <c r="POR55" s="200"/>
      <c r="POU55" s="200"/>
      <c r="POV55" s="200"/>
      <c r="POW55" s="200"/>
      <c r="POZ55" s="200"/>
      <c r="PPC55" s="200"/>
      <c r="PPF55" s="200"/>
      <c r="PPI55" s="200"/>
      <c r="PPK55" s="200"/>
      <c r="PPY55" s="200"/>
      <c r="PPZ55" s="200"/>
      <c r="PQA55" s="200"/>
      <c r="PQB55" s="200"/>
      <c r="PQC55" s="200"/>
      <c r="PQD55" s="200"/>
      <c r="PQE55" s="200"/>
      <c r="PQF55" s="200"/>
      <c r="PQG55" s="200"/>
      <c r="PQH55" s="200"/>
      <c r="PQI55" s="200"/>
      <c r="PQJ55" s="200"/>
      <c r="PQK55" s="200"/>
      <c r="PQL55" s="200"/>
      <c r="PQM55" s="200"/>
      <c r="PQN55" s="200"/>
      <c r="PQO55" s="200"/>
      <c r="PQP55" s="200"/>
      <c r="PQQ55" s="200"/>
      <c r="PQW55" s="200"/>
      <c r="PQX55" s="200"/>
      <c r="PQY55" s="200"/>
      <c r="PQZ55" s="200"/>
      <c r="PRA55" s="200"/>
      <c r="PRB55" s="200"/>
      <c r="PRC55" s="200"/>
      <c r="PRE55" s="200"/>
      <c r="PRF55" s="200"/>
      <c r="PRG55" s="200"/>
      <c r="PRH55" s="200"/>
      <c r="PRI55" s="200"/>
      <c r="PRJ55" s="200"/>
      <c r="PRK55" s="200"/>
      <c r="PRL55" s="200"/>
      <c r="PRO55" s="200"/>
      <c r="PRR55" s="200"/>
      <c r="PRU55" s="200"/>
      <c r="PRX55" s="200"/>
      <c r="PSA55" s="200"/>
      <c r="PSD55" s="200"/>
      <c r="PSM55" s="200"/>
      <c r="PSP55" s="200"/>
      <c r="PSS55" s="200"/>
      <c r="PSV55" s="200"/>
      <c r="PTE55" s="200"/>
      <c r="PTK55" s="200"/>
      <c r="PTN55" s="200"/>
      <c r="PTQ55" s="200"/>
      <c r="PTT55" s="200"/>
      <c r="PTZ55" s="200"/>
      <c r="PUI55" s="200"/>
      <c r="PUK55" s="200"/>
      <c r="PUL55" s="200"/>
      <c r="PUN55" s="200"/>
      <c r="PUQ55" s="200"/>
      <c r="PUT55" s="200"/>
      <c r="PUW55" s="200"/>
      <c r="PUZ55" s="200"/>
      <c r="PVC55" s="200"/>
      <c r="PVE55" s="200"/>
      <c r="PVG55" s="200"/>
      <c r="PVJ55" s="200"/>
      <c r="PVM55" s="200"/>
      <c r="PVP55" s="200"/>
      <c r="PVS55" s="200"/>
      <c r="PVV55" s="200"/>
      <c r="PVY55" s="200"/>
      <c r="PWB55" s="200"/>
      <c r="PWD55" s="200"/>
      <c r="PWG55" s="200"/>
      <c r="PWJ55" s="200"/>
      <c r="PWM55" s="200"/>
      <c r="PWS55" s="200"/>
      <c r="PWV55" s="200"/>
      <c r="PWX55" s="200"/>
      <c r="PYE55" s="200"/>
      <c r="PYH55" s="200"/>
      <c r="PYK55" s="200"/>
      <c r="PYN55" s="200"/>
      <c r="PYQ55" s="200"/>
      <c r="PYR55" s="200"/>
      <c r="PYS55" s="200"/>
      <c r="PYV55" s="200"/>
      <c r="PYY55" s="200"/>
      <c r="PZB55" s="200"/>
      <c r="PZE55" s="200"/>
      <c r="PZG55" s="200"/>
      <c r="PZU55" s="200"/>
      <c r="PZV55" s="200"/>
      <c r="PZW55" s="200"/>
      <c r="PZX55" s="200"/>
      <c r="PZY55" s="200"/>
      <c r="PZZ55" s="200"/>
      <c r="QAA55" s="200"/>
      <c r="QAB55" s="200"/>
      <c r="QAC55" s="200"/>
      <c r="QAD55" s="200"/>
      <c r="QAE55" s="200"/>
      <c r="QAF55" s="200"/>
      <c r="QAG55" s="200"/>
      <c r="QAH55" s="200"/>
      <c r="QAI55" s="200"/>
      <c r="QAJ55" s="200"/>
      <c r="QAK55" s="200"/>
      <c r="QAL55" s="200"/>
      <c r="QAM55" s="200"/>
      <c r="QAS55" s="200"/>
      <c r="QAT55" s="200"/>
      <c r="QAU55" s="200"/>
      <c r="QAV55" s="200"/>
      <c r="QAW55" s="200"/>
      <c r="QAX55" s="200"/>
      <c r="QAY55" s="200"/>
      <c r="QBA55" s="200"/>
      <c r="QBB55" s="200"/>
      <c r="QBC55" s="200"/>
      <c r="QBD55" s="200"/>
      <c r="QBE55" s="200"/>
      <c r="QBF55" s="200"/>
      <c r="QBG55" s="200"/>
      <c r="QBH55" s="200"/>
      <c r="QBK55" s="200"/>
      <c r="QBN55" s="200"/>
      <c r="QBQ55" s="200"/>
      <c r="QBT55" s="200"/>
      <c r="QBW55" s="200"/>
      <c r="QBZ55" s="200"/>
      <c r="QCI55" s="200"/>
      <c r="QCL55" s="200"/>
      <c r="QCO55" s="200"/>
      <c r="QCR55" s="200"/>
      <c r="QDA55" s="200"/>
      <c r="QDG55" s="200"/>
      <c r="QDJ55" s="200"/>
      <c r="QDM55" s="200"/>
      <c r="QDP55" s="200"/>
      <c r="QDV55" s="200"/>
      <c r="QEE55" s="200"/>
      <c r="QEG55" s="200"/>
      <c r="QEH55" s="200"/>
      <c r="QEJ55" s="200"/>
      <c r="QEM55" s="200"/>
      <c r="QEP55" s="200"/>
      <c r="QES55" s="200"/>
      <c r="QEV55" s="200"/>
      <c r="QEY55" s="200"/>
      <c r="QFA55" s="200"/>
      <c r="QFC55" s="200"/>
      <c r="QFF55" s="200"/>
      <c r="QFI55" s="200"/>
      <c r="QFL55" s="200"/>
      <c r="QFO55" s="200"/>
      <c r="QFR55" s="200"/>
      <c r="QFU55" s="200"/>
      <c r="QFX55" s="200"/>
      <c r="QFZ55" s="200"/>
      <c r="QGC55" s="200"/>
      <c r="QGF55" s="200"/>
      <c r="QGI55" s="200"/>
      <c r="QGO55" s="200"/>
      <c r="QGR55" s="200"/>
      <c r="QGT55" s="200"/>
      <c r="QIA55" s="200"/>
      <c r="QID55" s="200"/>
      <c r="QIG55" s="200"/>
      <c r="QIJ55" s="200"/>
      <c r="QIM55" s="200"/>
      <c r="QIN55" s="200"/>
      <c r="QIO55" s="200"/>
      <c r="QIR55" s="200"/>
      <c r="QIU55" s="200"/>
      <c r="QIX55" s="200"/>
      <c r="QJA55" s="200"/>
      <c r="QJC55" s="200"/>
      <c r="QJQ55" s="200"/>
      <c r="QJR55" s="200"/>
      <c r="QJS55" s="200"/>
      <c r="QJT55" s="200"/>
      <c r="QJU55" s="200"/>
      <c r="QJV55" s="200"/>
      <c r="QJW55" s="200"/>
      <c r="QJX55" s="200"/>
      <c r="QJY55" s="200"/>
      <c r="QJZ55" s="200"/>
      <c r="QKA55" s="200"/>
      <c r="QKB55" s="200"/>
      <c r="QKC55" s="200"/>
      <c r="QKD55" s="200"/>
      <c r="QKE55" s="200"/>
      <c r="QKF55" s="200"/>
      <c r="QKG55" s="200"/>
      <c r="QKH55" s="200"/>
      <c r="QKI55" s="200"/>
      <c r="QKO55" s="200"/>
      <c r="QKP55" s="200"/>
      <c r="QKQ55" s="200"/>
      <c r="QKR55" s="200"/>
      <c r="QKS55" s="200"/>
      <c r="QKT55" s="200"/>
      <c r="QKU55" s="200"/>
      <c r="QKW55" s="200"/>
      <c r="QKX55" s="200"/>
      <c r="QKY55" s="200"/>
      <c r="QKZ55" s="200"/>
      <c r="QLA55" s="200"/>
      <c r="QLB55" s="200"/>
      <c r="QLC55" s="200"/>
      <c r="QLD55" s="200"/>
      <c r="QLG55" s="200"/>
      <c r="QLJ55" s="200"/>
      <c r="QLM55" s="200"/>
      <c r="QLP55" s="200"/>
      <c r="QLS55" s="200"/>
      <c r="QLV55" s="200"/>
      <c r="QME55" s="200"/>
      <c r="QMH55" s="200"/>
      <c r="QMK55" s="200"/>
      <c r="QMN55" s="200"/>
      <c r="QMW55" s="200"/>
      <c r="QNC55" s="200"/>
      <c r="QNF55" s="200"/>
      <c r="QNI55" s="200"/>
      <c r="QNL55" s="200"/>
      <c r="QNR55" s="200"/>
      <c r="QOA55" s="200"/>
      <c r="QOC55" s="200"/>
      <c r="QOD55" s="200"/>
      <c r="QOF55" s="200"/>
      <c r="QOI55" s="200"/>
      <c r="QOL55" s="200"/>
      <c r="QOO55" s="200"/>
      <c r="QOR55" s="200"/>
      <c r="QOU55" s="200"/>
      <c r="QOW55" s="200"/>
      <c r="QOY55" s="200"/>
      <c r="QPB55" s="200"/>
      <c r="QPE55" s="200"/>
      <c r="QPH55" s="200"/>
      <c r="QPK55" s="200"/>
      <c r="QPN55" s="200"/>
      <c r="QPQ55" s="200"/>
      <c r="QPT55" s="200"/>
      <c r="QPV55" s="200"/>
      <c r="QPY55" s="200"/>
      <c r="QQB55" s="200"/>
      <c r="QQE55" s="200"/>
      <c r="QQK55" s="200"/>
      <c r="QQN55" s="200"/>
      <c r="QQP55" s="200"/>
      <c r="QRW55" s="200"/>
      <c r="QRZ55" s="200"/>
      <c r="QSC55" s="200"/>
      <c r="QSF55" s="200"/>
      <c r="QSI55" s="200"/>
      <c r="QSJ55" s="200"/>
      <c r="QSK55" s="200"/>
      <c r="QSN55" s="200"/>
      <c r="QSQ55" s="200"/>
      <c r="QST55" s="200"/>
      <c r="QSW55" s="200"/>
      <c r="QSY55" s="200"/>
      <c r="QTM55" s="200"/>
      <c r="QTN55" s="200"/>
      <c r="QTO55" s="200"/>
      <c r="QTP55" s="200"/>
      <c r="QTQ55" s="200"/>
      <c r="QTR55" s="200"/>
      <c r="QTS55" s="200"/>
      <c r="QTT55" s="200"/>
      <c r="QTU55" s="200"/>
      <c r="QTV55" s="200"/>
      <c r="QTW55" s="200"/>
      <c r="QTX55" s="200"/>
      <c r="QTY55" s="200"/>
      <c r="QTZ55" s="200"/>
      <c r="QUA55" s="200"/>
      <c r="QUB55" s="200"/>
      <c r="QUC55" s="200"/>
      <c r="QUD55" s="200"/>
      <c r="QUE55" s="200"/>
      <c r="QUK55" s="200"/>
      <c r="QUL55" s="200"/>
      <c r="QUM55" s="200"/>
      <c r="QUN55" s="200"/>
      <c r="QUO55" s="200"/>
      <c r="QUP55" s="200"/>
      <c r="QUQ55" s="200"/>
      <c r="QUS55" s="200"/>
      <c r="QUT55" s="200"/>
      <c r="QUU55" s="200"/>
      <c r="QUV55" s="200"/>
      <c r="QUW55" s="200"/>
      <c r="QUX55" s="200"/>
      <c r="QUY55" s="200"/>
      <c r="QUZ55" s="200"/>
      <c r="QVC55" s="200"/>
      <c r="QVF55" s="200"/>
      <c r="QVI55" s="200"/>
      <c r="QVL55" s="200"/>
      <c r="QVO55" s="200"/>
      <c r="QVR55" s="200"/>
      <c r="QWA55" s="200"/>
      <c r="QWD55" s="200"/>
      <c r="QWG55" s="200"/>
      <c r="QWJ55" s="200"/>
      <c r="QWS55" s="200"/>
      <c r="QWY55" s="200"/>
      <c r="QXB55" s="200"/>
      <c r="QXE55" s="200"/>
      <c r="QXH55" s="200"/>
      <c r="QXN55" s="200"/>
      <c r="QXW55" s="200"/>
      <c r="QXY55" s="200"/>
      <c r="QXZ55" s="200"/>
      <c r="QYB55" s="200"/>
      <c r="QYE55" s="200"/>
      <c r="QYH55" s="200"/>
      <c r="QYK55" s="200"/>
      <c r="QYN55" s="200"/>
      <c r="QYQ55" s="200"/>
      <c r="QYS55" s="200"/>
      <c r="QYU55" s="200"/>
      <c r="QYX55" s="200"/>
      <c r="QZA55" s="200"/>
      <c r="QZD55" s="200"/>
      <c r="QZG55" s="200"/>
      <c r="QZJ55" s="200"/>
      <c r="QZM55" s="200"/>
      <c r="QZP55" s="200"/>
      <c r="QZR55" s="200"/>
      <c r="QZU55" s="200"/>
      <c r="QZX55" s="200"/>
      <c r="RAA55" s="200"/>
      <c r="RAG55" s="200"/>
      <c r="RAJ55" s="200"/>
      <c r="RAL55" s="200"/>
      <c r="RBS55" s="200"/>
      <c r="RBV55" s="200"/>
      <c r="RBY55" s="200"/>
      <c r="RCB55" s="200"/>
      <c r="RCE55" s="200"/>
      <c r="RCF55" s="200"/>
      <c r="RCG55" s="200"/>
      <c r="RCJ55" s="200"/>
      <c r="RCM55" s="200"/>
      <c r="RCP55" s="200"/>
      <c r="RCS55" s="200"/>
      <c r="RCU55" s="200"/>
      <c r="RDI55" s="200"/>
      <c r="RDJ55" s="200"/>
      <c r="RDK55" s="200"/>
      <c r="RDL55" s="200"/>
      <c r="RDM55" s="200"/>
      <c r="RDN55" s="200"/>
      <c r="RDO55" s="200"/>
      <c r="RDP55" s="200"/>
      <c r="RDQ55" s="200"/>
      <c r="RDR55" s="200"/>
      <c r="RDS55" s="200"/>
      <c r="RDT55" s="200"/>
      <c r="RDU55" s="200"/>
      <c r="RDV55" s="200"/>
      <c r="RDW55" s="200"/>
      <c r="RDX55" s="200"/>
      <c r="RDY55" s="200"/>
      <c r="RDZ55" s="200"/>
      <c r="REA55" s="200"/>
      <c r="REG55" s="200"/>
      <c r="REH55" s="200"/>
      <c r="REI55" s="200"/>
      <c r="REJ55" s="200"/>
      <c r="REK55" s="200"/>
      <c r="REL55" s="200"/>
      <c r="REM55" s="200"/>
      <c r="REO55" s="200"/>
      <c r="REP55" s="200"/>
      <c r="REQ55" s="200"/>
      <c r="RER55" s="200"/>
      <c r="RES55" s="200"/>
      <c r="RET55" s="200"/>
      <c r="REU55" s="200"/>
      <c r="REV55" s="200"/>
      <c r="REY55" s="200"/>
      <c r="RFB55" s="200"/>
      <c r="RFE55" s="200"/>
      <c r="RFH55" s="200"/>
      <c r="RFK55" s="200"/>
      <c r="RFN55" s="200"/>
      <c r="RFW55" s="200"/>
      <c r="RFZ55" s="200"/>
      <c r="RGC55" s="200"/>
      <c r="RGF55" s="200"/>
      <c r="RGO55" s="200"/>
      <c r="RGU55" s="200"/>
      <c r="RGX55" s="200"/>
      <c r="RHA55" s="200"/>
      <c r="RHD55" s="200"/>
      <c r="RHJ55" s="200"/>
      <c r="RHS55" s="200"/>
      <c r="RHU55" s="200"/>
      <c r="RHV55" s="200"/>
      <c r="RHX55" s="200"/>
      <c r="RIA55" s="200"/>
      <c r="RID55" s="200"/>
      <c r="RIG55" s="200"/>
      <c r="RIJ55" s="200"/>
      <c r="RIM55" s="200"/>
      <c r="RIO55" s="200"/>
      <c r="RIQ55" s="200"/>
      <c r="RIT55" s="200"/>
      <c r="RIW55" s="200"/>
      <c r="RIZ55" s="200"/>
      <c r="RJC55" s="200"/>
      <c r="RJF55" s="200"/>
      <c r="RJI55" s="200"/>
      <c r="RJL55" s="200"/>
      <c r="RJN55" s="200"/>
      <c r="RJQ55" s="200"/>
      <c r="RJT55" s="200"/>
      <c r="RJW55" s="200"/>
      <c r="RKC55" s="200"/>
      <c r="RKF55" s="200"/>
      <c r="RKH55" s="200"/>
      <c r="RLO55" s="200"/>
      <c r="RLR55" s="200"/>
      <c r="RLU55" s="200"/>
      <c r="RLX55" s="200"/>
      <c r="RMA55" s="200"/>
      <c r="RMB55" s="200"/>
      <c r="RMC55" s="200"/>
      <c r="RMF55" s="200"/>
      <c r="RMI55" s="200"/>
      <c r="RML55" s="200"/>
      <c r="RMO55" s="200"/>
      <c r="RMQ55" s="200"/>
      <c r="RNE55" s="200"/>
      <c r="RNF55" s="200"/>
      <c r="RNG55" s="200"/>
      <c r="RNH55" s="200"/>
      <c r="RNI55" s="200"/>
      <c r="RNJ55" s="200"/>
      <c r="RNK55" s="200"/>
      <c r="RNL55" s="200"/>
      <c r="RNM55" s="200"/>
      <c r="RNN55" s="200"/>
      <c r="RNO55" s="200"/>
      <c r="RNP55" s="200"/>
      <c r="RNQ55" s="200"/>
      <c r="RNR55" s="200"/>
      <c r="RNS55" s="200"/>
      <c r="RNT55" s="200"/>
      <c r="RNU55" s="200"/>
      <c r="RNV55" s="200"/>
      <c r="RNW55" s="200"/>
      <c r="ROC55" s="200"/>
      <c r="ROD55" s="200"/>
      <c r="ROE55" s="200"/>
      <c r="ROF55" s="200"/>
      <c r="ROG55" s="200"/>
      <c r="ROH55" s="200"/>
      <c r="ROI55" s="200"/>
      <c r="ROK55" s="200"/>
      <c r="ROL55" s="200"/>
      <c r="ROM55" s="200"/>
      <c r="RON55" s="200"/>
      <c r="ROO55" s="200"/>
      <c r="ROP55" s="200"/>
      <c r="ROQ55" s="200"/>
      <c r="ROR55" s="200"/>
      <c r="ROU55" s="200"/>
      <c r="ROX55" s="200"/>
      <c r="RPA55" s="200"/>
      <c r="RPD55" s="200"/>
      <c r="RPG55" s="200"/>
      <c r="RPJ55" s="200"/>
      <c r="RPS55" s="200"/>
      <c r="RPV55" s="200"/>
      <c r="RPY55" s="200"/>
      <c r="RQB55" s="200"/>
      <c r="RQK55" s="200"/>
      <c r="RQQ55" s="200"/>
      <c r="RQT55" s="200"/>
      <c r="RQW55" s="200"/>
      <c r="RQZ55" s="200"/>
      <c r="RRF55" s="200"/>
      <c r="RRO55" s="200"/>
      <c r="RRQ55" s="200"/>
      <c r="RRR55" s="200"/>
      <c r="RRT55" s="200"/>
      <c r="RRW55" s="200"/>
      <c r="RRZ55" s="200"/>
      <c r="RSC55" s="200"/>
      <c r="RSF55" s="200"/>
      <c r="RSI55" s="200"/>
      <c r="RSK55" s="200"/>
      <c r="RSM55" s="200"/>
      <c r="RSP55" s="200"/>
      <c r="RSS55" s="200"/>
      <c r="RSV55" s="200"/>
      <c r="RSY55" s="200"/>
      <c r="RTB55" s="200"/>
      <c r="RTE55" s="200"/>
      <c r="RTH55" s="200"/>
      <c r="RTJ55" s="200"/>
      <c r="RTM55" s="200"/>
      <c r="RTP55" s="200"/>
      <c r="RTS55" s="200"/>
      <c r="RTY55" s="200"/>
      <c r="RUB55" s="200"/>
      <c r="RUD55" s="200"/>
      <c r="RVK55" s="200"/>
      <c r="RVN55" s="200"/>
      <c r="RVQ55" s="200"/>
      <c r="RVT55" s="200"/>
      <c r="RVW55" s="200"/>
      <c r="RVX55" s="200"/>
      <c r="RVY55" s="200"/>
      <c r="RWB55" s="200"/>
      <c r="RWE55" s="200"/>
      <c r="RWH55" s="200"/>
      <c r="RWK55" s="200"/>
      <c r="RWM55" s="200"/>
      <c r="RXA55" s="200"/>
      <c r="RXB55" s="200"/>
      <c r="RXC55" s="200"/>
      <c r="RXD55" s="200"/>
      <c r="RXE55" s="200"/>
      <c r="RXF55" s="200"/>
      <c r="RXG55" s="200"/>
      <c r="RXH55" s="200"/>
      <c r="RXI55" s="200"/>
      <c r="RXJ55" s="200"/>
      <c r="RXK55" s="200"/>
      <c r="RXL55" s="200"/>
      <c r="RXM55" s="200"/>
      <c r="RXN55" s="200"/>
      <c r="RXO55" s="200"/>
      <c r="RXP55" s="200"/>
      <c r="RXQ55" s="200"/>
      <c r="RXR55" s="200"/>
      <c r="RXS55" s="200"/>
      <c r="RXY55" s="200"/>
      <c r="RXZ55" s="200"/>
      <c r="RYA55" s="200"/>
      <c r="RYB55" s="200"/>
      <c r="RYC55" s="200"/>
      <c r="RYD55" s="200"/>
      <c r="RYE55" s="200"/>
      <c r="RYG55" s="200"/>
      <c r="RYH55" s="200"/>
      <c r="RYI55" s="200"/>
      <c r="RYJ55" s="200"/>
      <c r="RYK55" s="200"/>
      <c r="RYL55" s="200"/>
      <c r="RYM55" s="200"/>
      <c r="RYN55" s="200"/>
      <c r="RYQ55" s="200"/>
      <c r="RYT55" s="200"/>
      <c r="RYW55" s="200"/>
      <c r="RYZ55" s="200"/>
      <c r="RZC55" s="200"/>
      <c r="RZF55" s="200"/>
      <c r="RZO55" s="200"/>
      <c r="RZR55" s="200"/>
      <c r="RZU55" s="200"/>
      <c r="RZX55" s="200"/>
      <c r="SAG55" s="200"/>
      <c r="SAM55" s="200"/>
      <c r="SAP55" s="200"/>
      <c r="SAS55" s="200"/>
      <c r="SAV55" s="200"/>
      <c r="SBB55" s="200"/>
      <c r="SBK55" s="200"/>
      <c r="SBM55" s="200"/>
      <c r="SBN55" s="200"/>
      <c r="SBP55" s="200"/>
      <c r="SBS55" s="200"/>
      <c r="SBV55" s="200"/>
      <c r="SBY55" s="200"/>
      <c r="SCB55" s="200"/>
      <c r="SCE55" s="200"/>
      <c r="SCG55" s="200"/>
      <c r="SCI55" s="200"/>
      <c r="SCL55" s="200"/>
      <c r="SCO55" s="200"/>
      <c r="SCR55" s="200"/>
      <c r="SCU55" s="200"/>
      <c r="SCX55" s="200"/>
      <c r="SDA55" s="200"/>
      <c r="SDD55" s="200"/>
      <c r="SDF55" s="200"/>
      <c r="SDI55" s="200"/>
      <c r="SDL55" s="200"/>
      <c r="SDO55" s="200"/>
      <c r="SDU55" s="200"/>
      <c r="SDX55" s="200"/>
      <c r="SDZ55" s="200"/>
      <c r="SFG55" s="200"/>
      <c r="SFJ55" s="200"/>
      <c r="SFM55" s="200"/>
      <c r="SFP55" s="200"/>
      <c r="SFS55" s="200"/>
      <c r="SFT55" s="200"/>
      <c r="SFU55" s="200"/>
      <c r="SFX55" s="200"/>
      <c r="SGA55" s="200"/>
      <c r="SGD55" s="200"/>
      <c r="SGG55" s="200"/>
      <c r="SGI55" s="200"/>
      <c r="SGW55" s="200"/>
      <c r="SGX55" s="200"/>
      <c r="SGY55" s="200"/>
      <c r="SGZ55" s="200"/>
      <c r="SHA55" s="200"/>
      <c r="SHB55" s="200"/>
      <c r="SHC55" s="200"/>
      <c r="SHD55" s="200"/>
      <c r="SHE55" s="200"/>
      <c r="SHF55" s="200"/>
      <c r="SHG55" s="200"/>
      <c r="SHH55" s="200"/>
      <c r="SHI55" s="200"/>
      <c r="SHJ55" s="200"/>
      <c r="SHK55" s="200"/>
      <c r="SHL55" s="200"/>
      <c r="SHM55" s="200"/>
      <c r="SHN55" s="200"/>
      <c r="SHO55" s="200"/>
      <c r="SHU55" s="200"/>
      <c r="SHV55" s="200"/>
      <c r="SHW55" s="200"/>
      <c r="SHX55" s="200"/>
      <c r="SHY55" s="200"/>
      <c r="SHZ55" s="200"/>
      <c r="SIA55" s="200"/>
      <c r="SIC55" s="200"/>
      <c r="SID55" s="200"/>
      <c r="SIE55" s="200"/>
      <c r="SIF55" s="200"/>
      <c r="SIG55" s="200"/>
      <c r="SIH55" s="200"/>
      <c r="SII55" s="200"/>
      <c r="SIJ55" s="200"/>
      <c r="SIM55" s="200"/>
      <c r="SIP55" s="200"/>
      <c r="SIS55" s="200"/>
      <c r="SIV55" s="200"/>
      <c r="SIY55" s="200"/>
      <c r="SJB55" s="200"/>
      <c r="SJK55" s="200"/>
      <c r="SJN55" s="200"/>
      <c r="SJQ55" s="200"/>
      <c r="SJT55" s="200"/>
      <c r="SKC55" s="200"/>
      <c r="SKI55" s="200"/>
      <c r="SKL55" s="200"/>
      <c r="SKO55" s="200"/>
      <c r="SKR55" s="200"/>
      <c r="SKX55" s="200"/>
      <c r="SLG55" s="200"/>
      <c r="SLI55" s="200"/>
      <c r="SLJ55" s="200"/>
      <c r="SLL55" s="200"/>
      <c r="SLO55" s="200"/>
      <c r="SLR55" s="200"/>
      <c r="SLU55" s="200"/>
      <c r="SLX55" s="200"/>
      <c r="SMA55" s="200"/>
      <c r="SMC55" s="200"/>
      <c r="SME55" s="200"/>
      <c r="SMH55" s="200"/>
      <c r="SMK55" s="200"/>
      <c r="SMN55" s="200"/>
      <c r="SMQ55" s="200"/>
      <c r="SMT55" s="200"/>
      <c r="SMW55" s="200"/>
      <c r="SMZ55" s="200"/>
      <c r="SNB55" s="200"/>
      <c r="SNE55" s="200"/>
      <c r="SNH55" s="200"/>
      <c r="SNK55" s="200"/>
      <c r="SNQ55" s="200"/>
      <c r="SNT55" s="200"/>
      <c r="SNV55" s="200"/>
      <c r="SPC55" s="200"/>
      <c r="SPF55" s="200"/>
      <c r="SPI55" s="200"/>
      <c r="SPL55" s="200"/>
      <c r="SPO55" s="200"/>
      <c r="SPP55" s="200"/>
      <c r="SPQ55" s="200"/>
      <c r="SPT55" s="200"/>
      <c r="SPW55" s="200"/>
      <c r="SPZ55" s="200"/>
      <c r="SQC55" s="200"/>
      <c r="SQE55" s="200"/>
      <c r="SQS55" s="200"/>
      <c r="SQT55" s="200"/>
      <c r="SQU55" s="200"/>
      <c r="SQV55" s="200"/>
      <c r="SQW55" s="200"/>
      <c r="SQX55" s="200"/>
      <c r="SQY55" s="200"/>
      <c r="SQZ55" s="200"/>
      <c r="SRA55" s="200"/>
      <c r="SRB55" s="200"/>
      <c r="SRC55" s="200"/>
      <c r="SRD55" s="200"/>
      <c r="SRE55" s="200"/>
      <c r="SRF55" s="200"/>
      <c r="SRG55" s="200"/>
      <c r="SRH55" s="200"/>
      <c r="SRI55" s="200"/>
      <c r="SRJ55" s="200"/>
      <c r="SRK55" s="200"/>
      <c r="SRQ55" s="200"/>
      <c r="SRR55" s="200"/>
      <c r="SRS55" s="200"/>
      <c r="SRT55" s="200"/>
      <c r="SRU55" s="200"/>
      <c r="SRV55" s="200"/>
      <c r="SRW55" s="200"/>
      <c r="SRY55" s="200"/>
      <c r="SRZ55" s="200"/>
      <c r="SSA55" s="200"/>
      <c r="SSB55" s="200"/>
      <c r="SSC55" s="200"/>
      <c r="SSD55" s="200"/>
      <c r="SSE55" s="200"/>
      <c r="SSF55" s="200"/>
      <c r="SSI55" s="200"/>
      <c r="SSL55" s="200"/>
      <c r="SSO55" s="200"/>
      <c r="SSR55" s="200"/>
      <c r="SSU55" s="200"/>
      <c r="SSX55" s="200"/>
      <c r="STG55" s="200"/>
      <c r="STJ55" s="200"/>
      <c r="STM55" s="200"/>
      <c r="STP55" s="200"/>
      <c r="STY55" s="200"/>
      <c r="SUE55" s="200"/>
      <c r="SUH55" s="200"/>
      <c r="SUK55" s="200"/>
      <c r="SUN55" s="200"/>
      <c r="SUT55" s="200"/>
      <c r="SVC55" s="200"/>
      <c r="SVE55" s="200"/>
      <c r="SVF55" s="200"/>
      <c r="SVH55" s="200"/>
      <c r="SVK55" s="200"/>
      <c r="SVN55" s="200"/>
      <c r="SVQ55" s="200"/>
      <c r="SVT55" s="200"/>
      <c r="SVW55" s="200"/>
      <c r="SVY55" s="200"/>
      <c r="SWA55" s="200"/>
      <c r="SWD55" s="200"/>
      <c r="SWG55" s="200"/>
      <c r="SWJ55" s="200"/>
      <c r="SWM55" s="200"/>
      <c r="SWP55" s="200"/>
      <c r="SWS55" s="200"/>
      <c r="SWV55" s="200"/>
      <c r="SWX55" s="200"/>
      <c r="SXA55" s="200"/>
      <c r="SXD55" s="200"/>
      <c r="SXG55" s="200"/>
      <c r="SXM55" s="200"/>
      <c r="SXP55" s="200"/>
      <c r="SXR55" s="200"/>
      <c r="SYY55" s="200"/>
      <c r="SZB55" s="200"/>
      <c r="SZE55" s="200"/>
      <c r="SZH55" s="200"/>
      <c r="SZK55" s="200"/>
      <c r="SZL55" s="200"/>
      <c r="SZM55" s="200"/>
      <c r="SZP55" s="200"/>
      <c r="SZS55" s="200"/>
      <c r="SZV55" s="200"/>
      <c r="SZY55" s="200"/>
      <c r="TAA55" s="200"/>
      <c r="TAO55" s="200"/>
      <c r="TAP55" s="200"/>
      <c r="TAQ55" s="200"/>
      <c r="TAR55" s="200"/>
      <c r="TAS55" s="200"/>
      <c r="TAT55" s="200"/>
      <c r="TAU55" s="200"/>
      <c r="TAV55" s="200"/>
      <c r="TAW55" s="200"/>
      <c r="TAX55" s="200"/>
      <c r="TAY55" s="200"/>
      <c r="TAZ55" s="200"/>
      <c r="TBA55" s="200"/>
      <c r="TBB55" s="200"/>
      <c r="TBC55" s="200"/>
      <c r="TBD55" s="200"/>
      <c r="TBE55" s="200"/>
      <c r="TBF55" s="200"/>
      <c r="TBG55" s="200"/>
      <c r="TBM55" s="200"/>
      <c r="TBN55" s="200"/>
      <c r="TBO55" s="200"/>
      <c r="TBP55" s="200"/>
      <c r="TBQ55" s="200"/>
      <c r="TBR55" s="200"/>
      <c r="TBS55" s="200"/>
      <c r="TBU55" s="200"/>
      <c r="TBV55" s="200"/>
      <c r="TBW55" s="200"/>
      <c r="TBX55" s="200"/>
      <c r="TBY55" s="200"/>
      <c r="TBZ55" s="200"/>
      <c r="TCA55" s="200"/>
      <c r="TCB55" s="200"/>
      <c r="TCE55" s="200"/>
      <c r="TCH55" s="200"/>
      <c r="TCK55" s="200"/>
      <c r="TCN55" s="200"/>
      <c r="TCQ55" s="200"/>
      <c r="TCT55" s="200"/>
      <c r="TDC55" s="200"/>
      <c r="TDF55" s="200"/>
      <c r="TDI55" s="200"/>
      <c r="TDL55" s="200"/>
      <c r="TDU55" s="200"/>
      <c r="TEA55" s="200"/>
      <c r="TED55" s="200"/>
      <c r="TEG55" s="200"/>
      <c r="TEJ55" s="200"/>
      <c r="TEP55" s="200"/>
      <c r="TEY55" s="200"/>
      <c r="TFA55" s="200"/>
      <c r="TFB55" s="200"/>
      <c r="TFD55" s="200"/>
      <c r="TFG55" s="200"/>
      <c r="TFJ55" s="200"/>
      <c r="TFM55" s="200"/>
      <c r="TFP55" s="200"/>
      <c r="TFS55" s="200"/>
      <c r="TFU55" s="200"/>
      <c r="TFW55" s="200"/>
      <c r="TFZ55" s="200"/>
      <c r="TGC55" s="200"/>
      <c r="TGF55" s="200"/>
      <c r="TGI55" s="200"/>
      <c r="TGL55" s="200"/>
      <c r="TGO55" s="200"/>
      <c r="TGR55" s="200"/>
      <c r="TGT55" s="200"/>
      <c r="TGW55" s="200"/>
      <c r="TGZ55" s="200"/>
      <c r="THC55" s="200"/>
      <c r="THI55" s="200"/>
      <c r="THL55" s="200"/>
      <c r="THN55" s="200"/>
      <c r="TIU55" s="200"/>
      <c r="TIX55" s="200"/>
      <c r="TJA55" s="200"/>
      <c r="TJD55" s="200"/>
      <c r="TJG55" s="200"/>
      <c r="TJH55" s="200"/>
      <c r="TJI55" s="200"/>
      <c r="TJL55" s="200"/>
      <c r="TJO55" s="200"/>
      <c r="TJR55" s="200"/>
      <c r="TJU55" s="200"/>
      <c r="TJW55" s="200"/>
      <c r="TKK55" s="200"/>
      <c r="TKL55" s="200"/>
      <c r="TKM55" s="200"/>
      <c r="TKN55" s="200"/>
      <c r="TKO55" s="200"/>
      <c r="TKP55" s="200"/>
      <c r="TKQ55" s="200"/>
      <c r="TKR55" s="200"/>
      <c r="TKS55" s="200"/>
      <c r="TKT55" s="200"/>
      <c r="TKU55" s="200"/>
      <c r="TKV55" s="200"/>
      <c r="TKW55" s="200"/>
      <c r="TKX55" s="200"/>
      <c r="TKY55" s="200"/>
      <c r="TKZ55" s="200"/>
      <c r="TLA55" s="200"/>
      <c r="TLB55" s="200"/>
      <c r="TLC55" s="200"/>
      <c r="TLI55" s="200"/>
      <c r="TLJ55" s="200"/>
      <c r="TLK55" s="200"/>
      <c r="TLL55" s="200"/>
      <c r="TLM55" s="200"/>
      <c r="TLN55" s="200"/>
      <c r="TLO55" s="200"/>
      <c r="TLQ55" s="200"/>
      <c r="TLR55" s="200"/>
      <c r="TLS55" s="200"/>
      <c r="TLT55" s="200"/>
      <c r="TLU55" s="200"/>
      <c r="TLV55" s="200"/>
      <c r="TLW55" s="200"/>
      <c r="TLX55" s="200"/>
      <c r="TMA55" s="200"/>
      <c r="TMD55" s="200"/>
      <c r="TMG55" s="200"/>
      <c r="TMJ55" s="200"/>
      <c r="TMM55" s="200"/>
      <c r="TMP55" s="200"/>
      <c r="TMY55" s="200"/>
      <c r="TNB55" s="200"/>
      <c r="TNE55" s="200"/>
      <c r="TNH55" s="200"/>
      <c r="TNQ55" s="200"/>
      <c r="TNW55" s="200"/>
      <c r="TNZ55" s="200"/>
      <c r="TOC55" s="200"/>
      <c r="TOF55" s="200"/>
      <c r="TOL55" s="200"/>
      <c r="TOU55" s="200"/>
      <c r="TOW55" s="200"/>
      <c r="TOX55" s="200"/>
      <c r="TOZ55" s="200"/>
      <c r="TPC55" s="200"/>
      <c r="TPF55" s="200"/>
      <c r="TPI55" s="200"/>
      <c r="TPL55" s="200"/>
      <c r="TPO55" s="200"/>
      <c r="TPQ55" s="200"/>
      <c r="TPS55" s="200"/>
      <c r="TPV55" s="200"/>
      <c r="TPY55" s="200"/>
      <c r="TQB55" s="200"/>
      <c r="TQE55" s="200"/>
      <c r="TQH55" s="200"/>
      <c r="TQK55" s="200"/>
      <c r="TQN55" s="200"/>
      <c r="TQP55" s="200"/>
      <c r="TQS55" s="200"/>
      <c r="TQV55" s="200"/>
      <c r="TQY55" s="200"/>
      <c r="TRE55" s="200"/>
      <c r="TRH55" s="200"/>
      <c r="TRJ55" s="200"/>
      <c r="TSQ55" s="200"/>
      <c r="TST55" s="200"/>
      <c r="TSW55" s="200"/>
      <c r="TSZ55" s="200"/>
      <c r="TTC55" s="200"/>
      <c r="TTD55" s="200"/>
      <c r="TTE55" s="200"/>
      <c r="TTH55" s="200"/>
      <c r="TTK55" s="200"/>
      <c r="TTN55" s="200"/>
      <c r="TTQ55" s="200"/>
      <c r="TTS55" s="200"/>
      <c r="TUG55" s="200"/>
      <c r="TUH55" s="200"/>
      <c r="TUI55" s="200"/>
      <c r="TUJ55" s="200"/>
      <c r="TUK55" s="200"/>
      <c r="TUL55" s="200"/>
      <c r="TUM55" s="200"/>
      <c r="TUN55" s="200"/>
      <c r="TUO55" s="200"/>
      <c r="TUP55" s="200"/>
      <c r="TUQ55" s="200"/>
      <c r="TUR55" s="200"/>
      <c r="TUS55" s="200"/>
      <c r="TUT55" s="200"/>
      <c r="TUU55" s="200"/>
      <c r="TUV55" s="200"/>
      <c r="TUW55" s="200"/>
      <c r="TUX55" s="200"/>
      <c r="TUY55" s="200"/>
      <c r="TVE55" s="200"/>
      <c r="TVF55" s="200"/>
      <c r="TVG55" s="200"/>
      <c r="TVH55" s="200"/>
      <c r="TVI55" s="200"/>
      <c r="TVJ55" s="200"/>
      <c r="TVK55" s="200"/>
      <c r="TVM55" s="200"/>
      <c r="TVN55" s="200"/>
      <c r="TVO55" s="200"/>
      <c r="TVP55" s="200"/>
      <c r="TVQ55" s="200"/>
      <c r="TVR55" s="200"/>
      <c r="TVS55" s="200"/>
      <c r="TVT55" s="200"/>
      <c r="TVW55" s="200"/>
      <c r="TVZ55" s="200"/>
      <c r="TWC55" s="200"/>
      <c r="TWF55" s="200"/>
      <c r="TWI55" s="200"/>
      <c r="TWL55" s="200"/>
      <c r="TWU55" s="200"/>
      <c r="TWX55" s="200"/>
      <c r="TXA55" s="200"/>
      <c r="TXD55" s="200"/>
      <c r="TXM55" s="200"/>
      <c r="TXS55" s="200"/>
      <c r="TXV55" s="200"/>
      <c r="TXY55" s="200"/>
      <c r="TYB55" s="200"/>
      <c r="TYH55" s="200"/>
      <c r="TYQ55" s="200"/>
      <c r="TYS55" s="200"/>
      <c r="TYT55" s="200"/>
      <c r="TYV55" s="200"/>
      <c r="TYY55" s="200"/>
      <c r="TZB55" s="200"/>
      <c r="TZE55" s="200"/>
      <c r="TZH55" s="200"/>
      <c r="TZK55" s="200"/>
      <c r="TZM55" s="200"/>
      <c r="TZO55" s="200"/>
      <c r="TZR55" s="200"/>
      <c r="TZU55" s="200"/>
      <c r="TZX55" s="200"/>
      <c r="UAA55" s="200"/>
      <c r="UAD55" s="200"/>
      <c r="UAG55" s="200"/>
      <c r="UAJ55" s="200"/>
      <c r="UAL55" s="200"/>
      <c r="UAO55" s="200"/>
      <c r="UAR55" s="200"/>
      <c r="UAU55" s="200"/>
      <c r="UBA55" s="200"/>
      <c r="UBD55" s="200"/>
      <c r="UBF55" s="200"/>
      <c r="UCM55" s="200"/>
      <c r="UCP55" s="200"/>
      <c r="UCS55" s="200"/>
      <c r="UCV55" s="200"/>
      <c r="UCY55" s="200"/>
      <c r="UCZ55" s="200"/>
      <c r="UDA55" s="200"/>
      <c r="UDD55" s="200"/>
      <c r="UDG55" s="200"/>
      <c r="UDJ55" s="200"/>
      <c r="UDM55" s="200"/>
      <c r="UDO55" s="200"/>
      <c r="UEC55" s="200"/>
      <c r="UED55" s="200"/>
      <c r="UEE55" s="200"/>
      <c r="UEF55" s="200"/>
      <c r="UEG55" s="200"/>
      <c r="UEH55" s="200"/>
      <c r="UEI55" s="200"/>
      <c r="UEJ55" s="200"/>
      <c r="UEK55" s="200"/>
      <c r="UEL55" s="200"/>
      <c r="UEM55" s="200"/>
      <c r="UEN55" s="200"/>
      <c r="UEO55" s="200"/>
      <c r="UEP55" s="200"/>
      <c r="UEQ55" s="200"/>
      <c r="UER55" s="200"/>
      <c r="UES55" s="200"/>
      <c r="UET55" s="200"/>
      <c r="UEU55" s="200"/>
      <c r="UFA55" s="200"/>
      <c r="UFB55" s="200"/>
      <c r="UFC55" s="200"/>
      <c r="UFD55" s="200"/>
      <c r="UFE55" s="200"/>
      <c r="UFF55" s="200"/>
      <c r="UFG55" s="200"/>
      <c r="UFI55" s="200"/>
      <c r="UFJ55" s="200"/>
      <c r="UFK55" s="200"/>
      <c r="UFL55" s="200"/>
      <c r="UFM55" s="200"/>
      <c r="UFN55" s="200"/>
      <c r="UFO55" s="200"/>
      <c r="UFP55" s="200"/>
      <c r="UFS55" s="200"/>
      <c r="UFV55" s="200"/>
      <c r="UFY55" s="200"/>
      <c r="UGB55" s="200"/>
      <c r="UGE55" s="200"/>
      <c r="UGH55" s="200"/>
      <c r="UGQ55" s="200"/>
      <c r="UGT55" s="200"/>
      <c r="UGW55" s="200"/>
      <c r="UGZ55" s="200"/>
      <c r="UHI55" s="200"/>
      <c r="UHO55" s="200"/>
      <c r="UHR55" s="200"/>
      <c r="UHU55" s="200"/>
      <c r="UHX55" s="200"/>
      <c r="UID55" s="200"/>
      <c r="UIM55" s="200"/>
      <c r="UIO55" s="200"/>
      <c r="UIP55" s="200"/>
      <c r="UIR55" s="200"/>
      <c r="UIU55" s="200"/>
      <c r="UIX55" s="200"/>
      <c r="UJA55" s="200"/>
      <c r="UJD55" s="200"/>
      <c r="UJG55" s="200"/>
      <c r="UJI55" s="200"/>
      <c r="UJK55" s="200"/>
      <c r="UJN55" s="200"/>
      <c r="UJQ55" s="200"/>
      <c r="UJT55" s="200"/>
      <c r="UJW55" s="200"/>
      <c r="UJZ55" s="200"/>
      <c r="UKC55" s="200"/>
      <c r="UKF55" s="200"/>
      <c r="UKH55" s="200"/>
      <c r="UKK55" s="200"/>
      <c r="UKN55" s="200"/>
      <c r="UKQ55" s="200"/>
      <c r="UKW55" s="200"/>
      <c r="UKZ55" s="200"/>
      <c r="ULB55" s="200"/>
      <c r="UMI55" s="200"/>
      <c r="UML55" s="200"/>
      <c r="UMO55" s="200"/>
      <c r="UMR55" s="200"/>
      <c r="UMU55" s="200"/>
      <c r="UMV55" s="200"/>
      <c r="UMW55" s="200"/>
      <c r="UMZ55" s="200"/>
      <c r="UNC55" s="200"/>
      <c r="UNF55" s="200"/>
      <c r="UNI55" s="200"/>
      <c r="UNK55" s="200"/>
      <c r="UNY55" s="200"/>
      <c r="UNZ55" s="200"/>
      <c r="UOA55" s="200"/>
      <c r="UOB55" s="200"/>
      <c r="UOC55" s="200"/>
      <c r="UOD55" s="200"/>
      <c r="UOE55" s="200"/>
      <c r="UOF55" s="200"/>
      <c r="UOG55" s="200"/>
      <c r="UOH55" s="200"/>
      <c r="UOI55" s="200"/>
      <c r="UOJ55" s="200"/>
      <c r="UOK55" s="200"/>
      <c r="UOL55" s="200"/>
      <c r="UOM55" s="200"/>
      <c r="UON55" s="200"/>
      <c r="UOO55" s="200"/>
      <c r="UOP55" s="200"/>
      <c r="UOQ55" s="200"/>
      <c r="UOW55" s="200"/>
      <c r="UOX55" s="200"/>
      <c r="UOY55" s="200"/>
      <c r="UOZ55" s="200"/>
      <c r="UPA55" s="200"/>
      <c r="UPB55" s="200"/>
      <c r="UPC55" s="200"/>
      <c r="UPE55" s="200"/>
      <c r="UPF55" s="200"/>
      <c r="UPG55" s="200"/>
      <c r="UPH55" s="200"/>
      <c r="UPI55" s="200"/>
      <c r="UPJ55" s="200"/>
      <c r="UPK55" s="200"/>
      <c r="UPL55" s="200"/>
      <c r="UPO55" s="200"/>
      <c r="UPR55" s="200"/>
      <c r="UPU55" s="200"/>
      <c r="UPX55" s="200"/>
      <c r="UQA55" s="200"/>
      <c r="UQD55" s="200"/>
      <c r="UQM55" s="200"/>
      <c r="UQP55" s="200"/>
      <c r="UQS55" s="200"/>
      <c r="UQV55" s="200"/>
      <c r="URE55" s="200"/>
      <c r="URK55" s="200"/>
      <c r="URN55" s="200"/>
      <c r="URQ55" s="200"/>
      <c r="URT55" s="200"/>
      <c r="URZ55" s="200"/>
      <c r="USI55" s="200"/>
      <c r="USK55" s="200"/>
      <c r="USL55" s="200"/>
      <c r="USN55" s="200"/>
      <c r="USQ55" s="200"/>
      <c r="UST55" s="200"/>
      <c r="USW55" s="200"/>
      <c r="USZ55" s="200"/>
      <c r="UTC55" s="200"/>
      <c r="UTE55" s="200"/>
      <c r="UTG55" s="200"/>
      <c r="UTJ55" s="200"/>
      <c r="UTM55" s="200"/>
      <c r="UTP55" s="200"/>
      <c r="UTS55" s="200"/>
      <c r="UTV55" s="200"/>
      <c r="UTY55" s="200"/>
      <c r="UUB55" s="200"/>
      <c r="UUD55" s="200"/>
      <c r="UUG55" s="200"/>
      <c r="UUJ55" s="200"/>
      <c r="UUM55" s="200"/>
      <c r="UUS55" s="200"/>
      <c r="UUV55" s="200"/>
      <c r="UUX55" s="200"/>
      <c r="UWE55" s="200"/>
      <c r="UWH55" s="200"/>
      <c r="UWK55" s="200"/>
      <c r="UWN55" s="200"/>
      <c r="UWQ55" s="200"/>
      <c r="UWR55" s="200"/>
      <c r="UWS55" s="200"/>
      <c r="UWV55" s="200"/>
      <c r="UWY55" s="200"/>
      <c r="UXB55" s="200"/>
      <c r="UXE55" s="200"/>
      <c r="UXG55" s="200"/>
      <c r="UXU55" s="200"/>
      <c r="UXV55" s="200"/>
      <c r="UXW55" s="200"/>
      <c r="UXX55" s="200"/>
      <c r="UXY55" s="200"/>
      <c r="UXZ55" s="200"/>
      <c r="UYA55" s="200"/>
      <c r="UYB55" s="200"/>
      <c r="UYC55" s="200"/>
      <c r="UYD55" s="200"/>
      <c r="UYE55" s="200"/>
      <c r="UYF55" s="200"/>
      <c r="UYG55" s="200"/>
      <c r="UYH55" s="200"/>
      <c r="UYI55" s="200"/>
      <c r="UYJ55" s="200"/>
      <c r="UYK55" s="200"/>
      <c r="UYL55" s="200"/>
      <c r="UYM55" s="200"/>
      <c r="UYS55" s="200"/>
      <c r="UYT55" s="200"/>
      <c r="UYU55" s="200"/>
      <c r="UYV55" s="200"/>
      <c r="UYW55" s="200"/>
      <c r="UYX55" s="200"/>
      <c r="UYY55" s="200"/>
      <c r="UZA55" s="200"/>
      <c r="UZB55" s="200"/>
      <c r="UZC55" s="200"/>
      <c r="UZD55" s="200"/>
      <c r="UZE55" s="200"/>
      <c r="UZF55" s="200"/>
      <c r="UZG55" s="200"/>
      <c r="UZH55" s="200"/>
      <c r="UZK55" s="200"/>
      <c r="UZN55" s="200"/>
      <c r="UZQ55" s="200"/>
      <c r="UZT55" s="200"/>
      <c r="UZW55" s="200"/>
      <c r="UZZ55" s="200"/>
      <c r="VAI55" s="200"/>
      <c r="VAL55" s="200"/>
      <c r="VAO55" s="200"/>
      <c r="VAR55" s="200"/>
      <c r="VBA55" s="200"/>
      <c r="VBG55" s="200"/>
      <c r="VBJ55" s="200"/>
      <c r="VBM55" s="200"/>
      <c r="VBP55" s="200"/>
      <c r="VBV55" s="200"/>
      <c r="VCE55" s="200"/>
      <c r="VCG55" s="200"/>
      <c r="VCH55" s="200"/>
      <c r="VCJ55" s="200"/>
      <c r="VCM55" s="200"/>
      <c r="VCP55" s="200"/>
      <c r="VCS55" s="200"/>
      <c r="VCV55" s="200"/>
      <c r="VCY55" s="200"/>
      <c r="VDA55" s="200"/>
      <c r="VDC55" s="200"/>
      <c r="VDF55" s="200"/>
      <c r="VDI55" s="200"/>
      <c r="VDL55" s="200"/>
      <c r="VDO55" s="200"/>
      <c r="VDR55" s="200"/>
      <c r="VDU55" s="200"/>
      <c r="VDX55" s="200"/>
      <c r="VDZ55" s="200"/>
      <c r="VEC55" s="200"/>
      <c r="VEF55" s="200"/>
      <c r="VEI55" s="200"/>
      <c r="VEO55" s="200"/>
      <c r="VER55" s="200"/>
      <c r="VET55" s="200"/>
      <c r="VGA55" s="200"/>
      <c r="VGD55" s="200"/>
      <c r="VGG55" s="200"/>
      <c r="VGJ55" s="200"/>
      <c r="VGM55" s="200"/>
      <c r="VGN55" s="200"/>
      <c r="VGO55" s="200"/>
      <c r="VGR55" s="200"/>
      <c r="VGU55" s="200"/>
      <c r="VGX55" s="200"/>
      <c r="VHA55" s="200"/>
      <c r="VHC55" s="200"/>
      <c r="VHQ55" s="200"/>
      <c r="VHR55" s="200"/>
      <c r="VHS55" s="200"/>
      <c r="VHT55" s="200"/>
      <c r="VHU55" s="200"/>
      <c r="VHV55" s="200"/>
      <c r="VHW55" s="200"/>
      <c r="VHX55" s="200"/>
      <c r="VHY55" s="200"/>
      <c r="VHZ55" s="200"/>
      <c r="VIA55" s="200"/>
      <c r="VIB55" s="200"/>
      <c r="VIC55" s="200"/>
      <c r="VID55" s="200"/>
      <c r="VIE55" s="200"/>
      <c r="VIF55" s="200"/>
      <c r="VIG55" s="200"/>
      <c r="VIH55" s="200"/>
      <c r="VII55" s="200"/>
      <c r="VIO55" s="200"/>
      <c r="VIP55" s="200"/>
      <c r="VIQ55" s="200"/>
      <c r="VIR55" s="200"/>
      <c r="VIS55" s="200"/>
      <c r="VIT55" s="200"/>
      <c r="VIU55" s="200"/>
      <c r="VIW55" s="200"/>
      <c r="VIX55" s="200"/>
      <c r="VIY55" s="200"/>
      <c r="VIZ55" s="200"/>
      <c r="VJA55" s="200"/>
      <c r="VJB55" s="200"/>
      <c r="VJC55" s="200"/>
      <c r="VJD55" s="200"/>
      <c r="VJG55" s="200"/>
      <c r="VJJ55" s="200"/>
      <c r="VJM55" s="200"/>
      <c r="VJP55" s="200"/>
      <c r="VJS55" s="200"/>
      <c r="VJV55" s="200"/>
      <c r="VKE55" s="200"/>
      <c r="VKH55" s="200"/>
      <c r="VKK55" s="200"/>
      <c r="VKN55" s="200"/>
      <c r="VKW55" s="200"/>
      <c r="VLC55" s="200"/>
      <c r="VLF55" s="200"/>
      <c r="VLI55" s="200"/>
      <c r="VLL55" s="200"/>
      <c r="VLR55" s="200"/>
      <c r="VMA55" s="200"/>
      <c r="VMC55" s="200"/>
      <c r="VMD55" s="200"/>
      <c r="VMF55" s="200"/>
      <c r="VMI55" s="200"/>
      <c r="VML55" s="200"/>
      <c r="VMO55" s="200"/>
      <c r="VMR55" s="200"/>
      <c r="VMU55" s="200"/>
      <c r="VMW55" s="200"/>
      <c r="VMY55" s="200"/>
      <c r="VNB55" s="200"/>
      <c r="VNE55" s="200"/>
      <c r="VNH55" s="200"/>
      <c r="VNK55" s="200"/>
      <c r="VNN55" s="200"/>
      <c r="VNQ55" s="200"/>
      <c r="VNT55" s="200"/>
      <c r="VNV55" s="200"/>
      <c r="VNY55" s="200"/>
      <c r="VOB55" s="200"/>
      <c r="VOE55" s="200"/>
      <c r="VOK55" s="200"/>
      <c r="VON55" s="200"/>
      <c r="VOP55" s="200"/>
      <c r="VPW55" s="200"/>
      <c r="VPZ55" s="200"/>
      <c r="VQC55" s="200"/>
      <c r="VQF55" s="200"/>
      <c r="VQI55" s="200"/>
      <c r="VQJ55" s="200"/>
      <c r="VQK55" s="200"/>
      <c r="VQN55" s="200"/>
      <c r="VQQ55" s="200"/>
      <c r="VQT55" s="200"/>
      <c r="VQW55" s="200"/>
      <c r="VQY55" s="200"/>
      <c r="VRM55" s="200"/>
      <c r="VRN55" s="200"/>
      <c r="VRO55" s="200"/>
      <c r="VRP55" s="200"/>
      <c r="VRQ55" s="200"/>
      <c r="VRR55" s="200"/>
      <c r="VRS55" s="200"/>
      <c r="VRT55" s="200"/>
      <c r="VRU55" s="200"/>
      <c r="VRV55" s="200"/>
      <c r="VRW55" s="200"/>
      <c r="VRX55" s="200"/>
      <c r="VRY55" s="200"/>
      <c r="VRZ55" s="200"/>
      <c r="VSA55" s="200"/>
      <c r="VSB55" s="200"/>
      <c r="VSC55" s="200"/>
      <c r="VSD55" s="200"/>
      <c r="VSE55" s="200"/>
      <c r="VSK55" s="200"/>
      <c r="VSL55" s="200"/>
      <c r="VSM55" s="200"/>
      <c r="VSN55" s="200"/>
      <c r="VSO55" s="200"/>
      <c r="VSP55" s="200"/>
      <c r="VSQ55" s="200"/>
      <c r="VSS55" s="200"/>
      <c r="VST55" s="200"/>
      <c r="VSU55" s="200"/>
      <c r="VSV55" s="200"/>
      <c r="VSW55" s="200"/>
      <c r="VSX55" s="200"/>
      <c r="VSY55" s="200"/>
      <c r="VSZ55" s="200"/>
      <c r="VTC55" s="200"/>
      <c r="VTF55" s="200"/>
      <c r="VTI55" s="200"/>
      <c r="VTL55" s="200"/>
      <c r="VTO55" s="200"/>
      <c r="VTR55" s="200"/>
      <c r="VUA55" s="200"/>
      <c r="VUD55" s="200"/>
      <c r="VUG55" s="200"/>
      <c r="VUJ55" s="200"/>
      <c r="VUS55" s="200"/>
      <c r="VUY55" s="200"/>
      <c r="VVB55" s="200"/>
      <c r="VVE55" s="200"/>
      <c r="VVH55" s="200"/>
      <c r="VVN55" s="200"/>
      <c r="VVW55" s="200"/>
      <c r="VVY55" s="200"/>
      <c r="VVZ55" s="200"/>
      <c r="VWB55" s="200"/>
      <c r="VWE55" s="200"/>
      <c r="VWH55" s="200"/>
      <c r="VWK55" s="200"/>
      <c r="VWN55" s="200"/>
      <c r="VWQ55" s="200"/>
      <c r="VWS55" s="200"/>
      <c r="VWU55" s="200"/>
      <c r="VWX55" s="200"/>
      <c r="VXA55" s="200"/>
      <c r="VXD55" s="200"/>
      <c r="VXG55" s="200"/>
      <c r="VXJ55" s="200"/>
      <c r="VXM55" s="200"/>
      <c r="VXP55" s="200"/>
      <c r="VXR55" s="200"/>
      <c r="VXU55" s="200"/>
      <c r="VXX55" s="200"/>
      <c r="VYA55" s="200"/>
      <c r="VYG55" s="200"/>
      <c r="VYJ55" s="200"/>
      <c r="VYL55" s="200"/>
      <c r="VZS55" s="200"/>
      <c r="VZV55" s="200"/>
      <c r="VZY55" s="200"/>
      <c r="WAB55" s="200"/>
      <c r="WAE55" s="200"/>
      <c r="WAF55" s="200"/>
      <c r="WAG55" s="200"/>
      <c r="WAJ55" s="200"/>
      <c r="WAM55" s="200"/>
      <c r="WAP55" s="200"/>
      <c r="WAS55" s="200"/>
      <c r="WAU55" s="200"/>
      <c r="WBI55" s="200"/>
      <c r="WBJ55" s="200"/>
      <c r="WBK55" s="200"/>
      <c r="WBL55" s="200"/>
      <c r="WBM55" s="200"/>
      <c r="WBN55" s="200"/>
      <c r="WBO55" s="200"/>
      <c r="WBP55" s="200"/>
      <c r="WBQ55" s="200"/>
      <c r="WBR55" s="200"/>
      <c r="WBS55" s="200"/>
      <c r="WBT55" s="200"/>
      <c r="WBU55" s="200"/>
      <c r="WBV55" s="200"/>
      <c r="WBW55" s="200"/>
      <c r="WBX55" s="200"/>
      <c r="WBY55" s="200"/>
      <c r="WBZ55" s="200"/>
      <c r="WCA55" s="200"/>
      <c r="WCG55" s="200"/>
      <c r="WCH55" s="200"/>
      <c r="WCI55" s="200"/>
      <c r="WCJ55" s="200"/>
      <c r="WCK55" s="200"/>
      <c r="WCL55" s="200"/>
      <c r="WCM55" s="200"/>
      <c r="WCO55" s="200"/>
      <c r="WCP55" s="200"/>
      <c r="WCQ55" s="200"/>
      <c r="WCR55" s="200"/>
      <c r="WCS55" s="200"/>
      <c r="WCT55" s="200"/>
      <c r="WCU55" s="200"/>
      <c r="WCV55" s="200"/>
      <c r="WCY55" s="200"/>
      <c r="WDB55" s="200"/>
      <c r="WDE55" s="200"/>
      <c r="WDH55" s="200"/>
      <c r="WDK55" s="200"/>
      <c r="WDN55" s="200"/>
      <c r="WDW55" s="200"/>
      <c r="WDZ55" s="200"/>
      <c r="WEC55" s="200"/>
      <c r="WEF55" s="200"/>
      <c r="WEO55" s="200"/>
      <c r="WEU55" s="200"/>
      <c r="WEX55" s="200"/>
      <c r="WFA55" s="200"/>
      <c r="WFD55" s="200"/>
      <c r="WFJ55" s="200"/>
      <c r="WFS55" s="200"/>
      <c r="WFU55" s="200"/>
      <c r="WFV55" s="200"/>
      <c r="WFX55" s="200"/>
      <c r="WGA55" s="200"/>
      <c r="WGD55" s="200"/>
      <c r="WGG55" s="200"/>
      <c r="WGJ55" s="200"/>
      <c r="WGM55" s="200"/>
      <c r="WGO55" s="200"/>
      <c r="WGQ55" s="200"/>
      <c r="WGT55" s="200"/>
      <c r="WGW55" s="200"/>
      <c r="WGZ55" s="200"/>
      <c r="WHC55" s="200"/>
      <c r="WHF55" s="200"/>
      <c r="WHI55" s="200"/>
      <c r="WHL55" s="200"/>
      <c r="WHN55" s="200"/>
      <c r="WHQ55" s="200"/>
      <c r="WHT55" s="200"/>
      <c r="WHW55" s="200"/>
      <c r="WIC55" s="200"/>
      <c r="WIF55" s="200"/>
      <c r="WIH55" s="200"/>
      <c r="WJO55" s="200"/>
      <c r="WJR55" s="200"/>
      <c r="WJU55" s="200"/>
      <c r="WJX55" s="200"/>
      <c r="WKA55" s="200"/>
      <c r="WKB55" s="200"/>
      <c r="WKC55" s="200"/>
      <c r="WKF55" s="200"/>
      <c r="WKI55" s="200"/>
      <c r="WKL55" s="200"/>
      <c r="WKO55" s="200"/>
      <c r="WKQ55" s="200"/>
      <c r="WLE55" s="200"/>
      <c r="WLF55" s="200"/>
      <c r="WLG55" s="200"/>
      <c r="WLH55" s="200"/>
      <c r="WLI55" s="200"/>
      <c r="WLJ55" s="200"/>
      <c r="WLK55" s="200"/>
      <c r="WLL55" s="200"/>
      <c r="WLM55" s="200"/>
      <c r="WLN55" s="200"/>
      <c r="WLO55" s="200"/>
      <c r="WLP55" s="200"/>
      <c r="WLQ55" s="200"/>
      <c r="WLR55" s="200"/>
      <c r="WLS55" s="200"/>
      <c r="WLT55" s="200"/>
      <c r="WLU55" s="200"/>
      <c r="WLV55" s="200"/>
      <c r="WLW55" s="200"/>
      <c r="WMC55" s="200"/>
      <c r="WMD55" s="200"/>
      <c r="WME55" s="200"/>
      <c r="WMF55" s="200"/>
      <c r="WMG55" s="200"/>
      <c r="WMH55" s="200"/>
      <c r="WMI55" s="200"/>
      <c r="WMK55" s="200"/>
      <c r="WML55" s="200"/>
      <c r="WMM55" s="200"/>
      <c r="WMN55" s="200"/>
      <c r="WMO55" s="200"/>
      <c r="WMP55" s="200"/>
      <c r="WMQ55" s="200"/>
      <c r="WMR55" s="200"/>
      <c r="WMU55" s="200"/>
      <c r="WMX55" s="200"/>
      <c r="WNA55" s="200"/>
      <c r="WND55" s="200"/>
      <c r="WNG55" s="200"/>
      <c r="WNJ55" s="200"/>
      <c r="WNS55" s="200"/>
      <c r="WNV55" s="200"/>
      <c r="WNY55" s="200"/>
      <c r="WOB55" s="200"/>
      <c r="WOK55" s="200"/>
      <c r="WOQ55" s="200"/>
      <c r="WOT55" s="200"/>
      <c r="WOW55" s="200"/>
      <c r="WOZ55" s="200"/>
      <c r="WPF55" s="200"/>
      <c r="WPO55" s="200"/>
      <c r="WPQ55" s="200"/>
      <c r="WPR55" s="200"/>
      <c r="WPT55" s="200"/>
      <c r="WPW55" s="200"/>
      <c r="WPZ55" s="200"/>
      <c r="WQC55" s="200"/>
      <c r="WQF55" s="200"/>
      <c r="WQI55" s="200"/>
      <c r="WQK55" s="200"/>
      <c r="WQM55" s="200"/>
      <c r="WQP55" s="200"/>
      <c r="WQS55" s="200"/>
      <c r="WQV55" s="200"/>
      <c r="WQY55" s="200"/>
      <c r="WRB55" s="200"/>
      <c r="WRE55" s="200"/>
      <c r="WRH55" s="200"/>
      <c r="WRJ55" s="200"/>
      <c r="WRM55" s="200"/>
      <c r="WRP55" s="200"/>
      <c r="WRS55" s="200"/>
      <c r="WRY55" s="200"/>
      <c r="WSB55" s="200"/>
      <c r="WSD55" s="200"/>
      <c r="WTK55" s="200"/>
      <c r="WTN55" s="200"/>
      <c r="WTQ55" s="200"/>
      <c r="WTT55" s="200"/>
      <c r="WTW55" s="200"/>
      <c r="WTX55" s="200"/>
      <c r="WTY55" s="200"/>
      <c r="WUB55" s="200"/>
      <c r="WUE55" s="200"/>
      <c r="WUH55" s="200"/>
      <c r="WUK55" s="200"/>
      <c r="WUM55" s="200"/>
    </row>
    <row r="56" spans="1:16107" s="57" customFormat="1" ht="20.25" hidden="1" customHeight="1" x14ac:dyDescent="0.3">
      <c r="A56" s="9" t="s">
        <v>54</v>
      </c>
      <c r="B56" s="53" t="s">
        <v>346</v>
      </c>
      <c r="C56" s="7"/>
      <c r="D56" s="91"/>
      <c r="E56" s="92"/>
    </row>
    <row r="57" spans="1:16107" s="57" customFormat="1" ht="20.399999999999999" customHeight="1" x14ac:dyDescent="0.3">
      <c r="A57" s="201" t="s">
        <v>55</v>
      </c>
      <c r="B57" s="199" t="s">
        <v>352</v>
      </c>
      <c r="C57" s="7">
        <v>10</v>
      </c>
      <c r="D57" s="91">
        <v>10000</v>
      </c>
      <c r="E57" s="106">
        <f t="shared" ref="E57:E58" si="2">+D57*C57</f>
        <v>100000</v>
      </c>
      <c r="F57" s="200"/>
      <c r="G57" s="200"/>
      <c r="H57" s="200"/>
      <c r="I57" s="200"/>
      <c r="J57" s="200"/>
      <c r="K57" s="200"/>
      <c r="Q57" s="200"/>
      <c r="R57" s="200"/>
      <c r="S57" s="200"/>
      <c r="T57" s="200"/>
      <c r="U57" s="200"/>
      <c r="V57" s="200"/>
      <c r="W57" s="200"/>
      <c r="Y57" s="200"/>
      <c r="Z57" s="200"/>
      <c r="AA57" s="200"/>
      <c r="AB57" s="200"/>
      <c r="AC57" s="200"/>
      <c r="AD57" s="200"/>
      <c r="AE57" s="200"/>
      <c r="AF57" s="200"/>
      <c r="AI57" s="200"/>
      <c r="AL57" s="200"/>
      <c r="AO57" s="200"/>
      <c r="AR57" s="200"/>
      <c r="AU57" s="200"/>
      <c r="AX57" s="200"/>
      <c r="BG57" s="200"/>
      <c r="BJ57" s="200"/>
      <c r="BM57" s="200"/>
      <c r="BP57" s="200"/>
      <c r="BY57" s="200"/>
      <c r="CE57" s="200"/>
      <c r="CH57" s="200"/>
      <c r="CK57" s="200"/>
      <c r="CN57" s="200"/>
      <c r="CT57" s="200"/>
      <c r="DC57" s="200"/>
      <c r="DE57" s="200"/>
      <c r="DF57" s="200"/>
      <c r="DH57" s="200"/>
      <c r="DK57" s="200"/>
      <c r="DN57" s="200"/>
      <c r="DQ57" s="200"/>
      <c r="DT57" s="200"/>
      <c r="DW57" s="200"/>
      <c r="DY57" s="200"/>
      <c r="EA57" s="200"/>
      <c r="ED57" s="200"/>
      <c r="EG57" s="200"/>
      <c r="EJ57" s="200"/>
      <c r="EM57" s="200"/>
      <c r="EP57" s="200"/>
      <c r="ES57" s="200"/>
      <c r="EV57" s="200"/>
      <c r="EX57" s="200"/>
      <c r="FA57" s="200"/>
      <c r="FD57" s="200"/>
      <c r="FG57" s="200"/>
      <c r="FM57" s="200"/>
      <c r="FP57" s="200"/>
      <c r="FR57" s="200"/>
      <c r="GY57" s="200"/>
      <c r="HB57" s="200"/>
      <c r="HE57" s="200"/>
      <c r="HH57" s="200"/>
      <c r="HK57" s="200"/>
      <c r="HL57" s="200"/>
      <c r="HM57" s="200"/>
      <c r="HP57" s="200"/>
      <c r="HS57" s="200"/>
      <c r="HV57" s="200"/>
      <c r="HY57" s="200"/>
      <c r="IA57" s="200"/>
      <c r="IO57" s="200"/>
      <c r="IP57" s="200"/>
      <c r="IQ57" s="200"/>
      <c r="IR57" s="200"/>
      <c r="IS57" s="200"/>
      <c r="IT57" s="200"/>
      <c r="IU57" s="200"/>
      <c r="IV57" s="200"/>
      <c r="IW57" s="200"/>
      <c r="IX57" s="200"/>
      <c r="IY57" s="200"/>
      <c r="IZ57" s="200"/>
      <c r="JA57" s="200"/>
      <c r="JB57" s="200"/>
      <c r="JC57" s="200"/>
      <c r="JD57" s="200"/>
      <c r="JE57" s="200"/>
      <c r="JF57" s="200"/>
      <c r="JG57" s="200"/>
      <c r="JM57" s="200"/>
      <c r="JN57" s="200"/>
      <c r="JO57" s="200"/>
      <c r="JP57" s="200"/>
      <c r="JQ57" s="200"/>
      <c r="JR57" s="200"/>
      <c r="JS57" s="200"/>
      <c r="JU57" s="200"/>
      <c r="JV57" s="200"/>
      <c r="JW57" s="200"/>
      <c r="JX57" s="200"/>
      <c r="JY57" s="200"/>
      <c r="JZ57" s="200"/>
      <c r="KA57" s="200"/>
      <c r="KB57" s="200"/>
      <c r="KE57" s="200"/>
      <c r="KH57" s="200"/>
      <c r="KK57" s="200"/>
      <c r="KN57" s="200"/>
      <c r="KQ57" s="200"/>
      <c r="KT57" s="200"/>
      <c r="LC57" s="200"/>
      <c r="LF57" s="200"/>
      <c r="LI57" s="200"/>
      <c r="LL57" s="200"/>
      <c r="LU57" s="200"/>
      <c r="MA57" s="200"/>
      <c r="MD57" s="200"/>
      <c r="MG57" s="200"/>
      <c r="MJ57" s="200"/>
      <c r="MP57" s="200"/>
      <c r="MY57" s="200"/>
      <c r="NA57" s="200"/>
      <c r="NB57" s="200"/>
      <c r="ND57" s="200"/>
      <c r="NG57" s="200"/>
      <c r="NJ57" s="200"/>
      <c r="NM57" s="200"/>
      <c r="NP57" s="200"/>
      <c r="NS57" s="200"/>
      <c r="NU57" s="200"/>
      <c r="NW57" s="200"/>
      <c r="NZ57" s="200"/>
      <c r="OC57" s="200"/>
      <c r="OF57" s="200"/>
      <c r="OI57" s="200"/>
      <c r="OL57" s="200"/>
      <c r="OO57" s="200"/>
      <c r="OR57" s="200"/>
      <c r="OT57" s="200"/>
      <c r="OW57" s="200"/>
      <c r="OZ57" s="200"/>
      <c r="PC57" s="200"/>
      <c r="PI57" s="200"/>
      <c r="PL57" s="200"/>
      <c r="PN57" s="200"/>
      <c r="QU57" s="200"/>
      <c r="QX57" s="200"/>
      <c r="RA57" s="200"/>
      <c r="RD57" s="200"/>
      <c r="RG57" s="200"/>
      <c r="RH57" s="200"/>
      <c r="RI57" s="200"/>
      <c r="RL57" s="200"/>
      <c r="RO57" s="200"/>
      <c r="RR57" s="200"/>
      <c r="RU57" s="200"/>
      <c r="RW57" s="200"/>
      <c r="SK57" s="200"/>
      <c r="SL57" s="200"/>
      <c r="SM57" s="200"/>
      <c r="SN57" s="200"/>
      <c r="SO57" s="200"/>
      <c r="SP57" s="200"/>
      <c r="SQ57" s="200"/>
      <c r="SR57" s="200"/>
      <c r="SS57" s="200"/>
      <c r="ST57" s="200"/>
      <c r="SU57" s="200"/>
      <c r="SV57" s="200"/>
      <c r="SW57" s="200"/>
      <c r="SX57" s="200"/>
      <c r="SY57" s="200"/>
      <c r="SZ57" s="200"/>
      <c r="TA57" s="200"/>
      <c r="TB57" s="200"/>
      <c r="TC57" s="200"/>
      <c r="TI57" s="200"/>
      <c r="TJ57" s="200"/>
      <c r="TK57" s="200"/>
      <c r="TL57" s="200"/>
      <c r="TM57" s="200"/>
      <c r="TN57" s="200"/>
      <c r="TO57" s="200"/>
      <c r="TQ57" s="200"/>
      <c r="TR57" s="200"/>
      <c r="TS57" s="200"/>
      <c r="TT57" s="200"/>
      <c r="TU57" s="200"/>
      <c r="TV57" s="200"/>
      <c r="TW57" s="200"/>
      <c r="TX57" s="200"/>
      <c r="UA57" s="200"/>
      <c r="UD57" s="200"/>
      <c r="UG57" s="200"/>
      <c r="UJ57" s="200"/>
      <c r="UM57" s="200"/>
      <c r="UP57" s="200"/>
      <c r="UY57" s="200"/>
      <c r="VB57" s="200"/>
      <c r="VE57" s="200"/>
      <c r="VH57" s="200"/>
      <c r="VQ57" s="200"/>
      <c r="VW57" s="200"/>
      <c r="VZ57" s="200"/>
      <c r="WC57" s="200"/>
      <c r="WF57" s="200"/>
      <c r="WL57" s="200"/>
      <c r="WU57" s="200"/>
      <c r="WW57" s="200"/>
      <c r="WX57" s="200"/>
      <c r="WZ57" s="200"/>
      <c r="XC57" s="200"/>
      <c r="XF57" s="200"/>
      <c r="XI57" s="200"/>
      <c r="XL57" s="200"/>
      <c r="XO57" s="200"/>
      <c r="XQ57" s="200"/>
      <c r="XS57" s="200"/>
      <c r="XV57" s="200"/>
      <c r="XY57" s="200"/>
      <c r="YB57" s="200"/>
      <c r="YE57" s="200"/>
      <c r="YH57" s="200"/>
      <c r="YK57" s="200"/>
      <c r="YN57" s="200"/>
      <c r="YP57" s="200"/>
      <c r="YS57" s="200"/>
      <c r="YV57" s="200"/>
      <c r="YY57" s="200"/>
      <c r="ZE57" s="200"/>
      <c r="ZH57" s="200"/>
      <c r="ZJ57" s="200"/>
      <c r="AAQ57" s="200"/>
      <c r="AAT57" s="200"/>
      <c r="AAW57" s="200"/>
      <c r="AAZ57" s="200"/>
      <c r="ABC57" s="200"/>
      <c r="ABD57" s="200"/>
      <c r="ABE57" s="200"/>
      <c r="ABH57" s="200"/>
      <c r="ABK57" s="200"/>
      <c r="ABN57" s="200"/>
      <c r="ABQ57" s="200"/>
      <c r="ABS57" s="200"/>
      <c r="ACG57" s="200"/>
      <c r="ACH57" s="200"/>
      <c r="ACI57" s="200"/>
      <c r="ACJ57" s="200"/>
      <c r="ACK57" s="200"/>
      <c r="ACL57" s="200"/>
      <c r="ACM57" s="200"/>
      <c r="ACN57" s="200"/>
      <c r="ACO57" s="200"/>
      <c r="ACP57" s="200"/>
      <c r="ACQ57" s="200"/>
      <c r="ACR57" s="200"/>
      <c r="ACS57" s="200"/>
      <c r="ACT57" s="200"/>
      <c r="ACU57" s="200"/>
      <c r="ACV57" s="200"/>
      <c r="ACW57" s="200"/>
      <c r="ACX57" s="200"/>
      <c r="ACY57" s="200"/>
      <c r="ADE57" s="200"/>
      <c r="ADF57" s="200"/>
      <c r="ADG57" s="200"/>
      <c r="ADH57" s="200"/>
      <c r="ADI57" s="200"/>
      <c r="ADJ57" s="200"/>
      <c r="ADK57" s="200"/>
      <c r="ADM57" s="200"/>
      <c r="ADN57" s="200"/>
      <c r="ADO57" s="200"/>
      <c r="ADP57" s="200"/>
      <c r="ADQ57" s="200"/>
      <c r="ADR57" s="200"/>
      <c r="ADS57" s="200"/>
      <c r="ADT57" s="200"/>
      <c r="ADW57" s="200"/>
      <c r="ADZ57" s="200"/>
      <c r="AEC57" s="200"/>
      <c r="AEF57" s="200"/>
      <c r="AEI57" s="200"/>
      <c r="AEL57" s="200"/>
      <c r="AEU57" s="200"/>
      <c r="AEX57" s="200"/>
      <c r="AFA57" s="200"/>
      <c r="AFD57" s="200"/>
      <c r="AFM57" s="200"/>
      <c r="AFS57" s="200"/>
      <c r="AFV57" s="200"/>
      <c r="AFY57" s="200"/>
      <c r="AGB57" s="200"/>
      <c r="AGH57" s="200"/>
      <c r="AGQ57" s="200"/>
      <c r="AGS57" s="200"/>
      <c r="AGT57" s="200"/>
      <c r="AGV57" s="200"/>
      <c r="AGY57" s="200"/>
      <c r="AHB57" s="200"/>
      <c r="AHE57" s="200"/>
      <c r="AHH57" s="200"/>
      <c r="AHK57" s="200"/>
      <c r="AHM57" s="200"/>
      <c r="AHO57" s="200"/>
      <c r="AHR57" s="200"/>
      <c r="AHU57" s="200"/>
      <c r="AHX57" s="200"/>
      <c r="AIA57" s="200"/>
      <c r="AID57" s="200"/>
      <c r="AIG57" s="200"/>
      <c r="AIJ57" s="200"/>
      <c r="AIL57" s="200"/>
      <c r="AIO57" s="200"/>
      <c r="AIR57" s="200"/>
      <c r="AIU57" s="200"/>
      <c r="AJA57" s="200"/>
      <c r="AJD57" s="200"/>
      <c r="AJF57" s="200"/>
      <c r="AKM57" s="200"/>
      <c r="AKP57" s="200"/>
      <c r="AKS57" s="200"/>
      <c r="AKV57" s="200"/>
      <c r="AKY57" s="200"/>
      <c r="AKZ57" s="200"/>
      <c r="ALA57" s="200"/>
      <c r="ALD57" s="200"/>
      <c r="ALG57" s="200"/>
      <c r="ALJ57" s="200"/>
      <c r="ALM57" s="200"/>
      <c r="ALO57" s="200"/>
      <c r="AMC57" s="200"/>
      <c r="AMD57" s="200"/>
      <c r="AME57" s="200"/>
      <c r="AMF57" s="200"/>
      <c r="AMG57" s="200"/>
      <c r="AMH57" s="200"/>
      <c r="AMI57" s="200"/>
      <c r="AMJ57" s="200"/>
      <c r="AMK57" s="200"/>
      <c r="AML57" s="200"/>
      <c r="AMM57" s="200"/>
      <c r="AMN57" s="200"/>
      <c r="AMO57" s="200"/>
      <c r="AMP57" s="200"/>
      <c r="AMQ57" s="200"/>
      <c r="AMR57" s="200"/>
      <c r="AMS57" s="200"/>
      <c r="AMT57" s="200"/>
      <c r="AMU57" s="200"/>
      <c r="ANA57" s="200"/>
      <c r="ANB57" s="200"/>
      <c r="ANC57" s="200"/>
      <c r="AND57" s="200"/>
      <c r="ANE57" s="200"/>
      <c r="ANF57" s="200"/>
      <c r="ANG57" s="200"/>
      <c r="ANI57" s="200"/>
      <c r="ANJ57" s="200"/>
      <c r="ANK57" s="200"/>
      <c r="ANL57" s="200"/>
      <c r="ANM57" s="200"/>
      <c r="ANN57" s="200"/>
      <c r="ANO57" s="200"/>
      <c r="ANP57" s="200"/>
      <c r="ANS57" s="200"/>
      <c r="ANV57" s="200"/>
      <c r="ANY57" s="200"/>
      <c r="AOB57" s="200"/>
      <c r="AOE57" s="200"/>
      <c r="AOH57" s="200"/>
      <c r="AOQ57" s="200"/>
      <c r="AOT57" s="200"/>
      <c r="AOW57" s="200"/>
      <c r="AOZ57" s="200"/>
      <c r="API57" s="200"/>
      <c r="APO57" s="200"/>
      <c r="APR57" s="200"/>
      <c r="APU57" s="200"/>
      <c r="APX57" s="200"/>
      <c r="AQD57" s="200"/>
      <c r="AQM57" s="200"/>
      <c r="AQO57" s="200"/>
      <c r="AQP57" s="200"/>
      <c r="AQR57" s="200"/>
      <c r="AQU57" s="200"/>
      <c r="AQX57" s="200"/>
      <c r="ARA57" s="200"/>
      <c r="ARD57" s="200"/>
      <c r="ARG57" s="200"/>
      <c r="ARI57" s="200"/>
      <c r="ARK57" s="200"/>
      <c r="ARN57" s="200"/>
      <c r="ARQ57" s="200"/>
      <c r="ART57" s="200"/>
      <c r="ARW57" s="200"/>
      <c r="ARZ57" s="200"/>
      <c r="ASC57" s="200"/>
      <c r="ASF57" s="200"/>
      <c r="ASH57" s="200"/>
      <c r="ASK57" s="200"/>
      <c r="ASN57" s="200"/>
      <c r="ASQ57" s="200"/>
      <c r="ASW57" s="200"/>
      <c r="ASZ57" s="200"/>
      <c r="ATB57" s="200"/>
      <c r="AUI57" s="200"/>
      <c r="AUL57" s="200"/>
      <c r="AUO57" s="200"/>
      <c r="AUR57" s="200"/>
      <c r="AUU57" s="200"/>
      <c r="AUV57" s="200"/>
      <c r="AUW57" s="200"/>
      <c r="AUZ57" s="200"/>
      <c r="AVC57" s="200"/>
      <c r="AVF57" s="200"/>
      <c r="AVI57" s="200"/>
      <c r="AVK57" s="200"/>
      <c r="AVY57" s="200"/>
      <c r="AVZ57" s="200"/>
      <c r="AWA57" s="200"/>
      <c r="AWB57" s="200"/>
      <c r="AWC57" s="200"/>
      <c r="AWD57" s="200"/>
      <c r="AWE57" s="200"/>
      <c r="AWF57" s="200"/>
      <c r="AWG57" s="200"/>
      <c r="AWH57" s="200"/>
      <c r="AWI57" s="200"/>
      <c r="AWJ57" s="200"/>
      <c r="AWK57" s="200"/>
      <c r="AWL57" s="200"/>
      <c r="AWM57" s="200"/>
      <c r="AWN57" s="200"/>
      <c r="AWO57" s="200"/>
      <c r="AWP57" s="200"/>
      <c r="AWQ57" s="200"/>
      <c r="AWW57" s="200"/>
      <c r="AWX57" s="200"/>
      <c r="AWY57" s="200"/>
      <c r="AWZ57" s="200"/>
      <c r="AXA57" s="200"/>
      <c r="AXB57" s="200"/>
      <c r="AXC57" s="200"/>
      <c r="AXE57" s="200"/>
      <c r="AXF57" s="200"/>
      <c r="AXG57" s="200"/>
      <c r="AXH57" s="200"/>
      <c r="AXI57" s="200"/>
      <c r="AXJ57" s="200"/>
      <c r="AXK57" s="200"/>
      <c r="AXL57" s="200"/>
      <c r="AXO57" s="200"/>
      <c r="AXR57" s="200"/>
      <c r="AXU57" s="200"/>
      <c r="AXX57" s="200"/>
      <c r="AYA57" s="200"/>
      <c r="AYD57" s="200"/>
      <c r="AYM57" s="200"/>
      <c r="AYP57" s="200"/>
      <c r="AYS57" s="200"/>
      <c r="AYV57" s="200"/>
      <c r="AZE57" s="200"/>
      <c r="AZK57" s="200"/>
      <c r="AZN57" s="200"/>
      <c r="AZQ57" s="200"/>
      <c r="AZT57" s="200"/>
      <c r="AZZ57" s="200"/>
      <c r="BAI57" s="200"/>
      <c r="BAK57" s="200"/>
      <c r="BAL57" s="200"/>
      <c r="BAN57" s="200"/>
      <c r="BAQ57" s="200"/>
      <c r="BAT57" s="200"/>
      <c r="BAW57" s="200"/>
      <c r="BAZ57" s="200"/>
      <c r="BBC57" s="200"/>
      <c r="BBE57" s="200"/>
      <c r="BBG57" s="200"/>
      <c r="BBJ57" s="200"/>
      <c r="BBM57" s="200"/>
      <c r="BBP57" s="200"/>
      <c r="BBS57" s="200"/>
      <c r="BBV57" s="200"/>
      <c r="BBY57" s="200"/>
      <c r="BCB57" s="200"/>
      <c r="BCD57" s="200"/>
      <c r="BCG57" s="200"/>
      <c r="BCJ57" s="200"/>
      <c r="BCM57" s="200"/>
      <c r="BCS57" s="200"/>
      <c r="BCV57" s="200"/>
      <c r="BCX57" s="200"/>
      <c r="BEE57" s="200"/>
      <c r="BEH57" s="200"/>
      <c r="BEK57" s="200"/>
      <c r="BEN57" s="200"/>
      <c r="BEQ57" s="200"/>
      <c r="BER57" s="200"/>
      <c r="BES57" s="200"/>
      <c r="BEV57" s="200"/>
      <c r="BEY57" s="200"/>
      <c r="BFB57" s="200"/>
      <c r="BFE57" s="200"/>
      <c r="BFG57" s="200"/>
      <c r="BFU57" s="200"/>
      <c r="BFV57" s="200"/>
      <c r="BFW57" s="200"/>
      <c r="BFX57" s="200"/>
      <c r="BFY57" s="200"/>
      <c r="BFZ57" s="200"/>
      <c r="BGA57" s="200"/>
      <c r="BGB57" s="200"/>
      <c r="BGC57" s="200"/>
      <c r="BGD57" s="200"/>
      <c r="BGE57" s="200"/>
      <c r="BGF57" s="200"/>
      <c r="BGG57" s="200"/>
      <c r="BGH57" s="200"/>
      <c r="BGI57" s="200"/>
      <c r="BGJ57" s="200"/>
      <c r="BGK57" s="200"/>
      <c r="BGL57" s="200"/>
      <c r="BGM57" s="200"/>
      <c r="BGS57" s="200"/>
      <c r="BGT57" s="200"/>
      <c r="BGU57" s="200"/>
      <c r="BGV57" s="200"/>
      <c r="BGW57" s="200"/>
      <c r="BGX57" s="200"/>
      <c r="BGY57" s="200"/>
      <c r="BHA57" s="200"/>
      <c r="BHB57" s="200"/>
      <c r="BHC57" s="200"/>
      <c r="BHD57" s="200"/>
      <c r="BHE57" s="200"/>
      <c r="BHF57" s="200"/>
      <c r="BHG57" s="200"/>
      <c r="BHH57" s="200"/>
      <c r="BHK57" s="200"/>
      <c r="BHN57" s="200"/>
      <c r="BHQ57" s="200"/>
      <c r="BHT57" s="200"/>
      <c r="BHW57" s="200"/>
      <c r="BHZ57" s="200"/>
      <c r="BII57" s="200"/>
      <c r="BIL57" s="200"/>
      <c r="BIO57" s="200"/>
      <c r="BIR57" s="200"/>
      <c r="BJA57" s="200"/>
      <c r="BJG57" s="200"/>
      <c r="BJJ57" s="200"/>
      <c r="BJM57" s="200"/>
      <c r="BJP57" s="200"/>
      <c r="BJV57" s="200"/>
      <c r="BKE57" s="200"/>
      <c r="BKG57" s="200"/>
      <c r="BKH57" s="200"/>
      <c r="BKJ57" s="200"/>
      <c r="BKM57" s="200"/>
      <c r="BKP57" s="200"/>
      <c r="BKS57" s="200"/>
      <c r="BKV57" s="200"/>
      <c r="BKY57" s="200"/>
      <c r="BLA57" s="200"/>
      <c r="BLC57" s="200"/>
      <c r="BLF57" s="200"/>
      <c r="BLI57" s="200"/>
      <c r="BLL57" s="200"/>
      <c r="BLO57" s="200"/>
      <c r="BLR57" s="200"/>
      <c r="BLU57" s="200"/>
      <c r="BLX57" s="200"/>
      <c r="BLZ57" s="200"/>
      <c r="BMC57" s="200"/>
      <c r="BMF57" s="200"/>
      <c r="BMI57" s="200"/>
      <c r="BMO57" s="200"/>
      <c r="BMR57" s="200"/>
      <c r="BMT57" s="200"/>
      <c r="BOA57" s="200"/>
      <c r="BOD57" s="200"/>
      <c r="BOG57" s="200"/>
      <c r="BOJ57" s="200"/>
      <c r="BOM57" s="200"/>
      <c r="BON57" s="200"/>
      <c r="BOO57" s="200"/>
      <c r="BOR57" s="200"/>
      <c r="BOU57" s="200"/>
      <c r="BOX57" s="200"/>
      <c r="BPA57" s="200"/>
      <c r="BPC57" s="200"/>
      <c r="BPQ57" s="200"/>
      <c r="BPR57" s="200"/>
      <c r="BPS57" s="200"/>
      <c r="BPT57" s="200"/>
      <c r="BPU57" s="200"/>
      <c r="BPV57" s="200"/>
      <c r="BPW57" s="200"/>
      <c r="BPX57" s="200"/>
      <c r="BPY57" s="200"/>
      <c r="BPZ57" s="200"/>
      <c r="BQA57" s="200"/>
      <c r="BQB57" s="200"/>
      <c r="BQC57" s="200"/>
      <c r="BQD57" s="200"/>
      <c r="BQE57" s="200"/>
      <c r="BQF57" s="200"/>
      <c r="BQG57" s="200"/>
      <c r="BQH57" s="200"/>
      <c r="BQI57" s="200"/>
      <c r="BQO57" s="200"/>
      <c r="BQP57" s="200"/>
      <c r="BQQ57" s="200"/>
      <c r="BQR57" s="200"/>
      <c r="BQS57" s="200"/>
      <c r="BQT57" s="200"/>
      <c r="BQU57" s="200"/>
      <c r="BQW57" s="200"/>
      <c r="BQX57" s="200"/>
      <c r="BQY57" s="200"/>
      <c r="BQZ57" s="200"/>
      <c r="BRA57" s="200"/>
      <c r="BRB57" s="200"/>
      <c r="BRC57" s="200"/>
      <c r="BRD57" s="200"/>
      <c r="BRG57" s="200"/>
      <c r="BRJ57" s="200"/>
      <c r="BRM57" s="200"/>
      <c r="BRP57" s="200"/>
      <c r="BRS57" s="200"/>
      <c r="BRV57" s="200"/>
      <c r="BSE57" s="200"/>
      <c r="BSH57" s="200"/>
      <c r="BSK57" s="200"/>
      <c r="BSN57" s="200"/>
      <c r="BSW57" s="200"/>
      <c r="BTC57" s="200"/>
      <c r="BTF57" s="200"/>
      <c r="BTI57" s="200"/>
      <c r="BTL57" s="200"/>
      <c r="BTR57" s="200"/>
      <c r="BUA57" s="200"/>
      <c r="BUC57" s="200"/>
      <c r="BUD57" s="200"/>
      <c r="BUF57" s="200"/>
      <c r="BUI57" s="200"/>
      <c r="BUL57" s="200"/>
      <c r="BUO57" s="200"/>
      <c r="BUR57" s="200"/>
      <c r="BUU57" s="200"/>
      <c r="BUW57" s="200"/>
      <c r="BUY57" s="200"/>
      <c r="BVB57" s="200"/>
      <c r="BVE57" s="200"/>
      <c r="BVH57" s="200"/>
      <c r="BVK57" s="200"/>
      <c r="BVN57" s="200"/>
      <c r="BVQ57" s="200"/>
      <c r="BVT57" s="200"/>
      <c r="BVV57" s="200"/>
      <c r="BVY57" s="200"/>
      <c r="BWB57" s="200"/>
      <c r="BWE57" s="200"/>
      <c r="BWK57" s="200"/>
      <c r="BWN57" s="200"/>
      <c r="BWP57" s="200"/>
      <c r="BXW57" s="200"/>
      <c r="BXZ57" s="200"/>
      <c r="BYC57" s="200"/>
      <c r="BYF57" s="200"/>
      <c r="BYI57" s="200"/>
      <c r="BYJ57" s="200"/>
      <c r="BYK57" s="200"/>
      <c r="BYN57" s="200"/>
      <c r="BYQ57" s="200"/>
      <c r="BYT57" s="200"/>
      <c r="BYW57" s="200"/>
      <c r="BYY57" s="200"/>
      <c r="BZM57" s="200"/>
      <c r="BZN57" s="200"/>
      <c r="BZO57" s="200"/>
      <c r="BZP57" s="200"/>
      <c r="BZQ57" s="200"/>
      <c r="BZR57" s="200"/>
      <c r="BZS57" s="200"/>
      <c r="BZT57" s="200"/>
      <c r="BZU57" s="200"/>
      <c r="BZV57" s="200"/>
      <c r="BZW57" s="200"/>
      <c r="BZX57" s="200"/>
      <c r="BZY57" s="200"/>
      <c r="BZZ57" s="200"/>
      <c r="CAA57" s="200"/>
      <c r="CAB57" s="200"/>
      <c r="CAC57" s="200"/>
      <c r="CAD57" s="200"/>
      <c r="CAE57" s="200"/>
      <c r="CAK57" s="200"/>
      <c r="CAL57" s="200"/>
      <c r="CAM57" s="200"/>
      <c r="CAN57" s="200"/>
      <c r="CAO57" s="200"/>
      <c r="CAP57" s="200"/>
      <c r="CAQ57" s="200"/>
      <c r="CAS57" s="200"/>
      <c r="CAT57" s="200"/>
      <c r="CAU57" s="200"/>
      <c r="CAV57" s="200"/>
      <c r="CAW57" s="200"/>
      <c r="CAX57" s="200"/>
      <c r="CAY57" s="200"/>
      <c r="CAZ57" s="200"/>
      <c r="CBC57" s="200"/>
      <c r="CBF57" s="200"/>
      <c r="CBI57" s="200"/>
      <c r="CBL57" s="200"/>
      <c r="CBO57" s="200"/>
      <c r="CBR57" s="200"/>
      <c r="CCA57" s="200"/>
      <c r="CCD57" s="200"/>
      <c r="CCG57" s="200"/>
      <c r="CCJ57" s="200"/>
      <c r="CCS57" s="200"/>
      <c r="CCY57" s="200"/>
      <c r="CDB57" s="200"/>
      <c r="CDE57" s="200"/>
      <c r="CDH57" s="200"/>
      <c r="CDN57" s="200"/>
      <c r="CDW57" s="200"/>
      <c r="CDY57" s="200"/>
      <c r="CDZ57" s="200"/>
      <c r="CEB57" s="200"/>
      <c r="CEE57" s="200"/>
      <c r="CEH57" s="200"/>
      <c r="CEK57" s="200"/>
      <c r="CEN57" s="200"/>
      <c r="CEQ57" s="200"/>
      <c r="CES57" s="200"/>
      <c r="CEU57" s="200"/>
      <c r="CEX57" s="200"/>
      <c r="CFA57" s="200"/>
      <c r="CFD57" s="200"/>
      <c r="CFG57" s="200"/>
      <c r="CFJ57" s="200"/>
      <c r="CFM57" s="200"/>
      <c r="CFP57" s="200"/>
      <c r="CFR57" s="200"/>
      <c r="CFU57" s="200"/>
      <c r="CFX57" s="200"/>
      <c r="CGA57" s="200"/>
      <c r="CGG57" s="200"/>
      <c r="CGJ57" s="200"/>
      <c r="CGL57" s="200"/>
      <c r="CHS57" s="200"/>
      <c r="CHV57" s="200"/>
      <c r="CHY57" s="200"/>
      <c r="CIB57" s="200"/>
      <c r="CIE57" s="200"/>
      <c r="CIF57" s="200"/>
      <c r="CIG57" s="200"/>
      <c r="CIJ57" s="200"/>
      <c r="CIM57" s="200"/>
      <c r="CIP57" s="200"/>
      <c r="CIS57" s="200"/>
      <c r="CIU57" s="200"/>
      <c r="CJI57" s="200"/>
      <c r="CJJ57" s="200"/>
      <c r="CJK57" s="200"/>
      <c r="CJL57" s="200"/>
      <c r="CJM57" s="200"/>
      <c r="CJN57" s="200"/>
      <c r="CJO57" s="200"/>
      <c r="CJP57" s="200"/>
      <c r="CJQ57" s="200"/>
      <c r="CJR57" s="200"/>
      <c r="CJS57" s="200"/>
      <c r="CJT57" s="200"/>
      <c r="CJU57" s="200"/>
      <c r="CJV57" s="200"/>
      <c r="CJW57" s="200"/>
      <c r="CJX57" s="200"/>
      <c r="CJY57" s="200"/>
      <c r="CJZ57" s="200"/>
      <c r="CKA57" s="200"/>
      <c r="CKG57" s="200"/>
      <c r="CKH57" s="200"/>
      <c r="CKI57" s="200"/>
      <c r="CKJ57" s="200"/>
      <c r="CKK57" s="200"/>
      <c r="CKL57" s="200"/>
      <c r="CKM57" s="200"/>
      <c r="CKO57" s="200"/>
      <c r="CKP57" s="200"/>
      <c r="CKQ57" s="200"/>
      <c r="CKR57" s="200"/>
      <c r="CKS57" s="200"/>
      <c r="CKT57" s="200"/>
      <c r="CKU57" s="200"/>
      <c r="CKV57" s="200"/>
      <c r="CKY57" s="200"/>
      <c r="CLB57" s="200"/>
      <c r="CLE57" s="200"/>
      <c r="CLH57" s="200"/>
      <c r="CLK57" s="200"/>
      <c r="CLN57" s="200"/>
      <c r="CLW57" s="200"/>
      <c r="CLZ57" s="200"/>
      <c r="CMC57" s="200"/>
      <c r="CMF57" s="200"/>
      <c r="CMO57" s="200"/>
      <c r="CMU57" s="200"/>
      <c r="CMX57" s="200"/>
      <c r="CNA57" s="200"/>
      <c r="CND57" s="200"/>
      <c r="CNJ57" s="200"/>
      <c r="CNS57" s="200"/>
      <c r="CNU57" s="200"/>
      <c r="CNV57" s="200"/>
      <c r="CNX57" s="200"/>
      <c r="COA57" s="200"/>
      <c r="COD57" s="200"/>
      <c r="COG57" s="200"/>
      <c r="COJ57" s="200"/>
      <c r="COM57" s="200"/>
      <c r="COO57" s="200"/>
      <c r="COQ57" s="200"/>
      <c r="COT57" s="200"/>
      <c r="COW57" s="200"/>
      <c r="COZ57" s="200"/>
      <c r="CPC57" s="200"/>
      <c r="CPF57" s="200"/>
      <c r="CPI57" s="200"/>
      <c r="CPL57" s="200"/>
      <c r="CPN57" s="200"/>
      <c r="CPQ57" s="200"/>
      <c r="CPT57" s="200"/>
      <c r="CPW57" s="200"/>
      <c r="CQC57" s="200"/>
      <c r="CQF57" s="200"/>
      <c r="CQH57" s="200"/>
      <c r="CRO57" s="200"/>
      <c r="CRR57" s="200"/>
      <c r="CRU57" s="200"/>
      <c r="CRX57" s="200"/>
      <c r="CSA57" s="200"/>
      <c r="CSB57" s="200"/>
      <c r="CSC57" s="200"/>
      <c r="CSF57" s="200"/>
      <c r="CSI57" s="200"/>
      <c r="CSL57" s="200"/>
      <c r="CSO57" s="200"/>
      <c r="CSQ57" s="200"/>
      <c r="CTE57" s="200"/>
      <c r="CTF57" s="200"/>
      <c r="CTG57" s="200"/>
      <c r="CTH57" s="200"/>
      <c r="CTI57" s="200"/>
      <c r="CTJ57" s="200"/>
      <c r="CTK57" s="200"/>
      <c r="CTL57" s="200"/>
      <c r="CTM57" s="200"/>
      <c r="CTN57" s="200"/>
      <c r="CTO57" s="200"/>
      <c r="CTP57" s="200"/>
      <c r="CTQ57" s="200"/>
      <c r="CTR57" s="200"/>
      <c r="CTS57" s="200"/>
      <c r="CTT57" s="200"/>
      <c r="CTU57" s="200"/>
      <c r="CTV57" s="200"/>
      <c r="CTW57" s="200"/>
      <c r="CUC57" s="200"/>
      <c r="CUD57" s="200"/>
      <c r="CUE57" s="200"/>
      <c r="CUF57" s="200"/>
      <c r="CUG57" s="200"/>
      <c r="CUH57" s="200"/>
      <c r="CUI57" s="200"/>
      <c r="CUK57" s="200"/>
      <c r="CUL57" s="200"/>
      <c r="CUM57" s="200"/>
      <c r="CUN57" s="200"/>
      <c r="CUO57" s="200"/>
      <c r="CUP57" s="200"/>
      <c r="CUQ57" s="200"/>
      <c r="CUR57" s="200"/>
      <c r="CUU57" s="200"/>
      <c r="CUX57" s="200"/>
      <c r="CVA57" s="200"/>
      <c r="CVD57" s="200"/>
      <c r="CVG57" s="200"/>
      <c r="CVJ57" s="200"/>
      <c r="CVS57" s="200"/>
      <c r="CVV57" s="200"/>
      <c r="CVY57" s="200"/>
      <c r="CWB57" s="200"/>
      <c r="CWK57" s="200"/>
      <c r="CWQ57" s="200"/>
      <c r="CWT57" s="200"/>
      <c r="CWW57" s="200"/>
      <c r="CWZ57" s="200"/>
      <c r="CXF57" s="200"/>
      <c r="CXO57" s="200"/>
      <c r="CXQ57" s="200"/>
      <c r="CXR57" s="200"/>
      <c r="CXT57" s="200"/>
      <c r="CXW57" s="200"/>
      <c r="CXZ57" s="200"/>
      <c r="CYC57" s="200"/>
      <c r="CYF57" s="200"/>
      <c r="CYI57" s="200"/>
      <c r="CYK57" s="200"/>
      <c r="CYM57" s="200"/>
      <c r="CYP57" s="200"/>
      <c r="CYS57" s="200"/>
      <c r="CYV57" s="200"/>
      <c r="CYY57" s="200"/>
      <c r="CZB57" s="200"/>
      <c r="CZE57" s="200"/>
      <c r="CZH57" s="200"/>
      <c r="CZJ57" s="200"/>
      <c r="CZM57" s="200"/>
      <c r="CZP57" s="200"/>
      <c r="CZS57" s="200"/>
      <c r="CZY57" s="200"/>
      <c r="DAB57" s="200"/>
      <c r="DAD57" s="200"/>
      <c r="DBK57" s="200"/>
      <c r="DBN57" s="200"/>
      <c r="DBQ57" s="200"/>
      <c r="DBT57" s="200"/>
      <c r="DBW57" s="200"/>
      <c r="DBX57" s="200"/>
      <c r="DBY57" s="200"/>
      <c r="DCB57" s="200"/>
      <c r="DCE57" s="200"/>
      <c r="DCH57" s="200"/>
      <c r="DCK57" s="200"/>
      <c r="DCM57" s="200"/>
      <c r="DDA57" s="200"/>
      <c r="DDB57" s="200"/>
      <c r="DDC57" s="200"/>
      <c r="DDD57" s="200"/>
      <c r="DDE57" s="200"/>
      <c r="DDF57" s="200"/>
      <c r="DDG57" s="200"/>
      <c r="DDH57" s="200"/>
      <c r="DDI57" s="200"/>
      <c r="DDJ57" s="200"/>
      <c r="DDK57" s="200"/>
      <c r="DDL57" s="200"/>
      <c r="DDM57" s="200"/>
      <c r="DDN57" s="200"/>
      <c r="DDO57" s="200"/>
      <c r="DDP57" s="200"/>
      <c r="DDQ57" s="200"/>
      <c r="DDR57" s="200"/>
      <c r="DDS57" s="200"/>
      <c r="DDY57" s="200"/>
      <c r="DDZ57" s="200"/>
      <c r="DEA57" s="200"/>
      <c r="DEB57" s="200"/>
      <c r="DEC57" s="200"/>
      <c r="DED57" s="200"/>
      <c r="DEE57" s="200"/>
      <c r="DEG57" s="200"/>
      <c r="DEH57" s="200"/>
      <c r="DEI57" s="200"/>
      <c r="DEJ57" s="200"/>
      <c r="DEK57" s="200"/>
      <c r="DEL57" s="200"/>
      <c r="DEM57" s="200"/>
      <c r="DEN57" s="200"/>
      <c r="DEQ57" s="200"/>
      <c r="DET57" s="200"/>
      <c r="DEW57" s="200"/>
      <c r="DEZ57" s="200"/>
      <c r="DFC57" s="200"/>
      <c r="DFF57" s="200"/>
      <c r="DFO57" s="200"/>
      <c r="DFR57" s="200"/>
      <c r="DFU57" s="200"/>
      <c r="DFX57" s="200"/>
      <c r="DGG57" s="200"/>
      <c r="DGM57" s="200"/>
      <c r="DGP57" s="200"/>
      <c r="DGS57" s="200"/>
      <c r="DGV57" s="200"/>
      <c r="DHB57" s="200"/>
      <c r="DHK57" s="200"/>
      <c r="DHM57" s="200"/>
      <c r="DHN57" s="200"/>
      <c r="DHP57" s="200"/>
      <c r="DHS57" s="200"/>
      <c r="DHV57" s="200"/>
      <c r="DHY57" s="200"/>
      <c r="DIB57" s="200"/>
      <c r="DIE57" s="200"/>
      <c r="DIG57" s="200"/>
      <c r="DII57" s="200"/>
      <c r="DIL57" s="200"/>
      <c r="DIO57" s="200"/>
      <c r="DIR57" s="200"/>
      <c r="DIU57" s="200"/>
      <c r="DIX57" s="200"/>
      <c r="DJA57" s="200"/>
      <c r="DJD57" s="200"/>
      <c r="DJF57" s="200"/>
      <c r="DJI57" s="200"/>
      <c r="DJL57" s="200"/>
      <c r="DJO57" s="200"/>
      <c r="DJU57" s="200"/>
      <c r="DJX57" s="200"/>
      <c r="DJZ57" s="200"/>
      <c r="DLG57" s="200"/>
      <c r="DLJ57" s="200"/>
      <c r="DLM57" s="200"/>
      <c r="DLP57" s="200"/>
      <c r="DLS57" s="200"/>
      <c r="DLT57" s="200"/>
      <c r="DLU57" s="200"/>
      <c r="DLX57" s="200"/>
      <c r="DMA57" s="200"/>
      <c r="DMD57" s="200"/>
      <c r="DMG57" s="200"/>
      <c r="DMI57" s="200"/>
      <c r="DMW57" s="200"/>
      <c r="DMX57" s="200"/>
      <c r="DMY57" s="200"/>
      <c r="DMZ57" s="200"/>
      <c r="DNA57" s="200"/>
      <c r="DNB57" s="200"/>
      <c r="DNC57" s="200"/>
      <c r="DND57" s="200"/>
      <c r="DNE57" s="200"/>
      <c r="DNF57" s="200"/>
      <c r="DNG57" s="200"/>
      <c r="DNH57" s="200"/>
      <c r="DNI57" s="200"/>
      <c r="DNJ57" s="200"/>
      <c r="DNK57" s="200"/>
      <c r="DNL57" s="200"/>
      <c r="DNM57" s="200"/>
      <c r="DNN57" s="200"/>
      <c r="DNO57" s="200"/>
      <c r="DNU57" s="200"/>
      <c r="DNV57" s="200"/>
      <c r="DNW57" s="200"/>
      <c r="DNX57" s="200"/>
      <c r="DNY57" s="200"/>
      <c r="DNZ57" s="200"/>
      <c r="DOA57" s="200"/>
      <c r="DOC57" s="200"/>
      <c r="DOD57" s="200"/>
      <c r="DOE57" s="200"/>
      <c r="DOF57" s="200"/>
      <c r="DOG57" s="200"/>
      <c r="DOH57" s="200"/>
      <c r="DOI57" s="200"/>
      <c r="DOJ57" s="200"/>
      <c r="DOM57" s="200"/>
      <c r="DOP57" s="200"/>
      <c r="DOS57" s="200"/>
      <c r="DOV57" s="200"/>
      <c r="DOY57" s="200"/>
      <c r="DPB57" s="200"/>
      <c r="DPK57" s="200"/>
      <c r="DPN57" s="200"/>
      <c r="DPQ57" s="200"/>
      <c r="DPT57" s="200"/>
      <c r="DQC57" s="200"/>
      <c r="DQI57" s="200"/>
      <c r="DQL57" s="200"/>
      <c r="DQO57" s="200"/>
      <c r="DQR57" s="200"/>
      <c r="DQX57" s="200"/>
      <c r="DRG57" s="200"/>
      <c r="DRI57" s="200"/>
      <c r="DRJ57" s="200"/>
      <c r="DRL57" s="200"/>
      <c r="DRO57" s="200"/>
      <c r="DRR57" s="200"/>
      <c r="DRU57" s="200"/>
      <c r="DRX57" s="200"/>
      <c r="DSA57" s="200"/>
      <c r="DSC57" s="200"/>
      <c r="DSE57" s="200"/>
      <c r="DSH57" s="200"/>
      <c r="DSK57" s="200"/>
      <c r="DSN57" s="200"/>
      <c r="DSQ57" s="200"/>
      <c r="DST57" s="200"/>
      <c r="DSW57" s="200"/>
      <c r="DSZ57" s="200"/>
      <c r="DTB57" s="200"/>
      <c r="DTE57" s="200"/>
      <c r="DTH57" s="200"/>
      <c r="DTK57" s="200"/>
      <c r="DTQ57" s="200"/>
      <c r="DTT57" s="200"/>
      <c r="DTV57" s="200"/>
      <c r="DVC57" s="200"/>
      <c r="DVF57" s="200"/>
      <c r="DVI57" s="200"/>
      <c r="DVL57" s="200"/>
      <c r="DVO57" s="200"/>
      <c r="DVP57" s="200"/>
      <c r="DVQ57" s="200"/>
      <c r="DVT57" s="200"/>
      <c r="DVW57" s="200"/>
      <c r="DVZ57" s="200"/>
      <c r="DWC57" s="200"/>
      <c r="DWE57" s="200"/>
      <c r="DWS57" s="200"/>
      <c r="DWT57" s="200"/>
      <c r="DWU57" s="200"/>
      <c r="DWV57" s="200"/>
      <c r="DWW57" s="200"/>
      <c r="DWX57" s="200"/>
      <c r="DWY57" s="200"/>
      <c r="DWZ57" s="200"/>
      <c r="DXA57" s="200"/>
      <c r="DXB57" s="200"/>
      <c r="DXC57" s="200"/>
      <c r="DXD57" s="200"/>
      <c r="DXE57" s="200"/>
      <c r="DXF57" s="200"/>
      <c r="DXG57" s="200"/>
      <c r="DXH57" s="200"/>
      <c r="DXI57" s="200"/>
      <c r="DXJ57" s="200"/>
      <c r="DXK57" s="200"/>
      <c r="DXQ57" s="200"/>
      <c r="DXR57" s="200"/>
      <c r="DXS57" s="200"/>
      <c r="DXT57" s="200"/>
      <c r="DXU57" s="200"/>
      <c r="DXV57" s="200"/>
      <c r="DXW57" s="200"/>
      <c r="DXY57" s="200"/>
      <c r="DXZ57" s="200"/>
      <c r="DYA57" s="200"/>
      <c r="DYB57" s="200"/>
      <c r="DYC57" s="200"/>
      <c r="DYD57" s="200"/>
      <c r="DYE57" s="200"/>
      <c r="DYF57" s="200"/>
      <c r="DYI57" s="200"/>
      <c r="DYL57" s="200"/>
      <c r="DYO57" s="200"/>
      <c r="DYR57" s="200"/>
      <c r="DYU57" s="200"/>
      <c r="DYX57" s="200"/>
      <c r="DZG57" s="200"/>
      <c r="DZJ57" s="200"/>
      <c r="DZM57" s="200"/>
      <c r="DZP57" s="200"/>
      <c r="DZY57" s="200"/>
      <c r="EAE57" s="200"/>
      <c r="EAH57" s="200"/>
      <c r="EAK57" s="200"/>
      <c r="EAN57" s="200"/>
      <c r="EAT57" s="200"/>
      <c r="EBC57" s="200"/>
      <c r="EBE57" s="200"/>
      <c r="EBF57" s="200"/>
      <c r="EBH57" s="200"/>
      <c r="EBK57" s="200"/>
      <c r="EBN57" s="200"/>
      <c r="EBQ57" s="200"/>
      <c r="EBT57" s="200"/>
      <c r="EBW57" s="200"/>
      <c r="EBY57" s="200"/>
      <c r="ECA57" s="200"/>
      <c r="ECD57" s="200"/>
      <c r="ECG57" s="200"/>
      <c r="ECJ57" s="200"/>
      <c r="ECM57" s="200"/>
      <c r="ECP57" s="200"/>
      <c r="ECS57" s="200"/>
      <c r="ECV57" s="200"/>
      <c r="ECX57" s="200"/>
      <c r="EDA57" s="200"/>
      <c r="EDD57" s="200"/>
      <c r="EDG57" s="200"/>
      <c r="EDM57" s="200"/>
      <c r="EDP57" s="200"/>
      <c r="EDR57" s="200"/>
      <c r="EEY57" s="200"/>
      <c r="EFB57" s="200"/>
      <c r="EFE57" s="200"/>
      <c r="EFH57" s="200"/>
      <c r="EFK57" s="200"/>
      <c r="EFL57" s="200"/>
      <c r="EFM57" s="200"/>
      <c r="EFP57" s="200"/>
      <c r="EFS57" s="200"/>
      <c r="EFV57" s="200"/>
      <c r="EFY57" s="200"/>
      <c r="EGA57" s="200"/>
      <c r="EGO57" s="200"/>
      <c r="EGP57" s="200"/>
      <c r="EGQ57" s="200"/>
      <c r="EGR57" s="200"/>
      <c r="EGS57" s="200"/>
      <c r="EGT57" s="200"/>
      <c r="EGU57" s="200"/>
      <c r="EGV57" s="200"/>
      <c r="EGW57" s="200"/>
      <c r="EGX57" s="200"/>
      <c r="EGY57" s="200"/>
      <c r="EGZ57" s="200"/>
      <c r="EHA57" s="200"/>
      <c r="EHB57" s="200"/>
      <c r="EHC57" s="200"/>
      <c r="EHD57" s="200"/>
      <c r="EHE57" s="200"/>
      <c r="EHF57" s="200"/>
      <c r="EHG57" s="200"/>
      <c r="EHM57" s="200"/>
      <c r="EHN57" s="200"/>
      <c r="EHO57" s="200"/>
      <c r="EHP57" s="200"/>
      <c r="EHQ57" s="200"/>
      <c r="EHR57" s="200"/>
      <c r="EHS57" s="200"/>
      <c r="EHU57" s="200"/>
      <c r="EHV57" s="200"/>
      <c r="EHW57" s="200"/>
      <c r="EHX57" s="200"/>
      <c r="EHY57" s="200"/>
      <c r="EHZ57" s="200"/>
      <c r="EIA57" s="200"/>
      <c r="EIB57" s="200"/>
      <c r="EIE57" s="200"/>
      <c r="EIH57" s="200"/>
      <c r="EIK57" s="200"/>
      <c r="EIN57" s="200"/>
      <c r="EIQ57" s="200"/>
      <c r="EIT57" s="200"/>
      <c r="EJC57" s="200"/>
      <c r="EJF57" s="200"/>
      <c r="EJI57" s="200"/>
      <c r="EJL57" s="200"/>
      <c r="EJU57" s="200"/>
      <c r="EKA57" s="200"/>
      <c r="EKD57" s="200"/>
      <c r="EKG57" s="200"/>
      <c r="EKJ57" s="200"/>
      <c r="EKP57" s="200"/>
      <c r="EKY57" s="200"/>
      <c r="ELA57" s="200"/>
      <c r="ELB57" s="200"/>
      <c r="ELD57" s="200"/>
      <c r="ELG57" s="200"/>
      <c r="ELJ57" s="200"/>
      <c r="ELM57" s="200"/>
      <c r="ELP57" s="200"/>
      <c r="ELS57" s="200"/>
      <c r="ELU57" s="200"/>
      <c r="ELW57" s="200"/>
      <c r="ELZ57" s="200"/>
      <c r="EMC57" s="200"/>
      <c r="EMF57" s="200"/>
      <c r="EMI57" s="200"/>
      <c r="EML57" s="200"/>
      <c r="EMO57" s="200"/>
      <c r="EMR57" s="200"/>
      <c r="EMT57" s="200"/>
      <c r="EMW57" s="200"/>
      <c r="EMZ57" s="200"/>
      <c r="ENC57" s="200"/>
      <c r="ENI57" s="200"/>
      <c r="ENL57" s="200"/>
      <c r="ENN57" s="200"/>
      <c r="EOU57" s="200"/>
      <c r="EOX57" s="200"/>
      <c r="EPA57" s="200"/>
      <c r="EPD57" s="200"/>
      <c r="EPG57" s="200"/>
      <c r="EPH57" s="200"/>
      <c r="EPI57" s="200"/>
      <c r="EPL57" s="200"/>
      <c r="EPO57" s="200"/>
      <c r="EPR57" s="200"/>
      <c r="EPU57" s="200"/>
      <c r="EPW57" s="200"/>
      <c r="EQK57" s="200"/>
      <c r="EQL57" s="200"/>
      <c r="EQM57" s="200"/>
      <c r="EQN57" s="200"/>
      <c r="EQO57" s="200"/>
      <c r="EQP57" s="200"/>
      <c r="EQQ57" s="200"/>
      <c r="EQR57" s="200"/>
      <c r="EQS57" s="200"/>
      <c r="EQT57" s="200"/>
      <c r="EQU57" s="200"/>
      <c r="EQV57" s="200"/>
      <c r="EQW57" s="200"/>
      <c r="EQX57" s="200"/>
      <c r="EQY57" s="200"/>
      <c r="EQZ57" s="200"/>
      <c r="ERA57" s="200"/>
      <c r="ERB57" s="200"/>
      <c r="ERC57" s="200"/>
      <c r="ERI57" s="200"/>
      <c r="ERJ57" s="200"/>
      <c r="ERK57" s="200"/>
      <c r="ERL57" s="200"/>
      <c r="ERM57" s="200"/>
      <c r="ERN57" s="200"/>
      <c r="ERO57" s="200"/>
      <c r="ERQ57" s="200"/>
      <c r="ERR57" s="200"/>
      <c r="ERS57" s="200"/>
      <c r="ERT57" s="200"/>
      <c r="ERU57" s="200"/>
      <c r="ERV57" s="200"/>
      <c r="ERW57" s="200"/>
      <c r="ERX57" s="200"/>
      <c r="ESA57" s="200"/>
      <c r="ESD57" s="200"/>
      <c r="ESG57" s="200"/>
      <c r="ESJ57" s="200"/>
      <c r="ESM57" s="200"/>
      <c r="ESP57" s="200"/>
      <c r="ESY57" s="200"/>
      <c r="ETB57" s="200"/>
      <c r="ETE57" s="200"/>
      <c r="ETH57" s="200"/>
      <c r="ETQ57" s="200"/>
      <c r="ETW57" s="200"/>
      <c r="ETZ57" s="200"/>
      <c r="EUC57" s="200"/>
      <c r="EUF57" s="200"/>
      <c r="EUL57" s="200"/>
      <c r="EUU57" s="200"/>
      <c r="EUW57" s="200"/>
      <c r="EUX57" s="200"/>
      <c r="EUZ57" s="200"/>
      <c r="EVC57" s="200"/>
      <c r="EVF57" s="200"/>
      <c r="EVI57" s="200"/>
      <c r="EVL57" s="200"/>
      <c r="EVO57" s="200"/>
      <c r="EVQ57" s="200"/>
      <c r="EVS57" s="200"/>
      <c r="EVV57" s="200"/>
      <c r="EVY57" s="200"/>
      <c r="EWB57" s="200"/>
      <c r="EWE57" s="200"/>
      <c r="EWH57" s="200"/>
      <c r="EWK57" s="200"/>
      <c r="EWN57" s="200"/>
      <c r="EWP57" s="200"/>
      <c r="EWS57" s="200"/>
      <c r="EWV57" s="200"/>
      <c r="EWY57" s="200"/>
      <c r="EXE57" s="200"/>
      <c r="EXH57" s="200"/>
      <c r="EXJ57" s="200"/>
      <c r="EYQ57" s="200"/>
      <c r="EYT57" s="200"/>
      <c r="EYW57" s="200"/>
      <c r="EYZ57" s="200"/>
      <c r="EZC57" s="200"/>
      <c r="EZD57" s="200"/>
      <c r="EZE57" s="200"/>
      <c r="EZH57" s="200"/>
      <c r="EZK57" s="200"/>
      <c r="EZN57" s="200"/>
      <c r="EZQ57" s="200"/>
      <c r="EZS57" s="200"/>
      <c r="FAG57" s="200"/>
      <c r="FAH57" s="200"/>
      <c r="FAI57" s="200"/>
      <c r="FAJ57" s="200"/>
      <c r="FAK57" s="200"/>
      <c r="FAL57" s="200"/>
      <c r="FAM57" s="200"/>
      <c r="FAN57" s="200"/>
      <c r="FAO57" s="200"/>
      <c r="FAP57" s="200"/>
      <c r="FAQ57" s="200"/>
      <c r="FAR57" s="200"/>
      <c r="FAS57" s="200"/>
      <c r="FAT57" s="200"/>
      <c r="FAU57" s="200"/>
      <c r="FAV57" s="200"/>
      <c r="FAW57" s="200"/>
      <c r="FAX57" s="200"/>
      <c r="FAY57" s="200"/>
      <c r="FBE57" s="200"/>
      <c r="FBF57" s="200"/>
      <c r="FBG57" s="200"/>
      <c r="FBH57" s="200"/>
      <c r="FBI57" s="200"/>
      <c r="FBJ57" s="200"/>
      <c r="FBK57" s="200"/>
      <c r="FBM57" s="200"/>
      <c r="FBN57" s="200"/>
      <c r="FBO57" s="200"/>
      <c r="FBP57" s="200"/>
      <c r="FBQ57" s="200"/>
      <c r="FBR57" s="200"/>
      <c r="FBS57" s="200"/>
      <c r="FBT57" s="200"/>
      <c r="FBW57" s="200"/>
      <c r="FBZ57" s="200"/>
      <c r="FCC57" s="200"/>
      <c r="FCF57" s="200"/>
      <c r="FCI57" s="200"/>
      <c r="FCL57" s="200"/>
      <c r="FCU57" s="200"/>
      <c r="FCX57" s="200"/>
      <c r="FDA57" s="200"/>
      <c r="FDD57" s="200"/>
      <c r="FDM57" s="200"/>
      <c r="FDS57" s="200"/>
      <c r="FDV57" s="200"/>
      <c r="FDY57" s="200"/>
      <c r="FEB57" s="200"/>
      <c r="FEH57" s="200"/>
      <c r="FEQ57" s="200"/>
      <c r="FES57" s="200"/>
      <c r="FET57" s="200"/>
      <c r="FEV57" s="200"/>
      <c r="FEY57" s="200"/>
      <c r="FFB57" s="200"/>
      <c r="FFE57" s="200"/>
      <c r="FFH57" s="200"/>
      <c r="FFK57" s="200"/>
      <c r="FFM57" s="200"/>
      <c r="FFO57" s="200"/>
      <c r="FFR57" s="200"/>
      <c r="FFU57" s="200"/>
      <c r="FFX57" s="200"/>
      <c r="FGA57" s="200"/>
      <c r="FGD57" s="200"/>
      <c r="FGG57" s="200"/>
      <c r="FGJ57" s="200"/>
      <c r="FGL57" s="200"/>
      <c r="FGO57" s="200"/>
      <c r="FGR57" s="200"/>
      <c r="FGU57" s="200"/>
      <c r="FHA57" s="200"/>
      <c r="FHD57" s="200"/>
      <c r="FHF57" s="200"/>
      <c r="FIM57" s="200"/>
      <c r="FIP57" s="200"/>
      <c r="FIS57" s="200"/>
      <c r="FIV57" s="200"/>
      <c r="FIY57" s="200"/>
      <c r="FIZ57" s="200"/>
      <c r="FJA57" s="200"/>
      <c r="FJD57" s="200"/>
      <c r="FJG57" s="200"/>
      <c r="FJJ57" s="200"/>
      <c r="FJM57" s="200"/>
      <c r="FJO57" s="200"/>
      <c r="FKC57" s="200"/>
      <c r="FKD57" s="200"/>
      <c r="FKE57" s="200"/>
      <c r="FKF57" s="200"/>
      <c r="FKG57" s="200"/>
      <c r="FKH57" s="200"/>
      <c r="FKI57" s="200"/>
      <c r="FKJ57" s="200"/>
      <c r="FKK57" s="200"/>
      <c r="FKL57" s="200"/>
      <c r="FKM57" s="200"/>
      <c r="FKN57" s="200"/>
      <c r="FKO57" s="200"/>
      <c r="FKP57" s="200"/>
      <c r="FKQ57" s="200"/>
      <c r="FKR57" s="200"/>
      <c r="FKS57" s="200"/>
      <c r="FKT57" s="200"/>
      <c r="FKU57" s="200"/>
      <c r="FLA57" s="200"/>
      <c r="FLB57" s="200"/>
      <c r="FLC57" s="200"/>
      <c r="FLD57" s="200"/>
      <c r="FLE57" s="200"/>
      <c r="FLF57" s="200"/>
      <c r="FLG57" s="200"/>
      <c r="FLI57" s="200"/>
      <c r="FLJ57" s="200"/>
      <c r="FLK57" s="200"/>
      <c r="FLL57" s="200"/>
      <c r="FLM57" s="200"/>
      <c r="FLN57" s="200"/>
      <c r="FLO57" s="200"/>
      <c r="FLP57" s="200"/>
      <c r="FLS57" s="200"/>
      <c r="FLV57" s="200"/>
      <c r="FLY57" s="200"/>
      <c r="FMB57" s="200"/>
      <c r="FME57" s="200"/>
      <c r="FMH57" s="200"/>
      <c r="FMQ57" s="200"/>
      <c r="FMT57" s="200"/>
      <c r="FMW57" s="200"/>
      <c r="FMZ57" s="200"/>
      <c r="FNI57" s="200"/>
      <c r="FNO57" s="200"/>
      <c r="FNR57" s="200"/>
      <c r="FNU57" s="200"/>
      <c r="FNX57" s="200"/>
      <c r="FOD57" s="200"/>
      <c r="FOM57" s="200"/>
      <c r="FOO57" s="200"/>
      <c r="FOP57" s="200"/>
      <c r="FOR57" s="200"/>
      <c r="FOU57" s="200"/>
      <c r="FOX57" s="200"/>
      <c r="FPA57" s="200"/>
      <c r="FPD57" s="200"/>
      <c r="FPG57" s="200"/>
      <c r="FPI57" s="200"/>
      <c r="FPK57" s="200"/>
      <c r="FPN57" s="200"/>
      <c r="FPQ57" s="200"/>
      <c r="FPT57" s="200"/>
      <c r="FPW57" s="200"/>
      <c r="FPZ57" s="200"/>
      <c r="FQC57" s="200"/>
      <c r="FQF57" s="200"/>
      <c r="FQH57" s="200"/>
      <c r="FQK57" s="200"/>
      <c r="FQN57" s="200"/>
      <c r="FQQ57" s="200"/>
      <c r="FQW57" s="200"/>
      <c r="FQZ57" s="200"/>
      <c r="FRB57" s="200"/>
      <c r="FSI57" s="200"/>
      <c r="FSL57" s="200"/>
      <c r="FSO57" s="200"/>
      <c r="FSR57" s="200"/>
      <c r="FSU57" s="200"/>
      <c r="FSV57" s="200"/>
      <c r="FSW57" s="200"/>
      <c r="FSZ57" s="200"/>
      <c r="FTC57" s="200"/>
      <c r="FTF57" s="200"/>
      <c r="FTI57" s="200"/>
      <c r="FTK57" s="200"/>
      <c r="FTY57" s="200"/>
      <c r="FTZ57" s="200"/>
      <c r="FUA57" s="200"/>
      <c r="FUB57" s="200"/>
      <c r="FUC57" s="200"/>
      <c r="FUD57" s="200"/>
      <c r="FUE57" s="200"/>
      <c r="FUF57" s="200"/>
      <c r="FUG57" s="200"/>
      <c r="FUH57" s="200"/>
      <c r="FUI57" s="200"/>
      <c r="FUJ57" s="200"/>
      <c r="FUK57" s="200"/>
      <c r="FUL57" s="200"/>
      <c r="FUM57" s="200"/>
      <c r="FUN57" s="200"/>
      <c r="FUO57" s="200"/>
      <c r="FUP57" s="200"/>
      <c r="FUQ57" s="200"/>
      <c r="FUW57" s="200"/>
      <c r="FUX57" s="200"/>
      <c r="FUY57" s="200"/>
      <c r="FUZ57" s="200"/>
      <c r="FVA57" s="200"/>
      <c r="FVB57" s="200"/>
      <c r="FVC57" s="200"/>
      <c r="FVE57" s="200"/>
      <c r="FVF57" s="200"/>
      <c r="FVG57" s="200"/>
      <c r="FVH57" s="200"/>
      <c r="FVI57" s="200"/>
      <c r="FVJ57" s="200"/>
      <c r="FVK57" s="200"/>
      <c r="FVL57" s="200"/>
      <c r="FVO57" s="200"/>
      <c r="FVR57" s="200"/>
      <c r="FVU57" s="200"/>
      <c r="FVX57" s="200"/>
      <c r="FWA57" s="200"/>
      <c r="FWD57" s="200"/>
      <c r="FWM57" s="200"/>
      <c r="FWP57" s="200"/>
      <c r="FWS57" s="200"/>
      <c r="FWV57" s="200"/>
      <c r="FXE57" s="200"/>
      <c r="FXK57" s="200"/>
      <c r="FXN57" s="200"/>
      <c r="FXQ57" s="200"/>
      <c r="FXT57" s="200"/>
      <c r="FXZ57" s="200"/>
      <c r="FYI57" s="200"/>
      <c r="FYK57" s="200"/>
      <c r="FYL57" s="200"/>
      <c r="FYN57" s="200"/>
      <c r="FYQ57" s="200"/>
      <c r="FYT57" s="200"/>
      <c r="FYW57" s="200"/>
      <c r="FYZ57" s="200"/>
      <c r="FZC57" s="200"/>
      <c r="FZE57" s="200"/>
      <c r="FZG57" s="200"/>
      <c r="FZJ57" s="200"/>
      <c r="FZM57" s="200"/>
      <c r="FZP57" s="200"/>
      <c r="FZS57" s="200"/>
      <c r="FZV57" s="200"/>
      <c r="FZY57" s="200"/>
      <c r="GAB57" s="200"/>
      <c r="GAD57" s="200"/>
      <c r="GAG57" s="200"/>
      <c r="GAJ57" s="200"/>
      <c r="GAM57" s="200"/>
      <c r="GAS57" s="200"/>
      <c r="GAV57" s="200"/>
      <c r="GAX57" s="200"/>
      <c r="GCE57" s="200"/>
      <c r="GCH57" s="200"/>
      <c r="GCK57" s="200"/>
      <c r="GCN57" s="200"/>
      <c r="GCQ57" s="200"/>
      <c r="GCR57" s="200"/>
      <c r="GCS57" s="200"/>
      <c r="GCV57" s="200"/>
      <c r="GCY57" s="200"/>
      <c r="GDB57" s="200"/>
      <c r="GDE57" s="200"/>
      <c r="GDG57" s="200"/>
      <c r="GDU57" s="200"/>
      <c r="GDV57" s="200"/>
      <c r="GDW57" s="200"/>
      <c r="GDX57" s="200"/>
      <c r="GDY57" s="200"/>
      <c r="GDZ57" s="200"/>
      <c r="GEA57" s="200"/>
      <c r="GEB57" s="200"/>
      <c r="GEC57" s="200"/>
      <c r="GED57" s="200"/>
      <c r="GEE57" s="200"/>
      <c r="GEF57" s="200"/>
      <c r="GEG57" s="200"/>
      <c r="GEH57" s="200"/>
      <c r="GEI57" s="200"/>
      <c r="GEJ57" s="200"/>
      <c r="GEK57" s="200"/>
      <c r="GEL57" s="200"/>
      <c r="GEM57" s="200"/>
      <c r="GES57" s="200"/>
      <c r="GET57" s="200"/>
      <c r="GEU57" s="200"/>
      <c r="GEV57" s="200"/>
      <c r="GEW57" s="200"/>
      <c r="GEX57" s="200"/>
      <c r="GEY57" s="200"/>
      <c r="GFA57" s="200"/>
      <c r="GFB57" s="200"/>
      <c r="GFC57" s="200"/>
      <c r="GFD57" s="200"/>
      <c r="GFE57" s="200"/>
      <c r="GFF57" s="200"/>
      <c r="GFG57" s="200"/>
      <c r="GFH57" s="200"/>
      <c r="GFK57" s="200"/>
      <c r="GFN57" s="200"/>
      <c r="GFQ57" s="200"/>
      <c r="GFT57" s="200"/>
      <c r="GFW57" s="200"/>
      <c r="GFZ57" s="200"/>
      <c r="GGI57" s="200"/>
      <c r="GGL57" s="200"/>
      <c r="GGO57" s="200"/>
      <c r="GGR57" s="200"/>
      <c r="GHA57" s="200"/>
      <c r="GHG57" s="200"/>
      <c r="GHJ57" s="200"/>
      <c r="GHM57" s="200"/>
      <c r="GHP57" s="200"/>
      <c r="GHV57" s="200"/>
      <c r="GIE57" s="200"/>
      <c r="GIG57" s="200"/>
      <c r="GIH57" s="200"/>
      <c r="GIJ57" s="200"/>
      <c r="GIM57" s="200"/>
      <c r="GIP57" s="200"/>
      <c r="GIS57" s="200"/>
      <c r="GIV57" s="200"/>
      <c r="GIY57" s="200"/>
      <c r="GJA57" s="200"/>
      <c r="GJC57" s="200"/>
      <c r="GJF57" s="200"/>
      <c r="GJI57" s="200"/>
      <c r="GJL57" s="200"/>
      <c r="GJO57" s="200"/>
      <c r="GJR57" s="200"/>
      <c r="GJU57" s="200"/>
      <c r="GJX57" s="200"/>
      <c r="GJZ57" s="200"/>
      <c r="GKC57" s="200"/>
      <c r="GKF57" s="200"/>
      <c r="GKI57" s="200"/>
      <c r="GKO57" s="200"/>
      <c r="GKR57" s="200"/>
      <c r="GKT57" s="200"/>
      <c r="GMA57" s="200"/>
      <c r="GMD57" s="200"/>
      <c r="GMG57" s="200"/>
      <c r="GMJ57" s="200"/>
      <c r="GMM57" s="200"/>
      <c r="GMN57" s="200"/>
      <c r="GMO57" s="200"/>
      <c r="GMR57" s="200"/>
      <c r="GMU57" s="200"/>
      <c r="GMX57" s="200"/>
      <c r="GNA57" s="200"/>
      <c r="GNC57" s="200"/>
      <c r="GNQ57" s="200"/>
      <c r="GNR57" s="200"/>
      <c r="GNS57" s="200"/>
      <c r="GNT57" s="200"/>
      <c r="GNU57" s="200"/>
      <c r="GNV57" s="200"/>
      <c r="GNW57" s="200"/>
      <c r="GNX57" s="200"/>
      <c r="GNY57" s="200"/>
      <c r="GNZ57" s="200"/>
      <c r="GOA57" s="200"/>
      <c r="GOB57" s="200"/>
      <c r="GOC57" s="200"/>
      <c r="GOD57" s="200"/>
      <c r="GOE57" s="200"/>
      <c r="GOF57" s="200"/>
      <c r="GOG57" s="200"/>
      <c r="GOH57" s="200"/>
      <c r="GOI57" s="200"/>
      <c r="GOO57" s="200"/>
      <c r="GOP57" s="200"/>
      <c r="GOQ57" s="200"/>
      <c r="GOR57" s="200"/>
      <c r="GOS57" s="200"/>
      <c r="GOT57" s="200"/>
      <c r="GOU57" s="200"/>
      <c r="GOW57" s="200"/>
      <c r="GOX57" s="200"/>
      <c r="GOY57" s="200"/>
      <c r="GOZ57" s="200"/>
      <c r="GPA57" s="200"/>
      <c r="GPB57" s="200"/>
      <c r="GPC57" s="200"/>
      <c r="GPD57" s="200"/>
      <c r="GPG57" s="200"/>
      <c r="GPJ57" s="200"/>
      <c r="GPM57" s="200"/>
      <c r="GPP57" s="200"/>
      <c r="GPS57" s="200"/>
      <c r="GPV57" s="200"/>
      <c r="GQE57" s="200"/>
      <c r="GQH57" s="200"/>
      <c r="GQK57" s="200"/>
      <c r="GQN57" s="200"/>
      <c r="GQW57" s="200"/>
      <c r="GRC57" s="200"/>
      <c r="GRF57" s="200"/>
      <c r="GRI57" s="200"/>
      <c r="GRL57" s="200"/>
      <c r="GRR57" s="200"/>
      <c r="GSA57" s="200"/>
      <c r="GSC57" s="200"/>
      <c r="GSD57" s="200"/>
      <c r="GSF57" s="200"/>
      <c r="GSI57" s="200"/>
      <c r="GSL57" s="200"/>
      <c r="GSO57" s="200"/>
      <c r="GSR57" s="200"/>
      <c r="GSU57" s="200"/>
      <c r="GSW57" s="200"/>
      <c r="GSY57" s="200"/>
      <c r="GTB57" s="200"/>
      <c r="GTE57" s="200"/>
      <c r="GTH57" s="200"/>
      <c r="GTK57" s="200"/>
      <c r="GTN57" s="200"/>
      <c r="GTQ57" s="200"/>
      <c r="GTT57" s="200"/>
      <c r="GTV57" s="200"/>
      <c r="GTY57" s="200"/>
      <c r="GUB57" s="200"/>
      <c r="GUE57" s="200"/>
      <c r="GUK57" s="200"/>
      <c r="GUN57" s="200"/>
      <c r="GUP57" s="200"/>
      <c r="GVW57" s="200"/>
      <c r="GVZ57" s="200"/>
      <c r="GWC57" s="200"/>
      <c r="GWF57" s="200"/>
      <c r="GWI57" s="200"/>
      <c r="GWJ57" s="200"/>
      <c r="GWK57" s="200"/>
      <c r="GWN57" s="200"/>
      <c r="GWQ57" s="200"/>
      <c r="GWT57" s="200"/>
      <c r="GWW57" s="200"/>
      <c r="GWY57" s="200"/>
      <c r="GXM57" s="200"/>
      <c r="GXN57" s="200"/>
      <c r="GXO57" s="200"/>
      <c r="GXP57" s="200"/>
      <c r="GXQ57" s="200"/>
      <c r="GXR57" s="200"/>
      <c r="GXS57" s="200"/>
      <c r="GXT57" s="200"/>
      <c r="GXU57" s="200"/>
      <c r="GXV57" s="200"/>
      <c r="GXW57" s="200"/>
      <c r="GXX57" s="200"/>
      <c r="GXY57" s="200"/>
      <c r="GXZ57" s="200"/>
      <c r="GYA57" s="200"/>
      <c r="GYB57" s="200"/>
      <c r="GYC57" s="200"/>
      <c r="GYD57" s="200"/>
      <c r="GYE57" s="200"/>
      <c r="GYK57" s="200"/>
      <c r="GYL57" s="200"/>
      <c r="GYM57" s="200"/>
      <c r="GYN57" s="200"/>
      <c r="GYO57" s="200"/>
      <c r="GYP57" s="200"/>
      <c r="GYQ57" s="200"/>
      <c r="GYS57" s="200"/>
      <c r="GYT57" s="200"/>
      <c r="GYU57" s="200"/>
      <c r="GYV57" s="200"/>
      <c r="GYW57" s="200"/>
      <c r="GYX57" s="200"/>
      <c r="GYY57" s="200"/>
      <c r="GYZ57" s="200"/>
      <c r="GZC57" s="200"/>
      <c r="GZF57" s="200"/>
      <c r="GZI57" s="200"/>
      <c r="GZL57" s="200"/>
      <c r="GZO57" s="200"/>
      <c r="GZR57" s="200"/>
      <c r="HAA57" s="200"/>
      <c r="HAD57" s="200"/>
      <c r="HAG57" s="200"/>
      <c r="HAJ57" s="200"/>
      <c r="HAS57" s="200"/>
      <c r="HAY57" s="200"/>
      <c r="HBB57" s="200"/>
      <c r="HBE57" s="200"/>
      <c r="HBH57" s="200"/>
      <c r="HBN57" s="200"/>
      <c r="HBW57" s="200"/>
      <c r="HBY57" s="200"/>
      <c r="HBZ57" s="200"/>
      <c r="HCB57" s="200"/>
      <c r="HCE57" s="200"/>
      <c r="HCH57" s="200"/>
      <c r="HCK57" s="200"/>
      <c r="HCN57" s="200"/>
      <c r="HCQ57" s="200"/>
      <c r="HCS57" s="200"/>
      <c r="HCU57" s="200"/>
      <c r="HCX57" s="200"/>
      <c r="HDA57" s="200"/>
      <c r="HDD57" s="200"/>
      <c r="HDG57" s="200"/>
      <c r="HDJ57" s="200"/>
      <c r="HDM57" s="200"/>
      <c r="HDP57" s="200"/>
      <c r="HDR57" s="200"/>
      <c r="HDU57" s="200"/>
      <c r="HDX57" s="200"/>
      <c r="HEA57" s="200"/>
      <c r="HEG57" s="200"/>
      <c r="HEJ57" s="200"/>
      <c r="HEL57" s="200"/>
      <c r="HFS57" s="200"/>
      <c r="HFV57" s="200"/>
      <c r="HFY57" s="200"/>
      <c r="HGB57" s="200"/>
      <c r="HGE57" s="200"/>
      <c r="HGF57" s="200"/>
      <c r="HGG57" s="200"/>
      <c r="HGJ57" s="200"/>
      <c r="HGM57" s="200"/>
      <c r="HGP57" s="200"/>
      <c r="HGS57" s="200"/>
      <c r="HGU57" s="200"/>
      <c r="HHI57" s="200"/>
      <c r="HHJ57" s="200"/>
      <c r="HHK57" s="200"/>
      <c r="HHL57" s="200"/>
      <c r="HHM57" s="200"/>
      <c r="HHN57" s="200"/>
      <c r="HHO57" s="200"/>
      <c r="HHP57" s="200"/>
      <c r="HHQ57" s="200"/>
      <c r="HHR57" s="200"/>
      <c r="HHS57" s="200"/>
      <c r="HHT57" s="200"/>
      <c r="HHU57" s="200"/>
      <c r="HHV57" s="200"/>
      <c r="HHW57" s="200"/>
      <c r="HHX57" s="200"/>
      <c r="HHY57" s="200"/>
      <c r="HHZ57" s="200"/>
      <c r="HIA57" s="200"/>
      <c r="HIG57" s="200"/>
      <c r="HIH57" s="200"/>
      <c r="HII57" s="200"/>
      <c r="HIJ57" s="200"/>
      <c r="HIK57" s="200"/>
      <c r="HIL57" s="200"/>
      <c r="HIM57" s="200"/>
      <c r="HIO57" s="200"/>
      <c r="HIP57" s="200"/>
      <c r="HIQ57" s="200"/>
      <c r="HIR57" s="200"/>
      <c r="HIS57" s="200"/>
      <c r="HIT57" s="200"/>
      <c r="HIU57" s="200"/>
      <c r="HIV57" s="200"/>
      <c r="HIY57" s="200"/>
      <c r="HJB57" s="200"/>
      <c r="HJE57" s="200"/>
      <c r="HJH57" s="200"/>
      <c r="HJK57" s="200"/>
      <c r="HJN57" s="200"/>
      <c r="HJW57" s="200"/>
      <c r="HJZ57" s="200"/>
      <c r="HKC57" s="200"/>
      <c r="HKF57" s="200"/>
      <c r="HKO57" s="200"/>
      <c r="HKU57" s="200"/>
      <c r="HKX57" s="200"/>
      <c r="HLA57" s="200"/>
      <c r="HLD57" s="200"/>
      <c r="HLJ57" s="200"/>
      <c r="HLS57" s="200"/>
      <c r="HLU57" s="200"/>
      <c r="HLV57" s="200"/>
      <c r="HLX57" s="200"/>
      <c r="HMA57" s="200"/>
      <c r="HMD57" s="200"/>
      <c r="HMG57" s="200"/>
      <c r="HMJ57" s="200"/>
      <c r="HMM57" s="200"/>
      <c r="HMO57" s="200"/>
      <c r="HMQ57" s="200"/>
      <c r="HMT57" s="200"/>
      <c r="HMW57" s="200"/>
      <c r="HMZ57" s="200"/>
      <c r="HNC57" s="200"/>
      <c r="HNF57" s="200"/>
      <c r="HNI57" s="200"/>
      <c r="HNL57" s="200"/>
      <c r="HNN57" s="200"/>
      <c r="HNQ57" s="200"/>
      <c r="HNT57" s="200"/>
      <c r="HNW57" s="200"/>
      <c r="HOC57" s="200"/>
      <c r="HOF57" s="200"/>
      <c r="HOH57" s="200"/>
      <c r="HPO57" s="200"/>
      <c r="HPR57" s="200"/>
      <c r="HPU57" s="200"/>
      <c r="HPX57" s="200"/>
      <c r="HQA57" s="200"/>
      <c r="HQB57" s="200"/>
      <c r="HQC57" s="200"/>
      <c r="HQF57" s="200"/>
      <c r="HQI57" s="200"/>
      <c r="HQL57" s="200"/>
      <c r="HQO57" s="200"/>
      <c r="HQQ57" s="200"/>
      <c r="HRE57" s="200"/>
      <c r="HRF57" s="200"/>
      <c r="HRG57" s="200"/>
      <c r="HRH57" s="200"/>
      <c r="HRI57" s="200"/>
      <c r="HRJ57" s="200"/>
      <c r="HRK57" s="200"/>
      <c r="HRL57" s="200"/>
      <c r="HRM57" s="200"/>
      <c r="HRN57" s="200"/>
      <c r="HRO57" s="200"/>
      <c r="HRP57" s="200"/>
      <c r="HRQ57" s="200"/>
      <c r="HRR57" s="200"/>
      <c r="HRS57" s="200"/>
      <c r="HRT57" s="200"/>
      <c r="HRU57" s="200"/>
      <c r="HRV57" s="200"/>
      <c r="HRW57" s="200"/>
      <c r="HSC57" s="200"/>
      <c r="HSD57" s="200"/>
      <c r="HSE57" s="200"/>
      <c r="HSF57" s="200"/>
      <c r="HSG57" s="200"/>
      <c r="HSH57" s="200"/>
      <c r="HSI57" s="200"/>
      <c r="HSK57" s="200"/>
      <c r="HSL57" s="200"/>
      <c r="HSM57" s="200"/>
      <c r="HSN57" s="200"/>
      <c r="HSO57" s="200"/>
      <c r="HSP57" s="200"/>
      <c r="HSQ57" s="200"/>
      <c r="HSR57" s="200"/>
      <c r="HSU57" s="200"/>
      <c r="HSX57" s="200"/>
      <c r="HTA57" s="200"/>
      <c r="HTD57" s="200"/>
      <c r="HTG57" s="200"/>
      <c r="HTJ57" s="200"/>
      <c r="HTS57" s="200"/>
      <c r="HTV57" s="200"/>
      <c r="HTY57" s="200"/>
      <c r="HUB57" s="200"/>
      <c r="HUK57" s="200"/>
      <c r="HUQ57" s="200"/>
      <c r="HUT57" s="200"/>
      <c r="HUW57" s="200"/>
      <c r="HUZ57" s="200"/>
      <c r="HVF57" s="200"/>
      <c r="HVO57" s="200"/>
      <c r="HVQ57" s="200"/>
      <c r="HVR57" s="200"/>
      <c r="HVT57" s="200"/>
      <c r="HVW57" s="200"/>
      <c r="HVZ57" s="200"/>
      <c r="HWC57" s="200"/>
      <c r="HWF57" s="200"/>
      <c r="HWI57" s="200"/>
      <c r="HWK57" s="200"/>
      <c r="HWM57" s="200"/>
      <c r="HWP57" s="200"/>
      <c r="HWS57" s="200"/>
      <c r="HWV57" s="200"/>
      <c r="HWY57" s="200"/>
      <c r="HXB57" s="200"/>
      <c r="HXE57" s="200"/>
      <c r="HXH57" s="200"/>
      <c r="HXJ57" s="200"/>
      <c r="HXM57" s="200"/>
      <c r="HXP57" s="200"/>
      <c r="HXS57" s="200"/>
      <c r="HXY57" s="200"/>
      <c r="HYB57" s="200"/>
      <c r="HYD57" s="200"/>
      <c r="HZK57" s="200"/>
      <c r="HZN57" s="200"/>
      <c r="HZQ57" s="200"/>
      <c r="HZT57" s="200"/>
      <c r="HZW57" s="200"/>
      <c r="HZX57" s="200"/>
      <c r="HZY57" s="200"/>
      <c r="IAB57" s="200"/>
      <c r="IAE57" s="200"/>
      <c r="IAH57" s="200"/>
      <c r="IAK57" s="200"/>
      <c r="IAM57" s="200"/>
      <c r="IBA57" s="200"/>
      <c r="IBB57" s="200"/>
      <c r="IBC57" s="200"/>
      <c r="IBD57" s="200"/>
      <c r="IBE57" s="200"/>
      <c r="IBF57" s="200"/>
      <c r="IBG57" s="200"/>
      <c r="IBH57" s="200"/>
      <c r="IBI57" s="200"/>
      <c r="IBJ57" s="200"/>
      <c r="IBK57" s="200"/>
      <c r="IBL57" s="200"/>
      <c r="IBM57" s="200"/>
      <c r="IBN57" s="200"/>
      <c r="IBO57" s="200"/>
      <c r="IBP57" s="200"/>
      <c r="IBQ57" s="200"/>
      <c r="IBR57" s="200"/>
      <c r="IBS57" s="200"/>
      <c r="IBY57" s="200"/>
      <c r="IBZ57" s="200"/>
      <c r="ICA57" s="200"/>
      <c r="ICB57" s="200"/>
      <c r="ICC57" s="200"/>
      <c r="ICD57" s="200"/>
      <c r="ICE57" s="200"/>
      <c r="ICG57" s="200"/>
      <c r="ICH57" s="200"/>
      <c r="ICI57" s="200"/>
      <c r="ICJ57" s="200"/>
      <c r="ICK57" s="200"/>
      <c r="ICL57" s="200"/>
      <c r="ICM57" s="200"/>
      <c r="ICN57" s="200"/>
      <c r="ICQ57" s="200"/>
      <c r="ICT57" s="200"/>
      <c r="ICW57" s="200"/>
      <c r="ICZ57" s="200"/>
      <c r="IDC57" s="200"/>
      <c r="IDF57" s="200"/>
      <c r="IDO57" s="200"/>
      <c r="IDR57" s="200"/>
      <c r="IDU57" s="200"/>
      <c r="IDX57" s="200"/>
      <c r="IEG57" s="200"/>
      <c r="IEM57" s="200"/>
      <c r="IEP57" s="200"/>
      <c r="IES57" s="200"/>
      <c r="IEV57" s="200"/>
      <c r="IFB57" s="200"/>
      <c r="IFK57" s="200"/>
      <c r="IFM57" s="200"/>
      <c r="IFN57" s="200"/>
      <c r="IFP57" s="200"/>
      <c r="IFS57" s="200"/>
      <c r="IFV57" s="200"/>
      <c r="IFY57" s="200"/>
      <c r="IGB57" s="200"/>
      <c r="IGE57" s="200"/>
      <c r="IGG57" s="200"/>
      <c r="IGI57" s="200"/>
      <c r="IGL57" s="200"/>
      <c r="IGO57" s="200"/>
      <c r="IGR57" s="200"/>
      <c r="IGU57" s="200"/>
      <c r="IGX57" s="200"/>
      <c r="IHA57" s="200"/>
      <c r="IHD57" s="200"/>
      <c r="IHF57" s="200"/>
      <c r="IHI57" s="200"/>
      <c r="IHL57" s="200"/>
      <c r="IHO57" s="200"/>
      <c r="IHU57" s="200"/>
      <c r="IHX57" s="200"/>
      <c r="IHZ57" s="200"/>
      <c r="IJG57" s="200"/>
      <c r="IJJ57" s="200"/>
      <c r="IJM57" s="200"/>
      <c r="IJP57" s="200"/>
      <c r="IJS57" s="200"/>
      <c r="IJT57" s="200"/>
      <c r="IJU57" s="200"/>
      <c r="IJX57" s="200"/>
      <c r="IKA57" s="200"/>
      <c r="IKD57" s="200"/>
      <c r="IKG57" s="200"/>
      <c r="IKI57" s="200"/>
      <c r="IKW57" s="200"/>
      <c r="IKX57" s="200"/>
      <c r="IKY57" s="200"/>
      <c r="IKZ57" s="200"/>
      <c r="ILA57" s="200"/>
      <c r="ILB57" s="200"/>
      <c r="ILC57" s="200"/>
      <c r="ILD57" s="200"/>
      <c r="ILE57" s="200"/>
      <c r="ILF57" s="200"/>
      <c r="ILG57" s="200"/>
      <c r="ILH57" s="200"/>
      <c r="ILI57" s="200"/>
      <c r="ILJ57" s="200"/>
      <c r="ILK57" s="200"/>
      <c r="ILL57" s="200"/>
      <c r="ILM57" s="200"/>
      <c r="ILN57" s="200"/>
      <c r="ILO57" s="200"/>
      <c r="ILU57" s="200"/>
      <c r="ILV57" s="200"/>
      <c r="ILW57" s="200"/>
      <c r="ILX57" s="200"/>
      <c r="ILY57" s="200"/>
      <c r="ILZ57" s="200"/>
      <c r="IMA57" s="200"/>
      <c r="IMC57" s="200"/>
      <c r="IMD57" s="200"/>
      <c r="IME57" s="200"/>
      <c r="IMF57" s="200"/>
      <c r="IMG57" s="200"/>
      <c r="IMH57" s="200"/>
      <c r="IMI57" s="200"/>
      <c r="IMJ57" s="200"/>
      <c r="IMM57" s="200"/>
      <c r="IMP57" s="200"/>
      <c r="IMS57" s="200"/>
      <c r="IMV57" s="200"/>
      <c r="IMY57" s="200"/>
      <c r="INB57" s="200"/>
      <c r="INK57" s="200"/>
      <c r="INN57" s="200"/>
      <c r="INQ57" s="200"/>
      <c r="INT57" s="200"/>
      <c r="IOC57" s="200"/>
      <c r="IOI57" s="200"/>
      <c r="IOL57" s="200"/>
      <c r="IOO57" s="200"/>
      <c r="IOR57" s="200"/>
      <c r="IOX57" s="200"/>
      <c r="IPG57" s="200"/>
      <c r="IPI57" s="200"/>
      <c r="IPJ57" s="200"/>
      <c r="IPL57" s="200"/>
      <c r="IPO57" s="200"/>
      <c r="IPR57" s="200"/>
      <c r="IPU57" s="200"/>
      <c r="IPX57" s="200"/>
      <c r="IQA57" s="200"/>
      <c r="IQC57" s="200"/>
      <c r="IQE57" s="200"/>
      <c r="IQH57" s="200"/>
      <c r="IQK57" s="200"/>
      <c r="IQN57" s="200"/>
      <c r="IQQ57" s="200"/>
      <c r="IQT57" s="200"/>
      <c r="IQW57" s="200"/>
      <c r="IQZ57" s="200"/>
      <c r="IRB57" s="200"/>
      <c r="IRE57" s="200"/>
      <c r="IRH57" s="200"/>
      <c r="IRK57" s="200"/>
      <c r="IRQ57" s="200"/>
      <c r="IRT57" s="200"/>
      <c r="IRV57" s="200"/>
      <c r="ITC57" s="200"/>
      <c r="ITF57" s="200"/>
      <c r="ITI57" s="200"/>
      <c r="ITL57" s="200"/>
      <c r="ITO57" s="200"/>
      <c r="ITP57" s="200"/>
      <c r="ITQ57" s="200"/>
      <c r="ITT57" s="200"/>
      <c r="ITW57" s="200"/>
      <c r="ITZ57" s="200"/>
      <c r="IUC57" s="200"/>
      <c r="IUE57" s="200"/>
      <c r="IUS57" s="200"/>
      <c r="IUT57" s="200"/>
      <c r="IUU57" s="200"/>
      <c r="IUV57" s="200"/>
      <c r="IUW57" s="200"/>
      <c r="IUX57" s="200"/>
      <c r="IUY57" s="200"/>
      <c r="IUZ57" s="200"/>
      <c r="IVA57" s="200"/>
      <c r="IVB57" s="200"/>
      <c r="IVC57" s="200"/>
      <c r="IVD57" s="200"/>
      <c r="IVE57" s="200"/>
      <c r="IVF57" s="200"/>
      <c r="IVG57" s="200"/>
      <c r="IVH57" s="200"/>
      <c r="IVI57" s="200"/>
      <c r="IVJ57" s="200"/>
      <c r="IVK57" s="200"/>
      <c r="IVQ57" s="200"/>
      <c r="IVR57" s="200"/>
      <c r="IVS57" s="200"/>
      <c r="IVT57" s="200"/>
      <c r="IVU57" s="200"/>
      <c r="IVV57" s="200"/>
      <c r="IVW57" s="200"/>
      <c r="IVY57" s="200"/>
      <c r="IVZ57" s="200"/>
      <c r="IWA57" s="200"/>
      <c r="IWB57" s="200"/>
      <c r="IWC57" s="200"/>
      <c r="IWD57" s="200"/>
      <c r="IWE57" s="200"/>
      <c r="IWF57" s="200"/>
      <c r="IWI57" s="200"/>
      <c r="IWL57" s="200"/>
      <c r="IWO57" s="200"/>
      <c r="IWR57" s="200"/>
      <c r="IWU57" s="200"/>
      <c r="IWX57" s="200"/>
      <c r="IXG57" s="200"/>
      <c r="IXJ57" s="200"/>
      <c r="IXM57" s="200"/>
      <c r="IXP57" s="200"/>
      <c r="IXY57" s="200"/>
      <c r="IYE57" s="200"/>
      <c r="IYH57" s="200"/>
      <c r="IYK57" s="200"/>
      <c r="IYN57" s="200"/>
      <c r="IYT57" s="200"/>
      <c r="IZC57" s="200"/>
      <c r="IZE57" s="200"/>
      <c r="IZF57" s="200"/>
      <c r="IZH57" s="200"/>
      <c r="IZK57" s="200"/>
      <c r="IZN57" s="200"/>
      <c r="IZQ57" s="200"/>
      <c r="IZT57" s="200"/>
      <c r="IZW57" s="200"/>
      <c r="IZY57" s="200"/>
      <c r="JAA57" s="200"/>
      <c r="JAD57" s="200"/>
      <c r="JAG57" s="200"/>
      <c r="JAJ57" s="200"/>
      <c r="JAM57" s="200"/>
      <c r="JAP57" s="200"/>
      <c r="JAS57" s="200"/>
      <c r="JAV57" s="200"/>
      <c r="JAX57" s="200"/>
      <c r="JBA57" s="200"/>
      <c r="JBD57" s="200"/>
      <c r="JBG57" s="200"/>
      <c r="JBM57" s="200"/>
      <c r="JBP57" s="200"/>
      <c r="JBR57" s="200"/>
      <c r="JCY57" s="200"/>
      <c r="JDB57" s="200"/>
      <c r="JDE57" s="200"/>
      <c r="JDH57" s="200"/>
      <c r="JDK57" s="200"/>
      <c r="JDL57" s="200"/>
      <c r="JDM57" s="200"/>
      <c r="JDP57" s="200"/>
      <c r="JDS57" s="200"/>
      <c r="JDV57" s="200"/>
      <c r="JDY57" s="200"/>
      <c r="JEA57" s="200"/>
      <c r="JEO57" s="200"/>
      <c r="JEP57" s="200"/>
      <c r="JEQ57" s="200"/>
      <c r="JER57" s="200"/>
      <c r="JES57" s="200"/>
      <c r="JET57" s="200"/>
      <c r="JEU57" s="200"/>
      <c r="JEV57" s="200"/>
      <c r="JEW57" s="200"/>
      <c r="JEX57" s="200"/>
      <c r="JEY57" s="200"/>
      <c r="JEZ57" s="200"/>
      <c r="JFA57" s="200"/>
      <c r="JFB57" s="200"/>
      <c r="JFC57" s="200"/>
      <c r="JFD57" s="200"/>
      <c r="JFE57" s="200"/>
      <c r="JFF57" s="200"/>
      <c r="JFG57" s="200"/>
      <c r="JFM57" s="200"/>
      <c r="JFN57" s="200"/>
      <c r="JFO57" s="200"/>
      <c r="JFP57" s="200"/>
      <c r="JFQ57" s="200"/>
      <c r="JFR57" s="200"/>
      <c r="JFS57" s="200"/>
      <c r="JFU57" s="200"/>
      <c r="JFV57" s="200"/>
      <c r="JFW57" s="200"/>
      <c r="JFX57" s="200"/>
      <c r="JFY57" s="200"/>
      <c r="JFZ57" s="200"/>
      <c r="JGA57" s="200"/>
      <c r="JGB57" s="200"/>
      <c r="JGE57" s="200"/>
      <c r="JGH57" s="200"/>
      <c r="JGK57" s="200"/>
      <c r="JGN57" s="200"/>
      <c r="JGQ57" s="200"/>
      <c r="JGT57" s="200"/>
      <c r="JHC57" s="200"/>
      <c r="JHF57" s="200"/>
      <c r="JHI57" s="200"/>
      <c r="JHL57" s="200"/>
      <c r="JHU57" s="200"/>
      <c r="JIA57" s="200"/>
      <c r="JID57" s="200"/>
      <c r="JIG57" s="200"/>
      <c r="JIJ57" s="200"/>
      <c r="JIP57" s="200"/>
      <c r="JIY57" s="200"/>
      <c r="JJA57" s="200"/>
      <c r="JJB57" s="200"/>
      <c r="JJD57" s="200"/>
      <c r="JJG57" s="200"/>
      <c r="JJJ57" s="200"/>
      <c r="JJM57" s="200"/>
      <c r="JJP57" s="200"/>
      <c r="JJS57" s="200"/>
      <c r="JJU57" s="200"/>
      <c r="JJW57" s="200"/>
      <c r="JJZ57" s="200"/>
      <c r="JKC57" s="200"/>
      <c r="JKF57" s="200"/>
      <c r="JKI57" s="200"/>
      <c r="JKL57" s="200"/>
      <c r="JKO57" s="200"/>
      <c r="JKR57" s="200"/>
      <c r="JKT57" s="200"/>
      <c r="JKW57" s="200"/>
      <c r="JKZ57" s="200"/>
      <c r="JLC57" s="200"/>
      <c r="JLI57" s="200"/>
      <c r="JLL57" s="200"/>
      <c r="JLN57" s="200"/>
      <c r="JMU57" s="200"/>
      <c r="JMX57" s="200"/>
      <c r="JNA57" s="200"/>
      <c r="JND57" s="200"/>
      <c r="JNG57" s="200"/>
      <c r="JNH57" s="200"/>
      <c r="JNI57" s="200"/>
      <c r="JNL57" s="200"/>
      <c r="JNO57" s="200"/>
      <c r="JNR57" s="200"/>
      <c r="JNU57" s="200"/>
      <c r="JNW57" s="200"/>
      <c r="JOK57" s="200"/>
      <c r="JOL57" s="200"/>
      <c r="JOM57" s="200"/>
      <c r="JON57" s="200"/>
      <c r="JOO57" s="200"/>
      <c r="JOP57" s="200"/>
      <c r="JOQ57" s="200"/>
      <c r="JOR57" s="200"/>
      <c r="JOS57" s="200"/>
      <c r="JOT57" s="200"/>
      <c r="JOU57" s="200"/>
      <c r="JOV57" s="200"/>
      <c r="JOW57" s="200"/>
      <c r="JOX57" s="200"/>
      <c r="JOY57" s="200"/>
      <c r="JOZ57" s="200"/>
      <c r="JPA57" s="200"/>
      <c r="JPB57" s="200"/>
      <c r="JPC57" s="200"/>
      <c r="JPI57" s="200"/>
      <c r="JPJ57" s="200"/>
      <c r="JPK57" s="200"/>
      <c r="JPL57" s="200"/>
      <c r="JPM57" s="200"/>
      <c r="JPN57" s="200"/>
      <c r="JPO57" s="200"/>
      <c r="JPQ57" s="200"/>
      <c r="JPR57" s="200"/>
      <c r="JPS57" s="200"/>
      <c r="JPT57" s="200"/>
      <c r="JPU57" s="200"/>
      <c r="JPV57" s="200"/>
      <c r="JPW57" s="200"/>
      <c r="JPX57" s="200"/>
      <c r="JQA57" s="200"/>
      <c r="JQD57" s="200"/>
      <c r="JQG57" s="200"/>
      <c r="JQJ57" s="200"/>
      <c r="JQM57" s="200"/>
      <c r="JQP57" s="200"/>
      <c r="JQY57" s="200"/>
      <c r="JRB57" s="200"/>
      <c r="JRE57" s="200"/>
      <c r="JRH57" s="200"/>
      <c r="JRQ57" s="200"/>
      <c r="JRW57" s="200"/>
      <c r="JRZ57" s="200"/>
      <c r="JSC57" s="200"/>
      <c r="JSF57" s="200"/>
      <c r="JSL57" s="200"/>
      <c r="JSU57" s="200"/>
      <c r="JSW57" s="200"/>
      <c r="JSX57" s="200"/>
      <c r="JSZ57" s="200"/>
      <c r="JTC57" s="200"/>
      <c r="JTF57" s="200"/>
      <c r="JTI57" s="200"/>
      <c r="JTL57" s="200"/>
      <c r="JTO57" s="200"/>
      <c r="JTQ57" s="200"/>
      <c r="JTS57" s="200"/>
      <c r="JTV57" s="200"/>
      <c r="JTY57" s="200"/>
      <c r="JUB57" s="200"/>
      <c r="JUE57" s="200"/>
      <c r="JUH57" s="200"/>
      <c r="JUK57" s="200"/>
      <c r="JUN57" s="200"/>
      <c r="JUP57" s="200"/>
      <c r="JUS57" s="200"/>
      <c r="JUV57" s="200"/>
      <c r="JUY57" s="200"/>
      <c r="JVE57" s="200"/>
      <c r="JVH57" s="200"/>
      <c r="JVJ57" s="200"/>
      <c r="JWQ57" s="200"/>
      <c r="JWT57" s="200"/>
      <c r="JWW57" s="200"/>
      <c r="JWZ57" s="200"/>
      <c r="JXC57" s="200"/>
      <c r="JXD57" s="200"/>
      <c r="JXE57" s="200"/>
      <c r="JXH57" s="200"/>
      <c r="JXK57" s="200"/>
      <c r="JXN57" s="200"/>
      <c r="JXQ57" s="200"/>
      <c r="JXS57" s="200"/>
      <c r="JYG57" s="200"/>
      <c r="JYH57" s="200"/>
      <c r="JYI57" s="200"/>
      <c r="JYJ57" s="200"/>
      <c r="JYK57" s="200"/>
      <c r="JYL57" s="200"/>
      <c r="JYM57" s="200"/>
      <c r="JYN57" s="200"/>
      <c r="JYO57" s="200"/>
      <c r="JYP57" s="200"/>
      <c r="JYQ57" s="200"/>
      <c r="JYR57" s="200"/>
      <c r="JYS57" s="200"/>
      <c r="JYT57" s="200"/>
      <c r="JYU57" s="200"/>
      <c r="JYV57" s="200"/>
      <c r="JYW57" s="200"/>
      <c r="JYX57" s="200"/>
      <c r="JYY57" s="200"/>
      <c r="JZE57" s="200"/>
      <c r="JZF57" s="200"/>
      <c r="JZG57" s="200"/>
      <c r="JZH57" s="200"/>
      <c r="JZI57" s="200"/>
      <c r="JZJ57" s="200"/>
      <c r="JZK57" s="200"/>
      <c r="JZM57" s="200"/>
      <c r="JZN57" s="200"/>
      <c r="JZO57" s="200"/>
      <c r="JZP57" s="200"/>
      <c r="JZQ57" s="200"/>
      <c r="JZR57" s="200"/>
      <c r="JZS57" s="200"/>
      <c r="JZT57" s="200"/>
      <c r="JZW57" s="200"/>
      <c r="JZZ57" s="200"/>
      <c r="KAC57" s="200"/>
      <c r="KAF57" s="200"/>
      <c r="KAI57" s="200"/>
      <c r="KAL57" s="200"/>
      <c r="KAU57" s="200"/>
      <c r="KAX57" s="200"/>
      <c r="KBA57" s="200"/>
      <c r="KBD57" s="200"/>
      <c r="KBM57" s="200"/>
      <c r="KBS57" s="200"/>
      <c r="KBV57" s="200"/>
      <c r="KBY57" s="200"/>
      <c r="KCB57" s="200"/>
      <c r="KCH57" s="200"/>
      <c r="KCQ57" s="200"/>
      <c r="KCS57" s="200"/>
      <c r="KCT57" s="200"/>
      <c r="KCV57" s="200"/>
      <c r="KCY57" s="200"/>
      <c r="KDB57" s="200"/>
      <c r="KDE57" s="200"/>
      <c r="KDH57" s="200"/>
      <c r="KDK57" s="200"/>
      <c r="KDM57" s="200"/>
      <c r="KDO57" s="200"/>
      <c r="KDR57" s="200"/>
      <c r="KDU57" s="200"/>
      <c r="KDX57" s="200"/>
      <c r="KEA57" s="200"/>
      <c r="KED57" s="200"/>
      <c r="KEG57" s="200"/>
      <c r="KEJ57" s="200"/>
      <c r="KEL57" s="200"/>
      <c r="KEO57" s="200"/>
      <c r="KER57" s="200"/>
      <c r="KEU57" s="200"/>
      <c r="KFA57" s="200"/>
      <c r="KFD57" s="200"/>
      <c r="KFF57" s="200"/>
      <c r="KGM57" s="200"/>
      <c r="KGP57" s="200"/>
      <c r="KGS57" s="200"/>
      <c r="KGV57" s="200"/>
      <c r="KGY57" s="200"/>
      <c r="KGZ57" s="200"/>
      <c r="KHA57" s="200"/>
      <c r="KHD57" s="200"/>
      <c r="KHG57" s="200"/>
      <c r="KHJ57" s="200"/>
      <c r="KHM57" s="200"/>
      <c r="KHO57" s="200"/>
      <c r="KIC57" s="200"/>
      <c r="KID57" s="200"/>
      <c r="KIE57" s="200"/>
      <c r="KIF57" s="200"/>
      <c r="KIG57" s="200"/>
      <c r="KIH57" s="200"/>
      <c r="KII57" s="200"/>
      <c r="KIJ57" s="200"/>
      <c r="KIK57" s="200"/>
      <c r="KIL57" s="200"/>
      <c r="KIM57" s="200"/>
      <c r="KIN57" s="200"/>
      <c r="KIO57" s="200"/>
      <c r="KIP57" s="200"/>
      <c r="KIQ57" s="200"/>
      <c r="KIR57" s="200"/>
      <c r="KIS57" s="200"/>
      <c r="KIT57" s="200"/>
      <c r="KIU57" s="200"/>
      <c r="KJA57" s="200"/>
      <c r="KJB57" s="200"/>
      <c r="KJC57" s="200"/>
      <c r="KJD57" s="200"/>
      <c r="KJE57" s="200"/>
      <c r="KJF57" s="200"/>
      <c r="KJG57" s="200"/>
      <c r="KJI57" s="200"/>
      <c r="KJJ57" s="200"/>
      <c r="KJK57" s="200"/>
      <c r="KJL57" s="200"/>
      <c r="KJM57" s="200"/>
      <c r="KJN57" s="200"/>
      <c r="KJO57" s="200"/>
      <c r="KJP57" s="200"/>
      <c r="KJS57" s="200"/>
      <c r="KJV57" s="200"/>
      <c r="KJY57" s="200"/>
      <c r="KKB57" s="200"/>
      <c r="KKE57" s="200"/>
      <c r="KKH57" s="200"/>
      <c r="KKQ57" s="200"/>
      <c r="KKT57" s="200"/>
      <c r="KKW57" s="200"/>
      <c r="KKZ57" s="200"/>
      <c r="KLI57" s="200"/>
      <c r="KLO57" s="200"/>
      <c r="KLR57" s="200"/>
      <c r="KLU57" s="200"/>
      <c r="KLX57" s="200"/>
      <c r="KMD57" s="200"/>
      <c r="KMM57" s="200"/>
      <c r="KMO57" s="200"/>
      <c r="KMP57" s="200"/>
      <c r="KMR57" s="200"/>
      <c r="KMU57" s="200"/>
      <c r="KMX57" s="200"/>
      <c r="KNA57" s="200"/>
      <c r="KND57" s="200"/>
      <c r="KNG57" s="200"/>
      <c r="KNI57" s="200"/>
      <c r="KNK57" s="200"/>
      <c r="KNN57" s="200"/>
      <c r="KNQ57" s="200"/>
      <c r="KNT57" s="200"/>
      <c r="KNW57" s="200"/>
      <c r="KNZ57" s="200"/>
      <c r="KOC57" s="200"/>
      <c r="KOF57" s="200"/>
      <c r="KOH57" s="200"/>
      <c r="KOK57" s="200"/>
      <c r="KON57" s="200"/>
      <c r="KOQ57" s="200"/>
      <c r="KOW57" s="200"/>
      <c r="KOZ57" s="200"/>
      <c r="KPB57" s="200"/>
      <c r="KQI57" s="200"/>
      <c r="KQL57" s="200"/>
      <c r="KQO57" s="200"/>
      <c r="KQR57" s="200"/>
      <c r="KQU57" s="200"/>
      <c r="KQV57" s="200"/>
      <c r="KQW57" s="200"/>
      <c r="KQZ57" s="200"/>
      <c r="KRC57" s="200"/>
      <c r="KRF57" s="200"/>
      <c r="KRI57" s="200"/>
      <c r="KRK57" s="200"/>
      <c r="KRY57" s="200"/>
      <c r="KRZ57" s="200"/>
      <c r="KSA57" s="200"/>
      <c r="KSB57" s="200"/>
      <c r="KSC57" s="200"/>
      <c r="KSD57" s="200"/>
      <c r="KSE57" s="200"/>
      <c r="KSF57" s="200"/>
      <c r="KSG57" s="200"/>
      <c r="KSH57" s="200"/>
      <c r="KSI57" s="200"/>
      <c r="KSJ57" s="200"/>
      <c r="KSK57" s="200"/>
      <c r="KSL57" s="200"/>
      <c r="KSM57" s="200"/>
      <c r="KSN57" s="200"/>
      <c r="KSO57" s="200"/>
      <c r="KSP57" s="200"/>
      <c r="KSQ57" s="200"/>
      <c r="KSW57" s="200"/>
      <c r="KSX57" s="200"/>
      <c r="KSY57" s="200"/>
      <c r="KSZ57" s="200"/>
      <c r="KTA57" s="200"/>
      <c r="KTB57" s="200"/>
      <c r="KTC57" s="200"/>
      <c r="KTE57" s="200"/>
      <c r="KTF57" s="200"/>
      <c r="KTG57" s="200"/>
      <c r="KTH57" s="200"/>
      <c r="KTI57" s="200"/>
      <c r="KTJ57" s="200"/>
      <c r="KTK57" s="200"/>
      <c r="KTL57" s="200"/>
      <c r="KTO57" s="200"/>
      <c r="KTR57" s="200"/>
      <c r="KTU57" s="200"/>
      <c r="KTX57" s="200"/>
      <c r="KUA57" s="200"/>
      <c r="KUD57" s="200"/>
      <c r="KUM57" s="200"/>
      <c r="KUP57" s="200"/>
      <c r="KUS57" s="200"/>
      <c r="KUV57" s="200"/>
      <c r="KVE57" s="200"/>
      <c r="KVK57" s="200"/>
      <c r="KVN57" s="200"/>
      <c r="KVQ57" s="200"/>
      <c r="KVT57" s="200"/>
      <c r="KVZ57" s="200"/>
      <c r="KWI57" s="200"/>
      <c r="KWK57" s="200"/>
      <c r="KWL57" s="200"/>
      <c r="KWN57" s="200"/>
      <c r="KWQ57" s="200"/>
      <c r="KWT57" s="200"/>
      <c r="KWW57" s="200"/>
      <c r="KWZ57" s="200"/>
      <c r="KXC57" s="200"/>
      <c r="KXE57" s="200"/>
      <c r="KXG57" s="200"/>
      <c r="KXJ57" s="200"/>
      <c r="KXM57" s="200"/>
      <c r="KXP57" s="200"/>
      <c r="KXS57" s="200"/>
      <c r="KXV57" s="200"/>
      <c r="KXY57" s="200"/>
      <c r="KYB57" s="200"/>
      <c r="KYD57" s="200"/>
      <c r="KYG57" s="200"/>
      <c r="KYJ57" s="200"/>
      <c r="KYM57" s="200"/>
      <c r="KYS57" s="200"/>
      <c r="KYV57" s="200"/>
      <c r="KYX57" s="200"/>
      <c r="LAE57" s="200"/>
      <c r="LAH57" s="200"/>
      <c r="LAK57" s="200"/>
      <c r="LAN57" s="200"/>
      <c r="LAQ57" s="200"/>
      <c r="LAR57" s="200"/>
      <c r="LAS57" s="200"/>
      <c r="LAV57" s="200"/>
      <c r="LAY57" s="200"/>
      <c r="LBB57" s="200"/>
      <c r="LBE57" s="200"/>
      <c r="LBG57" s="200"/>
      <c r="LBU57" s="200"/>
      <c r="LBV57" s="200"/>
      <c r="LBW57" s="200"/>
      <c r="LBX57" s="200"/>
      <c r="LBY57" s="200"/>
      <c r="LBZ57" s="200"/>
      <c r="LCA57" s="200"/>
      <c r="LCB57" s="200"/>
      <c r="LCC57" s="200"/>
      <c r="LCD57" s="200"/>
      <c r="LCE57" s="200"/>
      <c r="LCF57" s="200"/>
      <c r="LCG57" s="200"/>
      <c r="LCH57" s="200"/>
      <c r="LCI57" s="200"/>
      <c r="LCJ57" s="200"/>
      <c r="LCK57" s="200"/>
      <c r="LCL57" s="200"/>
      <c r="LCM57" s="200"/>
      <c r="LCS57" s="200"/>
      <c r="LCT57" s="200"/>
      <c r="LCU57" s="200"/>
      <c r="LCV57" s="200"/>
      <c r="LCW57" s="200"/>
      <c r="LCX57" s="200"/>
      <c r="LCY57" s="200"/>
      <c r="LDA57" s="200"/>
      <c r="LDB57" s="200"/>
      <c r="LDC57" s="200"/>
      <c r="LDD57" s="200"/>
      <c r="LDE57" s="200"/>
      <c r="LDF57" s="200"/>
      <c r="LDG57" s="200"/>
      <c r="LDH57" s="200"/>
      <c r="LDK57" s="200"/>
      <c r="LDN57" s="200"/>
      <c r="LDQ57" s="200"/>
      <c r="LDT57" s="200"/>
      <c r="LDW57" s="200"/>
      <c r="LDZ57" s="200"/>
      <c r="LEI57" s="200"/>
      <c r="LEL57" s="200"/>
      <c r="LEO57" s="200"/>
      <c r="LER57" s="200"/>
      <c r="LFA57" s="200"/>
      <c r="LFG57" s="200"/>
      <c r="LFJ57" s="200"/>
      <c r="LFM57" s="200"/>
      <c r="LFP57" s="200"/>
      <c r="LFV57" s="200"/>
      <c r="LGE57" s="200"/>
      <c r="LGG57" s="200"/>
      <c r="LGH57" s="200"/>
      <c r="LGJ57" s="200"/>
      <c r="LGM57" s="200"/>
      <c r="LGP57" s="200"/>
      <c r="LGS57" s="200"/>
      <c r="LGV57" s="200"/>
      <c r="LGY57" s="200"/>
      <c r="LHA57" s="200"/>
      <c r="LHC57" s="200"/>
      <c r="LHF57" s="200"/>
      <c r="LHI57" s="200"/>
      <c r="LHL57" s="200"/>
      <c r="LHO57" s="200"/>
      <c r="LHR57" s="200"/>
      <c r="LHU57" s="200"/>
      <c r="LHX57" s="200"/>
      <c r="LHZ57" s="200"/>
      <c r="LIC57" s="200"/>
      <c r="LIF57" s="200"/>
      <c r="LII57" s="200"/>
      <c r="LIO57" s="200"/>
      <c r="LIR57" s="200"/>
      <c r="LIT57" s="200"/>
      <c r="LKA57" s="200"/>
      <c r="LKD57" s="200"/>
      <c r="LKG57" s="200"/>
      <c r="LKJ57" s="200"/>
      <c r="LKM57" s="200"/>
      <c r="LKN57" s="200"/>
      <c r="LKO57" s="200"/>
      <c r="LKR57" s="200"/>
      <c r="LKU57" s="200"/>
      <c r="LKX57" s="200"/>
      <c r="LLA57" s="200"/>
      <c r="LLC57" s="200"/>
      <c r="LLQ57" s="200"/>
      <c r="LLR57" s="200"/>
      <c r="LLS57" s="200"/>
      <c r="LLT57" s="200"/>
      <c r="LLU57" s="200"/>
      <c r="LLV57" s="200"/>
      <c r="LLW57" s="200"/>
      <c r="LLX57" s="200"/>
      <c r="LLY57" s="200"/>
      <c r="LLZ57" s="200"/>
      <c r="LMA57" s="200"/>
      <c r="LMB57" s="200"/>
      <c r="LMC57" s="200"/>
      <c r="LMD57" s="200"/>
      <c r="LME57" s="200"/>
      <c r="LMF57" s="200"/>
      <c r="LMG57" s="200"/>
      <c r="LMH57" s="200"/>
      <c r="LMI57" s="200"/>
      <c r="LMO57" s="200"/>
      <c r="LMP57" s="200"/>
      <c r="LMQ57" s="200"/>
      <c r="LMR57" s="200"/>
      <c r="LMS57" s="200"/>
      <c r="LMT57" s="200"/>
      <c r="LMU57" s="200"/>
      <c r="LMW57" s="200"/>
      <c r="LMX57" s="200"/>
      <c r="LMY57" s="200"/>
      <c r="LMZ57" s="200"/>
      <c r="LNA57" s="200"/>
      <c r="LNB57" s="200"/>
      <c r="LNC57" s="200"/>
      <c r="LND57" s="200"/>
      <c r="LNG57" s="200"/>
      <c r="LNJ57" s="200"/>
      <c r="LNM57" s="200"/>
      <c r="LNP57" s="200"/>
      <c r="LNS57" s="200"/>
      <c r="LNV57" s="200"/>
      <c r="LOE57" s="200"/>
      <c r="LOH57" s="200"/>
      <c r="LOK57" s="200"/>
      <c r="LON57" s="200"/>
      <c r="LOW57" s="200"/>
      <c r="LPC57" s="200"/>
      <c r="LPF57" s="200"/>
      <c r="LPI57" s="200"/>
      <c r="LPL57" s="200"/>
      <c r="LPR57" s="200"/>
      <c r="LQA57" s="200"/>
      <c r="LQC57" s="200"/>
      <c r="LQD57" s="200"/>
      <c r="LQF57" s="200"/>
      <c r="LQI57" s="200"/>
      <c r="LQL57" s="200"/>
      <c r="LQO57" s="200"/>
      <c r="LQR57" s="200"/>
      <c r="LQU57" s="200"/>
      <c r="LQW57" s="200"/>
      <c r="LQY57" s="200"/>
      <c r="LRB57" s="200"/>
      <c r="LRE57" s="200"/>
      <c r="LRH57" s="200"/>
      <c r="LRK57" s="200"/>
      <c r="LRN57" s="200"/>
      <c r="LRQ57" s="200"/>
      <c r="LRT57" s="200"/>
      <c r="LRV57" s="200"/>
      <c r="LRY57" s="200"/>
      <c r="LSB57" s="200"/>
      <c r="LSE57" s="200"/>
      <c r="LSK57" s="200"/>
      <c r="LSN57" s="200"/>
      <c r="LSP57" s="200"/>
      <c r="LTW57" s="200"/>
      <c r="LTZ57" s="200"/>
      <c r="LUC57" s="200"/>
      <c r="LUF57" s="200"/>
      <c r="LUI57" s="200"/>
      <c r="LUJ57" s="200"/>
      <c r="LUK57" s="200"/>
      <c r="LUN57" s="200"/>
      <c r="LUQ57" s="200"/>
      <c r="LUT57" s="200"/>
      <c r="LUW57" s="200"/>
      <c r="LUY57" s="200"/>
      <c r="LVM57" s="200"/>
      <c r="LVN57" s="200"/>
      <c r="LVO57" s="200"/>
      <c r="LVP57" s="200"/>
      <c r="LVQ57" s="200"/>
      <c r="LVR57" s="200"/>
      <c r="LVS57" s="200"/>
      <c r="LVT57" s="200"/>
      <c r="LVU57" s="200"/>
      <c r="LVV57" s="200"/>
      <c r="LVW57" s="200"/>
      <c r="LVX57" s="200"/>
      <c r="LVY57" s="200"/>
      <c r="LVZ57" s="200"/>
      <c r="LWA57" s="200"/>
      <c r="LWB57" s="200"/>
      <c r="LWC57" s="200"/>
      <c r="LWD57" s="200"/>
      <c r="LWE57" s="200"/>
      <c r="LWK57" s="200"/>
      <c r="LWL57" s="200"/>
      <c r="LWM57" s="200"/>
      <c r="LWN57" s="200"/>
      <c r="LWO57" s="200"/>
      <c r="LWP57" s="200"/>
      <c r="LWQ57" s="200"/>
      <c r="LWS57" s="200"/>
      <c r="LWT57" s="200"/>
      <c r="LWU57" s="200"/>
      <c r="LWV57" s="200"/>
      <c r="LWW57" s="200"/>
      <c r="LWX57" s="200"/>
      <c r="LWY57" s="200"/>
      <c r="LWZ57" s="200"/>
      <c r="LXC57" s="200"/>
      <c r="LXF57" s="200"/>
      <c r="LXI57" s="200"/>
      <c r="LXL57" s="200"/>
      <c r="LXO57" s="200"/>
      <c r="LXR57" s="200"/>
      <c r="LYA57" s="200"/>
      <c r="LYD57" s="200"/>
      <c r="LYG57" s="200"/>
      <c r="LYJ57" s="200"/>
      <c r="LYS57" s="200"/>
      <c r="LYY57" s="200"/>
      <c r="LZB57" s="200"/>
      <c r="LZE57" s="200"/>
      <c r="LZH57" s="200"/>
      <c r="LZN57" s="200"/>
      <c r="LZW57" s="200"/>
      <c r="LZY57" s="200"/>
      <c r="LZZ57" s="200"/>
      <c r="MAB57" s="200"/>
      <c r="MAE57" s="200"/>
      <c r="MAH57" s="200"/>
      <c r="MAK57" s="200"/>
      <c r="MAN57" s="200"/>
      <c r="MAQ57" s="200"/>
      <c r="MAS57" s="200"/>
      <c r="MAU57" s="200"/>
      <c r="MAX57" s="200"/>
      <c r="MBA57" s="200"/>
      <c r="MBD57" s="200"/>
      <c r="MBG57" s="200"/>
      <c r="MBJ57" s="200"/>
      <c r="MBM57" s="200"/>
      <c r="MBP57" s="200"/>
      <c r="MBR57" s="200"/>
      <c r="MBU57" s="200"/>
      <c r="MBX57" s="200"/>
      <c r="MCA57" s="200"/>
      <c r="MCG57" s="200"/>
      <c r="MCJ57" s="200"/>
      <c r="MCL57" s="200"/>
      <c r="MDS57" s="200"/>
      <c r="MDV57" s="200"/>
      <c r="MDY57" s="200"/>
      <c r="MEB57" s="200"/>
      <c r="MEE57" s="200"/>
      <c r="MEF57" s="200"/>
      <c r="MEG57" s="200"/>
      <c r="MEJ57" s="200"/>
      <c r="MEM57" s="200"/>
      <c r="MEP57" s="200"/>
      <c r="MES57" s="200"/>
      <c r="MEU57" s="200"/>
      <c r="MFI57" s="200"/>
      <c r="MFJ57" s="200"/>
      <c r="MFK57" s="200"/>
      <c r="MFL57" s="200"/>
      <c r="MFM57" s="200"/>
      <c r="MFN57" s="200"/>
      <c r="MFO57" s="200"/>
      <c r="MFP57" s="200"/>
      <c r="MFQ57" s="200"/>
      <c r="MFR57" s="200"/>
      <c r="MFS57" s="200"/>
      <c r="MFT57" s="200"/>
      <c r="MFU57" s="200"/>
      <c r="MFV57" s="200"/>
      <c r="MFW57" s="200"/>
      <c r="MFX57" s="200"/>
      <c r="MFY57" s="200"/>
      <c r="MFZ57" s="200"/>
      <c r="MGA57" s="200"/>
      <c r="MGG57" s="200"/>
      <c r="MGH57" s="200"/>
      <c r="MGI57" s="200"/>
      <c r="MGJ57" s="200"/>
      <c r="MGK57" s="200"/>
      <c r="MGL57" s="200"/>
      <c r="MGM57" s="200"/>
      <c r="MGO57" s="200"/>
      <c r="MGP57" s="200"/>
      <c r="MGQ57" s="200"/>
      <c r="MGR57" s="200"/>
      <c r="MGS57" s="200"/>
      <c r="MGT57" s="200"/>
      <c r="MGU57" s="200"/>
      <c r="MGV57" s="200"/>
      <c r="MGY57" s="200"/>
      <c r="MHB57" s="200"/>
      <c r="MHE57" s="200"/>
      <c r="MHH57" s="200"/>
      <c r="MHK57" s="200"/>
      <c r="MHN57" s="200"/>
      <c r="MHW57" s="200"/>
      <c r="MHZ57" s="200"/>
      <c r="MIC57" s="200"/>
      <c r="MIF57" s="200"/>
      <c r="MIO57" s="200"/>
      <c r="MIU57" s="200"/>
      <c r="MIX57" s="200"/>
      <c r="MJA57" s="200"/>
      <c r="MJD57" s="200"/>
      <c r="MJJ57" s="200"/>
      <c r="MJS57" s="200"/>
      <c r="MJU57" s="200"/>
      <c r="MJV57" s="200"/>
      <c r="MJX57" s="200"/>
      <c r="MKA57" s="200"/>
      <c r="MKD57" s="200"/>
      <c r="MKG57" s="200"/>
      <c r="MKJ57" s="200"/>
      <c r="MKM57" s="200"/>
      <c r="MKO57" s="200"/>
      <c r="MKQ57" s="200"/>
      <c r="MKT57" s="200"/>
      <c r="MKW57" s="200"/>
      <c r="MKZ57" s="200"/>
      <c r="MLC57" s="200"/>
      <c r="MLF57" s="200"/>
      <c r="MLI57" s="200"/>
      <c r="MLL57" s="200"/>
      <c r="MLN57" s="200"/>
      <c r="MLQ57" s="200"/>
      <c r="MLT57" s="200"/>
      <c r="MLW57" s="200"/>
      <c r="MMC57" s="200"/>
      <c r="MMF57" s="200"/>
      <c r="MMH57" s="200"/>
      <c r="MNO57" s="200"/>
      <c r="MNR57" s="200"/>
      <c r="MNU57" s="200"/>
      <c r="MNX57" s="200"/>
      <c r="MOA57" s="200"/>
      <c r="MOB57" s="200"/>
      <c r="MOC57" s="200"/>
      <c r="MOF57" s="200"/>
      <c r="MOI57" s="200"/>
      <c r="MOL57" s="200"/>
      <c r="MOO57" s="200"/>
      <c r="MOQ57" s="200"/>
      <c r="MPE57" s="200"/>
      <c r="MPF57" s="200"/>
      <c r="MPG57" s="200"/>
      <c r="MPH57" s="200"/>
      <c r="MPI57" s="200"/>
      <c r="MPJ57" s="200"/>
      <c r="MPK57" s="200"/>
      <c r="MPL57" s="200"/>
      <c r="MPM57" s="200"/>
      <c r="MPN57" s="200"/>
      <c r="MPO57" s="200"/>
      <c r="MPP57" s="200"/>
      <c r="MPQ57" s="200"/>
      <c r="MPR57" s="200"/>
      <c r="MPS57" s="200"/>
      <c r="MPT57" s="200"/>
      <c r="MPU57" s="200"/>
      <c r="MPV57" s="200"/>
      <c r="MPW57" s="200"/>
      <c r="MQC57" s="200"/>
      <c r="MQD57" s="200"/>
      <c r="MQE57" s="200"/>
      <c r="MQF57" s="200"/>
      <c r="MQG57" s="200"/>
      <c r="MQH57" s="200"/>
      <c r="MQI57" s="200"/>
      <c r="MQK57" s="200"/>
      <c r="MQL57" s="200"/>
      <c r="MQM57" s="200"/>
      <c r="MQN57" s="200"/>
      <c r="MQO57" s="200"/>
      <c r="MQP57" s="200"/>
      <c r="MQQ57" s="200"/>
      <c r="MQR57" s="200"/>
      <c r="MQU57" s="200"/>
      <c r="MQX57" s="200"/>
      <c r="MRA57" s="200"/>
      <c r="MRD57" s="200"/>
      <c r="MRG57" s="200"/>
      <c r="MRJ57" s="200"/>
      <c r="MRS57" s="200"/>
      <c r="MRV57" s="200"/>
      <c r="MRY57" s="200"/>
      <c r="MSB57" s="200"/>
      <c r="MSK57" s="200"/>
      <c r="MSQ57" s="200"/>
      <c r="MST57" s="200"/>
      <c r="MSW57" s="200"/>
      <c r="MSZ57" s="200"/>
      <c r="MTF57" s="200"/>
      <c r="MTO57" s="200"/>
      <c r="MTQ57" s="200"/>
      <c r="MTR57" s="200"/>
      <c r="MTT57" s="200"/>
      <c r="MTW57" s="200"/>
      <c r="MTZ57" s="200"/>
      <c r="MUC57" s="200"/>
      <c r="MUF57" s="200"/>
      <c r="MUI57" s="200"/>
      <c r="MUK57" s="200"/>
      <c r="MUM57" s="200"/>
      <c r="MUP57" s="200"/>
      <c r="MUS57" s="200"/>
      <c r="MUV57" s="200"/>
      <c r="MUY57" s="200"/>
      <c r="MVB57" s="200"/>
      <c r="MVE57" s="200"/>
      <c r="MVH57" s="200"/>
      <c r="MVJ57" s="200"/>
      <c r="MVM57" s="200"/>
      <c r="MVP57" s="200"/>
      <c r="MVS57" s="200"/>
      <c r="MVY57" s="200"/>
      <c r="MWB57" s="200"/>
      <c r="MWD57" s="200"/>
      <c r="MXK57" s="200"/>
      <c r="MXN57" s="200"/>
      <c r="MXQ57" s="200"/>
      <c r="MXT57" s="200"/>
      <c r="MXW57" s="200"/>
      <c r="MXX57" s="200"/>
      <c r="MXY57" s="200"/>
      <c r="MYB57" s="200"/>
      <c r="MYE57" s="200"/>
      <c r="MYH57" s="200"/>
      <c r="MYK57" s="200"/>
      <c r="MYM57" s="200"/>
      <c r="MZA57" s="200"/>
      <c r="MZB57" s="200"/>
      <c r="MZC57" s="200"/>
      <c r="MZD57" s="200"/>
      <c r="MZE57" s="200"/>
      <c r="MZF57" s="200"/>
      <c r="MZG57" s="200"/>
      <c r="MZH57" s="200"/>
      <c r="MZI57" s="200"/>
      <c r="MZJ57" s="200"/>
      <c r="MZK57" s="200"/>
      <c r="MZL57" s="200"/>
      <c r="MZM57" s="200"/>
      <c r="MZN57" s="200"/>
      <c r="MZO57" s="200"/>
      <c r="MZP57" s="200"/>
      <c r="MZQ57" s="200"/>
      <c r="MZR57" s="200"/>
      <c r="MZS57" s="200"/>
      <c r="MZY57" s="200"/>
      <c r="MZZ57" s="200"/>
      <c r="NAA57" s="200"/>
      <c r="NAB57" s="200"/>
      <c r="NAC57" s="200"/>
      <c r="NAD57" s="200"/>
      <c r="NAE57" s="200"/>
      <c r="NAG57" s="200"/>
      <c r="NAH57" s="200"/>
      <c r="NAI57" s="200"/>
      <c r="NAJ57" s="200"/>
      <c r="NAK57" s="200"/>
      <c r="NAL57" s="200"/>
      <c r="NAM57" s="200"/>
      <c r="NAN57" s="200"/>
      <c r="NAQ57" s="200"/>
      <c r="NAT57" s="200"/>
      <c r="NAW57" s="200"/>
      <c r="NAZ57" s="200"/>
      <c r="NBC57" s="200"/>
      <c r="NBF57" s="200"/>
      <c r="NBO57" s="200"/>
      <c r="NBR57" s="200"/>
      <c r="NBU57" s="200"/>
      <c r="NBX57" s="200"/>
      <c r="NCG57" s="200"/>
      <c r="NCM57" s="200"/>
      <c r="NCP57" s="200"/>
      <c r="NCS57" s="200"/>
      <c r="NCV57" s="200"/>
      <c r="NDB57" s="200"/>
      <c r="NDK57" s="200"/>
      <c r="NDM57" s="200"/>
      <c r="NDN57" s="200"/>
      <c r="NDP57" s="200"/>
      <c r="NDS57" s="200"/>
      <c r="NDV57" s="200"/>
      <c r="NDY57" s="200"/>
      <c r="NEB57" s="200"/>
      <c r="NEE57" s="200"/>
      <c r="NEG57" s="200"/>
      <c r="NEI57" s="200"/>
      <c r="NEL57" s="200"/>
      <c r="NEO57" s="200"/>
      <c r="NER57" s="200"/>
      <c r="NEU57" s="200"/>
      <c r="NEX57" s="200"/>
      <c r="NFA57" s="200"/>
      <c r="NFD57" s="200"/>
      <c r="NFF57" s="200"/>
      <c r="NFI57" s="200"/>
      <c r="NFL57" s="200"/>
      <c r="NFO57" s="200"/>
      <c r="NFU57" s="200"/>
      <c r="NFX57" s="200"/>
      <c r="NFZ57" s="200"/>
      <c r="NHG57" s="200"/>
      <c r="NHJ57" s="200"/>
      <c r="NHM57" s="200"/>
      <c r="NHP57" s="200"/>
      <c r="NHS57" s="200"/>
      <c r="NHT57" s="200"/>
      <c r="NHU57" s="200"/>
      <c r="NHX57" s="200"/>
      <c r="NIA57" s="200"/>
      <c r="NID57" s="200"/>
      <c r="NIG57" s="200"/>
      <c r="NII57" s="200"/>
      <c r="NIW57" s="200"/>
      <c r="NIX57" s="200"/>
      <c r="NIY57" s="200"/>
      <c r="NIZ57" s="200"/>
      <c r="NJA57" s="200"/>
      <c r="NJB57" s="200"/>
      <c r="NJC57" s="200"/>
      <c r="NJD57" s="200"/>
      <c r="NJE57" s="200"/>
      <c r="NJF57" s="200"/>
      <c r="NJG57" s="200"/>
      <c r="NJH57" s="200"/>
      <c r="NJI57" s="200"/>
      <c r="NJJ57" s="200"/>
      <c r="NJK57" s="200"/>
      <c r="NJL57" s="200"/>
      <c r="NJM57" s="200"/>
      <c r="NJN57" s="200"/>
      <c r="NJO57" s="200"/>
      <c r="NJU57" s="200"/>
      <c r="NJV57" s="200"/>
      <c r="NJW57" s="200"/>
      <c r="NJX57" s="200"/>
      <c r="NJY57" s="200"/>
      <c r="NJZ57" s="200"/>
      <c r="NKA57" s="200"/>
      <c r="NKC57" s="200"/>
      <c r="NKD57" s="200"/>
      <c r="NKE57" s="200"/>
      <c r="NKF57" s="200"/>
      <c r="NKG57" s="200"/>
      <c r="NKH57" s="200"/>
      <c r="NKI57" s="200"/>
      <c r="NKJ57" s="200"/>
      <c r="NKM57" s="200"/>
      <c r="NKP57" s="200"/>
      <c r="NKS57" s="200"/>
      <c r="NKV57" s="200"/>
      <c r="NKY57" s="200"/>
      <c r="NLB57" s="200"/>
      <c r="NLK57" s="200"/>
      <c r="NLN57" s="200"/>
      <c r="NLQ57" s="200"/>
      <c r="NLT57" s="200"/>
      <c r="NMC57" s="200"/>
      <c r="NMI57" s="200"/>
      <c r="NML57" s="200"/>
      <c r="NMO57" s="200"/>
      <c r="NMR57" s="200"/>
      <c r="NMX57" s="200"/>
      <c r="NNG57" s="200"/>
      <c r="NNI57" s="200"/>
      <c r="NNJ57" s="200"/>
      <c r="NNL57" s="200"/>
      <c r="NNO57" s="200"/>
      <c r="NNR57" s="200"/>
      <c r="NNU57" s="200"/>
      <c r="NNX57" s="200"/>
      <c r="NOA57" s="200"/>
      <c r="NOC57" s="200"/>
      <c r="NOE57" s="200"/>
      <c r="NOH57" s="200"/>
      <c r="NOK57" s="200"/>
      <c r="NON57" s="200"/>
      <c r="NOQ57" s="200"/>
      <c r="NOT57" s="200"/>
      <c r="NOW57" s="200"/>
      <c r="NOZ57" s="200"/>
      <c r="NPB57" s="200"/>
      <c r="NPE57" s="200"/>
      <c r="NPH57" s="200"/>
      <c r="NPK57" s="200"/>
      <c r="NPQ57" s="200"/>
      <c r="NPT57" s="200"/>
      <c r="NPV57" s="200"/>
      <c r="NRC57" s="200"/>
      <c r="NRF57" s="200"/>
      <c r="NRI57" s="200"/>
      <c r="NRL57" s="200"/>
      <c r="NRO57" s="200"/>
      <c r="NRP57" s="200"/>
      <c r="NRQ57" s="200"/>
      <c r="NRT57" s="200"/>
      <c r="NRW57" s="200"/>
      <c r="NRZ57" s="200"/>
      <c r="NSC57" s="200"/>
      <c r="NSE57" s="200"/>
      <c r="NSS57" s="200"/>
      <c r="NST57" s="200"/>
      <c r="NSU57" s="200"/>
      <c r="NSV57" s="200"/>
      <c r="NSW57" s="200"/>
      <c r="NSX57" s="200"/>
      <c r="NSY57" s="200"/>
      <c r="NSZ57" s="200"/>
      <c r="NTA57" s="200"/>
      <c r="NTB57" s="200"/>
      <c r="NTC57" s="200"/>
      <c r="NTD57" s="200"/>
      <c r="NTE57" s="200"/>
      <c r="NTF57" s="200"/>
      <c r="NTG57" s="200"/>
      <c r="NTH57" s="200"/>
      <c r="NTI57" s="200"/>
      <c r="NTJ57" s="200"/>
      <c r="NTK57" s="200"/>
      <c r="NTQ57" s="200"/>
      <c r="NTR57" s="200"/>
      <c r="NTS57" s="200"/>
      <c r="NTT57" s="200"/>
      <c r="NTU57" s="200"/>
      <c r="NTV57" s="200"/>
      <c r="NTW57" s="200"/>
      <c r="NTY57" s="200"/>
      <c r="NTZ57" s="200"/>
      <c r="NUA57" s="200"/>
      <c r="NUB57" s="200"/>
      <c r="NUC57" s="200"/>
      <c r="NUD57" s="200"/>
      <c r="NUE57" s="200"/>
      <c r="NUF57" s="200"/>
      <c r="NUI57" s="200"/>
      <c r="NUL57" s="200"/>
      <c r="NUO57" s="200"/>
      <c r="NUR57" s="200"/>
      <c r="NUU57" s="200"/>
      <c r="NUX57" s="200"/>
      <c r="NVG57" s="200"/>
      <c r="NVJ57" s="200"/>
      <c r="NVM57" s="200"/>
      <c r="NVP57" s="200"/>
      <c r="NVY57" s="200"/>
      <c r="NWE57" s="200"/>
      <c r="NWH57" s="200"/>
      <c r="NWK57" s="200"/>
      <c r="NWN57" s="200"/>
      <c r="NWT57" s="200"/>
      <c r="NXC57" s="200"/>
      <c r="NXE57" s="200"/>
      <c r="NXF57" s="200"/>
      <c r="NXH57" s="200"/>
      <c r="NXK57" s="200"/>
      <c r="NXN57" s="200"/>
      <c r="NXQ57" s="200"/>
      <c r="NXT57" s="200"/>
      <c r="NXW57" s="200"/>
      <c r="NXY57" s="200"/>
      <c r="NYA57" s="200"/>
      <c r="NYD57" s="200"/>
      <c r="NYG57" s="200"/>
      <c r="NYJ57" s="200"/>
      <c r="NYM57" s="200"/>
      <c r="NYP57" s="200"/>
      <c r="NYS57" s="200"/>
      <c r="NYV57" s="200"/>
      <c r="NYX57" s="200"/>
      <c r="NZA57" s="200"/>
      <c r="NZD57" s="200"/>
      <c r="NZG57" s="200"/>
      <c r="NZM57" s="200"/>
      <c r="NZP57" s="200"/>
      <c r="NZR57" s="200"/>
      <c r="OAY57" s="200"/>
      <c r="OBB57" s="200"/>
      <c r="OBE57" s="200"/>
      <c r="OBH57" s="200"/>
      <c r="OBK57" s="200"/>
      <c r="OBL57" s="200"/>
      <c r="OBM57" s="200"/>
      <c r="OBP57" s="200"/>
      <c r="OBS57" s="200"/>
      <c r="OBV57" s="200"/>
      <c r="OBY57" s="200"/>
      <c r="OCA57" s="200"/>
      <c r="OCO57" s="200"/>
      <c r="OCP57" s="200"/>
      <c r="OCQ57" s="200"/>
      <c r="OCR57" s="200"/>
      <c r="OCS57" s="200"/>
      <c r="OCT57" s="200"/>
      <c r="OCU57" s="200"/>
      <c r="OCV57" s="200"/>
      <c r="OCW57" s="200"/>
      <c r="OCX57" s="200"/>
      <c r="OCY57" s="200"/>
      <c r="OCZ57" s="200"/>
      <c r="ODA57" s="200"/>
      <c r="ODB57" s="200"/>
      <c r="ODC57" s="200"/>
      <c r="ODD57" s="200"/>
      <c r="ODE57" s="200"/>
      <c r="ODF57" s="200"/>
      <c r="ODG57" s="200"/>
      <c r="ODM57" s="200"/>
      <c r="ODN57" s="200"/>
      <c r="ODO57" s="200"/>
      <c r="ODP57" s="200"/>
      <c r="ODQ57" s="200"/>
      <c r="ODR57" s="200"/>
      <c r="ODS57" s="200"/>
      <c r="ODU57" s="200"/>
      <c r="ODV57" s="200"/>
      <c r="ODW57" s="200"/>
      <c r="ODX57" s="200"/>
      <c r="ODY57" s="200"/>
      <c r="ODZ57" s="200"/>
      <c r="OEA57" s="200"/>
      <c r="OEB57" s="200"/>
      <c r="OEE57" s="200"/>
      <c r="OEH57" s="200"/>
      <c r="OEK57" s="200"/>
      <c r="OEN57" s="200"/>
      <c r="OEQ57" s="200"/>
      <c r="OET57" s="200"/>
      <c r="OFC57" s="200"/>
      <c r="OFF57" s="200"/>
      <c r="OFI57" s="200"/>
      <c r="OFL57" s="200"/>
      <c r="OFU57" s="200"/>
      <c r="OGA57" s="200"/>
      <c r="OGD57" s="200"/>
      <c r="OGG57" s="200"/>
      <c r="OGJ57" s="200"/>
      <c r="OGP57" s="200"/>
      <c r="OGY57" s="200"/>
      <c r="OHA57" s="200"/>
      <c r="OHB57" s="200"/>
      <c r="OHD57" s="200"/>
      <c r="OHG57" s="200"/>
      <c r="OHJ57" s="200"/>
      <c r="OHM57" s="200"/>
      <c r="OHP57" s="200"/>
      <c r="OHS57" s="200"/>
      <c r="OHU57" s="200"/>
      <c r="OHW57" s="200"/>
      <c r="OHZ57" s="200"/>
      <c r="OIC57" s="200"/>
      <c r="OIF57" s="200"/>
      <c r="OII57" s="200"/>
      <c r="OIL57" s="200"/>
      <c r="OIO57" s="200"/>
      <c r="OIR57" s="200"/>
      <c r="OIT57" s="200"/>
      <c r="OIW57" s="200"/>
      <c r="OIZ57" s="200"/>
      <c r="OJC57" s="200"/>
      <c r="OJI57" s="200"/>
      <c r="OJL57" s="200"/>
      <c r="OJN57" s="200"/>
      <c r="OKU57" s="200"/>
      <c r="OKX57" s="200"/>
      <c r="OLA57" s="200"/>
      <c r="OLD57" s="200"/>
      <c r="OLG57" s="200"/>
      <c r="OLH57" s="200"/>
      <c r="OLI57" s="200"/>
      <c r="OLL57" s="200"/>
      <c r="OLO57" s="200"/>
      <c r="OLR57" s="200"/>
      <c r="OLU57" s="200"/>
      <c r="OLW57" s="200"/>
      <c r="OMK57" s="200"/>
      <c r="OML57" s="200"/>
      <c r="OMM57" s="200"/>
      <c r="OMN57" s="200"/>
      <c r="OMO57" s="200"/>
      <c r="OMP57" s="200"/>
      <c r="OMQ57" s="200"/>
      <c r="OMR57" s="200"/>
      <c r="OMS57" s="200"/>
      <c r="OMT57" s="200"/>
      <c r="OMU57" s="200"/>
      <c r="OMV57" s="200"/>
      <c r="OMW57" s="200"/>
      <c r="OMX57" s="200"/>
      <c r="OMY57" s="200"/>
      <c r="OMZ57" s="200"/>
      <c r="ONA57" s="200"/>
      <c r="ONB57" s="200"/>
      <c r="ONC57" s="200"/>
      <c r="ONI57" s="200"/>
      <c r="ONJ57" s="200"/>
      <c r="ONK57" s="200"/>
      <c r="ONL57" s="200"/>
      <c r="ONM57" s="200"/>
      <c r="ONN57" s="200"/>
      <c r="ONO57" s="200"/>
      <c r="ONQ57" s="200"/>
      <c r="ONR57" s="200"/>
      <c r="ONS57" s="200"/>
      <c r="ONT57" s="200"/>
      <c r="ONU57" s="200"/>
      <c r="ONV57" s="200"/>
      <c r="ONW57" s="200"/>
      <c r="ONX57" s="200"/>
      <c r="OOA57" s="200"/>
      <c r="OOD57" s="200"/>
      <c r="OOG57" s="200"/>
      <c r="OOJ57" s="200"/>
      <c r="OOM57" s="200"/>
      <c r="OOP57" s="200"/>
      <c r="OOY57" s="200"/>
      <c r="OPB57" s="200"/>
      <c r="OPE57" s="200"/>
      <c r="OPH57" s="200"/>
      <c r="OPQ57" s="200"/>
      <c r="OPW57" s="200"/>
      <c r="OPZ57" s="200"/>
      <c r="OQC57" s="200"/>
      <c r="OQF57" s="200"/>
      <c r="OQL57" s="200"/>
      <c r="OQU57" s="200"/>
      <c r="OQW57" s="200"/>
      <c r="OQX57" s="200"/>
      <c r="OQZ57" s="200"/>
      <c r="ORC57" s="200"/>
      <c r="ORF57" s="200"/>
      <c r="ORI57" s="200"/>
      <c r="ORL57" s="200"/>
      <c r="ORO57" s="200"/>
      <c r="ORQ57" s="200"/>
      <c r="ORS57" s="200"/>
      <c r="ORV57" s="200"/>
      <c r="ORY57" s="200"/>
      <c r="OSB57" s="200"/>
      <c r="OSE57" s="200"/>
      <c r="OSH57" s="200"/>
      <c r="OSK57" s="200"/>
      <c r="OSN57" s="200"/>
      <c r="OSP57" s="200"/>
      <c r="OSS57" s="200"/>
      <c r="OSV57" s="200"/>
      <c r="OSY57" s="200"/>
      <c r="OTE57" s="200"/>
      <c r="OTH57" s="200"/>
      <c r="OTJ57" s="200"/>
      <c r="OUQ57" s="200"/>
      <c r="OUT57" s="200"/>
      <c r="OUW57" s="200"/>
      <c r="OUZ57" s="200"/>
      <c r="OVC57" s="200"/>
      <c r="OVD57" s="200"/>
      <c r="OVE57" s="200"/>
      <c r="OVH57" s="200"/>
      <c r="OVK57" s="200"/>
      <c r="OVN57" s="200"/>
      <c r="OVQ57" s="200"/>
      <c r="OVS57" s="200"/>
      <c r="OWG57" s="200"/>
      <c r="OWH57" s="200"/>
      <c r="OWI57" s="200"/>
      <c r="OWJ57" s="200"/>
      <c r="OWK57" s="200"/>
      <c r="OWL57" s="200"/>
      <c r="OWM57" s="200"/>
      <c r="OWN57" s="200"/>
      <c r="OWO57" s="200"/>
      <c r="OWP57" s="200"/>
      <c r="OWQ57" s="200"/>
      <c r="OWR57" s="200"/>
      <c r="OWS57" s="200"/>
      <c r="OWT57" s="200"/>
      <c r="OWU57" s="200"/>
      <c r="OWV57" s="200"/>
      <c r="OWW57" s="200"/>
      <c r="OWX57" s="200"/>
      <c r="OWY57" s="200"/>
      <c r="OXE57" s="200"/>
      <c r="OXF57" s="200"/>
      <c r="OXG57" s="200"/>
      <c r="OXH57" s="200"/>
      <c r="OXI57" s="200"/>
      <c r="OXJ57" s="200"/>
      <c r="OXK57" s="200"/>
      <c r="OXM57" s="200"/>
      <c r="OXN57" s="200"/>
      <c r="OXO57" s="200"/>
      <c r="OXP57" s="200"/>
      <c r="OXQ57" s="200"/>
      <c r="OXR57" s="200"/>
      <c r="OXS57" s="200"/>
      <c r="OXT57" s="200"/>
      <c r="OXW57" s="200"/>
      <c r="OXZ57" s="200"/>
      <c r="OYC57" s="200"/>
      <c r="OYF57" s="200"/>
      <c r="OYI57" s="200"/>
      <c r="OYL57" s="200"/>
      <c r="OYU57" s="200"/>
      <c r="OYX57" s="200"/>
      <c r="OZA57" s="200"/>
      <c r="OZD57" s="200"/>
      <c r="OZM57" s="200"/>
      <c r="OZS57" s="200"/>
      <c r="OZV57" s="200"/>
      <c r="OZY57" s="200"/>
      <c r="PAB57" s="200"/>
      <c r="PAH57" s="200"/>
      <c r="PAQ57" s="200"/>
      <c r="PAS57" s="200"/>
      <c r="PAT57" s="200"/>
      <c r="PAV57" s="200"/>
      <c r="PAY57" s="200"/>
      <c r="PBB57" s="200"/>
      <c r="PBE57" s="200"/>
      <c r="PBH57" s="200"/>
      <c r="PBK57" s="200"/>
      <c r="PBM57" s="200"/>
      <c r="PBO57" s="200"/>
      <c r="PBR57" s="200"/>
      <c r="PBU57" s="200"/>
      <c r="PBX57" s="200"/>
      <c r="PCA57" s="200"/>
      <c r="PCD57" s="200"/>
      <c r="PCG57" s="200"/>
      <c r="PCJ57" s="200"/>
      <c r="PCL57" s="200"/>
      <c r="PCO57" s="200"/>
      <c r="PCR57" s="200"/>
      <c r="PCU57" s="200"/>
      <c r="PDA57" s="200"/>
      <c r="PDD57" s="200"/>
      <c r="PDF57" s="200"/>
      <c r="PEM57" s="200"/>
      <c r="PEP57" s="200"/>
      <c r="PES57" s="200"/>
      <c r="PEV57" s="200"/>
      <c r="PEY57" s="200"/>
      <c r="PEZ57" s="200"/>
      <c r="PFA57" s="200"/>
      <c r="PFD57" s="200"/>
      <c r="PFG57" s="200"/>
      <c r="PFJ57" s="200"/>
      <c r="PFM57" s="200"/>
      <c r="PFO57" s="200"/>
      <c r="PGC57" s="200"/>
      <c r="PGD57" s="200"/>
      <c r="PGE57" s="200"/>
      <c r="PGF57" s="200"/>
      <c r="PGG57" s="200"/>
      <c r="PGH57" s="200"/>
      <c r="PGI57" s="200"/>
      <c r="PGJ57" s="200"/>
      <c r="PGK57" s="200"/>
      <c r="PGL57" s="200"/>
      <c r="PGM57" s="200"/>
      <c r="PGN57" s="200"/>
      <c r="PGO57" s="200"/>
      <c r="PGP57" s="200"/>
      <c r="PGQ57" s="200"/>
      <c r="PGR57" s="200"/>
      <c r="PGS57" s="200"/>
      <c r="PGT57" s="200"/>
      <c r="PGU57" s="200"/>
      <c r="PHA57" s="200"/>
      <c r="PHB57" s="200"/>
      <c r="PHC57" s="200"/>
      <c r="PHD57" s="200"/>
      <c r="PHE57" s="200"/>
      <c r="PHF57" s="200"/>
      <c r="PHG57" s="200"/>
      <c r="PHI57" s="200"/>
      <c r="PHJ57" s="200"/>
      <c r="PHK57" s="200"/>
      <c r="PHL57" s="200"/>
      <c r="PHM57" s="200"/>
      <c r="PHN57" s="200"/>
      <c r="PHO57" s="200"/>
      <c r="PHP57" s="200"/>
      <c r="PHS57" s="200"/>
      <c r="PHV57" s="200"/>
      <c r="PHY57" s="200"/>
      <c r="PIB57" s="200"/>
      <c r="PIE57" s="200"/>
      <c r="PIH57" s="200"/>
      <c r="PIQ57" s="200"/>
      <c r="PIT57" s="200"/>
      <c r="PIW57" s="200"/>
      <c r="PIZ57" s="200"/>
      <c r="PJI57" s="200"/>
      <c r="PJO57" s="200"/>
      <c r="PJR57" s="200"/>
      <c r="PJU57" s="200"/>
      <c r="PJX57" s="200"/>
      <c r="PKD57" s="200"/>
      <c r="PKM57" s="200"/>
      <c r="PKO57" s="200"/>
      <c r="PKP57" s="200"/>
      <c r="PKR57" s="200"/>
      <c r="PKU57" s="200"/>
      <c r="PKX57" s="200"/>
      <c r="PLA57" s="200"/>
      <c r="PLD57" s="200"/>
      <c r="PLG57" s="200"/>
      <c r="PLI57" s="200"/>
      <c r="PLK57" s="200"/>
      <c r="PLN57" s="200"/>
      <c r="PLQ57" s="200"/>
      <c r="PLT57" s="200"/>
      <c r="PLW57" s="200"/>
      <c r="PLZ57" s="200"/>
      <c r="PMC57" s="200"/>
      <c r="PMF57" s="200"/>
      <c r="PMH57" s="200"/>
      <c r="PMK57" s="200"/>
      <c r="PMN57" s="200"/>
      <c r="PMQ57" s="200"/>
      <c r="PMW57" s="200"/>
      <c r="PMZ57" s="200"/>
      <c r="PNB57" s="200"/>
      <c r="POI57" s="200"/>
      <c r="POL57" s="200"/>
      <c r="POO57" s="200"/>
      <c r="POR57" s="200"/>
      <c r="POU57" s="200"/>
      <c r="POV57" s="200"/>
      <c r="POW57" s="200"/>
      <c r="POZ57" s="200"/>
      <c r="PPC57" s="200"/>
      <c r="PPF57" s="200"/>
      <c r="PPI57" s="200"/>
      <c r="PPK57" s="200"/>
      <c r="PPY57" s="200"/>
      <c r="PPZ57" s="200"/>
      <c r="PQA57" s="200"/>
      <c r="PQB57" s="200"/>
      <c r="PQC57" s="200"/>
      <c r="PQD57" s="200"/>
      <c r="PQE57" s="200"/>
      <c r="PQF57" s="200"/>
      <c r="PQG57" s="200"/>
      <c r="PQH57" s="200"/>
      <c r="PQI57" s="200"/>
      <c r="PQJ57" s="200"/>
      <c r="PQK57" s="200"/>
      <c r="PQL57" s="200"/>
      <c r="PQM57" s="200"/>
      <c r="PQN57" s="200"/>
      <c r="PQO57" s="200"/>
      <c r="PQP57" s="200"/>
      <c r="PQQ57" s="200"/>
      <c r="PQW57" s="200"/>
      <c r="PQX57" s="200"/>
      <c r="PQY57" s="200"/>
      <c r="PQZ57" s="200"/>
      <c r="PRA57" s="200"/>
      <c r="PRB57" s="200"/>
      <c r="PRC57" s="200"/>
      <c r="PRE57" s="200"/>
      <c r="PRF57" s="200"/>
      <c r="PRG57" s="200"/>
      <c r="PRH57" s="200"/>
      <c r="PRI57" s="200"/>
      <c r="PRJ57" s="200"/>
      <c r="PRK57" s="200"/>
      <c r="PRL57" s="200"/>
      <c r="PRO57" s="200"/>
      <c r="PRR57" s="200"/>
      <c r="PRU57" s="200"/>
      <c r="PRX57" s="200"/>
      <c r="PSA57" s="200"/>
      <c r="PSD57" s="200"/>
      <c r="PSM57" s="200"/>
      <c r="PSP57" s="200"/>
      <c r="PSS57" s="200"/>
      <c r="PSV57" s="200"/>
      <c r="PTE57" s="200"/>
      <c r="PTK57" s="200"/>
      <c r="PTN57" s="200"/>
      <c r="PTQ57" s="200"/>
      <c r="PTT57" s="200"/>
      <c r="PTZ57" s="200"/>
      <c r="PUI57" s="200"/>
      <c r="PUK57" s="200"/>
      <c r="PUL57" s="200"/>
      <c r="PUN57" s="200"/>
      <c r="PUQ57" s="200"/>
      <c r="PUT57" s="200"/>
      <c r="PUW57" s="200"/>
      <c r="PUZ57" s="200"/>
      <c r="PVC57" s="200"/>
      <c r="PVE57" s="200"/>
      <c r="PVG57" s="200"/>
      <c r="PVJ57" s="200"/>
      <c r="PVM57" s="200"/>
      <c r="PVP57" s="200"/>
      <c r="PVS57" s="200"/>
      <c r="PVV57" s="200"/>
      <c r="PVY57" s="200"/>
      <c r="PWB57" s="200"/>
      <c r="PWD57" s="200"/>
      <c r="PWG57" s="200"/>
      <c r="PWJ57" s="200"/>
      <c r="PWM57" s="200"/>
      <c r="PWS57" s="200"/>
      <c r="PWV57" s="200"/>
      <c r="PWX57" s="200"/>
      <c r="PYE57" s="200"/>
      <c r="PYH57" s="200"/>
      <c r="PYK57" s="200"/>
      <c r="PYN57" s="200"/>
      <c r="PYQ57" s="200"/>
      <c r="PYR57" s="200"/>
      <c r="PYS57" s="200"/>
      <c r="PYV57" s="200"/>
      <c r="PYY57" s="200"/>
      <c r="PZB57" s="200"/>
      <c r="PZE57" s="200"/>
      <c r="PZG57" s="200"/>
      <c r="PZU57" s="200"/>
      <c r="PZV57" s="200"/>
      <c r="PZW57" s="200"/>
      <c r="PZX57" s="200"/>
      <c r="PZY57" s="200"/>
      <c r="PZZ57" s="200"/>
      <c r="QAA57" s="200"/>
      <c r="QAB57" s="200"/>
      <c r="QAC57" s="200"/>
      <c r="QAD57" s="200"/>
      <c r="QAE57" s="200"/>
      <c r="QAF57" s="200"/>
      <c r="QAG57" s="200"/>
      <c r="QAH57" s="200"/>
      <c r="QAI57" s="200"/>
      <c r="QAJ57" s="200"/>
      <c r="QAK57" s="200"/>
      <c r="QAL57" s="200"/>
      <c r="QAM57" s="200"/>
      <c r="QAS57" s="200"/>
      <c r="QAT57" s="200"/>
      <c r="QAU57" s="200"/>
      <c r="QAV57" s="200"/>
      <c r="QAW57" s="200"/>
      <c r="QAX57" s="200"/>
      <c r="QAY57" s="200"/>
      <c r="QBA57" s="200"/>
      <c r="QBB57" s="200"/>
      <c r="QBC57" s="200"/>
      <c r="QBD57" s="200"/>
      <c r="QBE57" s="200"/>
      <c r="QBF57" s="200"/>
      <c r="QBG57" s="200"/>
      <c r="QBH57" s="200"/>
      <c r="QBK57" s="200"/>
      <c r="QBN57" s="200"/>
      <c r="QBQ57" s="200"/>
      <c r="QBT57" s="200"/>
      <c r="QBW57" s="200"/>
      <c r="QBZ57" s="200"/>
      <c r="QCI57" s="200"/>
      <c r="QCL57" s="200"/>
      <c r="QCO57" s="200"/>
      <c r="QCR57" s="200"/>
      <c r="QDA57" s="200"/>
      <c r="QDG57" s="200"/>
      <c r="QDJ57" s="200"/>
      <c r="QDM57" s="200"/>
      <c r="QDP57" s="200"/>
      <c r="QDV57" s="200"/>
      <c r="QEE57" s="200"/>
      <c r="QEG57" s="200"/>
      <c r="QEH57" s="200"/>
      <c r="QEJ57" s="200"/>
      <c r="QEM57" s="200"/>
      <c r="QEP57" s="200"/>
      <c r="QES57" s="200"/>
      <c r="QEV57" s="200"/>
      <c r="QEY57" s="200"/>
      <c r="QFA57" s="200"/>
      <c r="QFC57" s="200"/>
      <c r="QFF57" s="200"/>
      <c r="QFI57" s="200"/>
      <c r="QFL57" s="200"/>
      <c r="QFO57" s="200"/>
      <c r="QFR57" s="200"/>
      <c r="QFU57" s="200"/>
      <c r="QFX57" s="200"/>
      <c r="QFZ57" s="200"/>
      <c r="QGC57" s="200"/>
      <c r="QGF57" s="200"/>
      <c r="QGI57" s="200"/>
      <c r="QGO57" s="200"/>
      <c r="QGR57" s="200"/>
      <c r="QGT57" s="200"/>
      <c r="QIA57" s="200"/>
      <c r="QID57" s="200"/>
      <c r="QIG57" s="200"/>
      <c r="QIJ57" s="200"/>
      <c r="QIM57" s="200"/>
      <c r="QIN57" s="200"/>
      <c r="QIO57" s="200"/>
      <c r="QIR57" s="200"/>
      <c r="QIU57" s="200"/>
      <c r="QIX57" s="200"/>
      <c r="QJA57" s="200"/>
      <c r="QJC57" s="200"/>
      <c r="QJQ57" s="200"/>
      <c r="QJR57" s="200"/>
      <c r="QJS57" s="200"/>
      <c r="QJT57" s="200"/>
      <c r="QJU57" s="200"/>
      <c r="QJV57" s="200"/>
      <c r="QJW57" s="200"/>
      <c r="QJX57" s="200"/>
      <c r="QJY57" s="200"/>
      <c r="QJZ57" s="200"/>
      <c r="QKA57" s="200"/>
      <c r="QKB57" s="200"/>
      <c r="QKC57" s="200"/>
      <c r="QKD57" s="200"/>
      <c r="QKE57" s="200"/>
      <c r="QKF57" s="200"/>
      <c r="QKG57" s="200"/>
      <c r="QKH57" s="200"/>
      <c r="QKI57" s="200"/>
      <c r="QKO57" s="200"/>
      <c r="QKP57" s="200"/>
      <c r="QKQ57" s="200"/>
      <c r="QKR57" s="200"/>
      <c r="QKS57" s="200"/>
      <c r="QKT57" s="200"/>
      <c r="QKU57" s="200"/>
      <c r="QKW57" s="200"/>
      <c r="QKX57" s="200"/>
      <c r="QKY57" s="200"/>
      <c r="QKZ57" s="200"/>
      <c r="QLA57" s="200"/>
      <c r="QLB57" s="200"/>
      <c r="QLC57" s="200"/>
      <c r="QLD57" s="200"/>
      <c r="QLG57" s="200"/>
      <c r="QLJ57" s="200"/>
      <c r="QLM57" s="200"/>
      <c r="QLP57" s="200"/>
      <c r="QLS57" s="200"/>
      <c r="QLV57" s="200"/>
      <c r="QME57" s="200"/>
      <c r="QMH57" s="200"/>
      <c r="QMK57" s="200"/>
      <c r="QMN57" s="200"/>
      <c r="QMW57" s="200"/>
      <c r="QNC57" s="200"/>
      <c r="QNF57" s="200"/>
      <c r="QNI57" s="200"/>
      <c r="QNL57" s="200"/>
      <c r="QNR57" s="200"/>
      <c r="QOA57" s="200"/>
      <c r="QOC57" s="200"/>
      <c r="QOD57" s="200"/>
      <c r="QOF57" s="200"/>
      <c r="QOI57" s="200"/>
      <c r="QOL57" s="200"/>
      <c r="QOO57" s="200"/>
      <c r="QOR57" s="200"/>
      <c r="QOU57" s="200"/>
      <c r="QOW57" s="200"/>
      <c r="QOY57" s="200"/>
      <c r="QPB57" s="200"/>
      <c r="QPE57" s="200"/>
      <c r="QPH57" s="200"/>
      <c r="QPK57" s="200"/>
      <c r="QPN57" s="200"/>
      <c r="QPQ57" s="200"/>
      <c r="QPT57" s="200"/>
      <c r="QPV57" s="200"/>
      <c r="QPY57" s="200"/>
      <c r="QQB57" s="200"/>
      <c r="QQE57" s="200"/>
      <c r="QQK57" s="200"/>
      <c r="QQN57" s="200"/>
      <c r="QQP57" s="200"/>
      <c r="QRW57" s="200"/>
      <c r="QRZ57" s="200"/>
      <c r="QSC57" s="200"/>
      <c r="QSF57" s="200"/>
      <c r="QSI57" s="200"/>
      <c r="QSJ57" s="200"/>
      <c r="QSK57" s="200"/>
      <c r="QSN57" s="200"/>
      <c r="QSQ57" s="200"/>
      <c r="QST57" s="200"/>
      <c r="QSW57" s="200"/>
      <c r="QSY57" s="200"/>
      <c r="QTM57" s="200"/>
      <c r="QTN57" s="200"/>
      <c r="QTO57" s="200"/>
      <c r="QTP57" s="200"/>
      <c r="QTQ57" s="200"/>
      <c r="QTR57" s="200"/>
      <c r="QTS57" s="200"/>
      <c r="QTT57" s="200"/>
      <c r="QTU57" s="200"/>
      <c r="QTV57" s="200"/>
      <c r="QTW57" s="200"/>
      <c r="QTX57" s="200"/>
      <c r="QTY57" s="200"/>
      <c r="QTZ57" s="200"/>
      <c r="QUA57" s="200"/>
      <c r="QUB57" s="200"/>
      <c r="QUC57" s="200"/>
      <c r="QUD57" s="200"/>
      <c r="QUE57" s="200"/>
      <c r="QUK57" s="200"/>
      <c r="QUL57" s="200"/>
      <c r="QUM57" s="200"/>
      <c r="QUN57" s="200"/>
      <c r="QUO57" s="200"/>
      <c r="QUP57" s="200"/>
      <c r="QUQ57" s="200"/>
      <c r="QUS57" s="200"/>
      <c r="QUT57" s="200"/>
      <c r="QUU57" s="200"/>
      <c r="QUV57" s="200"/>
      <c r="QUW57" s="200"/>
      <c r="QUX57" s="200"/>
      <c r="QUY57" s="200"/>
      <c r="QUZ57" s="200"/>
      <c r="QVC57" s="200"/>
      <c r="QVF57" s="200"/>
      <c r="QVI57" s="200"/>
      <c r="QVL57" s="200"/>
      <c r="QVO57" s="200"/>
      <c r="QVR57" s="200"/>
      <c r="QWA57" s="200"/>
      <c r="QWD57" s="200"/>
      <c r="QWG57" s="200"/>
      <c r="QWJ57" s="200"/>
      <c r="QWS57" s="200"/>
      <c r="QWY57" s="200"/>
      <c r="QXB57" s="200"/>
      <c r="QXE57" s="200"/>
      <c r="QXH57" s="200"/>
      <c r="QXN57" s="200"/>
      <c r="QXW57" s="200"/>
      <c r="QXY57" s="200"/>
      <c r="QXZ57" s="200"/>
      <c r="QYB57" s="200"/>
      <c r="QYE57" s="200"/>
      <c r="QYH57" s="200"/>
      <c r="QYK57" s="200"/>
      <c r="QYN57" s="200"/>
      <c r="QYQ57" s="200"/>
      <c r="QYS57" s="200"/>
      <c r="QYU57" s="200"/>
      <c r="QYX57" s="200"/>
      <c r="QZA57" s="200"/>
      <c r="QZD57" s="200"/>
      <c r="QZG57" s="200"/>
      <c r="QZJ57" s="200"/>
      <c r="QZM57" s="200"/>
      <c r="QZP57" s="200"/>
      <c r="QZR57" s="200"/>
      <c r="QZU57" s="200"/>
      <c r="QZX57" s="200"/>
      <c r="RAA57" s="200"/>
      <c r="RAG57" s="200"/>
      <c r="RAJ57" s="200"/>
      <c r="RAL57" s="200"/>
      <c r="RBS57" s="200"/>
      <c r="RBV57" s="200"/>
      <c r="RBY57" s="200"/>
      <c r="RCB57" s="200"/>
      <c r="RCE57" s="200"/>
      <c r="RCF57" s="200"/>
      <c r="RCG57" s="200"/>
      <c r="RCJ57" s="200"/>
      <c r="RCM57" s="200"/>
      <c r="RCP57" s="200"/>
      <c r="RCS57" s="200"/>
      <c r="RCU57" s="200"/>
      <c r="RDI57" s="200"/>
      <c r="RDJ57" s="200"/>
      <c r="RDK57" s="200"/>
      <c r="RDL57" s="200"/>
      <c r="RDM57" s="200"/>
      <c r="RDN57" s="200"/>
      <c r="RDO57" s="200"/>
      <c r="RDP57" s="200"/>
      <c r="RDQ57" s="200"/>
      <c r="RDR57" s="200"/>
      <c r="RDS57" s="200"/>
      <c r="RDT57" s="200"/>
      <c r="RDU57" s="200"/>
      <c r="RDV57" s="200"/>
      <c r="RDW57" s="200"/>
      <c r="RDX57" s="200"/>
      <c r="RDY57" s="200"/>
      <c r="RDZ57" s="200"/>
      <c r="REA57" s="200"/>
      <c r="REG57" s="200"/>
      <c r="REH57" s="200"/>
      <c r="REI57" s="200"/>
      <c r="REJ57" s="200"/>
      <c r="REK57" s="200"/>
      <c r="REL57" s="200"/>
      <c r="REM57" s="200"/>
      <c r="REO57" s="200"/>
      <c r="REP57" s="200"/>
      <c r="REQ57" s="200"/>
      <c r="RER57" s="200"/>
      <c r="RES57" s="200"/>
      <c r="RET57" s="200"/>
      <c r="REU57" s="200"/>
      <c r="REV57" s="200"/>
      <c r="REY57" s="200"/>
      <c r="RFB57" s="200"/>
      <c r="RFE57" s="200"/>
      <c r="RFH57" s="200"/>
      <c r="RFK57" s="200"/>
      <c r="RFN57" s="200"/>
      <c r="RFW57" s="200"/>
      <c r="RFZ57" s="200"/>
      <c r="RGC57" s="200"/>
      <c r="RGF57" s="200"/>
      <c r="RGO57" s="200"/>
      <c r="RGU57" s="200"/>
      <c r="RGX57" s="200"/>
      <c r="RHA57" s="200"/>
      <c r="RHD57" s="200"/>
      <c r="RHJ57" s="200"/>
      <c r="RHS57" s="200"/>
      <c r="RHU57" s="200"/>
      <c r="RHV57" s="200"/>
      <c r="RHX57" s="200"/>
      <c r="RIA57" s="200"/>
      <c r="RID57" s="200"/>
      <c r="RIG57" s="200"/>
      <c r="RIJ57" s="200"/>
      <c r="RIM57" s="200"/>
      <c r="RIO57" s="200"/>
      <c r="RIQ57" s="200"/>
      <c r="RIT57" s="200"/>
      <c r="RIW57" s="200"/>
      <c r="RIZ57" s="200"/>
      <c r="RJC57" s="200"/>
      <c r="RJF57" s="200"/>
      <c r="RJI57" s="200"/>
      <c r="RJL57" s="200"/>
      <c r="RJN57" s="200"/>
      <c r="RJQ57" s="200"/>
      <c r="RJT57" s="200"/>
      <c r="RJW57" s="200"/>
      <c r="RKC57" s="200"/>
      <c r="RKF57" s="200"/>
      <c r="RKH57" s="200"/>
      <c r="RLO57" s="200"/>
      <c r="RLR57" s="200"/>
      <c r="RLU57" s="200"/>
      <c r="RLX57" s="200"/>
      <c r="RMA57" s="200"/>
      <c r="RMB57" s="200"/>
      <c r="RMC57" s="200"/>
      <c r="RMF57" s="200"/>
      <c r="RMI57" s="200"/>
      <c r="RML57" s="200"/>
      <c r="RMO57" s="200"/>
      <c r="RMQ57" s="200"/>
      <c r="RNE57" s="200"/>
      <c r="RNF57" s="200"/>
      <c r="RNG57" s="200"/>
      <c r="RNH57" s="200"/>
      <c r="RNI57" s="200"/>
      <c r="RNJ57" s="200"/>
      <c r="RNK57" s="200"/>
      <c r="RNL57" s="200"/>
      <c r="RNM57" s="200"/>
      <c r="RNN57" s="200"/>
      <c r="RNO57" s="200"/>
      <c r="RNP57" s="200"/>
      <c r="RNQ57" s="200"/>
      <c r="RNR57" s="200"/>
      <c r="RNS57" s="200"/>
      <c r="RNT57" s="200"/>
      <c r="RNU57" s="200"/>
      <c r="RNV57" s="200"/>
      <c r="RNW57" s="200"/>
      <c r="ROC57" s="200"/>
      <c r="ROD57" s="200"/>
      <c r="ROE57" s="200"/>
      <c r="ROF57" s="200"/>
      <c r="ROG57" s="200"/>
      <c r="ROH57" s="200"/>
      <c r="ROI57" s="200"/>
      <c r="ROK57" s="200"/>
      <c r="ROL57" s="200"/>
      <c r="ROM57" s="200"/>
      <c r="RON57" s="200"/>
      <c r="ROO57" s="200"/>
      <c r="ROP57" s="200"/>
      <c r="ROQ57" s="200"/>
      <c r="ROR57" s="200"/>
      <c r="ROU57" s="200"/>
      <c r="ROX57" s="200"/>
      <c r="RPA57" s="200"/>
      <c r="RPD57" s="200"/>
      <c r="RPG57" s="200"/>
      <c r="RPJ57" s="200"/>
      <c r="RPS57" s="200"/>
      <c r="RPV57" s="200"/>
      <c r="RPY57" s="200"/>
      <c r="RQB57" s="200"/>
      <c r="RQK57" s="200"/>
      <c r="RQQ57" s="200"/>
      <c r="RQT57" s="200"/>
      <c r="RQW57" s="200"/>
      <c r="RQZ57" s="200"/>
      <c r="RRF57" s="200"/>
      <c r="RRO57" s="200"/>
      <c r="RRQ57" s="200"/>
      <c r="RRR57" s="200"/>
      <c r="RRT57" s="200"/>
      <c r="RRW57" s="200"/>
      <c r="RRZ57" s="200"/>
      <c r="RSC57" s="200"/>
      <c r="RSF57" s="200"/>
      <c r="RSI57" s="200"/>
      <c r="RSK57" s="200"/>
      <c r="RSM57" s="200"/>
      <c r="RSP57" s="200"/>
      <c r="RSS57" s="200"/>
      <c r="RSV57" s="200"/>
      <c r="RSY57" s="200"/>
      <c r="RTB57" s="200"/>
      <c r="RTE57" s="200"/>
      <c r="RTH57" s="200"/>
      <c r="RTJ57" s="200"/>
      <c r="RTM57" s="200"/>
      <c r="RTP57" s="200"/>
      <c r="RTS57" s="200"/>
      <c r="RTY57" s="200"/>
      <c r="RUB57" s="200"/>
      <c r="RUD57" s="200"/>
      <c r="RVK57" s="200"/>
      <c r="RVN57" s="200"/>
      <c r="RVQ57" s="200"/>
      <c r="RVT57" s="200"/>
      <c r="RVW57" s="200"/>
      <c r="RVX57" s="200"/>
      <c r="RVY57" s="200"/>
      <c r="RWB57" s="200"/>
      <c r="RWE57" s="200"/>
      <c r="RWH57" s="200"/>
      <c r="RWK57" s="200"/>
      <c r="RWM57" s="200"/>
      <c r="RXA57" s="200"/>
      <c r="RXB57" s="200"/>
      <c r="RXC57" s="200"/>
      <c r="RXD57" s="200"/>
      <c r="RXE57" s="200"/>
      <c r="RXF57" s="200"/>
      <c r="RXG57" s="200"/>
      <c r="RXH57" s="200"/>
      <c r="RXI57" s="200"/>
      <c r="RXJ57" s="200"/>
      <c r="RXK57" s="200"/>
      <c r="RXL57" s="200"/>
      <c r="RXM57" s="200"/>
      <c r="RXN57" s="200"/>
      <c r="RXO57" s="200"/>
      <c r="RXP57" s="200"/>
      <c r="RXQ57" s="200"/>
      <c r="RXR57" s="200"/>
      <c r="RXS57" s="200"/>
      <c r="RXY57" s="200"/>
      <c r="RXZ57" s="200"/>
      <c r="RYA57" s="200"/>
      <c r="RYB57" s="200"/>
      <c r="RYC57" s="200"/>
      <c r="RYD57" s="200"/>
      <c r="RYE57" s="200"/>
      <c r="RYG57" s="200"/>
      <c r="RYH57" s="200"/>
      <c r="RYI57" s="200"/>
      <c r="RYJ57" s="200"/>
      <c r="RYK57" s="200"/>
      <c r="RYL57" s="200"/>
      <c r="RYM57" s="200"/>
      <c r="RYN57" s="200"/>
      <c r="RYQ57" s="200"/>
      <c r="RYT57" s="200"/>
      <c r="RYW57" s="200"/>
      <c r="RYZ57" s="200"/>
      <c r="RZC57" s="200"/>
      <c r="RZF57" s="200"/>
      <c r="RZO57" s="200"/>
      <c r="RZR57" s="200"/>
      <c r="RZU57" s="200"/>
      <c r="RZX57" s="200"/>
      <c r="SAG57" s="200"/>
      <c r="SAM57" s="200"/>
      <c r="SAP57" s="200"/>
      <c r="SAS57" s="200"/>
      <c r="SAV57" s="200"/>
      <c r="SBB57" s="200"/>
      <c r="SBK57" s="200"/>
      <c r="SBM57" s="200"/>
      <c r="SBN57" s="200"/>
      <c r="SBP57" s="200"/>
      <c r="SBS57" s="200"/>
      <c r="SBV57" s="200"/>
      <c r="SBY57" s="200"/>
      <c r="SCB57" s="200"/>
      <c r="SCE57" s="200"/>
      <c r="SCG57" s="200"/>
      <c r="SCI57" s="200"/>
      <c r="SCL57" s="200"/>
      <c r="SCO57" s="200"/>
      <c r="SCR57" s="200"/>
      <c r="SCU57" s="200"/>
      <c r="SCX57" s="200"/>
      <c r="SDA57" s="200"/>
      <c r="SDD57" s="200"/>
      <c r="SDF57" s="200"/>
      <c r="SDI57" s="200"/>
      <c r="SDL57" s="200"/>
      <c r="SDO57" s="200"/>
      <c r="SDU57" s="200"/>
      <c r="SDX57" s="200"/>
      <c r="SDZ57" s="200"/>
      <c r="SFG57" s="200"/>
      <c r="SFJ57" s="200"/>
      <c r="SFM57" s="200"/>
      <c r="SFP57" s="200"/>
      <c r="SFS57" s="200"/>
      <c r="SFT57" s="200"/>
      <c r="SFU57" s="200"/>
      <c r="SFX57" s="200"/>
      <c r="SGA57" s="200"/>
      <c r="SGD57" s="200"/>
      <c r="SGG57" s="200"/>
      <c r="SGI57" s="200"/>
      <c r="SGW57" s="200"/>
      <c r="SGX57" s="200"/>
      <c r="SGY57" s="200"/>
      <c r="SGZ57" s="200"/>
      <c r="SHA57" s="200"/>
      <c r="SHB57" s="200"/>
      <c r="SHC57" s="200"/>
      <c r="SHD57" s="200"/>
      <c r="SHE57" s="200"/>
      <c r="SHF57" s="200"/>
      <c r="SHG57" s="200"/>
      <c r="SHH57" s="200"/>
      <c r="SHI57" s="200"/>
      <c r="SHJ57" s="200"/>
      <c r="SHK57" s="200"/>
      <c r="SHL57" s="200"/>
      <c r="SHM57" s="200"/>
      <c r="SHN57" s="200"/>
      <c r="SHO57" s="200"/>
      <c r="SHU57" s="200"/>
      <c r="SHV57" s="200"/>
      <c r="SHW57" s="200"/>
      <c r="SHX57" s="200"/>
      <c r="SHY57" s="200"/>
      <c r="SHZ57" s="200"/>
      <c r="SIA57" s="200"/>
      <c r="SIC57" s="200"/>
      <c r="SID57" s="200"/>
      <c r="SIE57" s="200"/>
      <c r="SIF57" s="200"/>
      <c r="SIG57" s="200"/>
      <c r="SIH57" s="200"/>
      <c r="SII57" s="200"/>
      <c r="SIJ57" s="200"/>
      <c r="SIM57" s="200"/>
      <c r="SIP57" s="200"/>
      <c r="SIS57" s="200"/>
      <c r="SIV57" s="200"/>
      <c r="SIY57" s="200"/>
      <c r="SJB57" s="200"/>
      <c r="SJK57" s="200"/>
      <c r="SJN57" s="200"/>
      <c r="SJQ57" s="200"/>
      <c r="SJT57" s="200"/>
      <c r="SKC57" s="200"/>
      <c r="SKI57" s="200"/>
      <c r="SKL57" s="200"/>
      <c r="SKO57" s="200"/>
      <c r="SKR57" s="200"/>
      <c r="SKX57" s="200"/>
      <c r="SLG57" s="200"/>
      <c r="SLI57" s="200"/>
      <c r="SLJ57" s="200"/>
      <c r="SLL57" s="200"/>
      <c r="SLO57" s="200"/>
      <c r="SLR57" s="200"/>
      <c r="SLU57" s="200"/>
      <c r="SLX57" s="200"/>
      <c r="SMA57" s="200"/>
      <c r="SMC57" s="200"/>
      <c r="SME57" s="200"/>
      <c r="SMH57" s="200"/>
      <c r="SMK57" s="200"/>
      <c r="SMN57" s="200"/>
      <c r="SMQ57" s="200"/>
      <c r="SMT57" s="200"/>
      <c r="SMW57" s="200"/>
      <c r="SMZ57" s="200"/>
      <c r="SNB57" s="200"/>
      <c r="SNE57" s="200"/>
      <c r="SNH57" s="200"/>
      <c r="SNK57" s="200"/>
      <c r="SNQ57" s="200"/>
      <c r="SNT57" s="200"/>
      <c r="SNV57" s="200"/>
      <c r="SPC57" s="200"/>
      <c r="SPF57" s="200"/>
      <c r="SPI57" s="200"/>
      <c r="SPL57" s="200"/>
      <c r="SPO57" s="200"/>
      <c r="SPP57" s="200"/>
      <c r="SPQ57" s="200"/>
      <c r="SPT57" s="200"/>
      <c r="SPW57" s="200"/>
      <c r="SPZ57" s="200"/>
      <c r="SQC57" s="200"/>
      <c r="SQE57" s="200"/>
      <c r="SQS57" s="200"/>
      <c r="SQT57" s="200"/>
      <c r="SQU57" s="200"/>
      <c r="SQV57" s="200"/>
      <c r="SQW57" s="200"/>
      <c r="SQX57" s="200"/>
      <c r="SQY57" s="200"/>
      <c r="SQZ57" s="200"/>
      <c r="SRA57" s="200"/>
      <c r="SRB57" s="200"/>
      <c r="SRC57" s="200"/>
      <c r="SRD57" s="200"/>
      <c r="SRE57" s="200"/>
      <c r="SRF57" s="200"/>
      <c r="SRG57" s="200"/>
      <c r="SRH57" s="200"/>
      <c r="SRI57" s="200"/>
      <c r="SRJ57" s="200"/>
      <c r="SRK57" s="200"/>
      <c r="SRQ57" s="200"/>
      <c r="SRR57" s="200"/>
      <c r="SRS57" s="200"/>
      <c r="SRT57" s="200"/>
      <c r="SRU57" s="200"/>
      <c r="SRV57" s="200"/>
      <c r="SRW57" s="200"/>
      <c r="SRY57" s="200"/>
      <c r="SRZ57" s="200"/>
      <c r="SSA57" s="200"/>
      <c r="SSB57" s="200"/>
      <c r="SSC57" s="200"/>
      <c r="SSD57" s="200"/>
      <c r="SSE57" s="200"/>
      <c r="SSF57" s="200"/>
      <c r="SSI57" s="200"/>
      <c r="SSL57" s="200"/>
      <c r="SSO57" s="200"/>
      <c r="SSR57" s="200"/>
      <c r="SSU57" s="200"/>
      <c r="SSX57" s="200"/>
      <c r="STG57" s="200"/>
      <c r="STJ57" s="200"/>
      <c r="STM57" s="200"/>
      <c r="STP57" s="200"/>
      <c r="STY57" s="200"/>
      <c r="SUE57" s="200"/>
      <c r="SUH57" s="200"/>
      <c r="SUK57" s="200"/>
      <c r="SUN57" s="200"/>
      <c r="SUT57" s="200"/>
      <c r="SVC57" s="200"/>
      <c r="SVE57" s="200"/>
      <c r="SVF57" s="200"/>
      <c r="SVH57" s="200"/>
      <c r="SVK57" s="200"/>
      <c r="SVN57" s="200"/>
      <c r="SVQ57" s="200"/>
      <c r="SVT57" s="200"/>
      <c r="SVW57" s="200"/>
      <c r="SVY57" s="200"/>
      <c r="SWA57" s="200"/>
      <c r="SWD57" s="200"/>
      <c r="SWG57" s="200"/>
      <c r="SWJ57" s="200"/>
      <c r="SWM57" s="200"/>
      <c r="SWP57" s="200"/>
      <c r="SWS57" s="200"/>
      <c r="SWV57" s="200"/>
      <c r="SWX57" s="200"/>
      <c r="SXA57" s="200"/>
      <c r="SXD57" s="200"/>
      <c r="SXG57" s="200"/>
      <c r="SXM57" s="200"/>
      <c r="SXP57" s="200"/>
      <c r="SXR57" s="200"/>
      <c r="SYY57" s="200"/>
      <c r="SZB57" s="200"/>
      <c r="SZE57" s="200"/>
      <c r="SZH57" s="200"/>
      <c r="SZK57" s="200"/>
      <c r="SZL57" s="200"/>
      <c r="SZM57" s="200"/>
      <c r="SZP57" s="200"/>
      <c r="SZS57" s="200"/>
      <c r="SZV57" s="200"/>
      <c r="SZY57" s="200"/>
      <c r="TAA57" s="200"/>
      <c r="TAO57" s="200"/>
      <c r="TAP57" s="200"/>
      <c r="TAQ57" s="200"/>
      <c r="TAR57" s="200"/>
      <c r="TAS57" s="200"/>
      <c r="TAT57" s="200"/>
      <c r="TAU57" s="200"/>
      <c r="TAV57" s="200"/>
      <c r="TAW57" s="200"/>
      <c r="TAX57" s="200"/>
      <c r="TAY57" s="200"/>
      <c r="TAZ57" s="200"/>
      <c r="TBA57" s="200"/>
      <c r="TBB57" s="200"/>
      <c r="TBC57" s="200"/>
      <c r="TBD57" s="200"/>
      <c r="TBE57" s="200"/>
      <c r="TBF57" s="200"/>
      <c r="TBG57" s="200"/>
      <c r="TBM57" s="200"/>
      <c r="TBN57" s="200"/>
      <c r="TBO57" s="200"/>
      <c r="TBP57" s="200"/>
      <c r="TBQ57" s="200"/>
      <c r="TBR57" s="200"/>
      <c r="TBS57" s="200"/>
      <c r="TBU57" s="200"/>
      <c r="TBV57" s="200"/>
      <c r="TBW57" s="200"/>
      <c r="TBX57" s="200"/>
      <c r="TBY57" s="200"/>
      <c r="TBZ57" s="200"/>
      <c r="TCA57" s="200"/>
      <c r="TCB57" s="200"/>
      <c r="TCE57" s="200"/>
      <c r="TCH57" s="200"/>
      <c r="TCK57" s="200"/>
      <c r="TCN57" s="200"/>
      <c r="TCQ57" s="200"/>
      <c r="TCT57" s="200"/>
      <c r="TDC57" s="200"/>
      <c r="TDF57" s="200"/>
      <c r="TDI57" s="200"/>
      <c r="TDL57" s="200"/>
      <c r="TDU57" s="200"/>
      <c r="TEA57" s="200"/>
      <c r="TED57" s="200"/>
      <c r="TEG57" s="200"/>
      <c r="TEJ57" s="200"/>
      <c r="TEP57" s="200"/>
      <c r="TEY57" s="200"/>
      <c r="TFA57" s="200"/>
      <c r="TFB57" s="200"/>
      <c r="TFD57" s="200"/>
      <c r="TFG57" s="200"/>
      <c r="TFJ57" s="200"/>
      <c r="TFM57" s="200"/>
      <c r="TFP57" s="200"/>
      <c r="TFS57" s="200"/>
      <c r="TFU57" s="200"/>
      <c r="TFW57" s="200"/>
      <c r="TFZ57" s="200"/>
      <c r="TGC57" s="200"/>
      <c r="TGF57" s="200"/>
      <c r="TGI57" s="200"/>
      <c r="TGL57" s="200"/>
      <c r="TGO57" s="200"/>
      <c r="TGR57" s="200"/>
      <c r="TGT57" s="200"/>
      <c r="TGW57" s="200"/>
      <c r="TGZ57" s="200"/>
      <c r="THC57" s="200"/>
      <c r="THI57" s="200"/>
      <c r="THL57" s="200"/>
      <c r="THN57" s="200"/>
      <c r="TIU57" s="200"/>
      <c r="TIX57" s="200"/>
      <c r="TJA57" s="200"/>
      <c r="TJD57" s="200"/>
      <c r="TJG57" s="200"/>
      <c r="TJH57" s="200"/>
      <c r="TJI57" s="200"/>
      <c r="TJL57" s="200"/>
      <c r="TJO57" s="200"/>
      <c r="TJR57" s="200"/>
      <c r="TJU57" s="200"/>
      <c r="TJW57" s="200"/>
      <c r="TKK57" s="200"/>
      <c r="TKL57" s="200"/>
      <c r="TKM57" s="200"/>
      <c r="TKN57" s="200"/>
      <c r="TKO57" s="200"/>
      <c r="TKP57" s="200"/>
      <c r="TKQ57" s="200"/>
      <c r="TKR57" s="200"/>
      <c r="TKS57" s="200"/>
      <c r="TKT57" s="200"/>
      <c r="TKU57" s="200"/>
      <c r="TKV57" s="200"/>
      <c r="TKW57" s="200"/>
      <c r="TKX57" s="200"/>
      <c r="TKY57" s="200"/>
      <c r="TKZ57" s="200"/>
      <c r="TLA57" s="200"/>
      <c r="TLB57" s="200"/>
      <c r="TLC57" s="200"/>
      <c r="TLI57" s="200"/>
      <c r="TLJ57" s="200"/>
      <c r="TLK57" s="200"/>
      <c r="TLL57" s="200"/>
      <c r="TLM57" s="200"/>
      <c r="TLN57" s="200"/>
      <c r="TLO57" s="200"/>
      <c r="TLQ57" s="200"/>
      <c r="TLR57" s="200"/>
      <c r="TLS57" s="200"/>
      <c r="TLT57" s="200"/>
      <c r="TLU57" s="200"/>
      <c r="TLV57" s="200"/>
      <c r="TLW57" s="200"/>
      <c r="TLX57" s="200"/>
      <c r="TMA57" s="200"/>
      <c r="TMD57" s="200"/>
      <c r="TMG57" s="200"/>
      <c r="TMJ57" s="200"/>
      <c r="TMM57" s="200"/>
      <c r="TMP57" s="200"/>
      <c r="TMY57" s="200"/>
      <c r="TNB57" s="200"/>
      <c r="TNE57" s="200"/>
      <c r="TNH57" s="200"/>
      <c r="TNQ57" s="200"/>
      <c r="TNW57" s="200"/>
      <c r="TNZ57" s="200"/>
      <c r="TOC57" s="200"/>
      <c r="TOF57" s="200"/>
      <c r="TOL57" s="200"/>
      <c r="TOU57" s="200"/>
      <c r="TOW57" s="200"/>
      <c r="TOX57" s="200"/>
      <c r="TOZ57" s="200"/>
      <c r="TPC57" s="200"/>
      <c r="TPF57" s="200"/>
      <c r="TPI57" s="200"/>
      <c r="TPL57" s="200"/>
      <c r="TPO57" s="200"/>
      <c r="TPQ57" s="200"/>
      <c r="TPS57" s="200"/>
      <c r="TPV57" s="200"/>
      <c r="TPY57" s="200"/>
      <c r="TQB57" s="200"/>
      <c r="TQE57" s="200"/>
      <c r="TQH57" s="200"/>
      <c r="TQK57" s="200"/>
      <c r="TQN57" s="200"/>
      <c r="TQP57" s="200"/>
      <c r="TQS57" s="200"/>
      <c r="TQV57" s="200"/>
      <c r="TQY57" s="200"/>
      <c r="TRE57" s="200"/>
      <c r="TRH57" s="200"/>
      <c r="TRJ57" s="200"/>
      <c r="TSQ57" s="200"/>
      <c r="TST57" s="200"/>
      <c r="TSW57" s="200"/>
      <c r="TSZ57" s="200"/>
      <c r="TTC57" s="200"/>
      <c r="TTD57" s="200"/>
      <c r="TTE57" s="200"/>
      <c r="TTH57" s="200"/>
      <c r="TTK57" s="200"/>
      <c r="TTN57" s="200"/>
      <c r="TTQ57" s="200"/>
      <c r="TTS57" s="200"/>
      <c r="TUG57" s="200"/>
      <c r="TUH57" s="200"/>
      <c r="TUI57" s="200"/>
      <c r="TUJ57" s="200"/>
      <c r="TUK57" s="200"/>
      <c r="TUL57" s="200"/>
      <c r="TUM57" s="200"/>
      <c r="TUN57" s="200"/>
      <c r="TUO57" s="200"/>
      <c r="TUP57" s="200"/>
      <c r="TUQ57" s="200"/>
      <c r="TUR57" s="200"/>
      <c r="TUS57" s="200"/>
      <c r="TUT57" s="200"/>
      <c r="TUU57" s="200"/>
      <c r="TUV57" s="200"/>
      <c r="TUW57" s="200"/>
      <c r="TUX57" s="200"/>
      <c r="TUY57" s="200"/>
      <c r="TVE57" s="200"/>
      <c r="TVF57" s="200"/>
      <c r="TVG57" s="200"/>
      <c r="TVH57" s="200"/>
      <c r="TVI57" s="200"/>
      <c r="TVJ57" s="200"/>
      <c r="TVK57" s="200"/>
      <c r="TVM57" s="200"/>
      <c r="TVN57" s="200"/>
      <c r="TVO57" s="200"/>
      <c r="TVP57" s="200"/>
      <c r="TVQ57" s="200"/>
      <c r="TVR57" s="200"/>
      <c r="TVS57" s="200"/>
      <c r="TVT57" s="200"/>
      <c r="TVW57" s="200"/>
      <c r="TVZ57" s="200"/>
      <c r="TWC57" s="200"/>
      <c r="TWF57" s="200"/>
      <c r="TWI57" s="200"/>
      <c r="TWL57" s="200"/>
      <c r="TWU57" s="200"/>
      <c r="TWX57" s="200"/>
      <c r="TXA57" s="200"/>
      <c r="TXD57" s="200"/>
      <c r="TXM57" s="200"/>
      <c r="TXS57" s="200"/>
      <c r="TXV57" s="200"/>
      <c r="TXY57" s="200"/>
      <c r="TYB57" s="200"/>
      <c r="TYH57" s="200"/>
      <c r="TYQ57" s="200"/>
      <c r="TYS57" s="200"/>
      <c r="TYT57" s="200"/>
      <c r="TYV57" s="200"/>
      <c r="TYY57" s="200"/>
      <c r="TZB57" s="200"/>
      <c r="TZE57" s="200"/>
      <c r="TZH57" s="200"/>
      <c r="TZK57" s="200"/>
      <c r="TZM57" s="200"/>
      <c r="TZO57" s="200"/>
      <c r="TZR57" s="200"/>
      <c r="TZU57" s="200"/>
      <c r="TZX57" s="200"/>
      <c r="UAA57" s="200"/>
      <c r="UAD57" s="200"/>
      <c r="UAG57" s="200"/>
      <c r="UAJ57" s="200"/>
      <c r="UAL57" s="200"/>
      <c r="UAO57" s="200"/>
      <c r="UAR57" s="200"/>
      <c r="UAU57" s="200"/>
      <c r="UBA57" s="200"/>
      <c r="UBD57" s="200"/>
      <c r="UBF57" s="200"/>
      <c r="UCM57" s="200"/>
      <c r="UCP57" s="200"/>
      <c r="UCS57" s="200"/>
      <c r="UCV57" s="200"/>
      <c r="UCY57" s="200"/>
      <c r="UCZ57" s="200"/>
      <c r="UDA57" s="200"/>
      <c r="UDD57" s="200"/>
      <c r="UDG57" s="200"/>
      <c r="UDJ57" s="200"/>
      <c r="UDM57" s="200"/>
      <c r="UDO57" s="200"/>
      <c r="UEC57" s="200"/>
      <c r="UED57" s="200"/>
      <c r="UEE57" s="200"/>
      <c r="UEF57" s="200"/>
      <c r="UEG57" s="200"/>
      <c r="UEH57" s="200"/>
      <c r="UEI57" s="200"/>
      <c r="UEJ57" s="200"/>
      <c r="UEK57" s="200"/>
      <c r="UEL57" s="200"/>
      <c r="UEM57" s="200"/>
      <c r="UEN57" s="200"/>
      <c r="UEO57" s="200"/>
      <c r="UEP57" s="200"/>
      <c r="UEQ57" s="200"/>
      <c r="UER57" s="200"/>
      <c r="UES57" s="200"/>
      <c r="UET57" s="200"/>
      <c r="UEU57" s="200"/>
      <c r="UFA57" s="200"/>
      <c r="UFB57" s="200"/>
      <c r="UFC57" s="200"/>
      <c r="UFD57" s="200"/>
      <c r="UFE57" s="200"/>
      <c r="UFF57" s="200"/>
      <c r="UFG57" s="200"/>
      <c r="UFI57" s="200"/>
      <c r="UFJ57" s="200"/>
      <c r="UFK57" s="200"/>
      <c r="UFL57" s="200"/>
      <c r="UFM57" s="200"/>
      <c r="UFN57" s="200"/>
      <c r="UFO57" s="200"/>
      <c r="UFP57" s="200"/>
      <c r="UFS57" s="200"/>
      <c r="UFV57" s="200"/>
      <c r="UFY57" s="200"/>
      <c r="UGB57" s="200"/>
      <c r="UGE57" s="200"/>
      <c r="UGH57" s="200"/>
      <c r="UGQ57" s="200"/>
      <c r="UGT57" s="200"/>
      <c r="UGW57" s="200"/>
      <c r="UGZ57" s="200"/>
      <c r="UHI57" s="200"/>
      <c r="UHO57" s="200"/>
      <c r="UHR57" s="200"/>
      <c r="UHU57" s="200"/>
      <c r="UHX57" s="200"/>
      <c r="UID57" s="200"/>
      <c r="UIM57" s="200"/>
      <c r="UIO57" s="200"/>
      <c r="UIP57" s="200"/>
      <c r="UIR57" s="200"/>
      <c r="UIU57" s="200"/>
      <c r="UIX57" s="200"/>
      <c r="UJA57" s="200"/>
      <c r="UJD57" s="200"/>
      <c r="UJG57" s="200"/>
      <c r="UJI57" s="200"/>
      <c r="UJK57" s="200"/>
      <c r="UJN57" s="200"/>
      <c r="UJQ57" s="200"/>
      <c r="UJT57" s="200"/>
      <c r="UJW57" s="200"/>
      <c r="UJZ57" s="200"/>
      <c r="UKC57" s="200"/>
      <c r="UKF57" s="200"/>
      <c r="UKH57" s="200"/>
      <c r="UKK57" s="200"/>
      <c r="UKN57" s="200"/>
      <c r="UKQ57" s="200"/>
      <c r="UKW57" s="200"/>
      <c r="UKZ57" s="200"/>
      <c r="ULB57" s="200"/>
      <c r="UMI57" s="200"/>
      <c r="UML57" s="200"/>
      <c r="UMO57" s="200"/>
      <c r="UMR57" s="200"/>
      <c r="UMU57" s="200"/>
      <c r="UMV57" s="200"/>
      <c r="UMW57" s="200"/>
      <c r="UMZ57" s="200"/>
      <c r="UNC57" s="200"/>
      <c r="UNF57" s="200"/>
      <c r="UNI57" s="200"/>
      <c r="UNK57" s="200"/>
      <c r="UNY57" s="200"/>
      <c r="UNZ57" s="200"/>
      <c r="UOA57" s="200"/>
      <c r="UOB57" s="200"/>
      <c r="UOC57" s="200"/>
      <c r="UOD57" s="200"/>
      <c r="UOE57" s="200"/>
      <c r="UOF57" s="200"/>
      <c r="UOG57" s="200"/>
      <c r="UOH57" s="200"/>
      <c r="UOI57" s="200"/>
      <c r="UOJ57" s="200"/>
      <c r="UOK57" s="200"/>
      <c r="UOL57" s="200"/>
      <c r="UOM57" s="200"/>
      <c r="UON57" s="200"/>
      <c r="UOO57" s="200"/>
      <c r="UOP57" s="200"/>
      <c r="UOQ57" s="200"/>
      <c r="UOW57" s="200"/>
      <c r="UOX57" s="200"/>
      <c r="UOY57" s="200"/>
      <c r="UOZ57" s="200"/>
      <c r="UPA57" s="200"/>
      <c r="UPB57" s="200"/>
      <c r="UPC57" s="200"/>
      <c r="UPE57" s="200"/>
      <c r="UPF57" s="200"/>
      <c r="UPG57" s="200"/>
      <c r="UPH57" s="200"/>
      <c r="UPI57" s="200"/>
      <c r="UPJ57" s="200"/>
      <c r="UPK57" s="200"/>
      <c r="UPL57" s="200"/>
      <c r="UPO57" s="200"/>
      <c r="UPR57" s="200"/>
      <c r="UPU57" s="200"/>
      <c r="UPX57" s="200"/>
      <c r="UQA57" s="200"/>
      <c r="UQD57" s="200"/>
      <c r="UQM57" s="200"/>
      <c r="UQP57" s="200"/>
      <c r="UQS57" s="200"/>
      <c r="UQV57" s="200"/>
      <c r="URE57" s="200"/>
      <c r="URK57" s="200"/>
      <c r="URN57" s="200"/>
      <c r="URQ57" s="200"/>
      <c r="URT57" s="200"/>
      <c r="URZ57" s="200"/>
      <c r="USI57" s="200"/>
      <c r="USK57" s="200"/>
      <c r="USL57" s="200"/>
      <c r="USN57" s="200"/>
      <c r="USQ57" s="200"/>
      <c r="UST57" s="200"/>
      <c r="USW57" s="200"/>
      <c r="USZ57" s="200"/>
      <c r="UTC57" s="200"/>
      <c r="UTE57" s="200"/>
      <c r="UTG57" s="200"/>
      <c r="UTJ57" s="200"/>
      <c r="UTM57" s="200"/>
      <c r="UTP57" s="200"/>
      <c r="UTS57" s="200"/>
      <c r="UTV57" s="200"/>
      <c r="UTY57" s="200"/>
      <c r="UUB57" s="200"/>
      <c r="UUD57" s="200"/>
      <c r="UUG57" s="200"/>
      <c r="UUJ57" s="200"/>
      <c r="UUM57" s="200"/>
      <c r="UUS57" s="200"/>
      <c r="UUV57" s="200"/>
      <c r="UUX57" s="200"/>
      <c r="UWE57" s="200"/>
      <c r="UWH57" s="200"/>
      <c r="UWK57" s="200"/>
      <c r="UWN57" s="200"/>
      <c r="UWQ57" s="200"/>
      <c r="UWR57" s="200"/>
      <c r="UWS57" s="200"/>
      <c r="UWV57" s="200"/>
      <c r="UWY57" s="200"/>
      <c r="UXB57" s="200"/>
      <c r="UXE57" s="200"/>
      <c r="UXG57" s="200"/>
      <c r="UXU57" s="200"/>
      <c r="UXV57" s="200"/>
      <c r="UXW57" s="200"/>
      <c r="UXX57" s="200"/>
      <c r="UXY57" s="200"/>
      <c r="UXZ57" s="200"/>
      <c r="UYA57" s="200"/>
      <c r="UYB57" s="200"/>
      <c r="UYC57" s="200"/>
      <c r="UYD57" s="200"/>
      <c r="UYE57" s="200"/>
      <c r="UYF57" s="200"/>
      <c r="UYG57" s="200"/>
      <c r="UYH57" s="200"/>
      <c r="UYI57" s="200"/>
      <c r="UYJ57" s="200"/>
      <c r="UYK57" s="200"/>
      <c r="UYL57" s="200"/>
      <c r="UYM57" s="200"/>
      <c r="UYS57" s="200"/>
      <c r="UYT57" s="200"/>
      <c r="UYU57" s="200"/>
      <c r="UYV57" s="200"/>
      <c r="UYW57" s="200"/>
      <c r="UYX57" s="200"/>
      <c r="UYY57" s="200"/>
      <c r="UZA57" s="200"/>
      <c r="UZB57" s="200"/>
      <c r="UZC57" s="200"/>
      <c r="UZD57" s="200"/>
      <c r="UZE57" s="200"/>
      <c r="UZF57" s="200"/>
      <c r="UZG57" s="200"/>
      <c r="UZH57" s="200"/>
      <c r="UZK57" s="200"/>
      <c r="UZN57" s="200"/>
      <c r="UZQ57" s="200"/>
      <c r="UZT57" s="200"/>
      <c r="UZW57" s="200"/>
      <c r="UZZ57" s="200"/>
      <c r="VAI57" s="200"/>
      <c r="VAL57" s="200"/>
      <c r="VAO57" s="200"/>
      <c r="VAR57" s="200"/>
      <c r="VBA57" s="200"/>
      <c r="VBG57" s="200"/>
      <c r="VBJ57" s="200"/>
      <c r="VBM57" s="200"/>
      <c r="VBP57" s="200"/>
      <c r="VBV57" s="200"/>
      <c r="VCE57" s="200"/>
      <c r="VCG57" s="200"/>
      <c r="VCH57" s="200"/>
      <c r="VCJ57" s="200"/>
      <c r="VCM57" s="200"/>
      <c r="VCP57" s="200"/>
      <c r="VCS57" s="200"/>
      <c r="VCV57" s="200"/>
      <c r="VCY57" s="200"/>
      <c r="VDA57" s="200"/>
      <c r="VDC57" s="200"/>
      <c r="VDF57" s="200"/>
      <c r="VDI57" s="200"/>
      <c r="VDL57" s="200"/>
      <c r="VDO57" s="200"/>
      <c r="VDR57" s="200"/>
      <c r="VDU57" s="200"/>
      <c r="VDX57" s="200"/>
      <c r="VDZ57" s="200"/>
      <c r="VEC57" s="200"/>
      <c r="VEF57" s="200"/>
      <c r="VEI57" s="200"/>
      <c r="VEO57" s="200"/>
      <c r="VER57" s="200"/>
      <c r="VET57" s="200"/>
      <c r="VGA57" s="200"/>
      <c r="VGD57" s="200"/>
      <c r="VGG57" s="200"/>
      <c r="VGJ57" s="200"/>
      <c r="VGM57" s="200"/>
      <c r="VGN57" s="200"/>
      <c r="VGO57" s="200"/>
      <c r="VGR57" s="200"/>
      <c r="VGU57" s="200"/>
      <c r="VGX57" s="200"/>
      <c r="VHA57" s="200"/>
      <c r="VHC57" s="200"/>
      <c r="VHQ57" s="200"/>
      <c r="VHR57" s="200"/>
      <c r="VHS57" s="200"/>
      <c r="VHT57" s="200"/>
      <c r="VHU57" s="200"/>
      <c r="VHV57" s="200"/>
      <c r="VHW57" s="200"/>
      <c r="VHX57" s="200"/>
      <c r="VHY57" s="200"/>
      <c r="VHZ57" s="200"/>
      <c r="VIA57" s="200"/>
      <c r="VIB57" s="200"/>
      <c r="VIC57" s="200"/>
      <c r="VID57" s="200"/>
      <c r="VIE57" s="200"/>
      <c r="VIF57" s="200"/>
      <c r="VIG57" s="200"/>
      <c r="VIH57" s="200"/>
      <c r="VII57" s="200"/>
      <c r="VIO57" s="200"/>
      <c r="VIP57" s="200"/>
      <c r="VIQ57" s="200"/>
      <c r="VIR57" s="200"/>
      <c r="VIS57" s="200"/>
      <c r="VIT57" s="200"/>
      <c r="VIU57" s="200"/>
      <c r="VIW57" s="200"/>
      <c r="VIX57" s="200"/>
      <c r="VIY57" s="200"/>
      <c r="VIZ57" s="200"/>
      <c r="VJA57" s="200"/>
      <c r="VJB57" s="200"/>
      <c r="VJC57" s="200"/>
      <c r="VJD57" s="200"/>
      <c r="VJG57" s="200"/>
      <c r="VJJ57" s="200"/>
      <c r="VJM57" s="200"/>
      <c r="VJP57" s="200"/>
      <c r="VJS57" s="200"/>
      <c r="VJV57" s="200"/>
      <c r="VKE57" s="200"/>
      <c r="VKH57" s="200"/>
      <c r="VKK57" s="200"/>
      <c r="VKN57" s="200"/>
      <c r="VKW57" s="200"/>
      <c r="VLC57" s="200"/>
      <c r="VLF57" s="200"/>
      <c r="VLI57" s="200"/>
      <c r="VLL57" s="200"/>
      <c r="VLR57" s="200"/>
      <c r="VMA57" s="200"/>
      <c r="VMC57" s="200"/>
      <c r="VMD57" s="200"/>
      <c r="VMF57" s="200"/>
      <c r="VMI57" s="200"/>
      <c r="VML57" s="200"/>
      <c r="VMO57" s="200"/>
      <c r="VMR57" s="200"/>
      <c r="VMU57" s="200"/>
      <c r="VMW57" s="200"/>
      <c r="VMY57" s="200"/>
      <c r="VNB57" s="200"/>
      <c r="VNE57" s="200"/>
      <c r="VNH57" s="200"/>
      <c r="VNK57" s="200"/>
      <c r="VNN57" s="200"/>
      <c r="VNQ57" s="200"/>
      <c r="VNT57" s="200"/>
      <c r="VNV57" s="200"/>
      <c r="VNY57" s="200"/>
      <c r="VOB57" s="200"/>
      <c r="VOE57" s="200"/>
      <c r="VOK57" s="200"/>
      <c r="VON57" s="200"/>
      <c r="VOP57" s="200"/>
      <c r="VPW57" s="200"/>
      <c r="VPZ57" s="200"/>
      <c r="VQC57" s="200"/>
      <c r="VQF57" s="200"/>
      <c r="VQI57" s="200"/>
      <c r="VQJ57" s="200"/>
      <c r="VQK57" s="200"/>
      <c r="VQN57" s="200"/>
      <c r="VQQ57" s="200"/>
      <c r="VQT57" s="200"/>
      <c r="VQW57" s="200"/>
      <c r="VQY57" s="200"/>
      <c r="VRM57" s="200"/>
      <c r="VRN57" s="200"/>
      <c r="VRO57" s="200"/>
      <c r="VRP57" s="200"/>
      <c r="VRQ57" s="200"/>
      <c r="VRR57" s="200"/>
      <c r="VRS57" s="200"/>
      <c r="VRT57" s="200"/>
      <c r="VRU57" s="200"/>
      <c r="VRV57" s="200"/>
      <c r="VRW57" s="200"/>
      <c r="VRX57" s="200"/>
      <c r="VRY57" s="200"/>
      <c r="VRZ57" s="200"/>
      <c r="VSA57" s="200"/>
      <c r="VSB57" s="200"/>
      <c r="VSC57" s="200"/>
      <c r="VSD57" s="200"/>
      <c r="VSE57" s="200"/>
      <c r="VSK57" s="200"/>
      <c r="VSL57" s="200"/>
      <c r="VSM57" s="200"/>
      <c r="VSN57" s="200"/>
      <c r="VSO57" s="200"/>
      <c r="VSP57" s="200"/>
      <c r="VSQ57" s="200"/>
      <c r="VSS57" s="200"/>
      <c r="VST57" s="200"/>
      <c r="VSU57" s="200"/>
      <c r="VSV57" s="200"/>
      <c r="VSW57" s="200"/>
      <c r="VSX57" s="200"/>
      <c r="VSY57" s="200"/>
      <c r="VSZ57" s="200"/>
      <c r="VTC57" s="200"/>
      <c r="VTF57" s="200"/>
      <c r="VTI57" s="200"/>
      <c r="VTL57" s="200"/>
      <c r="VTO57" s="200"/>
      <c r="VTR57" s="200"/>
      <c r="VUA57" s="200"/>
      <c r="VUD57" s="200"/>
      <c r="VUG57" s="200"/>
      <c r="VUJ57" s="200"/>
      <c r="VUS57" s="200"/>
      <c r="VUY57" s="200"/>
      <c r="VVB57" s="200"/>
      <c r="VVE57" s="200"/>
      <c r="VVH57" s="200"/>
      <c r="VVN57" s="200"/>
      <c r="VVW57" s="200"/>
      <c r="VVY57" s="200"/>
      <c r="VVZ57" s="200"/>
      <c r="VWB57" s="200"/>
      <c r="VWE57" s="200"/>
      <c r="VWH57" s="200"/>
      <c r="VWK57" s="200"/>
      <c r="VWN57" s="200"/>
      <c r="VWQ57" s="200"/>
      <c r="VWS57" s="200"/>
      <c r="VWU57" s="200"/>
      <c r="VWX57" s="200"/>
      <c r="VXA57" s="200"/>
      <c r="VXD57" s="200"/>
      <c r="VXG57" s="200"/>
      <c r="VXJ57" s="200"/>
      <c r="VXM57" s="200"/>
      <c r="VXP57" s="200"/>
      <c r="VXR57" s="200"/>
      <c r="VXU57" s="200"/>
      <c r="VXX57" s="200"/>
      <c r="VYA57" s="200"/>
      <c r="VYG57" s="200"/>
      <c r="VYJ57" s="200"/>
      <c r="VYL57" s="200"/>
      <c r="VZS57" s="200"/>
      <c r="VZV57" s="200"/>
      <c r="VZY57" s="200"/>
      <c r="WAB57" s="200"/>
      <c r="WAE57" s="200"/>
      <c r="WAF57" s="200"/>
      <c r="WAG57" s="200"/>
      <c r="WAJ57" s="200"/>
      <c r="WAM57" s="200"/>
      <c r="WAP57" s="200"/>
      <c r="WAS57" s="200"/>
      <c r="WAU57" s="200"/>
      <c r="WBI57" s="200"/>
      <c r="WBJ57" s="200"/>
      <c r="WBK57" s="200"/>
      <c r="WBL57" s="200"/>
      <c r="WBM57" s="200"/>
      <c r="WBN57" s="200"/>
      <c r="WBO57" s="200"/>
      <c r="WBP57" s="200"/>
      <c r="WBQ57" s="200"/>
      <c r="WBR57" s="200"/>
      <c r="WBS57" s="200"/>
      <c r="WBT57" s="200"/>
      <c r="WBU57" s="200"/>
      <c r="WBV57" s="200"/>
      <c r="WBW57" s="200"/>
      <c r="WBX57" s="200"/>
      <c r="WBY57" s="200"/>
      <c r="WBZ57" s="200"/>
      <c r="WCA57" s="200"/>
      <c r="WCG57" s="200"/>
      <c r="WCH57" s="200"/>
      <c r="WCI57" s="200"/>
      <c r="WCJ57" s="200"/>
      <c r="WCK57" s="200"/>
      <c r="WCL57" s="200"/>
      <c r="WCM57" s="200"/>
      <c r="WCO57" s="200"/>
      <c r="WCP57" s="200"/>
      <c r="WCQ57" s="200"/>
      <c r="WCR57" s="200"/>
      <c r="WCS57" s="200"/>
      <c r="WCT57" s="200"/>
      <c r="WCU57" s="200"/>
      <c r="WCV57" s="200"/>
      <c r="WCY57" s="200"/>
      <c r="WDB57" s="200"/>
      <c r="WDE57" s="200"/>
      <c r="WDH57" s="200"/>
      <c r="WDK57" s="200"/>
      <c r="WDN57" s="200"/>
      <c r="WDW57" s="200"/>
      <c r="WDZ57" s="200"/>
      <c r="WEC57" s="200"/>
      <c r="WEF57" s="200"/>
      <c r="WEO57" s="200"/>
      <c r="WEU57" s="200"/>
      <c r="WEX57" s="200"/>
      <c r="WFA57" s="200"/>
      <c r="WFD57" s="200"/>
      <c r="WFJ57" s="200"/>
      <c r="WFS57" s="200"/>
      <c r="WFU57" s="200"/>
      <c r="WFV57" s="200"/>
      <c r="WFX57" s="200"/>
      <c r="WGA57" s="200"/>
      <c r="WGD57" s="200"/>
      <c r="WGG57" s="200"/>
      <c r="WGJ57" s="200"/>
      <c r="WGM57" s="200"/>
      <c r="WGO57" s="200"/>
      <c r="WGQ57" s="200"/>
      <c r="WGT57" s="200"/>
      <c r="WGW57" s="200"/>
      <c r="WGZ57" s="200"/>
      <c r="WHC57" s="200"/>
      <c r="WHF57" s="200"/>
      <c r="WHI57" s="200"/>
      <c r="WHL57" s="200"/>
      <c r="WHN57" s="200"/>
      <c r="WHQ57" s="200"/>
      <c r="WHT57" s="200"/>
      <c r="WHW57" s="200"/>
      <c r="WIC57" s="200"/>
      <c r="WIF57" s="200"/>
      <c r="WIH57" s="200"/>
      <c r="WJO57" s="200"/>
      <c r="WJR57" s="200"/>
      <c r="WJU57" s="200"/>
      <c r="WJX57" s="200"/>
      <c r="WKA57" s="200"/>
      <c r="WKB57" s="200"/>
      <c r="WKC57" s="200"/>
      <c r="WKF57" s="200"/>
      <c r="WKI57" s="200"/>
      <c r="WKL57" s="200"/>
      <c r="WKO57" s="200"/>
      <c r="WKQ57" s="200"/>
      <c r="WLE57" s="200"/>
      <c r="WLF57" s="200"/>
      <c r="WLG57" s="200"/>
      <c r="WLH57" s="200"/>
      <c r="WLI57" s="200"/>
      <c r="WLJ57" s="200"/>
      <c r="WLK57" s="200"/>
      <c r="WLL57" s="200"/>
      <c r="WLM57" s="200"/>
      <c r="WLN57" s="200"/>
      <c r="WLO57" s="200"/>
      <c r="WLP57" s="200"/>
      <c r="WLQ57" s="200"/>
      <c r="WLR57" s="200"/>
      <c r="WLS57" s="200"/>
      <c r="WLT57" s="200"/>
      <c r="WLU57" s="200"/>
      <c r="WLV57" s="200"/>
      <c r="WLW57" s="200"/>
      <c r="WMC57" s="200"/>
      <c r="WMD57" s="200"/>
      <c r="WME57" s="200"/>
      <c r="WMF57" s="200"/>
      <c r="WMG57" s="200"/>
      <c r="WMH57" s="200"/>
      <c r="WMI57" s="200"/>
      <c r="WMK57" s="200"/>
      <c r="WML57" s="200"/>
      <c r="WMM57" s="200"/>
      <c r="WMN57" s="200"/>
      <c r="WMO57" s="200"/>
      <c r="WMP57" s="200"/>
      <c r="WMQ57" s="200"/>
      <c r="WMR57" s="200"/>
      <c r="WMU57" s="200"/>
      <c r="WMX57" s="200"/>
      <c r="WNA57" s="200"/>
      <c r="WND57" s="200"/>
      <c r="WNG57" s="200"/>
      <c r="WNJ57" s="200"/>
      <c r="WNS57" s="200"/>
      <c r="WNV57" s="200"/>
      <c r="WNY57" s="200"/>
      <c r="WOB57" s="200"/>
      <c r="WOK57" s="200"/>
      <c r="WOQ57" s="200"/>
      <c r="WOT57" s="200"/>
      <c r="WOW57" s="200"/>
      <c r="WOZ57" s="200"/>
      <c r="WPF57" s="200"/>
      <c r="WPO57" s="200"/>
      <c r="WPQ57" s="200"/>
      <c r="WPR57" s="200"/>
      <c r="WPT57" s="200"/>
      <c r="WPW57" s="200"/>
      <c r="WPZ57" s="200"/>
      <c r="WQC57" s="200"/>
      <c r="WQF57" s="200"/>
      <c r="WQI57" s="200"/>
      <c r="WQK57" s="200"/>
      <c r="WQM57" s="200"/>
      <c r="WQP57" s="200"/>
      <c r="WQS57" s="200"/>
      <c r="WQV57" s="200"/>
      <c r="WQY57" s="200"/>
      <c r="WRB57" s="200"/>
      <c r="WRE57" s="200"/>
      <c r="WRH57" s="200"/>
      <c r="WRJ57" s="200"/>
      <c r="WRM57" s="200"/>
      <c r="WRP57" s="200"/>
      <c r="WRS57" s="200"/>
      <c r="WRY57" s="200"/>
      <c r="WSB57" s="200"/>
      <c r="WSD57" s="200"/>
      <c r="WTK57" s="200"/>
      <c r="WTN57" s="200"/>
      <c r="WTQ57" s="200"/>
      <c r="WTT57" s="200"/>
      <c r="WTW57" s="200"/>
      <c r="WTX57" s="200"/>
      <c r="WTY57" s="200"/>
      <c r="WUB57" s="200"/>
      <c r="WUE57" s="200"/>
      <c r="WUH57" s="200"/>
      <c r="WUK57" s="200"/>
      <c r="WUM57" s="200"/>
    </row>
    <row r="58" spans="1:16107" s="57" customFormat="1" ht="20.399999999999999" customHeight="1" x14ac:dyDescent="0.3">
      <c r="A58" s="9" t="s">
        <v>56</v>
      </c>
      <c r="B58" s="199" t="s">
        <v>349</v>
      </c>
      <c r="C58" s="7">
        <v>45</v>
      </c>
      <c r="D58" s="91">
        <v>8000</v>
      </c>
      <c r="E58" s="106">
        <f t="shared" si="2"/>
        <v>360000</v>
      </c>
      <c r="F58" s="200"/>
      <c r="G58" s="200"/>
      <c r="H58" s="200"/>
      <c r="I58" s="200"/>
      <c r="J58" s="200"/>
      <c r="K58" s="200"/>
      <c r="Q58" s="200"/>
      <c r="R58" s="200"/>
      <c r="S58" s="200"/>
      <c r="T58" s="200"/>
      <c r="U58" s="200"/>
      <c r="V58" s="200"/>
      <c r="W58" s="200"/>
      <c r="Y58" s="200"/>
      <c r="Z58" s="200"/>
      <c r="AA58" s="200"/>
      <c r="AB58" s="200"/>
      <c r="AC58" s="200"/>
      <c r="AD58" s="200"/>
      <c r="AE58" s="200"/>
      <c r="AF58" s="200"/>
      <c r="AI58" s="200"/>
      <c r="AL58" s="200"/>
      <c r="AO58" s="200"/>
      <c r="AR58" s="200"/>
      <c r="AU58" s="200"/>
      <c r="AX58" s="200"/>
      <c r="BG58" s="200"/>
      <c r="BJ58" s="200"/>
      <c r="BM58" s="200"/>
      <c r="BP58" s="200"/>
      <c r="BY58" s="200"/>
      <c r="CE58" s="200"/>
      <c r="CH58" s="200"/>
      <c r="CK58" s="200"/>
      <c r="CN58" s="200"/>
      <c r="CT58" s="200"/>
      <c r="DC58" s="200"/>
      <c r="DE58" s="200"/>
      <c r="DF58" s="200"/>
      <c r="DH58" s="200"/>
      <c r="DK58" s="200"/>
      <c r="DN58" s="200"/>
      <c r="DQ58" s="200"/>
      <c r="DT58" s="200"/>
      <c r="DW58" s="200"/>
      <c r="DY58" s="200"/>
      <c r="EA58" s="200"/>
      <c r="ED58" s="200"/>
      <c r="EG58" s="200"/>
      <c r="EJ58" s="200"/>
      <c r="EM58" s="200"/>
      <c r="EP58" s="200"/>
      <c r="ES58" s="200"/>
      <c r="EV58" s="200"/>
      <c r="EX58" s="200"/>
      <c r="FA58" s="200"/>
      <c r="FD58" s="200"/>
      <c r="FG58" s="200"/>
      <c r="FM58" s="200"/>
      <c r="FP58" s="200"/>
      <c r="FR58" s="200"/>
      <c r="GY58" s="200"/>
      <c r="HB58" s="200"/>
      <c r="HE58" s="200"/>
      <c r="HH58" s="200"/>
      <c r="HK58" s="200"/>
      <c r="HL58" s="200"/>
      <c r="HM58" s="200"/>
      <c r="HP58" s="200"/>
      <c r="HS58" s="200"/>
      <c r="HV58" s="200"/>
      <c r="HY58" s="200"/>
      <c r="IA58" s="200"/>
      <c r="IO58" s="200"/>
      <c r="IP58" s="200"/>
      <c r="IQ58" s="200"/>
      <c r="IR58" s="200"/>
      <c r="IS58" s="200"/>
      <c r="IT58" s="200"/>
      <c r="IU58" s="200"/>
      <c r="IV58" s="200"/>
      <c r="IW58" s="200"/>
      <c r="IX58" s="200"/>
      <c r="IY58" s="200"/>
      <c r="IZ58" s="200"/>
      <c r="JA58" s="200"/>
      <c r="JB58" s="200"/>
      <c r="JC58" s="200"/>
      <c r="JD58" s="200"/>
      <c r="JE58" s="200"/>
      <c r="JF58" s="200"/>
      <c r="JG58" s="200"/>
      <c r="JM58" s="200"/>
      <c r="JN58" s="200"/>
      <c r="JO58" s="200"/>
      <c r="JP58" s="200"/>
      <c r="JQ58" s="200"/>
      <c r="JR58" s="200"/>
      <c r="JS58" s="200"/>
      <c r="JU58" s="200"/>
      <c r="JV58" s="200"/>
      <c r="JW58" s="200"/>
      <c r="JX58" s="200"/>
      <c r="JY58" s="200"/>
      <c r="JZ58" s="200"/>
      <c r="KA58" s="200"/>
      <c r="KB58" s="200"/>
      <c r="KE58" s="200"/>
      <c r="KH58" s="200"/>
      <c r="KK58" s="200"/>
      <c r="KN58" s="200"/>
      <c r="KQ58" s="200"/>
      <c r="KT58" s="200"/>
      <c r="LC58" s="200"/>
      <c r="LF58" s="200"/>
      <c r="LI58" s="200"/>
      <c r="LL58" s="200"/>
      <c r="LU58" s="200"/>
      <c r="MA58" s="200"/>
      <c r="MD58" s="200"/>
      <c r="MG58" s="200"/>
      <c r="MJ58" s="200"/>
      <c r="MP58" s="200"/>
      <c r="MY58" s="200"/>
      <c r="NA58" s="200"/>
      <c r="NB58" s="200"/>
      <c r="ND58" s="200"/>
      <c r="NG58" s="200"/>
      <c r="NJ58" s="200"/>
      <c r="NM58" s="200"/>
      <c r="NP58" s="200"/>
      <c r="NS58" s="200"/>
      <c r="NU58" s="200"/>
      <c r="NW58" s="200"/>
      <c r="NZ58" s="200"/>
      <c r="OC58" s="200"/>
      <c r="OF58" s="200"/>
      <c r="OI58" s="200"/>
      <c r="OL58" s="200"/>
      <c r="OO58" s="200"/>
      <c r="OR58" s="200"/>
      <c r="OT58" s="200"/>
      <c r="OW58" s="200"/>
      <c r="OZ58" s="200"/>
      <c r="PC58" s="200"/>
      <c r="PI58" s="200"/>
      <c r="PL58" s="200"/>
      <c r="PN58" s="200"/>
      <c r="QU58" s="200"/>
      <c r="QX58" s="200"/>
      <c r="RA58" s="200"/>
      <c r="RD58" s="200"/>
      <c r="RG58" s="200"/>
      <c r="RH58" s="200"/>
      <c r="RI58" s="200"/>
      <c r="RL58" s="200"/>
      <c r="RO58" s="200"/>
      <c r="RR58" s="200"/>
      <c r="RU58" s="200"/>
      <c r="RW58" s="200"/>
      <c r="SK58" s="200"/>
      <c r="SL58" s="200"/>
      <c r="SM58" s="200"/>
      <c r="SN58" s="200"/>
      <c r="SO58" s="200"/>
      <c r="SP58" s="200"/>
      <c r="SQ58" s="200"/>
      <c r="SR58" s="200"/>
      <c r="SS58" s="200"/>
      <c r="ST58" s="200"/>
      <c r="SU58" s="200"/>
      <c r="SV58" s="200"/>
      <c r="SW58" s="200"/>
      <c r="SX58" s="200"/>
      <c r="SY58" s="200"/>
      <c r="SZ58" s="200"/>
      <c r="TA58" s="200"/>
      <c r="TB58" s="200"/>
      <c r="TC58" s="200"/>
      <c r="TI58" s="200"/>
      <c r="TJ58" s="200"/>
      <c r="TK58" s="200"/>
      <c r="TL58" s="200"/>
      <c r="TM58" s="200"/>
      <c r="TN58" s="200"/>
      <c r="TO58" s="200"/>
      <c r="TQ58" s="200"/>
      <c r="TR58" s="200"/>
      <c r="TS58" s="200"/>
      <c r="TT58" s="200"/>
      <c r="TU58" s="200"/>
      <c r="TV58" s="200"/>
      <c r="TW58" s="200"/>
      <c r="TX58" s="200"/>
      <c r="UA58" s="200"/>
      <c r="UD58" s="200"/>
      <c r="UG58" s="200"/>
      <c r="UJ58" s="200"/>
      <c r="UM58" s="200"/>
      <c r="UP58" s="200"/>
      <c r="UY58" s="200"/>
      <c r="VB58" s="200"/>
      <c r="VE58" s="200"/>
      <c r="VH58" s="200"/>
      <c r="VQ58" s="200"/>
      <c r="VW58" s="200"/>
      <c r="VZ58" s="200"/>
      <c r="WC58" s="200"/>
      <c r="WF58" s="200"/>
      <c r="WL58" s="200"/>
      <c r="WU58" s="200"/>
      <c r="WW58" s="200"/>
      <c r="WX58" s="200"/>
      <c r="WZ58" s="200"/>
      <c r="XC58" s="200"/>
      <c r="XF58" s="200"/>
      <c r="XI58" s="200"/>
      <c r="XL58" s="200"/>
      <c r="XO58" s="200"/>
      <c r="XQ58" s="200"/>
      <c r="XS58" s="200"/>
      <c r="XV58" s="200"/>
      <c r="XY58" s="200"/>
      <c r="YB58" s="200"/>
      <c r="YE58" s="200"/>
      <c r="YH58" s="200"/>
      <c r="YK58" s="200"/>
      <c r="YN58" s="200"/>
      <c r="YP58" s="200"/>
      <c r="YS58" s="200"/>
      <c r="YV58" s="200"/>
      <c r="YY58" s="200"/>
      <c r="ZE58" s="200"/>
      <c r="ZH58" s="200"/>
      <c r="ZJ58" s="200"/>
      <c r="AAQ58" s="200"/>
      <c r="AAT58" s="200"/>
      <c r="AAW58" s="200"/>
      <c r="AAZ58" s="200"/>
      <c r="ABC58" s="200"/>
      <c r="ABD58" s="200"/>
      <c r="ABE58" s="200"/>
      <c r="ABH58" s="200"/>
      <c r="ABK58" s="200"/>
      <c r="ABN58" s="200"/>
      <c r="ABQ58" s="200"/>
      <c r="ABS58" s="200"/>
      <c r="ACG58" s="200"/>
      <c r="ACH58" s="200"/>
      <c r="ACI58" s="200"/>
      <c r="ACJ58" s="200"/>
      <c r="ACK58" s="200"/>
      <c r="ACL58" s="200"/>
      <c r="ACM58" s="200"/>
      <c r="ACN58" s="200"/>
      <c r="ACO58" s="200"/>
      <c r="ACP58" s="200"/>
      <c r="ACQ58" s="200"/>
      <c r="ACR58" s="200"/>
      <c r="ACS58" s="200"/>
      <c r="ACT58" s="200"/>
      <c r="ACU58" s="200"/>
      <c r="ACV58" s="200"/>
      <c r="ACW58" s="200"/>
      <c r="ACX58" s="200"/>
      <c r="ACY58" s="200"/>
      <c r="ADE58" s="200"/>
      <c r="ADF58" s="200"/>
      <c r="ADG58" s="200"/>
      <c r="ADH58" s="200"/>
      <c r="ADI58" s="200"/>
      <c r="ADJ58" s="200"/>
      <c r="ADK58" s="200"/>
      <c r="ADM58" s="200"/>
      <c r="ADN58" s="200"/>
      <c r="ADO58" s="200"/>
      <c r="ADP58" s="200"/>
      <c r="ADQ58" s="200"/>
      <c r="ADR58" s="200"/>
      <c r="ADS58" s="200"/>
      <c r="ADT58" s="200"/>
      <c r="ADW58" s="200"/>
      <c r="ADZ58" s="200"/>
      <c r="AEC58" s="200"/>
      <c r="AEF58" s="200"/>
      <c r="AEI58" s="200"/>
      <c r="AEL58" s="200"/>
      <c r="AEU58" s="200"/>
      <c r="AEX58" s="200"/>
      <c r="AFA58" s="200"/>
      <c r="AFD58" s="200"/>
      <c r="AFM58" s="200"/>
      <c r="AFS58" s="200"/>
      <c r="AFV58" s="200"/>
      <c r="AFY58" s="200"/>
      <c r="AGB58" s="200"/>
      <c r="AGH58" s="200"/>
      <c r="AGQ58" s="200"/>
      <c r="AGS58" s="200"/>
      <c r="AGT58" s="200"/>
      <c r="AGV58" s="200"/>
      <c r="AGY58" s="200"/>
      <c r="AHB58" s="200"/>
      <c r="AHE58" s="200"/>
      <c r="AHH58" s="200"/>
      <c r="AHK58" s="200"/>
      <c r="AHM58" s="200"/>
      <c r="AHO58" s="200"/>
      <c r="AHR58" s="200"/>
      <c r="AHU58" s="200"/>
      <c r="AHX58" s="200"/>
      <c r="AIA58" s="200"/>
      <c r="AID58" s="200"/>
      <c r="AIG58" s="200"/>
      <c r="AIJ58" s="200"/>
      <c r="AIL58" s="200"/>
      <c r="AIO58" s="200"/>
      <c r="AIR58" s="200"/>
      <c r="AIU58" s="200"/>
      <c r="AJA58" s="200"/>
      <c r="AJD58" s="200"/>
      <c r="AJF58" s="200"/>
      <c r="AKM58" s="200"/>
      <c r="AKP58" s="200"/>
      <c r="AKS58" s="200"/>
      <c r="AKV58" s="200"/>
      <c r="AKY58" s="200"/>
      <c r="AKZ58" s="200"/>
      <c r="ALA58" s="200"/>
      <c r="ALD58" s="200"/>
      <c r="ALG58" s="200"/>
      <c r="ALJ58" s="200"/>
      <c r="ALM58" s="200"/>
      <c r="ALO58" s="200"/>
      <c r="AMC58" s="200"/>
      <c r="AMD58" s="200"/>
      <c r="AME58" s="200"/>
      <c r="AMF58" s="200"/>
      <c r="AMG58" s="200"/>
      <c r="AMH58" s="200"/>
      <c r="AMI58" s="200"/>
      <c r="AMJ58" s="200"/>
      <c r="AMK58" s="200"/>
      <c r="AML58" s="200"/>
      <c r="AMM58" s="200"/>
      <c r="AMN58" s="200"/>
      <c r="AMO58" s="200"/>
      <c r="AMP58" s="200"/>
      <c r="AMQ58" s="200"/>
      <c r="AMR58" s="200"/>
      <c r="AMS58" s="200"/>
      <c r="AMT58" s="200"/>
      <c r="AMU58" s="200"/>
      <c r="ANA58" s="200"/>
      <c r="ANB58" s="200"/>
      <c r="ANC58" s="200"/>
      <c r="AND58" s="200"/>
      <c r="ANE58" s="200"/>
      <c r="ANF58" s="200"/>
      <c r="ANG58" s="200"/>
      <c r="ANI58" s="200"/>
      <c r="ANJ58" s="200"/>
      <c r="ANK58" s="200"/>
      <c r="ANL58" s="200"/>
      <c r="ANM58" s="200"/>
      <c r="ANN58" s="200"/>
      <c r="ANO58" s="200"/>
      <c r="ANP58" s="200"/>
      <c r="ANS58" s="200"/>
      <c r="ANV58" s="200"/>
      <c r="ANY58" s="200"/>
      <c r="AOB58" s="200"/>
      <c r="AOE58" s="200"/>
      <c r="AOH58" s="200"/>
      <c r="AOQ58" s="200"/>
      <c r="AOT58" s="200"/>
      <c r="AOW58" s="200"/>
      <c r="AOZ58" s="200"/>
      <c r="API58" s="200"/>
      <c r="APO58" s="200"/>
      <c r="APR58" s="200"/>
      <c r="APU58" s="200"/>
      <c r="APX58" s="200"/>
      <c r="AQD58" s="200"/>
      <c r="AQM58" s="200"/>
      <c r="AQO58" s="200"/>
      <c r="AQP58" s="200"/>
      <c r="AQR58" s="200"/>
      <c r="AQU58" s="200"/>
      <c r="AQX58" s="200"/>
      <c r="ARA58" s="200"/>
      <c r="ARD58" s="200"/>
      <c r="ARG58" s="200"/>
      <c r="ARI58" s="200"/>
      <c r="ARK58" s="200"/>
      <c r="ARN58" s="200"/>
      <c r="ARQ58" s="200"/>
      <c r="ART58" s="200"/>
      <c r="ARW58" s="200"/>
      <c r="ARZ58" s="200"/>
      <c r="ASC58" s="200"/>
      <c r="ASF58" s="200"/>
      <c r="ASH58" s="200"/>
      <c r="ASK58" s="200"/>
      <c r="ASN58" s="200"/>
      <c r="ASQ58" s="200"/>
      <c r="ASW58" s="200"/>
      <c r="ASZ58" s="200"/>
      <c r="ATB58" s="200"/>
      <c r="AUI58" s="200"/>
      <c r="AUL58" s="200"/>
      <c r="AUO58" s="200"/>
      <c r="AUR58" s="200"/>
      <c r="AUU58" s="200"/>
      <c r="AUV58" s="200"/>
      <c r="AUW58" s="200"/>
      <c r="AUZ58" s="200"/>
      <c r="AVC58" s="200"/>
      <c r="AVF58" s="200"/>
      <c r="AVI58" s="200"/>
      <c r="AVK58" s="200"/>
      <c r="AVY58" s="200"/>
      <c r="AVZ58" s="200"/>
      <c r="AWA58" s="200"/>
      <c r="AWB58" s="200"/>
      <c r="AWC58" s="200"/>
      <c r="AWD58" s="200"/>
      <c r="AWE58" s="200"/>
      <c r="AWF58" s="200"/>
      <c r="AWG58" s="200"/>
      <c r="AWH58" s="200"/>
      <c r="AWI58" s="200"/>
      <c r="AWJ58" s="200"/>
      <c r="AWK58" s="200"/>
      <c r="AWL58" s="200"/>
      <c r="AWM58" s="200"/>
      <c r="AWN58" s="200"/>
      <c r="AWO58" s="200"/>
      <c r="AWP58" s="200"/>
      <c r="AWQ58" s="200"/>
      <c r="AWW58" s="200"/>
      <c r="AWX58" s="200"/>
      <c r="AWY58" s="200"/>
      <c r="AWZ58" s="200"/>
      <c r="AXA58" s="200"/>
      <c r="AXB58" s="200"/>
      <c r="AXC58" s="200"/>
      <c r="AXE58" s="200"/>
      <c r="AXF58" s="200"/>
      <c r="AXG58" s="200"/>
      <c r="AXH58" s="200"/>
      <c r="AXI58" s="200"/>
      <c r="AXJ58" s="200"/>
      <c r="AXK58" s="200"/>
      <c r="AXL58" s="200"/>
      <c r="AXO58" s="200"/>
      <c r="AXR58" s="200"/>
      <c r="AXU58" s="200"/>
      <c r="AXX58" s="200"/>
      <c r="AYA58" s="200"/>
      <c r="AYD58" s="200"/>
      <c r="AYM58" s="200"/>
      <c r="AYP58" s="200"/>
      <c r="AYS58" s="200"/>
      <c r="AYV58" s="200"/>
      <c r="AZE58" s="200"/>
      <c r="AZK58" s="200"/>
      <c r="AZN58" s="200"/>
      <c r="AZQ58" s="200"/>
      <c r="AZT58" s="200"/>
      <c r="AZZ58" s="200"/>
      <c r="BAI58" s="200"/>
      <c r="BAK58" s="200"/>
      <c r="BAL58" s="200"/>
      <c r="BAN58" s="200"/>
      <c r="BAQ58" s="200"/>
      <c r="BAT58" s="200"/>
      <c r="BAW58" s="200"/>
      <c r="BAZ58" s="200"/>
      <c r="BBC58" s="200"/>
      <c r="BBE58" s="200"/>
      <c r="BBG58" s="200"/>
      <c r="BBJ58" s="200"/>
      <c r="BBM58" s="200"/>
      <c r="BBP58" s="200"/>
      <c r="BBS58" s="200"/>
      <c r="BBV58" s="200"/>
      <c r="BBY58" s="200"/>
      <c r="BCB58" s="200"/>
      <c r="BCD58" s="200"/>
      <c r="BCG58" s="200"/>
      <c r="BCJ58" s="200"/>
      <c r="BCM58" s="200"/>
      <c r="BCS58" s="200"/>
      <c r="BCV58" s="200"/>
      <c r="BCX58" s="200"/>
      <c r="BEE58" s="200"/>
      <c r="BEH58" s="200"/>
      <c r="BEK58" s="200"/>
      <c r="BEN58" s="200"/>
      <c r="BEQ58" s="200"/>
      <c r="BER58" s="200"/>
      <c r="BES58" s="200"/>
      <c r="BEV58" s="200"/>
      <c r="BEY58" s="200"/>
      <c r="BFB58" s="200"/>
      <c r="BFE58" s="200"/>
      <c r="BFG58" s="200"/>
      <c r="BFU58" s="200"/>
      <c r="BFV58" s="200"/>
      <c r="BFW58" s="200"/>
      <c r="BFX58" s="200"/>
      <c r="BFY58" s="200"/>
      <c r="BFZ58" s="200"/>
      <c r="BGA58" s="200"/>
      <c r="BGB58" s="200"/>
      <c r="BGC58" s="200"/>
      <c r="BGD58" s="200"/>
      <c r="BGE58" s="200"/>
      <c r="BGF58" s="200"/>
      <c r="BGG58" s="200"/>
      <c r="BGH58" s="200"/>
      <c r="BGI58" s="200"/>
      <c r="BGJ58" s="200"/>
      <c r="BGK58" s="200"/>
      <c r="BGL58" s="200"/>
      <c r="BGM58" s="200"/>
      <c r="BGS58" s="200"/>
      <c r="BGT58" s="200"/>
      <c r="BGU58" s="200"/>
      <c r="BGV58" s="200"/>
      <c r="BGW58" s="200"/>
      <c r="BGX58" s="200"/>
      <c r="BGY58" s="200"/>
      <c r="BHA58" s="200"/>
      <c r="BHB58" s="200"/>
      <c r="BHC58" s="200"/>
      <c r="BHD58" s="200"/>
      <c r="BHE58" s="200"/>
      <c r="BHF58" s="200"/>
      <c r="BHG58" s="200"/>
      <c r="BHH58" s="200"/>
      <c r="BHK58" s="200"/>
      <c r="BHN58" s="200"/>
      <c r="BHQ58" s="200"/>
      <c r="BHT58" s="200"/>
      <c r="BHW58" s="200"/>
      <c r="BHZ58" s="200"/>
      <c r="BII58" s="200"/>
      <c r="BIL58" s="200"/>
      <c r="BIO58" s="200"/>
      <c r="BIR58" s="200"/>
      <c r="BJA58" s="200"/>
      <c r="BJG58" s="200"/>
      <c r="BJJ58" s="200"/>
      <c r="BJM58" s="200"/>
      <c r="BJP58" s="200"/>
      <c r="BJV58" s="200"/>
      <c r="BKE58" s="200"/>
      <c r="BKG58" s="200"/>
      <c r="BKH58" s="200"/>
      <c r="BKJ58" s="200"/>
      <c r="BKM58" s="200"/>
      <c r="BKP58" s="200"/>
      <c r="BKS58" s="200"/>
      <c r="BKV58" s="200"/>
      <c r="BKY58" s="200"/>
      <c r="BLA58" s="200"/>
      <c r="BLC58" s="200"/>
      <c r="BLF58" s="200"/>
      <c r="BLI58" s="200"/>
      <c r="BLL58" s="200"/>
      <c r="BLO58" s="200"/>
      <c r="BLR58" s="200"/>
      <c r="BLU58" s="200"/>
      <c r="BLX58" s="200"/>
      <c r="BLZ58" s="200"/>
      <c r="BMC58" s="200"/>
      <c r="BMF58" s="200"/>
      <c r="BMI58" s="200"/>
      <c r="BMO58" s="200"/>
      <c r="BMR58" s="200"/>
      <c r="BMT58" s="200"/>
      <c r="BOA58" s="200"/>
      <c r="BOD58" s="200"/>
      <c r="BOG58" s="200"/>
      <c r="BOJ58" s="200"/>
      <c r="BOM58" s="200"/>
      <c r="BON58" s="200"/>
      <c r="BOO58" s="200"/>
      <c r="BOR58" s="200"/>
      <c r="BOU58" s="200"/>
      <c r="BOX58" s="200"/>
      <c r="BPA58" s="200"/>
      <c r="BPC58" s="200"/>
      <c r="BPQ58" s="200"/>
      <c r="BPR58" s="200"/>
      <c r="BPS58" s="200"/>
      <c r="BPT58" s="200"/>
      <c r="BPU58" s="200"/>
      <c r="BPV58" s="200"/>
      <c r="BPW58" s="200"/>
      <c r="BPX58" s="200"/>
      <c r="BPY58" s="200"/>
      <c r="BPZ58" s="200"/>
      <c r="BQA58" s="200"/>
      <c r="BQB58" s="200"/>
      <c r="BQC58" s="200"/>
      <c r="BQD58" s="200"/>
      <c r="BQE58" s="200"/>
      <c r="BQF58" s="200"/>
      <c r="BQG58" s="200"/>
      <c r="BQH58" s="200"/>
      <c r="BQI58" s="200"/>
      <c r="BQO58" s="200"/>
      <c r="BQP58" s="200"/>
      <c r="BQQ58" s="200"/>
      <c r="BQR58" s="200"/>
      <c r="BQS58" s="200"/>
      <c r="BQT58" s="200"/>
      <c r="BQU58" s="200"/>
      <c r="BQW58" s="200"/>
      <c r="BQX58" s="200"/>
      <c r="BQY58" s="200"/>
      <c r="BQZ58" s="200"/>
      <c r="BRA58" s="200"/>
      <c r="BRB58" s="200"/>
      <c r="BRC58" s="200"/>
      <c r="BRD58" s="200"/>
      <c r="BRG58" s="200"/>
      <c r="BRJ58" s="200"/>
      <c r="BRM58" s="200"/>
      <c r="BRP58" s="200"/>
      <c r="BRS58" s="200"/>
      <c r="BRV58" s="200"/>
      <c r="BSE58" s="200"/>
      <c r="BSH58" s="200"/>
      <c r="BSK58" s="200"/>
      <c r="BSN58" s="200"/>
      <c r="BSW58" s="200"/>
      <c r="BTC58" s="200"/>
      <c r="BTF58" s="200"/>
      <c r="BTI58" s="200"/>
      <c r="BTL58" s="200"/>
      <c r="BTR58" s="200"/>
      <c r="BUA58" s="200"/>
      <c r="BUC58" s="200"/>
      <c r="BUD58" s="200"/>
      <c r="BUF58" s="200"/>
      <c r="BUI58" s="200"/>
      <c r="BUL58" s="200"/>
      <c r="BUO58" s="200"/>
      <c r="BUR58" s="200"/>
      <c r="BUU58" s="200"/>
      <c r="BUW58" s="200"/>
      <c r="BUY58" s="200"/>
      <c r="BVB58" s="200"/>
      <c r="BVE58" s="200"/>
      <c r="BVH58" s="200"/>
      <c r="BVK58" s="200"/>
      <c r="BVN58" s="200"/>
      <c r="BVQ58" s="200"/>
      <c r="BVT58" s="200"/>
      <c r="BVV58" s="200"/>
      <c r="BVY58" s="200"/>
      <c r="BWB58" s="200"/>
      <c r="BWE58" s="200"/>
      <c r="BWK58" s="200"/>
      <c r="BWN58" s="200"/>
      <c r="BWP58" s="200"/>
      <c r="BXW58" s="200"/>
      <c r="BXZ58" s="200"/>
      <c r="BYC58" s="200"/>
      <c r="BYF58" s="200"/>
      <c r="BYI58" s="200"/>
      <c r="BYJ58" s="200"/>
      <c r="BYK58" s="200"/>
      <c r="BYN58" s="200"/>
      <c r="BYQ58" s="200"/>
      <c r="BYT58" s="200"/>
      <c r="BYW58" s="200"/>
      <c r="BYY58" s="200"/>
      <c r="BZM58" s="200"/>
      <c r="BZN58" s="200"/>
      <c r="BZO58" s="200"/>
      <c r="BZP58" s="200"/>
      <c r="BZQ58" s="200"/>
      <c r="BZR58" s="200"/>
      <c r="BZS58" s="200"/>
      <c r="BZT58" s="200"/>
      <c r="BZU58" s="200"/>
      <c r="BZV58" s="200"/>
      <c r="BZW58" s="200"/>
      <c r="BZX58" s="200"/>
      <c r="BZY58" s="200"/>
      <c r="BZZ58" s="200"/>
      <c r="CAA58" s="200"/>
      <c r="CAB58" s="200"/>
      <c r="CAC58" s="200"/>
      <c r="CAD58" s="200"/>
      <c r="CAE58" s="200"/>
      <c r="CAK58" s="200"/>
      <c r="CAL58" s="200"/>
      <c r="CAM58" s="200"/>
      <c r="CAN58" s="200"/>
      <c r="CAO58" s="200"/>
      <c r="CAP58" s="200"/>
      <c r="CAQ58" s="200"/>
      <c r="CAS58" s="200"/>
      <c r="CAT58" s="200"/>
      <c r="CAU58" s="200"/>
      <c r="CAV58" s="200"/>
      <c r="CAW58" s="200"/>
      <c r="CAX58" s="200"/>
      <c r="CAY58" s="200"/>
      <c r="CAZ58" s="200"/>
      <c r="CBC58" s="200"/>
      <c r="CBF58" s="200"/>
      <c r="CBI58" s="200"/>
      <c r="CBL58" s="200"/>
      <c r="CBO58" s="200"/>
      <c r="CBR58" s="200"/>
      <c r="CCA58" s="200"/>
      <c r="CCD58" s="200"/>
      <c r="CCG58" s="200"/>
      <c r="CCJ58" s="200"/>
      <c r="CCS58" s="200"/>
      <c r="CCY58" s="200"/>
      <c r="CDB58" s="200"/>
      <c r="CDE58" s="200"/>
      <c r="CDH58" s="200"/>
      <c r="CDN58" s="200"/>
      <c r="CDW58" s="200"/>
      <c r="CDY58" s="200"/>
      <c r="CDZ58" s="200"/>
      <c r="CEB58" s="200"/>
      <c r="CEE58" s="200"/>
      <c r="CEH58" s="200"/>
      <c r="CEK58" s="200"/>
      <c r="CEN58" s="200"/>
      <c r="CEQ58" s="200"/>
      <c r="CES58" s="200"/>
      <c r="CEU58" s="200"/>
      <c r="CEX58" s="200"/>
      <c r="CFA58" s="200"/>
      <c r="CFD58" s="200"/>
      <c r="CFG58" s="200"/>
      <c r="CFJ58" s="200"/>
      <c r="CFM58" s="200"/>
      <c r="CFP58" s="200"/>
      <c r="CFR58" s="200"/>
      <c r="CFU58" s="200"/>
      <c r="CFX58" s="200"/>
      <c r="CGA58" s="200"/>
      <c r="CGG58" s="200"/>
      <c r="CGJ58" s="200"/>
      <c r="CGL58" s="200"/>
      <c r="CHS58" s="200"/>
      <c r="CHV58" s="200"/>
      <c r="CHY58" s="200"/>
      <c r="CIB58" s="200"/>
      <c r="CIE58" s="200"/>
      <c r="CIF58" s="200"/>
      <c r="CIG58" s="200"/>
      <c r="CIJ58" s="200"/>
      <c r="CIM58" s="200"/>
      <c r="CIP58" s="200"/>
      <c r="CIS58" s="200"/>
      <c r="CIU58" s="200"/>
      <c r="CJI58" s="200"/>
      <c r="CJJ58" s="200"/>
      <c r="CJK58" s="200"/>
      <c r="CJL58" s="200"/>
      <c r="CJM58" s="200"/>
      <c r="CJN58" s="200"/>
      <c r="CJO58" s="200"/>
      <c r="CJP58" s="200"/>
      <c r="CJQ58" s="200"/>
      <c r="CJR58" s="200"/>
      <c r="CJS58" s="200"/>
      <c r="CJT58" s="200"/>
      <c r="CJU58" s="200"/>
      <c r="CJV58" s="200"/>
      <c r="CJW58" s="200"/>
      <c r="CJX58" s="200"/>
      <c r="CJY58" s="200"/>
      <c r="CJZ58" s="200"/>
      <c r="CKA58" s="200"/>
      <c r="CKG58" s="200"/>
      <c r="CKH58" s="200"/>
      <c r="CKI58" s="200"/>
      <c r="CKJ58" s="200"/>
      <c r="CKK58" s="200"/>
      <c r="CKL58" s="200"/>
      <c r="CKM58" s="200"/>
      <c r="CKO58" s="200"/>
      <c r="CKP58" s="200"/>
      <c r="CKQ58" s="200"/>
      <c r="CKR58" s="200"/>
      <c r="CKS58" s="200"/>
      <c r="CKT58" s="200"/>
      <c r="CKU58" s="200"/>
      <c r="CKV58" s="200"/>
      <c r="CKY58" s="200"/>
      <c r="CLB58" s="200"/>
      <c r="CLE58" s="200"/>
      <c r="CLH58" s="200"/>
      <c r="CLK58" s="200"/>
      <c r="CLN58" s="200"/>
      <c r="CLW58" s="200"/>
      <c r="CLZ58" s="200"/>
      <c r="CMC58" s="200"/>
      <c r="CMF58" s="200"/>
      <c r="CMO58" s="200"/>
      <c r="CMU58" s="200"/>
      <c r="CMX58" s="200"/>
      <c r="CNA58" s="200"/>
      <c r="CND58" s="200"/>
      <c r="CNJ58" s="200"/>
      <c r="CNS58" s="200"/>
      <c r="CNU58" s="200"/>
      <c r="CNV58" s="200"/>
      <c r="CNX58" s="200"/>
      <c r="COA58" s="200"/>
      <c r="COD58" s="200"/>
      <c r="COG58" s="200"/>
      <c r="COJ58" s="200"/>
      <c r="COM58" s="200"/>
      <c r="COO58" s="200"/>
      <c r="COQ58" s="200"/>
      <c r="COT58" s="200"/>
      <c r="COW58" s="200"/>
      <c r="COZ58" s="200"/>
      <c r="CPC58" s="200"/>
      <c r="CPF58" s="200"/>
      <c r="CPI58" s="200"/>
      <c r="CPL58" s="200"/>
      <c r="CPN58" s="200"/>
      <c r="CPQ58" s="200"/>
      <c r="CPT58" s="200"/>
      <c r="CPW58" s="200"/>
      <c r="CQC58" s="200"/>
      <c r="CQF58" s="200"/>
      <c r="CQH58" s="200"/>
      <c r="CRO58" s="200"/>
      <c r="CRR58" s="200"/>
      <c r="CRU58" s="200"/>
      <c r="CRX58" s="200"/>
      <c r="CSA58" s="200"/>
      <c r="CSB58" s="200"/>
      <c r="CSC58" s="200"/>
      <c r="CSF58" s="200"/>
      <c r="CSI58" s="200"/>
      <c r="CSL58" s="200"/>
      <c r="CSO58" s="200"/>
      <c r="CSQ58" s="200"/>
      <c r="CTE58" s="200"/>
      <c r="CTF58" s="200"/>
      <c r="CTG58" s="200"/>
      <c r="CTH58" s="200"/>
      <c r="CTI58" s="200"/>
      <c r="CTJ58" s="200"/>
      <c r="CTK58" s="200"/>
      <c r="CTL58" s="200"/>
      <c r="CTM58" s="200"/>
      <c r="CTN58" s="200"/>
      <c r="CTO58" s="200"/>
      <c r="CTP58" s="200"/>
      <c r="CTQ58" s="200"/>
      <c r="CTR58" s="200"/>
      <c r="CTS58" s="200"/>
      <c r="CTT58" s="200"/>
      <c r="CTU58" s="200"/>
      <c r="CTV58" s="200"/>
      <c r="CTW58" s="200"/>
      <c r="CUC58" s="200"/>
      <c r="CUD58" s="200"/>
      <c r="CUE58" s="200"/>
      <c r="CUF58" s="200"/>
      <c r="CUG58" s="200"/>
      <c r="CUH58" s="200"/>
      <c r="CUI58" s="200"/>
      <c r="CUK58" s="200"/>
      <c r="CUL58" s="200"/>
      <c r="CUM58" s="200"/>
      <c r="CUN58" s="200"/>
      <c r="CUO58" s="200"/>
      <c r="CUP58" s="200"/>
      <c r="CUQ58" s="200"/>
      <c r="CUR58" s="200"/>
      <c r="CUU58" s="200"/>
      <c r="CUX58" s="200"/>
      <c r="CVA58" s="200"/>
      <c r="CVD58" s="200"/>
      <c r="CVG58" s="200"/>
      <c r="CVJ58" s="200"/>
      <c r="CVS58" s="200"/>
      <c r="CVV58" s="200"/>
      <c r="CVY58" s="200"/>
      <c r="CWB58" s="200"/>
      <c r="CWK58" s="200"/>
      <c r="CWQ58" s="200"/>
      <c r="CWT58" s="200"/>
      <c r="CWW58" s="200"/>
      <c r="CWZ58" s="200"/>
      <c r="CXF58" s="200"/>
      <c r="CXO58" s="200"/>
      <c r="CXQ58" s="200"/>
      <c r="CXR58" s="200"/>
      <c r="CXT58" s="200"/>
      <c r="CXW58" s="200"/>
      <c r="CXZ58" s="200"/>
      <c r="CYC58" s="200"/>
      <c r="CYF58" s="200"/>
      <c r="CYI58" s="200"/>
      <c r="CYK58" s="200"/>
      <c r="CYM58" s="200"/>
      <c r="CYP58" s="200"/>
      <c r="CYS58" s="200"/>
      <c r="CYV58" s="200"/>
      <c r="CYY58" s="200"/>
      <c r="CZB58" s="200"/>
      <c r="CZE58" s="200"/>
      <c r="CZH58" s="200"/>
      <c r="CZJ58" s="200"/>
      <c r="CZM58" s="200"/>
      <c r="CZP58" s="200"/>
      <c r="CZS58" s="200"/>
      <c r="CZY58" s="200"/>
      <c r="DAB58" s="200"/>
      <c r="DAD58" s="200"/>
      <c r="DBK58" s="200"/>
      <c r="DBN58" s="200"/>
      <c r="DBQ58" s="200"/>
      <c r="DBT58" s="200"/>
      <c r="DBW58" s="200"/>
      <c r="DBX58" s="200"/>
      <c r="DBY58" s="200"/>
      <c r="DCB58" s="200"/>
      <c r="DCE58" s="200"/>
      <c r="DCH58" s="200"/>
      <c r="DCK58" s="200"/>
      <c r="DCM58" s="200"/>
      <c r="DDA58" s="200"/>
      <c r="DDB58" s="200"/>
      <c r="DDC58" s="200"/>
      <c r="DDD58" s="200"/>
      <c r="DDE58" s="200"/>
      <c r="DDF58" s="200"/>
      <c r="DDG58" s="200"/>
      <c r="DDH58" s="200"/>
      <c r="DDI58" s="200"/>
      <c r="DDJ58" s="200"/>
      <c r="DDK58" s="200"/>
      <c r="DDL58" s="200"/>
      <c r="DDM58" s="200"/>
      <c r="DDN58" s="200"/>
      <c r="DDO58" s="200"/>
      <c r="DDP58" s="200"/>
      <c r="DDQ58" s="200"/>
      <c r="DDR58" s="200"/>
      <c r="DDS58" s="200"/>
      <c r="DDY58" s="200"/>
      <c r="DDZ58" s="200"/>
      <c r="DEA58" s="200"/>
      <c r="DEB58" s="200"/>
      <c r="DEC58" s="200"/>
      <c r="DED58" s="200"/>
      <c r="DEE58" s="200"/>
      <c r="DEG58" s="200"/>
      <c r="DEH58" s="200"/>
      <c r="DEI58" s="200"/>
      <c r="DEJ58" s="200"/>
      <c r="DEK58" s="200"/>
      <c r="DEL58" s="200"/>
      <c r="DEM58" s="200"/>
      <c r="DEN58" s="200"/>
      <c r="DEQ58" s="200"/>
      <c r="DET58" s="200"/>
      <c r="DEW58" s="200"/>
      <c r="DEZ58" s="200"/>
      <c r="DFC58" s="200"/>
      <c r="DFF58" s="200"/>
      <c r="DFO58" s="200"/>
      <c r="DFR58" s="200"/>
      <c r="DFU58" s="200"/>
      <c r="DFX58" s="200"/>
      <c r="DGG58" s="200"/>
      <c r="DGM58" s="200"/>
      <c r="DGP58" s="200"/>
      <c r="DGS58" s="200"/>
      <c r="DGV58" s="200"/>
      <c r="DHB58" s="200"/>
      <c r="DHK58" s="200"/>
      <c r="DHM58" s="200"/>
      <c r="DHN58" s="200"/>
      <c r="DHP58" s="200"/>
      <c r="DHS58" s="200"/>
      <c r="DHV58" s="200"/>
      <c r="DHY58" s="200"/>
      <c r="DIB58" s="200"/>
      <c r="DIE58" s="200"/>
      <c r="DIG58" s="200"/>
      <c r="DII58" s="200"/>
      <c r="DIL58" s="200"/>
      <c r="DIO58" s="200"/>
      <c r="DIR58" s="200"/>
      <c r="DIU58" s="200"/>
      <c r="DIX58" s="200"/>
      <c r="DJA58" s="200"/>
      <c r="DJD58" s="200"/>
      <c r="DJF58" s="200"/>
      <c r="DJI58" s="200"/>
      <c r="DJL58" s="200"/>
      <c r="DJO58" s="200"/>
      <c r="DJU58" s="200"/>
      <c r="DJX58" s="200"/>
      <c r="DJZ58" s="200"/>
      <c r="DLG58" s="200"/>
      <c r="DLJ58" s="200"/>
      <c r="DLM58" s="200"/>
      <c r="DLP58" s="200"/>
      <c r="DLS58" s="200"/>
      <c r="DLT58" s="200"/>
      <c r="DLU58" s="200"/>
      <c r="DLX58" s="200"/>
      <c r="DMA58" s="200"/>
      <c r="DMD58" s="200"/>
      <c r="DMG58" s="200"/>
      <c r="DMI58" s="200"/>
      <c r="DMW58" s="200"/>
      <c r="DMX58" s="200"/>
      <c r="DMY58" s="200"/>
      <c r="DMZ58" s="200"/>
      <c r="DNA58" s="200"/>
      <c r="DNB58" s="200"/>
      <c r="DNC58" s="200"/>
      <c r="DND58" s="200"/>
      <c r="DNE58" s="200"/>
      <c r="DNF58" s="200"/>
      <c r="DNG58" s="200"/>
      <c r="DNH58" s="200"/>
      <c r="DNI58" s="200"/>
      <c r="DNJ58" s="200"/>
      <c r="DNK58" s="200"/>
      <c r="DNL58" s="200"/>
      <c r="DNM58" s="200"/>
      <c r="DNN58" s="200"/>
      <c r="DNO58" s="200"/>
      <c r="DNU58" s="200"/>
      <c r="DNV58" s="200"/>
      <c r="DNW58" s="200"/>
      <c r="DNX58" s="200"/>
      <c r="DNY58" s="200"/>
      <c r="DNZ58" s="200"/>
      <c r="DOA58" s="200"/>
      <c r="DOC58" s="200"/>
      <c r="DOD58" s="200"/>
      <c r="DOE58" s="200"/>
      <c r="DOF58" s="200"/>
      <c r="DOG58" s="200"/>
      <c r="DOH58" s="200"/>
      <c r="DOI58" s="200"/>
      <c r="DOJ58" s="200"/>
      <c r="DOM58" s="200"/>
      <c r="DOP58" s="200"/>
      <c r="DOS58" s="200"/>
      <c r="DOV58" s="200"/>
      <c r="DOY58" s="200"/>
      <c r="DPB58" s="200"/>
      <c r="DPK58" s="200"/>
      <c r="DPN58" s="200"/>
      <c r="DPQ58" s="200"/>
      <c r="DPT58" s="200"/>
      <c r="DQC58" s="200"/>
      <c r="DQI58" s="200"/>
      <c r="DQL58" s="200"/>
      <c r="DQO58" s="200"/>
      <c r="DQR58" s="200"/>
      <c r="DQX58" s="200"/>
      <c r="DRG58" s="200"/>
      <c r="DRI58" s="200"/>
      <c r="DRJ58" s="200"/>
      <c r="DRL58" s="200"/>
      <c r="DRO58" s="200"/>
      <c r="DRR58" s="200"/>
      <c r="DRU58" s="200"/>
      <c r="DRX58" s="200"/>
      <c r="DSA58" s="200"/>
      <c r="DSC58" s="200"/>
      <c r="DSE58" s="200"/>
      <c r="DSH58" s="200"/>
      <c r="DSK58" s="200"/>
      <c r="DSN58" s="200"/>
      <c r="DSQ58" s="200"/>
      <c r="DST58" s="200"/>
      <c r="DSW58" s="200"/>
      <c r="DSZ58" s="200"/>
      <c r="DTB58" s="200"/>
      <c r="DTE58" s="200"/>
      <c r="DTH58" s="200"/>
      <c r="DTK58" s="200"/>
      <c r="DTQ58" s="200"/>
      <c r="DTT58" s="200"/>
      <c r="DTV58" s="200"/>
      <c r="DVC58" s="200"/>
      <c r="DVF58" s="200"/>
      <c r="DVI58" s="200"/>
      <c r="DVL58" s="200"/>
      <c r="DVO58" s="200"/>
      <c r="DVP58" s="200"/>
      <c r="DVQ58" s="200"/>
      <c r="DVT58" s="200"/>
      <c r="DVW58" s="200"/>
      <c r="DVZ58" s="200"/>
      <c r="DWC58" s="200"/>
      <c r="DWE58" s="200"/>
      <c r="DWS58" s="200"/>
      <c r="DWT58" s="200"/>
      <c r="DWU58" s="200"/>
      <c r="DWV58" s="200"/>
      <c r="DWW58" s="200"/>
      <c r="DWX58" s="200"/>
      <c r="DWY58" s="200"/>
      <c r="DWZ58" s="200"/>
      <c r="DXA58" s="200"/>
      <c r="DXB58" s="200"/>
      <c r="DXC58" s="200"/>
      <c r="DXD58" s="200"/>
      <c r="DXE58" s="200"/>
      <c r="DXF58" s="200"/>
      <c r="DXG58" s="200"/>
      <c r="DXH58" s="200"/>
      <c r="DXI58" s="200"/>
      <c r="DXJ58" s="200"/>
      <c r="DXK58" s="200"/>
      <c r="DXQ58" s="200"/>
      <c r="DXR58" s="200"/>
      <c r="DXS58" s="200"/>
      <c r="DXT58" s="200"/>
      <c r="DXU58" s="200"/>
      <c r="DXV58" s="200"/>
      <c r="DXW58" s="200"/>
      <c r="DXY58" s="200"/>
      <c r="DXZ58" s="200"/>
      <c r="DYA58" s="200"/>
      <c r="DYB58" s="200"/>
      <c r="DYC58" s="200"/>
      <c r="DYD58" s="200"/>
      <c r="DYE58" s="200"/>
      <c r="DYF58" s="200"/>
      <c r="DYI58" s="200"/>
      <c r="DYL58" s="200"/>
      <c r="DYO58" s="200"/>
      <c r="DYR58" s="200"/>
      <c r="DYU58" s="200"/>
      <c r="DYX58" s="200"/>
      <c r="DZG58" s="200"/>
      <c r="DZJ58" s="200"/>
      <c r="DZM58" s="200"/>
      <c r="DZP58" s="200"/>
      <c r="DZY58" s="200"/>
      <c r="EAE58" s="200"/>
      <c r="EAH58" s="200"/>
      <c r="EAK58" s="200"/>
      <c r="EAN58" s="200"/>
      <c r="EAT58" s="200"/>
      <c r="EBC58" s="200"/>
      <c r="EBE58" s="200"/>
      <c r="EBF58" s="200"/>
      <c r="EBH58" s="200"/>
      <c r="EBK58" s="200"/>
      <c r="EBN58" s="200"/>
      <c r="EBQ58" s="200"/>
      <c r="EBT58" s="200"/>
      <c r="EBW58" s="200"/>
      <c r="EBY58" s="200"/>
      <c r="ECA58" s="200"/>
      <c r="ECD58" s="200"/>
      <c r="ECG58" s="200"/>
      <c r="ECJ58" s="200"/>
      <c r="ECM58" s="200"/>
      <c r="ECP58" s="200"/>
      <c r="ECS58" s="200"/>
      <c r="ECV58" s="200"/>
      <c r="ECX58" s="200"/>
      <c r="EDA58" s="200"/>
      <c r="EDD58" s="200"/>
      <c r="EDG58" s="200"/>
      <c r="EDM58" s="200"/>
      <c r="EDP58" s="200"/>
      <c r="EDR58" s="200"/>
      <c r="EEY58" s="200"/>
      <c r="EFB58" s="200"/>
      <c r="EFE58" s="200"/>
      <c r="EFH58" s="200"/>
      <c r="EFK58" s="200"/>
      <c r="EFL58" s="200"/>
      <c r="EFM58" s="200"/>
      <c r="EFP58" s="200"/>
      <c r="EFS58" s="200"/>
      <c r="EFV58" s="200"/>
      <c r="EFY58" s="200"/>
      <c r="EGA58" s="200"/>
      <c r="EGO58" s="200"/>
      <c r="EGP58" s="200"/>
      <c r="EGQ58" s="200"/>
      <c r="EGR58" s="200"/>
      <c r="EGS58" s="200"/>
      <c r="EGT58" s="200"/>
      <c r="EGU58" s="200"/>
      <c r="EGV58" s="200"/>
      <c r="EGW58" s="200"/>
      <c r="EGX58" s="200"/>
      <c r="EGY58" s="200"/>
      <c r="EGZ58" s="200"/>
      <c r="EHA58" s="200"/>
      <c r="EHB58" s="200"/>
      <c r="EHC58" s="200"/>
      <c r="EHD58" s="200"/>
      <c r="EHE58" s="200"/>
      <c r="EHF58" s="200"/>
      <c r="EHG58" s="200"/>
      <c r="EHM58" s="200"/>
      <c r="EHN58" s="200"/>
      <c r="EHO58" s="200"/>
      <c r="EHP58" s="200"/>
      <c r="EHQ58" s="200"/>
      <c r="EHR58" s="200"/>
      <c r="EHS58" s="200"/>
      <c r="EHU58" s="200"/>
      <c r="EHV58" s="200"/>
      <c r="EHW58" s="200"/>
      <c r="EHX58" s="200"/>
      <c r="EHY58" s="200"/>
      <c r="EHZ58" s="200"/>
      <c r="EIA58" s="200"/>
      <c r="EIB58" s="200"/>
      <c r="EIE58" s="200"/>
      <c r="EIH58" s="200"/>
      <c r="EIK58" s="200"/>
      <c r="EIN58" s="200"/>
      <c r="EIQ58" s="200"/>
      <c r="EIT58" s="200"/>
      <c r="EJC58" s="200"/>
      <c r="EJF58" s="200"/>
      <c r="EJI58" s="200"/>
      <c r="EJL58" s="200"/>
      <c r="EJU58" s="200"/>
      <c r="EKA58" s="200"/>
      <c r="EKD58" s="200"/>
      <c r="EKG58" s="200"/>
      <c r="EKJ58" s="200"/>
      <c r="EKP58" s="200"/>
      <c r="EKY58" s="200"/>
      <c r="ELA58" s="200"/>
      <c r="ELB58" s="200"/>
      <c r="ELD58" s="200"/>
      <c r="ELG58" s="200"/>
      <c r="ELJ58" s="200"/>
      <c r="ELM58" s="200"/>
      <c r="ELP58" s="200"/>
      <c r="ELS58" s="200"/>
      <c r="ELU58" s="200"/>
      <c r="ELW58" s="200"/>
      <c r="ELZ58" s="200"/>
      <c r="EMC58" s="200"/>
      <c r="EMF58" s="200"/>
      <c r="EMI58" s="200"/>
      <c r="EML58" s="200"/>
      <c r="EMO58" s="200"/>
      <c r="EMR58" s="200"/>
      <c r="EMT58" s="200"/>
      <c r="EMW58" s="200"/>
      <c r="EMZ58" s="200"/>
      <c r="ENC58" s="200"/>
      <c r="ENI58" s="200"/>
      <c r="ENL58" s="200"/>
      <c r="ENN58" s="200"/>
      <c r="EOU58" s="200"/>
      <c r="EOX58" s="200"/>
      <c r="EPA58" s="200"/>
      <c r="EPD58" s="200"/>
      <c r="EPG58" s="200"/>
      <c r="EPH58" s="200"/>
      <c r="EPI58" s="200"/>
      <c r="EPL58" s="200"/>
      <c r="EPO58" s="200"/>
      <c r="EPR58" s="200"/>
      <c r="EPU58" s="200"/>
      <c r="EPW58" s="200"/>
      <c r="EQK58" s="200"/>
      <c r="EQL58" s="200"/>
      <c r="EQM58" s="200"/>
      <c r="EQN58" s="200"/>
      <c r="EQO58" s="200"/>
      <c r="EQP58" s="200"/>
      <c r="EQQ58" s="200"/>
      <c r="EQR58" s="200"/>
      <c r="EQS58" s="200"/>
      <c r="EQT58" s="200"/>
      <c r="EQU58" s="200"/>
      <c r="EQV58" s="200"/>
      <c r="EQW58" s="200"/>
      <c r="EQX58" s="200"/>
      <c r="EQY58" s="200"/>
      <c r="EQZ58" s="200"/>
      <c r="ERA58" s="200"/>
      <c r="ERB58" s="200"/>
      <c r="ERC58" s="200"/>
      <c r="ERI58" s="200"/>
      <c r="ERJ58" s="200"/>
      <c r="ERK58" s="200"/>
      <c r="ERL58" s="200"/>
      <c r="ERM58" s="200"/>
      <c r="ERN58" s="200"/>
      <c r="ERO58" s="200"/>
      <c r="ERQ58" s="200"/>
      <c r="ERR58" s="200"/>
      <c r="ERS58" s="200"/>
      <c r="ERT58" s="200"/>
      <c r="ERU58" s="200"/>
      <c r="ERV58" s="200"/>
      <c r="ERW58" s="200"/>
      <c r="ERX58" s="200"/>
      <c r="ESA58" s="200"/>
      <c r="ESD58" s="200"/>
      <c r="ESG58" s="200"/>
      <c r="ESJ58" s="200"/>
      <c r="ESM58" s="200"/>
      <c r="ESP58" s="200"/>
      <c r="ESY58" s="200"/>
      <c r="ETB58" s="200"/>
      <c r="ETE58" s="200"/>
      <c r="ETH58" s="200"/>
      <c r="ETQ58" s="200"/>
      <c r="ETW58" s="200"/>
      <c r="ETZ58" s="200"/>
      <c r="EUC58" s="200"/>
      <c r="EUF58" s="200"/>
      <c r="EUL58" s="200"/>
      <c r="EUU58" s="200"/>
      <c r="EUW58" s="200"/>
      <c r="EUX58" s="200"/>
      <c r="EUZ58" s="200"/>
      <c r="EVC58" s="200"/>
      <c r="EVF58" s="200"/>
      <c r="EVI58" s="200"/>
      <c r="EVL58" s="200"/>
      <c r="EVO58" s="200"/>
      <c r="EVQ58" s="200"/>
      <c r="EVS58" s="200"/>
      <c r="EVV58" s="200"/>
      <c r="EVY58" s="200"/>
      <c r="EWB58" s="200"/>
      <c r="EWE58" s="200"/>
      <c r="EWH58" s="200"/>
      <c r="EWK58" s="200"/>
      <c r="EWN58" s="200"/>
      <c r="EWP58" s="200"/>
      <c r="EWS58" s="200"/>
      <c r="EWV58" s="200"/>
      <c r="EWY58" s="200"/>
      <c r="EXE58" s="200"/>
      <c r="EXH58" s="200"/>
      <c r="EXJ58" s="200"/>
      <c r="EYQ58" s="200"/>
      <c r="EYT58" s="200"/>
      <c r="EYW58" s="200"/>
      <c r="EYZ58" s="200"/>
      <c r="EZC58" s="200"/>
      <c r="EZD58" s="200"/>
      <c r="EZE58" s="200"/>
      <c r="EZH58" s="200"/>
      <c r="EZK58" s="200"/>
      <c r="EZN58" s="200"/>
      <c r="EZQ58" s="200"/>
      <c r="EZS58" s="200"/>
      <c r="FAG58" s="200"/>
      <c r="FAH58" s="200"/>
      <c r="FAI58" s="200"/>
      <c r="FAJ58" s="200"/>
      <c r="FAK58" s="200"/>
      <c r="FAL58" s="200"/>
      <c r="FAM58" s="200"/>
      <c r="FAN58" s="200"/>
      <c r="FAO58" s="200"/>
      <c r="FAP58" s="200"/>
      <c r="FAQ58" s="200"/>
      <c r="FAR58" s="200"/>
      <c r="FAS58" s="200"/>
      <c r="FAT58" s="200"/>
      <c r="FAU58" s="200"/>
      <c r="FAV58" s="200"/>
      <c r="FAW58" s="200"/>
      <c r="FAX58" s="200"/>
      <c r="FAY58" s="200"/>
      <c r="FBE58" s="200"/>
      <c r="FBF58" s="200"/>
      <c r="FBG58" s="200"/>
      <c r="FBH58" s="200"/>
      <c r="FBI58" s="200"/>
      <c r="FBJ58" s="200"/>
      <c r="FBK58" s="200"/>
      <c r="FBM58" s="200"/>
      <c r="FBN58" s="200"/>
      <c r="FBO58" s="200"/>
      <c r="FBP58" s="200"/>
      <c r="FBQ58" s="200"/>
      <c r="FBR58" s="200"/>
      <c r="FBS58" s="200"/>
      <c r="FBT58" s="200"/>
      <c r="FBW58" s="200"/>
      <c r="FBZ58" s="200"/>
      <c r="FCC58" s="200"/>
      <c r="FCF58" s="200"/>
      <c r="FCI58" s="200"/>
      <c r="FCL58" s="200"/>
      <c r="FCU58" s="200"/>
      <c r="FCX58" s="200"/>
      <c r="FDA58" s="200"/>
      <c r="FDD58" s="200"/>
      <c r="FDM58" s="200"/>
      <c r="FDS58" s="200"/>
      <c r="FDV58" s="200"/>
      <c r="FDY58" s="200"/>
      <c r="FEB58" s="200"/>
      <c r="FEH58" s="200"/>
      <c r="FEQ58" s="200"/>
      <c r="FES58" s="200"/>
      <c r="FET58" s="200"/>
      <c r="FEV58" s="200"/>
      <c r="FEY58" s="200"/>
      <c r="FFB58" s="200"/>
      <c r="FFE58" s="200"/>
      <c r="FFH58" s="200"/>
      <c r="FFK58" s="200"/>
      <c r="FFM58" s="200"/>
      <c r="FFO58" s="200"/>
      <c r="FFR58" s="200"/>
      <c r="FFU58" s="200"/>
      <c r="FFX58" s="200"/>
      <c r="FGA58" s="200"/>
      <c r="FGD58" s="200"/>
      <c r="FGG58" s="200"/>
      <c r="FGJ58" s="200"/>
      <c r="FGL58" s="200"/>
      <c r="FGO58" s="200"/>
      <c r="FGR58" s="200"/>
      <c r="FGU58" s="200"/>
      <c r="FHA58" s="200"/>
      <c r="FHD58" s="200"/>
      <c r="FHF58" s="200"/>
      <c r="FIM58" s="200"/>
      <c r="FIP58" s="200"/>
      <c r="FIS58" s="200"/>
      <c r="FIV58" s="200"/>
      <c r="FIY58" s="200"/>
      <c r="FIZ58" s="200"/>
      <c r="FJA58" s="200"/>
      <c r="FJD58" s="200"/>
      <c r="FJG58" s="200"/>
      <c r="FJJ58" s="200"/>
      <c r="FJM58" s="200"/>
      <c r="FJO58" s="200"/>
      <c r="FKC58" s="200"/>
      <c r="FKD58" s="200"/>
      <c r="FKE58" s="200"/>
      <c r="FKF58" s="200"/>
      <c r="FKG58" s="200"/>
      <c r="FKH58" s="200"/>
      <c r="FKI58" s="200"/>
      <c r="FKJ58" s="200"/>
      <c r="FKK58" s="200"/>
      <c r="FKL58" s="200"/>
      <c r="FKM58" s="200"/>
      <c r="FKN58" s="200"/>
      <c r="FKO58" s="200"/>
      <c r="FKP58" s="200"/>
      <c r="FKQ58" s="200"/>
      <c r="FKR58" s="200"/>
      <c r="FKS58" s="200"/>
      <c r="FKT58" s="200"/>
      <c r="FKU58" s="200"/>
      <c r="FLA58" s="200"/>
      <c r="FLB58" s="200"/>
      <c r="FLC58" s="200"/>
      <c r="FLD58" s="200"/>
      <c r="FLE58" s="200"/>
      <c r="FLF58" s="200"/>
      <c r="FLG58" s="200"/>
      <c r="FLI58" s="200"/>
      <c r="FLJ58" s="200"/>
      <c r="FLK58" s="200"/>
      <c r="FLL58" s="200"/>
      <c r="FLM58" s="200"/>
      <c r="FLN58" s="200"/>
      <c r="FLO58" s="200"/>
      <c r="FLP58" s="200"/>
      <c r="FLS58" s="200"/>
      <c r="FLV58" s="200"/>
      <c r="FLY58" s="200"/>
      <c r="FMB58" s="200"/>
      <c r="FME58" s="200"/>
      <c r="FMH58" s="200"/>
      <c r="FMQ58" s="200"/>
      <c r="FMT58" s="200"/>
      <c r="FMW58" s="200"/>
      <c r="FMZ58" s="200"/>
      <c r="FNI58" s="200"/>
      <c r="FNO58" s="200"/>
      <c r="FNR58" s="200"/>
      <c r="FNU58" s="200"/>
      <c r="FNX58" s="200"/>
      <c r="FOD58" s="200"/>
      <c r="FOM58" s="200"/>
      <c r="FOO58" s="200"/>
      <c r="FOP58" s="200"/>
      <c r="FOR58" s="200"/>
      <c r="FOU58" s="200"/>
      <c r="FOX58" s="200"/>
      <c r="FPA58" s="200"/>
      <c r="FPD58" s="200"/>
      <c r="FPG58" s="200"/>
      <c r="FPI58" s="200"/>
      <c r="FPK58" s="200"/>
      <c r="FPN58" s="200"/>
      <c r="FPQ58" s="200"/>
      <c r="FPT58" s="200"/>
      <c r="FPW58" s="200"/>
      <c r="FPZ58" s="200"/>
      <c r="FQC58" s="200"/>
      <c r="FQF58" s="200"/>
      <c r="FQH58" s="200"/>
      <c r="FQK58" s="200"/>
      <c r="FQN58" s="200"/>
      <c r="FQQ58" s="200"/>
      <c r="FQW58" s="200"/>
      <c r="FQZ58" s="200"/>
      <c r="FRB58" s="200"/>
      <c r="FSI58" s="200"/>
      <c r="FSL58" s="200"/>
      <c r="FSO58" s="200"/>
      <c r="FSR58" s="200"/>
      <c r="FSU58" s="200"/>
      <c r="FSV58" s="200"/>
      <c r="FSW58" s="200"/>
      <c r="FSZ58" s="200"/>
      <c r="FTC58" s="200"/>
      <c r="FTF58" s="200"/>
      <c r="FTI58" s="200"/>
      <c r="FTK58" s="200"/>
      <c r="FTY58" s="200"/>
      <c r="FTZ58" s="200"/>
      <c r="FUA58" s="200"/>
      <c r="FUB58" s="200"/>
      <c r="FUC58" s="200"/>
      <c r="FUD58" s="200"/>
      <c r="FUE58" s="200"/>
      <c r="FUF58" s="200"/>
      <c r="FUG58" s="200"/>
      <c r="FUH58" s="200"/>
      <c r="FUI58" s="200"/>
      <c r="FUJ58" s="200"/>
      <c r="FUK58" s="200"/>
      <c r="FUL58" s="200"/>
      <c r="FUM58" s="200"/>
      <c r="FUN58" s="200"/>
      <c r="FUO58" s="200"/>
      <c r="FUP58" s="200"/>
      <c r="FUQ58" s="200"/>
      <c r="FUW58" s="200"/>
      <c r="FUX58" s="200"/>
      <c r="FUY58" s="200"/>
      <c r="FUZ58" s="200"/>
      <c r="FVA58" s="200"/>
      <c r="FVB58" s="200"/>
      <c r="FVC58" s="200"/>
      <c r="FVE58" s="200"/>
      <c r="FVF58" s="200"/>
      <c r="FVG58" s="200"/>
      <c r="FVH58" s="200"/>
      <c r="FVI58" s="200"/>
      <c r="FVJ58" s="200"/>
      <c r="FVK58" s="200"/>
      <c r="FVL58" s="200"/>
      <c r="FVO58" s="200"/>
      <c r="FVR58" s="200"/>
      <c r="FVU58" s="200"/>
      <c r="FVX58" s="200"/>
      <c r="FWA58" s="200"/>
      <c r="FWD58" s="200"/>
      <c r="FWM58" s="200"/>
      <c r="FWP58" s="200"/>
      <c r="FWS58" s="200"/>
      <c r="FWV58" s="200"/>
      <c r="FXE58" s="200"/>
      <c r="FXK58" s="200"/>
      <c r="FXN58" s="200"/>
      <c r="FXQ58" s="200"/>
      <c r="FXT58" s="200"/>
      <c r="FXZ58" s="200"/>
      <c r="FYI58" s="200"/>
      <c r="FYK58" s="200"/>
      <c r="FYL58" s="200"/>
      <c r="FYN58" s="200"/>
      <c r="FYQ58" s="200"/>
      <c r="FYT58" s="200"/>
      <c r="FYW58" s="200"/>
      <c r="FYZ58" s="200"/>
      <c r="FZC58" s="200"/>
      <c r="FZE58" s="200"/>
      <c r="FZG58" s="200"/>
      <c r="FZJ58" s="200"/>
      <c r="FZM58" s="200"/>
      <c r="FZP58" s="200"/>
      <c r="FZS58" s="200"/>
      <c r="FZV58" s="200"/>
      <c r="FZY58" s="200"/>
      <c r="GAB58" s="200"/>
      <c r="GAD58" s="200"/>
      <c r="GAG58" s="200"/>
      <c r="GAJ58" s="200"/>
      <c r="GAM58" s="200"/>
      <c r="GAS58" s="200"/>
      <c r="GAV58" s="200"/>
      <c r="GAX58" s="200"/>
      <c r="GCE58" s="200"/>
      <c r="GCH58" s="200"/>
      <c r="GCK58" s="200"/>
      <c r="GCN58" s="200"/>
      <c r="GCQ58" s="200"/>
      <c r="GCR58" s="200"/>
      <c r="GCS58" s="200"/>
      <c r="GCV58" s="200"/>
      <c r="GCY58" s="200"/>
      <c r="GDB58" s="200"/>
      <c r="GDE58" s="200"/>
      <c r="GDG58" s="200"/>
      <c r="GDU58" s="200"/>
      <c r="GDV58" s="200"/>
      <c r="GDW58" s="200"/>
      <c r="GDX58" s="200"/>
      <c r="GDY58" s="200"/>
      <c r="GDZ58" s="200"/>
      <c r="GEA58" s="200"/>
      <c r="GEB58" s="200"/>
      <c r="GEC58" s="200"/>
      <c r="GED58" s="200"/>
      <c r="GEE58" s="200"/>
      <c r="GEF58" s="200"/>
      <c r="GEG58" s="200"/>
      <c r="GEH58" s="200"/>
      <c r="GEI58" s="200"/>
      <c r="GEJ58" s="200"/>
      <c r="GEK58" s="200"/>
      <c r="GEL58" s="200"/>
      <c r="GEM58" s="200"/>
      <c r="GES58" s="200"/>
      <c r="GET58" s="200"/>
      <c r="GEU58" s="200"/>
      <c r="GEV58" s="200"/>
      <c r="GEW58" s="200"/>
      <c r="GEX58" s="200"/>
      <c r="GEY58" s="200"/>
      <c r="GFA58" s="200"/>
      <c r="GFB58" s="200"/>
      <c r="GFC58" s="200"/>
      <c r="GFD58" s="200"/>
      <c r="GFE58" s="200"/>
      <c r="GFF58" s="200"/>
      <c r="GFG58" s="200"/>
      <c r="GFH58" s="200"/>
      <c r="GFK58" s="200"/>
      <c r="GFN58" s="200"/>
      <c r="GFQ58" s="200"/>
      <c r="GFT58" s="200"/>
      <c r="GFW58" s="200"/>
      <c r="GFZ58" s="200"/>
      <c r="GGI58" s="200"/>
      <c r="GGL58" s="200"/>
      <c r="GGO58" s="200"/>
      <c r="GGR58" s="200"/>
      <c r="GHA58" s="200"/>
      <c r="GHG58" s="200"/>
      <c r="GHJ58" s="200"/>
      <c r="GHM58" s="200"/>
      <c r="GHP58" s="200"/>
      <c r="GHV58" s="200"/>
      <c r="GIE58" s="200"/>
      <c r="GIG58" s="200"/>
      <c r="GIH58" s="200"/>
      <c r="GIJ58" s="200"/>
      <c r="GIM58" s="200"/>
      <c r="GIP58" s="200"/>
      <c r="GIS58" s="200"/>
      <c r="GIV58" s="200"/>
      <c r="GIY58" s="200"/>
      <c r="GJA58" s="200"/>
      <c r="GJC58" s="200"/>
      <c r="GJF58" s="200"/>
      <c r="GJI58" s="200"/>
      <c r="GJL58" s="200"/>
      <c r="GJO58" s="200"/>
      <c r="GJR58" s="200"/>
      <c r="GJU58" s="200"/>
      <c r="GJX58" s="200"/>
      <c r="GJZ58" s="200"/>
      <c r="GKC58" s="200"/>
      <c r="GKF58" s="200"/>
      <c r="GKI58" s="200"/>
      <c r="GKO58" s="200"/>
      <c r="GKR58" s="200"/>
      <c r="GKT58" s="200"/>
      <c r="GMA58" s="200"/>
      <c r="GMD58" s="200"/>
      <c r="GMG58" s="200"/>
      <c r="GMJ58" s="200"/>
      <c r="GMM58" s="200"/>
      <c r="GMN58" s="200"/>
      <c r="GMO58" s="200"/>
      <c r="GMR58" s="200"/>
      <c r="GMU58" s="200"/>
      <c r="GMX58" s="200"/>
      <c r="GNA58" s="200"/>
      <c r="GNC58" s="200"/>
      <c r="GNQ58" s="200"/>
      <c r="GNR58" s="200"/>
      <c r="GNS58" s="200"/>
      <c r="GNT58" s="200"/>
      <c r="GNU58" s="200"/>
      <c r="GNV58" s="200"/>
      <c r="GNW58" s="200"/>
      <c r="GNX58" s="200"/>
      <c r="GNY58" s="200"/>
      <c r="GNZ58" s="200"/>
      <c r="GOA58" s="200"/>
      <c r="GOB58" s="200"/>
      <c r="GOC58" s="200"/>
      <c r="GOD58" s="200"/>
      <c r="GOE58" s="200"/>
      <c r="GOF58" s="200"/>
      <c r="GOG58" s="200"/>
      <c r="GOH58" s="200"/>
      <c r="GOI58" s="200"/>
      <c r="GOO58" s="200"/>
      <c r="GOP58" s="200"/>
      <c r="GOQ58" s="200"/>
      <c r="GOR58" s="200"/>
      <c r="GOS58" s="200"/>
      <c r="GOT58" s="200"/>
      <c r="GOU58" s="200"/>
      <c r="GOW58" s="200"/>
      <c r="GOX58" s="200"/>
      <c r="GOY58" s="200"/>
      <c r="GOZ58" s="200"/>
      <c r="GPA58" s="200"/>
      <c r="GPB58" s="200"/>
      <c r="GPC58" s="200"/>
      <c r="GPD58" s="200"/>
      <c r="GPG58" s="200"/>
      <c r="GPJ58" s="200"/>
      <c r="GPM58" s="200"/>
      <c r="GPP58" s="200"/>
      <c r="GPS58" s="200"/>
      <c r="GPV58" s="200"/>
      <c r="GQE58" s="200"/>
      <c r="GQH58" s="200"/>
      <c r="GQK58" s="200"/>
      <c r="GQN58" s="200"/>
      <c r="GQW58" s="200"/>
      <c r="GRC58" s="200"/>
      <c r="GRF58" s="200"/>
      <c r="GRI58" s="200"/>
      <c r="GRL58" s="200"/>
      <c r="GRR58" s="200"/>
      <c r="GSA58" s="200"/>
      <c r="GSC58" s="200"/>
      <c r="GSD58" s="200"/>
      <c r="GSF58" s="200"/>
      <c r="GSI58" s="200"/>
      <c r="GSL58" s="200"/>
      <c r="GSO58" s="200"/>
      <c r="GSR58" s="200"/>
      <c r="GSU58" s="200"/>
      <c r="GSW58" s="200"/>
      <c r="GSY58" s="200"/>
      <c r="GTB58" s="200"/>
      <c r="GTE58" s="200"/>
      <c r="GTH58" s="200"/>
      <c r="GTK58" s="200"/>
      <c r="GTN58" s="200"/>
      <c r="GTQ58" s="200"/>
      <c r="GTT58" s="200"/>
      <c r="GTV58" s="200"/>
      <c r="GTY58" s="200"/>
      <c r="GUB58" s="200"/>
      <c r="GUE58" s="200"/>
      <c r="GUK58" s="200"/>
      <c r="GUN58" s="200"/>
      <c r="GUP58" s="200"/>
      <c r="GVW58" s="200"/>
      <c r="GVZ58" s="200"/>
      <c r="GWC58" s="200"/>
      <c r="GWF58" s="200"/>
      <c r="GWI58" s="200"/>
      <c r="GWJ58" s="200"/>
      <c r="GWK58" s="200"/>
      <c r="GWN58" s="200"/>
      <c r="GWQ58" s="200"/>
      <c r="GWT58" s="200"/>
      <c r="GWW58" s="200"/>
      <c r="GWY58" s="200"/>
      <c r="GXM58" s="200"/>
      <c r="GXN58" s="200"/>
      <c r="GXO58" s="200"/>
      <c r="GXP58" s="200"/>
      <c r="GXQ58" s="200"/>
      <c r="GXR58" s="200"/>
      <c r="GXS58" s="200"/>
      <c r="GXT58" s="200"/>
      <c r="GXU58" s="200"/>
      <c r="GXV58" s="200"/>
      <c r="GXW58" s="200"/>
      <c r="GXX58" s="200"/>
      <c r="GXY58" s="200"/>
      <c r="GXZ58" s="200"/>
      <c r="GYA58" s="200"/>
      <c r="GYB58" s="200"/>
      <c r="GYC58" s="200"/>
      <c r="GYD58" s="200"/>
      <c r="GYE58" s="200"/>
      <c r="GYK58" s="200"/>
      <c r="GYL58" s="200"/>
      <c r="GYM58" s="200"/>
      <c r="GYN58" s="200"/>
      <c r="GYO58" s="200"/>
      <c r="GYP58" s="200"/>
      <c r="GYQ58" s="200"/>
      <c r="GYS58" s="200"/>
      <c r="GYT58" s="200"/>
      <c r="GYU58" s="200"/>
      <c r="GYV58" s="200"/>
      <c r="GYW58" s="200"/>
      <c r="GYX58" s="200"/>
      <c r="GYY58" s="200"/>
      <c r="GYZ58" s="200"/>
      <c r="GZC58" s="200"/>
      <c r="GZF58" s="200"/>
      <c r="GZI58" s="200"/>
      <c r="GZL58" s="200"/>
      <c r="GZO58" s="200"/>
      <c r="GZR58" s="200"/>
      <c r="HAA58" s="200"/>
      <c r="HAD58" s="200"/>
      <c r="HAG58" s="200"/>
      <c r="HAJ58" s="200"/>
      <c r="HAS58" s="200"/>
      <c r="HAY58" s="200"/>
      <c r="HBB58" s="200"/>
      <c r="HBE58" s="200"/>
      <c r="HBH58" s="200"/>
      <c r="HBN58" s="200"/>
      <c r="HBW58" s="200"/>
      <c r="HBY58" s="200"/>
      <c r="HBZ58" s="200"/>
      <c r="HCB58" s="200"/>
      <c r="HCE58" s="200"/>
      <c r="HCH58" s="200"/>
      <c r="HCK58" s="200"/>
      <c r="HCN58" s="200"/>
      <c r="HCQ58" s="200"/>
      <c r="HCS58" s="200"/>
      <c r="HCU58" s="200"/>
      <c r="HCX58" s="200"/>
      <c r="HDA58" s="200"/>
      <c r="HDD58" s="200"/>
      <c r="HDG58" s="200"/>
      <c r="HDJ58" s="200"/>
      <c r="HDM58" s="200"/>
      <c r="HDP58" s="200"/>
      <c r="HDR58" s="200"/>
      <c r="HDU58" s="200"/>
      <c r="HDX58" s="200"/>
      <c r="HEA58" s="200"/>
      <c r="HEG58" s="200"/>
      <c r="HEJ58" s="200"/>
      <c r="HEL58" s="200"/>
      <c r="HFS58" s="200"/>
      <c r="HFV58" s="200"/>
      <c r="HFY58" s="200"/>
      <c r="HGB58" s="200"/>
      <c r="HGE58" s="200"/>
      <c r="HGF58" s="200"/>
      <c r="HGG58" s="200"/>
      <c r="HGJ58" s="200"/>
      <c r="HGM58" s="200"/>
      <c r="HGP58" s="200"/>
      <c r="HGS58" s="200"/>
      <c r="HGU58" s="200"/>
      <c r="HHI58" s="200"/>
      <c r="HHJ58" s="200"/>
      <c r="HHK58" s="200"/>
      <c r="HHL58" s="200"/>
      <c r="HHM58" s="200"/>
      <c r="HHN58" s="200"/>
      <c r="HHO58" s="200"/>
      <c r="HHP58" s="200"/>
      <c r="HHQ58" s="200"/>
      <c r="HHR58" s="200"/>
      <c r="HHS58" s="200"/>
      <c r="HHT58" s="200"/>
      <c r="HHU58" s="200"/>
      <c r="HHV58" s="200"/>
      <c r="HHW58" s="200"/>
      <c r="HHX58" s="200"/>
      <c r="HHY58" s="200"/>
      <c r="HHZ58" s="200"/>
      <c r="HIA58" s="200"/>
      <c r="HIG58" s="200"/>
      <c r="HIH58" s="200"/>
      <c r="HII58" s="200"/>
      <c r="HIJ58" s="200"/>
      <c r="HIK58" s="200"/>
      <c r="HIL58" s="200"/>
      <c r="HIM58" s="200"/>
      <c r="HIO58" s="200"/>
      <c r="HIP58" s="200"/>
      <c r="HIQ58" s="200"/>
      <c r="HIR58" s="200"/>
      <c r="HIS58" s="200"/>
      <c r="HIT58" s="200"/>
      <c r="HIU58" s="200"/>
      <c r="HIV58" s="200"/>
      <c r="HIY58" s="200"/>
      <c r="HJB58" s="200"/>
      <c r="HJE58" s="200"/>
      <c r="HJH58" s="200"/>
      <c r="HJK58" s="200"/>
      <c r="HJN58" s="200"/>
      <c r="HJW58" s="200"/>
      <c r="HJZ58" s="200"/>
      <c r="HKC58" s="200"/>
      <c r="HKF58" s="200"/>
      <c r="HKO58" s="200"/>
      <c r="HKU58" s="200"/>
      <c r="HKX58" s="200"/>
      <c r="HLA58" s="200"/>
      <c r="HLD58" s="200"/>
      <c r="HLJ58" s="200"/>
      <c r="HLS58" s="200"/>
      <c r="HLU58" s="200"/>
      <c r="HLV58" s="200"/>
      <c r="HLX58" s="200"/>
      <c r="HMA58" s="200"/>
      <c r="HMD58" s="200"/>
      <c r="HMG58" s="200"/>
      <c r="HMJ58" s="200"/>
      <c r="HMM58" s="200"/>
      <c r="HMO58" s="200"/>
      <c r="HMQ58" s="200"/>
      <c r="HMT58" s="200"/>
      <c r="HMW58" s="200"/>
      <c r="HMZ58" s="200"/>
      <c r="HNC58" s="200"/>
      <c r="HNF58" s="200"/>
      <c r="HNI58" s="200"/>
      <c r="HNL58" s="200"/>
      <c r="HNN58" s="200"/>
      <c r="HNQ58" s="200"/>
      <c r="HNT58" s="200"/>
      <c r="HNW58" s="200"/>
      <c r="HOC58" s="200"/>
      <c r="HOF58" s="200"/>
      <c r="HOH58" s="200"/>
      <c r="HPO58" s="200"/>
      <c r="HPR58" s="200"/>
      <c r="HPU58" s="200"/>
      <c r="HPX58" s="200"/>
      <c r="HQA58" s="200"/>
      <c r="HQB58" s="200"/>
      <c r="HQC58" s="200"/>
      <c r="HQF58" s="200"/>
      <c r="HQI58" s="200"/>
      <c r="HQL58" s="200"/>
      <c r="HQO58" s="200"/>
      <c r="HQQ58" s="200"/>
      <c r="HRE58" s="200"/>
      <c r="HRF58" s="200"/>
      <c r="HRG58" s="200"/>
      <c r="HRH58" s="200"/>
      <c r="HRI58" s="200"/>
      <c r="HRJ58" s="200"/>
      <c r="HRK58" s="200"/>
      <c r="HRL58" s="200"/>
      <c r="HRM58" s="200"/>
      <c r="HRN58" s="200"/>
      <c r="HRO58" s="200"/>
      <c r="HRP58" s="200"/>
      <c r="HRQ58" s="200"/>
      <c r="HRR58" s="200"/>
      <c r="HRS58" s="200"/>
      <c r="HRT58" s="200"/>
      <c r="HRU58" s="200"/>
      <c r="HRV58" s="200"/>
      <c r="HRW58" s="200"/>
      <c r="HSC58" s="200"/>
      <c r="HSD58" s="200"/>
      <c r="HSE58" s="200"/>
      <c r="HSF58" s="200"/>
      <c r="HSG58" s="200"/>
      <c r="HSH58" s="200"/>
      <c r="HSI58" s="200"/>
      <c r="HSK58" s="200"/>
      <c r="HSL58" s="200"/>
      <c r="HSM58" s="200"/>
      <c r="HSN58" s="200"/>
      <c r="HSO58" s="200"/>
      <c r="HSP58" s="200"/>
      <c r="HSQ58" s="200"/>
      <c r="HSR58" s="200"/>
      <c r="HSU58" s="200"/>
      <c r="HSX58" s="200"/>
      <c r="HTA58" s="200"/>
      <c r="HTD58" s="200"/>
      <c r="HTG58" s="200"/>
      <c r="HTJ58" s="200"/>
      <c r="HTS58" s="200"/>
      <c r="HTV58" s="200"/>
      <c r="HTY58" s="200"/>
      <c r="HUB58" s="200"/>
      <c r="HUK58" s="200"/>
      <c r="HUQ58" s="200"/>
      <c r="HUT58" s="200"/>
      <c r="HUW58" s="200"/>
      <c r="HUZ58" s="200"/>
      <c r="HVF58" s="200"/>
      <c r="HVO58" s="200"/>
      <c r="HVQ58" s="200"/>
      <c r="HVR58" s="200"/>
      <c r="HVT58" s="200"/>
      <c r="HVW58" s="200"/>
      <c r="HVZ58" s="200"/>
      <c r="HWC58" s="200"/>
      <c r="HWF58" s="200"/>
      <c r="HWI58" s="200"/>
      <c r="HWK58" s="200"/>
      <c r="HWM58" s="200"/>
      <c r="HWP58" s="200"/>
      <c r="HWS58" s="200"/>
      <c r="HWV58" s="200"/>
      <c r="HWY58" s="200"/>
      <c r="HXB58" s="200"/>
      <c r="HXE58" s="200"/>
      <c r="HXH58" s="200"/>
      <c r="HXJ58" s="200"/>
      <c r="HXM58" s="200"/>
      <c r="HXP58" s="200"/>
      <c r="HXS58" s="200"/>
      <c r="HXY58" s="200"/>
      <c r="HYB58" s="200"/>
      <c r="HYD58" s="200"/>
      <c r="HZK58" s="200"/>
      <c r="HZN58" s="200"/>
      <c r="HZQ58" s="200"/>
      <c r="HZT58" s="200"/>
      <c r="HZW58" s="200"/>
      <c r="HZX58" s="200"/>
      <c r="HZY58" s="200"/>
      <c r="IAB58" s="200"/>
      <c r="IAE58" s="200"/>
      <c r="IAH58" s="200"/>
      <c r="IAK58" s="200"/>
      <c r="IAM58" s="200"/>
      <c r="IBA58" s="200"/>
      <c r="IBB58" s="200"/>
      <c r="IBC58" s="200"/>
      <c r="IBD58" s="200"/>
      <c r="IBE58" s="200"/>
      <c r="IBF58" s="200"/>
      <c r="IBG58" s="200"/>
      <c r="IBH58" s="200"/>
      <c r="IBI58" s="200"/>
      <c r="IBJ58" s="200"/>
      <c r="IBK58" s="200"/>
      <c r="IBL58" s="200"/>
      <c r="IBM58" s="200"/>
      <c r="IBN58" s="200"/>
      <c r="IBO58" s="200"/>
      <c r="IBP58" s="200"/>
      <c r="IBQ58" s="200"/>
      <c r="IBR58" s="200"/>
      <c r="IBS58" s="200"/>
      <c r="IBY58" s="200"/>
      <c r="IBZ58" s="200"/>
      <c r="ICA58" s="200"/>
      <c r="ICB58" s="200"/>
      <c r="ICC58" s="200"/>
      <c r="ICD58" s="200"/>
      <c r="ICE58" s="200"/>
      <c r="ICG58" s="200"/>
      <c r="ICH58" s="200"/>
      <c r="ICI58" s="200"/>
      <c r="ICJ58" s="200"/>
      <c r="ICK58" s="200"/>
      <c r="ICL58" s="200"/>
      <c r="ICM58" s="200"/>
      <c r="ICN58" s="200"/>
      <c r="ICQ58" s="200"/>
      <c r="ICT58" s="200"/>
      <c r="ICW58" s="200"/>
      <c r="ICZ58" s="200"/>
      <c r="IDC58" s="200"/>
      <c r="IDF58" s="200"/>
      <c r="IDO58" s="200"/>
      <c r="IDR58" s="200"/>
      <c r="IDU58" s="200"/>
      <c r="IDX58" s="200"/>
      <c r="IEG58" s="200"/>
      <c r="IEM58" s="200"/>
      <c r="IEP58" s="200"/>
      <c r="IES58" s="200"/>
      <c r="IEV58" s="200"/>
      <c r="IFB58" s="200"/>
      <c r="IFK58" s="200"/>
      <c r="IFM58" s="200"/>
      <c r="IFN58" s="200"/>
      <c r="IFP58" s="200"/>
      <c r="IFS58" s="200"/>
      <c r="IFV58" s="200"/>
      <c r="IFY58" s="200"/>
      <c r="IGB58" s="200"/>
      <c r="IGE58" s="200"/>
      <c r="IGG58" s="200"/>
      <c r="IGI58" s="200"/>
      <c r="IGL58" s="200"/>
      <c r="IGO58" s="200"/>
      <c r="IGR58" s="200"/>
      <c r="IGU58" s="200"/>
      <c r="IGX58" s="200"/>
      <c r="IHA58" s="200"/>
      <c r="IHD58" s="200"/>
      <c r="IHF58" s="200"/>
      <c r="IHI58" s="200"/>
      <c r="IHL58" s="200"/>
      <c r="IHO58" s="200"/>
      <c r="IHU58" s="200"/>
      <c r="IHX58" s="200"/>
      <c r="IHZ58" s="200"/>
      <c r="IJG58" s="200"/>
      <c r="IJJ58" s="200"/>
      <c r="IJM58" s="200"/>
      <c r="IJP58" s="200"/>
      <c r="IJS58" s="200"/>
      <c r="IJT58" s="200"/>
      <c r="IJU58" s="200"/>
      <c r="IJX58" s="200"/>
      <c r="IKA58" s="200"/>
      <c r="IKD58" s="200"/>
      <c r="IKG58" s="200"/>
      <c r="IKI58" s="200"/>
      <c r="IKW58" s="200"/>
      <c r="IKX58" s="200"/>
      <c r="IKY58" s="200"/>
      <c r="IKZ58" s="200"/>
      <c r="ILA58" s="200"/>
      <c r="ILB58" s="200"/>
      <c r="ILC58" s="200"/>
      <c r="ILD58" s="200"/>
      <c r="ILE58" s="200"/>
      <c r="ILF58" s="200"/>
      <c r="ILG58" s="200"/>
      <c r="ILH58" s="200"/>
      <c r="ILI58" s="200"/>
      <c r="ILJ58" s="200"/>
      <c r="ILK58" s="200"/>
      <c r="ILL58" s="200"/>
      <c r="ILM58" s="200"/>
      <c r="ILN58" s="200"/>
      <c r="ILO58" s="200"/>
      <c r="ILU58" s="200"/>
      <c r="ILV58" s="200"/>
      <c r="ILW58" s="200"/>
      <c r="ILX58" s="200"/>
      <c r="ILY58" s="200"/>
      <c r="ILZ58" s="200"/>
      <c r="IMA58" s="200"/>
      <c r="IMC58" s="200"/>
      <c r="IMD58" s="200"/>
      <c r="IME58" s="200"/>
      <c r="IMF58" s="200"/>
      <c r="IMG58" s="200"/>
      <c r="IMH58" s="200"/>
      <c r="IMI58" s="200"/>
      <c r="IMJ58" s="200"/>
      <c r="IMM58" s="200"/>
      <c r="IMP58" s="200"/>
      <c r="IMS58" s="200"/>
      <c r="IMV58" s="200"/>
      <c r="IMY58" s="200"/>
      <c r="INB58" s="200"/>
      <c r="INK58" s="200"/>
      <c r="INN58" s="200"/>
      <c r="INQ58" s="200"/>
      <c r="INT58" s="200"/>
      <c r="IOC58" s="200"/>
      <c r="IOI58" s="200"/>
      <c r="IOL58" s="200"/>
      <c r="IOO58" s="200"/>
      <c r="IOR58" s="200"/>
      <c r="IOX58" s="200"/>
      <c r="IPG58" s="200"/>
      <c r="IPI58" s="200"/>
      <c r="IPJ58" s="200"/>
      <c r="IPL58" s="200"/>
      <c r="IPO58" s="200"/>
      <c r="IPR58" s="200"/>
      <c r="IPU58" s="200"/>
      <c r="IPX58" s="200"/>
      <c r="IQA58" s="200"/>
      <c r="IQC58" s="200"/>
      <c r="IQE58" s="200"/>
      <c r="IQH58" s="200"/>
      <c r="IQK58" s="200"/>
      <c r="IQN58" s="200"/>
      <c r="IQQ58" s="200"/>
      <c r="IQT58" s="200"/>
      <c r="IQW58" s="200"/>
      <c r="IQZ58" s="200"/>
      <c r="IRB58" s="200"/>
      <c r="IRE58" s="200"/>
      <c r="IRH58" s="200"/>
      <c r="IRK58" s="200"/>
      <c r="IRQ58" s="200"/>
      <c r="IRT58" s="200"/>
      <c r="IRV58" s="200"/>
      <c r="ITC58" s="200"/>
      <c r="ITF58" s="200"/>
      <c r="ITI58" s="200"/>
      <c r="ITL58" s="200"/>
      <c r="ITO58" s="200"/>
      <c r="ITP58" s="200"/>
      <c r="ITQ58" s="200"/>
      <c r="ITT58" s="200"/>
      <c r="ITW58" s="200"/>
      <c r="ITZ58" s="200"/>
      <c r="IUC58" s="200"/>
      <c r="IUE58" s="200"/>
      <c r="IUS58" s="200"/>
      <c r="IUT58" s="200"/>
      <c r="IUU58" s="200"/>
      <c r="IUV58" s="200"/>
      <c r="IUW58" s="200"/>
      <c r="IUX58" s="200"/>
      <c r="IUY58" s="200"/>
      <c r="IUZ58" s="200"/>
      <c r="IVA58" s="200"/>
      <c r="IVB58" s="200"/>
      <c r="IVC58" s="200"/>
      <c r="IVD58" s="200"/>
      <c r="IVE58" s="200"/>
      <c r="IVF58" s="200"/>
      <c r="IVG58" s="200"/>
      <c r="IVH58" s="200"/>
      <c r="IVI58" s="200"/>
      <c r="IVJ58" s="200"/>
      <c r="IVK58" s="200"/>
      <c r="IVQ58" s="200"/>
      <c r="IVR58" s="200"/>
      <c r="IVS58" s="200"/>
      <c r="IVT58" s="200"/>
      <c r="IVU58" s="200"/>
      <c r="IVV58" s="200"/>
      <c r="IVW58" s="200"/>
      <c r="IVY58" s="200"/>
      <c r="IVZ58" s="200"/>
      <c r="IWA58" s="200"/>
      <c r="IWB58" s="200"/>
      <c r="IWC58" s="200"/>
      <c r="IWD58" s="200"/>
      <c r="IWE58" s="200"/>
      <c r="IWF58" s="200"/>
      <c r="IWI58" s="200"/>
      <c r="IWL58" s="200"/>
      <c r="IWO58" s="200"/>
      <c r="IWR58" s="200"/>
      <c r="IWU58" s="200"/>
      <c r="IWX58" s="200"/>
      <c r="IXG58" s="200"/>
      <c r="IXJ58" s="200"/>
      <c r="IXM58" s="200"/>
      <c r="IXP58" s="200"/>
      <c r="IXY58" s="200"/>
      <c r="IYE58" s="200"/>
      <c r="IYH58" s="200"/>
      <c r="IYK58" s="200"/>
      <c r="IYN58" s="200"/>
      <c r="IYT58" s="200"/>
      <c r="IZC58" s="200"/>
      <c r="IZE58" s="200"/>
      <c r="IZF58" s="200"/>
      <c r="IZH58" s="200"/>
      <c r="IZK58" s="200"/>
      <c r="IZN58" s="200"/>
      <c r="IZQ58" s="200"/>
      <c r="IZT58" s="200"/>
      <c r="IZW58" s="200"/>
      <c r="IZY58" s="200"/>
      <c r="JAA58" s="200"/>
      <c r="JAD58" s="200"/>
      <c r="JAG58" s="200"/>
      <c r="JAJ58" s="200"/>
      <c r="JAM58" s="200"/>
      <c r="JAP58" s="200"/>
      <c r="JAS58" s="200"/>
      <c r="JAV58" s="200"/>
      <c r="JAX58" s="200"/>
      <c r="JBA58" s="200"/>
      <c r="JBD58" s="200"/>
      <c r="JBG58" s="200"/>
      <c r="JBM58" s="200"/>
      <c r="JBP58" s="200"/>
      <c r="JBR58" s="200"/>
      <c r="JCY58" s="200"/>
      <c r="JDB58" s="200"/>
      <c r="JDE58" s="200"/>
      <c r="JDH58" s="200"/>
      <c r="JDK58" s="200"/>
      <c r="JDL58" s="200"/>
      <c r="JDM58" s="200"/>
      <c r="JDP58" s="200"/>
      <c r="JDS58" s="200"/>
      <c r="JDV58" s="200"/>
      <c r="JDY58" s="200"/>
      <c r="JEA58" s="200"/>
      <c r="JEO58" s="200"/>
      <c r="JEP58" s="200"/>
      <c r="JEQ58" s="200"/>
      <c r="JER58" s="200"/>
      <c r="JES58" s="200"/>
      <c r="JET58" s="200"/>
      <c r="JEU58" s="200"/>
      <c r="JEV58" s="200"/>
      <c r="JEW58" s="200"/>
      <c r="JEX58" s="200"/>
      <c r="JEY58" s="200"/>
      <c r="JEZ58" s="200"/>
      <c r="JFA58" s="200"/>
      <c r="JFB58" s="200"/>
      <c r="JFC58" s="200"/>
      <c r="JFD58" s="200"/>
      <c r="JFE58" s="200"/>
      <c r="JFF58" s="200"/>
      <c r="JFG58" s="200"/>
      <c r="JFM58" s="200"/>
      <c r="JFN58" s="200"/>
      <c r="JFO58" s="200"/>
      <c r="JFP58" s="200"/>
      <c r="JFQ58" s="200"/>
      <c r="JFR58" s="200"/>
      <c r="JFS58" s="200"/>
      <c r="JFU58" s="200"/>
      <c r="JFV58" s="200"/>
      <c r="JFW58" s="200"/>
      <c r="JFX58" s="200"/>
      <c r="JFY58" s="200"/>
      <c r="JFZ58" s="200"/>
      <c r="JGA58" s="200"/>
      <c r="JGB58" s="200"/>
      <c r="JGE58" s="200"/>
      <c r="JGH58" s="200"/>
      <c r="JGK58" s="200"/>
      <c r="JGN58" s="200"/>
      <c r="JGQ58" s="200"/>
      <c r="JGT58" s="200"/>
      <c r="JHC58" s="200"/>
      <c r="JHF58" s="200"/>
      <c r="JHI58" s="200"/>
      <c r="JHL58" s="200"/>
      <c r="JHU58" s="200"/>
      <c r="JIA58" s="200"/>
      <c r="JID58" s="200"/>
      <c r="JIG58" s="200"/>
      <c r="JIJ58" s="200"/>
      <c r="JIP58" s="200"/>
      <c r="JIY58" s="200"/>
      <c r="JJA58" s="200"/>
      <c r="JJB58" s="200"/>
      <c r="JJD58" s="200"/>
      <c r="JJG58" s="200"/>
      <c r="JJJ58" s="200"/>
      <c r="JJM58" s="200"/>
      <c r="JJP58" s="200"/>
      <c r="JJS58" s="200"/>
      <c r="JJU58" s="200"/>
      <c r="JJW58" s="200"/>
      <c r="JJZ58" s="200"/>
      <c r="JKC58" s="200"/>
      <c r="JKF58" s="200"/>
      <c r="JKI58" s="200"/>
      <c r="JKL58" s="200"/>
      <c r="JKO58" s="200"/>
      <c r="JKR58" s="200"/>
      <c r="JKT58" s="200"/>
      <c r="JKW58" s="200"/>
      <c r="JKZ58" s="200"/>
      <c r="JLC58" s="200"/>
      <c r="JLI58" s="200"/>
      <c r="JLL58" s="200"/>
      <c r="JLN58" s="200"/>
      <c r="JMU58" s="200"/>
      <c r="JMX58" s="200"/>
      <c r="JNA58" s="200"/>
      <c r="JND58" s="200"/>
      <c r="JNG58" s="200"/>
      <c r="JNH58" s="200"/>
      <c r="JNI58" s="200"/>
      <c r="JNL58" s="200"/>
      <c r="JNO58" s="200"/>
      <c r="JNR58" s="200"/>
      <c r="JNU58" s="200"/>
      <c r="JNW58" s="200"/>
      <c r="JOK58" s="200"/>
      <c r="JOL58" s="200"/>
      <c r="JOM58" s="200"/>
      <c r="JON58" s="200"/>
      <c r="JOO58" s="200"/>
      <c r="JOP58" s="200"/>
      <c r="JOQ58" s="200"/>
      <c r="JOR58" s="200"/>
      <c r="JOS58" s="200"/>
      <c r="JOT58" s="200"/>
      <c r="JOU58" s="200"/>
      <c r="JOV58" s="200"/>
      <c r="JOW58" s="200"/>
      <c r="JOX58" s="200"/>
      <c r="JOY58" s="200"/>
      <c r="JOZ58" s="200"/>
      <c r="JPA58" s="200"/>
      <c r="JPB58" s="200"/>
      <c r="JPC58" s="200"/>
      <c r="JPI58" s="200"/>
      <c r="JPJ58" s="200"/>
      <c r="JPK58" s="200"/>
      <c r="JPL58" s="200"/>
      <c r="JPM58" s="200"/>
      <c r="JPN58" s="200"/>
      <c r="JPO58" s="200"/>
      <c r="JPQ58" s="200"/>
      <c r="JPR58" s="200"/>
      <c r="JPS58" s="200"/>
      <c r="JPT58" s="200"/>
      <c r="JPU58" s="200"/>
      <c r="JPV58" s="200"/>
      <c r="JPW58" s="200"/>
      <c r="JPX58" s="200"/>
      <c r="JQA58" s="200"/>
      <c r="JQD58" s="200"/>
      <c r="JQG58" s="200"/>
      <c r="JQJ58" s="200"/>
      <c r="JQM58" s="200"/>
      <c r="JQP58" s="200"/>
      <c r="JQY58" s="200"/>
      <c r="JRB58" s="200"/>
      <c r="JRE58" s="200"/>
      <c r="JRH58" s="200"/>
      <c r="JRQ58" s="200"/>
      <c r="JRW58" s="200"/>
      <c r="JRZ58" s="200"/>
      <c r="JSC58" s="200"/>
      <c r="JSF58" s="200"/>
      <c r="JSL58" s="200"/>
      <c r="JSU58" s="200"/>
      <c r="JSW58" s="200"/>
      <c r="JSX58" s="200"/>
      <c r="JSZ58" s="200"/>
      <c r="JTC58" s="200"/>
      <c r="JTF58" s="200"/>
      <c r="JTI58" s="200"/>
      <c r="JTL58" s="200"/>
      <c r="JTO58" s="200"/>
      <c r="JTQ58" s="200"/>
      <c r="JTS58" s="200"/>
      <c r="JTV58" s="200"/>
      <c r="JTY58" s="200"/>
      <c r="JUB58" s="200"/>
      <c r="JUE58" s="200"/>
      <c r="JUH58" s="200"/>
      <c r="JUK58" s="200"/>
      <c r="JUN58" s="200"/>
      <c r="JUP58" s="200"/>
      <c r="JUS58" s="200"/>
      <c r="JUV58" s="200"/>
      <c r="JUY58" s="200"/>
      <c r="JVE58" s="200"/>
      <c r="JVH58" s="200"/>
      <c r="JVJ58" s="200"/>
      <c r="JWQ58" s="200"/>
      <c r="JWT58" s="200"/>
      <c r="JWW58" s="200"/>
      <c r="JWZ58" s="200"/>
      <c r="JXC58" s="200"/>
      <c r="JXD58" s="200"/>
      <c r="JXE58" s="200"/>
      <c r="JXH58" s="200"/>
      <c r="JXK58" s="200"/>
      <c r="JXN58" s="200"/>
      <c r="JXQ58" s="200"/>
      <c r="JXS58" s="200"/>
      <c r="JYG58" s="200"/>
      <c r="JYH58" s="200"/>
      <c r="JYI58" s="200"/>
      <c r="JYJ58" s="200"/>
      <c r="JYK58" s="200"/>
      <c r="JYL58" s="200"/>
      <c r="JYM58" s="200"/>
      <c r="JYN58" s="200"/>
      <c r="JYO58" s="200"/>
      <c r="JYP58" s="200"/>
      <c r="JYQ58" s="200"/>
      <c r="JYR58" s="200"/>
      <c r="JYS58" s="200"/>
      <c r="JYT58" s="200"/>
      <c r="JYU58" s="200"/>
      <c r="JYV58" s="200"/>
      <c r="JYW58" s="200"/>
      <c r="JYX58" s="200"/>
      <c r="JYY58" s="200"/>
      <c r="JZE58" s="200"/>
      <c r="JZF58" s="200"/>
      <c r="JZG58" s="200"/>
      <c r="JZH58" s="200"/>
      <c r="JZI58" s="200"/>
      <c r="JZJ58" s="200"/>
      <c r="JZK58" s="200"/>
      <c r="JZM58" s="200"/>
      <c r="JZN58" s="200"/>
      <c r="JZO58" s="200"/>
      <c r="JZP58" s="200"/>
      <c r="JZQ58" s="200"/>
      <c r="JZR58" s="200"/>
      <c r="JZS58" s="200"/>
      <c r="JZT58" s="200"/>
      <c r="JZW58" s="200"/>
      <c r="JZZ58" s="200"/>
      <c r="KAC58" s="200"/>
      <c r="KAF58" s="200"/>
      <c r="KAI58" s="200"/>
      <c r="KAL58" s="200"/>
      <c r="KAU58" s="200"/>
      <c r="KAX58" s="200"/>
      <c r="KBA58" s="200"/>
      <c r="KBD58" s="200"/>
      <c r="KBM58" s="200"/>
      <c r="KBS58" s="200"/>
      <c r="KBV58" s="200"/>
      <c r="KBY58" s="200"/>
      <c r="KCB58" s="200"/>
      <c r="KCH58" s="200"/>
      <c r="KCQ58" s="200"/>
      <c r="KCS58" s="200"/>
      <c r="KCT58" s="200"/>
      <c r="KCV58" s="200"/>
      <c r="KCY58" s="200"/>
      <c r="KDB58" s="200"/>
      <c r="KDE58" s="200"/>
      <c r="KDH58" s="200"/>
      <c r="KDK58" s="200"/>
      <c r="KDM58" s="200"/>
      <c r="KDO58" s="200"/>
      <c r="KDR58" s="200"/>
      <c r="KDU58" s="200"/>
      <c r="KDX58" s="200"/>
      <c r="KEA58" s="200"/>
      <c r="KED58" s="200"/>
      <c r="KEG58" s="200"/>
      <c r="KEJ58" s="200"/>
      <c r="KEL58" s="200"/>
      <c r="KEO58" s="200"/>
      <c r="KER58" s="200"/>
      <c r="KEU58" s="200"/>
      <c r="KFA58" s="200"/>
      <c r="KFD58" s="200"/>
      <c r="KFF58" s="200"/>
      <c r="KGM58" s="200"/>
      <c r="KGP58" s="200"/>
      <c r="KGS58" s="200"/>
      <c r="KGV58" s="200"/>
      <c r="KGY58" s="200"/>
      <c r="KGZ58" s="200"/>
      <c r="KHA58" s="200"/>
      <c r="KHD58" s="200"/>
      <c r="KHG58" s="200"/>
      <c r="KHJ58" s="200"/>
      <c r="KHM58" s="200"/>
      <c r="KHO58" s="200"/>
      <c r="KIC58" s="200"/>
      <c r="KID58" s="200"/>
      <c r="KIE58" s="200"/>
      <c r="KIF58" s="200"/>
      <c r="KIG58" s="200"/>
      <c r="KIH58" s="200"/>
      <c r="KII58" s="200"/>
      <c r="KIJ58" s="200"/>
      <c r="KIK58" s="200"/>
      <c r="KIL58" s="200"/>
      <c r="KIM58" s="200"/>
      <c r="KIN58" s="200"/>
      <c r="KIO58" s="200"/>
      <c r="KIP58" s="200"/>
      <c r="KIQ58" s="200"/>
      <c r="KIR58" s="200"/>
      <c r="KIS58" s="200"/>
      <c r="KIT58" s="200"/>
      <c r="KIU58" s="200"/>
      <c r="KJA58" s="200"/>
      <c r="KJB58" s="200"/>
      <c r="KJC58" s="200"/>
      <c r="KJD58" s="200"/>
      <c r="KJE58" s="200"/>
      <c r="KJF58" s="200"/>
      <c r="KJG58" s="200"/>
      <c r="KJI58" s="200"/>
      <c r="KJJ58" s="200"/>
      <c r="KJK58" s="200"/>
      <c r="KJL58" s="200"/>
      <c r="KJM58" s="200"/>
      <c r="KJN58" s="200"/>
      <c r="KJO58" s="200"/>
      <c r="KJP58" s="200"/>
      <c r="KJS58" s="200"/>
      <c r="KJV58" s="200"/>
      <c r="KJY58" s="200"/>
      <c r="KKB58" s="200"/>
      <c r="KKE58" s="200"/>
      <c r="KKH58" s="200"/>
      <c r="KKQ58" s="200"/>
      <c r="KKT58" s="200"/>
      <c r="KKW58" s="200"/>
      <c r="KKZ58" s="200"/>
      <c r="KLI58" s="200"/>
      <c r="KLO58" s="200"/>
      <c r="KLR58" s="200"/>
      <c r="KLU58" s="200"/>
      <c r="KLX58" s="200"/>
      <c r="KMD58" s="200"/>
      <c r="KMM58" s="200"/>
      <c r="KMO58" s="200"/>
      <c r="KMP58" s="200"/>
      <c r="KMR58" s="200"/>
      <c r="KMU58" s="200"/>
      <c r="KMX58" s="200"/>
      <c r="KNA58" s="200"/>
      <c r="KND58" s="200"/>
      <c r="KNG58" s="200"/>
      <c r="KNI58" s="200"/>
      <c r="KNK58" s="200"/>
      <c r="KNN58" s="200"/>
      <c r="KNQ58" s="200"/>
      <c r="KNT58" s="200"/>
      <c r="KNW58" s="200"/>
      <c r="KNZ58" s="200"/>
      <c r="KOC58" s="200"/>
      <c r="KOF58" s="200"/>
      <c r="KOH58" s="200"/>
      <c r="KOK58" s="200"/>
      <c r="KON58" s="200"/>
      <c r="KOQ58" s="200"/>
      <c r="KOW58" s="200"/>
      <c r="KOZ58" s="200"/>
      <c r="KPB58" s="200"/>
      <c r="KQI58" s="200"/>
      <c r="KQL58" s="200"/>
      <c r="KQO58" s="200"/>
      <c r="KQR58" s="200"/>
      <c r="KQU58" s="200"/>
      <c r="KQV58" s="200"/>
      <c r="KQW58" s="200"/>
      <c r="KQZ58" s="200"/>
      <c r="KRC58" s="200"/>
      <c r="KRF58" s="200"/>
      <c r="KRI58" s="200"/>
      <c r="KRK58" s="200"/>
      <c r="KRY58" s="200"/>
      <c r="KRZ58" s="200"/>
      <c r="KSA58" s="200"/>
      <c r="KSB58" s="200"/>
      <c r="KSC58" s="200"/>
      <c r="KSD58" s="200"/>
      <c r="KSE58" s="200"/>
      <c r="KSF58" s="200"/>
      <c r="KSG58" s="200"/>
      <c r="KSH58" s="200"/>
      <c r="KSI58" s="200"/>
      <c r="KSJ58" s="200"/>
      <c r="KSK58" s="200"/>
      <c r="KSL58" s="200"/>
      <c r="KSM58" s="200"/>
      <c r="KSN58" s="200"/>
      <c r="KSO58" s="200"/>
      <c r="KSP58" s="200"/>
      <c r="KSQ58" s="200"/>
      <c r="KSW58" s="200"/>
      <c r="KSX58" s="200"/>
      <c r="KSY58" s="200"/>
      <c r="KSZ58" s="200"/>
      <c r="KTA58" s="200"/>
      <c r="KTB58" s="200"/>
      <c r="KTC58" s="200"/>
      <c r="KTE58" s="200"/>
      <c r="KTF58" s="200"/>
      <c r="KTG58" s="200"/>
      <c r="KTH58" s="200"/>
      <c r="KTI58" s="200"/>
      <c r="KTJ58" s="200"/>
      <c r="KTK58" s="200"/>
      <c r="KTL58" s="200"/>
      <c r="KTO58" s="200"/>
      <c r="KTR58" s="200"/>
      <c r="KTU58" s="200"/>
      <c r="KTX58" s="200"/>
      <c r="KUA58" s="200"/>
      <c r="KUD58" s="200"/>
      <c r="KUM58" s="200"/>
      <c r="KUP58" s="200"/>
      <c r="KUS58" s="200"/>
      <c r="KUV58" s="200"/>
      <c r="KVE58" s="200"/>
      <c r="KVK58" s="200"/>
      <c r="KVN58" s="200"/>
      <c r="KVQ58" s="200"/>
      <c r="KVT58" s="200"/>
      <c r="KVZ58" s="200"/>
      <c r="KWI58" s="200"/>
      <c r="KWK58" s="200"/>
      <c r="KWL58" s="200"/>
      <c r="KWN58" s="200"/>
      <c r="KWQ58" s="200"/>
      <c r="KWT58" s="200"/>
      <c r="KWW58" s="200"/>
      <c r="KWZ58" s="200"/>
      <c r="KXC58" s="200"/>
      <c r="KXE58" s="200"/>
      <c r="KXG58" s="200"/>
      <c r="KXJ58" s="200"/>
      <c r="KXM58" s="200"/>
      <c r="KXP58" s="200"/>
      <c r="KXS58" s="200"/>
      <c r="KXV58" s="200"/>
      <c r="KXY58" s="200"/>
      <c r="KYB58" s="200"/>
      <c r="KYD58" s="200"/>
      <c r="KYG58" s="200"/>
      <c r="KYJ58" s="200"/>
      <c r="KYM58" s="200"/>
      <c r="KYS58" s="200"/>
      <c r="KYV58" s="200"/>
      <c r="KYX58" s="200"/>
      <c r="LAE58" s="200"/>
      <c r="LAH58" s="200"/>
      <c r="LAK58" s="200"/>
      <c r="LAN58" s="200"/>
      <c r="LAQ58" s="200"/>
      <c r="LAR58" s="200"/>
      <c r="LAS58" s="200"/>
      <c r="LAV58" s="200"/>
      <c r="LAY58" s="200"/>
      <c r="LBB58" s="200"/>
      <c r="LBE58" s="200"/>
      <c r="LBG58" s="200"/>
      <c r="LBU58" s="200"/>
      <c r="LBV58" s="200"/>
      <c r="LBW58" s="200"/>
      <c r="LBX58" s="200"/>
      <c r="LBY58" s="200"/>
      <c r="LBZ58" s="200"/>
      <c r="LCA58" s="200"/>
      <c r="LCB58" s="200"/>
      <c r="LCC58" s="200"/>
      <c r="LCD58" s="200"/>
      <c r="LCE58" s="200"/>
      <c r="LCF58" s="200"/>
      <c r="LCG58" s="200"/>
      <c r="LCH58" s="200"/>
      <c r="LCI58" s="200"/>
      <c r="LCJ58" s="200"/>
      <c r="LCK58" s="200"/>
      <c r="LCL58" s="200"/>
      <c r="LCM58" s="200"/>
      <c r="LCS58" s="200"/>
      <c r="LCT58" s="200"/>
      <c r="LCU58" s="200"/>
      <c r="LCV58" s="200"/>
      <c r="LCW58" s="200"/>
      <c r="LCX58" s="200"/>
      <c r="LCY58" s="200"/>
      <c r="LDA58" s="200"/>
      <c r="LDB58" s="200"/>
      <c r="LDC58" s="200"/>
      <c r="LDD58" s="200"/>
      <c r="LDE58" s="200"/>
      <c r="LDF58" s="200"/>
      <c r="LDG58" s="200"/>
      <c r="LDH58" s="200"/>
      <c r="LDK58" s="200"/>
      <c r="LDN58" s="200"/>
      <c r="LDQ58" s="200"/>
      <c r="LDT58" s="200"/>
      <c r="LDW58" s="200"/>
      <c r="LDZ58" s="200"/>
      <c r="LEI58" s="200"/>
      <c r="LEL58" s="200"/>
      <c r="LEO58" s="200"/>
      <c r="LER58" s="200"/>
      <c r="LFA58" s="200"/>
      <c r="LFG58" s="200"/>
      <c r="LFJ58" s="200"/>
      <c r="LFM58" s="200"/>
      <c r="LFP58" s="200"/>
      <c r="LFV58" s="200"/>
      <c r="LGE58" s="200"/>
      <c r="LGG58" s="200"/>
      <c r="LGH58" s="200"/>
      <c r="LGJ58" s="200"/>
      <c r="LGM58" s="200"/>
      <c r="LGP58" s="200"/>
      <c r="LGS58" s="200"/>
      <c r="LGV58" s="200"/>
      <c r="LGY58" s="200"/>
      <c r="LHA58" s="200"/>
      <c r="LHC58" s="200"/>
      <c r="LHF58" s="200"/>
      <c r="LHI58" s="200"/>
      <c r="LHL58" s="200"/>
      <c r="LHO58" s="200"/>
      <c r="LHR58" s="200"/>
      <c r="LHU58" s="200"/>
      <c r="LHX58" s="200"/>
      <c r="LHZ58" s="200"/>
      <c r="LIC58" s="200"/>
      <c r="LIF58" s="200"/>
      <c r="LII58" s="200"/>
      <c r="LIO58" s="200"/>
      <c r="LIR58" s="200"/>
      <c r="LIT58" s="200"/>
      <c r="LKA58" s="200"/>
      <c r="LKD58" s="200"/>
      <c r="LKG58" s="200"/>
      <c r="LKJ58" s="200"/>
      <c r="LKM58" s="200"/>
      <c r="LKN58" s="200"/>
      <c r="LKO58" s="200"/>
      <c r="LKR58" s="200"/>
      <c r="LKU58" s="200"/>
      <c r="LKX58" s="200"/>
      <c r="LLA58" s="200"/>
      <c r="LLC58" s="200"/>
      <c r="LLQ58" s="200"/>
      <c r="LLR58" s="200"/>
      <c r="LLS58" s="200"/>
      <c r="LLT58" s="200"/>
      <c r="LLU58" s="200"/>
      <c r="LLV58" s="200"/>
      <c r="LLW58" s="200"/>
      <c r="LLX58" s="200"/>
      <c r="LLY58" s="200"/>
      <c r="LLZ58" s="200"/>
      <c r="LMA58" s="200"/>
      <c r="LMB58" s="200"/>
      <c r="LMC58" s="200"/>
      <c r="LMD58" s="200"/>
      <c r="LME58" s="200"/>
      <c r="LMF58" s="200"/>
      <c r="LMG58" s="200"/>
      <c r="LMH58" s="200"/>
      <c r="LMI58" s="200"/>
      <c r="LMO58" s="200"/>
      <c r="LMP58" s="200"/>
      <c r="LMQ58" s="200"/>
      <c r="LMR58" s="200"/>
      <c r="LMS58" s="200"/>
      <c r="LMT58" s="200"/>
      <c r="LMU58" s="200"/>
      <c r="LMW58" s="200"/>
      <c r="LMX58" s="200"/>
      <c r="LMY58" s="200"/>
      <c r="LMZ58" s="200"/>
      <c r="LNA58" s="200"/>
      <c r="LNB58" s="200"/>
      <c r="LNC58" s="200"/>
      <c r="LND58" s="200"/>
      <c r="LNG58" s="200"/>
      <c r="LNJ58" s="200"/>
      <c r="LNM58" s="200"/>
      <c r="LNP58" s="200"/>
      <c r="LNS58" s="200"/>
      <c r="LNV58" s="200"/>
      <c r="LOE58" s="200"/>
      <c r="LOH58" s="200"/>
      <c r="LOK58" s="200"/>
      <c r="LON58" s="200"/>
      <c r="LOW58" s="200"/>
      <c r="LPC58" s="200"/>
      <c r="LPF58" s="200"/>
      <c r="LPI58" s="200"/>
      <c r="LPL58" s="200"/>
      <c r="LPR58" s="200"/>
      <c r="LQA58" s="200"/>
      <c r="LQC58" s="200"/>
      <c r="LQD58" s="200"/>
      <c r="LQF58" s="200"/>
      <c r="LQI58" s="200"/>
      <c r="LQL58" s="200"/>
      <c r="LQO58" s="200"/>
      <c r="LQR58" s="200"/>
      <c r="LQU58" s="200"/>
      <c r="LQW58" s="200"/>
      <c r="LQY58" s="200"/>
      <c r="LRB58" s="200"/>
      <c r="LRE58" s="200"/>
      <c r="LRH58" s="200"/>
      <c r="LRK58" s="200"/>
      <c r="LRN58" s="200"/>
      <c r="LRQ58" s="200"/>
      <c r="LRT58" s="200"/>
      <c r="LRV58" s="200"/>
      <c r="LRY58" s="200"/>
      <c r="LSB58" s="200"/>
      <c r="LSE58" s="200"/>
      <c r="LSK58" s="200"/>
      <c r="LSN58" s="200"/>
      <c r="LSP58" s="200"/>
      <c r="LTW58" s="200"/>
      <c r="LTZ58" s="200"/>
      <c r="LUC58" s="200"/>
      <c r="LUF58" s="200"/>
      <c r="LUI58" s="200"/>
      <c r="LUJ58" s="200"/>
      <c r="LUK58" s="200"/>
      <c r="LUN58" s="200"/>
      <c r="LUQ58" s="200"/>
      <c r="LUT58" s="200"/>
      <c r="LUW58" s="200"/>
      <c r="LUY58" s="200"/>
      <c r="LVM58" s="200"/>
      <c r="LVN58" s="200"/>
      <c r="LVO58" s="200"/>
      <c r="LVP58" s="200"/>
      <c r="LVQ58" s="200"/>
      <c r="LVR58" s="200"/>
      <c r="LVS58" s="200"/>
      <c r="LVT58" s="200"/>
      <c r="LVU58" s="200"/>
      <c r="LVV58" s="200"/>
      <c r="LVW58" s="200"/>
      <c r="LVX58" s="200"/>
      <c r="LVY58" s="200"/>
      <c r="LVZ58" s="200"/>
      <c r="LWA58" s="200"/>
      <c r="LWB58" s="200"/>
      <c r="LWC58" s="200"/>
      <c r="LWD58" s="200"/>
      <c r="LWE58" s="200"/>
      <c r="LWK58" s="200"/>
      <c r="LWL58" s="200"/>
      <c r="LWM58" s="200"/>
      <c r="LWN58" s="200"/>
      <c r="LWO58" s="200"/>
      <c r="LWP58" s="200"/>
      <c r="LWQ58" s="200"/>
      <c r="LWS58" s="200"/>
      <c r="LWT58" s="200"/>
      <c r="LWU58" s="200"/>
      <c r="LWV58" s="200"/>
      <c r="LWW58" s="200"/>
      <c r="LWX58" s="200"/>
      <c r="LWY58" s="200"/>
      <c r="LWZ58" s="200"/>
      <c r="LXC58" s="200"/>
      <c r="LXF58" s="200"/>
      <c r="LXI58" s="200"/>
      <c r="LXL58" s="200"/>
      <c r="LXO58" s="200"/>
      <c r="LXR58" s="200"/>
      <c r="LYA58" s="200"/>
      <c r="LYD58" s="200"/>
      <c r="LYG58" s="200"/>
      <c r="LYJ58" s="200"/>
      <c r="LYS58" s="200"/>
      <c r="LYY58" s="200"/>
      <c r="LZB58" s="200"/>
      <c r="LZE58" s="200"/>
      <c r="LZH58" s="200"/>
      <c r="LZN58" s="200"/>
      <c r="LZW58" s="200"/>
      <c r="LZY58" s="200"/>
      <c r="LZZ58" s="200"/>
      <c r="MAB58" s="200"/>
      <c r="MAE58" s="200"/>
      <c r="MAH58" s="200"/>
      <c r="MAK58" s="200"/>
      <c r="MAN58" s="200"/>
      <c r="MAQ58" s="200"/>
      <c r="MAS58" s="200"/>
      <c r="MAU58" s="200"/>
      <c r="MAX58" s="200"/>
      <c r="MBA58" s="200"/>
      <c r="MBD58" s="200"/>
      <c r="MBG58" s="200"/>
      <c r="MBJ58" s="200"/>
      <c r="MBM58" s="200"/>
      <c r="MBP58" s="200"/>
      <c r="MBR58" s="200"/>
      <c r="MBU58" s="200"/>
      <c r="MBX58" s="200"/>
      <c r="MCA58" s="200"/>
      <c r="MCG58" s="200"/>
      <c r="MCJ58" s="200"/>
      <c r="MCL58" s="200"/>
      <c r="MDS58" s="200"/>
      <c r="MDV58" s="200"/>
      <c r="MDY58" s="200"/>
      <c r="MEB58" s="200"/>
      <c r="MEE58" s="200"/>
      <c r="MEF58" s="200"/>
      <c r="MEG58" s="200"/>
      <c r="MEJ58" s="200"/>
      <c r="MEM58" s="200"/>
      <c r="MEP58" s="200"/>
      <c r="MES58" s="200"/>
      <c r="MEU58" s="200"/>
      <c r="MFI58" s="200"/>
      <c r="MFJ58" s="200"/>
      <c r="MFK58" s="200"/>
      <c r="MFL58" s="200"/>
      <c r="MFM58" s="200"/>
      <c r="MFN58" s="200"/>
      <c r="MFO58" s="200"/>
      <c r="MFP58" s="200"/>
      <c r="MFQ58" s="200"/>
      <c r="MFR58" s="200"/>
      <c r="MFS58" s="200"/>
      <c r="MFT58" s="200"/>
      <c r="MFU58" s="200"/>
      <c r="MFV58" s="200"/>
      <c r="MFW58" s="200"/>
      <c r="MFX58" s="200"/>
      <c r="MFY58" s="200"/>
      <c r="MFZ58" s="200"/>
      <c r="MGA58" s="200"/>
      <c r="MGG58" s="200"/>
      <c r="MGH58" s="200"/>
      <c r="MGI58" s="200"/>
      <c r="MGJ58" s="200"/>
      <c r="MGK58" s="200"/>
      <c r="MGL58" s="200"/>
      <c r="MGM58" s="200"/>
      <c r="MGO58" s="200"/>
      <c r="MGP58" s="200"/>
      <c r="MGQ58" s="200"/>
      <c r="MGR58" s="200"/>
      <c r="MGS58" s="200"/>
      <c r="MGT58" s="200"/>
      <c r="MGU58" s="200"/>
      <c r="MGV58" s="200"/>
      <c r="MGY58" s="200"/>
      <c r="MHB58" s="200"/>
      <c r="MHE58" s="200"/>
      <c r="MHH58" s="200"/>
      <c r="MHK58" s="200"/>
      <c r="MHN58" s="200"/>
      <c r="MHW58" s="200"/>
      <c r="MHZ58" s="200"/>
      <c r="MIC58" s="200"/>
      <c r="MIF58" s="200"/>
      <c r="MIO58" s="200"/>
      <c r="MIU58" s="200"/>
      <c r="MIX58" s="200"/>
      <c r="MJA58" s="200"/>
      <c r="MJD58" s="200"/>
      <c r="MJJ58" s="200"/>
      <c r="MJS58" s="200"/>
      <c r="MJU58" s="200"/>
      <c r="MJV58" s="200"/>
      <c r="MJX58" s="200"/>
      <c r="MKA58" s="200"/>
      <c r="MKD58" s="200"/>
      <c r="MKG58" s="200"/>
      <c r="MKJ58" s="200"/>
      <c r="MKM58" s="200"/>
      <c r="MKO58" s="200"/>
      <c r="MKQ58" s="200"/>
      <c r="MKT58" s="200"/>
      <c r="MKW58" s="200"/>
      <c r="MKZ58" s="200"/>
      <c r="MLC58" s="200"/>
      <c r="MLF58" s="200"/>
      <c r="MLI58" s="200"/>
      <c r="MLL58" s="200"/>
      <c r="MLN58" s="200"/>
      <c r="MLQ58" s="200"/>
      <c r="MLT58" s="200"/>
      <c r="MLW58" s="200"/>
      <c r="MMC58" s="200"/>
      <c r="MMF58" s="200"/>
      <c r="MMH58" s="200"/>
      <c r="MNO58" s="200"/>
      <c r="MNR58" s="200"/>
      <c r="MNU58" s="200"/>
      <c r="MNX58" s="200"/>
      <c r="MOA58" s="200"/>
      <c r="MOB58" s="200"/>
      <c r="MOC58" s="200"/>
      <c r="MOF58" s="200"/>
      <c r="MOI58" s="200"/>
      <c r="MOL58" s="200"/>
      <c r="MOO58" s="200"/>
      <c r="MOQ58" s="200"/>
      <c r="MPE58" s="200"/>
      <c r="MPF58" s="200"/>
      <c r="MPG58" s="200"/>
      <c r="MPH58" s="200"/>
      <c r="MPI58" s="200"/>
      <c r="MPJ58" s="200"/>
      <c r="MPK58" s="200"/>
      <c r="MPL58" s="200"/>
      <c r="MPM58" s="200"/>
      <c r="MPN58" s="200"/>
      <c r="MPO58" s="200"/>
      <c r="MPP58" s="200"/>
      <c r="MPQ58" s="200"/>
      <c r="MPR58" s="200"/>
      <c r="MPS58" s="200"/>
      <c r="MPT58" s="200"/>
      <c r="MPU58" s="200"/>
      <c r="MPV58" s="200"/>
      <c r="MPW58" s="200"/>
      <c r="MQC58" s="200"/>
      <c r="MQD58" s="200"/>
      <c r="MQE58" s="200"/>
      <c r="MQF58" s="200"/>
      <c r="MQG58" s="200"/>
      <c r="MQH58" s="200"/>
      <c r="MQI58" s="200"/>
      <c r="MQK58" s="200"/>
      <c r="MQL58" s="200"/>
      <c r="MQM58" s="200"/>
      <c r="MQN58" s="200"/>
      <c r="MQO58" s="200"/>
      <c r="MQP58" s="200"/>
      <c r="MQQ58" s="200"/>
      <c r="MQR58" s="200"/>
      <c r="MQU58" s="200"/>
      <c r="MQX58" s="200"/>
      <c r="MRA58" s="200"/>
      <c r="MRD58" s="200"/>
      <c r="MRG58" s="200"/>
      <c r="MRJ58" s="200"/>
      <c r="MRS58" s="200"/>
      <c r="MRV58" s="200"/>
      <c r="MRY58" s="200"/>
      <c r="MSB58" s="200"/>
      <c r="MSK58" s="200"/>
      <c r="MSQ58" s="200"/>
      <c r="MST58" s="200"/>
      <c r="MSW58" s="200"/>
      <c r="MSZ58" s="200"/>
      <c r="MTF58" s="200"/>
      <c r="MTO58" s="200"/>
      <c r="MTQ58" s="200"/>
      <c r="MTR58" s="200"/>
      <c r="MTT58" s="200"/>
      <c r="MTW58" s="200"/>
      <c r="MTZ58" s="200"/>
      <c r="MUC58" s="200"/>
      <c r="MUF58" s="200"/>
      <c r="MUI58" s="200"/>
      <c r="MUK58" s="200"/>
      <c r="MUM58" s="200"/>
      <c r="MUP58" s="200"/>
      <c r="MUS58" s="200"/>
      <c r="MUV58" s="200"/>
      <c r="MUY58" s="200"/>
      <c r="MVB58" s="200"/>
      <c r="MVE58" s="200"/>
      <c r="MVH58" s="200"/>
      <c r="MVJ58" s="200"/>
      <c r="MVM58" s="200"/>
      <c r="MVP58" s="200"/>
      <c r="MVS58" s="200"/>
      <c r="MVY58" s="200"/>
      <c r="MWB58" s="200"/>
      <c r="MWD58" s="200"/>
      <c r="MXK58" s="200"/>
      <c r="MXN58" s="200"/>
      <c r="MXQ58" s="200"/>
      <c r="MXT58" s="200"/>
      <c r="MXW58" s="200"/>
      <c r="MXX58" s="200"/>
      <c r="MXY58" s="200"/>
      <c r="MYB58" s="200"/>
      <c r="MYE58" s="200"/>
      <c r="MYH58" s="200"/>
      <c r="MYK58" s="200"/>
      <c r="MYM58" s="200"/>
      <c r="MZA58" s="200"/>
      <c r="MZB58" s="200"/>
      <c r="MZC58" s="200"/>
      <c r="MZD58" s="200"/>
      <c r="MZE58" s="200"/>
      <c r="MZF58" s="200"/>
      <c r="MZG58" s="200"/>
      <c r="MZH58" s="200"/>
      <c r="MZI58" s="200"/>
      <c r="MZJ58" s="200"/>
      <c r="MZK58" s="200"/>
      <c r="MZL58" s="200"/>
      <c r="MZM58" s="200"/>
      <c r="MZN58" s="200"/>
      <c r="MZO58" s="200"/>
      <c r="MZP58" s="200"/>
      <c r="MZQ58" s="200"/>
      <c r="MZR58" s="200"/>
      <c r="MZS58" s="200"/>
      <c r="MZY58" s="200"/>
      <c r="MZZ58" s="200"/>
      <c r="NAA58" s="200"/>
      <c r="NAB58" s="200"/>
      <c r="NAC58" s="200"/>
      <c r="NAD58" s="200"/>
      <c r="NAE58" s="200"/>
      <c r="NAG58" s="200"/>
      <c r="NAH58" s="200"/>
      <c r="NAI58" s="200"/>
      <c r="NAJ58" s="200"/>
      <c r="NAK58" s="200"/>
      <c r="NAL58" s="200"/>
      <c r="NAM58" s="200"/>
      <c r="NAN58" s="200"/>
      <c r="NAQ58" s="200"/>
      <c r="NAT58" s="200"/>
      <c r="NAW58" s="200"/>
      <c r="NAZ58" s="200"/>
      <c r="NBC58" s="200"/>
      <c r="NBF58" s="200"/>
      <c r="NBO58" s="200"/>
      <c r="NBR58" s="200"/>
      <c r="NBU58" s="200"/>
      <c r="NBX58" s="200"/>
      <c r="NCG58" s="200"/>
      <c r="NCM58" s="200"/>
      <c r="NCP58" s="200"/>
      <c r="NCS58" s="200"/>
      <c r="NCV58" s="200"/>
      <c r="NDB58" s="200"/>
      <c r="NDK58" s="200"/>
      <c r="NDM58" s="200"/>
      <c r="NDN58" s="200"/>
      <c r="NDP58" s="200"/>
      <c r="NDS58" s="200"/>
      <c r="NDV58" s="200"/>
      <c r="NDY58" s="200"/>
      <c r="NEB58" s="200"/>
      <c r="NEE58" s="200"/>
      <c r="NEG58" s="200"/>
      <c r="NEI58" s="200"/>
      <c r="NEL58" s="200"/>
      <c r="NEO58" s="200"/>
      <c r="NER58" s="200"/>
      <c r="NEU58" s="200"/>
      <c r="NEX58" s="200"/>
      <c r="NFA58" s="200"/>
      <c r="NFD58" s="200"/>
      <c r="NFF58" s="200"/>
      <c r="NFI58" s="200"/>
      <c r="NFL58" s="200"/>
      <c r="NFO58" s="200"/>
      <c r="NFU58" s="200"/>
      <c r="NFX58" s="200"/>
      <c r="NFZ58" s="200"/>
      <c r="NHG58" s="200"/>
      <c r="NHJ58" s="200"/>
      <c r="NHM58" s="200"/>
      <c r="NHP58" s="200"/>
      <c r="NHS58" s="200"/>
      <c r="NHT58" s="200"/>
      <c r="NHU58" s="200"/>
      <c r="NHX58" s="200"/>
      <c r="NIA58" s="200"/>
      <c r="NID58" s="200"/>
      <c r="NIG58" s="200"/>
      <c r="NII58" s="200"/>
      <c r="NIW58" s="200"/>
      <c r="NIX58" s="200"/>
      <c r="NIY58" s="200"/>
      <c r="NIZ58" s="200"/>
      <c r="NJA58" s="200"/>
      <c r="NJB58" s="200"/>
      <c r="NJC58" s="200"/>
      <c r="NJD58" s="200"/>
      <c r="NJE58" s="200"/>
      <c r="NJF58" s="200"/>
      <c r="NJG58" s="200"/>
      <c r="NJH58" s="200"/>
      <c r="NJI58" s="200"/>
      <c r="NJJ58" s="200"/>
      <c r="NJK58" s="200"/>
      <c r="NJL58" s="200"/>
      <c r="NJM58" s="200"/>
      <c r="NJN58" s="200"/>
      <c r="NJO58" s="200"/>
      <c r="NJU58" s="200"/>
      <c r="NJV58" s="200"/>
      <c r="NJW58" s="200"/>
      <c r="NJX58" s="200"/>
      <c r="NJY58" s="200"/>
      <c r="NJZ58" s="200"/>
      <c r="NKA58" s="200"/>
      <c r="NKC58" s="200"/>
      <c r="NKD58" s="200"/>
      <c r="NKE58" s="200"/>
      <c r="NKF58" s="200"/>
      <c r="NKG58" s="200"/>
      <c r="NKH58" s="200"/>
      <c r="NKI58" s="200"/>
      <c r="NKJ58" s="200"/>
      <c r="NKM58" s="200"/>
      <c r="NKP58" s="200"/>
      <c r="NKS58" s="200"/>
      <c r="NKV58" s="200"/>
      <c r="NKY58" s="200"/>
      <c r="NLB58" s="200"/>
      <c r="NLK58" s="200"/>
      <c r="NLN58" s="200"/>
      <c r="NLQ58" s="200"/>
      <c r="NLT58" s="200"/>
      <c r="NMC58" s="200"/>
      <c r="NMI58" s="200"/>
      <c r="NML58" s="200"/>
      <c r="NMO58" s="200"/>
      <c r="NMR58" s="200"/>
      <c r="NMX58" s="200"/>
      <c r="NNG58" s="200"/>
      <c r="NNI58" s="200"/>
      <c r="NNJ58" s="200"/>
      <c r="NNL58" s="200"/>
      <c r="NNO58" s="200"/>
      <c r="NNR58" s="200"/>
      <c r="NNU58" s="200"/>
      <c r="NNX58" s="200"/>
      <c r="NOA58" s="200"/>
      <c r="NOC58" s="200"/>
      <c r="NOE58" s="200"/>
      <c r="NOH58" s="200"/>
      <c r="NOK58" s="200"/>
      <c r="NON58" s="200"/>
      <c r="NOQ58" s="200"/>
      <c r="NOT58" s="200"/>
      <c r="NOW58" s="200"/>
      <c r="NOZ58" s="200"/>
      <c r="NPB58" s="200"/>
      <c r="NPE58" s="200"/>
      <c r="NPH58" s="200"/>
      <c r="NPK58" s="200"/>
      <c r="NPQ58" s="200"/>
      <c r="NPT58" s="200"/>
      <c r="NPV58" s="200"/>
      <c r="NRC58" s="200"/>
      <c r="NRF58" s="200"/>
      <c r="NRI58" s="200"/>
      <c r="NRL58" s="200"/>
      <c r="NRO58" s="200"/>
      <c r="NRP58" s="200"/>
      <c r="NRQ58" s="200"/>
      <c r="NRT58" s="200"/>
      <c r="NRW58" s="200"/>
      <c r="NRZ58" s="200"/>
      <c r="NSC58" s="200"/>
      <c r="NSE58" s="200"/>
      <c r="NSS58" s="200"/>
      <c r="NST58" s="200"/>
      <c r="NSU58" s="200"/>
      <c r="NSV58" s="200"/>
      <c r="NSW58" s="200"/>
      <c r="NSX58" s="200"/>
      <c r="NSY58" s="200"/>
      <c r="NSZ58" s="200"/>
      <c r="NTA58" s="200"/>
      <c r="NTB58" s="200"/>
      <c r="NTC58" s="200"/>
      <c r="NTD58" s="200"/>
      <c r="NTE58" s="200"/>
      <c r="NTF58" s="200"/>
      <c r="NTG58" s="200"/>
      <c r="NTH58" s="200"/>
      <c r="NTI58" s="200"/>
      <c r="NTJ58" s="200"/>
      <c r="NTK58" s="200"/>
      <c r="NTQ58" s="200"/>
      <c r="NTR58" s="200"/>
      <c r="NTS58" s="200"/>
      <c r="NTT58" s="200"/>
      <c r="NTU58" s="200"/>
      <c r="NTV58" s="200"/>
      <c r="NTW58" s="200"/>
      <c r="NTY58" s="200"/>
      <c r="NTZ58" s="200"/>
      <c r="NUA58" s="200"/>
      <c r="NUB58" s="200"/>
      <c r="NUC58" s="200"/>
      <c r="NUD58" s="200"/>
      <c r="NUE58" s="200"/>
      <c r="NUF58" s="200"/>
      <c r="NUI58" s="200"/>
      <c r="NUL58" s="200"/>
      <c r="NUO58" s="200"/>
      <c r="NUR58" s="200"/>
      <c r="NUU58" s="200"/>
      <c r="NUX58" s="200"/>
      <c r="NVG58" s="200"/>
      <c r="NVJ58" s="200"/>
      <c r="NVM58" s="200"/>
      <c r="NVP58" s="200"/>
      <c r="NVY58" s="200"/>
      <c r="NWE58" s="200"/>
      <c r="NWH58" s="200"/>
      <c r="NWK58" s="200"/>
      <c r="NWN58" s="200"/>
      <c r="NWT58" s="200"/>
      <c r="NXC58" s="200"/>
      <c r="NXE58" s="200"/>
      <c r="NXF58" s="200"/>
      <c r="NXH58" s="200"/>
      <c r="NXK58" s="200"/>
      <c r="NXN58" s="200"/>
      <c r="NXQ58" s="200"/>
      <c r="NXT58" s="200"/>
      <c r="NXW58" s="200"/>
      <c r="NXY58" s="200"/>
      <c r="NYA58" s="200"/>
      <c r="NYD58" s="200"/>
      <c r="NYG58" s="200"/>
      <c r="NYJ58" s="200"/>
      <c r="NYM58" s="200"/>
      <c r="NYP58" s="200"/>
      <c r="NYS58" s="200"/>
      <c r="NYV58" s="200"/>
      <c r="NYX58" s="200"/>
      <c r="NZA58" s="200"/>
      <c r="NZD58" s="200"/>
      <c r="NZG58" s="200"/>
      <c r="NZM58" s="200"/>
      <c r="NZP58" s="200"/>
      <c r="NZR58" s="200"/>
      <c r="OAY58" s="200"/>
      <c r="OBB58" s="200"/>
      <c r="OBE58" s="200"/>
      <c r="OBH58" s="200"/>
      <c r="OBK58" s="200"/>
      <c r="OBL58" s="200"/>
      <c r="OBM58" s="200"/>
      <c r="OBP58" s="200"/>
      <c r="OBS58" s="200"/>
      <c r="OBV58" s="200"/>
      <c r="OBY58" s="200"/>
      <c r="OCA58" s="200"/>
      <c r="OCO58" s="200"/>
      <c r="OCP58" s="200"/>
      <c r="OCQ58" s="200"/>
      <c r="OCR58" s="200"/>
      <c r="OCS58" s="200"/>
      <c r="OCT58" s="200"/>
      <c r="OCU58" s="200"/>
      <c r="OCV58" s="200"/>
      <c r="OCW58" s="200"/>
      <c r="OCX58" s="200"/>
      <c r="OCY58" s="200"/>
      <c r="OCZ58" s="200"/>
      <c r="ODA58" s="200"/>
      <c r="ODB58" s="200"/>
      <c r="ODC58" s="200"/>
      <c r="ODD58" s="200"/>
      <c r="ODE58" s="200"/>
      <c r="ODF58" s="200"/>
      <c r="ODG58" s="200"/>
      <c r="ODM58" s="200"/>
      <c r="ODN58" s="200"/>
      <c r="ODO58" s="200"/>
      <c r="ODP58" s="200"/>
      <c r="ODQ58" s="200"/>
      <c r="ODR58" s="200"/>
      <c r="ODS58" s="200"/>
      <c r="ODU58" s="200"/>
      <c r="ODV58" s="200"/>
      <c r="ODW58" s="200"/>
      <c r="ODX58" s="200"/>
      <c r="ODY58" s="200"/>
      <c r="ODZ58" s="200"/>
      <c r="OEA58" s="200"/>
      <c r="OEB58" s="200"/>
      <c r="OEE58" s="200"/>
      <c r="OEH58" s="200"/>
      <c r="OEK58" s="200"/>
      <c r="OEN58" s="200"/>
      <c r="OEQ58" s="200"/>
      <c r="OET58" s="200"/>
      <c r="OFC58" s="200"/>
      <c r="OFF58" s="200"/>
      <c r="OFI58" s="200"/>
      <c r="OFL58" s="200"/>
      <c r="OFU58" s="200"/>
      <c r="OGA58" s="200"/>
      <c r="OGD58" s="200"/>
      <c r="OGG58" s="200"/>
      <c r="OGJ58" s="200"/>
      <c r="OGP58" s="200"/>
      <c r="OGY58" s="200"/>
      <c r="OHA58" s="200"/>
      <c r="OHB58" s="200"/>
      <c r="OHD58" s="200"/>
      <c r="OHG58" s="200"/>
      <c r="OHJ58" s="200"/>
      <c r="OHM58" s="200"/>
      <c r="OHP58" s="200"/>
      <c r="OHS58" s="200"/>
      <c r="OHU58" s="200"/>
      <c r="OHW58" s="200"/>
      <c r="OHZ58" s="200"/>
      <c r="OIC58" s="200"/>
      <c r="OIF58" s="200"/>
      <c r="OII58" s="200"/>
      <c r="OIL58" s="200"/>
      <c r="OIO58" s="200"/>
      <c r="OIR58" s="200"/>
      <c r="OIT58" s="200"/>
      <c r="OIW58" s="200"/>
      <c r="OIZ58" s="200"/>
      <c r="OJC58" s="200"/>
      <c r="OJI58" s="200"/>
      <c r="OJL58" s="200"/>
      <c r="OJN58" s="200"/>
      <c r="OKU58" s="200"/>
      <c r="OKX58" s="200"/>
      <c r="OLA58" s="200"/>
      <c r="OLD58" s="200"/>
      <c r="OLG58" s="200"/>
      <c r="OLH58" s="200"/>
      <c r="OLI58" s="200"/>
      <c r="OLL58" s="200"/>
      <c r="OLO58" s="200"/>
      <c r="OLR58" s="200"/>
      <c r="OLU58" s="200"/>
      <c r="OLW58" s="200"/>
      <c r="OMK58" s="200"/>
      <c r="OML58" s="200"/>
      <c r="OMM58" s="200"/>
      <c r="OMN58" s="200"/>
      <c r="OMO58" s="200"/>
      <c r="OMP58" s="200"/>
      <c r="OMQ58" s="200"/>
      <c r="OMR58" s="200"/>
      <c r="OMS58" s="200"/>
      <c r="OMT58" s="200"/>
      <c r="OMU58" s="200"/>
      <c r="OMV58" s="200"/>
      <c r="OMW58" s="200"/>
      <c r="OMX58" s="200"/>
      <c r="OMY58" s="200"/>
      <c r="OMZ58" s="200"/>
      <c r="ONA58" s="200"/>
      <c r="ONB58" s="200"/>
      <c r="ONC58" s="200"/>
      <c r="ONI58" s="200"/>
      <c r="ONJ58" s="200"/>
      <c r="ONK58" s="200"/>
      <c r="ONL58" s="200"/>
      <c r="ONM58" s="200"/>
      <c r="ONN58" s="200"/>
      <c r="ONO58" s="200"/>
      <c r="ONQ58" s="200"/>
      <c r="ONR58" s="200"/>
      <c r="ONS58" s="200"/>
      <c r="ONT58" s="200"/>
      <c r="ONU58" s="200"/>
      <c r="ONV58" s="200"/>
      <c r="ONW58" s="200"/>
      <c r="ONX58" s="200"/>
      <c r="OOA58" s="200"/>
      <c r="OOD58" s="200"/>
      <c r="OOG58" s="200"/>
      <c r="OOJ58" s="200"/>
      <c r="OOM58" s="200"/>
      <c r="OOP58" s="200"/>
      <c r="OOY58" s="200"/>
      <c r="OPB58" s="200"/>
      <c r="OPE58" s="200"/>
      <c r="OPH58" s="200"/>
      <c r="OPQ58" s="200"/>
      <c r="OPW58" s="200"/>
      <c r="OPZ58" s="200"/>
      <c r="OQC58" s="200"/>
      <c r="OQF58" s="200"/>
      <c r="OQL58" s="200"/>
      <c r="OQU58" s="200"/>
      <c r="OQW58" s="200"/>
      <c r="OQX58" s="200"/>
      <c r="OQZ58" s="200"/>
      <c r="ORC58" s="200"/>
      <c r="ORF58" s="200"/>
      <c r="ORI58" s="200"/>
      <c r="ORL58" s="200"/>
      <c r="ORO58" s="200"/>
      <c r="ORQ58" s="200"/>
      <c r="ORS58" s="200"/>
      <c r="ORV58" s="200"/>
      <c r="ORY58" s="200"/>
      <c r="OSB58" s="200"/>
      <c r="OSE58" s="200"/>
      <c r="OSH58" s="200"/>
      <c r="OSK58" s="200"/>
      <c r="OSN58" s="200"/>
      <c r="OSP58" s="200"/>
      <c r="OSS58" s="200"/>
      <c r="OSV58" s="200"/>
      <c r="OSY58" s="200"/>
      <c r="OTE58" s="200"/>
      <c r="OTH58" s="200"/>
      <c r="OTJ58" s="200"/>
      <c r="OUQ58" s="200"/>
      <c r="OUT58" s="200"/>
      <c r="OUW58" s="200"/>
      <c r="OUZ58" s="200"/>
      <c r="OVC58" s="200"/>
      <c r="OVD58" s="200"/>
      <c r="OVE58" s="200"/>
      <c r="OVH58" s="200"/>
      <c r="OVK58" s="200"/>
      <c r="OVN58" s="200"/>
      <c r="OVQ58" s="200"/>
      <c r="OVS58" s="200"/>
      <c r="OWG58" s="200"/>
      <c r="OWH58" s="200"/>
      <c r="OWI58" s="200"/>
      <c r="OWJ58" s="200"/>
      <c r="OWK58" s="200"/>
      <c r="OWL58" s="200"/>
      <c r="OWM58" s="200"/>
      <c r="OWN58" s="200"/>
      <c r="OWO58" s="200"/>
      <c r="OWP58" s="200"/>
      <c r="OWQ58" s="200"/>
      <c r="OWR58" s="200"/>
      <c r="OWS58" s="200"/>
      <c r="OWT58" s="200"/>
      <c r="OWU58" s="200"/>
      <c r="OWV58" s="200"/>
      <c r="OWW58" s="200"/>
      <c r="OWX58" s="200"/>
      <c r="OWY58" s="200"/>
      <c r="OXE58" s="200"/>
      <c r="OXF58" s="200"/>
      <c r="OXG58" s="200"/>
      <c r="OXH58" s="200"/>
      <c r="OXI58" s="200"/>
      <c r="OXJ58" s="200"/>
      <c r="OXK58" s="200"/>
      <c r="OXM58" s="200"/>
      <c r="OXN58" s="200"/>
      <c r="OXO58" s="200"/>
      <c r="OXP58" s="200"/>
      <c r="OXQ58" s="200"/>
      <c r="OXR58" s="200"/>
      <c r="OXS58" s="200"/>
      <c r="OXT58" s="200"/>
      <c r="OXW58" s="200"/>
      <c r="OXZ58" s="200"/>
      <c r="OYC58" s="200"/>
      <c r="OYF58" s="200"/>
      <c r="OYI58" s="200"/>
      <c r="OYL58" s="200"/>
      <c r="OYU58" s="200"/>
      <c r="OYX58" s="200"/>
      <c r="OZA58" s="200"/>
      <c r="OZD58" s="200"/>
      <c r="OZM58" s="200"/>
      <c r="OZS58" s="200"/>
      <c r="OZV58" s="200"/>
      <c r="OZY58" s="200"/>
      <c r="PAB58" s="200"/>
      <c r="PAH58" s="200"/>
      <c r="PAQ58" s="200"/>
      <c r="PAS58" s="200"/>
      <c r="PAT58" s="200"/>
      <c r="PAV58" s="200"/>
      <c r="PAY58" s="200"/>
      <c r="PBB58" s="200"/>
      <c r="PBE58" s="200"/>
      <c r="PBH58" s="200"/>
      <c r="PBK58" s="200"/>
      <c r="PBM58" s="200"/>
      <c r="PBO58" s="200"/>
      <c r="PBR58" s="200"/>
      <c r="PBU58" s="200"/>
      <c r="PBX58" s="200"/>
      <c r="PCA58" s="200"/>
      <c r="PCD58" s="200"/>
      <c r="PCG58" s="200"/>
      <c r="PCJ58" s="200"/>
      <c r="PCL58" s="200"/>
      <c r="PCO58" s="200"/>
      <c r="PCR58" s="200"/>
      <c r="PCU58" s="200"/>
      <c r="PDA58" s="200"/>
      <c r="PDD58" s="200"/>
      <c r="PDF58" s="200"/>
      <c r="PEM58" s="200"/>
      <c r="PEP58" s="200"/>
      <c r="PES58" s="200"/>
      <c r="PEV58" s="200"/>
      <c r="PEY58" s="200"/>
      <c r="PEZ58" s="200"/>
      <c r="PFA58" s="200"/>
      <c r="PFD58" s="200"/>
      <c r="PFG58" s="200"/>
      <c r="PFJ58" s="200"/>
      <c r="PFM58" s="200"/>
      <c r="PFO58" s="200"/>
      <c r="PGC58" s="200"/>
      <c r="PGD58" s="200"/>
      <c r="PGE58" s="200"/>
      <c r="PGF58" s="200"/>
      <c r="PGG58" s="200"/>
      <c r="PGH58" s="200"/>
      <c r="PGI58" s="200"/>
      <c r="PGJ58" s="200"/>
      <c r="PGK58" s="200"/>
      <c r="PGL58" s="200"/>
      <c r="PGM58" s="200"/>
      <c r="PGN58" s="200"/>
      <c r="PGO58" s="200"/>
      <c r="PGP58" s="200"/>
      <c r="PGQ58" s="200"/>
      <c r="PGR58" s="200"/>
      <c r="PGS58" s="200"/>
      <c r="PGT58" s="200"/>
      <c r="PGU58" s="200"/>
      <c r="PHA58" s="200"/>
      <c r="PHB58" s="200"/>
      <c r="PHC58" s="200"/>
      <c r="PHD58" s="200"/>
      <c r="PHE58" s="200"/>
      <c r="PHF58" s="200"/>
      <c r="PHG58" s="200"/>
      <c r="PHI58" s="200"/>
      <c r="PHJ58" s="200"/>
      <c r="PHK58" s="200"/>
      <c r="PHL58" s="200"/>
      <c r="PHM58" s="200"/>
      <c r="PHN58" s="200"/>
      <c r="PHO58" s="200"/>
      <c r="PHP58" s="200"/>
      <c r="PHS58" s="200"/>
      <c r="PHV58" s="200"/>
      <c r="PHY58" s="200"/>
      <c r="PIB58" s="200"/>
      <c r="PIE58" s="200"/>
      <c r="PIH58" s="200"/>
      <c r="PIQ58" s="200"/>
      <c r="PIT58" s="200"/>
      <c r="PIW58" s="200"/>
      <c r="PIZ58" s="200"/>
      <c r="PJI58" s="200"/>
      <c r="PJO58" s="200"/>
      <c r="PJR58" s="200"/>
      <c r="PJU58" s="200"/>
      <c r="PJX58" s="200"/>
      <c r="PKD58" s="200"/>
      <c r="PKM58" s="200"/>
      <c r="PKO58" s="200"/>
      <c r="PKP58" s="200"/>
      <c r="PKR58" s="200"/>
      <c r="PKU58" s="200"/>
      <c r="PKX58" s="200"/>
      <c r="PLA58" s="200"/>
      <c r="PLD58" s="200"/>
      <c r="PLG58" s="200"/>
      <c r="PLI58" s="200"/>
      <c r="PLK58" s="200"/>
      <c r="PLN58" s="200"/>
      <c r="PLQ58" s="200"/>
      <c r="PLT58" s="200"/>
      <c r="PLW58" s="200"/>
      <c r="PLZ58" s="200"/>
      <c r="PMC58" s="200"/>
      <c r="PMF58" s="200"/>
      <c r="PMH58" s="200"/>
      <c r="PMK58" s="200"/>
      <c r="PMN58" s="200"/>
      <c r="PMQ58" s="200"/>
      <c r="PMW58" s="200"/>
      <c r="PMZ58" s="200"/>
      <c r="PNB58" s="200"/>
      <c r="POI58" s="200"/>
      <c r="POL58" s="200"/>
      <c r="POO58" s="200"/>
      <c r="POR58" s="200"/>
      <c r="POU58" s="200"/>
      <c r="POV58" s="200"/>
      <c r="POW58" s="200"/>
      <c r="POZ58" s="200"/>
      <c r="PPC58" s="200"/>
      <c r="PPF58" s="200"/>
      <c r="PPI58" s="200"/>
      <c r="PPK58" s="200"/>
      <c r="PPY58" s="200"/>
      <c r="PPZ58" s="200"/>
      <c r="PQA58" s="200"/>
      <c r="PQB58" s="200"/>
      <c r="PQC58" s="200"/>
      <c r="PQD58" s="200"/>
      <c r="PQE58" s="200"/>
      <c r="PQF58" s="200"/>
      <c r="PQG58" s="200"/>
      <c r="PQH58" s="200"/>
      <c r="PQI58" s="200"/>
      <c r="PQJ58" s="200"/>
      <c r="PQK58" s="200"/>
      <c r="PQL58" s="200"/>
      <c r="PQM58" s="200"/>
      <c r="PQN58" s="200"/>
      <c r="PQO58" s="200"/>
      <c r="PQP58" s="200"/>
      <c r="PQQ58" s="200"/>
      <c r="PQW58" s="200"/>
      <c r="PQX58" s="200"/>
      <c r="PQY58" s="200"/>
      <c r="PQZ58" s="200"/>
      <c r="PRA58" s="200"/>
      <c r="PRB58" s="200"/>
      <c r="PRC58" s="200"/>
      <c r="PRE58" s="200"/>
      <c r="PRF58" s="200"/>
      <c r="PRG58" s="200"/>
      <c r="PRH58" s="200"/>
      <c r="PRI58" s="200"/>
      <c r="PRJ58" s="200"/>
      <c r="PRK58" s="200"/>
      <c r="PRL58" s="200"/>
      <c r="PRO58" s="200"/>
      <c r="PRR58" s="200"/>
      <c r="PRU58" s="200"/>
      <c r="PRX58" s="200"/>
      <c r="PSA58" s="200"/>
      <c r="PSD58" s="200"/>
      <c r="PSM58" s="200"/>
      <c r="PSP58" s="200"/>
      <c r="PSS58" s="200"/>
      <c r="PSV58" s="200"/>
      <c r="PTE58" s="200"/>
      <c r="PTK58" s="200"/>
      <c r="PTN58" s="200"/>
      <c r="PTQ58" s="200"/>
      <c r="PTT58" s="200"/>
      <c r="PTZ58" s="200"/>
      <c r="PUI58" s="200"/>
      <c r="PUK58" s="200"/>
      <c r="PUL58" s="200"/>
      <c r="PUN58" s="200"/>
      <c r="PUQ58" s="200"/>
      <c r="PUT58" s="200"/>
      <c r="PUW58" s="200"/>
      <c r="PUZ58" s="200"/>
      <c r="PVC58" s="200"/>
      <c r="PVE58" s="200"/>
      <c r="PVG58" s="200"/>
      <c r="PVJ58" s="200"/>
      <c r="PVM58" s="200"/>
      <c r="PVP58" s="200"/>
      <c r="PVS58" s="200"/>
      <c r="PVV58" s="200"/>
      <c r="PVY58" s="200"/>
      <c r="PWB58" s="200"/>
      <c r="PWD58" s="200"/>
      <c r="PWG58" s="200"/>
      <c r="PWJ58" s="200"/>
      <c r="PWM58" s="200"/>
      <c r="PWS58" s="200"/>
      <c r="PWV58" s="200"/>
      <c r="PWX58" s="200"/>
      <c r="PYE58" s="200"/>
      <c r="PYH58" s="200"/>
      <c r="PYK58" s="200"/>
      <c r="PYN58" s="200"/>
      <c r="PYQ58" s="200"/>
      <c r="PYR58" s="200"/>
      <c r="PYS58" s="200"/>
      <c r="PYV58" s="200"/>
      <c r="PYY58" s="200"/>
      <c r="PZB58" s="200"/>
      <c r="PZE58" s="200"/>
      <c r="PZG58" s="200"/>
      <c r="PZU58" s="200"/>
      <c r="PZV58" s="200"/>
      <c r="PZW58" s="200"/>
      <c r="PZX58" s="200"/>
      <c r="PZY58" s="200"/>
      <c r="PZZ58" s="200"/>
      <c r="QAA58" s="200"/>
      <c r="QAB58" s="200"/>
      <c r="QAC58" s="200"/>
      <c r="QAD58" s="200"/>
      <c r="QAE58" s="200"/>
      <c r="QAF58" s="200"/>
      <c r="QAG58" s="200"/>
      <c r="QAH58" s="200"/>
      <c r="QAI58" s="200"/>
      <c r="QAJ58" s="200"/>
      <c r="QAK58" s="200"/>
      <c r="QAL58" s="200"/>
      <c r="QAM58" s="200"/>
      <c r="QAS58" s="200"/>
      <c r="QAT58" s="200"/>
      <c r="QAU58" s="200"/>
      <c r="QAV58" s="200"/>
      <c r="QAW58" s="200"/>
      <c r="QAX58" s="200"/>
      <c r="QAY58" s="200"/>
      <c r="QBA58" s="200"/>
      <c r="QBB58" s="200"/>
      <c r="QBC58" s="200"/>
      <c r="QBD58" s="200"/>
      <c r="QBE58" s="200"/>
      <c r="QBF58" s="200"/>
      <c r="QBG58" s="200"/>
      <c r="QBH58" s="200"/>
      <c r="QBK58" s="200"/>
      <c r="QBN58" s="200"/>
      <c r="QBQ58" s="200"/>
      <c r="QBT58" s="200"/>
      <c r="QBW58" s="200"/>
      <c r="QBZ58" s="200"/>
      <c r="QCI58" s="200"/>
      <c r="QCL58" s="200"/>
      <c r="QCO58" s="200"/>
      <c r="QCR58" s="200"/>
      <c r="QDA58" s="200"/>
      <c r="QDG58" s="200"/>
      <c r="QDJ58" s="200"/>
      <c r="QDM58" s="200"/>
      <c r="QDP58" s="200"/>
      <c r="QDV58" s="200"/>
      <c r="QEE58" s="200"/>
      <c r="QEG58" s="200"/>
      <c r="QEH58" s="200"/>
      <c r="QEJ58" s="200"/>
      <c r="QEM58" s="200"/>
      <c r="QEP58" s="200"/>
      <c r="QES58" s="200"/>
      <c r="QEV58" s="200"/>
      <c r="QEY58" s="200"/>
      <c r="QFA58" s="200"/>
      <c r="QFC58" s="200"/>
      <c r="QFF58" s="200"/>
      <c r="QFI58" s="200"/>
      <c r="QFL58" s="200"/>
      <c r="QFO58" s="200"/>
      <c r="QFR58" s="200"/>
      <c r="QFU58" s="200"/>
      <c r="QFX58" s="200"/>
      <c r="QFZ58" s="200"/>
      <c r="QGC58" s="200"/>
      <c r="QGF58" s="200"/>
      <c r="QGI58" s="200"/>
      <c r="QGO58" s="200"/>
      <c r="QGR58" s="200"/>
      <c r="QGT58" s="200"/>
      <c r="QIA58" s="200"/>
      <c r="QID58" s="200"/>
      <c r="QIG58" s="200"/>
      <c r="QIJ58" s="200"/>
      <c r="QIM58" s="200"/>
      <c r="QIN58" s="200"/>
      <c r="QIO58" s="200"/>
      <c r="QIR58" s="200"/>
      <c r="QIU58" s="200"/>
      <c r="QIX58" s="200"/>
      <c r="QJA58" s="200"/>
      <c r="QJC58" s="200"/>
      <c r="QJQ58" s="200"/>
      <c r="QJR58" s="200"/>
      <c r="QJS58" s="200"/>
      <c r="QJT58" s="200"/>
      <c r="QJU58" s="200"/>
      <c r="QJV58" s="200"/>
      <c r="QJW58" s="200"/>
      <c r="QJX58" s="200"/>
      <c r="QJY58" s="200"/>
      <c r="QJZ58" s="200"/>
      <c r="QKA58" s="200"/>
      <c r="QKB58" s="200"/>
      <c r="QKC58" s="200"/>
      <c r="QKD58" s="200"/>
      <c r="QKE58" s="200"/>
      <c r="QKF58" s="200"/>
      <c r="QKG58" s="200"/>
      <c r="QKH58" s="200"/>
      <c r="QKI58" s="200"/>
      <c r="QKO58" s="200"/>
      <c r="QKP58" s="200"/>
      <c r="QKQ58" s="200"/>
      <c r="QKR58" s="200"/>
      <c r="QKS58" s="200"/>
      <c r="QKT58" s="200"/>
      <c r="QKU58" s="200"/>
      <c r="QKW58" s="200"/>
      <c r="QKX58" s="200"/>
      <c r="QKY58" s="200"/>
      <c r="QKZ58" s="200"/>
      <c r="QLA58" s="200"/>
      <c r="QLB58" s="200"/>
      <c r="QLC58" s="200"/>
      <c r="QLD58" s="200"/>
      <c r="QLG58" s="200"/>
      <c r="QLJ58" s="200"/>
      <c r="QLM58" s="200"/>
      <c r="QLP58" s="200"/>
      <c r="QLS58" s="200"/>
      <c r="QLV58" s="200"/>
      <c r="QME58" s="200"/>
      <c r="QMH58" s="200"/>
      <c r="QMK58" s="200"/>
      <c r="QMN58" s="200"/>
      <c r="QMW58" s="200"/>
      <c r="QNC58" s="200"/>
      <c r="QNF58" s="200"/>
      <c r="QNI58" s="200"/>
      <c r="QNL58" s="200"/>
      <c r="QNR58" s="200"/>
      <c r="QOA58" s="200"/>
      <c r="QOC58" s="200"/>
      <c r="QOD58" s="200"/>
      <c r="QOF58" s="200"/>
      <c r="QOI58" s="200"/>
      <c r="QOL58" s="200"/>
      <c r="QOO58" s="200"/>
      <c r="QOR58" s="200"/>
      <c r="QOU58" s="200"/>
      <c r="QOW58" s="200"/>
      <c r="QOY58" s="200"/>
      <c r="QPB58" s="200"/>
      <c r="QPE58" s="200"/>
      <c r="QPH58" s="200"/>
      <c r="QPK58" s="200"/>
      <c r="QPN58" s="200"/>
      <c r="QPQ58" s="200"/>
      <c r="QPT58" s="200"/>
      <c r="QPV58" s="200"/>
      <c r="QPY58" s="200"/>
      <c r="QQB58" s="200"/>
      <c r="QQE58" s="200"/>
      <c r="QQK58" s="200"/>
      <c r="QQN58" s="200"/>
      <c r="QQP58" s="200"/>
      <c r="QRW58" s="200"/>
      <c r="QRZ58" s="200"/>
      <c r="QSC58" s="200"/>
      <c r="QSF58" s="200"/>
      <c r="QSI58" s="200"/>
      <c r="QSJ58" s="200"/>
      <c r="QSK58" s="200"/>
      <c r="QSN58" s="200"/>
      <c r="QSQ58" s="200"/>
      <c r="QST58" s="200"/>
      <c r="QSW58" s="200"/>
      <c r="QSY58" s="200"/>
      <c r="QTM58" s="200"/>
      <c r="QTN58" s="200"/>
      <c r="QTO58" s="200"/>
      <c r="QTP58" s="200"/>
      <c r="QTQ58" s="200"/>
      <c r="QTR58" s="200"/>
      <c r="QTS58" s="200"/>
      <c r="QTT58" s="200"/>
      <c r="QTU58" s="200"/>
      <c r="QTV58" s="200"/>
      <c r="QTW58" s="200"/>
      <c r="QTX58" s="200"/>
      <c r="QTY58" s="200"/>
      <c r="QTZ58" s="200"/>
      <c r="QUA58" s="200"/>
      <c r="QUB58" s="200"/>
      <c r="QUC58" s="200"/>
      <c r="QUD58" s="200"/>
      <c r="QUE58" s="200"/>
      <c r="QUK58" s="200"/>
      <c r="QUL58" s="200"/>
      <c r="QUM58" s="200"/>
      <c r="QUN58" s="200"/>
      <c r="QUO58" s="200"/>
      <c r="QUP58" s="200"/>
      <c r="QUQ58" s="200"/>
      <c r="QUS58" s="200"/>
      <c r="QUT58" s="200"/>
      <c r="QUU58" s="200"/>
      <c r="QUV58" s="200"/>
      <c r="QUW58" s="200"/>
      <c r="QUX58" s="200"/>
      <c r="QUY58" s="200"/>
      <c r="QUZ58" s="200"/>
      <c r="QVC58" s="200"/>
      <c r="QVF58" s="200"/>
      <c r="QVI58" s="200"/>
      <c r="QVL58" s="200"/>
      <c r="QVO58" s="200"/>
      <c r="QVR58" s="200"/>
      <c r="QWA58" s="200"/>
      <c r="QWD58" s="200"/>
      <c r="QWG58" s="200"/>
      <c r="QWJ58" s="200"/>
      <c r="QWS58" s="200"/>
      <c r="QWY58" s="200"/>
      <c r="QXB58" s="200"/>
      <c r="QXE58" s="200"/>
      <c r="QXH58" s="200"/>
      <c r="QXN58" s="200"/>
      <c r="QXW58" s="200"/>
      <c r="QXY58" s="200"/>
      <c r="QXZ58" s="200"/>
      <c r="QYB58" s="200"/>
      <c r="QYE58" s="200"/>
      <c r="QYH58" s="200"/>
      <c r="QYK58" s="200"/>
      <c r="QYN58" s="200"/>
      <c r="QYQ58" s="200"/>
      <c r="QYS58" s="200"/>
      <c r="QYU58" s="200"/>
      <c r="QYX58" s="200"/>
      <c r="QZA58" s="200"/>
      <c r="QZD58" s="200"/>
      <c r="QZG58" s="200"/>
      <c r="QZJ58" s="200"/>
      <c r="QZM58" s="200"/>
      <c r="QZP58" s="200"/>
      <c r="QZR58" s="200"/>
      <c r="QZU58" s="200"/>
      <c r="QZX58" s="200"/>
      <c r="RAA58" s="200"/>
      <c r="RAG58" s="200"/>
      <c r="RAJ58" s="200"/>
      <c r="RAL58" s="200"/>
      <c r="RBS58" s="200"/>
      <c r="RBV58" s="200"/>
      <c r="RBY58" s="200"/>
      <c r="RCB58" s="200"/>
      <c r="RCE58" s="200"/>
      <c r="RCF58" s="200"/>
      <c r="RCG58" s="200"/>
      <c r="RCJ58" s="200"/>
      <c r="RCM58" s="200"/>
      <c r="RCP58" s="200"/>
      <c r="RCS58" s="200"/>
      <c r="RCU58" s="200"/>
      <c r="RDI58" s="200"/>
      <c r="RDJ58" s="200"/>
      <c r="RDK58" s="200"/>
      <c r="RDL58" s="200"/>
      <c r="RDM58" s="200"/>
      <c r="RDN58" s="200"/>
      <c r="RDO58" s="200"/>
      <c r="RDP58" s="200"/>
      <c r="RDQ58" s="200"/>
      <c r="RDR58" s="200"/>
      <c r="RDS58" s="200"/>
      <c r="RDT58" s="200"/>
      <c r="RDU58" s="200"/>
      <c r="RDV58" s="200"/>
      <c r="RDW58" s="200"/>
      <c r="RDX58" s="200"/>
      <c r="RDY58" s="200"/>
      <c r="RDZ58" s="200"/>
      <c r="REA58" s="200"/>
      <c r="REG58" s="200"/>
      <c r="REH58" s="200"/>
      <c r="REI58" s="200"/>
      <c r="REJ58" s="200"/>
      <c r="REK58" s="200"/>
      <c r="REL58" s="200"/>
      <c r="REM58" s="200"/>
      <c r="REO58" s="200"/>
      <c r="REP58" s="200"/>
      <c r="REQ58" s="200"/>
      <c r="RER58" s="200"/>
      <c r="RES58" s="200"/>
      <c r="RET58" s="200"/>
      <c r="REU58" s="200"/>
      <c r="REV58" s="200"/>
      <c r="REY58" s="200"/>
      <c r="RFB58" s="200"/>
      <c r="RFE58" s="200"/>
      <c r="RFH58" s="200"/>
      <c r="RFK58" s="200"/>
      <c r="RFN58" s="200"/>
      <c r="RFW58" s="200"/>
      <c r="RFZ58" s="200"/>
      <c r="RGC58" s="200"/>
      <c r="RGF58" s="200"/>
      <c r="RGO58" s="200"/>
      <c r="RGU58" s="200"/>
      <c r="RGX58" s="200"/>
      <c r="RHA58" s="200"/>
      <c r="RHD58" s="200"/>
      <c r="RHJ58" s="200"/>
      <c r="RHS58" s="200"/>
      <c r="RHU58" s="200"/>
      <c r="RHV58" s="200"/>
      <c r="RHX58" s="200"/>
      <c r="RIA58" s="200"/>
      <c r="RID58" s="200"/>
      <c r="RIG58" s="200"/>
      <c r="RIJ58" s="200"/>
      <c r="RIM58" s="200"/>
      <c r="RIO58" s="200"/>
      <c r="RIQ58" s="200"/>
      <c r="RIT58" s="200"/>
      <c r="RIW58" s="200"/>
      <c r="RIZ58" s="200"/>
      <c r="RJC58" s="200"/>
      <c r="RJF58" s="200"/>
      <c r="RJI58" s="200"/>
      <c r="RJL58" s="200"/>
      <c r="RJN58" s="200"/>
      <c r="RJQ58" s="200"/>
      <c r="RJT58" s="200"/>
      <c r="RJW58" s="200"/>
      <c r="RKC58" s="200"/>
      <c r="RKF58" s="200"/>
      <c r="RKH58" s="200"/>
      <c r="RLO58" s="200"/>
      <c r="RLR58" s="200"/>
      <c r="RLU58" s="200"/>
      <c r="RLX58" s="200"/>
      <c r="RMA58" s="200"/>
      <c r="RMB58" s="200"/>
      <c r="RMC58" s="200"/>
      <c r="RMF58" s="200"/>
      <c r="RMI58" s="200"/>
      <c r="RML58" s="200"/>
      <c r="RMO58" s="200"/>
      <c r="RMQ58" s="200"/>
      <c r="RNE58" s="200"/>
      <c r="RNF58" s="200"/>
      <c r="RNG58" s="200"/>
      <c r="RNH58" s="200"/>
      <c r="RNI58" s="200"/>
      <c r="RNJ58" s="200"/>
      <c r="RNK58" s="200"/>
      <c r="RNL58" s="200"/>
      <c r="RNM58" s="200"/>
      <c r="RNN58" s="200"/>
      <c r="RNO58" s="200"/>
      <c r="RNP58" s="200"/>
      <c r="RNQ58" s="200"/>
      <c r="RNR58" s="200"/>
      <c r="RNS58" s="200"/>
      <c r="RNT58" s="200"/>
      <c r="RNU58" s="200"/>
      <c r="RNV58" s="200"/>
      <c r="RNW58" s="200"/>
      <c r="ROC58" s="200"/>
      <c r="ROD58" s="200"/>
      <c r="ROE58" s="200"/>
      <c r="ROF58" s="200"/>
      <c r="ROG58" s="200"/>
      <c r="ROH58" s="200"/>
      <c r="ROI58" s="200"/>
      <c r="ROK58" s="200"/>
      <c r="ROL58" s="200"/>
      <c r="ROM58" s="200"/>
      <c r="RON58" s="200"/>
      <c r="ROO58" s="200"/>
      <c r="ROP58" s="200"/>
      <c r="ROQ58" s="200"/>
      <c r="ROR58" s="200"/>
      <c r="ROU58" s="200"/>
      <c r="ROX58" s="200"/>
      <c r="RPA58" s="200"/>
      <c r="RPD58" s="200"/>
      <c r="RPG58" s="200"/>
      <c r="RPJ58" s="200"/>
      <c r="RPS58" s="200"/>
      <c r="RPV58" s="200"/>
      <c r="RPY58" s="200"/>
      <c r="RQB58" s="200"/>
      <c r="RQK58" s="200"/>
      <c r="RQQ58" s="200"/>
      <c r="RQT58" s="200"/>
      <c r="RQW58" s="200"/>
      <c r="RQZ58" s="200"/>
      <c r="RRF58" s="200"/>
      <c r="RRO58" s="200"/>
      <c r="RRQ58" s="200"/>
      <c r="RRR58" s="200"/>
      <c r="RRT58" s="200"/>
      <c r="RRW58" s="200"/>
      <c r="RRZ58" s="200"/>
      <c r="RSC58" s="200"/>
      <c r="RSF58" s="200"/>
      <c r="RSI58" s="200"/>
      <c r="RSK58" s="200"/>
      <c r="RSM58" s="200"/>
      <c r="RSP58" s="200"/>
      <c r="RSS58" s="200"/>
      <c r="RSV58" s="200"/>
      <c r="RSY58" s="200"/>
      <c r="RTB58" s="200"/>
      <c r="RTE58" s="200"/>
      <c r="RTH58" s="200"/>
      <c r="RTJ58" s="200"/>
      <c r="RTM58" s="200"/>
      <c r="RTP58" s="200"/>
      <c r="RTS58" s="200"/>
      <c r="RTY58" s="200"/>
      <c r="RUB58" s="200"/>
      <c r="RUD58" s="200"/>
      <c r="RVK58" s="200"/>
      <c r="RVN58" s="200"/>
      <c r="RVQ58" s="200"/>
      <c r="RVT58" s="200"/>
      <c r="RVW58" s="200"/>
      <c r="RVX58" s="200"/>
      <c r="RVY58" s="200"/>
      <c r="RWB58" s="200"/>
      <c r="RWE58" s="200"/>
      <c r="RWH58" s="200"/>
      <c r="RWK58" s="200"/>
      <c r="RWM58" s="200"/>
      <c r="RXA58" s="200"/>
      <c r="RXB58" s="200"/>
      <c r="RXC58" s="200"/>
      <c r="RXD58" s="200"/>
      <c r="RXE58" s="200"/>
      <c r="RXF58" s="200"/>
      <c r="RXG58" s="200"/>
      <c r="RXH58" s="200"/>
      <c r="RXI58" s="200"/>
      <c r="RXJ58" s="200"/>
      <c r="RXK58" s="200"/>
      <c r="RXL58" s="200"/>
      <c r="RXM58" s="200"/>
      <c r="RXN58" s="200"/>
      <c r="RXO58" s="200"/>
      <c r="RXP58" s="200"/>
      <c r="RXQ58" s="200"/>
      <c r="RXR58" s="200"/>
      <c r="RXS58" s="200"/>
      <c r="RXY58" s="200"/>
      <c r="RXZ58" s="200"/>
      <c r="RYA58" s="200"/>
      <c r="RYB58" s="200"/>
      <c r="RYC58" s="200"/>
      <c r="RYD58" s="200"/>
      <c r="RYE58" s="200"/>
      <c r="RYG58" s="200"/>
      <c r="RYH58" s="200"/>
      <c r="RYI58" s="200"/>
      <c r="RYJ58" s="200"/>
      <c r="RYK58" s="200"/>
      <c r="RYL58" s="200"/>
      <c r="RYM58" s="200"/>
      <c r="RYN58" s="200"/>
      <c r="RYQ58" s="200"/>
      <c r="RYT58" s="200"/>
      <c r="RYW58" s="200"/>
      <c r="RYZ58" s="200"/>
      <c r="RZC58" s="200"/>
      <c r="RZF58" s="200"/>
      <c r="RZO58" s="200"/>
      <c r="RZR58" s="200"/>
      <c r="RZU58" s="200"/>
      <c r="RZX58" s="200"/>
      <c r="SAG58" s="200"/>
      <c r="SAM58" s="200"/>
      <c r="SAP58" s="200"/>
      <c r="SAS58" s="200"/>
      <c r="SAV58" s="200"/>
      <c r="SBB58" s="200"/>
      <c r="SBK58" s="200"/>
      <c r="SBM58" s="200"/>
      <c r="SBN58" s="200"/>
      <c r="SBP58" s="200"/>
      <c r="SBS58" s="200"/>
      <c r="SBV58" s="200"/>
      <c r="SBY58" s="200"/>
      <c r="SCB58" s="200"/>
      <c r="SCE58" s="200"/>
      <c r="SCG58" s="200"/>
      <c r="SCI58" s="200"/>
      <c r="SCL58" s="200"/>
      <c r="SCO58" s="200"/>
      <c r="SCR58" s="200"/>
      <c r="SCU58" s="200"/>
      <c r="SCX58" s="200"/>
      <c r="SDA58" s="200"/>
      <c r="SDD58" s="200"/>
      <c r="SDF58" s="200"/>
      <c r="SDI58" s="200"/>
      <c r="SDL58" s="200"/>
      <c r="SDO58" s="200"/>
      <c r="SDU58" s="200"/>
      <c r="SDX58" s="200"/>
      <c r="SDZ58" s="200"/>
      <c r="SFG58" s="200"/>
      <c r="SFJ58" s="200"/>
      <c r="SFM58" s="200"/>
      <c r="SFP58" s="200"/>
      <c r="SFS58" s="200"/>
      <c r="SFT58" s="200"/>
      <c r="SFU58" s="200"/>
      <c r="SFX58" s="200"/>
      <c r="SGA58" s="200"/>
      <c r="SGD58" s="200"/>
      <c r="SGG58" s="200"/>
      <c r="SGI58" s="200"/>
      <c r="SGW58" s="200"/>
      <c r="SGX58" s="200"/>
      <c r="SGY58" s="200"/>
      <c r="SGZ58" s="200"/>
      <c r="SHA58" s="200"/>
      <c r="SHB58" s="200"/>
      <c r="SHC58" s="200"/>
      <c r="SHD58" s="200"/>
      <c r="SHE58" s="200"/>
      <c r="SHF58" s="200"/>
      <c r="SHG58" s="200"/>
      <c r="SHH58" s="200"/>
      <c r="SHI58" s="200"/>
      <c r="SHJ58" s="200"/>
      <c r="SHK58" s="200"/>
      <c r="SHL58" s="200"/>
      <c r="SHM58" s="200"/>
      <c r="SHN58" s="200"/>
      <c r="SHO58" s="200"/>
      <c r="SHU58" s="200"/>
      <c r="SHV58" s="200"/>
      <c r="SHW58" s="200"/>
      <c r="SHX58" s="200"/>
      <c r="SHY58" s="200"/>
      <c r="SHZ58" s="200"/>
      <c r="SIA58" s="200"/>
      <c r="SIC58" s="200"/>
      <c r="SID58" s="200"/>
      <c r="SIE58" s="200"/>
      <c r="SIF58" s="200"/>
      <c r="SIG58" s="200"/>
      <c r="SIH58" s="200"/>
      <c r="SII58" s="200"/>
      <c r="SIJ58" s="200"/>
      <c r="SIM58" s="200"/>
      <c r="SIP58" s="200"/>
      <c r="SIS58" s="200"/>
      <c r="SIV58" s="200"/>
      <c r="SIY58" s="200"/>
      <c r="SJB58" s="200"/>
      <c r="SJK58" s="200"/>
      <c r="SJN58" s="200"/>
      <c r="SJQ58" s="200"/>
      <c r="SJT58" s="200"/>
      <c r="SKC58" s="200"/>
      <c r="SKI58" s="200"/>
      <c r="SKL58" s="200"/>
      <c r="SKO58" s="200"/>
      <c r="SKR58" s="200"/>
      <c r="SKX58" s="200"/>
      <c r="SLG58" s="200"/>
      <c r="SLI58" s="200"/>
      <c r="SLJ58" s="200"/>
      <c r="SLL58" s="200"/>
      <c r="SLO58" s="200"/>
      <c r="SLR58" s="200"/>
      <c r="SLU58" s="200"/>
      <c r="SLX58" s="200"/>
      <c r="SMA58" s="200"/>
      <c r="SMC58" s="200"/>
      <c r="SME58" s="200"/>
      <c r="SMH58" s="200"/>
      <c r="SMK58" s="200"/>
      <c r="SMN58" s="200"/>
      <c r="SMQ58" s="200"/>
      <c r="SMT58" s="200"/>
      <c r="SMW58" s="200"/>
      <c r="SMZ58" s="200"/>
      <c r="SNB58" s="200"/>
      <c r="SNE58" s="200"/>
      <c r="SNH58" s="200"/>
      <c r="SNK58" s="200"/>
      <c r="SNQ58" s="200"/>
      <c r="SNT58" s="200"/>
      <c r="SNV58" s="200"/>
      <c r="SPC58" s="200"/>
      <c r="SPF58" s="200"/>
      <c r="SPI58" s="200"/>
      <c r="SPL58" s="200"/>
      <c r="SPO58" s="200"/>
      <c r="SPP58" s="200"/>
      <c r="SPQ58" s="200"/>
      <c r="SPT58" s="200"/>
      <c r="SPW58" s="200"/>
      <c r="SPZ58" s="200"/>
      <c r="SQC58" s="200"/>
      <c r="SQE58" s="200"/>
      <c r="SQS58" s="200"/>
      <c r="SQT58" s="200"/>
      <c r="SQU58" s="200"/>
      <c r="SQV58" s="200"/>
      <c r="SQW58" s="200"/>
      <c r="SQX58" s="200"/>
      <c r="SQY58" s="200"/>
      <c r="SQZ58" s="200"/>
      <c r="SRA58" s="200"/>
      <c r="SRB58" s="200"/>
      <c r="SRC58" s="200"/>
      <c r="SRD58" s="200"/>
      <c r="SRE58" s="200"/>
      <c r="SRF58" s="200"/>
      <c r="SRG58" s="200"/>
      <c r="SRH58" s="200"/>
      <c r="SRI58" s="200"/>
      <c r="SRJ58" s="200"/>
      <c r="SRK58" s="200"/>
      <c r="SRQ58" s="200"/>
      <c r="SRR58" s="200"/>
      <c r="SRS58" s="200"/>
      <c r="SRT58" s="200"/>
      <c r="SRU58" s="200"/>
      <c r="SRV58" s="200"/>
      <c r="SRW58" s="200"/>
      <c r="SRY58" s="200"/>
      <c r="SRZ58" s="200"/>
      <c r="SSA58" s="200"/>
      <c r="SSB58" s="200"/>
      <c r="SSC58" s="200"/>
      <c r="SSD58" s="200"/>
      <c r="SSE58" s="200"/>
      <c r="SSF58" s="200"/>
      <c r="SSI58" s="200"/>
      <c r="SSL58" s="200"/>
      <c r="SSO58" s="200"/>
      <c r="SSR58" s="200"/>
      <c r="SSU58" s="200"/>
      <c r="SSX58" s="200"/>
      <c r="STG58" s="200"/>
      <c r="STJ58" s="200"/>
      <c r="STM58" s="200"/>
      <c r="STP58" s="200"/>
      <c r="STY58" s="200"/>
      <c r="SUE58" s="200"/>
      <c r="SUH58" s="200"/>
      <c r="SUK58" s="200"/>
      <c r="SUN58" s="200"/>
      <c r="SUT58" s="200"/>
      <c r="SVC58" s="200"/>
      <c r="SVE58" s="200"/>
      <c r="SVF58" s="200"/>
      <c r="SVH58" s="200"/>
      <c r="SVK58" s="200"/>
      <c r="SVN58" s="200"/>
      <c r="SVQ58" s="200"/>
      <c r="SVT58" s="200"/>
      <c r="SVW58" s="200"/>
      <c r="SVY58" s="200"/>
      <c r="SWA58" s="200"/>
      <c r="SWD58" s="200"/>
      <c r="SWG58" s="200"/>
      <c r="SWJ58" s="200"/>
      <c r="SWM58" s="200"/>
      <c r="SWP58" s="200"/>
      <c r="SWS58" s="200"/>
      <c r="SWV58" s="200"/>
      <c r="SWX58" s="200"/>
      <c r="SXA58" s="200"/>
      <c r="SXD58" s="200"/>
      <c r="SXG58" s="200"/>
      <c r="SXM58" s="200"/>
      <c r="SXP58" s="200"/>
      <c r="SXR58" s="200"/>
      <c r="SYY58" s="200"/>
      <c r="SZB58" s="200"/>
      <c r="SZE58" s="200"/>
      <c r="SZH58" s="200"/>
      <c r="SZK58" s="200"/>
      <c r="SZL58" s="200"/>
      <c r="SZM58" s="200"/>
      <c r="SZP58" s="200"/>
      <c r="SZS58" s="200"/>
      <c r="SZV58" s="200"/>
      <c r="SZY58" s="200"/>
      <c r="TAA58" s="200"/>
      <c r="TAO58" s="200"/>
      <c r="TAP58" s="200"/>
      <c r="TAQ58" s="200"/>
      <c r="TAR58" s="200"/>
      <c r="TAS58" s="200"/>
      <c r="TAT58" s="200"/>
      <c r="TAU58" s="200"/>
      <c r="TAV58" s="200"/>
      <c r="TAW58" s="200"/>
      <c r="TAX58" s="200"/>
      <c r="TAY58" s="200"/>
      <c r="TAZ58" s="200"/>
      <c r="TBA58" s="200"/>
      <c r="TBB58" s="200"/>
      <c r="TBC58" s="200"/>
      <c r="TBD58" s="200"/>
      <c r="TBE58" s="200"/>
      <c r="TBF58" s="200"/>
      <c r="TBG58" s="200"/>
      <c r="TBM58" s="200"/>
      <c r="TBN58" s="200"/>
      <c r="TBO58" s="200"/>
      <c r="TBP58" s="200"/>
      <c r="TBQ58" s="200"/>
      <c r="TBR58" s="200"/>
      <c r="TBS58" s="200"/>
      <c r="TBU58" s="200"/>
      <c r="TBV58" s="200"/>
      <c r="TBW58" s="200"/>
      <c r="TBX58" s="200"/>
      <c r="TBY58" s="200"/>
      <c r="TBZ58" s="200"/>
      <c r="TCA58" s="200"/>
      <c r="TCB58" s="200"/>
      <c r="TCE58" s="200"/>
      <c r="TCH58" s="200"/>
      <c r="TCK58" s="200"/>
      <c r="TCN58" s="200"/>
      <c r="TCQ58" s="200"/>
      <c r="TCT58" s="200"/>
      <c r="TDC58" s="200"/>
      <c r="TDF58" s="200"/>
      <c r="TDI58" s="200"/>
      <c r="TDL58" s="200"/>
      <c r="TDU58" s="200"/>
      <c r="TEA58" s="200"/>
      <c r="TED58" s="200"/>
      <c r="TEG58" s="200"/>
      <c r="TEJ58" s="200"/>
      <c r="TEP58" s="200"/>
      <c r="TEY58" s="200"/>
      <c r="TFA58" s="200"/>
      <c r="TFB58" s="200"/>
      <c r="TFD58" s="200"/>
      <c r="TFG58" s="200"/>
      <c r="TFJ58" s="200"/>
      <c r="TFM58" s="200"/>
      <c r="TFP58" s="200"/>
      <c r="TFS58" s="200"/>
      <c r="TFU58" s="200"/>
      <c r="TFW58" s="200"/>
      <c r="TFZ58" s="200"/>
      <c r="TGC58" s="200"/>
      <c r="TGF58" s="200"/>
      <c r="TGI58" s="200"/>
      <c r="TGL58" s="200"/>
      <c r="TGO58" s="200"/>
      <c r="TGR58" s="200"/>
      <c r="TGT58" s="200"/>
      <c r="TGW58" s="200"/>
      <c r="TGZ58" s="200"/>
      <c r="THC58" s="200"/>
      <c r="THI58" s="200"/>
      <c r="THL58" s="200"/>
      <c r="THN58" s="200"/>
      <c r="TIU58" s="200"/>
      <c r="TIX58" s="200"/>
      <c r="TJA58" s="200"/>
      <c r="TJD58" s="200"/>
      <c r="TJG58" s="200"/>
      <c r="TJH58" s="200"/>
      <c r="TJI58" s="200"/>
      <c r="TJL58" s="200"/>
      <c r="TJO58" s="200"/>
      <c r="TJR58" s="200"/>
      <c r="TJU58" s="200"/>
      <c r="TJW58" s="200"/>
      <c r="TKK58" s="200"/>
      <c r="TKL58" s="200"/>
      <c r="TKM58" s="200"/>
      <c r="TKN58" s="200"/>
      <c r="TKO58" s="200"/>
      <c r="TKP58" s="200"/>
      <c r="TKQ58" s="200"/>
      <c r="TKR58" s="200"/>
      <c r="TKS58" s="200"/>
      <c r="TKT58" s="200"/>
      <c r="TKU58" s="200"/>
      <c r="TKV58" s="200"/>
      <c r="TKW58" s="200"/>
      <c r="TKX58" s="200"/>
      <c r="TKY58" s="200"/>
      <c r="TKZ58" s="200"/>
      <c r="TLA58" s="200"/>
      <c r="TLB58" s="200"/>
      <c r="TLC58" s="200"/>
      <c r="TLI58" s="200"/>
      <c r="TLJ58" s="200"/>
      <c r="TLK58" s="200"/>
      <c r="TLL58" s="200"/>
      <c r="TLM58" s="200"/>
      <c r="TLN58" s="200"/>
      <c r="TLO58" s="200"/>
      <c r="TLQ58" s="200"/>
      <c r="TLR58" s="200"/>
      <c r="TLS58" s="200"/>
      <c r="TLT58" s="200"/>
      <c r="TLU58" s="200"/>
      <c r="TLV58" s="200"/>
      <c r="TLW58" s="200"/>
      <c r="TLX58" s="200"/>
      <c r="TMA58" s="200"/>
      <c r="TMD58" s="200"/>
      <c r="TMG58" s="200"/>
      <c r="TMJ58" s="200"/>
      <c r="TMM58" s="200"/>
      <c r="TMP58" s="200"/>
      <c r="TMY58" s="200"/>
      <c r="TNB58" s="200"/>
      <c r="TNE58" s="200"/>
      <c r="TNH58" s="200"/>
      <c r="TNQ58" s="200"/>
      <c r="TNW58" s="200"/>
      <c r="TNZ58" s="200"/>
      <c r="TOC58" s="200"/>
      <c r="TOF58" s="200"/>
      <c r="TOL58" s="200"/>
      <c r="TOU58" s="200"/>
      <c r="TOW58" s="200"/>
      <c r="TOX58" s="200"/>
      <c r="TOZ58" s="200"/>
      <c r="TPC58" s="200"/>
      <c r="TPF58" s="200"/>
      <c r="TPI58" s="200"/>
      <c r="TPL58" s="200"/>
      <c r="TPO58" s="200"/>
      <c r="TPQ58" s="200"/>
      <c r="TPS58" s="200"/>
      <c r="TPV58" s="200"/>
      <c r="TPY58" s="200"/>
      <c r="TQB58" s="200"/>
      <c r="TQE58" s="200"/>
      <c r="TQH58" s="200"/>
      <c r="TQK58" s="200"/>
      <c r="TQN58" s="200"/>
      <c r="TQP58" s="200"/>
      <c r="TQS58" s="200"/>
      <c r="TQV58" s="200"/>
      <c r="TQY58" s="200"/>
      <c r="TRE58" s="200"/>
      <c r="TRH58" s="200"/>
      <c r="TRJ58" s="200"/>
      <c r="TSQ58" s="200"/>
      <c r="TST58" s="200"/>
      <c r="TSW58" s="200"/>
      <c r="TSZ58" s="200"/>
      <c r="TTC58" s="200"/>
      <c r="TTD58" s="200"/>
      <c r="TTE58" s="200"/>
      <c r="TTH58" s="200"/>
      <c r="TTK58" s="200"/>
      <c r="TTN58" s="200"/>
      <c r="TTQ58" s="200"/>
      <c r="TTS58" s="200"/>
      <c r="TUG58" s="200"/>
      <c r="TUH58" s="200"/>
      <c r="TUI58" s="200"/>
      <c r="TUJ58" s="200"/>
      <c r="TUK58" s="200"/>
      <c r="TUL58" s="200"/>
      <c r="TUM58" s="200"/>
      <c r="TUN58" s="200"/>
      <c r="TUO58" s="200"/>
      <c r="TUP58" s="200"/>
      <c r="TUQ58" s="200"/>
      <c r="TUR58" s="200"/>
      <c r="TUS58" s="200"/>
      <c r="TUT58" s="200"/>
      <c r="TUU58" s="200"/>
      <c r="TUV58" s="200"/>
      <c r="TUW58" s="200"/>
      <c r="TUX58" s="200"/>
      <c r="TUY58" s="200"/>
      <c r="TVE58" s="200"/>
      <c r="TVF58" s="200"/>
      <c r="TVG58" s="200"/>
      <c r="TVH58" s="200"/>
      <c r="TVI58" s="200"/>
      <c r="TVJ58" s="200"/>
      <c r="TVK58" s="200"/>
      <c r="TVM58" s="200"/>
      <c r="TVN58" s="200"/>
      <c r="TVO58" s="200"/>
      <c r="TVP58" s="200"/>
      <c r="TVQ58" s="200"/>
      <c r="TVR58" s="200"/>
      <c r="TVS58" s="200"/>
      <c r="TVT58" s="200"/>
      <c r="TVW58" s="200"/>
      <c r="TVZ58" s="200"/>
      <c r="TWC58" s="200"/>
      <c r="TWF58" s="200"/>
      <c r="TWI58" s="200"/>
      <c r="TWL58" s="200"/>
      <c r="TWU58" s="200"/>
      <c r="TWX58" s="200"/>
      <c r="TXA58" s="200"/>
      <c r="TXD58" s="200"/>
      <c r="TXM58" s="200"/>
      <c r="TXS58" s="200"/>
      <c r="TXV58" s="200"/>
      <c r="TXY58" s="200"/>
      <c r="TYB58" s="200"/>
      <c r="TYH58" s="200"/>
      <c r="TYQ58" s="200"/>
      <c r="TYS58" s="200"/>
      <c r="TYT58" s="200"/>
      <c r="TYV58" s="200"/>
      <c r="TYY58" s="200"/>
      <c r="TZB58" s="200"/>
      <c r="TZE58" s="200"/>
      <c r="TZH58" s="200"/>
      <c r="TZK58" s="200"/>
      <c r="TZM58" s="200"/>
      <c r="TZO58" s="200"/>
      <c r="TZR58" s="200"/>
      <c r="TZU58" s="200"/>
      <c r="TZX58" s="200"/>
      <c r="UAA58" s="200"/>
      <c r="UAD58" s="200"/>
      <c r="UAG58" s="200"/>
      <c r="UAJ58" s="200"/>
      <c r="UAL58" s="200"/>
      <c r="UAO58" s="200"/>
      <c r="UAR58" s="200"/>
      <c r="UAU58" s="200"/>
      <c r="UBA58" s="200"/>
      <c r="UBD58" s="200"/>
      <c r="UBF58" s="200"/>
      <c r="UCM58" s="200"/>
      <c r="UCP58" s="200"/>
      <c r="UCS58" s="200"/>
      <c r="UCV58" s="200"/>
      <c r="UCY58" s="200"/>
      <c r="UCZ58" s="200"/>
      <c r="UDA58" s="200"/>
      <c r="UDD58" s="200"/>
      <c r="UDG58" s="200"/>
      <c r="UDJ58" s="200"/>
      <c r="UDM58" s="200"/>
      <c r="UDO58" s="200"/>
      <c r="UEC58" s="200"/>
      <c r="UED58" s="200"/>
      <c r="UEE58" s="200"/>
      <c r="UEF58" s="200"/>
      <c r="UEG58" s="200"/>
      <c r="UEH58" s="200"/>
      <c r="UEI58" s="200"/>
      <c r="UEJ58" s="200"/>
      <c r="UEK58" s="200"/>
      <c r="UEL58" s="200"/>
      <c r="UEM58" s="200"/>
      <c r="UEN58" s="200"/>
      <c r="UEO58" s="200"/>
      <c r="UEP58" s="200"/>
      <c r="UEQ58" s="200"/>
      <c r="UER58" s="200"/>
      <c r="UES58" s="200"/>
      <c r="UET58" s="200"/>
      <c r="UEU58" s="200"/>
      <c r="UFA58" s="200"/>
      <c r="UFB58" s="200"/>
      <c r="UFC58" s="200"/>
      <c r="UFD58" s="200"/>
      <c r="UFE58" s="200"/>
      <c r="UFF58" s="200"/>
      <c r="UFG58" s="200"/>
      <c r="UFI58" s="200"/>
      <c r="UFJ58" s="200"/>
      <c r="UFK58" s="200"/>
      <c r="UFL58" s="200"/>
      <c r="UFM58" s="200"/>
      <c r="UFN58" s="200"/>
      <c r="UFO58" s="200"/>
      <c r="UFP58" s="200"/>
      <c r="UFS58" s="200"/>
      <c r="UFV58" s="200"/>
      <c r="UFY58" s="200"/>
      <c r="UGB58" s="200"/>
      <c r="UGE58" s="200"/>
      <c r="UGH58" s="200"/>
      <c r="UGQ58" s="200"/>
      <c r="UGT58" s="200"/>
      <c r="UGW58" s="200"/>
      <c r="UGZ58" s="200"/>
      <c r="UHI58" s="200"/>
      <c r="UHO58" s="200"/>
      <c r="UHR58" s="200"/>
      <c r="UHU58" s="200"/>
      <c r="UHX58" s="200"/>
      <c r="UID58" s="200"/>
      <c r="UIM58" s="200"/>
      <c r="UIO58" s="200"/>
      <c r="UIP58" s="200"/>
      <c r="UIR58" s="200"/>
      <c r="UIU58" s="200"/>
      <c r="UIX58" s="200"/>
      <c r="UJA58" s="200"/>
      <c r="UJD58" s="200"/>
      <c r="UJG58" s="200"/>
      <c r="UJI58" s="200"/>
      <c r="UJK58" s="200"/>
      <c r="UJN58" s="200"/>
      <c r="UJQ58" s="200"/>
      <c r="UJT58" s="200"/>
      <c r="UJW58" s="200"/>
      <c r="UJZ58" s="200"/>
      <c r="UKC58" s="200"/>
      <c r="UKF58" s="200"/>
      <c r="UKH58" s="200"/>
      <c r="UKK58" s="200"/>
      <c r="UKN58" s="200"/>
      <c r="UKQ58" s="200"/>
      <c r="UKW58" s="200"/>
      <c r="UKZ58" s="200"/>
      <c r="ULB58" s="200"/>
      <c r="UMI58" s="200"/>
      <c r="UML58" s="200"/>
      <c r="UMO58" s="200"/>
      <c r="UMR58" s="200"/>
      <c r="UMU58" s="200"/>
      <c r="UMV58" s="200"/>
      <c r="UMW58" s="200"/>
      <c r="UMZ58" s="200"/>
      <c r="UNC58" s="200"/>
      <c r="UNF58" s="200"/>
      <c r="UNI58" s="200"/>
      <c r="UNK58" s="200"/>
      <c r="UNY58" s="200"/>
      <c r="UNZ58" s="200"/>
      <c r="UOA58" s="200"/>
      <c r="UOB58" s="200"/>
      <c r="UOC58" s="200"/>
      <c r="UOD58" s="200"/>
      <c r="UOE58" s="200"/>
      <c r="UOF58" s="200"/>
      <c r="UOG58" s="200"/>
      <c r="UOH58" s="200"/>
      <c r="UOI58" s="200"/>
      <c r="UOJ58" s="200"/>
      <c r="UOK58" s="200"/>
      <c r="UOL58" s="200"/>
      <c r="UOM58" s="200"/>
      <c r="UON58" s="200"/>
      <c r="UOO58" s="200"/>
      <c r="UOP58" s="200"/>
      <c r="UOQ58" s="200"/>
      <c r="UOW58" s="200"/>
      <c r="UOX58" s="200"/>
      <c r="UOY58" s="200"/>
      <c r="UOZ58" s="200"/>
      <c r="UPA58" s="200"/>
      <c r="UPB58" s="200"/>
      <c r="UPC58" s="200"/>
      <c r="UPE58" s="200"/>
      <c r="UPF58" s="200"/>
      <c r="UPG58" s="200"/>
      <c r="UPH58" s="200"/>
      <c r="UPI58" s="200"/>
      <c r="UPJ58" s="200"/>
      <c r="UPK58" s="200"/>
      <c r="UPL58" s="200"/>
      <c r="UPO58" s="200"/>
      <c r="UPR58" s="200"/>
      <c r="UPU58" s="200"/>
      <c r="UPX58" s="200"/>
      <c r="UQA58" s="200"/>
      <c r="UQD58" s="200"/>
      <c r="UQM58" s="200"/>
      <c r="UQP58" s="200"/>
      <c r="UQS58" s="200"/>
      <c r="UQV58" s="200"/>
      <c r="URE58" s="200"/>
      <c r="URK58" s="200"/>
      <c r="URN58" s="200"/>
      <c r="URQ58" s="200"/>
      <c r="URT58" s="200"/>
      <c r="URZ58" s="200"/>
      <c r="USI58" s="200"/>
      <c r="USK58" s="200"/>
      <c r="USL58" s="200"/>
      <c r="USN58" s="200"/>
      <c r="USQ58" s="200"/>
      <c r="UST58" s="200"/>
      <c r="USW58" s="200"/>
      <c r="USZ58" s="200"/>
      <c r="UTC58" s="200"/>
      <c r="UTE58" s="200"/>
      <c r="UTG58" s="200"/>
      <c r="UTJ58" s="200"/>
      <c r="UTM58" s="200"/>
      <c r="UTP58" s="200"/>
      <c r="UTS58" s="200"/>
      <c r="UTV58" s="200"/>
      <c r="UTY58" s="200"/>
      <c r="UUB58" s="200"/>
      <c r="UUD58" s="200"/>
      <c r="UUG58" s="200"/>
      <c r="UUJ58" s="200"/>
      <c r="UUM58" s="200"/>
      <c r="UUS58" s="200"/>
      <c r="UUV58" s="200"/>
      <c r="UUX58" s="200"/>
      <c r="UWE58" s="200"/>
      <c r="UWH58" s="200"/>
      <c r="UWK58" s="200"/>
      <c r="UWN58" s="200"/>
      <c r="UWQ58" s="200"/>
      <c r="UWR58" s="200"/>
      <c r="UWS58" s="200"/>
      <c r="UWV58" s="200"/>
      <c r="UWY58" s="200"/>
      <c r="UXB58" s="200"/>
      <c r="UXE58" s="200"/>
      <c r="UXG58" s="200"/>
      <c r="UXU58" s="200"/>
      <c r="UXV58" s="200"/>
      <c r="UXW58" s="200"/>
      <c r="UXX58" s="200"/>
      <c r="UXY58" s="200"/>
      <c r="UXZ58" s="200"/>
      <c r="UYA58" s="200"/>
      <c r="UYB58" s="200"/>
      <c r="UYC58" s="200"/>
      <c r="UYD58" s="200"/>
      <c r="UYE58" s="200"/>
      <c r="UYF58" s="200"/>
      <c r="UYG58" s="200"/>
      <c r="UYH58" s="200"/>
      <c r="UYI58" s="200"/>
      <c r="UYJ58" s="200"/>
      <c r="UYK58" s="200"/>
      <c r="UYL58" s="200"/>
      <c r="UYM58" s="200"/>
      <c r="UYS58" s="200"/>
      <c r="UYT58" s="200"/>
      <c r="UYU58" s="200"/>
      <c r="UYV58" s="200"/>
      <c r="UYW58" s="200"/>
      <c r="UYX58" s="200"/>
      <c r="UYY58" s="200"/>
      <c r="UZA58" s="200"/>
      <c r="UZB58" s="200"/>
      <c r="UZC58" s="200"/>
      <c r="UZD58" s="200"/>
      <c r="UZE58" s="200"/>
      <c r="UZF58" s="200"/>
      <c r="UZG58" s="200"/>
      <c r="UZH58" s="200"/>
      <c r="UZK58" s="200"/>
      <c r="UZN58" s="200"/>
      <c r="UZQ58" s="200"/>
      <c r="UZT58" s="200"/>
      <c r="UZW58" s="200"/>
      <c r="UZZ58" s="200"/>
      <c r="VAI58" s="200"/>
      <c r="VAL58" s="200"/>
      <c r="VAO58" s="200"/>
      <c r="VAR58" s="200"/>
      <c r="VBA58" s="200"/>
      <c r="VBG58" s="200"/>
      <c r="VBJ58" s="200"/>
      <c r="VBM58" s="200"/>
      <c r="VBP58" s="200"/>
      <c r="VBV58" s="200"/>
      <c r="VCE58" s="200"/>
      <c r="VCG58" s="200"/>
      <c r="VCH58" s="200"/>
      <c r="VCJ58" s="200"/>
      <c r="VCM58" s="200"/>
      <c r="VCP58" s="200"/>
      <c r="VCS58" s="200"/>
      <c r="VCV58" s="200"/>
      <c r="VCY58" s="200"/>
      <c r="VDA58" s="200"/>
      <c r="VDC58" s="200"/>
      <c r="VDF58" s="200"/>
      <c r="VDI58" s="200"/>
      <c r="VDL58" s="200"/>
      <c r="VDO58" s="200"/>
      <c r="VDR58" s="200"/>
      <c r="VDU58" s="200"/>
      <c r="VDX58" s="200"/>
      <c r="VDZ58" s="200"/>
      <c r="VEC58" s="200"/>
      <c r="VEF58" s="200"/>
      <c r="VEI58" s="200"/>
      <c r="VEO58" s="200"/>
      <c r="VER58" s="200"/>
      <c r="VET58" s="200"/>
      <c r="VGA58" s="200"/>
      <c r="VGD58" s="200"/>
      <c r="VGG58" s="200"/>
      <c r="VGJ58" s="200"/>
      <c r="VGM58" s="200"/>
      <c r="VGN58" s="200"/>
      <c r="VGO58" s="200"/>
      <c r="VGR58" s="200"/>
      <c r="VGU58" s="200"/>
      <c r="VGX58" s="200"/>
      <c r="VHA58" s="200"/>
      <c r="VHC58" s="200"/>
      <c r="VHQ58" s="200"/>
      <c r="VHR58" s="200"/>
      <c r="VHS58" s="200"/>
      <c r="VHT58" s="200"/>
      <c r="VHU58" s="200"/>
      <c r="VHV58" s="200"/>
      <c r="VHW58" s="200"/>
      <c r="VHX58" s="200"/>
      <c r="VHY58" s="200"/>
      <c r="VHZ58" s="200"/>
      <c r="VIA58" s="200"/>
      <c r="VIB58" s="200"/>
      <c r="VIC58" s="200"/>
      <c r="VID58" s="200"/>
      <c r="VIE58" s="200"/>
      <c r="VIF58" s="200"/>
      <c r="VIG58" s="200"/>
      <c r="VIH58" s="200"/>
      <c r="VII58" s="200"/>
      <c r="VIO58" s="200"/>
      <c r="VIP58" s="200"/>
      <c r="VIQ58" s="200"/>
      <c r="VIR58" s="200"/>
      <c r="VIS58" s="200"/>
      <c r="VIT58" s="200"/>
      <c r="VIU58" s="200"/>
      <c r="VIW58" s="200"/>
      <c r="VIX58" s="200"/>
      <c r="VIY58" s="200"/>
      <c r="VIZ58" s="200"/>
      <c r="VJA58" s="200"/>
      <c r="VJB58" s="200"/>
      <c r="VJC58" s="200"/>
      <c r="VJD58" s="200"/>
      <c r="VJG58" s="200"/>
      <c r="VJJ58" s="200"/>
      <c r="VJM58" s="200"/>
      <c r="VJP58" s="200"/>
      <c r="VJS58" s="200"/>
      <c r="VJV58" s="200"/>
      <c r="VKE58" s="200"/>
      <c r="VKH58" s="200"/>
      <c r="VKK58" s="200"/>
      <c r="VKN58" s="200"/>
      <c r="VKW58" s="200"/>
      <c r="VLC58" s="200"/>
      <c r="VLF58" s="200"/>
      <c r="VLI58" s="200"/>
      <c r="VLL58" s="200"/>
      <c r="VLR58" s="200"/>
      <c r="VMA58" s="200"/>
      <c r="VMC58" s="200"/>
      <c r="VMD58" s="200"/>
      <c r="VMF58" s="200"/>
      <c r="VMI58" s="200"/>
      <c r="VML58" s="200"/>
      <c r="VMO58" s="200"/>
      <c r="VMR58" s="200"/>
      <c r="VMU58" s="200"/>
      <c r="VMW58" s="200"/>
      <c r="VMY58" s="200"/>
      <c r="VNB58" s="200"/>
      <c r="VNE58" s="200"/>
      <c r="VNH58" s="200"/>
      <c r="VNK58" s="200"/>
      <c r="VNN58" s="200"/>
      <c r="VNQ58" s="200"/>
      <c r="VNT58" s="200"/>
      <c r="VNV58" s="200"/>
      <c r="VNY58" s="200"/>
      <c r="VOB58" s="200"/>
      <c r="VOE58" s="200"/>
      <c r="VOK58" s="200"/>
      <c r="VON58" s="200"/>
      <c r="VOP58" s="200"/>
      <c r="VPW58" s="200"/>
      <c r="VPZ58" s="200"/>
      <c r="VQC58" s="200"/>
      <c r="VQF58" s="200"/>
      <c r="VQI58" s="200"/>
      <c r="VQJ58" s="200"/>
      <c r="VQK58" s="200"/>
      <c r="VQN58" s="200"/>
      <c r="VQQ58" s="200"/>
      <c r="VQT58" s="200"/>
      <c r="VQW58" s="200"/>
      <c r="VQY58" s="200"/>
      <c r="VRM58" s="200"/>
      <c r="VRN58" s="200"/>
      <c r="VRO58" s="200"/>
      <c r="VRP58" s="200"/>
      <c r="VRQ58" s="200"/>
      <c r="VRR58" s="200"/>
      <c r="VRS58" s="200"/>
      <c r="VRT58" s="200"/>
      <c r="VRU58" s="200"/>
      <c r="VRV58" s="200"/>
      <c r="VRW58" s="200"/>
      <c r="VRX58" s="200"/>
      <c r="VRY58" s="200"/>
      <c r="VRZ58" s="200"/>
      <c r="VSA58" s="200"/>
      <c r="VSB58" s="200"/>
      <c r="VSC58" s="200"/>
      <c r="VSD58" s="200"/>
      <c r="VSE58" s="200"/>
      <c r="VSK58" s="200"/>
      <c r="VSL58" s="200"/>
      <c r="VSM58" s="200"/>
      <c r="VSN58" s="200"/>
      <c r="VSO58" s="200"/>
      <c r="VSP58" s="200"/>
      <c r="VSQ58" s="200"/>
      <c r="VSS58" s="200"/>
      <c r="VST58" s="200"/>
      <c r="VSU58" s="200"/>
      <c r="VSV58" s="200"/>
      <c r="VSW58" s="200"/>
      <c r="VSX58" s="200"/>
      <c r="VSY58" s="200"/>
      <c r="VSZ58" s="200"/>
      <c r="VTC58" s="200"/>
      <c r="VTF58" s="200"/>
      <c r="VTI58" s="200"/>
      <c r="VTL58" s="200"/>
      <c r="VTO58" s="200"/>
      <c r="VTR58" s="200"/>
      <c r="VUA58" s="200"/>
      <c r="VUD58" s="200"/>
      <c r="VUG58" s="200"/>
      <c r="VUJ58" s="200"/>
      <c r="VUS58" s="200"/>
      <c r="VUY58" s="200"/>
      <c r="VVB58" s="200"/>
      <c r="VVE58" s="200"/>
      <c r="VVH58" s="200"/>
      <c r="VVN58" s="200"/>
      <c r="VVW58" s="200"/>
      <c r="VVY58" s="200"/>
      <c r="VVZ58" s="200"/>
      <c r="VWB58" s="200"/>
      <c r="VWE58" s="200"/>
      <c r="VWH58" s="200"/>
      <c r="VWK58" s="200"/>
      <c r="VWN58" s="200"/>
      <c r="VWQ58" s="200"/>
      <c r="VWS58" s="200"/>
      <c r="VWU58" s="200"/>
      <c r="VWX58" s="200"/>
      <c r="VXA58" s="200"/>
      <c r="VXD58" s="200"/>
      <c r="VXG58" s="200"/>
      <c r="VXJ58" s="200"/>
      <c r="VXM58" s="200"/>
      <c r="VXP58" s="200"/>
      <c r="VXR58" s="200"/>
      <c r="VXU58" s="200"/>
      <c r="VXX58" s="200"/>
      <c r="VYA58" s="200"/>
      <c r="VYG58" s="200"/>
      <c r="VYJ58" s="200"/>
      <c r="VYL58" s="200"/>
      <c r="VZS58" s="200"/>
      <c r="VZV58" s="200"/>
      <c r="VZY58" s="200"/>
      <c r="WAB58" s="200"/>
      <c r="WAE58" s="200"/>
      <c r="WAF58" s="200"/>
      <c r="WAG58" s="200"/>
      <c r="WAJ58" s="200"/>
      <c r="WAM58" s="200"/>
      <c r="WAP58" s="200"/>
      <c r="WAS58" s="200"/>
      <c r="WAU58" s="200"/>
      <c r="WBI58" s="200"/>
      <c r="WBJ58" s="200"/>
      <c r="WBK58" s="200"/>
      <c r="WBL58" s="200"/>
      <c r="WBM58" s="200"/>
      <c r="WBN58" s="200"/>
      <c r="WBO58" s="200"/>
      <c r="WBP58" s="200"/>
      <c r="WBQ58" s="200"/>
      <c r="WBR58" s="200"/>
      <c r="WBS58" s="200"/>
      <c r="WBT58" s="200"/>
      <c r="WBU58" s="200"/>
      <c r="WBV58" s="200"/>
      <c r="WBW58" s="200"/>
      <c r="WBX58" s="200"/>
      <c r="WBY58" s="200"/>
      <c r="WBZ58" s="200"/>
      <c r="WCA58" s="200"/>
      <c r="WCG58" s="200"/>
      <c r="WCH58" s="200"/>
      <c r="WCI58" s="200"/>
      <c r="WCJ58" s="200"/>
      <c r="WCK58" s="200"/>
      <c r="WCL58" s="200"/>
      <c r="WCM58" s="200"/>
      <c r="WCO58" s="200"/>
      <c r="WCP58" s="200"/>
      <c r="WCQ58" s="200"/>
      <c r="WCR58" s="200"/>
      <c r="WCS58" s="200"/>
      <c r="WCT58" s="200"/>
      <c r="WCU58" s="200"/>
      <c r="WCV58" s="200"/>
      <c r="WCY58" s="200"/>
      <c r="WDB58" s="200"/>
      <c r="WDE58" s="200"/>
      <c r="WDH58" s="200"/>
      <c r="WDK58" s="200"/>
      <c r="WDN58" s="200"/>
      <c r="WDW58" s="200"/>
      <c r="WDZ58" s="200"/>
      <c r="WEC58" s="200"/>
      <c r="WEF58" s="200"/>
      <c r="WEO58" s="200"/>
      <c r="WEU58" s="200"/>
      <c r="WEX58" s="200"/>
      <c r="WFA58" s="200"/>
      <c r="WFD58" s="200"/>
      <c r="WFJ58" s="200"/>
      <c r="WFS58" s="200"/>
      <c r="WFU58" s="200"/>
      <c r="WFV58" s="200"/>
      <c r="WFX58" s="200"/>
      <c r="WGA58" s="200"/>
      <c r="WGD58" s="200"/>
      <c r="WGG58" s="200"/>
      <c r="WGJ58" s="200"/>
      <c r="WGM58" s="200"/>
      <c r="WGO58" s="200"/>
      <c r="WGQ58" s="200"/>
      <c r="WGT58" s="200"/>
      <c r="WGW58" s="200"/>
      <c r="WGZ58" s="200"/>
      <c r="WHC58" s="200"/>
      <c r="WHF58" s="200"/>
      <c r="WHI58" s="200"/>
      <c r="WHL58" s="200"/>
      <c r="WHN58" s="200"/>
      <c r="WHQ58" s="200"/>
      <c r="WHT58" s="200"/>
      <c r="WHW58" s="200"/>
      <c r="WIC58" s="200"/>
      <c r="WIF58" s="200"/>
      <c r="WIH58" s="200"/>
      <c r="WJO58" s="200"/>
      <c r="WJR58" s="200"/>
      <c r="WJU58" s="200"/>
      <c r="WJX58" s="200"/>
      <c r="WKA58" s="200"/>
      <c r="WKB58" s="200"/>
      <c r="WKC58" s="200"/>
      <c r="WKF58" s="200"/>
      <c r="WKI58" s="200"/>
      <c r="WKL58" s="200"/>
      <c r="WKO58" s="200"/>
      <c r="WKQ58" s="200"/>
      <c r="WLE58" s="200"/>
      <c r="WLF58" s="200"/>
      <c r="WLG58" s="200"/>
      <c r="WLH58" s="200"/>
      <c r="WLI58" s="200"/>
      <c r="WLJ58" s="200"/>
      <c r="WLK58" s="200"/>
      <c r="WLL58" s="200"/>
      <c r="WLM58" s="200"/>
      <c r="WLN58" s="200"/>
      <c r="WLO58" s="200"/>
      <c r="WLP58" s="200"/>
      <c r="WLQ58" s="200"/>
      <c r="WLR58" s="200"/>
      <c r="WLS58" s="200"/>
      <c r="WLT58" s="200"/>
      <c r="WLU58" s="200"/>
      <c r="WLV58" s="200"/>
      <c r="WLW58" s="200"/>
      <c r="WMC58" s="200"/>
      <c r="WMD58" s="200"/>
      <c r="WME58" s="200"/>
      <c r="WMF58" s="200"/>
      <c r="WMG58" s="200"/>
      <c r="WMH58" s="200"/>
      <c r="WMI58" s="200"/>
      <c r="WMK58" s="200"/>
      <c r="WML58" s="200"/>
      <c r="WMM58" s="200"/>
      <c r="WMN58" s="200"/>
      <c r="WMO58" s="200"/>
      <c r="WMP58" s="200"/>
      <c r="WMQ58" s="200"/>
      <c r="WMR58" s="200"/>
      <c r="WMU58" s="200"/>
      <c r="WMX58" s="200"/>
      <c r="WNA58" s="200"/>
      <c r="WND58" s="200"/>
      <c r="WNG58" s="200"/>
      <c r="WNJ58" s="200"/>
      <c r="WNS58" s="200"/>
      <c r="WNV58" s="200"/>
      <c r="WNY58" s="200"/>
      <c r="WOB58" s="200"/>
      <c r="WOK58" s="200"/>
      <c r="WOQ58" s="200"/>
      <c r="WOT58" s="200"/>
      <c r="WOW58" s="200"/>
      <c r="WOZ58" s="200"/>
      <c r="WPF58" s="200"/>
      <c r="WPO58" s="200"/>
      <c r="WPQ58" s="200"/>
      <c r="WPR58" s="200"/>
      <c r="WPT58" s="200"/>
      <c r="WPW58" s="200"/>
      <c r="WPZ58" s="200"/>
      <c r="WQC58" s="200"/>
      <c r="WQF58" s="200"/>
      <c r="WQI58" s="200"/>
      <c r="WQK58" s="200"/>
      <c r="WQM58" s="200"/>
      <c r="WQP58" s="200"/>
      <c r="WQS58" s="200"/>
      <c r="WQV58" s="200"/>
      <c r="WQY58" s="200"/>
      <c r="WRB58" s="200"/>
      <c r="WRE58" s="200"/>
      <c r="WRH58" s="200"/>
      <c r="WRJ58" s="200"/>
      <c r="WRM58" s="200"/>
      <c r="WRP58" s="200"/>
      <c r="WRS58" s="200"/>
      <c r="WRY58" s="200"/>
      <c r="WSB58" s="200"/>
      <c r="WSD58" s="200"/>
      <c r="WTK58" s="200"/>
      <c r="WTN58" s="200"/>
      <c r="WTQ58" s="200"/>
      <c r="WTT58" s="200"/>
      <c r="WTW58" s="200"/>
      <c r="WTX58" s="200"/>
      <c r="WTY58" s="200"/>
      <c r="WUB58" s="200"/>
      <c r="WUE58" s="200"/>
      <c r="WUH58" s="200"/>
      <c r="WUK58" s="200"/>
      <c r="WUM58" s="200"/>
    </row>
    <row r="59" spans="1:16107" s="57" customFormat="1" ht="20.25" hidden="1" customHeight="1" x14ac:dyDescent="0.3">
      <c r="A59" s="18" t="s">
        <v>57</v>
      </c>
      <c r="B59" s="53" t="s">
        <v>346</v>
      </c>
      <c r="C59" s="7"/>
      <c r="D59" s="91"/>
      <c r="E59" s="92"/>
    </row>
    <row r="60" spans="1:16107" s="57" customFormat="1" ht="21.75" hidden="1" customHeight="1" x14ac:dyDescent="0.3">
      <c r="A60" s="9" t="s">
        <v>58</v>
      </c>
      <c r="B60" s="53" t="s">
        <v>346</v>
      </c>
      <c r="C60" s="7"/>
      <c r="D60" s="91"/>
      <c r="E60" s="96"/>
    </row>
    <row r="61" spans="1:16107" s="57" customFormat="1" ht="21.75" hidden="1" customHeight="1" x14ac:dyDescent="0.3">
      <c r="A61" s="9" t="s">
        <v>59</v>
      </c>
      <c r="B61" s="53" t="s">
        <v>346</v>
      </c>
      <c r="C61" s="7"/>
      <c r="D61" s="91"/>
      <c r="E61" s="96"/>
    </row>
    <row r="62" spans="1:16107" s="57" customFormat="1" ht="21.75" hidden="1" customHeight="1" x14ac:dyDescent="0.3">
      <c r="A62" s="19" t="s">
        <v>60</v>
      </c>
      <c r="B62" s="53" t="s">
        <v>346</v>
      </c>
      <c r="C62" s="7"/>
      <c r="D62" s="91"/>
      <c r="E62" s="96"/>
    </row>
    <row r="63" spans="1:16107" s="57" customFormat="1" ht="21.75" hidden="1" customHeight="1" x14ac:dyDescent="0.3">
      <c r="A63" s="20" t="s">
        <v>61</v>
      </c>
      <c r="B63" s="53" t="s">
        <v>346</v>
      </c>
      <c r="C63" s="7"/>
      <c r="D63" s="91"/>
      <c r="E63" s="92"/>
    </row>
    <row r="64" spans="1:16107" s="57" customFormat="1" ht="20.399999999999999" customHeight="1" x14ac:dyDescent="0.3">
      <c r="A64" s="12" t="s">
        <v>62</v>
      </c>
      <c r="B64" s="199" t="s">
        <v>352</v>
      </c>
      <c r="C64" s="7">
        <v>59</v>
      </c>
      <c r="D64" s="91">
        <v>5500</v>
      </c>
      <c r="E64" s="106">
        <f>+D64*C64</f>
        <v>324500</v>
      </c>
      <c r="F64" s="200"/>
      <c r="G64" s="200"/>
      <c r="H64" s="200"/>
      <c r="I64" s="200"/>
      <c r="J64" s="200"/>
      <c r="K64" s="200"/>
      <c r="Q64" s="200"/>
      <c r="R64" s="200"/>
      <c r="S64" s="200"/>
      <c r="T64" s="200"/>
      <c r="U64" s="200"/>
      <c r="V64" s="200"/>
      <c r="W64" s="200"/>
      <c r="Y64" s="200"/>
      <c r="Z64" s="200"/>
      <c r="AA64" s="200"/>
      <c r="AB64" s="200"/>
      <c r="AC64" s="200"/>
      <c r="AD64" s="200"/>
      <c r="AE64" s="200"/>
      <c r="AF64" s="200"/>
      <c r="AI64" s="200"/>
      <c r="AL64" s="200"/>
      <c r="AO64" s="200"/>
      <c r="AR64" s="200"/>
      <c r="AU64" s="200"/>
      <c r="AX64" s="200"/>
      <c r="BG64" s="200"/>
      <c r="BJ64" s="200"/>
      <c r="BM64" s="200"/>
      <c r="BP64" s="200"/>
      <c r="BY64" s="200"/>
      <c r="CE64" s="200"/>
      <c r="CH64" s="200"/>
      <c r="CK64" s="200"/>
      <c r="CN64" s="200"/>
      <c r="CT64" s="200"/>
      <c r="DC64" s="200"/>
      <c r="DE64" s="200"/>
      <c r="DF64" s="200"/>
      <c r="DH64" s="200"/>
      <c r="DK64" s="200"/>
      <c r="DN64" s="200"/>
      <c r="DQ64" s="200"/>
      <c r="DT64" s="200"/>
      <c r="DW64" s="200"/>
      <c r="DY64" s="200"/>
      <c r="EA64" s="200"/>
      <c r="ED64" s="200"/>
      <c r="EG64" s="200"/>
      <c r="EJ64" s="200"/>
      <c r="EM64" s="200"/>
      <c r="EP64" s="200"/>
      <c r="ES64" s="200"/>
      <c r="EV64" s="200"/>
      <c r="EX64" s="200"/>
      <c r="FA64" s="200"/>
      <c r="FD64" s="200"/>
      <c r="FG64" s="200"/>
      <c r="FM64" s="200"/>
      <c r="FP64" s="200"/>
      <c r="FR64" s="200"/>
      <c r="GY64" s="200"/>
      <c r="HB64" s="200"/>
      <c r="HE64" s="200"/>
      <c r="HH64" s="200"/>
      <c r="HK64" s="200"/>
      <c r="HL64" s="200"/>
      <c r="HM64" s="200"/>
      <c r="HP64" s="200"/>
      <c r="HS64" s="200"/>
      <c r="HV64" s="200"/>
      <c r="HY64" s="200"/>
      <c r="IA64" s="200"/>
      <c r="IO64" s="200"/>
      <c r="IP64" s="200"/>
      <c r="IQ64" s="200"/>
      <c r="IR64" s="200"/>
      <c r="IS64" s="200"/>
      <c r="IT64" s="200"/>
      <c r="IU64" s="200"/>
      <c r="IV64" s="200"/>
      <c r="IW64" s="200"/>
      <c r="IX64" s="200"/>
      <c r="IY64" s="200"/>
      <c r="IZ64" s="200"/>
      <c r="JA64" s="200"/>
      <c r="JB64" s="200"/>
      <c r="JC64" s="200"/>
      <c r="JD64" s="200"/>
      <c r="JE64" s="200"/>
      <c r="JF64" s="200"/>
      <c r="JG64" s="200"/>
      <c r="JM64" s="200"/>
      <c r="JN64" s="200"/>
      <c r="JO64" s="200"/>
      <c r="JP64" s="200"/>
      <c r="JQ64" s="200"/>
      <c r="JR64" s="200"/>
      <c r="JS64" s="200"/>
      <c r="JU64" s="200"/>
      <c r="JV64" s="200"/>
      <c r="JW64" s="200"/>
      <c r="JX64" s="200"/>
      <c r="JY64" s="200"/>
      <c r="JZ64" s="200"/>
      <c r="KA64" s="200"/>
      <c r="KB64" s="200"/>
      <c r="KE64" s="200"/>
      <c r="KH64" s="200"/>
      <c r="KK64" s="200"/>
      <c r="KN64" s="200"/>
      <c r="KQ64" s="200"/>
      <c r="KT64" s="200"/>
      <c r="LC64" s="200"/>
      <c r="LF64" s="200"/>
      <c r="LI64" s="200"/>
      <c r="LL64" s="200"/>
      <c r="LU64" s="200"/>
      <c r="MA64" s="200"/>
      <c r="MD64" s="200"/>
      <c r="MG64" s="200"/>
      <c r="MJ64" s="200"/>
      <c r="MP64" s="200"/>
      <c r="MY64" s="200"/>
      <c r="NA64" s="200"/>
      <c r="NB64" s="200"/>
      <c r="ND64" s="200"/>
      <c r="NG64" s="200"/>
      <c r="NJ64" s="200"/>
      <c r="NM64" s="200"/>
      <c r="NP64" s="200"/>
      <c r="NS64" s="200"/>
      <c r="NU64" s="200"/>
      <c r="NW64" s="200"/>
      <c r="NZ64" s="200"/>
      <c r="OC64" s="200"/>
      <c r="OF64" s="200"/>
      <c r="OI64" s="200"/>
      <c r="OL64" s="200"/>
      <c r="OO64" s="200"/>
      <c r="OR64" s="200"/>
      <c r="OT64" s="200"/>
      <c r="OW64" s="200"/>
      <c r="OZ64" s="200"/>
      <c r="PC64" s="200"/>
      <c r="PI64" s="200"/>
      <c r="PL64" s="200"/>
      <c r="PN64" s="200"/>
      <c r="QU64" s="200"/>
      <c r="QX64" s="200"/>
      <c r="RA64" s="200"/>
      <c r="RD64" s="200"/>
      <c r="RG64" s="200"/>
      <c r="RH64" s="200"/>
      <c r="RI64" s="200"/>
      <c r="RL64" s="200"/>
      <c r="RO64" s="200"/>
      <c r="RR64" s="200"/>
      <c r="RU64" s="200"/>
      <c r="RW64" s="200"/>
      <c r="SK64" s="200"/>
      <c r="SL64" s="200"/>
      <c r="SM64" s="200"/>
      <c r="SN64" s="200"/>
      <c r="SO64" s="200"/>
      <c r="SP64" s="200"/>
      <c r="SQ64" s="200"/>
      <c r="SR64" s="200"/>
      <c r="SS64" s="200"/>
      <c r="ST64" s="200"/>
      <c r="SU64" s="200"/>
      <c r="SV64" s="200"/>
      <c r="SW64" s="200"/>
      <c r="SX64" s="200"/>
      <c r="SY64" s="200"/>
      <c r="SZ64" s="200"/>
      <c r="TA64" s="200"/>
      <c r="TB64" s="200"/>
      <c r="TC64" s="200"/>
      <c r="TI64" s="200"/>
      <c r="TJ64" s="200"/>
      <c r="TK64" s="200"/>
      <c r="TL64" s="200"/>
      <c r="TM64" s="200"/>
      <c r="TN64" s="200"/>
      <c r="TO64" s="200"/>
      <c r="TQ64" s="200"/>
      <c r="TR64" s="200"/>
      <c r="TS64" s="200"/>
      <c r="TT64" s="200"/>
      <c r="TU64" s="200"/>
      <c r="TV64" s="200"/>
      <c r="TW64" s="200"/>
      <c r="TX64" s="200"/>
      <c r="UA64" s="200"/>
      <c r="UD64" s="200"/>
      <c r="UG64" s="200"/>
      <c r="UJ64" s="200"/>
      <c r="UM64" s="200"/>
      <c r="UP64" s="200"/>
      <c r="UY64" s="200"/>
      <c r="VB64" s="200"/>
      <c r="VE64" s="200"/>
      <c r="VH64" s="200"/>
      <c r="VQ64" s="200"/>
      <c r="VW64" s="200"/>
      <c r="VZ64" s="200"/>
      <c r="WC64" s="200"/>
      <c r="WF64" s="200"/>
      <c r="WL64" s="200"/>
      <c r="WU64" s="200"/>
      <c r="WW64" s="200"/>
      <c r="WX64" s="200"/>
      <c r="WZ64" s="200"/>
      <c r="XC64" s="200"/>
      <c r="XF64" s="200"/>
      <c r="XI64" s="200"/>
      <c r="XL64" s="200"/>
      <c r="XO64" s="200"/>
      <c r="XQ64" s="200"/>
      <c r="XS64" s="200"/>
      <c r="XV64" s="200"/>
      <c r="XY64" s="200"/>
      <c r="YB64" s="200"/>
      <c r="YE64" s="200"/>
      <c r="YH64" s="200"/>
      <c r="YK64" s="200"/>
      <c r="YN64" s="200"/>
      <c r="YP64" s="200"/>
      <c r="YS64" s="200"/>
      <c r="YV64" s="200"/>
      <c r="YY64" s="200"/>
      <c r="ZE64" s="200"/>
      <c r="ZH64" s="200"/>
      <c r="ZJ64" s="200"/>
      <c r="AAQ64" s="200"/>
      <c r="AAT64" s="200"/>
      <c r="AAW64" s="200"/>
      <c r="AAZ64" s="200"/>
      <c r="ABC64" s="200"/>
      <c r="ABD64" s="200"/>
      <c r="ABE64" s="200"/>
      <c r="ABH64" s="200"/>
      <c r="ABK64" s="200"/>
      <c r="ABN64" s="200"/>
      <c r="ABQ64" s="200"/>
      <c r="ABS64" s="200"/>
      <c r="ACG64" s="200"/>
      <c r="ACH64" s="200"/>
      <c r="ACI64" s="200"/>
      <c r="ACJ64" s="200"/>
      <c r="ACK64" s="200"/>
      <c r="ACL64" s="200"/>
      <c r="ACM64" s="200"/>
      <c r="ACN64" s="200"/>
      <c r="ACO64" s="200"/>
      <c r="ACP64" s="200"/>
      <c r="ACQ64" s="200"/>
      <c r="ACR64" s="200"/>
      <c r="ACS64" s="200"/>
      <c r="ACT64" s="200"/>
      <c r="ACU64" s="200"/>
      <c r="ACV64" s="200"/>
      <c r="ACW64" s="200"/>
      <c r="ACX64" s="200"/>
      <c r="ACY64" s="200"/>
      <c r="ADE64" s="200"/>
      <c r="ADF64" s="200"/>
      <c r="ADG64" s="200"/>
      <c r="ADH64" s="200"/>
      <c r="ADI64" s="200"/>
      <c r="ADJ64" s="200"/>
      <c r="ADK64" s="200"/>
      <c r="ADM64" s="200"/>
      <c r="ADN64" s="200"/>
      <c r="ADO64" s="200"/>
      <c r="ADP64" s="200"/>
      <c r="ADQ64" s="200"/>
      <c r="ADR64" s="200"/>
      <c r="ADS64" s="200"/>
      <c r="ADT64" s="200"/>
      <c r="ADW64" s="200"/>
      <c r="ADZ64" s="200"/>
      <c r="AEC64" s="200"/>
      <c r="AEF64" s="200"/>
      <c r="AEI64" s="200"/>
      <c r="AEL64" s="200"/>
      <c r="AEU64" s="200"/>
      <c r="AEX64" s="200"/>
      <c r="AFA64" s="200"/>
      <c r="AFD64" s="200"/>
      <c r="AFM64" s="200"/>
      <c r="AFS64" s="200"/>
      <c r="AFV64" s="200"/>
      <c r="AFY64" s="200"/>
      <c r="AGB64" s="200"/>
      <c r="AGH64" s="200"/>
      <c r="AGQ64" s="200"/>
      <c r="AGS64" s="200"/>
      <c r="AGT64" s="200"/>
      <c r="AGV64" s="200"/>
      <c r="AGY64" s="200"/>
      <c r="AHB64" s="200"/>
      <c r="AHE64" s="200"/>
      <c r="AHH64" s="200"/>
      <c r="AHK64" s="200"/>
      <c r="AHM64" s="200"/>
      <c r="AHO64" s="200"/>
      <c r="AHR64" s="200"/>
      <c r="AHU64" s="200"/>
      <c r="AHX64" s="200"/>
      <c r="AIA64" s="200"/>
      <c r="AID64" s="200"/>
      <c r="AIG64" s="200"/>
      <c r="AIJ64" s="200"/>
      <c r="AIL64" s="200"/>
      <c r="AIO64" s="200"/>
      <c r="AIR64" s="200"/>
      <c r="AIU64" s="200"/>
      <c r="AJA64" s="200"/>
      <c r="AJD64" s="200"/>
      <c r="AJF64" s="200"/>
      <c r="AKM64" s="200"/>
      <c r="AKP64" s="200"/>
      <c r="AKS64" s="200"/>
      <c r="AKV64" s="200"/>
      <c r="AKY64" s="200"/>
      <c r="AKZ64" s="200"/>
      <c r="ALA64" s="200"/>
      <c r="ALD64" s="200"/>
      <c r="ALG64" s="200"/>
      <c r="ALJ64" s="200"/>
      <c r="ALM64" s="200"/>
      <c r="ALO64" s="200"/>
      <c r="AMC64" s="200"/>
      <c r="AMD64" s="200"/>
      <c r="AME64" s="200"/>
      <c r="AMF64" s="200"/>
      <c r="AMG64" s="200"/>
      <c r="AMH64" s="200"/>
      <c r="AMI64" s="200"/>
      <c r="AMJ64" s="200"/>
      <c r="AMK64" s="200"/>
      <c r="AML64" s="200"/>
      <c r="AMM64" s="200"/>
      <c r="AMN64" s="200"/>
      <c r="AMO64" s="200"/>
      <c r="AMP64" s="200"/>
      <c r="AMQ64" s="200"/>
      <c r="AMR64" s="200"/>
      <c r="AMS64" s="200"/>
      <c r="AMT64" s="200"/>
      <c r="AMU64" s="200"/>
      <c r="ANA64" s="200"/>
      <c r="ANB64" s="200"/>
      <c r="ANC64" s="200"/>
      <c r="AND64" s="200"/>
      <c r="ANE64" s="200"/>
      <c r="ANF64" s="200"/>
      <c r="ANG64" s="200"/>
      <c r="ANI64" s="200"/>
      <c r="ANJ64" s="200"/>
      <c r="ANK64" s="200"/>
      <c r="ANL64" s="200"/>
      <c r="ANM64" s="200"/>
      <c r="ANN64" s="200"/>
      <c r="ANO64" s="200"/>
      <c r="ANP64" s="200"/>
      <c r="ANS64" s="200"/>
      <c r="ANV64" s="200"/>
      <c r="ANY64" s="200"/>
      <c r="AOB64" s="200"/>
      <c r="AOE64" s="200"/>
      <c r="AOH64" s="200"/>
      <c r="AOQ64" s="200"/>
      <c r="AOT64" s="200"/>
      <c r="AOW64" s="200"/>
      <c r="AOZ64" s="200"/>
      <c r="API64" s="200"/>
      <c r="APO64" s="200"/>
      <c r="APR64" s="200"/>
      <c r="APU64" s="200"/>
      <c r="APX64" s="200"/>
      <c r="AQD64" s="200"/>
      <c r="AQM64" s="200"/>
      <c r="AQO64" s="200"/>
      <c r="AQP64" s="200"/>
      <c r="AQR64" s="200"/>
      <c r="AQU64" s="200"/>
      <c r="AQX64" s="200"/>
      <c r="ARA64" s="200"/>
      <c r="ARD64" s="200"/>
      <c r="ARG64" s="200"/>
      <c r="ARI64" s="200"/>
      <c r="ARK64" s="200"/>
      <c r="ARN64" s="200"/>
      <c r="ARQ64" s="200"/>
      <c r="ART64" s="200"/>
      <c r="ARW64" s="200"/>
      <c r="ARZ64" s="200"/>
      <c r="ASC64" s="200"/>
      <c r="ASF64" s="200"/>
      <c r="ASH64" s="200"/>
      <c r="ASK64" s="200"/>
      <c r="ASN64" s="200"/>
      <c r="ASQ64" s="200"/>
      <c r="ASW64" s="200"/>
      <c r="ASZ64" s="200"/>
      <c r="ATB64" s="200"/>
      <c r="AUI64" s="200"/>
      <c r="AUL64" s="200"/>
      <c r="AUO64" s="200"/>
      <c r="AUR64" s="200"/>
      <c r="AUU64" s="200"/>
      <c r="AUV64" s="200"/>
      <c r="AUW64" s="200"/>
      <c r="AUZ64" s="200"/>
      <c r="AVC64" s="200"/>
      <c r="AVF64" s="200"/>
      <c r="AVI64" s="200"/>
      <c r="AVK64" s="200"/>
      <c r="AVY64" s="200"/>
      <c r="AVZ64" s="200"/>
      <c r="AWA64" s="200"/>
      <c r="AWB64" s="200"/>
      <c r="AWC64" s="200"/>
      <c r="AWD64" s="200"/>
      <c r="AWE64" s="200"/>
      <c r="AWF64" s="200"/>
      <c r="AWG64" s="200"/>
      <c r="AWH64" s="200"/>
      <c r="AWI64" s="200"/>
      <c r="AWJ64" s="200"/>
      <c r="AWK64" s="200"/>
      <c r="AWL64" s="200"/>
      <c r="AWM64" s="200"/>
      <c r="AWN64" s="200"/>
      <c r="AWO64" s="200"/>
      <c r="AWP64" s="200"/>
      <c r="AWQ64" s="200"/>
      <c r="AWW64" s="200"/>
      <c r="AWX64" s="200"/>
      <c r="AWY64" s="200"/>
      <c r="AWZ64" s="200"/>
      <c r="AXA64" s="200"/>
      <c r="AXB64" s="200"/>
      <c r="AXC64" s="200"/>
      <c r="AXE64" s="200"/>
      <c r="AXF64" s="200"/>
      <c r="AXG64" s="200"/>
      <c r="AXH64" s="200"/>
      <c r="AXI64" s="200"/>
      <c r="AXJ64" s="200"/>
      <c r="AXK64" s="200"/>
      <c r="AXL64" s="200"/>
      <c r="AXO64" s="200"/>
      <c r="AXR64" s="200"/>
      <c r="AXU64" s="200"/>
      <c r="AXX64" s="200"/>
      <c r="AYA64" s="200"/>
      <c r="AYD64" s="200"/>
      <c r="AYM64" s="200"/>
      <c r="AYP64" s="200"/>
      <c r="AYS64" s="200"/>
      <c r="AYV64" s="200"/>
      <c r="AZE64" s="200"/>
      <c r="AZK64" s="200"/>
      <c r="AZN64" s="200"/>
      <c r="AZQ64" s="200"/>
      <c r="AZT64" s="200"/>
      <c r="AZZ64" s="200"/>
      <c r="BAI64" s="200"/>
      <c r="BAK64" s="200"/>
      <c r="BAL64" s="200"/>
      <c r="BAN64" s="200"/>
      <c r="BAQ64" s="200"/>
      <c r="BAT64" s="200"/>
      <c r="BAW64" s="200"/>
      <c r="BAZ64" s="200"/>
      <c r="BBC64" s="200"/>
      <c r="BBE64" s="200"/>
      <c r="BBG64" s="200"/>
      <c r="BBJ64" s="200"/>
      <c r="BBM64" s="200"/>
      <c r="BBP64" s="200"/>
      <c r="BBS64" s="200"/>
      <c r="BBV64" s="200"/>
      <c r="BBY64" s="200"/>
      <c r="BCB64" s="200"/>
      <c r="BCD64" s="200"/>
      <c r="BCG64" s="200"/>
      <c r="BCJ64" s="200"/>
      <c r="BCM64" s="200"/>
      <c r="BCS64" s="200"/>
      <c r="BCV64" s="200"/>
      <c r="BCX64" s="200"/>
      <c r="BEE64" s="200"/>
      <c r="BEH64" s="200"/>
      <c r="BEK64" s="200"/>
      <c r="BEN64" s="200"/>
      <c r="BEQ64" s="200"/>
      <c r="BER64" s="200"/>
      <c r="BES64" s="200"/>
      <c r="BEV64" s="200"/>
      <c r="BEY64" s="200"/>
      <c r="BFB64" s="200"/>
      <c r="BFE64" s="200"/>
      <c r="BFG64" s="200"/>
      <c r="BFU64" s="200"/>
      <c r="BFV64" s="200"/>
      <c r="BFW64" s="200"/>
      <c r="BFX64" s="200"/>
      <c r="BFY64" s="200"/>
      <c r="BFZ64" s="200"/>
      <c r="BGA64" s="200"/>
      <c r="BGB64" s="200"/>
      <c r="BGC64" s="200"/>
      <c r="BGD64" s="200"/>
      <c r="BGE64" s="200"/>
      <c r="BGF64" s="200"/>
      <c r="BGG64" s="200"/>
      <c r="BGH64" s="200"/>
      <c r="BGI64" s="200"/>
      <c r="BGJ64" s="200"/>
      <c r="BGK64" s="200"/>
      <c r="BGL64" s="200"/>
      <c r="BGM64" s="200"/>
      <c r="BGS64" s="200"/>
      <c r="BGT64" s="200"/>
      <c r="BGU64" s="200"/>
      <c r="BGV64" s="200"/>
      <c r="BGW64" s="200"/>
      <c r="BGX64" s="200"/>
      <c r="BGY64" s="200"/>
      <c r="BHA64" s="200"/>
      <c r="BHB64" s="200"/>
      <c r="BHC64" s="200"/>
      <c r="BHD64" s="200"/>
      <c r="BHE64" s="200"/>
      <c r="BHF64" s="200"/>
      <c r="BHG64" s="200"/>
      <c r="BHH64" s="200"/>
      <c r="BHK64" s="200"/>
      <c r="BHN64" s="200"/>
      <c r="BHQ64" s="200"/>
      <c r="BHT64" s="200"/>
      <c r="BHW64" s="200"/>
      <c r="BHZ64" s="200"/>
      <c r="BII64" s="200"/>
      <c r="BIL64" s="200"/>
      <c r="BIO64" s="200"/>
      <c r="BIR64" s="200"/>
      <c r="BJA64" s="200"/>
      <c r="BJG64" s="200"/>
      <c r="BJJ64" s="200"/>
      <c r="BJM64" s="200"/>
      <c r="BJP64" s="200"/>
      <c r="BJV64" s="200"/>
      <c r="BKE64" s="200"/>
      <c r="BKG64" s="200"/>
      <c r="BKH64" s="200"/>
      <c r="BKJ64" s="200"/>
      <c r="BKM64" s="200"/>
      <c r="BKP64" s="200"/>
      <c r="BKS64" s="200"/>
      <c r="BKV64" s="200"/>
      <c r="BKY64" s="200"/>
      <c r="BLA64" s="200"/>
      <c r="BLC64" s="200"/>
      <c r="BLF64" s="200"/>
      <c r="BLI64" s="200"/>
      <c r="BLL64" s="200"/>
      <c r="BLO64" s="200"/>
      <c r="BLR64" s="200"/>
      <c r="BLU64" s="200"/>
      <c r="BLX64" s="200"/>
      <c r="BLZ64" s="200"/>
      <c r="BMC64" s="200"/>
      <c r="BMF64" s="200"/>
      <c r="BMI64" s="200"/>
      <c r="BMO64" s="200"/>
      <c r="BMR64" s="200"/>
      <c r="BMT64" s="200"/>
      <c r="BOA64" s="200"/>
      <c r="BOD64" s="200"/>
      <c r="BOG64" s="200"/>
      <c r="BOJ64" s="200"/>
      <c r="BOM64" s="200"/>
      <c r="BON64" s="200"/>
      <c r="BOO64" s="200"/>
      <c r="BOR64" s="200"/>
      <c r="BOU64" s="200"/>
      <c r="BOX64" s="200"/>
      <c r="BPA64" s="200"/>
      <c r="BPC64" s="200"/>
      <c r="BPQ64" s="200"/>
      <c r="BPR64" s="200"/>
      <c r="BPS64" s="200"/>
      <c r="BPT64" s="200"/>
      <c r="BPU64" s="200"/>
      <c r="BPV64" s="200"/>
      <c r="BPW64" s="200"/>
      <c r="BPX64" s="200"/>
      <c r="BPY64" s="200"/>
      <c r="BPZ64" s="200"/>
      <c r="BQA64" s="200"/>
      <c r="BQB64" s="200"/>
      <c r="BQC64" s="200"/>
      <c r="BQD64" s="200"/>
      <c r="BQE64" s="200"/>
      <c r="BQF64" s="200"/>
      <c r="BQG64" s="200"/>
      <c r="BQH64" s="200"/>
      <c r="BQI64" s="200"/>
      <c r="BQO64" s="200"/>
      <c r="BQP64" s="200"/>
      <c r="BQQ64" s="200"/>
      <c r="BQR64" s="200"/>
      <c r="BQS64" s="200"/>
      <c r="BQT64" s="200"/>
      <c r="BQU64" s="200"/>
      <c r="BQW64" s="200"/>
      <c r="BQX64" s="200"/>
      <c r="BQY64" s="200"/>
      <c r="BQZ64" s="200"/>
      <c r="BRA64" s="200"/>
      <c r="BRB64" s="200"/>
      <c r="BRC64" s="200"/>
      <c r="BRD64" s="200"/>
      <c r="BRG64" s="200"/>
      <c r="BRJ64" s="200"/>
      <c r="BRM64" s="200"/>
      <c r="BRP64" s="200"/>
      <c r="BRS64" s="200"/>
      <c r="BRV64" s="200"/>
      <c r="BSE64" s="200"/>
      <c r="BSH64" s="200"/>
      <c r="BSK64" s="200"/>
      <c r="BSN64" s="200"/>
      <c r="BSW64" s="200"/>
      <c r="BTC64" s="200"/>
      <c r="BTF64" s="200"/>
      <c r="BTI64" s="200"/>
      <c r="BTL64" s="200"/>
      <c r="BTR64" s="200"/>
      <c r="BUA64" s="200"/>
      <c r="BUC64" s="200"/>
      <c r="BUD64" s="200"/>
      <c r="BUF64" s="200"/>
      <c r="BUI64" s="200"/>
      <c r="BUL64" s="200"/>
      <c r="BUO64" s="200"/>
      <c r="BUR64" s="200"/>
      <c r="BUU64" s="200"/>
      <c r="BUW64" s="200"/>
      <c r="BUY64" s="200"/>
      <c r="BVB64" s="200"/>
      <c r="BVE64" s="200"/>
      <c r="BVH64" s="200"/>
      <c r="BVK64" s="200"/>
      <c r="BVN64" s="200"/>
      <c r="BVQ64" s="200"/>
      <c r="BVT64" s="200"/>
      <c r="BVV64" s="200"/>
      <c r="BVY64" s="200"/>
      <c r="BWB64" s="200"/>
      <c r="BWE64" s="200"/>
      <c r="BWK64" s="200"/>
      <c r="BWN64" s="200"/>
      <c r="BWP64" s="200"/>
      <c r="BXW64" s="200"/>
      <c r="BXZ64" s="200"/>
      <c r="BYC64" s="200"/>
      <c r="BYF64" s="200"/>
      <c r="BYI64" s="200"/>
      <c r="BYJ64" s="200"/>
      <c r="BYK64" s="200"/>
      <c r="BYN64" s="200"/>
      <c r="BYQ64" s="200"/>
      <c r="BYT64" s="200"/>
      <c r="BYW64" s="200"/>
      <c r="BYY64" s="200"/>
      <c r="BZM64" s="200"/>
      <c r="BZN64" s="200"/>
      <c r="BZO64" s="200"/>
      <c r="BZP64" s="200"/>
      <c r="BZQ64" s="200"/>
      <c r="BZR64" s="200"/>
      <c r="BZS64" s="200"/>
      <c r="BZT64" s="200"/>
      <c r="BZU64" s="200"/>
      <c r="BZV64" s="200"/>
      <c r="BZW64" s="200"/>
      <c r="BZX64" s="200"/>
      <c r="BZY64" s="200"/>
      <c r="BZZ64" s="200"/>
      <c r="CAA64" s="200"/>
      <c r="CAB64" s="200"/>
      <c r="CAC64" s="200"/>
      <c r="CAD64" s="200"/>
      <c r="CAE64" s="200"/>
      <c r="CAK64" s="200"/>
      <c r="CAL64" s="200"/>
      <c r="CAM64" s="200"/>
      <c r="CAN64" s="200"/>
      <c r="CAO64" s="200"/>
      <c r="CAP64" s="200"/>
      <c r="CAQ64" s="200"/>
      <c r="CAS64" s="200"/>
      <c r="CAT64" s="200"/>
      <c r="CAU64" s="200"/>
      <c r="CAV64" s="200"/>
      <c r="CAW64" s="200"/>
      <c r="CAX64" s="200"/>
      <c r="CAY64" s="200"/>
      <c r="CAZ64" s="200"/>
      <c r="CBC64" s="200"/>
      <c r="CBF64" s="200"/>
      <c r="CBI64" s="200"/>
      <c r="CBL64" s="200"/>
      <c r="CBO64" s="200"/>
      <c r="CBR64" s="200"/>
      <c r="CCA64" s="200"/>
      <c r="CCD64" s="200"/>
      <c r="CCG64" s="200"/>
      <c r="CCJ64" s="200"/>
      <c r="CCS64" s="200"/>
      <c r="CCY64" s="200"/>
      <c r="CDB64" s="200"/>
      <c r="CDE64" s="200"/>
      <c r="CDH64" s="200"/>
      <c r="CDN64" s="200"/>
      <c r="CDW64" s="200"/>
      <c r="CDY64" s="200"/>
      <c r="CDZ64" s="200"/>
      <c r="CEB64" s="200"/>
      <c r="CEE64" s="200"/>
      <c r="CEH64" s="200"/>
      <c r="CEK64" s="200"/>
      <c r="CEN64" s="200"/>
      <c r="CEQ64" s="200"/>
      <c r="CES64" s="200"/>
      <c r="CEU64" s="200"/>
      <c r="CEX64" s="200"/>
      <c r="CFA64" s="200"/>
      <c r="CFD64" s="200"/>
      <c r="CFG64" s="200"/>
      <c r="CFJ64" s="200"/>
      <c r="CFM64" s="200"/>
      <c r="CFP64" s="200"/>
      <c r="CFR64" s="200"/>
      <c r="CFU64" s="200"/>
      <c r="CFX64" s="200"/>
      <c r="CGA64" s="200"/>
      <c r="CGG64" s="200"/>
      <c r="CGJ64" s="200"/>
      <c r="CGL64" s="200"/>
      <c r="CHS64" s="200"/>
      <c r="CHV64" s="200"/>
      <c r="CHY64" s="200"/>
      <c r="CIB64" s="200"/>
      <c r="CIE64" s="200"/>
      <c r="CIF64" s="200"/>
      <c r="CIG64" s="200"/>
      <c r="CIJ64" s="200"/>
      <c r="CIM64" s="200"/>
      <c r="CIP64" s="200"/>
      <c r="CIS64" s="200"/>
      <c r="CIU64" s="200"/>
      <c r="CJI64" s="200"/>
      <c r="CJJ64" s="200"/>
      <c r="CJK64" s="200"/>
      <c r="CJL64" s="200"/>
      <c r="CJM64" s="200"/>
      <c r="CJN64" s="200"/>
      <c r="CJO64" s="200"/>
      <c r="CJP64" s="200"/>
      <c r="CJQ64" s="200"/>
      <c r="CJR64" s="200"/>
      <c r="CJS64" s="200"/>
      <c r="CJT64" s="200"/>
      <c r="CJU64" s="200"/>
      <c r="CJV64" s="200"/>
      <c r="CJW64" s="200"/>
      <c r="CJX64" s="200"/>
      <c r="CJY64" s="200"/>
      <c r="CJZ64" s="200"/>
      <c r="CKA64" s="200"/>
      <c r="CKG64" s="200"/>
      <c r="CKH64" s="200"/>
      <c r="CKI64" s="200"/>
      <c r="CKJ64" s="200"/>
      <c r="CKK64" s="200"/>
      <c r="CKL64" s="200"/>
      <c r="CKM64" s="200"/>
      <c r="CKO64" s="200"/>
      <c r="CKP64" s="200"/>
      <c r="CKQ64" s="200"/>
      <c r="CKR64" s="200"/>
      <c r="CKS64" s="200"/>
      <c r="CKT64" s="200"/>
      <c r="CKU64" s="200"/>
      <c r="CKV64" s="200"/>
      <c r="CKY64" s="200"/>
      <c r="CLB64" s="200"/>
      <c r="CLE64" s="200"/>
      <c r="CLH64" s="200"/>
      <c r="CLK64" s="200"/>
      <c r="CLN64" s="200"/>
      <c r="CLW64" s="200"/>
      <c r="CLZ64" s="200"/>
      <c r="CMC64" s="200"/>
      <c r="CMF64" s="200"/>
      <c r="CMO64" s="200"/>
      <c r="CMU64" s="200"/>
      <c r="CMX64" s="200"/>
      <c r="CNA64" s="200"/>
      <c r="CND64" s="200"/>
      <c r="CNJ64" s="200"/>
      <c r="CNS64" s="200"/>
      <c r="CNU64" s="200"/>
      <c r="CNV64" s="200"/>
      <c r="CNX64" s="200"/>
      <c r="COA64" s="200"/>
      <c r="COD64" s="200"/>
      <c r="COG64" s="200"/>
      <c r="COJ64" s="200"/>
      <c r="COM64" s="200"/>
      <c r="COO64" s="200"/>
      <c r="COQ64" s="200"/>
      <c r="COT64" s="200"/>
      <c r="COW64" s="200"/>
      <c r="COZ64" s="200"/>
      <c r="CPC64" s="200"/>
      <c r="CPF64" s="200"/>
      <c r="CPI64" s="200"/>
      <c r="CPL64" s="200"/>
      <c r="CPN64" s="200"/>
      <c r="CPQ64" s="200"/>
      <c r="CPT64" s="200"/>
      <c r="CPW64" s="200"/>
      <c r="CQC64" s="200"/>
      <c r="CQF64" s="200"/>
      <c r="CQH64" s="200"/>
      <c r="CRO64" s="200"/>
      <c r="CRR64" s="200"/>
      <c r="CRU64" s="200"/>
      <c r="CRX64" s="200"/>
      <c r="CSA64" s="200"/>
      <c r="CSB64" s="200"/>
      <c r="CSC64" s="200"/>
      <c r="CSF64" s="200"/>
      <c r="CSI64" s="200"/>
      <c r="CSL64" s="200"/>
      <c r="CSO64" s="200"/>
      <c r="CSQ64" s="200"/>
      <c r="CTE64" s="200"/>
      <c r="CTF64" s="200"/>
      <c r="CTG64" s="200"/>
      <c r="CTH64" s="200"/>
      <c r="CTI64" s="200"/>
      <c r="CTJ64" s="200"/>
      <c r="CTK64" s="200"/>
      <c r="CTL64" s="200"/>
      <c r="CTM64" s="200"/>
      <c r="CTN64" s="200"/>
      <c r="CTO64" s="200"/>
      <c r="CTP64" s="200"/>
      <c r="CTQ64" s="200"/>
      <c r="CTR64" s="200"/>
      <c r="CTS64" s="200"/>
      <c r="CTT64" s="200"/>
      <c r="CTU64" s="200"/>
      <c r="CTV64" s="200"/>
      <c r="CTW64" s="200"/>
      <c r="CUC64" s="200"/>
      <c r="CUD64" s="200"/>
      <c r="CUE64" s="200"/>
      <c r="CUF64" s="200"/>
      <c r="CUG64" s="200"/>
      <c r="CUH64" s="200"/>
      <c r="CUI64" s="200"/>
      <c r="CUK64" s="200"/>
      <c r="CUL64" s="200"/>
      <c r="CUM64" s="200"/>
      <c r="CUN64" s="200"/>
      <c r="CUO64" s="200"/>
      <c r="CUP64" s="200"/>
      <c r="CUQ64" s="200"/>
      <c r="CUR64" s="200"/>
      <c r="CUU64" s="200"/>
      <c r="CUX64" s="200"/>
      <c r="CVA64" s="200"/>
      <c r="CVD64" s="200"/>
      <c r="CVG64" s="200"/>
      <c r="CVJ64" s="200"/>
      <c r="CVS64" s="200"/>
      <c r="CVV64" s="200"/>
      <c r="CVY64" s="200"/>
      <c r="CWB64" s="200"/>
      <c r="CWK64" s="200"/>
      <c r="CWQ64" s="200"/>
      <c r="CWT64" s="200"/>
      <c r="CWW64" s="200"/>
      <c r="CWZ64" s="200"/>
      <c r="CXF64" s="200"/>
      <c r="CXO64" s="200"/>
      <c r="CXQ64" s="200"/>
      <c r="CXR64" s="200"/>
      <c r="CXT64" s="200"/>
      <c r="CXW64" s="200"/>
      <c r="CXZ64" s="200"/>
      <c r="CYC64" s="200"/>
      <c r="CYF64" s="200"/>
      <c r="CYI64" s="200"/>
      <c r="CYK64" s="200"/>
      <c r="CYM64" s="200"/>
      <c r="CYP64" s="200"/>
      <c r="CYS64" s="200"/>
      <c r="CYV64" s="200"/>
      <c r="CYY64" s="200"/>
      <c r="CZB64" s="200"/>
      <c r="CZE64" s="200"/>
      <c r="CZH64" s="200"/>
      <c r="CZJ64" s="200"/>
      <c r="CZM64" s="200"/>
      <c r="CZP64" s="200"/>
      <c r="CZS64" s="200"/>
      <c r="CZY64" s="200"/>
      <c r="DAB64" s="200"/>
      <c r="DAD64" s="200"/>
      <c r="DBK64" s="200"/>
      <c r="DBN64" s="200"/>
      <c r="DBQ64" s="200"/>
      <c r="DBT64" s="200"/>
      <c r="DBW64" s="200"/>
      <c r="DBX64" s="200"/>
      <c r="DBY64" s="200"/>
      <c r="DCB64" s="200"/>
      <c r="DCE64" s="200"/>
      <c r="DCH64" s="200"/>
      <c r="DCK64" s="200"/>
      <c r="DCM64" s="200"/>
      <c r="DDA64" s="200"/>
      <c r="DDB64" s="200"/>
      <c r="DDC64" s="200"/>
      <c r="DDD64" s="200"/>
      <c r="DDE64" s="200"/>
      <c r="DDF64" s="200"/>
      <c r="DDG64" s="200"/>
      <c r="DDH64" s="200"/>
      <c r="DDI64" s="200"/>
      <c r="DDJ64" s="200"/>
      <c r="DDK64" s="200"/>
      <c r="DDL64" s="200"/>
      <c r="DDM64" s="200"/>
      <c r="DDN64" s="200"/>
      <c r="DDO64" s="200"/>
      <c r="DDP64" s="200"/>
      <c r="DDQ64" s="200"/>
      <c r="DDR64" s="200"/>
      <c r="DDS64" s="200"/>
      <c r="DDY64" s="200"/>
      <c r="DDZ64" s="200"/>
      <c r="DEA64" s="200"/>
      <c r="DEB64" s="200"/>
      <c r="DEC64" s="200"/>
      <c r="DED64" s="200"/>
      <c r="DEE64" s="200"/>
      <c r="DEG64" s="200"/>
      <c r="DEH64" s="200"/>
      <c r="DEI64" s="200"/>
      <c r="DEJ64" s="200"/>
      <c r="DEK64" s="200"/>
      <c r="DEL64" s="200"/>
      <c r="DEM64" s="200"/>
      <c r="DEN64" s="200"/>
      <c r="DEQ64" s="200"/>
      <c r="DET64" s="200"/>
      <c r="DEW64" s="200"/>
      <c r="DEZ64" s="200"/>
      <c r="DFC64" s="200"/>
      <c r="DFF64" s="200"/>
      <c r="DFO64" s="200"/>
      <c r="DFR64" s="200"/>
      <c r="DFU64" s="200"/>
      <c r="DFX64" s="200"/>
      <c r="DGG64" s="200"/>
      <c r="DGM64" s="200"/>
      <c r="DGP64" s="200"/>
      <c r="DGS64" s="200"/>
      <c r="DGV64" s="200"/>
      <c r="DHB64" s="200"/>
      <c r="DHK64" s="200"/>
      <c r="DHM64" s="200"/>
      <c r="DHN64" s="200"/>
      <c r="DHP64" s="200"/>
      <c r="DHS64" s="200"/>
      <c r="DHV64" s="200"/>
      <c r="DHY64" s="200"/>
      <c r="DIB64" s="200"/>
      <c r="DIE64" s="200"/>
      <c r="DIG64" s="200"/>
      <c r="DII64" s="200"/>
      <c r="DIL64" s="200"/>
      <c r="DIO64" s="200"/>
      <c r="DIR64" s="200"/>
      <c r="DIU64" s="200"/>
      <c r="DIX64" s="200"/>
      <c r="DJA64" s="200"/>
      <c r="DJD64" s="200"/>
      <c r="DJF64" s="200"/>
      <c r="DJI64" s="200"/>
      <c r="DJL64" s="200"/>
      <c r="DJO64" s="200"/>
      <c r="DJU64" s="200"/>
      <c r="DJX64" s="200"/>
      <c r="DJZ64" s="200"/>
      <c r="DLG64" s="200"/>
      <c r="DLJ64" s="200"/>
      <c r="DLM64" s="200"/>
      <c r="DLP64" s="200"/>
      <c r="DLS64" s="200"/>
      <c r="DLT64" s="200"/>
      <c r="DLU64" s="200"/>
      <c r="DLX64" s="200"/>
      <c r="DMA64" s="200"/>
      <c r="DMD64" s="200"/>
      <c r="DMG64" s="200"/>
      <c r="DMI64" s="200"/>
      <c r="DMW64" s="200"/>
      <c r="DMX64" s="200"/>
      <c r="DMY64" s="200"/>
      <c r="DMZ64" s="200"/>
      <c r="DNA64" s="200"/>
      <c r="DNB64" s="200"/>
      <c r="DNC64" s="200"/>
      <c r="DND64" s="200"/>
      <c r="DNE64" s="200"/>
      <c r="DNF64" s="200"/>
      <c r="DNG64" s="200"/>
      <c r="DNH64" s="200"/>
      <c r="DNI64" s="200"/>
      <c r="DNJ64" s="200"/>
      <c r="DNK64" s="200"/>
      <c r="DNL64" s="200"/>
      <c r="DNM64" s="200"/>
      <c r="DNN64" s="200"/>
      <c r="DNO64" s="200"/>
      <c r="DNU64" s="200"/>
      <c r="DNV64" s="200"/>
      <c r="DNW64" s="200"/>
      <c r="DNX64" s="200"/>
      <c r="DNY64" s="200"/>
      <c r="DNZ64" s="200"/>
      <c r="DOA64" s="200"/>
      <c r="DOC64" s="200"/>
      <c r="DOD64" s="200"/>
      <c r="DOE64" s="200"/>
      <c r="DOF64" s="200"/>
      <c r="DOG64" s="200"/>
      <c r="DOH64" s="200"/>
      <c r="DOI64" s="200"/>
      <c r="DOJ64" s="200"/>
      <c r="DOM64" s="200"/>
      <c r="DOP64" s="200"/>
      <c r="DOS64" s="200"/>
      <c r="DOV64" s="200"/>
      <c r="DOY64" s="200"/>
      <c r="DPB64" s="200"/>
      <c r="DPK64" s="200"/>
      <c r="DPN64" s="200"/>
      <c r="DPQ64" s="200"/>
      <c r="DPT64" s="200"/>
      <c r="DQC64" s="200"/>
      <c r="DQI64" s="200"/>
      <c r="DQL64" s="200"/>
      <c r="DQO64" s="200"/>
      <c r="DQR64" s="200"/>
      <c r="DQX64" s="200"/>
      <c r="DRG64" s="200"/>
      <c r="DRI64" s="200"/>
      <c r="DRJ64" s="200"/>
      <c r="DRL64" s="200"/>
      <c r="DRO64" s="200"/>
      <c r="DRR64" s="200"/>
      <c r="DRU64" s="200"/>
      <c r="DRX64" s="200"/>
      <c r="DSA64" s="200"/>
      <c r="DSC64" s="200"/>
      <c r="DSE64" s="200"/>
      <c r="DSH64" s="200"/>
      <c r="DSK64" s="200"/>
      <c r="DSN64" s="200"/>
      <c r="DSQ64" s="200"/>
      <c r="DST64" s="200"/>
      <c r="DSW64" s="200"/>
      <c r="DSZ64" s="200"/>
      <c r="DTB64" s="200"/>
      <c r="DTE64" s="200"/>
      <c r="DTH64" s="200"/>
      <c r="DTK64" s="200"/>
      <c r="DTQ64" s="200"/>
      <c r="DTT64" s="200"/>
      <c r="DTV64" s="200"/>
      <c r="DVC64" s="200"/>
      <c r="DVF64" s="200"/>
      <c r="DVI64" s="200"/>
      <c r="DVL64" s="200"/>
      <c r="DVO64" s="200"/>
      <c r="DVP64" s="200"/>
      <c r="DVQ64" s="200"/>
      <c r="DVT64" s="200"/>
      <c r="DVW64" s="200"/>
      <c r="DVZ64" s="200"/>
      <c r="DWC64" s="200"/>
      <c r="DWE64" s="200"/>
      <c r="DWS64" s="200"/>
      <c r="DWT64" s="200"/>
      <c r="DWU64" s="200"/>
      <c r="DWV64" s="200"/>
      <c r="DWW64" s="200"/>
      <c r="DWX64" s="200"/>
      <c r="DWY64" s="200"/>
      <c r="DWZ64" s="200"/>
      <c r="DXA64" s="200"/>
      <c r="DXB64" s="200"/>
      <c r="DXC64" s="200"/>
      <c r="DXD64" s="200"/>
      <c r="DXE64" s="200"/>
      <c r="DXF64" s="200"/>
      <c r="DXG64" s="200"/>
      <c r="DXH64" s="200"/>
      <c r="DXI64" s="200"/>
      <c r="DXJ64" s="200"/>
      <c r="DXK64" s="200"/>
      <c r="DXQ64" s="200"/>
      <c r="DXR64" s="200"/>
      <c r="DXS64" s="200"/>
      <c r="DXT64" s="200"/>
      <c r="DXU64" s="200"/>
      <c r="DXV64" s="200"/>
      <c r="DXW64" s="200"/>
      <c r="DXY64" s="200"/>
      <c r="DXZ64" s="200"/>
      <c r="DYA64" s="200"/>
      <c r="DYB64" s="200"/>
      <c r="DYC64" s="200"/>
      <c r="DYD64" s="200"/>
      <c r="DYE64" s="200"/>
      <c r="DYF64" s="200"/>
      <c r="DYI64" s="200"/>
      <c r="DYL64" s="200"/>
      <c r="DYO64" s="200"/>
      <c r="DYR64" s="200"/>
      <c r="DYU64" s="200"/>
      <c r="DYX64" s="200"/>
      <c r="DZG64" s="200"/>
      <c r="DZJ64" s="200"/>
      <c r="DZM64" s="200"/>
      <c r="DZP64" s="200"/>
      <c r="DZY64" s="200"/>
      <c r="EAE64" s="200"/>
      <c r="EAH64" s="200"/>
      <c r="EAK64" s="200"/>
      <c r="EAN64" s="200"/>
      <c r="EAT64" s="200"/>
      <c r="EBC64" s="200"/>
      <c r="EBE64" s="200"/>
      <c r="EBF64" s="200"/>
      <c r="EBH64" s="200"/>
      <c r="EBK64" s="200"/>
      <c r="EBN64" s="200"/>
      <c r="EBQ64" s="200"/>
      <c r="EBT64" s="200"/>
      <c r="EBW64" s="200"/>
      <c r="EBY64" s="200"/>
      <c r="ECA64" s="200"/>
      <c r="ECD64" s="200"/>
      <c r="ECG64" s="200"/>
      <c r="ECJ64" s="200"/>
      <c r="ECM64" s="200"/>
      <c r="ECP64" s="200"/>
      <c r="ECS64" s="200"/>
      <c r="ECV64" s="200"/>
      <c r="ECX64" s="200"/>
      <c r="EDA64" s="200"/>
      <c r="EDD64" s="200"/>
      <c r="EDG64" s="200"/>
      <c r="EDM64" s="200"/>
      <c r="EDP64" s="200"/>
      <c r="EDR64" s="200"/>
      <c r="EEY64" s="200"/>
      <c r="EFB64" s="200"/>
      <c r="EFE64" s="200"/>
      <c r="EFH64" s="200"/>
      <c r="EFK64" s="200"/>
      <c r="EFL64" s="200"/>
      <c r="EFM64" s="200"/>
      <c r="EFP64" s="200"/>
      <c r="EFS64" s="200"/>
      <c r="EFV64" s="200"/>
      <c r="EFY64" s="200"/>
      <c r="EGA64" s="200"/>
      <c r="EGO64" s="200"/>
      <c r="EGP64" s="200"/>
      <c r="EGQ64" s="200"/>
      <c r="EGR64" s="200"/>
      <c r="EGS64" s="200"/>
      <c r="EGT64" s="200"/>
      <c r="EGU64" s="200"/>
      <c r="EGV64" s="200"/>
      <c r="EGW64" s="200"/>
      <c r="EGX64" s="200"/>
      <c r="EGY64" s="200"/>
      <c r="EGZ64" s="200"/>
      <c r="EHA64" s="200"/>
      <c r="EHB64" s="200"/>
      <c r="EHC64" s="200"/>
      <c r="EHD64" s="200"/>
      <c r="EHE64" s="200"/>
      <c r="EHF64" s="200"/>
      <c r="EHG64" s="200"/>
      <c r="EHM64" s="200"/>
      <c r="EHN64" s="200"/>
      <c r="EHO64" s="200"/>
      <c r="EHP64" s="200"/>
      <c r="EHQ64" s="200"/>
      <c r="EHR64" s="200"/>
      <c r="EHS64" s="200"/>
      <c r="EHU64" s="200"/>
      <c r="EHV64" s="200"/>
      <c r="EHW64" s="200"/>
      <c r="EHX64" s="200"/>
      <c r="EHY64" s="200"/>
      <c r="EHZ64" s="200"/>
      <c r="EIA64" s="200"/>
      <c r="EIB64" s="200"/>
      <c r="EIE64" s="200"/>
      <c r="EIH64" s="200"/>
      <c r="EIK64" s="200"/>
      <c r="EIN64" s="200"/>
      <c r="EIQ64" s="200"/>
      <c r="EIT64" s="200"/>
      <c r="EJC64" s="200"/>
      <c r="EJF64" s="200"/>
      <c r="EJI64" s="200"/>
      <c r="EJL64" s="200"/>
      <c r="EJU64" s="200"/>
      <c r="EKA64" s="200"/>
      <c r="EKD64" s="200"/>
      <c r="EKG64" s="200"/>
      <c r="EKJ64" s="200"/>
      <c r="EKP64" s="200"/>
      <c r="EKY64" s="200"/>
      <c r="ELA64" s="200"/>
      <c r="ELB64" s="200"/>
      <c r="ELD64" s="200"/>
      <c r="ELG64" s="200"/>
      <c r="ELJ64" s="200"/>
      <c r="ELM64" s="200"/>
      <c r="ELP64" s="200"/>
      <c r="ELS64" s="200"/>
      <c r="ELU64" s="200"/>
      <c r="ELW64" s="200"/>
      <c r="ELZ64" s="200"/>
      <c r="EMC64" s="200"/>
      <c r="EMF64" s="200"/>
      <c r="EMI64" s="200"/>
      <c r="EML64" s="200"/>
      <c r="EMO64" s="200"/>
      <c r="EMR64" s="200"/>
      <c r="EMT64" s="200"/>
      <c r="EMW64" s="200"/>
      <c r="EMZ64" s="200"/>
      <c r="ENC64" s="200"/>
      <c r="ENI64" s="200"/>
      <c r="ENL64" s="200"/>
      <c r="ENN64" s="200"/>
      <c r="EOU64" s="200"/>
      <c r="EOX64" s="200"/>
      <c r="EPA64" s="200"/>
      <c r="EPD64" s="200"/>
      <c r="EPG64" s="200"/>
      <c r="EPH64" s="200"/>
      <c r="EPI64" s="200"/>
      <c r="EPL64" s="200"/>
      <c r="EPO64" s="200"/>
      <c r="EPR64" s="200"/>
      <c r="EPU64" s="200"/>
      <c r="EPW64" s="200"/>
      <c r="EQK64" s="200"/>
      <c r="EQL64" s="200"/>
      <c r="EQM64" s="200"/>
      <c r="EQN64" s="200"/>
      <c r="EQO64" s="200"/>
      <c r="EQP64" s="200"/>
      <c r="EQQ64" s="200"/>
      <c r="EQR64" s="200"/>
      <c r="EQS64" s="200"/>
      <c r="EQT64" s="200"/>
      <c r="EQU64" s="200"/>
      <c r="EQV64" s="200"/>
      <c r="EQW64" s="200"/>
      <c r="EQX64" s="200"/>
      <c r="EQY64" s="200"/>
      <c r="EQZ64" s="200"/>
      <c r="ERA64" s="200"/>
      <c r="ERB64" s="200"/>
      <c r="ERC64" s="200"/>
      <c r="ERI64" s="200"/>
      <c r="ERJ64" s="200"/>
      <c r="ERK64" s="200"/>
      <c r="ERL64" s="200"/>
      <c r="ERM64" s="200"/>
      <c r="ERN64" s="200"/>
      <c r="ERO64" s="200"/>
      <c r="ERQ64" s="200"/>
      <c r="ERR64" s="200"/>
      <c r="ERS64" s="200"/>
      <c r="ERT64" s="200"/>
      <c r="ERU64" s="200"/>
      <c r="ERV64" s="200"/>
      <c r="ERW64" s="200"/>
      <c r="ERX64" s="200"/>
      <c r="ESA64" s="200"/>
      <c r="ESD64" s="200"/>
      <c r="ESG64" s="200"/>
      <c r="ESJ64" s="200"/>
      <c r="ESM64" s="200"/>
      <c r="ESP64" s="200"/>
      <c r="ESY64" s="200"/>
      <c r="ETB64" s="200"/>
      <c r="ETE64" s="200"/>
      <c r="ETH64" s="200"/>
      <c r="ETQ64" s="200"/>
      <c r="ETW64" s="200"/>
      <c r="ETZ64" s="200"/>
      <c r="EUC64" s="200"/>
      <c r="EUF64" s="200"/>
      <c r="EUL64" s="200"/>
      <c r="EUU64" s="200"/>
      <c r="EUW64" s="200"/>
      <c r="EUX64" s="200"/>
      <c r="EUZ64" s="200"/>
      <c r="EVC64" s="200"/>
      <c r="EVF64" s="200"/>
      <c r="EVI64" s="200"/>
      <c r="EVL64" s="200"/>
      <c r="EVO64" s="200"/>
      <c r="EVQ64" s="200"/>
      <c r="EVS64" s="200"/>
      <c r="EVV64" s="200"/>
      <c r="EVY64" s="200"/>
      <c r="EWB64" s="200"/>
      <c r="EWE64" s="200"/>
      <c r="EWH64" s="200"/>
      <c r="EWK64" s="200"/>
      <c r="EWN64" s="200"/>
      <c r="EWP64" s="200"/>
      <c r="EWS64" s="200"/>
      <c r="EWV64" s="200"/>
      <c r="EWY64" s="200"/>
      <c r="EXE64" s="200"/>
      <c r="EXH64" s="200"/>
      <c r="EXJ64" s="200"/>
      <c r="EYQ64" s="200"/>
      <c r="EYT64" s="200"/>
      <c r="EYW64" s="200"/>
      <c r="EYZ64" s="200"/>
      <c r="EZC64" s="200"/>
      <c r="EZD64" s="200"/>
      <c r="EZE64" s="200"/>
      <c r="EZH64" s="200"/>
      <c r="EZK64" s="200"/>
      <c r="EZN64" s="200"/>
      <c r="EZQ64" s="200"/>
      <c r="EZS64" s="200"/>
      <c r="FAG64" s="200"/>
      <c r="FAH64" s="200"/>
      <c r="FAI64" s="200"/>
      <c r="FAJ64" s="200"/>
      <c r="FAK64" s="200"/>
      <c r="FAL64" s="200"/>
      <c r="FAM64" s="200"/>
      <c r="FAN64" s="200"/>
      <c r="FAO64" s="200"/>
      <c r="FAP64" s="200"/>
      <c r="FAQ64" s="200"/>
      <c r="FAR64" s="200"/>
      <c r="FAS64" s="200"/>
      <c r="FAT64" s="200"/>
      <c r="FAU64" s="200"/>
      <c r="FAV64" s="200"/>
      <c r="FAW64" s="200"/>
      <c r="FAX64" s="200"/>
      <c r="FAY64" s="200"/>
      <c r="FBE64" s="200"/>
      <c r="FBF64" s="200"/>
      <c r="FBG64" s="200"/>
      <c r="FBH64" s="200"/>
      <c r="FBI64" s="200"/>
      <c r="FBJ64" s="200"/>
      <c r="FBK64" s="200"/>
      <c r="FBM64" s="200"/>
      <c r="FBN64" s="200"/>
      <c r="FBO64" s="200"/>
      <c r="FBP64" s="200"/>
      <c r="FBQ64" s="200"/>
      <c r="FBR64" s="200"/>
      <c r="FBS64" s="200"/>
      <c r="FBT64" s="200"/>
      <c r="FBW64" s="200"/>
      <c r="FBZ64" s="200"/>
      <c r="FCC64" s="200"/>
      <c r="FCF64" s="200"/>
      <c r="FCI64" s="200"/>
      <c r="FCL64" s="200"/>
      <c r="FCU64" s="200"/>
      <c r="FCX64" s="200"/>
      <c r="FDA64" s="200"/>
      <c r="FDD64" s="200"/>
      <c r="FDM64" s="200"/>
      <c r="FDS64" s="200"/>
      <c r="FDV64" s="200"/>
      <c r="FDY64" s="200"/>
      <c r="FEB64" s="200"/>
      <c r="FEH64" s="200"/>
      <c r="FEQ64" s="200"/>
      <c r="FES64" s="200"/>
      <c r="FET64" s="200"/>
      <c r="FEV64" s="200"/>
      <c r="FEY64" s="200"/>
      <c r="FFB64" s="200"/>
      <c r="FFE64" s="200"/>
      <c r="FFH64" s="200"/>
      <c r="FFK64" s="200"/>
      <c r="FFM64" s="200"/>
      <c r="FFO64" s="200"/>
      <c r="FFR64" s="200"/>
      <c r="FFU64" s="200"/>
      <c r="FFX64" s="200"/>
      <c r="FGA64" s="200"/>
      <c r="FGD64" s="200"/>
      <c r="FGG64" s="200"/>
      <c r="FGJ64" s="200"/>
      <c r="FGL64" s="200"/>
      <c r="FGO64" s="200"/>
      <c r="FGR64" s="200"/>
      <c r="FGU64" s="200"/>
      <c r="FHA64" s="200"/>
      <c r="FHD64" s="200"/>
      <c r="FHF64" s="200"/>
      <c r="FIM64" s="200"/>
      <c r="FIP64" s="200"/>
      <c r="FIS64" s="200"/>
      <c r="FIV64" s="200"/>
      <c r="FIY64" s="200"/>
      <c r="FIZ64" s="200"/>
      <c r="FJA64" s="200"/>
      <c r="FJD64" s="200"/>
      <c r="FJG64" s="200"/>
      <c r="FJJ64" s="200"/>
      <c r="FJM64" s="200"/>
      <c r="FJO64" s="200"/>
      <c r="FKC64" s="200"/>
      <c r="FKD64" s="200"/>
      <c r="FKE64" s="200"/>
      <c r="FKF64" s="200"/>
      <c r="FKG64" s="200"/>
      <c r="FKH64" s="200"/>
      <c r="FKI64" s="200"/>
      <c r="FKJ64" s="200"/>
      <c r="FKK64" s="200"/>
      <c r="FKL64" s="200"/>
      <c r="FKM64" s="200"/>
      <c r="FKN64" s="200"/>
      <c r="FKO64" s="200"/>
      <c r="FKP64" s="200"/>
      <c r="FKQ64" s="200"/>
      <c r="FKR64" s="200"/>
      <c r="FKS64" s="200"/>
      <c r="FKT64" s="200"/>
      <c r="FKU64" s="200"/>
      <c r="FLA64" s="200"/>
      <c r="FLB64" s="200"/>
      <c r="FLC64" s="200"/>
      <c r="FLD64" s="200"/>
      <c r="FLE64" s="200"/>
      <c r="FLF64" s="200"/>
      <c r="FLG64" s="200"/>
      <c r="FLI64" s="200"/>
      <c r="FLJ64" s="200"/>
      <c r="FLK64" s="200"/>
      <c r="FLL64" s="200"/>
      <c r="FLM64" s="200"/>
      <c r="FLN64" s="200"/>
      <c r="FLO64" s="200"/>
      <c r="FLP64" s="200"/>
      <c r="FLS64" s="200"/>
      <c r="FLV64" s="200"/>
      <c r="FLY64" s="200"/>
      <c r="FMB64" s="200"/>
      <c r="FME64" s="200"/>
      <c r="FMH64" s="200"/>
      <c r="FMQ64" s="200"/>
      <c r="FMT64" s="200"/>
      <c r="FMW64" s="200"/>
      <c r="FMZ64" s="200"/>
      <c r="FNI64" s="200"/>
      <c r="FNO64" s="200"/>
      <c r="FNR64" s="200"/>
      <c r="FNU64" s="200"/>
      <c r="FNX64" s="200"/>
      <c r="FOD64" s="200"/>
      <c r="FOM64" s="200"/>
      <c r="FOO64" s="200"/>
      <c r="FOP64" s="200"/>
      <c r="FOR64" s="200"/>
      <c r="FOU64" s="200"/>
      <c r="FOX64" s="200"/>
      <c r="FPA64" s="200"/>
      <c r="FPD64" s="200"/>
      <c r="FPG64" s="200"/>
      <c r="FPI64" s="200"/>
      <c r="FPK64" s="200"/>
      <c r="FPN64" s="200"/>
      <c r="FPQ64" s="200"/>
      <c r="FPT64" s="200"/>
      <c r="FPW64" s="200"/>
      <c r="FPZ64" s="200"/>
      <c r="FQC64" s="200"/>
      <c r="FQF64" s="200"/>
      <c r="FQH64" s="200"/>
      <c r="FQK64" s="200"/>
      <c r="FQN64" s="200"/>
      <c r="FQQ64" s="200"/>
      <c r="FQW64" s="200"/>
      <c r="FQZ64" s="200"/>
      <c r="FRB64" s="200"/>
      <c r="FSI64" s="200"/>
      <c r="FSL64" s="200"/>
      <c r="FSO64" s="200"/>
      <c r="FSR64" s="200"/>
      <c r="FSU64" s="200"/>
      <c r="FSV64" s="200"/>
      <c r="FSW64" s="200"/>
      <c r="FSZ64" s="200"/>
      <c r="FTC64" s="200"/>
      <c r="FTF64" s="200"/>
      <c r="FTI64" s="200"/>
      <c r="FTK64" s="200"/>
      <c r="FTY64" s="200"/>
      <c r="FTZ64" s="200"/>
      <c r="FUA64" s="200"/>
      <c r="FUB64" s="200"/>
      <c r="FUC64" s="200"/>
      <c r="FUD64" s="200"/>
      <c r="FUE64" s="200"/>
      <c r="FUF64" s="200"/>
      <c r="FUG64" s="200"/>
      <c r="FUH64" s="200"/>
      <c r="FUI64" s="200"/>
      <c r="FUJ64" s="200"/>
      <c r="FUK64" s="200"/>
      <c r="FUL64" s="200"/>
      <c r="FUM64" s="200"/>
      <c r="FUN64" s="200"/>
      <c r="FUO64" s="200"/>
      <c r="FUP64" s="200"/>
      <c r="FUQ64" s="200"/>
      <c r="FUW64" s="200"/>
      <c r="FUX64" s="200"/>
      <c r="FUY64" s="200"/>
      <c r="FUZ64" s="200"/>
      <c r="FVA64" s="200"/>
      <c r="FVB64" s="200"/>
      <c r="FVC64" s="200"/>
      <c r="FVE64" s="200"/>
      <c r="FVF64" s="200"/>
      <c r="FVG64" s="200"/>
      <c r="FVH64" s="200"/>
      <c r="FVI64" s="200"/>
      <c r="FVJ64" s="200"/>
      <c r="FVK64" s="200"/>
      <c r="FVL64" s="200"/>
      <c r="FVO64" s="200"/>
      <c r="FVR64" s="200"/>
      <c r="FVU64" s="200"/>
      <c r="FVX64" s="200"/>
      <c r="FWA64" s="200"/>
      <c r="FWD64" s="200"/>
      <c r="FWM64" s="200"/>
      <c r="FWP64" s="200"/>
      <c r="FWS64" s="200"/>
      <c r="FWV64" s="200"/>
      <c r="FXE64" s="200"/>
      <c r="FXK64" s="200"/>
      <c r="FXN64" s="200"/>
      <c r="FXQ64" s="200"/>
      <c r="FXT64" s="200"/>
      <c r="FXZ64" s="200"/>
      <c r="FYI64" s="200"/>
      <c r="FYK64" s="200"/>
      <c r="FYL64" s="200"/>
      <c r="FYN64" s="200"/>
      <c r="FYQ64" s="200"/>
      <c r="FYT64" s="200"/>
      <c r="FYW64" s="200"/>
      <c r="FYZ64" s="200"/>
      <c r="FZC64" s="200"/>
      <c r="FZE64" s="200"/>
      <c r="FZG64" s="200"/>
      <c r="FZJ64" s="200"/>
      <c r="FZM64" s="200"/>
      <c r="FZP64" s="200"/>
      <c r="FZS64" s="200"/>
      <c r="FZV64" s="200"/>
      <c r="FZY64" s="200"/>
      <c r="GAB64" s="200"/>
      <c r="GAD64" s="200"/>
      <c r="GAG64" s="200"/>
      <c r="GAJ64" s="200"/>
      <c r="GAM64" s="200"/>
      <c r="GAS64" s="200"/>
      <c r="GAV64" s="200"/>
      <c r="GAX64" s="200"/>
      <c r="GCE64" s="200"/>
      <c r="GCH64" s="200"/>
      <c r="GCK64" s="200"/>
      <c r="GCN64" s="200"/>
      <c r="GCQ64" s="200"/>
      <c r="GCR64" s="200"/>
      <c r="GCS64" s="200"/>
      <c r="GCV64" s="200"/>
      <c r="GCY64" s="200"/>
      <c r="GDB64" s="200"/>
      <c r="GDE64" s="200"/>
      <c r="GDG64" s="200"/>
      <c r="GDU64" s="200"/>
      <c r="GDV64" s="200"/>
      <c r="GDW64" s="200"/>
      <c r="GDX64" s="200"/>
      <c r="GDY64" s="200"/>
      <c r="GDZ64" s="200"/>
      <c r="GEA64" s="200"/>
      <c r="GEB64" s="200"/>
      <c r="GEC64" s="200"/>
      <c r="GED64" s="200"/>
      <c r="GEE64" s="200"/>
      <c r="GEF64" s="200"/>
      <c r="GEG64" s="200"/>
      <c r="GEH64" s="200"/>
      <c r="GEI64" s="200"/>
      <c r="GEJ64" s="200"/>
      <c r="GEK64" s="200"/>
      <c r="GEL64" s="200"/>
      <c r="GEM64" s="200"/>
      <c r="GES64" s="200"/>
      <c r="GET64" s="200"/>
      <c r="GEU64" s="200"/>
      <c r="GEV64" s="200"/>
      <c r="GEW64" s="200"/>
      <c r="GEX64" s="200"/>
      <c r="GEY64" s="200"/>
      <c r="GFA64" s="200"/>
      <c r="GFB64" s="200"/>
      <c r="GFC64" s="200"/>
      <c r="GFD64" s="200"/>
      <c r="GFE64" s="200"/>
      <c r="GFF64" s="200"/>
      <c r="GFG64" s="200"/>
      <c r="GFH64" s="200"/>
      <c r="GFK64" s="200"/>
      <c r="GFN64" s="200"/>
      <c r="GFQ64" s="200"/>
      <c r="GFT64" s="200"/>
      <c r="GFW64" s="200"/>
      <c r="GFZ64" s="200"/>
      <c r="GGI64" s="200"/>
      <c r="GGL64" s="200"/>
      <c r="GGO64" s="200"/>
      <c r="GGR64" s="200"/>
      <c r="GHA64" s="200"/>
      <c r="GHG64" s="200"/>
      <c r="GHJ64" s="200"/>
      <c r="GHM64" s="200"/>
      <c r="GHP64" s="200"/>
      <c r="GHV64" s="200"/>
      <c r="GIE64" s="200"/>
      <c r="GIG64" s="200"/>
      <c r="GIH64" s="200"/>
      <c r="GIJ64" s="200"/>
      <c r="GIM64" s="200"/>
      <c r="GIP64" s="200"/>
      <c r="GIS64" s="200"/>
      <c r="GIV64" s="200"/>
      <c r="GIY64" s="200"/>
      <c r="GJA64" s="200"/>
      <c r="GJC64" s="200"/>
      <c r="GJF64" s="200"/>
      <c r="GJI64" s="200"/>
      <c r="GJL64" s="200"/>
      <c r="GJO64" s="200"/>
      <c r="GJR64" s="200"/>
      <c r="GJU64" s="200"/>
      <c r="GJX64" s="200"/>
      <c r="GJZ64" s="200"/>
      <c r="GKC64" s="200"/>
      <c r="GKF64" s="200"/>
      <c r="GKI64" s="200"/>
      <c r="GKO64" s="200"/>
      <c r="GKR64" s="200"/>
      <c r="GKT64" s="200"/>
      <c r="GMA64" s="200"/>
      <c r="GMD64" s="200"/>
      <c r="GMG64" s="200"/>
      <c r="GMJ64" s="200"/>
      <c r="GMM64" s="200"/>
      <c r="GMN64" s="200"/>
      <c r="GMO64" s="200"/>
      <c r="GMR64" s="200"/>
      <c r="GMU64" s="200"/>
      <c r="GMX64" s="200"/>
      <c r="GNA64" s="200"/>
      <c r="GNC64" s="200"/>
      <c r="GNQ64" s="200"/>
      <c r="GNR64" s="200"/>
      <c r="GNS64" s="200"/>
      <c r="GNT64" s="200"/>
      <c r="GNU64" s="200"/>
      <c r="GNV64" s="200"/>
      <c r="GNW64" s="200"/>
      <c r="GNX64" s="200"/>
      <c r="GNY64" s="200"/>
      <c r="GNZ64" s="200"/>
      <c r="GOA64" s="200"/>
      <c r="GOB64" s="200"/>
      <c r="GOC64" s="200"/>
      <c r="GOD64" s="200"/>
      <c r="GOE64" s="200"/>
      <c r="GOF64" s="200"/>
      <c r="GOG64" s="200"/>
      <c r="GOH64" s="200"/>
      <c r="GOI64" s="200"/>
      <c r="GOO64" s="200"/>
      <c r="GOP64" s="200"/>
      <c r="GOQ64" s="200"/>
      <c r="GOR64" s="200"/>
      <c r="GOS64" s="200"/>
      <c r="GOT64" s="200"/>
      <c r="GOU64" s="200"/>
      <c r="GOW64" s="200"/>
      <c r="GOX64" s="200"/>
      <c r="GOY64" s="200"/>
      <c r="GOZ64" s="200"/>
      <c r="GPA64" s="200"/>
      <c r="GPB64" s="200"/>
      <c r="GPC64" s="200"/>
      <c r="GPD64" s="200"/>
      <c r="GPG64" s="200"/>
      <c r="GPJ64" s="200"/>
      <c r="GPM64" s="200"/>
      <c r="GPP64" s="200"/>
      <c r="GPS64" s="200"/>
      <c r="GPV64" s="200"/>
      <c r="GQE64" s="200"/>
      <c r="GQH64" s="200"/>
      <c r="GQK64" s="200"/>
      <c r="GQN64" s="200"/>
      <c r="GQW64" s="200"/>
      <c r="GRC64" s="200"/>
      <c r="GRF64" s="200"/>
      <c r="GRI64" s="200"/>
      <c r="GRL64" s="200"/>
      <c r="GRR64" s="200"/>
      <c r="GSA64" s="200"/>
      <c r="GSC64" s="200"/>
      <c r="GSD64" s="200"/>
      <c r="GSF64" s="200"/>
      <c r="GSI64" s="200"/>
      <c r="GSL64" s="200"/>
      <c r="GSO64" s="200"/>
      <c r="GSR64" s="200"/>
      <c r="GSU64" s="200"/>
      <c r="GSW64" s="200"/>
      <c r="GSY64" s="200"/>
      <c r="GTB64" s="200"/>
      <c r="GTE64" s="200"/>
      <c r="GTH64" s="200"/>
      <c r="GTK64" s="200"/>
      <c r="GTN64" s="200"/>
      <c r="GTQ64" s="200"/>
      <c r="GTT64" s="200"/>
      <c r="GTV64" s="200"/>
      <c r="GTY64" s="200"/>
      <c r="GUB64" s="200"/>
      <c r="GUE64" s="200"/>
      <c r="GUK64" s="200"/>
      <c r="GUN64" s="200"/>
      <c r="GUP64" s="200"/>
      <c r="GVW64" s="200"/>
      <c r="GVZ64" s="200"/>
      <c r="GWC64" s="200"/>
      <c r="GWF64" s="200"/>
      <c r="GWI64" s="200"/>
      <c r="GWJ64" s="200"/>
      <c r="GWK64" s="200"/>
      <c r="GWN64" s="200"/>
      <c r="GWQ64" s="200"/>
      <c r="GWT64" s="200"/>
      <c r="GWW64" s="200"/>
      <c r="GWY64" s="200"/>
      <c r="GXM64" s="200"/>
      <c r="GXN64" s="200"/>
      <c r="GXO64" s="200"/>
      <c r="GXP64" s="200"/>
      <c r="GXQ64" s="200"/>
      <c r="GXR64" s="200"/>
      <c r="GXS64" s="200"/>
      <c r="GXT64" s="200"/>
      <c r="GXU64" s="200"/>
      <c r="GXV64" s="200"/>
      <c r="GXW64" s="200"/>
      <c r="GXX64" s="200"/>
      <c r="GXY64" s="200"/>
      <c r="GXZ64" s="200"/>
      <c r="GYA64" s="200"/>
      <c r="GYB64" s="200"/>
      <c r="GYC64" s="200"/>
      <c r="GYD64" s="200"/>
      <c r="GYE64" s="200"/>
      <c r="GYK64" s="200"/>
      <c r="GYL64" s="200"/>
      <c r="GYM64" s="200"/>
      <c r="GYN64" s="200"/>
      <c r="GYO64" s="200"/>
      <c r="GYP64" s="200"/>
      <c r="GYQ64" s="200"/>
      <c r="GYS64" s="200"/>
      <c r="GYT64" s="200"/>
      <c r="GYU64" s="200"/>
      <c r="GYV64" s="200"/>
      <c r="GYW64" s="200"/>
      <c r="GYX64" s="200"/>
      <c r="GYY64" s="200"/>
      <c r="GYZ64" s="200"/>
      <c r="GZC64" s="200"/>
      <c r="GZF64" s="200"/>
      <c r="GZI64" s="200"/>
      <c r="GZL64" s="200"/>
      <c r="GZO64" s="200"/>
      <c r="GZR64" s="200"/>
      <c r="HAA64" s="200"/>
      <c r="HAD64" s="200"/>
      <c r="HAG64" s="200"/>
      <c r="HAJ64" s="200"/>
      <c r="HAS64" s="200"/>
      <c r="HAY64" s="200"/>
      <c r="HBB64" s="200"/>
      <c r="HBE64" s="200"/>
      <c r="HBH64" s="200"/>
      <c r="HBN64" s="200"/>
      <c r="HBW64" s="200"/>
      <c r="HBY64" s="200"/>
      <c r="HBZ64" s="200"/>
      <c r="HCB64" s="200"/>
      <c r="HCE64" s="200"/>
      <c r="HCH64" s="200"/>
      <c r="HCK64" s="200"/>
      <c r="HCN64" s="200"/>
      <c r="HCQ64" s="200"/>
      <c r="HCS64" s="200"/>
      <c r="HCU64" s="200"/>
      <c r="HCX64" s="200"/>
      <c r="HDA64" s="200"/>
      <c r="HDD64" s="200"/>
      <c r="HDG64" s="200"/>
      <c r="HDJ64" s="200"/>
      <c r="HDM64" s="200"/>
      <c r="HDP64" s="200"/>
      <c r="HDR64" s="200"/>
      <c r="HDU64" s="200"/>
      <c r="HDX64" s="200"/>
      <c r="HEA64" s="200"/>
      <c r="HEG64" s="200"/>
      <c r="HEJ64" s="200"/>
      <c r="HEL64" s="200"/>
      <c r="HFS64" s="200"/>
      <c r="HFV64" s="200"/>
      <c r="HFY64" s="200"/>
      <c r="HGB64" s="200"/>
      <c r="HGE64" s="200"/>
      <c r="HGF64" s="200"/>
      <c r="HGG64" s="200"/>
      <c r="HGJ64" s="200"/>
      <c r="HGM64" s="200"/>
      <c r="HGP64" s="200"/>
      <c r="HGS64" s="200"/>
      <c r="HGU64" s="200"/>
      <c r="HHI64" s="200"/>
      <c r="HHJ64" s="200"/>
      <c r="HHK64" s="200"/>
      <c r="HHL64" s="200"/>
      <c r="HHM64" s="200"/>
      <c r="HHN64" s="200"/>
      <c r="HHO64" s="200"/>
      <c r="HHP64" s="200"/>
      <c r="HHQ64" s="200"/>
      <c r="HHR64" s="200"/>
      <c r="HHS64" s="200"/>
      <c r="HHT64" s="200"/>
      <c r="HHU64" s="200"/>
      <c r="HHV64" s="200"/>
      <c r="HHW64" s="200"/>
      <c r="HHX64" s="200"/>
      <c r="HHY64" s="200"/>
      <c r="HHZ64" s="200"/>
      <c r="HIA64" s="200"/>
      <c r="HIG64" s="200"/>
      <c r="HIH64" s="200"/>
      <c r="HII64" s="200"/>
      <c r="HIJ64" s="200"/>
      <c r="HIK64" s="200"/>
      <c r="HIL64" s="200"/>
      <c r="HIM64" s="200"/>
      <c r="HIO64" s="200"/>
      <c r="HIP64" s="200"/>
      <c r="HIQ64" s="200"/>
      <c r="HIR64" s="200"/>
      <c r="HIS64" s="200"/>
      <c r="HIT64" s="200"/>
      <c r="HIU64" s="200"/>
      <c r="HIV64" s="200"/>
      <c r="HIY64" s="200"/>
      <c r="HJB64" s="200"/>
      <c r="HJE64" s="200"/>
      <c r="HJH64" s="200"/>
      <c r="HJK64" s="200"/>
      <c r="HJN64" s="200"/>
      <c r="HJW64" s="200"/>
      <c r="HJZ64" s="200"/>
      <c r="HKC64" s="200"/>
      <c r="HKF64" s="200"/>
      <c r="HKO64" s="200"/>
      <c r="HKU64" s="200"/>
      <c r="HKX64" s="200"/>
      <c r="HLA64" s="200"/>
      <c r="HLD64" s="200"/>
      <c r="HLJ64" s="200"/>
      <c r="HLS64" s="200"/>
      <c r="HLU64" s="200"/>
      <c r="HLV64" s="200"/>
      <c r="HLX64" s="200"/>
      <c r="HMA64" s="200"/>
      <c r="HMD64" s="200"/>
      <c r="HMG64" s="200"/>
      <c r="HMJ64" s="200"/>
      <c r="HMM64" s="200"/>
      <c r="HMO64" s="200"/>
      <c r="HMQ64" s="200"/>
      <c r="HMT64" s="200"/>
      <c r="HMW64" s="200"/>
      <c r="HMZ64" s="200"/>
      <c r="HNC64" s="200"/>
      <c r="HNF64" s="200"/>
      <c r="HNI64" s="200"/>
      <c r="HNL64" s="200"/>
      <c r="HNN64" s="200"/>
      <c r="HNQ64" s="200"/>
      <c r="HNT64" s="200"/>
      <c r="HNW64" s="200"/>
      <c r="HOC64" s="200"/>
      <c r="HOF64" s="200"/>
      <c r="HOH64" s="200"/>
      <c r="HPO64" s="200"/>
      <c r="HPR64" s="200"/>
      <c r="HPU64" s="200"/>
      <c r="HPX64" s="200"/>
      <c r="HQA64" s="200"/>
      <c r="HQB64" s="200"/>
      <c r="HQC64" s="200"/>
      <c r="HQF64" s="200"/>
      <c r="HQI64" s="200"/>
      <c r="HQL64" s="200"/>
      <c r="HQO64" s="200"/>
      <c r="HQQ64" s="200"/>
      <c r="HRE64" s="200"/>
      <c r="HRF64" s="200"/>
      <c r="HRG64" s="200"/>
      <c r="HRH64" s="200"/>
      <c r="HRI64" s="200"/>
      <c r="HRJ64" s="200"/>
      <c r="HRK64" s="200"/>
      <c r="HRL64" s="200"/>
      <c r="HRM64" s="200"/>
      <c r="HRN64" s="200"/>
      <c r="HRO64" s="200"/>
      <c r="HRP64" s="200"/>
      <c r="HRQ64" s="200"/>
      <c r="HRR64" s="200"/>
      <c r="HRS64" s="200"/>
      <c r="HRT64" s="200"/>
      <c r="HRU64" s="200"/>
      <c r="HRV64" s="200"/>
      <c r="HRW64" s="200"/>
      <c r="HSC64" s="200"/>
      <c r="HSD64" s="200"/>
      <c r="HSE64" s="200"/>
      <c r="HSF64" s="200"/>
      <c r="HSG64" s="200"/>
      <c r="HSH64" s="200"/>
      <c r="HSI64" s="200"/>
      <c r="HSK64" s="200"/>
      <c r="HSL64" s="200"/>
      <c r="HSM64" s="200"/>
      <c r="HSN64" s="200"/>
      <c r="HSO64" s="200"/>
      <c r="HSP64" s="200"/>
      <c r="HSQ64" s="200"/>
      <c r="HSR64" s="200"/>
      <c r="HSU64" s="200"/>
      <c r="HSX64" s="200"/>
      <c r="HTA64" s="200"/>
      <c r="HTD64" s="200"/>
      <c r="HTG64" s="200"/>
      <c r="HTJ64" s="200"/>
      <c r="HTS64" s="200"/>
      <c r="HTV64" s="200"/>
      <c r="HTY64" s="200"/>
      <c r="HUB64" s="200"/>
      <c r="HUK64" s="200"/>
      <c r="HUQ64" s="200"/>
      <c r="HUT64" s="200"/>
      <c r="HUW64" s="200"/>
      <c r="HUZ64" s="200"/>
      <c r="HVF64" s="200"/>
      <c r="HVO64" s="200"/>
      <c r="HVQ64" s="200"/>
      <c r="HVR64" s="200"/>
      <c r="HVT64" s="200"/>
      <c r="HVW64" s="200"/>
      <c r="HVZ64" s="200"/>
      <c r="HWC64" s="200"/>
      <c r="HWF64" s="200"/>
      <c r="HWI64" s="200"/>
      <c r="HWK64" s="200"/>
      <c r="HWM64" s="200"/>
      <c r="HWP64" s="200"/>
      <c r="HWS64" s="200"/>
      <c r="HWV64" s="200"/>
      <c r="HWY64" s="200"/>
      <c r="HXB64" s="200"/>
      <c r="HXE64" s="200"/>
      <c r="HXH64" s="200"/>
      <c r="HXJ64" s="200"/>
      <c r="HXM64" s="200"/>
      <c r="HXP64" s="200"/>
      <c r="HXS64" s="200"/>
      <c r="HXY64" s="200"/>
      <c r="HYB64" s="200"/>
      <c r="HYD64" s="200"/>
      <c r="HZK64" s="200"/>
      <c r="HZN64" s="200"/>
      <c r="HZQ64" s="200"/>
      <c r="HZT64" s="200"/>
      <c r="HZW64" s="200"/>
      <c r="HZX64" s="200"/>
      <c r="HZY64" s="200"/>
      <c r="IAB64" s="200"/>
      <c r="IAE64" s="200"/>
      <c r="IAH64" s="200"/>
      <c r="IAK64" s="200"/>
      <c r="IAM64" s="200"/>
      <c r="IBA64" s="200"/>
      <c r="IBB64" s="200"/>
      <c r="IBC64" s="200"/>
      <c r="IBD64" s="200"/>
      <c r="IBE64" s="200"/>
      <c r="IBF64" s="200"/>
      <c r="IBG64" s="200"/>
      <c r="IBH64" s="200"/>
      <c r="IBI64" s="200"/>
      <c r="IBJ64" s="200"/>
      <c r="IBK64" s="200"/>
      <c r="IBL64" s="200"/>
      <c r="IBM64" s="200"/>
      <c r="IBN64" s="200"/>
      <c r="IBO64" s="200"/>
      <c r="IBP64" s="200"/>
      <c r="IBQ64" s="200"/>
      <c r="IBR64" s="200"/>
      <c r="IBS64" s="200"/>
      <c r="IBY64" s="200"/>
      <c r="IBZ64" s="200"/>
      <c r="ICA64" s="200"/>
      <c r="ICB64" s="200"/>
      <c r="ICC64" s="200"/>
      <c r="ICD64" s="200"/>
      <c r="ICE64" s="200"/>
      <c r="ICG64" s="200"/>
      <c r="ICH64" s="200"/>
      <c r="ICI64" s="200"/>
      <c r="ICJ64" s="200"/>
      <c r="ICK64" s="200"/>
      <c r="ICL64" s="200"/>
      <c r="ICM64" s="200"/>
      <c r="ICN64" s="200"/>
      <c r="ICQ64" s="200"/>
      <c r="ICT64" s="200"/>
      <c r="ICW64" s="200"/>
      <c r="ICZ64" s="200"/>
      <c r="IDC64" s="200"/>
      <c r="IDF64" s="200"/>
      <c r="IDO64" s="200"/>
      <c r="IDR64" s="200"/>
      <c r="IDU64" s="200"/>
      <c r="IDX64" s="200"/>
      <c r="IEG64" s="200"/>
      <c r="IEM64" s="200"/>
      <c r="IEP64" s="200"/>
      <c r="IES64" s="200"/>
      <c r="IEV64" s="200"/>
      <c r="IFB64" s="200"/>
      <c r="IFK64" s="200"/>
      <c r="IFM64" s="200"/>
      <c r="IFN64" s="200"/>
      <c r="IFP64" s="200"/>
      <c r="IFS64" s="200"/>
      <c r="IFV64" s="200"/>
      <c r="IFY64" s="200"/>
      <c r="IGB64" s="200"/>
      <c r="IGE64" s="200"/>
      <c r="IGG64" s="200"/>
      <c r="IGI64" s="200"/>
      <c r="IGL64" s="200"/>
      <c r="IGO64" s="200"/>
      <c r="IGR64" s="200"/>
      <c r="IGU64" s="200"/>
      <c r="IGX64" s="200"/>
      <c r="IHA64" s="200"/>
      <c r="IHD64" s="200"/>
      <c r="IHF64" s="200"/>
      <c r="IHI64" s="200"/>
      <c r="IHL64" s="200"/>
      <c r="IHO64" s="200"/>
      <c r="IHU64" s="200"/>
      <c r="IHX64" s="200"/>
      <c r="IHZ64" s="200"/>
      <c r="IJG64" s="200"/>
      <c r="IJJ64" s="200"/>
      <c r="IJM64" s="200"/>
      <c r="IJP64" s="200"/>
      <c r="IJS64" s="200"/>
      <c r="IJT64" s="200"/>
      <c r="IJU64" s="200"/>
      <c r="IJX64" s="200"/>
      <c r="IKA64" s="200"/>
      <c r="IKD64" s="200"/>
      <c r="IKG64" s="200"/>
      <c r="IKI64" s="200"/>
      <c r="IKW64" s="200"/>
      <c r="IKX64" s="200"/>
      <c r="IKY64" s="200"/>
      <c r="IKZ64" s="200"/>
      <c r="ILA64" s="200"/>
      <c r="ILB64" s="200"/>
      <c r="ILC64" s="200"/>
      <c r="ILD64" s="200"/>
      <c r="ILE64" s="200"/>
      <c r="ILF64" s="200"/>
      <c r="ILG64" s="200"/>
      <c r="ILH64" s="200"/>
      <c r="ILI64" s="200"/>
      <c r="ILJ64" s="200"/>
      <c r="ILK64" s="200"/>
      <c r="ILL64" s="200"/>
      <c r="ILM64" s="200"/>
      <c r="ILN64" s="200"/>
      <c r="ILO64" s="200"/>
      <c r="ILU64" s="200"/>
      <c r="ILV64" s="200"/>
      <c r="ILW64" s="200"/>
      <c r="ILX64" s="200"/>
      <c r="ILY64" s="200"/>
      <c r="ILZ64" s="200"/>
      <c r="IMA64" s="200"/>
      <c r="IMC64" s="200"/>
      <c r="IMD64" s="200"/>
      <c r="IME64" s="200"/>
      <c r="IMF64" s="200"/>
      <c r="IMG64" s="200"/>
      <c r="IMH64" s="200"/>
      <c r="IMI64" s="200"/>
      <c r="IMJ64" s="200"/>
      <c r="IMM64" s="200"/>
      <c r="IMP64" s="200"/>
      <c r="IMS64" s="200"/>
      <c r="IMV64" s="200"/>
      <c r="IMY64" s="200"/>
      <c r="INB64" s="200"/>
      <c r="INK64" s="200"/>
      <c r="INN64" s="200"/>
      <c r="INQ64" s="200"/>
      <c r="INT64" s="200"/>
      <c r="IOC64" s="200"/>
      <c r="IOI64" s="200"/>
      <c r="IOL64" s="200"/>
      <c r="IOO64" s="200"/>
      <c r="IOR64" s="200"/>
      <c r="IOX64" s="200"/>
      <c r="IPG64" s="200"/>
      <c r="IPI64" s="200"/>
      <c r="IPJ64" s="200"/>
      <c r="IPL64" s="200"/>
      <c r="IPO64" s="200"/>
      <c r="IPR64" s="200"/>
      <c r="IPU64" s="200"/>
      <c r="IPX64" s="200"/>
      <c r="IQA64" s="200"/>
      <c r="IQC64" s="200"/>
      <c r="IQE64" s="200"/>
      <c r="IQH64" s="200"/>
      <c r="IQK64" s="200"/>
      <c r="IQN64" s="200"/>
      <c r="IQQ64" s="200"/>
      <c r="IQT64" s="200"/>
      <c r="IQW64" s="200"/>
      <c r="IQZ64" s="200"/>
      <c r="IRB64" s="200"/>
      <c r="IRE64" s="200"/>
      <c r="IRH64" s="200"/>
      <c r="IRK64" s="200"/>
      <c r="IRQ64" s="200"/>
      <c r="IRT64" s="200"/>
      <c r="IRV64" s="200"/>
      <c r="ITC64" s="200"/>
      <c r="ITF64" s="200"/>
      <c r="ITI64" s="200"/>
      <c r="ITL64" s="200"/>
      <c r="ITO64" s="200"/>
      <c r="ITP64" s="200"/>
      <c r="ITQ64" s="200"/>
      <c r="ITT64" s="200"/>
      <c r="ITW64" s="200"/>
      <c r="ITZ64" s="200"/>
      <c r="IUC64" s="200"/>
      <c r="IUE64" s="200"/>
      <c r="IUS64" s="200"/>
      <c r="IUT64" s="200"/>
      <c r="IUU64" s="200"/>
      <c r="IUV64" s="200"/>
      <c r="IUW64" s="200"/>
      <c r="IUX64" s="200"/>
      <c r="IUY64" s="200"/>
      <c r="IUZ64" s="200"/>
      <c r="IVA64" s="200"/>
      <c r="IVB64" s="200"/>
      <c r="IVC64" s="200"/>
      <c r="IVD64" s="200"/>
      <c r="IVE64" s="200"/>
      <c r="IVF64" s="200"/>
      <c r="IVG64" s="200"/>
      <c r="IVH64" s="200"/>
      <c r="IVI64" s="200"/>
      <c r="IVJ64" s="200"/>
      <c r="IVK64" s="200"/>
      <c r="IVQ64" s="200"/>
      <c r="IVR64" s="200"/>
      <c r="IVS64" s="200"/>
      <c r="IVT64" s="200"/>
      <c r="IVU64" s="200"/>
      <c r="IVV64" s="200"/>
      <c r="IVW64" s="200"/>
      <c r="IVY64" s="200"/>
      <c r="IVZ64" s="200"/>
      <c r="IWA64" s="200"/>
      <c r="IWB64" s="200"/>
      <c r="IWC64" s="200"/>
      <c r="IWD64" s="200"/>
      <c r="IWE64" s="200"/>
      <c r="IWF64" s="200"/>
      <c r="IWI64" s="200"/>
      <c r="IWL64" s="200"/>
      <c r="IWO64" s="200"/>
      <c r="IWR64" s="200"/>
      <c r="IWU64" s="200"/>
      <c r="IWX64" s="200"/>
      <c r="IXG64" s="200"/>
      <c r="IXJ64" s="200"/>
      <c r="IXM64" s="200"/>
      <c r="IXP64" s="200"/>
      <c r="IXY64" s="200"/>
      <c r="IYE64" s="200"/>
      <c r="IYH64" s="200"/>
      <c r="IYK64" s="200"/>
      <c r="IYN64" s="200"/>
      <c r="IYT64" s="200"/>
      <c r="IZC64" s="200"/>
      <c r="IZE64" s="200"/>
      <c r="IZF64" s="200"/>
      <c r="IZH64" s="200"/>
      <c r="IZK64" s="200"/>
      <c r="IZN64" s="200"/>
      <c r="IZQ64" s="200"/>
      <c r="IZT64" s="200"/>
      <c r="IZW64" s="200"/>
      <c r="IZY64" s="200"/>
      <c r="JAA64" s="200"/>
      <c r="JAD64" s="200"/>
      <c r="JAG64" s="200"/>
      <c r="JAJ64" s="200"/>
      <c r="JAM64" s="200"/>
      <c r="JAP64" s="200"/>
      <c r="JAS64" s="200"/>
      <c r="JAV64" s="200"/>
      <c r="JAX64" s="200"/>
      <c r="JBA64" s="200"/>
      <c r="JBD64" s="200"/>
      <c r="JBG64" s="200"/>
      <c r="JBM64" s="200"/>
      <c r="JBP64" s="200"/>
      <c r="JBR64" s="200"/>
      <c r="JCY64" s="200"/>
      <c r="JDB64" s="200"/>
      <c r="JDE64" s="200"/>
      <c r="JDH64" s="200"/>
      <c r="JDK64" s="200"/>
      <c r="JDL64" s="200"/>
      <c r="JDM64" s="200"/>
      <c r="JDP64" s="200"/>
      <c r="JDS64" s="200"/>
      <c r="JDV64" s="200"/>
      <c r="JDY64" s="200"/>
      <c r="JEA64" s="200"/>
      <c r="JEO64" s="200"/>
      <c r="JEP64" s="200"/>
      <c r="JEQ64" s="200"/>
      <c r="JER64" s="200"/>
      <c r="JES64" s="200"/>
      <c r="JET64" s="200"/>
      <c r="JEU64" s="200"/>
      <c r="JEV64" s="200"/>
      <c r="JEW64" s="200"/>
      <c r="JEX64" s="200"/>
      <c r="JEY64" s="200"/>
      <c r="JEZ64" s="200"/>
      <c r="JFA64" s="200"/>
      <c r="JFB64" s="200"/>
      <c r="JFC64" s="200"/>
      <c r="JFD64" s="200"/>
      <c r="JFE64" s="200"/>
      <c r="JFF64" s="200"/>
      <c r="JFG64" s="200"/>
      <c r="JFM64" s="200"/>
      <c r="JFN64" s="200"/>
      <c r="JFO64" s="200"/>
      <c r="JFP64" s="200"/>
      <c r="JFQ64" s="200"/>
      <c r="JFR64" s="200"/>
      <c r="JFS64" s="200"/>
      <c r="JFU64" s="200"/>
      <c r="JFV64" s="200"/>
      <c r="JFW64" s="200"/>
      <c r="JFX64" s="200"/>
      <c r="JFY64" s="200"/>
      <c r="JFZ64" s="200"/>
      <c r="JGA64" s="200"/>
      <c r="JGB64" s="200"/>
      <c r="JGE64" s="200"/>
      <c r="JGH64" s="200"/>
      <c r="JGK64" s="200"/>
      <c r="JGN64" s="200"/>
      <c r="JGQ64" s="200"/>
      <c r="JGT64" s="200"/>
      <c r="JHC64" s="200"/>
      <c r="JHF64" s="200"/>
      <c r="JHI64" s="200"/>
      <c r="JHL64" s="200"/>
      <c r="JHU64" s="200"/>
      <c r="JIA64" s="200"/>
      <c r="JID64" s="200"/>
      <c r="JIG64" s="200"/>
      <c r="JIJ64" s="200"/>
      <c r="JIP64" s="200"/>
      <c r="JIY64" s="200"/>
      <c r="JJA64" s="200"/>
      <c r="JJB64" s="200"/>
      <c r="JJD64" s="200"/>
      <c r="JJG64" s="200"/>
      <c r="JJJ64" s="200"/>
      <c r="JJM64" s="200"/>
      <c r="JJP64" s="200"/>
      <c r="JJS64" s="200"/>
      <c r="JJU64" s="200"/>
      <c r="JJW64" s="200"/>
      <c r="JJZ64" s="200"/>
      <c r="JKC64" s="200"/>
      <c r="JKF64" s="200"/>
      <c r="JKI64" s="200"/>
      <c r="JKL64" s="200"/>
      <c r="JKO64" s="200"/>
      <c r="JKR64" s="200"/>
      <c r="JKT64" s="200"/>
      <c r="JKW64" s="200"/>
      <c r="JKZ64" s="200"/>
      <c r="JLC64" s="200"/>
      <c r="JLI64" s="200"/>
      <c r="JLL64" s="200"/>
      <c r="JLN64" s="200"/>
      <c r="JMU64" s="200"/>
      <c r="JMX64" s="200"/>
      <c r="JNA64" s="200"/>
      <c r="JND64" s="200"/>
      <c r="JNG64" s="200"/>
      <c r="JNH64" s="200"/>
      <c r="JNI64" s="200"/>
      <c r="JNL64" s="200"/>
      <c r="JNO64" s="200"/>
      <c r="JNR64" s="200"/>
      <c r="JNU64" s="200"/>
      <c r="JNW64" s="200"/>
      <c r="JOK64" s="200"/>
      <c r="JOL64" s="200"/>
      <c r="JOM64" s="200"/>
      <c r="JON64" s="200"/>
      <c r="JOO64" s="200"/>
      <c r="JOP64" s="200"/>
      <c r="JOQ64" s="200"/>
      <c r="JOR64" s="200"/>
      <c r="JOS64" s="200"/>
      <c r="JOT64" s="200"/>
      <c r="JOU64" s="200"/>
      <c r="JOV64" s="200"/>
      <c r="JOW64" s="200"/>
      <c r="JOX64" s="200"/>
      <c r="JOY64" s="200"/>
      <c r="JOZ64" s="200"/>
      <c r="JPA64" s="200"/>
      <c r="JPB64" s="200"/>
      <c r="JPC64" s="200"/>
      <c r="JPI64" s="200"/>
      <c r="JPJ64" s="200"/>
      <c r="JPK64" s="200"/>
      <c r="JPL64" s="200"/>
      <c r="JPM64" s="200"/>
      <c r="JPN64" s="200"/>
      <c r="JPO64" s="200"/>
      <c r="JPQ64" s="200"/>
      <c r="JPR64" s="200"/>
      <c r="JPS64" s="200"/>
      <c r="JPT64" s="200"/>
      <c r="JPU64" s="200"/>
      <c r="JPV64" s="200"/>
      <c r="JPW64" s="200"/>
      <c r="JPX64" s="200"/>
      <c r="JQA64" s="200"/>
      <c r="JQD64" s="200"/>
      <c r="JQG64" s="200"/>
      <c r="JQJ64" s="200"/>
      <c r="JQM64" s="200"/>
      <c r="JQP64" s="200"/>
      <c r="JQY64" s="200"/>
      <c r="JRB64" s="200"/>
      <c r="JRE64" s="200"/>
      <c r="JRH64" s="200"/>
      <c r="JRQ64" s="200"/>
      <c r="JRW64" s="200"/>
      <c r="JRZ64" s="200"/>
      <c r="JSC64" s="200"/>
      <c r="JSF64" s="200"/>
      <c r="JSL64" s="200"/>
      <c r="JSU64" s="200"/>
      <c r="JSW64" s="200"/>
      <c r="JSX64" s="200"/>
      <c r="JSZ64" s="200"/>
      <c r="JTC64" s="200"/>
      <c r="JTF64" s="200"/>
      <c r="JTI64" s="200"/>
      <c r="JTL64" s="200"/>
      <c r="JTO64" s="200"/>
      <c r="JTQ64" s="200"/>
      <c r="JTS64" s="200"/>
      <c r="JTV64" s="200"/>
      <c r="JTY64" s="200"/>
      <c r="JUB64" s="200"/>
      <c r="JUE64" s="200"/>
      <c r="JUH64" s="200"/>
      <c r="JUK64" s="200"/>
      <c r="JUN64" s="200"/>
      <c r="JUP64" s="200"/>
      <c r="JUS64" s="200"/>
      <c r="JUV64" s="200"/>
      <c r="JUY64" s="200"/>
      <c r="JVE64" s="200"/>
      <c r="JVH64" s="200"/>
      <c r="JVJ64" s="200"/>
      <c r="JWQ64" s="200"/>
      <c r="JWT64" s="200"/>
      <c r="JWW64" s="200"/>
      <c r="JWZ64" s="200"/>
      <c r="JXC64" s="200"/>
      <c r="JXD64" s="200"/>
      <c r="JXE64" s="200"/>
      <c r="JXH64" s="200"/>
      <c r="JXK64" s="200"/>
      <c r="JXN64" s="200"/>
      <c r="JXQ64" s="200"/>
      <c r="JXS64" s="200"/>
      <c r="JYG64" s="200"/>
      <c r="JYH64" s="200"/>
      <c r="JYI64" s="200"/>
      <c r="JYJ64" s="200"/>
      <c r="JYK64" s="200"/>
      <c r="JYL64" s="200"/>
      <c r="JYM64" s="200"/>
      <c r="JYN64" s="200"/>
      <c r="JYO64" s="200"/>
      <c r="JYP64" s="200"/>
      <c r="JYQ64" s="200"/>
      <c r="JYR64" s="200"/>
      <c r="JYS64" s="200"/>
      <c r="JYT64" s="200"/>
      <c r="JYU64" s="200"/>
      <c r="JYV64" s="200"/>
      <c r="JYW64" s="200"/>
      <c r="JYX64" s="200"/>
      <c r="JYY64" s="200"/>
      <c r="JZE64" s="200"/>
      <c r="JZF64" s="200"/>
      <c r="JZG64" s="200"/>
      <c r="JZH64" s="200"/>
      <c r="JZI64" s="200"/>
      <c r="JZJ64" s="200"/>
      <c r="JZK64" s="200"/>
      <c r="JZM64" s="200"/>
      <c r="JZN64" s="200"/>
      <c r="JZO64" s="200"/>
      <c r="JZP64" s="200"/>
      <c r="JZQ64" s="200"/>
      <c r="JZR64" s="200"/>
      <c r="JZS64" s="200"/>
      <c r="JZT64" s="200"/>
      <c r="JZW64" s="200"/>
      <c r="JZZ64" s="200"/>
      <c r="KAC64" s="200"/>
      <c r="KAF64" s="200"/>
      <c r="KAI64" s="200"/>
      <c r="KAL64" s="200"/>
      <c r="KAU64" s="200"/>
      <c r="KAX64" s="200"/>
      <c r="KBA64" s="200"/>
      <c r="KBD64" s="200"/>
      <c r="KBM64" s="200"/>
      <c r="KBS64" s="200"/>
      <c r="KBV64" s="200"/>
      <c r="KBY64" s="200"/>
      <c r="KCB64" s="200"/>
      <c r="KCH64" s="200"/>
      <c r="KCQ64" s="200"/>
      <c r="KCS64" s="200"/>
      <c r="KCT64" s="200"/>
      <c r="KCV64" s="200"/>
      <c r="KCY64" s="200"/>
      <c r="KDB64" s="200"/>
      <c r="KDE64" s="200"/>
      <c r="KDH64" s="200"/>
      <c r="KDK64" s="200"/>
      <c r="KDM64" s="200"/>
      <c r="KDO64" s="200"/>
      <c r="KDR64" s="200"/>
      <c r="KDU64" s="200"/>
      <c r="KDX64" s="200"/>
      <c r="KEA64" s="200"/>
      <c r="KED64" s="200"/>
      <c r="KEG64" s="200"/>
      <c r="KEJ64" s="200"/>
      <c r="KEL64" s="200"/>
      <c r="KEO64" s="200"/>
      <c r="KER64" s="200"/>
      <c r="KEU64" s="200"/>
      <c r="KFA64" s="200"/>
      <c r="KFD64" s="200"/>
      <c r="KFF64" s="200"/>
      <c r="KGM64" s="200"/>
      <c r="KGP64" s="200"/>
      <c r="KGS64" s="200"/>
      <c r="KGV64" s="200"/>
      <c r="KGY64" s="200"/>
      <c r="KGZ64" s="200"/>
      <c r="KHA64" s="200"/>
      <c r="KHD64" s="200"/>
      <c r="KHG64" s="200"/>
      <c r="KHJ64" s="200"/>
      <c r="KHM64" s="200"/>
      <c r="KHO64" s="200"/>
      <c r="KIC64" s="200"/>
      <c r="KID64" s="200"/>
      <c r="KIE64" s="200"/>
      <c r="KIF64" s="200"/>
      <c r="KIG64" s="200"/>
      <c r="KIH64" s="200"/>
      <c r="KII64" s="200"/>
      <c r="KIJ64" s="200"/>
      <c r="KIK64" s="200"/>
      <c r="KIL64" s="200"/>
      <c r="KIM64" s="200"/>
      <c r="KIN64" s="200"/>
      <c r="KIO64" s="200"/>
      <c r="KIP64" s="200"/>
      <c r="KIQ64" s="200"/>
      <c r="KIR64" s="200"/>
      <c r="KIS64" s="200"/>
      <c r="KIT64" s="200"/>
      <c r="KIU64" s="200"/>
      <c r="KJA64" s="200"/>
      <c r="KJB64" s="200"/>
      <c r="KJC64" s="200"/>
      <c r="KJD64" s="200"/>
      <c r="KJE64" s="200"/>
      <c r="KJF64" s="200"/>
      <c r="KJG64" s="200"/>
      <c r="KJI64" s="200"/>
      <c r="KJJ64" s="200"/>
      <c r="KJK64" s="200"/>
      <c r="KJL64" s="200"/>
      <c r="KJM64" s="200"/>
      <c r="KJN64" s="200"/>
      <c r="KJO64" s="200"/>
      <c r="KJP64" s="200"/>
      <c r="KJS64" s="200"/>
      <c r="KJV64" s="200"/>
      <c r="KJY64" s="200"/>
      <c r="KKB64" s="200"/>
      <c r="KKE64" s="200"/>
      <c r="KKH64" s="200"/>
      <c r="KKQ64" s="200"/>
      <c r="KKT64" s="200"/>
      <c r="KKW64" s="200"/>
      <c r="KKZ64" s="200"/>
      <c r="KLI64" s="200"/>
      <c r="KLO64" s="200"/>
      <c r="KLR64" s="200"/>
      <c r="KLU64" s="200"/>
      <c r="KLX64" s="200"/>
      <c r="KMD64" s="200"/>
      <c r="KMM64" s="200"/>
      <c r="KMO64" s="200"/>
      <c r="KMP64" s="200"/>
      <c r="KMR64" s="200"/>
      <c r="KMU64" s="200"/>
      <c r="KMX64" s="200"/>
      <c r="KNA64" s="200"/>
      <c r="KND64" s="200"/>
      <c r="KNG64" s="200"/>
      <c r="KNI64" s="200"/>
      <c r="KNK64" s="200"/>
      <c r="KNN64" s="200"/>
      <c r="KNQ64" s="200"/>
      <c r="KNT64" s="200"/>
      <c r="KNW64" s="200"/>
      <c r="KNZ64" s="200"/>
      <c r="KOC64" s="200"/>
      <c r="KOF64" s="200"/>
      <c r="KOH64" s="200"/>
      <c r="KOK64" s="200"/>
      <c r="KON64" s="200"/>
      <c r="KOQ64" s="200"/>
      <c r="KOW64" s="200"/>
      <c r="KOZ64" s="200"/>
      <c r="KPB64" s="200"/>
      <c r="KQI64" s="200"/>
      <c r="KQL64" s="200"/>
      <c r="KQO64" s="200"/>
      <c r="KQR64" s="200"/>
      <c r="KQU64" s="200"/>
      <c r="KQV64" s="200"/>
      <c r="KQW64" s="200"/>
      <c r="KQZ64" s="200"/>
      <c r="KRC64" s="200"/>
      <c r="KRF64" s="200"/>
      <c r="KRI64" s="200"/>
      <c r="KRK64" s="200"/>
      <c r="KRY64" s="200"/>
      <c r="KRZ64" s="200"/>
      <c r="KSA64" s="200"/>
      <c r="KSB64" s="200"/>
      <c r="KSC64" s="200"/>
      <c r="KSD64" s="200"/>
      <c r="KSE64" s="200"/>
      <c r="KSF64" s="200"/>
      <c r="KSG64" s="200"/>
      <c r="KSH64" s="200"/>
      <c r="KSI64" s="200"/>
      <c r="KSJ64" s="200"/>
      <c r="KSK64" s="200"/>
      <c r="KSL64" s="200"/>
      <c r="KSM64" s="200"/>
      <c r="KSN64" s="200"/>
      <c r="KSO64" s="200"/>
      <c r="KSP64" s="200"/>
      <c r="KSQ64" s="200"/>
      <c r="KSW64" s="200"/>
      <c r="KSX64" s="200"/>
      <c r="KSY64" s="200"/>
      <c r="KSZ64" s="200"/>
      <c r="KTA64" s="200"/>
      <c r="KTB64" s="200"/>
      <c r="KTC64" s="200"/>
      <c r="KTE64" s="200"/>
      <c r="KTF64" s="200"/>
      <c r="KTG64" s="200"/>
      <c r="KTH64" s="200"/>
      <c r="KTI64" s="200"/>
      <c r="KTJ64" s="200"/>
      <c r="KTK64" s="200"/>
      <c r="KTL64" s="200"/>
      <c r="KTO64" s="200"/>
      <c r="KTR64" s="200"/>
      <c r="KTU64" s="200"/>
      <c r="KTX64" s="200"/>
      <c r="KUA64" s="200"/>
      <c r="KUD64" s="200"/>
      <c r="KUM64" s="200"/>
      <c r="KUP64" s="200"/>
      <c r="KUS64" s="200"/>
      <c r="KUV64" s="200"/>
      <c r="KVE64" s="200"/>
      <c r="KVK64" s="200"/>
      <c r="KVN64" s="200"/>
      <c r="KVQ64" s="200"/>
      <c r="KVT64" s="200"/>
      <c r="KVZ64" s="200"/>
      <c r="KWI64" s="200"/>
      <c r="KWK64" s="200"/>
      <c r="KWL64" s="200"/>
      <c r="KWN64" s="200"/>
      <c r="KWQ64" s="200"/>
      <c r="KWT64" s="200"/>
      <c r="KWW64" s="200"/>
      <c r="KWZ64" s="200"/>
      <c r="KXC64" s="200"/>
      <c r="KXE64" s="200"/>
      <c r="KXG64" s="200"/>
      <c r="KXJ64" s="200"/>
      <c r="KXM64" s="200"/>
      <c r="KXP64" s="200"/>
      <c r="KXS64" s="200"/>
      <c r="KXV64" s="200"/>
      <c r="KXY64" s="200"/>
      <c r="KYB64" s="200"/>
      <c r="KYD64" s="200"/>
      <c r="KYG64" s="200"/>
      <c r="KYJ64" s="200"/>
      <c r="KYM64" s="200"/>
      <c r="KYS64" s="200"/>
      <c r="KYV64" s="200"/>
      <c r="KYX64" s="200"/>
      <c r="LAE64" s="200"/>
      <c r="LAH64" s="200"/>
      <c r="LAK64" s="200"/>
      <c r="LAN64" s="200"/>
      <c r="LAQ64" s="200"/>
      <c r="LAR64" s="200"/>
      <c r="LAS64" s="200"/>
      <c r="LAV64" s="200"/>
      <c r="LAY64" s="200"/>
      <c r="LBB64" s="200"/>
      <c r="LBE64" s="200"/>
      <c r="LBG64" s="200"/>
      <c r="LBU64" s="200"/>
      <c r="LBV64" s="200"/>
      <c r="LBW64" s="200"/>
      <c r="LBX64" s="200"/>
      <c r="LBY64" s="200"/>
      <c r="LBZ64" s="200"/>
      <c r="LCA64" s="200"/>
      <c r="LCB64" s="200"/>
      <c r="LCC64" s="200"/>
      <c r="LCD64" s="200"/>
      <c r="LCE64" s="200"/>
      <c r="LCF64" s="200"/>
      <c r="LCG64" s="200"/>
      <c r="LCH64" s="200"/>
      <c r="LCI64" s="200"/>
      <c r="LCJ64" s="200"/>
      <c r="LCK64" s="200"/>
      <c r="LCL64" s="200"/>
      <c r="LCM64" s="200"/>
      <c r="LCS64" s="200"/>
      <c r="LCT64" s="200"/>
      <c r="LCU64" s="200"/>
      <c r="LCV64" s="200"/>
      <c r="LCW64" s="200"/>
      <c r="LCX64" s="200"/>
      <c r="LCY64" s="200"/>
      <c r="LDA64" s="200"/>
      <c r="LDB64" s="200"/>
      <c r="LDC64" s="200"/>
      <c r="LDD64" s="200"/>
      <c r="LDE64" s="200"/>
      <c r="LDF64" s="200"/>
      <c r="LDG64" s="200"/>
      <c r="LDH64" s="200"/>
      <c r="LDK64" s="200"/>
      <c r="LDN64" s="200"/>
      <c r="LDQ64" s="200"/>
      <c r="LDT64" s="200"/>
      <c r="LDW64" s="200"/>
      <c r="LDZ64" s="200"/>
      <c r="LEI64" s="200"/>
      <c r="LEL64" s="200"/>
      <c r="LEO64" s="200"/>
      <c r="LER64" s="200"/>
      <c r="LFA64" s="200"/>
      <c r="LFG64" s="200"/>
      <c r="LFJ64" s="200"/>
      <c r="LFM64" s="200"/>
      <c r="LFP64" s="200"/>
      <c r="LFV64" s="200"/>
      <c r="LGE64" s="200"/>
      <c r="LGG64" s="200"/>
      <c r="LGH64" s="200"/>
      <c r="LGJ64" s="200"/>
      <c r="LGM64" s="200"/>
      <c r="LGP64" s="200"/>
      <c r="LGS64" s="200"/>
      <c r="LGV64" s="200"/>
      <c r="LGY64" s="200"/>
      <c r="LHA64" s="200"/>
      <c r="LHC64" s="200"/>
      <c r="LHF64" s="200"/>
      <c r="LHI64" s="200"/>
      <c r="LHL64" s="200"/>
      <c r="LHO64" s="200"/>
      <c r="LHR64" s="200"/>
      <c r="LHU64" s="200"/>
      <c r="LHX64" s="200"/>
      <c r="LHZ64" s="200"/>
      <c r="LIC64" s="200"/>
      <c r="LIF64" s="200"/>
      <c r="LII64" s="200"/>
      <c r="LIO64" s="200"/>
      <c r="LIR64" s="200"/>
      <c r="LIT64" s="200"/>
      <c r="LKA64" s="200"/>
      <c r="LKD64" s="200"/>
      <c r="LKG64" s="200"/>
      <c r="LKJ64" s="200"/>
      <c r="LKM64" s="200"/>
      <c r="LKN64" s="200"/>
      <c r="LKO64" s="200"/>
      <c r="LKR64" s="200"/>
      <c r="LKU64" s="200"/>
      <c r="LKX64" s="200"/>
      <c r="LLA64" s="200"/>
      <c r="LLC64" s="200"/>
      <c r="LLQ64" s="200"/>
      <c r="LLR64" s="200"/>
      <c r="LLS64" s="200"/>
      <c r="LLT64" s="200"/>
      <c r="LLU64" s="200"/>
      <c r="LLV64" s="200"/>
      <c r="LLW64" s="200"/>
      <c r="LLX64" s="200"/>
      <c r="LLY64" s="200"/>
      <c r="LLZ64" s="200"/>
      <c r="LMA64" s="200"/>
      <c r="LMB64" s="200"/>
      <c r="LMC64" s="200"/>
      <c r="LMD64" s="200"/>
      <c r="LME64" s="200"/>
      <c r="LMF64" s="200"/>
      <c r="LMG64" s="200"/>
      <c r="LMH64" s="200"/>
      <c r="LMI64" s="200"/>
      <c r="LMO64" s="200"/>
      <c r="LMP64" s="200"/>
      <c r="LMQ64" s="200"/>
      <c r="LMR64" s="200"/>
      <c r="LMS64" s="200"/>
      <c r="LMT64" s="200"/>
      <c r="LMU64" s="200"/>
      <c r="LMW64" s="200"/>
      <c r="LMX64" s="200"/>
      <c r="LMY64" s="200"/>
      <c r="LMZ64" s="200"/>
      <c r="LNA64" s="200"/>
      <c r="LNB64" s="200"/>
      <c r="LNC64" s="200"/>
      <c r="LND64" s="200"/>
      <c r="LNG64" s="200"/>
      <c r="LNJ64" s="200"/>
      <c r="LNM64" s="200"/>
      <c r="LNP64" s="200"/>
      <c r="LNS64" s="200"/>
      <c r="LNV64" s="200"/>
      <c r="LOE64" s="200"/>
      <c r="LOH64" s="200"/>
      <c r="LOK64" s="200"/>
      <c r="LON64" s="200"/>
      <c r="LOW64" s="200"/>
      <c r="LPC64" s="200"/>
      <c r="LPF64" s="200"/>
      <c r="LPI64" s="200"/>
      <c r="LPL64" s="200"/>
      <c r="LPR64" s="200"/>
      <c r="LQA64" s="200"/>
      <c r="LQC64" s="200"/>
      <c r="LQD64" s="200"/>
      <c r="LQF64" s="200"/>
      <c r="LQI64" s="200"/>
      <c r="LQL64" s="200"/>
      <c r="LQO64" s="200"/>
      <c r="LQR64" s="200"/>
      <c r="LQU64" s="200"/>
      <c r="LQW64" s="200"/>
      <c r="LQY64" s="200"/>
      <c r="LRB64" s="200"/>
      <c r="LRE64" s="200"/>
      <c r="LRH64" s="200"/>
      <c r="LRK64" s="200"/>
      <c r="LRN64" s="200"/>
      <c r="LRQ64" s="200"/>
      <c r="LRT64" s="200"/>
      <c r="LRV64" s="200"/>
      <c r="LRY64" s="200"/>
      <c r="LSB64" s="200"/>
      <c r="LSE64" s="200"/>
      <c r="LSK64" s="200"/>
      <c r="LSN64" s="200"/>
      <c r="LSP64" s="200"/>
      <c r="LTW64" s="200"/>
      <c r="LTZ64" s="200"/>
      <c r="LUC64" s="200"/>
      <c r="LUF64" s="200"/>
      <c r="LUI64" s="200"/>
      <c r="LUJ64" s="200"/>
      <c r="LUK64" s="200"/>
      <c r="LUN64" s="200"/>
      <c r="LUQ64" s="200"/>
      <c r="LUT64" s="200"/>
      <c r="LUW64" s="200"/>
      <c r="LUY64" s="200"/>
      <c r="LVM64" s="200"/>
      <c r="LVN64" s="200"/>
      <c r="LVO64" s="200"/>
      <c r="LVP64" s="200"/>
      <c r="LVQ64" s="200"/>
      <c r="LVR64" s="200"/>
      <c r="LVS64" s="200"/>
      <c r="LVT64" s="200"/>
      <c r="LVU64" s="200"/>
      <c r="LVV64" s="200"/>
      <c r="LVW64" s="200"/>
      <c r="LVX64" s="200"/>
      <c r="LVY64" s="200"/>
      <c r="LVZ64" s="200"/>
      <c r="LWA64" s="200"/>
      <c r="LWB64" s="200"/>
      <c r="LWC64" s="200"/>
      <c r="LWD64" s="200"/>
      <c r="LWE64" s="200"/>
      <c r="LWK64" s="200"/>
      <c r="LWL64" s="200"/>
      <c r="LWM64" s="200"/>
      <c r="LWN64" s="200"/>
      <c r="LWO64" s="200"/>
      <c r="LWP64" s="200"/>
      <c r="LWQ64" s="200"/>
      <c r="LWS64" s="200"/>
      <c r="LWT64" s="200"/>
      <c r="LWU64" s="200"/>
      <c r="LWV64" s="200"/>
      <c r="LWW64" s="200"/>
      <c r="LWX64" s="200"/>
      <c r="LWY64" s="200"/>
      <c r="LWZ64" s="200"/>
      <c r="LXC64" s="200"/>
      <c r="LXF64" s="200"/>
      <c r="LXI64" s="200"/>
      <c r="LXL64" s="200"/>
      <c r="LXO64" s="200"/>
      <c r="LXR64" s="200"/>
      <c r="LYA64" s="200"/>
      <c r="LYD64" s="200"/>
      <c r="LYG64" s="200"/>
      <c r="LYJ64" s="200"/>
      <c r="LYS64" s="200"/>
      <c r="LYY64" s="200"/>
      <c r="LZB64" s="200"/>
      <c r="LZE64" s="200"/>
      <c r="LZH64" s="200"/>
      <c r="LZN64" s="200"/>
      <c r="LZW64" s="200"/>
      <c r="LZY64" s="200"/>
      <c r="LZZ64" s="200"/>
      <c r="MAB64" s="200"/>
      <c r="MAE64" s="200"/>
      <c r="MAH64" s="200"/>
      <c r="MAK64" s="200"/>
      <c r="MAN64" s="200"/>
      <c r="MAQ64" s="200"/>
      <c r="MAS64" s="200"/>
      <c r="MAU64" s="200"/>
      <c r="MAX64" s="200"/>
      <c r="MBA64" s="200"/>
      <c r="MBD64" s="200"/>
      <c r="MBG64" s="200"/>
      <c r="MBJ64" s="200"/>
      <c r="MBM64" s="200"/>
      <c r="MBP64" s="200"/>
      <c r="MBR64" s="200"/>
      <c r="MBU64" s="200"/>
      <c r="MBX64" s="200"/>
      <c r="MCA64" s="200"/>
      <c r="MCG64" s="200"/>
      <c r="MCJ64" s="200"/>
      <c r="MCL64" s="200"/>
      <c r="MDS64" s="200"/>
      <c r="MDV64" s="200"/>
      <c r="MDY64" s="200"/>
      <c r="MEB64" s="200"/>
      <c r="MEE64" s="200"/>
      <c r="MEF64" s="200"/>
      <c r="MEG64" s="200"/>
      <c r="MEJ64" s="200"/>
      <c r="MEM64" s="200"/>
      <c r="MEP64" s="200"/>
      <c r="MES64" s="200"/>
      <c r="MEU64" s="200"/>
      <c r="MFI64" s="200"/>
      <c r="MFJ64" s="200"/>
      <c r="MFK64" s="200"/>
      <c r="MFL64" s="200"/>
      <c r="MFM64" s="200"/>
      <c r="MFN64" s="200"/>
      <c r="MFO64" s="200"/>
      <c r="MFP64" s="200"/>
      <c r="MFQ64" s="200"/>
      <c r="MFR64" s="200"/>
      <c r="MFS64" s="200"/>
      <c r="MFT64" s="200"/>
      <c r="MFU64" s="200"/>
      <c r="MFV64" s="200"/>
      <c r="MFW64" s="200"/>
      <c r="MFX64" s="200"/>
      <c r="MFY64" s="200"/>
      <c r="MFZ64" s="200"/>
      <c r="MGA64" s="200"/>
      <c r="MGG64" s="200"/>
      <c r="MGH64" s="200"/>
      <c r="MGI64" s="200"/>
      <c r="MGJ64" s="200"/>
      <c r="MGK64" s="200"/>
      <c r="MGL64" s="200"/>
      <c r="MGM64" s="200"/>
      <c r="MGO64" s="200"/>
      <c r="MGP64" s="200"/>
      <c r="MGQ64" s="200"/>
      <c r="MGR64" s="200"/>
      <c r="MGS64" s="200"/>
      <c r="MGT64" s="200"/>
      <c r="MGU64" s="200"/>
      <c r="MGV64" s="200"/>
      <c r="MGY64" s="200"/>
      <c r="MHB64" s="200"/>
      <c r="MHE64" s="200"/>
      <c r="MHH64" s="200"/>
      <c r="MHK64" s="200"/>
      <c r="MHN64" s="200"/>
      <c r="MHW64" s="200"/>
      <c r="MHZ64" s="200"/>
      <c r="MIC64" s="200"/>
      <c r="MIF64" s="200"/>
      <c r="MIO64" s="200"/>
      <c r="MIU64" s="200"/>
      <c r="MIX64" s="200"/>
      <c r="MJA64" s="200"/>
      <c r="MJD64" s="200"/>
      <c r="MJJ64" s="200"/>
      <c r="MJS64" s="200"/>
      <c r="MJU64" s="200"/>
      <c r="MJV64" s="200"/>
      <c r="MJX64" s="200"/>
      <c r="MKA64" s="200"/>
      <c r="MKD64" s="200"/>
      <c r="MKG64" s="200"/>
      <c r="MKJ64" s="200"/>
      <c r="MKM64" s="200"/>
      <c r="MKO64" s="200"/>
      <c r="MKQ64" s="200"/>
      <c r="MKT64" s="200"/>
      <c r="MKW64" s="200"/>
      <c r="MKZ64" s="200"/>
      <c r="MLC64" s="200"/>
      <c r="MLF64" s="200"/>
      <c r="MLI64" s="200"/>
      <c r="MLL64" s="200"/>
      <c r="MLN64" s="200"/>
      <c r="MLQ64" s="200"/>
      <c r="MLT64" s="200"/>
      <c r="MLW64" s="200"/>
      <c r="MMC64" s="200"/>
      <c r="MMF64" s="200"/>
      <c r="MMH64" s="200"/>
      <c r="MNO64" s="200"/>
      <c r="MNR64" s="200"/>
      <c r="MNU64" s="200"/>
      <c r="MNX64" s="200"/>
      <c r="MOA64" s="200"/>
      <c r="MOB64" s="200"/>
      <c r="MOC64" s="200"/>
      <c r="MOF64" s="200"/>
      <c r="MOI64" s="200"/>
      <c r="MOL64" s="200"/>
      <c r="MOO64" s="200"/>
      <c r="MOQ64" s="200"/>
      <c r="MPE64" s="200"/>
      <c r="MPF64" s="200"/>
      <c r="MPG64" s="200"/>
      <c r="MPH64" s="200"/>
      <c r="MPI64" s="200"/>
      <c r="MPJ64" s="200"/>
      <c r="MPK64" s="200"/>
      <c r="MPL64" s="200"/>
      <c r="MPM64" s="200"/>
      <c r="MPN64" s="200"/>
      <c r="MPO64" s="200"/>
      <c r="MPP64" s="200"/>
      <c r="MPQ64" s="200"/>
      <c r="MPR64" s="200"/>
      <c r="MPS64" s="200"/>
      <c r="MPT64" s="200"/>
      <c r="MPU64" s="200"/>
      <c r="MPV64" s="200"/>
      <c r="MPW64" s="200"/>
      <c r="MQC64" s="200"/>
      <c r="MQD64" s="200"/>
      <c r="MQE64" s="200"/>
      <c r="MQF64" s="200"/>
      <c r="MQG64" s="200"/>
      <c r="MQH64" s="200"/>
      <c r="MQI64" s="200"/>
      <c r="MQK64" s="200"/>
      <c r="MQL64" s="200"/>
      <c r="MQM64" s="200"/>
      <c r="MQN64" s="200"/>
      <c r="MQO64" s="200"/>
      <c r="MQP64" s="200"/>
      <c r="MQQ64" s="200"/>
      <c r="MQR64" s="200"/>
      <c r="MQU64" s="200"/>
      <c r="MQX64" s="200"/>
      <c r="MRA64" s="200"/>
      <c r="MRD64" s="200"/>
      <c r="MRG64" s="200"/>
      <c r="MRJ64" s="200"/>
      <c r="MRS64" s="200"/>
      <c r="MRV64" s="200"/>
      <c r="MRY64" s="200"/>
      <c r="MSB64" s="200"/>
      <c r="MSK64" s="200"/>
      <c r="MSQ64" s="200"/>
      <c r="MST64" s="200"/>
      <c r="MSW64" s="200"/>
      <c r="MSZ64" s="200"/>
      <c r="MTF64" s="200"/>
      <c r="MTO64" s="200"/>
      <c r="MTQ64" s="200"/>
      <c r="MTR64" s="200"/>
      <c r="MTT64" s="200"/>
      <c r="MTW64" s="200"/>
      <c r="MTZ64" s="200"/>
      <c r="MUC64" s="200"/>
      <c r="MUF64" s="200"/>
      <c r="MUI64" s="200"/>
      <c r="MUK64" s="200"/>
      <c r="MUM64" s="200"/>
      <c r="MUP64" s="200"/>
      <c r="MUS64" s="200"/>
      <c r="MUV64" s="200"/>
      <c r="MUY64" s="200"/>
      <c r="MVB64" s="200"/>
      <c r="MVE64" s="200"/>
      <c r="MVH64" s="200"/>
      <c r="MVJ64" s="200"/>
      <c r="MVM64" s="200"/>
      <c r="MVP64" s="200"/>
      <c r="MVS64" s="200"/>
      <c r="MVY64" s="200"/>
      <c r="MWB64" s="200"/>
      <c r="MWD64" s="200"/>
      <c r="MXK64" s="200"/>
      <c r="MXN64" s="200"/>
      <c r="MXQ64" s="200"/>
      <c r="MXT64" s="200"/>
      <c r="MXW64" s="200"/>
      <c r="MXX64" s="200"/>
      <c r="MXY64" s="200"/>
      <c r="MYB64" s="200"/>
      <c r="MYE64" s="200"/>
      <c r="MYH64" s="200"/>
      <c r="MYK64" s="200"/>
      <c r="MYM64" s="200"/>
      <c r="MZA64" s="200"/>
      <c r="MZB64" s="200"/>
      <c r="MZC64" s="200"/>
      <c r="MZD64" s="200"/>
      <c r="MZE64" s="200"/>
      <c r="MZF64" s="200"/>
      <c r="MZG64" s="200"/>
      <c r="MZH64" s="200"/>
      <c r="MZI64" s="200"/>
      <c r="MZJ64" s="200"/>
      <c r="MZK64" s="200"/>
      <c r="MZL64" s="200"/>
      <c r="MZM64" s="200"/>
      <c r="MZN64" s="200"/>
      <c r="MZO64" s="200"/>
      <c r="MZP64" s="200"/>
      <c r="MZQ64" s="200"/>
      <c r="MZR64" s="200"/>
      <c r="MZS64" s="200"/>
      <c r="MZY64" s="200"/>
      <c r="MZZ64" s="200"/>
      <c r="NAA64" s="200"/>
      <c r="NAB64" s="200"/>
      <c r="NAC64" s="200"/>
      <c r="NAD64" s="200"/>
      <c r="NAE64" s="200"/>
      <c r="NAG64" s="200"/>
      <c r="NAH64" s="200"/>
      <c r="NAI64" s="200"/>
      <c r="NAJ64" s="200"/>
      <c r="NAK64" s="200"/>
      <c r="NAL64" s="200"/>
      <c r="NAM64" s="200"/>
      <c r="NAN64" s="200"/>
      <c r="NAQ64" s="200"/>
      <c r="NAT64" s="200"/>
      <c r="NAW64" s="200"/>
      <c r="NAZ64" s="200"/>
      <c r="NBC64" s="200"/>
      <c r="NBF64" s="200"/>
      <c r="NBO64" s="200"/>
      <c r="NBR64" s="200"/>
      <c r="NBU64" s="200"/>
      <c r="NBX64" s="200"/>
      <c r="NCG64" s="200"/>
      <c r="NCM64" s="200"/>
      <c r="NCP64" s="200"/>
      <c r="NCS64" s="200"/>
      <c r="NCV64" s="200"/>
      <c r="NDB64" s="200"/>
      <c r="NDK64" s="200"/>
      <c r="NDM64" s="200"/>
      <c r="NDN64" s="200"/>
      <c r="NDP64" s="200"/>
      <c r="NDS64" s="200"/>
      <c r="NDV64" s="200"/>
      <c r="NDY64" s="200"/>
      <c r="NEB64" s="200"/>
      <c r="NEE64" s="200"/>
      <c r="NEG64" s="200"/>
      <c r="NEI64" s="200"/>
      <c r="NEL64" s="200"/>
      <c r="NEO64" s="200"/>
      <c r="NER64" s="200"/>
      <c r="NEU64" s="200"/>
      <c r="NEX64" s="200"/>
      <c r="NFA64" s="200"/>
      <c r="NFD64" s="200"/>
      <c r="NFF64" s="200"/>
      <c r="NFI64" s="200"/>
      <c r="NFL64" s="200"/>
      <c r="NFO64" s="200"/>
      <c r="NFU64" s="200"/>
      <c r="NFX64" s="200"/>
      <c r="NFZ64" s="200"/>
      <c r="NHG64" s="200"/>
      <c r="NHJ64" s="200"/>
      <c r="NHM64" s="200"/>
      <c r="NHP64" s="200"/>
      <c r="NHS64" s="200"/>
      <c r="NHT64" s="200"/>
      <c r="NHU64" s="200"/>
      <c r="NHX64" s="200"/>
      <c r="NIA64" s="200"/>
      <c r="NID64" s="200"/>
      <c r="NIG64" s="200"/>
      <c r="NII64" s="200"/>
      <c r="NIW64" s="200"/>
      <c r="NIX64" s="200"/>
      <c r="NIY64" s="200"/>
      <c r="NIZ64" s="200"/>
      <c r="NJA64" s="200"/>
      <c r="NJB64" s="200"/>
      <c r="NJC64" s="200"/>
      <c r="NJD64" s="200"/>
      <c r="NJE64" s="200"/>
      <c r="NJF64" s="200"/>
      <c r="NJG64" s="200"/>
      <c r="NJH64" s="200"/>
      <c r="NJI64" s="200"/>
      <c r="NJJ64" s="200"/>
      <c r="NJK64" s="200"/>
      <c r="NJL64" s="200"/>
      <c r="NJM64" s="200"/>
      <c r="NJN64" s="200"/>
      <c r="NJO64" s="200"/>
      <c r="NJU64" s="200"/>
      <c r="NJV64" s="200"/>
      <c r="NJW64" s="200"/>
      <c r="NJX64" s="200"/>
      <c r="NJY64" s="200"/>
      <c r="NJZ64" s="200"/>
      <c r="NKA64" s="200"/>
      <c r="NKC64" s="200"/>
      <c r="NKD64" s="200"/>
      <c r="NKE64" s="200"/>
      <c r="NKF64" s="200"/>
      <c r="NKG64" s="200"/>
      <c r="NKH64" s="200"/>
      <c r="NKI64" s="200"/>
      <c r="NKJ64" s="200"/>
      <c r="NKM64" s="200"/>
      <c r="NKP64" s="200"/>
      <c r="NKS64" s="200"/>
      <c r="NKV64" s="200"/>
      <c r="NKY64" s="200"/>
      <c r="NLB64" s="200"/>
      <c r="NLK64" s="200"/>
      <c r="NLN64" s="200"/>
      <c r="NLQ64" s="200"/>
      <c r="NLT64" s="200"/>
      <c r="NMC64" s="200"/>
      <c r="NMI64" s="200"/>
      <c r="NML64" s="200"/>
      <c r="NMO64" s="200"/>
      <c r="NMR64" s="200"/>
      <c r="NMX64" s="200"/>
      <c r="NNG64" s="200"/>
      <c r="NNI64" s="200"/>
      <c r="NNJ64" s="200"/>
      <c r="NNL64" s="200"/>
      <c r="NNO64" s="200"/>
      <c r="NNR64" s="200"/>
      <c r="NNU64" s="200"/>
      <c r="NNX64" s="200"/>
      <c r="NOA64" s="200"/>
      <c r="NOC64" s="200"/>
      <c r="NOE64" s="200"/>
      <c r="NOH64" s="200"/>
      <c r="NOK64" s="200"/>
      <c r="NON64" s="200"/>
      <c r="NOQ64" s="200"/>
      <c r="NOT64" s="200"/>
      <c r="NOW64" s="200"/>
      <c r="NOZ64" s="200"/>
      <c r="NPB64" s="200"/>
      <c r="NPE64" s="200"/>
      <c r="NPH64" s="200"/>
      <c r="NPK64" s="200"/>
      <c r="NPQ64" s="200"/>
      <c r="NPT64" s="200"/>
      <c r="NPV64" s="200"/>
      <c r="NRC64" s="200"/>
      <c r="NRF64" s="200"/>
      <c r="NRI64" s="200"/>
      <c r="NRL64" s="200"/>
      <c r="NRO64" s="200"/>
      <c r="NRP64" s="200"/>
      <c r="NRQ64" s="200"/>
      <c r="NRT64" s="200"/>
      <c r="NRW64" s="200"/>
      <c r="NRZ64" s="200"/>
      <c r="NSC64" s="200"/>
      <c r="NSE64" s="200"/>
      <c r="NSS64" s="200"/>
      <c r="NST64" s="200"/>
      <c r="NSU64" s="200"/>
      <c r="NSV64" s="200"/>
      <c r="NSW64" s="200"/>
      <c r="NSX64" s="200"/>
      <c r="NSY64" s="200"/>
      <c r="NSZ64" s="200"/>
      <c r="NTA64" s="200"/>
      <c r="NTB64" s="200"/>
      <c r="NTC64" s="200"/>
      <c r="NTD64" s="200"/>
      <c r="NTE64" s="200"/>
      <c r="NTF64" s="200"/>
      <c r="NTG64" s="200"/>
      <c r="NTH64" s="200"/>
      <c r="NTI64" s="200"/>
      <c r="NTJ64" s="200"/>
      <c r="NTK64" s="200"/>
      <c r="NTQ64" s="200"/>
      <c r="NTR64" s="200"/>
      <c r="NTS64" s="200"/>
      <c r="NTT64" s="200"/>
      <c r="NTU64" s="200"/>
      <c r="NTV64" s="200"/>
      <c r="NTW64" s="200"/>
      <c r="NTY64" s="200"/>
      <c r="NTZ64" s="200"/>
      <c r="NUA64" s="200"/>
      <c r="NUB64" s="200"/>
      <c r="NUC64" s="200"/>
      <c r="NUD64" s="200"/>
      <c r="NUE64" s="200"/>
      <c r="NUF64" s="200"/>
      <c r="NUI64" s="200"/>
      <c r="NUL64" s="200"/>
      <c r="NUO64" s="200"/>
      <c r="NUR64" s="200"/>
      <c r="NUU64" s="200"/>
      <c r="NUX64" s="200"/>
      <c r="NVG64" s="200"/>
      <c r="NVJ64" s="200"/>
      <c r="NVM64" s="200"/>
      <c r="NVP64" s="200"/>
      <c r="NVY64" s="200"/>
      <c r="NWE64" s="200"/>
      <c r="NWH64" s="200"/>
      <c r="NWK64" s="200"/>
      <c r="NWN64" s="200"/>
      <c r="NWT64" s="200"/>
      <c r="NXC64" s="200"/>
      <c r="NXE64" s="200"/>
      <c r="NXF64" s="200"/>
      <c r="NXH64" s="200"/>
      <c r="NXK64" s="200"/>
      <c r="NXN64" s="200"/>
      <c r="NXQ64" s="200"/>
      <c r="NXT64" s="200"/>
      <c r="NXW64" s="200"/>
      <c r="NXY64" s="200"/>
      <c r="NYA64" s="200"/>
      <c r="NYD64" s="200"/>
      <c r="NYG64" s="200"/>
      <c r="NYJ64" s="200"/>
      <c r="NYM64" s="200"/>
      <c r="NYP64" s="200"/>
      <c r="NYS64" s="200"/>
      <c r="NYV64" s="200"/>
      <c r="NYX64" s="200"/>
      <c r="NZA64" s="200"/>
      <c r="NZD64" s="200"/>
      <c r="NZG64" s="200"/>
      <c r="NZM64" s="200"/>
      <c r="NZP64" s="200"/>
      <c r="NZR64" s="200"/>
      <c r="OAY64" s="200"/>
      <c r="OBB64" s="200"/>
      <c r="OBE64" s="200"/>
      <c r="OBH64" s="200"/>
      <c r="OBK64" s="200"/>
      <c r="OBL64" s="200"/>
      <c r="OBM64" s="200"/>
      <c r="OBP64" s="200"/>
      <c r="OBS64" s="200"/>
      <c r="OBV64" s="200"/>
      <c r="OBY64" s="200"/>
      <c r="OCA64" s="200"/>
      <c r="OCO64" s="200"/>
      <c r="OCP64" s="200"/>
      <c r="OCQ64" s="200"/>
      <c r="OCR64" s="200"/>
      <c r="OCS64" s="200"/>
      <c r="OCT64" s="200"/>
      <c r="OCU64" s="200"/>
      <c r="OCV64" s="200"/>
      <c r="OCW64" s="200"/>
      <c r="OCX64" s="200"/>
      <c r="OCY64" s="200"/>
      <c r="OCZ64" s="200"/>
      <c r="ODA64" s="200"/>
      <c r="ODB64" s="200"/>
      <c r="ODC64" s="200"/>
      <c r="ODD64" s="200"/>
      <c r="ODE64" s="200"/>
      <c r="ODF64" s="200"/>
      <c r="ODG64" s="200"/>
      <c r="ODM64" s="200"/>
      <c r="ODN64" s="200"/>
      <c r="ODO64" s="200"/>
      <c r="ODP64" s="200"/>
      <c r="ODQ64" s="200"/>
      <c r="ODR64" s="200"/>
      <c r="ODS64" s="200"/>
      <c r="ODU64" s="200"/>
      <c r="ODV64" s="200"/>
      <c r="ODW64" s="200"/>
      <c r="ODX64" s="200"/>
      <c r="ODY64" s="200"/>
      <c r="ODZ64" s="200"/>
      <c r="OEA64" s="200"/>
      <c r="OEB64" s="200"/>
      <c r="OEE64" s="200"/>
      <c r="OEH64" s="200"/>
      <c r="OEK64" s="200"/>
      <c r="OEN64" s="200"/>
      <c r="OEQ64" s="200"/>
      <c r="OET64" s="200"/>
      <c r="OFC64" s="200"/>
      <c r="OFF64" s="200"/>
      <c r="OFI64" s="200"/>
      <c r="OFL64" s="200"/>
      <c r="OFU64" s="200"/>
      <c r="OGA64" s="200"/>
      <c r="OGD64" s="200"/>
      <c r="OGG64" s="200"/>
      <c r="OGJ64" s="200"/>
      <c r="OGP64" s="200"/>
      <c r="OGY64" s="200"/>
      <c r="OHA64" s="200"/>
      <c r="OHB64" s="200"/>
      <c r="OHD64" s="200"/>
      <c r="OHG64" s="200"/>
      <c r="OHJ64" s="200"/>
      <c r="OHM64" s="200"/>
      <c r="OHP64" s="200"/>
      <c r="OHS64" s="200"/>
      <c r="OHU64" s="200"/>
      <c r="OHW64" s="200"/>
      <c r="OHZ64" s="200"/>
      <c r="OIC64" s="200"/>
      <c r="OIF64" s="200"/>
      <c r="OII64" s="200"/>
      <c r="OIL64" s="200"/>
      <c r="OIO64" s="200"/>
      <c r="OIR64" s="200"/>
      <c r="OIT64" s="200"/>
      <c r="OIW64" s="200"/>
      <c r="OIZ64" s="200"/>
      <c r="OJC64" s="200"/>
      <c r="OJI64" s="200"/>
      <c r="OJL64" s="200"/>
      <c r="OJN64" s="200"/>
      <c r="OKU64" s="200"/>
      <c r="OKX64" s="200"/>
      <c r="OLA64" s="200"/>
      <c r="OLD64" s="200"/>
      <c r="OLG64" s="200"/>
      <c r="OLH64" s="200"/>
      <c r="OLI64" s="200"/>
      <c r="OLL64" s="200"/>
      <c r="OLO64" s="200"/>
      <c r="OLR64" s="200"/>
      <c r="OLU64" s="200"/>
      <c r="OLW64" s="200"/>
      <c r="OMK64" s="200"/>
      <c r="OML64" s="200"/>
      <c r="OMM64" s="200"/>
      <c r="OMN64" s="200"/>
      <c r="OMO64" s="200"/>
      <c r="OMP64" s="200"/>
      <c r="OMQ64" s="200"/>
      <c r="OMR64" s="200"/>
      <c r="OMS64" s="200"/>
      <c r="OMT64" s="200"/>
      <c r="OMU64" s="200"/>
      <c r="OMV64" s="200"/>
      <c r="OMW64" s="200"/>
      <c r="OMX64" s="200"/>
      <c r="OMY64" s="200"/>
      <c r="OMZ64" s="200"/>
      <c r="ONA64" s="200"/>
      <c r="ONB64" s="200"/>
      <c r="ONC64" s="200"/>
      <c r="ONI64" s="200"/>
      <c r="ONJ64" s="200"/>
      <c r="ONK64" s="200"/>
      <c r="ONL64" s="200"/>
      <c r="ONM64" s="200"/>
      <c r="ONN64" s="200"/>
      <c r="ONO64" s="200"/>
      <c r="ONQ64" s="200"/>
      <c r="ONR64" s="200"/>
      <c r="ONS64" s="200"/>
      <c r="ONT64" s="200"/>
      <c r="ONU64" s="200"/>
      <c r="ONV64" s="200"/>
      <c r="ONW64" s="200"/>
      <c r="ONX64" s="200"/>
      <c r="OOA64" s="200"/>
      <c r="OOD64" s="200"/>
      <c r="OOG64" s="200"/>
      <c r="OOJ64" s="200"/>
      <c r="OOM64" s="200"/>
      <c r="OOP64" s="200"/>
      <c r="OOY64" s="200"/>
      <c r="OPB64" s="200"/>
      <c r="OPE64" s="200"/>
      <c r="OPH64" s="200"/>
      <c r="OPQ64" s="200"/>
      <c r="OPW64" s="200"/>
      <c r="OPZ64" s="200"/>
      <c r="OQC64" s="200"/>
      <c r="OQF64" s="200"/>
      <c r="OQL64" s="200"/>
      <c r="OQU64" s="200"/>
      <c r="OQW64" s="200"/>
      <c r="OQX64" s="200"/>
      <c r="OQZ64" s="200"/>
      <c r="ORC64" s="200"/>
      <c r="ORF64" s="200"/>
      <c r="ORI64" s="200"/>
      <c r="ORL64" s="200"/>
      <c r="ORO64" s="200"/>
      <c r="ORQ64" s="200"/>
      <c r="ORS64" s="200"/>
      <c r="ORV64" s="200"/>
      <c r="ORY64" s="200"/>
      <c r="OSB64" s="200"/>
      <c r="OSE64" s="200"/>
      <c r="OSH64" s="200"/>
      <c r="OSK64" s="200"/>
      <c r="OSN64" s="200"/>
      <c r="OSP64" s="200"/>
      <c r="OSS64" s="200"/>
      <c r="OSV64" s="200"/>
      <c r="OSY64" s="200"/>
      <c r="OTE64" s="200"/>
      <c r="OTH64" s="200"/>
      <c r="OTJ64" s="200"/>
      <c r="OUQ64" s="200"/>
      <c r="OUT64" s="200"/>
      <c r="OUW64" s="200"/>
      <c r="OUZ64" s="200"/>
      <c r="OVC64" s="200"/>
      <c r="OVD64" s="200"/>
      <c r="OVE64" s="200"/>
      <c r="OVH64" s="200"/>
      <c r="OVK64" s="200"/>
      <c r="OVN64" s="200"/>
      <c r="OVQ64" s="200"/>
      <c r="OVS64" s="200"/>
      <c r="OWG64" s="200"/>
      <c r="OWH64" s="200"/>
      <c r="OWI64" s="200"/>
      <c r="OWJ64" s="200"/>
      <c r="OWK64" s="200"/>
      <c r="OWL64" s="200"/>
      <c r="OWM64" s="200"/>
      <c r="OWN64" s="200"/>
      <c r="OWO64" s="200"/>
      <c r="OWP64" s="200"/>
      <c r="OWQ64" s="200"/>
      <c r="OWR64" s="200"/>
      <c r="OWS64" s="200"/>
      <c r="OWT64" s="200"/>
      <c r="OWU64" s="200"/>
      <c r="OWV64" s="200"/>
      <c r="OWW64" s="200"/>
      <c r="OWX64" s="200"/>
      <c r="OWY64" s="200"/>
      <c r="OXE64" s="200"/>
      <c r="OXF64" s="200"/>
      <c r="OXG64" s="200"/>
      <c r="OXH64" s="200"/>
      <c r="OXI64" s="200"/>
      <c r="OXJ64" s="200"/>
      <c r="OXK64" s="200"/>
      <c r="OXM64" s="200"/>
      <c r="OXN64" s="200"/>
      <c r="OXO64" s="200"/>
      <c r="OXP64" s="200"/>
      <c r="OXQ64" s="200"/>
      <c r="OXR64" s="200"/>
      <c r="OXS64" s="200"/>
      <c r="OXT64" s="200"/>
      <c r="OXW64" s="200"/>
      <c r="OXZ64" s="200"/>
      <c r="OYC64" s="200"/>
      <c r="OYF64" s="200"/>
      <c r="OYI64" s="200"/>
      <c r="OYL64" s="200"/>
      <c r="OYU64" s="200"/>
      <c r="OYX64" s="200"/>
      <c r="OZA64" s="200"/>
      <c r="OZD64" s="200"/>
      <c r="OZM64" s="200"/>
      <c r="OZS64" s="200"/>
      <c r="OZV64" s="200"/>
      <c r="OZY64" s="200"/>
      <c r="PAB64" s="200"/>
      <c r="PAH64" s="200"/>
      <c r="PAQ64" s="200"/>
      <c r="PAS64" s="200"/>
      <c r="PAT64" s="200"/>
      <c r="PAV64" s="200"/>
      <c r="PAY64" s="200"/>
      <c r="PBB64" s="200"/>
      <c r="PBE64" s="200"/>
      <c r="PBH64" s="200"/>
      <c r="PBK64" s="200"/>
      <c r="PBM64" s="200"/>
      <c r="PBO64" s="200"/>
      <c r="PBR64" s="200"/>
      <c r="PBU64" s="200"/>
      <c r="PBX64" s="200"/>
      <c r="PCA64" s="200"/>
      <c r="PCD64" s="200"/>
      <c r="PCG64" s="200"/>
      <c r="PCJ64" s="200"/>
      <c r="PCL64" s="200"/>
      <c r="PCO64" s="200"/>
      <c r="PCR64" s="200"/>
      <c r="PCU64" s="200"/>
      <c r="PDA64" s="200"/>
      <c r="PDD64" s="200"/>
      <c r="PDF64" s="200"/>
      <c r="PEM64" s="200"/>
      <c r="PEP64" s="200"/>
      <c r="PES64" s="200"/>
      <c r="PEV64" s="200"/>
      <c r="PEY64" s="200"/>
      <c r="PEZ64" s="200"/>
      <c r="PFA64" s="200"/>
      <c r="PFD64" s="200"/>
      <c r="PFG64" s="200"/>
      <c r="PFJ64" s="200"/>
      <c r="PFM64" s="200"/>
      <c r="PFO64" s="200"/>
      <c r="PGC64" s="200"/>
      <c r="PGD64" s="200"/>
      <c r="PGE64" s="200"/>
      <c r="PGF64" s="200"/>
      <c r="PGG64" s="200"/>
      <c r="PGH64" s="200"/>
      <c r="PGI64" s="200"/>
      <c r="PGJ64" s="200"/>
      <c r="PGK64" s="200"/>
      <c r="PGL64" s="200"/>
      <c r="PGM64" s="200"/>
      <c r="PGN64" s="200"/>
      <c r="PGO64" s="200"/>
      <c r="PGP64" s="200"/>
      <c r="PGQ64" s="200"/>
      <c r="PGR64" s="200"/>
      <c r="PGS64" s="200"/>
      <c r="PGT64" s="200"/>
      <c r="PGU64" s="200"/>
      <c r="PHA64" s="200"/>
      <c r="PHB64" s="200"/>
      <c r="PHC64" s="200"/>
      <c r="PHD64" s="200"/>
      <c r="PHE64" s="200"/>
      <c r="PHF64" s="200"/>
      <c r="PHG64" s="200"/>
      <c r="PHI64" s="200"/>
      <c r="PHJ64" s="200"/>
      <c r="PHK64" s="200"/>
      <c r="PHL64" s="200"/>
      <c r="PHM64" s="200"/>
      <c r="PHN64" s="200"/>
      <c r="PHO64" s="200"/>
      <c r="PHP64" s="200"/>
      <c r="PHS64" s="200"/>
      <c r="PHV64" s="200"/>
      <c r="PHY64" s="200"/>
      <c r="PIB64" s="200"/>
      <c r="PIE64" s="200"/>
      <c r="PIH64" s="200"/>
      <c r="PIQ64" s="200"/>
      <c r="PIT64" s="200"/>
      <c r="PIW64" s="200"/>
      <c r="PIZ64" s="200"/>
      <c r="PJI64" s="200"/>
      <c r="PJO64" s="200"/>
      <c r="PJR64" s="200"/>
      <c r="PJU64" s="200"/>
      <c r="PJX64" s="200"/>
      <c r="PKD64" s="200"/>
      <c r="PKM64" s="200"/>
      <c r="PKO64" s="200"/>
      <c r="PKP64" s="200"/>
      <c r="PKR64" s="200"/>
      <c r="PKU64" s="200"/>
      <c r="PKX64" s="200"/>
      <c r="PLA64" s="200"/>
      <c r="PLD64" s="200"/>
      <c r="PLG64" s="200"/>
      <c r="PLI64" s="200"/>
      <c r="PLK64" s="200"/>
      <c r="PLN64" s="200"/>
      <c r="PLQ64" s="200"/>
      <c r="PLT64" s="200"/>
      <c r="PLW64" s="200"/>
      <c r="PLZ64" s="200"/>
      <c r="PMC64" s="200"/>
      <c r="PMF64" s="200"/>
      <c r="PMH64" s="200"/>
      <c r="PMK64" s="200"/>
      <c r="PMN64" s="200"/>
      <c r="PMQ64" s="200"/>
      <c r="PMW64" s="200"/>
      <c r="PMZ64" s="200"/>
      <c r="PNB64" s="200"/>
      <c r="POI64" s="200"/>
      <c r="POL64" s="200"/>
      <c r="POO64" s="200"/>
      <c r="POR64" s="200"/>
      <c r="POU64" s="200"/>
      <c r="POV64" s="200"/>
      <c r="POW64" s="200"/>
      <c r="POZ64" s="200"/>
      <c r="PPC64" s="200"/>
      <c r="PPF64" s="200"/>
      <c r="PPI64" s="200"/>
      <c r="PPK64" s="200"/>
      <c r="PPY64" s="200"/>
      <c r="PPZ64" s="200"/>
      <c r="PQA64" s="200"/>
      <c r="PQB64" s="200"/>
      <c r="PQC64" s="200"/>
      <c r="PQD64" s="200"/>
      <c r="PQE64" s="200"/>
      <c r="PQF64" s="200"/>
      <c r="PQG64" s="200"/>
      <c r="PQH64" s="200"/>
      <c r="PQI64" s="200"/>
      <c r="PQJ64" s="200"/>
      <c r="PQK64" s="200"/>
      <c r="PQL64" s="200"/>
      <c r="PQM64" s="200"/>
      <c r="PQN64" s="200"/>
      <c r="PQO64" s="200"/>
      <c r="PQP64" s="200"/>
      <c r="PQQ64" s="200"/>
      <c r="PQW64" s="200"/>
      <c r="PQX64" s="200"/>
      <c r="PQY64" s="200"/>
      <c r="PQZ64" s="200"/>
      <c r="PRA64" s="200"/>
      <c r="PRB64" s="200"/>
      <c r="PRC64" s="200"/>
      <c r="PRE64" s="200"/>
      <c r="PRF64" s="200"/>
      <c r="PRG64" s="200"/>
      <c r="PRH64" s="200"/>
      <c r="PRI64" s="200"/>
      <c r="PRJ64" s="200"/>
      <c r="PRK64" s="200"/>
      <c r="PRL64" s="200"/>
      <c r="PRO64" s="200"/>
      <c r="PRR64" s="200"/>
      <c r="PRU64" s="200"/>
      <c r="PRX64" s="200"/>
      <c r="PSA64" s="200"/>
      <c r="PSD64" s="200"/>
      <c r="PSM64" s="200"/>
      <c r="PSP64" s="200"/>
      <c r="PSS64" s="200"/>
      <c r="PSV64" s="200"/>
      <c r="PTE64" s="200"/>
      <c r="PTK64" s="200"/>
      <c r="PTN64" s="200"/>
      <c r="PTQ64" s="200"/>
      <c r="PTT64" s="200"/>
      <c r="PTZ64" s="200"/>
      <c r="PUI64" s="200"/>
      <c r="PUK64" s="200"/>
      <c r="PUL64" s="200"/>
      <c r="PUN64" s="200"/>
      <c r="PUQ64" s="200"/>
      <c r="PUT64" s="200"/>
      <c r="PUW64" s="200"/>
      <c r="PUZ64" s="200"/>
      <c r="PVC64" s="200"/>
      <c r="PVE64" s="200"/>
      <c r="PVG64" s="200"/>
      <c r="PVJ64" s="200"/>
      <c r="PVM64" s="200"/>
      <c r="PVP64" s="200"/>
      <c r="PVS64" s="200"/>
      <c r="PVV64" s="200"/>
      <c r="PVY64" s="200"/>
      <c r="PWB64" s="200"/>
      <c r="PWD64" s="200"/>
      <c r="PWG64" s="200"/>
      <c r="PWJ64" s="200"/>
      <c r="PWM64" s="200"/>
      <c r="PWS64" s="200"/>
      <c r="PWV64" s="200"/>
      <c r="PWX64" s="200"/>
      <c r="PYE64" s="200"/>
      <c r="PYH64" s="200"/>
      <c r="PYK64" s="200"/>
      <c r="PYN64" s="200"/>
      <c r="PYQ64" s="200"/>
      <c r="PYR64" s="200"/>
      <c r="PYS64" s="200"/>
      <c r="PYV64" s="200"/>
      <c r="PYY64" s="200"/>
      <c r="PZB64" s="200"/>
      <c r="PZE64" s="200"/>
      <c r="PZG64" s="200"/>
      <c r="PZU64" s="200"/>
      <c r="PZV64" s="200"/>
      <c r="PZW64" s="200"/>
      <c r="PZX64" s="200"/>
      <c r="PZY64" s="200"/>
      <c r="PZZ64" s="200"/>
      <c r="QAA64" s="200"/>
      <c r="QAB64" s="200"/>
      <c r="QAC64" s="200"/>
      <c r="QAD64" s="200"/>
      <c r="QAE64" s="200"/>
      <c r="QAF64" s="200"/>
      <c r="QAG64" s="200"/>
      <c r="QAH64" s="200"/>
      <c r="QAI64" s="200"/>
      <c r="QAJ64" s="200"/>
      <c r="QAK64" s="200"/>
      <c r="QAL64" s="200"/>
      <c r="QAM64" s="200"/>
      <c r="QAS64" s="200"/>
      <c r="QAT64" s="200"/>
      <c r="QAU64" s="200"/>
      <c r="QAV64" s="200"/>
      <c r="QAW64" s="200"/>
      <c r="QAX64" s="200"/>
      <c r="QAY64" s="200"/>
      <c r="QBA64" s="200"/>
      <c r="QBB64" s="200"/>
      <c r="QBC64" s="200"/>
      <c r="QBD64" s="200"/>
      <c r="QBE64" s="200"/>
      <c r="QBF64" s="200"/>
      <c r="QBG64" s="200"/>
      <c r="QBH64" s="200"/>
      <c r="QBK64" s="200"/>
      <c r="QBN64" s="200"/>
      <c r="QBQ64" s="200"/>
      <c r="QBT64" s="200"/>
      <c r="QBW64" s="200"/>
      <c r="QBZ64" s="200"/>
      <c r="QCI64" s="200"/>
      <c r="QCL64" s="200"/>
      <c r="QCO64" s="200"/>
      <c r="QCR64" s="200"/>
      <c r="QDA64" s="200"/>
      <c r="QDG64" s="200"/>
      <c r="QDJ64" s="200"/>
      <c r="QDM64" s="200"/>
      <c r="QDP64" s="200"/>
      <c r="QDV64" s="200"/>
      <c r="QEE64" s="200"/>
      <c r="QEG64" s="200"/>
      <c r="QEH64" s="200"/>
      <c r="QEJ64" s="200"/>
      <c r="QEM64" s="200"/>
      <c r="QEP64" s="200"/>
      <c r="QES64" s="200"/>
      <c r="QEV64" s="200"/>
      <c r="QEY64" s="200"/>
      <c r="QFA64" s="200"/>
      <c r="QFC64" s="200"/>
      <c r="QFF64" s="200"/>
      <c r="QFI64" s="200"/>
      <c r="QFL64" s="200"/>
      <c r="QFO64" s="200"/>
      <c r="QFR64" s="200"/>
      <c r="QFU64" s="200"/>
      <c r="QFX64" s="200"/>
      <c r="QFZ64" s="200"/>
      <c r="QGC64" s="200"/>
      <c r="QGF64" s="200"/>
      <c r="QGI64" s="200"/>
      <c r="QGO64" s="200"/>
      <c r="QGR64" s="200"/>
      <c r="QGT64" s="200"/>
      <c r="QIA64" s="200"/>
      <c r="QID64" s="200"/>
      <c r="QIG64" s="200"/>
      <c r="QIJ64" s="200"/>
      <c r="QIM64" s="200"/>
      <c r="QIN64" s="200"/>
      <c r="QIO64" s="200"/>
      <c r="QIR64" s="200"/>
      <c r="QIU64" s="200"/>
      <c r="QIX64" s="200"/>
      <c r="QJA64" s="200"/>
      <c r="QJC64" s="200"/>
      <c r="QJQ64" s="200"/>
      <c r="QJR64" s="200"/>
      <c r="QJS64" s="200"/>
      <c r="QJT64" s="200"/>
      <c r="QJU64" s="200"/>
      <c r="QJV64" s="200"/>
      <c r="QJW64" s="200"/>
      <c r="QJX64" s="200"/>
      <c r="QJY64" s="200"/>
      <c r="QJZ64" s="200"/>
      <c r="QKA64" s="200"/>
      <c r="QKB64" s="200"/>
      <c r="QKC64" s="200"/>
      <c r="QKD64" s="200"/>
      <c r="QKE64" s="200"/>
      <c r="QKF64" s="200"/>
      <c r="QKG64" s="200"/>
      <c r="QKH64" s="200"/>
      <c r="QKI64" s="200"/>
      <c r="QKO64" s="200"/>
      <c r="QKP64" s="200"/>
      <c r="QKQ64" s="200"/>
      <c r="QKR64" s="200"/>
      <c r="QKS64" s="200"/>
      <c r="QKT64" s="200"/>
      <c r="QKU64" s="200"/>
      <c r="QKW64" s="200"/>
      <c r="QKX64" s="200"/>
      <c r="QKY64" s="200"/>
      <c r="QKZ64" s="200"/>
      <c r="QLA64" s="200"/>
      <c r="QLB64" s="200"/>
      <c r="QLC64" s="200"/>
      <c r="QLD64" s="200"/>
      <c r="QLG64" s="200"/>
      <c r="QLJ64" s="200"/>
      <c r="QLM64" s="200"/>
      <c r="QLP64" s="200"/>
      <c r="QLS64" s="200"/>
      <c r="QLV64" s="200"/>
      <c r="QME64" s="200"/>
      <c r="QMH64" s="200"/>
      <c r="QMK64" s="200"/>
      <c r="QMN64" s="200"/>
      <c r="QMW64" s="200"/>
      <c r="QNC64" s="200"/>
      <c r="QNF64" s="200"/>
      <c r="QNI64" s="200"/>
      <c r="QNL64" s="200"/>
      <c r="QNR64" s="200"/>
      <c r="QOA64" s="200"/>
      <c r="QOC64" s="200"/>
      <c r="QOD64" s="200"/>
      <c r="QOF64" s="200"/>
      <c r="QOI64" s="200"/>
      <c r="QOL64" s="200"/>
      <c r="QOO64" s="200"/>
      <c r="QOR64" s="200"/>
      <c r="QOU64" s="200"/>
      <c r="QOW64" s="200"/>
      <c r="QOY64" s="200"/>
      <c r="QPB64" s="200"/>
      <c r="QPE64" s="200"/>
      <c r="QPH64" s="200"/>
      <c r="QPK64" s="200"/>
      <c r="QPN64" s="200"/>
      <c r="QPQ64" s="200"/>
      <c r="QPT64" s="200"/>
      <c r="QPV64" s="200"/>
      <c r="QPY64" s="200"/>
      <c r="QQB64" s="200"/>
      <c r="QQE64" s="200"/>
      <c r="QQK64" s="200"/>
      <c r="QQN64" s="200"/>
      <c r="QQP64" s="200"/>
      <c r="QRW64" s="200"/>
      <c r="QRZ64" s="200"/>
      <c r="QSC64" s="200"/>
      <c r="QSF64" s="200"/>
      <c r="QSI64" s="200"/>
      <c r="QSJ64" s="200"/>
      <c r="QSK64" s="200"/>
      <c r="QSN64" s="200"/>
      <c r="QSQ64" s="200"/>
      <c r="QST64" s="200"/>
      <c r="QSW64" s="200"/>
      <c r="QSY64" s="200"/>
      <c r="QTM64" s="200"/>
      <c r="QTN64" s="200"/>
      <c r="QTO64" s="200"/>
      <c r="QTP64" s="200"/>
      <c r="QTQ64" s="200"/>
      <c r="QTR64" s="200"/>
      <c r="QTS64" s="200"/>
      <c r="QTT64" s="200"/>
      <c r="QTU64" s="200"/>
      <c r="QTV64" s="200"/>
      <c r="QTW64" s="200"/>
      <c r="QTX64" s="200"/>
      <c r="QTY64" s="200"/>
      <c r="QTZ64" s="200"/>
      <c r="QUA64" s="200"/>
      <c r="QUB64" s="200"/>
      <c r="QUC64" s="200"/>
      <c r="QUD64" s="200"/>
      <c r="QUE64" s="200"/>
      <c r="QUK64" s="200"/>
      <c r="QUL64" s="200"/>
      <c r="QUM64" s="200"/>
      <c r="QUN64" s="200"/>
      <c r="QUO64" s="200"/>
      <c r="QUP64" s="200"/>
      <c r="QUQ64" s="200"/>
      <c r="QUS64" s="200"/>
      <c r="QUT64" s="200"/>
      <c r="QUU64" s="200"/>
      <c r="QUV64" s="200"/>
      <c r="QUW64" s="200"/>
      <c r="QUX64" s="200"/>
      <c r="QUY64" s="200"/>
      <c r="QUZ64" s="200"/>
      <c r="QVC64" s="200"/>
      <c r="QVF64" s="200"/>
      <c r="QVI64" s="200"/>
      <c r="QVL64" s="200"/>
      <c r="QVO64" s="200"/>
      <c r="QVR64" s="200"/>
      <c r="QWA64" s="200"/>
      <c r="QWD64" s="200"/>
      <c r="QWG64" s="200"/>
      <c r="QWJ64" s="200"/>
      <c r="QWS64" s="200"/>
      <c r="QWY64" s="200"/>
      <c r="QXB64" s="200"/>
      <c r="QXE64" s="200"/>
      <c r="QXH64" s="200"/>
      <c r="QXN64" s="200"/>
      <c r="QXW64" s="200"/>
      <c r="QXY64" s="200"/>
      <c r="QXZ64" s="200"/>
      <c r="QYB64" s="200"/>
      <c r="QYE64" s="200"/>
      <c r="QYH64" s="200"/>
      <c r="QYK64" s="200"/>
      <c r="QYN64" s="200"/>
      <c r="QYQ64" s="200"/>
      <c r="QYS64" s="200"/>
      <c r="QYU64" s="200"/>
      <c r="QYX64" s="200"/>
      <c r="QZA64" s="200"/>
      <c r="QZD64" s="200"/>
      <c r="QZG64" s="200"/>
      <c r="QZJ64" s="200"/>
      <c r="QZM64" s="200"/>
      <c r="QZP64" s="200"/>
      <c r="QZR64" s="200"/>
      <c r="QZU64" s="200"/>
      <c r="QZX64" s="200"/>
      <c r="RAA64" s="200"/>
      <c r="RAG64" s="200"/>
      <c r="RAJ64" s="200"/>
      <c r="RAL64" s="200"/>
      <c r="RBS64" s="200"/>
      <c r="RBV64" s="200"/>
      <c r="RBY64" s="200"/>
      <c r="RCB64" s="200"/>
      <c r="RCE64" s="200"/>
      <c r="RCF64" s="200"/>
      <c r="RCG64" s="200"/>
      <c r="RCJ64" s="200"/>
      <c r="RCM64" s="200"/>
      <c r="RCP64" s="200"/>
      <c r="RCS64" s="200"/>
      <c r="RCU64" s="200"/>
      <c r="RDI64" s="200"/>
      <c r="RDJ64" s="200"/>
      <c r="RDK64" s="200"/>
      <c r="RDL64" s="200"/>
      <c r="RDM64" s="200"/>
      <c r="RDN64" s="200"/>
      <c r="RDO64" s="200"/>
      <c r="RDP64" s="200"/>
      <c r="RDQ64" s="200"/>
      <c r="RDR64" s="200"/>
      <c r="RDS64" s="200"/>
      <c r="RDT64" s="200"/>
      <c r="RDU64" s="200"/>
      <c r="RDV64" s="200"/>
      <c r="RDW64" s="200"/>
      <c r="RDX64" s="200"/>
      <c r="RDY64" s="200"/>
      <c r="RDZ64" s="200"/>
      <c r="REA64" s="200"/>
      <c r="REG64" s="200"/>
      <c r="REH64" s="200"/>
      <c r="REI64" s="200"/>
      <c r="REJ64" s="200"/>
      <c r="REK64" s="200"/>
      <c r="REL64" s="200"/>
      <c r="REM64" s="200"/>
      <c r="REO64" s="200"/>
      <c r="REP64" s="200"/>
      <c r="REQ64" s="200"/>
      <c r="RER64" s="200"/>
      <c r="RES64" s="200"/>
      <c r="RET64" s="200"/>
      <c r="REU64" s="200"/>
      <c r="REV64" s="200"/>
      <c r="REY64" s="200"/>
      <c r="RFB64" s="200"/>
      <c r="RFE64" s="200"/>
      <c r="RFH64" s="200"/>
      <c r="RFK64" s="200"/>
      <c r="RFN64" s="200"/>
      <c r="RFW64" s="200"/>
      <c r="RFZ64" s="200"/>
      <c r="RGC64" s="200"/>
      <c r="RGF64" s="200"/>
      <c r="RGO64" s="200"/>
      <c r="RGU64" s="200"/>
      <c r="RGX64" s="200"/>
      <c r="RHA64" s="200"/>
      <c r="RHD64" s="200"/>
      <c r="RHJ64" s="200"/>
      <c r="RHS64" s="200"/>
      <c r="RHU64" s="200"/>
      <c r="RHV64" s="200"/>
      <c r="RHX64" s="200"/>
      <c r="RIA64" s="200"/>
      <c r="RID64" s="200"/>
      <c r="RIG64" s="200"/>
      <c r="RIJ64" s="200"/>
      <c r="RIM64" s="200"/>
      <c r="RIO64" s="200"/>
      <c r="RIQ64" s="200"/>
      <c r="RIT64" s="200"/>
      <c r="RIW64" s="200"/>
      <c r="RIZ64" s="200"/>
      <c r="RJC64" s="200"/>
      <c r="RJF64" s="200"/>
      <c r="RJI64" s="200"/>
      <c r="RJL64" s="200"/>
      <c r="RJN64" s="200"/>
      <c r="RJQ64" s="200"/>
      <c r="RJT64" s="200"/>
      <c r="RJW64" s="200"/>
      <c r="RKC64" s="200"/>
      <c r="RKF64" s="200"/>
      <c r="RKH64" s="200"/>
      <c r="RLO64" s="200"/>
      <c r="RLR64" s="200"/>
      <c r="RLU64" s="200"/>
      <c r="RLX64" s="200"/>
      <c r="RMA64" s="200"/>
      <c r="RMB64" s="200"/>
      <c r="RMC64" s="200"/>
      <c r="RMF64" s="200"/>
      <c r="RMI64" s="200"/>
      <c r="RML64" s="200"/>
      <c r="RMO64" s="200"/>
      <c r="RMQ64" s="200"/>
      <c r="RNE64" s="200"/>
      <c r="RNF64" s="200"/>
      <c r="RNG64" s="200"/>
      <c r="RNH64" s="200"/>
      <c r="RNI64" s="200"/>
      <c r="RNJ64" s="200"/>
      <c r="RNK64" s="200"/>
      <c r="RNL64" s="200"/>
      <c r="RNM64" s="200"/>
      <c r="RNN64" s="200"/>
      <c r="RNO64" s="200"/>
      <c r="RNP64" s="200"/>
      <c r="RNQ64" s="200"/>
      <c r="RNR64" s="200"/>
      <c r="RNS64" s="200"/>
      <c r="RNT64" s="200"/>
      <c r="RNU64" s="200"/>
      <c r="RNV64" s="200"/>
      <c r="RNW64" s="200"/>
      <c r="ROC64" s="200"/>
      <c r="ROD64" s="200"/>
      <c r="ROE64" s="200"/>
      <c r="ROF64" s="200"/>
      <c r="ROG64" s="200"/>
      <c r="ROH64" s="200"/>
      <c r="ROI64" s="200"/>
      <c r="ROK64" s="200"/>
      <c r="ROL64" s="200"/>
      <c r="ROM64" s="200"/>
      <c r="RON64" s="200"/>
      <c r="ROO64" s="200"/>
      <c r="ROP64" s="200"/>
      <c r="ROQ64" s="200"/>
      <c r="ROR64" s="200"/>
      <c r="ROU64" s="200"/>
      <c r="ROX64" s="200"/>
      <c r="RPA64" s="200"/>
      <c r="RPD64" s="200"/>
      <c r="RPG64" s="200"/>
      <c r="RPJ64" s="200"/>
      <c r="RPS64" s="200"/>
      <c r="RPV64" s="200"/>
      <c r="RPY64" s="200"/>
      <c r="RQB64" s="200"/>
      <c r="RQK64" s="200"/>
      <c r="RQQ64" s="200"/>
      <c r="RQT64" s="200"/>
      <c r="RQW64" s="200"/>
      <c r="RQZ64" s="200"/>
      <c r="RRF64" s="200"/>
      <c r="RRO64" s="200"/>
      <c r="RRQ64" s="200"/>
      <c r="RRR64" s="200"/>
      <c r="RRT64" s="200"/>
      <c r="RRW64" s="200"/>
      <c r="RRZ64" s="200"/>
      <c r="RSC64" s="200"/>
      <c r="RSF64" s="200"/>
      <c r="RSI64" s="200"/>
      <c r="RSK64" s="200"/>
      <c r="RSM64" s="200"/>
      <c r="RSP64" s="200"/>
      <c r="RSS64" s="200"/>
      <c r="RSV64" s="200"/>
      <c r="RSY64" s="200"/>
      <c r="RTB64" s="200"/>
      <c r="RTE64" s="200"/>
      <c r="RTH64" s="200"/>
      <c r="RTJ64" s="200"/>
      <c r="RTM64" s="200"/>
      <c r="RTP64" s="200"/>
      <c r="RTS64" s="200"/>
      <c r="RTY64" s="200"/>
      <c r="RUB64" s="200"/>
      <c r="RUD64" s="200"/>
      <c r="RVK64" s="200"/>
      <c r="RVN64" s="200"/>
      <c r="RVQ64" s="200"/>
      <c r="RVT64" s="200"/>
      <c r="RVW64" s="200"/>
      <c r="RVX64" s="200"/>
      <c r="RVY64" s="200"/>
      <c r="RWB64" s="200"/>
      <c r="RWE64" s="200"/>
      <c r="RWH64" s="200"/>
      <c r="RWK64" s="200"/>
      <c r="RWM64" s="200"/>
      <c r="RXA64" s="200"/>
      <c r="RXB64" s="200"/>
      <c r="RXC64" s="200"/>
      <c r="RXD64" s="200"/>
      <c r="RXE64" s="200"/>
      <c r="RXF64" s="200"/>
      <c r="RXG64" s="200"/>
      <c r="RXH64" s="200"/>
      <c r="RXI64" s="200"/>
      <c r="RXJ64" s="200"/>
      <c r="RXK64" s="200"/>
      <c r="RXL64" s="200"/>
      <c r="RXM64" s="200"/>
      <c r="RXN64" s="200"/>
      <c r="RXO64" s="200"/>
      <c r="RXP64" s="200"/>
      <c r="RXQ64" s="200"/>
      <c r="RXR64" s="200"/>
      <c r="RXS64" s="200"/>
      <c r="RXY64" s="200"/>
      <c r="RXZ64" s="200"/>
      <c r="RYA64" s="200"/>
      <c r="RYB64" s="200"/>
      <c r="RYC64" s="200"/>
      <c r="RYD64" s="200"/>
      <c r="RYE64" s="200"/>
      <c r="RYG64" s="200"/>
      <c r="RYH64" s="200"/>
      <c r="RYI64" s="200"/>
      <c r="RYJ64" s="200"/>
      <c r="RYK64" s="200"/>
      <c r="RYL64" s="200"/>
      <c r="RYM64" s="200"/>
      <c r="RYN64" s="200"/>
      <c r="RYQ64" s="200"/>
      <c r="RYT64" s="200"/>
      <c r="RYW64" s="200"/>
      <c r="RYZ64" s="200"/>
      <c r="RZC64" s="200"/>
      <c r="RZF64" s="200"/>
      <c r="RZO64" s="200"/>
      <c r="RZR64" s="200"/>
      <c r="RZU64" s="200"/>
      <c r="RZX64" s="200"/>
      <c r="SAG64" s="200"/>
      <c r="SAM64" s="200"/>
      <c r="SAP64" s="200"/>
      <c r="SAS64" s="200"/>
      <c r="SAV64" s="200"/>
      <c r="SBB64" s="200"/>
      <c r="SBK64" s="200"/>
      <c r="SBM64" s="200"/>
      <c r="SBN64" s="200"/>
      <c r="SBP64" s="200"/>
      <c r="SBS64" s="200"/>
      <c r="SBV64" s="200"/>
      <c r="SBY64" s="200"/>
      <c r="SCB64" s="200"/>
      <c r="SCE64" s="200"/>
      <c r="SCG64" s="200"/>
      <c r="SCI64" s="200"/>
      <c r="SCL64" s="200"/>
      <c r="SCO64" s="200"/>
      <c r="SCR64" s="200"/>
      <c r="SCU64" s="200"/>
      <c r="SCX64" s="200"/>
      <c r="SDA64" s="200"/>
      <c r="SDD64" s="200"/>
      <c r="SDF64" s="200"/>
      <c r="SDI64" s="200"/>
      <c r="SDL64" s="200"/>
      <c r="SDO64" s="200"/>
      <c r="SDU64" s="200"/>
      <c r="SDX64" s="200"/>
      <c r="SDZ64" s="200"/>
      <c r="SFG64" s="200"/>
      <c r="SFJ64" s="200"/>
      <c r="SFM64" s="200"/>
      <c r="SFP64" s="200"/>
      <c r="SFS64" s="200"/>
      <c r="SFT64" s="200"/>
      <c r="SFU64" s="200"/>
      <c r="SFX64" s="200"/>
      <c r="SGA64" s="200"/>
      <c r="SGD64" s="200"/>
      <c r="SGG64" s="200"/>
      <c r="SGI64" s="200"/>
      <c r="SGW64" s="200"/>
      <c r="SGX64" s="200"/>
      <c r="SGY64" s="200"/>
      <c r="SGZ64" s="200"/>
      <c r="SHA64" s="200"/>
      <c r="SHB64" s="200"/>
      <c r="SHC64" s="200"/>
      <c r="SHD64" s="200"/>
      <c r="SHE64" s="200"/>
      <c r="SHF64" s="200"/>
      <c r="SHG64" s="200"/>
      <c r="SHH64" s="200"/>
      <c r="SHI64" s="200"/>
      <c r="SHJ64" s="200"/>
      <c r="SHK64" s="200"/>
      <c r="SHL64" s="200"/>
      <c r="SHM64" s="200"/>
      <c r="SHN64" s="200"/>
      <c r="SHO64" s="200"/>
      <c r="SHU64" s="200"/>
      <c r="SHV64" s="200"/>
      <c r="SHW64" s="200"/>
      <c r="SHX64" s="200"/>
      <c r="SHY64" s="200"/>
      <c r="SHZ64" s="200"/>
      <c r="SIA64" s="200"/>
      <c r="SIC64" s="200"/>
      <c r="SID64" s="200"/>
      <c r="SIE64" s="200"/>
      <c r="SIF64" s="200"/>
      <c r="SIG64" s="200"/>
      <c r="SIH64" s="200"/>
      <c r="SII64" s="200"/>
      <c r="SIJ64" s="200"/>
      <c r="SIM64" s="200"/>
      <c r="SIP64" s="200"/>
      <c r="SIS64" s="200"/>
      <c r="SIV64" s="200"/>
      <c r="SIY64" s="200"/>
      <c r="SJB64" s="200"/>
      <c r="SJK64" s="200"/>
      <c r="SJN64" s="200"/>
      <c r="SJQ64" s="200"/>
      <c r="SJT64" s="200"/>
      <c r="SKC64" s="200"/>
      <c r="SKI64" s="200"/>
      <c r="SKL64" s="200"/>
      <c r="SKO64" s="200"/>
      <c r="SKR64" s="200"/>
      <c r="SKX64" s="200"/>
      <c r="SLG64" s="200"/>
      <c r="SLI64" s="200"/>
      <c r="SLJ64" s="200"/>
      <c r="SLL64" s="200"/>
      <c r="SLO64" s="200"/>
      <c r="SLR64" s="200"/>
      <c r="SLU64" s="200"/>
      <c r="SLX64" s="200"/>
      <c r="SMA64" s="200"/>
      <c r="SMC64" s="200"/>
      <c r="SME64" s="200"/>
      <c r="SMH64" s="200"/>
      <c r="SMK64" s="200"/>
      <c r="SMN64" s="200"/>
      <c r="SMQ64" s="200"/>
      <c r="SMT64" s="200"/>
      <c r="SMW64" s="200"/>
      <c r="SMZ64" s="200"/>
      <c r="SNB64" s="200"/>
      <c r="SNE64" s="200"/>
      <c r="SNH64" s="200"/>
      <c r="SNK64" s="200"/>
      <c r="SNQ64" s="200"/>
      <c r="SNT64" s="200"/>
      <c r="SNV64" s="200"/>
      <c r="SPC64" s="200"/>
      <c r="SPF64" s="200"/>
      <c r="SPI64" s="200"/>
      <c r="SPL64" s="200"/>
      <c r="SPO64" s="200"/>
      <c r="SPP64" s="200"/>
      <c r="SPQ64" s="200"/>
      <c r="SPT64" s="200"/>
      <c r="SPW64" s="200"/>
      <c r="SPZ64" s="200"/>
      <c r="SQC64" s="200"/>
      <c r="SQE64" s="200"/>
      <c r="SQS64" s="200"/>
      <c r="SQT64" s="200"/>
      <c r="SQU64" s="200"/>
      <c r="SQV64" s="200"/>
      <c r="SQW64" s="200"/>
      <c r="SQX64" s="200"/>
      <c r="SQY64" s="200"/>
      <c r="SQZ64" s="200"/>
      <c r="SRA64" s="200"/>
      <c r="SRB64" s="200"/>
      <c r="SRC64" s="200"/>
      <c r="SRD64" s="200"/>
      <c r="SRE64" s="200"/>
      <c r="SRF64" s="200"/>
      <c r="SRG64" s="200"/>
      <c r="SRH64" s="200"/>
      <c r="SRI64" s="200"/>
      <c r="SRJ64" s="200"/>
      <c r="SRK64" s="200"/>
      <c r="SRQ64" s="200"/>
      <c r="SRR64" s="200"/>
      <c r="SRS64" s="200"/>
      <c r="SRT64" s="200"/>
      <c r="SRU64" s="200"/>
      <c r="SRV64" s="200"/>
      <c r="SRW64" s="200"/>
      <c r="SRY64" s="200"/>
      <c r="SRZ64" s="200"/>
      <c r="SSA64" s="200"/>
      <c r="SSB64" s="200"/>
      <c r="SSC64" s="200"/>
      <c r="SSD64" s="200"/>
      <c r="SSE64" s="200"/>
      <c r="SSF64" s="200"/>
      <c r="SSI64" s="200"/>
      <c r="SSL64" s="200"/>
      <c r="SSO64" s="200"/>
      <c r="SSR64" s="200"/>
      <c r="SSU64" s="200"/>
      <c r="SSX64" s="200"/>
      <c r="STG64" s="200"/>
      <c r="STJ64" s="200"/>
      <c r="STM64" s="200"/>
      <c r="STP64" s="200"/>
      <c r="STY64" s="200"/>
      <c r="SUE64" s="200"/>
      <c r="SUH64" s="200"/>
      <c r="SUK64" s="200"/>
      <c r="SUN64" s="200"/>
      <c r="SUT64" s="200"/>
      <c r="SVC64" s="200"/>
      <c r="SVE64" s="200"/>
      <c r="SVF64" s="200"/>
      <c r="SVH64" s="200"/>
      <c r="SVK64" s="200"/>
      <c r="SVN64" s="200"/>
      <c r="SVQ64" s="200"/>
      <c r="SVT64" s="200"/>
      <c r="SVW64" s="200"/>
      <c r="SVY64" s="200"/>
      <c r="SWA64" s="200"/>
      <c r="SWD64" s="200"/>
      <c r="SWG64" s="200"/>
      <c r="SWJ64" s="200"/>
      <c r="SWM64" s="200"/>
      <c r="SWP64" s="200"/>
      <c r="SWS64" s="200"/>
      <c r="SWV64" s="200"/>
      <c r="SWX64" s="200"/>
      <c r="SXA64" s="200"/>
      <c r="SXD64" s="200"/>
      <c r="SXG64" s="200"/>
      <c r="SXM64" s="200"/>
      <c r="SXP64" s="200"/>
      <c r="SXR64" s="200"/>
      <c r="SYY64" s="200"/>
      <c r="SZB64" s="200"/>
      <c r="SZE64" s="200"/>
      <c r="SZH64" s="200"/>
      <c r="SZK64" s="200"/>
      <c r="SZL64" s="200"/>
      <c r="SZM64" s="200"/>
      <c r="SZP64" s="200"/>
      <c r="SZS64" s="200"/>
      <c r="SZV64" s="200"/>
      <c r="SZY64" s="200"/>
      <c r="TAA64" s="200"/>
      <c r="TAO64" s="200"/>
      <c r="TAP64" s="200"/>
      <c r="TAQ64" s="200"/>
      <c r="TAR64" s="200"/>
      <c r="TAS64" s="200"/>
      <c r="TAT64" s="200"/>
      <c r="TAU64" s="200"/>
      <c r="TAV64" s="200"/>
      <c r="TAW64" s="200"/>
      <c r="TAX64" s="200"/>
      <c r="TAY64" s="200"/>
      <c r="TAZ64" s="200"/>
      <c r="TBA64" s="200"/>
      <c r="TBB64" s="200"/>
      <c r="TBC64" s="200"/>
      <c r="TBD64" s="200"/>
      <c r="TBE64" s="200"/>
      <c r="TBF64" s="200"/>
      <c r="TBG64" s="200"/>
      <c r="TBM64" s="200"/>
      <c r="TBN64" s="200"/>
      <c r="TBO64" s="200"/>
      <c r="TBP64" s="200"/>
      <c r="TBQ64" s="200"/>
      <c r="TBR64" s="200"/>
      <c r="TBS64" s="200"/>
      <c r="TBU64" s="200"/>
      <c r="TBV64" s="200"/>
      <c r="TBW64" s="200"/>
      <c r="TBX64" s="200"/>
      <c r="TBY64" s="200"/>
      <c r="TBZ64" s="200"/>
      <c r="TCA64" s="200"/>
      <c r="TCB64" s="200"/>
      <c r="TCE64" s="200"/>
      <c r="TCH64" s="200"/>
      <c r="TCK64" s="200"/>
      <c r="TCN64" s="200"/>
      <c r="TCQ64" s="200"/>
      <c r="TCT64" s="200"/>
      <c r="TDC64" s="200"/>
      <c r="TDF64" s="200"/>
      <c r="TDI64" s="200"/>
      <c r="TDL64" s="200"/>
      <c r="TDU64" s="200"/>
      <c r="TEA64" s="200"/>
      <c r="TED64" s="200"/>
      <c r="TEG64" s="200"/>
      <c r="TEJ64" s="200"/>
      <c r="TEP64" s="200"/>
      <c r="TEY64" s="200"/>
      <c r="TFA64" s="200"/>
      <c r="TFB64" s="200"/>
      <c r="TFD64" s="200"/>
      <c r="TFG64" s="200"/>
      <c r="TFJ64" s="200"/>
      <c r="TFM64" s="200"/>
      <c r="TFP64" s="200"/>
      <c r="TFS64" s="200"/>
      <c r="TFU64" s="200"/>
      <c r="TFW64" s="200"/>
      <c r="TFZ64" s="200"/>
      <c r="TGC64" s="200"/>
      <c r="TGF64" s="200"/>
      <c r="TGI64" s="200"/>
      <c r="TGL64" s="200"/>
      <c r="TGO64" s="200"/>
      <c r="TGR64" s="200"/>
      <c r="TGT64" s="200"/>
      <c r="TGW64" s="200"/>
      <c r="TGZ64" s="200"/>
      <c r="THC64" s="200"/>
      <c r="THI64" s="200"/>
      <c r="THL64" s="200"/>
      <c r="THN64" s="200"/>
      <c r="TIU64" s="200"/>
      <c r="TIX64" s="200"/>
      <c r="TJA64" s="200"/>
      <c r="TJD64" s="200"/>
      <c r="TJG64" s="200"/>
      <c r="TJH64" s="200"/>
      <c r="TJI64" s="200"/>
      <c r="TJL64" s="200"/>
      <c r="TJO64" s="200"/>
      <c r="TJR64" s="200"/>
      <c r="TJU64" s="200"/>
      <c r="TJW64" s="200"/>
      <c r="TKK64" s="200"/>
      <c r="TKL64" s="200"/>
      <c r="TKM64" s="200"/>
      <c r="TKN64" s="200"/>
      <c r="TKO64" s="200"/>
      <c r="TKP64" s="200"/>
      <c r="TKQ64" s="200"/>
      <c r="TKR64" s="200"/>
      <c r="TKS64" s="200"/>
      <c r="TKT64" s="200"/>
      <c r="TKU64" s="200"/>
      <c r="TKV64" s="200"/>
      <c r="TKW64" s="200"/>
      <c r="TKX64" s="200"/>
      <c r="TKY64" s="200"/>
      <c r="TKZ64" s="200"/>
      <c r="TLA64" s="200"/>
      <c r="TLB64" s="200"/>
      <c r="TLC64" s="200"/>
      <c r="TLI64" s="200"/>
      <c r="TLJ64" s="200"/>
      <c r="TLK64" s="200"/>
      <c r="TLL64" s="200"/>
      <c r="TLM64" s="200"/>
      <c r="TLN64" s="200"/>
      <c r="TLO64" s="200"/>
      <c r="TLQ64" s="200"/>
      <c r="TLR64" s="200"/>
      <c r="TLS64" s="200"/>
      <c r="TLT64" s="200"/>
      <c r="TLU64" s="200"/>
      <c r="TLV64" s="200"/>
      <c r="TLW64" s="200"/>
      <c r="TLX64" s="200"/>
      <c r="TMA64" s="200"/>
      <c r="TMD64" s="200"/>
      <c r="TMG64" s="200"/>
      <c r="TMJ64" s="200"/>
      <c r="TMM64" s="200"/>
      <c r="TMP64" s="200"/>
      <c r="TMY64" s="200"/>
      <c r="TNB64" s="200"/>
      <c r="TNE64" s="200"/>
      <c r="TNH64" s="200"/>
      <c r="TNQ64" s="200"/>
      <c r="TNW64" s="200"/>
      <c r="TNZ64" s="200"/>
      <c r="TOC64" s="200"/>
      <c r="TOF64" s="200"/>
      <c r="TOL64" s="200"/>
      <c r="TOU64" s="200"/>
      <c r="TOW64" s="200"/>
      <c r="TOX64" s="200"/>
      <c r="TOZ64" s="200"/>
      <c r="TPC64" s="200"/>
      <c r="TPF64" s="200"/>
      <c r="TPI64" s="200"/>
      <c r="TPL64" s="200"/>
      <c r="TPO64" s="200"/>
      <c r="TPQ64" s="200"/>
      <c r="TPS64" s="200"/>
      <c r="TPV64" s="200"/>
      <c r="TPY64" s="200"/>
      <c r="TQB64" s="200"/>
      <c r="TQE64" s="200"/>
      <c r="TQH64" s="200"/>
      <c r="TQK64" s="200"/>
      <c r="TQN64" s="200"/>
      <c r="TQP64" s="200"/>
      <c r="TQS64" s="200"/>
      <c r="TQV64" s="200"/>
      <c r="TQY64" s="200"/>
      <c r="TRE64" s="200"/>
      <c r="TRH64" s="200"/>
      <c r="TRJ64" s="200"/>
      <c r="TSQ64" s="200"/>
      <c r="TST64" s="200"/>
      <c r="TSW64" s="200"/>
      <c r="TSZ64" s="200"/>
      <c r="TTC64" s="200"/>
      <c r="TTD64" s="200"/>
      <c r="TTE64" s="200"/>
      <c r="TTH64" s="200"/>
      <c r="TTK64" s="200"/>
      <c r="TTN64" s="200"/>
      <c r="TTQ64" s="200"/>
      <c r="TTS64" s="200"/>
      <c r="TUG64" s="200"/>
      <c r="TUH64" s="200"/>
      <c r="TUI64" s="200"/>
      <c r="TUJ64" s="200"/>
      <c r="TUK64" s="200"/>
      <c r="TUL64" s="200"/>
      <c r="TUM64" s="200"/>
      <c r="TUN64" s="200"/>
      <c r="TUO64" s="200"/>
      <c r="TUP64" s="200"/>
      <c r="TUQ64" s="200"/>
      <c r="TUR64" s="200"/>
      <c r="TUS64" s="200"/>
      <c r="TUT64" s="200"/>
      <c r="TUU64" s="200"/>
      <c r="TUV64" s="200"/>
      <c r="TUW64" s="200"/>
      <c r="TUX64" s="200"/>
      <c r="TUY64" s="200"/>
      <c r="TVE64" s="200"/>
      <c r="TVF64" s="200"/>
      <c r="TVG64" s="200"/>
      <c r="TVH64" s="200"/>
      <c r="TVI64" s="200"/>
      <c r="TVJ64" s="200"/>
      <c r="TVK64" s="200"/>
      <c r="TVM64" s="200"/>
      <c r="TVN64" s="200"/>
      <c r="TVO64" s="200"/>
      <c r="TVP64" s="200"/>
      <c r="TVQ64" s="200"/>
      <c r="TVR64" s="200"/>
      <c r="TVS64" s="200"/>
      <c r="TVT64" s="200"/>
      <c r="TVW64" s="200"/>
      <c r="TVZ64" s="200"/>
      <c r="TWC64" s="200"/>
      <c r="TWF64" s="200"/>
      <c r="TWI64" s="200"/>
      <c r="TWL64" s="200"/>
      <c r="TWU64" s="200"/>
      <c r="TWX64" s="200"/>
      <c r="TXA64" s="200"/>
      <c r="TXD64" s="200"/>
      <c r="TXM64" s="200"/>
      <c r="TXS64" s="200"/>
      <c r="TXV64" s="200"/>
      <c r="TXY64" s="200"/>
      <c r="TYB64" s="200"/>
      <c r="TYH64" s="200"/>
      <c r="TYQ64" s="200"/>
      <c r="TYS64" s="200"/>
      <c r="TYT64" s="200"/>
      <c r="TYV64" s="200"/>
      <c r="TYY64" s="200"/>
      <c r="TZB64" s="200"/>
      <c r="TZE64" s="200"/>
      <c r="TZH64" s="200"/>
      <c r="TZK64" s="200"/>
      <c r="TZM64" s="200"/>
      <c r="TZO64" s="200"/>
      <c r="TZR64" s="200"/>
      <c r="TZU64" s="200"/>
      <c r="TZX64" s="200"/>
      <c r="UAA64" s="200"/>
      <c r="UAD64" s="200"/>
      <c r="UAG64" s="200"/>
      <c r="UAJ64" s="200"/>
      <c r="UAL64" s="200"/>
      <c r="UAO64" s="200"/>
      <c r="UAR64" s="200"/>
      <c r="UAU64" s="200"/>
      <c r="UBA64" s="200"/>
      <c r="UBD64" s="200"/>
      <c r="UBF64" s="200"/>
      <c r="UCM64" s="200"/>
      <c r="UCP64" s="200"/>
      <c r="UCS64" s="200"/>
      <c r="UCV64" s="200"/>
      <c r="UCY64" s="200"/>
      <c r="UCZ64" s="200"/>
      <c r="UDA64" s="200"/>
      <c r="UDD64" s="200"/>
      <c r="UDG64" s="200"/>
      <c r="UDJ64" s="200"/>
      <c r="UDM64" s="200"/>
      <c r="UDO64" s="200"/>
      <c r="UEC64" s="200"/>
      <c r="UED64" s="200"/>
      <c r="UEE64" s="200"/>
      <c r="UEF64" s="200"/>
      <c r="UEG64" s="200"/>
      <c r="UEH64" s="200"/>
      <c r="UEI64" s="200"/>
      <c r="UEJ64" s="200"/>
      <c r="UEK64" s="200"/>
      <c r="UEL64" s="200"/>
      <c r="UEM64" s="200"/>
      <c r="UEN64" s="200"/>
      <c r="UEO64" s="200"/>
      <c r="UEP64" s="200"/>
      <c r="UEQ64" s="200"/>
      <c r="UER64" s="200"/>
      <c r="UES64" s="200"/>
      <c r="UET64" s="200"/>
      <c r="UEU64" s="200"/>
      <c r="UFA64" s="200"/>
      <c r="UFB64" s="200"/>
      <c r="UFC64" s="200"/>
      <c r="UFD64" s="200"/>
      <c r="UFE64" s="200"/>
      <c r="UFF64" s="200"/>
      <c r="UFG64" s="200"/>
      <c r="UFI64" s="200"/>
      <c r="UFJ64" s="200"/>
      <c r="UFK64" s="200"/>
      <c r="UFL64" s="200"/>
      <c r="UFM64" s="200"/>
      <c r="UFN64" s="200"/>
      <c r="UFO64" s="200"/>
      <c r="UFP64" s="200"/>
      <c r="UFS64" s="200"/>
      <c r="UFV64" s="200"/>
      <c r="UFY64" s="200"/>
      <c r="UGB64" s="200"/>
      <c r="UGE64" s="200"/>
      <c r="UGH64" s="200"/>
      <c r="UGQ64" s="200"/>
      <c r="UGT64" s="200"/>
      <c r="UGW64" s="200"/>
      <c r="UGZ64" s="200"/>
      <c r="UHI64" s="200"/>
      <c r="UHO64" s="200"/>
      <c r="UHR64" s="200"/>
      <c r="UHU64" s="200"/>
      <c r="UHX64" s="200"/>
      <c r="UID64" s="200"/>
      <c r="UIM64" s="200"/>
      <c r="UIO64" s="200"/>
      <c r="UIP64" s="200"/>
      <c r="UIR64" s="200"/>
      <c r="UIU64" s="200"/>
      <c r="UIX64" s="200"/>
      <c r="UJA64" s="200"/>
      <c r="UJD64" s="200"/>
      <c r="UJG64" s="200"/>
      <c r="UJI64" s="200"/>
      <c r="UJK64" s="200"/>
      <c r="UJN64" s="200"/>
      <c r="UJQ64" s="200"/>
      <c r="UJT64" s="200"/>
      <c r="UJW64" s="200"/>
      <c r="UJZ64" s="200"/>
      <c r="UKC64" s="200"/>
      <c r="UKF64" s="200"/>
      <c r="UKH64" s="200"/>
      <c r="UKK64" s="200"/>
      <c r="UKN64" s="200"/>
      <c r="UKQ64" s="200"/>
      <c r="UKW64" s="200"/>
      <c r="UKZ64" s="200"/>
      <c r="ULB64" s="200"/>
      <c r="UMI64" s="200"/>
      <c r="UML64" s="200"/>
      <c r="UMO64" s="200"/>
      <c r="UMR64" s="200"/>
      <c r="UMU64" s="200"/>
      <c r="UMV64" s="200"/>
      <c r="UMW64" s="200"/>
      <c r="UMZ64" s="200"/>
      <c r="UNC64" s="200"/>
      <c r="UNF64" s="200"/>
      <c r="UNI64" s="200"/>
      <c r="UNK64" s="200"/>
      <c r="UNY64" s="200"/>
      <c r="UNZ64" s="200"/>
      <c r="UOA64" s="200"/>
      <c r="UOB64" s="200"/>
      <c r="UOC64" s="200"/>
      <c r="UOD64" s="200"/>
      <c r="UOE64" s="200"/>
      <c r="UOF64" s="200"/>
      <c r="UOG64" s="200"/>
      <c r="UOH64" s="200"/>
      <c r="UOI64" s="200"/>
      <c r="UOJ64" s="200"/>
      <c r="UOK64" s="200"/>
      <c r="UOL64" s="200"/>
      <c r="UOM64" s="200"/>
      <c r="UON64" s="200"/>
      <c r="UOO64" s="200"/>
      <c r="UOP64" s="200"/>
      <c r="UOQ64" s="200"/>
      <c r="UOW64" s="200"/>
      <c r="UOX64" s="200"/>
      <c r="UOY64" s="200"/>
      <c r="UOZ64" s="200"/>
      <c r="UPA64" s="200"/>
      <c r="UPB64" s="200"/>
      <c r="UPC64" s="200"/>
      <c r="UPE64" s="200"/>
      <c r="UPF64" s="200"/>
      <c r="UPG64" s="200"/>
      <c r="UPH64" s="200"/>
      <c r="UPI64" s="200"/>
      <c r="UPJ64" s="200"/>
      <c r="UPK64" s="200"/>
      <c r="UPL64" s="200"/>
      <c r="UPO64" s="200"/>
      <c r="UPR64" s="200"/>
      <c r="UPU64" s="200"/>
      <c r="UPX64" s="200"/>
      <c r="UQA64" s="200"/>
      <c r="UQD64" s="200"/>
      <c r="UQM64" s="200"/>
      <c r="UQP64" s="200"/>
      <c r="UQS64" s="200"/>
      <c r="UQV64" s="200"/>
      <c r="URE64" s="200"/>
      <c r="URK64" s="200"/>
      <c r="URN64" s="200"/>
      <c r="URQ64" s="200"/>
      <c r="URT64" s="200"/>
      <c r="URZ64" s="200"/>
      <c r="USI64" s="200"/>
      <c r="USK64" s="200"/>
      <c r="USL64" s="200"/>
      <c r="USN64" s="200"/>
      <c r="USQ64" s="200"/>
      <c r="UST64" s="200"/>
      <c r="USW64" s="200"/>
      <c r="USZ64" s="200"/>
      <c r="UTC64" s="200"/>
      <c r="UTE64" s="200"/>
      <c r="UTG64" s="200"/>
      <c r="UTJ64" s="200"/>
      <c r="UTM64" s="200"/>
      <c r="UTP64" s="200"/>
      <c r="UTS64" s="200"/>
      <c r="UTV64" s="200"/>
      <c r="UTY64" s="200"/>
      <c r="UUB64" s="200"/>
      <c r="UUD64" s="200"/>
      <c r="UUG64" s="200"/>
      <c r="UUJ64" s="200"/>
      <c r="UUM64" s="200"/>
      <c r="UUS64" s="200"/>
      <c r="UUV64" s="200"/>
      <c r="UUX64" s="200"/>
      <c r="UWE64" s="200"/>
      <c r="UWH64" s="200"/>
      <c r="UWK64" s="200"/>
      <c r="UWN64" s="200"/>
      <c r="UWQ64" s="200"/>
      <c r="UWR64" s="200"/>
      <c r="UWS64" s="200"/>
      <c r="UWV64" s="200"/>
      <c r="UWY64" s="200"/>
      <c r="UXB64" s="200"/>
      <c r="UXE64" s="200"/>
      <c r="UXG64" s="200"/>
      <c r="UXU64" s="200"/>
      <c r="UXV64" s="200"/>
      <c r="UXW64" s="200"/>
      <c r="UXX64" s="200"/>
      <c r="UXY64" s="200"/>
      <c r="UXZ64" s="200"/>
      <c r="UYA64" s="200"/>
      <c r="UYB64" s="200"/>
      <c r="UYC64" s="200"/>
      <c r="UYD64" s="200"/>
      <c r="UYE64" s="200"/>
      <c r="UYF64" s="200"/>
      <c r="UYG64" s="200"/>
      <c r="UYH64" s="200"/>
      <c r="UYI64" s="200"/>
      <c r="UYJ64" s="200"/>
      <c r="UYK64" s="200"/>
      <c r="UYL64" s="200"/>
      <c r="UYM64" s="200"/>
      <c r="UYS64" s="200"/>
      <c r="UYT64" s="200"/>
      <c r="UYU64" s="200"/>
      <c r="UYV64" s="200"/>
      <c r="UYW64" s="200"/>
      <c r="UYX64" s="200"/>
      <c r="UYY64" s="200"/>
      <c r="UZA64" s="200"/>
      <c r="UZB64" s="200"/>
      <c r="UZC64" s="200"/>
      <c r="UZD64" s="200"/>
      <c r="UZE64" s="200"/>
      <c r="UZF64" s="200"/>
      <c r="UZG64" s="200"/>
      <c r="UZH64" s="200"/>
      <c r="UZK64" s="200"/>
      <c r="UZN64" s="200"/>
      <c r="UZQ64" s="200"/>
      <c r="UZT64" s="200"/>
      <c r="UZW64" s="200"/>
      <c r="UZZ64" s="200"/>
      <c r="VAI64" s="200"/>
      <c r="VAL64" s="200"/>
      <c r="VAO64" s="200"/>
      <c r="VAR64" s="200"/>
      <c r="VBA64" s="200"/>
      <c r="VBG64" s="200"/>
      <c r="VBJ64" s="200"/>
      <c r="VBM64" s="200"/>
      <c r="VBP64" s="200"/>
      <c r="VBV64" s="200"/>
      <c r="VCE64" s="200"/>
      <c r="VCG64" s="200"/>
      <c r="VCH64" s="200"/>
      <c r="VCJ64" s="200"/>
      <c r="VCM64" s="200"/>
      <c r="VCP64" s="200"/>
      <c r="VCS64" s="200"/>
      <c r="VCV64" s="200"/>
      <c r="VCY64" s="200"/>
      <c r="VDA64" s="200"/>
      <c r="VDC64" s="200"/>
      <c r="VDF64" s="200"/>
      <c r="VDI64" s="200"/>
      <c r="VDL64" s="200"/>
      <c r="VDO64" s="200"/>
      <c r="VDR64" s="200"/>
      <c r="VDU64" s="200"/>
      <c r="VDX64" s="200"/>
      <c r="VDZ64" s="200"/>
      <c r="VEC64" s="200"/>
      <c r="VEF64" s="200"/>
      <c r="VEI64" s="200"/>
      <c r="VEO64" s="200"/>
      <c r="VER64" s="200"/>
      <c r="VET64" s="200"/>
      <c r="VGA64" s="200"/>
      <c r="VGD64" s="200"/>
      <c r="VGG64" s="200"/>
      <c r="VGJ64" s="200"/>
      <c r="VGM64" s="200"/>
      <c r="VGN64" s="200"/>
      <c r="VGO64" s="200"/>
      <c r="VGR64" s="200"/>
      <c r="VGU64" s="200"/>
      <c r="VGX64" s="200"/>
      <c r="VHA64" s="200"/>
      <c r="VHC64" s="200"/>
      <c r="VHQ64" s="200"/>
      <c r="VHR64" s="200"/>
      <c r="VHS64" s="200"/>
      <c r="VHT64" s="200"/>
      <c r="VHU64" s="200"/>
      <c r="VHV64" s="200"/>
      <c r="VHW64" s="200"/>
      <c r="VHX64" s="200"/>
      <c r="VHY64" s="200"/>
      <c r="VHZ64" s="200"/>
      <c r="VIA64" s="200"/>
      <c r="VIB64" s="200"/>
      <c r="VIC64" s="200"/>
      <c r="VID64" s="200"/>
      <c r="VIE64" s="200"/>
      <c r="VIF64" s="200"/>
      <c r="VIG64" s="200"/>
      <c r="VIH64" s="200"/>
      <c r="VII64" s="200"/>
      <c r="VIO64" s="200"/>
      <c r="VIP64" s="200"/>
      <c r="VIQ64" s="200"/>
      <c r="VIR64" s="200"/>
      <c r="VIS64" s="200"/>
      <c r="VIT64" s="200"/>
      <c r="VIU64" s="200"/>
      <c r="VIW64" s="200"/>
      <c r="VIX64" s="200"/>
      <c r="VIY64" s="200"/>
      <c r="VIZ64" s="200"/>
      <c r="VJA64" s="200"/>
      <c r="VJB64" s="200"/>
      <c r="VJC64" s="200"/>
      <c r="VJD64" s="200"/>
      <c r="VJG64" s="200"/>
      <c r="VJJ64" s="200"/>
      <c r="VJM64" s="200"/>
      <c r="VJP64" s="200"/>
      <c r="VJS64" s="200"/>
      <c r="VJV64" s="200"/>
      <c r="VKE64" s="200"/>
      <c r="VKH64" s="200"/>
      <c r="VKK64" s="200"/>
      <c r="VKN64" s="200"/>
      <c r="VKW64" s="200"/>
      <c r="VLC64" s="200"/>
      <c r="VLF64" s="200"/>
      <c r="VLI64" s="200"/>
      <c r="VLL64" s="200"/>
      <c r="VLR64" s="200"/>
      <c r="VMA64" s="200"/>
      <c r="VMC64" s="200"/>
      <c r="VMD64" s="200"/>
      <c r="VMF64" s="200"/>
      <c r="VMI64" s="200"/>
      <c r="VML64" s="200"/>
      <c r="VMO64" s="200"/>
      <c r="VMR64" s="200"/>
      <c r="VMU64" s="200"/>
      <c r="VMW64" s="200"/>
      <c r="VMY64" s="200"/>
      <c r="VNB64" s="200"/>
      <c r="VNE64" s="200"/>
      <c r="VNH64" s="200"/>
      <c r="VNK64" s="200"/>
      <c r="VNN64" s="200"/>
      <c r="VNQ64" s="200"/>
      <c r="VNT64" s="200"/>
      <c r="VNV64" s="200"/>
      <c r="VNY64" s="200"/>
      <c r="VOB64" s="200"/>
      <c r="VOE64" s="200"/>
      <c r="VOK64" s="200"/>
      <c r="VON64" s="200"/>
      <c r="VOP64" s="200"/>
      <c r="VPW64" s="200"/>
      <c r="VPZ64" s="200"/>
      <c r="VQC64" s="200"/>
      <c r="VQF64" s="200"/>
      <c r="VQI64" s="200"/>
      <c r="VQJ64" s="200"/>
      <c r="VQK64" s="200"/>
      <c r="VQN64" s="200"/>
      <c r="VQQ64" s="200"/>
      <c r="VQT64" s="200"/>
      <c r="VQW64" s="200"/>
      <c r="VQY64" s="200"/>
      <c r="VRM64" s="200"/>
      <c r="VRN64" s="200"/>
      <c r="VRO64" s="200"/>
      <c r="VRP64" s="200"/>
      <c r="VRQ64" s="200"/>
      <c r="VRR64" s="200"/>
      <c r="VRS64" s="200"/>
      <c r="VRT64" s="200"/>
      <c r="VRU64" s="200"/>
      <c r="VRV64" s="200"/>
      <c r="VRW64" s="200"/>
      <c r="VRX64" s="200"/>
      <c r="VRY64" s="200"/>
      <c r="VRZ64" s="200"/>
      <c r="VSA64" s="200"/>
      <c r="VSB64" s="200"/>
      <c r="VSC64" s="200"/>
      <c r="VSD64" s="200"/>
      <c r="VSE64" s="200"/>
      <c r="VSK64" s="200"/>
      <c r="VSL64" s="200"/>
      <c r="VSM64" s="200"/>
      <c r="VSN64" s="200"/>
      <c r="VSO64" s="200"/>
      <c r="VSP64" s="200"/>
      <c r="VSQ64" s="200"/>
      <c r="VSS64" s="200"/>
      <c r="VST64" s="200"/>
      <c r="VSU64" s="200"/>
      <c r="VSV64" s="200"/>
      <c r="VSW64" s="200"/>
      <c r="VSX64" s="200"/>
      <c r="VSY64" s="200"/>
      <c r="VSZ64" s="200"/>
      <c r="VTC64" s="200"/>
      <c r="VTF64" s="200"/>
      <c r="VTI64" s="200"/>
      <c r="VTL64" s="200"/>
      <c r="VTO64" s="200"/>
      <c r="VTR64" s="200"/>
      <c r="VUA64" s="200"/>
      <c r="VUD64" s="200"/>
      <c r="VUG64" s="200"/>
      <c r="VUJ64" s="200"/>
      <c r="VUS64" s="200"/>
      <c r="VUY64" s="200"/>
      <c r="VVB64" s="200"/>
      <c r="VVE64" s="200"/>
      <c r="VVH64" s="200"/>
      <c r="VVN64" s="200"/>
      <c r="VVW64" s="200"/>
      <c r="VVY64" s="200"/>
      <c r="VVZ64" s="200"/>
      <c r="VWB64" s="200"/>
      <c r="VWE64" s="200"/>
      <c r="VWH64" s="200"/>
      <c r="VWK64" s="200"/>
      <c r="VWN64" s="200"/>
      <c r="VWQ64" s="200"/>
      <c r="VWS64" s="200"/>
      <c r="VWU64" s="200"/>
      <c r="VWX64" s="200"/>
      <c r="VXA64" s="200"/>
      <c r="VXD64" s="200"/>
      <c r="VXG64" s="200"/>
      <c r="VXJ64" s="200"/>
      <c r="VXM64" s="200"/>
      <c r="VXP64" s="200"/>
      <c r="VXR64" s="200"/>
      <c r="VXU64" s="200"/>
      <c r="VXX64" s="200"/>
      <c r="VYA64" s="200"/>
      <c r="VYG64" s="200"/>
      <c r="VYJ64" s="200"/>
      <c r="VYL64" s="200"/>
      <c r="VZS64" s="200"/>
      <c r="VZV64" s="200"/>
      <c r="VZY64" s="200"/>
      <c r="WAB64" s="200"/>
      <c r="WAE64" s="200"/>
      <c r="WAF64" s="200"/>
      <c r="WAG64" s="200"/>
      <c r="WAJ64" s="200"/>
      <c r="WAM64" s="200"/>
      <c r="WAP64" s="200"/>
      <c r="WAS64" s="200"/>
      <c r="WAU64" s="200"/>
      <c r="WBI64" s="200"/>
      <c r="WBJ64" s="200"/>
      <c r="WBK64" s="200"/>
      <c r="WBL64" s="200"/>
      <c r="WBM64" s="200"/>
      <c r="WBN64" s="200"/>
      <c r="WBO64" s="200"/>
      <c r="WBP64" s="200"/>
      <c r="WBQ64" s="200"/>
      <c r="WBR64" s="200"/>
      <c r="WBS64" s="200"/>
      <c r="WBT64" s="200"/>
      <c r="WBU64" s="200"/>
      <c r="WBV64" s="200"/>
      <c r="WBW64" s="200"/>
      <c r="WBX64" s="200"/>
      <c r="WBY64" s="200"/>
      <c r="WBZ64" s="200"/>
      <c r="WCA64" s="200"/>
      <c r="WCG64" s="200"/>
      <c r="WCH64" s="200"/>
      <c r="WCI64" s="200"/>
      <c r="WCJ64" s="200"/>
      <c r="WCK64" s="200"/>
      <c r="WCL64" s="200"/>
      <c r="WCM64" s="200"/>
      <c r="WCO64" s="200"/>
      <c r="WCP64" s="200"/>
      <c r="WCQ64" s="200"/>
      <c r="WCR64" s="200"/>
      <c r="WCS64" s="200"/>
      <c r="WCT64" s="200"/>
      <c r="WCU64" s="200"/>
      <c r="WCV64" s="200"/>
      <c r="WCY64" s="200"/>
      <c r="WDB64" s="200"/>
      <c r="WDE64" s="200"/>
      <c r="WDH64" s="200"/>
      <c r="WDK64" s="200"/>
      <c r="WDN64" s="200"/>
      <c r="WDW64" s="200"/>
      <c r="WDZ64" s="200"/>
      <c r="WEC64" s="200"/>
      <c r="WEF64" s="200"/>
      <c r="WEO64" s="200"/>
      <c r="WEU64" s="200"/>
      <c r="WEX64" s="200"/>
      <c r="WFA64" s="200"/>
      <c r="WFD64" s="200"/>
      <c r="WFJ64" s="200"/>
      <c r="WFS64" s="200"/>
      <c r="WFU64" s="200"/>
      <c r="WFV64" s="200"/>
      <c r="WFX64" s="200"/>
      <c r="WGA64" s="200"/>
      <c r="WGD64" s="200"/>
      <c r="WGG64" s="200"/>
      <c r="WGJ64" s="200"/>
      <c r="WGM64" s="200"/>
      <c r="WGO64" s="200"/>
      <c r="WGQ64" s="200"/>
      <c r="WGT64" s="200"/>
      <c r="WGW64" s="200"/>
      <c r="WGZ64" s="200"/>
      <c r="WHC64" s="200"/>
      <c r="WHF64" s="200"/>
      <c r="WHI64" s="200"/>
      <c r="WHL64" s="200"/>
      <c r="WHN64" s="200"/>
      <c r="WHQ64" s="200"/>
      <c r="WHT64" s="200"/>
      <c r="WHW64" s="200"/>
      <c r="WIC64" s="200"/>
      <c r="WIF64" s="200"/>
      <c r="WIH64" s="200"/>
      <c r="WJO64" s="200"/>
      <c r="WJR64" s="200"/>
      <c r="WJU64" s="200"/>
      <c r="WJX64" s="200"/>
      <c r="WKA64" s="200"/>
      <c r="WKB64" s="200"/>
      <c r="WKC64" s="200"/>
      <c r="WKF64" s="200"/>
      <c r="WKI64" s="200"/>
      <c r="WKL64" s="200"/>
      <c r="WKO64" s="200"/>
      <c r="WKQ64" s="200"/>
      <c r="WLE64" s="200"/>
      <c r="WLF64" s="200"/>
      <c r="WLG64" s="200"/>
      <c r="WLH64" s="200"/>
      <c r="WLI64" s="200"/>
      <c r="WLJ64" s="200"/>
      <c r="WLK64" s="200"/>
      <c r="WLL64" s="200"/>
      <c r="WLM64" s="200"/>
      <c r="WLN64" s="200"/>
      <c r="WLO64" s="200"/>
      <c r="WLP64" s="200"/>
      <c r="WLQ64" s="200"/>
      <c r="WLR64" s="200"/>
      <c r="WLS64" s="200"/>
      <c r="WLT64" s="200"/>
      <c r="WLU64" s="200"/>
      <c r="WLV64" s="200"/>
      <c r="WLW64" s="200"/>
      <c r="WMC64" s="200"/>
      <c r="WMD64" s="200"/>
      <c r="WME64" s="200"/>
      <c r="WMF64" s="200"/>
      <c r="WMG64" s="200"/>
      <c r="WMH64" s="200"/>
      <c r="WMI64" s="200"/>
      <c r="WMK64" s="200"/>
      <c r="WML64" s="200"/>
      <c r="WMM64" s="200"/>
      <c r="WMN64" s="200"/>
      <c r="WMO64" s="200"/>
      <c r="WMP64" s="200"/>
      <c r="WMQ64" s="200"/>
      <c r="WMR64" s="200"/>
      <c r="WMU64" s="200"/>
      <c r="WMX64" s="200"/>
      <c r="WNA64" s="200"/>
      <c r="WND64" s="200"/>
      <c r="WNG64" s="200"/>
      <c r="WNJ64" s="200"/>
      <c r="WNS64" s="200"/>
      <c r="WNV64" s="200"/>
      <c r="WNY64" s="200"/>
      <c r="WOB64" s="200"/>
      <c r="WOK64" s="200"/>
      <c r="WOQ64" s="200"/>
      <c r="WOT64" s="200"/>
      <c r="WOW64" s="200"/>
      <c r="WOZ64" s="200"/>
      <c r="WPF64" s="200"/>
      <c r="WPO64" s="200"/>
      <c r="WPQ64" s="200"/>
      <c r="WPR64" s="200"/>
      <c r="WPT64" s="200"/>
      <c r="WPW64" s="200"/>
      <c r="WPZ64" s="200"/>
      <c r="WQC64" s="200"/>
      <c r="WQF64" s="200"/>
      <c r="WQI64" s="200"/>
      <c r="WQK64" s="200"/>
      <c r="WQM64" s="200"/>
      <c r="WQP64" s="200"/>
      <c r="WQS64" s="200"/>
      <c r="WQV64" s="200"/>
      <c r="WQY64" s="200"/>
      <c r="WRB64" s="200"/>
      <c r="WRE64" s="200"/>
      <c r="WRH64" s="200"/>
      <c r="WRJ64" s="200"/>
      <c r="WRM64" s="200"/>
      <c r="WRP64" s="200"/>
      <c r="WRS64" s="200"/>
      <c r="WRY64" s="200"/>
      <c r="WSB64" s="200"/>
      <c r="WSD64" s="200"/>
      <c r="WTK64" s="200"/>
      <c r="WTN64" s="200"/>
      <c r="WTQ64" s="200"/>
      <c r="WTT64" s="200"/>
      <c r="WTW64" s="200"/>
      <c r="WTX64" s="200"/>
      <c r="WTY64" s="200"/>
      <c r="WUB64" s="200"/>
      <c r="WUE64" s="200"/>
      <c r="WUH64" s="200"/>
      <c r="WUK64" s="200"/>
      <c r="WUM64" s="200"/>
    </row>
    <row r="65" spans="1:16107" s="57" customFormat="1" ht="20.25" hidden="1" customHeight="1" x14ac:dyDescent="0.3">
      <c r="A65" s="11" t="s">
        <v>63</v>
      </c>
      <c r="B65" s="53" t="s">
        <v>346</v>
      </c>
      <c r="C65" s="7"/>
      <c r="D65" s="91"/>
      <c r="E65" s="92"/>
    </row>
    <row r="66" spans="1:16107" s="57" customFormat="1" ht="21.75" hidden="1" customHeight="1" x14ac:dyDescent="0.3">
      <c r="A66" s="12" t="s">
        <v>64</v>
      </c>
      <c r="B66" s="53" t="s">
        <v>346</v>
      </c>
      <c r="C66" s="7"/>
      <c r="D66" s="91"/>
      <c r="E66" s="92"/>
    </row>
    <row r="67" spans="1:16107" s="57" customFormat="1" ht="20.25" hidden="1" customHeight="1" x14ac:dyDescent="0.3">
      <c r="A67" s="12" t="s">
        <v>65</v>
      </c>
      <c r="B67" s="53" t="s">
        <v>346</v>
      </c>
      <c r="C67" s="7"/>
      <c r="D67" s="91"/>
      <c r="E67" s="92"/>
    </row>
    <row r="68" spans="1:16107" s="57" customFormat="1" ht="20.399999999999999" customHeight="1" x14ac:dyDescent="0.3">
      <c r="A68" s="12" t="s">
        <v>66</v>
      </c>
      <c r="B68" s="199" t="s">
        <v>352</v>
      </c>
      <c r="C68" s="7">
        <v>26</v>
      </c>
      <c r="D68" s="91">
        <v>7000</v>
      </c>
      <c r="E68" s="106">
        <f>+D68*C68</f>
        <v>182000</v>
      </c>
      <c r="F68" s="200"/>
      <c r="G68" s="200"/>
      <c r="H68" s="200"/>
      <c r="I68" s="200"/>
      <c r="J68" s="200"/>
      <c r="K68" s="200"/>
      <c r="Q68" s="200"/>
      <c r="R68" s="200"/>
      <c r="S68" s="200"/>
      <c r="T68" s="200"/>
      <c r="U68" s="200"/>
      <c r="V68" s="200"/>
      <c r="W68" s="200"/>
      <c r="Y68" s="200"/>
      <c r="Z68" s="200"/>
      <c r="AA68" s="200"/>
      <c r="AB68" s="200"/>
      <c r="AC68" s="200"/>
      <c r="AD68" s="200"/>
      <c r="AE68" s="200"/>
      <c r="AF68" s="200"/>
      <c r="AI68" s="200"/>
      <c r="AL68" s="200"/>
      <c r="AO68" s="200"/>
      <c r="AR68" s="200"/>
      <c r="AU68" s="200"/>
      <c r="AX68" s="200"/>
      <c r="BG68" s="200"/>
      <c r="BJ68" s="200"/>
      <c r="BM68" s="200"/>
      <c r="BP68" s="200"/>
      <c r="BY68" s="200"/>
      <c r="CE68" s="200"/>
      <c r="CH68" s="200"/>
      <c r="CK68" s="200"/>
      <c r="CN68" s="200"/>
      <c r="CT68" s="200"/>
      <c r="DC68" s="200"/>
      <c r="DE68" s="200"/>
      <c r="DF68" s="200"/>
      <c r="DH68" s="200"/>
      <c r="DK68" s="200"/>
      <c r="DN68" s="200"/>
      <c r="DQ68" s="200"/>
      <c r="DT68" s="200"/>
      <c r="DW68" s="200"/>
      <c r="DY68" s="200"/>
      <c r="EA68" s="200"/>
      <c r="ED68" s="200"/>
      <c r="EG68" s="200"/>
      <c r="EJ68" s="200"/>
      <c r="EM68" s="200"/>
      <c r="EP68" s="200"/>
      <c r="ES68" s="200"/>
      <c r="EV68" s="200"/>
      <c r="EX68" s="200"/>
      <c r="FA68" s="200"/>
      <c r="FD68" s="200"/>
      <c r="FG68" s="200"/>
      <c r="FM68" s="200"/>
      <c r="FP68" s="200"/>
      <c r="FR68" s="200"/>
      <c r="GY68" s="200"/>
      <c r="HB68" s="200"/>
      <c r="HE68" s="200"/>
      <c r="HH68" s="200"/>
      <c r="HK68" s="200"/>
      <c r="HL68" s="200"/>
      <c r="HM68" s="200"/>
      <c r="HP68" s="200"/>
      <c r="HS68" s="200"/>
      <c r="HV68" s="200"/>
      <c r="HY68" s="200"/>
      <c r="IA68" s="200"/>
      <c r="IO68" s="200"/>
      <c r="IP68" s="200"/>
      <c r="IQ68" s="200"/>
      <c r="IR68" s="200"/>
      <c r="IS68" s="200"/>
      <c r="IT68" s="200"/>
      <c r="IU68" s="200"/>
      <c r="IV68" s="200"/>
      <c r="IW68" s="200"/>
      <c r="IX68" s="200"/>
      <c r="IY68" s="200"/>
      <c r="IZ68" s="200"/>
      <c r="JA68" s="200"/>
      <c r="JB68" s="200"/>
      <c r="JC68" s="200"/>
      <c r="JD68" s="200"/>
      <c r="JE68" s="200"/>
      <c r="JF68" s="200"/>
      <c r="JG68" s="200"/>
      <c r="JM68" s="200"/>
      <c r="JN68" s="200"/>
      <c r="JO68" s="200"/>
      <c r="JP68" s="200"/>
      <c r="JQ68" s="200"/>
      <c r="JR68" s="200"/>
      <c r="JS68" s="200"/>
      <c r="JU68" s="200"/>
      <c r="JV68" s="200"/>
      <c r="JW68" s="200"/>
      <c r="JX68" s="200"/>
      <c r="JY68" s="200"/>
      <c r="JZ68" s="200"/>
      <c r="KA68" s="200"/>
      <c r="KB68" s="200"/>
      <c r="KE68" s="200"/>
      <c r="KH68" s="200"/>
      <c r="KK68" s="200"/>
      <c r="KN68" s="200"/>
      <c r="KQ68" s="200"/>
      <c r="KT68" s="200"/>
      <c r="LC68" s="200"/>
      <c r="LF68" s="200"/>
      <c r="LI68" s="200"/>
      <c r="LL68" s="200"/>
      <c r="LU68" s="200"/>
      <c r="MA68" s="200"/>
      <c r="MD68" s="200"/>
      <c r="MG68" s="200"/>
      <c r="MJ68" s="200"/>
      <c r="MP68" s="200"/>
      <c r="MY68" s="200"/>
      <c r="NA68" s="200"/>
      <c r="NB68" s="200"/>
      <c r="ND68" s="200"/>
      <c r="NG68" s="200"/>
      <c r="NJ68" s="200"/>
      <c r="NM68" s="200"/>
      <c r="NP68" s="200"/>
      <c r="NS68" s="200"/>
      <c r="NU68" s="200"/>
      <c r="NW68" s="200"/>
      <c r="NZ68" s="200"/>
      <c r="OC68" s="200"/>
      <c r="OF68" s="200"/>
      <c r="OI68" s="200"/>
      <c r="OL68" s="200"/>
      <c r="OO68" s="200"/>
      <c r="OR68" s="200"/>
      <c r="OT68" s="200"/>
      <c r="OW68" s="200"/>
      <c r="OZ68" s="200"/>
      <c r="PC68" s="200"/>
      <c r="PI68" s="200"/>
      <c r="PL68" s="200"/>
      <c r="PN68" s="200"/>
      <c r="QU68" s="200"/>
      <c r="QX68" s="200"/>
      <c r="RA68" s="200"/>
      <c r="RD68" s="200"/>
      <c r="RG68" s="200"/>
      <c r="RH68" s="200"/>
      <c r="RI68" s="200"/>
      <c r="RL68" s="200"/>
      <c r="RO68" s="200"/>
      <c r="RR68" s="200"/>
      <c r="RU68" s="200"/>
      <c r="RW68" s="200"/>
      <c r="SK68" s="200"/>
      <c r="SL68" s="200"/>
      <c r="SM68" s="200"/>
      <c r="SN68" s="200"/>
      <c r="SO68" s="200"/>
      <c r="SP68" s="200"/>
      <c r="SQ68" s="200"/>
      <c r="SR68" s="200"/>
      <c r="SS68" s="200"/>
      <c r="ST68" s="200"/>
      <c r="SU68" s="200"/>
      <c r="SV68" s="200"/>
      <c r="SW68" s="200"/>
      <c r="SX68" s="200"/>
      <c r="SY68" s="200"/>
      <c r="SZ68" s="200"/>
      <c r="TA68" s="200"/>
      <c r="TB68" s="200"/>
      <c r="TC68" s="200"/>
      <c r="TI68" s="200"/>
      <c r="TJ68" s="200"/>
      <c r="TK68" s="200"/>
      <c r="TL68" s="200"/>
      <c r="TM68" s="200"/>
      <c r="TN68" s="200"/>
      <c r="TO68" s="200"/>
      <c r="TQ68" s="200"/>
      <c r="TR68" s="200"/>
      <c r="TS68" s="200"/>
      <c r="TT68" s="200"/>
      <c r="TU68" s="200"/>
      <c r="TV68" s="200"/>
      <c r="TW68" s="200"/>
      <c r="TX68" s="200"/>
      <c r="UA68" s="200"/>
      <c r="UD68" s="200"/>
      <c r="UG68" s="200"/>
      <c r="UJ68" s="200"/>
      <c r="UM68" s="200"/>
      <c r="UP68" s="200"/>
      <c r="UY68" s="200"/>
      <c r="VB68" s="200"/>
      <c r="VE68" s="200"/>
      <c r="VH68" s="200"/>
      <c r="VQ68" s="200"/>
      <c r="VW68" s="200"/>
      <c r="VZ68" s="200"/>
      <c r="WC68" s="200"/>
      <c r="WF68" s="200"/>
      <c r="WL68" s="200"/>
      <c r="WU68" s="200"/>
      <c r="WW68" s="200"/>
      <c r="WX68" s="200"/>
      <c r="WZ68" s="200"/>
      <c r="XC68" s="200"/>
      <c r="XF68" s="200"/>
      <c r="XI68" s="200"/>
      <c r="XL68" s="200"/>
      <c r="XO68" s="200"/>
      <c r="XQ68" s="200"/>
      <c r="XS68" s="200"/>
      <c r="XV68" s="200"/>
      <c r="XY68" s="200"/>
      <c r="YB68" s="200"/>
      <c r="YE68" s="200"/>
      <c r="YH68" s="200"/>
      <c r="YK68" s="200"/>
      <c r="YN68" s="200"/>
      <c r="YP68" s="200"/>
      <c r="YS68" s="200"/>
      <c r="YV68" s="200"/>
      <c r="YY68" s="200"/>
      <c r="ZE68" s="200"/>
      <c r="ZH68" s="200"/>
      <c r="ZJ68" s="200"/>
      <c r="AAQ68" s="200"/>
      <c r="AAT68" s="200"/>
      <c r="AAW68" s="200"/>
      <c r="AAZ68" s="200"/>
      <c r="ABC68" s="200"/>
      <c r="ABD68" s="200"/>
      <c r="ABE68" s="200"/>
      <c r="ABH68" s="200"/>
      <c r="ABK68" s="200"/>
      <c r="ABN68" s="200"/>
      <c r="ABQ68" s="200"/>
      <c r="ABS68" s="200"/>
      <c r="ACG68" s="200"/>
      <c r="ACH68" s="200"/>
      <c r="ACI68" s="200"/>
      <c r="ACJ68" s="200"/>
      <c r="ACK68" s="200"/>
      <c r="ACL68" s="200"/>
      <c r="ACM68" s="200"/>
      <c r="ACN68" s="200"/>
      <c r="ACO68" s="200"/>
      <c r="ACP68" s="200"/>
      <c r="ACQ68" s="200"/>
      <c r="ACR68" s="200"/>
      <c r="ACS68" s="200"/>
      <c r="ACT68" s="200"/>
      <c r="ACU68" s="200"/>
      <c r="ACV68" s="200"/>
      <c r="ACW68" s="200"/>
      <c r="ACX68" s="200"/>
      <c r="ACY68" s="200"/>
      <c r="ADE68" s="200"/>
      <c r="ADF68" s="200"/>
      <c r="ADG68" s="200"/>
      <c r="ADH68" s="200"/>
      <c r="ADI68" s="200"/>
      <c r="ADJ68" s="200"/>
      <c r="ADK68" s="200"/>
      <c r="ADM68" s="200"/>
      <c r="ADN68" s="200"/>
      <c r="ADO68" s="200"/>
      <c r="ADP68" s="200"/>
      <c r="ADQ68" s="200"/>
      <c r="ADR68" s="200"/>
      <c r="ADS68" s="200"/>
      <c r="ADT68" s="200"/>
      <c r="ADW68" s="200"/>
      <c r="ADZ68" s="200"/>
      <c r="AEC68" s="200"/>
      <c r="AEF68" s="200"/>
      <c r="AEI68" s="200"/>
      <c r="AEL68" s="200"/>
      <c r="AEU68" s="200"/>
      <c r="AEX68" s="200"/>
      <c r="AFA68" s="200"/>
      <c r="AFD68" s="200"/>
      <c r="AFM68" s="200"/>
      <c r="AFS68" s="200"/>
      <c r="AFV68" s="200"/>
      <c r="AFY68" s="200"/>
      <c r="AGB68" s="200"/>
      <c r="AGH68" s="200"/>
      <c r="AGQ68" s="200"/>
      <c r="AGS68" s="200"/>
      <c r="AGT68" s="200"/>
      <c r="AGV68" s="200"/>
      <c r="AGY68" s="200"/>
      <c r="AHB68" s="200"/>
      <c r="AHE68" s="200"/>
      <c r="AHH68" s="200"/>
      <c r="AHK68" s="200"/>
      <c r="AHM68" s="200"/>
      <c r="AHO68" s="200"/>
      <c r="AHR68" s="200"/>
      <c r="AHU68" s="200"/>
      <c r="AHX68" s="200"/>
      <c r="AIA68" s="200"/>
      <c r="AID68" s="200"/>
      <c r="AIG68" s="200"/>
      <c r="AIJ68" s="200"/>
      <c r="AIL68" s="200"/>
      <c r="AIO68" s="200"/>
      <c r="AIR68" s="200"/>
      <c r="AIU68" s="200"/>
      <c r="AJA68" s="200"/>
      <c r="AJD68" s="200"/>
      <c r="AJF68" s="200"/>
      <c r="AKM68" s="200"/>
      <c r="AKP68" s="200"/>
      <c r="AKS68" s="200"/>
      <c r="AKV68" s="200"/>
      <c r="AKY68" s="200"/>
      <c r="AKZ68" s="200"/>
      <c r="ALA68" s="200"/>
      <c r="ALD68" s="200"/>
      <c r="ALG68" s="200"/>
      <c r="ALJ68" s="200"/>
      <c r="ALM68" s="200"/>
      <c r="ALO68" s="200"/>
      <c r="AMC68" s="200"/>
      <c r="AMD68" s="200"/>
      <c r="AME68" s="200"/>
      <c r="AMF68" s="200"/>
      <c r="AMG68" s="200"/>
      <c r="AMH68" s="200"/>
      <c r="AMI68" s="200"/>
      <c r="AMJ68" s="200"/>
      <c r="AMK68" s="200"/>
      <c r="AML68" s="200"/>
      <c r="AMM68" s="200"/>
      <c r="AMN68" s="200"/>
      <c r="AMO68" s="200"/>
      <c r="AMP68" s="200"/>
      <c r="AMQ68" s="200"/>
      <c r="AMR68" s="200"/>
      <c r="AMS68" s="200"/>
      <c r="AMT68" s="200"/>
      <c r="AMU68" s="200"/>
      <c r="ANA68" s="200"/>
      <c r="ANB68" s="200"/>
      <c r="ANC68" s="200"/>
      <c r="AND68" s="200"/>
      <c r="ANE68" s="200"/>
      <c r="ANF68" s="200"/>
      <c r="ANG68" s="200"/>
      <c r="ANI68" s="200"/>
      <c r="ANJ68" s="200"/>
      <c r="ANK68" s="200"/>
      <c r="ANL68" s="200"/>
      <c r="ANM68" s="200"/>
      <c r="ANN68" s="200"/>
      <c r="ANO68" s="200"/>
      <c r="ANP68" s="200"/>
      <c r="ANS68" s="200"/>
      <c r="ANV68" s="200"/>
      <c r="ANY68" s="200"/>
      <c r="AOB68" s="200"/>
      <c r="AOE68" s="200"/>
      <c r="AOH68" s="200"/>
      <c r="AOQ68" s="200"/>
      <c r="AOT68" s="200"/>
      <c r="AOW68" s="200"/>
      <c r="AOZ68" s="200"/>
      <c r="API68" s="200"/>
      <c r="APO68" s="200"/>
      <c r="APR68" s="200"/>
      <c r="APU68" s="200"/>
      <c r="APX68" s="200"/>
      <c r="AQD68" s="200"/>
      <c r="AQM68" s="200"/>
      <c r="AQO68" s="200"/>
      <c r="AQP68" s="200"/>
      <c r="AQR68" s="200"/>
      <c r="AQU68" s="200"/>
      <c r="AQX68" s="200"/>
      <c r="ARA68" s="200"/>
      <c r="ARD68" s="200"/>
      <c r="ARG68" s="200"/>
      <c r="ARI68" s="200"/>
      <c r="ARK68" s="200"/>
      <c r="ARN68" s="200"/>
      <c r="ARQ68" s="200"/>
      <c r="ART68" s="200"/>
      <c r="ARW68" s="200"/>
      <c r="ARZ68" s="200"/>
      <c r="ASC68" s="200"/>
      <c r="ASF68" s="200"/>
      <c r="ASH68" s="200"/>
      <c r="ASK68" s="200"/>
      <c r="ASN68" s="200"/>
      <c r="ASQ68" s="200"/>
      <c r="ASW68" s="200"/>
      <c r="ASZ68" s="200"/>
      <c r="ATB68" s="200"/>
      <c r="AUI68" s="200"/>
      <c r="AUL68" s="200"/>
      <c r="AUO68" s="200"/>
      <c r="AUR68" s="200"/>
      <c r="AUU68" s="200"/>
      <c r="AUV68" s="200"/>
      <c r="AUW68" s="200"/>
      <c r="AUZ68" s="200"/>
      <c r="AVC68" s="200"/>
      <c r="AVF68" s="200"/>
      <c r="AVI68" s="200"/>
      <c r="AVK68" s="200"/>
      <c r="AVY68" s="200"/>
      <c r="AVZ68" s="200"/>
      <c r="AWA68" s="200"/>
      <c r="AWB68" s="200"/>
      <c r="AWC68" s="200"/>
      <c r="AWD68" s="200"/>
      <c r="AWE68" s="200"/>
      <c r="AWF68" s="200"/>
      <c r="AWG68" s="200"/>
      <c r="AWH68" s="200"/>
      <c r="AWI68" s="200"/>
      <c r="AWJ68" s="200"/>
      <c r="AWK68" s="200"/>
      <c r="AWL68" s="200"/>
      <c r="AWM68" s="200"/>
      <c r="AWN68" s="200"/>
      <c r="AWO68" s="200"/>
      <c r="AWP68" s="200"/>
      <c r="AWQ68" s="200"/>
      <c r="AWW68" s="200"/>
      <c r="AWX68" s="200"/>
      <c r="AWY68" s="200"/>
      <c r="AWZ68" s="200"/>
      <c r="AXA68" s="200"/>
      <c r="AXB68" s="200"/>
      <c r="AXC68" s="200"/>
      <c r="AXE68" s="200"/>
      <c r="AXF68" s="200"/>
      <c r="AXG68" s="200"/>
      <c r="AXH68" s="200"/>
      <c r="AXI68" s="200"/>
      <c r="AXJ68" s="200"/>
      <c r="AXK68" s="200"/>
      <c r="AXL68" s="200"/>
      <c r="AXO68" s="200"/>
      <c r="AXR68" s="200"/>
      <c r="AXU68" s="200"/>
      <c r="AXX68" s="200"/>
      <c r="AYA68" s="200"/>
      <c r="AYD68" s="200"/>
      <c r="AYM68" s="200"/>
      <c r="AYP68" s="200"/>
      <c r="AYS68" s="200"/>
      <c r="AYV68" s="200"/>
      <c r="AZE68" s="200"/>
      <c r="AZK68" s="200"/>
      <c r="AZN68" s="200"/>
      <c r="AZQ68" s="200"/>
      <c r="AZT68" s="200"/>
      <c r="AZZ68" s="200"/>
      <c r="BAI68" s="200"/>
      <c r="BAK68" s="200"/>
      <c r="BAL68" s="200"/>
      <c r="BAN68" s="200"/>
      <c r="BAQ68" s="200"/>
      <c r="BAT68" s="200"/>
      <c r="BAW68" s="200"/>
      <c r="BAZ68" s="200"/>
      <c r="BBC68" s="200"/>
      <c r="BBE68" s="200"/>
      <c r="BBG68" s="200"/>
      <c r="BBJ68" s="200"/>
      <c r="BBM68" s="200"/>
      <c r="BBP68" s="200"/>
      <c r="BBS68" s="200"/>
      <c r="BBV68" s="200"/>
      <c r="BBY68" s="200"/>
      <c r="BCB68" s="200"/>
      <c r="BCD68" s="200"/>
      <c r="BCG68" s="200"/>
      <c r="BCJ68" s="200"/>
      <c r="BCM68" s="200"/>
      <c r="BCS68" s="200"/>
      <c r="BCV68" s="200"/>
      <c r="BCX68" s="200"/>
      <c r="BEE68" s="200"/>
      <c r="BEH68" s="200"/>
      <c r="BEK68" s="200"/>
      <c r="BEN68" s="200"/>
      <c r="BEQ68" s="200"/>
      <c r="BER68" s="200"/>
      <c r="BES68" s="200"/>
      <c r="BEV68" s="200"/>
      <c r="BEY68" s="200"/>
      <c r="BFB68" s="200"/>
      <c r="BFE68" s="200"/>
      <c r="BFG68" s="200"/>
      <c r="BFU68" s="200"/>
      <c r="BFV68" s="200"/>
      <c r="BFW68" s="200"/>
      <c r="BFX68" s="200"/>
      <c r="BFY68" s="200"/>
      <c r="BFZ68" s="200"/>
      <c r="BGA68" s="200"/>
      <c r="BGB68" s="200"/>
      <c r="BGC68" s="200"/>
      <c r="BGD68" s="200"/>
      <c r="BGE68" s="200"/>
      <c r="BGF68" s="200"/>
      <c r="BGG68" s="200"/>
      <c r="BGH68" s="200"/>
      <c r="BGI68" s="200"/>
      <c r="BGJ68" s="200"/>
      <c r="BGK68" s="200"/>
      <c r="BGL68" s="200"/>
      <c r="BGM68" s="200"/>
      <c r="BGS68" s="200"/>
      <c r="BGT68" s="200"/>
      <c r="BGU68" s="200"/>
      <c r="BGV68" s="200"/>
      <c r="BGW68" s="200"/>
      <c r="BGX68" s="200"/>
      <c r="BGY68" s="200"/>
      <c r="BHA68" s="200"/>
      <c r="BHB68" s="200"/>
      <c r="BHC68" s="200"/>
      <c r="BHD68" s="200"/>
      <c r="BHE68" s="200"/>
      <c r="BHF68" s="200"/>
      <c r="BHG68" s="200"/>
      <c r="BHH68" s="200"/>
      <c r="BHK68" s="200"/>
      <c r="BHN68" s="200"/>
      <c r="BHQ68" s="200"/>
      <c r="BHT68" s="200"/>
      <c r="BHW68" s="200"/>
      <c r="BHZ68" s="200"/>
      <c r="BII68" s="200"/>
      <c r="BIL68" s="200"/>
      <c r="BIO68" s="200"/>
      <c r="BIR68" s="200"/>
      <c r="BJA68" s="200"/>
      <c r="BJG68" s="200"/>
      <c r="BJJ68" s="200"/>
      <c r="BJM68" s="200"/>
      <c r="BJP68" s="200"/>
      <c r="BJV68" s="200"/>
      <c r="BKE68" s="200"/>
      <c r="BKG68" s="200"/>
      <c r="BKH68" s="200"/>
      <c r="BKJ68" s="200"/>
      <c r="BKM68" s="200"/>
      <c r="BKP68" s="200"/>
      <c r="BKS68" s="200"/>
      <c r="BKV68" s="200"/>
      <c r="BKY68" s="200"/>
      <c r="BLA68" s="200"/>
      <c r="BLC68" s="200"/>
      <c r="BLF68" s="200"/>
      <c r="BLI68" s="200"/>
      <c r="BLL68" s="200"/>
      <c r="BLO68" s="200"/>
      <c r="BLR68" s="200"/>
      <c r="BLU68" s="200"/>
      <c r="BLX68" s="200"/>
      <c r="BLZ68" s="200"/>
      <c r="BMC68" s="200"/>
      <c r="BMF68" s="200"/>
      <c r="BMI68" s="200"/>
      <c r="BMO68" s="200"/>
      <c r="BMR68" s="200"/>
      <c r="BMT68" s="200"/>
      <c r="BOA68" s="200"/>
      <c r="BOD68" s="200"/>
      <c r="BOG68" s="200"/>
      <c r="BOJ68" s="200"/>
      <c r="BOM68" s="200"/>
      <c r="BON68" s="200"/>
      <c r="BOO68" s="200"/>
      <c r="BOR68" s="200"/>
      <c r="BOU68" s="200"/>
      <c r="BOX68" s="200"/>
      <c r="BPA68" s="200"/>
      <c r="BPC68" s="200"/>
      <c r="BPQ68" s="200"/>
      <c r="BPR68" s="200"/>
      <c r="BPS68" s="200"/>
      <c r="BPT68" s="200"/>
      <c r="BPU68" s="200"/>
      <c r="BPV68" s="200"/>
      <c r="BPW68" s="200"/>
      <c r="BPX68" s="200"/>
      <c r="BPY68" s="200"/>
      <c r="BPZ68" s="200"/>
      <c r="BQA68" s="200"/>
      <c r="BQB68" s="200"/>
      <c r="BQC68" s="200"/>
      <c r="BQD68" s="200"/>
      <c r="BQE68" s="200"/>
      <c r="BQF68" s="200"/>
      <c r="BQG68" s="200"/>
      <c r="BQH68" s="200"/>
      <c r="BQI68" s="200"/>
      <c r="BQO68" s="200"/>
      <c r="BQP68" s="200"/>
      <c r="BQQ68" s="200"/>
      <c r="BQR68" s="200"/>
      <c r="BQS68" s="200"/>
      <c r="BQT68" s="200"/>
      <c r="BQU68" s="200"/>
      <c r="BQW68" s="200"/>
      <c r="BQX68" s="200"/>
      <c r="BQY68" s="200"/>
      <c r="BQZ68" s="200"/>
      <c r="BRA68" s="200"/>
      <c r="BRB68" s="200"/>
      <c r="BRC68" s="200"/>
      <c r="BRD68" s="200"/>
      <c r="BRG68" s="200"/>
      <c r="BRJ68" s="200"/>
      <c r="BRM68" s="200"/>
      <c r="BRP68" s="200"/>
      <c r="BRS68" s="200"/>
      <c r="BRV68" s="200"/>
      <c r="BSE68" s="200"/>
      <c r="BSH68" s="200"/>
      <c r="BSK68" s="200"/>
      <c r="BSN68" s="200"/>
      <c r="BSW68" s="200"/>
      <c r="BTC68" s="200"/>
      <c r="BTF68" s="200"/>
      <c r="BTI68" s="200"/>
      <c r="BTL68" s="200"/>
      <c r="BTR68" s="200"/>
      <c r="BUA68" s="200"/>
      <c r="BUC68" s="200"/>
      <c r="BUD68" s="200"/>
      <c r="BUF68" s="200"/>
      <c r="BUI68" s="200"/>
      <c r="BUL68" s="200"/>
      <c r="BUO68" s="200"/>
      <c r="BUR68" s="200"/>
      <c r="BUU68" s="200"/>
      <c r="BUW68" s="200"/>
      <c r="BUY68" s="200"/>
      <c r="BVB68" s="200"/>
      <c r="BVE68" s="200"/>
      <c r="BVH68" s="200"/>
      <c r="BVK68" s="200"/>
      <c r="BVN68" s="200"/>
      <c r="BVQ68" s="200"/>
      <c r="BVT68" s="200"/>
      <c r="BVV68" s="200"/>
      <c r="BVY68" s="200"/>
      <c r="BWB68" s="200"/>
      <c r="BWE68" s="200"/>
      <c r="BWK68" s="200"/>
      <c r="BWN68" s="200"/>
      <c r="BWP68" s="200"/>
      <c r="BXW68" s="200"/>
      <c r="BXZ68" s="200"/>
      <c r="BYC68" s="200"/>
      <c r="BYF68" s="200"/>
      <c r="BYI68" s="200"/>
      <c r="BYJ68" s="200"/>
      <c r="BYK68" s="200"/>
      <c r="BYN68" s="200"/>
      <c r="BYQ68" s="200"/>
      <c r="BYT68" s="200"/>
      <c r="BYW68" s="200"/>
      <c r="BYY68" s="200"/>
      <c r="BZM68" s="200"/>
      <c r="BZN68" s="200"/>
      <c r="BZO68" s="200"/>
      <c r="BZP68" s="200"/>
      <c r="BZQ68" s="200"/>
      <c r="BZR68" s="200"/>
      <c r="BZS68" s="200"/>
      <c r="BZT68" s="200"/>
      <c r="BZU68" s="200"/>
      <c r="BZV68" s="200"/>
      <c r="BZW68" s="200"/>
      <c r="BZX68" s="200"/>
      <c r="BZY68" s="200"/>
      <c r="BZZ68" s="200"/>
      <c r="CAA68" s="200"/>
      <c r="CAB68" s="200"/>
      <c r="CAC68" s="200"/>
      <c r="CAD68" s="200"/>
      <c r="CAE68" s="200"/>
      <c r="CAK68" s="200"/>
      <c r="CAL68" s="200"/>
      <c r="CAM68" s="200"/>
      <c r="CAN68" s="200"/>
      <c r="CAO68" s="200"/>
      <c r="CAP68" s="200"/>
      <c r="CAQ68" s="200"/>
      <c r="CAS68" s="200"/>
      <c r="CAT68" s="200"/>
      <c r="CAU68" s="200"/>
      <c r="CAV68" s="200"/>
      <c r="CAW68" s="200"/>
      <c r="CAX68" s="200"/>
      <c r="CAY68" s="200"/>
      <c r="CAZ68" s="200"/>
      <c r="CBC68" s="200"/>
      <c r="CBF68" s="200"/>
      <c r="CBI68" s="200"/>
      <c r="CBL68" s="200"/>
      <c r="CBO68" s="200"/>
      <c r="CBR68" s="200"/>
      <c r="CCA68" s="200"/>
      <c r="CCD68" s="200"/>
      <c r="CCG68" s="200"/>
      <c r="CCJ68" s="200"/>
      <c r="CCS68" s="200"/>
      <c r="CCY68" s="200"/>
      <c r="CDB68" s="200"/>
      <c r="CDE68" s="200"/>
      <c r="CDH68" s="200"/>
      <c r="CDN68" s="200"/>
      <c r="CDW68" s="200"/>
      <c r="CDY68" s="200"/>
      <c r="CDZ68" s="200"/>
      <c r="CEB68" s="200"/>
      <c r="CEE68" s="200"/>
      <c r="CEH68" s="200"/>
      <c r="CEK68" s="200"/>
      <c r="CEN68" s="200"/>
      <c r="CEQ68" s="200"/>
      <c r="CES68" s="200"/>
      <c r="CEU68" s="200"/>
      <c r="CEX68" s="200"/>
      <c r="CFA68" s="200"/>
      <c r="CFD68" s="200"/>
      <c r="CFG68" s="200"/>
      <c r="CFJ68" s="200"/>
      <c r="CFM68" s="200"/>
      <c r="CFP68" s="200"/>
      <c r="CFR68" s="200"/>
      <c r="CFU68" s="200"/>
      <c r="CFX68" s="200"/>
      <c r="CGA68" s="200"/>
      <c r="CGG68" s="200"/>
      <c r="CGJ68" s="200"/>
      <c r="CGL68" s="200"/>
      <c r="CHS68" s="200"/>
      <c r="CHV68" s="200"/>
      <c r="CHY68" s="200"/>
      <c r="CIB68" s="200"/>
      <c r="CIE68" s="200"/>
      <c r="CIF68" s="200"/>
      <c r="CIG68" s="200"/>
      <c r="CIJ68" s="200"/>
      <c r="CIM68" s="200"/>
      <c r="CIP68" s="200"/>
      <c r="CIS68" s="200"/>
      <c r="CIU68" s="200"/>
      <c r="CJI68" s="200"/>
      <c r="CJJ68" s="200"/>
      <c r="CJK68" s="200"/>
      <c r="CJL68" s="200"/>
      <c r="CJM68" s="200"/>
      <c r="CJN68" s="200"/>
      <c r="CJO68" s="200"/>
      <c r="CJP68" s="200"/>
      <c r="CJQ68" s="200"/>
      <c r="CJR68" s="200"/>
      <c r="CJS68" s="200"/>
      <c r="CJT68" s="200"/>
      <c r="CJU68" s="200"/>
      <c r="CJV68" s="200"/>
      <c r="CJW68" s="200"/>
      <c r="CJX68" s="200"/>
      <c r="CJY68" s="200"/>
      <c r="CJZ68" s="200"/>
      <c r="CKA68" s="200"/>
      <c r="CKG68" s="200"/>
      <c r="CKH68" s="200"/>
      <c r="CKI68" s="200"/>
      <c r="CKJ68" s="200"/>
      <c r="CKK68" s="200"/>
      <c r="CKL68" s="200"/>
      <c r="CKM68" s="200"/>
      <c r="CKO68" s="200"/>
      <c r="CKP68" s="200"/>
      <c r="CKQ68" s="200"/>
      <c r="CKR68" s="200"/>
      <c r="CKS68" s="200"/>
      <c r="CKT68" s="200"/>
      <c r="CKU68" s="200"/>
      <c r="CKV68" s="200"/>
      <c r="CKY68" s="200"/>
      <c r="CLB68" s="200"/>
      <c r="CLE68" s="200"/>
      <c r="CLH68" s="200"/>
      <c r="CLK68" s="200"/>
      <c r="CLN68" s="200"/>
      <c r="CLW68" s="200"/>
      <c r="CLZ68" s="200"/>
      <c r="CMC68" s="200"/>
      <c r="CMF68" s="200"/>
      <c r="CMO68" s="200"/>
      <c r="CMU68" s="200"/>
      <c r="CMX68" s="200"/>
      <c r="CNA68" s="200"/>
      <c r="CND68" s="200"/>
      <c r="CNJ68" s="200"/>
      <c r="CNS68" s="200"/>
      <c r="CNU68" s="200"/>
      <c r="CNV68" s="200"/>
      <c r="CNX68" s="200"/>
      <c r="COA68" s="200"/>
      <c r="COD68" s="200"/>
      <c r="COG68" s="200"/>
      <c r="COJ68" s="200"/>
      <c r="COM68" s="200"/>
      <c r="COO68" s="200"/>
      <c r="COQ68" s="200"/>
      <c r="COT68" s="200"/>
      <c r="COW68" s="200"/>
      <c r="COZ68" s="200"/>
      <c r="CPC68" s="200"/>
      <c r="CPF68" s="200"/>
      <c r="CPI68" s="200"/>
      <c r="CPL68" s="200"/>
      <c r="CPN68" s="200"/>
      <c r="CPQ68" s="200"/>
      <c r="CPT68" s="200"/>
      <c r="CPW68" s="200"/>
      <c r="CQC68" s="200"/>
      <c r="CQF68" s="200"/>
      <c r="CQH68" s="200"/>
      <c r="CRO68" s="200"/>
      <c r="CRR68" s="200"/>
      <c r="CRU68" s="200"/>
      <c r="CRX68" s="200"/>
      <c r="CSA68" s="200"/>
      <c r="CSB68" s="200"/>
      <c r="CSC68" s="200"/>
      <c r="CSF68" s="200"/>
      <c r="CSI68" s="200"/>
      <c r="CSL68" s="200"/>
      <c r="CSO68" s="200"/>
      <c r="CSQ68" s="200"/>
      <c r="CTE68" s="200"/>
      <c r="CTF68" s="200"/>
      <c r="CTG68" s="200"/>
      <c r="CTH68" s="200"/>
      <c r="CTI68" s="200"/>
      <c r="CTJ68" s="200"/>
      <c r="CTK68" s="200"/>
      <c r="CTL68" s="200"/>
      <c r="CTM68" s="200"/>
      <c r="CTN68" s="200"/>
      <c r="CTO68" s="200"/>
      <c r="CTP68" s="200"/>
      <c r="CTQ68" s="200"/>
      <c r="CTR68" s="200"/>
      <c r="CTS68" s="200"/>
      <c r="CTT68" s="200"/>
      <c r="CTU68" s="200"/>
      <c r="CTV68" s="200"/>
      <c r="CTW68" s="200"/>
      <c r="CUC68" s="200"/>
      <c r="CUD68" s="200"/>
      <c r="CUE68" s="200"/>
      <c r="CUF68" s="200"/>
      <c r="CUG68" s="200"/>
      <c r="CUH68" s="200"/>
      <c r="CUI68" s="200"/>
      <c r="CUK68" s="200"/>
      <c r="CUL68" s="200"/>
      <c r="CUM68" s="200"/>
      <c r="CUN68" s="200"/>
      <c r="CUO68" s="200"/>
      <c r="CUP68" s="200"/>
      <c r="CUQ68" s="200"/>
      <c r="CUR68" s="200"/>
      <c r="CUU68" s="200"/>
      <c r="CUX68" s="200"/>
      <c r="CVA68" s="200"/>
      <c r="CVD68" s="200"/>
      <c r="CVG68" s="200"/>
      <c r="CVJ68" s="200"/>
      <c r="CVS68" s="200"/>
      <c r="CVV68" s="200"/>
      <c r="CVY68" s="200"/>
      <c r="CWB68" s="200"/>
      <c r="CWK68" s="200"/>
      <c r="CWQ68" s="200"/>
      <c r="CWT68" s="200"/>
      <c r="CWW68" s="200"/>
      <c r="CWZ68" s="200"/>
      <c r="CXF68" s="200"/>
      <c r="CXO68" s="200"/>
      <c r="CXQ68" s="200"/>
      <c r="CXR68" s="200"/>
      <c r="CXT68" s="200"/>
      <c r="CXW68" s="200"/>
      <c r="CXZ68" s="200"/>
      <c r="CYC68" s="200"/>
      <c r="CYF68" s="200"/>
      <c r="CYI68" s="200"/>
      <c r="CYK68" s="200"/>
      <c r="CYM68" s="200"/>
      <c r="CYP68" s="200"/>
      <c r="CYS68" s="200"/>
      <c r="CYV68" s="200"/>
      <c r="CYY68" s="200"/>
      <c r="CZB68" s="200"/>
      <c r="CZE68" s="200"/>
      <c r="CZH68" s="200"/>
      <c r="CZJ68" s="200"/>
      <c r="CZM68" s="200"/>
      <c r="CZP68" s="200"/>
      <c r="CZS68" s="200"/>
      <c r="CZY68" s="200"/>
      <c r="DAB68" s="200"/>
      <c r="DAD68" s="200"/>
      <c r="DBK68" s="200"/>
      <c r="DBN68" s="200"/>
      <c r="DBQ68" s="200"/>
      <c r="DBT68" s="200"/>
      <c r="DBW68" s="200"/>
      <c r="DBX68" s="200"/>
      <c r="DBY68" s="200"/>
      <c r="DCB68" s="200"/>
      <c r="DCE68" s="200"/>
      <c r="DCH68" s="200"/>
      <c r="DCK68" s="200"/>
      <c r="DCM68" s="200"/>
      <c r="DDA68" s="200"/>
      <c r="DDB68" s="200"/>
      <c r="DDC68" s="200"/>
      <c r="DDD68" s="200"/>
      <c r="DDE68" s="200"/>
      <c r="DDF68" s="200"/>
      <c r="DDG68" s="200"/>
      <c r="DDH68" s="200"/>
      <c r="DDI68" s="200"/>
      <c r="DDJ68" s="200"/>
      <c r="DDK68" s="200"/>
      <c r="DDL68" s="200"/>
      <c r="DDM68" s="200"/>
      <c r="DDN68" s="200"/>
      <c r="DDO68" s="200"/>
      <c r="DDP68" s="200"/>
      <c r="DDQ68" s="200"/>
      <c r="DDR68" s="200"/>
      <c r="DDS68" s="200"/>
      <c r="DDY68" s="200"/>
      <c r="DDZ68" s="200"/>
      <c r="DEA68" s="200"/>
      <c r="DEB68" s="200"/>
      <c r="DEC68" s="200"/>
      <c r="DED68" s="200"/>
      <c r="DEE68" s="200"/>
      <c r="DEG68" s="200"/>
      <c r="DEH68" s="200"/>
      <c r="DEI68" s="200"/>
      <c r="DEJ68" s="200"/>
      <c r="DEK68" s="200"/>
      <c r="DEL68" s="200"/>
      <c r="DEM68" s="200"/>
      <c r="DEN68" s="200"/>
      <c r="DEQ68" s="200"/>
      <c r="DET68" s="200"/>
      <c r="DEW68" s="200"/>
      <c r="DEZ68" s="200"/>
      <c r="DFC68" s="200"/>
      <c r="DFF68" s="200"/>
      <c r="DFO68" s="200"/>
      <c r="DFR68" s="200"/>
      <c r="DFU68" s="200"/>
      <c r="DFX68" s="200"/>
      <c r="DGG68" s="200"/>
      <c r="DGM68" s="200"/>
      <c r="DGP68" s="200"/>
      <c r="DGS68" s="200"/>
      <c r="DGV68" s="200"/>
      <c r="DHB68" s="200"/>
      <c r="DHK68" s="200"/>
      <c r="DHM68" s="200"/>
      <c r="DHN68" s="200"/>
      <c r="DHP68" s="200"/>
      <c r="DHS68" s="200"/>
      <c r="DHV68" s="200"/>
      <c r="DHY68" s="200"/>
      <c r="DIB68" s="200"/>
      <c r="DIE68" s="200"/>
      <c r="DIG68" s="200"/>
      <c r="DII68" s="200"/>
      <c r="DIL68" s="200"/>
      <c r="DIO68" s="200"/>
      <c r="DIR68" s="200"/>
      <c r="DIU68" s="200"/>
      <c r="DIX68" s="200"/>
      <c r="DJA68" s="200"/>
      <c r="DJD68" s="200"/>
      <c r="DJF68" s="200"/>
      <c r="DJI68" s="200"/>
      <c r="DJL68" s="200"/>
      <c r="DJO68" s="200"/>
      <c r="DJU68" s="200"/>
      <c r="DJX68" s="200"/>
      <c r="DJZ68" s="200"/>
      <c r="DLG68" s="200"/>
      <c r="DLJ68" s="200"/>
      <c r="DLM68" s="200"/>
      <c r="DLP68" s="200"/>
      <c r="DLS68" s="200"/>
      <c r="DLT68" s="200"/>
      <c r="DLU68" s="200"/>
      <c r="DLX68" s="200"/>
      <c r="DMA68" s="200"/>
      <c r="DMD68" s="200"/>
      <c r="DMG68" s="200"/>
      <c r="DMI68" s="200"/>
      <c r="DMW68" s="200"/>
      <c r="DMX68" s="200"/>
      <c r="DMY68" s="200"/>
      <c r="DMZ68" s="200"/>
      <c r="DNA68" s="200"/>
      <c r="DNB68" s="200"/>
      <c r="DNC68" s="200"/>
      <c r="DND68" s="200"/>
      <c r="DNE68" s="200"/>
      <c r="DNF68" s="200"/>
      <c r="DNG68" s="200"/>
      <c r="DNH68" s="200"/>
      <c r="DNI68" s="200"/>
      <c r="DNJ68" s="200"/>
      <c r="DNK68" s="200"/>
      <c r="DNL68" s="200"/>
      <c r="DNM68" s="200"/>
      <c r="DNN68" s="200"/>
      <c r="DNO68" s="200"/>
      <c r="DNU68" s="200"/>
      <c r="DNV68" s="200"/>
      <c r="DNW68" s="200"/>
      <c r="DNX68" s="200"/>
      <c r="DNY68" s="200"/>
      <c r="DNZ68" s="200"/>
      <c r="DOA68" s="200"/>
      <c r="DOC68" s="200"/>
      <c r="DOD68" s="200"/>
      <c r="DOE68" s="200"/>
      <c r="DOF68" s="200"/>
      <c r="DOG68" s="200"/>
      <c r="DOH68" s="200"/>
      <c r="DOI68" s="200"/>
      <c r="DOJ68" s="200"/>
      <c r="DOM68" s="200"/>
      <c r="DOP68" s="200"/>
      <c r="DOS68" s="200"/>
      <c r="DOV68" s="200"/>
      <c r="DOY68" s="200"/>
      <c r="DPB68" s="200"/>
      <c r="DPK68" s="200"/>
      <c r="DPN68" s="200"/>
      <c r="DPQ68" s="200"/>
      <c r="DPT68" s="200"/>
      <c r="DQC68" s="200"/>
      <c r="DQI68" s="200"/>
      <c r="DQL68" s="200"/>
      <c r="DQO68" s="200"/>
      <c r="DQR68" s="200"/>
      <c r="DQX68" s="200"/>
      <c r="DRG68" s="200"/>
      <c r="DRI68" s="200"/>
      <c r="DRJ68" s="200"/>
      <c r="DRL68" s="200"/>
      <c r="DRO68" s="200"/>
      <c r="DRR68" s="200"/>
      <c r="DRU68" s="200"/>
      <c r="DRX68" s="200"/>
      <c r="DSA68" s="200"/>
      <c r="DSC68" s="200"/>
      <c r="DSE68" s="200"/>
      <c r="DSH68" s="200"/>
      <c r="DSK68" s="200"/>
      <c r="DSN68" s="200"/>
      <c r="DSQ68" s="200"/>
      <c r="DST68" s="200"/>
      <c r="DSW68" s="200"/>
      <c r="DSZ68" s="200"/>
      <c r="DTB68" s="200"/>
      <c r="DTE68" s="200"/>
      <c r="DTH68" s="200"/>
      <c r="DTK68" s="200"/>
      <c r="DTQ68" s="200"/>
      <c r="DTT68" s="200"/>
      <c r="DTV68" s="200"/>
      <c r="DVC68" s="200"/>
      <c r="DVF68" s="200"/>
      <c r="DVI68" s="200"/>
      <c r="DVL68" s="200"/>
      <c r="DVO68" s="200"/>
      <c r="DVP68" s="200"/>
      <c r="DVQ68" s="200"/>
      <c r="DVT68" s="200"/>
      <c r="DVW68" s="200"/>
      <c r="DVZ68" s="200"/>
      <c r="DWC68" s="200"/>
      <c r="DWE68" s="200"/>
      <c r="DWS68" s="200"/>
      <c r="DWT68" s="200"/>
      <c r="DWU68" s="200"/>
      <c r="DWV68" s="200"/>
      <c r="DWW68" s="200"/>
      <c r="DWX68" s="200"/>
      <c r="DWY68" s="200"/>
      <c r="DWZ68" s="200"/>
      <c r="DXA68" s="200"/>
      <c r="DXB68" s="200"/>
      <c r="DXC68" s="200"/>
      <c r="DXD68" s="200"/>
      <c r="DXE68" s="200"/>
      <c r="DXF68" s="200"/>
      <c r="DXG68" s="200"/>
      <c r="DXH68" s="200"/>
      <c r="DXI68" s="200"/>
      <c r="DXJ68" s="200"/>
      <c r="DXK68" s="200"/>
      <c r="DXQ68" s="200"/>
      <c r="DXR68" s="200"/>
      <c r="DXS68" s="200"/>
      <c r="DXT68" s="200"/>
      <c r="DXU68" s="200"/>
      <c r="DXV68" s="200"/>
      <c r="DXW68" s="200"/>
      <c r="DXY68" s="200"/>
      <c r="DXZ68" s="200"/>
      <c r="DYA68" s="200"/>
      <c r="DYB68" s="200"/>
      <c r="DYC68" s="200"/>
      <c r="DYD68" s="200"/>
      <c r="DYE68" s="200"/>
      <c r="DYF68" s="200"/>
      <c r="DYI68" s="200"/>
      <c r="DYL68" s="200"/>
      <c r="DYO68" s="200"/>
      <c r="DYR68" s="200"/>
      <c r="DYU68" s="200"/>
      <c r="DYX68" s="200"/>
      <c r="DZG68" s="200"/>
      <c r="DZJ68" s="200"/>
      <c r="DZM68" s="200"/>
      <c r="DZP68" s="200"/>
      <c r="DZY68" s="200"/>
      <c r="EAE68" s="200"/>
      <c r="EAH68" s="200"/>
      <c r="EAK68" s="200"/>
      <c r="EAN68" s="200"/>
      <c r="EAT68" s="200"/>
      <c r="EBC68" s="200"/>
      <c r="EBE68" s="200"/>
      <c r="EBF68" s="200"/>
      <c r="EBH68" s="200"/>
      <c r="EBK68" s="200"/>
      <c r="EBN68" s="200"/>
      <c r="EBQ68" s="200"/>
      <c r="EBT68" s="200"/>
      <c r="EBW68" s="200"/>
      <c r="EBY68" s="200"/>
      <c r="ECA68" s="200"/>
      <c r="ECD68" s="200"/>
      <c r="ECG68" s="200"/>
      <c r="ECJ68" s="200"/>
      <c r="ECM68" s="200"/>
      <c r="ECP68" s="200"/>
      <c r="ECS68" s="200"/>
      <c r="ECV68" s="200"/>
      <c r="ECX68" s="200"/>
      <c r="EDA68" s="200"/>
      <c r="EDD68" s="200"/>
      <c r="EDG68" s="200"/>
      <c r="EDM68" s="200"/>
      <c r="EDP68" s="200"/>
      <c r="EDR68" s="200"/>
      <c r="EEY68" s="200"/>
      <c r="EFB68" s="200"/>
      <c r="EFE68" s="200"/>
      <c r="EFH68" s="200"/>
      <c r="EFK68" s="200"/>
      <c r="EFL68" s="200"/>
      <c r="EFM68" s="200"/>
      <c r="EFP68" s="200"/>
      <c r="EFS68" s="200"/>
      <c r="EFV68" s="200"/>
      <c r="EFY68" s="200"/>
      <c r="EGA68" s="200"/>
      <c r="EGO68" s="200"/>
      <c r="EGP68" s="200"/>
      <c r="EGQ68" s="200"/>
      <c r="EGR68" s="200"/>
      <c r="EGS68" s="200"/>
      <c r="EGT68" s="200"/>
      <c r="EGU68" s="200"/>
      <c r="EGV68" s="200"/>
      <c r="EGW68" s="200"/>
      <c r="EGX68" s="200"/>
      <c r="EGY68" s="200"/>
      <c r="EGZ68" s="200"/>
      <c r="EHA68" s="200"/>
      <c r="EHB68" s="200"/>
      <c r="EHC68" s="200"/>
      <c r="EHD68" s="200"/>
      <c r="EHE68" s="200"/>
      <c r="EHF68" s="200"/>
      <c r="EHG68" s="200"/>
      <c r="EHM68" s="200"/>
      <c r="EHN68" s="200"/>
      <c r="EHO68" s="200"/>
      <c r="EHP68" s="200"/>
      <c r="EHQ68" s="200"/>
      <c r="EHR68" s="200"/>
      <c r="EHS68" s="200"/>
      <c r="EHU68" s="200"/>
      <c r="EHV68" s="200"/>
      <c r="EHW68" s="200"/>
      <c r="EHX68" s="200"/>
      <c r="EHY68" s="200"/>
      <c r="EHZ68" s="200"/>
      <c r="EIA68" s="200"/>
      <c r="EIB68" s="200"/>
      <c r="EIE68" s="200"/>
      <c r="EIH68" s="200"/>
      <c r="EIK68" s="200"/>
      <c r="EIN68" s="200"/>
      <c r="EIQ68" s="200"/>
      <c r="EIT68" s="200"/>
      <c r="EJC68" s="200"/>
      <c r="EJF68" s="200"/>
      <c r="EJI68" s="200"/>
      <c r="EJL68" s="200"/>
      <c r="EJU68" s="200"/>
      <c r="EKA68" s="200"/>
      <c r="EKD68" s="200"/>
      <c r="EKG68" s="200"/>
      <c r="EKJ68" s="200"/>
      <c r="EKP68" s="200"/>
      <c r="EKY68" s="200"/>
      <c r="ELA68" s="200"/>
      <c r="ELB68" s="200"/>
      <c r="ELD68" s="200"/>
      <c r="ELG68" s="200"/>
      <c r="ELJ68" s="200"/>
      <c r="ELM68" s="200"/>
      <c r="ELP68" s="200"/>
      <c r="ELS68" s="200"/>
      <c r="ELU68" s="200"/>
      <c r="ELW68" s="200"/>
      <c r="ELZ68" s="200"/>
      <c r="EMC68" s="200"/>
      <c r="EMF68" s="200"/>
      <c r="EMI68" s="200"/>
      <c r="EML68" s="200"/>
      <c r="EMO68" s="200"/>
      <c r="EMR68" s="200"/>
      <c r="EMT68" s="200"/>
      <c r="EMW68" s="200"/>
      <c r="EMZ68" s="200"/>
      <c r="ENC68" s="200"/>
      <c r="ENI68" s="200"/>
      <c r="ENL68" s="200"/>
      <c r="ENN68" s="200"/>
      <c r="EOU68" s="200"/>
      <c r="EOX68" s="200"/>
      <c r="EPA68" s="200"/>
      <c r="EPD68" s="200"/>
      <c r="EPG68" s="200"/>
      <c r="EPH68" s="200"/>
      <c r="EPI68" s="200"/>
      <c r="EPL68" s="200"/>
      <c r="EPO68" s="200"/>
      <c r="EPR68" s="200"/>
      <c r="EPU68" s="200"/>
      <c r="EPW68" s="200"/>
      <c r="EQK68" s="200"/>
      <c r="EQL68" s="200"/>
      <c r="EQM68" s="200"/>
      <c r="EQN68" s="200"/>
      <c r="EQO68" s="200"/>
      <c r="EQP68" s="200"/>
      <c r="EQQ68" s="200"/>
      <c r="EQR68" s="200"/>
      <c r="EQS68" s="200"/>
      <c r="EQT68" s="200"/>
      <c r="EQU68" s="200"/>
      <c r="EQV68" s="200"/>
      <c r="EQW68" s="200"/>
      <c r="EQX68" s="200"/>
      <c r="EQY68" s="200"/>
      <c r="EQZ68" s="200"/>
      <c r="ERA68" s="200"/>
      <c r="ERB68" s="200"/>
      <c r="ERC68" s="200"/>
      <c r="ERI68" s="200"/>
      <c r="ERJ68" s="200"/>
      <c r="ERK68" s="200"/>
      <c r="ERL68" s="200"/>
      <c r="ERM68" s="200"/>
      <c r="ERN68" s="200"/>
      <c r="ERO68" s="200"/>
      <c r="ERQ68" s="200"/>
      <c r="ERR68" s="200"/>
      <c r="ERS68" s="200"/>
      <c r="ERT68" s="200"/>
      <c r="ERU68" s="200"/>
      <c r="ERV68" s="200"/>
      <c r="ERW68" s="200"/>
      <c r="ERX68" s="200"/>
      <c r="ESA68" s="200"/>
      <c r="ESD68" s="200"/>
      <c r="ESG68" s="200"/>
      <c r="ESJ68" s="200"/>
      <c r="ESM68" s="200"/>
      <c r="ESP68" s="200"/>
      <c r="ESY68" s="200"/>
      <c r="ETB68" s="200"/>
      <c r="ETE68" s="200"/>
      <c r="ETH68" s="200"/>
      <c r="ETQ68" s="200"/>
      <c r="ETW68" s="200"/>
      <c r="ETZ68" s="200"/>
      <c r="EUC68" s="200"/>
      <c r="EUF68" s="200"/>
      <c r="EUL68" s="200"/>
      <c r="EUU68" s="200"/>
      <c r="EUW68" s="200"/>
      <c r="EUX68" s="200"/>
      <c r="EUZ68" s="200"/>
      <c r="EVC68" s="200"/>
      <c r="EVF68" s="200"/>
      <c r="EVI68" s="200"/>
      <c r="EVL68" s="200"/>
      <c r="EVO68" s="200"/>
      <c r="EVQ68" s="200"/>
      <c r="EVS68" s="200"/>
      <c r="EVV68" s="200"/>
      <c r="EVY68" s="200"/>
      <c r="EWB68" s="200"/>
      <c r="EWE68" s="200"/>
      <c r="EWH68" s="200"/>
      <c r="EWK68" s="200"/>
      <c r="EWN68" s="200"/>
      <c r="EWP68" s="200"/>
      <c r="EWS68" s="200"/>
      <c r="EWV68" s="200"/>
      <c r="EWY68" s="200"/>
      <c r="EXE68" s="200"/>
      <c r="EXH68" s="200"/>
      <c r="EXJ68" s="200"/>
      <c r="EYQ68" s="200"/>
      <c r="EYT68" s="200"/>
      <c r="EYW68" s="200"/>
      <c r="EYZ68" s="200"/>
      <c r="EZC68" s="200"/>
      <c r="EZD68" s="200"/>
      <c r="EZE68" s="200"/>
      <c r="EZH68" s="200"/>
      <c r="EZK68" s="200"/>
      <c r="EZN68" s="200"/>
      <c r="EZQ68" s="200"/>
      <c r="EZS68" s="200"/>
      <c r="FAG68" s="200"/>
      <c r="FAH68" s="200"/>
      <c r="FAI68" s="200"/>
      <c r="FAJ68" s="200"/>
      <c r="FAK68" s="200"/>
      <c r="FAL68" s="200"/>
      <c r="FAM68" s="200"/>
      <c r="FAN68" s="200"/>
      <c r="FAO68" s="200"/>
      <c r="FAP68" s="200"/>
      <c r="FAQ68" s="200"/>
      <c r="FAR68" s="200"/>
      <c r="FAS68" s="200"/>
      <c r="FAT68" s="200"/>
      <c r="FAU68" s="200"/>
      <c r="FAV68" s="200"/>
      <c r="FAW68" s="200"/>
      <c r="FAX68" s="200"/>
      <c r="FAY68" s="200"/>
      <c r="FBE68" s="200"/>
      <c r="FBF68" s="200"/>
      <c r="FBG68" s="200"/>
      <c r="FBH68" s="200"/>
      <c r="FBI68" s="200"/>
      <c r="FBJ68" s="200"/>
      <c r="FBK68" s="200"/>
      <c r="FBM68" s="200"/>
      <c r="FBN68" s="200"/>
      <c r="FBO68" s="200"/>
      <c r="FBP68" s="200"/>
      <c r="FBQ68" s="200"/>
      <c r="FBR68" s="200"/>
      <c r="FBS68" s="200"/>
      <c r="FBT68" s="200"/>
      <c r="FBW68" s="200"/>
      <c r="FBZ68" s="200"/>
      <c r="FCC68" s="200"/>
      <c r="FCF68" s="200"/>
      <c r="FCI68" s="200"/>
      <c r="FCL68" s="200"/>
      <c r="FCU68" s="200"/>
      <c r="FCX68" s="200"/>
      <c r="FDA68" s="200"/>
      <c r="FDD68" s="200"/>
      <c r="FDM68" s="200"/>
      <c r="FDS68" s="200"/>
      <c r="FDV68" s="200"/>
      <c r="FDY68" s="200"/>
      <c r="FEB68" s="200"/>
      <c r="FEH68" s="200"/>
      <c r="FEQ68" s="200"/>
      <c r="FES68" s="200"/>
      <c r="FET68" s="200"/>
      <c r="FEV68" s="200"/>
      <c r="FEY68" s="200"/>
      <c r="FFB68" s="200"/>
      <c r="FFE68" s="200"/>
      <c r="FFH68" s="200"/>
      <c r="FFK68" s="200"/>
      <c r="FFM68" s="200"/>
      <c r="FFO68" s="200"/>
      <c r="FFR68" s="200"/>
      <c r="FFU68" s="200"/>
      <c r="FFX68" s="200"/>
      <c r="FGA68" s="200"/>
      <c r="FGD68" s="200"/>
      <c r="FGG68" s="200"/>
      <c r="FGJ68" s="200"/>
      <c r="FGL68" s="200"/>
      <c r="FGO68" s="200"/>
      <c r="FGR68" s="200"/>
      <c r="FGU68" s="200"/>
      <c r="FHA68" s="200"/>
      <c r="FHD68" s="200"/>
      <c r="FHF68" s="200"/>
      <c r="FIM68" s="200"/>
      <c r="FIP68" s="200"/>
      <c r="FIS68" s="200"/>
      <c r="FIV68" s="200"/>
      <c r="FIY68" s="200"/>
      <c r="FIZ68" s="200"/>
      <c r="FJA68" s="200"/>
      <c r="FJD68" s="200"/>
      <c r="FJG68" s="200"/>
      <c r="FJJ68" s="200"/>
      <c r="FJM68" s="200"/>
      <c r="FJO68" s="200"/>
      <c r="FKC68" s="200"/>
      <c r="FKD68" s="200"/>
      <c r="FKE68" s="200"/>
      <c r="FKF68" s="200"/>
      <c r="FKG68" s="200"/>
      <c r="FKH68" s="200"/>
      <c r="FKI68" s="200"/>
      <c r="FKJ68" s="200"/>
      <c r="FKK68" s="200"/>
      <c r="FKL68" s="200"/>
      <c r="FKM68" s="200"/>
      <c r="FKN68" s="200"/>
      <c r="FKO68" s="200"/>
      <c r="FKP68" s="200"/>
      <c r="FKQ68" s="200"/>
      <c r="FKR68" s="200"/>
      <c r="FKS68" s="200"/>
      <c r="FKT68" s="200"/>
      <c r="FKU68" s="200"/>
      <c r="FLA68" s="200"/>
      <c r="FLB68" s="200"/>
      <c r="FLC68" s="200"/>
      <c r="FLD68" s="200"/>
      <c r="FLE68" s="200"/>
      <c r="FLF68" s="200"/>
      <c r="FLG68" s="200"/>
      <c r="FLI68" s="200"/>
      <c r="FLJ68" s="200"/>
      <c r="FLK68" s="200"/>
      <c r="FLL68" s="200"/>
      <c r="FLM68" s="200"/>
      <c r="FLN68" s="200"/>
      <c r="FLO68" s="200"/>
      <c r="FLP68" s="200"/>
      <c r="FLS68" s="200"/>
      <c r="FLV68" s="200"/>
      <c r="FLY68" s="200"/>
      <c r="FMB68" s="200"/>
      <c r="FME68" s="200"/>
      <c r="FMH68" s="200"/>
      <c r="FMQ68" s="200"/>
      <c r="FMT68" s="200"/>
      <c r="FMW68" s="200"/>
      <c r="FMZ68" s="200"/>
      <c r="FNI68" s="200"/>
      <c r="FNO68" s="200"/>
      <c r="FNR68" s="200"/>
      <c r="FNU68" s="200"/>
      <c r="FNX68" s="200"/>
      <c r="FOD68" s="200"/>
      <c r="FOM68" s="200"/>
      <c r="FOO68" s="200"/>
      <c r="FOP68" s="200"/>
      <c r="FOR68" s="200"/>
      <c r="FOU68" s="200"/>
      <c r="FOX68" s="200"/>
      <c r="FPA68" s="200"/>
      <c r="FPD68" s="200"/>
      <c r="FPG68" s="200"/>
      <c r="FPI68" s="200"/>
      <c r="FPK68" s="200"/>
      <c r="FPN68" s="200"/>
      <c r="FPQ68" s="200"/>
      <c r="FPT68" s="200"/>
      <c r="FPW68" s="200"/>
      <c r="FPZ68" s="200"/>
      <c r="FQC68" s="200"/>
      <c r="FQF68" s="200"/>
      <c r="FQH68" s="200"/>
      <c r="FQK68" s="200"/>
      <c r="FQN68" s="200"/>
      <c r="FQQ68" s="200"/>
      <c r="FQW68" s="200"/>
      <c r="FQZ68" s="200"/>
      <c r="FRB68" s="200"/>
      <c r="FSI68" s="200"/>
      <c r="FSL68" s="200"/>
      <c r="FSO68" s="200"/>
      <c r="FSR68" s="200"/>
      <c r="FSU68" s="200"/>
      <c r="FSV68" s="200"/>
      <c r="FSW68" s="200"/>
      <c r="FSZ68" s="200"/>
      <c r="FTC68" s="200"/>
      <c r="FTF68" s="200"/>
      <c r="FTI68" s="200"/>
      <c r="FTK68" s="200"/>
      <c r="FTY68" s="200"/>
      <c r="FTZ68" s="200"/>
      <c r="FUA68" s="200"/>
      <c r="FUB68" s="200"/>
      <c r="FUC68" s="200"/>
      <c r="FUD68" s="200"/>
      <c r="FUE68" s="200"/>
      <c r="FUF68" s="200"/>
      <c r="FUG68" s="200"/>
      <c r="FUH68" s="200"/>
      <c r="FUI68" s="200"/>
      <c r="FUJ68" s="200"/>
      <c r="FUK68" s="200"/>
      <c r="FUL68" s="200"/>
      <c r="FUM68" s="200"/>
      <c r="FUN68" s="200"/>
      <c r="FUO68" s="200"/>
      <c r="FUP68" s="200"/>
      <c r="FUQ68" s="200"/>
      <c r="FUW68" s="200"/>
      <c r="FUX68" s="200"/>
      <c r="FUY68" s="200"/>
      <c r="FUZ68" s="200"/>
      <c r="FVA68" s="200"/>
      <c r="FVB68" s="200"/>
      <c r="FVC68" s="200"/>
      <c r="FVE68" s="200"/>
      <c r="FVF68" s="200"/>
      <c r="FVG68" s="200"/>
      <c r="FVH68" s="200"/>
      <c r="FVI68" s="200"/>
      <c r="FVJ68" s="200"/>
      <c r="FVK68" s="200"/>
      <c r="FVL68" s="200"/>
      <c r="FVO68" s="200"/>
      <c r="FVR68" s="200"/>
      <c r="FVU68" s="200"/>
      <c r="FVX68" s="200"/>
      <c r="FWA68" s="200"/>
      <c r="FWD68" s="200"/>
      <c r="FWM68" s="200"/>
      <c r="FWP68" s="200"/>
      <c r="FWS68" s="200"/>
      <c r="FWV68" s="200"/>
      <c r="FXE68" s="200"/>
      <c r="FXK68" s="200"/>
      <c r="FXN68" s="200"/>
      <c r="FXQ68" s="200"/>
      <c r="FXT68" s="200"/>
      <c r="FXZ68" s="200"/>
      <c r="FYI68" s="200"/>
      <c r="FYK68" s="200"/>
      <c r="FYL68" s="200"/>
      <c r="FYN68" s="200"/>
      <c r="FYQ68" s="200"/>
      <c r="FYT68" s="200"/>
      <c r="FYW68" s="200"/>
      <c r="FYZ68" s="200"/>
      <c r="FZC68" s="200"/>
      <c r="FZE68" s="200"/>
      <c r="FZG68" s="200"/>
      <c r="FZJ68" s="200"/>
      <c r="FZM68" s="200"/>
      <c r="FZP68" s="200"/>
      <c r="FZS68" s="200"/>
      <c r="FZV68" s="200"/>
      <c r="FZY68" s="200"/>
      <c r="GAB68" s="200"/>
      <c r="GAD68" s="200"/>
      <c r="GAG68" s="200"/>
      <c r="GAJ68" s="200"/>
      <c r="GAM68" s="200"/>
      <c r="GAS68" s="200"/>
      <c r="GAV68" s="200"/>
      <c r="GAX68" s="200"/>
      <c r="GCE68" s="200"/>
      <c r="GCH68" s="200"/>
      <c r="GCK68" s="200"/>
      <c r="GCN68" s="200"/>
      <c r="GCQ68" s="200"/>
      <c r="GCR68" s="200"/>
      <c r="GCS68" s="200"/>
      <c r="GCV68" s="200"/>
      <c r="GCY68" s="200"/>
      <c r="GDB68" s="200"/>
      <c r="GDE68" s="200"/>
      <c r="GDG68" s="200"/>
      <c r="GDU68" s="200"/>
      <c r="GDV68" s="200"/>
      <c r="GDW68" s="200"/>
      <c r="GDX68" s="200"/>
      <c r="GDY68" s="200"/>
      <c r="GDZ68" s="200"/>
      <c r="GEA68" s="200"/>
      <c r="GEB68" s="200"/>
      <c r="GEC68" s="200"/>
      <c r="GED68" s="200"/>
      <c r="GEE68" s="200"/>
      <c r="GEF68" s="200"/>
      <c r="GEG68" s="200"/>
      <c r="GEH68" s="200"/>
      <c r="GEI68" s="200"/>
      <c r="GEJ68" s="200"/>
      <c r="GEK68" s="200"/>
      <c r="GEL68" s="200"/>
      <c r="GEM68" s="200"/>
      <c r="GES68" s="200"/>
      <c r="GET68" s="200"/>
      <c r="GEU68" s="200"/>
      <c r="GEV68" s="200"/>
      <c r="GEW68" s="200"/>
      <c r="GEX68" s="200"/>
      <c r="GEY68" s="200"/>
      <c r="GFA68" s="200"/>
      <c r="GFB68" s="200"/>
      <c r="GFC68" s="200"/>
      <c r="GFD68" s="200"/>
      <c r="GFE68" s="200"/>
      <c r="GFF68" s="200"/>
      <c r="GFG68" s="200"/>
      <c r="GFH68" s="200"/>
      <c r="GFK68" s="200"/>
      <c r="GFN68" s="200"/>
      <c r="GFQ68" s="200"/>
      <c r="GFT68" s="200"/>
      <c r="GFW68" s="200"/>
      <c r="GFZ68" s="200"/>
      <c r="GGI68" s="200"/>
      <c r="GGL68" s="200"/>
      <c r="GGO68" s="200"/>
      <c r="GGR68" s="200"/>
      <c r="GHA68" s="200"/>
      <c r="GHG68" s="200"/>
      <c r="GHJ68" s="200"/>
      <c r="GHM68" s="200"/>
      <c r="GHP68" s="200"/>
      <c r="GHV68" s="200"/>
      <c r="GIE68" s="200"/>
      <c r="GIG68" s="200"/>
      <c r="GIH68" s="200"/>
      <c r="GIJ68" s="200"/>
      <c r="GIM68" s="200"/>
      <c r="GIP68" s="200"/>
      <c r="GIS68" s="200"/>
      <c r="GIV68" s="200"/>
      <c r="GIY68" s="200"/>
      <c r="GJA68" s="200"/>
      <c r="GJC68" s="200"/>
      <c r="GJF68" s="200"/>
      <c r="GJI68" s="200"/>
      <c r="GJL68" s="200"/>
      <c r="GJO68" s="200"/>
      <c r="GJR68" s="200"/>
      <c r="GJU68" s="200"/>
      <c r="GJX68" s="200"/>
      <c r="GJZ68" s="200"/>
      <c r="GKC68" s="200"/>
      <c r="GKF68" s="200"/>
      <c r="GKI68" s="200"/>
      <c r="GKO68" s="200"/>
      <c r="GKR68" s="200"/>
      <c r="GKT68" s="200"/>
      <c r="GMA68" s="200"/>
      <c r="GMD68" s="200"/>
      <c r="GMG68" s="200"/>
      <c r="GMJ68" s="200"/>
      <c r="GMM68" s="200"/>
      <c r="GMN68" s="200"/>
      <c r="GMO68" s="200"/>
      <c r="GMR68" s="200"/>
      <c r="GMU68" s="200"/>
      <c r="GMX68" s="200"/>
      <c r="GNA68" s="200"/>
      <c r="GNC68" s="200"/>
      <c r="GNQ68" s="200"/>
      <c r="GNR68" s="200"/>
      <c r="GNS68" s="200"/>
      <c r="GNT68" s="200"/>
      <c r="GNU68" s="200"/>
      <c r="GNV68" s="200"/>
      <c r="GNW68" s="200"/>
      <c r="GNX68" s="200"/>
      <c r="GNY68" s="200"/>
      <c r="GNZ68" s="200"/>
      <c r="GOA68" s="200"/>
      <c r="GOB68" s="200"/>
      <c r="GOC68" s="200"/>
      <c r="GOD68" s="200"/>
      <c r="GOE68" s="200"/>
      <c r="GOF68" s="200"/>
      <c r="GOG68" s="200"/>
      <c r="GOH68" s="200"/>
      <c r="GOI68" s="200"/>
      <c r="GOO68" s="200"/>
      <c r="GOP68" s="200"/>
      <c r="GOQ68" s="200"/>
      <c r="GOR68" s="200"/>
      <c r="GOS68" s="200"/>
      <c r="GOT68" s="200"/>
      <c r="GOU68" s="200"/>
      <c r="GOW68" s="200"/>
      <c r="GOX68" s="200"/>
      <c r="GOY68" s="200"/>
      <c r="GOZ68" s="200"/>
      <c r="GPA68" s="200"/>
      <c r="GPB68" s="200"/>
      <c r="GPC68" s="200"/>
      <c r="GPD68" s="200"/>
      <c r="GPG68" s="200"/>
      <c r="GPJ68" s="200"/>
      <c r="GPM68" s="200"/>
      <c r="GPP68" s="200"/>
      <c r="GPS68" s="200"/>
      <c r="GPV68" s="200"/>
      <c r="GQE68" s="200"/>
      <c r="GQH68" s="200"/>
      <c r="GQK68" s="200"/>
      <c r="GQN68" s="200"/>
      <c r="GQW68" s="200"/>
      <c r="GRC68" s="200"/>
      <c r="GRF68" s="200"/>
      <c r="GRI68" s="200"/>
      <c r="GRL68" s="200"/>
      <c r="GRR68" s="200"/>
      <c r="GSA68" s="200"/>
      <c r="GSC68" s="200"/>
      <c r="GSD68" s="200"/>
      <c r="GSF68" s="200"/>
      <c r="GSI68" s="200"/>
      <c r="GSL68" s="200"/>
      <c r="GSO68" s="200"/>
      <c r="GSR68" s="200"/>
      <c r="GSU68" s="200"/>
      <c r="GSW68" s="200"/>
      <c r="GSY68" s="200"/>
      <c r="GTB68" s="200"/>
      <c r="GTE68" s="200"/>
      <c r="GTH68" s="200"/>
      <c r="GTK68" s="200"/>
      <c r="GTN68" s="200"/>
      <c r="GTQ68" s="200"/>
      <c r="GTT68" s="200"/>
      <c r="GTV68" s="200"/>
      <c r="GTY68" s="200"/>
      <c r="GUB68" s="200"/>
      <c r="GUE68" s="200"/>
      <c r="GUK68" s="200"/>
      <c r="GUN68" s="200"/>
      <c r="GUP68" s="200"/>
      <c r="GVW68" s="200"/>
      <c r="GVZ68" s="200"/>
      <c r="GWC68" s="200"/>
      <c r="GWF68" s="200"/>
      <c r="GWI68" s="200"/>
      <c r="GWJ68" s="200"/>
      <c r="GWK68" s="200"/>
      <c r="GWN68" s="200"/>
      <c r="GWQ68" s="200"/>
      <c r="GWT68" s="200"/>
      <c r="GWW68" s="200"/>
      <c r="GWY68" s="200"/>
      <c r="GXM68" s="200"/>
      <c r="GXN68" s="200"/>
      <c r="GXO68" s="200"/>
      <c r="GXP68" s="200"/>
      <c r="GXQ68" s="200"/>
      <c r="GXR68" s="200"/>
      <c r="GXS68" s="200"/>
      <c r="GXT68" s="200"/>
      <c r="GXU68" s="200"/>
      <c r="GXV68" s="200"/>
      <c r="GXW68" s="200"/>
      <c r="GXX68" s="200"/>
      <c r="GXY68" s="200"/>
      <c r="GXZ68" s="200"/>
      <c r="GYA68" s="200"/>
      <c r="GYB68" s="200"/>
      <c r="GYC68" s="200"/>
      <c r="GYD68" s="200"/>
      <c r="GYE68" s="200"/>
      <c r="GYK68" s="200"/>
      <c r="GYL68" s="200"/>
      <c r="GYM68" s="200"/>
      <c r="GYN68" s="200"/>
      <c r="GYO68" s="200"/>
      <c r="GYP68" s="200"/>
      <c r="GYQ68" s="200"/>
      <c r="GYS68" s="200"/>
      <c r="GYT68" s="200"/>
      <c r="GYU68" s="200"/>
      <c r="GYV68" s="200"/>
      <c r="GYW68" s="200"/>
      <c r="GYX68" s="200"/>
      <c r="GYY68" s="200"/>
      <c r="GYZ68" s="200"/>
      <c r="GZC68" s="200"/>
      <c r="GZF68" s="200"/>
      <c r="GZI68" s="200"/>
      <c r="GZL68" s="200"/>
      <c r="GZO68" s="200"/>
      <c r="GZR68" s="200"/>
      <c r="HAA68" s="200"/>
      <c r="HAD68" s="200"/>
      <c r="HAG68" s="200"/>
      <c r="HAJ68" s="200"/>
      <c r="HAS68" s="200"/>
      <c r="HAY68" s="200"/>
      <c r="HBB68" s="200"/>
      <c r="HBE68" s="200"/>
      <c r="HBH68" s="200"/>
      <c r="HBN68" s="200"/>
      <c r="HBW68" s="200"/>
      <c r="HBY68" s="200"/>
      <c r="HBZ68" s="200"/>
      <c r="HCB68" s="200"/>
      <c r="HCE68" s="200"/>
      <c r="HCH68" s="200"/>
      <c r="HCK68" s="200"/>
      <c r="HCN68" s="200"/>
      <c r="HCQ68" s="200"/>
      <c r="HCS68" s="200"/>
      <c r="HCU68" s="200"/>
      <c r="HCX68" s="200"/>
      <c r="HDA68" s="200"/>
      <c r="HDD68" s="200"/>
      <c r="HDG68" s="200"/>
      <c r="HDJ68" s="200"/>
      <c r="HDM68" s="200"/>
      <c r="HDP68" s="200"/>
      <c r="HDR68" s="200"/>
      <c r="HDU68" s="200"/>
      <c r="HDX68" s="200"/>
      <c r="HEA68" s="200"/>
      <c r="HEG68" s="200"/>
      <c r="HEJ68" s="200"/>
      <c r="HEL68" s="200"/>
      <c r="HFS68" s="200"/>
      <c r="HFV68" s="200"/>
      <c r="HFY68" s="200"/>
      <c r="HGB68" s="200"/>
      <c r="HGE68" s="200"/>
      <c r="HGF68" s="200"/>
      <c r="HGG68" s="200"/>
      <c r="HGJ68" s="200"/>
      <c r="HGM68" s="200"/>
      <c r="HGP68" s="200"/>
      <c r="HGS68" s="200"/>
      <c r="HGU68" s="200"/>
      <c r="HHI68" s="200"/>
      <c r="HHJ68" s="200"/>
      <c r="HHK68" s="200"/>
      <c r="HHL68" s="200"/>
      <c r="HHM68" s="200"/>
      <c r="HHN68" s="200"/>
      <c r="HHO68" s="200"/>
      <c r="HHP68" s="200"/>
      <c r="HHQ68" s="200"/>
      <c r="HHR68" s="200"/>
      <c r="HHS68" s="200"/>
      <c r="HHT68" s="200"/>
      <c r="HHU68" s="200"/>
      <c r="HHV68" s="200"/>
      <c r="HHW68" s="200"/>
      <c r="HHX68" s="200"/>
      <c r="HHY68" s="200"/>
      <c r="HHZ68" s="200"/>
      <c r="HIA68" s="200"/>
      <c r="HIG68" s="200"/>
      <c r="HIH68" s="200"/>
      <c r="HII68" s="200"/>
      <c r="HIJ68" s="200"/>
      <c r="HIK68" s="200"/>
      <c r="HIL68" s="200"/>
      <c r="HIM68" s="200"/>
      <c r="HIO68" s="200"/>
      <c r="HIP68" s="200"/>
      <c r="HIQ68" s="200"/>
      <c r="HIR68" s="200"/>
      <c r="HIS68" s="200"/>
      <c r="HIT68" s="200"/>
      <c r="HIU68" s="200"/>
      <c r="HIV68" s="200"/>
      <c r="HIY68" s="200"/>
      <c r="HJB68" s="200"/>
      <c r="HJE68" s="200"/>
      <c r="HJH68" s="200"/>
      <c r="HJK68" s="200"/>
      <c r="HJN68" s="200"/>
      <c r="HJW68" s="200"/>
      <c r="HJZ68" s="200"/>
      <c r="HKC68" s="200"/>
      <c r="HKF68" s="200"/>
      <c r="HKO68" s="200"/>
      <c r="HKU68" s="200"/>
      <c r="HKX68" s="200"/>
      <c r="HLA68" s="200"/>
      <c r="HLD68" s="200"/>
      <c r="HLJ68" s="200"/>
      <c r="HLS68" s="200"/>
      <c r="HLU68" s="200"/>
      <c r="HLV68" s="200"/>
      <c r="HLX68" s="200"/>
      <c r="HMA68" s="200"/>
      <c r="HMD68" s="200"/>
      <c r="HMG68" s="200"/>
      <c r="HMJ68" s="200"/>
      <c r="HMM68" s="200"/>
      <c r="HMO68" s="200"/>
      <c r="HMQ68" s="200"/>
      <c r="HMT68" s="200"/>
      <c r="HMW68" s="200"/>
      <c r="HMZ68" s="200"/>
      <c r="HNC68" s="200"/>
      <c r="HNF68" s="200"/>
      <c r="HNI68" s="200"/>
      <c r="HNL68" s="200"/>
      <c r="HNN68" s="200"/>
      <c r="HNQ68" s="200"/>
      <c r="HNT68" s="200"/>
      <c r="HNW68" s="200"/>
      <c r="HOC68" s="200"/>
      <c r="HOF68" s="200"/>
      <c r="HOH68" s="200"/>
      <c r="HPO68" s="200"/>
      <c r="HPR68" s="200"/>
      <c r="HPU68" s="200"/>
      <c r="HPX68" s="200"/>
      <c r="HQA68" s="200"/>
      <c r="HQB68" s="200"/>
      <c r="HQC68" s="200"/>
      <c r="HQF68" s="200"/>
      <c r="HQI68" s="200"/>
      <c r="HQL68" s="200"/>
      <c r="HQO68" s="200"/>
      <c r="HQQ68" s="200"/>
      <c r="HRE68" s="200"/>
      <c r="HRF68" s="200"/>
      <c r="HRG68" s="200"/>
      <c r="HRH68" s="200"/>
      <c r="HRI68" s="200"/>
      <c r="HRJ68" s="200"/>
      <c r="HRK68" s="200"/>
      <c r="HRL68" s="200"/>
      <c r="HRM68" s="200"/>
      <c r="HRN68" s="200"/>
      <c r="HRO68" s="200"/>
      <c r="HRP68" s="200"/>
      <c r="HRQ68" s="200"/>
      <c r="HRR68" s="200"/>
      <c r="HRS68" s="200"/>
      <c r="HRT68" s="200"/>
      <c r="HRU68" s="200"/>
      <c r="HRV68" s="200"/>
      <c r="HRW68" s="200"/>
      <c r="HSC68" s="200"/>
      <c r="HSD68" s="200"/>
      <c r="HSE68" s="200"/>
      <c r="HSF68" s="200"/>
      <c r="HSG68" s="200"/>
      <c r="HSH68" s="200"/>
      <c r="HSI68" s="200"/>
      <c r="HSK68" s="200"/>
      <c r="HSL68" s="200"/>
      <c r="HSM68" s="200"/>
      <c r="HSN68" s="200"/>
      <c r="HSO68" s="200"/>
      <c r="HSP68" s="200"/>
      <c r="HSQ68" s="200"/>
      <c r="HSR68" s="200"/>
      <c r="HSU68" s="200"/>
      <c r="HSX68" s="200"/>
      <c r="HTA68" s="200"/>
      <c r="HTD68" s="200"/>
      <c r="HTG68" s="200"/>
      <c r="HTJ68" s="200"/>
      <c r="HTS68" s="200"/>
      <c r="HTV68" s="200"/>
      <c r="HTY68" s="200"/>
      <c r="HUB68" s="200"/>
      <c r="HUK68" s="200"/>
      <c r="HUQ68" s="200"/>
      <c r="HUT68" s="200"/>
      <c r="HUW68" s="200"/>
      <c r="HUZ68" s="200"/>
      <c r="HVF68" s="200"/>
      <c r="HVO68" s="200"/>
      <c r="HVQ68" s="200"/>
      <c r="HVR68" s="200"/>
      <c r="HVT68" s="200"/>
      <c r="HVW68" s="200"/>
      <c r="HVZ68" s="200"/>
      <c r="HWC68" s="200"/>
      <c r="HWF68" s="200"/>
      <c r="HWI68" s="200"/>
      <c r="HWK68" s="200"/>
      <c r="HWM68" s="200"/>
      <c r="HWP68" s="200"/>
      <c r="HWS68" s="200"/>
      <c r="HWV68" s="200"/>
      <c r="HWY68" s="200"/>
      <c r="HXB68" s="200"/>
      <c r="HXE68" s="200"/>
      <c r="HXH68" s="200"/>
      <c r="HXJ68" s="200"/>
      <c r="HXM68" s="200"/>
      <c r="HXP68" s="200"/>
      <c r="HXS68" s="200"/>
      <c r="HXY68" s="200"/>
      <c r="HYB68" s="200"/>
      <c r="HYD68" s="200"/>
      <c r="HZK68" s="200"/>
      <c r="HZN68" s="200"/>
      <c r="HZQ68" s="200"/>
      <c r="HZT68" s="200"/>
      <c r="HZW68" s="200"/>
      <c r="HZX68" s="200"/>
      <c r="HZY68" s="200"/>
      <c r="IAB68" s="200"/>
      <c r="IAE68" s="200"/>
      <c r="IAH68" s="200"/>
      <c r="IAK68" s="200"/>
      <c r="IAM68" s="200"/>
      <c r="IBA68" s="200"/>
      <c r="IBB68" s="200"/>
      <c r="IBC68" s="200"/>
      <c r="IBD68" s="200"/>
      <c r="IBE68" s="200"/>
      <c r="IBF68" s="200"/>
      <c r="IBG68" s="200"/>
      <c r="IBH68" s="200"/>
      <c r="IBI68" s="200"/>
      <c r="IBJ68" s="200"/>
      <c r="IBK68" s="200"/>
      <c r="IBL68" s="200"/>
      <c r="IBM68" s="200"/>
      <c r="IBN68" s="200"/>
      <c r="IBO68" s="200"/>
      <c r="IBP68" s="200"/>
      <c r="IBQ68" s="200"/>
      <c r="IBR68" s="200"/>
      <c r="IBS68" s="200"/>
      <c r="IBY68" s="200"/>
      <c r="IBZ68" s="200"/>
      <c r="ICA68" s="200"/>
      <c r="ICB68" s="200"/>
      <c r="ICC68" s="200"/>
      <c r="ICD68" s="200"/>
      <c r="ICE68" s="200"/>
      <c r="ICG68" s="200"/>
      <c r="ICH68" s="200"/>
      <c r="ICI68" s="200"/>
      <c r="ICJ68" s="200"/>
      <c r="ICK68" s="200"/>
      <c r="ICL68" s="200"/>
      <c r="ICM68" s="200"/>
      <c r="ICN68" s="200"/>
      <c r="ICQ68" s="200"/>
      <c r="ICT68" s="200"/>
      <c r="ICW68" s="200"/>
      <c r="ICZ68" s="200"/>
      <c r="IDC68" s="200"/>
      <c r="IDF68" s="200"/>
      <c r="IDO68" s="200"/>
      <c r="IDR68" s="200"/>
      <c r="IDU68" s="200"/>
      <c r="IDX68" s="200"/>
      <c r="IEG68" s="200"/>
      <c r="IEM68" s="200"/>
      <c r="IEP68" s="200"/>
      <c r="IES68" s="200"/>
      <c r="IEV68" s="200"/>
      <c r="IFB68" s="200"/>
      <c r="IFK68" s="200"/>
      <c r="IFM68" s="200"/>
      <c r="IFN68" s="200"/>
      <c r="IFP68" s="200"/>
      <c r="IFS68" s="200"/>
      <c r="IFV68" s="200"/>
      <c r="IFY68" s="200"/>
      <c r="IGB68" s="200"/>
      <c r="IGE68" s="200"/>
      <c r="IGG68" s="200"/>
      <c r="IGI68" s="200"/>
      <c r="IGL68" s="200"/>
      <c r="IGO68" s="200"/>
      <c r="IGR68" s="200"/>
      <c r="IGU68" s="200"/>
      <c r="IGX68" s="200"/>
      <c r="IHA68" s="200"/>
      <c r="IHD68" s="200"/>
      <c r="IHF68" s="200"/>
      <c r="IHI68" s="200"/>
      <c r="IHL68" s="200"/>
      <c r="IHO68" s="200"/>
      <c r="IHU68" s="200"/>
      <c r="IHX68" s="200"/>
      <c r="IHZ68" s="200"/>
      <c r="IJG68" s="200"/>
      <c r="IJJ68" s="200"/>
      <c r="IJM68" s="200"/>
      <c r="IJP68" s="200"/>
      <c r="IJS68" s="200"/>
      <c r="IJT68" s="200"/>
      <c r="IJU68" s="200"/>
      <c r="IJX68" s="200"/>
      <c r="IKA68" s="200"/>
      <c r="IKD68" s="200"/>
      <c r="IKG68" s="200"/>
      <c r="IKI68" s="200"/>
      <c r="IKW68" s="200"/>
      <c r="IKX68" s="200"/>
      <c r="IKY68" s="200"/>
      <c r="IKZ68" s="200"/>
      <c r="ILA68" s="200"/>
      <c r="ILB68" s="200"/>
      <c r="ILC68" s="200"/>
      <c r="ILD68" s="200"/>
      <c r="ILE68" s="200"/>
      <c r="ILF68" s="200"/>
      <c r="ILG68" s="200"/>
      <c r="ILH68" s="200"/>
      <c r="ILI68" s="200"/>
      <c r="ILJ68" s="200"/>
      <c r="ILK68" s="200"/>
      <c r="ILL68" s="200"/>
      <c r="ILM68" s="200"/>
      <c r="ILN68" s="200"/>
      <c r="ILO68" s="200"/>
      <c r="ILU68" s="200"/>
      <c r="ILV68" s="200"/>
      <c r="ILW68" s="200"/>
      <c r="ILX68" s="200"/>
      <c r="ILY68" s="200"/>
      <c r="ILZ68" s="200"/>
      <c r="IMA68" s="200"/>
      <c r="IMC68" s="200"/>
      <c r="IMD68" s="200"/>
      <c r="IME68" s="200"/>
      <c r="IMF68" s="200"/>
      <c r="IMG68" s="200"/>
      <c r="IMH68" s="200"/>
      <c r="IMI68" s="200"/>
      <c r="IMJ68" s="200"/>
      <c r="IMM68" s="200"/>
      <c r="IMP68" s="200"/>
      <c r="IMS68" s="200"/>
      <c r="IMV68" s="200"/>
      <c r="IMY68" s="200"/>
      <c r="INB68" s="200"/>
      <c r="INK68" s="200"/>
      <c r="INN68" s="200"/>
      <c r="INQ68" s="200"/>
      <c r="INT68" s="200"/>
      <c r="IOC68" s="200"/>
      <c r="IOI68" s="200"/>
      <c r="IOL68" s="200"/>
      <c r="IOO68" s="200"/>
      <c r="IOR68" s="200"/>
      <c r="IOX68" s="200"/>
      <c r="IPG68" s="200"/>
      <c r="IPI68" s="200"/>
      <c r="IPJ68" s="200"/>
      <c r="IPL68" s="200"/>
      <c r="IPO68" s="200"/>
      <c r="IPR68" s="200"/>
      <c r="IPU68" s="200"/>
      <c r="IPX68" s="200"/>
      <c r="IQA68" s="200"/>
      <c r="IQC68" s="200"/>
      <c r="IQE68" s="200"/>
      <c r="IQH68" s="200"/>
      <c r="IQK68" s="200"/>
      <c r="IQN68" s="200"/>
      <c r="IQQ68" s="200"/>
      <c r="IQT68" s="200"/>
      <c r="IQW68" s="200"/>
      <c r="IQZ68" s="200"/>
      <c r="IRB68" s="200"/>
      <c r="IRE68" s="200"/>
      <c r="IRH68" s="200"/>
      <c r="IRK68" s="200"/>
      <c r="IRQ68" s="200"/>
      <c r="IRT68" s="200"/>
      <c r="IRV68" s="200"/>
      <c r="ITC68" s="200"/>
      <c r="ITF68" s="200"/>
      <c r="ITI68" s="200"/>
      <c r="ITL68" s="200"/>
      <c r="ITO68" s="200"/>
      <c r="ITP68" s="200"/>
      <c r="ITQ68" s="200"/>
      <c r="ITT68" s="200"/>
      <c r="ITW68" s="200"/>
      <c r="ITZ68" s="200"/>
      <c r="IUC68" s="200"/>
      <c r="IUE68" s="200"/>
      <c r="IUS68" s="200"/>
      <c r="IUT68" s="200"/>
      <c r="IUU68" s="200"/>
      <c r="IUV68" s="200"/>
      <c r="IUW68" s="200"/>
      <c r="IUX68" s="200"/>
      <c r="IUY68" s="200"/>
      <c r="IUZ68" s="200"/>
      <c r="IVA68" s="200"/>
      <c r="IVB68" s="200"/>
      <c r="IVC68" s="200"/>
      <c r="IVD68" s="200"/>
      <c r="IVE68" s="200"/>
      <c r="IVF68" s="200"/>
      <c r="IVG68" s="200"/>
      <c r="IVH68" s="200"/>
      <c r="IVI68" s="200"/>
      <c r="IVJ68" s="200"/>
      <c r="IVK68" s="200"/>
      <c r="IVQ68" s="200"/>
      <c r="IVR68" s="200"/>
      <c r="IVS68" s="200"/>
      <c r="IVT68" s="200"/>
      <c r="IVU68" s="200"/>
      <c r="IVV68" s="200"/>
      <c r="IVW68" s="200"/>
      <c r="IVY68" s="200"/>
      <c r="IVZ68" s="200"/>
      <c r="IWA68" s="200"/>
      <c r="IWB68" s="200"/>
      <c r="IWC68" s="200"/>
      <c r="IWD68" s="200"/>
      <c r="IWE68" s="200"/>
      <c r="IWF68" s="200"/>
      <c r="IWI68" s="200"/>
      <c r="IWL68" s="200"/>
      <c r="IWO68" s="200"/>
      <c r="IWR68" s="200"/>
      <c r="IWU68" s="200"/>
      <c r="IWX68" s="200"/>
      <c r="IXG68" s="200"/>
      <c r="IXJ68" s="200"/>
      <c r="IXM68" s="200"/>
      <c r="IXP68" s="200"/>
      <c r="IXY68" s="200"/>
      <c r="IYE68" s="200"/>
      <c r="IYH68" s="200"/>
      <c r="IYK68" s="200"/>
      <c r="IYN68" s="200"/>
      <c r="IYT68" s="200"/>
      <c r="IZC68" s="200"/>
      <c r="IZE68" s="200"/>
      <c r="IZF68" s="200"/>
      <c r="IZH68" s="200"/>
      <c r="IZK68" s="200"/>
      <c r="IZN68" s="200"/>
      <c r="IZQ68" s="200"/>
      <c r="IZT68" s="200"/>
      <c r="IZW68" s="200"/>
      <c r="IZY68" s="200"/>
      <c r="JAA68" s="200"/>
      <c r="JAD68" s="200"/>
      <c r="JAG68" s="200"/>
      <c r="JAJ68" s="200"/>
      <c r="JAM68" s="200"/>
      <c r="JAP68" s="200"/>
      <c r="JAS68" s="200"/>
      <c r="JAV68" s="200"/>
      <c r="JAX68" s="200"/>
      <c r="JBA68" s="200"/>
      <c r="JBD68" s="200"/>
      <c r="JBG68" s="200"/>
      <c r="JBM68" s="200"/>
      <c r="JBP68" s="200"/>
      <c r="JBR68" s="200"/>
      <c r="JCY68" s="200"/>
      <c r="JDB68" s="200"/>
      <c r="JDE68" s="200"/>
      <c r="JDH68" s="200"/>
      <c r="JDK68" s="200"/>
      <c r="JDL68" s="200"/>
      <c r="JDM68" s="200"/>
      <c r="JDP68" s="200"/>
      <c r="JDS68" s="200"/>
      <c r="JDV68" s="200"/>
      <c r="JDY68" s="200"/>
      <c r="JEA68" s="200"/>
      <c r="JEO68" s="200"/>
      <c r="JEP68" s="200"/>
      <c r="JEQ68" s="200"/>
      <c r="JER68" s="200"/>
      <c r="JES68" s="200"/>
      <c r="JET68" s="200"/>
      <c r="JEU68" s="200"/>
      <c r="JEV68" s="200"/>
      <c r="JEW68" s="200"/>
      <c r="JEX68" s="200"/>
      <c r="JEY68" s="200"/>
      <c r="JEZ68" s="200"/>
      <c r="JFA68" s="200"/>
      <c r="JFB68" s="200"/>
      <c r="JFC68" s="200"/>
      <c r="JFD68" s="200"/>
      <c r="JFE68" s="200"/>
      <c r="JFF68" s="200"/>
      <c r="JFG68" s="200"/>
      <c r="JFM68" s="200"/>
      <c r="JFN68" s="200"/>
      <c r="JFO68" s="200"/>
      <c r="JFP68" s="200"/>
      <c r="JFQ68" s="200"/>
      <c r="JFR68" s="200"/>
      <c r="JFS68" s="200"/>
      <c r="JFU68" s="200"/>
      <c r="JFV68" s="200"/>
      <c r="JFW68" s="200"/>
      <c r="JFX68" s="200"/>
      <c r="JFY68" s="200"/>
      <c r="JFZ68" s="200"/>
      <c r="JGA68" s="200"/>
      <c r="JGB68" s="200"/>
      <c r="JGE68" s="200"/>
      <c r="JGH68" s="200"/>
      <c r="JGK68" s="200"/>
      <c r="JGN68" s="200"/>
      <c r="JGQ68" s="200"/>
      <c r="JGT68" s="200"/>
      <c r="JHC68" s="200"/>
      <c r="JHF68" s="200"/>
      <c r="JHI68" s="200"/>
      <c r="JHL68" s="200"/>
      <c r="JHU68" s="200"/>
      <c r="JIA68" s="200"/>
      <c r="JID68" s="200"/>
      <c r="JIG68" s="200"/>
      <c r="JIJ68" s="200"/>
      <c r="JIP68" s="200"/>
      <c r="JIY68" s="200"/>
      <c r="JJA68" s="200"/>
      <c r="JJB68" s="200"/>
      <c r="JJD68" s="200"/>
      <c r="JJG68" s="200"/>
      <c r="JJJ68" s="200"/>
      <c r="JJM68" s="200"/>
      <c r="JJP68" s="200"/>
      <c r="JJS68" s="200"/>
      <c r="JJU68" s="200"/>
      <c r="JJW68" s="200"/>
      <c r="JJZ68" s="200"/>
      <c r="JKC68" s="200"/>
      <c r="JKF68" s="200"/>
      <c r="JKI68" s="200"/>
      <c r="JKL68" s="200"/>
      <c r="JKO68" s="200"/>
      <c r="JKR68" s="200"/>
      <c r="JKT68" s="200"/>
      <c r="JKW68" s="200"/>
      <c r="JKZ68" s="200"/>
      <c r="JLC68" s="200"/>
      <c r="JLI68" s="200"/>
      <c r="JLL68" s="200"/>
      <c r="JLN68" s="200"/>
      <c r="JMU68" s="200"/>
      <c r="JMX68" s="200"/>
      <c r="JNA68" s="200"/>
      <c r="JND68" s="200"/>
      <c r="JNG68" s="200"/>
      <c r="JNH68" s="200"/>
      <c r="JNI68" s="200"/>
      <c r="JNL68" s="200"/>
      <c r="JNO68" s="200"/>
      <c r="JNR68" s="200"/>
      <c r="JNU68" s="200"/>
      <c r="JNW68" s="200"/>
      <c r="JOK68" s="200"/>
      <c r="JOL68" s="200"/>
      <c r="JOM68" s="200"/>
      <c r="JON68" s="200"/>
      <c r="JOO68" s="200"/>
      <c r="JOP68" s="200"/>
      <c r="JOQ68" s="200"/>
      <c r="JOR68" s="200"/>
      <c r="JOS68" s="200"/>
      <c r="JOT68" s="200"/>
      <c r="JOU68" s="200"/>
      <c r="JOV68" s="200"/>
      <c r="JOW68" s="200"/>
      <c r="JOX68" s="200"/>
      <c r="JOY68" s="200"/>
      <c r="JOZ68" s="200"/>
      <c r="JPA68" s="200"/>
      <c r="JPB68" s="200"/>
      <c r="JPC68" s="200"/>
      <c r="JPI68" s="200"/>
      <c r="JPJ68" s="200"/>
      <c r="JPK68" s="200"/>
      <c r="JPL68" s="200"/>
      <c r="JPM68" s="200"/>
      <c r="JPN68" s="200"/>
      <c r="JPO68" s="200"/>
      <c r="JPQ68" s="200"/>
      <c r="JPR68" s="200"/>
      <c r="JPS68" s="200"/>
      <c r="JPT68" s="200"/>
      <c r="JPU68" s="200"/>
      <c r="JPV68" s="200"/>
      <c r="JPW68" s="200"/>
      <c r="JPX68" s="200"/>
      <c r="JQA68" s="200"/>
      <c r="JQD68" s="200"/>
      <c r="JQG68" s="200"/>
      <c r="JQJ68" s="200"/>
      <c r="JQM68" s="200"/>
      <c r="JQP68" s="200"/>
      <c r="JQY68" s="200"/>
      <c r="JRB68" s="200"/>
      <c r="JRE68" s="200"/>
      <c r="JRH68" s="200"/>
      <c r="JRQ68" s="200"/>
      <c r="JRW68" s="200"/>
      <c r="JRZ68" s="200"/>
      <c r="JSC68" s="200"/>
      <c r="JSF68" s="200"/>
      <c r="JSL68" s="200"/>
      <c r="JSU68" s="200"/>
      <c r="JSW68" s="200"/>
      <c r="JSX68" s="200"/>
      <c r="JSZ68" s="200"/>
      <c r="JTC68" s="200"/>
      <c r="JTF68" s="200"/>
      <c r="JTI68" s="200"/>
      <c r="JTL68" s="200"/>
      <c r="JTO68" s="200"/>
      <c r="JTQ68" s="200"/>
      <c r="JTS68" s="200"/>
      <c r="JTV68" s="200"/>
      <c r="JTY68" s="200"/>
      <c r="JUB68" s="200"/>
      <c r="JUE68" s="200"/>
      <c r="JUH68" s="200"/>
      <c r="JUK68" s="200"/>
      <c r="JUN68" s="200"/>
      <c r="JUP68" s="200"/>
      <c r="JUS68" s="200"/>
      <c r="JUV68" s="200"/>
      <c r="JUY68" s="200"/>
      <c r="JVE68" s="200"/>
      <c r="JVH68" s="200"/>
      <c r="JVJ68" s="200"/>
      <c r="JWQ68" s="200"/>
      <c r="JWT68" s="200"/>
      <c r="JWW68" s="200"/>
      <c r="JWZ68" s="200"/>
      <c r="JXC68" s="200"/>
      <c r="JXD68" s="200"/>
      <c r="JXE68" s="200"/>
      <c r="JXH68" s="200"/>
      <c r="JXK68" s="200"/>
      <c r="JXN68" s="200"/>
      <c r="JXQ68" s="200"/>
      <c r="JXS68" s="200"/>
      <c r="JYG68" s="200"/>
      <c r="JYH68" s="200"/>
      <c r="JYI68" s="200"/>
      <c r="JYJ68" s="200"/>
      <c r="JYK68" s="200"/>
      <c r="JYL68" s="200"/>
      <c r="JYM68" s="200"/>
      <c r="JYN68" s="200"/>
      <c r="JYO68" s="200"/>
      <c r="JYP68" s="200"/>
      <c r="JYQ68" s="200"/>
      <c r="JYR68" s="200"/>
      <c r="JYS68" s="200"/>
      <c r="JYT68" s="200"/>
      <c r="JYU68" s="200"/>
      <c r="JYV68" s="200"/>
      <c r="JYW68" s="200"/>
      <c r="JYX68" s="200"/>
      <c r="JYY68" s="200"/>
      <c r="JZE68" s="200"/>
      <c r="JZF68" s="200"/>
      <c r="JZG68" s="200"/>
      <c r="JZH68" s="200"/>
      <c r="JZI68" s="200"/>
      <c r="JZJ68" s="200"/>
      <c r="JZK68" s="200"/>
      <c r="JZM68" s="200"/>
      <c r="JZN68" s="200"/>
      <c r="JZO68" s="200"/>
      <c r="JZP68" s="200"/>
      <c r="JZQ68" s="200"/>
      <c r="JZR68" s="200"/>
      <c r="JZS68" s="200"/>
      <c r="JZT68" s="200"/>
      <c r="JZW68" s="200"/>
      <c r="JZZ68" s="200"/>
      <c r="KAC68" s="200"/>
      <c r="KAF68" s="200"/>
      <c r="KAI68" s="200"/>
      <c r="KAL68" s="200"/>
      <c r="KAU68" s="200"/>
      <c r="KAX68" s="200"/>
      <c r="KBA68" s="200"/>
      <c r="KBD68" s="200"/>
      <c r="KBM68" s="200"/>
      <c r="KBS68" s="200"/>
      <c r="KBV68" s="200"/>
      <c r="KBY68" s="200"/>
      <c r="KCB68" s="200"/>
      <c r="KCH68" s="200"/>
      <c r="KCQ68" s="200"/>
      <c r="KCS68" s="200"/>
      <c r="KCT68" s="200"/>
      <c r="KCV68" s="200"/>
      <c r="KCY68" s="200"/>
      <c r="KDB68" s="200"/>
      <c r="KDE68" s="200"/>
      <c r="KDH68" s="200"/>
      <c r="KDK68" s="200"/>
      <c r="KDM68" s="200"/>
      <c r="KDO68" s="200"/>
      <c r="KDR68" s="200"/>
      <c r="KDU68" s="200"/>
      <c r="KDX68" s="200"/>
      <c r="KEA68" s="200"/>
      <c r="KED68" s="200"/>
      <c r="KEG68" s="200"/>
      <c r="KEJ68" s="200"/>
      <c r="KEL68" s="200"/>
      <c r="KEO68" s="200"/>
      <c r="KER68" s="200"/>
      <c r="KEU68" s="200"/>
      <c r="KFA68" s="200"/>
      <c r="KFD68" s="200"/>
      <c r="KFF68" s="200"/>
      <c r="KGM68" s="200"/>
      <c r="KGP68" s="200"/>
      <c r="KGS68" s="200"/>
      <c r="KGV68" s="200"/>
      <c r="KGY68" s="200"/>
      <c r="KGZ68" s="200"/>
      <c r="KHA68" s="200"/>
      <c r="KHD68" s="200"/>
      <c r="KHG68" s="200"/>
      <c r="KHJ68" s="200"/>
      <c r="KHM68" s="200"/>
      <c r="KHO68" s="200"/>
      <c r="KIC68" s="200"/>
      <c r="KID68" s="200"/>
      <c r="KIE68" s="200"/>
      <c r="KIF68" s="200"/>
      <c r="KIG68" s="200"/>
      <c r="KIH68" s="200"/>
      <c r="KII68" s="200"/>
      <c r="KIJ68" s="200"/>
      <c r="KIK68" s="200"/>
      <c r="KIL68" s="200"/>
      <c r="KIM68" s="200"/>
      <c r="KIN68" s="200"/>
      <c r="KIO68" s="200"/>
      <c r="KIP68" s="200"/>
      <c r="KIQ68" s="200"/>
      <c r="KIR68" s="200"/>
      <c r="KIS68" s="200"/>
      <c r="KIT68" s="200"/>
      <c r="KIU68" s="200"/>
      <c r="KJA68" s="200"/>
      <c r="KJB68" s="200"/>
      <c r="KJC68" s="200"/>
      <c r="KJD68" s="200"/>
      <c r="KJE68" s="200"/>
      <c r="KJF68" s="200"/>
      <c r="KJG68" s="200"/>
      <c r="KJI68" s="200"/>
      <c r="KJJ68" s="200"/>
      <c r="KJK68" s="200"/>
      <c r="KJL68" s="200"/>
      <c r="KJM68" s="200"/>
      <c r="KJN68" s="200"/>
      <c r="KJO68" s="200"/>
      <c r="KJP68" s="200"/>
      <c r="KJS68" s="200"/>
      <c r="KJV68" s="200"/>
      <c r="KJY68" s="200"/>
      <c r="KKB68" s="200"/>
      <c r="KKE68" s="200"/>
      <c r="KKH68" s="200"/>
      <c r="KKQ68" s="200"/>
      <c r="KKT68" s="200"/>
      <c r="KKW68" s="200"/>
      <c r="KKZ68" s="200"/>
      <c r="KLI68" s="200"/>
      <c r="KLO68" s="200"/>
      <c r="KLR68" s="200"/>
      <c r="KLU68" s="200"/>
      <c r="KLX68" s="200"/>
      <c r="KMD68" s="200"/>
      <c r="KMM68" s="200"/>
      <c r="KMO68" s="200"/>
      <c r="KMP68" s="200"/>
      <c r="KMR68" s="200"/>
      <c r="KMU68" s="200"/>
      <c r="KMX68" s="200"/>
      <c r="KNA68" s="200"/>
      <c r="KND68" s="200"/>
      <c r="KNG68" s="200"/>
      <c r="KNI68" s="200"/>
      <c r="KNK68" s="200"/>
      <c r="KNN68" s="200"/>
      <c r="KNQ68" s="200"/>
      <c r="KNT68" s="200"/>
      <c r="KNW68" s="200"/>
      <c r="KNZ68" s="200"/>
      <c r="KOC68" s="200"/>
      <c r="KOF68" s="200"/>
      <c r="KOH68" s="200"/>
      <c r="KOK68" s="200"/>
      <c r="KON68" s="200"/>
      <c r="KOQ68" s="200"/>
      <c r="KOW68" s="200"/>
      <c r="KOZ68" s="200"/>
      <c r="KPB68" s="200"/>
      <c r="KQI68" s="200"/>
      <c r="KQL68" s="200"/>
      <c r="KQO68" s="200"/>
      <c r="KQR68" s="200"/>
      <c r="KQU68" s="200"/>
      <c r="KQV68" s="200"/>
      <c r="KQW68" s="200"/>
      <c r="KQZ68" s="200"/>
      <c r="KRC68" s="200"/>
      <c r="KRF68" s="200"/>
      <c r="KRI68" s="200"/>
      <c r="KRK68" s="200"/>
      <c r="KRY68" s="200"/>
      <c r="KRZ68" s="200"/>
      <c r="KSA68" s="200"/>
      <c r="KSB68" s="200"/>
      <c r="KSC68" s="200"/>
      <c r="KSD68" s="200"/>
      <c r="KSE68" s="200"/>
      <c r="KSF68" s="200"/>
      <c r="KSG68" s="200"/>
      <c r="KSH68" s="200"/>
      <c r="KSI68" s="200"/>
      <c r="KSJ68" s="200"/>
      <c r="KSK68" s="200"/>
      <c r="KSL68" s="200"/>
      <c r="KSM68" s="200"/>
      <c r="KSN68" s="200"/>
      <c r="KSO68" s="200"/>
      <c r="KSP68" s="200"/>
      <c r="KSQ68" s="200"/>
      <c r="KSW68" s="200"/>
      <c r="KSX68" s="200"/>
      <c r="KSY68" s="200"/>
      <c r="KSZ68" s="200"/>
      <c r="KTA68" s="200"/>
      <c r="KTB68" s="200"/>
      <c r="KTC68" s="200"/>
      <c r="KTE68" s="200"/>
      <c r="KTF68" s="200"/>
      <c r="KTG68" s="200"/>
      <c r="KTH68" s="200"/>
      <c r="KTI68" s="200"/>
      <c r="KTJ68" s="200"/>
      <c r="KTK68" s="200"/>
      <c r="KTL68" s="200"/>
      <c r="KTO68" s="200"/>
      <c r="KTR68" s="200"/>
      <c r="KTU68" s="200"/>
      <c r="KTX68" s="200"/>
      <c r="KUA68" s="200"/>
      <c r="KUD68" s="200"/>
      <c r="KUM68" s="200"/>
      <c r="KUP68" s="200"/>
      <c r="KUS68" s="200"/>
      <c r="KUV68" s="200"/>
      <c r="KVE68" s="200"/>
      <c r="KVK68" s="200"/>
      <c r="KVN68" s="200"/>
      <c r="KVQ68" s="200"/>
      <c r="KVT68" s="200"/>
      <c r="KVZ68" s="200"/>
      <c r="KWI68" s="200"/>
      <c r="KWK68" s="200"/>
      <c r="KWL68" s="200"/>
      <c r="KWN68" s="200"/>
      <c r="KWQ68" s="200"/>
      <c r="KWT68" s="200"/>
      <c r="KWW68" s="200"/>
      <c r="KWZ68" s="200"/>
      <c r="KXC68" s="200"/>
      <c r="KXE68" s="200"/>
      <c r="KXG68" s="200"/>
      <c r="KXJ68" s="200"/>
      <c r="KXM68" s="200"/>
      <c r="KXP68" s="200"/>
      <c r="KXS68" s="200"/>
      <c r="KXV68" s="200"/>
      <c r="KXY68" s="200"/>
      <c r="KYB68" s="200"/>
      <c r="KYD68" s="200"/>
      <c r="KYG68" s="200"/>
      <c r="KYJ68" s="200"/>
      <c r="KYM68" s="200"/>
      <c r="KYS68" s="200"/>
      <c r="KYV68" s="200"/>
      <c r="KYX68" s="200"/>
      <c r="LAE68" s="200"/>
      <c r="LAH68" s="200"/>
      <c r="LAK68" s="200"/>
      <c r="LAN68" s="200"/>
      <c r="LAQ68" s="200"/>
      <c r="LAR68" s="200"/>
      <c r="LAS68" s="200"/>
      <c r="LAV68" s="200"/>
      <c r="LAY68" s="200"/>
      <c r="LBB68" s="200"/>
      <c r="LBE68" s="200"/>
      <c r="LBG68" s="200"/>
      <c r="LBU68" s="200"/>
      <c r="LBV68" s="200"/>
      <c r="LBW68" s="200"/>
      <c r="LBX68" s="200"/>
      <c r="LBY68" s="200"/>
      <c r="LBZ68" s="200"/>
      <c r="LCA68" s="200"/>
      <c r="LCB68" s="200"/>
      <c r="LCC68" s="200"/>
      <c r="LCD68" s="200"/>
      <c r="LCE68" s="200"/>
      <c r="LCF68" s="200"/>
      <c r="LCG68" s="200"/>
      <c r="LCH68" s="200"/>
      <c r="LCI68" s="200"/>
      <c r="LCJ68" s="200"/>
      <c r="LCK68" s="200"/>
      <c r="LCL68" s="200"/>
      <c r="LCM68" s="200"/>
      <c r="LCS68" s="200"/>
      <c r="LCT68" s="200"/>
      <c r="LCU68" s="200"/>
      <c r="LCV68" s="200"/>
      <c r="LCW68" s="200"/>
      <c r="LCX68" s="200"/>
      <c r="LCY68" s="200"/>
      <c r="LDA68" s="200"/>
      <c r="LDB68" s="200"/>
      <c r="LDC68" s="200"/>
      <c r="LDD68" s="200"/>
      <c r="LDE68" s="200"/>
      <c r="LDF68" s="200"/>
      <c r="LDG68" s="200"/>
      <c r="LDH68" s="200"/>
      <c r="LDK68" s="200"/>
      <c r="LDN68" s="200"/>
      <c r="LDQ68" s="200"/>
      <c r="LDT68" s="200"/>
      <c r="LDW68" s="200"/>
      <c r="LDZ68" s="200"/>
      <c r="LEI68" s="200"/>
      <c r="LEL68" s="200"/>
      <c r="LEO68" s="200"/>
      <c r="LER68" s="200"/>
      <c r="LFA68" s="200"/>
      <c r="LFG68" s="200"/>
      <c r="LFJ68" s="200"/>
      <c r="LFM68" s="200"/>
      <c r="LFP68" s="200"/>
      <c r="LFV68" s="200"/>
      <c r="LGE68" s="200"/>
      <c r="LGG68" s="200"/>
      <c r="LGH68" s="200"/>
      <c r="LGJ68" s="200"/>
      <c r="LGM68" s="200"/>
      <c r="LGP68" s="200"/>
      <c r="LGS68" s="200"/>
      <c r="LGV68" s="200"/>
      <c r="LGY68" s="200"/>
      <c r="LHA68" s="200"/>
      <c r="LHC68" s="200"/>
      <c r="LHF68" s="200"/>
      <c r="LHI68" s="200"/>
      <c r="LHL68" s="200"/>
      <c r="LHO68" s="200"/>
      <c r="LHR68" s="200"/>
      <c r="LHU68" s="200"/>
      <c r="LHX68" s="200"/>
      <c r="LHZ68" s="200"/>
      <c r="LIC68" s="200"/>
      <c r="LIF68" s="200"/>
      <c r="LII68" s="200"/>
      <c r="LIO68" s="200"/>
      <c r="LIR68" s="200"/>
      <c r="LIT68" s="200"/>
      <c r="LKA68" s="200"/>
      <c r="LKD68" s="200"/>
      <c r="LKG68" s="200"/>
      <c r="LKJ68" s="200"/>
      <c r="LKM68" s="200"/>
      <c r="LKN68" s="200"/>
      <c r="LKO68" s="200"/>
      <c r="LKR68" s="200"/>
      <c r="LKU68" s="200"/>
      <c r="LKX68" s="200"/>
      <c r="LLA68" s="200"/>
      <c r="LLC68" s="200"/>
      <c r="LLQ68" s="200"/>
      <c r="LLR68" s="200"/>
      <c r="LLS68" s="200"/>
      <c r="LLT68" s="200"/>
      <c r="LLU68" s="200"/>
      <c r="LLV68" s="200"/>
      <c r="LLW68" s="200"/>
      <c r="LLX68" s="200"/>
      <c r="LLY68" s="200"/>
      <c r="LLZ68" s="200"/>
      <c r="LMA68" s="200"/>
      <c r="LMB68" s="200"/>
      <c r="LMC68" s="200"/>
      <c r="LMD68" s="200"/>
      <c r="LME68" s="200"/>
      <c r="LMF68" s="200"/>
      <c r="LMG68" s="200"/>
      <c r="LMH68" s="200"/>
      <c r="LMI68" s="200"/>
      <c r="LMO68" s="200"/>
      <c r="LMP68" s="200"/>
      <c r="LMQ68" s="200"/>
      <c r="LMR68" s="200"/>
      <c r="LMS68" s="200"/>
      <c r="LMT68" s="200"/>
      <c r="LMU68" s="200"/>
      <c r="LMW68" s="200"/>
      <c r="LMX68" s="200"/>
      <c r="LMY68" s="200"/>
      <c r="LMZ68" s="200"/>
      <c r="LNA68" s="200"/>
      <c r="LNB68" s="200"/>
      <c r="LNC68" s="200"/>
      <c r="LND68" s="200"/>
      <c r="LNG68" s="200"/>
      <c r="LNJ68" s="200"/>
      <c r="LNM68" s="200"/>
      <c r="LNP68" s="200"/>
      <c r="LNS68" s="200"/>
      <c r="LNV68" s="200"/>
      <c r="LOE68" s="200"/>
      <c r="LOH68" s="200"/>
      <c r="LOK68" s="200"/>
      <c r="LON68" s="200"/>
      <c r="LOW68" s="200"/>
      <c r="LPC68" s="200"/>
      <c r="LPF68" s="200"/>
      <c r="LPI68" s="200"/>
      <c r="LPL68" s="200"/>
      <c r="LPR68" s="200"/>
      <c r="LQA68" s="200"/>
      <c r="LQC68" s="200"/>
      <c r="LQD68" s="200"/>
      <c r="LQF68" s="200"/>
      <c r="LQI68" s="200"/>
      <c r="LQL68" s="200"/>
      <c r="LQO68" s="200"/>
      <c r="LQR68" s="200"/>
      <c r="LQU68" s="200"/>
      <c r="LQW68" s="200"/>
      <c r="LQY68" s="200"/>
      <c r="LRB68" s="200"/>
      <c r="LRE68" s="200"/>
      <c r="LRH68" s="200"/>
      <c r="LRK68" s="200"/>
      <c r="LRN68" s="200"/>
      <c r="LRQ68" s="200"/>
      <c r="LRT68" s="200"/>
      <c r="LRV68" s="200"/>
      <c r="LRY68" s="200"/>
      <c r="LSB68" s="200"/>
      <c r="LSE68" s="200"/>
      <c r="LSK68" s="200"/>
      <c r="LSN68" s="200"/>
      <c r="LSP68" s="200"/>
      <c r="LTW68" s="200"/>
      <c r="LTZ68" s="200"/>
      <c r="LUC68" s="200"/>
      <c r="LUF68" s="200"/>
      <c r="LUI68" s="200"/>
      <c r="LUJ68" s="200"/>
      <c r="LUK68" s="200"/>
      <c r="LUN68" s="200"/>
      <c r="LUQ68" s="200"/>
      <c r="LUT68" s="200"/>
      <c r="LUW68" s="200"/>
      <c r="LUY68" s="200"/>
      <c r="LVM68" s="200"/>
      <c r="LVN68" s="200"/>
      <c r="LVO68" s="200"/>
      <c r="LVP68" s="200"/>
      <c r="LVQ68" s="200"/>
      <c r="LVR68" s="200"/>
      <c r="LVS68" s="200"/>
      <c r="LVT68" s="200"/>
      <c r="LVU68" s="200"/>
      <c r="LVV68" s="200"/>
      <c r="LVW68" s="200"/>
      <c r="LVX68" s="200"/>
      <c r="LVY68" s="200"/>
      <c r="LVZ68" s="200"/>
      <c r="LWA68" s="200"/>
      <c r="LWB68" s="200"/>
      <c r="LWC68" s="200"/>
      <c r="LWD68" s="200"/>
      <c r="LWE68" s="200"/>
      <c r="LWK68" s="200"/>
      <c r="LWL68" s="200"/>
      <c r="LWM68" s="200"/>
      <c r="LWN68" s="200"/>
      <c r="LWO68" s="200"/>
      <c r="LWP68" s="200"/>
      <c r="LWQ68" s="200"/>
      <c r="LWS68" s="200"/>
      <c r="LWT68" s="200"/>
      <c r="LWU68" s="200"/>
      <c r="LWV68" s="200"/>
      <c r="LWW68" s="200"/>
      <c r="LWX68" s="200"/>
      <c r="LWY68" s="200"/>
      <c r="LWZ68" s="200"/>
      <c r="LXC68" s="200"/>
      <c r="LXF68" s="200"/>
      <c r="LXI68" s="200"/>
      <c r="LXL68" s="200"/>
      <c r="LXO68" s="200"/>
      <c r="LXR68" s="200"/>
      <c r="LYA68" s="200"/>
      <c r="LYD68" s="200"/>
      <c r="LYG68" s="200"/>
      <c r="LYJ68" s="200"/>
      <c r="LYS68" s="200"/>
      <c r="LYY68" s="200"/>
      <c r="LZB68" s="200"/>
      <c r="LZE68" s="200"/>
      <c r="LZH68" s="200"/>
      <c r="LZN68" s="200"/>
      <c r="LZW68" s="200"/>
      <c r="LZY68" s="200"/>
      <c r="LZZ68" s="200"/>
      <c r="MAB68" s="200"/>
      <c r="MAE68" s="200"/>
      <c r="MAH68" s="200"/>
      <c r="MAK68" s="200"/>
      <c r="MAN68" s="200"/>
      <c r="MAQ68" s="200"/>
      <c r="MAS68" s="200"/>
      <c r="MAU68" s="200"/>
      <c r="MAX68" s="200"/>
      <c r="MBA68" s="200"/>
      <c r="MBD68" s="200"/>
      <c r="MBG68" s="200"/>
      <c r="MBJ68" s="200"/>
      <c r="MBM68" s="200"/>
      <c r="MBP68" s="200"/>
      <c r="MBR68" s="200"/>
      <c r="MBU68" s="200"/>
      <c r="MBX68" s="200"/>
      <c r="MCA68" s="200"/>
      <c r="MCG68" s="200"/>
      <c r="MCJ68" s="200"/>
      <c r="MCL68" s="200"/>
      <c r="MDS68" s="200"/>
      <c r="MDV68" s="200"/>
      <c r="MDY68" s="200"/>
      <c r="MEB68" s="200"/>
      <c r="MEE68" s="200"/>
      <c r="MEF68" s="200"/>
      <c r="MEG68" s="200"/>
      <c r="MEJ68" s="200"/>
      <c r="MEM68" s="200"/>
      <c r="MEP68" s="200"/>
      <c r="MES68" s="200"/>
      <c r="MEU68" s="200"/>
      <c r="MFI68" s="200"/>
      <c r="MFJ68" s="200"/>
      <c r="MFK68" s="200"/>
      <c r="MFL68" s="200"/>
      <c r="MFM68" s="200"/>
      <c r="MFN68" s="200"/>
      <c r="MFO68" s="200"/>
      <c r="MFP68" s="200"/>
      <c r="MFQ68" s="200"/>
      <c r="MFR68" s="200"/>
      <c r="MFS68" s="200"/>
      <c r="MFT68" s="200"/>
      <c r="MFU68" s="200"/>
      <c r="MFV68" s="200"/>
      <c r="MFW68" s="200"/>
      <c r="MFX68" s="200"/>
      <c r="MFY68" s="200"/>
      <c r="MFZ68" s="200"/>
      <c r="MGA68" s="200"/>
      <c r="MGG68" s="200"/>
      <c r="MGH68" s="200"/>
      <c r="MGI68" s="200"/>
      <c r="MGJ68" s="200"/>
      <c r="MGK68" s="200"/>
      <c r="MGL68" s="200"/>
      <c r="MGM68" s="200"/>
      <c r="MGO68" s="200"/>
      <c r="MGP68" s="200"/>
      <c r="MGQ68" s="200"/>
      <c r="MGR68" s="200"/>
      <c r="MGS68" s="200"/>
      <c r="MGT68" s="200"/>
      <c r="MGU68" s="200"/>
      <c r="MGV68" s="200"/>
      <c r="MGY68" s="200"/>
      <c r="MHB68" s="200"/>
      <c r="MHE68" s="200"/>
      <c r="MHH68" s="200"/>
      <c r="MHK68" s="200"/>
      <c r="MHN68" s="200"/>
      <c r="MHW68" s="200"/>
      <c r="MHZ68" s="200"/>
      <c r="MIC68" s="200"/>
      <c r="MIF68" s="200"/>
      <c r="MIO68" s="200"/>
      <c r="MIU68" s="200"/>
      <c r="MIX68" s="200"/>
      <c r="MJA68" s="200"/>
      <c r="MJD68" s="200"/>
      <c r="MJJ68" s="200"/>
      <c r="MJS68" s="200"/>
      <c r="MJU68" s="200"/>
      <c r="MJV68" s="200"/>
      <c r="MJX68" s="200"/>
      <c r="MKA68" s="200"/>
      <c r="MKD68" s="200"/>
      <c r="MKG68" s="200"/>
      <c r="MKJ68" s="200"/>
      <c r="MKM68" s="200"/>
      <c r="MKO68" s="200"/>
      <c r="MKQ68" s="200"/>
      <c r="MKT68" s="200"/>
      <c r="MKW68" s="200"/>
      <c r="MKZ68" s="200"/>
      <c r="MLC68" s="200"/>
      <c r="MLF68" s="200"/>
      <c r="MLI68" s="200"/>
      <c r="MLL68" s="200"/>
      <c r="MLN68" s="200"/>
      <c r="MLQ68" s="200"/>
      <c r="MLT68" s="200"/>
      <c r="MLW68" s="200"/>
      <c r="MMC68" s="200"/>
      <c r="MMF68" s="200"/>
      <c r="MMH68" s="200"/>
      <c r="MNO68" s="200"/>
      <c r="MNR68" s="200"/>
      <c r="MNU68" s="200"/>
      <c r="MNX68" s="200"/>
      <c r="MOA68" s="200"/>
      <c r="MOB68" s="200"/>
      <c r="MOC68" s="200"/>
      <c r="MOF68" s="200"/>
      <c r="MOI68" s="200"/>
      <c r="MOL68" s="200"/>
      <c r="MOO68" s="200"/>
      <c r="MOQ68" s="200"/>
      <c r="MPE68" s="200"/>
      <c r="MPF68" s="200"/>
      <c r="MPG68" s="200"/>
      <c r="MPH68" s="200"/>
      <c r="MPI68" s="200"/>
      <c r="MPJ68" s="200"/>
      <c r="MPK68" s="200"/>
      <c r="MPL68" s="200"/>
      <c r="MPM68" s="200"/>
      <c r="MPN68" s="200"/>
      <c r="MPO68" s="200"/>
      <c r="MPP68" s="200"/>
      <c r="MPQ68" s="200"/>
      <c r="MPR68" s="200"/>
      <c r="MPS68" s="200"/>
      <c r="MPT68" s="200"/>
      <c r="MPU68" s="200"/>
      <c r="MPV68" s="200"/>
      <c r="MPW68" s="200"/>
      <c r="MQC68" s="200"/>
      <c r="MQD68" s="200"/>
      <c r="MQE68" s="200"/>
      <c r="MQF68" s="200"/>
      <c r="MQG68" s="200"/>
      <c r="MQH68" s="200"/>
      <c r="MQI68" s="200"/>
      <c r="MQK68" s="200"/>
      <c r="MQL68" s="200"/>
      <c r="MQM68" s="200"/>
      <c r="MQN68" s="200"/>
      <c r="MQO68" s="200"/>
      <c r="MQP68" s="200"/>
      <c r="MQQ68" s="200"/>
      <c r="MQR68" s="200"/>
      <c r="MQU68" s="200"/>
      <c r="MQX68" s="200"/>
      <c r="MRA68" s="200"/>
      <c r="MRD68" s="200"/>
      <c r="MRG68" s="200"/>
      <c r="MRJ68" s="200"/>
      <c r="MRS68" s="200"/>
      <c r="MRV68" s="200"/>
      <c r="MRY68" s="200"/>
      <c r="MSB68" s="200"/>
      <c r="MSK68" s="200"/>
      <c r="MSQ68" s="200"/>
      <c r="MST68" s="200"/>
      <c r="MSW68" s="200"/>
      <c r="MSZ68" s="200"/>
      <c r="MTF68" s="200"/>
      <c r="MTO68" s="200"/>
      <c r="MTQ68" s="200"/>
      <c r="MTR68" s="200"/>
      <c r="MTT68" s="200"/>
      <c r="MTW68" s="200"/>
      <c r="MTZ68" s="200"/>
      <c r="MUC68" s="200"/>
      <c r="MUF68" s="200"/>
      <c r="MUI68" s="200"/>
      <c r="MUK68" s="200"/>
      <c r="MUM68" s="200"/>
      <c r="MUP68" s="200"/>
      <c r="MUS68" s="200"/>
      <c r="MUV68" s="200"/>
      <c r="MUY68" s="200"/>
      <c r="MVB68" s="200"/>
      <c r="MVE68" s="200"/>
      <c r="MVH68" s="200"/>
      <c r="MVJ68" s="200"/>
      <c r="MVM68" s="200"/>
      <c r="MVP68" s="200"/>
      <c r="MVS68" s="200"/>
      <c r="MVY68" s="200"/>
      <c r="MWB68" s="200"/>
      <c r="MWD68" s="200"/>
      <c r="MXK68" s="200"/>
      <c r="MXN68" s="200"/>
      <c r="MXQ68" s="200"/>
      <c r="MXT68" s="200"/>
      <c r="MXW68" s="200"/>
      <c r="MXX68" s="200"/>
      <c r="MXY68" s="200"/>
      <c r="MYB68" s="200"/>
      <c r="MYE68" s="200"/>
      <c r="MYH68" s="200"/>
      <c r="MYK68" s="200"/>
      <c r="MYM68" s="200"/>
      <c r="MZA68" s="200"/>
      <c r="MZB68" s="200"/>
      <c r="MZC68" s="200"/>
      <c r="MZD68" s="200"/>
      <c r="MZE68" s="200"/>
      <c r="MZF68" s="200"/>
      <c r="MZG68" s="200"/>
      <c r="MZH68" s="200"/>
      <c r="MZI68" s="200"/>
      <c r="MZJ68" s="200"/>
      <c r="MZK68" s="200"/>
      <c r="MZL68" s="200"/>
      <c r="MZM68" s="200"/>
      <c r="MZN68" s="200"/>
      <c r="MZO68" s="200"/>
      <c r="MZP68" s="200"/>
      <c r="MZQ68" s="200"/>
      <c r="MZR68" s="200"/>
      <c r="MZS68" s="200"/>
      <c r="MZY68" s="200"/>
      <c r="MZZ68" s="200"/>
      <c r="NAA68" s="200"/>
      <c r="NAB68" s="200"/>
      <c r="NAC68" s="200"/>
      <c r="NAD68" s="200"/>
      <c r="NAE68" s="200"/>
      <c r="NAG68" s="200"/>
      <c r="NAH68" s="200"/>
      <c r="NAI68" s="200"/>
      <c r="NAJ68" s="200"/>
      <c r="NAK68" s="200"/>
      <c r="NAL68" s="200"/>
      <c r="NAM68" s="200"/>
      <c r="NAN68" s="200"/>
      <c r="NAQ68" s="200"/>
      <c r="NAT68" s="200"/>
      <c r="NAW68" s="200"/>
      <c r="NAZ68" s="200"/>
      <c r="NBC68" s="200"/>
      <c r="NBF68" s="200"/>
      <c r="NBO68" s="200"/>
      <c r="NBR68" s="200"/>
      <c r="NBU68" s="200"/>
      <c r="NBX68" s="200"/>
      <c r="NCG68" s="200"/>
      <c r="NCM68" s="200"/>
      <c r="NCP68" s="200"/>
      <c r="NCS68" s="200"/>
      <c r="NCV68" s="200"/>
      <c r="NDB68" s="200"/>
      <c r="NDK68" s="200"/>
      <c r="NDM68" s="200"/>
      <c r="NDN68" s="200"/>
      <c r="NDP68" s="200"/>
      <c r="NDS68" s="200"/>
      <c r="NDV68" s="200"/>
      <c r="NDY68" s="200"/>
      <c r="NEB68" s="200"/>
      <c r="NEE68" s="200"/>
      <c r="NEG68" s="200"/>
      <c r="NEI68" s="200"/>
      <c r="NEL68" s="200"/>
      <c r="NEO68" s="200"/>
      <c r="NER68" s="200"/>
      <c r="NEU68" s="200"/>
      <c r="NEX68" s="200"/>
      <c r="NFA68" s="200"/>
      <c r="NFD68" s="200"/>
      <c r="NFF68" s="200"/>
      <c r="NFI68" s="200"/>
      <c r="NFL68" s="200"/>
      <c r="NFO68" s="200"/>
      <c r="NFU68" s="200"/>
      <c r="NFX68" s="200"/>
      <c r="NFZ68" s="200"/>
      <c r="NHG68" s="200"/>
      <c r="NHJ68" s="200"/>
      <c r="NHM68" s="200"/>
      <c r="NHP68" s="200"/>
      <c r="NHS68" s="200"/>
      <c r="NHT68" s="200"/>
      <c r="NHU68" s="200"/>
      <c r="NHX68" s="200"/>
      <c r="NIA68" s="200"/>
      <c r="NID68" s="200"/>
      <c r="NIG68" s="200"/>
      <c r="NII68" s="200"/>
      <c r="NIW68" s="200"/>
      <c r="NIX68" s="200"/>
      <c r="NIY68" s="200"/>
      <c r="NIZ68" s="200"/>
      <c r="NJA68" s="200"/>
      <c r="NJB68" s="200"/>
      <c r="NJC68" s="200"/>
      <c r="NJD68" s="200"/>
      <c r="NJE68" s="200"/>
      <c r="NJF68" s="200"/>
      <c r="NJG68" s="200"/>
      <c r="NJH68" s="200"/>
      <c r="NJI68" s="200"/>
      <c r="NJJ68" s="200"/>
      <c r="NJK68" s="200"/>
      <c r="NJL68" s="200"/>
      <c r="NJM68" s="200"/>
      <c r="NJN68" s="200"/>
      <c r="NJO68" s="200"/>
      <c r="NJU68" s="200"/>
      <c r="NJV68" s="200"/>
      <c r="NJW68" s="200"/>
      <c r="NJX68" s="200"/>
      <c r="NJY68" s="200"/>
      <c r="NJZ68" s="200"/>
      <c r="NKA68" s="200"/>
      <c r="NKC68" s="200"/>
      <c r="NKD68" s="200"/>
      <c r="NKE68" s="200"/>
      <c r="NKF68" s="200"/>
      <c r="NKG68" s="200"/>
      <c r="NKH68" s="200"/>
      <c r="NKI68" s="200"/>
      <c r="NKJ68" s="200"/>
      <c r="NKM68" s="200"/>
      <c r="NKP68" s="200"/>
      <c r="NKS68" s="200"/>
      <c r="NKV68" s="200"/>
      <c r="NKY68" s="200"/>
      <c r="NLB68" s="200"/>
      <c r="NLK68" s="200"/>
      <c r="NLN68" s="200"/>
      <c r="NLQ68" s="200"/>
      <c r="NLT68" s="200"/>
      <c r="NMC68" s="200"/>
      <c r="NMI68" s="200"/>
      <c r="NML68" s="200"/>
      <c r="NMO68" s="200"/>
      <c r="NMR68" s="200"/>
      <c r="NMX68" s="200"/>
      <c r="NNG68" s="200"/>
      <c r="NNI68" s="200"/>
      <c r="NNJ68" s="200"/>
      <c r="NNL68" s="200"/>
      <c r="NNO68" s="200"/>
      <c r="NNR68" s="200"/>
      <c r="NNU68" s="200"/>
      <c r="NNX68" s="200"/>
      <c r="NOA68" s="200"/>
      <c r="NOC68" s="200"/>
      <c r="NOE68" s="200"/>
      <c r="NOH68" s="200"/>
      <c r="NOK68" s="200"/>
      <c r="NON68" s="200"/>
      <c r="NOQ68" s="200"/>
      <c r="NOT68" s="200"/>
      <c r="NOW68" s="200"/>
      <c r="NOZ68" s="200"/>
      <c r="NPB68" s="200"/>
      <c r="NPE68" s="200"/>
      <c r="NPH68" s="200"/>
      <c r="NPK68" s="200"/>
      <c r="NPQ68" s="200"/>
      <c r="NPT68" s="200"/>
      <c r="NPV68" s="200"/>
      <c r="NRC68" s="200"/>
      <c r="NRF68" s="200"/>
      <c r="NRI68" s="200"/>
      <c r="NRL68" s="200"/>
      <c r="NRO68" s="200"/>
      <c r="NRP68" s="200"/>
      <c r="NRQ68" s="200"/>
      <c r="NRT68" s="200"/>
      <c r="NRW68" s="200"/>
      <c r="NRZ68" s="200"/>
      <c r="NSC68" s="200"/>
      <c r="NSE68" s="200"/>
      <c r="NSS68" s="200"/>
      <c r="NST68" s="200"/>
      <c r="NSU68" s="200"/>
      <c r="NSV68" s="200"/>
      <c r="NSW68" s="200"/>
      <c r="NSX68" s="200"/>
      <c r="NSY68" s="200"/>
      <c r="NSZ68" s="200"/>
      <c r="NTA68" s="200"/>
      <c r="NTB68" s="200"/>
      <c r="NTC68" s="200"/>
      <c r="NTD68" s="200"/>
      <c r="NTE68" s="200"/>
      <c r="NTF68" s="200"/>
      <c r="NTG68" s="200"/>
      <c r="NTH68" s="200"/>
      <c r="NTI68" s="200"/>
      <c r="NTJ68" s="200"/>
      <c r="NTK68" s="200"/>
      <c r="NTQ68" s="200"/>
      <c r="NTR68" s="200"/>
      <c r="NTS68" s="200"/>
      <c r="NTT68" s="200"/>
      <c r="NTU68" s="200"/>
      <c r="NTV68" s="200"/>
      <c r="NTW68" s="200"/>
      <c r="NTY68" s="200"/>
      <c r="NTZ68" s="200"/>
      <c r="NUA68" s="200"/>
      <c r="NUB68" s="200"/>
      <c r="NUC68" s="200"/>
      <c r="NUD68" s="200"/>
      <c r="NUE68" s="200"/>
      <c r="NUF68" s="200"/>
      <c r="NUI68" s="200"/>
      <c r="NUL68" s="200"/>
      <c r="NUO68" s="200"/>
      <c r="NUR68" s="200"/>
      <c r="NUU68" s="200"/>
      <c r="NUX68" s="200"/>
      <c r="NVG68" s="200"/>
      <c r="NVJ68" s="200"/>
      <c r="NVM68" s="200"/>
      <c r="NVP68" s="200"/>
      <c r="NVY68" s="200"/>
      <c r="NWE68" s="200"/>
      <c r="NWH68" s="200"/>
      <c r="NWK68" s="200"/>
      <c r="NWN68" s="200"/>
      <c r="NWT68" s="200"/>
      <c r="NXC68" s="200"/>
      <c r="NXE68" s="200"/>
      <c r="NXF68" s="200"/>
      <c r="NXH68" s="200"/>
      <c r="NXK68" s="200"/>
      <c r="NXN68" s="200"/>
      <c r="NXQ68" s="200"/>
      <c r="NXT68" s="200"/>
      <c r="NXW68" s="200"/>
      <c r="NXY68" s="200"/>
      <c r="NYA68" s="200"/>
      <c r="NYD68" s="200"/>
      <c r="NYG68" s="200"/>
      <c r="NYJ68" s="200"/>
      <c r="NYM68" s="200"/>
      <c r="NYP68" s="200"/>
      <c r="NYS68" s="200"/>
      <c r="NYV68" s="200"/>
      <c r="NYX68" s="200"/>
      <c r="NZA68" s="200"/>
      <c r="NZD68" s="200"/>
      <c r="NZG68" s="200"/>
      <c r="NZM68" s="200"/>
      <c r="NZP68" s="200"/>
      <c r="NZR68" s="200"/>
      <c r="OAY68" s="200"/>
      <c r="OBB68" s="200"/>
      <c r="OBE68" s="200"/>
      <c r="OBH68" s="200"/>
      <c r="OBK68" s="200"/>
      <c r="OBL68" s="200"/>
      <c r="OBM68" s="200"/>
      <c r="OBP68" s="200"/>
      <c r="OBS68" s="200"/>
      <c r="OBV68" s="200"/>
      <c r="OBY68" s="200"/>
      <c r="OCA68" s="200"/>
      <c r="OCO68" s="200"/>
      <c r="OCP68" s="200"/>
      <c r="OCQ68" s="200"/>
      <c r="OCR68" s="200"/>
      <c r="OCS68" s="200"/>
      <c r="OCT68" s="200"/>
      <c r="OCU68" s="200"/>
      <c r="OCV68" s="200"/>
      <c r="OCW68" s="200"/>
      <c r="OCX68" s="200"/>
      <c r="OCY68" s="200"/>
      <c r="OCZ68" s="200"/>
      <c r="ODA68" s="200"/>
      <c r="ODB68" s="200"/>
      <c r="ODC68" s="200"/>
      <c r="ODD68" s="200"/>
      <c r="ODE68" s="200"/>
      <c r="ODF68" s="200"/>
      <c r="ODG68" s="200"/>
      <c r="ODM68" s="200"/>
      <c r="ODN68" s="200"/>
      <c r="ODO68" s="200"/>
      <c r="ODP68" s="200"/>
      <c r="ODQ68" s="200"/>
      <c r="ODR68" s="200"/>
      <c r="ODS68" s="200"/>
      <c r="ODU68" s="200"/>
      <c r="ODV68" s="200"/>
      <c r="ODW68" s="200"/>
      <c r="ODX68" s="200"/>
      <c r="ODY68" s="200"/>
      <c r="ODZ68" s="200"/>
      <c r="OEA68" s="200"/>
      <c r="OEB68" s="200"/>
      <c r="OEE68" s="200"/>
      <c r="OEH68" s="200"/>
      <c r="OEK68" s="200"/>
      <c r="OEN68" s="200"/>
      <c r="OEQ68" s="200"/>
      <c r="OET68" s="200"/>
      <c r="OFC68" s="200"/>
      <c r="OFF68" s="200"/>
      <c r="OFI68" s="200"/>
      <c r="OFL68" s="200"/>
      <c r="OFU68" s="200"/>
      <c r="OGA68" s="200"/>
      <c r="OGD68" s="200"/>
      <c r="OGG68" s="200"/>
      <c r="OGJ68" s="200"/>
      <c r="OGP68" s="200"/>
      <c r="OGY68" s="200"/>
      <c r="OHA68" s="200"/>
      <c r="OHB68" s="200"/>
      <c r="OHD68" s="200"/>
      <c r="OHG68" s="200"/>
      <c r="OHJ68" s="200"/>
      <c r="OHM68" s="200"/>
      <c r="OHP68" s="200"/>
      <c r="OHS68" s="200"/>
      <c r="OHU68" s="200"/>
      <c r="OHW68" s="200"/>
      <c r="OHZ68" s="200"/>
      <c r="OIC68" s="200"/>
      <c r="OIF68" s="200"/>
      <c r="OII68" s="200"/>
      <c r="OIL68" s="200"/>
      <c r="OIO68" s="200"/>
      <c r="OIR68" s="200"/>
      <c r="OIT68" s="200"/>
      <c r="OIW68" s="200"/>
      <c r="OIZ68" s="200"/>
      <c r="OJC68" s="200"/>
      <c r="OJI68" s="200"/>
      <c r="OJL68" s="200"/>
      <c r="OJN68" s="200"/>
      <c r="OKU68" s="200"/>
      <c r="OKX68" s="200"/>
      <c r="OLA68" s="200"/>
      <c r="OLD68" s="200"/>
      <c r="OLG68" s="200"/>
      <c r="OLH68" s="200"/>
      <c r="OLI68" s="200"/>
      <c r="OLL68" s="200"/>
      <c r="OLO68" s="200"/>
      <c r="OLR68" s="200"/>
      <c r="OLU68" s="200"/>
      <c r="OLW68" s="200"/>
      <c r="OMK68" s="200"/>
      <c r="OML68" s="200"/>
      <c r="OMM68" s="200"/>
      <c r="OMN68" s="200"/>
      <c r="OMO68" s="200"/>
      <c r="OMP68" s="200"/>
      <c r="OMQ68" s="200"/>
      <c r="OMR68" s="200"/>
      <c r="OMS68" s="200"/>
      <c r="OMT68" s="200"/>
      <c r="OMU68" s="200"/>
      <c r="OMV68" s="200"/>
      <c r="OMW68" s="200"/>
      <c r="OMX68" s="200"/>
      <c r="OMY68" s="200"/>
      <c r="OMZ68" s="200"/>
      <c r="ONA68" s="200"/>
      <c r="ONB68" s="200"/>
      <c r="ONC68" s="200"/>
      <c r="ONI68" s="200"/>
      <c r="ONJ68" s="200"/>
      <c r="ONK68" s="200"/>
      <c r="ONL68" s="200"/>
      <c r="ONM68" s="200"/>
      <c r="ONN68" s="200"/>
      <c r="ONO68" s="200"/>
      <c r="ONQ68" s="200"/>
      <c r="ONR68" s="200"/>
      <c r="ONS68" s="200"/>
      <c r="ONT68" s="200"/>
      <c r="ONU68" s="200"/>
      <c r="ONV68" s="200"/>
      <c r="ONW68" s="200"/>
      <c r="ONX68" s="200"/>
      <c r="OOA68" s="200"/>
      <c r="OOD68" s="200"/>
      <c r="OOG68" s="200"/>
      <c r="OOJ68" s="200"/>
      <c r="OOM68" s="200"/>
      <c r="OOP68" s="200"/>
      <c r="OOY68" s="200"/>
      <c r="OPB68" s="200"/>
      <c r="OPE68" s="200"/>
      <c r="OPH68" s="200"/>
      <c r="OPQ68" s="200"/>
      <c r="OPW68" s="200"/>
      <c r="OPZ68" s="200"/>
      <c r="OQC68" s="200"/>
      <c r="OQF68" s="200"/>
      <c r="OQL68" s="200"/>
      <c r="OQU68" s="200"/>
      <c r="OQW68" s="200"/>
      <c r="OQX68" s="200"/>
      <c r="OQZ68" s="200"/>
      <c r="ORC68" s="200"/>
      <c r="ORF68" s="200"/>
      <c r="ORI68" s="200"/>
      <c r="ORL68" s="200"/>
      <c r="ORO68" s="200"/>
      <c r="ORQ68" s="200"/>
      <c r="ORS68" s="200"/>
      <c r="ORV68" s="200"/>
      <c r="ORY68" s="200"/>
      <c r="OSB68" s="200"/>
      <c r="OSE68" s="200"/>
      <c r="OSH68" s="200"/>
      <c r="OSK68" s="200"/>
      <c r="OSN68" s="200"/>
      <c r="OSP68" s="200"/>
      <c r="OSS68" s="200"/>
      <c r="OSV68" s="200"/>
      <c r="OSY68" s="200"/>
      <c r="OTE68" s="200"/>
      <c r="OTH68" s="200"/>
      <c r="OTJ68" s="200"/>
      <c r="OUQ68" s="200"/>
      <c r="OUT68" s="200"/>
      <c r="OUW68" s="200"/>
      <c r="OUZ68" s="200"/>
      <c r="OVC68" s="200"/>
      <c r="OVD68" s="200"/>
      <c r="OVE68" s="200"/>
      <c r="OVH68" s="200"/>
      <c r="OVK68" s="200"/>
      <c r="OVN68" s="200"/>
      <c r="OVQ68" s="200"/>
      <c r="OVS68" s="200"/>
      <c r="OWG68" s="200"/>
      <c r="OWH68" s="200"/>
      <c r="OWI68" s="200"/>
      <c r="OWJ68" s="200"/>
      <c r="OWK68" s="200"/>
      <c r="OWL68" s="200"/>
      <c r="OWM68" s="200"/>
      <c r="OWN68" s="200"/>
      <c r="OWO68" s="200"/>
      <c r="OWP68" s="200"/>
      <c r="OWQ68" s="200"/>
      <c r="OWR68" s="200"/>
      <c r="OWS68" s="200"/>
      <c r="OWT68" s="200"/>
      <c r="OWU68" s="200"/>
      <c r="OWV68" s="200"/>
      <c r="OWW68" s="200"/>
      <c r="OWX68" s="200"/>
      <c r="OWY68" s="200"/>
      <c r="OXE68" s="200"/>
      <c r="OXF68" s="200"/>
      <c r="OXG68" s="200"/>
      <c r="OXH68" s="200"/>
      <c r="OXI68" s="200"/>
      <c r="OXJ68" s="200"/>
      <c r="OXK68" s="200"/>
      <c r="OXM68" s="200"/>
      <c r="OXN68" s="200"/>
      <c r="OXO68" s="200"/>
      <c r="OXP68" s="200"/>
      <c r="OXQ68" s="200"/>
      <c r="OXR68" s="200"/>
      <c r="OXS68" s="200"/>
      <c r="OXT68" s="200"/>
      <c r="OXW68" s="200"/>
      <c r="OXZ68" s="200"/>
      <c r="OYC68" s="200"/>
      <c r="OYF68" s="200"/>
      <c r="OYI68" s="200"/>
      <c r="OYL68" s="200"/>
      <c r="OYU68" s="200"/>
      <c r="OYX68" s="200"/>
      <c r="OZA68" s="200"/>
      <c r="OZD68" s="200"/>
      <c r="OZM68" s="200"/>
      <c r="OZS68" s="200"/>
      <c r="OZV68" s="200"/>
      <c r="OZY68" s="200"/>
      <c r="PAB68" s="200"/>
      <c r="PAH68" s="200"/>
      <c r="PAQ68" s="200"/>
      <c r="PAS68" s="200"/>
      <c r="PAT68" s="200"/>
      <c r="PAV68" s="200"/>
      <c r="PAY68" s="200"/>
      <c r="PBB68" s="200"/>
      <c r="PBE68" s="200"/>
      <c r="PBH68" s="200"/>
      <c r="PBK68" s="200"/>
      <c r="PBM68" s="200"/>
      <c r="PBO68" s="200"/>
      <c r="PBR68" s="200"/>
      <c r="PBU68" s="200"/>
      <c r="PBX68" s="200"/>
      <c r="PCA68" s="200"/>
      <c r="PCD68" s="200"/>
      <c r="PCG68" s="200"/>
      <c r="PCJ68" s="200"/>
      <c r="PCL68" s="200"/>
      <c r="PCO68" s="200"/>
      <c r="PCR68" s="200"/>
      <c r="PCU68" s="200"/>
      <c r="PDA68" s="200"/>
      <c r="PDD68" s="200"/>
      <c r="PDF68" s="200"/>
      <c r="PEM68" s="200"/>
      <c r="PEP68" s="200"/>
      <c r="PES68" s="200"/>
      <c r="PEV68" s="200"/>
      <c r="PEY68" s="200"/>
      <c r="PEZ68" s="200"/>
      <c r="PFA68" s="200"/>
      <c r="PFD68" s="200"/>
      <c r="PFG68" s="200"/>
      <c r="PFJ68" s="200"/>
      <c r="PFM68" s="200"/>
      <c r="PFO68" s="200"/>
      <c r="PGC68" s="200"/>
      <c r="PGD68" s="200"/>
      <c r="PGE68" s="200"/>
      <c r="PGF68" s="200"/>
      <c r="PGG68" s="200"/>
      <c r="PGH68" s="200"/>
      <c r="PGI68" s="200"/>
      <c r="PGJ68" s="200"/>
      <c r="PGK68" s="200"/>
      <c r="PGL68" s="200"/>
      <c r="PGM68" s="200"/>
      <c r="PGN68" s="200"/>
      <c r="PGO68" s="200"/>
      <c r="PGP68" s="200"/>
      <c r="PGQ68" s="200"/>
      <c r="PGR68" s="200"/>
      <c r="PGS68" s="200"/>
      <c r="PGT68" s="200"/>
      <c r="PGU68" s="200"/>
      <c r="PHA68" s="200"/>
      <c r="PHB68" s="200"/>
      <c r="PHC68" s="200"/>
      <c r="PHD68" s="200"/>
      <c r="PHE68" s="200"/>
      <c r="PHF68" s="200"/>
      <c r="PHG68" s="200"/>
      <c r="PHI68" s="200"/>
      <c r="PHJ68" s="200"/>
      <c r="PHK68" s="200"/>
      <c r="PHL68" s="200"/>
      <c r="PHM68" s="200"/>
      <c r="PHN68" s="200"/>
      <c r="PHO68" s="200"/>
      <c r="PHP68" s="200"/>
      <c r="PHS68" s="200"/>
      <c r="PHV68" s="200"/>
      <c r="PHY68" s="200"/>
      <c r="PIB68" s="200"/>
      <c r="PIE68" s="200"/>
      <c r="PIH68" s="200"/>
      <c r="PIQ68" s="200"/>
      <c r="PIT68" s="200"/>
      <c r="PIW68" s="200"/>
      <c r="PIZ68" s="200"/>
      <c r="PJI68" s="200"/>
      <c r="PJO68" s="200"/>
      <c r="PJR68" s="200"/>
      <c r="PJU68" s="200"/>
      <c r="PJX68" s="200"/>
      <c r="PKD68" s="200"/>
      <c r="PKM68" s="200"/>
      <c r="PKO68" s="200"/>
      <c r="PKP68" s="200"/>
      <c r="PKR68" s="200"/>
      <c r="PKU68" s="200"/>
      <c r="PKX68" s="200"/>
      <c r="PLA68" s="200"/>
      <c r="PLD68" s="200"/>
      <c r="PLG68" s="200"/>
      <c r="PLI68" s="200"/>
      <c r="PLK68" s="200"/>
      <c r="PLN68" s="200"/>
      <c r="PLQ68" s="200"/>
      <c r="PLT68" s="200"/>
      <c r="PLW68" s="200"/>
      <c r="PLZ68" s="200"/>
      <c r="PMC68" s="200"/>
      <c r="PMF68" s="200"/>
      <c r="PMH68" s="200"/>
      <c r="PMK68" s="200"/>
      <c r="PMN68" s="200"/>
      <c r="PMQ68" s="200"/>
      <c r="PMW68" s="200"/>
      <c r="PMZ68" s="200"/>
      <c r="PNB68" s="200"/>
      <c r="POI68" s="200"/>
      <c r="POL68" s="200"/>
      <c r="POO68" s="200"/>
      <c r="POR68" s="200"/>
      <c r="POU68" s="200"/>
      <c r="POV68" s="200"/>
      <c r="POW68" s="200"/>
      <c r="POZ68" s="200"/>
      <c r="PPC68" s="200"/>
      <c r="PPF68" s="200"/>
      <c r="PPI68" s="200"/>
      <c r="PPK68" s="200"/>
      <c r="PPY68" s="200"/>
      <c r="PPZ68" s="200"/>
      <c r="PQA68" s="200"/>
      <c r="PQB68" s="200"/>
      <c r="PQC68" s="200"/>
      <c r="PQD68" s="200"/>
      <c r="PQE68" s="200"/>
      <c r="PQF68" s="200"/>
      <c r="PQG68" s="200"/>
      <c r="PQH68" s="200"/>
      <c r="PQI68" s="200"/>
      <c r="PQJ68" s="200"/>
      <c r="PQK68" s="200"/>
      <c r="PQL68" s="200"/>
      <c r="PQM68" s="200"/>
      <c r="PQN68" s="200"/>
      <c r="PQO68" s="200"/>
      <c r="PQP68" s="200"/>
      <c r="PQQ68" s="200"/>
      <c r="PQW68" s="200"/>
      <c r="PQX68" s="200"/>
      <c r="PQY68" s="200"/>
      <c r="PQZ68" s="200"/>
      <c r="PRA68" s="200"/>
      <c r="PRB68" s="200"/>
      <c r="PRC68" s="200"/>
      <c r="PRE68" s="200"/>
      <c r="PRF68" s="200"/>
      <c r="PRG68" s="200"/>
      <c r="PRH68" s="200"/>
      <c r="PRI68" s="200"/>
      <c r="PRJ68" s="200"/>
      <c r="PRK68" s="200"/>
      <c r="PRL68" s="200"/>
      <c r="PRO68" s="200"/>
      <c r="PRR68" s="200"/>
      <c r="PRU68" s="200"/>
      <c r="PRX68" s="200"/>
      <c r="PSA68" s="200"/>
      <c r="PSD68" s="200"/>
      <c r="PSM68" s="200"/>
      <c r="PSP68" s="200"/>
      <c r="PSS68" s="200"/>
      <c r="PSV68" s="200"/>
      <c r="PTE68" s="200"/>
      <c r="PTK68" s="200"/>
      <c r="PTN68" s="200"/>
      <c r="PTQ68" s="200"/>
      <c r="PTT68" s="200"/>
      <c r="PTZ68" s="200"/>
      <c r="PUI68" s="200"/>
      <c r="PUK68" s="200"/>
      <c r="PUL68" s="200"/>
      <c r="PUN68" s="200"/>
      <c r="PUQ68" s="200"/>
      <c r="PUT68" s="200"/>
      <c r="PUW68" s="200"/>
      <c r="PUZ68" s="200"/>
      <c r="PVC68" s="200"/>
      <c r="PVE68" s="200"/>
      <c r="PVG68" s="200"/>
      <c r="PVJ68" s="200"/>
      <c r="PVM68" s="200"/>
      <c r="PVP68" s="200"/>
      <c r="PVS68" s="200"/>
      <c r="PVV68" s="200"/>
      <c r="PVY68" s="200"/>
      <c r="PWB68" s="200"/>
      <c r="PWD68" s="200"/>
      <c r="PWG68" s="200"/>
      <c r="PWJ68" s="200"/>
      <c r="PWM68" s="200"/>
      <c r="PWS68" s="200"/>
      <c r="PWV68" s="200"/>
      <c r="PWX68" s="200"/>
      <c r="PYE68" s="200"/>
      <c r="PYH68" s="200"/>
      <c r="PYK68" s="200"/>
      <c r="PYN68" s="200"/>
      <c r="PYQ68" s="200"/>
      <c r="PYR68" s="200"/>
      <c r="PYS68" s="200"/>
      <c r="PYV68" s="200"/>
      <c r="PYY68" s="200"/>
      <c r="PZB68" s="200"/>
      <c r="PZE68" s="200"/>
      <c r="PZG68" s="200"/>
      <c r="PZU68" s="200"/>
      <c r="PZV68" s="200"/>
      <c r="PZW68" s="200"/>
      <c r="PZX68" s="200"/>
      <c r="PZY68" s="200"/>
      <c r="PZZ68" s="200"/>
      <c r="QAA68" s="200"/>
      <c r="QAB68" s="200"/>
      <c r="QAC68" s="200"/>
      <c r="QAD68" s="200"/>
      <c r="QAE68" s="200"/>
      <c r="QAF68" s="200"/>
      <c r="QAG68" s="200"/>
      <c r="QAH68" s="200"/>
      <c r="QAI68" s="200"/>
      <c r="QAJ68" s="200"/>
      <c r="QAK68" s="200"/>
      <c r="QAL68" s="200"/>
      <c r="QAM68" s="200"/>
      <c r="QAS68" s="200"/>
      <c r="QAT68" s="200"/>
      <c r="QAU68" s="200"/>
      <c r="QAV68" s="200"/>
      <c r="QAW68" s="200"/>
      <c r="QAX68" s="200"/>
      <c r="QAY68" s="200"/>
      <c r="QBA68" s="200"/>
      <c r="QBB68" s="200"/>
      <c r="QBC68" s="200"/>
      <c r="QBD68" s="200"/>
      <c r="QBE68" s="200"/>
      <c r="QBF68" s="200"/>
      <c r="QBG68" s="200"/>
      <c r="QBH68" s="200"/>
      <c r="QBK68" s="200"/>
      <c r="QBN68" s="200"/>
      <c r="QBQ68" s="200"/>
      <c r="QBT68" s="200"/>
      <c r="QBW68" s="200"/>
      <c r="QBZ68" s="200"/>
      <c r="QCI68" s="200"/>
      <c r="QCL68" s="200"/>
      <c r="QCO68" s="200"/>
      <c r="QCR68" s="200"/>
      <c r="QDA68" s="200"/>
      <c r="QDG68" s="200"/>
      <c r="QDJ68" s="200"/>
      <c r="QDM68" s="200"/>
      <c r="QDP68" s="200"/>
      <c r="QDV68" s="200"/>
      <c r="QEE68" s="200"/>
      <c r="QEG68" s="200"/>
      <c r="QEH68" s="200"/>
      <c r="QEJ68" s="200"/>
      <c r="QEM68" s="200"/>
      <c r="QEP68" s="200"/>
      <c r="QES68" s="200"/>
      <c r="QEV68" s="200"/>
      <c r="QEY68" s="200"/>
      <c r="QFA68" s="200"/>
      <c r="QFC68" s="200"/>
      <c r="QFF68" s="200"/>
      <c r="QFI68" s="200"/>
      <c r="QFL68" s="200"/>
      <c r="QFO68" s="200"/>
      <c r="QFR68" s="200"/>
      <c r="QFU68" s="200"/>
      <c r="QFX68" s="200"/>
      <c r="QFZ68" s="200"/>
      <c r="QGC68" s="200"/>
      <c r="QGF68" s="200"/>
      <c r="QGI68" s="200"/>
      <c r="QGO68" s="200"/>
      <c r="QGR68" s="200"/>
      <c r="QGT68" s="200"/>
      <c r="QIA68" s="200"/>
      <c r="QID68" s="200"/>
      <c r="QIG68" s="200"/>
      <c r="QIJ68" s="200"/>
      <c r="QIM68" s="200"/>
      <c r="QIN68" s="200"/>
      <c r="QIO68" s="200"/>
      <c r="QIR68" s="200"/>
      <c r="QIU68" s="200"/>
      <c r="QIX68" s="200"/>
      <c r="QJA68" s="200"/>
      <c r="QJC68" s="200"/>
      <c r="QJQ68" s="200"/>
      <c r="QJR68" s="200"/>
      <c r="QJS68" s="200"/>
      <c r="QJT68" s="200"/>
      <c r="QJU68" s="200"/>
      <c r="QJV68" s="200"/>
      <c r="QJW68" s="200"/>
      <c r="QJX68" s="200"/>
      <c r="QJY68" s="200"/>
      <c r="QJZ68" s="200"/>
      <c r="QKA68" s="200"/>
      <c r="QKB68" s="200"/>
      <c r="QKC68" s="200"/>
      <c r="QKD68" s="200"/>
      <c r="QKE68" s="200"/>
      <c r="QKF68" s="200"/>
      <c r="QKG68" s="200"/>
      <c r="QKH68" s="200"/>
      <c r="QKI68" s="200"/>
      <c r="QKO68" s="200"/>
      <c r="QKP68" s="200"/>
      <c r="QKQ68" s="200"/>
      <c r="QKR68" s="200"/>
      <c r="QKS68" s="200"/>
      <c r="QKT68" s="200"/>
      <c r="QKU68" s="200"/>
      <c r="QKW68" s="200"/>
      <c r="QKX68" s="200"/>
      <c r="QKY68" s="200"/>
      <c r="QKZ68" s="200"/>
      <c r="QLA68" s="200"/>
      <c r="QLB68" s="200"/>
      <c r="QLC68" s="200"/>
      <c r="QLD68" s="200"/>
      <c r="QLG68" s="200"/>
      <c r="QLJ68" s="200"/>
      <c r="QLM68" s="200"/>
      <c r="QLP68" s="200"/>
      <c r="QLS68" s="200"/>
      <c r="QLV68" s="200"/>
      <c r="QME68" s="200"/>
      <c r="QMH68" s="200"/>
      <c r="QMK68" s="200"/>
      <c r="QMN68" s="200"/>
      <c r="QMW68" s="200"/>
      <c r="QNC68" s="200"/>
      <c r="QNF68" s="200"/>
      <c r="QNI68" s="200"/>
      <c r="QNL68" s="200"/>
      <c r="QNR68" s="200"/>
      <c r="QOA68" s="200"/>
      <c r="QOC68" s="200"/>
      <c r="QOD68" s="200"/>
      <c r="QOF68" s="200"/>
      <c r="QOI68" s="200"/>
      <c r="QOL68" s="200"/>
      <c r="QOO68" s="200"/>
      <c r="QOR68" s="200"/>
      <c r="QOU68" s="200"/>
      <c r="QOW68" s="200"/>
      <c r="QOY68" s="200"/>
      <c r="QPB68" s="200"/>
      <c r="QPE68" s="200"/>
      <c r="QPH68" s="200"/>
      <c r="QPK68" s="200"/>
      <c r="QPN68" s="200"/>
      <c r="QPQ68" s="200"/>
      <c r="QPT68" s="200"/>
      <c r="QPV68" s="200"/>
      <c r="QPY68" s="200"/>
      <c r="QQB68" s="200"/>
      <c r="QQE68" s="200"/>
      <c r="QQK68" s="200"/>
      <c r="QQN68" s="200"/>
      <c r="QQP68" s="200"/>
      <c r="QRW68" s="200"/>
      <c r="QRZ68" s="200"/>
      <c r="QSC68" s="200"/>
      <c r="QSF68" s="200"/>
      <c r="QSI68" s="200"/>
      <c r="QSJ68" s="200"/>
      <c r="QSK68" s="200"/>
      <c r="QSN68" s="200"/>
      <c r="QSQ68" s="200"/>
      <c r="QST68" s="200"/>
      <c r="QSW68" s="200"/>
      <c r="QSY68" s="200"/>
      <c r="QTM68" s="200"/>
      <c r="QTN68" s="200"/>
      <c r="QTO68" s="200"/>
      <c r="QTP68" s="200"/>
      <c r="QTQ68" s="200"/>
      <c r="QTR68" s="200"/>
      <c r="QTS68" s="200"/>
      <c r="QTT68" s="200"/>
      <c r="QTU68" s="200"/>
      <c r="QTV68" s="200"/>
      <c r="QTW68" s="200"/>
      <c r="QTX68" s="200"/>
      <c r="QTY68" s="200"/>
      <c r="QTZ68" s="200"/>
      <c r="QUA68" s="200"/>
      <c r="QUB68" s="200"/>
      <c r="QUC68" s="200"/>
      <c r="QUD68" s="200"/>
      <c r="QUE68" s="200"/>
      <c r="QUK68" s="200"/>
      <c r="QUL68" s="200"/>
      <c r="QUM68" s="200"/>
      <c r="QUN68" s="200"/>
      <c r="QUO68" s="200"/>
      <c r="QUP68" s="200"/>
      <c r="QUQ68" s="200"/>
      <c r="QUS68" s="200"/>
      <c r="QUT68" s="200"/>
      <c r="QUU68" s="200"/>
      <c r="QUV68" s="200"/>
      <c r="QUW68" s="200"/>
      <c r="QUX68" s="200"/>
      <c r="QUY68" s="200"/>
      <c r="QUZ68" s="200"/>
      <c r="QVC68" s="200"/>
      <c r="QVF68" s="200"/>
      <c r="QVI68" s="200"/>
      <c r="QVL68" s="200"/>
      <c r="QVO68" s="200"/>
      <c r="QVR68" s="200"/>
      <c r="QWA68" s="200"/>
      <c r="QWD68" s="200"/>
      <c r="QWG68" s="200"/>
      <c r="QWJ68" s="200"/>
      <c r="QWS68" s="200"/>
      <c r="QWY68" s="200"/>
      <c r="QXB68" s="200"/>
      <c r="QXE68" s="200"/>
      <c r="QXH68" s="200"/>
      <c r="QXN68" s="200"/>
      <c r="QXW68" s="200"/>
      <c r="QXY68" s="200"/>
      <c r="QXZ68" s="200"/>
      <c r="QYB68" s="200"/>
      <c r="QYE68" s="200"/>
      <c r="QYH68" s="200"/>
      <c r="QYK68" s="200"/>
      <c r="QYN68" s="200"/>
      <c r="QYQ68" s="200"/>
      <c r="QYS68" s="200"/>
      <c r="QYU68" s="200"/>
      <c r="QYX68" s="200"/>
      <c r="QZA68" s="200"/>
      <c r="QZD68" s="200"/>
      <c r="QZG68" s="200"/>
      <c r="QZJ68" s="200"/>
      <c r="QZM68" s="200"/>
      <c r="QZP68" s="200"/>
      <c r="QZR68" s="200"/>
      <c r="QZU68" s="200"/>
      <c r="QZX68" s="200"/>
      <c r="RAA68" s="200"/>
      <c r="RAG68" s="200"/>
      <c r="RAJ68" s="200"/>
      <c r="RAL68" s="200"/>
      <c r="RBS68" s="200"/>
      <c r="RBV68" s="200"/>
      <c r="RBY68" s="200"/>
      <c r="RCB68" s="200"/>
      <c r="RCE68" s="200"/>
      <c r="RCF68" s="200"/>
      <c r="RCG68" s="200"/>
      <c r="RCJ68" s="200"/>
      <c r="RCM68" s="200"/>
      <c r="RCP68" s="200"/>
      <c r="RCS68" s="200"/>
      <c r="RCU68" s="200"/>
      <c r="RDI68" s="200"/>
      <c r="RDJ68" s="200"/>
      <c r="RDK68" s="200"/>
      <c r="RDL68" s="200"/>
      <c r="RDM68" s="200"/>
      <c r="RDN68" s="200"/>
      <c r="RDO68" s="200"/>
      <c r="RDP68" s="200"/>
      <c r="RDQ68" s="200"/>
      <c r="RDR68" s="200"/>
      <c r="RDS68" s="200"/>
      <c r="RDT68" s="200"/>
      <c r="RDU68" s="200"/>
      <c r="RDV68" s="200"/>
      <c r="RDW68" s="200"/>
      <c r="RDX68" s="200"/>
      <c r="RDY68" s="200"/>
      <c r="RDZ68" s="200"/>
      <c r="REA68" s="200"/>
      <c r="REG68" s="200"/>
      <c r="REH68" s="200"/>
      <c r="REI68" s="200"/>
      <c r="REJ68" s="200"/>
      <c r="REK68" s="200"/>
      <c r="REL68" s="200"/>
      <c r="REM68" s="200"/>
      <c r="REO68" s="200"/>
      <c r="REP68" s="200"/>
      <c r="REQ68" s="200"/>
      <c r="RER68" s="200"/>
      <c r="RES68" s="200"/>
      <c r="RET68" s="200"/>
      <c r="REU68" s="200"/>
      <c r="REV68" s="200"/>
      <c r="REY68" s="200"/>
      <c r="RFB68" s="200"/>
      <c r="RFE68" s="200"/>
      <c r="RFH68" s="200"/>
      <c r="RFK68" s="200"/>
      <c r="RFN68" s="200"/>
      <c r="RFW68" s="200"/>
      <c r="RFZ68" s="200"/>
      <c r="RGC68" s="200"/>
      <c r="RGF68" s="200"/>
      <c r="RGO68" s="200"/>
      <c r="RGU68" s="200"/>
      <c r="RGX68" s="200"/>
      <c r="RHA68" s="200"/>
      <c r="RHD68" s="200"/>
      <c r="RHJ68" s="200"/>
      <c r="RHS68" s="200"/>
      <c r="RHU68" s="200"/>
      <c r="RHV68" s="200"/>
      <c r="RHX68" s="200"/>
      <c r="RIA68" s="200"/>
      <c r="RID68" s="200"/>
      <c r="RIG68" s="200"/>
      <c r="RIJ68" s="200"/>
      <c r="RIM68" s="200"/>
      <c r="RIO68" s="200"/>
      <c r="RIQ68" s="200"/>
      <c r="RIT68" s="200"/>
      <c r="RIW68" s="200"/>
      <c r="RIZ68" s="200"/>
      <c r="RJC68" s="200"/>
      <c r="RJF68" s="200"/>
      <c r="RJI68" s="200"/>
      <c r="RJL68" s="200"/>
      <c r="RJN68" s="200"/>
      <c r="RJQ68" s="200"/>
      <c r="RJT68" s="200"/>
      <c r="RJW68" s="200"/>
      <c r="RKC68" s="200"/>
      <c r="RKF68" s="200"/>
      <c r="RKH68" s="200"/>
      <c r="RLO68" s="200"/>
      <c r="RLR68" s="200"/>
      <c r="RLU68" s="200"/>
      <c r="RLX68" s="200"/>
      <c r="RMA68" s="200"/>
      <c r="RMB68" s="200"/>
      <c r="RMC68" s="200"/>
      <c r="RMF68" s="200"/>
      <c r="RMI68" s="200"/>
      <c r="RML68" s="200"/>
      <c r="RMO68" s="200"/>
      <c r="RMQ68" s="200"/>
      <c r="RNE68" s="200"/>
      <c r="RNF68" s="200"/>
      <c r="RNG68" s="200"/>
      <c r="RNH68" s="200"/>
      <c r="RNI68" s="200"/>
      <c r="RNJ68" s="200"/>
      <c r="RNK68" s="200"/>
      <c r="RNL68" s="200"/>
      <c r="RNM68" s="200"/>
      <c r="RNN68" s="200"/>
      <c r="RNO68" s="200"/>
      <c r="RNP68" s="200"/>
      <c r="RNQ68" s="200"/>
      <c r="RNR68" s="200"/>
      <c r="RNS68" s="200"/>
      <c r="RNT68" s="200"/>
      <c r="RNU68" s="200"/>
      <c r="RNV68" s="200"/>
      <c r="RNW68" s="200"/>
      <c r="ROC68" s="200"/>
      <c r="ROD68" s="200"/>
      <c r="ROE68" s="200"/>
      <c r="ROF68" s="200"/>
      <c r="ROG68" s="200"/>
      <c r="ROH68" s="200"/>
      <c r="ROI68" s="200"/>
      <c r="ROK68" s="200"/>
      <c r="ROL68" s="200"/>
      <c r="ROM68" s="200"/>
      <c r="RON68" s="200"/>
      <c r="ROO68" s="200"/>
      <c r="ROP68" s="200"/>
      <c r="ROQ68" s="200"/>
      <c r="ROR68" s="200"/>
      <c r="ROU68" s="200"/>
      <c r="ROX68" s="200"/>
      <c r="RPA68" s="200"/>
      <c r="RPD68" s="200"/>
      <c r="RPG68" s="200"/>
      <c r="RPJ68" s="200"/>
      <c r="RPS68" s="200"/>
      <c r="RPV68" s="200"/>
      <c r="RPY68" s="200"/>
      <c r="RQB68" s="200"/>
      <c r="RQK68" s="200"/>
      <c r="RQQ68" s="200"/>
      <c r="RQT68" s="200"/>
      <c r="RQW68" s="200"/>
      <c r="RQZ68" s="200"/>
      <c r="RRF68" s="200"/>
      <c r="RRO68" s="200"/>
      <c r="RRQ68" s="200"/>
      <c r="RRR68" s="200"/>
      <c r="RRT68" s="200"/>
      <c r="RRW68" s="200"/>
      <c r="RRZ68" s="200"/>
      <c r="RSC68" s="200"/>
      <c r="RSF68" s="200"/>
      <c r="RSI68" s="200"/>
      <c r="RSK68" s="200"/>
      <c r="RSM68" s="200"/>
      <c r="RSP68" s="200"/>
      <c r="RSS68" s="200"/>
      <c r="RSV68" s="200"/>
      <c r="RSY68" s="200"/>
      <c r="RTB68" s="200"/>
      <c r="RTE68" s="200"/>
      <c r="RTH68" s="200"/>
      <c r="RTJ68" s="200"/>
      <c r="RTM68" s="200"/>
      <c r="RTP68" s="200"/>
      <c r="RTS68" s="200"/>
      <c r="RTY68" s="200"/>
      <c r="RUB68" s="200"/>
      <c r="RUD68" s="200"/>
      <c r="RVK68" s="200"/>
      <c r="RVN68" s="200"/>
      <c r="RVQ68" s="200"/>
      <c r="RVT68" s="200"/>
      <c r="RVW68" s="200"/>
      <c r="RVX68" s="200"/>
      <c r="RVY68" s="200"/>
      <c r="RWB68" s="200"/>
      <c r="RWE68" s="200"/>
      <c r="RWH68" s="200"/>
      <c r="RWK68" s="200"/>
      <c r="RWM68" s="200"/>
      <c r="RXA68" s="200"/>
      <c r="RXB68" s="200"/>
      <c r="RXC68" s="200"/>
      <c r="RXD68" s="200"/>
      <c r="RXE68" s="200"/>
      <c r="RXF68" s="200"/>
      <c r="RXG68" s="200"/>
      <c r="RXH68" s="200"/>
      <c r="RXI68" s="200"/>
      <c r="RXJ68" s="200"/>
      <c r="RXK68" s="200"/>
      <c r="RXL68" s="200"/>
      <c r="RXM68" s="200"/>
      <c r="RXN68" s="200"/>
      <c r="RXO68" s="200"/>
      <c r="RXP68" s="200"/>
      <c r="RXQ68" s="200"/>
      <c r="RXR68" s="200"/>
      <c r="RXS68" s="200"/>
      <c r="RXY68" s="200"/>
      <c r="RXZ68" s="200"/>
      <c r="RYA68" s="200"/>
      <c r="RYB68" s="200"/>
      <c r="RYC68" s="200"/>
      <c r="RYD68" s="200"/>
      <c r="RYE68" s="200"/>
      <c r="RYG68" s="200"/>
      <c r="RYH68" s="200"/>
      <c r="RYI68" s="200"/>
      <c r="RYJ68" s="200"/>
      <c r="RYK68" s="200"/>
      <c r="RYL68" s="200"/>
      <c r="RYM68" s="200"/>
      <c r="RYN68" s="200"/>
      <c r="RYQ68" s="200"/>
      <c r="RYT68" s="200"/>
      <c r="RYW68" s="200"/>
      <c r="RYZ68" s="200"/>
      <c r="RZC68" s="200"/>
      <c r="RZF68" s="200"/>
      <c r="RZO68" s="200"/>
      <c r="RZR68" s="200"/>
      <c r="RZU68" s="200"/>
      <c r="RZX68" s="200"/>
      <c r="SAG68" s="200"/>
      <c r="SAM68" s="200"/>
      <c r="SAP68" s="200"/>
      <c r="SAS68" s="200"/>
      <c r="SAV68" s="200"/>
      <c r="SBB68" s="200"/>
      <c r="SBK68" s="200"/>
      <c r="SBM68" s="200"/>
      <c r="SBN68" s="200"/>
      <c r="SBP68" s="200"/>
      <c r="SBS68" s="200"/>
      <c r="SBV68" s="200"/>
      <c r="SBY68" s="200"/>
      <c r="SCB68" s="200"/>
      <c r="SCE68" s="200"/>
      <c r="SCG68" s="200"/>
      <c r="SCI68" s="200"/>
      <c r="SCL68" s="200"/>
      <c r="SCO68" s="200"/>
      <c r="SCR68" s="200"/>
      <c r="SCU68" s="200"/>
      <c r="SCX68" s="200"/>
      <c r="SDA68" s="200"/>
      <c r="SDD68" s="200"/>
      <c r="SDF68" s="200"/>
      <c r="SDI68" s="200"/>
      <c r="SDL68" s="200"/>
      <c r="SDO68" s="200"/>
      <c r="SDU68" s="200"/>
      <c r="SDX68" s="200"/>
      <c r="SDZ68" s="200"/>
      <c r="SFG68" s="200"/>
      <c r="SFJ68" s="200"/>
      <c r="SFM68" s="200"/>
      <c r="SFP68" s="200"/>
      <c r="SFS68" s="200"/>
      <c r="SFT68" s="200"/>
      <c r="SFU68" s="200"/>
      <c r="SFX68" s="200"/>
      <c r="SGA68" s="200"/>
      <c r="SGD68" s="200"/>
      <c r="SGG68" s="200"/>
      <c r="SGI68" s="200"/>
      <c r="SGW68" s="200"/>
      <c r="SGX68" s="200"/>
      <c r="SGY68" s="200"/>
      <c r="SGZ68" s="200"/>
      <c r="SHA68" s="200"/>
      <c r="SHB68" s="200"/>
      <c r="SHC68" s="200"/>
      <c r="SHD68" s="200"/>
      <c r="SHE68" s="200"/>
      <c r="SHF68" s="200"/>
      <c r="SHG68" s="200"/>
      <c r="SHH68" s="200"/>
      <c r="SHI68" s="200"/>
      <c r="SHJ68" s="200"/>
      <c r="SHK68" s="200"/>
      <c r="SHL68" s="200"/>
      <c r="SHM68" s="200"/>
      <c r="SHN68" s="200"/>
      <c r="SHO68" s="200"/>
      <c r="SHU68" s="200"/>
      <c r="SHV68" s="200"/>
      <c r="SHW68" s="200"/>
      <c r="SHX68" s="200"/>
      <c r="SHY68" s="200"/>
      <c r="SHZ68" s="200"/>
      <c r="SIA68" s="200"/>
      <c r="SIC68" s="200"/>
      <c r="SID68" s="200"/>
      <c r="SIE68" s="200"/>
      <c r="SIF68" s="200"/>
      <c r="SIG68" s="200"/>
      <c r="SIH68" s="200"/>
      <c r="SII68" s="200"/>
      <c r="SIJ68" s="200"/>
      <c r="SIM68" s="200"/>
      <c r="SIP68" s="200"/>
      <c r="SIS68" s="200"/>
      <c r="SIV68" s="200"/>
      <c r="SIY68" s="200"/>
      <c r="SJB68" s="200"/>
      <c r="SJK68" s="200"/>
      <c r="SJN68" s="200"/>
      <c r="SJQ68" s="200"/>
      <c r="SJT68" s="200"/>
      <c r="SKC68" s="200"/>
      <c r="SKI68" s="200"/>
      <c r="SKL68" s="200"/>
      <c r="SKO68" s="200"/>
      <c r="SKR68" s="200"/>
      <c r="SKX68" s="200"/>
      <c r="SLG68" s="200"/>
      <c r="SLI68" s="200"/>
      <c r="SLJ68" s="200"/>
      <c r="SLL68" s="200"/>
      <c r="SLO68" s="200"/>
      <c r="SLR68" s="200"/>
      <c r="SLU68" s="200"/>
      <c r="SLX68" s="200"/>
      <c r="SMA68" s="200"/>
      <c r="SMC68" s="200"/>
      <c r="SME68" s="200"/>
      <c r="SMH68" s="200"/>
      <c r="SMK68" s="200"/>
      <c r="SMN68" s="200"/>
      <c r="SMQ68" s="200"/>
      <c r="SMT68" s="200"/>
      <c r="SMW68" s="200"/>
      <c r="SMZ68" s="200"/>
      <c r="SNB68" s="200"/>
      <c r="SNE68" s="200"/>
      <c r="SNH68" s="200"/>
      <c r="SNK68" s="200"/>
      <c r="SNQ68" s="200"/>
      <c r="SNT68" s="200"/>
      <c r="SNV68" s="200"/>
      <c r="SPC68" s="200"/>
      <c r="SPF68" s="200"/>
      <c r="SPI68" s="200"/>
      <c r="SPL68" s="200"/>
      <c r="SPO68" s="200"/>
      <c r="SPP68" s="200"/>
      <c r="SPQ68" s="200"/>
      <c r="SPT68" s="200"/>
      <c r="SPW68" s="200"/>
      <c r="SPZ68" s="200"/>
      <c r="SQC68" s="200"/>
      <c r="SQE68" s="200"/>
      <c r="SQS68" s="200"/>
      <c r="SQT68" s="200"/>
      <c r="SQU68" s="200"/>
      <c r="SQV68" s="200"/>
      <c r="SQW68" s="200"/>
      <c r="SQX68" s="200"/>
      <c r="SQY68" s="200"/>
      <c r="SQZ68" s="200"/>
      <c r="SRA68" s="200"/>
      <c r="SRB68" s="200"/>
      <c r="SRC68" s="200"/>
      <c r="SRD68" s="200"/>
      <c r="SRE68" s="200"/>
      <c r="SRF68" s="200"/>
      <c r="SRG68" s="200"/>
      <c r="SRH68" s="200"/>
      <c r="SRI68" s="200"/>
      <c r="SRJ68" s="200"/>
      <c r="SRK68" s="200"/>
      <c r="SRQ68" s="200"/>
      <c r="SRR68" s="200"/>
      <c r="SRS68" s="200"/>
      <c r="SRT68" s="200"/>
      <c r="SRU68" s="200"/>
      <c r="SRV68" s="200"/>
      <c r="SRW68" s="200"/>
      <c r="SRY68" s="200"/>
      <c r="SRZ68" s="200"/>
      <c r="SSA68" s="200"/>
      <c r="SSB68" s="200"/>
      <c r="SSC68" s="200"/>
      <c r="SSD68" s="200"/>
      <c r="SSE68" s="200"/>
      <c r="SSF68" s="200"/>
      <c r="SSI68" s="200"/>
      <c r="SSL68" s="200"/>
      <c r="SSO68" s="200"/>
      <c r="SSR68" s="200"/>
      <c r="SSU68" s="200"/>
      <c r="SSX68" s="200"/>
      <c r="STG68" s="200"/>
      <c r="STJ68" s="200"/>
      <c r="STM68" s="200"/>
      <c r="STP68" s="200"/>
      <c r="STY68" s="200"/>
      <c r="SUE68" s="200"/>
      <c r="SUH68" s="200"/>
      <c r="SUK68" s="200"/>
      <c r="SUN68" s="200"/>
      <c r="SUT68" s="200"/>
      <c r="SVC68" s="200"/>
      <c r="SVE68" s="200"/>
      <c r="SVF68" s="200"/>
      <c r="SVH68" s="200"/>
      <c r="SVK68" s="200"/>
      <c r="SVN68" s="200"/>
      <c r="SVQ68" s="200"/>
      <c r="SVT68" s="200"/>
      <c r="SVW68" s="200"/>
      <c r="SVY68" s="200"/>
      <c r="SWA68" s="200"/>
      <c r="SWD68" s="200"/>
      <c r="SWG68" s="200"/>
      <c r="SWJ68" s="200"/>
      <c r="SWM68" s="200"/>
      <c r="SWP68" s="200"/>
      <c r="SWS68" s="200"/>
      <c r="SWV68" s="200"/>
      <c r="SWX68" s="200"/>
      <c r="SXA68" s="200"/>
      <c r="SXD68" s="200"/>
      <c r="SXG68" s="200"/>
      <c r="SXM68" s="200"/>
      <c r="SXP68" s="200"/>
      <c r="SXR68" s="200"/>
      <c r="SYY68" s="200"/>
      <c r="SZB68" s="200"/>
      <c r="SZE68" s="200"/>
      <c r="SZH68" s="200"/>
      <c r="SZK68" s="200"/>
      <c r="SZL68" s="200"/>
      <c r="SZM68" s="200"/>
      <c r="SZP68" s="200"/>
      <c r="SZS68" s="200"/>
      <c r="SZV68" s="200"/>
      <c r="SZY68" s="200"/>
      <c r="TAA68" s="200"/>
      <c r="TAO68" s="200"/>
      <c r="TAP68" s="200"/>
      <c r="TAQ68" s="200"/>
      <c r="TAR68" s="200"/>
      <c r="TAS68" s="200"/>
      <c r="TAT68" s="200"/>
      <c r="TAU68" s="200"/>
      <c r="TAV68" s="200"/>
      <c r="TAW68" s="200"/>
      <c r="TAX68" s="200"/>
      <c r="TAY68" s="200"/>
      <c r="TAZ68" s="200"/>
      <c r="TBA68" s="200"/>
      <c r="TBB68" s="200"/>
      <c r="TBC68" s="200"/>
      <c r="TBD68" s="200"/>
      <c r="TBE68" s="200"/>
      <c r="TBF68" s="200"/>
      <c r="TBG68" s="200"/>
      <c r="TBM68" s="200"/>
      <c r="TBN68" s="200"/>
      <c r="TBO68" s="200"/>
      <c r="TBP68" s="200"/>
      <c r="TBQ68" s="200"/>
      <c r="TBR68" s="200"/>
      <c r="TBS68" s="200"/>
      <c r="TBU68" s="200"/>
      <c r="TBV68" s="200"/>
      <c r="TBW68" s="200"/>
      <c r="TBX68" s="200"/>
      <c r="TBY68" s="200"/>
      <c r="TBZ68" s="200"/>
      <c r="TCA68" s="200"/>
      <c r="TCB68" s="200"/>
      <c r="TCE68" s="200"/>
      <c r="TCH68" s="200"/>
      <c r="TCK68" s="200"/>
      <c r="TCN68" s="200"/>
      <c r="TCQ68" s="200"/>
      <c r="TCT68" s="200"/>
      <c r="TDC68" s="200"/>
      <c r="TDF68" s="200"/>
      <c r="TDI68" s="200"/>
      <c r="TDL68" s="200"/>
      <c r="TDU68" s="200"/>
      <c r="TEA68" s="200"/>
      <c r="TED68" s="200"/>
      <c r="TEG68" s="200"/>
      <c r="TEJ68" s="200"/>
      <c r="TEP68" s="200"/>
      <c r="TEY68" s="200"/>
      <c r="TFA68" s="200"/>
      <c r="TFB68" s="200"/>
      <c r="TFD68" s="200"/>
      <c r="TFG68" s="200"/>
      <c r="TFJ68" s="200"/>
      <c r="TFM68" s="200"/>
      <c r="TFP68" s="200"/>
      <c r="TFS68" s="200"/>
      <c r="TFU68" s="200"/>
      <c r="TFW68" s="200"/>
      <c r="TFZ68" s="200"/>
      <c r="TGC68" s="200"/>
      <c r="TGF68" s="200"/>
      <c r="TGI68" s="200"/>
      <c r="TGL68" s="200"/>
      <c r="TGO68" s="200"/>
      <c r="TGR68" s="200"/>
      <c r="TGT68" s="200"/>
      <c r="TGW68" s="200"/>
      <c r="TGZ68" s="200"/>
      <c r="THC68" s="200"/>
      <c r="THI68" s="200"/>
      <c r="THL68" s="200"/>
      <c r="THN68" s="200"/>
      <c r="TIU68" s="200"/>
      <c r="TIX68" s="200"/>
      <c r="TJA68" s="200"/>
      <c r="TJD68" s="200"/>
      <c r="TJG68" s="200"/>
      <c r="TJH68" s="200"/>
      <c r="TJI68" s="200"/>
      <c r="TJL68" s="200"/>
      <c r="TJO68" s="200"/>
      <c r="TJR68" s="200"/>
      <c r="TJU68" s="200"/>
      <c r="TJW68" s="200"/>
      <c r="TKK68" s="200"/>
      <c r="TKL68" s="200"/>
      <c r="TKM68" s="200"/>
      <c r="TKN68" s="200"/>
      <c r="TKO68" s="200"/>
      <c r="TKP68" s="200"/>
      <c r="TKQ68" s="200"/>
      <c r="TKR68" s="200"/>
      <c r="TKS68" s="200"/>
      <c r="TKT68" s="200"/>
      <c r="TKU68" s="200"/>
      <c r="TKV68" s="200"/>
      <c r="TKW68" s="200"/>
      <c r="TKX68" s="200"/>
      <c r="TKY68" s="200"/>
      <c r="TKZ68" s="200"/>
      <c r="TLA68" s="200"/>
      <c r="TLB68" s="200"/>
      <c r="TLC68" s="200"/>
      <c r="TLI68" s="200"/>
      <c r="TLJ68" s="200"/>
      <c r="TLK68" s="200"/>
      <c r="TLL68" s="200"/>
      <c r="TLM68" s="200"/>
      <c r="TLN68" s="200"/>
      <c r="TLO68" s="200"/>
      <c r="TLQ68" s="200"/>
      <c r="TLR68" s="200"/>
      <c r="TLS68" s="200"/>
      <c r="TLT68" s="200"/>
      <c r="TLU68" s="200"/>
      <c r="TLV68" s="200"/>
      <c r="TLW68" s="200"/>
      <c r="TLX68" s="200"/>
      <c r="TMA68" s="200"/>
      <c r="TMD68" s="200"/>
      <c r="TMG68" s="200"/>
      <c r="TMJ68" s="200"/>
      <c r="TMM68" s="200"/>
      <c r="TMP68" s="200"/>
      <c r="TMY68" s="200"/>
      <c r="TNB68" s="200"/>
      <c r="TNE68" s="200"/>
      <c r="TNH68" s="200"/>
      <c r="TNQ68" s="200"/>
      <c r="TNW68" s="200"/>
      <c r="TNZ68" s="200"/>
      <c r="TOC68" s="200"/>
      <c r="TOF68" s="200"/>
      <c r="TOL68" s="200"/>
      <c r="TOU68" s="200"/>
      <c r="TOW68" s="200"/>
      <c r="TOX68" s="200"/>
      <c r="TOZ68" s="200"/>
      <c r="TPC68" s="200"/>
      <c r="TPF68" s="200"/>
      <c r="TPI68" s="200"/>
      <c r="TPL68" s="200"/>
      <c r="TPO68" s="200"/>
      <c r="TPQ68" s="200"/>
      <c r="TPS68" s="200"/>
      <c r="TPV68" s="200"/>
      <c r="TPY68" s="200"/>
      <c r="TQB68" s="200"/>
      <c r="TQE68" s="200"/>
      <c r="TQH68" s="200"/>
      <c r="TQK68" s="200"/>
      <c r="TQN68" s="200"/>
      <c r="TQP68" s="200"/>
      <c r="TQS68" s="200"/>
      <c r="TQV68" s="200"/>
      <c r="TQY68" s="200"/>
      <c r="TRE68" s="200"/>
      <c r="TRH68" s="200"/>
      <c r="TRJ68" s="200"/>
      <c r="TSQ68" s="200"/>
      <c r="TST68" s="200"/>
      <c r="TSW68" s="200"/>
      <c r="TSZ68" s="200"/>
      <c r="TTC68" s="200"/>
      <c r="TTD68" s="200"/>
      <c r="TTE68" s="200"/>
      <c r="TTH68" s="200"/>
      <c r="TTK68" s="200"/>
      <c r="TTN68" s="200"/>
      <c r="TTQ68" s="200"/>
      <c r="TTS68" s="200"/>
      <c r="TUG68" s="200"/>
      <c r="TUH68" s="200"/>
      <c r="TUI68" s="200"/>
      <c r="TUJ68" s="200"/>
      <c r="TUK68" s="200"/>
      <c r="TUL68" s="200"/>
      <c r="TUM68" s="200"/>
      <c r="TUN68" s="200"/>
      <c r="TUO68" s="200"/>
      <c r="TUP68" s="200"/>
      <c r="TUQ68" s="200"/>
      <c r="TUR68" s="200"/>
      <c r="TUS68" s="200"/>
      <c r="TUT68" s="200"/>
      <c r="TUU68" s="200"/>
      <c r="TUV68" s="200"/>
      <c r="TUW68" s="200"/>
      <c r="TUX68" s="200"/>
      <c r="TUY68" s="200"/>
      <c r="TVE68" s="200"/>
      <c r="TVF68" s="200"/>
      <c r="TVG68" s="200"/>
      <c r="TVH68" s="200"/>
      <c r="TVI68" s="200"/>
      <c r="TVJ68" s="200"/>
      <c r="TVK68" s="200"/>
      <c r="TVM68" s="200"/>
      <c r="TVN68" s="200"/>
      <c r="TVO68" s="200"/>
      <c r="TVP68" s="200"/>
      <c r="TVQ68" s="200"/>
      <c r="TVR68" s="200"/>
      <c r="TVS68" s="200"/>
      <c r="TVT68" s="200"/>
      <c r="TVW68" s="200"/>
      <c r="TVZ68" s="200"/>
      <c r="TWC68" s="200"/>
      <c r="TWF68" s="200"/>
      <c r="TWI68" s="200"/>
      <c r="TWL68" s="200"/>
      <c r="TWU68" s="200"/>
      <c r="TWX68" s="200"/>
      <c r="TXA68" s="200"/>
      <c r="TXD68" s="200"/>
      <c r="TXM68" s="200"/>
      <c r="TXS68" s="200"/>
      <c r="TXV68" s="200"/>
      <c r="TXY68" s="200"/>
      <c r="TYB68" s="200"/>
      <c r="TYH68" s="200"/>
      <c r="TYQ68" s="200"/>
      <c r="TYS68" s="200"/>
      <c r="TYT68" s="200"/>
      <c r="TYV68" s="200"/>
      <c r="TYY68" s="200"/>
      <c r="TZB68" s="200"/>
      <c r="TZE68" s="200"/>
      <c r="TZH68" s="200"/>
      <c r="TZK68" s="200"/>
      <c r="TZM68" s="200"/>
      <c r="TZO68" s="200"/>
      <c r="TZR68" s="200"/>
      <c r="TZU68" s="200"/>
      <c r="TZX68" s="200"/>
      <c r="UAA68" s="200"/>
      <c r="UAD68" s="200"/>
      <c r="UAG68" s="200"/>
      <c r="UAJ68" s="200"/>
      <c r="UAL68" s="200"/>
      <c r="UAO68" s="200"/>
      <c r="UAR68" s="200"/>
      <c r="UAU68" s="200"/>
      <c r="UBA68" s="200"/>
      <c r="UBD68" s="200"/>
      <c r="UBF68" s="200"/>
      <c r="UCM68" s="200"/>
      <c r="UCP68" s="200"/>
      <c r="UCS68" s="200"/>
      <c r="UCV68" s="200"/>
      <c r="UCY68" s="200"/>
      <c r="UCZ68" s="200"/>
      <c r="UDA68" s="200"/>
      <c r="UDD68" s="200"/>
      <c r="UDG68" s="200"/>
      <c r="UDJ68" s="200"/>
      <c r="UDM68" s="200"/>
      <c r="UDO68" s="200"/>
      <c r="UEC68" s="200"/>
      <c r="UED68" s="200"/>
      <c r="UEE68" s="200"/>
      <c r="UEF68" s="200"/>
      <c r="UEG68" s="200"/>
      <c r="UEH68" s="200"/>
      <c r="UEI68" s="200"/>
      <c r="UEJ68" s="200"/>
      <c r="UEK68" s="200"/>
      <c r="UEL68" s="200"/>
      <c r="UEM68" s="200"/>
      <c r="UEN68" s="200"/>
      <c r="UEO68" s="200"/>
      <c r="UEP68" s="200"/>
      <c r="UEQ68" s="200"/>
      <c r="UER68" s="200"/>
      <c r="UES68" s="200"/>
      <c r="UET68" s="200"/>
      <c r="UEU68" s="200"/>
      <c r="UFA68" s="200"/>
      <c r="UFB68" s="200"/>
      <c r="UFC68" s="200"/>
      <c r="UFD68" s="200"/>
      <c r="UFE68" s="200"/>
      <c r="UFF68" s="200"/>
      <c r="UFG68" s="200"/>
      <c r="UFI68" s="200"/>
      <c r="UFJ68" s="200"/>
      <c r="UFK68" s="200"/>
      <c r="UFL68" s="200"/>
      <c r="UFM68" s="200"/>
      <c r="UFN68" s="200"/>
      <c r="UFO68" s="200"/>
      <c r="UFP68" s="200"/>
      <c r="UFS68" s="200"/>
      <c r="UFV68" s="200"/>
      <c r="UFY68" s="200"/>
      <c r="UGB68" s="200"/>
      <c r="UGE68" s="200"/>
      <c r="UGH68" s="200"/>
      <c r="UGQ68" s="200"/>
      <c r="UGT68" s="200"/>
      <c r="UGW68" s="200"/>
      <c r="UGZ68" s="200"/>
      <c r="UHI68" s="200"/>
      <c r="UHO68" s="200"/>
      <c r="UHR68" s="200"/>
      <c r="UHU68" s="200"/>
      <c r="UHX68" s="200"/>
      <c r="UID68" s="200"/>
      <c r="UIM68" s="200"/>
      <c r="UIO68" s="200"/>
      <c r="UIP68" s="200"/>
      <c r="UIR68" s="200"/>
      <c r="UIU68" s="200"/>
      <c r="UIX68" s="200"/>
      <c r="UJA68" s="200"/>
      <c r="UJD68" s="200"/>
      <c r="UJG68" s="200"/>
      <c r="UJI68" s="200"/>
      <c r="UJK68" s="200"/>
      <c r="UJN68" s="200"/>
      <c r="UJQ68" s="200"/>
      <c r="UJT68" s="200"/>
      <c r="UJW68" s="200"/>
      <c r="UJZ68" s="200"/>
      <c r="UKC68" s="200"/>
      <c r="UKF68" s="200"/>
      <c r="UKH68" s="200"/>
      <c r="UKK68" s="200"/>
      <c r="UKN68" s="200"/>
      <c r="UKQ68" s="200"/>
      <c r="UKW68" s="200"/>
      <c r="UKZ68" s="200"/>
      <c r="ULB68" s="200"/>
      <c r="UMI68" s="200"/>
      <c r="UML68" s="200"/>
      <c r="UMO68" s="200"/>
      <c r="UMR68" s="200"/>
      <c r="UMU68" s="200"/>
      <c r="UMV68" s="200"/>
      <c r="UMW68" s="200"/>
      <c r="UMZ68" s="200"/>
      <c r="UNC68" s="200"/>
      <c r="UNF68" s="200"/>
      <c r="UNI68" s="200"/>
      <c r="UNK68" s="200"/>
      <c r="UNY68" s="200"/>
      <c r="UNZ68" s="200"/>
      <c r="UOA68" s="200"/>
      <c r="UOB68" s="200"/>
      <c r="UOC68" s="200"/>
      <c r="UOD68" s="200"/>
      <c r="UOE68" s="200"/>
      <c r="UOF68" s="200"/>
      <c r="UOG68" s="200"/>
      <c r="UOH68" s="200"/>
      <c r="UOI68" s="200"/>
      <c r="UOJ68" s="200"/>
      <c r="UOK68" s="200"/>
      <c r="UOL68" s="200"/>
      <c r="UOM68" s="200"/>
      <c r="UON68" s="200"/>
      <c r="UOO68" s="200"/>
      <c r="UOP68" s="200"/>
      <c r="UOQ68" s="200"/>
      <c r="UOW68" s="200"/>
      <c r="UOX68" s="200"/>
      <c r="UOY68" s="200"/>
      <c r="UOZ68" s="200"/>
      <c r="UPA68" s="200"/>
      <c r="UPB68" s="200"/>
      <c r="UPC68" s="200"/>
      <c r="UPE68" s="200"/>
      <c r="UPF68" s="200"/>
      <c r="UPG68" s="200"/>
      <c r="UPH68" s="200"/>
      <c r="UPI68" s="200"/>
      <c r="UPJ68" s="200"/>
      <c r="UPK68" s="200"/>
      <c r="UPL68" s="200"/>
      <c r="UPO68" s="200"/>
      <c r="UPR68" s="200"/>
      <c r="UPU68" s="200"/>
      <c r="UPX68" s="200"/>
      <c r="UQA68" s="200"/>
      <c r="UQD68" s="200"/>
      <c r="UQM68" s="200"/>
      <c r="UQP68" s="200"/>
      <c r="UQS68" s="200"/>
      <c r="UQV68" s="200"/>
      <c r="URE68" s="200"/>
      <c r="URK68" s="200"/>
      <c r="URN68" s="200"/>
      <c r="URQ68" s="200"/>
      <c r="URT68" s="200"/>
      <c r="URZ68" s="200"/>
      <c r="USI68" s="200"/>
      <c r="USK68" s="200"/>
      <c r="USL68" s="200"/>
      <c r="USN68" s="200"/>
      <c r="USQ68" s="200"/>
      <c r="UST68" s="200"/>
      <c r="USW68" s="200"/>
      <c r="USZ68" s="200"/>
      <c r="UTC68" s="200"/>
      <c r="UTE68" s="200"/>
      <c r="UTG68" s="200"/>
      <c r="UTJ68" s="200"/>
      <c r="UTM68" s="200"/>
      <c r="UTP68" s="200"/>
      <c r="UTS68" s="200"/>
      <c r="UTV68" s="200"/>
      <c r="UTY68" s="200"/>
      <c r="UUB68" s="200"/>
      <c r="UUD68" s="200"/>
      <c r="UUG68" s="200"/>
      <c r="UUJ68" s="200"/>
      <c r="UUM68" s="200"/>
      <c r="UUS68" s="200"/>
      <c r="UUV68" s="200"/>
      <c r="UUX68" s="200"/>
      <c r="UWE68" s="200"/>
      <c r="UWH68" s="200"/>
      <c r="UWK68" s="200"/>
      <c r="UWN68" s="200"/>
      <c r="UWQ68" s="200"/>
      <c r="UWR68" s="200"/>
      <c r="UWS68" s="200"/>
      <c r="UWV68" s="200"/>
      <c r="UWY68" s="200"/>
      <c r="UXB68" s="200"/>
      <c r="UXE68" s="200"/>
      <c r="UXG68" s="200"/>
      <c r="UXU68" s="200"/>
      <c r="UXV68" s="200"/>
      <c r="UXW68" s="200"/>
      <c r="UXX68" s="200"/>
      <c r="UXY68" s="200"/>
      <c r="UXZ68" s="200"/>
      <c r="UYA68" s="200"/>
      <c r="UYB68" s="200"/>
      <c r="UYC68" s="200"/>
      <c r="UYD68" s="200"/>
      <c r="UYE68" s="200"/>
      <c r="UYF68" s="200"/>
      <c r="UYG68" s="200"/>
      <c r="UYH68" s="200"/>
      <c r="UYI68" s="200"/>
      <c r="UYJ68" s="200"/>
      <c r="UYK68" s="200"/>
      <c r="UYL68" s="200"/>
      <c r="UYM68" s="200"/>
      <c r="UYS68" s="200"/>
      <c r="UYT68" s="200"/>
      <c r="UYU68" s="200"/>
      <c r="UYV68" s="200"/>
      <c r="UYW68" s="200"/>
      <c r="UYX68" s="200"/>
      <c r="UYY68" s="200"/>
      <c r="UZA68" s="200"/>
      <c r="UZB68" s="200"/>
      <c r="UZC68" s="200"/>
      <c r="UZD68" s="200"/>
      <c r="UZE68" s="200"/>
      <c r="UZF68" s="200"/>
      <c r="UZG68" s="200"/>
      <c r="UZH68" s="200"/>
      <c r="UZK68" s="200"/>
      <c r="UZN68" s="200"/>
      <c r="UZQ68" s="200"/>
      <c r="UZT68" s="200"/>
      <c r="UZW68" s="200"/>
      <c r="UZZ68" s="200"/>
      <c r="VAI68" s="200"/>
      <c r="VAL68" s="200"/>
      <c r="VAO68" s="200"/>
      <c r="VAR68" s="200"/>
      <c r="VBA68" s="200"/>
      <c r="VBG68" s="200"/>
      <c r="VBJ68" s="200"/>
      <c r="VBM68" s="200"/>
      <c r="VBP68" s="200"/>
      <c r="VBV68" s="200"/>
      <c r="VCE68" s="200"/>
      <c r="VCG68" s="200"/>
      <c r="VCH68" s="200"/>
      <c r="VCJ68" s="200"/>
      <c r="VCM68" s="200"/>
      <c r="VCP68" s="200"/>
      <c r="VCS68" s="200"/>
      <c r="VCV68" s="200"/>
      <c r="VCY68" s="200"/>
      <c r="VDA68" s="200"/>
      <c r="VDC68" s="200"/>
      <c r="VDF68" s="200"/>
      <c r="VDI68" s="200"/>
      <c r="VDL68" s="200"/>
      <c r="VDO68" s="200"/>
      <c r="VDR68" s="200"/>
      <c r="VDU68" s="200"/>
      <c r="VDX68" s="200"/>
      <c r="VDZ68" s="200"/>
      <c r="VEC68" s="200"/>
      <c r="VEF68" s="200"/>
      <c r="VEI68" s="200"/>
      <c r="VEO68" s="200"/>
      <c r="VER68" s="200"/>
      <c r="VET68" s="200"/>
      <c r="VGA68" s="200"/>
      <c r="VGD68" s="200"/>
      <c r="VGG68" s="200"/>
      <c r="VGJ68" s="200"/>
      <c r="VGM68" s="200"/>
      <c r="VGN68" s="200"/>
      <c r="VGO68" s="200"/>
      <c r="VGR68" s="200"/>
      <c r="VGU68" s="200"/>
      <c r="VGX68" s="200"/>
      <c r="VHA68" s="200"/>
      <c r="VHC68" s="200"/>
      <c r="VHQ68" s="200"/>
      <c r="VHR68" s="200"/>
      <c r="VHS68" s="200"/>
      <c r="VHT68" s="200"/>
      <c r="VHU68" s="200"/>
      <c r="VHV68" s="200"/>
      <c r="VHW68" s="200"/>
      <c r="VHX68" s="200"/>
      <c r="VHY68" s="200"/>
      <c r="VHZ68" s="200"/>
      <c r="VIA68" s="200"/>
      <c r="VIB68" s="200"/>
      <c r="VIC68" s="200"/>
      <c r="VID68" s="200"/>
      <c r="VIE68" s="200"/>
      <c r="VIF68" s="200"/>
      <c r="VIG68" s="200"/>
      <c r="VIH68" s="200"/>
      <c r="VII68" s="200"/>
      <c r="VIO68" s="200"/>
      <c r="VIP68" s="200"/>
      <c r="VIQ68" s="200"/>
      <c r="VIR68" s="200"/>
      <c r="VIS68" s="200"/>
      <c r="VIT68" s="200"/>
      <c r="VIU68" s="200"/>
      <c r="VIW68" s="200"/>
      <c r="VIX68" s="200"/>
      <c r="VIY68" s="200"/>
      <c r="VIZ68" s="200"/>
      <c r="VJA68" s="200"/>
      <c r="VJB68" s="200"/>
      <c r="VJC68" s="200"/>
      <c r="VJD68" s="200"/>
      <c r="VJG68" s="200"/>
      <c r="VJJ68" s="200"/>
      <c r="VJM68" s="200"/>
      <c r="VJP68" s="200"/>
      <c r="VJS68" s="200"/>
      <c r="VJV68" s="200"/>
      <c r="VKE68" s="200"/>
      <c r="VKH68" s="200"/>
      <c r="VKK68" s="200"/>
      <c r="VKN68" s="200"/>
      <c r="VKW68" s="200"/>
      <c r="VLC68" s="200"/>
      <c r="VLF68" s="200"/>
      <c r="VLI68" s="200"/>
      <c r="VLL68" s="200"/>
      <c r="VLR68" s="200"/>
      <c r="VMA68" s="200"/>
      <c r="VMC68" s="200"/>
      <c r="VMD68" s="200"/>
      <c r="VMF68" s="200"/>
      <c r="VMI68" s="200"/>
      <c r="VML68" s="200"/>
      <c r="VMO68" s="200"/>
      <c r="VMR68" s="200"/>
      <c r="VMU68" s="200"/>
      <c r="VMW68" s="200"/>
      <c r="VMY68" s="200"/>
      <c r="VNB68" s="200"/>
      <c r="VNE68" s="200"/>
      <c r="VNH68" s="200"/>
      <c r="VNK68" s="200"/>
      <c r="VNN68" s="200"/>
      <c r="VNQ68" s="200"/>
      <c r="VNT68" s="200"/>
      <c r="VNV68" s="200"/>
      <c r="VNY68" s="200"/>
      <c r="VOB68" s="200"/>
      <c r="VOE68" s="200"/>
      <c r="VOK68" s="200"/>
      <c r="VON68" s="200"/>
      <c r="VOP68" s="200"/>
      <c r="VPW68" s="200"/>
      <c r="VPZ68" s="200"/>
      <c r="VQC68" s="200"/>
      <c r="VQF68" s="200"/>
      <c r="VQI68" s="200"/>
      <c r="VQJ68" s="200"/>
      <c r="VQK68" s="200"/>
      <c r="VQN68" s="200"/>
      <c r="VQQ68" s="200"/>
      <c r="VQT68" s="200"/>
      <c r="VQW68" s="200"/>
      <c r="VQY68" s="200"/>
      <c r="VRM68" s="200"/>
      <c r="VRN68" s="200"/>
      <c r="VRO68" s="200"/>
      <c r="VRP68" s="200"/>
      <c r="VRQ68" s="200"/>
      <c r="VRR68" s="200"/>
      <c r="VRS68" s="200"/>
      <c r="VRT68" s="200"/>
      <c r="VRU68" s="200"/>
      <c r="VRV68" s="200"/>
      <c r="VRW68" s="200"/>
      <c r="VRX68" s="200"/>
      <c r="VRY68" s="200"/>
      <c r="VRZ68" s="200"/>
      <c r="VSA68" s="200"/>
      <c r="VSB68" s="200"/>
      <c r="VSC68" s="200"/>
      <c r="VSD68" s="200"/>
      <c r="VSE68" s="200"/>
      <c r="VSK68" s="200"/>
      <c r="VSL68" s="200"/>
      <c r="VSM68" s="200"/>
      <c r="VSN68" s="200"/>
      <c r="VSO68" s="200"/>
      <c r="VSP68" s="200"/>
      <c r="VSQ68" s="200"/>
      <c r="VSS68" s="200"/>
      <c r="VST68" s="200"/>
      <c r="VSU68" s="200"/>
      <c r="VSV68" s="200"/>
      <c r="VSW68" s="200"/>
      <c r="VSX68" s="200"/>
      <c r="VSY68" s="200"/>
      <c r="VSZ68" s="200"/>
      <c r="VTC68" s="200"/>
      <c r="VTF68" s="200"/>
      <c r="VTI68" s="200"/>
      <c r="VTL68" s="200"/>
      <c r="VTO68" s="200"/>
      <c r="VTR68" s="200"/>
      <c r="VUA68" s="200"/>
      <c r="VUD68" s="200"/>
      <c r="VUG68" s="200"/>
      <c r="VUJ68" s="200"/>
      <c r="VUS68" s="200"/>
      <c r="VUY68" s="200"/>
      <c r="VVB68" s="200"/>
      <c r="VVE68" s="200"/>
      <c r="VVH68" s="200"/>
      <c r="VVN68" s="200"/>
      <c r="VVW68" s="200"/>
      <c r="VVY68" s="200"/>
      <c r="VVZ68" s="200"/>
      <c r="VWB68" s="200"/>
      <c r="VWE68" s="200"/>
      <c r="VWH68" s="200"/>
      <c r="VWK68" s="200"/>
      <c r="VWN68" s="200"/>
      <c r="VWQ68" s="200"/>
      <c r="VWS68" s="200"/>
      <c r="VWU68" s="200"/>
      <c r="VWX68" s="200"/>
      <c r="VXA68" s="200"/>
      <c r="VXD68" s="200"/>
      <c r="VXG68" s="200"/>
      <c r="VXJ68" s="200"/>
      <c r="VXM68" s="200"/>
      <c r="VXP68" s="200"/>
      <c r="VXR68" s="200"/>
      <c r="VXU68" s="200"/>
      <c r="VXX68" s="200"/>
      <c r="VYA68" s="200"/>
      <c r="VYG68" s="200"/>
      <c r="VYJ68" s="200"/>
      <c r="VYL68" s="200"/>
      <c r="VZS68" s="200"/>
      <c r="VZV68" s="200"/>
      <c r="VZY68" s="200"/>
      <c r="WAB68" s="200"/>
      <c r="WAE68" s="200"/>
      <c r="WAF68" s="200"/>
      <c r="WAG68" s="200"/>
      <c r="WAJ68" s="200"/>
      <c r="WAM68" s="200"/>
      <c r="WAP68" s="200"/>
      <c r="WAS68" s="200"/>
      <c r="WAU68" s="200"/>
      <c r="WBI68" s="200"/>
      <c r="WBJ68" s="200"/>
      <c r="WBK68" s="200"/>
      <c r="WBL68" s="200"/>
      <c r="WBM68" s="200"/>
      <c r="WBN68" s="200"/>
      <c r="WBO68" s="200"/>
      <c r="WBP68" s="200"/>
      <c r="WBQ68" s="200"/>
      <c r="WBR68" s="200"/>
      <c r="WBS68" s="200"/>
      <c r="WBT68" s="200"/>
      <c r="WBU68" s="200"/>
      <c r="WBV68" s="200"/>
      <c r="WBW68" s="200"/>
      <c r="WBX68" s="200"/>
      <c r="WBY68" s="200"/>
      <c r="WBZ68" s="200"/>
      <c r="WCA68" s="200"/>
      <c r="WCG68" s="200"/>
      <c r="WCH68" s="200"/>
      <c r="WCI68" s="200"/>
      <c r="WCJ68" s="200"/>
      <c r="WCK68" s="200"/>
      <c r="WCL68" s="200"/>
      <c r="WCM68" s="200"/>
      <c r="WCO68" s="200"/>
      <c r="WCP68" s="200"/>
      <c r="WCQ68" s="200"/>
      <c r="WCR68" s="200"/>
      <c r="WCS68" s="200"/>
      <c r="WCT68" s="200"/>
      <c r="WCU68" s="200"/>
      <c r="WCV68" s="200"/>
      <c r="WCY68" s="200"/>
      <c r="WDB68" s="200"/>
      <c r="WDE68" s="200"/>
      <c r="WDH68" s="200"/>
      <c r="WDK68" s="200"/>
      <c r="WDN68" s="200"/>
      <c r="WDW68" s="200"/>
      <c r="WDZ68" s="200"/>
      <c r="WEC68" s="200"/>
      <c r="WEF68" s="200"/>
      <c r="WEO68" s="200"/>
      <c r="WEU68" s="200"/>
      <c r="WEX68" s="200"/>
      <c r="WFA68" s="200"/>
      <c r="WFD68" s="200"/>
      <c r="WFJ68" s="200"/>
      <c r="WFS68" s="200"/>
      <c r="WFU68" s="200"/>
      <c r="WFV68" s="200"/>
      <c r="WFX68" s="200"/>
      <c r="WGA68" s="200"/>
      <c r="WGD68" s="200"/>
      <c r="WGG68" s="200"/>
      <c r="WGJ68" s="200"/>
      <c r="WGM68" s="200"/>
      <c r="WGO68" s="200"/>
      <c r="WGQ68" s="200"/>
      <c r="WGT68" s="200"/>
      <c r="WGW68" s="200"/>
      <c r="WGZ68" s="200"/>
      <c r="WHC68" s="200"/>
      <c r="WHF68" s="200"/>
      <c r="WHI68" s="200"/>
      <c r="WHL68" s="200"/>
      <c r="WHN68" s="200"/>
      <c r="WHQ68" s="200"/>
      <c r="WHT68" s="200"/>
      <c r="WHW68" s="200"/>
      <c r="WIC68" s="200"/>
      <c r="WIF68" s="200"/>
      <c r="WIH68" s="200"/>
      <c r="WJO68" s="200"/>
      <c r="WJR68" s="200"/>
      <c r="WJU68" s="200"/>
      <c r="WJX68" s="200"/>
      <c r="WKA68" s="200"/>
      <c r="WKB68" s="200"/>
      <c r="WKC68" s="200"/>
      <c r="WKF68" s="200"/>
      <c r="WKI68" s="200"/>
      <c r="WKL68" s="200"/>
      <c r="WKO68" s="200"/>
      <c r="WKQ68" s="200"/>
      <c r="WLE68" s="200"/>
      <c r="WLF68" s="200"/>
      <c r="WLG68" s="200"/>
      <c r="WLH68" s="200"/>
      <c r="WLI68" s="200"/>
      <c r="WLJ68" s="200"/>
      <c r="WLK68" s="200"/>
      <c r="WLL68" s="200"/>
      <c r="WLM68" s="200"/>
      <c r="WLN68" s="200"/>
      <c r="WLO68" s="200"/>
      <c r="WLP68" s="200"/>
      <c r="WLQ68" s="200"/>
      <c r="WLR68" s="200"/>
      <c r="WLS68" s="200"/>
      <c r="WLT68" s="200"/>
      <c r="WLU68" s="200"/>
      <c r="WLV68" s="200"/>
      <c r="WLW68" s="200"/>
      <c r="WMC68" s="200"/>
      <c r="WMD68" s="200"/>
      <c r="WME68" s="200"/>
      <c r="WMF68" s="200"/>
      <c r="WMG68" s="200"/>
      <c r="WMH68" s="200"/>
      <c r="WMI68" s="200"/>
      <c r="WMK68" s="200"/>
      <c r="WML68" s="200"/>
      <c r="WMM68" s="200"/>
      <c r="WMN68" s="200"/>
      <c r="WMO68" s="200"/>
      <c r="WMP68" s="200"/>
      <c r="WMQ68" s="200"/>
      <c r="WMR68" s="200"/>
      <c r="WMU68" s="200"/>
      <c r="WMX68" s="200"/>
      <c r="WNA68" s="200"/>
      <c r="WND68" s="200"/>
      <c r="WNG68" s="200"/>
      <c r="WNJ68" s="200"/>
      <c r="WNS68" s="200"/>
      <c r="WNV68" s="200"/>
      <c r="WNY68" s="200"/>
      <c r="WOB68" s="200"/>
      <c r="WOK68" s="200"/>
      <c r="WOQ68" s="200"/>
      <c r="WOT68" s="200"/>
      <c r="WOW68" s="200"/>
      <c r="WOZ68" s="200"/>
      <c r="WPF68" s="200"/>
      <c r="WPO68" s="200"/>
      <c r="WPQ68" s="200"/>
      <c r="WPR68" s="200"/>
      <c r="WPT68" s="200"/>
      <c r="WPW68" s="200"/>
      <c r="WPZ68" s="200"/>
      <c r="WQC68" s="200"/>
      <c r="WQF68" s="200"/>
      <c r="WQI68" s="200"/>
      <c r="WQK68" s="200"/>
      <c r="WQM68" s="200"/>
      <c r="WQP68" s="200"/>
      <c r="WQS68" s="200"/>
      <c r="WQV68" s="200"/>
      <c r="WQY68" s="200"/>
      <c r="WRB68" s="200"/>
      <c r="WRE68" s="200"/>
      <c r="WRH68" s="200"/>
      <c r="WRJ68" s="200"/>
      <c r="WRM68" s="200"/>
      <c r="WRP68" s="200"/>
      <c r="WRS68" s="200"/>
      <c r="WRY68" s="200"/>
      <c r="WSB68" s="200"/>
      <c r="WSD68" s="200"/>
      <c r="WTK68" s="200"/>
      <c r="WTN68" s="200"/>
      <c r="WTQ68" s="200"/>
      <c r="WTT68" s="200"/>
      <c r="WTW68" s="200"/>
      <c r="WTX68" s="200"/>
      <c r="WTY68" s="200"/>
      <c r="WUB68" s="200"/>
      <c r="WUE68" s="200"/>
      <c r="WUH68" s="200"/>
      <c r="WUK68" s="200"/>
      <c r="WUM68" s="200"/>
    </row>
    <row r="69" spans="1:16107" s="57" customFormat="1" ht="20.25" hidden="1" customHeight="1" x14ac:dyDescent="0.3">
      <c r="A69" s="19" t="s">
        <v>67</v>
      </c>
      <c r="B69" s="53" t="s">
        <v>346</v>
      </c>
      <c r="C69" s="7"/>
      <c r="D69" s="91"/>
      <c r="E69" s="92"/>
    </row>
    <row r="70" spans="1:16107" s="57" customFormat="1" ht="20.25" hidden="1" customHeight="1" x14ac:dyDescent="0.3">
      <c r="A70" s="9" t="s">
        <v>68</v>
      </c>
      <c r="B70" s="53" t="s">
        <v>352</v>
      </c>
      <c r="C70" s="7"/>
      <c r="D70" s="91"/>
      <c r="E70" s="92"/>
    </row>
    <row r="71" spans="1:16107" s="57" customFormat="1" ht="21.75" hidden="1" customHeight="1" x14ac:dyDescent="0.3">
      <c r="A71" s="9" t="s">
        <v>69</v>
      </c>
      <c r="B71" s="53" t="s">
        <v>350</v>
      </c>
      <c r="C71" s="7"/>
      <c r="D71" s="91"/>
      <c r="E71" s="92"/>
    </row>
    <row r="72" spans="1:16107" s="57" customFormat="1" ht="20.25" hidden="1" customHeight="1" x14ac:dyDescent="0.3">
      <c r="A72" s="12" t="s">
        <v>70</v>
      </c>
      <c r="B72" s="53" t="s">
        <v>346</v>
      </c>
      <c r="C72" s="7"/>
      <c r="D72" s="91"/>
      <c r="E72" s="92"/>
    </row>
    <row r="73" spans="1:16107" s="57" customFormat="1" ht="21.75" hidden="1" customHeight="1" x14ac:dyDescent="0.3">
      <c r="A73" s="9" t="s">
        <v>71</v>
      </c>
      <c r="B73" s="53" t="s">
        <v>346</v>
      </c>
      <c r="C73" s="7"/>
      <c r="D73" s="91"/>
      <c r="E73" s="92"/>
    </row>
    <row r="74" spans="1:16107" s="57" customFormat="1" ht="21.75" hidden="1" customHeight="1" x14ac:dyDescent="0.3">
      <c r="A74" s="13" t="s">
        <v>72</v>
      </c>
      <c r="B74" s="53" t="s">
        <v>350</v>
      </c>
      <c r="C74" s="7"/>
      <c r="D74" s="91"/>
      <c r="E74" s="92"/>
    </row>
    <row r="75" spans="1:16107" s="57" customFormat="1" ht="20.399999999999999" customHeight="1" x14ac:dyDescent="0.3">
      <c r="A75" s="9" t="s">
        <v>73</v>
      </c>
      <c r="B75" s="199" t="s">
        <v>353</v>
      </c>
      <c r="C75" s="7">
        <v>80</v>
      </c>
      <c r="D75" s="91">
        <v>15000</v>
      </c>
      <c r="E75" s="106">
        <f>+D75*C75</f>
        <v>1200000</v>
      </c>
      <c r="F75" s="200"/>
      <c r="G75" s="200"/>
      <c r="H75" s="200"/>
      <c r="I75" s="200"/>
      <c r="J75" s="200"/>
      <c r="K75" s="200"/>
      <c r="Q75" s="200"/>
      <c r="R75" s="200"/>
      <c r="S75" s="200"/>
      <c r="T75" s="200"/>
      <c r="U75" s="200"/>
      <c r="V75" s="200"/>
      <c r="W75" s="200"/>
      <c r="Y75" s="200"/>
      <c r="Z75" s="200"/>
      <c r="AA75" s="200"/>
      <c r="AB75" s="200"/>
      <c r="AC75" s="200"/>
      <c r="AD75" s="200"/>
      <c r="AE75" s="200"/>
      <c r="AF75" s="200"/>
      <c r="AI75" s="200"/>
      <c r="AL75" s="200"/>
      <c r="AO75" s="200"/>
      <c r="AR75" s="200"/>
      <c r="AU75" s="200"/>
      <c r="AX75" s="200"/>
      <c r="BG75" s="200"/>
      <c r="BJ75" s="200"/>
      <c r="BM75" s="200"/>
      <c r="BP75" s="200"/>
      <c r="BY75" s="200"/>
      <c r="CE75" s="200"/>
      <c r="CH75" s="200"/>
      <c r="CK75" s="200"/>
      <c r="CN75" s="200"/>
      <c r="CT75" s="200"/>
      <c r="DC75" s="200"/>
      <c r="DE75" s="200"/>
      <c r="DF75" s="200"/>
      <c r="DH75" s="200"/>
      <c r="DK75" s="200"/>
      <c r="DN75" s="200"/>
      <c r="DQ75" s="200"/>
      <c r="DT75" s="200"/>
      <c r="DW75" s="200"/>
      <c r="DY75" s="200"/>
      <c r="EA75" s="200"/>
      <c r="ED75" s="200"/>
      <c r="EG75" s="200"/>
      <c r="EJ75" s="200"/>
      <c r="EM75" s="200"/>
      <c r="EP75" s="200"/>
      <c r="ES75" s="200"/>
      <c r="EV75" s="200"/>
      <c r="EX75" s="200"/>
      <c r="FA75" s="200"/>
      <c r="FD75" s="200"/>
      <c r="FG75" s="200"/>
      <c r="FM75" s="200"/>
      <c r="FP75" s="200"/>
      <c r="FR75" s="200"/>
      <c r="GY75" s="200"/>
      <c r="HB75" s="200"/>
      <c r="HE75" s="200"/>
      <c r="HH75" s="200"/>
      <c r="HK75" s="200"/>
      <c r="HL75" s="200"/>
      <c r="HM75" s="200"/>
      <c r="HP75" s="200"/>
      <c r="HS75" s="200"/>
      <c r="HV75" s="200"/>
      <c r="HY75" s="200"/>
      <c r="IA75" s="200"/>
      <c r="IO75" s="200"/>
      <c r="IP75" s="200"/>
      <c r="IQ75" s="200"/>
      <c r="IR75" s="200"/>
      <c r="IS75" s="200"/>
      <c r="IT75" s="200"/>
      <c r="IU75" s="200"/>
      <c r="IV75" s="200"/>
      <c r="IW75" s="200"/>
      <c r="IX75" s="200"/>
      <c r="IY75" s="200"/>
      <c r="IZ75" s="200"/>
      <c r="JA75" s="200"/>
      <c r="JB75" s="200"/>
      <c r="JC75" s="200"/>
      <c r="JD75" s="200"/>
      <c r="JE75" s="200"/>
      <c r="JF75" s="200"/>
      <c r="JG75" s="200"/>
      <c r="JM75" s="200"/>
      <c r="JN75" s="200"/>
      <c r="JO75" s="200"/>
      <c r="JP75" s="200"/>
      <c r="JQ75" s="200"/>
      <c r="JR75" s="200"/>
      <c r="JS75" s="200"/>
      <c r="JU75" s="200"/>
      <c r="JV75" s="200"/>
      <c r="JW75" s="200"/>
      <c r="JX75" s="200"/>
      <c r="JY75" s="200"/>
      <c r="JZ75" s="200"/>
      <c r="KA75" s="200"/>
      <c r="KB75" s="200"/>
      <c r="KE75" s="200"/>
      <c r="KH75" s="200"/>
      <c r="KK75" s="200"/>
      <c r="KN75" s="200"/>
      <c r="KQ75" s="200"/>
      <c r="KT75" s="200"/>
      <c r="LC75" s="200"/>
      <c r="LF75" s="200"/>
      <c r="LI75" s="200"/>
      <c r="LL75" s="200"/>
      <c r="LU75" s="200"/>
      <c r="MA75" s="200"/>
      <c r="MD75" s="200"/>
      <c r="MG75" s="200"/>
      <c r="MJ75" s="200"/>
      <c r="MP75" s="200"/>
      <c r="MY75" s="200"/>
      <c r="NA75" s="200"/>
      <c r="NB75" s="200"/>
      <c r="ND75" s="200"/>
      <c r="NG75" s="200"/>
      <c r="NJ75" s="200"/>
      <c r="NM75" s="200"/>
      <c r="NP75" s="200"/>
      <c r="NS75" s="200"/>
      <c r="NU75" s="200"/>
      <c r="NW75" s="200"/>
      <c r="NZ75" s="200"/>
      <c r="OC75" s="200"/>
      <c r="OF75" s="200"/>
      <c r="OI75" s="200"/>
      <c r="OL75" s="200"/>
      <c r="OO75" s="200"/>
      <c r="OR75" s="200"/>
      <c r="OT75" s="200"/>
      <c r="OW75" s="200"/>
      <c r="OZ75" s="200"/>
      <c r="PC75" s="200"/>
      <c r="PI75" s="200"/>
      <c r="PL75" s="200"/>
      <c r="PN75" s="200"/>
      <c r="QU75" s="200"/>
      <c r="QX75" s="200"/>
      <c r="RA75" s="200"/>
      <c r="RD75" s="200"/>
      <c r="RG75" s="200"/>
      <c r="RH75" s="200"/>
      <c r="RI75" s="200"/>
      <c r="RL75" s="200"/>
      <c r="RO75" s="200"/>
      <c r="RR75" s="200"/>
      <c r="RU75" s="200"/>
      <c r="RW75" s="200"/>
      <c r="SK75" s="200"/>
      <c r="SL75" s="200"/>
      <c r="SM75" s="200"/>
      <c r="SN75" s="200"/>
      <c r="SO75" s="200"/>
      <c r="SP75" s="200"/>
      <c r="SQ75" s="200"/>
      <c r="SR75" s="200"/>
      <c r="SS75" s="200"/>
      <c r="ST75" s="200"/>
      <c r="SU75" s="200"/>
      <c r="SV75" s="200"/>
      <c r="SW75" s="200"/>
      <c r="SX75" s="200"/>
      <c r="SY75" s="200"/>
      <c r="SZ75" s="200"/>
      <c r="TA75" s="200"/>
      <c r="TB75" s="200"/>
      <c r="TC75" s="200"/>
      <c r="TI75" s="200"/>
      <c r="TJ75" s="200"/>
      <c r="TK75" s="200"/>
      <c r="TL75" s="200"/>
      <c r="TM75" s="200"/>
      <c r="TN75" s="200"/>
      <c r="TO75" s="200"/>
      <c r="TQ75" s="200"/>
      <c r="TR75" s="200"/>
      <c r="TS75" s="200"/>
      <c r="TT75" s="200"/>
      <c r="TU75" s="200"/>
      <c r="TV75" s="200"/>
      <c r="TW75" s="200"/>
      <c r="TX75" s="200"/>
      <c r="UA75" s="200"/>
      <c r="UD75" s="200"/>
      <c r="UG75" s="200"/>
      <c r="UJ75" s="200"/>
      <c r="UM75" s="200"/>
      <c r="UP75" s="200"/>
      <c r="UY75" s="200"/>
      <c r="VB75" s="200"/>
      <c r="VE75" s="200"/>
      <c r="VH75" s="200"/>
      <c r="VQ75" s="200"/>
      <c r="VW75" s="200"/>
      <c r="VZ75" s="200"/>
      <c r="WC75" s="200"/>
      <c r="WF75" s="200"/>
      <c r="WL75" s="200"/>
      <c r="WU75" s="200"/>
      <c r="WW75" s="200"/>
      <c r="WX75" s="200"/>
      <c r="WZ75" s="200"/>
      <c r="XC75" s="200"/>
      <c r="XF75" s="200"/>
      <c r="XI75" s="200"/>
      <c r="XL75" s="200"/>
      <c r="XO75" s="200"/>
      <c r="XQ75" s="200"/>
      <c r="XS75" s="200"/>
      <c r="XV75" s="200"/>
      <c r="XY75" s="200"/>
      <c r="YB75" s="200"/>
      <c r="YE75" s="200"/>
      <c r="YH75" s="200"/>
      <c r="YK75" s="200"/>
      <c r="YN75" s="200"/>
      <c r="YP75" s="200"/>
      <c r="YS75" s="200"/>
      <c r="YV75" s="200"/>
      <c r="YY75" s="200"/>
      <c r="ZE75" s="200"/>
      <c r="ZH75" s="200"/>
      <c r="ZJ75" s="200"/>
      <c r="AAQ75" s="200"/>
      <c r="AAT75" s="200"/>
      <c r="AAW75" s="200"/>
      <c r="AAZ75" s="200"/>
      <c r="ABC75" s="200"/>
      <c r="ABD75" s="200"/>
      <c r="ABE75" s="200"/>
      <c r="ABH75" s="200"/>
      <c r="ABK75" s="200"/>
      <c r="ABN75" s="200"/>
      <c r="ABQ75" s="200"/>
      <c r="ABS75" s="200"/>
      <c r="ACG75" s="200"/>
      <c r="ACH75" s="200"/>
      <c r="ACI75" s="200"/>
      <c r="ACJ75" s="200"/>
      <c r="ACK75" s="200"/>
      <c r="ACL75" s="200"/>
      <c r="ACM75" s="200"/>
      <c r="ACN75" s="200"/>
      <c r="ACO75" s="200"/>
      <c r="ACP75" s="200"/>
      <c r="ACQ75" s="200"/>
      <c r="ACR75" s="200"/>
      <c r="ACS75" s="200"/>
      <c r="ACT75" s="200"/>
      <c r="ACU75" s="200"/>
      <c r="ACV75" s="200"/>
      <c r="ACW75" s="200"/>
      <c r="ACX75" s="200"/>
      <c r="ACY75" s="200"/>
      <c r="ADE75" s="200"/>
      <c r="ADF75" s="200"/>
      <c r="ADG75" s="200"/>
      <c r="ADH75" s="200"/>
      <c r="ADI75" s="200"/>
      <c r="ADJ75" s="200"/>
      <c r="ADK75" s="200"/>
      <c r="ADM75" s="200"/>
      <c r="ADN75" s="200"/>
      <c r="ADO75" s="200"/>
      <c r="ADP75" s="200"/>
      <c r="ADQ75" s="200"/>
      <c r="ADR75" s="200"/>
      <c r="ADS75" s="200"/>
      <c r="ADT75" s="200"/>
      <c r="ADW75" s="200"/>
      <c r="ADZ75" s="200"/>
      <c r="AEC75" s="200"/>
      <c r="AEF75" s="200"/>
      <c r="AEI75" s="200"/>
      <c r="AEL75" s="200"/>
      <c r="AEU75" s="200"/>
      <c r="AEX75" s="200"/>
      <c r="AFA75" s="200"/>
      <c r="AFD75" s="200"/>
      <c r="AFM75" s="200"/>
      <c r="AFS75" s="200"/>
      <c r="AFV75" s="200"/>
      <c r="AFY75" s="200"/>
      <c r="AGB75" s="200"/>
      <c r="AGH75" s="200"/>
      <c r="AGQ75" s="200"/>
      <c r="AGS75" s="200"/>
      <c r="AGT75" s="200"/>
      <c r="AGV75" s="200"/>
      <c r="AGY75" s="200"/>
      <c r="AHB75" s="200"/>
      <c r="AHE75" s="200"/>
      <c r="AHH75" s="200"/>
      <c r="AHK75" s="200"/>
      <c r="AHM75" s="200"/>
      <c r="AHO75" s="200"/>
      <c r="AHR75" s="200"/>
      <c r="AHU75" s="200"/>
      <c r="AHX75" s="200"/>
      <c r="AIA75" s="200"/>
      <c r="AID75" s="200"/>
      <c r="AIG75" s="200"/>
      <c r="AIJ75" s="200"/>
      <c r="AIL75" s="200"/>
      <c r="AIO75" s="200"/>
      <c r="AIR75" s="200"/>
      <c r="AIU75" s="200"/>
      <c r="AJA75" s="200"/>
      <c r="AJD75" s="200"/>
      <c r="AJF75" s="200"/>
      <c r="AKM75" s="200"/>
      <c r="AKP75" s="200"/>
      <c r="AKS75" s="200"/>
      <c r="AKV75" s="200"/>
      <c r="AKY75" s="200"/>
      <c r="AKZ75" s="200"/>
      <c r="ALA75" s="200"/>
      <c r="ALD75" s="200"/>
      <c r="ALG75" s="200"/>
      <c r="ALJ75" s="200"/>
      <c r="ALM75" s="200"/>
      <c r="ALO75" s="200"/>
      <c r="AMC75" s="200"/>
      <c r="AMD75" s="200"/>
      <c r="AME75" s="200"/>
      <c r="AMF75" s="200"/>
      <c r="AMG75" s="200"/>
      <c r="AMH75" s="200"/>
      <c r="AMI75" s="200"/>
      <c r="AMJ75" s="200"/>
      <c r="AMK75" s="200"/>
      <c r="AML75" s="200"/>
      <c r="AMM75" s="200"/>
      <c r="AMN75" s="200"/>
      <c r="AMO75" s="200"/>
      <c r="AMP75" s="200"/>
      <c r="AMQ75" s="200"/>
      <c r="AMR75" s="200"/>
      <c r="AMS75" s="200"/>
      <c r="AMT75" s="200"/>
      <c r="AMU75" s="200"/>
      <c r="ANA75" s="200"/>
      <c r="ANB75" s="200"/>
      <c r="ANC75" s="200"/>
      <c r="AND75" s="200"/>
      <c r="ANE75" s="200"/>
      <c r="ANF75" s="200"/>
      <c r="ANG75" s="200"/>
      <c r="ANI75" s="200"/>
      <c r="ANJ75" s="200"/>
      <c r="ANK75" s="200"/>
      <c r="ANL75" s="200"/>
      <c r="ANM75" s="200"/>
      <c r="ANN75" s="200"/>
      <c r="ANO75" s="200"/>
      <c r="ANP75" s="200"/>
      <c r="ANS75" s="200"/>
      <c r="ANV75" s="200"/>
      <c r="ANY75" s="200"/>
      <c r="AOB75" s="200"/>
      <c r="AOE75" s="200"/>
      <c r="AOH75" s="200"/>
      <c r="AOQ75" s="200"/>
      <c r="AOT75" s="200"/>
      <c r="AOW75" s="200"/>
      <c r="AOZ75" s="200"/>
      <c r="API75" s="200"/>
      <c r="APO75" s="200"/>
      <c r="APR75" s="200"/>
      <c r="APU75" s="200"/>
      <c r="APX75" s="200"/>
      <c r="AQD75" s="200"/>
      <c r="AQM75" s="200"/>
      <c r="AQO75" s="200"/>
      <c r="AQP75" s="200"/>
      <c r="AQR75" s="200"/>
      <c r="AQU75" s="200"/>
      <c r="AQX75" s="200"/>
      <c r="ARA75" s="200"/>
      <c r="ARD75" s="200"/>
      <c r="ARG75" s="200"/>
      <c r="ARI75" s="200"/>
      <c r="ARK75" s="200"/>
      <c r="ARN75" s="200"/>
      <c r="ARQ75" s="200"/>
      <c r="ART75" s="200"/>
      <c r="ARW75" s="200"/>
      <c r="ARZ75" s="200"/>
      <c r="ASC75" s="200"/>
      <c r="ASF75" s="200"/>
      <c r="ASH75" s="200"/>
      <c r="ASK75" s="200"/>
      <c r="ASN75" s="200"/>
      <c r="ASQ75" s="200"/>
      <c r="ASW75" s="200"/>
      <c r="ASZ75" s="200"/>
      <c r="ATB75" s="200"/>
      <c r="AUI75" s="200"/>
      <c r="AUL75" s="200"/>
      <c r="AUO75" s="200"/>
      <c r="AUR75" s="200"/>
      <c r="AUU75" s="200"/>
      <c r="AUV75" s="200"/>
      <c r="AUW75" s="200"/>
      <c r="AUZ75" s="200"/>
      <c r="AVC75" s="200"/>
      <c r="AVF75" s="200"/>
      <c r="AVI75" s="200"/>
      <c r="AVK75" s="200"/>
      <c r="AVY75" s="200"/>
      <c r="AVZ75" s="200"/>
      <c r="AWA75" s="200"/>
      <c r="AWB75" s="200"/>
      <c r="AWC75" s="200"/>
      <c r="AWD75" s="200"/>
      <c r="AWE75" s="200"/>
      <c r="AWF75" s="200"/>
      <c r="AWG75" s="200"/>
      <c r="AWH75" s="200"/>
      <c r="AWI75" s="200"/>
      <c r="AWJ75" s="200"/>
      <c r="AWK75" s="200"/>
      <c r="AWL75" s="200"/>
      <c r="AWM75" s="200"/>
      <c r="AWN75" s="200"/>
      <c r="AWO75" s="200"/>
      <c r="AWP75" s="200"/>
      <c r="AWQ75" s="200"/>
      <c r="AWW75" s="200"/>
      <c r="AWX75" s="200"/>
      <c r="AWY75" s="200"/>
      <c r="AWZ75" s="200"/>
      <c r="AXA75" s="200"/>
      <c r="AXB75" s="200"/>
      <c r="AXC75" s="200"/>
      <c r="AXE75" s="200"/>
      <c r="AXF75" s="200"/>
      <c r="AXG75" s="200"/>
      <c r="AXH75" s="200"/>
      <c r="AXI75" s="200"/>
      <c r="AXJ75" s="200"/>
      <c r="AXK75" s="200"/>
      <c r="AXL75" s="200"/>
      <c r="AXO75" s="200"/>
      <c r="AXR75" s="200"/>
      <c r="AXU75" s="200"/>
      <c r="AXX75" s="200"/>
      <c r="AYA75" s="200"/>
      <c r="AYD75" s="200"/>
      <c r="AYM75" s="200"/>
      <c r="AYP75" s="200"/>
      <c r="AYS75" s="200"/>
      <c r="AYV75" s="200"/>
      <c r="AZE75" s="200"/>
      <c r="AZK75" s="200"/>
      <c r="AZN75" s="200"/>
      <c r="AZQ75" s="200"/>
      <c r="AZT75" s="200"/>
      <c r="AZZ75" s="200"/>
      <c r="BAI75" s="200"/>
      <c r="BAK75" s="200"/>
      <c r="BAL75" s="200"/>
      <c r="BAN75" s="200"/>
      <c r="BAQ75" s="200"/>
      <c r="BAT75" s="200"/>
      <c r="BAW75" s="200"/>
      <c r="BAZ75" s="200"/>
      <c r="BBC75" s="200"/>
      <c r="BBE75" s="200"/>
      <c r="BBG75" s="200"/>
      <c r="BBJ75" s="200"/>
      <c r="BBM75" s="200"/>
      <c r="BBP75" s="200"/>
      <c r="BBS75" s="200"/>
      <c r="BBV75" s="200"/>
      <c r="BBY75" s="200"/>
      <c r="BCB75" s="200"/>
      <c r="BCD75" s="200"/>
      <c r="BCG75" s="200"/>
      <c r="BCJ75" s="200"/>
      <c r="BCM75" s="200"/>
      <c r="BCS75" s="200"/>
      <c r="BCV75" s="200"/>
      <c r="BCX75" s="200"/>
      <c r="BEE75" s="200"/>
      <c r="BEH75" s="200"/>
      <c r="BEK75" s="200"/>
      <c r="BEN75" s="200"/>
      <c r="BEQ75" s="200"/>
      <c r="BER75" s="200"/>
      <c r="BES75" s="200"/>
      <c r="BEV75" s="200"/>
      <c r="BEY75" s="200"/>
      <c r="BFB75" s="200"/>
      <c r="BFE75" s="200"/>
      <c r="BFG75" s="200"/>
      <c r="BFU75" s="200"/>
      <c r="BFV75" s="200"/>
      <c r="BFW75" s="200"/>
      <c r="BFX75" s="200"/>
      <c r="BFY75" s="200"/>
      <c r="BFZ75" s="200"/>
      <c r="BGA75" s="200"/>
      <c r="BGB75" s="200"/>
      <c r="BGC75" s="200"/>
      <c r="BGD75" s="200"/>
      <c r="BGE75" s="200"/>
      <c r="BGF75" s="200"/>
      <c r="BGG75" s="200"/>
      <c r="BGH75" s="200"/>
      <c r="BGI75" s="200"/>
      <c r="BGJ75" s="200"/>
      <c r="BGK75" s="200"/>
      <c r="BGL75" s="200"/>
      <c r="BGM75" s="200"/>
      <c r="BGS75" s="200"/>
      <c r="BGT75" s="200"/>
      <c r="BGU75" s="200"/>
      <c r="BGV75" s="200"/>
      <c r="BGW75" s="200"/>
      <c r="BGX75" s="200"/>
      <c r="BGY75" s="200"/>
      <c r="BHA75" s="200"/>
      <c r="BHB75" s="200"/>
      <c r="BHC75" s="200"/>
      <c r="BHD75" s="200"/>
      <c r="BHE75" s="200"/>
      <c r="BHF75" s="200"/>
      <c r="BHG75" s="200"/>
      <c r="BHH75" s="200"/>
      <c r="BHK75" s="200"/>
      <c r="BHN75" s="200"/>
      <c r="BHQ75" s="200"/>
      <c r="BHT75" s="200"/>
      <c r="BHW75" s="200"/>
      <c r="BHZ75" s="200"/>
      <c r="BII75" s="200"/>
      <c r="BIL75" s="200"/>
      <c r="BIO75" s="200"/>
      <c r="BIR75" s="200"/>
      <c r="BJA75" s="200"/>
      <c r="BJG75" s="200"/>
      <c r="BJJ75" s="200"/>
      <c r="BJM75" s="200"/>
      <c r="BJP75" s="200"/>
      <c r="BJV75" s="200"/>
      <c r="BKE75" s="200"/>
      <c r="BKG75" s="200"/>
      <c r="BKH75" s="200"/>
      <c r="BKJ75" s="200"/>
      <c r="BKM75" s="200"/>
      <c r="BKP75" s="200"/>
      <c r="BKS75" s="200"/>
      <c r="BKV75" s="200"/>
      <c r="BKY75" s="200"/>
      <c r="BLA75" s="200"/>
      <c r="BLC75" s="200"/>
      <c r="BLF75" s="200"/>
      <c r="BLI75" s="200"/>
      <c r="BLL75" s="200"/>
      <c r="BLO75" s="200"/>
      <c r="BLR75" s="200"/>
      <c r="BLU75" s="200"/>
      <c r="BLX75" s="200"/>
      <c r="BLZ75" s="200"/>
      <c r="BMC75" s="200"/>
      <c r="BMF75" s="200"/>
      <c r="BMI75" s="200"/>
      <c r="BMO75" s="200"/>
      <c r="BMR75" s="200"/>
      <c r="BMT75" s="200"/>
      <c r="BOA75" s="200"/>
      <c r="BOD75" s="200"/>
      <c r="BOG75" s="200"/>
      <c r="BOJ75" s="200"/>
      <c r="BOM75" s="200"/>
      <c r="BON75" s="200"/>
      <c r="BOO75" s="200"/>
      <c r="BOR75" s="200"/>
      <c r="BOU75" s="200"/>
      <c r="BOX75" s="200"/>
      <c r="BPA75" s="200"/>
      <c r="BPC75" s="200"/>
      <c r="BPQ75" s="200"/>
      <c r="BPR75" s="200"/>
      <c r="BPS75" s="200"/>
      <c r="BPT75" s="200"/>
      <c r="BPU75" s="200"/>
      <c r="BPV75" s="200"/>
      <c r="BPW75" s="200"/>
      <c r="BPX75" s="200"/>
      <c r="BPY75" s="200"/>
      <c r="BPZ75" s="200"/>
      <c r="BQA75" s="200"/>
      <c r="BQB75" s="200"/>
      <c r="BQC75" s="200"/>
      <c r="BQD75" s="200"/>
      <c r="BQE75" s="200"/>
      <c r="BQF75" s="200"/>
      <c r="BQG75" s="200"/>
      <c r="BQH75" s="200"/>
      <c r="BQI75" s="200"/>
      <c r="BQO75" s="200"/>
      <c r="BQP75" s="200"/>
      <c r="BQQ75" s="200"/>
      <c r="BQR75" s="200"/>
      <c r="BQS75" s="200"/>
      <c r="BQT75" s="200"/>
      <c r="BQU75" s="200"/>
      <c r="BQW75" s="200"/>
      <c r="BQX75" s="200"/>
      <c r="BQY75" s="200"/>
      <c r="BQZ75" s="200"/>
      <c r="BRA75" s="200"/>
      <c r="BRB75" s="200"/>
      <c r="BRC75" s="200"/>
      <c r="BRD75" s="200"/>
      <c r="BRG75" s="200"/>
      <c r="BRJ75" s="200"/>
      <c r="BRM75" s="200"/>
      <c r="BRP75" s="200"/>
      <c r="BRS75" s="200"/>
      <c r="BRV75" s="200"/>
      <c r="BSE75" s="200"/>
      <c r="BSH75" s="200"/>
      <c r="BSK75" s="200"/>
      <c r="BSN75" s="200"/>
      <c r="BSW75" s="200"/>
      <c r="BTC75" s="200"/>
      <c r="BTF75" s="200"/>
      <c r="BTI75" s="200"/>
      <c r="BTL75" s="200"/>
      <c r="BTR75" s="200"/>
      <c r="BUA75" s="200"/>
      <c r="BUC75" s="200"/>
      <c r="BUD75" s="200"/>
      <c r="BUF75" s="200"/>
      <c r="BUI75" s="200"/>
      <c r="BUL75" s="200"/>
      <c r="BUO75" s="200"/>
      <c r="BUR75" s="200"/>
      <c r="BUU75" s="200"/>
      <c r="BUW75" s="200"/>
      <c r="BUY75" s="200"/>
      <c r="BVB75" s="200"/>
      <c r="BVE75" s="200"/>
      <c r="BVH75" s="200"/>
      <c r="BVK75" s="200"/>
      <c r="BVN75" s="200"/>
      <c r="BVQ75" s="200"/>
      <c r="BVT75" s="200"/>
      <c r="BVV75" s="200"/>
      <c r="BVY75" s="200"/>
      <c r="BWB75" s="200"/>
      <c r="BWE75" s="200"/>
      <c r="BWK75" s="200"/>
      <c r="BWN75" s="200"/>
      <c r="BWP75" s="200"/>
      <c r="BXW75" s="200"/>
      <c r="BXZ75" s="200"/>
      <c r="BYC75" s="200"/>
      <c r="BYF75" s="200"/>
      <c r="BYI75" s="200"/>
      <c r="BYJ75" s="200"/>
      <c r="BYK75" s="200"/>
      <c r="BYN75" s="200"/>
      <c r="BYQ75" s="200"/>
      <c r="BYT75" s="200"/>
      <c r="BYW75" s="200"/>
      <c r="BYY75" s="200"/>
      <c r="BZM75" s="200"/>
      <c r="BZN75" s="200"/>
      <c r="BZO75" s="200"/>
      <c r="BZP75" s="200"/>
      <c r="BZQ75" s="200"/>
      <c r="BZR75" s="200"/>
      <c r="BZS75" s="200"/>
      <c r="BZT75" s="200"/>
      <c r="BZU75" s="200"/>
      <c r="BZV75" s="200"/>
      <c r="BZW75" s="200"/>
      <c r="BZX75" s="200"/>
      <c r="BZY75" s="200"/>
      <c r="BZZ75" s="200"/>
      <c r="CAA75" s="200"/>
      <c r="CAB75" s="200"/>
      <c r="CAC75" s="200"/>
      <c r="CAD75" s="200"/>
      <c r="CAE75" s="200"/>
      <c r="CAK75" s="200"/>
      <c r="CAL75" s="200"/>
      <c r="CAM75" s="200"/>
      <c r="CAN75" s="200"/>
      <c r="CAO75" s="200"/>
      <c r="CAP75" s="200"/>
      <c r="CAQ75" s="200"/>
      <c r="CAS75" s="200"/>
      <c r="CAT75" s="200"/>
      <c r="CAU75" s="200"/>
      <c r="CAV75" s="200"/>
      <c r="CAW75" s="200"/>
      <c r="CAX75" s="200"/>
      <c r="CAY75" s="200"/>
      <c r="CAZ75" s="200"/>
      <c r="CBC75" s="200"/>
      <c r="CBF75" s="200"/>
      <c r="CBI75" s="200"/>
      <c r="CBL75" s="200"/>
      <c r="CBO75" s="200"/>
      <c r="CBR75" s="200"/>
      <c r="CCA75" s="200"/>
      <c r="CCD75" s="200"/>
      <c r="CCG75" s="200"/>
      <c r="CCJ75" s="200"/>
      <c r="CCS75" s="200"/>
      <c r="CCY75" s="200"/>
      <c r="CDB75" s="200"/>
      <c r="CDE75" s="200"/>
      <c r="CDH75" s="200"/>
      <c r="CDN75" s="200"/>
      <c r="CDW75" s="200"/>
      <c r="CDY75" s="200"/>
      <c r="CDZ75" s="200"/>
      <c r="CEB75" s="200"/>
      <c r="CEE75" s="200"/>
      <c r="CEH75" s="200"/>
      <c r="CEK75" s="200"/>
      <c r="CEN75" s="200"/>
      <c r="CEQ75" s="200"/>
      <c r="CES75" s="200"/>
      <c r="CEU75" s="200"/>
      <c r="CEX75" s="200"/>
      <c r="CFA75" s="200"/>
      <c r="CFD75" s="200"/>
      <c r="CFG75" s="200"/>
      <c r="CFJ75" s="200"/>
      <c r="CFM75" s="200"/>
      <c r="CFP75" s="200"/>
      <c r="CFR75" s="200"/>
      <c r="CFU75" s="200"/>
      <c r="CFX75" s="200"/>
      <c r="CGA75" s="200"/>
      <c r="CGG75" s="200"/>
      <c r="CGJ75" s="200"/>
      <c r="CGL75" s="200"/>
      <c r="CHS75" s="200"/>
      <c r="CHV75" s="200"/>
      <c r="CHY75" s="200"/>
      <c r="CIB75" s="200"/>
      <c r="CIE75" s="200"/>
      <c r="CIF75" s="200"/>
      <c r="CIG75" s="200"/>
      <c r="CIJ75" s="200"/>
      <c r="CIM75" s="200"/>
      <c r="CIP75" s="200"/>
      <c r="CIS75" s="200"/>
      <c r="CIU75" s="200"/>
      <c r="CJI75" s="200"/>
      <c r="CJJ75" s="200"/>
      <c r="CJK75" s="200"/>
      <c r="CJL75" s="200"/>
      <c r="CJM75" s="200"/>
      <c r="CJN75" s="200"/>
      <c r="CJO75" s="200"/>
      <c r="CJP75" s="200"/>
      <c r="CJQ75" s="200"/>
      <c r="CJR75" s="200"/>
      <c r="CJS75" s="200"/>
      <c r="CJT75" s="200"/>
      <c r="CJU75" s="200"/>
      <c r="CJV75" s="200"/>
      <c r="CJW75" s="200"/>
      <c r="CJX75" s="200"/>
      <c r="CJY75" s="200"/>
      <c r="CJZ75" s="200"/>
      <c r="CKA75" s="200"/>
      <c r="CKG75" s="200"/>
      <c r="CKH75" s="200"/>
      <c r="CKI75" s="200"/>
      <c r="CKJ75" s="200"/>
      <c r="CKK75" s="200"/>
      <c r="CKL75" s="200"/>
      <c r="CKM75" s="200"/>
      <c r="CKO75" s="200"/>
      <c r="CKP75" s="200"/>
      <c r="CKQ75" s="200"/>
      <c r="CKR75" s="200"/>
      <c r="CKS75" s="200"/>
      <c r="CKT75" s="200"/>
      <c r="CKU75" s="200"/>
      <c r="CKV75" s="200"/>
      <c r="CKY75" s="200"/>
      <c r="CLB75" s="200"/>
      <c r="CLE75" s="200"/>
      <c r="CLH75" s="200"/>
      <c r="CLK75" s="200"/>
      <c r="CLN75" s="200"/>
      <c r="CLW75" s="200"/>
      <c r="CLZ75" s="200"/>
      <c r="CMC75" s="200"/>
      <c r="CMF75" s="200"/>
      <c r="CMO75" s="200"/>
      <c r="CMU75" s="200"/>
      <c r="CMX75" s="200"/>
      <c r="CNA75" s="200"/>
      <c r="CND75" s="200"/>
      <c r="CNJ75" s="200"/>
      <c r="CNS75" s="200"/>
      <c r="CNU75" s="200"/>
      <c r="CNV75" s="200"/>
      <c r="CNX75" s="200"/>
      <c r="COA75" s="200"/>
      <c r="COD75" s="200"/>
      <c r="COG75" s="200"/>
      <c r="COJ75" s="200"/>
      <c r="COM75" s="200"/>
      <c r="COO75" s="200"/>
      <c r="COQ75" s="200"/>
      <c r="COT75" s="200"/>
      <c r="COW75" s="200"/>
      <c r="COZ75" s="200"/>
      <c r="CPC75" s="200"/>
      <c r="CPF75" s="200"/>
      <c r="CPI75" s="200"/>
      <c r="CPL75" s="200"/>
      <c r="CPN75" s="200"/>
      <c r="CPQ75" s="200"/>
      <c r="CPT75" s="200"/>
      <c r="CPW75" s="200"/>
      <c r="CQC75" s="200"/>
      <c r="CQF75" s="200"/>
      <c r="CQH75" s="200"/>
      <c r="CRO75" s="200"/>
      <c r="CRR75" s="200"/>
      <c r="CRU75" s="200"/>
      <c r="CRX75" s="200"/>
      <c r="CSA75" s="200"/>
      <c r="CSB75" s="200"/>
      <c r="CSC75" s="200"/>
      <c r="CSF75" s="200"/>
      <c r="CSI75" s="200"/>
      <c r="CSL75" s="200"/>
      <c r="CSO75" s="200"/>
      <c r="CSQ75" s="200"/>
      <c r="CTE75" s="200"/>
      <c r="CTF75" s="200"/>
      <c r="CTG75" s="200"/>
      <c r="CTH75" s="200"/>
      <c r="CTI75" s="200"/>
      <c r="CTJ75" s="200"/>
      <c r="CTK75" s="200"/>
      <c r="CTL75" s="200"/>
      <c r="CTM75" s="200"/>
      <c r="CTN75" s="200"/>
      <c r="CTO75" s="200"/>
      <c r="CTP75" s="200"/>
      <c r="CTQ75" s="200"/>
      <c r="CTR75" s="200"/>
      <c r="CTS75" s="200"/>
      <c r="CTT75" s="200"/>
      <c r="CTU75" s="200"/>
      <c r="CTV75" s="200"/>
      <c r="CTW75" s="200"/>
      <c r="CUC75" s="200"/>
      <c r="CUD75" s="200"/>
      <c r="CUE75" s="200"/>
      <c r="CUF75" s="200"/>
      <c r="CUG75" s="200"/>
      <c r="CUH75" s="200"/>
      <c r="CUI75" s="200"/>
      <c r="CUK75" s="200"/>
      <c r="CUL75" s="200"/>
      <c r="CUM75" s="200"/>
      <c r="CUN75" s="200"/>
      <c r="CUO75" s="200"/>
      <c r="CUP75" s="200"/>
      <c r="CUQ75" s="200"/>
      <c r="CUR75" s="200"/>
      <c r="CUU75" s="200"/>
      <c r="CUX75" s="200"/>
      <c r="CVA75" s="200"/>
      <c r="CVD75" s="200"/>
      <c r="CVG75" s="200"/>
      <c r="CVJ75" s="200"/>
      <c r="CVS75" s="200"/>
      <c r="CVV75" s="200"/>
      <c r="CVY75" s="200"/>
      <c r="CWB75" s="200"/>
      <c r="CWK75" s="200"/>
      <c r="CWQ75" s="200"/>
      <c r="CWT75" s="200"/>
      <c r="CWW75" s="200"/>
      <c r="CWZ75" s="200"/>
      <c r="CXF75" s="200"/>
      <c r="CXO75" s="200"/>
      <c r="CXQ75" s="200"/>
      <c r="CXR75" s="200"/>
      <c r="CXT75" s="200"/>
      <c r="CXW75" s="200"/>
      <c r="CXZ75" s="200"/>
      <c r="CYC75" s="200"/>
      <c r="CYF75" s="200"/>
      <c r="CYI75" s="200"/>
      <c r="CYK75" s="200"/>
      <c r="CYM75" s="200"/>
      <c r="CYP75" s="200"/>
      <c r="CYS75" s="200"/>
      <c r="CYV75" s="200"/>
      <c r="CYY75" s="200"/>
      <c r="CZB75" s="200"/>
      <c r="CZE75" s="200"/>
      <c r="CZH75" s="200"/>
      <c r="CZJ75" s="200"/>
      <c r="CZM75" s="200"/>
      <c r="CZP75" s="200"/>
      <c r="CZS75" s="200"/>
      <c r="CZY75" s="200"/>
      <c r="DAB75" s="200"/>
      <c r="DAD75" s="200"/>
      <c r="DBK75" s="200"/>
      <c r="DBN75" s="200"/>
      <c r="DBQ75" s="200"/>
      <c r="DBT75" s="200"/>
      <c r="DBW75" s="200"/>
      <c r="DBX75" s="200"/>
      <c r="DBY75" s="200"/>
      <c r="DCB75" s="200"/>
      <c r="DCE75" s="200"/>
      <c r="DCH75" s="200"/>
      <c r="DCK75" s="200"/>
      <c r="DCM75" s="200"/>
      <c r="DDA75" s="200"/>
      <c r="DDB75" s="200"/>
      <c r="DDC75" s="200"/>
      <c r="DDD75" s="200"/>
      <c r="DDE75" s="200"/>
      <c r="DDF75" s="200"/>
      <c r="DDG75" s="200"/>
      <c r="DDH75" s="200"/>
      <c r="DDI75" s="200"/>
      <c r="DDJ75" s="200"/>
      <c r="DDK75" s="200"/>
      <c r="DDL75" s="200"/>
      <c r="DDM75" s="200"/>
      <c r="DDN75" s="200"/>
      <c r="DDO75" s="200"/>
      <c r="DDP75" s="200"/>
      <c r="DDQ75" s="200"/>
      <c r="DDR75" s="200"/>
      <c r="DDS75" s="200"/>
      <c r="DDY75" s="200"/>
      <c r="DDZ75" s="200"/>
      <c r="DEA75" s="200"/>
      <c r="DEB75" s="200"/>
      <c r="DEC75" s="200"/>
      <c r="DED75" s="200"/>
      <c r="DEE75" s="200"/>
      <c r="DEG75" s="200"/>
      <c r="DEH75" s="200"/>
      <c r="DEI75" s="200"/>
      <c r="DEJ75" s="200"/>
      <c r="DEK75" s="200"/>
      <c r="DEL75" s="200"/>
      <c r="DEM75" s="200"/>
      <c r="DEN75" s="200"/>
      <c r="DEQ75" s="200"/>
      <c r="DET75" s="200"/>
      <c r="DEW75" s="200"/>
      <c r="DEZ75" s="200"/>
      <c r="DFC75" s="200"/>
      <c r="DFF75" s="200"/>
      <c r="DFO75" s="200"/>
      <c r="DFR75" s="200"/>
      <c r="DFU75" s="200"/>
      <c r="DFX75" s="200"/>
      <c r="DGG75" s="200"/>
      <c r="DGM75" s="200"/>
      <c r="DGP75" s="200"/>
      <c r="DGS75" s="200"/>
      <c r="DGV75" s="200"/>
      <c r="DHB75" s="200"/>
      <c r="DHK75" s="200"/>
      <c r="DHM75" s="200"/>
      <c r="DHN75" s="200"/>
      <c r="DHP75" s="200"/>
      <c r="DHS75" s="200"/>
      <c r="DHV75" s="200"/>
      <c r="DHY75" s="200"/>
      <c r="DIB75" s="200"/>
      <c r="DIE75" s="200"/>
      <c r="DIG75" s="200"/>
      <c r="DII75" s="200"/>
      <c r="DIL75" s="200"/>
      <c r="DIO75" s="200"/>
      <c r="DIR75" s="200"/>
      <c r="DIU75" s="200"/>
      <c r="DIX75" s="200"/>
      <c r="DJA75" s="200"/>
      <c r="DJD75" s="200"/>
      <c r="DJF75" s="200"/>
      <c r="DJI75" s="200"/>
      <c r="DJL75" s="200"/>
      <c r="DJO75" s="200"/>
      <c r="DJU75" s="200"/>
      <c r="DJX75" s="200"/>
      <c r="DJZ75" s="200"/>
      <c r="DLG75" s="200"/>
      <c r="DLJ75" s="200"/>
      <c r="DLM75" s="200"/>
      <c r="DLP75" s="200"/>
      <c r="DLS75" s="200"/>
      <c r="DLT75" s="200"/>
      <c r="DLU75" s="200"/>
      <c r="DLX75" s="200"/>
      <c r="DMA75" s="200"/>
      <c r="DMD75" s="200"/>
      <c r="DMG75" s="200"/>
      <c r="DMI75" s="200"/>
      <c r="DMW75" s="200"/>
      <c r="DMX75" s="200"/>
      <c r="DMY75" s="200"/>
      <c r="DMZ75" s="200"/>
      <c r="DNA75" s="200"/>
      <c r="DNB75" s="200"/>
      <c r="DNC75" s="200"/>
      <c r="DND75" s="200"/>
      <c r="DNE75" s="200"/>
      <c r="DNF75" s="200"/>
      <c r="DNG75" s="200"/>
      <c r="DNH75" s="200"/>
      <c r="DNI75" s="200"/>
      <c r="DNJ75" s="200"/>
      <c r="DNK75" s="200"/>
      <c r="DNL75" s="200"/>
      <c r="DNM75" s="200"/>
      <c r="DNN75" s="200"/>
      <c r="DNO75" s="200"/>
      <c r="DNU75" s="200"/>
      <c r="DNV75" s="200"/>
      <c r="DNW75" s="200"/>
      <c r="DNX75" s="200"/>
      <c r="DNY75" s="200"/>
      <c r="DNZ75" s="200"/>
      <c r="DOA75" s="200"/>
      <c r="DOC75" s="200"/>
      <c r="DOD75" s="200"/>
      <c r="DOE75" s="200"/>
      <c r="DOF75" s="200"/>
      <c r="DOG75" s="200"/>
      <c r="DOH75" s="200"/>
      <c r="DOI75" s="200"/>
      <c r="DOJ75" s="200"/>
      <c r="DOM75" s="200"/>
      <c r="DOP75" s="200"/>
      <c r="DOS75" s="200"/>
      <c r="DOV75" s="200"/>
      <c r="DOY75" s="200"/>
      <c r="DPB75" s="200"/>
      <c r="DPK75" s="200"/>
      <c r="DPN75" s="200"/>
      <c r="DPQ75" s="200"/>
      <c r="DPT75" s="200"/>
      <c r="DQC75" s="200"/>
      <c r="DQI75" s="200"/>
      <c r="DQL75" s="200"/>
      <c r="DQO75" s="200"/>
      <c r="DQR75" s="200"/>
      <c r="DQX75" s="200"/>
      <c r="DRG75" s="200"/>
      <c r="DRI75" s="200"/>
      <c r="DRJ75" s="200"/>
      <c r="DRL75" s="200"/>
      <c r="DRO75" s="200"/>
      <c r="DRR75" s="200"/>
      <c r="DRU75" s="200"/>
      <c r="DRX75" s="200"/>
      <c r="DSA75" s="200"/>
      <c r="DSC75" s="200"/>
      <c r="DSE75" s="200"/>
      <c r="DSH75" s="200"/>
      <c r="DSK75" s="200"/>
      <c r="DSN75" s="200"/>
      <c r="DSQ75" s="200"/>
      <c r="DST75" s="200"/>
      <c r="DSW75" s="200"/>
      <c r="DSZ75" s="200"/>
      <c r="DTB75" s="200"/>
      <c r="DTE75" s="200"/>
      <c r="DTH75" s="200"/>
      <c r="DTK75" s="200"/>
      <c r="DTQ75" s="200"/>
      <c r="DTT75" s="200"/>
      <c r="DTV75" s="200"/>
      <c r="DVC75" s="200"/>
      <c r="DVF75" s="200"/>
      <c r="DVI75" s="200"/>
      <c r="DVL75" s="200"/>
      <c r="DVO75" s="200"/>
      <c r="DVP75" s="200"/>
      <c r="DVQ75" s="200"/>
      <c r="DVT75" s="200"/>
      <c r="DVW75" s="200"/>
      <c r="DVZ75" s="200"/>
      <c r="DWC75" s="200"/>
      <c r="DWE75" s="200"/>
      <c r="DWS75" s="200"/>
      <c r="DWT75" s="200"/>
      <c r="DWU75" s="200"/>
      <c r="DWV75" s="200"/>
      <c r="DWW75" s="200"/>
      <c r="DWX75" s="200"/>
      <c r="DWY75" s="200"/>
      <c r="DWZ75" s="200"/>
      <c r="DXA75" s="200"/>
      <c r="DXB75" s="200"/>
      <c r="DXC75" s="200"/>
      <c r="DXD75" s="200"/>
      <c r="DXE75" s="200"/>
      <c r="DXF75" s="200"/>
      <c r="DXG75" s="200"/>
      <c r="DXH75" s="200"/>
      <c r="DXI75" s="200"/>
      <c r="DXJ75" s="200"/>
      <c r="DXK75" s="200"/>
      <c r="DXQ75" s="200"/>
      <c r="DXR75" s="200"/>
      <c r="DXS75" s="200"/>
      <c r="DXT75" s="200"/>
      <c r="DXU75" s="200"/>
      <c r="DXV75" s="200"/>
      <c r="DXW75" s="200"/>
      <c r="DXY75" s="200"/>
      <c r="DXZ75" s="200"/>
      <c r="DYA75" s="200"/>
      <c r="DYB75" s="200"/>
      <c r="DYC75" s="200"/>
      <c r="DYD75" s="200"/>
      <c r="DYE75" s="200"/>
      <c r="DYF75" s="200"/>
      <c r="DYI75" s="200"/>
      <c r="DYL75" s="200"/>
      <c r="DYO75" s="200"/>
      <c r="DYR75" s="200"/>
      <c r="DYU75" s="200"/>
      <c r="DYX75" s="200"/>
      <c r="DZG75" s="200"/>
      <c r="DZJ75" s="200"/>
      <c r="DZM75" s="200"/>
      <c r="DZP75" s="200"/>
      <c r="DZY75" s="200"/>
      <c r="EAE75" s="200"/>
      <c r="EAH75" s="200"/>
      <c r="EAK75" s="200"/>
      <c r="EAN75" s="200"/>
      <c r="EAT75" s="200"/>
      <c r="EBC75" s="200"/>
      <c r="EBE75" s="200"/>
      <c r="EBF75" s="200"/>
      <c r="EBH75" s="200"/>
      <c r="EBK75" s="200"/>
      <c r="EBN75" s="200"/>
      <c r="EBQ75" s="200"/>
      <c r="EBT75" s="200"/>
      <c r="EBW75" s="200"/>
      <c r="EBY75" s="200"/>
      <c r="ECA75" s="200"/>
      <c r="ECD75" s="200"/>
      <c r="ECG75" s="200"/>
      <c r="ECJ75" s="200"/>
      <c r="ECM75" s="200"/>
      <c r="ECP75" s="200"/>
      <c r="ECS75" s="200"/>
      <c r="ECV75" s="200"/>
      <c r="ECX75" s="200"/>
      <c r="EDA75" s="200"/>
      <c r="EDD75" s="200"/>
      <c r="EDG75" s="200"/>
      <c r="EDM75" s="200"/>
      <c r="EDP75" s="200"/>
      <c r="EDR75" s="200"/>
      <c r="EEY75" s="200"/>
      <c r="EFB75" s="200"/>
      <c r="EFE75" s="200"/>
      <c r="EFH75" s="200"/>
      <c r="EFK75" s="200"/>
      <c r="EFL75" s="200"/>
      <c r="EFM75" s="200"/>
      <c r="EFP75" s="200"/>
      <c r="EFS75" s="200"/>
      <c r="EFV75" s="200"/>
      <c r="EFY75" s="200"/>
      <c r="EGA75" s="200"/>
      <c r="EGO75" s="200"/>
      <c r="EGP75" s="200"/>
      <c r="EGQ75" s="200"/>
      <c r="EGR75" s="200"/>
      <c r="EGS75" s="200"/>
      <c r="EGT75" s="200"/>
      <c r="EGU75" s="200"/>
      <c r="EGV75" s="200"/>
      <c r="EGW75" s="200"/>
      <c r="EGX75" s="200"/>
      <c r="EGY75" s="200"/>
      <c r="EGZ75" s="200"/>
      <c r="EHA75" s="200"/>
      <c r="EHB75" s="200"/>
      <c r="EHC75" s="200"/>
      <c r="EHD75" s="200"/>
      <c r="EHE75" s="200"/>
      <c r="EHF75" s="200"/>
      <c r="EHG75" s="200"/>
      <c r="EHM75" s="200"/>
      <c r="EHN75" s="200"/>
      <c r="EHO75" s="200"/>
      <c r="EHP75" s="200"/>
      <c r="EHQ75" s="200"/>
      <c r="EHR75" s="200"/>
      <c r="EHS75" s="200"/>
      <c r="EHU75" s="200"/>
      <c r="EHV75" s="200"/>
      <c r="EHW75" s="200"/>
      <c r="EHX75" s="200"/>
      <c r="EHY75" s="200"/>
      <c r="EHZ75" s="200"/>
      <c r="EIA75" s="200"/>
      <c r="EIB75" s="200"/>
      <c r="EIE75" s="200"/>
      <c r="EIH75" s="200"/>
      <c r="EIK75" s="200"/>
      <c r="EIN75" s="200"/>
      <c r="EIQ75" s="200"/>
      <c r="EIT75" s="200"/>
      <c r="EJC75" s="200"/>
      <c r="EJF75" s="200"/>
      <c r="EJI75" s="200"/>
      <c r="EJL75" s="200"/>
      <c r="EJU75" s="200"/>
      <c r="EKA75" s="200"/>
      <c r="EKD75" s="200"/>
      <c r="EKG75" s="200"/>
      <c r="EKJ75" s="200"/>
      <c r="EKP75" s="200"/>
      <c r="EKY75" s="200"/>
      <c r="ELA75" s="200"/>
      <c r="ELB75" s="200"/>
      <c r="ELD75" s="200"/>
      <c r="ELG75" s="200"/>
      <c r="ELJ75" s="200"/>
      <c r="ELM75" s="200"/>
      <c r="ELP75" s="200"/>
      <c r="ELS75" s="200"/>
      <c r="ELU75" s="200"/>
      <c r="ELW75" s="200"/>
      <c r="ELZ75" s="200"/>
      <c r="EMC75" s="200"/>
      <c r="EMF75" s="200"/>
      <c r="EMI75" s="200"/>
      <c r="EML75" s="200"/>
      <c r="EMO75" s="200"/>
      <c r="EMR75" s="200"/>
      <c r="EMT75" s="200"/>
      <c r="EMW75" s="200"/>
      <c r="EMZ75" s="200"/>
      <c r="ENC75" s="200"/>
      <c r="ENI75" s="200"/>
      <c r="ENL75" s="200"/>
      <c r="ENN75" s="200"/>
      <c r="EOU75" s="200"/>
      <c r="EOX75" s="200"/>
      <c r="EPA75" s="200"/>
      <c r="EPD75" s="200"/>
      <c r="EPG75" s="200"/>
      <c r="EPH75" s="200"/>
      <c r="EPI75" s="200"/>
      <c r="EPL75" s="200"/>
      <c r="EPO75" s="200"/>
      <c r="EPR75" s="200"/>
      <c r="EPU75" s="200"/>
      <c r="EPW75" s="200"/>
      <c r="EQK75" s="200"/>
      <c r="EQL75" s="200"/>
      <c r="EQM75" s="200"/>
      <c r="EQN75" s="200"/>
      <c r="EQO75" s="200"/>
      <c r="EQP75" s="200"/>
      <c r="EQQ75" s="200"/>
      <c r="EQR75" s="200"/>
      <c r="EQS75" s="200"/>
      <c r="EQT75" s="200"/>
      <c r="EQU75" s="200"/>
      <c r="EQV75" s="200"/>
      <c r="EQW75" s="200"/>
      <c r="EQX75" s="200"/>
      <c r="EQY75" s="200"/>
      <c r="EQZ75" s="200"/>
      <c r="ERA75" s="200"/>
      <c r="ERB75" s="200"/>
      <c r="ERC75" s="200"/>
      <c r="ERI75" s="200"/>
      <c r="ERJ75" s="200"/>
      <c r="ERK75" s="200"/>
      <c r="ERL75" s="200"/>
      <c r="ERM75" s="200"/>
      <c r="ERN75" s="200"/>
      <c r="ERO75" s="200"/>
      <c r="ERQ75" s="200"/>
      <c r="ERR75" s="200"/>
      <c r="ERS75" s="200"/>
      <c r="ERT75" s="200"/>
      <c r="ERU75" s="200"/>
      <c r="ERV75" s="200"/>
      <c r="ERW75" s="200"/>
      <c r="ERX75" s="200"/>
      <c r="ESA75" s="200"/>
      <c r="ESD75" s="200"/>
      <c r="ESG75" s="200"/>
      <c r="ESJ75" s="200"/>
      <c r="ESM75" s="200"/>
      <c r="ESP75" s="200"/>
      <c r="ESY75" s="200"/>
      <c r="ETB75" s="200"/>
      <c r="ETE75" s="200"/>
      <c r="ETH75" s="200"/>
      <c r="ETQ75" s="200"/>
      <c r="ETW75" s="200"/>
      <c r="ETZ75" s="200"/>
      <c r="EUC75" s="200"/>
      <c r="EUF75" s="200"/>
      <c r="EUL75" s="200"/>
      <c r="EUU75" s="200"/>
      <c r="EUW75" s="200"/>
      <c r="EUX75" s="200"/>
      <c r="EUZ75" s="200"/>
      <c r="EVC75" s="200"/>
      <c r="EVF75" s="200"/>
      <c r="EVI75" s="200"/>
      <c r="EVL75" s="200"/>
      <c r="EVO75" s="200"/>
      <c r="EVQ75" s="200"/>
      <c r="EVS75" s="200"/>
      <c r="EVV75" s="200"/>
      <c r="EVY75" s="200"/>
      <c r="EWB75" s="200"/>
      <c r="EWE75" s="200"/>
      <c r="EWH75" s="200"/>
      <c r="EWK75" s="200"/>
      <c r="EWN75" s="200"/>
      <c r="EWP75" s="200"/>
      <c r="EWS75" s="200"/>
      <c r="EWV75" s="200"/>
      <c r="EWY75" s="200"/>
      <c r="EXE75" s="200"/>
      <c r="EXH75" s="200"/>
      <c r="EXJ75" s="200"/>
      <c r="EYQ75" s="200"/>
      <c r="EYT75" s="200"/>
      <c r="EYW75" s="200"/>
      <c r="EYZ75" s="200"/>
      <c r="EZC75" s="200"/>
      <c r="EZD75" s="200"/>
      <c r="EZE75" s="200"/>
      <c r="EZH75" s="200"/>
      <c r="EZK75" s="200"/>
      <c r="EZN75" s="200"/>
      <c r="EZQ75" s="200"/>
      <c r="EZS75" s="200"/>
      <c r="FAG75" s="200"/>
      <c r="FAH75" s="200"/>
      <c r="FAI75" s="200"/>
      <c r="FAJ75" s="200"/>
      <c r="FAK75" s="200"/>
      <c r="FAL75" s="200"/>
      <c r="FAM75" s="200"/>
      <c r="FAN75" s="200"/>
      <c r="FAO75" s="200"/>
      <c r="FAP75" s="200"/>
      <c r="FAQ75" s="200"/>
      <c r="FAR75" s="200"/>
      <c r="FAS75" s="200"/>
      <c r="FAT75" s="200"/>
      <c r="FAU75" s="200"/>
      <c r="FAV75" s="200"/>
      <c r="FAW75" s="200"/>
      <c r="FAX75" s="200"/>
      <c r="FAY75" s="200"/>
      <c r="FBE75" s="200"/>
      <c r="FBF75" s="200"/>
      <c r="FBG75" s="200"/>
      <c r="FBH75" s="200"/>
      <c r="FBI75" s="200"/>
      <c r="FBJ75" s="200"/>
      <c r="FBK75" s="200"/>
      <c r="FBM75" s="200"/>
      <c r="FBN75" s="200"/>
      <c r="FBO75" s="200"/>
      <c r="FBP75" s="200"/>
      <c r="FBQ75" s="200"/>
      <c r="FBR75" s="200"/>
      <c r="FBS75" s="200"/>
      <c r="FBT75" s="200"/>
      <c r="FBW75" s="200"/>
      <c r="FBZ75" s="200"/>
      <c r="FCC75" s="200"/>
      <c r="FCF75" s="200"/>
      <c r="FCI75" s="200"/>
      <c r="FCL75" s="200"/>
      <c r="FCU75" s="200"/>
      <c r="FCX75" s="200"/>
      <c r="FDA75" s="200"/>
      <c r="FDD75" s="200"/>
      <c r="FDM75" s="200"/>
      <c r="FDS75" s="200"/>
      <c r="FDV75" s="200"/>
      <c r="FDY75" s="200"/>
      <c r="FEB75" s="200"/>
      <c r="FEH75" s="200"/>
      <c r="FEQ75" s="200"/>
      <c r="FES75" s="200"/>
      <c r="FET75" s="200"/>
      <c r="FEV75" s="200"/>
      <c r="FEY75" s="200"/>
      <c r="FFB75" s="200"/>
      <c r="FFE75" s="200"/>
      <c r="FFH75" s="200"/>
      <c r="FFK75" s="200"/>
      <c r="FFM75" s="200"/>
      <c r="FFO75" s="200"/>
      <c r="FFR75" s="200"/>
      <c r="FFU75" s="200"/>
      <c r="FFX75" s="200"/>
      <c r="FGA75" s="200"/>
      <c r="FGD75" s="200"/>
      <c r="FGG75" s="200"/>
      <c r="FGJ75" s="200"/>
      <c r="FGL75" s="200"/>
      <c r="FGO75" s="200"/>
      <c r="FGR75" s="200"/>
      <c r="FGU75" s="200"/>
      <c r="FHA75" s="200"/>
      <c r="FHD75" s="200"/>
      <c r="FHF75" s="200"/>
      <c r="FIM75" s="200"/>
      <c r="FIP75" s="200"/>
      <c r="FIS75" s="200"/>
      <c r="FIV75" s="200"/>
      <c r="FIY75" s="200"/>
      <c r="FIZ75" s="200"/>
      <c r="FJA75" s="200"/>
      <c r="FJD75" s="200"/>
      <c r="FJG75" s="200"/>
      <c r="FJJ75" s="200"/>
      <c r="FJM75" s="200"/>
      <c r="FJO75" s="200"/>
      <c r="FKC75" s="200"/>
      <c r="FKD75" s="200"/>
      <c r="FKE75" s="200"/>
      <c r="FKF75" s="200"/>
      <c r="FKG75" s="200"/>
      <c r="FKH75" s="200"/>
      <c r="FKI75" s="200"/>
      <c r="FKJ75" s="200"/>
      <c r="FKK75" s="200"/>
      <c r="FKL75" s="200"/>
      <c r="FKM75" s="200"/>
      <c r="FKN75" s="200"/>
      <c r="FKO75" s="200"/>
      <c r="FKP75" s="200"/>
      <c r="FKQ75" s="200"/>
      <c r="FKR75" s="200"/>
      <c r="FKS75" s="200"/>
      <c r="FKT75" s="200"/>
      <c r="FKU75" s="200"/>
      <c r="FLA75" s="200"/>
      <c r="FLB75" s="200"/>
      <c r="FLC75" s="200"/>
      <c r="FLD75" s="200"/>
      <c r="FLE75" s="200"/>
      <c r="FLF75" s="200"/>
      <c r="FLG75" s="200"/>
      <c r="FLI75" s="200"/>
      <c r="FLJ75" s="200"/>
      <c r="FLK75" s="200"/>
      <c r="FLL75" s="200"/>
      <c r="FLM75" s="200"/>
      <c r="FLN75" s="200"/>
      <c r="FLO75" s="200"/>
      <c r="FLP75" s="200"/>
      <c r="FLS75" s="200"/>
      <c r="FLV75" s="200"/>
      <c r="FLY75" s="200"/>
      <c r="FMB75" s="200"/>
      <c r="FME75" s="200"/>
      <c r="FMH75" s="200"/>
      <c r="FMQ75" s="200"/>
      <c r="FMT75" s="200"/>
      <c r="FMW75" s="200"/>
      <c r="FMZ75" s="200"/>
      <c r="FNI75" s="200"/>
      <c r="FNO75" s="200"/>
      <c r="FNR75" s="200"/>
      <c r="FNU75" s="200"/>
      <c r="FNX75" s="200"/>
      <c r="FOD75" s="200"/>
      <c r="FOM75" s="200"/>
      <c r="FOO75" s="200"/>
      <c r="FOP75" s="200"/>
      <c r="FOR75" s="200"/>
      <c r="FOU75" s="200"/>
      <c r="FOX75" s="200"/>
      <c r="FPA75" s="200"/>
      <c r="FPD75" s="200"/>
      <c r="FPG75" s="200"/>
      <c r="FPI75" s="200"/>
      <c r="FPK75" s="200"/>
      <c r="FPN75" s="200"/>
      <c r="FPQ75" s="200"/>
      <c r="FPT75" s="200"/>
      <c r="FPW75" s="200"/>
      <c r="FPZ75" s="200"/>
      <c r="FQC75" s="200"/>
      <c r="FQF75" s="200"/>
      <c r="FQH75" s="200"/>
      <c r="FQK75" s="200"/>
      <c r="FQN75" s="200"/>
      <c r="FQQ75" s="200"/>
      <c r="FQW75" s="200"/>
      <c r="FQZ75" s="200"/>
      <c r="FRB75" s="200"/>
      <c r="FSI75" s="200"/>
      <c r="FSL75" s="200"/>
      <c r="FSO75" s="200"/>
      <c r="FSR75" s="200"/>
      <c r="FSU75" s="200"/>
      <c r="FSV75" s="200"/>
      <c r="FSW75" s="200"/>
      <c r="FSZ75" s="200"/>
      <c r="FTC75" s="200"/>
      <c r="FTF75" s="200"/>
      <c r="FTI75" s="200"/>
      <c r="FTK75" s="200"/>
      <c r="FTY75" s="200"/>
      <c r="FTZ75" s="200"/>
      <c r="FUA75" s="200"/>
      <c r="FUB75" s="200"/>
      <c r="FUC75" s="200"/>
      <c r="FUD75" s="200"/>
      <c r="FUE75" s="200"/>
      <c r="FUF75" s="200"/>
      <c r="FUG75" s="200"/>
      <c r="FUH75" s="200"/>
      <c r="FUI75" s="200"/>
      <c r="FUJ75" s="200"/>
      <c r="FUK75" s="200"/>
      <c r="FUL75" s="200"/>
      <c r="FUM75" s="200"/>
      <c r="FUN75" s="200"/>
      <c r="FUO75" s="200"/>
      <c r="FUP75" s="200"/>
      <c r="FUQ75" s="200"/>
      <c r="FUW75" s="200"/>
      <c r="FUX75" s="200"/>
      <c r="FUY75" s="200"/>
      <c r="FUZ75" s="200"/>
      <c r="FVA75" s="200"/>
      <c r="FVB75" s="200"/>
      <c r="FVC75" s="200"/>
      <c r="FVE75" s="200"/>
      <c r="FVF75" s="200"/>
      <c r="FVG75" s="200"/>
      <c r="FVH75" s="200"/>
      <c r="FVI75" s="200"/>
      <c r="FVJ75" s="200"/>
      <c r="FVK75" s="200"/>
      <c r="FVL75" s="200"/>
      <c r="FVO75" s="200"/>
      <c r="FVR75" s="200"/>
      <c r="FVU75" s="200"/>
      <c r="FVX75" s="200"/>
      <c r="FWA75" s="200"/>
      <c r="FWD75" s="200"/>
      <c r="FWM75" s="200"/>
      <c r="FWP75" s="200"/>
      <c r="FWS75" s="200"/>
      <c r="FWV75" s="200"/>
      <c r="FXE75" s="200"/>
      <c r="FXK75" s="200"/>
      <c r="FXN75" s="200"/>
      <c r="FXQ75" s="200"/>
      <c r="FXT75" s="200"/>
      <c r="FXZ75" s="200"/>
      <c r="FYI75" s="200"/>
      <c r="FYK75" s="200"/>
      <c r="FYL75" s="200"/>
      <c r="FYN75" s="200"/>
      <c r="FYQ75" s="200"/>
      <c r="FYT75" s="200"/>
      <c r="FYW75" s="200"/>
      <c r="FYZ75" s="200"/>
      <c r="FZC75" s="200"/>
      <c r="FZE75" s="200"/>
      <c r="FZG75" s="200"/>
      <c r="FZJ75" s="200"/>
      <c r="FZM75" s="200"/>
      <c r="FZP75" s="200"/>
      <c r="FZS75" s="200"/>
      <c r="FZV75" s="200"/>
      <c r="FZY75" s="200"/>
      <c r="GAB75" s="200"/>
      <c r="GAD75" s="200"/>
      <c r="GAG75" s="200"/>
      <c r="GAJ75" s="200"/>
      <c r="GAM75" s="200"/>
      <c r="GAS75" s="200"/>
      <c r="GAV75" s="200"/>
      <c r="GAX75" s="200"/>
      <c r="GCE75" s="200"/>
      <c r="GCH75" s="200"/>
      <c r="GCK75" s="200"/>
      <c r="GCN75" s="200"/>
      <c r="GCQ75" s="200"/>
      <c r="GCR75" s="200"/>
      <c r="GCS75" s="200"/>
      <c r="GCV75" s="200"/>
      <c r="GCY75" s="200"/>
      <c r="GDB75" s="200"/>
      <c r="GDE75" s="200"/>
      <c r="GDG75" s="200"/>
      <c r="GDU75" s="200"/>
      <c r="GDV75" s="200"/>
      <c r="GDW75" s="200"/>
      <c r="GDX75" s="200"/>
      <c r="GDY75" s="200"/>
      <c r="GDZ75" s="200"/>
      <c r="GEA75" s="200"/>
      <c r="GEB75" s="200"/>
      <c r="GEC75" s="200"/>
      <c r="GED75" s="200"/>
      <c r="GEE75" s="200"/>
      <c r="GEF75" s="200"/>
      <c r="GEG75" s="200"/>
      <c r="GEH75" s="200"/>
      <c r="GEI75" s="200"/>
      <c r="GEJ75" s="200"/>
      <c r="GEK75" s="200"/>
      <c r="GEL75" s="200"/>
      <c r="GEM75" s="200"/>
      <c r="GES75" s="200"/>
      <c r="GET75" s="200"/>
      <c r="GEU75" s="200"/>
      <c r="GEV75" s="200"/>
      <c r="GEW75" s="200"/>
      <c r="GEX75" s="200"/>
      <c r="GEY75" s="200"/>
      <c r="GFA75" s="200"/>
      <c r="GFB75" s="200"/>
      <c r="GFC75" s="200"/>
      <c r="GFD75" s="200"/>
      <c r="GFE75" s="200"/>
      <c r="GFF75" s="200"/>
      <c r="GFG75" s="200"/>
      <c r="GFH75" s="200"/>
      <c r="GFK75" s="200"/>
      <c r="GFN75" s="200"/>
      <c r="GFQ75" s="200"/>
      <c r="GFT75" s="200"/>
      <c r="GFW75" s="200"/>
      <c r="GFZ75" s="200"/>
      <c r="GGI75" s="200"/>
      <c r="GGL75" s="200"/>
      <c r="GGO75" s="200"/>
      <c r="GGR75" s="200"/>
      <c r="GHA75" s="200"/>
      <c r="GHG75" s="200"/>
      <c r="GHJ75" s="200"/>
      <c r="GHM75" s="200"/>
      <c r="GHP75" s="200"/>
      <c r="GHV75" s="200"/>
      <c r="GIE75" s="200"/>
      <c r="GIG75" s="200"/>
      <c r="GIH75" s="200"/>
      <c r="GIJ75" s="200"/>
      <c r="GIM75" s="200"/>
      <c r="GIP75" s="200"/>
      <c r="GIS75" s="200"/>
      <c r="GIV75" s="200"/>
      <c r="GIY75" s="200"/>
      <c r="GJA75" s="200"/>
      <c r="GJC75" s="200"/>
      <c r="GJF75" s="200"/>
      <c r="GJI75" s="200"/>
      <c r="GJL75" s="200"/>
      <c r="GJO75" s="200"/>
      <c r="GJR75" s="200"/>
      <c r="GJU75" s="200"/>
      <c r="GJX75" s="200"/>
      <c r="GJZ75" s="200"/>
      <c r="GKC75" s="200"/>
      <c r="GKF75" s="200"/>
      <c r="GKI75" s="200"/>
      <c r="GKO75" s="200"/>
      <c r="GKR75" s="200"/>
      <c r="GKT75" s="200"/>
      <c r="GMA75" s="200"/>
      <c r="GMD75" s="200"/>
      <c r="GMG75" s="200"/>
      <c r="GMJ75" s="200"/>
      <c r="GMM75" s="200"/>
      <c r="GMN75" s="200"/>
      <c r="GMO75" s="200"/>
      <c r="GMR75" s="200"/>
      <c r="GMU75" s="200"/>
      <c r="GMX75" s="200"/>
      <c r="GNA75" s="200"/>
      <c r="GNC75" s="200"/>
      <c r="GNQ75" s="200"/>
      <c r="GNR75" s="200"/>
      <c r="GNS75" s="200"/>
      <c r="GNT75" s="200"/>
      <c r="GNU75" s="200"/>
      <c r="GNV75" s="200"/>
      <c r="GNW75" s="200"/>
      <c r="GNX75" s="200"/>
      <c r="GNY75" s="200"/>
      <c r="GNZ75" s="200"/>
      <c r="GOA75" s="200"/>
      <c r="GOB75" s="200"/>
      <c r="GOC75" s="200"/>
      <c r="GOD75" s="200"/>
      <c r="GOE75" s="200"/>
      <c r="GOF75" s="200"/>
      <c r="GOG75" s="200"/>
      <c r="GOH75" s="200"/>
      <c r="GOI75" s="200"/>
      <c r="GOO75" s="200"/>
      <c r="GOP75" s="200"/>
      <c r="GOQ75" s="200"/>
      <c r="GOR75" s="200"/>
      <c r="GOS75" s="200"/>
      <c r="GOT75" s="200"/>
      <c r="GOU75" s="200"/>
      <c r="GOW75" s="200"/>
      <c r="GOX75" s="200"/>
      <c r="GOY75" s="200"/>
      <c r="GOZ75" s="200"/>
      <c r="GPA75" s="200"/>
      <c r="GPB75" s="200"/>
      <c r="GPC75" s="200"/>
      <c r="GPD75" s="200"/>
      <c r="GPG75" s="200"/>
      <c r="GPJ75" s="200"/>
      <c r="GPM75" s="200"/>
      <c r="GPP75" s="200"/>
      <c r="GPS75" s="200"/>
      <c r="GPV75" s="200"/>
      <c r="GQE75" s="200"/>
      <c r="GQH75" s="200"/>
      <c r="GQK75" s="200"/>
      <c r="GQN75" s="200"/>
      <c r="GQW75" s="200"/>
      <c r="GRC75" s="200"/>
      <c r="GRF75" s="200"/>
      <c r="GRI75" s="200"/>
      <c r="GRL75" s="200"/>
      <c r="GRR75" s="200"/>
      <c r="GSA75" s="200"/>
      <c r="GSC75" s="200"/>
      <c r="GSD75" s="200"/>
      <c r="GSF75" s="200"/>
      <c r="GSI75" s="200"/>
      <c r="GSL75" s="200"/>
      <c r="GSO75" s="200"/>
      <c r="GSR75" s="200"/>
      <c r="GSU75" s="200"/>
      <c r="GSW75" s="200"/>
      <c r="GSY75" s="200"/>
      <c r="GTB75" s="200"/>
      <c r="GTE75" s="200"/>
      <c r="GTH75" s="200"/>
      <c r="GTK75" s="200"/>
      <c r="GTN75" s="200"/>
      <c r="GTQ75" s="200"/>
      <c r="GTT75" s="200"/>
      <c r="GTV75" s="200"/>
      <c r="GTY75" s="200"/>
      <c r="GUB75" s="200"/>
      <c r="GUE75" s="200"/>
      <c r="GUK75" s="200"/>
      <c r="GUN75" s="200"/>
      <c r="GUP75" s="200"/>
      <c r="GVW75" s="200"/>
      <c r="GVZ75" s="200"/>
      <c r="GWC75" s="200"/>
      <c r="GWF75" s="200"/>
      <c r="GWI75" s="200"/>
      <c r="GWJ75" s="200"/>
      <c r="GWK75" s="200"/>
      <c r="GWN75" s="200"/>
      <c r="GWQ75" s="200"/>
      <c r="GWT75" s="200"/>
      <c r="GWW75" s="200"/>
      <c r="GWY75" s="200"/>
      <c r="GXM75" s="200"/>
      <c r="GXN75" s="200"/>
      <c r="GXO75" s="200"/>
      <c r="GXP75" s="200"/>
      <c r="GXQ75" s="200"/>
      <c r="GXR75" s="200"/>
      <c r="GXS75" s="200"/>
      <c r="GXT75" s="200"/>
      <c r="GXU75" s="200"/>
      <c r="GXV75" s="200"/>
      <c r="GXW75" s="200"/>
      <c r="GXX75" s="200"/>
      <c r="GXY75" s="200"/>
      <c r="GXZ75" s="200"/>
      <c r="GYA75" s="200"/>
      <c r="GYB75" s="200"/>
      <c r="GYC75" s="200"/>
      <c r="GYD75" s="200"/>
      <c r="GYE75" s="200"/>
      <c r="GYK75" s="200"/>
      <c r="GYL75" s="200"/>
      <c r="GYM75" s="200"/>
      <c r="GYN75" s="200"/>
      <c r="GYO75" s="200"/>
      <c r="GYP75" s="200"/>
      <c r="GYQ75" s="200"/>
      <c r="GYS75" s="200"/>
      <c r="GYT75" s="200"/>
      <c r="GYU75" s="200"/>
      <c r="GYV75" s="200"/>
      <c r="GYW75" s="200"/>
      <c r="GYX75" s="200"/>
      <c r="GYY75" s="200"/>
      <c r="GYZ75" s="200"/>
      <c r="GZC75" s="200"/>
      <c r="GZF75" s="200"/>
      <c r="GZI75" s="200"/>
      <c r="GZL75" s="200"/>
      <c r="GZO75" s="200"/>
      <c r="GZR75" s="200"/>
      <c r="HAA75" s="200"/>
      <c r="HAD75" s="200"/>
      <c r="HAG75" s="200"/>
      <c r="HAJ75" s="200"/>
      <c r="HAS75" s="200"/>
      <c r="HAY75" s="200"/>
      <c r="HBB75" s="200"/>
      <c r="HBE75" s="200"/>
      <c r="HBH75" s="200"/>
      <c r="HBN75" s="200"/>
      <c r="HBW75" s="200"/>
      <c r="HBY75" s="200"/>
      <c r="HBZ75" s="200"/>
      <c r="HCB75" s="200"/>
      <c r="HCE75" s="200"/>
      <c r="HCH75" s="200"/>
      <c r="HCK75" s="200"/>
      <c r="HCN75" s="200"/>
      <c r="HCQ75" s="200"/>
      <c r="HCS75" s="200"/>
      <c r="HCU75" s="200"/>
      <c r="HCX75" s="200"/>
      <c r="HDA75" s="200"/>
      <c r="HDD75" s="200"/>
      <c r="HDG75" s="200"/>
      <c r="HDJ75" s="200"/>
      <c r="HDM75" s="200"/>
      <c r="HDP75" s="200"/>
      <c r="HDR75" s="200"/>
      <c r="HDU75" s="200"/>
      <c r="HDX75" s="200"/>
      <c r="HEA75" s="200"/>
      <c r="HEG75" s="200"/>
      <c r="HEJ75" s="200"/>
      <c r="HEL75" s="200"/>
      <c r="HFS75" s="200"/>
      <c r="HFV75" s="200"/>
      <c r="HFY75" s="200"/>
      <c r="HGB75" s="200"/>
      <c r="HGE75" s="200"/>
      <c r="HGF75" s="200"/>
      <c r="HGG75" s="200"/>
      <c r="HGJ75" s="200"/>
      <c r="HGM75" s="200"/>
      <c r="HGP75" s="200"/>
      <c r="HGS75" s="200"/>
      <c r="HGU75" s="200"/>
      <c r="HHI75" s="200"/>
      <c r="HHJ75" s="200"/>
      <c r="HHK75" s="200"/>
      <c r="HHL75" s="200"/>
      <c r="HHM75" s="200"/>
      <c r="HHN75" s="200"/>
      <c r="HHO75" s="200"/>
      <c r="HHP75" s="200"/>
      <c r="HHQ75" s="200"/>
      <c r="HHR75" s="200"/>
      <c r="HHS75" s="200"/>
      <c r="HHT75" s="200"/>
      <c r="HHU75" s="200"/>
      <c r="HHV75" s="200"/>
      <c r="HHW75" s="200"/>
      <c r="HHX75" s="200"/>
      <c r="HHY75" s="200"/>
      <c r="HHZ75" s="200"/>
      <c r="HIA75" s="200"/>
      <c r="HIG75" s="200"/>
      <c r="HIH75" s="200"/>
      <c r="HII75" s="200"/>
      <c r="HIJ75" s="200"/>
      <c r="HIK75" s="200"/>
      <c r="HIL75" s="200"/>
      <c r="HIM75" s="200"/>
      <c r="HIO75" s="200"/>
      <c r="HIP75" s="200"/>
      <c r="HIQ75" s="200"/>
      <c r="HIR75" s="200"/>
      <c r="HIS75" s="200"/>
      <c r="HIT75" s="200"/>
      <c r="HIU75" s="200"/>
      <c r="HIV75" s="200"/>
      <c r="HIY75" s="200"/>
      <c r="HJB75" s="200"/>
      <c r="HJE75" s="200"/>
      <c r="HJH75" s="200"/>
      <c r="HJK75" s="200"/>
      <c r="HJN75" s="200"/>
      <c r="HJW75" s="200"/>
      <c r="HJZ75" s="200"/>
      <c r="HKC75" s="200"/>
      <c r="HKF75" s="200"/>
      <c r="HKO75" s="200"/>
      <c r="HKU75" s="200"/>
      <c r="HKX75" s="200"/>
      <c r="HLA75" s="200"/>
      <c r="HLD75" s="200"/>
      <c r="HLJ75" s="200"/>
      <c r="HLS75" s="200"/>
      <c r="HLU75" s="200"/>
      <c r="HLV75" s="200"/>
      <c r="HLX75" s="200"/>
      <c r="HMA75" s="200"/>
      <c r="HMD75" s="200"/>
      <c r="HMG75" s="200"/>
      <c r="HMJ75" s="200"/>
      <c r="HMM75" s="200"/>
      <c r="HMO75" s="200"/>
      <c r="HMQ75" s="200"/>
      <c r="HMT75" s="200"/>
      <c r="HMW75" s="200"/>
      <c r="HMZ75" s="200"/>
      <c r="HNC75" s="200"/>
      <c r="HNF75" s="200"/>
      <c r="HNI75" s="200"/>
      <c r="HNL75" s="200"/>
      <c r="HNN75" s="200"/>
      <c r="HNQ75" s="200"/>
      <c r="HNT75" s="200"/>
      <c r="HNW75" s="200"/>
      <c r="HOC75" s="200"/>
      <c r="HOF75" s="200"/>
      <c r="HOH75" s="200"/>
      <c r="HPO75" s="200"/>
      <c r="HPR75" s="200"/>
      <c r="HPU75" s="200"/>
      <c r="HPX75" s="200"/>
      <c r="HQA75" s="200"/>
      <c r="HQB75" s="200"/>
      <c r="HQC75" s="200"/>
      <c r="HQF75" s="200"/>
      <c r="HQI75" s="200"/>
      <c r="HQL75" s="200"/>
      <c r="HQO75" s="200"/>
      <c r="HQQ75" s="200"/>
      <c r="HRE75" s="200"/>
      <c r="HRF75" s="200"/>
      <c r="HRG75" s="200"/>
      <c r="HRH75" s="200"/>
      <c r="HRI75" s="200"/>
      <c r="HRJ75" s="200"/>
      <c r="HRK75" s="200"/>
      <c r="HRL75" s="200"/>
      <c r="HRM75" s="200"/>
      <c r="HRN75" s="200"/>
      <c r="HRO75" s="200"/>
      <c r="HRP75" s="200"/>
      <c r="HRQ75" s="200"/>
      <c r="HRR75" s="200"/>
      <c r="HRS75" s="200"/>
      <c r="HRT75" s="200"/>
      <c r="HRU75" s="200"/>
      <c r="HRV75" s="200"/>
      <c r="HRW75" s="200"/>
      <c r="HSC75" s="200"/>
      <c r="HSD75" s="200"/>
      <c r="HSE75" s="200"/>
      <c r="HSF75" s="200"/>
      <c r="HSG75" s="200"/>
      <c r="HSH75" s="200"/>
      <c r="HSI75" s="200"/>
      <c r="HSK75" s="200"/>
      <c r="HSL75" s="200"/>
      <c r="HSM75" s="200"/>
      <c r="HSN75" s="200"/>
      <c r="HSO75" s="200"/>
      <c r="HSP75" s="200"/>
      <c r="HSQ75" s="200"/>
      <c r="HSR75" s="200"/>
      <c r="HSU75" s="200"/>
      <c r="HSX75" s="200"/>
      <c r="HTA75" s="200"/>
      <c r="HTD75" s="200"/>
      <c r="HTG75" s="200"/>
      <c r="HTJ75" s="200"/>
      <c r="HTS75" s="200"/>
      <c r="HTV75" s="200"/>
      <c r="HTY75" s="200"/>
      <c r="HUB75" s="200"/>
      <c r="HUK75" s="200"/>
      <c r="HUQ75" s="200"/>
      <c r="HUT75" s="200"/>
      <c r="HUW75" s="200"/>
      <c r="HUZ75" s="200"/>
      <c r="HVF75" s="200"/>
      <c r="HVO75" s="200"/>
      <c r="HVQ75" s="200"/>
      <c r="HVR75" s="200"/>
      <c r="HVT75" s="200"/>
      <c r="HVW75" s="200"/>
      <c r="HVZ75" s="200"/>
      <c r="HWC75" s="200"/>
      <c r="HWF75" s="200"/>
      <c r="HWI75" s="200"/>
      <c r="HWK75" s="200"/>
      <c r="HWM75" s="200"/>
      <c r="HWP75" s="200"/>
      <c r="HWS75" s="200"/>
      <c r="HWV75" s="200"/>
      <c r="HWY75" s="200"/>
      <c r="HXB75" s="200"/>
      <c r="HXE75" s="200"/>
      <c r="HXH75" s="200"/>
      <c r="HXJ75" s="200"/>
      <c r="HXM75" s="200"/>
      <c r="HXP75" s="200"/>
      <c r="HXS75" s="200"/>
      <c r="HXY75" s="200"/>
      <c r="HYB75" s="200"/>
      <c r="HYD75" s="200"/>
      <c r="HZK75" s="200"/>
      <c r="HZN75" s="200"/>
      <c r="HZQ75" s="200"/>
      <c r="HZT75" s="200"/>
      <c r="HZW75" s="200"/>
      <c r="HZX75" s="200"/>
      <c r="HZY75" s="200"/>
      <c r="IAB75" s="200"/>
      <c r="IAE75" s="200"/>
      <c r="IAH75" s="200"/>
      <c r="IAK75" s="200"/>
      <c r="IAM75" s="200"/>
      <c r="IBA75" s="200"/>
      <c r="IBB75" s="200"/>
      <c r="IBC75" s="200"/>
      <c r="IBD75" s="200"/>
      <c r="IBE75" s="200"/>
      <c r="IBF75" s="200"/>
      <c r="IBG75" s="200"/>
      <c r="IBH75" s="200"/>
      <c r="IBI75" s="200"/>
      <c r="IBJ75" s="200"/>
      <c r="IBK75" s="200"/>
      <c r="IBL75" s="200"/>
      <c r="IBM75" s="200"/>
      <c r="IBN75" s="200"/>
      <c r="IBO75" s="200"/>
      <c r="IBP75" s="200"/>
      <c r="IBQ75" s="200"/>
      <c r="IBR75" s="200"/>
      <c r="IBS75" s="200"/>
      <c r="IBY75" s="200"/>
      <c r="IBZ75" s="200"/>
      <c r="ICA75" s="200"/>
      <c r="ICB75" s="200"/>
      <c r="ICC75" s="200"/>
      <c r="ICD75" s="200"/>
      <c r="ICE75" s="200"/>
      <c r="ICG75" s="200"/>
      <c r="ICH75" s="200"/>
      <c r="ICI75" s="200"/>
      <c r="ICJ75" s="200"/>
      <c r="ICK75" s="200"/>
      <c r="ICL75" s="200"/>
      <c r="ICM75" s="200"/>
      <c r="ICN75" s="200"/>
      <c r="ICQ75" s="200"/>
      <c r="ICT75" s="200"/>
      <c r="ICW75" s="200"/>
      <c r="ICZ75" s="200"/>
      <c r="IDC75" s="200"/>
      <c r="IDF75" s="200"/>
      <c r="IDO75" s="200"/>
      <c r="IDR75" s="200"/>
      <c r="IDU75" s="200"/>
      <c r="IDX75" s="200"/>
      <c r="IEG75" s="200"/>
      <c r="IEM75" s="200"/>
      <c r="IEP75" s="200"/>
      <c r="IES75" s="200"/>
      <c r="IEV75" s="200"/>
      <c r="IFB75" s="200"/>
      <c r="IFK75" s="200"/>
      <c r="IFM75" s="200"/>
      <c r="IFN75" s="200"/>
      <c r="IFP75" s="200"/>
      <c r="IFS75" s="200"/>
      <c r="IFV75" s="200"/>
      <c r="IFY75" s="200"/>
      <c r="IGB75" s="200"/>
      <c r="IGE75" s="200"/>
      <c r="IGG75" s="200"/>
      <c r="IGI75" s="200"/>
      <c r="IGL75" s="200"/>
      <c r="IGO75" s="200"/>
      <c r="IGR75" s="200"/>
      <c r="IGU75" s="200"/>
      <c r="IGX75" s="200"/>
      <c r="IHA75" s="200"/>
      <c r="IHD75" s="200"/>
      <c r="IHF75" s="200"/>
      <c r="IHI75" s="200"/>
      <c r="IHL75" s="200"/>
      <c r="IHO75" s="200"/>
      <c r="IHU75" s="200"/>
      <c r="IHX75" s="200"/>
      <c r="IHZ75" s="200"/>
      <c r="IJG75" s="200"/>
      <c r="IJJ75" s="200"/>
      <c r="IJM75" s="200"/>
      <c r="IJP75" s="200"/>
      <c r="IJS75" s="200"/>
      <c r="IJT75" s="200"/>
      <c r="IJU75" s="200"/>
      <c r="IJX75" s="200"/>
      <c r="IKA75" s="200"/>
      <c r="IKD75" s="200"/>
      <c r="IKG75" s="200"/>
      <c r="IKI75" s="200"/>
      <c r="IKW75" s="200"/>
      <c r="IKX75" s="200"/>
      <c r="IKY75" s="200"/>
      <c r="IKZ75" s="200"/>
      <c r="ILA75" s="200"/>
      <c r="ILB75" s="200"/>
      <c r="ILC75" s="200"/>
      <c r="ILD75" s="200"/>
      <c r="ILE75" s="200"/>
      <c r="ILF75" s="200"/>
      <c r="ILG75" s="200"/>
      <c r="ILH75" s="200"/>
      <c r="ILI75" s="200"/>
      <c r="ILJ75" s="200"/>
      <c r="ILK75" s="200"/>
      <c r="ILL75" s="200"/>
      <c r="ILM75" s="200"/>
      <c r="ILN75" s="200"/>
      <c r="ILO75" s="200"/>
      <c r="ILU75" s="200"/>
      <c r="ILV75" s="200"/>
      <c r="ILW75" s="200"/>
      <c r="ILX75" s="200"/>
      <c r="ILY75" s="200"/>
      <c r="ILZ75" s="200"/>
      <c r="IMA75" s="200"/>
      <c r="IMC75" s="200"/>
      <c r="IMD75" s="200"/>
      <c r="IME75" s="200"/>
      <c r="IMF75" s="200"/>
      <c r="IMG75" s="200"/>
      <c r="IMH75" s="200"/>
      <c r="IMI75" s="200"/>
      <c r="IMJ75" s="200"/>
      <c r="IMM75" s="200"/>
      <c r="IMP75" s="200"/>
      <c r="IMS75" s="200"/>
      <c r="IMV75" s="200"/>
      <c r="IMY75" s="200"/>
      <c r="INB75" s="200"/>
      <c r="INK75" s="200"/>
      <c r="INN75" s="200"/>
      <c r="INQ75" s="200"/>
      <c r="INT75" s="200"/>
      <c r="IOC75" s="200"/>
      <c r="IOI75" s="200"/>
      <c r="IOL75" s="200"/>
      <c r="IOO75" s="200"/>
      <c r="IOR75" s="200"/>
      <c r="IOX75" s="200"/>
      <c r="IPG75" s="200"/>
      <c r="IPI75" s="200"/>
      <c r="IPJ75" s="200"/>
      <c r="IPL75" s="200"/>
      <c r="IPO75" s="200"/>
      <c r="IPR75" s="200"/>
      <c r="IPU75" s="200"/>
      <c r="IPX75" s="200"/>
      <c r="IQA75" s="200"/>
      <c r="IQC75" s="200"/>
      <c r="IQE75" s="200"/>
      <c r="IQH75" s="200"/>
      <c r="IQK75" s="200"/>
      <c r="IQN75" s="200"/>
      <c r="IQQ75" s="200"/>
      <c r="IQT75" s="200"/>
      <c r="IQW75" s="200"/>
      <c r="IQZ75" s="200"/>
      <c r="IRB75" s="200"/>
      <c r="IRE75" s="200"/>
      <c r="IRH75" s="200"/>
      <c r="IRK75" s="200"/>
      <c r="IRQ75" s="200"/>
      <c r="IRT75" s="200"/>
      <c r="IRV75" s="200"/>
      <c r="ITC75" s="200"/>
      <c r="ITF75" s="200"/>
      <c r="ITI75" s="200"/>
      <c r="ITL75" s="200"/>
      <c r="ITO75" s="200"/>
      <c r="ITP75" s="200"/>
      <c r="ITQ75" s="200"/>
      <c r="ITT75" s="200"/>
      <c r="ITW75" s="200"/>
      <c r="ITZ75" s="200"/>
      <c r="IUC75" s="200"/>
      <c r="IUE75" s="200"/>
      <c r="IUS75" s="200"/>
      <c r="IUT75" s="200"/>
      <c r="IUU75" s="200"/>
      <c r="IUV75" s="200"/>
      <c r="IUW75" s="200"/>
      <c r="IUX75" s="200"/>
      <c r="IUY75" s="200"/>
      <c r="IUZ75" s="200"/>
      <c r="IVA75" s="200"/>
      <c r="IVB75" s="200"/>
      <c r="IVC75" s="200"/>
      <c r="IVD75" s="200"/>
      <c r="IVE75" s="200"/>
      <c r="IVF75" s="200"/>
      <c r="IVG75" s="200"/>
      <c r="IVH75" s="200"/>
      <c r="IVI75" s="200"/>
      <c r="IVJ75" s="200"/>
      <c r="IVK75" s="200"/>
      <c r="IVQ75" s="200"/>
      <c r="IVR75" s="200"/>
      <c r="IVS75" s="200"/>
      <c r="IVT75" s="200"/>
      <c r="IVU75" s="200"/>
      <c r="IVV75" s="200"/>
      <c r="IVW75" s="200"/>
      <c r="IVY75" s="200"/>
      <c r="IVZ75" s="200"/>
      <c r="IWA75" s="200"/>
      <c r="IWB75" s="200"/>
      <c r="IWC75" s="200"/>
      <c r="IWD75" s="200"/>
      <c r="IWE75" s="200"/>
      <c r="IWF75" s="200"/>
      <c r="IWI75" s="200"/>
      <c r="IWL75" s="200"/>
      <c r="IWO75" s="200"/>
      <c r="IWR75" s="200"/>
      <c r="IWU75" s="200"/>
      <c r="IWX75" s="200"/>
      <c r="IXG75" s="200"/>
      <c r="IXJ75" s="200"/>
      <c r="IXM75" s="200"/>
      <c r="IXP75" s="200"/>
      <c r="IXY75" s="200"/>
      <c r="IYE75" s="200"/>
      <c r="IYH75" s="200"/>
      <c r="IYK75" s="200"/>
      <c r="IYN75" s="200"/>
      <c r="IYT75" s="200"/>
      <c r="IZC75" s="200"/>
      <c r="IZE75" s="200"/>
      <c r="IZF75" s="200"/>
      <c r="IZH75" s="200"/>
      <c r="IZK75" s="200"/>
      <c r="IZN75" s="200"/>
      <c r="IZQ75" s="200"/>
      <c r="IZT75" s="200"/>
      <c r="IZW75" s="200"/>
      <c r="IZY75" s="200"/>
      <c r="JAA75" s="200"/>
      <c r="JAD75" s="200"/>
      <c r="JAG75" s="200"/>
      <c r="JAJ75" s="200"/>
      <c r="JAM75" s="200"/>
      <c r="JAP75" s="200"/>
      <c r="JAS75" s="200"/>
      <c r="JAV75" s="200"/>
      <c r="JAX75" s="200"/>
      <c r="JBA75" s="200"/>
      <c r="JBD75" s="200"/>
      <c r="JBG75" s="200"/>
      <c r="JBM75" s="200"/>
      <c r="JBP75" s="200"/>
      <c r="JBR75" s="200"/>
      <c r="JCY75" s="200"/>
      <c r="JDB75" s="200"/>
      <c r="JDE75" s="200"/>
      <c r="JDH75" s="200"/>
      <c r="JDK75" s="200"/>
      <c r="JDL75" s="200"/>
      <c r="JDM75" s="200"/>
      <c r="JDP75" s="200"/>
      <c r="JDS75" s="200"/>
      <c r="JDV75" s="200"/>
      <c r="JDY75" s="200"/>
      <c r="JEA75" s="200"/>
      <c r="JEO75" s="200"/>
      <c r="JEP75" s="200"/>
      <c r="JEQ75" s="200"/>
      <c r="JER75" s="200"/>
      <c r="JES75" s="200"/>
      <c r="JET75" s="200"/>
      <c r="JEU75" s="200"/>
      <c r="JEV75" s="200"/>
      <c r="JEW75" s="200"/>
      <c r="JEX75" s="200"/>
      <c r="JEY75" s="200"/>
      <c r="JEZ75" s="200"/>
      <c r="JFA75" s="200"/>
      <c r="JFB75" s="200"/>
      <c r="JFC75" s="200"/>
      <c r="JFD75" s="200"/>
      <c r="JFE75" s="200"/>
      <c r="JFF75" s="200"/>
      <c r="JFG75" s="200"/>
      <c r="JFM75" s="200"/>
      <c r="JFN75" s="200"/>
      <c r="JFO75" s="200"/>
      <c r="JFP75" s="200"/>
      <c r="JFQ75" s="200"/>
      <c r="JFR75" s="200"/>
      <c r="JFS75" s="200"/>
      <c r="JFU75" s="200"/>
      <c r="JFV75" s="200"/>
      <c r="JFW75" s="200"/>
      <c r="JFX75" s="200"/>
      <c r="JFY75" s="200"/>
      <c r="JFZ75" s="200"/>
      <c r="JGA75" s="200"/>
      <c r="JGB75" s="200"/>
      <c r="JGE75" s="200"/>
      <c r="JGH75" s="200"/>
      <c r="JGK75" s="200"/>
      <c r="JGN75" s="200"/>
      <c r="JGQ75" s="200"/>
      <c r="JGT75" s="200"/>
      <c r="JHC75" s="200"/>
      <c r="JHF75" s="200"/>
      <c r="JHI75" s="200"/>
      <c r="JHL75" s="200"/>
      <c r="JHU75" s="200"/>
      <c r="JIA75" s="200"/>
      <c r="JID75" s="200"/>
      <c r="JIG75" s="200"/>
      <c r="JIJ75" s="200"/>
      <c r="JIP75" s="200"/>
      <c r="JIY75" s="200"/>
      <c r="JJA75" s="200"/>
      <c r="JJB75" s="200"/>
      <c r="JJD75" s="200"/>
      <c r="JJG75" s="200"/>
      <c r="JJJ75" s="200"/>
      <c r="JJM75" s="200"/>
      <c r="JJP75" s="200"/>
      <c r="JJS75" s="200"/>
      <c r="JJU75" s="200"/>
      <c r="JJW75" s="200"/>
      <c r="JJZ75" s="200"/>
      <c r="JKC75" s="200"/>
      <c r="JKF75" s="200"/>
      <c r="JKI75" s="200"/>
      <c r="JKL75" s="200"/>
      <c r="JKO75" s="200"/>
      <c r="JKR75" s="200"/>
      <c r="JKT75" s="200"/>
      <c r="JKW75" s="200"/>
      <c r="JKZ75" s="200"/>
      <c r="JLC75" s="200"/>
      <c r="JLI75" s="200"/>
      <c r="JLL75" s="200"/>
      <c r="JLN75" s="200"/>
      <c r="JMU75" s="200"/>
      <c r="JMX75" s="200"/>
      <c r="JNA75" s="200"/>
      <c r="JND75" s="200"/>
      <c r="JNG75" s="200"/>
      <c r="JNH75" s="200"/>
      <c r="JNI75" s="200"/>
      <c r="JNL75" s="200"/>
      <c r="JNO75" s="200"/>
      <c r="JNR75" s="200"/>
      <c r="JNU75" s="200"/>
      <c r="JNW75" s="200"/>
      <c r="JOK75" s="200"/>
      <c r="JOL75" s="200"/>
      <c r="JOM75" s="200"/>
      <c r="JON75" s="200"/>
      <c r="JOO75" s="200"/>
      <c r="JOP75" s="200"/>
      <c r="JOQ75" s="200"/>
      <c r="JOR75" s="200"/>
      <c r="JOS75" s="200"/>
      <c r="JOT75" s="200"/>
      <c r="JOU75" s="200"/>
      <c r="JOV75" s="200"/>
      <c r="JOW75" s="200"/>
      <c r="JOX75" s="200"/>
      <c r="JOY75" s="200"/>
      <c r="JOZ75" s="200"/>
      <c r="JPA75" s="200"/>
      <c r="JPB75" s="200"/>
      <c r="JPC75" s="200"/>
      <c r="JPI75" s="200"/>
      <c r="JPJ75" s="200"/>
      <c r="JPK75" s="200"/>
      <c r="JPL75" s="200"/>
      <c r="JPM75" s="200"/>
      <c r="JPN75" s="200"/>
      <c r="JPO75" s="200"/>
      <c r="JPQ75" s="200"/>
      <c r="JPR75" s="200"/>
      <c r="JPS75" s="200"/>
      <c r="JPT75" s="200"/>
      <c r="JPU75" s="200"/>
      <c r="JPV75" s="200"/>
      <c r="JPW75" s="200"/>
      <c r="JPX75" s="200"/>
      <c r="JQA75" s="200"/>
      <c r="JQD75" s="200"/>
      <c r="JQG75" s="200"/>
      <c r="JQJ75" s="200"/>
      <c r="JQM75" s="200"/>
      <c r="JQP75" s="200"/>
      <c r="JQY75" s="200"/>
      <c r="JRB75" s="200"/>
      <c r="JRE75" s="200"/>
      <c r="JRH75" s="200"/>
      <c r="JRQ75" s="200"/>
      <c r="JRW75" s="200"/>
      <c r="JRZ75" s="200"/>
      <c r="JSC75" s="200"/>
      <c r="JSF75" s="200"/>
      <c r="JSL75" s="200"/>
      <c r="JSU75" s="200"/>
      <c r="JSW75" s="200"/>
      <c r="JSX75" s="200"/>
      <c r="JSZ75" s="200"/>
      <c r="JTC75" s="200"/>
      <c r="JTF75" s="200"/>
      <c r="JTI75" s="200"/>
      <c r="JTL75" s="200"/>
      <c r="JTO75" s="200"/>
      <c r="JTQ75" s="200"/>
      <c r="JTS75" s="200"/>
      <c r="JTV75" s="200"/>
      <c r="JTY75" s="200"/>
      <c r="JUB75" s="200"/>
      <c r="JUE75" s="200"/>
      <c r="JUH75" s="200"/>
      <c r="JUK75" s="200"/>
      <c r="JUN75" s="200"/>
      <c r="JUP75" s="200"/>
      <c r="JUS75" s="200"/>
      <c r="JUV75" s="200"/>
      <c r="JUY75" s="200"/>
      <c r="JVE75" s="200"/>
      <c r="JVH75" s="200"/>
      <c r="JVJ75" s="200"/>
      <c r="JWQ75" s="200"/>
      <c r="JWT75" s="200"/>
      <c r="JWW75" s="200"/>
      <c r="JWZ75" s="200"/>
      <c r="JXC75" s="200"/>
      <c r="JXD75" s="200"/>
      <c r="JXE75" s="200"/>
      <c r="JXH75" s="200"/>
      <c r="JXK75" s="200"/>
      <c r="JXN75" s="200"/>
      <c r="JXQ75" s="200"/>
      <c r="JXS75" s="200"/>
      <c r="JYG75" s="200"/>
      <c r="JYH75" s="200"/>
      <c r="JYI75" s="200"/>
      <c r="JYJ75" s="200"/>
      <c r="JYK75" s="200"/>
      <c r="JYL75" s="200"/>
      <c r="JYM75" s="200"/>
      <c r="JYN75" s="200"/>
      <c r="JYO75" s="200"/>
      <c r="JYP75" s="200"/>
      <c r="JYQ75" s="200"/>
      <c r="JYR75" s="200"/>
      <c r="JYS75" s="200"/>
      <c r="JYT75" s="200"/>
      <c r="JYU75" s="200"/>
      <c r="JYV75" s="200"/>
      <c r="JYW75" s="200"/>
      <c r="JYX75" s="200"/>
      <c r="JYY75" s="200"/>
      <c r="JZE75" s="200"/>
      <c r="JZF75" s="200"/>
      <c r="JZG75" s="200"/>
      <c r="JZH75" s="200"/>
      <c r="JZI75" s="200"/>
      <c r="JZJ75" s="200"/>
      <c r="JZK75" s="200"/>
      <c r="JZM75" s="200"/>
      <c r="JZN75" s="200"/>
      <c r="JZO75" s="200"/>
      <c r="JZP75" s="200"/>
      <c r="JZQ75" s="200"/>
      <c r="JZR75" s="200"/>
      <c r="JZS75" s="200"/>
      <c r="JZT75" s="200"/>
      <c r="JZW75" s="200"/>
      <c r="JZZ75" s="200"/>
      <c r="KAC75" s="200"/>
      <c r="KAF75" s="200"/>
      <c r="KAI75" s="200"/>
      <c r="KAL75" s="200"/>
      <c r="KAU75" s="200"/>
      <c r="KAX75" s="200"/>
      <c r="KBA75" s="200"/>
      <c r="KBD75" s="200"/>
      <c r="KBM75" s="200"/>
      <c r="KBS75" s="200"/>
      <c r="KBV75" s="200"/>
      <c r="KBY75" s="200"/>
      <c r="KCB75" s="200"/>
      <c r="KCH75" s="200"/>
      <c r="KCQ75" s="200"/>
      <c r="KCS75" s="200"/>
      <c r="KCT75" s="200"/>
      <c r="KCV75" s="200"/>
      <c r="KCY75" s="200"/>
      <c r="KDB75" s="200"/>
      <c r="KDE75" s="200"/>
      <c r="KDH75" s="200"/>
      <c r="KDK75" s="200"/>
      <c r="KDM75" s="200"/>
      <c r="KDO75" s="200"/>
      <c r="KDR75" s="200"/>
      <c r="KDU75" s="200"/>
      <c r="KDX75" s="200"/>
      <c r="KEA75" s="200"/>
      <c r="KED75" s="200"/>
      <c r="KEG75" s="200"/>
      <c r="KEJ75" s="200"/>
      <c r="KEL75" s="200"/>
      <c r="KEO75" s="200"/>
      <c r="KER75" s="200"/>
      <c r="KEU75" s="200"/>
      <c r="KFA75" s="200"/>
      <c r="KFD75" s="200"/>
      <c r="KFF75" s="200"/>
      <c r="KGM75" s="200"/>
      <c r="KGP75" s="200"/>
      <c r="KGS75" s="200"/>
      <c r="KGV75" s="200"/>
      <c r="KGY75" s="200"/>
      <c r="KGZ75" s="200"/>
      <c r="KHA75" s="200"/>
      <c r="KHD75" s="200"/>
      <c r="KHG75" s="200"/>
      <c r="KHJ75" s="200"/>
      <c r="KHM75" s="200"/>
      <c r="KHO75" s="200"/>
      <c r="KIC75" s="200"/>
      <c r="KID75" s="200"/>
      <c r="KIE75" s="200"/>
      <c r="KIF75" s="200"/>
      <c r="KIG75" s="200"/>
      <c r="KIH75" s="200"/>
      <c r="KII75" s="200"/>
      <c r="KIJ75" s="200"/>
      <c r="KIK75" s="200"/>
      <c r="KIL75" s="200"/>
      <c r="KIM75" s="200"/>
      <c r="KIN75" s="200"/>
      <c r="KIO75" s="200"/>
      <c r="KIP75" s="200"/>
      <c r="KIQ75" s="200"/>
      <c r="KIR75" s="200"/>
      <c r="KIS75" s="200"/>
      <c r="KIT75" s="200"/>
      <c r="KIU75" s="200"/>
      <c r="KJA75" s="200"/>
      <c r="KJB75" s="200"/>
      <c r="KJC75" s="200"/>
      <c r="KJD75" s="200"/>
      <c r="KJE75" s="200"/>
      <c r="KJF75" s="200"/>
      <c r="KJG75" s="200"/>
      <c r="KJI75" s="200"/>
      <c r="KJJ75" s="200"/>
      <c r="KJK75" s="200"/>
      <c r="KJL75" s="200"/>
      <c r="KJM75" s="200"/>
      <c r="KJN75" s="200"/>
      <c r="KJO75" s="200"/>
      <c r="KJP75" s="200"/>
      <c r="KJS75" s="200"/>
      <c r="KJV75" s="200"/>
      <c r="KJY75" s="200"/>
      <c r="KKB75" s="200"/>
      <c r="KKE75" s="200"/>
      <c r="KKH75" s="200"/>
      <c r="KKQ75" s="200"/>
      <c r="KKT75" s="200"/>
      <c r="KKW75" s="200"/>
      <c r="KKZ75" s="200"/>
      <c r="KLI75" s="200"/>
      <c r="KLO75" s="200"/>
      <c r="KLR75" s="200"/>
      <c r="KLU75" s="200"/>
      <c r="KLX75" s="200"/>
      <c r="KMD75" s="200"/>
      <c r="KMM75" s="200"/>
      <c r="KMO75" s="200"/>
      <c r="KMP75" s="200"/>
      <c r="KMR75" s="200"/>
      <c r="KMU75" s="200"/>
      <c r="KMX75" s="200"/>
      <c r="KNA75" s="200"/>
      <c r="KND75" s="200"/>
      <c r="KNG75" s="200"/>
      <c r="KNI75" s="200"/>
      <c r="KNK75" s="200"/>
      <c r="KNN75" s="200"/>
      <c r="KNQ75" s="200"/>
      <c r="KNT75" s="200"/>
      <c r="KNW75" s="200"/>
      <c r="KNZ75" s="200"/>
      <c r="KOC75" s="200"/>
      <c r="KOF75" s="200"/>
      <c r="KOH75" s="200"/>
      <c r="KOK75" s="200"/>
      <c r="KON75" s="200"/>
      <c r="KOQ75" s="200"/>
      <c r="KOW75" s="200"/>
      <c r="KOZ75" s="200"/>
      <c r="KPB75" s="200"/>
      <c r="KQI75" s="200"/>
      <c r="KQL75" s="200"/>
      <c r="KQO75" s="200"/>
      <c r="KQR75" s="200"/>
      <c r="KQU75" s="200"/>
      <c r="KQV75" s="200"/>
      <c r="KQW75" s="200"/>
      <c r="KQZ75" s="200"/>
      <c r="KRC75" s="200"/>
      <c r="KRF75" s="200"/>
      <c r="KRI75" s="200"/>
      <c r="KRK75" s="200"/>
      <c r="KRY75" s="200"/>
      <c r="KRZ75" s="200"/>
      <c r="KSA75" s="200"/>
      <c r="KSB75" s="200"/>
      <c r="KSC75" s="200"/>
      <c r="KSD75" s="200"/>
      <c r="KSE75" s="200"/>
      <c r="KSF75" s="200"/>
      <c r="KSG75" s="200"/>
      <c r="KSH75" s="200"/>
      <c r="KSI75" s="200"/>
      <c r="KSJ75" s="200"/>
      <c r="KSK75" s="200"/>
      <c r="KSL75" s="200"/>
      <c r="KSM75" s="200"/>
      <c r="KSN75" s="200"/>
      <c r="KSO75" s="200"/>
      <c r="KSP75" s="200"/>
      <c r="KSQ75" s="200"/>
      <c r="KSW75" s="200"/>
      <c r="KSX75" s="200"/>
      <c r="KSY75" s="200"/>
      <c r="KSZ75" s="200"/>
      <c r="KTA75" s="200"/>
      <c r="KTB75" s="200"/>
      <c r="KTC75" s="200"/>
      <c r="KTE75" s="200"/>
      <c r="KTF75" s="200"/>
      <c r="KTG75" s="200"/>
      <c r="KTH75" s="200"/>
      <c r="KTI75" s="200"/>
      <c r="KTJ75" s="200"/>
      <c r="KTK75" s="200"/>
      <c r="KTL75" s="200"/>
      <c r="KTO75" s="200"/>
      <c r="KTR75" s="200"/>
      <c r="KTU75" s="200"/>
      <c r="KTX75" s="200"/>
      <c r="KUA75" s="200"/>
      <c r="KUD75" s="200"/>
      <c r="KUM75" s="200"/>
      <c r="KUP75" s="200"/>
      <c r="KUS75" s="200"/>
      <c r="KUV75" s="200"/>
      <c r="KVE75" s="200"/>
      <c r="KVK75" s="200"/>
      <c r="KVN75" s="200"/>
      <c r="KVQ75" s="200"/>
      <c r="KVT75" s="200"/>
      <c r="KVZ75" s="200"/>
      <c r="KWI75" s="200"/>
      <c r="KWK75" s="200"/>
      <c r="KWL75" s="200"/>
      <c r="KWN75" s="200"/>
      <c r="KWQ75" s="200"/>
      <c r="KWT75" s="200"/>
      <c r="KWW75" s="200"/>
      <c r="KWZ75" s="200"/>
      <c r="KXC75" s="200"/>
      <c r="KXE75" s="200"/>
      <c r="KXG75" s="200"/>
      <c r="KXJ75" s="200"/>
      <c r="KXM75" s="200"/>
      <c r="KXP75" s="200"/>
      <c r="KXS75" s="200"/>
      <c r="KXV75" s="200"/>
      <c r="KXY75" s="200"/>
      <c r="KYB75" s="200"/>
      <c r="KYD75" s="200"/>
      <c r="KYG75" s="200"/>
      <c r="KYJ75" s="200"/>
      <c r="KYM75" s="200"/>
      <c r="KYS75" s="200"/>
      <c r="KYV75" s="200"/>
      <c r="KYX75" s="200"/>
      <c r="LAE75" s="200"/>
      <c r="LAH75" s="200"/>
      <c r="LAK75" s="200"/>
      <c r="LAN75" s="200"/>
      <c r="LAQ75" s="200"/>
      <c r="LAR75" s="200"/>
      <c r="LAS75" s="200"/>
      <c r="LAV75" s="200"/>
      <c r="LAY75" s="200"/>
      <c r="LBB75" s="200"/>
      <c r="LBE75" s="200"/>
      <c r="LBG75" s="200"/>
      <c r="LBU75" s="200"/>
      <c r="LBV75" s="200"/>
      <c r="LBW75" s="200"/>
      <c r="LBX75" s="200"/>
      <c r="LBY75" s="200"/>
      <c r="LBZ75" s="200"/>
      <c r="LCA75" s="200"/>
      <c r="LCB75" s="200"/>
      <c r="LCC75" s="200"/>
      <c r="LCD75" s="200"/>
      <c r="LCE75" s="200"/>
      <c r="LCF75" s="200"/>
      <c r="LCG75" s="200"/>
      <c r="LCH75" s="200"/>
      <c r="LCI75" s="200"/>
      <c r="LCJ75" s="200"/>
      <c r="LCK75" s="200"/>
      <c r="LCL75" s="200"/>
      <c r="LCM75" s="200"/>
      <c r="LCS75" s="200"/>
      <c r="LCT75" s="200"/>
      <c r="LCU75" s="200"/>
      <c r="LCV75" s="200"/>
      <c r="LCW75" s="200"/>
      <c r="LCX75" s="200"/>
      <c r="LCY75" s="200"/>
      <c r="LDA75" s="200"/>
      <c r="LDB75" s="200"/>
      <c r="LDC75" s="200"/>
      <c r="LDD75" s="200"/>
      <c r="LDE75" s="200"/>
      <c r="LDF75" s="200"/>
      <c r="LDG75" s="200"/>
      <c r="LDH75" s="200"/>
      <c r="LDK75" s="200"/>
      <c r="LDN75" s="200"/>
      <c r="LDQ75" s="200"/>
      <c r="LDT75" s="200"/>
      <c r="LDW75" s="200"/>
      <c r="LDZ75" s="200"/>
      <c r="LEI75" s="200"/>
      <c r="LEL75" s="200"/>
      <c r="LEO75" s="200"/>
      <c r="LER75" s="200"/>
      <c r="LFA75" s="200"/>
      <c r="LFG75" s="200"/>
      <c r="LFJ75" s="200"/>
      <c r="LFM75" s="200"/>
      <c r="LFP75" s="200"/>
      <c r="LFV75" s="200"/>
      <c r="LGE75" s="200"/>
      <c r="LGG75" s="200"/>
      <c r="LGH75" s="200"/>
      <c r="LGJ75" s="200"/>
      <c r="LGM75" s="200"/>
      <c r="LGP75" s="200"/>
      <c r="LGS75" s="200"/>
      <c r="LGV75" s="200"/>
      <c r="LGY75" s="200"/>
      <c r="LHA75" s="200"/>
      <c r="LHC75" s="200"/>
      <c r="LHF75" s="200"/>
      <c r="LHI75" s="200"/>
      <c r="LHL75" s="200"/>
      <c r="LHO75" s="200"/>
      <c r="LHR75" s="200"/>
      <c r="LHU75" s="200"/>
      <c r="LHX75" s="200"/>
      <c r="LHZ75" s="200"/>
      <c r="LIC75" s="200"/>
      <c r="LIF75" s="200"/>
      <c r="LII75" s="200"/>
      <c r="LIO75" s="200"/>
      <c r="LIR75" s="200"/>
      <c r="LIT75" s="200"/>
      <c r="LKA75" s="200"/>
      <c r="LKD75" s="200"/>
      <c r="LKG75" s="200"/>
      <c r="LKJ75" s="200"/>
      <c r="LKM75" s="200"/>
      <c r="LKN75" s="200"/>
      <c r="LKO75" s="200"/>
      <c r="LKR75" s="200"/>
      <c r="LKU75" s="200"/>
      <c r="LKX75" s="200"/>
      <c r="LLA75" s="200"/>
      <c r="LLC75" s="200"/>
      <c r="LLQ75" s="200"/>
      <c r="LLR75" s="200"/>
      <c r="LLS75" s="200"/>
      <c r="LLT75" s="200"/>
      <c r="LLU75" s="200"/>
      <c r="LLV75" s="200"/>
      <c r="LLW75" s="200"/>
      <c r="LLX75" s="200"/>
      <c r="LLY75" s="200"/>
      <c r="LLZ75" s="200"/>
      <c r="LMA75" s="200"/>
      <c r="LMB75" s="200"/>
      <c r="LMC75" s="200"/>
      <c r="LMD75" s="200"/>
      <c r="LME75" s="200"/>
      <c r="LMF75" s="200"/>
      <c r="LMG75" s="200"/>
      <c r="LMH75" s="200"/>
      <c r="LMI75" s="200"/>
      <c r="LMO75" s="200"/>
      <c r="LMP75" s="200"/>
      <c r="LMQ75" s="200"/>
      <c r="LMR75" s="200"/>
      <c r="LMS75" s="200"/>
      <c r="LMT75" s="200"/>
      <c r="LMU75" s="200"/>
      <c r="LMW75" s="200"/>
      <c r="LMX75" s="200"/>
      <c r="LMY75" s="200"/>
      <c r="LMZ75" s="200"/>
      <c r="LNA75" s="200"/>
      <c r="LNB75" s="200"/>
      <c r="LNC75" s="200"/>
      <c r="LND75" s="200"/>
      <c r="LNG75" s="200"/>
      <c r="LNJ75" s="200"/>
      <c r="LNM75" s="200"/>
      <c r="LNP75" s="200"/>
      <c r="LNS75" s="200"/>
      <c r="LNV75" s="200"/>
      <c r="LOE75" s="200"/>
      <c r="LOH75" s="200"/>
      <c r="LOK75" s="200"/>
      <c r="LON75" s="200"/>
      <c r="LOW75" s="200"/>
      <c r="LPC75" s="200"/>
      <c r="LPF75" s="200"/>
      <c r="LPI75" s="200"/>
      <c r="LPL75" s="200"/>
      <c r="LPR75" s="200"/>
      <c r="LQA75" s="200"/>
      <c r="LQC75" s="200"/>
      <c r="LQD75" s="200"/>
      <c r="LQF75" s="200"/>
      <c r="LQI75" s="200"/>
      <c r="LQL75" s="200"/>
      <c r="LQO75" s="200"/>
      <c r="LQR75" s="200"/>
      <c r="LQU75" s="200"/>
      <c r="LQW75" s="200"/>
      <c r="LQY75" s="200"/>
      <c r="LRB75" s="200"/>
      <c r="LRE75" s="200"/>
      <c r="LRH75" s="200"/>
      <c r="LRK75" s="200"/>
      <c r="LRN75" s="200"/>
      <c r="LRQ75" s="200"/>
      <c r="LRT75" s="200"/>
      <c r="LRV75" s="200"/>
      <c r="LRY75" s="200"/>
      <c r="LSB75" s="200"/>
      <c r="LSE75" s="200"/>
      <c r="LSK75" s="200"/>
      <c r="LSN75" s="200"/>
      <c r="LSP75" s="200"/>
      <c r="LTW75" s="200"/>
      <c r="LTZ75" s="200"/>
      <c r="LUC75" s="200"/>
      <c r="LUF75" s="200"/>
      <c r="LUI75" s="200"/>
      <c r="LUJ75" s="200"/>
      <c r="LUK75" s="200"/>
      <c r="LUN75" s="200"/>
      <c r="LUQ75" s="200"/>
      <c r="LUT75" s="200"/>
      <c r="LUW75" s="200"/>
      <c r="LUY75" s="200"/>
      <c r="LVM75" s="200"/>
      <c r="LVN75" s="200"/>
      <c r="LVO75" s="200"/>
      <c r="LVP75" s="200"/>
      <c r="LVQ75" s="200"/>
      <c r="LVR75" s="200"/>
      <c r="LVS75" s="200"/>
      <c r="LVT75" s="200"/>
      <c r="LVU75" s="200"/>
      <c r="LVV75" s="200"/>
      <c r="LVW75" s="200"/>
      <c r="LVX75" s="200"/>
      <c r="LVY75" s="200"/>
      <c r="LVZ75" s="200"/>
      <c r="LWA75" s="200"/>
      <c r="LWB75" s="200"/>
      <c r="LWC75" s="200"/>
      <c r="LWD75" s="200"/>
      <c r="LWE75" s="200"/>
      <c r="LWK75" s="200"/>
      <c r="LWL75" s="200"/>
      <c r="LWM75" s="200"/>
      <c r="LWN75" s="200"/>
      <c r="LWO75" s="200"/>
      <c r="LWP75" s="200"/>
      <c r="LWQ75" s="200"/>
      <c r="LWS75" s="200"/>
      <c r="LWT75" s="200"/>
      <c r="LWU75" s="200"/>
      <c r="LWV75" s="200"/>
      <c r="LWW75" s="200"/>
      <c r="LWX75" s="200"/>
      <c r="LWY75" s="200"/>
      <c r="LWZ75" s="200"/>
      <c r="LXC75" s="200"/>
      <c r="LXF75" s="200"/>
      <c r="LXI75" s="200"/>
      <c r="LXL75" s="200"/>
      <c r="LXO75" s="200"/>
      <c r="LXR75" s="200"/>
      <c r="LYA75" s="200"/>
      <c r="LYD75" s="200"/>
      <c r="LYG75" s="200"/>
      <c r="LYJ75" s="200"/>
      <c r="LYS75" s="200"/>
      <c r="LYY75" s="200"/>
      <c r="LZB75" s="200"/>
      <c r="LZE75" s="200"/>
      <c r="LZH75" s="200"/>
      <c r="LZN75" s="200"/>
      <c r="LZW75" s="200"/>
      <c r="LZY75" s="200"/>
      <c r="LZZ75" s="200"/>
      <c r="MAB75" s="200"/>
      <c r="MAE75" s="200"/>
      <c r="MAH75" s="200"/>
      <c r="MAK75" s="200"/>
      <c r="MAN75" s="200"/>
      <c r="MAQ75" s="200"/>
      <c r="MAS75" s="200"/>
      <c r="MAU75" s="200"/>
      <c r="MAX75" s="200"/>
      <c r="MBA75" s="200"/>
      <c r="MBD75" s="200"/>
      <c r="MBG75" s="200"/>
      <c r="MBJ75" s="200"/>
      <c r="MBM75" s="200"/>
      <c r="MBP75" s="200"/>
      <c r="MBR75" s="200"/>
      <c r="MBU75" s="200"/>
      <c r="MBX75" s="200"/>
      <c r="MCA75" s="200"/>
      <c r="MCG75" s="200"/>
      <c r="MCJ75" s="200"/>
      <c r="MCL75" s="200"/>
      <c r="MDS75" s="200"/>
      <c r="MDV75" s="200"/>
      <c r="MDY75" s="200"/>
      <c r="MEB75" s="200"/>
      <c r="MEE75" s="200"/>
      <c r="MEF75" s="200"/>
      <c r="MEG75" s="200"/>
      <c r="MEJ75" s="200"/>
      <c r="MEM75" s="200"/>
      <c r="MEP75" s="200"/>
      <c r="MES75" s="200"/>
      <c r="MEU75" s="200"/>
      <c r="MFI75" s="200"/>
      <c r="MFJ75" s="200"/>
      <c r="MFK75" s="200"/>
      <c r="MFL75" s="200"/>
      <c r="MFM75" s="200"/>
      <c r="MFN75" s="200"/>
      <c r="MFO75" s="200"/>
      <c r="MFP75" s="200"/>
      <c r="MFQ75" s="200"/>
      <c r="MFR75" s="200"/>
      <c r="MFS75" s="200"/>
      <c r="MFT75" s="200"/>
      <c r="MFU75" s="200"/>
      <c r="MFV75" s="200"/>
      <c r="MFW75" s="200"/>
      <c r="MFX75" s="200"/>
      <c r="MFY75" s="200"/>
      <c r="MFZ75" s="200"/>
      <c r="MGA75" s="200"/>
      <c r="MGG75" s="200"/>
      <c r="MGH75" s="200"/>
      <c r="MGI75" s="200"/>
      <c r="MGJ75" s="200"/>
      <c r="MGK75" s="200"/>
      <c r="MGL75" s="200"/>
      <c r="MGM75" s="200"/>
      <c r="MGO75" s="200"/>
      <c r="MGP75" s="200"/>
      <c r="MGQ75" s="200"/>
      <c r="MGR75" s="200"/>
      <c r="MGS75" s="200"/>
      <c r="MGT75" s="200"/>
      <c r="MGU75" s="200"/>
      <c r="MGV75" s="200"/>
      <c r="MGY75" s="200"/>
      <c r="MHB75" s="200"/>
      <c r="MHE75" s="200"/>
      <c r="MHH75" s="200"/>
      <c r="MHK75" s="200"/>
      <c r="MHN75" s="200"/>
      <c r="MHW75" s="200"/>
      <c r="MHZ75" s="200"/>
      <c r="MIC75" s="200"/>
      <c r="MIF75" s="200"/>
      <c r="MIO75" s="200"/>
      <c r="MIU75" s="200"/>
      <c r="MIX75" s="200"/>
      <c r="MJA75" s="200"/>
      <c r="MJD75" s="200"/>
      <c r="MJJ75" s="200"/>
      <c r="MJS75" s="200"/>
      <c r="MJU75" s="200"/>
      <c r="MJV75" s="200"/>
      <c r="MJX75" s="200"/>
      <c r="MKA75" s="200"/>
      <c r="MKD75" s="200"/>
      <c r="MKG75" s="200"/>
      <c r="MKJ75" s="200"/>
      <c r="MKM75" s="200"/>
      <c r="MKO75" s="200"/>
      <c r="MKQ75" s="200"/>
      <c r="MKT75" s="200"/>
      <c r="MKW75" s="200"/>
      <c r="MKZ75" s="200"/>
      <c r="MLC75" s="200"/>
      <c r="MLF75" s="200"/>
      <c r="MLI75" s="200"/>
      <c r="MLL75" s="200"/>
      <c r="MLN75" s="200"/>
      <c r="MLQ75" s="200"/>
      <c r="MLT75" s="200"/>
      <c r="MLW75" s="200"/>
      <c r="MMC75" s="200"/>
      <c r="MMF75" s="200"/>
      <c r="MMH75" s="200"/>
      <c r="MNO75" s="200"/>
      <c r="MNR75" s="200"/>
      <c r="MNU75" s="200"/>
      <c r="MNX75" s="200"/>
      <c r="MOA75" s="200"/>
      <c r="MOB75" s="200"/>
      <c r="MOC75" s="200"/>
      <c r="MOF75" s="200"/>
      <c r="MOI75" s="200"/>
      <c r="MOL75" s="200"/>
      <c r="MOO75" s="200"/>
      <c r="MOQ75" s="200"/>
      <c r="MPE75" s="200"/>
      <c r="MPF75" s="200"/>
      <c r="MPG75" s="200"/>
      <c r="MPH75" s="200"/>
      <c r="MPI75" s="200"/>
      <c r="MPJ75" s="200"/>
      <c r="MPK75" s="200"/>
      <c r="MPL75" s="200"/>
      <c r="MPM75" s="200"/>
      <c r="MPN75" s="200"/>
      <c r="MPO75" s="200"/>
      <c r="MPP75" s="200"/>
      <c r="MPQ75" s="200"/>
      <c r="MPR75" s="200"/>
      <c r="MPS75" s="200"/>
      <c r="MPT75" s="200"/>
      <c r="MPU75" s="200"/>
      <c r="MPV75" s="200"/>
      <c r="MPW75" s="200"/>
      <c r="MQC75" s="200"/>
      <c r="MQD75" s="200"/>
      <c r="MQE75" s="200"/>
      <c r="MQF75" s="200"/>
      <c r="MQG75" s="200"/>
      <c r="MQH75" s="200"/>
      <c r="MQI75" s="200"/>
      <c r="MQK75" s="200"/>
      <c r="MQL75" s="200"/>
      <c r="MQM75" s="200"/>
      <c r="MQN75" s="200"/>
      <c r="MQO75" s="200"/>
      <c r="MQP75" s="200"/>
      <c r="MQQ75" s="200"/>
      <c r="MQR75" s="200"/>
      <c r="MQU75" s="200"/>
      <c r="MQX75" s="200"/>
      <c r="MRA75" s="200"/>
      <c r="MRD75" s="200"/>
      <c r="MRG75" s="200"/>
      <c r="MRJ75" s="200"/>
      <c r="MRS75" s="200"/>
      <c r="MRV75" s="200"/>
      <c r="MRY75" s="200"/>
      <c r="MSB75" s="200"/>
      <c r="MSK75" s="200"/>
      <c r="MSQ75" s="200"/>
      <c r="MST75" s="200"/>
      <c r="MSW75" s="200"/>
      <c r="MSZ75" s="200"/>
      <c r="MTF75" s="200"/>
      <c r="MTO75" s="200"/>
      <c r="MTQ75" s="200"/>
      <c r="MTR75" s="200"/>
      <c r="MTT75" s="200"/>
      <c r="MTW75" s="200"/>
      <c r="MTZ75" s="200"/>
      <c r="MUC75" s="200"/>
      <c r="MUF75" s="200"/>
      <c r="MUI75" s="200"/>
      <c r="MUK75" s="200"/>
      <c r="MUM75" s="200"/>
      <c r="MUP75" s="200"/>
      <c r="MUS75" s="200"/>
      <c r="MUV75" s="200"/>
      <c r="MUY75" s="200"/>
      <c r="MVB75" s="200"/>
      <c r="MVE75" s="200"/>
      <c r="MVH75" s="200"/>
      <c r="MVJ75" s="200"/>
      <c r="MVM75" s="200"/>
      <c r="MVP75" s="200"/>
      <c r="MVS75" s="200"/>
      <c r="MVY75" s="200"/>
      <c r="MWB75" s="200"/>
      <c r="MWD75" s="200"/>
      <c r="MXK75" s="200"/>
      <c r="MXN75" s="200"/>
      <c r="MXQ75" s="200"/>
      <c r="MXT75" s="200"/>
      <c r="MXW75" s="200"/>
      <c r="MXX75" s="200"/>
      <c r="MXY75" s="200"/>
      <c r="MYB75" s="200"/>
      <c r="MYE75" s="200"/>
      <c r="MYH75" s="200"/>
      <c r="MYK75" s="200"/>
      <c r="MYM75" s="200"/>
      <c r="MZA75" s="200"/>
      <c r="MZB75" s="200"/>
      <c r="MZC75" s="200"/>
      <c r="MZD75" s="200"/>
      <c r="MZE75" s="200"/>
      <c r="MZF75" s="200"/>
      <c r="MZG75" s="200"/>
      <c r="MZH75" s="200"/>
      <c r="MZI75" s="200"/>
      <c r="MZJ75" s="200"/>
      <c r="MZK75" s="200"/>
      <c r="MZL75" s="200"/>
      <c r="MZM75" s="200"/>
      <c r="MZN75" s="200"/>
      <c r="MZO75" s="200"/>
      <c r="MZP75" s="200"/>
      <c r="MZQ75" s="200"/>
      <c r="MZR75" s="200"/>
      <c r="MZS75" s="200"/>
      <c r="MZY75" s="200"/>
      <c r="MZZ75" s="200"/>
      <c r="NAA75" s="200"/>
      <c r="NAB75" s="200"/>
      <c r="NAC75" s="200"/>
      <c r="NAD75" s="200"/>
      <c r="NAE75" s="200"/>
      <c r="NAG75" s="200"/>
      <c r="NAH75" s="200"/>
      <c r="NAI75" s="200"/>
      <c r="NAJ75" s="200"/>
      <c r="NAK75" s="200"/>
      <c r="NAL75" s="200"/>
      <c r="NAM75" s="200"/>
      <c r="NAN75" s="200"/>
      <c r="NAQ75" s="200"/>
      <c r="NAT75" s="200"/>
      <c r="NAW75" s="200"/>
      <c r="NAZ75" s="200"/>
      <c r="NBC75" s="200"/>
      <c r="NBF75" s="200"/>
      <c r="NBO75" s="200"/>
      <c r="NBR75" s="200"/>
      <c r="NBU75" s="200"/>
      <c r="NBX75" s="200"/>
      <c r="NCG75" s="200"/>
      <c r="NCM75" s="200"/>
      <c r="NCP75" s="200"/>
      <c r="NCS75" s="200"/>
      <c r="NCV75" s="200"/>
      <c r="NDB75" s="200"/>
      <c r="NDK75" s="200"/>
      <c r="NDM75" s="200"/>
      <c r="NDN75" s="200"/>
      <c r="NDP75" s="200"/>
      <c r="NDS75" s="200"/>
      <c r="NDV75" s="200"/>
      <c r="NDY75" s="200"/>
      <c r="NEB75" s="200"/>
      <c r="NEE75" s="200"/>
      <c r="NEG75" s="200"/>
      <c r="NEI75" s="200"/>
      <c r="NEL75" s="200"/>
      <c r="NEO75" s="200"/>
      <c r="NER75" s="200"/>
      <c r="NEU75" s="200"/>
      <c r="NEX75" s="200"/>
      <c r="NFA75" s="200"/>
      <c r="NFD75" s="200"/>
      <c r="NFF75" s="200"/>
      <c r="NFI75" s="200"/>
      <c r="NFL75" s="200"/>
      <c r="NFO75" s="200"/>
      <c r="NFU75" s="200"/>
      <c r="NFX75" s="200"/>
      <c r="NFZ75" s="200"/>
      <c r="NHG75" s="200"/>
      <c r="NHJ75" s="200"/>
      <c r="NHM75" s="200"/>
      <c r="NHP75" s="200"/>
      <c r="NHS75" s="200"/>
      <c r="NHT75" s="200"/>
      <c r="NHU75" s="200"/>
      <c r="NHX75" s="200"/>
      <c r="NIA75" s="200"/>
      <c r="NID75" s="200"/>
      <c r="NIG75" s="200"/>
      <c r="NII75" s="200"/>
      <c r="NIW75" s="200"/>
      <c r="NIX75" s="200"/>
      <c r="NIY75" s="200"/>
      <c r="NIZ75" s="200"/>
      <c r="NJA75" s="200"/>
      <c r="NJB75" s="200"/>
      <c r="NJC75" s="200"/>
      <c r="NJD75" s="200"/>
      <c r="NJE75" s="200"/>
      <c r="NJF75" s="200"/>
      <c r="NJG75" s="200"/>
      <c r="NJH75" s="200"/>
      <c r="NJI75" s="200"/>
      <c r="NJJ75" s="200"/>
      <c r="NJK75" s="200"/>
      <c r="NJL75" s="200"/>
      <c r="NJM75" s="200"/>
      <c r="NJN75" s="200"/>
      <c r="NJO75" s="200"/>
      <c r="NJU75" s="200"/>
      <c r="NJV75" s="200"/>
      <c r="NJW75" s="200"/>
      <c r="NJX75" s="200"/>
      <c r="NJY75" s="200"/>
      <c r="NJZ75" s="200"/>
      <c r="NKA75" s="200"/>
      <c r="NKC75" s="200"/>
      <c r="NKD75" s="200"/>
      <c r="NKE75" s="200"/>
      <c r="NKF75" s="200"/>
      <c r="NKG75" s="200"/>
      <c r="NKH75" s="200"/>
      <c r="NKI75" s="200"/>
      <c r="NKJ75" s="200"/>
      <c r="NKM75" s="200"/>
      <c r="NKP75" s="200"/>
      <c r="NKS75" s="200"/>
      <c r="NKV75" s="200"/>
      <c r="NKY75" s="200"/>
      <c r="NLB75" s="200"/>
      <c r="NLK75" s="200"/>
      <c r="NLN75" s="200"/>
      <c r="NLQ75" s="200"/>
      <c r="NLT75" s="200"/>
      <c r="NMC75" s="200"/>
      <c r="NMI75" s="200"/>
      <c r="NML75" s="200"/>
      <c r="NMO75" s="200"/>
      <c r="NMR75" s="200"/>
      <c r="NMX75" s="200"/>
      <c r="NNG75" s="200"/>
      <c r="NNI75" s="200"/>
      <c r="NNJ75" s="200"/>
      <c r="NNL75" s="200"/>
      <c r="NNO75" s="200"/>
      <c r="NNR75" s="200"/>
      <c r="NNU75" s="200"/>
      <c r="NNX75" s="200"/>
      <c r="NOA75" s="200"/>
      <c r="NOC75" s="200"/>
      <c r="NOE75" s="200"/>
      <c r="NOH75" s="200"/>
      <c r="NOK75" s="200"/>
      <c r="NON75" s="200"/>
      <c r="NOQ75" s="200"/>
      <c r="NOT75" s="200"/>
      <c r="NOW75" s="200"/>
      <c r="NOZ75" s="200"/>
      <c r="NPB75" s="200"/>
      <c r="NPE75" s="200"/>
      <c r="NPH75" s="200"/>
      <c r="NPK75" s="200"/>
      <c r="NPQ75" s="200"/>
      <c r="NPT75" s="200"/>
      <c r="NPV75" s="200"/>
      <c r="NRC75" s="200"/>
      <c r="NRF75" s="200"/>
      <c r="NRI75" s="200"/>
      <c r="NRL75" s="200"/>
      <c r="NRO75" s="200"/>
      <c r="NRP75" s="200"/>
      <c r="NRQ75" s="200"/>
      <c r="NRT75" s="200"/>
      <c r="NRW75" s="200"/>
      <c r="NRZ75" s="200"/>
      <c r="NSC75" s="200"/>
      <c r="NSE75" s="200"/>
      <c r="NSS75" s="200"/>
      <c r="NST75" s="200"/>
      <c r="NSU75" s="200"/>
      <c r="NSV75" s="200"/>
      <c r="NSW75" s="200"/>
      <c r="NSX75" s="200"/>
      <c r="NSY75" s="200"/>
      <c r="NSZ75" s="200"/>
      <c r="NTA75" s="200"/>
      <c r="NTB75" s="200"/>
      <c r="NTC75" s="200"/>
      <c r="NTD75" s="200"/>
      <c r="NTE75" s="200"/>
      <c r="NTF75" s="200"/>
      <c r="NTG75" s="200"/>
      <c r="NTH75" s="200"/>
      <c r="NTI75" s="200"/>
      <c r="NTJ75" s="200"/>
      <c r="NTK75" s="200"/>
      <c r="NTQ75" s="200"/>
      <c r="NTR75" s="200"/>
      <c r="NTS75" s="200"/>
      <c r="NTT75" s="200"/>
      <c r="NTU75" s="200"/>
      <c r="NTV75" s="200"/>
      <c r="NTW75" s="200"/>
      <c r="NTY75" s="200"/>
      <c r="NTZ75" s="200"/>
      <c r="NUA75" s="200"/>
      <c r="NUB75" s="200"/>
      <c r="NUC75" s="200"/>
      <c r="NUD75" s="200"/>
      <c r="NUE75" s="200"/>
      <c r="NUF75" s="200"/>
      <c r="NUI75" s="200"/>
      <c r="NUL75" s="200"/>
      <c r="NUO75" s="200"/>
      <c r="NUR75" s="200"/>
      <c r="NUU75" s="200"/>
      <c r="NUX75" s="200"/>
      <c r="NVG75" s="200"/>
      <c r="NVJ75" s="200"/>
      <c r="NVM75" s="200"/>
      <c r="NVP75" s="200"/>
      <c r="NVY75" s="200"/>
      <c r="NWE75" s="200"/>
      <c r="NWH75" s="200"/>
      <c r="NWK75" s="200"/>
      <c r="NWN75" s="200"/>
      <c r="NWT75" s="200"/>
      <c r="NXC75" s="200"/>
      <c r="NXE75" s="200"/>
      <c r="NXF75" s="200"/>
      <c r="NXH75" s="200"/>
      <c r="NXK75" s="200"/>
      <c r="NXN75" s="200"/>
      <c r="NXQ75" s="200"/>
      <c r="NXT75" s="200"/>
      <c r="NXW75" s="200"/>
      <c r="NXY75" s="200"/>
      <c r="NYA75" s="200"/>
      <c r="NYD75" s="200"/>
      <c r="NYG75" s="200"/>
      <c r="NYJ75" s="200"/>
      <c r="NYM75" s="200"/>
      <c r="NYP75" s="200"/>
      <c r="NYS75" s="200"/>
      <c r="NYV75" s="200"/>
      <c r="NYX75" s="200"/>
      <c r="NZA75" s="200"/>
      <c r="NZD75" s="200"/>
      <c r="NZG75" s="200"/>
      <c r="NZM75" s="200"/>
      <c r="NZP75" s="200"/>
      <c r="NZR75" s="200"/>
      <c r="OAY75" s="200"/>
      <c r="OBB75" s="200"/>
      <c r="OBE75" s="200"/>
      <c r="OBH75" s="200"/>
      <c r="OBK75" s="200"/>
      <c r="OBL75" s="200"/>
      <c r="OBM75" s="200"/>
      <c r="OBP75" s="200"/>
      <c r="OBS75" s="200"/>
      <c r="OBV75" s="200"/>
      <c r="OBY75" s="200"/>
      <c r="OCA75" s="200"/>
      <c r="OCO75" s="200"/>
      <c r="OCP75" s="200"/>
      <c r="OCQ75" s="200"/>
      <c r="OCR75" s="200"/>
      <c r="OCS75" s="200"/>
      <c r="OCT75" s="200"/>
      <c r="OCU75" s="200"/>
      <c r="OCV75" s="200"/>
      <c r="OCW75" s="200"/>
      <c r="OCX75" s="200"/>
      <c r="OCY75" s="200"/>
      <c r="OCZ75" s="200"/>
      <c r="ODA75" s="200"/>
      <c r="ODB75" s="200"/>
      <c r="ODC75" s="200"/>
      <c r="ODD75" s="200"/>
      <c r="ODE75" s="200"/>
      <c r="ODF75" s="200"/>
      <c r="ODG75" s="200"/>
      <c r="ODM75" s="200"/>
      <c r="ODN75" s="200"/>
      <c r="ODO75" s="200"/>
      <c r="ODP75" s="200"/>
      <c r="ODQ75" s="200"/>
      <c r="ODR75" s="200"/>
      <c r="ODS75" s="200"/>
      <c r="ODU75" s="200"/>
      <c r="ODV75" s="200"/>
      <c r="ODW75" s="200"/>
      <c r="ODX75" s="200"/>
      <c r="ODY75" s="200"/>
      <c r="ODZ75" s="200"/>
      <c r="OEA75" s="200"/>
      <c r="OEB75" s="200"/>
      <c r="OEE75" s="200"/>
      <c r="OEH75" s="200"/>
      <c r="OEK75" s="200"/>
      <c r="OEN75" s="200"/>
      <c r="OEQ75" s="200"/>
      <c r="OET75" s="200"/>
      <c r="OFC75" s="200"/>
      <c r="OFF75" s="200"/>
      <c r="OFI75" s="200"/>
      <c r="OFL75" s="200"/>
      <c r="OFU75" s="200"/>
      <c r="OGA75" s="200"/>
      <c r="OGD75" s="200"/>
      <c r="OGG75" s="200"/>
      <c r="OGJ75" s="200"/>
      <c r="OGP75" s="200"/>
      <c r="OGY75" s="200"/>
      <c r="OHA75" s="200"/>
      <c r="OHB75" s="200"/>
      <c r="OHD75" s="200"/>
      <c r="OHG75" s="200"/>
      <c r="OHJ75" s="200"/>
      <c r="OHM75" s="200"/>
      <c r="OHP75" s="200"/>
      <c r="OHS75" s="200"/>
      <c r="OHU75" s="200"/>
      <c r="OHW75" s="200"/>
      <c r="OHZ75" s="200"/>
      <c r="OIC75" s="200"/>
      <c r="OIF75" s="200"/>
      <c r="OII75" s="200"/>
      <c r="OIL75" s="200"/>
      <c r="OIO75" s="200"/>
      <c r="OIR75" s="200"/>
      <c r="OIT75" s="200"/>
      <c r="OIW75" s="200"/>
      <c r="OIZ75" s="200"/>
      <c r="OJC75" s="200"/>
      <c r="OJI75" s="200"/>
      <c r="OJL75" s="200"/>
      <c r="OJN75" s="200"/>
      <c r="OKU75" s="200"/>
      <c r="OKX75" s="200"/>
      <c r="OLA75" s="200"/>
      <c r="OLD75" s="200"/>
      <c r="OLG75" s="200"/>
      <c r="OLH75" s="200"/>
      <c r="OLI75" s="200"/>
      <c r="OLL75" s="200"/>
      <c r="OLO75" s="200"/>
      <c r="OLR75" s="200"/>
      <c r="OLU75" s="200"/>
      <c r="OLW75" s="200"/>
      <c r="OMK75" s="200"/>
      <c r="OML75" s="200"/>
      <c r="OMM75" s="200"/>
      <c r="OMN75" s="200"/>
      <c r="OMO75" s="200"/>
      <c r="OMP75" s="200"/>
      <c r="OMQ75" s="200"/>
      <c r="OMR75" s="200"/>
      <c r="OMS75" s="200"/>
      <c r="OMT75" s="200"/>
      <c r="OMU75" s="200"/>
      <c r="OMV75" s="200"/>
      <c r="OMW75" s="200"/>
      <c r="OMX75" s="200"/>
      <c r="OMY75" s="200"/>
      <c r="OMZ75" s="200"/>
      <c r="ONA75" s="200"/>
      <c r="ONB75" s="200"/>
      <c r="ONC75" s="200"/>
      <c r="ONI75" s="200"/>
      <c r="ONJ75" s="200"/>
      <c r="ONK75" s="200"/>
      <c r="ONL75" s="200"/>
      <c r="ONM75" s="200"/>
      <c r="ONN75" s="200"/>
      <c r="ONO75" s="200"/>
      <c r="ONQ75" s="200"/>
      <c r="ONR75" s="200"/>
      <c r="ONS75" s="200"/>
      <c r="ONT75" s="200"/>
      <c r="ONU75" s="200"/>
      <c r="ONV75" s="200"/>
      <c r="ONW75" s="200"/>
      <c r="ONX75" s="200"/>
      <c r="OOA75" s="200"/>
      <c r="OOD75" s="200"/>
      <c r="OOG75" s="200"/>
      <c r="OOJ75" s="200"/>
      <c r="OOM75" s="200"/>
      <c r="OOP75" s="200"/>
      <c r="OOY75" s="200"/>
      <c r="OPB75" s="200"/>
      <c r="OPE75" s="200"/>
      <c r="OPH75" s="200"/>
      <c r="OPQ75" s="200"/>
      <c r="OPW75" s="200"/>
      <c r="OPZ75" s="200"/>
      <c r="OQC75" s="200"/>
      <c r="OQF75" s="200"/>
      <c r="OQL75" s="200"/>
      <c r="OQU75" s="200"/>
      <c r="OQW75" s="200"/>
      <c r="OQX75" s="200"/>
      <c r="OQZ75" s="200"/>
      <c r="ORC75" s="200"/>
      <c r="ORF75" s="200"/>
      <c r="ORI75" s="200"/>
      <c r="ORL75" s="200"/>
      <c r="ORO75" s="200"/>
      <c r="ORQ75" s="200"/>
      <c r="ORS75" s="200"/>
      <c r="ORV75" s="200"/>
      <c r="ORY75" s="200"/>
      <c r="OSB75" s="200"/>
      <c r="OSE75" s="200"/>
      <c r="OSH75" s="200"/>
      <c r="OSK75" s="200"/>
      <c r="OSN75" s="200"/>
      <c r="OSP75" s="200"/>
      <c r="OSS75" s="200"/>
      <c r="OSV75" s="200"/>
      <c r="OSY75" s="200"/>
      <c r="OTE75" s="200"/>
      <c r="OTH75" s="200"/>
      <c r="OTJ75" s="200"/>
      <c r="OUQ75" s="200"/>
      <c r="OUT75" s="200"/>
      <c r="OUW75" s="200"/>
      <c r="OUZ75" s="200"/>
      <c r="OVC75" s="200"/>
      <c r="OVD75" s="200"/>
      <c r="OVE75" s="200"/>
      <c r="OVH75" s="200"/>
      <c r="OVK75" s="200"/>
      <c r="OVN75" s="200"/>
      <c r="OVQ75" s="200"/>
      <c r="OVS75" s="200"/>
      <c r="OWG75" s="200"/>
      <c r="OWH75" s="200"/>
      <c r="OWI75" s="200"/>
      <c r="OWJ75" s="200"/>
      <c r="OWK75" s="200"/>
      <c r="OWL75" s="200"/>
      <c r="OWM75" s="200"/>
      <c r="OWN75" s="200"/>
      <c r="OWO75" s="200"/>
      <c r="OWP75" s="200"/>
      <c r="OWQ75" s="200"/>
      <c r="OWR75" s="200"/>
      <c r="OWS75" s="200"/>
      <c r="OWT75" s="200"/>
      <c r="OWU75" s="200"/>
      <c r="OWV75" s="200"/>
      <c r="OWW75" s="200"/>
      <c r="OWX75" s="200"/>
      <c r="OWY75" s="200"/>
      <c r="OXE75" s="200"/>
      <c r="OXF75" s="200"/>
      <c r="OXG75" s="200"/>
      <c r="OXH75" s="200"/>
      <c r="OXI75" s="200"/>
      <c r="OXJ75" s="200"/>
      <c r="OXK75" s="200"/>
      <c r="OXM75" s="200"/>
      <c r="OXN75" s="200"/>
      <c r="OXO75" s="200"/>
      <c r="OXP75" s="200"/>
      <c r="OXQ75" s="200"/>
      <c r="OXR75" s="200"/>
      <c r="OXS75" s="200"/>
      <c r="OXT75" s="200"/>
      <c r="OXW75" s="200"/>
      <c r="OXZ75" s="200"/>
      <c r="OYC75" s="200"/>
      <c r="OYF75" s="200"/>
      <c r="OYI75" s="200"/>
      <c r="OYL75" s="200"/>
      <c r="OYU75" s="200"/>
      <c r="OYX75" s="200"/>
      <c r="OZA75" s="200"/>
      <c r="OZD75" s="200"/>
      <c r="OZM75" s="200"/>
      <c r="OZS75" s="200"/>
      <c r="OZV75" s="200"/>
      <c r="OZY75" s="200"/>
      <c r="PAB75" s="200"/>
      <c r="PAH75" s="200"/>
      <c r="PAQ75" s="200"/>
      <c r="PAS75" s="200"/>
      <c r="PAT75" s="200"/>
      <c r="PAV75" s="200"/>
      <c r="PAY75" s="200"/>
      <c r="PBB75" s="200"/>
      <c r="PBE75" s="200"/>
      <c r="PBH75" s="200"/>
      <c r="PBK75" s="200"/>
      <c r="PBM75" s="200"/>
      <c r="PBO75" s="200"/>
      <c r="PBR75" s="200"/>
      <c r="PBU75" s="200"/>
      <c r="PBX75" s="200"/>
      <c r="PCA75" s="200"/>
      <c r="PCD75" s="200"/>
      <c r="PCG75" s="200"/>
      <c r="PCJ75" s="200"/>
      <c r="PCL75" s="200"/>
      <c r="PCO75" s="200"/>
      <c r="PCR75" s="200"/>
      <c r="PCU75" s="200"/>
      <c r="PDA75" s="200"/>
      <c r="PDD75" s="200"/>
      <c r="PDF75" s="200"/>
      <c r="PEM75" s="200"/>
      <c r="PEP75" s="200"/>
      <c r="PES75" s="200"/>
      <c r="PEV75" s="200"/>
      <c r="PEY75" s="200"/>
      <c r="PEZ75" s="200"/>
      <c r="PFA75" s="200"/>
      <c r="PFD75" s="200"/>
      <c r="PFG75" s="200"/>
      <c r="PFJ75" s="200"/>
      <c r="PFM75" s="200"/>
      <c r="PFO75" s="200"/>
      <c r="PGC75" s="200"/>
      <c r="PGD75" s="200"/>
      <c r="PGE75" s="200"/>
      <c r="PGF75" s="200"/>
      <c r="PGG75" s="200"/>
      <c r="PGH75" s="200"/>
      <c r="PGI75" s="200"/>
      <c r="PGJ75" s="200"/>
      <c r="PGK75" s="200"/>
      <c r="PGL75" s="200"/>
      <c r="PGM75" s="200"/>
      <c r="PGN75" s="200"/>
      <c r="PGO75" s="200"/>
      <c r="PGP75" s="200"/>
      <c r="PGQ75" s="200"/>
      <c r="PGR75" s="200"/>
      <c r="PGS75" s="200"/>
      <c r="PGT75" s="200"/>
      <c r="PGU75" s="200"/>
      <c r="PHA75" s="200"/>
      <c r="PHB75" s="200"/>
      <c r="PHC75" s="200"/>
      <c r="PHD75" s="200"/>
      <c r="PHE75" s="200"/>
      <c r="PHF75" s="200"/>
      <c r="PHG75" s="200"/>
      <c r="PHI75" s="200"/>
      <c r="PHJ75" s="200"/>
      <c r="PHK75" s="200"/>
      <c r="PHL75" s="200"/>
      <c r="PHM75" s="200"/>
      <c r="PHN75" s="200"/>
      <c r="PHO75" s="200"/>
      <c r="PHP75" s="200"/>
      <c r="PHS75" s="200"/>
      <c r="PHV75" s="200"/>
      <c r="PHY75" s="200"/>
      <c r="PIB75" s="200"/>
      <c r="PIE75" s="200"/>
      <c r="PIH75" s="200"/>
      <c r="PIQ75" s="200"/>
      <c r="PIT75" s="200"/>
      <c r="PIW75" s="200"/>
      <c r="PIZ75" s="200"/>
      <c r="PJI75" s="200"/>
      <c r="PJO75" s="200"/>
      <c r="PJR75" s="200"/>
      <c r="PJU75" s="200"/>
      <c r="PJX75" s="200"/>
      <c r="PKD75" s="200"/>
      <c r="PKM75" s="200"/>
      <c r="PKO75" s="200"/>
      <c r="PKP75" s="200"/>
      <c r="PKR75" s="200"/>
      <c r="PKU75" s="200"/>
      <c r="PKX75" s="200"/>
      <c r="PLA75" s="200"/>
      <c r="PLD75" s="200"/>
      <c r="PLG75" s="200"/>
      <c r="PLI75" s="200"/>
      <c r="PLK75" s="200"/>
      <c r="PLN75" s="200"/>
      <c r="PLQ75" s="200"/>
      <c r="PLT75" s="200"/>
      <c r="PLW75" s="200"/>
      <c r="PLZ75" s="200"/>
      <c r="PMC75" s="200"/>
      <c r="PMF75" s="200"/>
      <c r="PMH75" s="200"/>
      <c r="PMK75" s="200"/>
      <c r="PMN75" s="200"/>
      <c r="PMQ75" s="200"/>
      <c r="PMW75" s="200"/>
      <c r="PMZ75" s="200"/>
      <c r="PNB75" s="200"/>
      <c r="POI75" s="200"/>
      <c r="POL75" s="200"/>
      <c r="POO75" s="200"/>
      <c r="POR75" s="200"/>
      <c r="POU75" s="200"/>
      <c r="POV75" s="200"/>
      <c r="POW75" s="200"/>
      <c r="POZ75" s="200"/>
      <c r="PPC75" s="200"/>
      <c r="PPF75" s="200"/>
      <c r="PPI75" s="200"/>
      <c r="PPK75" s="200"/>
      <c r="PPY75" s="200"/>
      <c r="PPZ75" s="200"/>
      <c r="PQA75" s="200"/>
      <c r="PQB75" s="200"/>
      <c r="PQC75" s="200"/>
      <c r="PQD75" s="200"/>
      <c r="PQE75" s="200"/>
      <c r="PQF75" s="200"/>
      <c r="PQG75" s="200"/>
      <c r="PQH75" s="200"/>
      <c r="PQI75" s="200"/>
      <c r="PQJ75" s="200"/>
      <c r="PQK75" s="200"/>
      <c r="PQL75" s="200"/>
      <c r="PQM75" s="200"/>
      <c r="PQN75" s="200"/>
      <c r="PQO75" s="200"/>
      <c r="PQP75" s="200"/>
      <c r="PQQ75" s="200"/>
      <c r="PQW75" s="200"/>
      <c r="PQX75" s="200"/>
      <c r="PQY75" s="200"/>
      <c r="PQZ75" s="200"/>
      <c r="PRA75" s="200"/>
      <c r="PRB75" s="200"/>
      <c r="PRC75" s="200"/>
      <c r="PRE75" s="200"/>
      <c r="PRF75" s="200"/>
      <c r="PRG75" s="200"/>
      <c r="PRH75" s="200"/>
      <c r="PRI75" s="200"/>
      <c r="PRJ75" s="200"/>
      <c r="PRK75" s="200"/>
      <c r="PRL75" s="200"/>
      <c r="PRO75" s="200"/>
      <c r="PRR75" s="200"/>
      <c r="PRU75" s="200"/>
      <c r="PRX75" s="200"/>
      <c r="PSA75" s="200"/>
      <c r="PSD75" s="200"/>
      <c r="PSM75" s="200"/>
      <c r="PSP75" s="200"/>
      <c r="PSS75" s="200"/>
      <c r="PSV75" s="200"/>
      <c r="PTE75" s="200"/>
      <c r="PTK75" s="200"/>
      <c r="PTN75" s="200"/>
      <c r="PTQ75" s="200"/>
      <c r="PTT75" s="200"/>
      <c r="PTZ75" s="200"/>
      <c r="PUI75" s="200"/>
      <c r="PUK75" s="200"/>
      <c r="PUL75" s="200"/>
      <c r="PUN75" s="200"/>
      <c r="PUQ75" s="200"/>
      <c r="PUT75" s="200"/>
      <c r="PUW75" s="200"/>
      <c r="PUZ75" s="200"/>
      <c r="PVC75" s="200"/>
      <c r="PVE75" s="200"/>
      <c r="PVG75" s="200"/>
      <c r="PVJ75" s="200"/>
      <c r="PVM75" s="200"/>
      <c r="PVP75" s="200"/>
      <c r="PVS75" s="200"/>
      <c r="PVV75" s="200"/>
      <c r="PVY75" s="200"/>
      <c r="PWB75" s="200"/>
      <c r="PWD75" s="200"/>
      <c r="PWG75" s="200"/>
      <c r="PWJ75" s="200"/>
      <c r="PWM75" s="200"/>
      <c r="PWS75" s="200"/>
      <c r="PWV75" s="200"/>
      <c r="PWX75" s="200"/>
      <c r="PYE75" s="200"/>
      <c r="PYH75" s="200"/>
      <c r="PYK75" s="200"/>
      <c r="PYN75" s="200"/>
      <c r="PYQ75" s="200"/>
      <c r="PYR75" s="200"/>
      <c r="PYS75" s="200"/>
      <c r="PYV75" s="200"/>
      <c r="PYY75" s="200"/>
      <c r="PZB75" s="200"/>
      <c r="PZE75" s="200"/>
      <c r="PZG75" s="200"/>
      <c r="PZU75" s="200"/>
      <c r="PZV75" s="200"/>
      <c r="PZW75" s="200"/>
      <c r="PZX75" s="200"/>
      <c r="PZY75" s="200"/>
      <c r="PZZ75" s="200"/>
      <c r="QAA75" s="200"/>
      <c r="QAB75" s="200"/>
      <c r="QAC75" s="200"/>
      <c r="QAD75" s="200"/>
      <c r="QAE75" s="200"/>
      <c r="QAF75" s="200"/>
      <c r="QAG75" s="200"/>
      <c r="QAH75" s="200"/>
      <c r="QAI75" s="200"/>
      <c r="QAJ75" s="200"/>
      <c r="QAK75" s="200"/>
      <c r="QAL75" s="200"/>
      <c r="QAM75" s="200"/>
      <c r="QAS75" s="200"/>
      <c r="QAT75" s="200"/>
      <c r="QAU75" s="200"/>
      <c r="QAV75" s="200"/>
      <c r="QAW75" s="200"/>
      <c r="QAX75" s="200"/>
      <c r="QAY75" s="200"/>
      <c r="QBA75" s="200"/>
      <c r="QBB75" s="200"/>
      <c r="QBC75" s="200"/>
      <c r="QBD75" s="200"/>
      <c r="QBE75" s="200"/>
      <c r="QBF75" s="200"/>
      <c r="QBG75" s="200"/>
      <c r="QBH75" s="200"/>
      <c r="QBK75" s="200"/>
      <c r="QBN75" s="200"/>
      <c r="QBQ75" s="200"/>
      <c r="QBT75" s="200"/>
      <c r="QBW75" s="200"/>
      <c r="QBZ75" s="200"/>
      <c r="QCI75" s="200"/>
      <c r="QCL75" s="200"/>
      <c r="QCO75" s="200"/>
      <c r="QCR75" s="200"/>
      <c r="QDA75" s="200"/>
      <c r="QDG75" s="200"/>
      <c r="QDJ75" s="200"/>
      <c r="QDM75" s="200"/>
      <c r="QDP75" s="200"/>
      <c r="QDV75" s="200"/>
      <c r="QEE75" s="200"/>
      <c r="QEG75" s="200"/>
      <c r="QEH75" s="200"/>
      <c r="QEJ75" s="200"/>
      <c r="QEM75" s="200"/>
      <c r="QEP75" s="200"/>
      <c r="QES75" s="200"/>
      <c r="QEV75" s="200"/>
      <c r="QEY75" s="200"/>
      <c r="QFA75" s="200"/>
      <c r="QFC75" s="200"/>
      <c r="QFF75" s="200"/>
      <c r="QFI75" s="200"/>
      <c r="QFL75" s="200"/>
      <c r="QFO75" s="200"/>
      <c r="QFR75" s="200"/>
      <c r="QFU75" s="200"/>
      <c r="QFX75" s="200"/>
      <c r="QFZ75" s="200"/>
      <c r="QGC75" s="200"/>
      <c r="QGF75" s="200"/>
      <c r="QGI75" s="200"/>
      <c r="QGO75" s="200"/>
      <c r="QGR75" s="200"/>
      <c r="QGT75" s="200"/>
      <c r="QIA75" s="200"/>
      <c r="QID75" s="200"/>
      <c r="QIG75" s="200"/>
      <c r="QIJ75" s="200"/>
      <c r="QIM75" s="200"/>
      <c r="QIN75" s="200"/>
      <c r="QIO75" s="200"/>
      <c r="QIR75" s="200"/>
      <c r="QIU75" s="200"/>
      <c r="QIX75" s="200"/>
      <c r="QJA75" s="200"/>
      <c r="QJC75" s="200"/>
      <c r="QJQ75" s="200"/>
      <c r="QJR75" s="200"/>
      <c r="QJS75" s="200"/>
      <c r="QJT75" s="200"/>
      <c r="QJU75" s="200"/>
      <c r="QJV75" s="200"/>
      <c r="QJW75" s="200"/>
      <c r="QJX75" s="200"/>
      <c r="QJY75" s="200"/>
      <c r="QJZ75" s="200"/>
      <c r="QKA75" s="200"/>
      <c r="QKB75" s="200"/>
      <c r="QKC75" s="200"/>
      <c r="QKD75" s="200"/>
      <c r="QKE75" s="200"/>
      <c r="QKF75" s="200"/>
      <c r="QKG75" s="200"/>
      <c r="QKH75" s="200"/>
      <c r="QKI75" s="200"/>
      <c r="QKO75" s="200"/>
      <c r="QKP75" s="200"/>
      <c r="QKQ75" s="200"/>
      <c r="QKR75" s="200"/>
      <c r="QKS75" s="200"/>
      <c r="QKT75" s="200"/>
      <c r="QKU75" s="200"/>
      <c r="QKW75" s="200"/>
      <c r="QKX75" s="200"/>
      <c r="QKY75" s="200"/>
      <c r="QKZ75" s="200"/>
      <c r="QLA75" s="200"/>
      <c r="QLB75" s="200"/>
      <c r="QLC75" s="200"/>
      <c r="QLD75" s="200"/>
      <c r="QLG75" s="200"/>
      <c r="QLJ75" s="200"/>
      <c r="QLM75" s="200"/>
      <c r="QLP75" s="200"/>
      <c r="QLS75" s="200"/>
      <c r="QLV75" s="200"/>
      <c r="QME75" s="200"/>
      <c r="QMH75" s="200"/>
      <c r="QMK75" s="200"/>
      <c r="QMN75" s="200"/>
      <c r="QMW75" s="200"/>
      <c r="QNC75" s="200"/>
      <c r="QNF75" s="200"/>
      <c r="QNI75" s="200"/>
      <c r="QNL75" s="200"/>
      <c r="QNR75" s="200"/>
      <c r="QOA75" s="200"/>
      <c r="QOC75" s="200"/>
      <c r="QOD75" s="200"/>
      <c r="QOF75" s="200"/>
      <c r="QOI75" s="200"/>
      <c r="QOL75" s="200"/>
      <c r="QOO75" s="200"/>
      <c r="QOR75" s="200"/>
      <c r="QOU75" s="200"/>
      <c r="QOW75" s="200"/>
      <c r="QOY75" s="200"/>
      <c r="QPB75" s="200"/>
      <c r="QPE75" s="200"/>
      <c r="QPH75" s="200"/>
      <c r="QPK75" s="200"/>
      <c r="QPN75" s="200"/>
      <c r="QPQ75" s="200"/>
      <c r="QPT75" s="200"/>
      <c r="QPV75" s="200"/>
      <c r="QPY75" s="200"/>
      <c r="QQB75" s="200"/>
      <c r="QQE75" s="200"/>
      <c r="QQK75" s="200"/>
      <c r="QQN75" s="200"/>
      <c r="QQP75" s="200"/>
      <c r="QRW75" s="200"/>
      <c r="QRZ75" s="200"/>
      <c r="QSC75" s="200"/>
      <c r="QSF75" s="200"/>
      <c r="QSI75" s="200"/>
      <c r="QSJ75" s="200"/>
      <c r="QSK75" s="200"/>
      <c r="QSN75" s="200"/>
      <c r="QSQ75" s="200"/>
      <c r="QST75" s="200"/>
      <c r="QSW75" s="200"/>
      <c r="QSY75" s="200"/>
      <c r="QTM75" s="200"/>
      <c r="QTN75" s="200"/>
      <c r="QTO75" s="200"/>
      <c r="QTP75" s="200"/>
      <c r="QTQ75" s="200"/>
      <c r="QTR75" s="200"/>
      <c r="QTS75" s="200"/>
      <c r="QTT75" s="200"/>
      <c r="QTU75" s="200"/>
      <c r="QTV75" s="200"/>
      <c r="QTW75" s="200"/>
      <c r="QTX75" s="200"/>
      <c r="QTY75" s="200"/>
      <c r="QTZ75" s="200"/>
      <c r="QUA75" s="200"/>
      <c r="QUB75" s="200"/>
      <c r="QUC75" s="200"/>
      <c r="QUD75" s="200"/>
      <c r="QUE75" s="200"/>
      <c r="QUK75" s="200"/>
      <c r="QUL75" s="200"/>
      <c r="QUM75" s="200"/>
      <c r="QUN75" s="200"/>
      <c r="QUO75" s="200"/>
      <c r="QUP75" s="200"/>
      <c r="QUQ75" s="200"/>
      <c r="QUS75" s="200"/>
      <c r="QUT75" s="200"/>
      <c r="QUU75" s="200"/>
      <c r="QUV75" s="200"/>
      <c r="QUW75" s="200"/>
      <c r="QUX75" s="200"/>
      <c r="QUY75" s="200"/>
      <c r="QUZ75" s="200"/>
      <c r="QVC75" s="200"/>
      <c r="QVF75" s="200"/>
      <c r="QVI75" s="200"/>
      <c r="QVL75" s="200"/>
      <c r="QVO75" s="200"/>
      <c r="QVR75" s="200"/>
      <c r="QWA75" s="200"/>
      <c r="QWD75" s="200"/>
      <c r="QWG75" s="200"/>
      <c r="QWJ75" s="200"/>
      <c r="QWS75" s="200"/>
      <c r="QWY75" s="200"/>
      <c r="QXB75" s="200"/>
      <c r="QXE75" s="200"/>
      <c r="QXH75" s="200"/>
      <c r="QXN75" s="200"/>
      <c r="QXW75" s="200"/>
      <c r="QXY75" s="200"/>
      <c r="QXZ75" s="200"/>
      <c r="QYB75" s="200"/>
      <c r="QYE75" s="200"/>
      <c r="QYH75" s="200"/>
      <c r="QYK75" s="200"/>
      <c r="QYN75" s="200"/>
      <c r="QYQ75" s="200"/>
      <c r="QYS75" s="200"/>
      <c r="QYU75" s="200"/>
      <c r="QYX75" s="200"/>
      <c r="QZA75" s="200"/>
      <c r="QZD75" s="200"/>
      <c r="QZG75" s="200"/>
      <c r="QZJ75" s="200"/>
      <c r="QZM75" s="200"/>
      <c r="QZP75" s="200"/>
      <c r="QZR75" s="200"/>
      <c r="QZU75" s="200"/>
      <c r="QZX75" s="200"/>
      <c r="RAA75" s="200"/>
      <c r="RAG75" s="200"/>
      <c r="RAJ75" s="200"/>
      <c r="RAL75" s="200"/>
      <c r="RBS75" s="200"/>
      <c r="RBV75" s="200"/>
      <c r="RBY75" s="200"/>
      <c r="RCB75" s="200"/>
      <c r="RCE75" s="200"/>
      <c r="RCF75" s="200"/>
      <c r="RCG75" s="200"/>
      <c r="RCJ75" s="200"/>
      <c r="RCM75" s="200"/>
      <c r="RCP75" s="200"/>
      <c r="RCS75" s="200"/>
      <c r="RCU75" s="200"/>
      <c r="RDI75" s="200"/>
      <c r="RDJ75" s="200"/>
      <c r="RDK75" s="200"/>
      <c r="RDL75" s="200"/>
      <c r="RDM75" s="200"/>
      <c r="RDN75" s="200"/>
      <c r="RDO75" s="200"/>
      <c r="RDP75" s="200"/>
      <c r="RDQ75" s="200"/>
      <c r="RDR75" s="200"/>
      <c r="RDS75" s="200"/>
      <c r="RDT75" s="200"/>
      <c r="RDU75" s="200"/>
      <c r="RDV75" s="200"/>
      <c r="RDW75" s="200"/>
      <c r="RDX75" s="200"/>
      <c r="RDY75" s="200"/>
      <c r="RDZ75" s="200"/>
      <c r="REA75" s="200"/>
      <c r="REG75" s="200"/>
      <c r="REH75" s="200"/>
      <c r="REI75" s="200"/>
      <c r="REJ75" s="200"/>
      <c r="REK75" s="200"/>
      <c r="REL75" s="200"/>
      <c r="REM75" s="200"/>
      <c r="REO75" s="200"/>
      <c r="REP75" s="200"/>
      <c r="REQ75" s="200"/>
      <c r="RER75" s="200"/>
      <c r="RES75" s="200"/>
      <c r="RET75" s="200"/>
      <c r="REU75" s="200"/>
      <c r="REV75" s="200"/>
      <c r="REY75" s="200"/>
      <c r="RFB75" s="200"/>
      <c r="RFE75" s="200"/>
      <c r="RFH75" s="200"/>
      <c r="RFK75" s="200"/>
      <c r="RFN75" s="200"/>
      <c r="RFW75" s="200"/>
      <c r="RFZ75" s="200"/>
      <c r="RGC75" s="200"/>
      <c r="RGF75" s="200"/>
      <c r="RGO75" s="200"/>
      <c r="RGU75" s="200"/>
      <c r="RGX75" s="200"/>
      <c r="RHA75" s="200"/>
      <c r="RHD75" s="200"/>
      <c r="RHJ75" s="200"/>
      <c r="RHS75" s="200"/>
      <c r="RHU75" s="200"/>
      <c r="RHV75" s="200"/>
      <c r="RHX75" s="200"/>
      <c r="RIA75" s="200"/>
      <c r="RID75" s="200"/>
      <c r="RIG75" s="200"/>
      <c r="RIJ75" s="200"/>
      <c r="RIM75" s="200"/>
      <c r="RIO75" s="200"/>
      <c r="RIQ75" s="200"/>
      <c r="RIT75" s="200"/>
      <c r="RIW75" s="200"/>
      <c r="RIZ75" s="200"/>
      <c r="RJC75" s="200"/>
      <c r="RJF75" s="200"/>
      <c r="RJI75" s="200"/>
      <c r="RJL75" s="200"/>
      <c r="RJN75" s="200"/>
      <c r="RJQ75" s="200"/>
      <c r="RJT75" s="200"/>
      <c r="RJW75" s="200"/>
      <c r="RKC75" s="200"/>
      <c r="RKF75" s="200"/>
      <c r="RKH75" s="200"/>
      <c r="RLO75" s="200"/>
      <c r="RLR75" s="200"/>
      <c r="RLU75" s="200"/>
      <c r="RLX75" s="200"/>
      <c r="RMA75" s="200"/>
      <c r="RMB75" s="200"/>
      <c r="RMC75" s="200"/>
      <c r="RMF75" s="200"/>
      <c r="RMI75" s="200"/>
      <c r="RML75" s="200"/>
      <c r="RMO75" s="200"/>
      <c r="RMQ75" s="200"/>
      <c r="RNE75" s="200"/>
      <c r="RNF75" s="200"/>
      <c r="RNG75" s="200"/>
      <c r="RNH75" s="200"/>
      <c r="RNI75" s="200"/>
      <c r="RNJ75" s="200"/>
      <c r="RNK75" s="200"/>
      <c r="RNL75" s="200"/>
      <c r="RNM75" s="200"/>
      <c r="RNN75" s="200"/>
      <c r="RNO75" s="200"/>
      <c r="RNP75" s="200"/>
      <c r="RNQ75" s="200"/>
      <c r="RNR75" s="200"/>
      <c r="RNS75" s="200"/>
      <c r="RNT75" s="200"/>
      <c r="RNU75" s="200"/>
      <c r="RNV75" s="200"/>
      <c r="RNW75" s="200"/>
      <c r="ROC75" s="200"/>
      <c r="ROD75" s="200"/>
      <c r="ROE75" s="200"/>
      <c r="ROF75" s="200"/>
      <c r="ROG75" s="200"/>
      <c r="ROH75" s="200"/>
      <c r="ROI75" s="200"/>
      <c r="ROK75" s="200"/>
      <c r="ROL75" s="200"/>
      <c r="ROM75" s="200"/>
      <c r="RON75" s="200"/>
      <c r="ROO75" s="200"/>
      <c r="ROP75" s="200"/>
      <c r="ROQ75" s="200"/>
      <c r="ROR75" s="200"/>
      <c r="ROU75" s="200"/>
      <c r="ROX75" s="200"/>
      <c r="RPA75" s="200"/>
      <c r="RPD75" s="200"/>
      <c r="RPG75" s="200"/>
      <c r="RPJ75" s="200"/>
      <c r="RPS75" s="200"/>
      <c r="RPV75" s="200"/>
      <c r="RPY75" s="200"/>
      <c r="RQB75" s="200"/>
      <c r="RQK75" s="200"/>
      <c r="RQQ75" s="200"/>
      <c r="RQT75" s="200"/>
      <c r="RQW75" s="200"/>
      <c r="RQZ75" s="200"/>
      <c r="RRF75" s="200"/>
      <c r="RRO75" s="200"/>
      <c r="RRQ75" s="200"/>
      <c r="RRR75" s="200"/>
      <c r="RRT75" s="200"/>
      <c r="RRW75" s="200"/>
      <c r="RRZ75" s="200"/>
      <c r="RSC75" s="200"/>
      <c r="RSF75" s="200"/>
      <c r="RSI75" s="200"/>
      <c r="RSK75" s="200"/>
      <c r="RSM75" s="200"/>
      <c r="RSP75" s="200"/>
      <c r="RSS75" s="200"/>
      <c r="RSV75" s="200"/>
      <c r="RSY75" s="200"/>
      <c r="RTB75" s="200"/>
      <c r="RTE75" s="200"/>
      <c r="RTH75" s="200"/>
      <c r="RTJ75" s="200"/>
      <c r="RTM75" s="200"/>
      <c r="RTP75" s="200"/>
      <c r="RTS75" s="200"/>
      <c r="RTY75" s="200"/>
      <c r="RUB75" s="200"/>
      <c r="RUD75" s="200"/>
      <c r="RVK75" s="200"/>
      <c r="RVN75" s="200"/>
      <c r="RVQ75" s="200"/>
      <c r="RVT75" s="200"/>
      <c r="RVW75" s="200"/>
      <c r="RVX75" s="200"/>
      <c r="RVY75" s="200"/>
      <c r="RWB75" s="200"/>
      <c r="RWE75" s="200"/>
      <c r="RWH75" s="200"/>
      <c r="RWK75" s="200"/>
      <c r="RWM75" s="200"/>
      <c r="RXA75" s="200"/>
      <c r="RXB75" s="200"/>
      <c r="RXC75" s="200"/>
      <c r="RXD75" s="200"/>
      <c r="RXE75" s="200"/>
      <c r="RXF75" s="200"/>
      <c r="RXG75" s="200"/>
      <c r="RXH75" s="200"/>
      <c r="RXI75" s="200"/>
      <c r="RXJ75" s="200"/>
      <c r="RXK75" s="200"/>
      <c r="RXL75" s="200"/>
      <c r="RXM75" s="200"/>
      <c r="RXN75" s="200"/>
      <c r="RXO75" s="200"/>
      <c r="RXP75" s="200"/>
      <c r="RXQ75" s="200"/>
      <c r="RXR75" s="200"/>
      <c r="RXS75" s="200"/>
      <c r="RXY75" s="200"/>
      <c r="RXZ75" s="200"/>
      <c r="RYA75" s="200"/>
      <c r="RYB75" s="200"/>
      <c r="RYC75" s="200"/>
      <c r="RYD75" s="200"/>
      <c r="RYE75" s="200"/>
      <c r="RYG75" s="200"/>
      <c r="RYH75" s="200"/>
      <c r="RYI75" s="200"/>
      <c r="RYJ75" s="200"/>
      <c r="RYK75" s="200"/>
      <c r="RYL75" s="200"/>
      <c r="RYM75" s="200"/>
      <c r="RYN75" s="200"/>
      <c r="RYQ75" s="200"/>
      <c r="RYT75" s="200"/>
      <c r="RYW75" s="200"/>
      <c r="RYZ75" s="200"/>
      <c r="RZC75" s="200"/>
      <c r="RZF75" s="200"/>
      <c r="RZO75" s="200"/>
      <c r="RZR75" s="200"/>
      <c r="RZU75" s="200"/>
      <c r="RZX75" s="200"/>
      <c r="SAG75" s="200"/>
      <c r="SAM75" s="200"/>
      <c r="SAP75" s="200"/>
      <c r="SAS75" s="200"/>
      <c r="SAV75" s="200"/>
      <c r="SBB75" s="200"/>
      <c r="SBK75" s="200"/>
      <c r="SBM75" s="200"/>
      <c r="SBN75" s="200"/>
      <c r="SBP75" s="200"/>
      <c r="SBS75" s="200"/>
      <c r="SBV75" s="200"/>
      <c r="SBY75" s="200"/>
      <c r="SCB75" s="200"/>
      <c r="SCE75" s="200"/>
      <c r="SCG75" s="200"/>
      <c r="SCI75" s="200"/>
      <c r="SCL75" s="200"/>
      <c r="SCO75" s="200"/>
      <c r="SCR75" s="200"/>
      <c r="SCU75" s="200"/>
      <c r="SCX75" s="200"/>
      <c r="SDA75" s="200"/>
      <c r="SDD75" s="200"/>
      <c r="SDF75" s="200"/>
      <c r="SDI75" s="200"/>
      <c r="SDL75" s="200"/>
      <c r="SDO75" s="200"/>
      <c r="SDU75" s="200"/>
      <c r="SDX75" s="200"/>
      <c r="SDZ75" s="200"/>
      <c r="SFG75" s="200"/>
      <c r="SFJ75" s="200"/>
      <c r="SFM75" s="200"/>
      <c r="SFP75" s="200"/>
      <c r="SFS75" s="200"/>
      <c r="SFT75" s="200"/>
      <c r="SFU75" s="200"/>
      <c r="SFX75" s="200"/>
      <c r="SGA75" s="200"/>
      <c r="SGD75" s="200"/>
      <c r="SGG75" s="200"/>
      <c r="SGI75" s="200"/>
      <c r="SGW75" s="200"/>
      <c r="SGX75" s="200"/>
      <c r="SGY75" s="200"/>
      <c r="SGZ75" s="200"/>
      <c r="SHA75" s="200"/>
      <c r="SHB75" s="200"/>
      <c r="SHC75" s="200"/>
      <c r="SHD75" s="200"/>
      <c r="SHE75" s="200"/>
      <c r="SHF75" s="200"/>
      <c r="SHG75" s="200"/>
      <c r="SHH75" s="200"/>
      <c r="SHI75" s="200"/>
      <c r="SHJ75" s="200"/>
      <c r="SHK75" s="200"/>
      <c r="SHL75" s="200"/>
      <c r="SHM75" s="200"/>
      <c r="SHN75" s="200"/>
      <c r="SHO75" s="200"/>
      <c r="SHU75" s="200"/>
      <c r="SHV75" s="200"/>
      <c r="SHW75" s="200"/>
      <c r="SHX75" s="200"/>
      <c r="SHY75" s="200"/>
      <c r="SHZ75" s="200"/>
      <c r="SIA75" s="200"/>
      <c r="SIC75" s="200"/>
      <c r="SID75" s="200"/>
      <c r="SIE75" s="200"/>
      <c r="SIF75" s="200"/>
      <c r="SIG75" s="200"/>
      <c r="SIH75" s="200"/>
      <c r="SII75" s="200"/>
      <c r="SIJ75" s="200"/>
      <c r="SIM75" s="200"/>
      <c r="SIP75" s="200"/>
      <c r="SIS75" s="200"/>
      <c r="SIV75" s="200"/>
      <c r="SIY75" s="200"/>
      <c r="SJB75" s="200"/>
      <c r="SJK75" s="200"/>
      <c r="SJN75" s="200"/>
      <c r="SJQ75" s="200"/>
      <c r="SJT75" s="200"/>
      <c r="SKC75" s="200"/>
      <c r="SKI75" s="200"/>
      <c r="SKL75" s="200"/>
      <c r="SKO75" s="200"/>
      <c r="SKR75" s="200"/>
      <c r="SKX75" s="200"/>
      <c r="SLG75" s="200"/>
      <c r="SLI75" s="200"/>
      <c r="SLJ75" s="200"/>
      <c r="SLL75" s="200"/>
      <c r="SLO75" s="200"/>
      <c r="SLR75" s="200"/>
      <c r="SLU75" s="200"/>
      <c r="SLX75" s="200"/>
      <c r="SMA75" s="200"/>
      <c r="SMC75" s="200"/>
      <c r="SME75" s="200"/>
      <c r="SMH75" s="200"/>
      <c r="SMK75" s="200"/>
      <c r="SMN75" s="200"/>
      <c r="SMQ75" s="200"/>
      <c r="SMT75" s="200"/>
      <c r="SMW75" s="200"/>
      <c r="SMZ75" s="200"/>
      <c r="SNB75" s="200"/>
      <c r="SNE75" s="200"/>
      <c r="SNH75" s="200"/>
      <c r="SNK75" s="200"/>
      <c r="SNQ75" s="200"/>
      <c r="SNT75" s="200"/>
      <c r="SNV75" s="200"/>
      <c r="SPC75" s="200"/>
      <c r="SPF75" s="200"/>
      <c r="SPI75" s="200"/>
      <c r="SPL75" s="200"/>
      <c r="SPO75" s="200"/>
      <c r="SPP75" s="200"/>
      <c r="SPQ75" s="200"/>
      <c r="SPT75" s="200"/>
      <c r="SPW75" s="200"/>
      <c r="SPZ75" s="200"/>
      <c r="SQC75" s="200"/>
      <c r="SQE75" s="200"/>
      <c r="SQS75" s="200"/>
      <c r="SQT75" s="200"/>
      <c r="SQU75" s="200"/>
      <c r="SQV75" s="200"/>
      <c r="SQW75" s="200"/>
      <c r="SQX75" s="200"/>
      <c r="SQY75" s="200"/>
      <c r="SQZ75" s="200"/>
      <c r="SRA75" s="200"/>
      <c r="SRB75" s="200"/>
      <c r="SRC75" s="200"/>
      <c r="SRD75" s="200"/>
      <c r="SRE75" s="200"/>
      <c r="SRF75" s="200"/>
      <c r="SRG75" s="200"/>
      <c r="SRH75" s="200"/>
      <c r="SRI75" s="200"/>
      <c r="SRJ75" s="200"/>
      <c r="SRK75" s="200"/>
      <c r="SRQ75" s="200"/>
      <c r="SRR75" s="200"/>
      <c r="SRS75" s="200"/>
      <c r="SRT75" s="200"/>
      <c r="SRU75" s="200"/>
      <c r="SRV75" s="200"/>
      <c r="SRW75" s="200"/>
      <c r="SRY75" s="200"/>
      <c r="SRZ75" s="200"/>
      <c r="SSA75" s="200"/>
      <c r="SSB75" s="200"/>
      <c r="SSC75" s="200"/>
      <c r="SSD75" s="200"/>
      <c r="SSE75" s="200"/>
      <c r="SSF75" s="200"/>
      <c r="SSI75" s="200"/>
      <c r="SSL75" s="200"/>
      <c r="SSO75" s="200"/>
      <c r="SSR75" s="200"/>
      <c r="SSU75" s="200"/>
      <c r="SSX75" s="200"/>
      <c r="STG75" s="200"/>
      <c r="STJ75" s="200"/>
      <c r="STM75" s="200"/>
      <c r="STP75" s="200"/>
      <c r="STY75" s="200"/>
      <c r="SUE75" s="200"/>
      <c r="SUH75" s="200"/>
      <c r="SUK75" s="200"/>
      <c r="SUN75" s="200"/>
      <c r="SUT75" s="200"/>
      <c r="SVC75" s="200"/>
      <c r="SVE75" s="200"/>
      <c r="SVF75" s="200"/>
      <c r="SVH75" s="200"/>
      <c r="SVK75" s="200"/>
      <c r="SVN75" s="200"/>
      <c r="SVQ75" s="200"/>
      <c r="SVT75" s="200"/>
      <c r="SVW75" s="200"/>
      <c r="SVY75" s="200"/>
      <c r="SWA75" s="200"/>
      <c r="SWD75" s="200"/>
      <c r="SWG75" s="200"/>
      <c r="SWJ75" s="200"/>
      <c r="SWM75" s="200"/>
      <c r="SWP75" s="200"/>
      <c r="SWS75" s="200"/>
      <c r="SWV75" s="200"/>
      <c r="SWX75" s="200"/>
      <c r="SXA75" s="200"/>
      <c r="SXD75" s="200"/>
      <c r="SXG75" s="200"/>
      <c r="SXM75" s="200"/>
      <c r="SXP75" s="200"/>
      <c r="SXR75" s="200"/>
      <c r="SYY75" s="200"/>
      <c r="SZB75" s="200"/>
      <c r="SZE75" s="200"/>
      <c r="SZH75" s="200"/>
      <c r="SZK75" s="200"/>
      <c r="SZL75" s="200"/>
      <c r="SZM75" s="200"/>
      <c r="SZP75" s="200"/>
      <c r="SZS75" s="200"/>
      <c r="SZV75" s="200"/>
      <c r="SZY75" s="200"/>
      <c r="TAA75" s="200"/>
      <c r="TAO75" s="200"/>
      <c r="TAP75" s="200"/>
      <c r="TAQ75" s="200"/>
      <c r="TAR75" s="200"/>
      <c r="TAS75" s="200"/>
      <c r="TAT75" s="200"/>
      <c r="TAU75" s="200"/>
      <c r="TAV75" s="200"/>
      <c r="TAW75" s="200"/>
      <c r="TAX75" s="200"/>
      <c r="TAY75" s="200"/>
      <c r="TAZ75" s="200"/>
      <c r="TBA75" s="200"/>
      <c r="TBB75" s="200"/>
      <c r="TBC75" s="200"/>
      <c r="TBD75" s="200"/>
      <c r="TBE75" s="200"/>
      <c r="TBF75" s="200"/>
      <c r="TBG75" s="200"/>
      <c r="TBM75" s="200"/>
      <c r="TBN75" s="200"/>
      <c r="TBO75" s="200"/>
      <c r="TBP75" s="200"/>
      <c r="TBQ75" s="200"/>
      <c r="TBR75" s="200"/>
      <c r="TBS75" s="200"/>
      <c r="TBU75" s="200"/>
      <c r="TBV75" s="200"/>
      <c r="TBW75" s="200"/>
      <c r="TBX75" s="200"/>
      <c r="TBY75" s="200"/>
      <c r="TBZ75" s="200"/>
      <c r="TCA75" s="200"/>
      <c r="TCB75" s="200"/>
      <c r="TCE75" s="200"/>
      <c r="TCH75" s="200"/>
      <c r="TCK75" s="200"/>
      <c r="TCN75" s="200"/>
      <c r="TCQ75" s="200"/>
      <c r="TCT75" s="200"/>
      <c r="TDC75" s="200"/>
      <c r="TDF75" s="200"/>
      <c r="TDI75" s="200"/>
      <c r="TDL75" s="200"/>
      <c r="TDU75" s="200"/>
      <c r="TEA75" s="200"/>
      <c r="TED75" s="200"/>
      <c r="TEG75" s="200"/>
      <c r="TEJ75" s="200"/>
      <c r="TEP75" s="200"/>
      <c r="TEY75" s="200"/>
      <c r="TFA75" s="200"/>
      <c r="TFB75" s="200"/>
      <c r="TFD75" s="200"/>
      <c r="TFG75" s="200"/>
      <c r="TFJ75" s="200"/>
      <c r="TFM75" s="200"/>
      <c r="TFP75" s="200"/>
      <c r="TFS75" s="200"/>
      <c r="TFU75" s="200"/>
      <c r="TFW75" s="200"/>
      <c r="TFZ75" s="200"/>
      <c r="TGC75" s="200"/>
      <c r="TGF75" s="200"/>
      <c r="TGI75" s="200"/>
      <c r="TGL75" s="200"/>
      <c r="TGO75" s="200"/>
      <c r="TGR75" s="200"/>
      <c r="TGT75" s="200"/>
      <c r="TGW75" s="200"/>
      <c r="TGZ75" s="200"/>
      <c r="THC75" s="200"/>
      <c r="THI75" s="200"/>
      <c r="THL75" s="200"/>
      <c r="THN75" s="200"/>
      <c r="TIU75" s="200"/>
      <c r="TIX75" s="200"/>
      <c r="TJA75" s="200"/>
      <c r="TJD75" s="200"/>
      <c r="TJG75" s="200"/>
      <c r="TJH75" s="200"/>
      <c r="TJI75" s="200"/>
      <c r="TJL75" s="200"/>
      <c r="TJO75" s="200"/>
      <c r="TJR75" s="200"/>
      <c r="TJU75" s="200"/>
      <c r="TJW75" s="200"/>
      <c r="TKK75" s="200"/>
      <c r="TKL75" s="200"/>
      <c r="TKM75" s="200"/>
      <c r="TKN75" s="200"/>
      <c r="TKO75" s="200"/>
      <c r="TKP75" s="200"/>
      <c r="TKQ75" s="200"/>
      <c r="TKR75" s="200"/>
      <c r="TKS75" s="200"/>
      <c r="TKT75" s="200"/>
      <c r="TKU75" s="200"/>
      <c r="TKV75" s="200"/>
      <c r="TKW75" s="200"/>
      <c r="TKX75" s="200"/>
      <c r="TKY75" s="200"/>
      <c r="TKZ75" s="200"/>
      <c r="TLA75" s="200"/>
      <c r="TLB75" s="200"/>
      <c r="TLC75" s="200"/>
      <c r="TLI75" s="200"/>
      <c r="TLJ75" s="200"/>
      <c r="TLK75" s="200"/>
      <c r="TLL75" s="200"/>
      <c r="TLM75" s="200"/>
      <c r="TLN75" s="200"/>
      <c r="TLO75" s="200"/>
      <c r="TLQ75" s="200"/>
      <c r="TLR75" s="200"/>
      <c r="TLS75" s="200"/>
      <c r="TLT75" s="200"/>
      <c r="TLU75" s="200"/>
      <c r="TLV75" s="200"/>
      <c r="TLW75" s="200"/>
      <c r="TLX75" s="200"/>
      <c r="TMA75" s="200"/>
      <c r="TMD75" s="200"/>
      <c r="TMG75" s="200"/>
      <c r="TMJ75" s="200"/>
      <c r="TMM75" s="200"/>
      <c r="TMP75" s="200"/>
      <c r="TMY75" s="200"/>
      <c r="TNB75" s="200"/>
      <c r="TNE75" s="200"/>
      <c r="TNH75" s="200"/>
      <c r="TNQ75" s="200"/>
      <c r="TNW75" s="200"/>
      <c r="TNZ75" s="200"/>
      <c r="TOC75" s="200"/>
      <c r="TOF75" s="200"/>
      <c r="TOL75" s="200"/>
      <c r="TOU75" s="200"/>
      <c r="TOW75" s="200"/>
      <c r="TOX75" s="200"/>
      <c r="TOZ75" s="200"/>
      <c r="TPC75" s="200"/>
      <c r="TPF75" s="200"/>
      <c r="TPI75" s="200"/>
      <c r="TPL75" s="200"/>
      <c r="TPO75" s="200"/>
      <c r="TPQ75" s="200"/>
      <c r="TPS75" s="200"/>
      <c r="TPV75" s="200"/>
      <c r="TPY75" s="200"/>
      <c r="TQB75" s="200"/>
      <c r="TQE75" s="200"/>
      <c r="TQH75" s="200"/>
      <c r="TQK75" s="200"/>
      <c r="TQN75" s="200"/>
      <c r="TQP75" s="200"/>
      <c r="TQS75" s="200"/>
      <c r="TQV75" s="200"/>
      <c r="TQY75" s="200"/>
      <c r="TRE75" s="200"/>
      <c r="TRH75" s="200"/>
      <c r="TRJ75" s="200"/>
      <c r="TSQ75" s="200"/>
      <c r="TST75" s="200"/>
      <c r="TSW75" s="200"/>
      <c r="TSZ75" s="200"/>
      <c r="TTC75" s="200"/>
      <c r="TTD75" s="200"/>
      <c r="TTE75" s="200"/>
      <c r="TTH75" s="200"/>
      <c r="TTK75" s="200"/>
      <c r="TTN75" s="200"/>
      <c r="TTQ75" s="200"/>
      <c r="TTS75" s="200"/>
      <c r="TUG75" s="200"/>
      <c r="TUH75" s="200"/>
      <c r="TUI75" s="200"/>
      <c r="TUJ75" s="200"/>
      <c r="TUK75" s="200"/>
      <c r="TUL75" s="200"/>
      <c r="TUM75" s="200"/>
      <c r="TUN75" s="200"/>
      <c r="TUO75" s="200"/>
      <c r="TUP75" s="200"/>
      <c r="TUQ75" s="200"/>
      <c r="TUR75" s="200"/>
      <c r="TUS75" s="200"/>
      <c r="TUT75" s="200"/>
      <c r="TUU75" s="200"/>
      <c r="TUV75" s="200"/>
      <c r="TUW75" s="200"/>
      <c r="TUX75" s="200"/>
      <c r="TUY75" s="200"/>
      <c r="TVE75" s="200"/>
      <c r="TVF75" s="200"/>
      <c r="TVG75" s="200"/>
      <c r="TVH75" s="200"/>
      <c r="TVI75" s="200"/>
      <c r="TVJ75" s="200"/>
      <c r="TVK75" s="200"/>
      <c r="TVM75" s="200"/>
      <c r="TVN75" s="200"/>
      <c r="TVO75" s="200"/>
      <c r="TVP75" s="200"/>
      <c r="TVQ75" s="200"/>
      <c r="TVR75" s="200"/>
      <c r="TVS75" s="200"/>
      <c r="TVT75" s="200"/>
      <c r="TVW75" s="200"/>
      <c r="TVZ75" s="200"/>
      <c r="TWC75" s="200"/>
      <c r="TWF75" s="200"/>
      <c r="TWI75" s="200"/>
      <c r="TWL75" s="200"/>
      <c r="TWU75" s="200"/>
      <c r="TWX75" s="200"/>
      <c r="TXA75" s="200"/>
      <c r="TXD75" s="200"/>
      <c r="TXM75" s="200"/>
      <c r="TXS75" s="200"/>
      <c r="TXV75" s="200"/>
      <c r="TXY75" s="200"/>
      <c r="TYB75" s="200"/>
      <c r="TYH75" s="200"/>
      <c r="TYQ75" s="200"/>
      <c r="TYS75" s="200"/>
      <c r="TYT75" s="200"/>
      <c r="TYV75" s="200"/>
      <c r="TYY75" s="200"/>
      <c r="TZB75" s="200"/>
      <c r="TZE75" s="200"/>
      <c r="TZH75" s="200"/>
      <c r="TZK75" s="200"/>
      <c r="TZM75" s="200"/>
      <c r="TZO75" s="200"/>
      <c r="TZR75" s="200"/>
      <c r="TZU75" s="200"/>
      <c r="TZX75" s="200"/>
      <c r="UAA75" s="200"/>
      <c r="UAD75" s="200"/>
      <c r="UAG75" s="200"/>
      <c r="UAJ75" s="200"/>
      <c r="UAL75" s="200"/>
      <c r="UAO75" s="200"/>
      <c r="UAR75" s="200"/>
      <c r="UAU75" s="200"/>
      <c r="UBA75" s="200"/>
      <c r="UBD75" s="200"/>
      <c r="UBF75" s="200"/>
      <c r="UCM75" s="200"/>
      <c r="UCP75" s="200"/>
      <c r="UCS75" s="200"/>
      <c r="UCV75" s="200"/>
      <c r="UCY75" s="200"/>
      <c r="UCZ75" s="200"/>
      <c r="UDA75" s="200"/>
      <c r="UDD75" s="200"/>
      <c r="UDG75" s="200"/>
      <c r="UDJ75" s="200"/>
      <c r="UDM75" s="200"/>
      <c r="UDO75" s="200"/>
      <c r="UEC75" s="200"/>
      <c r="UED75" s="200"/>
      <c r="UEE75" s="200"/>
      <c r="UEF75" s="200"/>
      <c r="UEG75" s="200"/>
      <c r="UEH75" s="200"/>
      <c r="UEI75" s="200"/>
      <c r="UEJ75" s="200"/>
      <c r="UEK75" s="200"/>
      <c r="UEL75" s="200"/>
      <c r="UEM75" s="200"/>
      <c r="UEN75" s="200"/>
      <c r="UEO75" s="200"/>
      <c r="UEP75" s="200"/>
      <c r="UEQ75" s="200"/>
      <c r="UER75" s="200"/>
      <c r="UES75" s="200"/>
      <c r="UET75" s="200"/>
      <c r="UEU75" s="200"/>
      <c r="UFA75" s="200"/>
      <c r="UFB75" s="200"/>
      <c r="UFC75" s="200"/>
      <c r="UFD75" s="200"/>
      <c r="UFE75" s="200"/>
      <c r="UFF75" s="200"/>
      <c r="UFG75" s="200"/>
      <c r="UFI75" s="200"/>
      <c r="UFJ75" s="200"/>
      <c r="UFK75" s="200"/>
      <c r="UFL75" s="200"/>
      <c r="UFM75" s="200"/>
      <c r="UFN75" s="200"/>
      <c r="UFO75" s="200"/>
      <c r="UFP75" s="200"/>
      <c r="UFS75" s="200"/>
      <c r="UFV75" s="200"/>
      <c r="UFY75" s="200"/>
      <c r="UGB75" s="200"/>
      <c r="UGE75" s="200"/>
      <c r="UGH75" s="200"/>
      <c r="UGQ75" s="200"/>
      <c r="UGT75" s="200"/>
      <c r="UGW75" s="200"/>
      <c r="UGZ75" s="200"/>
      <c r="UHI75" s="200"/>
      <c r="UHO75" s="200"/>
      <c r="UHR75" s="200"/>
      <c r="UHU75" s="200"/>
      <c r="UHX75" s="200"/>
      <c r="UID75" s="200"/>
      <c r="UIM75" s="200"/>
      <c r="UIO75" s="200"/>
      <c r="UIP75" s="200"/>
      <c r="UIR75" s="200"/>
      <c r="UIU75" s="200"/>
      <c r="UIX75" s="200"/>
      <c r="UJA75" s="200"/>
      <c r="UJD75" s="200"/>
      <c r="UJG75" s="200"/>
      <c r="UJI75" s="200"/>
      <c r="UJK75" s="200"/>
      <c r="UJN75" s="200"/>
      <c r="UJQ75" s="200"/>
      <c r="UJT75" s="200"/>
      <c r="UJW75" s="200"/>
      <c r="UJZ75" s="200"/>
      <c r="UKC75" s="200"/>
      <c r="UKF75" s="200"/>
      <c r="UKH75" s="200"/>
      <c r="UKK75" s="200"/>
      <c r="UKN75" s="200"/>
      <c r="UKQ75" s="200"/>
      <c r="UKW75" s="200"/>
      <c r="UKZ75" s="200"/>
      <c r="ULB75" s="200"/>
      <c r="UMI75" s="200"/>
      <c r="UML75" s="200"/>
      <c r="UMO75" s="200"/>
      <c r="UMR75" s="200"/>
      <c r="UMU75" s="200"/>
      <c r="UMV75" s="200"/>
      <c r="UMW75" s="200"/>
      <c r="UMZ75" s="200"/>
      <c r="UNC75" s="200"/>
      <c r="UNF75" s="200"/>
      <c r="UNI75" s="200"/>
      <c r="UNK75" s="200"/>
      <c r="UNY75" s="200"/>
      <c r="UNZ75" s="200"/>
      <c r="UOA75" s="200"/>
      <c r="UOB75" s="200"/>
      <c r="UOC75" s="200"/>
      <c r="UOD75" s="200"/>
      <c r="UOE75" s="200"/>
      <c r="UOF75" s="200"/>
      <c r="UOG75" s="200"/>
      <c r="UOH75" s="200"/>
      <c r="UOI75" s="200"/>
      <c r="UOJ75" s="200"/>
      <c r="UOK75" s="200"/>
      <c r="UOL75" s="200"/>
      <c r="UOM75" s="200"/>
      <c r="UON75" s="200"/>
      <c r="UOO75" s="200"/>
      <c r="UOP75" s="200"/>
      <c r="UOQ75" s="200"/>
      <c r="UOW75" s="200"/>
      <c r="UOX75" s="200"/>
      <c r="UOY75" s="200"/>
      <c r="UOZ75" s="200"/>
      <c r="UPA75" s="200"/>
      <c r="UPB75" s="200"/>
      <c r="UPC75" s="200"/>
      <c r="UPE75" s="200"/>
      <c r="UPF75" s="200"/>
      <c r="UPG75" s="200"/>
      <c r="UPH75" s="200"/>
      <c r="UPI75" s="200"/>
      <c r="UPJ75" s="200"/>
      <c r="UPK75" s="200"/>
      <c r="UPL75" s="200"/>
      <c r="UPO75" s="200"/>
      <c r="UPR75" s="200"/>
      <c r="UPU75" s="200"/>
      <c r="UPX75" s="200"/>
      <c r="UQA75" s="200"/>
      <c r="UQD75" s="200"/>
      <c r="UQM75" s="200"/>
      <c r="UQP75" s="200"/>
      <c r="UQS75" s="200"/>
      <c r="UQV75" s="200"/>
      <c r="URE75" s="200"/>
      <c r="URK75" s="200"/>
      <c r="URN75" s="200"/>
      <c r="URQ75" s="200"/>
      <c r="URT75" s="200"/>
      <c r="URZ75" s="200"/>
      <c r="USI75" s="200"/>
      <c r="USK75" s="200"/>
      <c r="USL75" s="200"/>
      <c r="USN75" s="200"/>
      <c r="USQ75" s="200"/>
      <c r="UST75" s="200"/>
      <c r="USW75" s="200"/>
      <c r="USZ75" s="200"/>
      <c r="UTC75" s="200"/>
      <c r="UTE75" s="200"/>
      <c r="UTG75" s="200"/>
      <c r="UTJ75" s="200"/>
      <c r="UTM75" s="200"/>
      <c r="UTP75" s="200"/>
      <c r="UTS75" s="200"/>
      <c r="UTV75" s="200"/>
      <c r="UTY75" s="200"/>
      <c r="UUB75" s="200"/>
      <c r="UUD75" s="200"/>
      <c r="UUG75" s="200"/>
      <c r="UUJ75" s="200"/>
      <c r="UUM75" s="200"/>
      <c r="UUS75" s="200"/>
      <c r="UUV75" s="200"/>
      <c r="UUX75" s="200"/>
      <c r="UWE75" s="200"/>
      <c r="UWH75" s="200"/>
      <c r="UWK75" s="200"/>
      <c r="UWN75" s="200"/>
      <c r="UWQ75" s="200"/>
      <c r="UWR75" s="200"/>
      <c r="UWS75" s="200"/>
      <c r="UWV75" s="200"/>
      <c r="UWY75" s="200"/>
      <c r="UXB75" s="200"/>
      <c r="UXE75" s="200"/>
      <c r="UXG75" s="200"/>
      <c r="UXU75" s="200"/>
      <c r="UXV75" s="200"/>
      <c r="UXW75" s="200"/>
      <c r="UXX75" s="200"/>
      <c r="UXY75" s="200"/>
      <c r="UXZ75" s="200"/>
      <c r="UYA75" s="200"/>
      <c r="UYB75" s="200"/>
      <c r="UYC75" s="200"/>
      <c r="UYD75" s="200"/>
      <c r="UYE75" s="200"/>
      <c r="UYF75" s="200"/>
      <c r="UYG75" s="200"/>
      <c r="UYH75" s="200"/>
      <c r="UYI75" s="200"/>
      <c r="UYJ75" s="200"/>
      <c r="UYK75" s="200"/>
      <c r="UYL75" s="200"/>
      <c r="UYM75" s="200"/>
      <c r="UYS75" s="200"/>
      <c r="UYT75" s="200"/>
      <c r="UYU75" s="200"/>
      <c r="UYV75" s="200"/>
      <c r="UYW75" s="200"/>
      <c r="UYX75" s="200"/>
      <c r="UYY75" s="200"/>
      <c r="UZA75" s="200"/>
      <c r="UZB75" s="200"/>
      <c r="UZC75" s="200"/>
      <c r="UZD75" s="200"/>
      <c r="UZE75" s="200"/>
      <c r="UZF75" s="200"/>
      <c r="UZG75" s="200"/>
      <c r="UZH75" s="200"/>
      <c r="UZK75" s="200"/>
      <c r="UZN75" s="200"/>
      <c r="UZQ75" s="200"/>
      <c r="UZT75" s="200"/>
      <c r="UZW75" s="200"/>
      <c r="UZZ75" s="200"/>
      <c r="VAI75" s="200"/>
      <c r="VAL75" s="200"/>
      <c r="VAO75" s="200"/>
      <c r="VAR75" s="200"/>
      <c r="VBA75" s="200"/>
      <c r="VBG75" s="200"/>
      <c r="VBJ75" s="200"/>
      <c r="VBM75" s="200"/>
      <c r="VBP75" s="200"/>
      <c r="VBV75" s="200"/>
      <c r="VCE75" s="200"/>
      <c r="VCG75" s="200"/>
      <c r="VCH75" s="200"/>
      <c r="VCJ75" s="200"/>
      <c r="VCM75" s="200"/>
      <c r="VCP75" s="200"/>
      <c r="VCS75" s="200"/>
      <c r="VCV75" s="200"/>
      <c r="VCY75" s="200"/>
      <c r="VDA75" s="200"/>
      <c r="VDC75" s="200"/>
      <c r="VDF75" s="200"/>
      <c r="VDI75" s="200"/>
      <c r="VDL75" s="200"/>
      <c r="VDO75" s="200"/>
      <c r="VDR75" s="200"/>
      <c r="VDU75" s="200"/>
      <c r="VDX75" s="200"/>
      <c r="VDZ75" s="200"/>
      <c r="VEC75" s="200"/>
      <c r="VEF75" s="200"/>
      <c r="VEI75" s="200"/>
      <c r="VEO75" s="200"/>
      <c r="VER75" s="200"/>
      <c r="VET75" s="200"/>
      <c r="VGA75" s="200"/>
      <c r="VGD75" s="200"/>
      <c r="VGG75" s="200"/>
      <c r="VGJ75" s="200"/>
      <c r="VGM75" s="200"/>
      <c r="VGN75" s="200"/>
      <c r="VGO75" s="200"/>
      <c r="VGR75" s="200"/>
      <c r="VGU75" s="200"/>
      <c r="VGX75" s="200"/>
      <c r="VHA75" s="200"/>
      <c r="VHC75" s="200"/>
      <c r="VHQ75" s="200"/>
      <c r="VHR75" s="200"/>
      <c r="VHS75" s="200"/>
      <c r="VHT75" s="200"/>
      <c r="VHU75" s="200"/>
      <c r="VHV75" s="200"/>
      <c r="VHW75" s="200"/>
      <c r="VHX75" s="200"/>
      <c r="VHY75" s="200"/>
      <c r="VHZ75" s="200"/>
      <c r="VIA75" s="200"/>
      <c r="VIB75" s="200"/>
      <c r="VIC75" s="200"/>
      <c r="VID75" s="200"/>
      <c r="VIE75" s="200"/>
      <c r="VIF75" s="200"/>
      <c r="VIG75" s="200"/>
      <c r="VIH75" s="200"/>
      <c r="VII75" s="200"/>
      <c r="VIO75" s="200"/>
      <c r="VIP75" s="200"/>
      <c r="VIQ75" s="200"/>
      <c r="VIR75" s="200"/>
      <c r="VIS75" s="200"/>
      <c r="VIT75" s="200"/>
      <c r="VIU75" s="200"/>
      <c r="VIW75" s="200"/>
      <c r="VIX75" s="200"/>
      <c r="VIY75" s="200"/>
      <c r="VIZ75" s="200"/>
      <c r="VJA75" s="200"/>
      <c r="VJB75" s="200"/>
      <c r="VJC75" s="200"/>
      <c r="VJD75" s="200"/>
      <c r="VJG75" s="200"/>
      <c r="VJJ75" s="200"/>
      <c r="VJM75" s="200"/>
      <c r="VJP75" s="200"/>
      <c r="VJS75" s="200"/>
      <c r="VJV75" s="200"/>
      <c r="VKE75" s="200"/>
      <c r="VKH75" s="200"/>
      <c r="VKK75" s="200"/>
      <c r="VKN75" s="200"/>
      <c r="VKW75" s="200"/>
      <c r="VLC75" s="200"/>
      <c r="VLF75" s="200"/>
      <c r="VLI75" s="200"/>
      <c r="VLL75" s="200"/>
      <c r="VLR75" s="200"/>
      <c r="VMA75" s="200"/>
      <c r="VMC75" s="200"/>
      <c r="VMD75" s="200"/>
      <c r="VMF75" s="200"/>
      <c r="VMI75" s="200"/>
      <c r="VML75" s="200"/>
      <c r="VMO75" s="200"/>
      <c r="VMR75" s="200"/>
      <c r="VMU75" s="200"/>
      <c r="VMW75" s="200"/>
      <c r="VMY75" s="200"/>
      <c r="VNB75" s="200"/>
      <c r="VNE75" s="200"/>
      <c r="VNH75" s="200"/>
      <c r="VNK75" s="200"/>
      <c r="VNN75" s="200"/>
      <c r="VNQ75" s="200"/>
      <c r="VNT75" s="200"/>
      <c r="VNV75" s="200"/>
      <c r="VNY75" s="200"/>
      <c r="VOB75" s="200"/>
      <c r="VOE75" s="200"/>
      <c r="VOK75" s="200"/>
      <c r="VON75" s="200"/>
      <c r="VOP75" s="200"/>
      <c r="VPW75" s="200"/>
      <c r="VPZ75" s="200"/>
      <c r="VQC75" s="200"/>
      <c r="VQF75" s="200"/>
      <c r="VQI75" s="200"/>
      <c r="VQJ75" s="200"/>
      <c r="VQK75" s="200"/>
      <c r="VQN75" s="200"/>
      <c r="VQQ75" s="200"/>
      <c r="VQT75" s="200"/>
      <c r="VQW75" s="200"/>
      <c r="VQY75" s="200"/>
      <c r="VRM75" s="200"/>
      <c r="VRN75" s="200"/>
      <c r="VRO75" s="200"/>
      <c r="VRP75" s="200"/>
      <c r="VRQ75" s="200"/>
      <c r="VRR75" s="200"/>
      <c r="VRS75" s="200"/>
      <c r="VRT75" s="200"/>
      <c r="VRU75" s="200"/>
      <c r="VRV75" s="200"/>
      <c r="VRW75" s="200"/>
      <c r="VRX75" s="200"/>
      <c r="VRY75" s="200"/>
      <c r="VRZ75" s="200"/>
      <c r="VSA75" s="200"/>
      <c r="VSB75" s="200"/>
      <c r="VSC75" s="200"/>
      <c r="VSD75" s="200"/>
      <c r="VSE75" s="200"/>
      <c r="VSK75" s="200"/>
      <c r="VSL75" s="200"/>
      <c r="VSM75" s="200"/>
      <c r="VSN75" s="200"/>
      <c r="VSO75" s="200"/>
      <c r="VSP75" s="200"/>
      <c r="VSQ75" s="200"/>
      <c r="VSS75" s="200"/>
      <c r="VST75" s="200"/>
      <c r="VSU75" s="200"/>
      <c r="VSV75" s="200"/>
      <c r="VSW75" s="200"/>
      <c r="VSX75" s="200"/>
      <c r="VSY75" s="200"/>
      <c r="VSZ75" s="200"/>
      <c r="VTC75" s="200"/>
      <c r="VTF75" s="200"/>
      <c r="VTI75" s="200"/>
      <c r="VTL75" s="200"/>
      <c r="VTO75" s="200"/>
      <c r="VTR75" s="200"/>
      <c r="VUA75" s="200"/>
      <c r="VUD75" s="200"/>
      <c r="VUG75" s="200"/>
      <c r="VUJ75" s="200"/>
      <c r="VUS75" s="200"/>
      <c r="VUY75" s="200"/>
      <c r="VVB75" s="200"/>
      <c r="VVE75" s="200"/>
      <c r="VVH75" s="200"/>
      <c r="VVN75" s="200"/>
      <c r="VVW75" s="200"/>
      <c r="VVY75" s="200"/>
      <c r="VVZ75" s="200"/>
      <c r="VWB75" s="200"/>
      <c r="VWE75" s="200"/>
      <c r="VWH75" s="200"/>
      <c r="VWK75" s="200"/>
      <c r="VWN75" s="200"/>
      <c r="VWQ75" s="200"/>
      <c r="VWS75" s="200"/>
      <c r="VWU75" s="200"/>
      <c r="VWX75" s="200"/>
      <c r="VXA75" s="200"/>
      <c r="VXD75" s="200"/>
      <c r="VXG75" s="200"/>
      <c r="VXJ75" s="200"/>
      <c r="VXM75" s="200"/>
      <c r="VXP75" s="200"/>
      <c r="VXR75" s="200"/>
      <c r="VXU75" s="200"/>
      <c r="VXX75" s="200"/>
      <c r="VYA75" s="200"/>
      <c r="VYG75" s="200"/>
      <c r="VYJ75" s="200"/>
      <c r="VYL75" s="200"/>
      <c r="VZS75" s="200"/>
      <c r="VZV75" s="200"/>
      <c r="VZY75" s="200"/>
      <c r="WAB75" s="200"/>
      <c r="WAE75" s="200"/>
      <c r="WAF75" s="200"/>
      <c r="WAG75" s="200"/>
      <c r="WAJ75" s="200"/>
      <c r="WAM75" s="200"/>
      <c r="WAP75" s="200"/>
      <c r="WAS75" s="200"/>
      <c r="WAU75" s="200"/>
      <c r="WBI75" s="200"/>
      <c r="WBJ75" s="200"/>
      <c r="WBK75" s="200"/>
      <c r="WBL75" s="200"/>
      <c r="WBM75" s="200"/>
      <c r="WBN75" s="200"/>
      <c r="WBO75" s="200"/>
      <c r="WBP75" s="200"/>
      <c r="WBQ75" s="200"/>
      <c r="WBR75" s="200"/>
      <c r="WBS75" s="200"/>
      <c r="WBT75" s="200"/>
      <c r="WBU75" s="200"/>
      <c r="WBV75" s="200"/>
      <c r="WBW75" s="200"/>
      <c r="WBX75" s="200"/>
      <c r="WBY75" s="200"/>
      <c r="WBZ75" s="200"/>
      <c r="WCA75" s="200"/>
      <c r="WCG75" s="200"/>
      <c r="WCH75" s="200"/>
      <c r="WCI75" s="200"/>
      <c r="WCJ75" s="200"/>
      <c r="WCK75" s="200"/>
      <c r="WCL75" s="200"/>
      <c r="WCM75" s="200"/>
      <c r="WCO75" s="200"/>
      <c r="WCP75" s="200"/>
      <c r="WCQ75" s="200"/>
      <c r="WCR75" s="200"/>
      <c r="WCS75" s="200"/>
      <c r="WCT75" s="200"/>
      <c r="WCU75" s="200"/>
      <c r="WCV75" s="200"/>
      <c r="WCY75" s="200"/>
      <c r="WDB75" s="200"/>
      <c r="WDE75" s="200"/>
      <c r="WDH75" s="200"/>
      <c r="WDK75" s="200"/>
      <c r="WDN75" s="200"/>
      <c r="WDW75" s="200"/>
      <c r="WDZ75" s="200"/>
      <c r="WEC75" s="200"/>
      <c r="WEF75" s="200"/>
      <c r="WEO75" s="200"/>
      <c r="WEU75" s="200"/>
      <c r="WEX75" s="200"/>
      <c r="WFA75" s="200"/>
      <c r="WFD75" s="200"/>
      <c r="WFJ75" s="200"/>
      <c r="WFS75" s="200"/>
      <c r="WFU75" s="200"/>
      <c r="WFV75" s="200"/>
      <c r="WFX75" s="200"/>
      <c r="WGA75" s="200"/>
      <c r="WGD75" s="200"/>
      <c r="WGG75" s="200"/>
      <c r="WGJ75" s="200"/>
      <c r="WGM75" s="200"/>
      <c r="WGO75" s="200"/>
      <c r="WGQ75" s="200"/>
      <c r="WGT75" s="200"/>
      <c r="WGW75" s="200"/>
      <c r="WGZ75" s="200"/>
      <c r="WHC75" s="200"/>
      <c r="WHF75" s="200"/>
      <c r="WHI75" s="200"/>
      <c r="WHL75" s="200"/>
      <c r="WHN75" s="200"/>
      <c r="WHQ75" s="200"/>
      <c r="WHT75" s="200"/>
      <c r="WHW75" s="200"/>
      <c r="WIC75" s="200"/>
      <c r="WIF75" s="200"/>
      <c r="WIH75" s="200"/>
      <c r="WJO75" s="200"/>
      <c r="WJR75" s="200"/>
      <c r="WJU75" s="200"/>
      <c r="WJX75" s="200"/>
      <c r="WKA75" s="200"/>
      <c r="WKB75" s="200"/>
      <c r="WKC75" s="200"/>
      <c r="WKF75" s="200"/>
      <c r="WKI75" s="200"/>
      <c r="WKL75" s="200"/>
      <c r="WKO75" s="200"/>
      <c r="WKQ75" s="200"/>
      <c r="WLE75" s="200"/>
      <c r="WLF75" s="200"/>
      <c r="WLG75" s="200"/>
      <c r="WLH75" s="200"/>
      <c r="WLI75" s="200"/>
      <c r="WLJ75" s="200"/>
      <c r="WLK75" s="200"/>
      <c r="WLL75" s="200"/>
      <c r="WLM75" s="200"/>
      <c r="WLN75" s="200"/>
      <c r="WLO75" s="200"/>
      <c r="WLP75" s="200"/>
      <c r="WLQ75" s="200"/>
      <c r="WLR75" s="200"/>
      <c r="WLS75" s="200"/>
      <c r="WLT75" s="200"/>
      <c r="WLU75" s="200"/>
      <c r="WLV75" s="200"/>
      <c r="WLW75" s="200"/>
      <c r="WMC75" s="200"/>
      <c r="WMD75" s="200"/>
      <c r="WME75" s="200"/>
      <c r="WMF75" s="200"/>
      <c r="WMG75" s="200"/>
      <c r="WMH75" s="200"/>
      <c r="WMI75" s="200"/>
      <c r="WMK75" s="200"/>
      <c r="WML75" s="200"/>
      <c r="WMM75" s="200"/>
      <c r="WMN75" s="200"/>
      <c r="WMO75" s="200"/>
      <c r="WMP75" s="200"/>
      <c r="WMQ75" s="200"/>
      <c r="WMR75" s="200"/>
      <c r="WMU75" s="200"/>
      <c r="WMX75" s="200"/>
      <c r="WNA75" s="200"/>
      <c r="WND75" s="200"/>
      <c r="WNG75" s="200"/>
      <c r="WNJ75" s="200"/>
      <c r="WNS75" s="200"/>
      <c r="WNV75" s="200"/>
      <c r="WNY75" s="200"/>
      <c r="WOB75" s="200"/>
      <c r="WOK75" s="200"/>
      <c r="WOQ75" s="200"/>
      <c r="WOT75" s="200"/>
      <c r="WOW75" s="200"/>
      <c r="WOZ75" s="200"/>
      <c r="WPF75" s="200"/>
      <c r="WPO75" s="200"/>
      <c r="WPQ75" s="200"/>
      <c r="WPR75" s="200"/>
      <c r="WPT75" s="200"/>
      <c r="WPW75" s="200"/>
      <c r="WPZ75" s="200"/>
      <c r="WQC75" s="200"/>
      <c r="WQF75" s="200"/>
      <c r="WQI75" s="200"/>
      <c r="WQK75" s="200"/>
      <c r="WQM75" s="200"/>
      <c r="WQP75" s="200"/>
      <c r="WQS75" s="200"/>
      <c r="WQV75" s="200"/>
      <c r="WQY75" s="200"/>
      <c r="WRB75" s="200"/>
      <c r="WRE75" s="200"/>
      <c r="WRH75" s="200"/>
      <c r="WRJ75" s="200"/>
      <c r="WRM75" s="200"/>
      <c r="WRP75" s="200"/>
      <c r="WRS75" s="200"/>
      <c r="WRY75" s="200"/>
      <c r="WSB75" s="200"/>
      <c r="WSD75" s="200"/>
      <c r="WTK75" s="200"/>
      <c r="WTN75" s="200"/>
      <c r="WTQ75" s="200"/>
      <c r="WTT75" s="200"/>
      <c r="WTW75" s="200"/>
      <c r="WTX75" s="200"/>
      <c r="WTY75" s="200"/>
      <c r="WUB75" s="200"/>
      <c r="WUE75" s="200"/>
      <c r="WUH75" s="200"/>
      <c r="WUK75" s="200"/>
      <c r="WUM75" s="200"/>
    </row>
    <row r="76" spans="1:16107" s="57" customFormat="1" ht="22.8" hidden="1" x14ac:dyDescent="0.3">
      <c r="A76" s="9" t="s">
        <v>74</v>
      </c>
      <c r="B76" s="53" t="s">
        <v>346</v>
      </c>
      <c r="C76" s="7"/>
      <c r="D76" s="91"/>
      <c r="E76" s="92"/>
    </row>
    <row r="77" spans="1:16107" s="57" customFormat="1" ht="20.25" hidden="1" customHeight="1" x14ac:dyDescent="0.3">
      <c r="A77" s="9" t="s">
        <v>75</v>
      </c>
      <c r="B77" s="53" t="s">
        <v>346</v>
      </c>
      <c r="C77" s="7"/>
      <c r="D77" s="91"/>
      <c r="E77" s="92"/>
    </row>
    <row r="78" spans="1:16107" s="57" customFormat="1" ht="21.75" hidden="1" customHeight="1" x14ac:dyDescent="0.3">
      <c r="A78" s="12" t="s">
        <v>76</v>
      </c>
      <c r="B78" s="53" t="s">
        <v>346</v>
      </c>
      <c r="C78" s="15"/>
      <c r="D78" s="91"/>
      <c r="E78" s="92"/>
    </row>
    <row r="79" spans="1:16107" s="57" customFormat="1" ht="21.75" hidden="1" customHeight="1" x14ac:dyDescent="0.3">
      <c r="A79" s="12" t="s">
        <v>77</v>
      </c>
      <c r="B79" s="53" t="s">
        <v>346</v>
      </c>
      <c r="C79" s="15"/>
      <c r="D79" s="91"/>
      <c r="E79" s="92"/>
    </row>
    <row r="80" spans="1:16107" s="57" customFormat="1" ht="21.75" hidden="1" customHeight="1" x14ac:dyDescent="0.3">
      <c r="A80" s="12" t="s">
        <v>78</v>
      </c>
      <c r="B80" s="53" t="s">
        <v>350</v>
      </c>
      <c r="C80" s="15"/>
      <c r="D80" s="91"/>
      <c r="E80" s="92"/>
    </row>
    <row r="81" spans="1:16107" s="57" customFormat="1" ht="21.75" hidden="1" customHeight="1" x14ac:dyDescent="0.3">
      <c r="A81" s="9" t="s">
        <v>79</v>
      </c>
      <c r="B81" s="53" t="s">
        <v>346</v>
      </c>
      <c r="C81" s="7"/>
      <c r="D81" s="91"/>
      <c r="E81" s="92"/>
    </row>
    <row r="82" spans="1:16107" s="57" customFormat="1" ht="20.399999999999999" customHeight="1" x14ac:dyDescent="0.3">
      <c r="A82" s="9" t="s">
        <v>80</v>
      </c>
      <c r="B82" s="199" t="s">
        <v>346</v>
      </c>
      <c r="C82" s="7">
        <v>15</v>
      </c>
      <c r="D82" s="91">
        <v>8500</v>
      </c>
      <c r="E82" s="106">
        <f>+D82*C82</f>
        <v>127500</v>
      </c>
      <c r="F82" s="200"/>
      <c r="G82" s="200"/>
      <c r="H82" s="200"/>
      <c r="I82" s="200"/>
      <c r="J82" s="200"/>
      <c r="K82" s="200"/>
      <c r="Q82" s="200"/>
      <c r="R82" s="200"/>
      <c r="S82" s="200"/>
      <c r="T82" s="200"/>
      <c r="U82" s="200"/>
      <c r="V82" s="200"/>
      <c r="W82" s="200"/>
      <c r="Y82" s="200"/>
      <c r="Z82" s="200"/>
      <c r="AA82" s="200"/>
      <c r="AB82" s="200"/>
      <c r="AC82" s="200"/>
      <c r="AD82" s="200"/>
      <c r="AE82" s="200"/>
      <c r="AF82" s="200"/>
      <c r="AI82" s="200"/>
      <c r="AL82" s="200"/>
      <c r="AO82" s="200"/>
      <c r="AR82" s="200"/>
      <c r="AU82" s="200"/>
      <c r="AX82" s="200"/>
      <c r="BG82" s="200"/>
      <c r="BJ82" s="200"/>
      <c r="BM82" s="200"/>
      <c r="BP82" s="200"/>
      <c r="BY82" s="200"/>
      <c r="CE82" s="200"/>
      <c r="CH82" s="200"/>
      <c r="CK82" s="200"/>
      <c r="CN82" s="200"/>
      <c r="CT82" s="200"/>
      <c r="DC82" s="200"/>
      <c r="DE82" s="200"/>
      <c r="DF82" s="200"/>
      <c r="DH82" s="200"/>
      <c r="DK82" s="200"/>
      <c r="DN82" s="200"/>
      <c r="DQ82" s="200"/>
      <c r="DT82" s="200"/>
      <c r="DW82" s="200"/>
      <c r="DY82" s="200"/>
      <c r="EA82" s="200"/>
      <c r="ED82" s="200"/>
      <c r="EG82" s="200"/>
      <c r="EJ82" s="200"/>
      <c r="EM82" s="200"/>
      <c r="EP82" s="200"/>
      <c r="ES82" s="200"/>
      <c r="EV82" s="200"/>
      <c r="EX82" s="200"/>
      <c r="FA82" s="200"/>
      <c r="FD82" s="200"/>
      <c r="FG82" s="200"/>
      <c r="FM82" s="200"/>
      <c r="FP82" s="200"/>
      <c r="FR82" s="200"/>
      <c r="GY82" s="200"/>
      <c r="HB82" s="200"/>
      <c r="HE82" s="200"/>
      <c r="HH82" s="200"/>
      <c r="HK82" s="200"/>
      <c r="HL82" s="200"/>
      <c r="HM82" s="200"/>
      <c r="HP82" s="200"/>
      <c r="HS82" s="200"/>
      <c r="HV82" s="200"/>
      <c r="HY82" s="200"/>
      <c r="IA82" s="200"/>
      <c r="IO82" s="200"/>
      <c r="IP82" s="200"/>
      <c r="IQ82" s="200"/>
      <c r="IR82" s="200"/>
      <c r="IS82" s="200"/>
      <c r="IT82" s="200"/>
      <c r="IU82" s="200"/>
      <c r="IV82" s="200"/>
      <c r="IW82" s="200"/>
      <c r="IX82" s="200"/>
      <c r="IY82" s="200"/>
      <c r="IZ82" s="200"/>
      <c r="JA82" s="200"/>
      <c r="JB82" s="200"/>
      <c r="JC82" s="200"/>
      <c r="JD82" s="200"/>
      <c r="JE82" s="200"/>
      <c r="JF82" s="200"/>
      <c r="JG82" s="200"/>
      <c r="JM82" s="200"/>
      <c r="JN82" s="200"/>
      <c r="JO82" s="200"/>
      <c r="JP82" s="200"/>
      <c r="JQ82" s="200"/>
      <c r="JR82" s="200"/>
      <c r="JS82" s="200"/>
      <c r="JU82" s="200"/>
      <c r="JV82" s="200"/>
      <c r="JW82" s="200"/>
      <c r="JX82" s="200"/>
      <c r="JY82" s="200"/>
      <c r="JZ82" s="200"/>
      <c r="KA82" s="200"/>
      <c r="KB82" s="200"/>
      <c r="KE82" s="200"/>
      <c r="KH82" s="200"/>
      <c r="KK82" s="200"/>
      <c r="KN82" s="200"/>
      <c r="KQ82" s="200"/>
      <c r="KT82" s="200"/>
      <c r="LC82" s="200"/>
      <c r="LF82" s="200"/>
      <c r="LI82" s="200"/>
      <c r="LL82" s="200"/>
      <c r="LU82" s="200"/>
      <c r="MA82" s="200"/>
      <c r="MD82" s="200"/>
      <c r="MG82" s="200"/>
      <c r="MJ82" s="200"/>
      <c r="MP82" s="200"/>
      <c r="MY82" s="200"/>
      <c r="NA82" s="200"/>
      <c r="NB82" s="200"/>
      <c r="ND82" s="200"/>
      <c r="NG82" s="200"/>
      <c r="NJ82" s="200"/>
      <c r="NM82" s="200"/>
      <c r="NP82" s="200"/>
      <c r="NS82" s="200"/>
      <c r="NU82" s="200"/>
      <c r="NW82" s="200"/>
      <c r="NZ82" s="200"/>
      <c r="OC82" s="200"/>
      <c r="OF82" s="200"/>
      <c r="OI82" s="200"/>
      <c r="OL82" s="200"/>
      <c r="OO82" s="200"/>
      <c r="OR82" s="200"/>
      <c r="OT82" s="200"/>
      <c r="OW82" s="200"/>
      <c r="OZ82" s="200"/>
      <c r="PC82" s="200"/>
      <c r="PI82" s="200"/>
      <c r="PL82" s="200"/>
      <c r="PN82" s="200"/>
      <c r="QU82" s="200"/>
      <c r="QX82" s="200"/>
      <c r="RA82" s="200"/>
      <c r="RD82" s="200"/>
      <c r="RG82" s="200"/>
      <c r="RH82" s="200"/>
      <c r="RI82" s="200"/>
      <c r="RL82" s="200"/>
      <c r="RO82" s="200"/>
      <c r="RR82" s="200"/>
      <c r="RU82" s="200"/>
      <c r="RW82" s="200"/>
      <c r="SK82" s="200"/>
      <c r="SL82" s="200"/>
      <c r="SM82" s="200"/>
      <c r="SN82" s="200"/>
      <c r="SO82" s="200"/>
      <c r="SP82" s="200"/>
      <c r="SQ82" s="200"/>
      <c r="SR82" s="200"/>
      <c r="SS82" s="200"/>
      <c r="ST82" s="200"/>
      <c r="SU82" s="200"/>
      <c r="SV82" s="200"/>
      <c r="SW82" s="200"/>
      <c r="SX82" s="200"/>
      <c r="SY82" s="200"/>
      <c r="SZ82" s="200"/>
      <c r="TA82" s="200"/>
      <c r="TB82" s="200"/>
      <c r="TC82" s="200"/>
      <c r="TI82" s="200"/>
      <c r="TJ82" s="200"/>
      <c r="TK82" s="200"/>
      <c r="TL82" s="200"/>
      <c r="TM82" s="200"/>
      <c r="TN82" s="200"/>
      <c r="TO82" s="200"/>
      <c r="TQ82" s="200"/>
      <c r="TR82" s="200"/>
      <c r="TS82" s="200"/>
      <c r="TT82" s="200"/>
      <c r="TU82" s="200"/>
      <c r="TV82" s="200"/>
      <c r="TW82" s="200"/>
      <c r="TX82" s="200"/>
      <c r="UA82" s="200"/>
      <c r="UD82" s="200"/>
      <c r="UG82" s="200"/>
      <c r="UJ82" s="200"/>
      <c r="UM82" s="200"/>
      <c r="UP82" s="200"/>
      <c r="UY82" s="200"/>
      <c r="VB82" s="200"/>
      <c r="VE82" s="200"/>
      <c r="VH82" s="200"/>
      <c r="VQ82" s="200"/>
      <c r="VW82" s="200"/>
      <c r="VZ82" s="200"/>
      <c r="WC82" s="200"/>
      <c r="WF82" s="200"/>
      <c r="WL82" s="200"/>
      <c r="WU82" s="200"/>
      <c r="WW82" s="200"/>
      <c r="WX82" s="200"/>
      <c r="WZ82" s="200"/>
      <c r="XC82" s="200"/>
      <c r="XF82" s="200"/>
      <c r="XI82" s="200"/>
      <c r="XL82" s="200"/>
      <c r="XO82" s="200"/>
      <c r="XQ82" s="200"/>
      <c r="XS82" s="200"/>
      <c r="XV82" s="200"/>
      <c r="XY82" s="200"/>
      <c r="YB82" s="200"/>
      <c r="YE82" s="200"/>
      <c r="YH82" s="200"/>
      <c r="YK82" s="200"/>
      <c r="YN82" s="200"/>
      <c r="YP82" s="200"/>
      <c r="YS82" s="200"/>
      <c r="YV82" s="200"/>
      <c r="YY82" s="200"/>
      <c r="ZE82" s="200"/>
      <c r="ZH82" s="200"/>
      <c r="ZJ82" s="200"/>
      <c r="AAQ82" s="200"/>
      <c r="AAT82" s="200"/>
      <c r="AAW82" s="200"/>
      <c r="AAZ82" s="200"/>
      <c r="ABC82" s="200"/>
      <c r="ABD82" s="200"/>
      <c r="ABE82" s="200"/>
      <c r="ABH82" s="200"/>
      <c r="ABK82" s="200"/>
      <c r="ABN82" s="200"/>
      <c r="ABQ82" s="200"/>
      <c r="ABS82" s="200"/>
      <c r="ACG82" s="200"/>
      <c r="ACH82" s="200"/>
      <c r="ACI82" s="200"/>
      <c r="ACJ82" s="200"/>
      <c r="ACK82" s="200"/>
      <c r="ACL82" s="200"/>
      <c r="ACM82" s="200"/>
      <c r="ACN82" s="200"/>
      <c r="ACO82" s="200"/>
      <c r="ACP82" s="200"/>
      <c r="ACQ82" s="200"/>
      <c r="ACR82" s="200"/>
      <c r="ACS82" s="200"/>
      <c r="ACT82" s="200"/>
      <c r="ACU82" s="200"/>
      <c r="ACV82" s="200"/>
      <c r="ACW82" s="200"/>
      <c r="ACX82" s="200"/>
      <c r="ACY82" s="200"/>
      <c r="ADE82" s="200"/>
      <c r="ADF82" s="200"/>
      <c r="ADG82" s="200"/>
      <c r="ADH82" s="200"/>
      <c r="ADI82" s="200"/>
      <c r="ADJ82" s="200"/>
      <c r="ADK82" s="200"/>
      <c r="ADM82" s="200"/>
      <c r="ADN82" s="200"/>
      <c r="ADO82" s="200"/>
      <c r="ADP82" s="200"/>
      <c r="ADQ82" s="200"/>
      <c r="ADR82" s="200"/>
      <c r="ADS82" s="200"/>
      <c r="ADT82" s="200"/>
      <c r="ADW82" s="200"/>
      <c r="ADZ82" s="200"/>
      <c r="AEC82" s="200"/>
      <c r="AEF82" s="200"/>
      <c r="AEI82" s="200"/>
      <c r="AEL82" s="200"/>
      <c r="AEU82" s="200"/>
      <c r="AEX82" s="200"/>
      <c r="AFA82" s="200"/>
      <c r="AFD82" s="200"/>
      <c r="AFM82" s="200"/>
      <c r="AFS82" s="200"/>
      <c r="AFV82" s="200"/>
      <c r="AFY82" s="200"/>
      <c r="AGB82" s="200"/>
      <c r="AGH82" s="200"/>
      <c r="AGQ82" s="200"/>
      <c r="AGS82" s="200"/>
      <c r="AGT82" s="200"/>
      <c r="AGV82" s="200"/>
      <c r="AGY82" s="200"/>
      <c r="AHB82" s="200"/>
      <c r="AHE82" s="200"/>
      <c r="AHH82" s="200"/>
      <c r="AHK82" s="200"/>
      <c r="AHM82" s="200"/>
      <c r="AHO82" s="200"/>
      <c r="AHR82" s="200"/>
      <c r="AHU82" s="200"/>
      <c r="AHX82" s="200"/>
      <c r="AIA82" s="200"/>
      <c r="AID82" s="200"/>
      <c r="AIG82" s="200"/>
      <c r="AIJ82" s="200"/>
      <c r="AIL82" s="200"/>
      <c r="AIO82" s="200"/>
      <c r="AIR82" s="200"/>
      <c r="AIU82" s="200"/>
      <c r="AJA82" s="200"/>
      <c r="AJD82" s="200"/>
      <c r="AJF82" s="200"/>
      <c r="AKM82" s="200"/>
      <c r="AKP82" s="200"/>
      <c r="AKS82" s="200"/>
      <c r="AKV82" s="200"/>
      <c r="AKY82" s="200"/>
      <c r="AKZ82" s="200"/>
      <c r="ALA82" s="200"/>
      <c r="ALD82" s="200"/>
      <c r="ALG82" s="200"/>
      <c r="ALJ82" s="200"/>
      <c r="ALM82" s="200"/>
      <c r="ALO82" s="200"/>
      <c r="AMC82" s="200"/>
      <c r="AMD82" s="200"/>
      <c r="AME82" s="200"/>
      <c r="AMF82" s="200"/>
      <c r="AMG82" s="200"/>
      <c r="AMH82" s="200"/>
      <c r="AMI82" s="200"/>
      <c r="AMJ82" s="200"/>
      <c r="AMK82" s="200"/>
      <c r="AML82" s="200"/>
      <c r="AMM82" s="200"/>
      <c r="AMN82" s="200"/>
      <c r="AMO82" s="200"/>
      <c r="AMP82" s="200"/>
      <c r="AMQ82" s="200"/>
      <c r="AMR82" s="200"/>
      <c r="AMS82" s="200"/>
      <c r="AMT82" s="200"/>
      <c r="AMU82" s="200"/>
      <c r="ANA82" s="200"/>
      <c r="ANB82" s="200"/>
      <c r="ANC82" s="200"/>
      <c r="AND82" s="200"/>
      <c r="ANE82" s="200"/>
      <c r="ANF82" s="200"/>
      <c r="ANG82" s="200"/>
      <c r="ANI82" s="200"/>
      <c r="ANJ82" s="200"/>
      <c r="ANK82" s="200"/>
      <c r="ANL82" s="200"/>
      <c r="ANM82" s="200"/>
      <c r="ANN82" s="200"/>
      <c r="ANO82" s="200"/>
      <c r="ANP82" s="200"/>
      <c r="ANS82" s="200"/>
      <c r="ANV82" s="200"/>
      <c r="ANY82" s="200"/>
      <c r="AOB82" s="200"/>
      <c r="AOE82" s="200"/>
      <c r="AOH82" s="200"/>
      <c r="AOQ82" s="200"/>
      <c r="AOT82" s="200"/>
      <c r="AOW82" s="200"/>
      <c r="AOZ82" s="200"/>
      <c r="API82" s="200"/>
      <c r="APO82" s="200"/>
      <c r="APR82" s="200"/>
      <c r="APU82" s="200"/>
      <c r="APX82" s="200"/>
      <c r="AQD82" s="200"/>
      <c r="AQM82" s="200"/>
      <c r="AQO82" s="200"/>
      <c r="AQP82" s="200"/>
      <c r="AQR82" s="200"/>
      <c r="AQU82" s="200"/>
      <c r="AQX82" s="200"/>
      <c r="ARA82" s="200"/>
      <c r="ARD82" s="200"/>
      <c r="ARG82" s="200"/>
      <c r="ARI82" s="200"/>
      <c r="ARK82" s="200"/>
      <c r="ARN82" s="200"/>
      <c r="ARQ82" s="200"/>
      <c r="ART82" s="200"/>
      <c r="ARW82" s="200"/>
      <c r="ARZ82" s="200"/>
      <c r="ASC82" s="200"/>
      <c r="ASF82" s="200"/>
      <c r="ASH82" s="200"/>
      <c r="ASK82" s="200"/>
      <c r="ASN82" s="200"/>
      <c r="ASQ82" s="200"/>
      <c r="ASW82" s="200"/>
      <c r="ASZ82" s="200"/>
      <c r="ATB82" s="200"/>
      <c r="AUI82" s="200"/>
      <c r="AUL82" s="200"/>
      <c r="AUO82" s="200"/>
      <c r="AUR82" s="200"/>
      <c r="AUU82" s="200"/>
      <c r="AUV82" s="200"/>
      <c r="AUW82" s="200"/>
      <c r="AUZ82" s="200"/>
      <c r="AVC82" s="200"/>
      <c r="AVF82" s="200"/>
      <c r="AVI82" s="200"/>
      <c r="AVK82" s="200"/>
      <c r="AVY82" s="200"/>
      <c r="AVZ82" s="200"/>
      <c r="AWA82" s="200"/>
      <c r="AWB82" s="200"/>
      <c r="AWC82" s="200"/>
      <c r="AWD82" s="200"/>
      <c r="AWE82" s="200"/>
      <c r="AWF82" s="200"/>
      <c r="AWG82" s="200"/>
      <c r="AWH82" s="200"/>
      <c r="AWI82" s="200"/>
      <c r="AWJ82" s="200"/>
      <c r="AWK82" s="200"/>
      <c r="AWL82" s="200"/>
      <c r="AWM82" s="200"/>
      <c r="AWN82" s="200"/>
      <c r="AWO82" s="200"/>
      <c r="AWP82" s="200"/>
      <c r="AWQ82" s="200"/>
      <c r="AWW82" s="200"/>
      <c r="AWX82" s="200"/>
      <c r="AWY82" s="200"/>
      <c r="AWZ82" s="200"/>
      <c r="AXA82" s="200"/>
      <c r="AXB82" s="200"/>
      <c r="AXC82" s="200"/>
      <c r="AXE82" s="200"/>
      <c r="AXF82" s="200"/>
      <c r="AXG82" s="200"/>
      <c r="AXH82" s="200"/>
      <c r="AXI82" s="200"/>
      <c r="AXJ82" s="200"/>
      <c r="AXK82" s="200"/>
      <c r="AXL82" s="200"/>
      <c r="AXO82" s="200"/>
      <c r="AXR82" s="200"/>
      <c r="AXU82" s="200"/>
      <c r="AXX82" s="200"/>
      <c r="AYA82" s="200"/>
      <c r="AYD82" s="200"/>
      <c r="AYM82" s="200"/>
      <c r="AYP82" s="200"/>
      <c r="AYS82" s="200"/>
      <c r="AYV82" s="200"/>
      <c r="AZE82" s="200"/>
      <c r="AZK82" s="200"/>
      <c r="AZN82" s="200"/>
      <c r="AZQ82" s="200"/>
      <c r="AZT82" s="200"/>
      <c r="AZZ82" s="200"/>
      <c r="BAI82" s="200"/>
      <c r="BAK82" s="200"/>
      <c r="BAL82" s="200"/>
      <c r="BAN82" s="200"/>
      <c r="BAQ82" s="200"/>
      <c r="BAT82" s="200"/>
      <c r="BAW82" s="200"/>
      <c r="BAZ82" s="200"/>
      <c r="BBC82" s="200"/>
      <c r="BBE82" s="200"/>
      <c r="BBG82" s="200"/>
      <c r="BBJ82" s="200"/>
      <c r="BBM82" s="200"/>
      <c r="BBP82" s="200"/>
      <c r="BBS82" s="200"/>
      <c r="BBV82" s="200"/>
      <c r="BBY82" s="200"/>
      <c r="BCB82" s="200"/>
      <c r="BCD82" s="200"/>
      <c r="BCG82" s="200"/>
      <c r="BCJ82" s="200"/>
      <c r="BCM82" s="200"/>
      <c r="BCS82" s="200"/>
      <c r="BCV82" s="200"/>
      <c r="BCX82" s="200"/>
      <c r="BEE82" s="200"/>
      <c r="BEH82" s="200"/>
      <c r="BEK82" s="200"/>
      <c r="BEN82" s="200"/>
      <c r="BEQ82" s="200"/>
      <c r="BER82" s="200"/>
      <c r="BES82" s="200"/>
      <c r="BEV82" s="200"/>
      <c r="BEY82" s="200"/>
      <c r="BFB82" s="200"/>
      <c r="BFE82" s="200"/>
      <c r="BFG82" s="200"/>
      <c r="BFU82" s="200"/>
      <c r="BFV82" s="200"/>
      <c r="BFW82" s="200"/>
      <c r="BFX82" s="200"/>
      <c r="BFY82" s="200"/>
      <c r="BFZ82" s="200"/>
      <c r="BGA82" s="200"/>
      <c r="BGB82" s="200"/>
      <c r="BGC82" s="200"/>
      <c r="BGD82" s="200"/>
      <c r="BGE82" s="200"/>
      <c r="BGF82" s="200"/>
      <c r="BGG82" s="200"/>
      <c r="BGH82" s="200"/>
      <c r="BGI82" s="200"/>
      <c r="BGJ82" s="200"/>
      <c r="BGK82" s="200"/>
      <c r="BGL82" s="200"/>
      <c r="BGM82" s="200"/>
      <c r="BGS82" s="200"/>
      <c r="BGT82" s="200"/>
      <c r="BGU82" s="200"/>
      <c r="BGV82" s="200"/>
      <c r="BGW82" s="200"/>
      <c r="BGX82" s="200"/>
      <c r="BGY82" s="200"/>
      <c r="BHA82" s="200"/>
      <c r="BHB82" s="200"/>
      <c r="BHC82" s="200"/>
      <c r="BHD82" s="200"/>
      <c r="BHE82" s="200"/>
      <c r="BHF82" s="200"/>
      <c r="BHG82" s="200"/>
      <c r="BHH82" s="200"/>
      <c r="BHK82" s="200"/>
      <c r="BHN82" s="200"/>
      <c r="BHQ82" s="200"/>
      <c r="BHT82" s="200"/>
      <c r="BHW82" s="200"/>
      <c r="BHZ82" s="200"/>
      <c r="BII82" s="200"/>
      <c r="BIL82" s="200"/>
      <c r="BIO82" s="200"/>
      <c r="BIR82" s="200"/>
      <c r="BJA82" s="200"/>
      <c r="BJG82" s="200"/>
      <c r="BJJ82" s="200"/>
      <c r="BJM82" s="200"/>
      <c r="BJP82" s="200"/>
      <c r="BJV82" s="200"/>
      <c r="BKE82" s="200"/>
      <c r="BKG82" s="200"/>
      <c r="BKH82" s="200"/>
      <c r="BKJ82" s="200"/>
      <c r="BKM82" s="200"/>
      <c r="BKP82" s="200"/>
      <c r="BKS82" s="200"/>
      <c r="BKV82" s="200"/>
      <c r="BKY82" s="200"/>
      <c r="BLA82" s="200"/>
      <c r="BLC82" s="200"/>
      <c r="BLF82" s="200"/>
      <c r="BLI82" s="200"/>
      <c r="BLL82" s="200"/>
      <c r="BLO82" s="200"/>
      <c r="BLR82" s="200"/>
      <c r="BLU82" s="200"/>
      <c r="BLX82" s="200"/>
      <c r="BLZ82" s="200"/>
      <c r="BMC82" s="200"/>
      <c r="BMF82" s="200"/>
      <c r="BMI82" s="200"/>
      <c r="BMO82" s="200"/>
      <c r="BMR82" s="200"/>
      <c r="BMT82" s="200"/>
      <c r="BOA82" s="200"/>
      <c r="BOD82" s="200"/>
      <c r="BOG82" s="200"/>
      <c r="BOJ82" s="200"/>
      <c r="BOM82" s="200"/>
      <c r="BON82" s="200"/>
      <c r="BOO82" s="200"/>
      <c r="BOR82" s="200"/>
      <c r="BOU82" s="200"/>
      <c r="BOX82" s="200"/>
      <c r="BPA82" s="200"/>
      <c r="BPC82" s="200"/>
      <c r="BPQ82" s="200"/>
      <c r="BPR82" s="200"/>
      <c r="BPS82" s="200"/>
      <c r="BPT82" s="200"/>
      <c r="BPU82" s="200"/>
      <c r="BPV82" s="200"/>
      <c r="BPW82" s="200"/>
      <c r="BPX82" s="200"/>
      <c r="BPY82" s="200"/>
      <c r="BPZ82" s="200"/>
      <c r="BQA82" s="200"/>
      <c r="BQB82" s="200"/>
      <c r="BQC82" s="200"/>
      <c r="BQD82" s="200"/>
      <c r="BQE82" s="200"/>
      <c r="BQF82" s="200"/>
      <c r="BQG82" s="200"/>
      <c r="BQH82" s="200"/>
      <c r="BQI82" s="200"/>
      <c r="BQO82" s="200"/>
      <c r="BQP82" s="200"/>
      <c r="BQQ82" s="200"/>
      <c r="BQR82" s="200"/>
      <c r="BQS82" s="200"/>
      <c r="BQT82" s="200"/>
      <c r="BQU82" s="200"/>
      <c r="BQW82" s="200"/>
      <c r="BQX82" s="200"/>
      <c r="BQY82" s="200"/>
      <c r="BQZ82" s="200"/>
      <c r="BRA82" s="200"/>
      <c r="BRB82" s="200"/>
      <c r="BRC82" s="200"/>
      <c r="BRD82" s="200"/>
      <c r="BRG82" s="200"/>
      <c r="BRJ82" s="200"/>
      <c r="BRM82" s="200"/>
      <c r="BRP82" s="200"/>
      <c r="BRS82" s="200"/>
      <c r="BRV82" s="200"/>
      <c r="BSE82" s="200"/>
      <c r="BSH82" s="200"/>
      <c r="BSK82" s="200"/>
      <c r="BSN82" s="200"/>
      <c r="BSW82" s="200"/>
      <c r="BTC82" s="200"/>
      <c r="BTF82" s="200"/>
      <c r="BTI82" s="200"/>
      <c r="BTL82" s="200"/>
      <c r="BTR82" s="200"/>
      <c r="BUA82" s="200"/>
      <c r="BUC82" s="200"/>
      <c r="BUD82" s="200"/>
      <c r="BUF82" s="200"/>
      <c r="BUI82" s="200"/>
      <c r="BUL82" s="200"/>
      <c r="BUO82" s="200"/>
      <c r="BUR82" s="200"/>
      <c r="BUU82" s="200"/>
      <c r="BUW82" s="200"/>
      <c r="BUY82" s="200"/>
      <c r="BVB82" s="200"/>
      <c r="BVE82" s="200"/>
      <c r="BVH82" s="200"/>
      <c r="BVK82" s="200"/>
      <c r="BVN82" s="200"/>
      <c r="BVQ82" s="200"/>
      <c r="BVT82" s="200"/>
      <c r="BVV82" s="200"/>
      <c r="BVY82" s="200"/>
      <c r="BWB82" s="200"/>
      <c r="BWE82" s="200"/>
      <c r="BWK82" s="200"/>
      <c r="BWN82" s="200"/>
      <c r="BWP82" s="200"/>
      <c r="BXW82" s="200"/>
      <c r="BXZ82" s="200"/>
      <c r="BYC82" s="200"/>
      <c r="BYF82" s="200"/>
      <c r="BYI82" s="200"/>
      <c r="BYJ82" s="200"/>
      <c r="BYK82" s="200"/>
      <c r="BYN82" s="200"/>
      <c r="BYQ82" s="200"/>
      <c r="BYT82" s="200"/>
      <c r="BYW82" s="200"/>
      <c r="BYY82" s="200"/>
      <c r="BZM82" s="200"/>
      <c r="BZN82" s="200"/>
      <c r="BZO82" s="200"/>
      <c r="BZP82" s="200"/>
      <c r="BZQ82" s="200"/>
      <c r="BZR82" s="200"/>
      <c r="BZS82" s="200"/>
      <c r="BZT82" s="200"/>
      <c r="BZU82" s="200"/>
      <c r="BZV82" s="200"/>
      <c r="BZW82" s="200"/>
      <c r="BZX82" s="200"/>
      <c r="BZY82" s="200"/>
      <c r="BZZ82" s="200"/>
      <c r="CAA82" s="200"/>
      <c r="CAB82" s="200"/>
      <c r="CAC82" s="200"/>
      <c r="CAD82" s="200"/>
      <c r="CAE82" s="200"/>
      <c r="CAK82" s="200"/>
      <c r="CAL82" s="200"/>
      <c r="CAM82" s="200"/>
      <c r="CAN82" s="200"/>
      <c r="CAO82" s="200"/>
      <c r="CAP82" s="200"/>
      <c r="CAQ82" s="200"/>
      <c r="CAS82" s="200"/>
      <c r="CAT82" s="200"/>
      <c r="CAU82" s="200"/>
      <c r="CAV82" s="200"/>
      <c r="CAW82" s="200"/>
      <c r="CAX82" s="200"/>
      <c r="CAY82" s="200"/>
      <c r="CAZ82" s="200"/>
      <c r="CBC82" s="200"/>
      <c r="CBF82" s="200"/>
      <c r="CBI82" s="200"/>
      <c r="CBL82" s="200"/>
      <c r="CBO82" s="200"/>
      <c r="CBR82" s="200"/>
      <c r="CCA82" s="200"/>
      <c r="CCD82" s="200"/>
      <c r="CCG82" s="200"/>
      <c r="CCJ82" s="200"/>
      <c r="CCS82" s="200"/>
      <c r="CCY82" s="200"/>
      <c r="CDB82" s="200"/>
      <c r="CDE82" s="200"/>
      <c r="CDH82" s="200"/>
      <c r="CDN82" s="200"/>
      <c r="CDW82" s="200"/>
      <c r="CDY82" s="200"/>
      <c r="CDZ82" s="200"/>
      <c r="CEB82" s="200"/>
      <c r="CEE82" s="200"/>
      <c r="CEH82" s="200"/>
      <c r="CEK82" s="200"/>
      <c r="CEN82" s="200"/>
      <c r="CEQ82" s="200"/>
      <c r="CES82" s="200"/>
      <c r="CEU82" s="200"/>
      <c r="CEX82" s="200"/>
      <c r="CFA82" s="200"/>
      <c r="CFD82" s="200"/>
      <c r="CFG82" s="200"/>
      <c r="CFJ82" s="200"/>
      <c r="CFM82" s="200"/>
      <c r="CFP82" s="200"/>
      <c r="CFR82" s="200"/>
      <c r="CFU82" s="200"/>
      <c r="CFX82" s="200"/>
      <c r="CGA82" s="200"/>
      <c r="CGG82" s="200"/>
      <c r="CGJ82" s="200"/>
      <c r="CGL82" s="200"/>
      <c r="CHS82" s="200"/>
      <c r="CHV82" s="200"/>
      <c r="CHY82" s="200"/>
      <c r="CIB82" s="200"/>
      <c r="CIE82" s="200"/>
      <c r="CIF82" s="200"/>
      <c r="CIG82" s="200"/>
      <c r="CIJ82" s="200"/>
      <c r="CIM82" s="200"/>
      <c r="CIP82" s="200"/>
      <c r="CIS82" s="200"/>
      <c r="CIU82" s="200"/>
      <c r="CJI82" s="200"/>
      <c r="CJJ82" s="200"/>
      <c r="CJK82" s="200"/>
      <c r="CJL82" s="200"/>
      <c r="CJM82" s="200"/>
      <c r="CJN82" s="200"/>
      <c r="CJO82" s="200"/>
      <c r="CJP82" s="200"/>
      <c r="CJQ82" s="200"/>
      <c r="CJR82" s="200"/>
      <c r="CJS82" s="200"/>
      <c r="CJT82" s="200"/>
      <c r="CJU82" s="200"/>
      <c r="CJV82" s="200"/>
      <c r="CJW82" s="200"/>
      <c r="CJX82" s="200"/>
      <c r="CJY82" s="200"/>
      <c r="CJZ82" s="200"/>
      <c r="CKA82" s="200"/>
      <c r="CKG82" s="200"/>
      <c r="CKH82" s="200"/>
      <c r="CKI82" s="200"/>
      <c r="CKJ82" s="200"/>
      <c r="CKK82" s="200"/>
      <c r="CKL82" s="200"/>
      <c r="CKM82" s="200"/>
      <c r="CKO82" s="200"/>
      <c r="CKP82" s="200"/>
      <c r="CKQ82" s="200"/>
      <c r="CKR82" s="200"/>
      <c r="CKS82" s="200"/>
      <c r="CKT82" s="200"/>
      <c r="CKU82" s="200"/>
      <c r="CKV82" s="200"/>
      <c r="CKY82" s="200"/>
      <c r="CLB82" s="200"/>
      <c r="CLE82" s="200"/>
      <c r="CLH82" s="200"/>
      <c r="CLK82" s="200"/>
      <c r="CLN82" s="200"/>
      <c r="CLW82" s="200"/>
      <c r="CLZ82" s="200"/>
      <c r="CMC82" s="200"/>
      <c r="CMF82" s="200"/>
      <c r="CMO82" s="200"/>
      <c r="CMU82" s="200"/>
      <c r="CMX82" s="200"/>
      <c r="CNA82" s="200"/>
      <c r="CND82" s="200"/>
      <c r="CNJ82" s="200"/>
      <c r="CNS82" s="200"/>
      <c r="CNU82" s="200"/>
      <c r="CNV82" s="200"/>
      <c r="CNX82" s="200"/>
      <c r="COA82" s="200"/>
      <c r="COD82" s="200"/>
      <c r="COG82" s="200"/>
      <c r="COJ82" s="200"/>
      <c r="COM82" s="200"/>
      <c r="COO82" s="200"/>
      <c r="COQ82" s="200"/>
      <c r="COT82" s="200"/>
      <c r="COW82" s="200"/>
      <c r="COZ82" s="200"/>
      <c r="CPC82" s="200"/>
      <c r="CPF82" s="200"/>
      <c r="CPI82" s="200"/>
      <c r="CPL82" s="200"/>
      <c r="CPN82" s="200"/>
      <c r="CPQ82" s="200"/>
      <c r="CPT82" s="200"/>
      <c r="CPW82" s="200"/>
      <c r="CQC82" s="200"/>
      <c r="CQF82" s="200"/>
      <c r="CQH82" s="200"/>
      <c r="CRO82" s="200"/>
      <c r="CRR82" s="200"/>
      <c r="CRU82" s="200"/>
      <c r="CRX82" s="200"/>
      <c r="CSA82" s="200"/>
      <c r="CSB82" s="200"/>
      <c r="CSC82" s="200"/>
      <c r="CSF82" s="200"/>
      <c r="CSI82" s="200"/>
      <c r="CSL82" s="200"/>
      <c r="CSO82" s="200"/>
      <c r="CSQ82" s="200"/>
      <c r="CTE82" s="200"/>
      <c r="CTF82" s="200"/>
      <c r="CTG82" s="200"/>
      <c r="CTH82" s="200"/>
      <c r="CTI82" s="200"/>
      <c r="CTJ82" s="200"/>
      <c r="CTK82" s="200"/>
      <c r="CTL82" s="200"/>
      <c r="CTM82" s="200"/>
      <c r="CTN82" s="200"/>
      <c r="CTO82" s="200"/>
      <c r="CTP82" s="200"/>
      <c r="CTQ82" s="200"/>
      <c r="CTR82" s="200"/>
      <c r="CTS82" s="200"/>
      <c r="CTT82" s="200"/>
      <c r="CTU82" s="200"/>
      <c r="CTV82" s="200"/>
      <c r="CTW82" s="200"/>
      <c r="CUC82" s="200"/>
      <c r="CUD82" s="200"/>
      <c r="CUE82" s="200"/>
      <c r="CUF82" s="200"/>
      <c r="CUG82" s="200"/>
      <c r="CUH82" s="200"/>
      <c r="CUI82" s="200"/>
      <c r="CUK82" s="200"/>
      <c r="CUL82" s="200"/>
      <c r="CUM82" s="200"/>
      <c r="CUN82" s="200"/>
      <c r="CUO82" s="200"/>
      <c r="CUP82" s="200"/>
      <c r="CUQ82" s="200"/>
      <c r="CUR82" s="200"/>
      <c r="CUU82" s="200"/>
      <c r="CUX82" s="200"/>
      <c r="CVA82" s="200"/>
      <c r="CVD82" s="200"/>
      <c r="CVG82" s="200"/>
      <c r="CVJ82" s="200"/>
      <c r="CVS82" s="200"/>
      <c r="CVV82" s="200"/>
      <c r="CVY82" s="200"/>
      <c r="CWB82" s="200"/>
      <c r="CWK82" s="200"/>
      <c r="CWQ82" s="200"/>
      <c r="CWT82" s="200"/>
      <c r="CWW82" s="200"/>
      <c r="CWZ82" s="200"/>
      <c r="CXF82" s="200"/>
      <c r="CXO82" s="200"/>
      <c r="CXQ82" s="200"/>
      <c r="CXR82" s="200"/>
      <c r="CXT82" s="200"/>
      <c r="CXW82" s="200"/>
      <c r="CXZ82" s="200"/>
      <c r="CYC82" s="200"/>
      <c r="CYF82" s="200"/>
      <c r="CYI82" s="200"/>
      <c r="CYK82" s="200"/>
      <c r="CYM82" s="200"/>
      <c r="CYP82" s="200"/>
      <c r="CYS82" s="200"/>
      <c r="CYV82" s="200"/>
      <c r="CYY82" s="200"/>
      <c r="CZB82" s="200"/>
      <c r="CZE82" s="200"/>
      <c r="CZH82" s="200"/>
      <c r="CZJ82" s="200"/>
      <c r="CZM82" s="200"/>
      <c r="CZP82" s="200"/>
      <c r="CZS82" s="200"/>
      <c r="CZY82" s="200"/>
      <c r="DAB82" s="200"/>
      <c r="DAD82" s="200"/>
      <c r="DBK82" s="200"/>
      <c r="DBN82" s="200"/>
      <c r="DBQ82" s="200"/>
      <c r="DBT82" s="200"/>
      <c r="DBW82" s="200"/>
      <c r="DBX82" s="200"/>
      <c r="DBY82" s="200"/>
      <c r="DCB82" s="200"/>
      <c r="DCE82" s="200"/>
      <c r="DCH82" s="200"/>
      <c r="DCK82" s="200"/>
      <c r="DCM82" s="200"/>
      <c r="DDA82" s="200"/>
      <c r="DDB82" s="200"/>
      <c r="DDC82" s="200"/>
      <c r="DDD82" s="200"/>
      <c r="DDE82" s="200"/>
      <c r="DDF82" s="200"/>
      <c r="DDG82" s="200"/>
      <c r="DDH82" s="200"/>
      <c r="DDI82" s="200"/>
      <c r="DDJ82" s="200"/>
      <c r="DDK82" s="200"/>
      <c r="DDL82" s="200"/>
      <c r="DDM82" s="200"/>
      <c r="DDN82" s="200"/>
      <c r="DDO82" s="200"/>
      <c r="DDP82" s="200"/>
      <c r="DDQ82" s="200"/>
      <c r="DDR82" s="200"/>
      <c r="DDS82" s="200"/>
      <c r="DDY82" s="200"/>
      <c r="DDZ82" s="200"/>
      <c r="DEA82" s="200"/>
      <c r="DEB82" s="200"/>
      <c r="DEC82" s="200"/>
      <c r="DED82" s="200"/>
      <c r="DEE82" s="200"/>
      <c r="DEG82" s="200"/>
      <c r="DEH82" s="200"/>
      <c r="DEI82" s="200"/>
      <c r="DEJ82" s="200"/>
      <c r="DEK82" s="200"/>
      <c r="DEL82" s="200"/>
      <c r="DEM82" s="200"/>
      <c r="DEN82" s="200"/>
      <c r="DEQ82" s="200"/>
      <c r="DET82" s="200"/>
      <c r="DEW82" s="200"/>
      <c r="DEZ82" s="200"/>
      <c r="DFC82" s="200"/>
      <c r="DFF82" s="200"/>
      <c r="DFO82" s="200"/>
      <c r="DFR82" s="200"/>
      <c r="DFU82" s="200"/>
      <c r="DFX82" s="200"/>
      <c r="DGG82" s="200"/>
      <c r="DGM82" s="200"/>
      <c r="DGP82" s="200"/>
      <c r="DGS82" s="200"/>
      <c r="DGV82" s="200"/>
      <c r="DHB82" s="200"/>
      <c r="DHK82" s="200"/>
      <c r="DHM82" s="200"/>
      <c r="DHN82" s="200"/>
      <c r="DHP82" s="200"/>
      <c r="DHS82" s="200"/>
      <c r="DHV82" s="200"/>
      <c r="DHY82" s="200"/>
      <c r="DIB82" s="200"/>
      <c r="DIE82" s="200"/>
      <c r="DIG82" s="200"/>
      <c r="DII82" s="200"/>
      <c r="DIL82" s="200"/>
      <c r="DIO82" s="200"/>
      <c r="DIR82" s="200"/>
      <c r="DIU82" s="200"/>
      <c r="DIX82" s="200"/>
      <c r="DJA82" s="200"/>
      <c r="DJD82" s="200"/>
      <c r="DJF82" s="200"/>
      <c r="DJI82" s="200"/>
      <c r="DJL82" s="200"/>
      <c r="DJO82" s="200"/>
      <c r="DJU82" s="200"/>
      <c r="DJX82" s="200"/>
      <c r="DJZ82" s="200"/>
      <c r="DLG82" s="200"/>
      <c r="DLJ82" s="200"/>
      <c r="DLM82" s="200"/>
      <c r="DLP82" s="200"/>
      <c r="DLS82" s="200"/>
      <c r="DLT82" s="200"/>
      <c r="DLU82" s="200"/>
      <c r="DLX82" s="200"/>
      <c r="DMA82" s="200"/>
      <c r="DMD82" s="200"/>
      <c r="DMG82" s="200"/>
      <c r="DMI82" s="200"/>
      <c r="DMW82" s="200"/>
      <c r="DMX82" s="200"/>
      <c r="DMY82" s="200"/>
      <c r="DMZ82" s="200"/>
      <c r="DNA82" s="200"/>
      <c r="DNB82" s="200"/>
      <c r="DNC82" s="200"/>
      <c r="DND82" s="200"/>
      <c r="DNE82" s="200"/>
      <c r="DNF82" s="200"/>
      <c r="DNG82" s="200"/>
      <c r="DNH82" s="200"/>
      <c r="DNI82" s="200"/>
      <c r="DNJ82" s="200"/>
      <c r="DNK82" s="200"/>
      <c r="DNL82" s="200"/>
      <c r="DNM82" s="200"/>
      <c r="DNN82" s="200"/>
      <c r="DNO82" s="200"/>
      <c r="DNU82" s="200"/>
      <c r="DNV82" s="200"/>
      <c r="DNW82" s="200"/>
      <c r="DNX82" s="200"/>
      <c r="DNY82" s="200"/>
      <c r="DNZ82" s="200"/>
      <c r="DOA82" s="200"/>
      <c r="DOC82" s="200"/>
      <c r="DOD82" s="200"/>
      <c r="DOE82" s="200"/>
      <c r="DOF82" s="200"/>
      <c r="DOG82" s="200"/>
      <c r="DOH82" s="200"/>
      <c r="DOI82" s="200"/>
      <c r="DOJ82" s="200"/>
      <c r="DOM82" s="200"/>
      <c r="DOP82" s="200"/>
      <c r="DOS82" s="200"/>
      <c r="DOV82" s="200"/>
      <c r="DOY82" s="200"/>
      <c r="DPB82" s="200"/>
      <c r="DPK82" s="200"/>
      <c r="DPN82" s="200"/>
      <c r="DPQ82" s="200"/>
      <c r="DPT82" s="200"/>
      <c r="DQC82" s="200"/>
      <c r="DQI82" s="200"/>
      <c r="DQL82" s="200"/>
      <c r="DQO82" s="200"/>
      <c r="DQR82" s="200"/>
      <c r="DQX82" s="200"/>
      <c r="DRG82" s="200"/>
      <c r="DRI82" s="200"/>
      <c r="DRJ82" s="200"/>
      <c r="DRL82" s="200"/>
      <c r="DRO82" s="200"/>
      <c r="DRR82" s="200"/>
      <c r="DRU82" s="200"/>
      <c r="DRX82" s="200"/>
      <c r="DSA82" s="200"/>
      <c r="DSC82" s="200"/>
      <c r="DSE82" s="200"/>
      <c r="DSH82" s="200"/>
      <c r="DSK82" s="200"/>
      <c r="DSN82" s="200"/>
      <c r="DSQ82" s="200"/>
      <c r="DST82" s="200"/>
      <c r="DSW82" s="200"/>
      <c r="DSZ82" s="200"/>
      <c r="DTB82" s="200"/>
      <c r="DTE82" s="200"/>
      <c r="DTH82" s="200"/>
      <c r="DTK82" s="200"/>
      <c r="DTQ82" s="200"/>
      <c r="DTT82" s="200"/>
      <c r="DTV82" s="200"/>
      <c r="DVC82" s="200"/>
      <c r="DVF82" s="200"/>
      <c r="DVI82" s="200"/>
      <c r="DVL82" s="200"/>
      <c r="DVO82" s="200"/>
      <c r="DVP82" s="200"/>
      <c r="DVQ82" s="200"/>
      <c r="DVT82" s="200"/>
      <c r="DVW82" s="200"/>
      <c r="DVZ82" s="200"/>
      <c r="DWC82" s="200"/>
      <c r="DWE82" s="200"/>
      <c r="DWS82" s="200"/>
      <c r="DWT82" s="200"/>
      <c r="DWU82" s="200"/>
      <c r="DWV82" s="200"/>
      <c r="DWW82" s="200"/>
      <c r="DWX82" s="200"/>
      <c r="DWY82" s="200"/>
      <c r="DWZ82" s="200"/>
      <c r="DXA82" s="200"/>
      <c r="DXB82" s="200"/>
      <c r="DXC82" s="200"/>
      <c r="DXD82" s="200"/>
      <c r="DXE82" s="200"/>
      <c r="DXF82" s="200"/>
      <c r="DXG82" s="200"/>
      <c r="DXH82" s="200"/>
      <c r="DXI82" s="200"/>
      <c r="DXJ82" s="200"/>
      <c r="DXK82" s="200"/>
      <c r="DXQ82" s="200"/>
      <c r="DXR82" s="200"/>
      <c r="DXS82" s="200"/>
      <c r="DXT82" s="200"/>
      <c r="DXU82" s="200"/>
      <c r="DXV82" s="200"/>
      <c r="DXW82" s="200"/>
      <c r="DXY82" s="200"/>
      <c r="DXZ82" s="200"/>
      <c r="DYA82" s="200"/>
      <c r="DYB82" s="200"/>
      <c r="DYC82" s="200"/>
      <c r="DYD82" s="200"/>
      <c r="DYE82" s="200"/>
      <c r="DYF82" s="200"/>
      <c r="DYI82" s="200"/>
      <c r="DYL82" s="200"/>
      <c r="DYO82" s="200"/>
      <c r="DYR82" s="200"/>
      <c r="DYU82" s="200"/>
      <c r="DYX82" s="200"/>
      <c r="DZG82" s="200"/>
      <c r="DZJ82" s="200"/>
      <c r="DZM82" s="200"/>
      <c r="DZP82" s="200"/>
      <c r="DZY82" s="200"/>
      <c r="EAE82" s="200"/>
      <c r="EAH82" s="200"/>
      <c r="EAK82" s="200"/>
      <c r="EAN82" s="200"/>
      <c r="EAT82" s="200"/>
      <c r="EBC82" s="200"/>
      <c r="EBE82" s="200"/>
      <c r="EBF82" s="200"/>
      <c r="EBH82" s="200"/>
      <c r="EBK82" s="200"/>
      <c r="EBN82" s="200"/>
      <c r="EBQ82" s="200"/>
      <c r="EBT82" s="200"/>
      <c r="EBW82" s="200"/>
      <c r="EBY82" s="200"/>
      <c r="ECA82" s="200"/>
      <c r="ECD82" s="200"/>
      <c r="ECG82" s="200"/>
      <c r="ECJ82" s="200"/>
      <c r="ECM82" s="200"/>
      <c r="ECP82" s="200"/>
      <c r="ECS82" s="200"/>
      <c r="ECV82" s="200"/>
      <c r="ECX82" s="200"/>
      <c r="EDA82" s="200"/>
      <c r="EDD82" s="200"/>
      <c r="EDG82" s="200"/>
      <c r="EDM82" s="200"/>
      <c r="EDP82" s="200"/>
      <c r="EDR82" s="200"/>
      <c r="EEY82" s="200"/>
      <c r="EFB82" s="200"/>
      <c r="EFE82" s="200"/>
      <c r="EFH82" s="200"/>
      <c r="EFK82" s="200"/>
      <c r="EFL82" s="200"/>
      <c r="EFM82" s="200"/>
      <c r="EFP82" s="200"/>
      <c r="EFS82" s="200"/>
      <c r="EFV82" s="200"/>
      <c r="EFY82" s="200"/>
      <c r="EGA82" s="200"/>
      <c r="EGO82" s="200"/>
      <c r="EGP82" s="200"/>
      <c r="EGQ82" s="200"/>
      <c r="EGR82" s="200"/>
      <c r="EGS82" s="200"/>
      <c r="EGT82" s="200"/>
      <c r="EGU82" s="200"/>
      <c r="EGV82" s="200"/>
      <c r="EGW82" s="200"/>
      <c r="EGX82" s="200"/>
      <c r="EGY82" s="200"/>
      <c r="EGZ82" s="200"/>
      <c r="EHA82" s="200"/>
      <c r="EHB82" s="200"/>
      <c r="EHC82" s="200"/>
      <c r="EHD82" s="200"/>
      <c r="EHE82" s="200"/>
      <c r="EHF82" s="200"/>
      <c r="EHG82" s="200"/>
      <c r="EHM82" s="200"/>
      <c r="EHN82" s="200"/>
      <c r="EHO82" s="200"/>
      <c r="EHP82" s="200"/>
      <c r="EHQ82" s="200"/>
      <c r="EHR82" s="200"/>
      <c r="EHS82" s="200"/>
      <c r="EHU82" s="200"/>
      <c r="EHV82" s="200"/>
      <c r="EHW82" s="200"/>
      <c r="EHX82" s="200"/>
      <c r="EHY82" s="200"/>
      <c r="EHZ82" s="200"/>
      <c r="EIA82" s="200"/>
      <c r="EIB82" s="200"/>
      <c r="EIE82" s="200"/>
      <c r="EIH82" s="200"/>
      <c r="EIK82" s="200"/>
      <c r="EIN82" s="200"/>
      <c r="EIQ82" s="200"/>
      <c r="EIT82" s="200"/>
      <c r="EJC82" s="200"/>
      <c r="EJF82" s="200"/>
      <c r="EJI82" s="200"/>
      <c r="EJL82" s="200"/>
      <c r="EJU82" s="200"/>
      <c r="EKA82" s="200"/>
      <c r="EKD82" s="200"/>
      <c r="EKG82" s="200"/>
      <c r="EKJ82" s="200"/>
      <c r="EKP82" s="200"/>
      <c r="EKY82" s="200"/>
      <c r="ELA82" s="200"/>
      <c r="ELB82" s="200"/>
      <c r="ELD82" s="200"/>
      <c r="ELG82" s="200"/>
      <c r="ELJ82" s="200"/>
      <c r="ELM82" s="200"/>
      <c r="ELP82" s="200"/>
      <c r="ELS82" s="200"/>
      <c r="ELU82" s="200"/>
      <c r="ELW82" s="200"/>
      <c r="ELZ82" s="200"/>
      <c r="EMC82" s="200"/>
      <c r="EMF82" s="200"/>
      <c r="EMI82" s="200"/>
      <c r="EML82" s="200"/>
      <c r="EMO82" s="200"/>
      <c r="EMR82" s="200"/>
      <c r="EMT82" s="200"/>
      <c r="EMW82" s="200"/>
      <c r="EMZ82" s="200"/>
      <c r="ENC82" s="200"/>
      <c r="ENI82" s="200"/>
      <c r="ENL82" s="200"/>
      <c r="ENN82" s="200"/>
      <c r="EOU82" s="200"/>
      <c r="EOX82" s="200"/>
      <c r="EPA82" s="200"/>
      <c r="EPD82" s="200"/>
      <c r="EPG82" s="200"/>
      <c r="EPH82" s="200"/>
      <c r="EPI82" s="200"/>
      <c r="EPL82" s="200"/>
      <c r="EPO82" s="200"/>
      <c r="EPR82" s="200"/>
      <c r="EPU82" s="200"/>
      <c r="EPW82" s="200"/>
      <c r="EQK82" s="200"/>
      <c r="EQL82" s="200"/>
      <c r="EQM82" s="200"/>
      <c r="EQN82" s="200"/>
      <c r="EQO82" s="200"/>
      <c r="EQP82" s="200"/>
      <c r="EQQ82" s="200"/>
      <c r="EQR82" s="200"/>
      <c r="EQS82" s="200"/>
      <c r="EQT82" s="200"/>
      <c r="EQU82" s="200"/>
      <c r="EQV82" s="200"/>
      <c r="EQW82" s="200"/>
      <c r="EQX82" s="200"/>
      <c r="EQY82" s="200"/>
      <c r="EQZ82" s="200"/>
      <c r="ERA82" s="200"/>
      <c r="ERB82" s="200"/>
      <c r="ERC82" s="200"/>
      <c r="ERI82" s="200"/>
      <c r="ERJ82" s="200"/>
      <c r="ERK82" s="200"/>
      <c r="ERL82" s="200"/>
      <c r="ERM82" s="200"/>
      <c r="ERN82" s="200"/>
      <c r="ERO82" s="200"/>
      <c r="ERQ82" s="200"/>
      <c r="ERR82" s="200"/>
      <c r="ERS82" s="200"/>
      <c r="ERT82" s="200"/>
      <c r="ERU82" s="200"/>
      <c r="ERV82" s="200"/>
      <c r="ERW82" s="200"/>
      <c r="ERX82" s="200"/>
      <c r="ESA82" s="200"/>
      <c r="ESD82" s="200"/>
      <c r="ESG82" s="200"/>
      <c r="ESJ82" s="200"/>
      <c r="ESM82" s="200"/>
      <c r="ESP82" s="200"/>
      <c r="ESY82" s="200"/>
      <c r="ETB82" s="200"/>
      <c r="ETE82" s="200"/>
      <c r="ETH82" s="200"/>
      <c r="ETQ82" s="200"/>
      <c r="ETW82" s="200"/>
      <c r="ETZ82" s="200"/>
      <c r="EUC82" s="200"/>
      <c r="EUF82" s="200"/>
      <c r="EUL82" s="200"/>
      <c r="EUU82" s="200"/>
      <c r="EUW82" s="200"/>
      <c r="EUX82" s="200"/>
      <c r="EUZ82" s="200"/>
      <c r="EVC82" s="200"/>
      <c r="EVF82" s="200"/>
      <c r="EVI82" s="200"/>
      <c r="EVL82" s="200"/>
      <c r="EVO82" s="200"/>
      <c r="EVQ82" s="200"/>
      <c r="EVS82" s="200"/>
      <c r="EVV82" s="200"/>
      <c r="EVY82" s="200"/>
      <c r="EWB82" s="200"/>
      <c r="EWE82" s="200"/>
      <c r="EWH82" s="200"/>
      <c r="EWK82" s="200"/>
      <c r="EWN82" s="200"/>
      <c r="EWP82" s="200"/>
      <c r="EWS82" s="200"/>
      <c r="EWV82" s="200"/>
      <c r="EWY82" s="200"/>
      <c r="EXE82" s="200"/>
      <c r="EXH82" s="200"/>
      <c r="EXJ82" s="200"/>
      <c r="EYQ82" s="200"/>
      <c r="EYT82" s="200"/>
      <c r="EYW82" s="200"/>
      <c r="EYZ82" s="200"/>
      <c r="EZC82" s="200"/>
      <c r="EZD82" s="200"/>
      <c r="EZE82" s="200"/>
      <c r="EZH82" s="200"/>
      <c r="EZK82" s="200"/>
      <c r="EZN82" s="200"/>
      <c r="EZQ82" s="200"/>
      <c r="EZS82" s="200"/>
      <c r="FAG82" s="200"/>
      <c r="FAH82" s="200"/>
      <c r="FAI82" s="200"/>
      <c r="FAJ82" s="200"/>
      <c r="FAK82" s="200"/>
      <c r="FAL82" s="200"/>
      <c r="FAM82" s="200"/>
      <c r="FAN82" s="200"/>
      <c r="FAO82" s="200"/>
      <c r="FAP82" s="200"/>
      <c r="FAQ82" s="200"/>
      <c r="FAR82" s="200"/>
      <c r="FAS82" s="200"/>
      <c r="FAT82" s="200"/>
      <c r="FAU82" s="200"/>
      <c r="FAV82" s="200"/>
      <c r="FAW82" s="200"/>
      <c r="FAX82" s="200"/>
      <c r="FAY82" s="200"/>
      <c r="FBE82" s="200"/>
      <c r="FBF82" s="200"/>
      <c r="FBG82" s="200"/>
      <c r="FBH82" s="200"/>
      <c r="FBI82" s="200"/>
      <c r="FBJ82" s="200"/>
      <c r="FBK82" s="200"/>
      <c r="FBM82" s="200"/>
      <c r="FBN82" s="200"/>
      <c r="FBO82" s="200"/>
      <c r="FBP82" s="200"/>
      <c r="FBQ82" s="200"/>
      <c r="FBR82" s="200"/>
      <c r="FBS82" s="200"/>
      <c r="FBT82" s="200"/>
      <c r="FBW82" s="200"/>
      <c r="FBZ82" s="200"/>
      <c r="FCC82" s="200"/>
      <c r="FCF82" s="200"/>
      <c r="FCI82" s="200"/>
      <c r="FCL82" s="200"/>
      <c r="FCU82" s="200"/>
      <c r="FCX82" s="200"/>
      <c r="FDA82" s="200"/>
      <c r="FDD82" s="200"/>
      <c r="FDM82" s="200"/>
      <c r="FDS82" s="200"/>
      <c r="FDV82" s="200"/>
      <c r="FDY82" s="200"/>
      <c r="FEB82" s="200"/>
      <c r="FEH82" s="200"/>
      <c r="FEQ82" s="200"/>
      <c r="FES82" s="200"/>
      <c r="FET82" s="200"/>
      <c r="FEV82" s="200"/>
      <c r="FEY82" s="200"/>
      <c r="FFB82" s="200"/>
      <c r="FFE82" s="200"/>
      <c r="FFH82" s="200"/>
      <c r="FFK82" s="200"/>
      <c r="FFM82" s="200"/>
      <c r="FFO82" s="200"/>
      <c r="FFR82" s="200"/>
      <c r="FFU82" s="200"/>
      <c r="FFX82" s="200"/>
      <c r="FGA82" s="200"/>
      <c r="FGD82" s="200"/>
      <c r="FGG82" s="200"/>
      <c r="FGJ82" s="200"/>
      <c r="FGL82" s="200"/>
      <c r="FGO82" s="200"/>
      <c r="FGR82" s="200"/>
      <c r="FGU82" s="200"/>
      <c r="FHA82" s="200"/>
      <c r="FHD82" s="200"/>
      <c r="FHF82" s="200"/>
      <c r="FIM82" s="200"/>
      <c r="FIP82" s="200"/>
      <c r="FIS82" s="200"/>
      <c r="FIV82" s="200"/>
      <c r="FIY82" s="200"/>
      <c r="FIZ82" s="200"/>
      <c r="FJA82" s="200"/>
      <c r="FJD82" s="200"/>
      <c r="FJG82" s="200"/>
      <c r="FJJ82" s="200"/>
      <c r="FJM82" s="200"/>
      <c r="FJO82" s="200"/>
      <c r="FKC82" s="200"/>
      <c r="FKD82" s="200"/>
      <c r="FKE82" s="200"/>
      <c r="FKF82" s="200"/>
      <c r="FKG82" s="200"/>
      <c r="FKH82" s="200"/>
      <c r="FKI82" s="200"/>
      <c r="FKJ82" s="200"/>
      <c r="FKK82" s="200"/>
      <c r="FKL82" s="200"/>
      <c r="FKM82" s="200"/>
      <c r="FKN82" s="200"/>
      <c r="FKO82" s="200"/>
      <c r="FKP82" s="200"/>
      <c r="FKQ82" s="200"/>
      <c r="FKR82" s="200"/>
      <c r="FKS82" s="200"/>
      <c r="FKT82" s="200"/>
      <c r="FKU82" s="200"/>
      <c r="FLA82" s="200"/>
      <c r="FLB82" s="200"/>
      <c r="FLC82" s="200"/>
      <c r="FLD82" s="200"/>
      <c r="FLE82" s="200"/>
      <c r="FLF82" s="200"/>
      <c r="FLG82" s="200"/>
      <c r="FLI82" s="200"/>
      <c r="FLJ82" s="200"/>
      <c r="FLK82" s="200"/>
      <c r="FLL82" s="200"/>
      <c r="FLM82" s="200"/>
      <c r="FLN82" s="200"/>
      <c r="FLO82" s="200"/>
      <c r="FLP82" s="200"/>
      <c r="FLS82" s="200"/>
      <c r="FLV82" s="200"/>
      <c r="FLY82" s="200"/>
      <c r="FMB82" s="200"/>
      <c r="FME82" s="200"/>
      <c r="FMH82" s="200"/>
      <c r="FMQ82" s="200"/>
      <c r="FMT82" s="200"/>
      <c r="FMW82" s="200"/>
      <c r="FMZ82" s="200"/>
      <c r="FNI82" s="200"/>
      <c r="FNO82" s="200"/>
      <c r="FNR82" s="200"/>
      <c r="FNU82" s="200"/>
      <c r="FNX82" s="200"/>
      <c r="FOD82" s="200"/>
      <c r="FOM82" s="200"/>
      <c r="FOO82" s="200"/>
      <c r="FOP82" s="200"/>
      <c r="FOR82" s="200"/>
      <c r="FOU82" s="200"/>
      <c r="FOX82" s="200"/>
      <c r="FPA82" s="200"/>
      <c r="FPD82" s="200"/>
      <c r="FPG82" s="200"/>
      <c r="FPI82" s="200"/>
      <c r="FPK82" s="200"/>
      <c r="FPN82" s="200"/>
      <c r="FPQ82" s="200"/>
      <c r="FPT82" s="200"/>
      <c r="FPW82" s="200"/>
      <c r="FPZ82" s="200"/>
      <c r="FQC82" s="200"/>
      <c r="FQF82" s="200"/>
      <c r="FQH82" s="200"/>
      <c r="FQK82" s="200"/>
      <c r="FQN82" s="200"/>
      <c r="FQQ82" s="200"/>
      <c r="FQW82" s="200"/>
      <c r="FQZ82" s="200"/>
      <c r="FRB82" s="200"/>
      <c r="FSI82" s="200"/>
      <c r="FSL82" s="200"/>
      <c r="FSO82" s="200"/>
      <c r="FSR82" s="200"/>
      <c r="FSU82" s="200"/>
      <c r="FSV82" s="200"/>
      <c r="FSW82" s="200"/>
      <c r="FSZ82" s="200"/>
      <c r="FTC82" s="200"/>
      <c r="FTF82" s="200"/>
      <c r="FTI82" s="200"/>
      <c r="FTK82" s="200"/>
      <c r="FTY82" s="200"/>
      <c r="FTZ82" s="200"/>
      <c r="FUA82" s="200"/>
      <c r="FUB82" s="200"/>
      <c r="FUC82" s="200"/>
      <c r="FUD82" s="200"/>
      <c r="FUE82" s="200"/>
      <c r="FUF82" s="200"/>
      <c r="FUG82" s="200"/>
      <c r="FUH82" s="200"/>
      <c r="FUI82" s="200"/>
      <c r="FUJ82" s="200"/>
      <c r="FUK82" s="200"/>
      <c r="FUL82" s="200"/>
      <c r="FUM82" s="200"/>
      <c r="FUN82" s="200"/>
      <c r="FUO82" s="200"/>
      <c r="FUP82" s="200"/>
      <c r="FUQ82" s="200"/>
      <c r="FUW82" s="200"/>
      <c r="FUX82" s="200"/>
      <c r="FUY82" s="200"/>
      <c r="FUZ82" s="200"/>
      <c r="FVA82" s="200"/>
      <c r="FVB82" s="200"/>
      <c r="FVC82" s="200"/>
      <c r="FVE82" s="200"/>
      <c r="FVF82" s="200"/>
      <c r="FVG82" s="200"/>
      <c r="FVH82" s="200"/>
      <c r="FVI82" s="200"/>
      <c r="FVJ82" s="200"/>
      <c r="FVK82" s="200"/>
      <c r="FVL82" s="200"/>
      <c r="FVO82" s="200"/>
      <c r="FVR82" s="200"/>
      <c r="FVU82" s="200"/>
      <c r="FVX82" s="200"/>
      <c r="FWA82" s="200"/>
      <c r="FWD82" s="200"/>
      <c r="FWM82" s="200"/>
      <c r="FWP82" s="200"/>
      <c r="FWS82" s="200"/>
      <c r="FWV82" s="200"/>
      <c r="FXE82" s="200"/>
      <c r="FXK82" s="200"/>
      <c r="FXN82" s="200"/>
      <c r="FXQ82" s="200"/>
      <c r="FXT82" s="200"/>
      <c r="FXZ82" s="200"/>
      <c r="FYI82" s="200"/>
      <c r="FYK82" s="200"/>
      <c r="FYL82" s="200"/>
      <c r="FYN82" s="200"/>
      <c r="FYQ82" s="200"/>
      <c r="FYT82" s="200"/>
      <c r="FYW82" s="200"/>
      <c r="FYZ82" s="200"/>
      <c r="FZC82" s="200"/>
      <c r="FZE82" s="200"/>
      <c r="FZG82" s="200"/>
      <c r="FZJ82" s="200"/>
      <c r="FZM82" s="200"/>
      <c r="FZP82" s="200"/>
      <c r="FZS82" s="200"/>
      <c r="FZV82" s="200"/>
      <c r="FZY82" s="200"/>
      <c r="GAB82" s="200"/>
      <c r="GAD82" s="200"/>
      <c r="GAG82" s="200"/>
      <c r="GAJ82" s="200"/>
      <c r="GAM82" s="200"/>
      <c r="GAS82" s="200"/>
      <c r="GAV82" s="200"/>
      <c r="GAX82" s="200"/>
      <c r="GCE82" s="200"/>
      <c r="GCH82" s="200"/>
      <c r="GCK82" s="200"/>
      <c r="GCN82" s="200"/>
      <c r="GCQ82" s="200"/>
      <c r="GCR82" s="200"/>
      <c r="GCS82" s="200"/>
      <c r="GCV82" s="200"/>
      <c r="GCY82" s="200"/>
      <c r="GDB82" s="200"/>
      <c r="GDE82" s="200"/>
      <c r="GDG82" s="200"/>
      <c r="GDU82" s="200"/>
      <c r="GDV82" s="200"/>
      <c r="GDW82" s="200"/>
      <c r="GDX82" s="200"/>
      <c r="GDY82" s="200"/>
      <c r="GDZ82" s="200"/>
      <c r="GEA82" s="200"/>
      <c r="GEB82" s="200"/>
      <c r="GEC82" s="200"/>
      <c r="GED82" s="200"/>
      <c r="GEE82" s="200"/>
      <c r="GEF82" s="200"/>
      <c r="GEG82" s="200"/>
      <c r="GEH82" s="200"/>
      <c r="GEI82" s="200"/>
      <c r="GEJ82" s="200"/>
      <c r="GEK82" s="200"/>
      <c r="GEL82" s="200"/>
      <c r="GEM82" s="200"/>
      <c r="GES82" s="200"/>
      <c r="GET82" s="200"/>
      <c r="GEU82" s="200"/>
      <c r="GEV82" s="200"/>
      <c r="GEW82" s="200"/>
      <c r="GEX82" s="200"/>
      <c r="GEY82" s="200"/>
      <c r="GFA82" s="200"/>
      <c r="GFB82" s="200"/>
      <c r="GFC82" s="200"/>
      <c r="GFD82" s="200"/>
      <c r="GFE82" s="200"/>
      <c r="GFF82" s="200"/>
      <c r="GFG82" s="200"/>
      <c r="GFH82" s="200"/>
      <c r="GFK82" s="200"/>
      <c r="GFN82" s="200"/>
      <c r="GFQ82" s="200"/>
      <c r="GFT82" s="200"/>
      <c r="GFW82" s="200"/>
      <c r="GFZ82" s="200"/>
      <c r="GGI82" s="200"/>
      <c r="GGL82" s="200"/>
      <c r="GGO82" s="200"/>
      <c r="GGR82" s="200"/>
      <c r="GHA82" s="200"/>
      <c r="GHG82" s="200"/>
      <c r="GHJ82" s="200"/>
      <c r="GHM82" s="200"/>
      <c r="GHP82" s="200"/>
      <c r="GHV82" s="200"/>
      <c r="GIE82" s="200"/>
      <c r="GIG82" s="200"/>
      <c r="GIH82" s="200"/>
      <c r="GIJ82" s="200"/>
      <c r="GIM82" s="200"/>
      <c r="GIP82" s="200"/>
      <c r="GIS82" s="200"/>
      <c r="GIV82" s="200"/>
      <c r="GIY82" s="200"/>
      <c r="GJA82" s="200"/>
      <c r="GJC82" s="200"/>
      <c r="GJF82" s="200"/>
      <c r="GJI82" s="200"/>
      <c r="GJL82" s="200"/>
      <c r="GJO82" s="200"/>
      <c r="GJR82" s="200"/>
      <c r="GJU82" s="200"/>
      <c r="GJX82" s="200"/>
      <c r="GJZ82" s="200"/>
      <c r="GKC82" s="200"/>
      <c r="GKF82" s="200"/>
      <c r="GKI82" s="200"/>
      <c r="GKO82" s="200"/>
      <c r="GKR82" s="200"/>
      <c r="GKT82" s="200"/>
      <c r="GMA82" s="200"/>
      <c r="GMD82" s="200"/>
      <c r="GMG82" s="200"/>
      <c r="GMJ82" s="200"/>
      <c r="GMM82" s="200"/>
      <c r="GMN82" s="200"/>
      <c r="GMO82" s="200"/>
      <c r="GMR82" s="200"/>
      <c r="GMU82" s="200"/>
      <c r="GMX82" s="200"/>
      <c r="GNA82" s="200"/>
      <c r="GNC82" s="200"/>
      <c r="GNQ82" s="200"/>
      <c r="GNR82" s="200"/>
      <c r="GNS82" s="200"/>
      <c r="GNT82" s="200"/>
      <c r="GNU82" s="200"/>
      <c r="GNV82" s="200"/>
      <c r="GNW82" s="200"/>
      <c r="GNX82" s="200"/>
      <c r="GNY82" s="200"/>
      <c r="GNZ82" s="200"/>
      <c r="GOA82" s="200"/>
      <c r="GOB82" s="200"/>
      <c r="GOC82" s="200"/>
      <c r="GOD82" s="200"/>
      <c r="GOE82" s="200"/>
      <c r="GOF82" s="200"/>
      <c r="GOG82" s="200"/>
      <c r="GOH82" s="200"/>
      <c r="GOI82" s="200"/>
      <c r="GOO82" s="200"/>
      <c r="GOP82" s="200"/>
      <c r="GOQ82" s="200"/>
      <c r="GOR82" s="200"/>
      <c r="GOS82" s="200"/>
      <c r="GOT82" s="200"/>
      <c r="GOU82" s="200"/>
      <c r="GOW82" s="200"/>
      <c r="GOX82" s="200"/>
      <c r="GOY82" s="200"/>
      <c r="GOZ82" s="200"/>
      <c r="GPA82" s="200"/>
      <c r="GPB82" s="200"/>
      <c r="GPC82" s="200"/>
      <c r="GPD82" s="200"/>
      <c r="GPG82" s="200"/>
      <c r="GPJ82" s="200"/>
      <c r="GPM82" s="200"/>
      <c r="GPP82" s="200"/>
      <c r="GPS82" s="200"/>
      <c r="GPV82" s="200"/>
      <c r="GQE82" s="200"/>
      <c r="GQH82" s="200"/>
      <c r="GQK82" s="200"/>
      <c r="GQN82" s="200"/>
      <c r="GQW82" s="200"/>
      <c r="GRC82" s="200"/>
      <c r="GRF82" s="200"/>
      <c r="GRI82" s="200"/>
      <c r="GRL82" s="200"/>
      <c r="GRR82" s="200"/>
      <c r="GSA82" s="200"/>
      <c r="GSC82" s="200"/>
      <c r="GSD82" s="200"/>
      <c r="GSF82" s="200"/>
      <c r="GSI82" s="200"/>
      <c r="GSL82" s="200"/>
      <c r="GSO82" s="200"/>
      <c r="GSR82" s="200"/>
      <c r="GSU82" s="200"/>
      <c r="GSW82" s="200"/>
      <c r="GSY82" s="200"/>
      <c r="GTB82" s="200"/>
      <c r="GTE82" s="200"/>
      <c r="GTH82" s="200"/>
      <c r="GTK82" s="200"/>
      <c r="GTN82" s="200"/>
      <c r="GTQ82" s="200"/>
      <c r="GTT82" s="200"/>
      <c r="GTV82" s="200"/>
      <c r="GTY82" s="200"/>
      <c r="GUB82" s="200"/>
      <c r="GUE82" s="200"/>
      <c r="GUK82" s="200"/>
      <c r="GUN82" s="200"/>
      <c r="GUP82" s="200"/>
      <c r="GVW82" s="200"/>
      <c r="GVZ82" s="200"/>
      <c r="GWC82" s="200"/>
      <c r="GWF82" s="200"/>
      <c r="GWI82" s="200"/>
      <c r="GWJ82" s="200"/>
      <c r="GWK82" s="200"/>
      <c r="GWN82" s="200"/>
      <c r="GWQ82" s="200"/>
      <c r="GWT82" s="200"/>
      <c r="GWW82" s="200"/>
      <c r="GWY82" s="200"/>
      <c r="GXM82" s="200"/>
      <c r="GXN82" s="200"/>
      <c r="GXO82" s="200"/>
      <c r="GXP82" s="200"/>
      <c r="GXQ82" s="200"/>
      <c r="GXR82" s="200"/>
      <c r="GXS82" s="200"/>
      <c r="GXT82" s="200"/>
      <c r="GXU82" s="200"/>
      <c r="GXV82" s="200"/>
      <c r="GXW82" s="200"/>
      <c r="GXX82" s="200"/>
      <c r="GXY82" s="200"/>
      <c r="GXZ82" s="200"/>
      <c r="GYA82" s="200"/>
      <c r="GYB82" s="200"/>
      <c r="GYC82" s="200"/>
      <c r="GYD82" s="200"/>
      <c r="GYE82" s="200"/>
      <c r="GYK82" s="200"/>
      <c r="GYL82" s="200"/>
      <c r="GYM82" s="200"/>
      <c r="GYN82" s="200"/>
      <c r="GYO82" s="200"/>
      <c r="GYP82" s="200"/>
      <c r="GYQ82" s="200"/>
      <c r="GYS82" s="200"/>
      <c r="GYT82" s="200"/>
      <c r="GYU82" s="200"/>
      <c r="GYV82" s="200"/>
      <c r="GYW82" s="200"/>
      <c r="GYX82" s="200"/>
      <c r="GYY82" s="200"/>
      <c r="GYZ82" s="200"/>
      <c r="GZC82" s="200"/>
      <c r="GZF82" s="200"/>
      <c r="GZI82" s="200"/>
      <c r="GZL82" s="200"/>
      <c r="GZO82" s="200"/>
      <c r="GZR82" s="200"/>
      <c r="HAA82" s="200"/>
      <c r="HAD82" s="200"/>
      <c r="HAG82" s="200"/>
      <c r="HAJ82" s="200"/>
      <c r="HAS82" s="200"/>
      <c r="HAY82" s="200"/>
      <c r="HBB82" s="200"/>
      <c r="HBE82" s="200"/>
      <c r="HBH82" s="200"/>
      <c r="HBN82" s="200"/>
      <c r="HBW82" s="200"/>
      <c r="HBY82" s="200"/>
      <c r="HBZ82" s="200"/>
      <c r="HCB82" s="200"/>
      <c r="HCE82" s="200"/>
      <c r="HCH82" s="200"/>
      <c r="HCK82" s="200"/>
      <c r="HCN82" s="200"/>
      <c r="HCQ82" s="200"/>
      <c r="HCS82" s="200"/>
      <c r="HCU82" s="200"/>
      <c r="HCX82" s="200"/>
      <c r="HDA82" s="200"/>
      <c r="HDD82" s="200"/>
      <c r="HDG82" s="200"/>
      <c r="HDJ82" s="200"/>
      <c r="HDM82" s="200"/>
      <c r="HDP82" s="200"/>
      <c r="HDR82" s="200"/>
      <c r="HDU82" s="200"/>
      <c r="HDX82" s="200"/>
      <c r="HEA82" s="200"/>
      <c r="HEG82" s="200"/>
      <c r="HEJ82" s="200"/>
      <c r="HEL82" s="200"/>
      <c r="HFS82" s="200"/>
      <c r="HFV82" s="200"/>
      <c r="HFY82" s="200"/>
      <c r="HGB82" s="200"/>
      <c r="HGE82" s="200"/>
      <c r="HGF82" s="200"/>
      <c r="HGG82" s="200"/>
      <c r="HGJ82" s="200"/>
      <c r="HGM82" s="200"/>
      <c r="HGP82" s="200"/>
      <c r="HGS82" s="200"/>
      <c r="HGU82" s="200"/>
      <c r="HHI82" s="200"/>
      <c r="HHJ82" s="200"/>
      <c r="HHK82" s="200"/>
      <c r="HHL82" s="200"/>
      <c r="HHM82" s="200"/>
      <c r="HHN82" s="200"/>
      <c r="HHO82" s="200"/>
      <c r="HHP82" s="200"/>
      <c r="HHQ82" s="200"/>
      <c r="HHR82" s="200"/>
      <c r="HHS82" s="200"/>
      <c r="HHT82" s="200"/>
      <c r="HHU82" s="200"/>
      <c r="HHV82" s="200"/>
      <c r="HHW82" s="200"/>
      <c r="HHX82" s="200"/>
      <c r="HHY82" s="200"/>
      <c r="HHZ82" s="200"/>
      <c r="HIA82" s="200"/>
      <c r="HIG82" s="200"/>
      <c r="HIH82" s="200"/>
      <c r="HII82" s="200"/>
      <c r="HIJ82" s="200"/>
      <c r="HIK82" s="200"/>
      <c r="HIL82" s="200"/>
      <c r="HIM82" s="200"/>
      <c r="HIO82" s="200"/>
      <c r="HIP82" s="200"/>
      <c r="HIQ82" s="200"/>
      <c r="HIR82" s="200"/>
      <c r="HIS82" s="200"/>
      <c r="HIT82" s="200"/>
      <c r="HIU82" s="200"/>
      <c r="HIV82" s="200"/>
      <c r="HIY82" s="200"/>
      <c r="HJB82" s="200"/>
      <c r="HJE82" s="200"/>
      <c r="HJH82" s="200"/>
      <c r="HJK82" s="200"/>
      <c r="HJN82" s="200"/>
      <c r="HJW82" s="200"/>
      <c r="HJZ82" s="200"/>
      <c r="HKC82" s="200"/>
      <c r="HKF82" s="200"/>
      <c r="HKO82" s="200"/>
      <c r="HKU82" s="200"/>
      <c r="HKX82" s="200"/>
      <c r="HLA82" s="200"/>
      <c r="HLD82" s="200"/>
      <c r="HLJ82" s="200"/>
      <c r="HLS82" s="200"/>
      <c r="HLU82" s="200"/>
      <c r="HLV82" s="200"/>
      <c r="HLX82" s="200"/>
      <c r="HMA82" s="200"/>
      <c r="HMD82" s="200"/>
      <c r="HMG82" s="200"/>
      <c r="HMJ82" s="200"/>
      <c r="HMM82" s="200"/>
      <c r="HMO82" s="200"/>
      <c r="HMQ82" s="200"/>
      <c r="HMT82" s="200"/>
      <c r="HMW82" s="200"/>
      <c r="HMZ82" s="200"/>
      <c r="HNC82" s="200"/>
      <c r="HNF82" s="200"/>
      <c r="HNI82" s="200"/>
      <c r="HNL82" s="200"/>
      <c r="HNN82" s="200"/>
      <c r="HNQ82" s="200"/>
      <c r="HNT82" s="200"/>
      <c r="HNW82" s="200"/>
      <c r="HOC82" s="200"/>
      <c r="HOF82" s="200"/>
      <c r="HOH82" s="200"/>
      <c r="HPO82" s="200"/>
      <c r="HPR82" s="200"/>
      <c r="HPU82" s="200"/>
      <c r="HPX82" s="200"/>
      <c r="HQA82" s="200"/>
      <c r="HQB82" s="200"/>
      <c r="HQC82" s="200"/>
      <c r="HQF82" s="200"/>
      <c r="HQI82" s="200"/>
      <c r="HQL82" s="200"/>
      <c r="HQO82" s="200"/>
      <c r="HQQ82" s="200"/>
      <c r="HRE82" s="200"/>
      <c r="HRF82" s="200"/>
      <c r="HRG82" s="200"/>
      <c r="HRH82" s="200"/>
      <c r="HRI82" s="200"/>
      <c r="HRJ82" s="200"/>
      <c r="HRK82" s="200"/>
      <c r="HRL82" s="200"/>
      <c r="HRM82" s="200"/>
      <c r="HRN82" s="200"/>
      <c r="HRO82" s="200"/>
      <c r="HRP82" s="200"/>
      <c r="HRQ82" s="200"/>
      <c r="HRR82" s="200"/>
      <c r="HRS82" s="200"/>
      <c r="HRT82" s="200"/>
      <c r="HRU82" s="200"/>
      <c r="HRV82" s="200"/>
      <c r="HRW82" s="200"/>
      <c r="HSC82" s="200"/>
      <c r="HSD82" s="200"/>
      <c r="HSE82" s="200"/>
      <c r="HSF82" s="200"/>
      <c r="HSG82" s="200"/>
      <c r="HSH82" s="200"/>
      <c r="HSI82" s="200"/>
      <c r="HSK82" s="200"/>
      <c r="HSL82" s="200"/>
      <c r="HSM82" s="200"/>
      <c r="HSN82" s="200"/>
      <c r="HSO82" s="200"/>
      <c r="HSP82" s="200"/>
      <c r="HSQ82" s="200"/>
      <c r="HSR82" s="200"/>
      <c r="HSU82" s="200"/>
      <c r="HSX82" s="200"/>
      <c r="HTA82" s="200"/>
      <c r="HTD82" s="200"/>
      <c r="HTG82" s="200"/>
      <c r="HTJ82" s="200"/>
      <c r="HTS82" s="200"/>
      <c r="HTV82" s="200"/>
      <c r="HTY82" s="200"/>
      <c r="HUB82" s="200"/>
      <c r="HUK82" s="200"/>
      <c r="HUQ82" s="200"/>
      <c r="HUT82" s="200"/>
      <c r="HUW82" s="200"/>
      <c r="HUZ82" s="200"/>
      <c r="HVF82" s="200"/>
      <c r="HVO82" s="200"/>
      <c r="HVQ82" s="200"/>
      <c r="HVR82" s="200"/>
      <c r="HVT82" s="200"/>
      <c r="HVW82" s="200"/>
      <c r="HVZ82" s="200"/>
      <c r="HWC82" s="200"/>
      <c r="HWF82" s="200"/>
      <c r="HWI82" s="200"/>
      <c r="HWK82" s="200"/>
      <c r="HWM82" s="200"/>
      <c r="HWP82" s="200"/>
      <c r="HWS82" s="200"/>
      <c r="HWV82" s="200"/>
      <c r="HWY82" s="200"/>
      <c r="HXB82" s="200"/>
      <c r="HXE82" s="200"/>
      <c r="HXH82" s="200"/>
      <c r="HXJ82" s="200"/>
      <c r="HXM82" s="200"/>
      <c r="HXP82" s="200"/>
      <c r="HXS82" s="200"/>
      <c r="HXY82" s="200"/>
      <c r="HYB82" s="200"/>
      <c r="HYD82" s="200"/>
      <c r="HZK82" s="200"/>
      <c r="HZN82" s="200"/>
      <c r="HZQ82" s="200"/>
      <c r="HZT82" s="200"/>
      <c r="HZW82" s="200"/>
      <c r="HZX82" s="200"/>
      <c r="HZY82" s="200"/>
      <c r="IAB82" s="200"/>
      <c r="IAE82" s="200"/>
      <c r="IAH82" s="200"/>
      <c r="IAK82" s="200"/>
      <c r="IAM82" s="200"/>
      <c r="IBA82" s="200"/>
      <c r="IBB82" s="200"/>
      <c r="IBC82" s="200"/>
      <c r="IBD82" s="200"/>
      <c r="IBE82" s="200"/>
      <c r="IBF82" s="200"/>
      <c r="IBG82" s="200"/>
      <c r="IBH82" s="200"/>
      <c r="IBI82" s="200"/>
      <c r="IBJ82" s="200"/>
      <c r="IBK82" s="200"/>
      <c r="IBL82" s="200"/>
      <c r="IBM82" s="200"/>
      <c r="IBN82" s="200"/>
      <c r="IBO82" s="200"/>
      <c r="IBP82" s="200"/>
      <c r="IBQ82" s="200"/>
      <c r="IBR82" s="200"/>
      <c r="IBS82" s="200"/>
      <c r="IBY82" s="200"/>
      <c r="IBZ82" s="200"/>
      <c r="ICA82" s="200"/>
      <c r="ICB82" s="200"/>
      <c r="ICC82" s="200"/>
      <c r="ICD82" s="200"/>
      <c r="ICE82" s="200"/>
      <c r="ICG82" s="200"/>
      <c r="ICH82" s="200"/>
      <c r="ICI82" s="200"/>
      <c r="ICJ82" s="200"/>
      <c r="ICK82" s="200"/>
      <c r="ICL82" s="200"/>
      <c r="ICM82" s="200"/>
      <c r="ICN82" s="200"/>
      <c r="ICQ82" s="200"/>
      <c r="ICT82" s="200"/>
      <c r="ICW82" s="200"/>
      <c r="ICZ82" s="200"/>
      <c r="IDC82" s="200"/>
      <c r="IDF82" s="200"/>
      <c r="IDO82" s="200"/>
      <c r="IDR82" s="200"/>
      <c r="IDU82" s="200"/>
      <c r="IDX82" s="200"/>
      <c r="IEG82" s="200"/>
      <c r="IEM82" s="200"/>
      <c r="IEP82" s="200"/>
      <c r="IES82" s="200"/>
      <c r="IEV82" s="200"/>
      <c r="IFB82" s="200"/>
      <c r="IFK82" s="200"/>
      <c r="IFM82" s="200"/>
      <c r="IFN82" s="200"/>
      <c r="IFP82" s="200"/>
      <c r="IFS82" s="200"/>
      <c r="IFV82" s="200"/>
      <c r="IFY82" s="200"/>
      <c r="IGB82" s="200"/>
      <c r="IGE82" s="200"/>
      <c r="IGG82" s="200"/>
      <c r="IGI82" s="200"/>
      <c r="IGL82" s="200"/>
      <c r="IGO82" s="200"/>
      <c r="IGR82" s="200"/>
      <c r="IGU82" s="200"/>
      <c r="IGX82" s="200"/>
      <c r="IHA82" s="200"/>
      <c r="IHD82" s="200"/>
      <c r="IHF82" s="200"/>
      <c r="IHI82" s="200"/>
      <c r="IHL82" s="200"/>
      <c r="IHO82" s="200"/>
      <c r="IHU82" s="200"/>
      <c r="IHX82" s="200"/>
      <c r="IHZ82" s="200"/>
      <c r="IJG82" s="200"/>
      <c r="IJJ82" s="200"/>
      <c r="IJM82" s="200"/>
      <c r="IJP82" s="200"/>
      <c r="IJS82" s="200"/>
      <c r="IJT82" s="200"/>
      <c r="IJU82" s="200"/>
      <c r="IJX82" s="200"/>
      <c r="IKA82" s="200"/>
      <c r="IKD82" s="200"/>
      <c r="IKG82" s="200"/>
      <c r="IKI82" s="200"/>
      <c r="IKW82" s="200"/>
      <c r="IKX82" s="200"/>
      <c r="IKY82" s="200"/>
      <c r="IKZ82" s="200"/>
      <c r="ILA82" s="200"/>
      <c r="ILB82" s="200"/>
      <c r="ILC82" s="200"/>
      <c r="ILD82" s="200"/>
      <c r="ILE82" s="200"/>
      <c r="ILF82" s="200"/>
      <c r="ILG82" s="200"/>
      <c r="ILH82" s="200"/>
      <c r="ILI82" s="200"/>
      <c r="ILJ82" s="200"/>
      <c r="ILK82" s="200"/>
      <c r="ILL82" s="200"/>
      <c r="ILM82" s="200"/>
      <c r="ILN82" s="200"/>
      <c r="ILO82" s="200"/>
      <c r="ILU82" s="200"/>
      <c r="ILV82" s="200"/>
      <c r="ILW82" s="200"/>
      <c r="ILX82" s="200"/>
      <c r="ILY82" s="200"/>
      <c r="ILZ82" s="200"/>
      <c r="IMA82" s="200"/>
      <c r="IMC82" s="200"/>
      <c r="IMD82" s="200"/>
      <c r="IME82" s="200"/>
      <c r="IMF82" s="200"/>
      <c r="IMG82" s="200"/>
      <c r="IMH82" s="200"/>
      <c r="IMI82" s="200"/>
      <c r="IMJ82" s="200"/>
      <c r="IMM82" s="200"/>
      <c r="IMP82" s="200"/>
      <c r="IMS82" s="200"/>
      <c r="IMV82" s="200"/>
      <c r="IMY82" s="200"/>
      <c r="INB82" s="200"/>
      <c r="INK82" s="200"/>
      <c r="INN82" s="200"/>
      <c r="INQ82" s="200"/>
      <c r="INT82" s="200"/>
      <c r="IOC82" s="200"/>
      <c r="IOI82" s="200"/>
      <c r="IOL82" s="200"/>
      <c r="IOO82" s="200"/>
      <c r="IOR82" s="200"/>
      <c r="IOX82" s="200"/>
      <c r="IPG82" s="200"/>
      <c r="IPI82" s="200"/>
      <c r="IPJ82" s="200"/>
      <c r="IPL82" s="200"/>
      <c r="IPO82" s="200"/>
      <c r="IPR82" s="200"/>
      <c r="IPU82" s="200"/>
      <c r="IPX82" s="200"/>
      <c r="IQA82" s="200"/>
      <c r="IQC82" s="200"/>
      <c r="IQE82" s="200"/>
      <c r="IQH82" s="200"/>
      <c r="IQK82" s="200"/>
      <c r="IQN82" s="200"/>
      <c r="IQQ82" s="200"/>
      <c r="IQT82" s="200"/>
      <c r="IQW82" s="200"/>
      <c r="IQZ82" s="200"/>
      <c r="IRB82" s="200"/>
      <c r="IRE82" s="200"/>
      <c r="IRH82" s="200"/>
      <c r="IRK82" s="200"/>
      <c r="IRQ82" s="200"/>
      <c r="IRT82" s="200"/>
      <c r="IRV82" s="200"/>
      <c r="ITC82" s="200"/>
      <c r="ITF82" s="200"/>
      <c r="ITI82" s="200"/>
      <c r="ITL82" s="200"/>
      <c r="ITO82" s="200"/>
      <c r="ITP82" s="200"/>
      <c r="ITQ82" s="200"/>
      <c r="ITT82" s="200"/>
      <c r="ITW82" s="200"/>
      <c r="ITZ82" s="200"/>
      <c r="IUC82" s="200"/>
      <c r="IUE82" s="200"/>
      <c r="IUS82" s="200"/>
      <c r="IUT82" s="200"/>
      <c r="IUU82" s="200"/>
      <c r="IUV82" s="200"/>
      <c r="IUW82" s="200"/>
      <c r="IUX82" s="200"/>
      <c r="IUY82" s="200"/>
      <c r="IUZ82" s="200"/>
      <c r="IVA82" s="200"/>
      <c r="IVB82" s="200"/>
      <c r="IVC82" s="200"/>
      <c r="IVD82" s="200"/>
      <c r="IVE82" s="200"/>
      <c r="IVF82" s="200"/>
      <c r="IVG82" s="200"/>
      <c r="IVH82" s="200"/>
      <c r="IVI82" s="200"/>
      <c r="IVJ82" s="200"/>
      <c r="IVK82" s="200"/>
      <c r="IVQ82" s="200"/>
      <c r="IVR82" s="200"/>
      <c r="IVS82" s="200"/>
      <c r="IVT82" s="200"/>
      <c r="IVU82" s="200"/>
      <c r="IVV82" s="200"/>
      <c r="IVW82" s="200"/>
      <c r="IVY82" s="200"/>
      <c r="IVZ82" s="200"/>
      <c r="IWA82" s="200"/>
      <c r="IWB82" s="200"/>
      <c r="IWC82" s="200"/>
      <c r="IWD82" s="200"/>
      <c r="IWE82" s="200"/>
      <c r="IWF82" s="200"/>
      <c r="IWI82" s="200"/>
      <c r="IWL82" s="200"/>
      <c r="IWO82" s="200"/>
      <c r="IWR82" s="200"/>
      <c r="IWU82" s="200"/>
      <c r="IWX82" s="200"/>
      <c r="IXG82" s="200"/>
      <c r="IXJ82" s="200"/>
      <c r="IXM82" s="200"/>
      <c r="IXP82" s="200"/>
      <c r="IXY82" s="200"/>
      <c r="IYE82" s="200"/>
      <c r="IYH82" s="200"/>
      <c r="IYK82" s="200"/>
      <c r="IYN82" s="200"/>
      <c r="IYT82" s="200"/>
      <c r="IZC82" s="200"/>
      <c r="IZE82" s="200"/>
      <c r="IZF82" s="200"/>
      <c r="IZH82" s="200"/>
      <c r="IZK82" s="200"/>
      <c r="IZN82" s="200"/>
      <c r="IZQ82" s="200"/>
      <c r="IZT82" s="200"/>
      <c r="IZW82" s="200"/>
      <c r="IZY82" s="200"/>
      <c r="JAA82" s="200"/>
      <c r="JAD82" s="200"/>
      <c r="JAG82" s="200"/>
      <c r="JAJ82" s="200"/>
      <c r="JAM82" s="200"/>
      <c r="JAP82" s="200"/>
      <c r="JAS82" s="200"/>
      <c r="JAV82" s="200"/>
      <c r="JAX82" s="200"/>
      <c r="JBA82" s="200"/>
      <c r="JBD82" s="200"/>
      <c r="JBG82" s="200"/>
      <c r="JBM82" s="200"/>
      <c r="JBP82" s="200"/>
      <c r="JBR82" s="200"/>
      <c r="JCY82" s="200"/>
      <c r="JDB82" s="200"/>
      <c r="JDE82" s="200"/>
      <c r="JDH82" s="200"/>
      <c r="JDK82" s="200"/>
      <c r="JDL82" s="200"/>
      <c r="JDM82" s="200"/>
      <c r="JDP82" s="200"/>
      <c r="JDS82" s="200"/>
      <c r="JDV82" s="200"/>
      <c r="JDY82" s="200"/>
      <c r="JEA82" s="200"/>
      <c r="JEO82" s="200"/>
      <c r="JEP82" s="200"/>
      <c r="JEQ82" s="200"/>
      <c r="JER82" s="200"/>
      <c r="JES82" s="200"/>
      <c r="JET82" s="200"/>
      <c r="JEU82" s="200"/>
      <c r="JEV82" s="200"/>
      <c r="JEW82" s="200"/>
      <c r="JEX82" s="200"/>
      <c r="JEY82" s="200"/>
      <c r="JEZ82" s="200"/>
      <c r="JFA82" s="200"/>
      <c r="JFB82" s="200"/>
      <c r="JFC82" s="200"/>
      <c r="JFD82" s="200"/>
      <c r="JFE82" s="200"/>
      <c r="JFF82" s="200"/>
      <c r="JFG82" s="200"/>
      <c r="JFM82" s="200"/>
      <c r="JFN82" s="200"/>
      <c r="JFO82" s="200"/>
      <c r="JFP82" s="200"/>
      <c r="JFQ82" s="200"/>
      <c r="JFR82" s="200"/>
      <c r="JFS82" s="200"/>
      <c r="JFU82" s="200"/>
      <c r="JFV82" s="200"/>
      <c r="JFW82" s="200"/>
      <c r="JFX82" s="200"/>
      <c r="JFY82" s="200"/>
      <c r="JFZ82" s="200"/>
      <c r="JGA82" s="200"/>
      <c r="JGB82" s="200"/>
      <c r="JGE82" s="200"/>
      <c r="JGH82" s="200"/>
      <c r="JGK82" s="200"/>
      <c r="JGN82" s="200"/>
      <c r="JGQ82" s="200"/>
      <c r="JGT82" s="200"/>
      <c r="JHC82" s="200"/>
      <c r="JHF82" s="200"/>
      <c r="JHI82" s="200"/>
      <c r="JHL82" s="200"/>
      <c r="JHU82" s="200"/>
      <c r="JIA82" s="200"/>
      <c r="JID82" s="200"/>
      <c r="JIG82" s="200"/>
      <c r="JIJ82" s="200"/>
      <c r="JIP82" s="200"/>
      <c r="JIY82" s="200"/>
      <c r="JJA82" s="200"/>
      <c r="JJB82" s="200"/>
      <c r="JJD82" s="200"/>
      <c r="JJG82" s="200"/>
      <c r="JJJ82" s="200"/>
      <c r="JJM82" s="200"/>
      <c r="JJP82" s="200"/>
      <c r="JJS82" s="200"/>
      <c r="JJU82" s="200"/>
      <c r="JJW82" s="200"/>
      <c r="JJZ82" s="200"/>
      <c r="JKC82" s="200"/>
      <c r="JKF82" s="200"/>
      <c r="JKI82" s="200"/>
      <c r="JKL82" s="200"/>
      <c r="JKO82" s="200"/>
      <c r="JKR82" s="200"/>
      <c r="JKT82" s="200"/>
      <c r="JKW82" s="200"/>
      <c r="JKZ82" s="200"/>
      <c r="JLC82" s="200"/>
      <c r="JLI82" s="200"/>
      <c r="JLL82" s="200"/>
      <c r="JLN82" s="200"/>
      <c r="JMU82" s="200"/>
      <c r="JMX82" s="200"/>
      <c r="JNA82" s="200"/>
      <c r="JND82" s="200"/>
      <c r="JNG82" s="200"/>
      <c r="JNH82" s="200"/>
      <c r="JNI82" s="200"/>
      <c r="JNL82" s="200"/>
      <c r="JNO82" s="200"/>
      <c r="JNR82" s="200"/>
      <c r="JNU82" s="200"/>
      <c r="JNW82" s="200"/>
      <c r="JOK82" s="200"/>
      <c r="JOL82" s="200"/>
      <c r="JOM82" s="200"/>
      <c r="JON82" s="200"/>
      <c r="JOO82" s="200"/>
      <c r="JOP82" s="200"/>
      <c r="JOQ82" s="200"/>
      <c r="JOR82" s="200"/>
      <c r="JOS82" s="200"/>
      <c r="JOT82" s="200"/>
      <c r="JOU82" s="200"/>
      <c r="JOV82" s="200"/>
      <c r="JOW82" s="200"/>
      <c r="JOX82" s="200"/>
      <c r="JOY82" s="200"/>
      <c r="JOZ82" s="200"/>
      <c r="JPA82" s="200"/>
      <c r="JPB82" s="200"/>
      <c r="JPC82" s="200"/>
      <c r="JPI82" s="200"/>
      <c r="JPJ82" s="200"/>
      <c r="JPK82" s="200"/>
      <c r="JPL82" s="200"/>
      <c r="JPM82" s="200"/>
      <c r="JPN82" s="200"/>
      <c r="JPO82" s="200"/>
      <c r="JPQ82" s="200"/>
      <c r="JPR82" s="200"/>
      <c r="JPS82" s="200"/>
      <c r="JPT82" s="200"/>
      <c r="JPU82" s="200"/>
      <c r="JPV82" s="200"/>
      <c r="JPW82" s="200"/>
      <c r="JPX82" s="200"/>
      <c r="JQA82" s="200"/>
      <c r="JQD82" s="200"/>
      <c r="JQG82" s="200"/>
      <c r="JQJ82" s="200"/>
      <c r="JQM82" s="200"/>
      <c r="JQP82" s="200"/>
      <c r="JQY82" s="200"/>
      <c r="JRB82" s="200"/>
      <c r="JRE82" s="200"/>
      <c r="JRH82" s="200"/>
      <c r="JRQ82" s="200"/>
      <c r="JRW82" s="200"/>
      <c r="JRZ82" s="200"/>
      <c r="JSC82" s="200"/>
      <c r="JSF82" s="200"/>
      <c r="JSL82" s="200"/>
      <c r="JSU82" s="200"/>
      <c r="JSW82" s="200"/>
      <c r="JSX82" s="200"/>
      <c r="JSZ82" s="200"/>
      <c r="JTC82" s="200"/>
      <c r="JTF82" s="200"/>
      <c r="JTI82" s="200"/>
      <c r="JTL82" s="200"/>
      <c r="JTO82" s="200"/>
      <c r="JTQ82" s="200"/>
      <c r="JTS82" s="200"/>
      <c r="JTV82" s="200"/>
      <c r="JTY82" s="200"/>
      <c r="JUB82" s="200"/>
      <c r="JUE82" s="200"/>
      <c r="JUH82" s="200"/>
      <c r="JUK82" s="200"/>
      <c r="JUN82" s="200"/>
      <c r="JUP82" s="200"/>
      <c r="JUS82" s="200"/>
      <c r="JUV82" s="200"/>
      <c r="JUY82" s="200"/>
      <c r="JVE82" s="200"/>
      <c r="JVH82" s="200"/>
      <c r="JVJ82" s="200"/>
      <c r="JWQ82" s="200"/>
      <c r="JWT82" s="200"/>
      <c r="JWW82" s="200"/>
      <c r="JWZ82" s="200"/>
      <c r="JXC82" s="200"/>
      <c r="JXD82" s="200"/>
      <c r="JXE82" s="200"/>
      <c r="JXH82" s="200"/>
      <c r="JXK82" s="200"/>
      <c r="JXN82" s="200"/>
      <c r="JXQ82" s="200"/>
      <c r="JXS82" s="200"/>
      <c r="JYG82" s="200"/>
      <c r="JYH82" s="200"/>
      <c r="JYI82" s="200"/>
      <c r="JYJ82" s="200"/>
      <c r="JYK82" s="200"/>
      <c r="JYL82" s="200"/>
      <c r="JYM82" s="200"/>
      <c r="JYN82" s="200"/>
      <c r="JYO82" s="200"/>
      <c r="JYP82" s="200"/>
      <c r="JYQ82" s="200"/>
      <c r="JYR82" s="200"/>
      <c r="JYS82" s="200"/>
      <c r="JYT82" s="200"/>
      <c r="JYU82" s="200"/>
      <c r="JYV82" s="200"/>
      <c r="JYW82" s="200"/>
      <c r="JYX82" s="200"/>
      <c r="JYY82" s="200"/>
      <c r="JZE82" s="200"/>
      <c r="JZF82" s="200"/>
      <c r="JZG82" s="200"/>
      <c r="JZH82" s="200"/>
      <c r="JZI82" s="200"/>
      <c r="JZJ82" s="200"/>
      <c r="JZK82" s="200"/>
      <c r="JZM82" s="200"/>
      <c r="JZN82" s="200"/>
      <c r="JZO82" s="200"/>
      <c r="JZP82" s="200"/>
      <c r="JZQ82" s="200"/>
      <c r="JZR82" s="200"/>
      <c r="JZS82" s="200"/>
      <c r="JZT82" s="200"/>
      <c r="JZW82" s="200"/>
      <c r="JZZ82" s="200"/>
      <c r="KAC82" s="200"/>
      <c r="KAF82" s="200"/>
      <c r="KAI82" s="200"/>
      <c r="KAL82" s="200"/>
      <c r="KAU82" s="200"/>
      <c r="KAX82" s="200"/>
      <c r="KBA82" s="200"/>
      <c r="KBD82" s="200"/>
      <c r="KBM82" s="200"/>
      <c r="KBS82" s="200"/>
      <c r="KBV82" s="200"/>
      <c r="KBY82" s="200"/>
      <c r="KCB82" s="200"/>
      <c r="KCH82" s="200"/>
      <c r="KCQ82" s="200"/>
      <c r="KCS82" s="200"/>
      <c r="KCT82" s="200"/>
      <c r="KCV82" s="200"/>
      <c r="KCY82" s="200"/>
      <c r="KDB82" s="200"/>
      <c r="KDE82" s="200"/>
      <c r="KDH82" s="200"/>
      <c r="KDK82" s="200"/>
      <c r="KDM82" s="200"/>
      <c r="KDO82" s="200"/>
      <c r="KDR82" s="200"/>
      <c r="KDU82" s="200"/>
      <c r="KDX82" s="200"/>
      <c r="KEA82" s="200"/>
      <c r="KED82" s="200"/>
      <c r="KEG82" s="200"/>
      <c r="KEJ82" s="200"/>
      <c r="KEL82" s="200"/>
      <c r="KEO82" s="200"/>
      <c r="KER82" s="200"/>
      <c r="KEU82" s="200"/>
      <c r="KFA82" s="200"/>
      <c r="KFD82" s="200"/>
      <c r="KFF82" s="200"/>
      <c r="KGM82" s="200"/>
      <c r="KGP82" s="200"/>
      <c r="KGS82" s="200"/>
      <c r="KGV82" s="200"/>
      <c r="KGY82" s="200"/>
      <c r="KGZ82" s="200"/>
      <c r="KHA82" s="200"/>
      <c r="KHD82" s="200"/>
      <c r="KHG82" s="200"/>
      <c r="KHJ82" s="200"/>
      <c r="KHM82" s="200"/>
      <c r="KHO82" s="200"/>
      <c r="KIC82" s="200"/>
      <c r="KID82" s="200"/>
      <c r="KIE82" s="200"/>
      <c r="KIF82" s="200"/>
      <c r="KIG82" s="200"/>
      <c r="KIH82" s="200"/>
      <c r="KII82" s="200"/>
      <c r="KIJ82" s="200"/>
      <c r="KIK82" s="200"/>
      <c r="KIL82" s="200"/>
      <c r="KIM82" s="200"/>
      <c r="KIN82" s="200"/>
      <c r="KIO82" s="200"/>
      <c r="KIP82" s="200"/>
      <c r="KIQ82" s="200"/>
      <c r="KIR82" s="200"/>
      <c r="KIS82" s="200"/>
      <c r="KIT82" s="200"/>
      <c r="KIU82" s="200"/>
      <c r="KJA82" s="200"/>
      <c r="KJB82" s="200"/>
      <c r="KJC82" s="200"/>
      <c r="KJD82" s="200"/>
      <c r="KJE82" s="200"/>
      <c r="KJF82" s="200"/>
      <c r="KJG82" s="200"/>
      <c r="KJI82" s="200"/>
      <c r="KJJ82" s="200"/>
      <c r="KJK82" s="200"/>
      <c r="KJL82" s="200"/>
      <c r="KJM82" s="200"/>
      <c r="KJN82" s="200"/>
      <c r="KJO82" s="200"/>
      <c r="KJP82" s="200"/>
      <c r="KJS82" s="200"/>
      <c r="KJV82" s="200"/>
      <c r="KJY82" s="200"/>
      <c r="KKB82" s="200"/>
      <c r="KKE82" s="200"/>
      <c r="KKH82" s="200"/>
      <c r="KKQ82" s="200"/>
      <c r="KKT82" s="200"/>
      <c r="KKW82" s="200"/>
      <c r="KKZ82" s="200"/>
      <c r="KLI82" s="200"/>
      <c r="KLO82" s="200"/>
      <c r="KLR82" s="200"/>
      <c r="KLU82" s="200"/>
      <c r="KLX82" s="200"/>
      <c r="KMD82" s="200"/>
      <c r="KMM82" s="200"/>
      <c r="KMO82" s="200"/>
      <c r="KMP82" s="200"/>
      <c r="KMR82" s="200"/>
      <c r="KMU82" s="200"/>
      <c r="KMX82" s="200"/>
      <c r="KNA82" s="200"/>
      <c r="KND82" s="200"/>
      <c r="KNG82" s="200"/>
      <c r="KNI82" s="200"/>
      <c r="KNK82" s="200"/>
      <c r="KNN82" s="200"/>
      <c r="KNQ82" s="200"/>
      <c r="KNT82" s="200"/>
      <c r="KNW82" s="200"/>
      <c r="KNZ82" s="200"/>
      <c r="KOC82" s="200"/>
      <c r="KOF82" s="200"/>
      <c r="KOH82" s="200"/>
      <c r="KOK82" s="200"/>
      <c r="KON82" s="200"/>
      <c r="KOQ82" s="200"/>
      <c r="KOW82" s="200"/>
      <c r="KOZ82" s="200"/>
      <c r="KPB82" s="200"/>
      <c r="KQI82" s="200"/>
      <c r="KQL82" s="200"/>
      <c r="KQO82" s="200"/>
      <c r="KQR82" s="200"/>
      <c r="KQU82" s="200"/>
      <c r="KQV82" s="200"/>
      <c r="KQW82" s="200"/>
      <c r="KQZ82" s="200"/>
      <c r="KRC82" s="200"/>
      <c r="KRF82" s="200"/>
      <c r="KRI82" s="200"/>
      <c r="KRK82" s="200"/>
      <c r="KRY82" s="200"/>
      <c r="KRZ82" s="200"/>
      <c r="KSA82" s="200"/>
      <c r="KSB82" s="200"/>
      <c r="KSC82" s="200"/>
      <c r="KSD82" s="200"/>
      <c r="KSE82" s="200"/>
      <c r="KSF82" s="200"/>
      <c r="KSG82" s="200"/>
      <c r="KSH82" s="200"/>
      <c r="KSI82" s="200"/>
      <c r="KSJ82" s="200"/>
      <c r="KSK82" s="200"/>
      <c r="KSL82" s="200"/>
      <c r="KSM82" s="200"/>
      <c r="KSN82" s="200"/>
      <c r="KSO82" s="200"/>
      <c r="KSP82" s="200"/>
      <c r="KSQ82" s="200"/>
      <c r="KSW82" s="200"/>
      <c r="KSX82" s="200"/>
      <c r="KSY82" s="200"/>
      <c r="KSZ82" s="200"/>
      <c r="KTA82" s="200"/>
      <c r="KTB82" s="200"/>
      <c r="KTC82" s="200"/>
      <c r="KTE82" s="200"/>
      <c r="KTF82" s="200"/>
      <c r="KTG82" s="200"/>
      <c r="KTH82" s="200"/>
      <c r="KTI82" s="200"/>
      <c r="KTJ82" s="200"/>
      <c r="KTK82" s="200"/>
      <c r="KTL82" s="200"/>
      <c r="KTO82" s="200"/>
      <c r="KTR82" s="200"/>
      <c r="KTU82" s="200"/>
      <c r="KTX82" s="200"/>
      <c r="KUA82" s="200"/>
      <c r="KUD82" s="200"/>
      <c r="KUM82" s="200"/>
      <c r="KUP82" s="200"/>
      <c r="KUS82" s="200"/>
      <c r="KUV82" s="200"/>
      <c r="KVE82" s="200"/>
      <c r="KVK82" s="200"/>
      <c r="KVN82" s="200"/>
      <c r="KVQ82" s="200"/>
      <c r="KVT82" s="200"/>
      <c r="KVZ82" s="200"/>
      <c r="KWI82" s="200"/>
      <c r="KWK82" s="200"/>
      <c r="KWL82" s="200"/>
      <c r="KWN82" s="200"/>
      <c r="KWQ82" s="200"/>
      <c r="KWT82" s="200"/>
      <c r="KWW82" s="200"/>
      <c r="KWZ82" s="200"/>
      <c r="KXC82" s="200"/>
      <c r="KXE82" s="200"/>
      <c r="KXG82" s="200"/>
      <c r="KXJ82" s="200"/>
      <c r="KXM82" s="200"/>
      <c r="KXP82" s="200"/>
      <c r="KXS82" s="200"/>
      <c r="KXV82" s="200"/>
      <c r="KXY82" s="200"/>
      <c r="KYB82" s="200"/>
      <c r="KYD82" s="200"/>
      <c r="KYG82" s="200"/>
      <c r="KYJ82" s="200"/>
      <c r="KYM82" s="200"/>
      <c r="KYS82" s="200"/>
      <c r="KYV82" s="200"/>
      <c r="KYX82" s="200"/>
      <c r="LAE82" s="200"/>
      <c r="LAH82" s="200"/>
      <c r="LAK82" s="200"/>
      <c r="LAN82" s="200"/>
      <c r="LAQ82" s="200"/>
      <c r="LAR82" s="200"/>
      <c r="LAS82" s="200"/>
      <c r="LAV82" s="200"/>
      <c r="LAY82" s="200"/>
      <c r="LBB82" s="200"/>
      <c r="LBE82" s="200"/>
      <c r="LBG82" s="200"/>
      <c r="LBU82" s="200"/>
      <c r="LBV82" s="200"/>
      <c r="LBW82" s="200"/>
      <c r="LBX82" s="200"/>
      <c r="LBY82" s="200"/>
      <c r="LBZ82" s="200"/>
      <c r="LCA82" s="200"/>
      <c r="LCB82" s="200"/>
      <c r="LCC82" s="200"/>
      <c r="LCD82" s="200"/>
      <c r="LCE82" s="200"/>
      <c r="LCF82" s="200"/>
      <c r="LCG82" s="200"/>
      <c r="LCH82" s="200"/>
      <c r="LCI82" s="200"/>
      <c r="LCJ82" s="200"/>
      <c r="LCK82" s="200"/>
      <c r="LCL82" s="200"/>
      <c r="LCM82" s="200"/>
      <c r="LCS82" s="200"/>
      <c r="LCT82" s="200"/>
      <c r="LCU82" s="200"/>
      <c r="LCV82" s="200"/>
      <c r="LCW82" s="200"/>
      <c r="LCX82" s="200"/>
      <c r="LCY82" s="200"/>
      <c r="LDA82" s="200"/>
      <c r="LDB82" s="200"/>
      <c r="LDC82" s="200"/>
      <c r="LDD82" s="200"/>
      <c r="LDE82" s="200"/>
      <c r="LDF82" s="200"/>
      <c r="LDG82" s="200"/>
      <c r="LDH82" s="200"/>
      <c r="LDK82" s="200"/>
      <c r="LDN82" s="200"/>
      <c r="LDQ82" s="200"/>
      <c r="LDT82" s="200"/>
      <c r="LDW82" s="200"/>
      <c r="LDZ82" s="200"/>
      <c r="LEI82" s="200"/>
      <c r="LEL82" s="200"/>
      <c r="LEO82" s="200"/>
      <c r="LER82" s="200"/>
      <c r="LFA82" s="200"/>
      <c r="LFG82" s="200"/>
      <c r="LFJ82" s="200"/>
      <c r="LFM82" s="200"/>
      <c r="LFP82" s="200"/>
      <c r="LFV82" s="200"/>
      <c r="LGE82" s="200"/>
      <c r="LGG82" s="200"/>
      <c r="LGH82" s="200"/>
      <c r="LGJ82" s="200"/>
      <c r="LGM82" s="200"/>
      <c r="LGP82" s="200"/>
      <c r="LGS82" s="200"/>
      <c r="LGV82" s="200"/>
      <c r="LGY82" s="200"/>
      <c r="LHA82" s="200"/>
      <c r="LHC82" s="200"/>
      <c r="LHF82" s="200"/>
      <c r="LHI82" s="200"/>
      <c r="LHL82" s="200"/>
      <c r="LHO82" s="200"/>
      <c r="LHR82" s="200"/>
      <c r="LHU82" s="200"/>
      <c r="LHX82" s="200"/>
      <c r="LHZ82" s="200"/>
      <c r="LIC82" s="200"/>
      <c r="LIF82" s="200"/>
      <c r="LII82" s="200"/>
      <c r="LIO82" s="200"/>
      <c r="LIR82" s="200"/>
      <c r="LIT82" s="200"/>
      <c r="LKA82" s="200"/>
      <c r="LKD82" s="200"/>
      <c r="LKG82" s="200"/>
      <c r="LKJ82" s="200"/>
      <c r="LKM82" s="200"/>
      <c r="LKN82" s="200"/>
      <c r="LKO82" s="200"/>
      <c r="LKR82" s="200"/>
      <c r="LKU82" s="200"/>
      <c r="LKX82" s="200"/>
      <c r="LLA82" s="200"/>
      <c r="LLC82" s="200"/>
      <c r="LLQ82" s="200"/>
      <c r="LLR82" s="200"/>
      <c r="LLS82" s="200"/>
      <c r="LLT82" s="200"/>
      <c r="LLU82" s="200"/>
      <c r="LLV82" s="200"/>
      <c r="LLW82" s="200"/>
      <c r="LLX82" s="200"/>
      <c r="LLY82" s="200"/>
      <c r="LLZ82" s="200"/>
      <c r="LMA82" s="200"/>
      <c r="LMB82" s="200"/>
      <c r="LMC82" s="200"/>
      <c r="LMD82" s="200"/>
      <c r="LME82" s="200"/>
      <c r="LMF82" s="200"/>
      <c r="LMG82" s="200"/>
      <c r="LMH82" s="200"/>
      <c r="LMI82" s="200"/>
      <c r="LMO82" s="200"/>
      <c r="LMP82" s="200"/>
      <c r="LMQ82" s="200"/>
      <c r="LMR82" s="200"/>
      <c r="LMS82" s="200"/>
      <c r="LMT82" s="200"/>
      <c r="LMU82" s="200"/>
      <c r="LMW82" s="200"/>
      <c r="LMX82" s="200"/>
      <c r="LMY82" s="200"/>
      <c r="LMZ82" s="200"/>
      <c r="LNA82" s="200"/>
      <c r="LNB82" s="200"/>
      <c r="LNC82" s="200"/>
      <c r="LND82" s="200"/>
      <c r="LNG82" s="200"/>
      <c r="LNJ82" s="200"/>
      <c r="LNM82" s="200"/>
      <c r="LNP82" s="200"/>
      <c r="LNS82" s="200"/>
      <c r="LNV82" s="200"/>
      <c r="LOE82" s="200"/>
      <c r="LOH82" s="200"/>
      <c r="LOK82" s="200"/>
      <c r="LON82" s="200"/>
      <c r="LOW82" s="200"/>
      <c r="LPC82" s="200"/>
      <c r="LPF82" s="200"/>
      <c r="LPI82" s="200"/>
      <c r="LPL82" s="200"/>
      <c r="LPR82" s="200"/>
      <c r="LQA82" s="200"/>
      <c r="LQC82" s="200"/>
      <c r="LQD82" s="200"/>
      <c r="LQF82" s="200"/>
      <c r="LQI82" s="200"/>
      <c r="LQL82" s="200"/>
      <c r="LQO82" s="200"/>
      <c r="LQR82" s="200"/>
      <c r="LQU82" s="200"/>
      <c r="LQW82" s="200"/>
      <c r="LQY82" s="200"/>
      <c r="LRB82" s="200"/>
      <c r="LRE82" s="200"/>
      <c r="LRH82" s="200"/>
      <c r="LRK82" s="200"/>
      <c r="LRN82" s="200"/>
      <c r="LRQ82" s="200"/>
      <c r="LRT82" s="200"/>
      <c r="LRV82" s="200"/>
      <c r="LRY82" s="200"/>
      <c r="LSB82" s="200"/>
      <c r="LSE82" s="200"/>
      <c r="LSK82" s="200"/>
      <c r="LSN82" s="200"/>
      <c r="LSP82" s="200"/>
      <c r="LTW82" s="200"/>
      <c r="LTZ82" s="200"/>
      <c r="LUC82" s="200"/>
      <c r="LUF82" s="200"/>
      <c r="LUI82" s="200"/>
      <c r="LUJ82" s="200"/>
      <c r="LUK82" s="200"/>
      <c r="LUN82" s="200"/>
      <c r="LUQ82" s="200"/>
      <c r="LUT82" s="200"/>
      <c r="LUW82" s="200"/>
      <c r="LUY82" s="200"/>
      <c r="LVM82" s="200"/>
      <c r="LVN82" s="200"/>
      <c r="LVO82" s="200"/>
      <c r="LVP82" s="200"/>
      <c r="LVQ82" s="200"/>
      <c r="LVR82" s="200"/>
      <c r="LVS82" s="200"/>
      <c r="LVT82" s="200"/>
      <c r="LVU82" s="200"/>
      <c r="LVV82" s="200"/>
      <c r="LVW82" s="200"/>
      <c r="LVX82" s="200"/>
      <c r="LVY82" s="200"/>
      <c r="LVZ82" s="200"/>
      <c r="LWA82" s="200"/>
      <c r="LWB82" s="200"/>
      <c r="LWC82" s="200"/>
      <c r="LWD82" s="200"/>
      <c r="LWE82" s="200"/>
      <c r="LWK82" s="200"/>
      <c r="LWL82" s="200"/>
      <c r="LWM82" s="200"/>
      <c r="LWN82" s="200"/>
      <c r="LWO82" s="200"/>
      <c r="LWP82" s="200"/>
      <c r="LWQ82" s="200"/>
      <c r="LWS82" s="200"/>
      <c r="LWT82" s="200"/>
      <c r="LWU82" s="200"/>
      <c r="LWV82" s="200"/>
      <c r="LWW82" s="200"/>
      <c r="LWX82" s="200"/>
      <c r="LWY82" s="200"/>
      <c r="LWZ82" s="200"/>
      <c r="LXC82" s="200"/>
      <c r="LXF82" s="200"/>
      <c r="LXI82" s="200"/>
      <c r="LXL82" s="200"/>
      <c r="LXO82" s="200"/>
      <c r="LXR82" s="200"/>
      <c r="LYA82" s="200"/>
      <c r="LYD82" s="200"/>
      <c r="LYG82" s="200"/>
      <c r="LYJ82" s="200"/>
      <c r="LYS82" s="200"/>
      <c r="LYY82" s="200"/>
      <c r="LZB82" s="200"/>
      <c r="LZE82" s="200"/>
      <c r="LZH82" s="200"/>
      <c r="LZN82" s="200"/>
      <c r="LZW82" s="200"/>
      <c r="LZY82" s="200"/>
      <c r="LZZ82" s="200"/>
      <c r="MAB82" s="200"/>
      <c r="MAE82" s="200"/>
      <c r="MAH82" s="200"/>
      <c r="MAK82" s="200"/>
      <c r="MAN82" s="200"/>
      <c r="MAQ82" s="200"/>
      <c r="MAS82" s="200"/>
      <c r="MAU82" s="200"/>
      <c r="MAX82" s="200"/>
      <c r="MBA82" s="200"/>
      <c r="MBD82" s="200"/>
      <c r="MBG82" s="200"/>
      <c r="MBJ82" s="200"/>
      <c r="MBM82" s="200"/>
      <c r="MBP82" s="200"/>
      <c r="MBR82" s="200"/>
      <c r="MBU82" s="200"/>
      <c r="MBX82" s="200"/>
      <c r="MCA82" s="200"/>
      <c r="MCG82" s="200"/>
      <c r="MCJ82" s="200"/>
      <c r="MCL82" s="200"/>
      <c r="MDS82" s="200"/>
      <c r="MDV82" s="200"/>
      <c r="MDY82" s="200"/>
      <c r="MEB82" s="200"/>
      <c r="MEE82" s="200"/>
      <c r="MEF82" s="200"/>
      <c r="MEG82" s="200"/>
      <c r="MEJ82" s="200"/>
      <c r="MEM82" s="200"/>
      <c r="MEP82" s="200"/>
      <c r="MES82" s="200"/>
      <c r="MEU82" s="200"/>
      <c r="MFI82" s="200"/>
      <c r="MFJ82" s="200"/>
      <c r="MFK82" s="200"/>
      <c r="MFL82" s="200"/>
      <c r="MFM82" s="200"/>
      <c r="MFN82" s="200"/>
      <c r="MFO82" s="200"/>
      <c r="MFP82" s="200"/>
      <c r="MFQ82" s="200"/>
      <c r="MFR82" s="200"/>
      <c r="MFS82" s="200"/>
      <c r="MFT82" s="200"/>
      <c r="MFU82" s="200"/>
      <c r="MFV82" s="200"/>
      <c r="MFW82" s="200"/>
      <c r="MFX82" s="200"/>
      <c r="MFY82" s="200"/>
      <c r="MFZ82" s="200"/>
      <c r="MGA82" s="200"/>
      <c r="MGG82" s="200"/>
      <c r="MGH82" s="200"/>
      <c r="MGI82" s="200"/>
      <c r="MGJ82" s="200"/>
      <c r="MGK82" s="200"/>
      <c r="MGL82" s="200"/>
      <c r="MGM82" s="200"/>
      <c r="MGO82" s="200"/>
      <c r="MGP82" s="200"/>
      <c r="MGQ82" s="200"/>
      <c r="MGR82" s="200"/>
      <c r="MGS82" s="200"/>
      <c r="MGT82" s="200"/>
      <c r="MGU82" s="200"/>
      <c r="MGV82" s="200"/>
      <c r="MGY82" s="200"/>
      <c r="MHB82" s="200"/>
      <c r="MHE82" s="200"/>
      <c r="MHH82" s="200"/>
      <c r="MHK82" s="200"/>
      <c r="MHN82" s="200"/>
      <c r="MHW82" s="200"/>
      <c r="MHZ82" s="200"/>
      <c r="MIC82" s="200"/>
      <c r="MIF82" s="200"/>
      <c r="MIO82" s="200"/>
      <c r="MIU82" s="200"/>
      <c r="MIX82" s="200"/>
      <c r="MJA82" s="200"/>
      <c r="MJD82" s="200"/>
      <c r="MJJ82" s="200"/>
      <c r="MJS82" s="200"/>
      <c r="MJU82" s="200"/>
      <c r="MJV82" s="200"/>
      <c r="MJX82" s="200"/>
      <c r="MKA82" s="200"/>
      <c r="MKD82" s="200"/>
      <c r="MKG82" s="200"/>
      <c r="MKJ82" s="200"/>
      <c r="MKM82" s="200"/>
      <c r="MKO82" s="200"/>
      <c r="MKQ82" s="200"/>
      <c r="MKT82" s="200"/>
      <c r="MKW82" s="200"/>
      <c r="MKZ82" s="200"/>
      <c r="MLC82" s="200"/>
      <c r="MLF82" s="200"/>
      <c r="MLI82" s="200"/>
      <c r="MLL82" s="200"/>
      <c r="MLN82" s="200"/>
      <c r="MLQ82" s="200"/>
      <c r="MLT82" s="200"/>
      <c r="MLW82" s="200"/>
      <c r="MMC82" s="200"/>
      <c r="MMF82" s="200"/>
      <c r="MMH82" s="200"/>
      <c r="MNO82" s="200"/>
      <c r="MNR82" s="200"/>
      <c r="MNU82" s="200"/>
      <c r="MNX82" s="200"/>
      <c r="MOA82" s="200"/>
      <c r="MOB82" s="200"/>
      <c r="MOC82" s="200"/>
      <c r="MOF82" s="200"/>
      <c r="MOI82" s="200"/>
      <c r="MOL82" s="200"/>
      <c r="MOO82" s="200"/>
      <c r="MOQ82" s="200"/>
      <c r="MPE82" s="200"/>
      <c r="MPF82" s="200"/>
      <c r="MPG82" s="200"/>
      <c r="MPH82" s="200"/>
      <c r="MPI82" s="200"/>
      <c r="MPJ82" s="200"/>
      <c r="MPK82" s="200"/>
      <c r="MPL82" s="200"/>
      <c r="MPM82" s="200"/>
      <c r="MPN82" s="200"/>
      <c r="MPO82" s="200"/>
      <c r="MPP82" s="200"/>
      <c r="MPQ82" s="200"/>
      <c r="MPR82" s="200"/>
      <c r="MPS82" s="200"/>
      <c r="MPT82" s="200"/>
      <c r="MPU82" s="200"/>
      <c r="MPV82" s="200"/>
      <c r="MPW82" s="200"/>
      <c r="MQC82" s="200"/>
      <c r="MQD82" s="200"/>
      <c r="MQE82" s="200"/>
      <c r="MQF82" s="200"/>
      <c r="MQG82" s="200"/>
      <c r="MQH82" s="200"/>
      <c r="MQI82" s="200"/>
      <c r="MQK82" s="200"/>
      <c r="MQL82" s="200"/>
      <c r="MQM82" s="200"/>
      <c r="MQN82" s="200"/>
      <c r="MQO82" s="200"/>
      <c r="MQP82" s="200"/>
      <c r="MQQ82" s="200"/>
      <c r="MQR82" s="200"/>
      <c r="MQU82" s="200"/>
      <c r="MQX82" s="200"/>
      <c r="MRA82" s="200"/>
      <c r="MRD82" s="200"/>
      <c r="MRG82" s="200"/>
      <c r="MRJ82" s="200"/>
      <c r="MRS82" s="200"/>
      <c r="MRV82" s="200"/>
      <c r="MRY82" s="200"/>
      <c r="MSB82" s="200"/>
      <c r="MSK82" s="200"/>
      <c r="MSQ82" s="200"/>
      <c r="MST82" s="200"/>
      <c r="MSW82" s="200"/>
      <c r="MSZ82" s="200"/>
      <c r="MTF82" s="200"/>
      <c r="MTO82" s="200"/>
      <c r="MTQ82" s="200"/>
      <c r="MTR82" s="200"/>
      <c r="MTT82" s="200"/>
      <c r="MTW82" s="200"/>
      <c r="MTZ82" s="200"/>
      <c r="MUC82" s="200"/>
      <c r="MUF82" s="200"/>
      <c r="MUI82" s="200"/>
      <c r="MUK82" s="200"/>
      <c r="MUM82" s="200"/>
      <c r="MUP82" s="200"/>
      <c r="MUS82" s="200"/>
      <c r="MUV82" s="200"/>
      <c r="MUY82" s="200"/>
      <c r="MVB82" s="200"/>
      <c r="MVE82" s="200"/>
      <c r="MVH82" s="200"/>
      <c r="MVJ82" s="200"/>
      <c r="MVM82" s="200"/>
      <c r="MVP82" s="200"/>
      <c r="MVS82" s="200"/>
      <c r="MVY82" s="200"/>
      <c r="MWB82" s="200"/>
      <c r="MWD82" s="200"/>
      <c r="MXK82" s="200"/>
      <c r="MXN82" s="200"/>
      <c r="MXQ82" s="200"/>
      <c r="MXT82" s="200"/>
      <c r="MXW82" s="200"/>
      <c r="MXX82" s="200"/>
      <c r="MXY82" s="200"/>
      <c r="MYB82" s="200"/>
      <c r="MYE82" s="200"/>
      <c r="MYH82" s="200"/>
      <c r="MYK82" s="200"/>
      <c r="MYM82" s="200"/>
      <c r="MZA82" s="200"/>
      <c r="MZB82" s="200"/>
      <c r="MZC82" s="200"/>
      <c r="MZD82" s="200"/>
      <c r="MZE82" s="200"/>
      <c r="MZF82" s="200"/>
      <c r="MZG82" s="200"/>
      <c r="MZH82" s="200"/>
      <c r="MZI82" s="200"/>
      <c r="MZJ82" s="200"/>
      <c r="MZK82" s="200"/>
      <c r="MZL82" s="200"/>
      <c r="MZM82" s="200"/>
      <c r="MZN82" s="200"/>
      <c r="MZO82" s="200"/>
      <c r="MZP82" s="200"/>
      <c r="MZQ82" s="200"/>
      <c r="MZR82" s="200"/>
      <c r="MZS82" s="200"/>
      <c r="MZY82" s="200"/>
      <c r="MZZ82" s="200"/>
      <c r="NAA82" s="200"/>
      <c r="NAB82" s="200"/>
      <c r="NAC82" s="200"/>
      <c r="NAD82" s="200"/>
      <c r="NAE82" s="200"/>
      <c r="NAG82" s="200"/>
      <c r="NAH82" s="200"/>
      <c r="NAI82" s="200"/>
      <c r="NAJ82" s="200"/>
      <c r="NAK82" s="200"/>
      <c r="NAL82" s="200"/>
      <c r="NAM82" s="200"/>
      <c r="NAN82" s="200"/>
      <c r="NAQ82" s="200"/>
      <c r="NAT82" s="200"/>
      <c r="NAW82" s="200"/>
      <c r="NAZ82" s="200"/>
      <c r="NBC82" s="200"/>
      <c r="NBF82" s="200"/>
      <c r="NBO82" s="200"/>
      <c r="NBR82" s="200"/>
      <c r="NBU82" s="200"/>
      <c r="NBX82" s="200"/>
      <c r="NCG82" s="200"/>
      <c r="NCM82" s="200"/>
      <c r="NCP82" s="200"/>
      <c r="NCS82" s="200"/>
      <c r="NCV82" s="200"/>
      <c r="NDB82" s="200"/>
      <c r="NDK82" s="200"/>
      <c r="NDM82" s="200"/>
      <c r="NDN82" s="200"/>
      <c r="NDP82" s="200"/>
      <c r="NDS82" s="200"/>
      <c r="NDV82" s="200"/>
      <c r="NDY82" s="200"/>
      <c r="NEB82" s="200"/>
      <c r="NEE82" s="200"/>
      <c r="NEG82" s="200"/>
      <c r="NEI82" s="200"/>
      <c r="NEL82" s="200"/>
      <c r="NEO82" s="200"/>
      <c r="NER82" s="200"/>
      <c r="NEU82" s="200"/>
      <c r="NEX82" s="200"/>
      <c r="NFA82" s="200"/>
      <c r="NFD82" s="200"/>
      <c r="NFF82" s="200"/>
      <c r="NFI82" s="200"/>
      <c r="NFL82" s="200"/>
      <c r="NFO82" s="200"/>
      <c r="NFU82" s="200"/>
      <c r="NFX82" s="200"/>
      <c r="NFZ82" s="200"/>
      <c r="NHG82" s="200"/>
      <c r="NHJ82" s="200"/>
      <c r="NHM82" s="200"/>
      <c r="NHP82" s="200"/>
      <c r="NHS82" s="200"/>
      <c r="NHT82" s="200"/>
      <c r="NHU82" s="200"/>
      <c r="NHX82" s="200"/>
      <c r="NIA82" s="200"/>
      <c r="NID82" s="200"/>
      <c r="NIG82" s="200"/>
      <c r="NII82" s="200"/>
      <c r="NIW82" s="200"/>
      <c r="NIX82" s="200"/>
      <c r="NIY82" s="200"/>
      <c r="NIZ82" s="200"/>
      <c r="NJA82" s="200"/>
      <c r="NJB82" s="200"/>
      <c r="NJC82" s="200"/>
      <c r="NJD82" s="200"/>
      <c r="NJE82" s="200"/>
      <c r="NJF82" s="200"/>
      <c r="NJG82" s="200"/>
      <c r="NJH82" s="200"/>
      <c r="NJI82" s="200"/>
      <c r="NJJ82" s="200"/>
      <c r="NJK82" s="200"/>
      <c r="NJL82" s="200"/>
      <c r="NJM82" s="200"/>
      <c r="NJN82" s="200"/>
      <c r="NJO82" s="200"/>
      <c r="NJU82" s="200"/>
      <c r="NJV82" s="200"/>
      <c r="NJW82" s="200"/>
      <c r="NJX82" s="200"/>
      <c r="NJY82" s="200"/>
      <c r="NJZ82" s="200"/>
      <c r="NKA82" s="200"/>
      <c r="NKC82" s="200"/>
      <c r="NKD82" s="200"/>
      <c r="NKE82" s="200"/>
      <c r="NKF82" s="200"/>
      <c r="NKG82" s="200"/>
      <c r="NKH82" s="200"/>
      <c r="NKI82" s="200"/>
      <c r="NKJ82" s="200"/>
      <c r="NKM82" s="200"/>
      <c r="NKP82" s="200"/>
      <c r="NKS82" s="200"/>
      <c r="NKV82" s="200"/>
      <c r="NKY82" s="200"/>
      <c r="NLB82" s="200"/>
      <c r="NLK82" s="200"/>
      <c r="NLN82" s="200"/>
      <c r="NLQ82" s="200"/>
      <c r="NLT82" s="200"/>
      <c r="NMC82" s="200"/>
      <c r="NMI82" s="200"/>
      <c r="NML82" s="200"/>
      <c r="NMO82" s="200"/>
      <c r="NMR82" s="200"/>
      <c r="NMX82" s="200"/>
      <c r="NNG82" s="200"/>
      <c r="NNI82" s="200"/>
      <c r="NNJ82" s="200"/>
      <c r="NNL82" s="200"/>
      <c r="NNO82" s="200"/>
      <c r="NNR82" s="200"/>
      <c r="NNU82" s="200"/>
      <c r="NNX82" s="200"/>
      <c r="NOA82" s="200"/>
      <c r="NOC82" s="200"/>
      <c r="NOE82" s="200"/>
      <c r="NOH82" s="200"/>
      <c r="NOK82" s="200"/>
      <c r="NON82" s="200"/>
      <c r="NOQ82" s="200"/>
      <c r="NOT82" s="200"/>
      <c r="NOW82" s="200"/>
      <c r="NOZ82" s="200"/>
      <c r="NPB82" s="200"/>
      <c r="NPE82" s="200"/>
      <c r="NPH82" s="200"/>
      <c r="NPK82" s="200"/>
      <c r="NPQ82" s="200"/>
      <c r="NPT82" s="200"/>
      <c r="NPV82" s="200"/>
      <c r="NRC82" s="200"/>
      <c r="NRF82" s="200"/>
      <c r="NRI82" s="200"/>
      <c r="NRL82" s="200"/>
      <c r="NRO82" s="200"/>
      <c r="NRP82" s="200"/>
      <c r="NRQ82" s="200"/>
      <c r="NRT82" s="200"/>
      <c r="NRW82" s="200"/>
      <c r="NRZ82" s="200"/>
      <c r="NSC82" s="200"/>
      <c r="NSE82" s="200"/>
      <c r="NSS82" s="200"/>
      <c r="NST82" s="200"/>
      <c r="NSU82" s="200"/>
      <c r="NSV82" s="200"/>
      <c r="NSW82" s="200"/>
      <c r="NSX82" s="200"/>
      <c r="NSY82" s="200"/>
      <c r="NSZ82" s="200"/>
      <c r="NTA82" s="200"/>
      <c r="NTB82" s="200"/>
      <c r="NTC82" s="200"/>
      <c r="NTD82" s="200"/>
      <c r="NTE82" s="200"/>
      <c r="NTF82" s="200"/>
      <c r="NTG82" s="200"/>
      <c r="NTH82" s="200"/>
      <c r="NTI82" s="200"/>
      <c r="NTJ82" s="200"/>
      <c r="NTK82" s="200"/>
      <c r="NTQ82" s="200"/>
      <c r="NTR82" s="200"/>
      <c r="NTS82" s="200"/>
      <c r="NTT82" s="200"/>
      <c r="NTU82" s="200"/>
      <c r="NTV82" s="200"/>
      <c r="NTW82" s="200"/>
      <c r="NTY82" s="200"/>
      <c r="NTZ82" s="200"/>
      <c r="NUA82" s="200"/>
      <c r="NUB82" s="200"/>
      <c r="NUC82" s="200"/>
      <c r="NUD82" s="200"/>
      <c r="NUE82" s="200"/>
      <c r="NUF82" s="200"/>
      <c r="NUI82" s="200"/>
      <c r="NUL82" s="200"/>
      <c r="NUO82" s="200"/>
      <c r="NUR82" s="200"/>
      <c r="NUU82" s="200"/>
      <c r="NUX82" s="200"/>
      <c r="NVG82" s="200"/>
      <c r="NVJ82" s="200"/>
      <c r="NVM82" s="200"/>
      <c r="NVP82" s="200"/>
      <c r="NVY82" s="200"/>
      <c r="NWE82" s="200"/>
      <c r="NWH82" s="200"/>
      <c r="NWK82" s="200"/>
      <c r="NWN82" s="200"/>
      <c r="NWT82" s="200"/>
      <c r="NXC82" s="200"/>
      <c r="NXE82" s="200"/>
      <c r="NXF82" s="200"/>
      <c r="NXH82" s="200"/>
      <c r="NXK82" s="200"/>
      <c r="NXN82" s="200"/>
      <c r="NXQ82" s="200"/>
      <c r="NXT82" s="200"/>
      <c r="NXW82" s="200"/>
      <c r="NXY82" s="200"/>
      <c r="NYA82" s="200"/>
      <c r="NYD82" s="200"/>
      <c r="NYG82" s="200"/>
      <c r="NYJ82" s="200"/>
      <c r="NYM82" s="200"/>
      <c r="NYP82" s="200"/>
      <c r="NYS82" s="200"/>
      <c r="NYV82" s="200"/>
      <c r="NYX82" s="200"/>
      <c r="NZA82" s="200"/>
      <c r="NZD82" s="200"/>
      <c r="NZG82" s="200"/>
      <c r="NZM82" s="200"/>
      <c r="NZP82" s="200"/>
      <c r="NZR82" s="200"/>
      <c r="OAY82" s="200"/>
      <c r="OBB82" s="200"/>
      <c r="OBE82" s="200"/>
      <c r="OBH82" s="200"/>
      <c r="OBK82" s="200"/>
      <c r="OBL82" s="200"/>
      <c r="OBM82" s="200"/>
      <c r="OBP82" s="200"/>
      <c r="OBS82" s="200"/>
      <c r="OBV82" s="200"/>
      <c r="OBY82" s="200"/>
      <c r="OCA82" s="200"/>
      <c r="OCO82" s="200"/>
      <c r="OCP82" s="200"/>
      <c r="OCQ82" s="200"/>
      <c r="OCR82" s="200"/>
      <c r="OCS82" s="200"/>
      <c r="OCT82" s="200"/>
      <c r="OCU82" s="200"/>
      <c r="OCV82" s="200"/>
      <c r="OCW82" s="200"/>
      <c r="OCX82" s="200"/>
      <c r="OCY82" s="200"/>
      <c r="OCZ82" s="200"/>
      <c r="ODA82" s="200"/>
      <c r="ODB82" s="200"/>
      <c r="ODC82" s="200"/>
      <c r="ODD82" s="200"/>
      <c r="ODE82" s="200"/>
      <c r="ODF82" s="200"/>
      <c r="ODG82" s="200"/>
      <c r="ODM82" s="200"/>
      <c r="ODN82" s="200"/>
      <c r="ODO82" s="200"/>
      <c r="ODP82" s="200"/>
      <c r="ODQ82" s="200"/>
      <c r="ODR82" s="200"/>
      <c r="ODS82" s="200"/>
      <c r="ODU82" s="200"/>
      <c r="ODV82" s="200"/>
      <c r="ODW82" s="200"/>
      <c r="ODX82" s="200"/>
      <c r="ODY82" s="200"/>
      <c r="ODZ82" s="200"/>
      <c r="OEA82" s="200"/>
      <c r="OEB82" s="200"/>
      <c r="OEE82" s="200"/>
      <c r="OEH82" s="200"/>
      <c r="OEK82" s="200"/>
      <c r="OEN82" s="200"/>
      <c r="OEQ82" s="200"/>
      <c r="OET82" s="200"/>
      <c r="OFC82" s="200"/>
      <c r="OFF82" s="200"/>
      <c r="OFI82" s="200"/>
      <c r="OFL82" s="200"/>
      <c r="OFU82" s="200"/>
      <c r="OGA82" s="200"/>
      <c r="OGD82" s="200"/>
      <c r="OGG82" s="200"/>
      <c r="OGJ82" s="200"/>
      <c r="OGP82" s="200"/>
      <c r="OGY82" s="200"/>
      <c r="OHA82" s="200"/>
      <c r="OHB82" s="200"/>
      <c r="OHD82" s="200"/>
      <c r="OHG82" s="200"/>
      <c r="OHJ82" s="200"/>
      <c r="OHM82" s="200"/>
      <c r="OHP82" s="200"/>
      <c r="OHS82" s="200"/>
      <c r="OHU82" s="200"/>
      <c r="OHW82" s="200"/>
      <c r="OHZ82" s="200"/>
      <c r="OIC82" s="200"/>
      <c r="OIF82" s="200"/>
      <c r="OII82" s="200"/>
      <c r="OIL82" s="200"/>
      <c r="OIO82" s="200"/>
      <c r="OIR82" s="200"/>
      <c r="OIT82" s="200"/>
      <c r="OIW82" s="200"/>
      <c r="OIZ82" s="200"/>
      <c r="OJC82" s="200"/>
      <c r="OJI82" s="200"/>
      <c r="OJL82" s="200"/>
      <c r="OJN82" s="200"/>
      <c r="OKU82" s="200"/>
      <c r="OKX82" s="200"/>
      <c r="OLA82" s="200"/>
      <c r="OLD82" s="200"/>
      <c r="OLG82" s="200"/>
      <c r="OLH82" s="200"/>
      <c r="OLI82" s="200"/>
      <c r="OLL82" s="200"/>
      <c r="OLO82" s="200"/>
      <c r="OLR82" s="200"/>
      <c r="OLU82" s="200"/>
      <c r="OLW82" s="200"/>
      <c r="OMK82" s="200"/>
      <c r="OML82" s="200"/>
      <c r="OMM82" s="200"/>
      <c r="OMN82" s="200"/>
      <c r="OMO82" s="200"/>
      <c r="OMP82" s="200"/>
      <c r="OMQ82" s="200"/>
      <c r="OMR82" s="200"/>
      <c r="OMS82" s="200"/>
      <c r="OMT82" s="200"/>
      <c r="OMU82" s="200"/>
      <c r="OMV82" s="200"/>
      <c r="OMW82" s="200"/>
      <c r="OMX82" s="200"/>
      <c r="OMY82" s="200"/>
      <c r="OMZ82" s="200"/>
      <c r="ONA82" s="200"/>
      <c r="ONB82" s="200"/>
      <c r="ONC82" s="200"/>
      <c r="ONI82" s="200"/>
      <c r="ONJ82" s="200"/>
      <c r="ONK82" s="200"/>
      <c r="ONL82" s="200"/>
      <c r="ONM82" s="200"/>
      <c r="ONN82" s="200"/>
      <c r="ONO82" s="200"/>
      <c r="ONQ82" s="200"/>
      <c r="ONR82" s="200"/>
      <c r="ONS82" s="200"/>
      <c r="ONT82" s="200"/>
      <c r="ONU82" s="200"/>
      <c r="ONV82" s="200"/>
      <c r="ONW82" s="200"/>
      <c r="ONX82" s="200"/>
      <c r="OOA82" s="200"/>
      <c r="OOD82" s="200"/>
      <c r="OOG82" s="200"/>
      <c r="OOJ82" s="200"/>
      <c r="OOM82" s="200"/>
      <c r="OOP82" s="200"/>
      <c r="OOY82" s="200"/>
      <c r="OPB82" s="200"/>
      <c r="OPE82" s="200"/>
      <c r="OPH82" s="200"/>
      <c r="OPQ82" s="200"/>
      <c r="OPW82" s="200"/>
      <c r="OPZ82" s="200"/>
      <c r="OQC82" s="200"/>
      <c r="OQF82" s="200"/>
      <c r="OQL82" s="200"/>
      <c r="OQU82" s="200"/>
      <c r="OQW82" s="200"/>
      <c r="OQX82" s="200"/>
      <c r="OQZ82" s="200"/>
      <c r="ORC82" s="200"/>
      <c r="ORF82" s="200"/>
      <c r="ORI82" s="200"/>
      <c r="ORL82" s="200"/>
      <c r="ORO82" s="200"/>
      <c r="ORQ82" s="200"/>
      <c r="ORS82" s="200"/>
      <c r="ORV82" s="200"/>
      <c r="ORY82" s="200"/>
      <c r="OSB82" s="200"/>
      <c r="OSE82" s="200"/>
      <c r="OSH82" s="200"/>
      <c r="OSK82" s="200"/>
      <c r="OSN82" s="200"/>
      <c r="OSP82" s="200"/>
      <c r="OSS82" s="200"/>
      <c r="OSV82" s="200"/>
      <c r="OSY82" s="200"/>
      <c r="OTE82" s="200"/>
      <c r="OTH82" s="200"/>
      <c r="OTJ82" s="200"/>
      <c r="OUQ82" s="200"/>
      <c r="OUT82" s="200"/>
      <c r="OUW82" s="200"/>
      <c r="OUZ82" s="200"/>
      <c r="OVC82" s="200"/>
      <c r="OVD82" s="200"/>
      <c r="OVE82" s="200"/>
      <c r="OVH82" s="200"/>
      <c r="OVK82" s="200"/>
      <c r="OVN82" s="200"/>
      <c r="OVQ82" s="200"/>
      <c r="OVS82" s="200"/>
      <c r="OWG82" s="200"/>
      <c r="OWH82" s="200"/>
      <c r="OWI82" s="200"/>
      <c r="OWJ82" s="200"/>
      <c r="OWK82" s="200"/>
      <c r="OWL82" s="200"/>
      <c r="OWM82" s="200"/>
      <c r="OWN82" s="200"/>
      <c r="OWO82" s="200"/>
      <c r="OWP82" s="200"/>
      <c r="OWQ82" s="200"/>
      <c r="OWR82" s="200"/>
      <c r="OWS82" s="200"/>
      <c r="OWT82" s="200"/>
      <c r="OWU82" s="200"/>
      <c r="OWV82" s="200"/>
      <c r="OWW82" s="200"/>
      <c r="OWX82" s="200"/>
      <c r="OWY82" s="200"/>
      <c r="OXE82" s="200"/>
      <c r="OXF82" s="200"/>
      <c r="OXG82" s="200"/>
      <c r="OXH82" s="200"/>
      <c r="OXI82" s="200"/>
      <c r="OXJ82" s="200"/>
      <c r="OXK82" s="200"/>
      <c r="OXM82" s="200"/>
      <c r="OXN82" s="200"/>
      <c r="OXO82" s="200"/>
      <c r="OXP82" s="200"/>
      <c r="OXQ82" s="200"/>
      <c r="OXR82" s="200"/>
      <c r="OXS82" s="200"/>
      <c r="OXT82" s="200"/>
      <c r="OXW82" s="200"/>
      <c r="OXZ82" s="200"/>
      <c r="OYC82" s="200"/>
      <c r="OYF82" s="200"/>
      <c r="OYI82" s="200"/>
      <c r="OYL82" s="200"/>
      <c r="OYU82" s="200"/>
      <c r="OYX82" s="200"/>
      <c r="OZA82" s="200"/>
      <c r="OZD82" s="200"/>
      <c r="OZM82" s="200"/>
      <c r="OZS82" s="200"/>
      <c r="OZV82" s="200"/>
      <c r="OZY82" s="200"/>
      <c r="PAB82" s="200"/>
      <c r="PAH82" s="200"/>
      <c r="PAQ82" s="200"/>
      <c r="PAS82" s="200"/>
      <c r="PAT82" s="200"/>
      <c r="PAV82" s="200"/>
      <c r="PAY82" s="200"/>
      <c r="PBB82" s="200"/>
      <c r="PBE82" s="200"/>
      <c r="PBH82" s="200"/>
      <c r="PBK82" s="200"/>
      <c r="PBM82" s="200"/>
      <c r="PBO82" s="200"/>
      <c r="PBR82" s="200"/>
      <c r="PBU82" s="200"/>
      <c r="PBX82" s="200"/>
      <c r="PCA82" s="200"/>
      <c r="PCD82" s="200"/>
      <c r="PCG82" s="200"/>
      <c r="PCJ82" s="200"/>
      <c r="PCL82" s="200"/>
      <c r="PCO82" s="200"/>
      <c r="PCR82" s="200"/>
      <c r="PCU82" s="200"/>
      <c r="PDA82" s="200"/>
      <c r="PDD82" s="200"/>
      <c r="PDF82" s="200"/>
      <c r="PEM82" s="200"/>
      <c r="PEP82" s="200"/>
      <c r="PES82" s="200"/>
      <c r="PEV82" s="200"/>
      <c r="PEY82" s="200"/>
      <c r="PEZ82" s="200"/>
      <c r="PFA82" s="200"/>
      <c r="PFD82" s="200"/>
      <c r="PFG82" s="200"/>
      <c r="PFJ82" s="200"/>
      <c r="PFM82" s="200"/>
      <c r="PFO82" s="200"/>
      <c r="PGC82" s="200"/>
      <c r="PGD82" s="200"/>
      <c r="PGE82" s="200"/>
      <c r="PGF82" s="200"/>
      <c r="PGG82" s="200"/>
      <c r="PGH82" s="200"/>
      <c r="PGI82" s="200"/>
      <c r="PGJ82" s="200"/>
      <c r="PGK82" s="200"/>
      <c r="PGL82" s="200"/>
      <c r="PGM82" s="200"/>
      <c r="PGN82" s="200"/>
      <c r="PGO82" s="200"/>
      <c r="PGP82" s="200"/>
      <c r="PGQ82" s="200"/>
      <c r="PGR82" s="200"/>
      <c r="PGS82" s="200"/>
      <c r="PGT82" s="200"/>
      <c r="PGU82" s="200"/>
      <c r="PHA82" s="200"/>
      <c r="PHB82" s="200"/>
      <c r="PHC82" s="200"/>
      <c r="PHD82" s="200"/>
      <c r="PHE82" s="200"/>
      <c r="PHF82" s="200"/>
      <c r="PHG82" s="200"/>
      <c r="PHI82" s="200"/>
      <c r="PHJ82" s="200"/>
      <c r="PHK82" s="200"/>
      <c r="PHL82" s="200"/>
      <c r="PHM82" s="200"/>
      <c r="PHN82" s="200"/>
      <c r="PHO82" s="200"/>
      <c r="PHP82" s="200"/>
      <c r="PHS82" s="200"/>
      <c r="PHV82" s="200"/>
      <c r="PHY82" s="200"/>
      <c r="PIB82" s="200"/>
      <c r="PIE82" s="200"/>
      <c r="PIH82" s="200"/>
      <c r="PIQ82" s="200"/>
      <c r="PIT82" s="200"/>
      <c r="PIW82" s="200"/>
      <c r="PIZ82" s="200"/>
      <c r="PJI82" s="200"/>
      <c r="PJO82" s="200"/>
      <c r="PJR82" s="200"/>
      <c r="PJU82" s="200"/>
      <c r="PJX82" s="200"/>
      <c r="PKD82" s="200"/>
      <c r="PKM82" s="200"/>
      <c r="PKO82" s="200"/>
      <c r="PKP82" s="200"/>
      <c r="PKR82" s="200"/>
      <c r="PKU82" s="200"/>
      <c r="PKX82" s="200"/>
      <c r="PLA82" s="200"/>
      <c r="PLD82" s="200"/>
      <c r="PLG82" s="200"/>
      <c r="PLI82" s="200"/>
      <c r="PLK82" s="200"/>
      <c r="PLN82" s="200"/>
      <c r="PLQ82" s="200"/>
      <c r="PLT82" s="200"/>
      <c r="PLW82" s="200"/>
      <c r="PLZ82" s="200"/>
      <c r="PMC82" s="200"/>
      <c r="PMF82" s="200"/>
      <c r="PMH82" s="200"/>
      <c r="PMK82" s="200"/>
      <c r="PMN82" s="200"/>
      <c r="PMQ82" s="200"/>
      <c r="PMW82" s="200"/>
      <c r="PMZ82" s="200"/>
      <c r="PNB82" s="200"/>
      <c r="POI82" s="200"/>
      <c r="POL82" s="200"/>
      <c r="POO82" s="200"/>
      <c r="POR82" s="200"/>
      <c r="POU82" s="200"/>
      <c r="POV82" s="200"/>
      <c r="POW82" s="200"/>
      <c r="POZ82" s="200"/>
      <c r="PPC82" s="200"/>
      <c r="PPF82" s="200"/>
      <c r="PPI82" s="200"/>
      <c r="PPK82" s="200"/>
      <c r="PPY82" s="200"/>
      <c r="PPZ82" s="200"/>
      <c r="PQA82" s="200"/>
      <c r="PQB82" s="200"/>
      <c r="PQC82" s="200"/>
      <c r="PQD82" s="200"/>
      <c r="PQE82" s="200"/>
      <c r="PQF82" s="200"/>
      <c r="PQG82" s="200"/>
      <c r="PQH82" s="200"/>
      <c r="PQI82" s="200"/>
      <c r="PQJ82" s="200"/>
      <c r="PQK82" s="200"/>
      <c r="PQL82" s="200"/>
      <c r="PQM82" s="200"/>
      <c r="PQN82" s="200"/>
      <c r="PQO82" s="200"/>
      <c r="PQP82" s="200"/>
      <c r="PQQ82" s="200"/>
      <c r="PQW82" s="200"/>
      <c r="PQX82" s="200"/>
      <c r="PQY82" s="200"/>
      <c r="PQZ82" s="200"/>
      <c r="PRA82" s="200"/>
      <c r="PRB82" s="200"/>
      <c r="PRC82" s="200"/>
      <c r="PRE82" s="200"/>
      <c r="PRF82" s="200"/>
      <c r="PRG82" s="200"/>
      <c r="PRH82" s="200"/>
      <c r="PRI82" s="200"/>
      <c r="PRJ82" s="200"/>
      <c r="PRK82" s="200"/>
      <c r="PRL82" s="200"/>
      <c r="PRO82" s="200"/>
      <c r="PRR82" s="200"/>
      <c r="PRU82" s="200"/>
      <c r="PRX82" s="200"/>
      <c r="PSA82" s="200"/>
      <c r="PSD82" s="200"/>
      <c r="PSM82" s="200"/>
      <c r="PSP82" s="200"/>
      <c r="PSS82" s="200"/>
      <c r="PSV82" s="200"/>
      <c r="PTE82" s="200"/>
      <c r="PTK82" s="200"/>
      <c r="PTN82" s="200"/>
      <c r="PTQ82" s="200"/>
      <c r="PTT82" s="200"/>
      <c r="PTZ82" s="200"/>
      <c r="PUI82" s="200"/>
      <c r="PUK82" s="200"/>
      <c r="PUL82" s="200"/>
      <c r="PUN82" s="200"/>
      <c r="PUQ82" s="200"/>
      <c r="PUT82" s="200"/>
      <c r="PUW82" s="200"/>
      <c r="PUZ82" s="200"/>
      <c r="PVC82" s="200"/>
      <c r="PVE82" s="200"/>
      <c r="PVG82" s="200"/>
      <c r="PVJ82" s="200"/>
      <c r="PVM82" s="200"/>
      <c r="PVP82" s="200"/>
      <c r="PVS82" s="200"/>
      <c r="PVV82" s="200"/>
      <c r="PVY82" s="200"/>
      <c r="PWB82" s="200"/>
      <c r="PWD82" s="200"/>
      <c r="PWG82" s="200"/>
      <c r="PWJ82" s="200"/>
      <c r="PWM82" s="200"/>
      <c r="PWS82" s="200"/>
      <c r="PWV82" s="200"/>
      <c r="PWX82" s="200"/>
      <c r="PYE82" s="200"/>
      <c r="PYH82" s="200"/>
      <c r="PYK82" s="200"/>
      <c r="PYN82" s="200"/>
      <c r="PYQ82" s="200"/>
      <c r="PYR82" s="200"/>
      <c r="PYS82" s="200"/>
      <c r="PYV82" s="200"/>
      <c r="PYY82" s="200"/>
      <c r="PZB82" s="200"/>
      <c r="PZE82" s="200"/>
      <c r="PZG82" s="200"/>
      <c r="PZU82" s="200"/>
      <c r="PZV82" s="200"/>
      <c r="PZW82" s="200"/>
      <c r="PZX82" s="200"/>
      <c r="PZY82" s="200"/>
      <c r="PZZ82" s="200"/>
      <c r="QAA82" s="200"/>
      <c r="QAB82" s="200"/>
      <c r="QAC82" s="200"/>
      <c r="QAD82" s="200"/>
      <c r="QAE82" s="200"/>
      <c r="QAF82" s="200"/>
      <c r="QAG82" s="200"/>
      <c r="QAH82" s="200"/>
      <c r="QAI82" s="200"/>
      <c r="QAJ82" s="200"/>
      <c r="QAK82" s="200"/>
      <c r="QAL82" s="200"/>
      <c r="QAM82" s="200"/>
      <c r="QAS82" s="200"/>
      <c r="QAT82" s="200"/>
      <c r="QAU82" s="200"/>
      <c r="QAV82" s="200"/>
      <c r="QAW82" s="200"/>
      <c r="QAX82" s="200"/>
      <c r="QAY82" s="200"/>
      <c r="QBA82" s="200"/>
      <c r="QBB82" s="200"/>
      <c r="QBC82" s="200"/>
      <c r="QBD82" s="200"/>
      <c r="QBE82" s="200"/>
      <c r="QBF82" s="200"/>
      <c r="QBG82" s="200"/>
      <c r="QBH82" s="200"/>
      <c r="QBK82" s="200"/>
      <c r="QBN82" s="200"/>
      <c r="QBQ82" s="200"/>
      <c r="QBT82" s="200"/>
      <c r="QBW82" s="200"/>
      <c r="QBZ82" s="200"/>
      <c r="QCI82" s="200"/>
      <c r="QCL82" s="200"/>
      <c r="QCO82" s="200"/>
      <c r="QCR82" s="200"/>
      <c r="QDA82" s="200"/>
      <c r="QDG82" s="200"/>
      <c r="QDJ82" s="200"/>
      <c r="QDM82" s="200"/>
      <c r="QDP82" s="200"/>
      <c r="QDV82" s="200"/>
      <c r="QEE82" s="200"/>
      <c r="QEG82" s="200"/>
      <c r="QEH82" s="200"/>
      <c r="QEJ82" s="200"/>
      <c r="QEM82" s="200"/>
      <c r="QEP82" s="200"/>
      <c r="QES82" s="200"/>
      <c r="QEV82" s="200"/>
      <c r="QEY82" s="200"/>
      <c r="QFA82" s="200"/>
      <c r="QFC82" s="200"/>
      <c r="QFF82" s="200"/>
      <c r="QFI82" s="200"/>
      <c r="QFL82" s="200"/>
      <c r="QFO82" s="200"/>
      <c r="QFR82" s="200"/>
      <c r="QFU82" s="200"/>
      <c r="QFX82" s="200"/>
      <c r="QFZ82" s="200"/>
      <c r="QGC82" s="200"/>
      <c r="QGF82" s="200"/>
      <c r="QGI82" s="200"/>
      <c r="QGO82" s="200"/>
      <c r="QGR82" s="200"/>
      <c r="QGT82" s="200"/>
      <c r="QIA82" s="200"/>
      <c r="QID82" s="200"/>
      <c r="QIG82" s="200"/>
      <c r="QIJ82" s="200"/>
      <c r="QIM82" s="200"/>
      <c r="QIN82" s="200"/>
      <c r="QIO82" s="200"/>
      <c r="QIR82" s="200"/>
      <c r="QIU82" s="200"/>
      <c r="QIX82" s="200"/>
      <c r="QJA82" s="200"/>
      <c r="QJC82" s="200"/>
      <c r="QJQ82" s="200"/>
      <c r="QJR82" s="200"/>
      <c r="QJS82" s="200"/>
      <c r="QJT82" s="200"/>
      <c r="QJU82" s="200"/>
      <c r="QJV82" s="200"/>
      <c r="QJW82" s="200"/>
      <c r="QJX82" s="200"/>
      <c r="QJY82" s="200"/>
      <c r="QJZ82" s="200"/>
      <c r="QKA82" s="200"/>
      <c r="QKB82" s="200"/>
      <c r="QKC82" s="200"/>
      <c r="QKD82" s="200"/>
      <c r="QKE82" s="200"/>
      <c r="QKF82" s="200"/>
      <c r="QKG82" s="200"/>
      <c r="QKH82" s="200"/>
      <c r="QKI82" s="200"/>
      <c r="QKO82" s="200"/>
      <c r="QKP82" s="200"/>
      <c r="QKQ82" s="200"/>
      <c r="QKR82" s="200"/>
      <c r="QKS82" s="200"/>
      <c r="QKT82" s="200"/>
      <c r="QKU82" s="200"/>
      <c r="QKW82" s="200"/>
      <c r="QKX82" s="200"/>
      <c r="QKY82" s="200"/>
      <c r="QKZ82" s="200"/>
      <c r="QLA82" s="200"/>
      <c r="QLB82" s="200"/>
      <c r="QLC82" s="200"/>
      <c r="QLD82" s="200"/>
      <c r="QLG82" s="200"/>
      <c r="QLJ82" s="200"/>
      <c r="QLM82" s="200"/>
      <c r="QLP82" s="200"/>
      <c r="QLS82" s="200"/>
      <c r="QLV82" s="200"/>
      <c r="QME82" s="200"/>
      <c r="QMH82" s="200"/>
      <c r="QMK82" s="200"/>
      <c r="QMN82" s="200"/>
      <c r="QMW82" s="200"/>
      <c r="QNC82" s="200"/>
      <c r="QNF82" s="200"/>
      <c r="QNI82" s="200"/>
      <c r="QNL82" s="200"/>
      <c r="QNR82" s="200"/>
      <c r="QOA82" s="200"/>
      <c r="QOC82" s="200"/>
      <c r="QOD82" s="200"/>
      <c r="QOF82" s="200"/>
      <c r="QOI82" s="200"/>
      <c r="QOL82" s="200"/>
      <c r="QOO82" s="200"/>
      <c r="QOR82" s="200"/>
      <c r="QOU82" s="200"/>
      <c r="QOW82" s="200"/>
      <c r="QOY82" s="200"/>
      <c r="QPB82" s="200"/>
      <c r="QPE82" s="200"/>
      <c r="QPH82" s="200"/>
      <c r="QPK82" s="200"/>
      <c r="QPN82" s="200"/>
      <c r="QPQ82" s="200"/>
      <c r="QPT82" s="200"/>
      <c r="QPV82" s="200"/>
      <c r="QPY82" s="200"/>
      <c r="QQB82" s="200"/>
      <c r="QQE82" s="200"/>
      <c r="QQK82" s="200"/>
      <c r="QQN82" s="200"/>
      <c r="QQP82" s="200"/>
      <c r="QRW82" s="200"/>
      <c r="QRZ82" s="200"/>
      <c r="QSC82" s="200"/>
      <c r="QSF82" s="200"/>
      <c r="QSI82" s="200"/>
      <c r="QSJ82" s="200"/>
      <c r="QSK82" s="200"/>
      <c r="QSN82" s="200"/>
      <c r="QSQ82" s="200"/>
      <c r="QST82" s="200"/>
      <c r="QSW82" s="200"/>
      <c r="QSY82" s="200"/>
      <c r="QTM82" s="200"/>
      <c r="QTN82" s="200"/>
      <c r="QTO82" s="200"/>
      <c r="QTP82" s="200"/>
      <c r="QTQ82" s="200"/>
      <c r="QTR82" s="200"/>
      <c r="QTS82" s="200"/>
      <c r="QTT82" s="200"/>
      <c r="QTU82" s="200"/>
      <c r="QTV82" s="200"/>
      <c r="QTW82" s="200"/>
      <c r="QTX82" s="200"/>
      <c r="QTY82" s="200"/>
      <c r="QTZ82" s="200"/>
      <c r="QUA82" s="200"/>
      <c r="QUB82" s="200"/>
      <c r="QUC82" s="200"/>
      <c r="QUD82" s="200"/>
      <c r="QUE82" s="200"/>
      <c r="QUK82" s="200"/>
      <c r="QUL82" s="200"/>
      <c r="QUM82" s="200"/>
      <c r="QUN82" s="200"/>
      <c r="QUO82" s="200"/>
      <c r="QUP82" s="200"/>
      <c r="QUQ82" s="200"/>
      <c r="QUS82" s="200"/>
      <c r="QUT82" s="200"/>
      <c r="QUU82" s="200"/>
      <c r="QUV82" s="200"/>
      <c r="QUW82" s="200"/>
      <c r="QUX82" s="200"/>
      <c r="QUY82" s="200"/>
      <c r="QUZ82" s="200"/>
      <c r="QVC82" s="200"/>
      <c r="QVF82" s="200"/>
      <c r="QVI82" s="200"/>
      <c r="QVL82" s="200"/>
      <c r="QVO82" s="200"/>
      <c r="QVR82" s="200"/>
      <c r="QWA82" s="200"/>
      <c r="QWD82" s="200"/>
      <c r="QWG82" s="200"/>
      <c r="QWJ82" s="200"/>
      <c r="QWS82" s="200"/>
      <c r="QWY82" s="200"/>
      <c r="QXB82" s="200"/>
      <c r="QXE82" s="200"/>
      <c r="QXH82" s="200"/>
      <c r="QXN82" s="200"/>
      <c r="QXW82" s="200"/>
      <c r="QXY82" s="200"/>
      <c r="QXZ82" s="200"/>
      <c r="QYB82" s="200"/>
      <c r="QYE82" s="200"/>
      <c r="QYH82" s="200"/>
      <c r="QYK82" s="200"/>
      <c r="QYN82" s="200"/>
      <c r="QYQ82" s="200"/>
      <c r="QYS82" s="200"/>
      <c r="QYU82" s="200"/>
      <c r="QYX82" s="200"/>
      <c r="QZA82" s="200"/>
      <c r="QZD82" s="200"/>
      <c r="QZG82" s="200"/>
      <c r="QZJ82" s="200"/>
      <c r="QZM82" s="200"/>
      <c r="QZP82" s="200"/>
      <c r="QZR82" s="200"/>
      <c r="QZU82" s="200"/>
      <c r="QZX82" s="200"/>
      <c r="RAA82" s="200"/>
      <c r="RAG82" s="200"/>
      <c r="RAJ82" s="200"/>
      <c r="RAL82" s="200"/>
      <c r="RBS82" s="200"/>
      <c r="RBV82" s="200"/>
      <c r="RBY82" s="200"/>
      <c r="RCB82" s="200"/>
      <c r="RCE82" s="200"/>
      <c r="RCF82" s="200"/>
      <c r="RCG82" s="200"/>
      <c r="RCJ82" s="200"/>
      <c r="RCM82" s="200"/>
      <c r="RCP82" s="200"/>
      <c r="RCS82" s="200"/>
      <c r="RCU82" s="200"/>
      <c r="RDI82" s="200"/>
      <c r="RDJ82" s="200"/>
      <c r="RDK82" s="200"/>
      <c r="RDL82" s="200"/>
      <c r="RDM82" s="200"/>
      <c r="RDN82" s="200"/>
      <c r="RDO82" s="200"/>
      <c r="RDP82" s="200"/>
      <c r="RDQ82" s="200"/>
      <c r="RDR82" s="200"/>
      <c r="RDS82" s="200"/>
      <c r="RDT82" s="200"/>
      <c r="RDU82" s="200"/>
      <c r="RDV82" s="200"/>
      <c r="RDW82" s="200"/>
      <c r="RDX82" s="200"/>
      <c r="RDY82" s="200"/>
      <c r="RDZ82" s="200"/>
      <c r="REA82" s="200"/>
      <c r="REG82" s="200"/>
      <c r="REH82" s="200"/>
      <c r="REI82" s="200"/>
      <c r="REJ82" s="200"/>
      <c r="REK82" s="200"/>
      <c r="REL82" s="200"/>
      <c r="REM82" s="200"/>
      <c r="REO82" s="200"/>
      <c r="REP82" s="200"/>
      <c r="REQ82" s="200"/>
      <c r="RER82" s="200"/>
      <c r="RES82" s="200"/>
      <c r="RET82" s="200"/>
      <c r="REU82" s="200"/>
      <c r="REV82" s="200"/>
      <c r="REY82" s="200"/>
      <c r="RFB82" s="200"/>
      <c r="RFE82" s="200"/>
      <c r="RFH82" s="200"/>
      <c r="RFK82" s="200"/>
      <c r="RFN82" s="200"/>
      <c r="RFW82" s="200"/>
      <c r="RFZ82" s="200"/>
      <c r="RGC82" s="200"/>
      <c r="RGF82" s="200"/>
      <c r="RGO82" s="200"/>
      <c r="RGU82" s="200"/>
      <c r="RGX82" s="200"/>
      <c r="RHA82" s="200"/>
      <c r="RHD82" s="200"/>
      <c r="RHJ82" s="200"/>
      <c r="RHS82" s="200"/>
      <c r="RHU82" s="200"/>
      <c r="RHV82" s="200"/>
      <c r="RHX82" s="200"/>
      <c r="RIA82" s="200"/>
      <c r="RID82" s="200"/>
      <c r="RIG82" s="200"/>
      <c r="RIJ82" s="200"/>
      <c r="RIM82" s="200"/>
      <c r="RIO82" s="200"/>
      <c r="RIQ82" s="200"/>
      <c r="RIT82" s="200"/>
      <c r="RIW82" s="200"/>
      <c r="RIZ82" s="200"/>
      <c r="RJC82" s="200"/>
      <c r="RJF82" s="200"/>
      <c r="RJI82" s="200"/>
      <c r="RJL82" s="200"/>
      <c r="RJN82" s="200"/>
      <c r="RJQ82" s="200"/>
      <c r="RJT82" s="200"/>
      <c r="RJW82" s="200"/>
      <c r="RKC82" s="200"/>
      <c r="RKF82" s="200"/>
      <c r="RKH82" s="200"/>
      <c r="RLO82" s="200"/>
      <c r="RLR82" s="200"/>
      <c r="RLU82" s="200"/>
      <c r="RLX82" s="200"/>
      <c r="RMA82" s="200"/>
      <c r="RMB82" s="200"/>
      <c r="RMC82" s="200"/>
      <c r="RMF82" s="200"/>
      <c r="RMI82" s="200"/>
      <c r="RML82" s="200"/>
      <c r="RMO82" s="200"/>
      <c r="RMQ82" s="200"/>
      <c r="RNE82" s="200"/>
      <c r="RNF82" s="200"/>
      <c r="RNG82" s="200"/>
      <c r="RNH82" s="200"/>
      <c r="RNI82" s="200"/>
      <c r="RNJ82" s="200"/>
      <c r="RNK82" s="200"/>
      <c r="RNL82" s="200"/>
      <c r="RNM82" s="200"/>
      <c r="RNN82" s="200"/>
      <c r="RNO82" s="200"/>
      <c r="RNP82" s="200"/>
      <c r="RNQ82" s="200"/>
      <c r="RNR82" s="200"/>
      <c r="RNS82" s="200"/>
      <c r="RNT82" s="200"/>
      <c r="RNU82" s="200"/>
      <c r="RNV82" s="200"/>
      <c r="RNW82" s="200"/>
      <c r="ROC82" s="200"/>
      <c r="ROD82" s="200"/>
      <c r="ROE82" s="200"/>
      <c r="ROF82" s="200"/>
      <c r="ROG82" s="200"/>
      <c r="ROH82" s="200"/>
      <c r="ROI82" s="200"/>
      <c r="ROK82" s="200"/>
      <c r="ROL82" s="200"/>
      <c r="ROM82" s="200"/>
      <c r="RON82" s="200"/>
      <c r="ROO82" s="200"/>
      <c r="ROP82" s="200"/>
      <c r="ROQ82" s="200"/>
      <c r="ROR82" s="200"/>
      <c r="ROU82" s="200"/>
      <c r="ROX82" s="200"/>
      <c r="RPA82" s="200"/>
      <c r="RPD82" s="200"/>
      <c r="RPG82" s="200"/>
      <c r="RPJ82" s="200"/>
      <c r="RPS82" s="200"/>
      <c r="RPV82" s="200"/>
      <c r="RPY82" s="200"/>
      <c r="RQB82" s="200"/>
      <c r="RQK82" s="200"/>
      <c r="RQQ82" s="200"/>
      <c r="RQT82" s="200"/>
      <c r="RQW82" s="200"/>
      <c r="RQZ82" s="200"/>
      <c r="RRF82" s="200"/>
      <c r="RRO82" s="200"/>
      <c r="RRQ82" s="200"/>
      <c r="RRR82" s="200"/>
      <c r="RRT82" s="200"/>
      <c r="RRW82" s="200"/>
      <c r="RRZ82" s="200"/>
      <c r="RSC82" s="200"/>
      <c r="RSF82" s="200"/>
      <c r="RSI82" s="200"/>
      <c r="RSK82" s="200"/>
      <c r="RSM82" s="200"/>
      <c r="RSP82" s="200"/>
      <c r="RSS82" s="200"/>
      <c r="RSV82" s="200"/>
      <c r="RSY82" s="200"/>
      <c r="RTB82" s="200"/>
      <c r="RTE82" s="200"/>
      <c r="RTH82" s="200"/>
      <c r="RTJ82" s="200"/>
      <c r="RTM82" s="200"/>
      <c r="RTP82" s="200"/>
      <c r="RTS82" s="200"/>
      <c r="RTY82" s="200"/>
      <c r="RUB82" s="200"/>
      <c r="RUD82" s="200"/>
      <c r="RVK82" s="200"/>
      <c r="RVN82" s="200"/>
      <c r="RVQ82" s="200"/>
      <c r="RVT82" s="200"/>
      <c r="RVW82" s="200"/>
      <c r="RVX82" s="200"/>
      <c r="RVY82" s="200"/>
      <c r="RWB82" s="200"/>
      <c r="RWE82" s="200"/>
      <c r="RWH82" s="200"/>
      <c r="RWK82" s="200"/>
      <c r="RWM82" s="200"/>
      <c r="RXA82" s="200"/>
      <c r="RXB82" s="200"/>
      <c r="RXC82" s="200"/>
      <c r="RXD82" s="200"/>
      <c r="RXE82" s="200"/>
      <c r="RXF82" s="200"/>
      <c r="RXG82" s="200"/>
      <c r="RXH82" s="200"/>
      <c r="RXI82" s="200"/>
      <c r="RXJ82" s="200"/>
      <c r="RXK82" s="200"/>
      <c r="RXL82" s="200"/>
      <c r="RXM82" s="200"/>
      <c r="RXN82" s="200"/>
      <c r="RXO82" s="200"/>
      <c r="RXP82" s="200"/>
      <c r="RXQ82" s="200"/>
      <c r="RXR82" s="200"/>
      <c r="RXS82" s="200"/>
      <c r="RXY82" s="200"/>
      <c r="RXZ82" s="200"/>
      <c r="RYA82" s="200"/>
      <c r="RYB82" s="200"/>
      <c r="RYC82" s="200"/>
      <c r="RYD82" s="200"/>
      <c r="RYE82" s="200"/>
      <c r="RYG82" s="200"/>
      <c r="RYH82" s="200"/>
      <c r="RYI82" s="200"/>
      <c r="RYJ82" s="200"/>
      <c r="RYK82" s="200"/>
      <c r="RYL82" s="200"/>
      <c r="RYM82" s="200"/>
      <c r="RYN82" s="200"/>
      <c r="RYQ82" s="200"/>
      <c r="RYT82" s="200"/>
      <c r="RYW82" s="200"/>
      <c r="RYZ82" s="200"/>
      <c r="RZC82" s="200"/>
      <c r="RZF82" s="200"/>
      <c r="RZO82" s="200"/>
      <c r="RZR82" s="200"/>
      <c r="RZU82" s="200"/>
      <c r="RZX82" s="200"/>
      <c r="SAG82" s="200"/>
      <c r="SAM82" s="200"/>
      <c r="SAP82" s="200"/>
      <c r="SAS82" s="200"/>
      <c r="SAV82" s="200"/>
      <c r="SBB82" s="200"/>
      <c r="SBK82" s="200"/>
      <c r="SBM82" s="200"/>
      <c r="SBN82" s="200"/>
      <c r="SBP82" s="200"/>
      <c r="SBS82" s="200"/>
      <c r="SBV82" s="200"/>
      <c r="SBY82" s="200"/>
      <c r="SCB82" s="200"/>
      <c r="SCE82" s="200"/>
      <c r="SCG82" s="200"/>
      <c r="SCI82" s="200"/>
      <c r="SCL82" s="200"/>
      <c r="SCO82" s="200"/>
      <c r="SCR82" s="200"/>
      <c r="SCU82" s="200"/>
      <c r="SCX82" s="200"/>
      <c r="SDA82" s="200"/>
      <c r="SDD82" s="200"/>
      <c r="SDF82" s="200"/>
      <c r="SDI82" s="200"/>
      <c r="SDL82" s="200"/>
      <c r="SDO82" s="200"/>
      <c r="SDU82" s="200"/>
      <c r="SDX82" s="200"/>
      <c r="SDZ82" s="200"/>
      <c r="SFG82" s="200"/>
      <c r="SFJ82" s="200"/>
      <c r="SFM82" s="200"/>
      <c r="SFP82" s="200"/>
      <c r="SFS82" s="200"/>
      <c r="SFT82" s="200"/>
      <c r="SFU82" s="200"/>
      <c r="SFX82" s="200"/>
      <c r="SGA82" s="200"/>
      <c r="SGD82" s="200"/>
      <c r="SGG82" s="200"/>
      <c r="SGI82" s="200"/>
      <c r="SGW82" s="200"/>
      <c r="SGX82" s="200"/>
      <c r="SGY82" s="200"/>
      <c r="SGZ82" s="200"/>
      <c r="SHA82" s="200"/>
      <c r="SHB82" s="200"/>
      <c r="SHC82" s="200"/>
      <c r="SHD82" s="200"/>
      <c r="SHE82" s="200"/>
      <c r="SHF82" s="200"/>
      <c r="SHG82" s="200"/>
      <c r="SHH82" s="200"/>
      <c r="SHI82" s="200"/>
      <c r="SHJ82" s="200"/>
      <c r="SHK82" s="200"/>
      <c r="SHL82" s="200"/>
      <c r="SHM82" s="200"/>
      <c r="SHN82" s="200"/>
      <c r="SHO82" s="200"/>
      <c r="SHU82" s="200"/>
      <c r="SHV82" s="200"/>
      <c r="SHW82" s="200"/>
      <c r="SHX82" s="200"/>
      <c r="SHY82" s="200"/>
      <c r="SHZ82" s="200"/>
      <c r="SIA82" s="200"/>
      <c r="SIC82" s="200"/>
      <c r="SID82" s="200"/>
      <c r="SIE82" s="200"/>
      <c r="SIF82" s="200"/>
      <c r="SIG82" s="200"/>
      <c r="SIH82" s="200"/>
      <c r="SII82" s="200"/>
      <c r="SIJ82" s="200"/>
      <c r="SIM82" s="200"/>
      <c r="SIP82" s="200"/>
      <c r="SIS82" s="200"/>
      <c r="SIV82" s="200"/>
      <c r="SIY82" s="200"/>
      <c r="SJB82" s="200"/>
      <c r="SJK82" s="200"/>
      <c r="SJN82" s="200"/>
      <c r="SJQ82" s="200"/>
      <c r="SJT82" s="200"/>
      <c r="SKC82" s="200"/>
      <c r="SKI82" s="200"/>
      <c r="SKL82" s="200"/>
      <c r="SKO82" s="200"/>
      <c r="SKR82" s="200"/>
      <c r="SKX82" s="200"/>
      <c r="SLG82" s="200"/>
      <c r="SLI82" s="200"/>
      <c r="SLJ82" s="200"/>
      <c r="SLL82" s="200"/>
      <c r="SLO82" s="200"/>
      <c r="SLR82" s="200"/>
      <c r="SLU82" s="200"/>
      <c r="SLX82" s="200"/>
      <c r="SMA82" s="200"/>
      <c r="SMC82" s="200"/>
      <c r="SME82" s="200"/>
      <c r="SMH82" s="200"/>
      <c r="SMK82" s="200"/>
      <c r="SMN82" s="200"/>
      <c r="SMQ82" s="200"/>
      <c r="SMT82" s="200"/>
      <c r="SMW82" s="200"/>
      <c r="SMZ82" s="200"/>
      <c r="SNB82" s="200"/>
      <c r="SNE82" s="200"/>
      <c r="SNH82" s="200"/>
      <c r="SNK82" s="200"/>
      <c r="SNQ82" s="200"/>
      <c r="SNT82" s="200"/>
      <c r="SNV82" s="200"/>
      <c r="SPC82" s="200"/>
      <c r="SPF82" s="200"/>
      <c r="SPI82" s="200"/>
      <c r="SPL82" s="200"/>
      <c r="SPO82" s="200"/>
      <c r="SPP82" s="200"/>
      <c r="SPQ82" s="200"/>
      <c r="SPT82" s="200"/>
      <c r="SPW82" s="200"/>
      <c r="SPZ82" s="200"/>
      <c r="SQC82" s="200"/>
      <c r="SQE82" s="200"/>
      <c r="SQS82" s="200"/>
      <c r="SQT82" s="200"/>
      <c r="SQU82" s="200"/>
      <c r="SQV82" s="200"/>
      <c r="SQW82" s="200"/>
      <c r="SQX82" s="200"/>
      <c r="SQY82" s="200"/>
      <c r="SQZ82" s="200"/>
      <c r="SRA82" s="200"/>
      <c r="SRB82" s="200"/>
      <c r="SRC82" s="200"/>
      <c r="SRD82" s="200"/>
      <c r="SRE82" s="200"/>
      <c r="SRF82" s="200"/>
      <c r="SRG82" s="200"/>
      <c r="SRH82" s="200"/>
      <c r="SRI82" s="200"/>
      <c r="SRJ82" s="200"/>
      <c r="SRK82" s="200"/>
      <c r="SRQ82" s="200"/>
      <c r="SRR82" s="200"/>
      <c r="SRS82" s="200"/>
      <c r="SRT82" s="200"/>
      <c r="SRU82" s="200"/>
      <c r="SRV82" s="200"/>
      <c r="SRW82" s="200"/>
      <c r="SRY82" s="200"/>
      <c r="SRZ82" s="200"/>
      <c r="SSA82" s="200"/>
      <c r="SSB82" s="200"/>
      <c r="SSC82" s="200"/>
      <c r="SSD82" s="200"/>
      <c r="SSE82" s="200"/>
      <c r="SSF82" s="200"/>
      <c r="SSI82" s="200"/>
      <c r="SSL82" s="200"/>
      <c r="SSO82" s="200"/>
      <c r="SSR82" s="200"/>
      <c r="SSU82" s="200"/>
      <c r="SSX82" s="200"/>
      <c r="STG82" s="200"/>
      <c r="STJ82" s="200"/>
      <c r="STM82" s="200"/>
      <c r="STP82" s="200"/>
      <c r="STY82" s="200"/>
      <c r="SUE82" s="200"/>
      <c r="SUH82" s="200"/>
      <c r="SUK82" s="200"/>
      <c r="SUN82" s="200"/>
      <c r="SUT82" s="200"/>
      <c r="SVC82" s="200"/>
      <c r="SVE82" s="200"/>
      <c r="SVF82" s="200"/>
      <c r="SVH82" s="200"/>
      <c r="SVK82" s="200"/>
      <c r="SVN82" s="200"/>
      <c r="SVQ82" s="200"/>
      <c r="SVT82" s="200"/>
      <c r="SVW82" s="200"/>
      <c r="SVY82" s="200"/>
      <c r="SWA82" s="200"/>
      <c r="SWD82" s="200"/>
      <c r="SWG82" s="200"/>
      <c r="SWJ82" s="200"/>
      <c r="SWM82" s="200"/>
      <c r="SWP82" s="200"/>
      <c r="SWS82" s="200"/>
      <c r="SWV82" s="200"/>
      <c r="SWX82" s="200"/>
      <c r="SXA82" s="200"/>
      <c r="SXD82" s="200"/>
      <c r="SXG82" s="200"/>
      <c r="SXM82" s="200"/>
      <c r="SXP82" s="200"/>
      <c r="SXR82" s="200"/>
      <c r="SYY82" s="200"/>
      <c r="SZB82" s="200"/>
      <c r="SZE82" s="200"/>
      <c r="SZH82" s="200"/>
      <c r="SZK82" s="200"/>
      <c r="SZL82" s="200"/>
      <c r="SZM82" s="200"/>
      <c r="SZP82" s="200"/>
      <c r="SZS82" s="200"/>
      <c r="SZV82" s="200"/>
      <c r="SZY82" s="200"/>
      <c r="TAA82" s="200"/>
      <c r="TAO82" s="200"/>
      <c r="TAP82" s="200"/>
      <c r="TAQ82" s="200"/>
      <c r="TAR82" s="200"/>
      <c r="TAS82" s="200"/>
      <c r="TAT82" s="200"/>
      <c r="TAU82" s="200"/>
      <c r="TAV82" s="200"/>
      <c r="TAW82" s="200"/>
      <c r="TAX82" s="200"/>
      <c r="TAY82" s="200"/>
      <c r="TAZ82" s="200"/>
      <c r="TBA82" s="200"/>
      <c r="TBB82" s="200"/>
      <c r="TBC82" s="200"/>
      <c r="TBD82" s="200"/>
      <c r="TBE82" s="200"/>
      <c r="TBF82" s="200"/>
      <c r="TBG82" s="200"/>
      <c r="TBM82" s="200"/>
      <c r="TBN82" s="200"/>
      <c r="TBO82" s="200"/>
      <c r="TBP82" s="200"/>
      <c r="TBQ82" s="200"/>
      <c r="TBR82" s="200"/>
      <c r="TBS82" s="200"/>
      <c r="TBU82" s="200"/>
      <c r="TBV82" s="200"/>
      <c r="TBW82" s="200"/>
      <c r="TBX82" s="200"/>
      <c r="TBY82" s="200"/>
      <c r="TBZ82" s="200"/>
      <c r="TCA82" s="200"/>
      <c r="TCB82" s="200"/>
      <c r="TCE82" s="200"/>
      <c r="TCH82" s="200"/>
      <c r="TCK82" s="200"/>
      <c r="TCN82" s="200"/>
      <c r="TCQ82" s="200"/>
      <c r="TCT82" s="200"/>
      <c r="TDC82" s="200"/>
      <c r="TDF82" s="200"/>
      <c r="TDI82" s="200"/>
      <c r="TDL82" s="200"/>
      <c r="TDU82" s="200"/>
      <c r="TEA82" s="200"/>
      <c r="TED82" s="200"/>
      <c r="TEG82" s="200"/>
      <c r="TEJ82" s="200"/>
      <c r="TEP82" s="200"/>
      <c r="TEY82" s="200"/>
      <c r="TFA82" s="200"/>
      <c r="TFB82" s="200"/>
      <c r="TFD82" s="200"/>
      <c r="TFG82" s="200"/>
      <c r="TFJ82" s="200"/>
      <c r="TFM82" s="200"/>
      <c r="TFP82" s="200"/>
      <c r="TFS82" s="200"/>
      <c r="TFU82" s="200"/>
      <c r="TFW82" s="200"/>
      <c r="TFZ82" s="200"/>
      <c r="TGC82" s="200"/>
      <c r="TGF82" s="200"/>
      <c r="TGI82" s="200"/>
      <c r="TGL82" s="200"/>
      <c r="TGO82" s="200"/>
      <c r="TGR82" s="200"/>
      <c r="TGT82" s="200"/>
      <c r="TGW82" s="200"/>
      <c r="TGZ82" s="200"/>
      <c r="THC82" s="200"/>
      <c r="THI82" s="200"/>
      <c r="THL82" s="200"/>
      <c r="THN82" s="200"/>
      <c r="TIU82" s="200"/>
      <c r="TIX82" s="200"/>
      <c r="TJA82" s="200"/>
      <c r="TJD82" s="200"/>
      <c r="TJG82" s="200"/>
      <c r="TJH82" s="200"/>
      <c r="TJI82" s="200"/>
      <c r="TJL82" s="200"/>
      <c r="TJO82" s="200"/>
      <c r="TJR82" s="200"/>
      <c r="TJU82" s="200"/>
      <c r="TJW82" s="200"/>
      <c r="TKK82" s="200"/>
      <c r="TKL82" s="200"/>
      <c r="TKM82" s="200"/>
      <c r="TKN82" s="200"/>
      <c r="TKO82" s="200"/>
      <c r="TKP82" s="200"/>
      <c r="TKQ82" s="200"/>
      <c r="TKR82" s="200"/>
      <c r="TKS82" s="200"/>
      <c r="TKT82" s="200"/>
      <c r="TKU82" s="200"/>
      <c r="TKV82" s="200"/>
      <c r="TKW82" s="200"/>
      <c r="TKX82" s="200"/>
      <c r="TKY82" s="200"/>
      <c r="TKZ82" s="200"/>
      <c r="TLA82" s="200"/>
      <c r="TLB82" s="200"/>
      <c r="TLC82" s="200"/>
      <c r="TLI82" s="200"/>
      <c r="TLJ82" s="200"/>
      <c r="TLK82" s="200"/>
      <c r="TLL82" s="200"/>
      <c r="TLM82" s="200"/>
      <c r="TLN82" s="200"/>
      <c r="TLO82" s="200"/>
      <c r="TLQ82" s="200"/>
      <c r="TLR82" s="200"/>
      <c r="TLS82" s="200"/>
      <c r="TLT82" s="200"/>
      <c r="TLU82" s="200"/>
      <c r="TLV82" s="200"/>
      <c r="TLW82" s="200"/>
      <c r="TLX82" s="200"/>
      <c r="TMA82" s="200"/>
      <c r="TMD82" s="200"/>
      <c r="TMG82" s="200"/>
      <c r="TMJ82" s="200"/>
      <c r="TMM82" s="200"/>
      <c r="TMP82" s="200"/>
      <c r="TMY82" s="200"/>
      <c r="TNB82" s="200"/>
      <c r="TNE82" s="200"/>
      <c r="TNH82" s="200"/>
      <c r="TNQ82" s="200"/>
      <c r="TNW82" s="200"/>
      <c r="TNZ82" s="200"/>
      <c r="TOC82" s="200"/>
      <c r="TOF82" s="200"/>
      <c r="TOL82" s="200"/>
      <c r="TOU82" s="200"/>
      <c r="TOW82" s="200"/>
      <c r="TOX82" s="200"/>
      <c r="TOZ82" s="200"/>
      <c r="TPC82" s="200"/>
      <c r="TPF82" s="200"/>
      <c r="TPI82" s="200"/>
      <c r="TPL82" s="200"/>
      <c r="TPO82" s="200"/>
      <c r="TPQ82" s="200"/>
      <c r="TPS82" s="200"/>
      <c r="TPV82" s="200"/>
      <c r="TPY82" s="200"/>
      <c r="TQB82" s="200"/>
      <c r="TQE82" s="200"/>
      <c r="TQH82" s="200"/>
      <c r="TQK82" s="200"/>
      <c r="TQN82" s="200"/>
      <c r="TQP82" s="200"/>
      <c r="TQS82" s="200"/>
      <c r="TQV82" s="200"/>
      <c r="TQY82" s="200"/>
      <c r="TRE82" s="200"/>
      <c r="TRH82" s="200"/>
      <c r="TRJ82" s="200"/>
      <c r="TSQ82" s="200"/>
      <c r="TST82" s="200"/>
      <c r="TSW82" s="200"/>
      <c r="TSZ82" s="200"/>
      <c r="TTC82" s="200"/>
      <c r="TTD82" s="200"/>
      <c r="TTE82" s="200"/>
      <c r="TTH82" s="200"/>
      <c r="TTK82" s="200"/>
      <c r="TTN82" s="200"/>
      <c r="TTQ82" s="200"/>
      <c r="TTS82" s="200"/>
      <c r="TUG82" s="200"/>
      <c r="TUH82" s="200"/>
      <c r="TUI82" s="200"/>
      <c r="TUJ82" s="200"/>
      <c r="TUK82" s="200"/>
      <c r="TUL82" s="200"/>
      <c r="TUM82" s="200"/>
      <c r="TUN82" s="200"/>
      <c r="TUO82" s="200"/>
      <c r="TUP82" s="200"/>
      <c r="TUQ82" s="200"/>
      <c r="TUR82" s="200"/>
      <c r="TUS82" s="200"/>
      <c r="TUT82" s="200"/>
      <c r="TUU82" s="200"/>
      <c r="TUV82" s="200"/>
      <c r="TUW82" s="200"/>
      <c r="TUX82" s="200"/>
      <c r="TUY82" s="200"/>
      <c r="TVE82" s="200"/>
      <c r="TVF82" s="200"/>
      <c r="TVG82" s="200"/>
      <c r="TVH82" s="200"/>
      <c r="TVI82" s="200"/>
      <c r="TVJ82" s="200"/>
      <c r="TVK82" s="200"/>
      <c r="TVM82" s="200"/>
      <c r="TVN82" s="200"/>
      <c r="TVO82" s="200"/>
      <c r="TVP82" s="200"/>
      <c r="TVQ82" s="200"/>
      <c r="TVR82" s="200"/>
      <c r="TVS82" s="200"/>
      <c r="TVT82" s="200"/>
      <c r="TVW82" s="200"/>
      <c r="TVZ82" s="200"/>
      <c r="TWC82" s="200"/>
      <c r="TWF82" s="200"/>
      <c r="TWI82" s="200"/>
      <c r="TWL82" s="200"/>
      <c r="TWU82" s="200"/>
      <c r="TWX82" s="200"/>
      <c r="TXA82" s="200"/>
      <c r="TXD82" s="200"/>
      <c r="TXM82" s="200"/>
      <c r="TXS82" s="200"/>
      <c r="TXV82" s="200"/>
      <c r="TXY82" s="200"/>
      <c r="TYB82" s="200"/>
      <c r="TYH82" s="200"/>
      <c r="TYQ82" s="200"/>
      <c r="TYS82" s="200"/>
      <c r="TYT82" s="200"/>
      <c r="TYV82" s="200"/>
      <c r="TYY82" s="200"/>
      <c r="TZB82" s="200"/>
      <c r="TZE82" s="200"/>
      <c r="TZH82" s="200"/>
      <c r="TZK82" s="200"/>
      <c r="TZM82" s="200"/>
      <c r="TZO82" s="200"/>
      <c r="TZR82" s="200"/>
      <c r="TZU82" s="200"/>
      <c r="TZX82" s="200"/>
      <c r="UAA82" s="200"/>
      <c r="UAD82" s="200"/>
      <c r="UAG82" s="200"/>
      <c r="UAJ82" s="200"/>
      <c r="UAL82" s="200"/>
      <c r="UAO82" s="200"/>
      <c r="UAR82" s="200"/>
      <c r="UAU82" s="200"/>
      <c r="UBA82" s="200"/>
      <c r="UBD82" s="200"/>
      <c r="UBF82" s="200"/>
      <c r="UCM82" s="200"/>
      <c r="UCP82" s="200"/>
      <c r="UCS82" s="200"/>
      <c r="UCV82" s="200"/>
      <c r="UCY82" s="200"/>
      <c r="UCZ82" s="200"/>
      <c r="UDA82" s="200"/>
      <c r="UDD82" s="200"/>
      <c r="UDG82" s="200"/>
      <c r="UDJ82" s="200"/>
      <c r="UDM82" s="200"/>
      <c r="UDO82" s="200"/>
      <c r="UEC82" s="200"/>
      <c r="UED82" s="200"/>
      <c r="UEE82" s="200"/>
      <c r="UEF82" s="200"/>
      <c r="UEG82" s="200"/>
      <c r="UEH82" s="200"/>
      <c r="UEI82" s="200"/>
      <c r="UEJ82" s="200"/>
      <c r="UEK82" s="200"/>
      <c r="UEL82" s="200"/>
      <c r="UEM82" s="200"/>
      <c r="UEN82" s="200"/>
      <c r="UEO82" s="200"/>
      <c r="UEP82" s="200"/>
      <c r="UEQ82" s="200"/>
      <c r="UER82" s="200"/>
      <c r="UES82" s="200"/>
      <c r="UET82" s="200"/>
      <c r="UEU82" s="200"/>
      <c r="UFA82" s="200"/>
      <c r="UFB82" s="200"/>
      <c r="UFC82" s="200"/>
      <c r="UFD82" s="200"/>
      <c r="UFE82" s="200"/>
      <c r="UFF82" s="200"/>
      <c r="UFG82" s="200"/>
      <c r="UFI82" s="200"/>
      <c r="UFJ82" s="200"/>
      <c r="UFK82" s="200"/>
      <c r="UFL82" s="200"/>
      <c r="UFM82" s="200"/>
      <c r="UFN82" s="200"/>
      <c r="UFO82" s="200"/>
      <c r="UFP82" s="200"/>
      <c r="UFS82" s="200"/>
      <c r="UFV82" s="200"/>
      <c r="UFY82" s="200"/>
      <c r="UGB82" s="200"/>
      <c r="UGE82" s="200"/>
      <c r="UGH82" s="200"/>
      <c r="UGQ82" s="200"/>
      <c r="UGT82" s="200"/>
      <c r="UGW82" s="200"/>
      <c r="UGZ82" s="200"/>
      <c r="UHI82" s="200"/>
      <c r="UHO82" s="200"/>
      <c r="UHR82" s="200"/>
      <c r="UHU82" s="200"/>
      <c r="UHX82" s="200"/>
      <c r="UID82" s="200"/>
      <c r="UIM82" s="200"/>
      <c r="UIO82" s="200"/>
      <c r="UIP82" s="200"/>
      <c r="UIR82" s="200"/>
      <c r="UIU82" s="200"/>
      <c r="UIX82" s="200"/>
      <c r="UJA82" s="200"/>
      <c r="UJD82" s="200"/>
      <c r="UJG82" s="200"/>
      <c r="UJI82" s="200"/>
      <c r="UJK82" s="200"/>
      <c r="UJN82" s="200"/>
      <c r="UJQ82" s="200"/>
      <c r="UJT82" s="200"/>
      <c r="UJW82" s="200"/>
      <c r="UJZ82" s="200"/>
      <c r="UKC82" s="200"/>
      <c r="UKF82" s="200"/>
      <c r="UKH82" s="200"/>
      <c r="UKK82" s="200"/>
      <c r="UKN82" s="200"/>
      <c r="UKQ82" s="200"/>
      <c r="UKW82" s="200"/>
      <c r="UKZ82" s="200"/>
      <c r="ULB82" s="200"/>
      <c r="UMI82" s="200"/>
      <c r="UML82" s="200"/>
      <c r="UMO82" s="200"/>
      <c r="UMR82" s="200"/>
      <c r="UMU82" s="200"/>
      <c r="UMV82" s="200"/>
      <c r="UMW82" s="200"/>
      <c r="UMZ82" s="200"/>
      <c r="UNC82" s="200"/>
      <c r="UNF82" s="200"/>
      <c r="UNI82" s="200"/>
      <c r="UNK82" s="200"/>
      <c r="UNY82" s="200"/>
      <c r="UNZ82" s="200"/>
      <c r="UOA82" s="200"/>
      <c r="UOB82" s="200"/>
      <c r="UOC82" s="200"/>
      <c r="UOD82" s="200"/>
      <c r="UOE82" s="200"/>
      <c r="UOF82" s="200"/>
      <c r="UOG82" s="200"/>
      <c r="UOH82" s="200"/>
      <c r="UOI82" s="200"/>
      <c r="UOJ82" s="200"/>
      <c r="UOK82" s="200"/>
      <c r="UOL82" s="200"/>
      <c r="UOM82" s="200"/>
      <c r="UON82" s="200"/>
      <c r="UOO82" s="200"/>
      <c r="UOP82" s="200"/>
      <c r="UOQ82" s="200"/>
      <c r="UOW82" s="200"/>
      <c r="UOX82" s="200"/>
      <c r="UOY82" s="200"/>
      <c r="UOZ82" s="200"/>
      <c r="UPA82" s="200"/>
      <c r="UPB82" s="200"/>
      <c r="UPC82" s="200"/>
      <c r="UPE82" s="200"/>
      <c r="UPF82" s="200"/>
      <c r="UPG82" s="200"/>
      <c r="UPH82" s="200"/>
      <c r="UPI82" s="200"/>
      <c r="UPJ82" s="200"/>
      <c r="UPK82" s="200"/>
      <c r="UPL82" s="200"/>
      <c r="UPO82" s="200"/>
      <c r="UPR82" s="200"/>
      <c r="UPU82" s="200"/>
      <c r="UPX82" s="200"/>
      <c r="UQA82" s="200"/>
      <c r="UQD82" s="200"/>
      <c r="UQM82" s="200"/>
      <c r="UQP82" s="200"/>
      <c r="UQS82" s="200"/>
      <c r="UQV82" s="200"/>
      <c r="URE82" s="200"/>
      <c r="URK82" s="200"/>
      <c r="URN82" s="200"/>
      <c r="URQ82" s="200"/>
      <c r="URT82" s="200"/>
      <c r="URZ82" s="200"/>
      <c r="USI82" s="200"/>
      <c r="USK82" s="200"/>
      <c r="USL82" s="200"/>
      <c r="USN82" s="200"/>
      <c r="USQ82" s="200"/>
      <c r="UST82" s="200"/>
      <c r="USW82" s="200"/>
      <c r="USZ82" s="200"/>
      <c r="UTC82" s="200"/>
      <c r="UTE82" s="200"/>
      <c r="UTG82" s="200"/>
      <c r="UTJ82" s="200"/>
      <c r="UTM82" s="200"/>
      <c r="UTP82" s="200"/>
      <c r="UTS82" s="200"/>
      <c r="UTV82" s="200"/>
      <c r="UTY82" s="200"/>
      <c r="UUB82" s="200"/>
      <c r="UUD82" s="200"/>
      <c r="UUG82" s="200"/>
      <c r="UUJ82" s="200"/>
      <c r="UUM82" s="200"/>
      <c r="UUS82" s="200"/>
      <c r="UUV82" s="200"/>
      <c r="UUX82" s="200"/>
      <c r="UWE82" s="200"/>
      <c r="UWH82" s="200"/>
      <c r="UWK82" s="200"/>
      <c r="UWN82" s="200"/>
      <c r="UWQ82" s="200"/>
      <c r="UWR82" s="200"/>
      <c r="UWS82" s="200"/>
      <c r="UWV82" s="200"/>
      <c r="UWY82" s="200"/>
      <c r="UXB82" s="200"/>
      <c r="UXE82" s="200"/>
      <c r="UXG82" s="200"/>
      <c r="UXU82" s="200"/>
      <c r="UXV82" s="200"/>
      <c r="UXW82" s="200"/>
      <c r="UXX82" s="200"/>
      <c r="UXY82" s="200"/>
      <c r="UXZ82" s="200"/>
      <c r="UYA82" s="200"/>
      <c r="UYB82" s="200"/>
      <c r="UYC82" s="200"/>
      <c r="UYD82" s="200"/>
      <c r="UYE82" s="200"/>
      <c r="UYF82" s="200"/>
      <c r="UYG82" s="200"/>
      <c r="UYH82" s="200"/>
      <c r="UYI82" s="200"/>
      <c r="UYJ82" s="200"/>
      <c r="UYK82" s="200"/>
      <c r="UYL82" s="200"/>
      <c r="UYM82" s="200"/>
      <c r="UYS82" s="200"/>
      <c r="UYT82" s="200"/>
      <c r="UYU82" s="200"/>
      <c r="UYV82" s="200"/>
      <c r="UYW82" s="200"/>
      <c r="UYX82" s="200"/>
      <c r="UYY82" s="200"/>
      <c r="UZA82" s="200"/>
      <c r="UZB82" s="200"/>
      <c r="UZC82" s="200"/>
      <c r="UZD82" s="200"/>
      <c r="UZE82" s="200"/>
      <c r="UZF82" s="200"/>
      <c r="UZG82" s="200"/>
      <c r="UZH82" s="200"/>
      <c r="UZK82" s="200"/>
      <c r="UZN82" s="200"/>
      <c r="UZQ82" s="200"/>
      <c r="UZT82" s="200"/>
      <c r="UZW82" s="200"/>
      <c r="UZZ82" s="200"/>
      <c r="VAI82" s="200"/>
      <c r="VAL82" s="200"/>
      <c r="VAO82" s="200"/>
      <c r="VAR82" s="200"/>
      <c r="VBA82" s="200"/>
      <c r="VBG82" s="200"/>
      <c r="VBJ82" s="200"/>
      <c r="VBM82" s="200"/>
      <c r="VBP82" s="200"/>
      <c r="VBV82" s="200"/>
      <c r="VCE82" s="200"/>
      <c r="VCG82" s="200"/>
      <c r="VCH82" s="200"/>
      <c r="VCJ82" s="200"/>
      <c r="VCM82" s="200"/>
      <c r="VCP82" s="200"/>
      <c r="VCS82" s="200"/>
      <c r="VCV82" s="200"/>
      <c r="VCY82" s="200"/>
      <c r="VDA82" s="200"/>
      <c r="VDC82" s="200"/>
      <c r="VDF82" s="200"/>
      <c r="VDI82" s="200"/>
      <c r="VDL82" s="200"/>
      <c r="VDO82" s="200"/>
      <c r="VDR82" s="200"/>
      <c r="VDU82" s="200"/>
      <c r="VDX82" s="200"/>
      <c r="VDZ82" s="200"/>
      <c r="VEC82" s="200"/>
      <c r="VEF82" s="200"/>
      <c r="VEI82" s="200"/>
      <c r="VEO82" s="200"/>
      <c r="VER82" s="200"/>
      <c r="VET82" s="200"/>
      <c r="VGA82" s="200"/>
      <c r="VGD82" s="200"/>
      <c r="VGG82" s="200"/>
      <c r="VGJ82" s="200"/>
      <c r="VGM82" s="200"/>
      <c r="VGN82" s="200"/>
      <c r="VGO82" s="200"/>
      <c r="VGR82" s="200"/>
      <c r="VGU82" s="200"/>
      <c r="VGX82" s="200"/>
      <c r="VHA82" s="200"/>
      <c r="VHC82" s="200"/>
      <c r="VHQ82" s="200"/>
      <c r="VHR82" s="200"/>
      <c r="VHS82" s="200"/>
      <c r="VHT82" s="200"/>
      <c r="VHU82" s="200"/>
      <c r="VHV82" s="200"/>
      <c r="VHW82" s="200"/>
      <c r="VHX82" s="200"/>
      <c r="VHY82" s="200"/>
      <c r="VHZ82" s="200"/>
      <c r="VIA82" s="200"/>
      <c r="VIB82" s="200"/>
      <c r="VIC82" s="200"/>
      <c r="VID82" s="200"/>
      <c r="VIE82" s="200"/>
      <c r="VIF82" s="200"/>
      <c r="VIG82" s="200"/>
      <c r="VIH82" s="200"/>
      <c r="VII82" s="200"/>
      <c r="VIO82" s="200"/>
      <c r="VIP82" s="200"/>
      <c r="VIQ82" s="200"/>
      <c r="VIR82" s="200"/>
      <c r="VIS82" s="200"/>
      <c r="VIT82" s="200"/>
      <c r="VIU82" s="200"/>
      <c r="VIW82" s="200"/>
      <c r="VIX82" s="200"/>
      <c r="VIY82" s="200"/>
      <c r="VIZ82" s="200"/>
      <c r="VJA82" s="200"/>
      <c r="VJB82" s="200"/>
      <c r="VJC82" s="200"/>
      <c r="VJD82" s="200"/>
      <c r="VJG82" s="200"/>
      <c r="VJJ82" s="200"/>
      <c r="VJM82" s="200"/>
      <c r="VJP82" s="200"/>
      <c r="VJS82" s="200"/>
      <c r="VJV82" s="200"/>
      <c r="VKE82" s="200"/>
      <c r="VKH82" s="200"/>
      <c r="VKK82" s="200"/>
      <c r="VKN82" s="200"/>
      <c r="VKW82" s="200"/>
      <c r="VLC82" s="200"/>
      <c r="VLF82" s="200"/>
      <c r="VLI82" s="200"/>
      <c r="VLL82" s="200"/>
      <c r="VLR82" s="200"/>
      <c r="VMA82" s="200"/>
      <c r="VMC82" s="200"/>
      <c r="VMD82" s="200"/>
      <c r="VMF82" s="200"/>
      <c r="VMI82" s="200"/>
      <c r="VML82" s="200"/>
      <c r="VMO82" s="200"/>
      <c r="VMR82" s="200"/>
      <c r="VMU82" s="200"/>
      <c r="VMW82" s="200"/>
      <c r="VMY82" s="200"/>
      <c r="VNB82" s="200"/>
      <c r="VNE82" s="200"/>
      <c r="VNH82" s="200"/>
      <c r="VNK82" s="200"/>
      <c r="VNN82" s="200"/>
      <c r="VNQ82" s="200"/>
      <c r="VNT82" s="200"/>
      <c r="VNV82" s="200"/>
      <c r="VNY82" s="200"/>
      <c r="VOB82" s="200"/>
      <c r="VOE82" s="200"/>
      <c r="VOK82" s="200"/>
      <c r="VON82" s="200"/>
      <c r="VOP82" s="200"/>
      <c r="VPW82" s="200"/>
      <c r="VPZ82" s="200"/>
      <c r="VQC82" s="200"/>
      <c r="VQF82" s="200"/>
      <c r="VQI82" s="200"/>
      <c r="VQJ82" s="200"/>
      <c r="VQK82" s="200"/>
      <c r="VQN82" s="200"/>
      <c r="VQQ82" s="200"/>
      <c r="VQT82" s="200"/>
      <c r="VQW82" s="200"/>
      <c r="VQY82" s="200"/>
      <c r="VRM82" s="200"/>
      <c r="VRN82" s="200"/>
      <c r="VRO82" s="200"/>
      <c r="VRP82" s="200"/>
      <c r="VRQ82" s="200"/>
      <c r="VRR82" s="200"/>
      <c r="VRS82" s="200"/>
      <c r="VRT82" s="200"/>
      <c r="VRU82" s="200"/>
      <c r="VRV82" s="200"/>
      <c r="VRW82" s="200"/>
      <c r="VRX82" s="200"/>
      <c r="VRY82" s="200"/>
      <c r="VRZ82" s="200"/>
      <c r="VSA82" s="200"/>
      <c r="VSB82" s="200"/>
      <c r="VSC82" s="200"/>
      <c r="VSD82" s="200"/>
      <c r="VSE82" s="200"/>
      <c r="VSK82" s="200"/>
      <c r="VSL82" s="200"/>
      <c r="VSM82" s="200"/>
      <c r="VSN82" s="200"/>
      <c r="VSO82" s="200"/>
      <c r="VSP82" s="200"/>
      <c r="VSQ82" s="200"/>
      <c r="VSS82" s="200"/>
      <c r="VST82" s="200"/>
      <c r="VSU82" s="200"/>
      <c r="VSV82" s="200"/>
      <c r="VSW82" s="200"/>
      <c r="VSX82" s="200"/>
      <c r="VSY82" s="200"/>
      <c r="VSZ82" s="200"/>
      <c r="VTC82" s="200"/>
      <c r="VTF82" s="200"/>
      <c r="VTI82" s="200"/>
      <c r="VTL82" s="200"/>
      <c r="VTO82" s="200"/>
      <c r="VTR82" s="200"/>
      <c r="VUA82" s="200"/>
      <c r="VUD82" s="200"/>
      <c r="VUG82" s="200"/>
      <c r="VUJ82" s="200"/>
      <c r="VUS82" s="200"/>
      <c r="VUY82" s="200"/>
      <c r="VVB82" s="200"/>
      <c r="VVE82" s="200"/>
      <c r="VVH82" s="200"/>
      <c r="VVN82" s="200"/>
      <c r="VVW82" s="200"/>
      <c r="VVY82" s="200"/>
      <c r="VVZ82" s="200"/>
      <c r="VWB82" s="200"/>
      <c r="VWE82" s="200"/>
      <c r="VWH82" s="200"/>
      <c r="VWK82" s="200"/>
      <c r="VWN82" s="200"/>
      <c r="VWQ82" s="200"/>
      <c r="VWS82" s="200"/>
      <c r="VWU82" s="200"/>
      <c r="VWX82" s="200"/>
      <c r="VXA82" s="200"/>
      <c r="VXD82" s="200"/>
      <c r="VXG82" s="200"/>
      <c r="VXJ82" s="200"/>
      <c r="VXM82" s="200"/>
      <c r="VXP82" s="200"/>
      <c r="VXR82" s="200"/>
      <c r="VXU82" s="200"/>
      <c r="VXX82" s="200"/>
      <c r="VYA82" s="200"/>
      <c r="VYG82" s="200"/>
      <c r="VYJ82" s="200"/>
      <c r="VYL82" s="200"/>
      <c r="VZS82" s="200"/>
      <c r="VZV82" s="200"/>
      <c r="VZY82" s="200"/>
      <c r="WAB82" s="200"/>
      <c r="WAE82" s="200"/>
      <c r="WAF82" s="200"/>
      <c r="WAG82" s="200"/>
      <c r="WAJ82" s="200"/>
      <c r="WAM82" s="200"/>
      <c r="WAP82" s="200"/>
      <c r="WAS82" s="200"/>
      <c r="WAU82" s="200"/>
      <c r="WBI82" s="200"/>
      <c r="WBJ82" s="200"/>
      <c r="WBK82" s="200"/>
      <c r="WBL82" s="200"/>
      <c r="WBM82" s="200"/>
      <c r="WBN82" s="200"/>
      <c r="WBO82" s="200"/>
      <c r="WBP82" s="200"/>
      <c r="WBQ82" s="200"/>
      <c r="WBR82" s="200"/>
      <c r="WBS82" s="200"/>
      <c r="WBT82" s="200"/>
      <c r="WBU82" s="200"/>
      <c r="WBV82" s="200"/>
      <c r="WBW82" s="200"/>
      <c r="WBX82" s="200"/>
      <c r="WBY82" s="200"/>
      <c r="WBZ82" s="200"/>
      <c r="WCA82" s="200"/>
      <c r="WCG82" s="200"/>
      <c r="WCH82" s="200"/>
      <c r="WCI82" s="200"/>
      <c r="WCJ82" s="200"/>
      <c r="WCK82" s="200"/>
      <c r="WCL82" s="200"/>
      <c r="WCM82" s="200"/>
      <c r="WCO82" s="200"/>
      <c r="WCP82" s="200"/>
      <c r="WCQ82" s="200"/>
      <c r="WCR82" s="200"/>
      <c r="WCS82" s="200"/>
      <c r="WCT82" s="200"/>
      <c r="WCU82" s="200"/>
      <c r="WCV82" s="200"/>
      <c r="WCY82" s="200"/>
      <c r="WDB82" s="200"/>
      <c r="WDE82" s="200"/>
      <c r="WDH82" s="200"/>
      <c r="WDK82" s="200"/>
      <c r="WDN82" s="200"/>
      <c r="WDW82" s="200"/>
      <c r="WDZ82" s="200"/>
      <c r="WEC82" s="200"/>
      <c r="WEF82" s="200"/>
      <c r="WEO82" s="200"/>
      <c r="WEU82" s="200"/>
      <c r="WEX82" s="200"/>
      <c r="WFA82" s="200"/>
      <c r="WFD82" s="200"/>
      <c r="WFJ82" s="200"/>
      <c r="WFS82" s="200"/>
      <c r="WFU82" s="200"/>
      <c r="WFV82" s="200"/>
      <c r="WFX82" s="200"/>
      <c r="WGA82" s="200"/>
      <c r="WGD82" s="200"/>
      <c r="WGG82" s="200"/>
      <c r="WGJ82" s="200"/>
      <c r="WGM82" s="200"/>
      <c r="WGO82" s="200"/>
      <c r="WGQ82" s="200"/>
      <c r="WGT82" s="200"/>
      <c r="WGW82" s="200"/>
      <c r="WGZ82" s="200"/>
      <c r="WHC82" s="200"/>
      <c r="WHF82" s="200"/>
      <c r="WHI82" s="200"/>
      <c r="WHL82" s="200"/>
      <c r="WHN82" s="200"/>
      <c r="WHQ82" s="200"/>
      <c r="WHT82" s="200"/>
      <c r="WHW82" s="200"/>
      <c r="WIC82" s="200"/>
      <c r="WIF82" s="200"/>
      <c r="WIH82" s="200"/>
      <c r="WJO82" s="200"/>
      <c r="WJR82" s="200"/>
      <c r="WJU82" s="200"/>
      <c r="WJX82" s="200"/>
      <c r="WKA82" s="200"/>
      <c r="WKB82" s="200"/>
      <c r="WKC82" s="200"/>
      <c r="WKF82" s="200"/>
      <c r="WKI82" s="200"/>
      <c r="WKL82" s="200"/>
      <c r="WKO82" s="200"/>
      <c r="WKQ82" s="200"/>
      <c r="WLE82" s="200"/>
      <c r="WLF82" s="200"/>
      <c r="WLG82" s="200"/>
      <c r="WLH82" s="200"/>
      <c r="WLI82" s="200"/>
      <c r="WLJ82" s="200"/>
      <c r="WLK82" s="200"/>
      <c r="WLL82" s="200"/>
      <c r="WLM82" s="200"/>
      <c r="WLN82" s="200"/>
      <c r="WLO82" s="200"/>
      <c r="WLP82" s="200"/>
      <c r="WLQ82" s="200"/>
      <c r="WLR82" s="200"/>
      <c r="WLS82" s="200"/>
      <c r="WLT82" s="200"/>
      <c r="WLU82" s="200"/>
      <c r="WLV82" s="200"/>
      <c r="WLW82" s="200"/>
      <c r="WMC82" s="200"/>
      <c r="WMD82" s="200"/>
      <c r="WME82" s="200"/>
      <c r="WMF82" s="200"/>
      <c r="WMG82" s="200"/>
      <c r="WMH82" s="200"/>
      <c r="WMI82" s="200"/>
      <c r="WMK82" s="200"/>
      <c r="WML82" s="200"/>
      <c r="WMM82" s="200"/>
      <c r="WMN82" s="200"/>
      <c r="WMO82" s="200"/>
      <c r="WMP82" s="200"/>
      <c r="WMQ82" s="200"/>
      <c r="WMR82" s="200"/>
      <c r="WMU82" s="200"/>
      <c r="WMX82" s="200"/>
      <c r="WNA82" s="200"/>
      <c r="WND82" s="200"/>
      <c r="WNG82" s="200"/>
      <c r="WNJ82" s="200"/>
      <c r="WNS82" s="200"/>
      <c r="WNV82" s="200"/>
      <c r="WNY82" s="200"/>
      <c r="WOB82" s="200"/>
      <c r="WOK82" s="200"/>
      <c r="WOQ82" s="200"/>
      <c r="WOT82" s="200"/>
      <c r="WOW82" s="200"/>
      <c r="WOZ82" s="200"/>
      <c r="WPF82" s="200"/>
      <c r="WPO82" s="200"/>
      <c r="WPQ82" s="200"/>
      <c r="WPR82" s="200"/>
      <c r="WPT82" s="200"/>
      <c r="WPW82" s="200"/>
      <c r="WPZ82" s="200"/>
      <c r="WQC82" s="200"/>
      <c r="WQF82" s="200"/>
      <c r="WQI82" s="200"/>
      <c r="WQK82" s="200"/>
      <c r="WQM82" s="200"/>
      <c r="WQP82" s="200"/>
      <c r="WQS82" s="200"/>
      <c r="WQV82" s="200"/>
      <c r="WQY82" s="200"/>
      <c r="WRB82" s="200"/>
      <c r="WRE82" s="200"/>
      <c r="WRH82" s="200"/>
      <c r="WRJ82" s="200"/>
      <c r="WRM82" s="200"/>
      <c r="WRP82" s="200"/>
      <c r="WRS82" s="200"/>
      <c r="WRY82" s="200"/>
      <c r="WSB82" s="200"/>
      <c r="WSD82" s="200"/>
      <c r="WTK82" s="200"/>
      <c r="WTN82" s="200"/>
      <c r="WTQ82" s="200"/>
      <c r="WTT82" s="200"/>
      <c r="WTW82" s="200"/>
      <c r="WTX82" s="200"/>
      <c r="WTY82" s="200"/>
      <c r="WUB82" s="200"/>
      <c r="WUE82" s="200"/>
      <c r="WUH82" s="200"/>
      <c r="WUK82" s="200"/>
      <c r="WUM82" s="200"/>
    </row>
    <row r="83" spans="1:16107" s="57" customFormat="1" ht="20.25" hidden="1" customHeight="1" x14ac:dyDescent="0.3">
      <c r="A83" s="9" t="s">
        <v>81</v>
      </c>
      <c r="B83" s="53" t="s">
        <v>349</v>
      </c>
      <c r="C83" s="7"/>
      <c r="D83" s="91"/>
      <c r="E83" s="92"/>
    </row>
    <row r="84" spans="1:16107" s="57" customFormat="1" ht="20.25" hidden="1" customHeight="1" x14ac:dyDescent="0.3">
      <c r="A84" s="9" t="s">
        <v>82</v>
      </c>
      <c r="B84" s="53" t="s">
        <v>346</v>
      </c>
      <c r="C84" s="7"/>
      <c r="D84" s="91"/>
      <c r="E84" s="92"/>
    </row>
    <row r="85" spans="1:16107" s="57" customFormat="1" ht="20.25" hidden="1" customHeight="1" x14ac:dyDescent="0.3">
      <c r="A85" s="9" t="s">
        <v>83</v>
      </c>
      <c r="B85" s="53" t="s">
        <v>349</v>
      </c>
      <c r="C85" s="7"/>
      <c r="D85" s="91"/>
      <c r="E85" s="92"/>
    </row>
    <row r="86" spans="1:16107" s="57" customFormat="1" ht="20.25" hidden="1" customHeight="1" x14ac:dyDescent="0.3">
      <c r="A86" s="9" t="s">
        <v>84</v>
      </c>
      <c r="B86" s="53" t="s">
        <v>346</v>
      </c>
      <c r="C86" s="7"/>
      <c r="D86" s="91"/>
      <c r="E86" s="92"/>
    </row>
    <row r="87" spans="1:16107" s="57" customFormat="1" ht="20.25" hidden="1" customHeight="1" x14ac:dyDescent="0.3">
      <c r="A87" s="21" t="s">
        <v>85</v>
      </c>
      <c r="B87" s="53" t="s">
        <v>354</v>
      </c>
      <c r="C87" s="7"/>
      <c r="D87" s="91"/>
      <c r="E87" s="92"/>
    </row>
    <row r="88" spans="1:16107" s="57" customFormat="1" ht="21.75" hidden="1" customHeight="1" x14ac:dyDescent="0.3">
      <c r="A88" s="21" t="s">
        <v>86</v>
      </c>
      <c r="B88" s="53" t="s">
        <v>352</v>
      </c>
      <c r="C88" s="7"/>
      <c r="D88" s="91"/>
      <c r="E88" s="92"/>
    </row>
    <row r="89" spans="1:16107" s="61" customFormat="1" ht="20.25" hidden="1" customHeight="1" x14ac:dyDescent="0.3">
      <c r="A89" s="21" t="s">
        <v>87</v>
      </c>
      <c r="B89" s="53" t="s">
        <v>352</v>
      </c>
      <c r="C89" s="7"/>
      <c r="D89" s="91"/>
      <c r="E89" s="92"/>
    </row>
    <row r="90" spans="1:16107" s="61" customFormat="1" ht="20.25" hidden="1" customHeight="1" x14ac:dyDescent="0.3">
      <c r="A90" s="11" t="s">
        <v>88</v>
      </c>
      <c r="B90" s="53" t="s">
        <v>346</v>
      </c>
      <c r="C90" s="7"/>
      <c r="D90" s="91"/>
      <c r="E90" s="92"/>
    </row>
    <row r="91" spans="1:16107" s="57" customFormat="1" ht="21.75" hidden="1" customHeight="1" x14ac:dyDescent="0.3">
      <c r="A91" s="13" t="s">
        <v>89</v>
      </c>
      <c r="B91" s="53" t="s">
        <v>350</v>
      </c>
      <c r="C91" s="7"/>
      <c r="D91" s="91"/>
      <c r="E91" s="92"/>
    </row>
    <row r="92" spans="1:16107" s="57" customFormat="1" ht="21.75" hidden="1" customHeight="1" x14ac:dyDescent="0.3">
      <c r="A92" s="11" t="s">
        <v>90</v>
      </c>
      <c r="B92" s="53" t="s">
        <v>346</v>
      </c>
      <c r="C92" s="7"/>
      <c r="D92" s="91"/>
      <c r="E92" s="92"/>
    </row>
    <row r="93" spans="1:16107" s="57" customFormat="1" ht="21.75" hidden="1" customHeight="1" x14ac:dyDescent="0.3">
      <c r="A93" s="9" t="s">
        <v>91</v>
      </c>
      <c r="B93" s="53" t="s">
        <v>346</v>
      </c>
      <c r="C93" s="7"/>
      <c r="D93" s="91"/>
      <c r="E93" s="92"/>
    </row>
    <row r="94" spans="1:16107" s="57" customFormat="1" ht="21.75" hidden="1" customHeight="1" x14ac:dyDescent="0.3">
      <c r="A94" s="9" t="s">
        <v>92</v>
      </c>
      <c r="B94" s="53" t="s">
        <v>349</v>
      </c>
      <c r="C94" s="7"/>
      <c r="D94" s="91"/>
      <c r="E94" s="92"/>
    </row>
    <row r="95" spans="1:16107" s="57" customFormat="1" ht="21.75" hidden="1" customHeight="1" x14ac:dyDescent="0.3">
      <c r="A95" s="11" t="s">
        <v>93</v>
      </c>
      <c r="B95" s="53" t="s">
        <v>346</v>
      </c>
      <c r="C95" s="7"/>
      <c r="D95" s="91"/>
      <c r="E95" s="92"/>
    </row>
    <row r="96" spans="1:16107" s="57" customFormat="1" ht="21.75" hidden="1" customHeight="1" x14ac:dyDescent="0.3">
      <c r="A96" s="11" t="s">
        <v>94</v>
      </c>
      <c r="B96" s="53" t="s">
        <v>349</v>
      </c>
      <c r="C96" s="7"/>
      <c r="D96" s="91"/>
      <c r="E96" s="92"/>
    </row>
    <row r="97" spans="1:16107" s="57" customFormat="1" ht="21.75" hidden="1" customHeight="1" x14ac:dyDescent="0.3">
      <c r="A97" s="9" t="s">
        <v>95</v>
      </c>
      <c r="B97" s="53" t="s">
        <v>346</v>
      </c>
      <c r="C97" s="15"/>
      <c r="D97" s="91"/>
      <c r="E97" s="92"/>
    </row>
    <row r="98" spans="1:16107" s="57" customFormat="1" ht="20.399999999999999" customHeight="1" x14ac:dyDescent="0.3">
      <c r="A98" s="9" t="s">
        <v>96</v>
      </c>
      <c r="B98" s="199" t="s">
        <v>349</v>
      </c>
      <c r="C98" s="7">
        <v>66.666666666666671</v>
      </c>
      <c r="D98" s="91">
        <f>0.3*18000</f>
        <v>5400</v>
      </c>
      <c r="E98" s="106">
        <f>+D98*C98</f>
        <v>360000</v>
      </c>
      <c r="F98" s="200"/>
      <c r="G98" s="200"/>
      <c r="H98" s="200"/>
      <c r="I98" s="200"/>
      <c r="J98" s="200"/>
      <c r="K98" s="200"/>
      <c r="Q98" s="200"/>
      <c r="R98" s="200"/>
      <c r="S98" s="200"/>
      <c r="T98" s="200"/>
      <c r="U98" s="200"/>
      <c r="V98" s="200"/>
      <c r="W98" s="200"/>
      <c r="Y98" s="200"/>
      <c r="Z98" s="200"/>
      <c r="AA98" s="200"/>
      <c r="AB98" s="200"/>
      <c r="AC98" s="200"/>
      <c r="AD98" s="200"/>
      <c r="AE98" s="200"/>
      <c r="AF98" s="200"/>
      <c r="AI98" s="200"/>
      <c r="AL98" s="200"/>
      <c r="AO98" s="200"/>
      <c r="AR98" s="200"/>
      <c r="AU98" s="200"/>
      <c r="AX98" s="200"/>
      <c r="BG98" s="200"/>
      <c r="BJ98" s="200"/>
      <c r="BM98" s="200"/>
      <c r="BP98" s="200"/>
      <c r="BY98" s="200"/>
      <c r="CE98" s="200"/>
      <c r="CH98" s="200"/>
      <c r="CK98" s="200"/>
      <c r="CN98" s="200"/>
      <c r="CT98" s="200"/>
      <c r="DC98" s="200"/>
      <c r="DE98" s="200"/>
      <c r="DF98" s="200"/>
      <c r="DH98" s="200"/>
      <c r="DK98" s="200"/>
      <c r="DN98" s="200"/>
      <c r="DQ98" s="200"/>
      <c r="DT98" s="200"/>
      <c r="DW98" s="200"/>
      <c r="DY98" s="200"/>
      <c r="EA98" s="200"/>
      <c r="ED98" s="200"/>
      <c r="EG98" s="200"/>
      <c r="EJ98" s="200"/>
      <c r="EM98" s="200"/>
      <c r="EP98" s="200"/>
      <c r="ES98" s="200"/>
      <c r="EV98" s="200"/>
      <c r="EX98" s="200"/>
      <c r="FA98" s="200"/>
      <c r="FD98" s="200"/>
      <c r="FG98" s="200"/>
      <c r="FM98" s="200"/>
      <c r="FP98" s="200"/>
      <c r="FR98" s="200"/>
      <c r="GY98" s="200"/>
      <c r="HB98" s="200"/>
      <c r="HE98" s="200"/>
      <c r="HH98" s="200"/>
      <c r="HK98" s="200"/>
      <c r="HL98" s="200"/>
      <c r="HM98" s="200"/>
      <c r="HP98" s="200"/>
      <c r="HS98" s="200"/>
      <c r="HV98" s="200"/>
      <c r="HY98" s="200"/>
      <c r="IA98" s="200"/>
      <c r="IO98" s="200"/>
      <c r="IP98" s="200"/>
      <c r="IQ98" s="200"/>
      <c r="IR98" s="200"/>
      <c r="IS98" s="200"/>
      <c r="IT98" s="200"/>
      <c r="IU98" s="200"/>
      <c r="IV98" s="200"/>
      <c r="IW98" s="200"/>
      <c r="IX98" s="200"/>
      <c r="IY98" s="200"/>
      <c r="IZ98" s="200"/>
      <c r="JA98" s="200"/>
      <c r="JB98" s="200"/>
      <c r="JC98" s="200"/>
      <c r="JD98" s="200"/>
      <c r="JE98" s="200"/>
      <c r="JF98" s="200"/>
      <c r="JG98" s="200"/>
      <c r="JM98" s="200"/>
      <c r="JN98" s="200"/>
      <c r="JO98" s="200"/>
      <c r="JP98" s="200"/>
      <c r="JQ98" s="200"/>
      <c r="JR98" s="200"/>
      <c r="JS98" s="200"/>
      <c r="JU98" s="200"/>
      <c r="JV98" s="200"/>
      <c r="JW98" s="200"/>
      <c r="JX98" s="200"/>
      <c r="JY98" s="200"/>
      <c r="JZ98" s="200"/>
      <c r="KA98" s="200"/>
      <c r="KB98" s="200"/>
      <c r="KE98" s="200"/>
      <c r="KH98" s="200"/>
      <c r="KK98" s="200"/>
      <c r="KN98" s="200"/>
      <c r="KQ98" s="200"/>
      <c r="KT98" s="200"/>
      <c r="LC98" s="200"/>
      <c r="LF98" s="200"/>
      <c r="LI98" s="200"/>
      <c r="LL98" s="200"/>
      <c r="LU98" s="200"/>
      <c r="MA98" s="200"/>
      <c r="MD98" s="200"/>
      <c r="MG98" s="200"/>
      <c r="MJ98" s="200"/>
      <c r="MP98" s="200"/>
      <c r="MY98" s="200"/>
      <c r="NA98" s="200"/>
      <c r="NB98" s="200"/>
      <c r="ND98" s="200"/>
      <c r="NG98" s="200"/>
      <c r="NJ98" s="200"/>
      <c r="NM98" s="200"/>
      <c r="NP98" s="200"/>
      <c r="NS98" s="200"/>
      <c r="NU98" s="200"/>
      <c r="NW98" s="200"/>
      <c r="NZ98" s="200"/>
      <c r="OC98" s="200"/>
      <c r="OF98" s="200"/>
      <c r="OI98" s="200"/>
      <c r="OL98" s="200"/>
      <c r="OO98" s="200"/>
      <c r="OR98" s="200"/>
      <c r="OT98" s="200"/>
      <c r="OW98" s="200"/>
      <c r="OZ98" s="200"/>
      <c r="PC98" s="200"/>
      <c r="PI98" s="200"/>
      <c r="PL98" s="200"/>
      <c r="PN98" s="200"/>
      <c r="QU98" s="200"/>
      <c r="QX98" s="200"/>
      <c r="RA98" s="200"/>
      <c r="RD98" s="200"/>
      <c r="RG98" s="200"/>
      <c r="RH98" s="200"/>
      <c r="RI98" s="200"/>
      <c r="RL98" s="200"/>
      <c r="RO98" s="200"/>
      <c r="RR98" s="200"/>
      <c r="RU98" s="200"/>
      <c r="RW98" s="200"/>
      <c r="SK98" s="200"/>
      <c r="SL98" s="200"/>
      <c r="SM98" s="200"/>
      <c r="SN98" s="200"/>
      <c r="SO98" s="200"/>
      <c r="SP98" s="200"/>
      <c r="SQ98" s="200"/>
      <c r="SR98" s="200"/>
      <c r="SS98" s="200"/>
      <c r="ST98" s="200"/>
      <c r="SU98" s="200"/>
      <c r="SV98" s="200"/>
      <c r="SW98" s="200"/>
      <c r="SX98" s="200"/>
      <c r="SY98" s="200"/>
      <c r="SZ98" s="200"/>
      <c r="TA98" s="200"/>
      <c r="TB98" s="200"/>
      <c r="TC98" s="200"/>
      <c r="TI98" s="200"/>
      <c r="TJ98" s="200"/>
      <c r="TK98" s="200"/>
      <c r="TL98" s="200"/>
      <c r="TM98" s="200"/>
      <c r="TN98" s="200"/>
      <c r="TO98" s="200"/>
      <c r="TQ98" s="200"/>
      <c r="TR98" s="200"/>
      <c r="TS98" s="200"/>
      <c r="TT98" s="200"/>
      <c r="TU98" s="200"/>
      <c r="TV98" s="200"/>
      <c r="TW98" s="200"/>
      <c r="TX98" s="200"/>
      <c r="UA98" s="200"/>
      <c r="UD98" s="200"/>
      <c r="UG98" s="200"/>
      <c r="UJ98" s="200"/>
      <c r="UM98" s="200"/>
      <c r="UP98" s="200"/>
      <c r="UY98" s="200"/>
      <c r="VB98" s="200"/>
      <c r="VE98" s="200"/>
      <c r="VH98" s="200"/>
      <c r="VQ98" s="200"/>
      <c r="VW98" s="200"/>
      <c r="VZ98" s="200"/>
      <c r="WC98" s="200"/>
      <c r="WF98" s="200"/>
      <c r="WL98" s="200"/>
      <c r="WU98" s="200"/>
      <c r="WW98" s="200"/>
      <c r="WX98" s="200"/>
      <c r="WZ98" s="200"/>
      <c r="XC98" s="200"/>
      <c r="XF98" s="200"/>
      <c r="XI98" s="200"/>
      <c r="XL98" s="200"/>
      <c r="XO98" s="200"/>
      <c r="XQ98" s="200"/>
      <c r="XS98" s="200"/>
      <c r="XV98" s="200"/>
      <c r="XY98" s="200"/>
      <c r="YB98" s="200"/>
      <c r="YE98" s="200"/>
      <c r="YH98" s="200"/>
      <c r="YK98" s="200"/>
      <c r="YN98" s="200"/>
      <c r="YP98" s="200"/>
      <c r="YS98" s="200"/>
      <c r="YV98" s="200"/>
      <c r="YY98" s="200"/>
      <c r="ZE98" s="200"/>
      <c r="ZH98" s="200"/>
      <c r="ZJ98" s="200"/>
      <c r="AAQ98" s="200"/>
      <c r="AAT98" s="200"/>
      <c r="AAW98" s="200"/>
      <c r="AAZ98" s="200"/>
      <c r="ABC98" s="200"/>
      <c r="ABD98" s="200"/>
      <c r="ABE98" s="200"/>
      <c r="ABH98" s="200"/>
      <c r="ABK98" s="200"/>
      <c r="ABN98" s="200"/>
      <c r="ABQ98" s="200"/>
      <c r="ABS98" s="200"/>
      <c r="ACG98" s="200"/>
      <c r="ACH98" s="200"/>
      <c r="ACI98" s="200"/>
      <c r="ACJ98" s="200"/>
      <c r="ACK98" s="200"/>
      <c r="ACL98" s="200"/>
      <c r="ACM98" s="200"/>
      <c r="ACN98" s="200"/>
      <c r="ACO98" s="200"/>
      <c r="ACP98" s="200"/>
      <c r="ACQ98" s="200"/>
      <c r="ACR98" s="200"/>
      <c r="ACS98" s="200"/>
      <c r="ACT98" s="200"/>
      <c r="ACU98" s="200"/>
      <c r="ACV98" s="200"/>
      <c r="ACW98" s="200"/>
      <c r="ACX98" s="200"/>
      <c r="ACY98" s="200"/>
      <c r="ADE98" s="200"/>
      <c r="ADF98" s="200"/>
      <c r="ADG98" s="200"/>
      <c r="ADH98" s="200"/>
      <c r="ADI98" s="200"/>
      <c r="ADJ98" s="200"/>
      <c r="ADK98" s="200"/>
      <c r="ADM98" s="200"/>
      <c r="ADN98" s="200"/>
      <c r="ADO98" s="200"/>
      <c r="ADP98" s="200"/>
      <c r="ADQ98" s="200"/>
      <c r="ADR98" s="200"/>
      <c r="ADS98" s="200"/>
      <c r="ADT98" s="200"/>
      <c r="ADW98" s="200"/>
      <c r="ADZ98" s="200"/>
      <c r="AEC98" s="200"/>
      <c r="AEF98" s="200"/>
      <c r="AEI98" s="200"/>
      <c r="AEL98" s="200"/>
      <c r="AEU98" s="200"/>
      <c r="AEX98" s="200"/>
      <c r="AFA98" s="200"/>
      <c r="AFD98" s="200"/>
      <c r="AFM98" s="200"/>
      <c r="AFS98" s="200"/>
      <c r="AFV98" s="200"/>
      <c r="AFY98" s="200"/>
      <c r="AGB98" s="200"/>
      <c r="AGH98" s="200"/>
      <c r="AGQ98" s="200"/>
      <c r="AGS98" s="200"/>
      <c r="AGT98" s="200"/>
      <c r="AGV98" s="200"/>
      <c r="AGY98" s="200"/>
      <c r="AHB98" s="200"/>
      <c r="AHE98" s="200"/>
      <c r="AHH98" s="200"/>
      <c r="AHK98" s="200"/>
      <c r="AHM98" s="200"/>
      <c r="AHO98" s="200"/>
      <c r="AHR98" s="200"/>
      <c r="AHU98" s="200"/>
      <c r="AHX98" s="200"/>
      <c r="AIA98" s="200"/>
      <c r="AID98" s="200"/>
      <c r="AIG98" s="200"/>
      <c r="AIJ98" s="200"/>
      <c r="AIL98" s="200"/>
      <c r="AIO98" s="200"/>
      <c r="AIR98" s="200"/>
      <c r="AIU98" s="200"/>
      <c r="AJA98" s="200"/>
      <c r="AJD98" s="200"/>
      <c r="AJF98" s="200"/>
      <c r="AKM98" s="200"/>
      <c r="AKP98" s="200"/>
      <c r="AKS98" s="200"/>
      <c r="AKV98" s="200"/>
      <c r="AKY98" s="200"/>
      <c r="AKZ98" s="200"/>
      <c r="ALA98" s="200"/>
      <c r="ALD98" s="200"/>
      <c r="ALG98" s="200"/>
      <c r="ALJ98" s="200"/>
      <c r="ALM98" s="200"/>
      <c r="ALO98" s="200"/>
      <c r="AMC98" s="200"/>
      <c r="AMD98" s="200"/>
      <c r="AME98" s="200"/>
      <c r="AMF98" s="200"/>
      <c r="AMG98" s="200"/>
      <c r="AMH98" s="200"/>
      <c r="AMI98" s="200"/>
      <c r="AMJ98" s="200"/>
      <c r="AMK98" s="200"/>
      <c r="AML98" s="200"/>
      <c r="AMM98" s="200"/>
      <c r="AMN98" s="200"/>
      <c r="AMO98" s="200"/>
      <c r="AMP98" s="200"/>
      <c r="AMQ98" s="200"/>
      <c r="AMR98" s="200"/>
      <c r="AMS98" s="200"/>
      <c r="AMT98" s="200"/>
      <c r="AMU98" s="200"/>
      <c r="ANA98" s="200"/>
      <c r="ANB98" s="200"/>
      <c r="ANC98" s="200"/>
      <c r="AND98" s="200"/>
      <c r="ANE98" s="200"/>
      <c r="ANF98" s="200"/>
      <c r="ANG98" s="200"/>
      <c r="ANI98" s="200"/>
      <c r="ANJ98" s="200"/>
      <c r="ANK98" s="200"/>
      <c r="ANL98" s="200"/>
      <c r="ANM98" s="200"/>
      <c r="ANN98" s="200"/>
      <c r="ANO98" s="200"/>
      <c r="ANP98" s="200"/>
      <c r="ANS98" s="200"/>
      <c r="ANV98" s="200"/>
      <c r="ANY98" s="200"/>
      <c r="AOB98" s="200"/>
      <c r="AOE98" s="200"/>
      <c r="AOH98" s="200"/>
      <c r="AOQ98" s="200"/>
      <c r="AOT98" s="200"/>
      <c r="AOW98" s="200"/>
      <c r="AOZ98" s="200"/>
      <c r="API98" s="200"/>
      <c r="APO98" s="200"/>
      <c r="APR98" s="200"/>
      <c r="APU98" s="200"/>
      <c r="APX98" s="200"/>
      <c r="AQD98" s="200"/>
      <c r="AQM98" s="200"/>
      <c r="AQO98" s="200"/>
      <c r="AQP98" s="200"/>
      <c r="AQR98" s="200"/>
      <c r="AQU98" s="200"/>
      <c r="AQX98" s="200"/>
      <c r="ARA98" s="200"/>
      <c r="ARD98" s="200"/>
      <c r="ARG98" s="200"/>
      <c r="ARI98" s="200"/>
      <c r="ARK98" s="200"/>
      <c r="ARN98" s="200"/>
      <c r="ARQ98" s="200"/>
      <c r="ART98" s="200"/>
      <c r="ARW98" s="200"/>
      <c r="ARZ98" s="200"/>
      <c r="ASC98" s="200"/>
      <c r="ASF98" s="200"/>
      <c r="ASH98" s="200"/>
      <c r="ASK98" s="200"/>
      <c r="ASN98" s="200"/>
      <c r="ASQ98" s="200"/>
      <c r="ASW98" s="200"/>
      <c r="ASZ98" s="200"/>
      <c r="ATB98" s="200"/>
      <c r="AUI98" s="200"/>
      <c r="AUL98" s="200"/>
      <c r="AUO98" s="200"/>
      <c r="AUR98" s="200"/>
      <c r="AUU98" s="200"/>
      <c r="AUV98" s="200"/>
      <c r="AUW98" s="200"/>
      <c r="AUZ98" s="200"/>
      <c r="AVC98" s="200"/>
      <c r="AVF98" s="200"/>
      <c r="AVI98" s="200"/>
      <c r="AVK98" s="200"/>
      <c r="AVY98" s="200"/>
      <c r="AVZ98" s="200"/>
      <c r="AWA98" s="200"/>
      <c r="AWB98" s="200"/>
      <c r="AWC98" s="200"/>
      <c r="AWD98" s="200"/>
      <c r="AWE98" s="200"/>
      <c r="AWF98" s="200"/>
      <c r="AWG98" s="200"/>
      <c r="AWH98" s="200"/>
      <c r="AWI98" s="200"/>
      <c r="AWJ98" s="200"/>
      <c r="AWK98" s="200"/>
      <c r="AWL98" s="200"/>
      <c r="AWM98" s="200"/>
      <c r="AWN98" s="200"/>
      <c r="AWO98" s="200"/>
      <c r="AWP98" s="200"/>
      <c r="AWQ98" s="200"/>
      <c r="AWW98" s="200"/>
      <c r="AWX98" s="200"/>
      <c r="AWY98" s="200"/>
      <c r="AWZ98" s="200"/>
      <c r="AXA98" s="200"/>
      <c r="AXB98" s="200"/>
      <c r="AXC98" s="200"/>
      <c r="AXE98" s="200"/>
      <c r="AXF98" s="200"/>
      <c r="AXG98" s="200"/>
      <c r="AXH98" s="200"/>
      <c r="AXI98" s="200"/>
      <c r="AXJ98" s="200"/>
      <c r="AXK98" s="200"/>
      <c r="AXL98" s="200"/>
      <c r="AXO98" s="200"/>
      <c r="AXR98" s="200"/>
      <c r="AXU98" s="200"/>
      <c r="AXX98" s="200"/>
      <c r="AYA98" s="200"/>
      <c r="AYD98" s="200"/>
      <c r="AYM98" s="200"/>
      <c r="AYP98" s="200"/>
      <c r="AYS98" s="200"/>
      <c r="AYV98" s="200"/>
      <c r="AZE98" s="200"/>
      <c r="AZK98" s="200"/>
      <c r="AZN98" s="200"/>
      <c r="AZQ98" s="200"/>
      <c r="AZT98" s="200"/>
      <c r="AZZ98" s="200"/>
      <c r="BAI98" s="200"/>
      <c r="BAK98" s="200"/>
      <c r="BAL98" s="200"/>
      <c r="BAN98" s="200"/>
      <c r="BAQ98" s="200"/>
      <c r="BAT98" s="200"/>
      <c r="BAW98" s="200"/>
      <c r="BAZ98" s="200"/>
      <c r="BBC98" s="200"/>
      <c r="BBE98" s="200"/>
      <c r="BBG98" s="200"/>
      <c r="BBJ98" s="200"/>
      <c r="BBM98" s="200"/>
      <c r="BBP98" s="200"/>
      <c r="BBS98" s="200"/>
      <c r="BBV98" s="200"/>
      <c r="BBY98" s="200"/>
      <c r="BCB98" s="200"/>
      <c r="BCD98" s="200"/>
      <c r="BCG98" s="200"/>
      <c r="BCJ98" s="200"/>
      <c r="BCM98" s="200"/>
      <c r="BCS98" s="200"/>
      <c r="BCV98" s="200"/>
      <c r="BCX98" s="200"/>
      <c r="BEE98" s="200"/>
      <c r="BEH98" s="200"/>
      <c r="BEK98" s="200"/>
      <c r="BEN98" s="200"/>
      <c r="BEQ98" s="200"/>
      <c r="BER98" s="200"/>
      <c r="BES98" s="200"/>
      <c r="BEV98" s="200"/>
      <c r="BEY98" s="200"/>
      <c r="BFB98" s="200"/>
      <c r="BFE98" s="200"/>
      <c r="BFG98" s="200"/>
      <c r="BFU98" s="200"/>
      <c r="BFV98" s="200"/>
      <c r="BFW98" s="200"/>
      <c r="BFX98" s="200"/>
      <c r="BFY98" s="200"/>
      <c r="BFZ98" s="200"/>
      <c r="BGA98" s="200"/>
      <c r="BGB98" s="200"/>
      <c r="BGC98" s="200"/>
      <c r="BGD98" s="200"/>
      <c r="BGE98" s="200"/>
      <c r="BGF98" s="200"/>
      <c r="BGG98" s="200"/>
      <c r="BGH98" s="200"/>
      <c r="BGI98" s="200"/>
      <c r="BGJ98" s="200"/>
      <c r="BGK98" s="200"/>
      <c r="BGL98" s="200"/>
      <c r="BGM98" s="200"/>
      <c r="BGS98" s="200"/>
      <c r="BGT98" s="200"/>
      <c r="BGU98" s="200"/>
      <c r="BGV98" s="200"/>
      <c r="BGW98" s="200"/>
      <c r="BGX98" s="200"/>
      <c r="BGY98" s="200"/>
      <c r="BHA98" s="200"/>
      <c r="BHB98" s="200"/>
      <c r="BHC98" s="200"/>
      <c r="BHD98" s="200"/>
      <c r="BHE98" s="200"/>
      <c r="BHF98" s="200"/>
      <c r="BHG98" s="200"/>
      <c r="BHH98" s="200"/>
      <c r="BHK98" s="200"/>
      <c r="BHN98" s="200"/>
      <c r="BHQ98" s="200"/>
      <c r="BHT98" s="200"/>
      <c r="BHW98" s="200"/>
      <c r="BHZ98" s="200"/>
      <c r="BII98" s="200"/>
      <c r="BIL98" s="200"/>
      <c r="BIO98" s="200"/>
      <c r="BIR98" s="200"/>
      <c r="BJA98" s="200"/>
      <c r="BJG98" s="200"/>
      <c r="BJJ98" s="200"/>
      <c r="BJM98" s="200"/>
      <c r="BJP98" s="200"/>
      <c r="BJV98" s="200"/>
      <c r="BKE98" s="200"/>
      <c r="BKG98" s="200"/>
      <c r="BKH98" s="200"/>
      <c r="BKJ98" s="200"/>
      <c r="BKM98" s="200"/>
      <c r="BKP98" s="200"/>
      <c r="BKS98" s="200"/>
      <c r="BKV98" s="200"/>
      <c r="BKY98" s="200"/>
      <c r="BLA98" s="200"/>
      <c r="BLC98" s="200"/>
      <c r="BLF98" s="200"/>
      <c r="BLI98" s="200"/>
      <c r="BLL98" s="200"/>
      <c r="BLO98" s="200"/>
      <c r="BLR98" s="200"/>
      <c r="BLU98" s="200"/>
      <c r="BLX98" s="200"/>
      <c r="BLZ98" s="200"/>
      <c r="BMC98" s="200"/>
      <c r="BMF98" s="200"/>
      <c r="BMI98" s="200"/>
      <c r="BMO98" s="200"/>
      <c r="BMR98" s="200"/>
      <c r="BMT98" s="200"/>
      <c r="BOA98" s="200"/>
      <c r="BOD98" s="200"/>
      <c r="BOG98" s="200"/>
      <c r="BOJ98" s="200"/>
      <c r="BOM98" s="200"/>
      <c r="BON98" s="200"/>
      <c r="BOO98" s="200"/>
      <c r="BOR98" s="200"/>
      <c r="BOU98" s="200"/>
      <c r="BOX98" s="200"/>
      <c r="BPA98" s="200"/>
      <c r="BPC98" s="200"/>
      <c r="BPQ98" s="200"/>
      <c r="BPR98" s="200"/>
      <c r="BPS98" s="200"/>
      <c r="BPT98" s="200"/>
      <c r="BPU98" s="200"/>
      <c r="BPV98" s="200"/>
      <c r="BPW98" s="200"/>
      <c r="BPX98" s="200"/>
      <c r="BPY98" s="200"/>
      <c r="BPZ98" s="200"/>
      <c r="BQA98" s="200"/>
      <c r="BQB98" s="200"/>
      <c r="BQC98" s="200"/>
      <c r="BQD98" s="200"/>
      <c r="BQE98" s="200"/>
      <c r="BQF98" s="200"/>
      <c r="BQG98" s="200"/>
      <c r="BQH98" s="200"/>
      <c r="BQI98" s="200"/>
      <c r="BQO98" s="200"/>
      <c r="BQP98" s="200"/>
      <c r="BQQ98" s="200"/>
      <c r="BQR98" s="200"/>
      <c r="BQS98" s="200"/>
      <c r="BQT98" s="200"/>
      <c r="BQU98" s="200"/>
      <c r="BQW98" s="200"/>
      <c r="BQX98" s="200"/>
      <c r="BQY98" s="200"/>
      <c r="BQZ98" s="200"/>
      <c r="BRA98" s="200"/>
      <c r="BRB98" s="200"/>
      <c r="BRC98" s="200"/>
      <c r="BRD98" s="200"/>
      <c r="BRG98" s="200"/>
      <c r="BRJ98" s="200"/>
      <c r="BRM98" s="200"/>
      <c r="BRP98" s="200"/>
      <c r="BRS98" s="200"/>
      <c r="BRV98" s="200"/>
      <c r="BSE98" s="200"/>
      <c r="BSH98" s="200"/>
      <c r="BSK98" s="200"/>
      <c r="BSN98" s="200"/>
      <c r="BSW98" s="200"/>
      <c r="BTC98" s="200"/>
      <c r="BTF98" s="200"/>
      <c r="BTI98" s="200"/>
      <c r="BTL98" s="200"/>
      <c r="BTR98" s="200"/>
      <c r="BUA98" s="200"/>
      <c r="BUC98" s="200"/>
      <c r="BUD98" s="200"/>
      <c r="BUF98" s="200"/>
      <c r="BUI98" s="200"/>
      <c r="BUL98" s="200"/>
      <c r="BUO98" s="200"/>
      <c r="BUR98" s="200"/>
      <c r="BUU98" s="200"/>
      <c r="BUW98" s="200"/>
      <c r="BUY98" s="200"/>
      <c r="BVB98" s="200"/>
      <c r="BVE98" s="200"/>
      <c r="BVH98" s="200"/>
      <c r="BVK98" s="200"/>
      <c r="BVN98" s="200"/>
      <c r="BVQ98" s="200"/>
      <c r="BVT98" s="200"/>
      <c r="BVV98" s="200"/>
      <c r="BVY98" s="200"/>
      <c r="BWB98" s="200"/>
      <c r="BWE98" s="200"/>
      <c r="BWK98" s="200"/>
      <c r="BWN98" s="200"/>
      <c r="BWP98" s="200"/>
      <c r="BXW98" s="200"/>
      <c r="BXZ98" s="200"/>
      <c r="BYC98" s="200"/>
      <c r="BYF98" s="200"/>
      <c r="BYI98" s="200"/>
      <c r="BYJ98" s="200"/>
      <c r="BYK98" s="200"/>
      <c r="BYN98" s="200"/>
      <c r="BYQ98" s="200"/>
      <c r="BYT98" s="200"/>
      <c r="BYW98" s="200"/>
      <c r="BYY98" s="200"/>
      <c r="BZM98" s="200"/>
      <c r="BZN98" s="200"/>
      <c r="BZO98" s="200"/>
      <c r="BZP98" s="200"/>
      <c r="BZQ98" s="200"/>
      <c r="BZR98" s="200"/>
      <c r="BZS98" s="200"/>
      <c r="BZT98" s="200"/>
      <c r="BZU98" s="200"/>
      <c r="BZV98" s="200"/>
      <c r="BZW98" s="200"/>
      <c r="BZX98" s="200"/>
      <c r="BZY98" s="200"/>
      <c r="BZZ98" s="200"/>
      <c r="CAA98" s="200"/>
      <c r="CAB98" s="200"/>
      <c r="CAC98" s="200"/>
      <c r="CAD98" s="200"/>
      <c r="CAE98" s="200"/>
      <c r="CAK98" s="200"/>
      <c r="CAL98" s="200"/>
      <c r="CAM98" s="200"/>
      <c r="CAN98" s="200"/>
      <c r="CAO98" s="200"/>
      <c r="CAP98" s="200"/>
      <c r="CAQ98" s="200"/>
      <c r="CAS98" s="200"/>
      <c r="CAT98" s="200"/>
      <c r="CAU98" s="200"/>
      <c r="CAV98" s="200"/>
      <c r="CAW98" s="200"/>
      <c r="CAX98" s="200"/>
      <c r="CAY98" s="200"/>
      <c r="CAZ98" s="200"/>
      <c r="CBC98" s="200"/>
      <c r="CBF98" s="200"/>
      <c r="CBI98" s="200"/>
      <c r="CBL98" s="200"/>
      <c r="CBO98" s="200"/>
      <c r="CBR98" s="200"/>
      <c r="CCA98" s="200"/>
      <c r="CCD98" s="200"/>
      <c r="CCG98" s="200"/>
      <c r="CCJ98" s="200"/>
      <c r="CCS98" s="200"/>
      <c r="CCY98" s="200"/>
      <c r="CDB98" s="200"/>
      <c r="CDE98" s="200"/>
      <c r="CDH98" s="200"/>
      <c r="CDN98" s="200"/>
      <c r="CDW98" s="200"/>
      <c r="CDY98" s="200"/>
      <c r="CDZ98" s="200"/>
      <c r="CEB98" s="200"/>
      <c r="CEE98" s="200"/>
      <c r="CEH98" s="200"/>
      <c r="CEK98" s="200"/>
      <c r="CEN98" s="200"/>
      <c r="CEQ98" s="200"/>
      <c r="CES98" s="200"/>
      <c r="CEU98" s="200"/>
      <c r="CEX98" s="200"/>
      <c r="CFA98" s="200"/>
      <c r="CFD98" s="200"/>
      <c r="CFG98" s="200"/>
      <c r="CFJ98" s="200"/>
      <c r="CFM98" s="200"/>
      <c r="CFP98" s="200"/>
      <c r="CFR98" s="200"/>
      <c r="CFU98" s="200"/>
      <c r="CFX98" s="200"/>
      <c r="CGA98" s="200"/>
      <c r="CGG98" s="200"/>
      <c r="CGJ98" s="200"/>
      <c r="CGL98" s="200"/>
      <c r="CHS98" s="200"/>
      <c r="CHV98" s="200"/>
      <c r="CHY98" s="200"/>
      <c r="CIB98" s="200"/>
      <c r="CIE98" s="200"/>
      <c r="CIF98" s="200"/>
      <c r="CIG98" s="200"/>
      <c r="CIJ98" s="200"/>
      <c r="CIM98" s="200"/>
      <c r="CIP98" s="200"/>
      <c r="CIS98" s="200"/>
      <c r="CIU98" s="200"/>
      <c r="CJI98" s="200"/>
      <c r="CJJ98" s="200"/>
      <c r="CJK98" s="200"/>
      <c r="CJL98" s="200"/>
      <c r="CJM98" s="200"/>
      <c r="CJN98" s="200"/>
      <c r="CJO98" s="200"/>
      <c r="CJP98" s="200"/>
      <c r="CJQ98" s="200"/>
      <c r="CJR98" s="200"/>
      <c r="CJS98" s="200"/>
      <c r="CJT98" s="200"/>
      <c r="CJU98" s="200"/>
      <c r="CJV98" s="200"/>
      <c r="CJW98" s="200"/>
      <c r="CJX98" s="200"/>
      <c r="CJY98" s="200"/>
      <c r="CJZ98" s="200"/>
      <c r="CKA98" s="200"/>
      <c r="CKG98" s="200"/>
      <c r="CKH98" s="200"/>
      <c r="CKI98" s="200"/>
      <c r="CKJ98" s="200"/>
      <c r="CKK98" s="200"/>
      <c r="CKL98" s="200"/>
      <c r="CKM98" s="200"/>
      <c r="CKO98" s="200"/>
      <c r="CKP98" s="200"/>
      <c r="CKQ98" s="200"/>
      <c r="CKR98" s="200"/>
      <c r="CKS98" s="200"/>
      <c r="CKT98" s="200"/>
      <c r="CKU98" s="200"/>
      <c r="CKV98" s="200"/>
      <c r="CKY98" s="200"/>
      <c r="CLB98" s="200"/>
      <c r="CLE98" s="200"/>
      <c r="CLH98" s="200"/>
      <c r="CLK98" s="200"/>
      <c r="CLN98" s="200"/>
      <c r="CLW98" s="200"/>
      <c r="CLZ98" s="200"/>
      <c r="CMC98" s="200"/>
      <c r="CMF98" s="200"/>
      <c r="CMO98" s="200"/>
      <c r="CMU98" s="200"/>
      <c r="CMX98" s="200"/>
      <c r="CNA98" s="200"/>
      <c r="CND98" s="200"/>
      <c r="CNJ98" s="200"/>
      <c r="CNS98" s="200"/>
      <c r="CNU98" s="200"/>
      <c r="CNV98" s="200"/>
      <c r="CNX98" s="200"/>
      <c r="COA98" s="200"/>
      <c r="COD98" s="200"/>
      <c r="COG98" s="200"/>
      <c r="COJ98" s="200"/>
      <c r="COM98" s="200"/>
      <c r="COO98" s="200"/>
      <c r="COQ98" s="200"/>
      <c r="COT98" s="200"/>
      <c r="COW98" s="200"/>
      <c r="COZ98" s="200"/>
      <c r="CPC98" s="200"/>
      <c r="CPF98" s="200"/>
      <c r="CPI98" s="200"/>
      <c r="CPL98" s="200"/>
      <c r="CPN98" s="200"/>
      <c r="CPQ98" s="200"/>
      <c r="CPT98" s="200"/>
      <c r="CPW98" s="200"/>
      <c r="CQC98" s="200"/>
      <c r="CQF98" s="200"/>
      <c r="CQH98" s="200"/>
      <c r="CRO98" s="200"/>
      <c r="CRR98" s="200"/>
      <c r="CRU98" s="200"/>
      <c r="CRX98" s="200"/>
      <c r="CSA98" s="200"/>
      <c r="CSB98" s="200"/>
      <c r="CSC98" s="200"/>
      <c r="CSF98" s="200"/>
      <c r="CSI98" s="200"/>
      <c r="CSL98" s="200"/>
      <c r="CSO98" s="200"/>
      <c r="CSQ98" s="200"/>
      <c r="CTE98" s="200"/>
      <c r="CTF98" s="200"/>
      <c r="CTG98" s="200"/>
      <c r="CTH98" s="200"/>
      <c r="CTI98" s="200"/>
      <c r="CTJ98" s="200"/>
      <c r="CTK98" s="200"/>
      <c r="CTL98" s="200"/>
      <c r="CTM98" s="200"/>
      <c r="CTN98" s="200"/>
      <c r="CTO98" s="200"/>
      <c r="CTP98" s="200"/>
      <c r="CTQ98" s="200"/>
      <c r="CTR98" s="200"/>
      <c r="CTS98" s="200"/>
      <c r="CTT98" s="200"/>
      <c r="CTU98" s="200"/>
      <c r="CTV98" s="200"/>
      <c r="CTW98" s="200"/>
      <c r="CUC98" s="200"/>
      <c r="CUD98" s="200"/>
      <c r="CUE98" s="200"/>
      <c r="CUF98" s="200"/>
      <c r="CUG98" s="200"/>
      <c r="CUH98" s="200"/>
      <c r="CUI98" s="200"/>
      <c r="CUK98" s="200"/>
      <c r="CUL98" s="200"/>
      <c r="CUM98" s="200"/>
      <c r="CUN98" s="200"/>
      <c r="CUO98" s="200"/>
      <c r="CUP98" s="200"/>
      <c r="CUQ98" s="200"/>
      <c r="CUR98" s="200"/>
      <c r="CUU98" s="200"/>
      <c r="CUX98" s="200"/>
      <c r="CVA98" s="200"/>
      <c r="CVD98" s="200"/>
      <c r="CVG98" s="200"/>
      <c r="CVJ98" s="200"/>
      <c r="CVS98" s="200"/>
      <c r="CVV98" s="200"/>
      <c r="CVY98" s="200"/>
      <c r="CWB98" s="200"/>
      <c r="CWK98" s="200"/>
      <c r="CWQ98" s="200"/>
      <c r="CWT98" s="200"/>
      <c r="CWW98" s="200"/>
      <c r="CWZ98" s="200"/>
      <c r="CXF98" s="200"/>
      <c r="CXO98" s="200"/>
      <c r="CXQ98" s="200"/>
      <c r="CXR98" s="200"/>
      <c r="CXT98" s="200"/>
      <c r="CXW98" s="200"/>
      <c r="CXZ98" s="200"/>
      <c r="CYC98" s="200"/>
      <c r="CYF98" s="200"/>
      <c r="CYI98" s="200"/>
      <c r="CYK98" s="200"/>
      <c r="CYM98" s="200"/>
      <c r="CYP98" s="200"/>
      <c r="CYS98" s="200"/>
      <c r="CYV98" s="200"/>
      <c r="CYY98" s="200"/>
      <c r="CZB98" s="200"/>
      <c r="CZE98" s="200"/>
      <c r="CZH98" s="200"/>
      <c r="CZJ98" s="200"/>
      <c r="CZM98" s="200"/>
      <c r="CZP98" s="200"/>
      <c r="CZS98" s="200"/>
      <c r="CZY98" s="200"/>
      <c r="DAB98" s="200"/>
      <c r="DAD98" s="200"/>
      <c r="DBK98" s="200"/>
      <c r="DBN98" s="200"/>
      <c r="DBQ98" s="200"/>
      <c r="DBT98" s="200"/>
      <c r="DBW98" s="200"/>
      <c r="DBX98" s="200"/>
      <c r="DBY98" s="200"/>
      <c r="DCB98" s="200"/>
      <c r="DCE98" s="200"/>
      <c r="DCH98" s="200"/>
      <c r="DCK98" s="200"/>
      <c r="DCM98" s="200"/>
      <c r="DDA98" s="200"/>
      <c r="DDB98" s="200"/>
      <c r="DDC98" s="200"/>
      <c r="DDD98" s="200"/>
      <c r="DDE98" s="200"/>
      <c r="DDF98" s="200"/>
      <c r="DDG98" s="200"/>
      <c r="DDH98" s="200"/>
      <c r="DDI98" s="200"/>
      <c r="DDJ98" s="200"/>
      <c r="DDK98" s="200"/>
      <c r="DDL98" s="200"/>
      <c r="DDM98" s="200"/>
      <c r="DDN98" s="200"/>
      <c r="DDO98" s="200"/>
      <c r="DDP98" s="200"/>
      <c r="DDQ98" s="200"/>
      <c r="DDR98" s="200"/>
      <c r="DDS98" s="200"/>
      <c r="DDY98" s="200"/>
      <c r="DDZ98" s="200"/>
      <c r="DEA98" s="200"/>
      <c r="DEB98" s="200"/>
      <c r="DEC98" s="200"/>
      <c r="DED98" s="200"/>
      <c r="DEE98" s="200"/>
      <c r="DEG98" s="200"/>
      <c r="DEH98" s="200"/>
      <c r="DEI98" s="200"/>
      <c r="DEJ98" s="200"/>
      <c r="DEK98" s="200"/>
      <c r="DEL98" s="200"/>
      <c r="DEM98" s="200"/>
      <c r="DEN98" s="200"/>
      <c r="DEQ98" s="200"/>
      <c r="DET98" s="200"/>
      <c r="DEW98" s="200"/>
      <c r="DEZ98" s="200"/>
      <c r="DFC98" s="200"/>
      <c r="DFF98" s="200"/>
      <c r="DFO98" s="200"/>
      <c r="DFR98" s="200"/>
      <c r="DFU98" s="200"/>
      <c r="DFX98" s="200"/>
      <c r="DGG98" s="200"/>
      <c r="DGM98" s="200"/>
      <c r="DGP98" s="200"/>
      <c r="DGS98" s="200"/>
      <c r="DGV98" s="200"/>
      <c r="DHB98" s="200"/>
      <c r="DHK98" s="200"/>
      <c r="DHM98" s="200"/>
      <c r="DHN98" s="200"/>
      <c r="DHP98" s="200"/>
      <c r="DHS98" s="200"/>
      <c r="DHV98" s="200"/>
      <c r="DHY98" s="200"/>
      <c r="DIB98" s="200"/>
      <c r="DIE98" s="200"/>
      <c r="DIG98" s="200"/>
      <c r="DII98" s="200"/>
      <c r="DIL98" s="200"/>
      <c r="DIO98" s="200"/>
      <c r="DIR98" s="200"/>
      <c r="DIU98" s="200"/>
      <c r="DIX98" s="200"/>
      <c r="DJA98" s="200"/>
      <c r="DJD98" s="200"/>
      <c r="DJF98" s="200"/>
      <c r="DJI98" s="200"/>
      <c r="DJL98" s="200"/>
      <c r="DJO98" s="200"/>
      <c r="DJU98" s="200"/>
      <c r="DJX98" s="200"/>
      <c r="DJZ98" s="200"/>
      <c r="DLG98" s="200"/>
      <c r="DLJ98" s="200"/>
      <c r="DLM98" s="200"/>
      <c r="DLP98" s="200"/>
      <c r="DLS98" s="200"/>
      <c r="DLT98" s="200"/>
      <c r="DLU98" s="200"/>
      <c r="DLX98" s="200"/>
      <c r="DMA98" s="200"/>
      <c r="DMD98" s="200"/>
      <c r="DMG98" s="200"/>
      <c r="DMI98" s="200"/>
      <c r="DMW98" s="200"/>
      <c r="DMX98" s="200"/>
      <c r="DMY98" s="200"/>
      <c r="DMZ98" s="200"/>
      <c r="DNA98" s="200"/>
      <c r="DNB98" s="200"/>
      <c r="DNC98" s="200"/>
      <c r="DND98" s="200"/>
      <c r="DNE98" s="200"/>
      <c r="DNF98" s="200"/>
      <c r="DNG98" s="200"/>
      <c r="DNH98" s="200"/>
      <c r="DNI98" s="200"/>
      <c r="DNJ98" s="200"/>
      <c r="DNK98" s="200"/>
      <c r="DNL98" s="200"/>
      <c r="DNM98" s="200"/>
      <c r="DNN98" s="200"/>
      <c r="DNO98" s="200"/>
      <c r="DNU98" s="200"/>
      <c r="DNV98" s="200"/>
      <c r="DNW98" s="200"/>
      <c r="DNX98" s="200"/>
      <c r="DNY98" s="200"/>
      <c r="DNZ98" s="200"/>
      <c r="DOA98" s="200"/>
      <c r="DOC98" s="200"/>
      <c r="DOD98" s="200"/>
      <c r="DOE98" s="200"/>
      <c r="DOF98" s="200"/>
      <c r="DOG98" s="200"/>
      <c r="DOH98" s="200"/>
      <c r="DOI98" s="200"/>
      <c r="DOJ98" s="200"/>
      <c r="DOM98" s="200"/>
      <c r="DOP98" s="200"/>
      <c r="DOS98" s="200"/>
      <c r="DOV98" s="200"/>
      <c r="DOY98" s="200"/>
      <c r="DPB98" s="200"/>
      <c r="DPK98" s="200"/>
      <c r="DPN98" s="200"/>
      <c r="DPQ98" s="200"/>
      <c r="DPT98" s="200"/>
      <c r="DQC98" s="200"/>
      <c r="DQI98" s="200"/>
      <c r="DQL98" s="200"/>
      <c r="DQO98" s="200"/>
      <c r="DQR98" s="200"/>
      <c r="DQX98" s="200"/>
      <c r="DRG98" s="200"/>
      <c r="DRI98" s="200"/>
      <c r="DRJ98" s="200"/>
      <c r="DRL98" s="200"/>
      <c r="DRO98" s="200"/>
      <c r="DRR98" s="200"/>
      <c r="DRU98" s="200"/>
      <c r="DRX98" s="200"/>
      <c r="DSA98" s="200"/>
      <c r="DSC98" s="200"/>
      <c r="DSE98" s="200"/>
      <c r="DSH98" s="200"/>
      <c r="DSK98" s="200"/>
      <c r="DSN98" s="200"/>
      <c r="DSQ98" s="200"/>
      <c r="DST98" s="200"/>
      <c r="DSW98" s="200"/>
      <c r="DSZ98" s="200"/>
      <c r="DTB98" s="200"/>
      <c r="DTE98" s="200"/>
      <c r="DTH98" s="200"/>
      <c r="DTK98" s="200"/>
      <c r="DTQ98" s="200"/>
      <c r="DTT98" s="200"/>
      <c r="DTV98" s="200"/>
      <c r="DVC98" s="200"/>
      <c r="DVF98" s="200"/>
      <c r="DVI98" s="200"/>
      <c r="DVL98" s="200"/>
      <c r="DVO98" s="200"/>
      <c r="DVP98" s="200"/>
      <c r="DVQ98" s="200"/>
      <c r="DVT98" s="200"/>
      <c r="DVW98" s="200"/>
      <c r="DVZ98" s="200"/>
      <c r="DWC98" s="200"/>
      <c r="DWE98" s="200"/>
      <c r="DWS98" s="200"/>
      <c r="DWT98" s="200"/>
      <c r="DWU98" s="200"/>
      <c r="DWV98" s="200"/>
      <c r="DWW98" s="200"/>
      <c r="DWX98" s="200"/>
      <c r="DWY98" s="200"/>
      <c r="DWZ98" s="200"/>
      <c r="DXA98" s="200"/>
      <c r="DXB98" s="200"/>
      <c r="DXC98" s="200"/>
      <c r="DXD98" s="200"/>
      <c r="DXE98" s="200"/>
      <c r="DXF98" s="200"/>
      <c r="DXG98" s="200"/>
      <c r="DXH98" s="200"/>
      <c r="DXI98" s="200"/>
      <c r="DXJ98" s="200"/>
      <c r="DXK98" s="200"/>
      <c r="DXQ98" s="200"/>
      <c r="DXR98" s="200"/>
      <c r="DXS98" s="200"/>
      <c r="DXT98" s="200"/>
      <c r="DXU98" s="200"/>
      <c r="DXV98" s="200"/>
      <c r="DXW98" s="200"/>
      <c r="DXY98" s="200"/>
      <c r="DXZ98" s="200"/>
      <c r="DYA98" s="200"/>
      <c r="DYB98" s="200"/>
      <c r="DYC98" s="200"/>
      <c r="DYD98" s="200"/>
      <c r="DYE98" s="200"/>
      <c r="DYF98" s="200"/>
      <c r="DYI98" s="200"/>
      <c r="DYL98" s="200"/>
      <c r="DYO98" s="200"/>
      <c r="DYR98" s="200"/>
      <c r="DYU98" s="200"/>
      <c r="DYX98" s="200"/>
      <c r="DZG98" s="200"/>
      <c r="DZJ98" s="200"/>
      <c r="DZM98" s="200"/>
      <c r="DZP98" s="200"/>
      <c r="DZY98" s="200"/>
      <c r="EAE98" s="200"/>
      <c r="EAH98" s="200"/>
      <c r="EAK98" s="200"/>
      <c r="EAN98" s="200"/>
      <c r="EAT98" s="200"/>
      <c r="EBC98" s="200"/>
      <c r="EBE98" s="200"/>
      <c r="EBF98" s="200"/>
      <c r="EBH98" s="200"/>
      <c r="EBK98" s="200"/>
      <c r="EBN98" s="200"/>
      <c r="EBQ98" s="200"/>
      <c r="EBT98" s="200"/>
      <c r="EBW98" s="200"/>
      <c r="EBY98" s="200"/>
      <c r="ECA98" s="200"/>
      <c r="ECD98" s="200"/>
      <c r="ECG98" s="200"/>
      <c r="ECJ98" s="200"/>
      <c r="ECM98" s="200"/>
      <c r="ECP98" s="200"/>
      <c r="ECS98" s="200"/>
      <c r="ECV98" s="200"/>
      <c r="ECX98" s="200"/>
      <c r="EDA98" s="200"/>
      <c r="EDD98" s="200"/>
      <c r="EDG98" s="200"/>
      <c r="EDM98" s="200"/>
      <c r="EDP98" s="200"/>
      <c r="EDR98" s="200"/>
      <c r="EEY98" s="200"/>
      <c r="EFB98" s="200"/>
      <c r="EFE98" s="200"/>
      <c r="EFH98" s="200"/>
      <c r="EFK98" s="200"/>
      <c r="EFL98" s="200"/>
      <c r="EFM98" s="200"/>
      <c r="EFP98" s="200"/>
      <c r="EFS98" s="200"/>
      <c r="EFV98" s="200"/>
      <c r="EFY98" s="200"/>
      <c r="EGA98" s="200"/>
      <c r="EGO98" s="200"/>
      <c r="EGP98" s="200"/>
      <c r="EGQ98" s="200"/>
      <c r="EGR98" s="200"/>
      <c r="EGS98" s="200"/>
      <c r="EGT98" s="200"/>
      <c r="EGU98" s="200"/>
      <c r="EGV98" s="200"/>
      <c r="EGW98" s="200"/>
      <c r="EGX98" s="200"/>
      <c r="EGY98" s="200"/>
      <c r="EGZ98" s="200"/>
      <c r="EHA98" s="200"/>
      <c r="EHB98" s="200"/>
      <c r="EHC98" s="200"/>
      <c r="EHD98" s="200"/>
      <c r="EHE98" s="200"/>
      <c r="EHF98" s="200"/>
      <c r="EHG98" s="200"/>
      <c r="EHM98" s="200"/>
      <c r="EHN98" s="200"/>
      <c r="EHO98" s="200"/>
      <c r="EHP98" s="200"/>
      <c r="EHQ98" s="200"/>
      <c r="EHR98" s="200"/>
      <c r="EHS98" s="200"/>
      <c r="EHU98" s="200"/>
      <c r="EHV98" s="200"/>
      <c r="EHW98" s="200"/>
      <c r="EHX98" s="200"/>
      <c r="EHY98" s="200"/>
      <c r="EHZ98" s="200"/>
      <c r="EIA98" s="200"/>
      <c r="EIB98" s="200"/>
      <c r="EIE98" s="200"/>
      <c r="EIH98" s="200"/>
      <c r="EIK98" s="200"/>
      <c r="EIN98" s="200"/>
      <c r="EIQ98" s="200"/>
      <c r="EIT98" s="200"/>
      <c r="EJC98" s="200"/>
      <c r="EJF98" s="200"/>
      <c r="EJI98" s="200"/>
      <c r="EJL98" s="200"/>
      <c r="EJU98" s="200"/>
      <c r="EKA98" s="200"/>
      <c r="EKD98" s="200"/>
      <c r="EKG98" s="200"/>
      <c r="EKJ98" s="200"/>
      <c r="EKP98" s="200"/>
      <c r="EKY98" s="200"/>
      <c r="ELA98" s="200"/>
      <c r="ELB98" s="200"/>
      <c r="ELD98" s="200"/>
      <c r="ELG98" s="200"/>
      <c r="ELJ98" s="200"/>
      <c r="ELM98" s="200"/>
      <c r="ELP98" s="200"/>
      <c r="ELS98" s="200"/>
      <c r="ELU98" s="200"/>
      <c r="ELW98" s="200"/>
      <c r="ELZ98" s="200"/>
      <c r="EMC98" s="200"/>
      <c r="EMF98" s="200"/>
      <c r="EMI98" s="200"/>
      <c r="EML98" s="200"/>
      <c r="EMO98" s="200"/>
      <c r="EMR98" s="200"/>
      <c r="EMT98" s="200"/>
      <c r="EMW98" s="200"/>
      <c r="EMZ98" s="200"/>
      <c r="ENC98" s="200"/>
      <c r="ENI98" s="200"/>
      <c r="ENL98" s="200"/>
      <c r="ENN98" s="200"/>
      <c r="EOU98" s="200"/>
      <c r="EOX98" s="200"/>
      <c r="EPA98" s="200"/>
      <c r="EPD98" s="200"/>
      <c r="EPG98" s="200"/>
      <c r="EPH98" s="200"/>
      <c r="EPI98" s="200"/>
      <c r="EPL98" s="200"/>
      <c r="EPO98" s="200"/>
      <c r="EPR98" s="200"/>
      <c r="EPU98" s="200"/>
      <c r="EPW98" s="200"/>
      <c r="EQK98" s="200"/>
      <c r="EQL98" s="200"/>
      <c r="EQM98" s="200"/>
      <c r="EQN98" s="200"/>
      <c r="EQO98" s="200"/>
      <c r="EQP98" s="200"/>
      <c r="EQQ98" s="200"/>
      <c r="EQR98" s="200"/>
      <c r="EQS98" s="200"/>
      <c r="EQT98" s="200"/>
      <c r="EQU98" s="200"/>
      <c r="EQV98" s="200"/>
      <c r="EQW98" s="200"/>
      <c r="EQX98" s="200"/>
      <c r="EQY98" s="200"/>
      <c r="EQZ98" s="200"/>
      <c r="ERA98" s="200"/>
      <c r="ERB98" s="200"/>
      <c r="ERC98" s="200"/>
      <c r="ERI98" s="200"/>
      <c r="ERJ98" s="200"/>
      <c r="ERK98" s="200"/>
      <c r="ERL98" s="200"/>
      <c r="ERM98" s="200"/>
      <c r="ERN98" s="200"/>
      <c r="ERO98" s="200"/>
      <c r="ERQ98" s="200"/>
      <c r="ERR98" s="200"/>
      <c r="ERS98" s="200"/>
      <c r="ERT98" s="200"/>
      <c r="ERU98" s="200"/>
      <c r="ERV98" s="200"/>
      <c r="ERW98" s="200"/>
      <c r="ERX98" s="200"/>
      <c r="ESA98" s="200"/>
      <c r="ESD98" s="200"/>
      <c r="ESG98" s="200"/>
      <c r="ESJ98" s="200"/>
      <c r="ESM98" s="200"/>
      <c r="ESP98" s="200"/>
      <c r="ESY98" s="200"/>
      <c r="ETB98" s="200"/>
      <c r="ETE98" s="200"/>
      <c r="ETH98" s="200"/>
      <c r="ETQ98" s="200"/>
      <c r="ETW98" s="200"/>
      <c r="ETZ98" s="200"/>
      <c r="EUC98" s="200"/>
      <c r="EUF98" s="200"/>
      <c r="EUL98" s="200"/>
      <c r="EUU98" s="200"/>
      <c r="EUW98" s="200"/>
      <c r="EUX98" s="200"/>
      <c r="EUZ98" s="200"/>
      <c r="EVC98" s="200"/>
      <c r="EVF98" s="200"/>
      <c r="EVI98" s="200"/>
      <c r="EVL98" s="200"/>
      <c r="EVO98" s="200"/>
      <c r="EVQ98" s="200"/>
      <c r="EVS98" s="200"/>
      <c r="EVV98" s="200"/>
      <c r="EVY98" s="200"/>
      <c r="EWB98" s="200"/>
      <c r="EWE98" s="200"/>
      <c r="EWH98" s="200"/>
      <c r="EWK98" s="200"/>
      <c r="EWN98" s="200"/>
      <c r="EWP98" s="200"/>
      <c r="EWS98" s="200"/>
      <c r="EWV98" s="200"/>
      <c r="EWY98" s="200"/>
      <c r="EXE98" s="200"/>
      <c r="EXH98" s="200"/>
      <c r="EXJ98" s="200"/>
      <c r="EYQ98" s="200"/>
      <c r="EYT98" s="200"/>
      <c r="EYW98" s="200"/>
      <c r="EYZ98" s="200"/>
      <c r="EZC98" s="200"/>
      <c r="EZD98" s="200"/>
      <c r="EZE98" s="200"/>
      <c r="EZH98" s="200"/>
      <c r="EZK98" s="200"/>
      <c r="EZN98" s="200"/>
      <c r="EZQ98" s="200"/>
      <c r="EZS98" s="200"/>
      <c r="FAG98" s="200"/>
      <c r="FAH98" s="200"/>
      <c r="FAI98" s="200"/>
      <c r="FAJ98" s="200"/>
      <c r="FAK98" s="200"/>
      <c r="FAL98" s="200"/>
      <c r="FAM98" s="200"/>
      <c r="FAN98" s="200"/>
      <c r="FAO98" s="200"/>
      <c r="FAP98" s="200"/>
      <c r="FAQ98" s="200"/>
      <c r="FAR98" s="200"/>
      <c r="FAS98" s="200"/>
      <c r="FAT98" s="200"/>
      <c r="FAU98" s="200"/>
      <c r="FAV98" s="200"/>
      <c r="FAW98" s="200"/>
      <c r="FAX98" s="200"/>
      <c r="FAY98" s="200"/>
      <c r="FBE98" s="200"/>
      <c r="FBF98" s="200"/>
      <c r="FBG98" s="200"/>
      <c r="FBH98" s="200"/>
      <c r="FBI98" s="200"/>
      <c r="FBJ98" s="200"/>
      <c r="FBK98" s="200"/>
      <c r="FBM98" s="200"/>
      <c r="FBN98" s="200"/>
      <c r="FBO98" s="200"/>
      <c r="FBP98" s="200"/>
      <c r="FBQ98" s="200"/>
      <c r="FBR98" s="200"/>
      <c r="FBS98" s="200"/>
      <c r="FBT98" s="200"/>
      <c r="FBW98" s="200"/>
      <c r="FBZ98" s="200"/>
      <c r="FCC98" s="200"/>
      <c r="FCF98" s="200"/>
      <c r="FCI98" s="200"/>
      <c r="FCL98" s="200"/>
      <c r="FCU98" s="200"/>
      <c r="FCX98" s="200"/>
      <c r="FDA98" s="200"/>
      <c r="FDD98" s="200"/>
      <c r="FDM98" s="200"/>
      <c r="FDS98" s="200"/>
      <c r="FDV98" s="200"/>
      <c r="FDY98" s="200"/>
      <c r="FEB98" s="200"/>
      <c r="FEH98" s="200"/>
      <c r="FEQ98" s="200"/>
      <c r="FES98" s="200"/>
      <c r="FET98" s="200"/>
      <c r="FEV98" s="200"/>
      <c r="FEY98" s="200"/>
      <c r="FFB98" s="200"/>
      <c r="FFE98" s="200"/>
      <c r="FFH98" s="200"/>
      <c r="FFK98" s="200"/>
      <c r="FFM98" s="200"/>
      <c r="FFO98" s="200"/>
      <c r="FFR98" s="200"/>
      <c r="FFU98" s="200"/>
      <c r="FFX98" s="200"/>
      <c r="FGA98" s="200"/>
      <c r="FGD98" s="200"/>
      <c r="FGG98" s="200"/>
      <c r="FGJ98" s="200"/>
      <c r="FGL98" s="200"/>
      <c r="FGO98" s="200"/>
      <c r="FGR98" s="200"/>
      <c r="FGU98" s="200"/>
      <c r="FHA98" s="200"/>
      <c r="FHD98" s="200"/>
      <c r="FHF98" s="200"/>
      <c r="FIM98" s="200"/>
      <c r="FIP98" s="200"/>
      <c r="FIS98" s="200"/>
      <c r="FIV98" s="200"/>
      <c r="FIY98" s="200"/>
      <c r="FIZ98" s="200"/>
      <c r="FJA98" s="200"/>
      <c r="FJD98" s="200"/>
      <c r="FJG98" s="200"/>
      <c r="FJJ98" s="200"/>
      <c r="FJM98" s="200"/>
      <c r="FJO98" s="200"/>
      <c r="FKC98" s="200"/>
      <c r="FKD98" s="200"/>
      <c r="FKE98" s="200"/>
      <c r="FKF98" s="200"/>
      <c r="FKG98" s="200"/>
      <c r="FKH98" s="200"/>
      <c r="FKI98" s="200"/>
      <c r="FKJ98" s="200"/>
      <c r="FKK98" s="200"/>
      <c r="FKL98" s="200"/>
      <c r="FKM98" s="200"/>
      <c r="FKN98" s="200"/>
      <c r="FKO98" s="200"/>
      <c r="FKP98" s="200"/>
      <c r="FKQ98" s="200"/>
      <c r="FKR98" s="200"/>
      <c r="FKS98" s="200"/>
      <c r="FKT98" s="200"/>
      <c r="FKU98" s="200"/>
      <c r="FLA98" s="200"/>
      <c r="FLB98" s="200"/>
      <c r="FLC98" s="200"/>
      <c r="FLD98" s="200"/>
      <c r="FLE98" s="200"/>
      <c r="FLF98" s="200"/>
      <c r="FLG98" s="200"/>
      <c r="FLI98" s="200"/>
      <c r="FLJ98" s="200"/>
      <c r="FLK98" s="200"/>
      <c r="FLL98" s="200"/>
      <c r="FLM98" s="200"/>
      <c r="FLN98" s="200"/>
      <c r="FLO98" s="200"/>
      <c r="FLP98" s="200"/>
      <c r="FLS98" s="200"/>
      <c r="FLV98" s="200"/>
      <c r="FLY98" s="200"/>
      <c r="FMB98" s="200"/>
      <c r="FME98" s="200"/>
      <c r="FMH98" s="200"/>
      <c r="FMQ98" s="200"/>
      <c r="FMT98" s="200"/>
      <c r="FMW98" s="200"/>
      <c r="FMZ98" s="200"/>
      <c r="FNI98" s="200"/>
      <c r="FNO98" s="200"/>
      <c r="FNR98" s="200"/>
      <c r="FNU98" s="200"/>
      <c r="FNX98" s="200"/>
      <c r="FOD98" s="200"/>
      <c r="FOM98" s="200"/>
      <c r="FOO98" s="200"/>
      <c r="FOP98" s="200"/>
      <c r="FOR98" s="200"/>
      <c r="FOU98" s="200"/>
      <c r="FOX98" s="200"/>
      <c r="FPA98" s="200"/>
      <c r="FPD98" s="200"/>
      <c r="FPG98" s="200"/>
      <c r="FPI98" s="200"/>
      <c r="FPK98" s="200"/>
      <c r="FPN98" s="200"/>
      <c r="FPQ98" s="200"/>
      <c r="FPT98" s="200"/>
      <c r="FPW98" s="200"/>
      <c r="FPZ98" s="200"/>
      <c r="FQC98" s="200"/>
      <c r="FQF98" s="200"/>
      <c r="FQH98" s="200"/>
      <c r="FQK98" s="200"/>
      <c r="FQN98" s="200"/>
      <c r="FQQ98" s="200"/>
      <c r="FQW98" s="200"/>
      <c r="FQZ98" s="200"/>
      <c r="FRB98" s="200"/>
      <c r="FSI98" s="200"/>
      <c r="FSL98" s="200"/>
      <c r="FSO98" s="200"/>
      <c r="FSR98" s="200"/>
      <c r="FSU98" s="200"/>
      <c r="FSV98" s="200"/>
      <c r="FSW98" s="200"/>
      <c r="FSZ98" s="200"/>
      <c r="FTC98" s="200"/>
      <c r="FTF98" s="200"/>
      <c r="FTI98" s="200"/>
      <c r="FTK98" s="200"/>
      <c r="FTY98" s="200"/>
      <c r="FTZ98" s="200"/>
      <c r="FUA98" s="200"/>
      <c r="FUB98" s="200"/>
      <c r="FUC98" s="200"/>
      <c r="FUD98" s="200"/>
      <c r="FUE98" s="200"/>
      <c r="FUF98" s="200"/>
      <c r="FUG98" s="200"/>
      <c r="FUH98" s="200"/>
      <c r="FUI98" s="200"/>
      <c r="FUJ98" s="200"/>
      <c r="FUK98" s="200"/>
      <c r="FUL98" s="200"/>
      <c r="FUM98" s="200"/>
      <c r="FUN98" s="200"/>
      <c r="FUO98" s="200"/>
      <c r="FUP98" s="200"/>
      <c r="FUQ98" s="200"/>
      <c r="FUW98" s="200"/>
      <c r="FUX98" s="200"/>
      <c r="FUY98" s="200"/>
      <c r="FUZ98" s="200"/>
      <c r="FVA98" s="200"/>
      <c r="FVB98" s="200"/>
      <c r="FVC98" s="200"/>
      <c r="FVE98" s="200"/>
      <c r="FVF98" s="200"/>
      <c r="FVG98" s="200"/>
      <c r="FVH98" s="200"/>
      <c r="FVI98" s="200"/>
      <c r="FVJ98" s="200"/>
      <c r="FVK98" s="200"/>
      <c r="FVL98" s="200"/>
      <c r="FVO98" s="200"/>
      <c r="FVR98" s="200"/>
      <c r="FVU98" s="200"/>
      <c r="FVX98" s="200"/>
      <c r="FWA98" s="200"/>
      <c r="FWD98" s="200"/>
      <c r="FWM98" s="200"/>
      <c r="FWP98" s="200"/>
      <c r="FWS98" s="200"/>
      <c r="FWV98" s="200"/>
      <c r="FXE98" s="200"/>
      <c r="FXK98" s="200"/>
      <c r="FXN98" s="200"/>
      <c r="FXQ98" s="200"/>
      <c r="FXT98" s="200"/>
      <c r="FXZ98" s="200"/>
      <c r="FYI98" s="200"/>
      <c r="FYK98" s="200"/>
      <c r="FYL98" s="200"/>
      <c r="FYN98" s="200"/>
      <c r="FYQ98" s="200"/>
      <c r="FYT98" s="200"/>
      <c r="FYW98" s="200"/>
      <c r="FYZ98" s="200"/>
      <c r="FZC98" s="200"/>
      <c r="FZE98" s="200"/>
      <c r="FZG98" s="200"/>
      <c r="FZJ98" s="200"/>
      <c r="FZM98" s="200"/>
      <c r="FZP98" s="200"/>
      <c r="FZS98" s="200"/>
      <c r="FZV98" s="200"/>
      <c r="FZY98" s="200"/>
      <c r="GAB98" s="200"/>
      <c r="GAD98" s="200"/>
      <c r="GAG98" s="200"/>
      <c r="GAJ98" s="200"/>
      <c r="GAM98" s="200"/>
      <c r="GAS98" s="200"/>
      <c r="GAV98" s="200"/>
      <c r="GAX98" s="200"/>
      <c r="GCE98" s="200"/>
      <c r="GCH98" s="200"/>
      <c r="GCK98" s="200"/>
      <c r="GCN98" s="200"/>
      <c r="GCQ98" s="200"/>
      <c r="GCR98" s="200"/>
      <c r="GCS98" s="200"/>
      <c r="GCV98" s="200"/>
      <c r="GCY98" s="200"/>
      <c r="GDB98" s="200"/>
      <c r="GDE98" s="200"/>
      <c r="GDG98" s="200"/>
      <c r="GDU98" s="200"/>
      <c r="GDV98" s="200"/>
      <c r="GDW98" s="200"/>
      <c r="GDX98" s="200"/>
      <c r="GDY98" s="200"/>
      <c r="GDZ98" s="200"/>
      <c r="GEA98" s="200"/>
      <c r="GEB98" s="200"/>
      <c r="GEC98" s="200"/>
      <c r="GED98" s="200"/>
      <c r="GEE98" s="200"/>
      <c r="GEF98" s="200"/>
      <c r="GEG98" s="200"/>
      <c r="GEH98" s="200"/>
      <c r="GEI98" s="200"/>
      <c r="GEJ98" s="200"/>
      <c r="GEK98" s="200"/>
      <c r="GEL98" s="200"/>
      <c r="GEM98" s="200"/>
      <c r="GES98" s="200"/>
      <c r="GET98" s="200"/>
      <c r="GEU98" s="200"/>
      <c r="GEV98" s="200"/>
      <c r="GEW98" s="200"/>
      <c r="GEX98" s="200"/>
      <c r="GEY98" s="200"/>
      <c r="GFA98" s="200"/>
      <c r="GFB98" s="200"/>
      <c r="GFC98" s="200"/>
      <c r="GFD98" s="200"/>
      <c r="GFE98" s="200"/>
      <c r="GFF98" s="200"/>
      <c r="GFG98" s="200"/>
      <c r="GFH98" s="200"/>
      <c r="GFK98" s="200"/>
      <c r="GFN98" s="200"/>
      <c r="GFQ98" s="200"/>
      <c r="GFT98" s="200"/>
      <c r="GFW98" s="200"/>
      <c r="GFZ98" s="200"/>
      <c r="GGI98" s="200"/>
      <c r="GGL98" s="200"/>
      <c r="GGO98" s="200"/>
      <c r="GGR98" s="200"/>
      <c r="GHA98" s="200"/>
      <c r="GHG98" s="200"/>
      <c r="GHJ98" s="200"/>
      <c r="GHM98" s="200"/>
      <c r="GHP98" s="200"/>
      <c r="GHV98" s="200"/>
      <c r="GIE98" s="200"/>
      <c r="GIG98" s="200"/>
      <c r="GIH98" s="200"/>
      <c r="GIJ98" s="200"/>
      <c r="GIM98" s="200"/>
      <c r="GIP98" s="200"/>
      <c r="GIS98" s="200"/>
      <c r="GIV98" s="200"/>
      <c r="GIY98" s="200"/>
      <c r="GJA98" s="200"/>
      <c r="GJC98" s="200"/>
      <c r="GJF98" s="200"/>
      <c r="GJI98" s="200"/>
      <c r="GJL98" s="200"/>
      <c r="GJO98" s="200"/>
      <c r="GJR98" s="200"/>
      <c r="GJU98" s="200"/>
      <c r="GJX98" s="200"/>
      <c r="GJZ98" s="200"/>
      <c r="GKC98" s="200"/>
      <c r="GKF98" s="200"/>
      <c r="GKI98" s="200"/>
      <c r="GKO98" s="200"/>
      <c r="GKR98" s="200"/>
      <c r="GKT98" s="200"/>
      <c r="GMA98" s="200"/>
      <c r="GMD98" s="200"/>
      <c r="GMG98" s="200"/>
      <c r="GMJ98" s="200"/>
      <c r="GMM98" s="200"/>
      <c r="GMN98" s="200"/>
      <c r="GMO98" s="200"/>
      <c r="GMR98" s="200"/>
      <c r="GMU98" s="200"/>
      <c r="GMX98" s="200"/>
      <c r="GNA98" s="200"/>
      <c r="GNC98" s="200"/>
      <c r="GNQ98" s="200"/>
      <c r="GNR98" s="200"/>
      <c r="GNS98" s="200"/>
      <c r="GNT98" s="200"/>
      <c r="GNU98" s="200"/>
      <c r="GNV98" s="200"/>
      <c r="GNW98" s="200"/>
      <c r="GNX98" s="200"/>
      <c r="GNY98" s="200"/>
      <c r="GNZ98" s="200"/>
      <c r="GOA98" s="200"/>
      <c r="GOB98" s="200"/>
      <c r="GOC98" s="200"/>
      <c r="GOD98" s="200"/>
      <c r="GOE98" s="200"/>
      <c r="GOF98" s="200"/>
      <c r="GOG98" s="200"/>
      <c r="GOH98" s="200"/>
      <c r="GOI98" s="200"/>
      <c r="GOO98" s="200"/>
      <c r="GOP98" s="200"/>
      <c r="GOQ98" s="200"/>
      <c r="GOR98" s="200"/>
      <c r="GOS98" s="200"/>
      <c r="GOT98" s="200"/>
      <c r="GOU98" s="200"/>
      <c r="GOW98" s="200"/>
      <c r="GOX98" s="200"/>
      <c r="GOY98" s="200"/>
      <c r="GOZ98" s="200"/>
      <c r="GPA98" s="200"/>
      <c r="GPB98" s="200"/>
      <c r="GPC98" s="200"/>
      <c r="GPD98" s="200"/>
      <c r="GPG98" s="200"/>
      <c r="GPJ98" s="200"/>
      <c r="GPM98" s="200"/>
      <c r="GPP98" s="200"/>
      <c r="GPS98" s="200"/>
      <c r="GPV98" s="200"/>
      <c r="GQE98" s="200"/>
      <c r="GQH98" s="200"/>
      <c r="GQK98" s="200"/>
      <c r="GQN98" s="200"/>
      <c r="GQW98" s="200"/>
      <c r="GRC98" s="200"/>
      <c r="GRF98" s="200"/>
      <c r="GRI98" s="200"/>
      <c r="GRL98" s="200"/>
      <c r="GRR98" s="200"/>
      <c r="GSA98" s="200"/>
      <c r="GSC98" s="200"/>
      <c r="GSD98" s="200"/>
      <c r="GSF98" s="200"/>
      <c r="GSI98" s="200"/>
      <c r="GSL98" s="200"/>
      <c r="GSO98" s="200"/>
      <c r="GSR98" s="200"/>
      <c r="GSU98" s="200"/>
      <c r="GSW98" s="200"/>
      <c r="GSY98" s="200"/>
      <c r="GTB98" s="200"/>
      <c r="GTE98" s="200"/>
      <c r="GTH98" s="200"/>
      <c r="GTK98" s="200"/>
      <c r="GTN98" s="200"/>
      <c r="GTQ98" s="200"/>
      <c r="GTT98" s="200"/>
      <c r="GTV98" s="200"/>
      <c r="GTY98" s="200"/>
      <c r="GUB98" s="200"/>
      <c r="GUE98" s="200"/>
      <c r="GUK98" s="200"/>
      <c r="GUN98" s="200"/>
      <c r="GUP98" s="200"/>
      <c r="GVW98" s="200"/>
      <c r="GVZ98" s="200"/>
      <c r="GWC98" s="200"/>
      <c r="GWF98" s="200"/>
      <c r="GWI98" s="200"/>
      <c r="GWJ98" s="200"/>
      <c r="GWK98" s="200"/>
      <c r="GWN98" s="200"/>
      <c r="GWQ98" s="200"/>
      <c r="GWT98" s="200"/>
      <c r="GWW98" s="200"/>
      <c r="GWY98" s="200"/>
      <c r="GXM98" s="200"/>
      <c r="GXN98" s="200"/>
      <c r="GXO98" s="200"/>
      <c r="GXP98" s="200"/>
      <c r="GXQ98" s="200"/>
      <c r="GXR98" s="200"/>
      <c r="GXS98" s="200"/>
      <c r="GXT98" s="200"/>
      <c r="GXU98" s="200"/>
      <c r="GXV98" s="200"/>
      <c r="GXW98" s="200"/>
      <c r="GXX98" s="200"/>
      <c r="GXY98" s="200"/>
      <c r="GXZ98" s="200"/>
      <c r="GYA98" s="200"/>
      <c r="GYB98" s="200"/>
      <c r="GYC98" s="200"/>
      <c r="GYD98" s="200"/>
      <c r="GYE98" s="200"/>
      <c r="GYK98" s="200"/>
      <c r="GYL98" s="200"/>
      <c r="GYM98" s="200"/>
      <c r="GYN98" s="200"/>
      <c r="GYO98" s="200"/>
      <c r="GYP98" s="200"/>
      <c r="GYQ98" s="200"/>
      <c r="GYS98" s="200"/>
      <c r="GYT98" s="200"/>
      <c r="GYU98" s="200"/>
      <c r="GYV98" s="200"/>
      <c r="GYW98" s="200"/>
      <c r="GYX98" s="200"/>
      <c r="GYY98" s="200"/>
      <c r="GYZ98" s="200"/>
      <c r="GZC98" s="200"/>
      <c r="GZF98" s="200"/>
      <c r="GZI98" s="200"/>
      <c r="GZL98" s="200"/>
      <c r="GZO98" s="200"/>
      <c r="GZR98" s="200"/>
      <c r="HAA98" s="200"/>
      <c r="HAD98" s="200"/>
      <c r="HAG98" s="200"/>
      <c r="HAJ98" s="200"/>
      <c r="HAS98" s="200"/>
      <c r="HAY98" s="200"/>
      <c r="HBB98" s="200"/>
      <c r="HBE98" s="200"/>
      <c r="HBH98" s="200"/>
      <c r="HBN98" s="200"/>
      <c r="HBW98" s="200"/>
      <c r="HBY98" s="200"/>
      <c r="HBZ98" s="200"/>
      <c r="HCB98" s="200"/>
      <c r="HCE98" s="200"/>
      <c r="HCH98" s="200"/>
      <c r="HCK98" s="200"/>
      <c r="HCN98" s="200"/>
      <c r="HCQ98" s="200"/>
      <c r="HCS98" s="200"/>
      <c r="HCU98" s="200"/>
      <c r="HCX98" s="200"/>
      <c r="HDA98" s="200"/>
      <c r="HDD98" s="200"/>
      <c r="HDG98" s="200"/>
      <c r="HDJ98" s="200"/>
      <c r="HDM98" s="200"/>
      <c r="HDP98" s="200"/>
      <c r="HDR98" s="200"/>
      <c r="HDU98" s="200"/>
      <c r="HDX98" s="200"/>
      <c r="HEA98" s="200"/>
      <c r="HEG98" s="200"/>
      <c r="HEJ98" s="200"/>
      <c r="HEL98" s="200"/>
      <c r="HFS98" s="200"/>
      <c r="HFV98" s="200"/>
      <c r="HFY98" s="200"/>
      <c r="HGB98" s="200"/>
      <c r="HGE98" s="200"/>
      <c r="HGF98" s="200"/>
      <c r="HGG98" s="200"/>
      <c r="HGJ98" s="200"/>
      <c r="HGM98" s="200"/>
      <c r="HGP98" s="200"/>
      <c r="HGS98" s="200"/>
      <c r="HGU98" s="200"/>
      <c r="HHI98" s="200"/>
      <c r="HHJ98" s="200"/>
      <c r="HHK98" s="200"/>
      <c r="HHL98" s="200"/>
      <c r="HHM98" s="200"/>
      <c r="HHN98" s="200"/>
      <c r="HHO98" s="200"/>
      <c r="HHP98" s="200"/>
      <c r="HHQ98" s="200"/>
      <c r="HHR98" s="200"/>
      <c r="HHS98" s="200"/>
      <c r="HHT98" s="200"/>
      <c r="HHU98" s="200"/>
      <c r="HHV98" s="200"/>
      <c r="HHW98" s="200"/>
      <c r="HHX98" s="200"/>
      <c r="HHY98" s="200"/>
      <c r="HHZ98" s="200"/>
      <c r="HIA98" s="200"/>
      <c r="HIG98" s="200"/>
      <c r="HIH98" s="200"/>
      <c r="HII98" s="200"/>
      <c r="HIJ98" s="200"/>
      <c r="HIK98" s="200"/>
      <c r="HIL98" s="200"/>
      <c r="HIM98" s="200"/>
      <c r="HIO98" s="200"/>
      <c r="HIP98" s="200"/>
      <c r="HIQ98" s="200"/>
      <c r="HIR98" s="200"/>
      <c r="HIS98" s="200"/>
      <c r="HIT98" s="200"/>
      <c r="HIU98" s="200"/>
      <c r="HIV98" s="200"/>
      <c r="HIY98" s="200"/>
      <c r="HJB98" s="200"/>
      <c r="HJE98" s="200"/>
      <c r="HJH98" s="200"/>
      <c r="HJK98" s="200"/>
      <c r="HJN98" s="200"/>
      <c r="HJW98" s="200"/>
      <c r="HJZ98" s="200"/>
      <c r="HKC98" s="200"/>
      <c r="HKF98" s="200"/>
      <c r="HKO98" s="200"/>
      <c r="HKU98" s="200"/>
      <c r="HKX98" s="200"/>
      <c r="HLA98" s="200"/>
      <c r="HLD98" s="200"/>
      <c r="HLJ98" s="200"/>
      <c r="HLS98" s="200"/>
      <c r="HLU98" s="200"/>
      <c r="HLV98" s="200"/>
      <c r="HLX98" s="200"/>
      <c r="HMA98" s="200"/>
      <c r="HMD98" s="200"/>
      <c r="HMG98" s="200"/>
      <c r="HMJ98" s="200"/>
      <c r="HMM98" s="200"/>
      <c r="HMO98" s="200"/>
      <c r="HMQ98" s="200"/>
      <c r="HMT98" s="200"/>
      <c r="HMW98" s="200"/>
      <c r="HMZ98" s="200"/>
      <c r="HNC98" s="200"/>
      <c r="HNF98" s="200"/>
      <c r="HNI98" s="200"/>
      <c r="HNL98" s="200"/>
      <c r="HNN98" s="200"/>
      <c r="HNQ98" s="200"/>
      <c r="HNT98" s="200"/>
      <c r="HNW98" s="200"/>
      <c r="HOC98" s="200"/>
      <c r="HOF98" s="200"/>
      <c r="HOH98" s="200"/>
      <c r="HPO98" s="200"/>
      <c r="HPR98" s="200"/>
      <c r="HPU98" s="200"/>
      <c r="HPX98" s="200"/>
      <c r="HQA98" s="200"/>
      <c r="HQB98" s="200"/>
      <c r="HQC98" s="200"/>
      <c r="HQF98" s="200"/>
      <c r="HQI98" s="200"/>
      <c r="HQL98" s="200"/>
      <c r="HQO98" s="200"/>
      <c r="HQQ98" s="200"/>
      <c r="HRE98" s="200"/>
      <c r="HRF98" s="200"/>
      <c r="HRG98" s="200"/>
      <c r="HRH98" s="200"/>
      <c r="HRI98" s="200"/>
      <c r="HRJ98" s="200"/>
      <c r="HRK98" s="200"/>
      <c r="HRL98" s="200"/>
      <c r="HRM98" s="200"/>
      <c r="HRN98" s="200"/>
      <c r="HRO98" s="200"/>
      <c r="HRP98" s="200"/>
      <c r="HRQ98" s="200"/>
      <c r="HRR98" s="200"/>
      <c r="HRS98" s="200"/>
      <c r="HRT98" s="200"/>
      <c r="HRU98" s="200"/>
      <c r="HRV98" s="200"/>
      <c r="HRW98" s="200"/>
      <c r="HSC98" s="200"/>
      <c r="HSD98" s="200"/>
      <c r="HSE98" s="200"/>
      <c r="HSF98" s="200"/>
      <c r="HSG98" s="200"/>
      <c r="HSH98" s="200"/>
      <c r="HSI98" s="200"/>
      <c r="HSK98" s="200"/>
      <c r="HSL98" s="200"/>
      <c r="HSM98" s="200"/>
      <c r="HSN98" s="200"/>
      <c r="HSO98" s="200"/>
      <c r="HSP98" s="200"/>
      <c r="HSQ98" s="200"/>
      <c r="HSR98" s="200"/>
      <c r="HSU98" s="200"/>
      <c r="HSX98" s="200"/>
      <c r="HTA98" s="200"/>
      <c r="HTD98" s="200"/>
      <c r="HTG98" s="200"/>
      <c r="HTJ98" s="200"/>
      <c r="HTS98" s="200"/>
      <c r="HTV98" s="200"/>
      <c r="HTY98" s="200"/>
      <c r="HUB98" s="200"/>
      <c r="HUK98" s="200"/>
      <c r="HUQ98" s="200"/>
      <c r="HUT98" s="200"/>
      <c r="HUW98" s="200"/>
      <c r="HUZ98" s="200"/>
      <c r="HVF98" s="200"/>
      <c r="HVO98" s="200"/>
      <c r="HVQ98" s="200"/>
      <c r="HVR98" s="200"/>
      <c r="HVT98" s="200"/>
      <c r="HVW98" s="200"/>
      <c r="HVZ98" s="200"/>
      <c r="HWC98" s="200"/>
      <c r="HWF98" s="200"/>
      <c r="HWI98" s="200"/>
      <c r="HWK98" s="200"/>
      <c r="HWM98" s="200"/>
      <c r="HWP98" s="200"/>
      <c r="HWS98" s="200"/>
      <c r="HWV98" s="200"/>
      <c r="HWY98" s="200"/>
      <c r="HXB98" s="200"/>
      <c r="HXE98" s="200"/>
      <c r="HXH98" s="200"/>
      <c r="HXJ98" s="200"/>
      <c r="HXM98" s="200"/>
      <c r="HXP98" s="200"/>
      <c r="HXS98" s="200"/>
      <c r="HXY98" s="200"/>
      <c r="HYB98" s="200"/>
      <c r="HYD98" s="200"/>
      <c r="HZK98" s="200"/>
      <c r="HZN98" s="200"/>
      <c r="HZQ98" s="200"/>
      <c r="HZT98" s="200"/>
      <c r="HZW98" s="200"/>
      <c r="HZX98" s="200"/>
      <c r="HZY98" s="200"/>
      <c r="IAB98" s="200"/>
      <c r="IAE98" s="200"/>
      <c r="IAH98" s="200"/>
      <c r="IAK98" s="200"/>
      <c r="IAM98" s="200"/>
      <c r="IBA98" s="200"/>
      <c r="IBB98" s="200"/>
      <c r="IBC98" s="200"/>
      <c r="IBD98" s="200"/>
      <c r="IBE98" s="200"/>
      <c r="IBF98" s="200"/>
      <c r="IBG98" s="200"/>
      <c r="IBH98" s="200"/>
      <c r="IBI98" s="200"/>
      <c r="IBJ98" s="200"/>
      <c r="IBK98" s="200"/>
      <c r="IBL98" s="200"/>
      <c r="IBM98" s="200"/>
      <c r="IBN98" s="200"/>
      <c r="IBO98" s="200"/>
      <c r="IBP98" s="200"/>
      <c r="IBQ98" s="200"/>
      <c r="IBR98" s="200"/>
      <c r="IBS98" s="200"/>
      <c r="IBY98" s="200"/>
      <c r="IBZ98" s="200"/>
      <c r="ICA98" s="200"/>
      <c r="ICB98" s="200"/>
      <c r="ICC98" s="200"/>
      <c r="ICD98" s="200"/>
      <c r="ICE98" s="200"/>
      <c r="ICG98" s="200"/>
      <c r="ICH98" s="200"/>
      <c r="ICI98" s="200"/>
      <c r="ICJ98" s="200"/>
      <c r="ICK98" s="200"/>
      <c r="ICL98" s="200"/>
      <c r="ICM98" s="200"/>
      <c r="ICN98" s="200"/>
      <c r="ICQ98" s="200"/>
      <c r="ICT98" s="200"/>
      <c r="ICW98" s="200"/>
      <c r="ICZ98" s="200"/>
      <c r="IDC98" s="200"/>
      <c r="IDF98" s="200"/>
      <c r="IDO98" s="200"/>
      <c r="IDR98" s="200"/>
      <c r="IDU98" s="200"/>
      <c r="IDX98" s="200"/>
      <c r="IEG98" s="200"/>
      <c r="IEM98" s="200"/>
      <c r="IEP98" s="200"/>
      <c r="IES98" s="200"/>
      <c r="IEV98" s="200"/>
      <c r="IFB98" s="200"/>
      <c r="IFK98" s="200"/>
      <c r="IFM98" s="200"/>
      <c r="IFN98" s="200"/>
      <c r="IFP98" s="200"/>
      <c r="IFS98" s="200"/>
      <c r="IFV98" s="200"/>
      <c r="IFY98" s="200"/>
      <c r="IGB98" s="200"/>
      <c r="IGE98" s="200"/>
      <c r="IGG98" s="200"/>
      <c r="IGI98" s="200"/>
      <c r="IGL98" s="200"/>
      <c r="IGO98" s="200"/>
      <c r="IGR98" s="200"/>
      <c r="IGU98" s="200"/>
      <c r="IGX98" s="200"/>
      <c r="IHA98" s="200"/>
      <c r="IHD98" s="200"/>
      <c r="IHF98" s="200"/>
      <c r="IHI98" s="200"/>
      <c r="IHL98" s="200"/>
      <c r="IHO98" s="200"/>
      <c r="IHU98" s="200"/>
      <c r="IHX98" s="200"/>
      <c r="IHZ98" s="200"/>
      <c r="IJG98" s="200"/>
      <c r="IJJ98" s="200"/>
      <c r="IJM98" s="200"/>
      <c r="IJP98" s="200"/>
      <c r="IJS98" s="200"/>
      <c r="IJT98" s="200"/>
      <c r="IJU98" s="200"/>
      <c r="IJX98" s="200"/>
      <c r="IKA98" s="200"/>
      <c r="IKD98" s="200"/>
      <c r="IKG98" s="200"/>
      <c r="IKI98" s="200"/>
      <c r="IKW98" s="200"/>
      <c r="IKX98" s="200"/>
      <c r="IKY98" s="200"/>
      <c r="IKZ98" s="200"/>
      <c r="ILA98" s="200"/>
      <c r="ILB98" s="200"/>
      <c r="ILC98" s="200"/>
      <c r="ILD98" s="200"/>
      <c r="ILE98" s="200"/>
      <c r="ILF98" s="200"/>
      <c r="ILG98" s="200"/>
      <c r="ILH98" s="200"/>
      <c r="ILI98" s="200"/>
      <c r="ILJ98" s="200"/>
      <c r="ILK98" s="200"/>
      <c r="ILL98" s="200"/>
      <c r="ILM98" s="200"/>
      <c r="ILN98" s="200"/>
      <c r="ILO98" s="200"/>
      <c r="ILU98" s="200"/>
      <c r="ILV98" s="200"/>
      <c r="ILW98" s="200"/>
      <c r="ILX98" s="200"/>
      <c r="ILY98" s="200"/>
      <c r="ILZ98" s="200"/>
      <c r="IMA98" s="200"/>
      <c r="IMC98" s="200"/>
      <c r="IMD98" s="200"/>
      <c r="IME98" s="200"/>
      <c r="IMF98" s="200"/>
      <c r="IMG98" s="200"/>
      <c r="IMH98" s="200"/>
      <c r="IMI98" s="200"/>
      <c r="IMJ98" s="200"/>
      <c r="IMM98" s="200"/>
      <c r="IMP98" s="200"/>
      <c r="IMS98" s="200"/>
      <c r="IMV98" s="200"/>
      <c r="IMY98" s="200"/>
      <c r="INB98" s="200"/>
      <c r="INK98" s="200"/>
      <c r="INN98" s="200"/>
      <c r="INQ98" s="200"/>
      <c r="INT98" s="200"/>
      <c r="IOC98" s="200"/>
      <c r="IOI98" s="200"/>
      <c r="IOL98" s="200"/>
      <c r="IOO98" s="200"/>
      <c r="IOR98" s="200"/>
      <c r="IOX98" s="200"/>
      <c r="IPG98" s="200"/>
      <c r="IPI98" s="200"/>
      <c r="IPJ98" s="200"/>
      <c r="IPL98" s="200"/>
      <c r="IPO98" s="200"/>
      <c r="IPR98" s="200"/>
      <c r="IPU98" s="200"/>
      <c r="IPX98" s="200"/>
      <c r="IQA98" s="200"/>
      <c r="IQC98" s="200"/>
      <c r="IQE98" s="200"/>
      <c r="IQH98" s="200"/>
      <c r="IQK98" s="200"/>
      <c r="IQN98" s="200"/>
      <c r="IQQ98" s="200"/>
      <c r="IQT98" s="200"/>
      <c r="IQW98" s="200"/>
      <c r="IQZ98" s="200"/>
      <c r="IRB98" s="200"/>
      <c r="IRE98" s="200"/>
      <c r="IRH98" s="200"/>
      <c r="IRK98" s="200"/>
      <c r="IRQ98" s="200"/>
      <c r="IRT98" s="200"/>
      <c r="IRV98" s="200"/>
      <c r="ITC98" s="200"/>
      <c r="ITF98" s="200"/>
      <c r="ITI98" s="200"/>
      <c r="ITL98" s="200"/>
      <c r="ITO98" s="200"/>
      <c r="ITP98" s="200"/>
      <c r="ITQ98" s="200"/>
      <c r="ITT98" s="200"/>
      <c r="ITW98" s="200"/>
      <c r="ITZ98" s="200"/>
      <c r="IUC98" s="200"/>
      <c r="IUE98" s="200"/>
      <c r="IUS98" s="200"/>
      <c r="IUT98" s="200"/>
      <c r="IUU98" s="200"/>
      <c r="IUV98" s="200"/>
      <c r="IUW98" s="200"/>
      <c r="IUX98" s="200"/>
      <c r="IUY98" s="200"/>
      <c r="IUZ98" s="200"/>
      <c r="IVA98" s="200"/>
      <c r="IVB98" s="200"/>
      <c r="IVC98" s="200"/>
      <c r="IVD98" s="200"/>
      <c r="IVE98" s="200"/>
      <c r="IVF98" s="200"/>
      <c r="IVG98" s="200"/>
      <c r="IVH98" s="200"/>
      <c r="IVI98" s="200"/>
      <c r="IVJ98" s="200"/>
      <c r="IVK98" s="200"/>
      <c r="IVQ98" s="200"/>
      <c r="IVR98" s="200"/>
      <c r="IVS98" s="200"/>
      <c r="IVT98" s="200"/>
      <c r="IVU98" s="200"/>
      <c r="IVV98" s="200"/>
      <c r="IVW98" s="200"/>
      <c r="IVY98" s="200"/>
      <c r="IVZ98" s="200"/>
      <c r="IWA98" s="200"/>
      <c r="IWB98" s="200"/>
      <c r="IWC98" s="200"/>
      <c r="IWD98" s="200"/>
      <c r="IWE98" s="200"/>
      <c r="IWF98" s="200"/>
      <c r="IWI98" s="200"/>
      <c r="IWL98" s="200"/>
      <c r="IWO98" s="200"/>
      <c r="IWR98" s="200"/>
      <c r="IWU98" s="200"/>
      <c r="IWX98" s="200"/>
      <c r="IXG98" s="200"/>
      <c r="IXJ98" s="200"/>
      <c r="IXM98" s="200"/>
      <c r="IXP98" s="200"/>
      <c r="IXY98" s="200"/>
      <c r="IYE98" s="200"/>
      <c r="IYH98" s="200"/>
      <c r="IYK98" s="200"/>
      <c r="IYN98" s="200"/>
      <c r="IYT98" s="200"/>
      <c r="IZC98" s="200"/>
      <c r="IZE98" s="200"/>
      <c r="IZF98" s="200"/>
      <c r="IZH98" s="200"/>
      <c r="IZK98" s="200"/>
      <c r="IZN98" s="200"/>
      <c r="IZQ98" s="200"/>
      <c r="IZT98" s="200"/>
      <c r="IZW98" s="200"/>
      <c r="IZY98" s="200"/>
      <c r="JAA98" s="200"/>
      <c r="JAD98" s="200"/>
      <c r="JAG98" s="200"/>
      <c r="JAJ98" s="200"/>
      <c r="JAM98" s="200"/>
      <c r="JAP98" s="200"/>
      <c r="JAS98" s="200"/>
      <c r="JAV98" s="200"/>
      <c r="JAX98" s="200"/>
      <c r="JBA98" s="200"/>
      <c r="JBD98" s="200"/>
      <c r="JBG98" s="200"/>
      <c r="JBM98" s="200"/>
      <c r="JBP98" s="200"/>
      <c r="JBR98" s="200"/>
      <c r="JCY98" s="200"/>
      <c r="JDB98" s="200"/>
      <c r="JDE98" s="200"/>
      <c r="JDH98" s="200"/>
      <c r="JDK98" s="200"/>
      <c r="JDL98" s="200"/>
      <c r="JDM98" s="200"/>
      <c r="JDP98" s="200"/>
      <c r="JDS98" s="200"/>
      <c r="JDV98" s="200"/>
      <c r="JDY98" s="200"/>
      <c r="JEA98" s="200"/>
      <c r="JEO98" s="200"/>
      <c r="JEP98" s="200"/>
      <c r="JEQ98" s="200"/>
      <c r="JER98" s="200"/>
      <c r="JES98" s="200"/>
      <c r="JET98" s="200"/>
      <c r="JEU98" s="200"/>
      <c r="JEV98" s="200"/>
      <c r="JEW98" s="200"/>
      <c r="JEX98" s="200"/>
      <c r="JEY98" s="200"/>
      <c r="JEZ98" s="200"/>
      <c r="JFA98" s="200"/>
      <c r="JFB98" s="200"/>
      <c r="JFC98" s="200"/>
      <c r="JFD98" s="200"/>
      <c r="JFE98" s="200"/>
      <c r="JFF98" s="200"/>
      <c r="JFG98" s="200"/>
      <c r="JFM98" s="200"/>
      <c r="JFN98" s="200"/>
      <c r="JFO98" s="200"/>
      <c r="JFP98" s="200"/>
      <c r="JFQ98" s="200"/>
      <c r="JFR98" s="200"/>
      <c r="JFS98" s="200"/>
      <c r="JFU98" s="200"/>
      <c r="JFV98" s="200"/>
      <c r="JFW98" s="200"/>
      <c r="JFX98" s="200"/>
      <c r="JFY98" s="200"/>
      <c r="JFZ98" s="200"/>
      <c r="JGA98" s="200"/>
      <c r="JGB98" s="200"/>
      <c r="JGE98" s="200"/>
      <c r="JGH98" s="200"/>
      <c r="JGK98" s="200"/>
      <c r="JGN98" s="200"/>
      <c r="JGQ98" s="200"/>
      <c r="JGT98" s="200"/>
      <c r="JHC98" s="200"/>
      <c r="JHF98" s="200"/>
      <c r="JHI98" s="200"/>
      <c r="JHL98" s="200"/>
      <c r="JHU98" s="200"/>
      <c r="JIA98" s="200"/>
      <c r="JID98" s="200"/>
      <c r="JIG98" s="200"/>
      <c r="JIJ98" s="200"/>
      <c r="JIP98" s="200"/>
      <c r="JIY98" s="200"/>
      <c r="JJA98" s="200"/>
      <c r="JJB98" s="200"/>
      <c r="JJD98" s="200"/>
      <c r="JJG98" s="200"/>
      <c r="JJJ98" s="200"/>
      <c r="JJM98" s="200"/>
      <c r="JJP98" s="200"/>
      <c r="JJS98" s="200"/>
      <c r="JJU98" s="200"/>
      <c r="JJW98" s="200"/>
      <c r="JJZ98" s="200"/>
      <c r="JKC98" s="200"/>
      <c r="JKF98" s="200"/>
      <c r="JKI98" s="200"/>
      <c r="JKL98" s="200"/>
      <c r="JKO98" s="200"/>
      <c r="JKR98" s="200"/>
      <c r="JKT98" s="200"/>
      <c r="JKW98" s="200"/>
      <c r="JKZ98" s="200"/>
      <c r="JLC98" s="200"/>
      <c r="JLI98" s="200"/>
      <c r="JLL98" s="200"/>
      <c r="JLN98" s="200"/>
      <c r="JMU98" s="200"/>
      <c r="JMX98" s="200"/>
      <c r="JNA98" s="200"/>
      <c r="JND98" s="200"/>
      <c r="JNG98" s="200"/>
      <c r="JNH98" s="200"/>
      <c r="JNI98" s="200"/>
      <c r="JNL98" s="200"/>
      <c r="JNO98" s="200"/>
      <c r="JNR98" s="200"/>
      <c r="JNU98" s="200"/>
      <c r="JNW98" s="200"/>
      <c r="JOK98" s="200"/>
      <c r="JOL98" s="200"/>
      <c r="JOM98" s="200"/>
      <c r="JON98" s="200"/>
      <c r="JOO98" s="200"/>
      <c r="JOP98" s="200"/>
      <c r="JOQ98" s="200"/>
      <c r="JOR98" s="200"/>
      <c r="JOS98" s="200"/>
      <c r="JOT98" s="200"/>
      <c r="JOU98" s="200"/>
      <c r="JOV98" s="200"/>
      <c r="JOW98" s="200"/>
      <c r="JOX98" s="200"/>
      <c r="JOY98" s="200"/>
      <c r="JOZ98" s="200"/>
      <c r="JPA98" s="200"/>
      <c r="JPB98" s="200"/>
      <c r="JPC98" s="200"/>
      <c r="JPI98" s="200"/>
      <c r="JPJ98" s="200"/>
      <c r="JPK98" s="200"/>
      <c r="JPL98" s="200"/>
      <c r="JPM98" s="200"/>
      <c r="JPN98" s="200"/>
      <c r="JPO98" s="200"/>
      <c r="JPQ98" s="200"/>
      <c r="JPR98" s="200"/>
      <c r="JPS98" s="200"/>
      <c r="JPT98" s="200"/>
      <c r="JPU98" s="200"/>
      <c r="JPV98" s="200"/>
      <c r="JPW98" s="200"/>
      <c r="JPX98" s="200"/>
      <c r="JQA98" s="200"/>
      <c r="JQD98" s="200"/>
      <c r="JQG98" s="200"/>
      <c r="JQJ98" s="200"/>
      <c r="JQM98" s="200"/>
      <c r="JQP98" s="200"/>
      <c r="JQY98" s="200"/>
      <c r="JRB98" s="200"/>
      <c r="JRE98" s="200"/>
      <c r="JRH98" s="200"/>
      <c r="JRQ98" s="200"/>
      <c r="JRW98" s="200"/>
      <c r="JRZ98" s="200"/>
      <c r="JSC98" s="200"/>
      <c r="JSF98" s="200"/>
      <c r="JSL98" s="200"/>
      <c r="JSU98" s="200"/>
      <c r="JSW98" s="200"/>
      <c r="JSX98" s="200"/>
      <c r="JSZ98" s="200"/>
      <c r="JTC98" s="200"/>
      <c r="JTF98" s="200"/>
      <c r="JTI98" s="200"/>
      <c r="JTL98" s="200"/>
      <c r="JTO98" s="200"/>
      <c r="JTQ98" s="200"/>
      <c r="JTS98" s="200"/>
      <c r="JTV98" s="200"/>
      <c r="JTY98" s="200"/>
      <c r="JUB98" s="200"/>
      <c r="JUE98" s="200"/>
      <c r="JUH98" s="200"/>
      <c r="JUK98" s="200"/>
      <c r="JUN98" s="200"/>
      <c r="JUP98" s="200"/>
      <c r="JUS98" s="200"/>
      <c r="JUV98" s="200"/>
      <c r="JUY98" s="200"/>
      <c r="JVE98" s="200"/>
      <c r="JVH98" s="200"/>
      <c r="JVJ98" s="200"/>
      <c r="JWQ98" s="200"/>
      <c r="JWT98" s="200"/>
      <c r="JWW98" s="200"/>
      <c r="JWZ98" s="200"/>
      <c r="JXC98" s="200"/>
      <c r="JXD98" s="200"/>
      <c r="JXE98" s="200"/>
      <c r="JXH98" s="200"/>
      <c r="JXK98" s="200"/>
      <c r="JXN98" s="200"/>
      <c r="JXQ98" s="200"/>
      <c r="JXS98" s="200"/>
      <c r="JYG98" s="200"/>
      <c r="JYH98" s="200"/>
      <c r="JYI98" s="200"/>
      <c r="JYJ98" s="200"/>
      <c r="JYK98" s="200"/>
      <c r="JYL98" s="200"/>
      <c r="JYM98" s="200"/>
      <c r="JYN98" s="200"/>
      <c r="JYO98" s="200"/>
      <c r="JYP98" s="200"/>
      <c r="JYQ98" s="200"/>
      <c r="JYR98" s="200"/>
      <c r="JYS98" s="200"/>
      <c r="JYT98" s="200"/>
      <c r="JYU98" s="200"/>
      <c r="JYV98" s="200"/>
      <c r="JYW98" s="200"/>
      <c r="JYX98" s="200"/>
      <c r="JYY98" s="200"/>
      <c r="JZE98" s="200"/>
      <c r="JZF98" s="200"/>
      <c r="JZG98" s="200"/>
      <c r="JZH98" s="200"/>
      <c r="JZI98" s="200"/>
      <c r="JZJ98" s="200"/>
      <c r="JZK98" s="200"/>
      <c r="JZM98" s="200"/>
      <c r="JZN98" s="200"/>
      <c r="JZO98" s="200"/>
      <c r="JZP98" s="200"/>
      <c r="JZQ98" s="200"/>
      <c r="JZR98" s="200"/>
      <c r="JZS98" s="200"/>
      <c r="JZT98" s="200"/>
      <c r="JZW98" s="200"/>
      <c r="JZZ98" s="200"/>
      <c r="KAC98" s="200"/>
      <c r="KAF98" s="200"/>
      <c r="KAI98" s="200"/>
      <c r="KAL98" s="200"/>
      <c r="KAU98" s="200"/>
      <c r="KAX98" s="200"/>
      <c r="KBA98" s="200"/>
      <c r="KBD98" s="200"/>
      <c r="KBM98" s="200"/>
      <c r="KBS98" s="200"/>
      <c r="KBV98" s="200"/>
      <c r="KBY98" s="200"/>
      <c r="KCB98" s="200"/>
      <c r="KCH98" s="200"/>
      <c r="KCQ98" s="200"/>
      <c r="KCS98" s="200"/>
      <c r="KCT98" s="200"/>
      <c r="KCV98" s="200"/>
      <c r="KCY98" s="200"/>
      <c r="KDB98" s="200"/>
      <c r="KDE98" s="200"/>
      <c r="KDH98" s="200"/>
      <c r="KDK98" s="200"/>
      <c r="KDM98" s="200"/>
      <c r="KDO98" s="200"/>
      <c r="KDR98" s="200"/>
      <c r="KDU98" s="200"/>
      <c r="KDX98" s="200"/>
      <c r="KEA98" s="200"/>
      <c r="KED98" s="200"/>
      <c r="KEG98" s="200"/>
      <c r="KEJ98" s="200"/>
      <c r="KEL98" s="200"/>
      <c r="KEO98" s="200"/>
      <c r="KER98" s="200"/>
      <c r="KEU98" s="200"/>
      <c r="KFA98" s="200"/>
      <c r="KFD98" s="200"/>
      <c r="KFF98" s="200"/>
      <c r="KGM98" s="200"/>
      <c r="KGP98" s="200"/>
      <c r="KGS98" s="200"/>
      <c r="KGV98" s="200"/>
      <c r="KGY98" s="200"/>
      <c r="KGZ98" s="200"/>
      <c r="KHA98" s="200"/>
      <c r="KHD98" s="200"/>
      <c r="KHG98" s="200"/>
      <c r="KHJ98" s="200"/>
      <c r="KHM98" s="200"/>
      <c r="KHO98" s="200"/>
      <c r="KIC98" s="200"/>
      <c r="KID98" s="200"/>
      <c r="KIE98" s="200"/>
      <c r="KIF98" s="200"/>
      <c r="KIG98" s="200"/>
      <c r="KIH98" s="200"/>
      <c r="KII98" s="200"/>
      <c r="KIJ98" s="200"/>
      <c r="KIK98" s="200"/>
      <c r="KIL98" s="200"/>
      <c r="KIM98" s="200"/>
      <c r="KIN98" s="200"/>
      <c r="KIO98" s="200"/>
      <c r="KIP98" s="200"/>
      <c r="KIQ98" s="200"/>
      <c r="KIR98" s="200"/>
      <c r="KIS98" s="200"/>
      <c r="KIT98" s="200"/>
      <c r="KIU98" s="200"/>
      <c r="KJA98" s="200"/>
      <c r="KJB98" s="200"/>
      <c r="KJC98" s="200"/>
      <c r="KJD98" s="200"/>
      <c r="KJE98" s="200"/>
      <c r="KJF98" s="200"/>
      <c r="KJG98" s="200"/>
      <c r="KJI98" s="200"/>
      <c r="KJJ98" s="200"/>
      <c r="KJK98" s="200"/>
      <c r="KJL98" s="200"/>
      <c r="KJM98" s="200"/>
      <c r="KJN98" s="200"/>
      <c r="KJO98" s="200"/>
      <c r="KJP98" s="200"/>
      <c r="KJS98" s="200"/>
      <c r="KJV98" s="200"/>
      <c r="KJY98" s="200"/>
      <c r="KKB98" s="200"/>
      <c r="KKE98" s="200"/>
      <c r="KKH98" s="200"/>
      <c r="KKQ98" s="200"/>
      <c r="KKT98" s="200"/>
      <c r="KKW98" s="200"/>
      <c r="KKZ98" s="200"/>
      <c r="KLI98" s="200"/>
      <c r="KLO98" s="200"/>
      <c r="KLR98" s="200"/>
      <c r="KLU98" s="200"/>
      <c r="KLX98" s="200"/>
      <c r="KMD98" s="200"/>
      <c r="KMM98" s="200"/>
      <c r="KMO98" s="200"/>
      <c r="KMP98" s="200"/>
      <c r="KMR98" s="200"/>
      <c r="KMU98" s="200"/>
      <c r="KMX98" s="200"/>
      <c r="KNA98" s="200"/>
      <c r="KND98" s="200"/>
      <c r="KNG98" s="200"/>
      <c r="KNI98" s="200"/>
      <c r="KNK98" s="200"/>
      <c r="KNN98" s="200"/>
      <c r="KNQ98" s="200"/>
      <c r="KNT98" s="200"/>
      <c r="KNW98" s="200"/>
      <c r="KNZ98" s="200"/>
      <c r="KOC98" s="200"/>
      <c r="KOF98" s="200"/>
      <c r="KOH98" s="200"/>
      <c r="KOK98" s="200"/>
      <c r="KON98" s="200"/>
      <c r="KOQ98" s="200"/>
      <c r="KOW98" s="200"/>
      <c r="KOZ98" s="200"/>
      <c r="KPB98" s="200"/>
      <c r="KQI98" s="200"/>
      <c r="KQL98" s="200"/>
      <c r="KQO98" s="200"/>
      <c r="KQR98" s="200"/>
      <c r="KQU98" s="200"/>
      <c r="KQV98" s="200"/>
      <c r="KQW98" s="200"/>
      <c r="KQZ98" s="200"/>
      <c r="KRC98" s="200"/>
      <c r="KRF98" s="200"/>
      <c r="KRI98" s="200"/>
      <c r="KRK98" s="200"/>
      <c r="KRY98" s="200"/>
      <c r="KRZ98" s="200"/>
      <c r="KSA98" s="200"/>
      <c r="KSB98" s="200"/>
      <c r="KSC98" s="200"/>
      <c r="KSD98" s="200"/>
      <c r="KSE98" s="200"/>
      <c r="KSF98" s="200"/>
      <c r="KSG98" s="200"/>
      <c r="KSH98" s="200"/>
      <c r="KSI98" s="200"/>
      <c r="KSJ98" s="200"/>
      <c r="KSK98" s="200"/>
      <c r="KSL98" s="200"/>
      <c r="KSM98" s="200"/>
      <c r="KSN98" s="200"/>
      <c r="KSO98" s="200"/>
      <c r="KSP98" s="200"/>
      <c r="KSQ98" s="200"/>
      <c r="KSW98" s="200"/>
      <c r="KSX98" s="200"/>
      <c r="KSY98" s="200"/>
      <c r="KSZ98" s="200"/>
      <c r="KTA98" s="200"/>
      <c r="KTB98" s="200"/>
      <c r="KTC98" s="200"/>
      <c r="KTE98" s="200"/>
      <c r="KTF98" s="200"/>
      <c r="KTG98" s="200"/>
      <c r="KTH98" s="200"/>
      <c r="KTI98" s="200"/>
      <c r="KTJ98" s="200"/>
      <c r="KTK98" s="200"/>
      <c r="KTL98" s="200"/>
      <c r="KTO98" s="200"/>
      <c r="KTR98" s="200"/>
      <c r="KTU98" s="200"/>
      <c r="KTX98" s="200"/>
      <c r="KUA98" s="200"/>
      <c r="KUD98" s="200"/>
      <c r="KUM98" s="200"/>
      <c r="KUP98" s="200"/>
      <c r="KUS98" s="200"/>
      <c r="KUV98" s="200"/>
      <c r="KVE98" s="200"/>
      <c r="KVK98" s="200"/>
      <c r="KVN98" s="200"/>
      <c r="KVQ98" s="200"/>
      <c r="KVT98" s="200"/>
      <c r="KVZ98" s="200"/>
      <c r="KWI98" s="200"/>
      <c r="KWK98" s="200"/>
      <c r="KWL98" s="200"/>
      <c r="KWN98" s="200"/>
      <c r="KWQ98" s="200"/>
      <c r="KWT98" s="200"/>
      <c r="KWW98" s="200"/>
      <c r="KWZ98" s="200"/>
      <c r="KXC98" s="200"/>
      <c r="KXE98" s="200"/>
      <c r="KXG98" s="200"/>
      <c r="KXJ98" s="200"/>
      <c r="KXM98" s="200"/>
      <c r="KXP98" s="200"/>
      <c r="KXS98" s="200"/>
      <c r="KXV98" s="200"/>
      <c r="KXY98" s="200"/>
      <c r="KYB98" s="200"/>
      <c r="KYD98" s="200"/>
      <c r="KYG98" s="200"/>
      <c r="KYJ98" s="200"/>
      <c r="KYM98" s="200"/>
      <c r="KYS98" s="200"/>
      <c r="KYV98" s="200"/>
      <c r="KYX98" s="200"/>
      <c r="LAE98" s="200"/>
      <c r="LAH98" s="200"/>
      <c r="LAK98" s="200"/>
      <c r="LAN98" s="200"/>
      <c r="LAQ98" s="200"/>
      <c r="LAR98" s="200"/>
      <c r="LAS98" s="200"/>
      <c r="LAV98" s="200"/>
      <c r="LAY98" s="200"/>
      <c r="LBB98" s="200"/>
      <c r="LBE98" s="200"/>
      <c r="LBG98" s="200"/>
      <c r="LBU98" s="200"/>
      <c r="LBV98" s="200"/>
      <c r="LBW98" s="200"/>
      <c r="LBX98" s="200"/>
      <c r="LBY98" s="200"/>
      <c r="LBZ98" s="200"/>
      <c r="LCA98" s="200"/>
      <c r="LCB98" s="200"/>
      <c r="LCC98" s="200"/>
      <c r="LCD98" s="200"/>
      <c r="LCE98" s="200"/>
      <c r="LCF98" s="200"/>
      <c r="LCG98" s="200"/>
      <c r="LCH98" s="200"/>
      <c r="LCI98" s="200"/>
      <c r="LCJ98" s="200"/>
      <c r="LCK98" s="200"/>
      <c r="LCL98" s="200"/>
      <c r="LCM98" s="200"/>
      <c r="LCS98" s="200"/>
      <c r="LCT98" s="200"/>
      <c r="LCU98" s="200"/>
      <c r="LCV98" s="200"/>
      <c r="LCW98" s="200"/>
      <c r="LCX98" s="200"/>
      <c r="LCY98" s="200"/>
      <c r="LDA98" s="200"/>
      <c r="LDB98" s="200"/>
      <c r="LDC98" s="200"/>
      <c r="LDD98" s="200"/>
      <c r="LDE98" s="200"/>
      <c r="LDF98" s="200"/>
      <c r="LDG98" s="200"/>
      <c r="LDH98" s="200"/>
      <c r="LDK98" s="200"/>
      <c r="LDN98" s="200"/>
      <c r="LDQ98" s="200"/>
      <c r="LDT98" s="200"/>
      <c r="LDW98" s="200"/>
      <c r="LDZ98" s="200"/>
      <c r="LEI98" s="200"/>
      <c r="LEL98" s="200"/>
      <c r="LEO98" s="200"/>
      <c r="LER98" s="200"/>
      <c r="LFA98" s="200"/>
      <c r="LFG98" s="200"/>
      <c r="LFJ98" s="200"/>
      <c r="LFM98" s="200"/>
      <c r="LFP98" s="200"/>
      <c r="LFV98" s="200"/>
      <c r="LGE98" s="200"/>
      <c r="LGG98" s="200"/>
      <c r="LGH98" s="200"/>
      <c r="LGJ98" s="200"/>
      <c r="LGM98" s="200"/>
      <c r="LGP98" s="200"/>
      <c r="LGS98" s="200"/>
      <c r="LGV98" s="200"/>
      <c r="LGY98" s="200"/>
      <c r="LHA98" s="200"/>
      <c r="LHC98" s="200"/>
      <c r="LHF98" s="200"/>
      <c r="LHI98" s="200"/>
      <c r="LHL98" s="200"/>
      <c r="LHO98" s="200"/>
      <c r="LHR98" s="200"/>
      <c r="LHU98" s="200"/>
      <c r="LHX98" s="200"/>
      <c r="LHZ98" s="200"/>
      <c r="LIC98" s="200"/>
      <c r="LIF98" s="200"/>
      <c r="LII98" s="200"/>
      <c r="LIO98" s="200"/>
      <c r="LIR98" s="200"/>
      <c r="LIT98" s="200"/>
      <c r="LKA98" s="200"/>
      <c r="LKD98" s="200"/>
      <c r="LKG98" s="200"/>
      <c r="LKJ98" s="200"/>
      <c r="LKM98" s="200"/>
      <c r="LKN98" s="200"/>
      <c r="LKO98" s="200"/>
      <c r="LKR98" s="200"/>
      <c r="LKU98" s="200"/>
      <c r="LKX98" s="200"/>
      <c r="LLA98" s="200"/>
      <c r="LLC98" s="200"/>
      <c r="LLQ98" s="200"/>
      <c r="LLR98" s="200"/>
      <c r="LLS98" s="200"/>
      <c r="LLT98" s="200"/>
      <c r="LLU98" s="200"/>
      <c r="LLV98" s="200"/>
      <c r="LLW98" s="200"/>
      <c r="LLX98" s="200"/>
      <c r="LLY98" s="200"/>
      <c r="LLZ98" s="200"/>
      <c r="LMA98" s="200"/>
      <c r="LMB98" s="200"/>
      <c r="LMC98" s="200"/>
      <c r="LMD98" s="200"/>
      <c r="LME98" s="200"/>
      <c r="LMF98" s="200"/>
      <c r="LMG98" s="200"/>
      <c r="LMH98" s="200"/>
      <c r="LMI98" s="200"/>
      <c r="LMO98" s="200"/>
      <c r="LMP98" s="200"/>
      <c r="LMQ98" s="200"/>
      <c r="LMR98" s="200"/>
      <c r="LMS98" s="200"/>
      <c r="LMT98" s="200"/>
      <c r="LMU98" s="200"/>
      <c r="LMW98" s="200"/>
      <c r="LMX98" s="200"/>
      <c r="LMY98" s="200"/>
      <c r="LMZ98" s="200"/>
      <c r="LNA98" s="200"/>
      <c r="LNB98" s="200"/>
      <c r="LNC98" s="200"/>
      <c r="LND98" s="200"/>
      <c r="LNG98" s="200"/>
      <c r="LNJ98" s="200"/>
      <c r="LNM98" s="200"/>
      <c r="LNP98" s="200"/>
      <c r="LNS98" s="200"/>
      <c r="LNV98" s="200"/>
      <c r="LOE98" s="200"/>
      <c r="LOH98" s="200"/>
      <c r="LOK98" s="200"/>
      <c r="LON98" s="200"/>
      <c r="LOW98" s="200"/>
      <c r="LPC98" s="200"/>
      <c r="LPF98" s="200"/>
      <c r="LPI98" s="200"/>
      <c r="LPL98" s="200"/>
      <c r="LPR98" s="200"/>
      <c r="LQA98" s="200"/>
      <c r="LQC98" s="200"/>
      <c r="LQD98" s="200"/>
      <c r="LQF98" s="200"/>
      <c r="LQI98" s="200"/>
      <c r="LQL98" s="200"/>
      <c r="LQO98" s="200"/>
      <c r="LQR98" s="200"/>
      <c r="LQU98" s="200"/>
      <c r="LQW98" s="200"/>
      <c r="LQY98" s="200"/>
      <c r="LRB98" s="200"/>
      <c r="LRE98" s="200"/>
      <c r="LRH98" s="200"/>
      <c r="LRK98" s="200"/>
      <c r="LRN98" s="200"/>
      <c r="LRQ98" s="200"/>
      <c r="LRT98" s="200"/>
      <c r="LRV98" s="200"/>
      <c r="LRY98" s="200"/>
      <c r="LSB98" s="200"/>
      <c r="LSE98" s="200"/>
      <c r="LSK98" s="200"/>
      <c r="LSN98" s="200"/>
      <c r="LSP98" s="200"/>
      <c r="LTW98" s="200"/>
      <c r="LTZ98" s="200"/>
      <c r="LUC98" s="200"/>
      <c r="LUF98" s="200"/>
      <c r="LUI98" s="200"/>
      <c r="LUJ98" s="200"/>
      <c r="LUK98" s="200"/>
      <c r="LUN98" s="200"/>
      <c r="LUQ98" s="200"/>
      <c r="LUT98" s="200"/>
      <c r="LUW98" s="200"/>
      <c r="LUY98" s="200"/>
      <c r="LVM98" s="200"/>
      <c r="LVN98" s="200"/>
      <c r="LVO98" s="200"/>
      <c r="LVP98" s="200"/>
      <c r="LVQ98" s="200"/>
      <c r="LVR98" s="200"/>
      <c r="LVS98" s="200"/>
      <c r="LVT98" s="200"/>
      <c r="LVU98" s="200"/>
      <c r="LVV98" s="200"/>
      <c r="LVW98" s="200"/>
      <c r="LVX98" s="200"/>
      <c r="LVY98" s="200"/>
      <c r="LVZ98" s="200"/>
      <c r="LWA98" s="200"/>
      <c r="LWB98" s="200"/>
      <c r="LWC98" s="200"/>
      <c r="LWD98" s="200"/>
      <c r="LWE98" s="200"/>
      <c r="LWK98" s="200"/>
      <c r="LWL98" s="200"/>
      <c r="LWM98" s="200"/>
      <c r="LWN98" s="200"/>
      <c r="LWO98" s="200"/>
      <c r="LWP98" s="200"/>
      <c r="LWQ98" s="200"/>
      <c r="LWS98" s="200"/>
      <c r="LWT98" s="200"/>
      <c r="LWU98" s="200"/>
      <c r="LWV98" s="200"/>
      <c r="LWW98" s="200"/>
      <c r="LWX98" s="200"/>
      <c r="LWY98" s="200"/>
      <c r="LWZ98" s="200"/>
      <c r="LXC98" s="200"/>
      <c r="LXF98" s="200"/>
      <c r="LXI98" s="200"/>
      <c r="LXL98" s="200"/>
      <c r="LXO98" s="200"/>
      <c r="LXR98" s="200"/>
      <c r="LYA98" s="200"/>
      <c r="LYD98" s="200"/>
      <c r="LYG98" s="200"/>
      <c r="LYJ98" s="200"/>
      <c r="LYS98" s="200"/>
      <c r="LYY98" s="200"/>
      <c r="LZB98" s="200"/>
      <c r="LZE98" s="200"/>
      <c r="LZH98" s="200"/>
      <c r="LZN98" s="200"/>
      <c r="LZW98" s="200"/>
      <c r="LZY98" s="200"/>
      <c r="LZZ98" s="200"/>
      <c r="MAB98" s="200"/>
      <c r="MAE98" s="200"/>
      <c r="MAH98" s="200"/>
      <c r="MAK98" s="200"/>
      <c r="MAN98" s="200"/>
      <c r="MAQ98" s="200"/>
      <c r="MAS98" s="200"/>
      <c r="MAU98" s="200"/>
      <c r="MAX98" s="200"/>
      <c r="MBA98" s="200"/>
      <c r="MBD98" s="200"/>
      <c r="MBG98" s="200"/>
      <c r="MBJ98" s="200"/>
      <c r="MBM98" s="200"/>
      <c r="MBP98" s="200"/>
      <c r="MBR98" s="200"/>
      <c r="MBU98" s="200"/>
      <c r="MBX98" s="200"/>
      <c r="MCA98" s="200"/>
      <c r="MCG98" s="200"/>
      <c r="MCJ98" s="200"/>
      <c r="MCL98" s="200"/>
      <c r="MDS98" s="200"/>
      <c r="MDV98" s="200"/>
      <c r="MDY98" s="200"/>
      <c r="MEB98" s="200"/>
      <c r="MEE98" s="200"/>
      <c r="MEF98" s="200"/>
      <c r="MEG98" s="200"/>
      <c r="MEJ98" s="200"/>
      <c r="MEM98" s="200"/>
      <c r="MEP98" s="200"/>
      <c r="MES98" s="200"/>
      <c r="MEU98" s="200"/>
      <c r="MFI98" s="200"/>
      <c r="MFJ98" s="200"/>
      <c r="MFK98" s="200"/>
      <c r="MFL98" s="200"/>
      <c r="MFM98" s="200"/>
      <c r="MFN98" s="200"/>
      <c r="MFO98" s="200"/>
      <c r="MFP98" s="200"/>
      <c r="MFQ98" s="200"/>
      <c r="MFR98" s="200"/>
      <c r="MFS98" s="200"/>
      <c r="MFT98" s="200"/>
      <c r="MFU98" s="200"/>
      <c r="MFV98" s="200"/>
      <c r="MFW98" s="200"/>
      <c r="MFX98" s="200"/>
      <c r="MFY98" s="200"/>
      <c r="MFZ98" s="200"/>
      <c r="MGA98" s="200"/>
      <c r="MGG98" s="200"/>
      <c r="MGH98" s="200"/>
      <c r="MGI98" s="200"/>
      <c r="MGJ98" s="200"/>
      <c r="MGK98" s="200"/>
      <c r="MGL98" s="200"/>
      <c r="MGM98" s="200"/>
      <c r="MGO98" s="200"/>
      <c r="MGP98" s="200"/>
      <c r="MGQ98" s="200"/>
      <c r="MGR98" s="200"/>
      <c r="MGS98" s="200"/>
      <c r="MGT98" s="200"/>
      <c r="MGU98" s="200"/>
      <c r="MGV98" s="200"/>
      <c r="MGY98" s="200"/>
      <c r="MHB98" s="200"/>
      <c r="MHE98" s="200"/>
      <c r="MHH98" s="200"/>
      <c r="MHK98" s="200"/>
      <c r="MHN98" s="200"/>
      <c r="MHW98" s="200"/>
      <c r="MHZ98" s="200"/>
      <c r="MIC98" s="200"/>
      <c r="MIF98" s="200"/>
      <c r="MIO98" s="200"/>
      <c r="MIU98" s="200"/>
      <c r="MIX98" s="200"/>
      <c r="MJA98" s="200"/>
      <c r="MJD98" s="200"/>
      <c r="MJJ98" s="200"/>
      <c r="MJS98" s="200"/>
      <c r="MJU98" s="200"/>
      <c r="MJV98" s="200"/>
      <c r="MJX98" s="200"/>
      <c r="MKA98" s="200"/>
      <c r="MKD98" s="200"/>
      <c r="MKG98" s="200"/>
      <c r="MKJ98" s="200"/>
      <c r="MKM98" s="200"/>
      <c r="MKO98" s="200"/>
      <c r="MKQ98" s="200"/>
      <c r="MKT98" s="200"/>
      <c r="MKW98" s="200"/>
      <c r="MKZ98" s="200"/>
      <c r="MLC98" s="200"/>
      <c r="MLF98" s="200"/>
      <c r="MLI98" s="200"/>
      <c r="MLL98" s="200"/>
      <c r="MLN98" s="200"/>
      <c r="MLQ98" s="200"/>
      <c r="MLT98" s="200"/>
      <c r="MLW98" s="200"/>
      <c r="MMC98" s="200"/>
      <c r="MMF98" s="200"/>
      <c r="MMH98" s="200"/>
      <c r="MNO98" s="200"/>
      <c r="MNR98" s="200"/>
      <c r="MNU98" s="200"/>
      <c r="MNX98" s="200"/>
      <c r="MOA98" s="200"/>
      <c r="MOB98" s="200"/>
      <c r="MOC98" s="200"/>
      <c r="MOF98" s="200"/>
      <c r="MOI98" s="200"/>
      <c r="MOL98" s="200"/>
      <c r="MOO98" s="200"/>
      <c r="MOQ98" s="200"/>
      <c r="MPE98" s="200"/>
      <c r="MPF98" s="200"/>
      <c r="MPG98" s="200"/>
      <c r="MPH98" s="200"/>
      <c r="MPI98" s="200"/>
      <c r="MPJ98" s="200"/>
      <c r="MPK98" s="200"/>
      <c r="MPL98" s="200"/>
      <c r="MPM98" s="200"/>
      <c r="MPN98" s="200"/>
      <c r="MPO98" s="200"/>
      <c r="MPP98" s="200"/>
      <c r="MPQ98" s="200"/>
      <c r="MPR98" s="200"/>
      <c r="MPS98" s="200"/>
      <c r="MPT98" s="200"/>
      <c r="MPU98" s="200"/>
      <c r="MPV98" s="200"/>
      <c r="MPW98" s="200"/>
      <c r="MQC98" s="200"/>
      <c r="MQD98" s="200"/>
      <c r="MQE98" s="200"/>
      <c r="MQF98" s="200"/>
      <c r="MQG98" s="200"/>
      <c r="MQH98" s="200"/>
      <c r="MQI98" s="200"/>
      <c r="MQK98" s="200"/>
      <c r="MQL98" s="200"/>
      <c r="MQM98" s="200"/>
      <c r="MQN98" s="200"/>
      <c r="MQO98" s="200"/>
      <c r="MQP98" s="200"/>
      <c r="MQQ98" s="200"/>
      <c r="MQR98" s="200"/>
      <c r="MQU98" s="200"/>
      <c r="MQX98" s="200"/>
      <c r="MRA98" s="200"/>
      <c r="MRD98" s="200"/>
      <c r="MRG98" s="200"/>
      <c r="MRJ98" s="200"/>
      <c r="MRS98" s="200"/>
      <c r="MRV98" s="200"/>
      <c r="MRY98" s="200"/>
      <c r="MSB98" s="200"/>
      <c r="MSK98" s="200"/>
      <c r="MSQ98" s="200"/>
      <c r="MST98" s="200"/>
      <c r="MSW98" s="200"/>
      <c r="MSZ98" s="200"/>
      <c r="MTF98" s="200"/>
      <c r="MTO98" s="200"/>
      <c r="MTQ98" s="200"/>
      <c r="MTR98" s="200"/>
      <c r="MTT98" s="200"/>
      <c r="MTW98" s="200"/>
      <c r="MTZ98" s="200"/>
      <c r="MUC98" s="200"/>
      <c r="MUF98" s="200"/>
      <c r="MUI98" s="200"/>
      <c r="MUK98" s="200"/>
      <c r="MUM98" s="200"/>
      <c r="MUP98" s="200"/>
      <c r="MUS98" s="200"/>
      <c r="MUV98" s="200"/>
      <c r="MUY98" s="200"/>
      <c r="MVB98" s="200"/>
      <c r="MVE98" s="200"/>
      <c r="MVH98" s="200"/>
      <c r="MVJ98" s="200"/>
      <c r="MVM98" s="200"/>
      <c r="MVP98" s="200"/>
      <c r="MVS98" s="200"/>
      <c r="MVY98" s="200"/>
      <c r="MWB98" s="200"/>
      <c r="MWD98" s="200"/>
      <c r="MXK98" s="200"/>
      <c r="MXN98" s="200"/>
      <c r="MXQ98" s="200"/>
      <c r="MXT98" s="200"/>
      <c r="MXW98" s="200"/>
      <c r="MXX98" s="200"/>
      <c r="MXY98" s="200"/>
      <c r="MYB98" s="200"/>
      <c r="MYE98" s="200"/>
      <c r="MYH98" s="200"/>
      <c r="MYK98" s="200"/>
      <c r="MYM98" s="200"/>
      <c r="MZA98" s="200"/>
      <c r="MZB98" s="200"/>
      <c r="MZC98" s="200"/>
      <c r="MZD98" s="200"/>
      <c r="MZE98" s="200"/>
      <c r="MZF98" s="200"/>
      <c r="MZG98" s="200"/>
      <c r="MZH98" s="200"/>
      <c r="MZI98" s="200"/>
      <c r="MZJ98" s="200"/>
      <c r="MZK98" s="200"/>
      <c r="MZL98" s="200"/>
      <c r="MZM98" s="200"/>
      <c r="MZN98" s="200"/>
      <c r="MZO98" s="200"/>
      <c r="MZP98" s="200"/>
      <c r="MZQ98" s="200"/>
      <c r="MZR98" s="200"/>
      <c r="MZS98" s="200"/>
      <c r="MZY98" s="200"/>
      <c r="MZZ98" s="200"/>
      <c r="NAA98" s="200"/>
      <c r="NAB98" s="200"/>
      <c r="NAC98" s="200"/>
      <c r="NAD98" s="200"/>
      <c r="NAE98" s="200"/>
      <c r="NAG98" s="200"/>
      <c r="NAH98" s="200"/>
      <c r="NAI98" s="200"/>
      <c r="NAJ98" s="200"/>
      <c r="NAK98" s="200"/>
      <c r="NAL98" s="200"/>
      <c r="NAM98" s="200"/>
      <c r="NAN98" s="200"/>
      <c r="NAQ98" s="200"/>
      <c r="NAT98" s="200"/>
      <c r="NAW98" s="200"/>
      <c r="NAZ98" s="200"/>
      <c r="NBC98" s="200"/>
      <c r="NBF98" s="200"/>
      <c r="NBO98" s="200"/>
      <c r="NBR98" s="200"/>
      <c r="NBU98" s="200"/>
      <c r="NBX98" s="200"/>
      <c r="NCG98" s="200"/>
      <c r="NCM98" s="200"/>
      <c r="NCP98" s="200"/>
      <c r="NCS98" s="200"/>
      <c r="NCV98" s="200"/>
      <c r="NDB98" s="200"/>
      <c r="NDK98" s="200"/>
      <c r="NDM98" s="200"/>
      <c r="NDN98" s="200"/>
      <c r="NDP98" s="200"/>
      <c r="NDS98" s="200"/>
      <c r="NDV98" s="200"/>
      <c r="NDY98" s="200"/>
      <c r="NEB98" s="200"/>
      <c r="NEE98" s="200"/>
      <c r="NEG98" s="200"/>
      <c r="NEI98" s="200"/>
      <c r="NEL98" s="200"/>
      <c r="NEO98" s="200"/>
      <c r="NER98" s="200"/>
      <c r="NEU98" s="200"/>
      <c r="NEX98" s="200"/>
      <c r="NFA98" s="200"/>
      <c r="NFD98" s="200"/>
      <c r="NFF98" s="200"/>
      <c r="NFI98" s="200"/>
      <c r="NFL98" s="200"/>
      <c r="NFO98" s="200"/>
      <c r="NFU98" s="200"/>
      <c r="NFX98" s="200"/>
      <c r="NFZ98" s="200"/>
      <c r="NHG98" s="200"/>
      <c r="NHJ98" s="200"/>
      <c r="NHM98" s="200"/>
      <c r="NHP98" s="200"/>
      <c r="NHS98" s="200"/>
      <c r="NHT98" s="200"/>
      <c r="NHU98" s="200"/>
      <c r="NHX98" s="200"/>
      <c r="NIA98" s="200"/>
      <c r="NID98" s="200"/>
      <c r="NIG98" s="200"/>
      <c r="NII98" s="200"/>
      <c r="NIW98" s="200"/>
      <c r="NIX98" s="200"/>
      <c r="NIY98" s="200"/>
      <c r="NIZ98" s="200"/>
      <c r="NJA98" s="200"/>
      <c r="NJB98" s="200"/>
      <c r="NJC98" s="200"/>
      <c r="NJD98" s="200"/>
      <c r="NJE98" s="200"/>
      <c r="NJF98" s="200"/>
      <c r="NJG98" s="200"/>
      <c r="NJH98" s="200"/>
      <c r="NJI98" s="200"/>
      <c r="NJJ98" s="200"/>
      <c r="NJK98" s="200"/>
      <c r="NJL98" s="200"/>
      <c r="NJM98" s="200"/>
      <c r="NJN98" s="200"/>
      <c r="NJO98" s="200"/>
      <c r="NJU98" s="200"/>
      <c r="NJV98" s="200"/>
      <c r="NJW98" s="200"/>
      <c r="NJX98" s="200"/>
      <c r="NJY98" s="200"/>
      <c r="NJZ98" s="200"/>
      <c r="NKA98" s="200"/>
      <c r="NKC98" s="200"/>
      <c r="NKD98" s="200"/>
      <c r="NKE98" s="200"/>
      <c r="NKF98" s="200"/>
      <c r="NKG98" s="200"/>
      <c r="NKH98" s="200"/>
      <c r="NKI98" s="200"/>
      <c r="NKJ98" s="200"/>
      <c r="NKM98" s="200"/>
      <c r="NKP98" s="200"/>
      <c r="NKS98" s="200"/>
      <c r="NKV98" s="200"/>
      <c r="NKY98" s="200"/>
      <c r="NLB98" s="200"/>
      <c r="NLK98" s="200"/>
      <c r="NLN98" s="200"/>
      <c r="NLQ98" s="200"/>
      <c r="NLT98" s="200"/>
      <c r="NMC98" s="200"/>
      <c r="NMI98" s="200"/>
      <c r="NML98" s="200"/>
      <c r="NMO98" s="200"/>
      <c r="NMR98" s="200"/>
      <c r="NMX98" s="200"/>
      <c r="NNG98" s="200"/>
      <c r="NNI98" s="200"/>
      <c r="NNJ98" s="200"/>
      <c r="NNL98" s="200"/>
      <c r="NNO98" s="200"/>
      <c r="NNR98" s="200"/>
      <c r="NNU98" s="200"/>
      <c r="NNX98" s="200"/>
      <c r="NOA98" s="200"/>
      <c r="NOC98" s="200"/>
      <c r="NOE98" s="200"/>
      <c r="NOH98" s="200"/>
      <c r="NOK98" s="200"/>
      <c r="NON98" s="200"/>
      <c r="NOQ98" s="200"/>
      <c r="NOT98" s="200"/>
      <c r="NOW98" s="200"/>
      <c r="NOZ98" s="200"/>
      <c r="NPB98" s="200"/>
      <c r="NPE98" s="200"/>
      <c r="NPH98" s="200"/>
      <c r="NPK98" s="200"/>
      <c r="NPQ98" s="200"/>
      <c r="NPT98" s="200"/>
      <c r="NPV98" s="200"/>
      <c r="NRC98" s="200"/>
      <c r="NRF98" s="200"/>
      <c r="NRI98" s="200"/>
      <c r="NRL98" s="200"/>
      <c r="NRO98" s="200"/>
      <c r="NRP98" s="200"/>
      <c r="NRQ98" s="200"/>
      <c r="NRT98" s="200"/>
      <c r="NRW98" s="200"/>
      <c r="NRZ98" s="200"/>
      <c r="NSC98" s="200"/>
      <c r="NSE98" s="200"/>
      <c r="NSS98" s="200"/>
      <c r="NST98" s="200"/>
      <c r="NSU98" s="200"/>
      <c r="NSV98" s="200"/>
      <c r="NSW98" s="200"/>
      <c r="NSX98" s="200"/>
      <c r="NSY98" s="200"/>
      <c r="NSZ98" s="200"/>
      <c r="NTA98" s="200"/>
      <c r="NTB98" s="200"/>
      <c r="NTC98" s="200"/>
      <c r="NTD98" s="200"/>
      <c r="NTE98" s="200"/>
      <c r="NTF98" s="200"/>
      <c r="NTG98" s="200"/>
      <c r="NTH98" s="200"/>
      <c r="NTI98" s="200"/>
      <c r="NTJ98" s="200"/>
      <c r="NTK98" s="200"/>
      <c r="NTQ98" s="200"/>
      <c r="NTR98" s="200"/>
      <c r="NTS98" s="200"/>
      <c r="NTT98" s="200"/>
      <c r="NTU98" s="200"/>
      <c r="NTV98" s="200"/>
      <c r="NTW98" s="200"/>
      <c r="NTY98" s="200"/>
      <c r="NTZ98" s="200"/>
      <c r="NUA98" s="200"/>
      <c r="NUB98" s="200"/>
      <c r="NUC98" s="200"/>
      <c r="NUD98" s="200"/>
      <c r="NUE98" s="200"/>
      <c r="NUF98" s="200"/>
      <c r="NUI98" s="200"/>
      <c r="NUL98" s="200"/>
      <c r="NUO98" s="200"/>
      <c r="NUR98" s="200"/>
      <c r="NUU98" s="200"/>
      <c r="NUX98" s="200"/>
      <c r="NVG98" s="200"/>
      <c r="NVJ98" s="200"/>
      <c r="NVM98" s="200"/>
      <c r="NVP98" s="200"/>
      <c r="NVY98" s="200"/>
      <c r="NWE98" s="200"/>
      <c r="NWH98" s="200"/>
      <c r="NWK98" s="200"/>
      <c r="NWN98" s="200"/>
      <c r="NWT98" s="200"/>
      <c r="NXC98" s="200"/>
      <c r="NXE98" s="200"/>
      <c r="NXF98" s="200"/>
      <c r="NXH98" s="200"/>
      <c r="NXK98" s="200"/>
      <c r="NXN98" s="200"/>
      <c r="NXQ98" s="200"/>
      <c r="NXT98" s="200"/>
      <c r="NXW98" s="200"/>
      <c r="NXY98" s="200"/>
      <c r="NYA98" s="200"/>
      <c r="NYD98" s="200"/>
      <c r="NYG98" s="200"/>
      <c r="NYJ98" s="200"/>
      <c r="NYM98" s="200"/>
      <c r="NYP98" s="200"/>
      <c r="NYS98" s="200"/>
      <c r="NYV98" s="200"/>
      <c r="NYX98" s="200"/>
      <c r="NZA98" s="200"/>
      <c r="NZD98" s="200"/>
      <c r="NZG98" s="200"/>
      <c r="NZM98" s="200"/>
      <c r="NZP98" s="200"/>
      <c r="NZR98" s="200"/>
      <c r="OAY98" s="200"/>
      <c r="OBB98" s="200"/>
      <c r="OBE98" s="200"/>
      <c r="OBH98" s="200"/>
      <c r="OBK98" s="200"/>
      <c r="OBL98" s="200"/>
      <c r="OBM98" s="200"/>
      <c r="OBP98" s="200"/>
      <c r="OBS98" s="200"/>
      <c r="OBV98" s="200"/>
      <c r="OBY98" s="200"/>
      <c r="OCA98" s="200"/>
      <c r="OCO98" s="200"/>
      <c r="OCP98" s="200"/>
      <c r="OCQ98" s="200"/>
      <c r="OCR98" s="200"/>
      <c r="OCS98" s="200"/>
      <c r="OCT98" s="200"/>
      <c r="OCU98" s="200"/>
      <c r="OCV98" s="200"/>
      <c r="OCW98" s="200"/>
      <c r="OCX98" s="200"/>
      <c r="OCY98" s="200"/>
      <c r="OCZ98" s="200"/>
      <c r="ODA98" s="200"/>
      <c r="ODB98" s="200"/>
      <c r="ODC98" s="200"/>
      <c r="ODD98" s="200"/>
      <c r="ODE98" s="200"/>
      <c r="ODF98" s="200"/>
      <c r="ODG98" s="200"/>
      <c r="ODM98" s="200"/>
      <c r="ODN98" s="200"/>
      <c r="ODO98" s="200"/>
      <c r="ODP98" s="200"/>
      <c r="ODQ98" s="200"/>
      <c r="ODR98" s="200"/>
      <c r="ODS98" s="200"/>
      <c r="ODU98" s="200"/>
      <c r="ODV98" s="200"/>
      <c r="ODW98" s="200"/>
      <c r="ODX98" s="200"/>
      <c r="ODY98" s="200"/>
      <c r="ODZ98" s="200"/>
      <c r="OEA98" s="200"/>
      <c r="OEB98" s="200"/>
      <c r="OEE98" s="200"/>
      <c r="OEH98" s="200"/>
      <c r="OEK98" s="200"/>
      <c r="OEN98" s="200"/>
      <c r="OEQ98" s="200"/>
      <c r="OET98" s="200"/>
      <c r="OFC98" s="200"/>
      <c r="OFF98" s="200"/>
      <c r="OFI98" s="200"/>
      <c r="OFL98" s="200"/>
      <c r="OFU98" s="200"/>
      <c r="OGA98" s="200"/>
      <c r="OGD98" s="200"/>
      <c r="OGG98" s="200"/>
      <c r="OGJ98" s="200"/>
      <c r="OGP98" s="200"/>
      <c r="OGY98" s="200"/>
      <c r="OHA98" s="200"/>
      <c r="OHB98" s="200"/>
      <c r="OHD98" s="200"/>
      <c r="OHG98" s="200"/>
      <c r="OHJ98" s="200"/>
      <c r="OHM98" s="200"/>
      <c r="OHP98" s="200"/>
      <c r="OHS98" s="200"/>
      <c r="OHU98" s="200"/>
      <c r="OHW98" s="200"/>
      <c r="OHZ98" s="200"/>
      <c r="OIC98" s="200"/>
      <c r="OIF98" s="200"/>
      <c r="OII98" s="200"/>
      <c r="OIL98" s="200"/>
      <c r="OIO98" s="200"/>
      <c r="OIR98" s="200"/>
      <c r="OIT98" s="200"/>
      <c r="OIW98" s="200"/>
      <c r="OIZ98" s="200"/>
      <c r="OJC98" s="200"/>
      <c r="OJI98" s="200"/>
      <c r="OJL98" s="200"/>
      <c r="OJN98" s="200"/>
      <c r="OKU98" s="200"/>
      <c r="OKX98" s="200"/>
      <c r="OLA98" s="200"/>
      <c r="OLD98" s="200"/>
      <c r="OLG98" s="200"/>
      <c r="OLH98" s="200"/>
      <c r="OLI98" s="200"/>
      <c r="OLL98" s="200"/>
      <c r="OLO98" s="200"/>
      <c r="OLR98" s="200"/>
      <c r="OLU98" s="200"/>
      <c r="OLW98" s="200"/>
      <c r="OMK98" s="200"/>
      <c r="OML98" s="200"/>
      <c r="OMM98" s="200"/>
      <c r="OMN98" s="200"/>
      <c r="OMO98" s="200"/>
      <c r="OMP98" s="200"/>
      <c r="OMQ98" s="200"/>
      <c r="OMR98" s="200"/>
      <c r="OMS98" s="200"/>
      <c r="OMT98" s="200"/>
      <c r="OMU98" s="200"/>
      <c r="OMV98" s="200"/>
      <c r="OMW98" s="200"/>
      <c r="OMX98" s="200"/>
      <c r="OMY98" s="200"/>
      <c r="OMZ98" s="200"/>
      <c r="ONA98" s="200"/>
      <c r="ONB98" s="200"/>
      <c r="ONC98" s="200"/>
      <c r="ONI98" s="200"/>
      <c r="ONJ98" s="200"/>
      <c r="ONK98" s="200"/>
      <c r="ONL98" s="200"/>
      <c r="ONM98" s="200"/>
      <c r="ONN98" s="200"/>
      <c r="ONO98" s="200"/>
      <c r="ONQ98" s="200"/>
      <c r="ONR98" s="200"/>
      <c r="ONS98" s="200"/>
      <c r="ONT98" s="200"/>
      <c r="ONU98" s="200"/>
      <c r="ONV98" s="200"/>
      <c r="ONW98" s="200"/>
      <c r="ONX98" s="200"/>
      <c r="OOA98" s="200"/>
      <c r="OOD98" s="200"/>
      <c r="OOG98" s="200"/>
      <c r="OOJ98" s="200"/>
      <c r="OOM98" s="200"/>
      <c r="OOP98" s="200"/>
      <c r="OOY98" s="200"/>
      <c r="OPB98" s="200"/>
      <c r="OPE98" s="200"/>
      <c r="OPH98" s="200"/>
      <c r="OPQ98" s="200"/>
      <c r="OPW98" s="200"/>
      <c r="OPZ98" s="200"/>
      <c r="OQC98" s="200"/>
      <c r="OQF98" s="200"/>
      <c r="OQL98" s="200"/>
      <c r="OQU98" s="200"/>
      <c r="OQW98" s="200"/>
      <c r="OQX98" s="200"/>
      <c r="OQZ98" s="200"/>
      <c r="ORC98" s="200"/>
      <c r="ORF98" s="200"/>
      <c r="ORI98" s="200"/>
      <c r="ORL98" s="200"/>
      <c r="ORO98" s="200"/>
      <c r="ORQ98" s="200"/>
      <c r="ORS98" s="200"/>
      <c r="ORV98" s="200"/>
      <c r="ORY98" s="200"/>
      <c r="OSB98" s="200"/>
      <c r="OSE98" s="200"/>
      <c r="OSH98" s="200"/>
      <c r="OSK98" s="200"/>
      <c r="OSN98" s="200"/>
      <c r="OSP98" s="200"/>
      <c r="OSS98" s="200"/>
      <c r="OSV98" s="200"/>
      <c r="OSY98" s="200"/>
      <c r="OTE98" s="200"/>
      <c r="OTH98" s="200"/>
      <c r="OTJ98" s="200"/>
      <c r="OUQ98" s="200"/>
      <c r="OUT98" s="200"/>
      <c r="OUW98" s="200"/>
      <c r="OUZ98" s="200"/>
      <c r="OVC98" s="200"/>
      <c r="OVD98" s="200"/>
      <c r="OVE98" s="200"/>
      <c r="OVH98" s="200"/>
      <c r="OVK98" s="200"/>
      <c r="OVN98" s="200"/>
      <c r="OVQ98" s="200"/>
      <c r="OVS98" s="200"/>
      <c r="OWG98" s="200"/>
      <c r="OWH98" s="200"/>
      <c r="OWI98" s="200"/>
      <c r="OWJ98" s="200"/>
      <c r="OWK98" s="200"/>
      <c r="OWL98" s="200"/>
      <c r="OWM98" s="200"/>
      <c r="OWN98" s="200"/>
      <c r="OWO98" s="200"/>
      <c r="OWP98" s="200"/>
      <c r="OWQ98" s="200"/>
      <c r="OWR98" s="200"/>
      <c r="OWS98" s="200"/>
      <c r="OWT98" s="200"/>
      <c r="OWU98" s="200"/>
      <c r="OWV98" s="200"/>
      <c r="OWW98" s="200"/>
      <c r="OWX98" s="200"/>
      <c r="OWY98" s="200"/>
      <c r="OXE98" s="200"/>
      <c r="OXF98" s="200"/>
      <c r="OXG98" s="200"/>
      <c r="OXH98" s="200"/>
      <c r="OXI98" s="200"/>
      <c r="OXJ98" s="200"/>
      <c r="OXK98" s="200"/>
      <c r="OXM98" s="200"/>
      <c r="OXN98" s="200"/>
      <c r="OXO98" s="200"/>
      <c r="OXP98" s="200"/>
      <c r="OXQ98" s="200"/>
      <c r="OXR98" s="200"/>
      <c r="OXS98" s="200"/>
      <c r="OXT98" s="200"/>
      <c r="OXW98" s="200"/>
      <c r="OXZ98" s="200"/>
      <c r="OYC98" s="200"/>
      <c r="OYF98" s="200"/>
      <c r="OYI98" s="200"/>
      <c r="OYL98" s="200"/>
      <c r="OYU98" s="200"/>
      <c r="OYX98" s="200"/>
      <c r="OZA98" s="200"/>
      <c r="OZD98" s="200"/>
      <c r="OZM98" s="200"/>
      <c r="OZS98" s="200"/>
      <c r="OZV98" s="200"/>
      <c r="OZY98" s="200"/>
      <c r="PAB98" s="200"/>
      <c r="PAH98" s="200"/>
      <c r="PAQ98" s="200"/>
      <c r="PAS98" s="200"/>
      <c r="PAT98" s="200"/>
      <c r="PAV98" s="200"/>
      <c r="PAY98" s="200"/>
      <c r="PBB98" s="200"/>
      <c r="PBE98" s="200"/>
      <c r="PBH98" s="200"/>
      <c r="PBK98" s="200"/>
      <c r="PBM98" s="200"/>
      <c r="PBO98" s="200"/>
      <c r="PBR98" s="200"/>
      <c r="PBU98" s="200"/>
      <c r="PBX98" s="200"/>
      <c r="PCA98" s="200"/>
      <c r="PCD98" s="200"/>
      <c r="PCG98" s="200"/>
      <c r="PCJ98" s="200"/>
      <c r="PCL98" s="200"/>
      <c r="PCO98" s="200"/>
      <c r="PCR98" s="200"/>
      <c r="PCU98" s="200"/>
      <c r="PDA98" s="200"/>
      <c r="PDD98" s="200"/>
      <c r="PDF98" s="200"/>
      <c r="PEM98" s="200"/>
      <c r="PEP98" s="200"/>
      <c r="PES98" s="200"/>
      <c r="PEV98" s="200"/>
      <c r="PEY98" s="200"/>
      <c r="PEZ98" s="200"/>
      <c r="PFA98" s="200"/>
      <c r="PFD98" s="200"/>
      <c r="PFG98" s="200"/>
      <c r="PFJ98" s="200"/>
      <c r="PFM98" s="200"/>
      <c r="PFO98" s="200"/>
      <c r="PGC98" s="200"/>
      <c r="PGD98" s="200"/>
      <c r="PGE98" s="200"/>
      <c r="PGF98" s="200"/>
      <c r="PGG98" s="200"/>
      <c r="PGH98" s="200"/>
      <c r="PGI98" s="200"/>
      <c r="PGJ98" s="200"/>
      <c r="PGK98" s="200"/>
      <c r="PGL98" s="200"/>
      <c r="PGM98" s="200"/>
      <c r="PGN98" s="200"/>
      <c r="PGO98" s="200"/>
      <c r="PGP98" s="200"/>
      <c r="PGQ98" s="200"/>
      <c r="PGR98" s="200"/>
      <c r="PGS98" s="200"/>
      <c r="PGT98" s="200"/>
      <c r="PGU98" s="200"/>
      <c r="PHA98" s="200"/>
      <c r="PHB98" s="200"/>
      <c r="PHC98" s="200"/>
      <c r="PHD98" s="200"/>
      <c r="PHE98" s="200"/>
      <c r="PHF98" s="200"/>
      <c r="PHG98" s="200"/>
      <c r="PHI98" s="200"/>
      <c r="PHJ98" s="200"/>
      <c r="PHK98" s="200"/>
      <c r="PHL98" s="200"/>
      <c r="PHM98" s="200"/>
      <c r="PHN98" s="200"/>
      <c r="PHO98" s="200"/>
      <c r="PHP98" s="200"/>
      <c r="PHS98" s="200"/>
      <c r="PHV98" s="200"/>
      <c r="PHY98" s="200"/>
      <c r="PIB98" s="200"/>
      <c r="PIE98" s="200"/>
      <c r="PIH98" s="200"/>
      <c r="PIQ98" s="200"/>
      <c r="PIT98" s="200"/>
      <c r="PIW98" s="200"/>
      <c r="PIZ98" s="200"/>
      <c r="PJI98" s="200"/>
      <c r="PJO98" s="200"/>
      <c r="PJR98" s="200"/>
      <c r="PJU98" s="200"/>
      <c r="PJX98" s="200"/>
      <c r="PKD98" s="200"/>
      <c r="PKM98" s="200"/>
      <c r="PKO98" s="200"/>
      <c r="PKP98" s="200"/>
      <c r="PKR98" s="200"/>
      <c r="PKU98" s="200"/>
      <c r="PKX98" s="200"/>
      <c r="PLA98" s="200"/>
      <c r="PLD98" s="200"/>
      <c r="PLG98" s="200"/>
      <c r="PLI98" s="200"/>
      <c r="PLK98" s="200"/>
      <c r="PLN98" s="200"/>
      <c r="PLQ98" s="200"/>
      <c r="PLT98" s="200"/>
      <c r="PLW98" s="200"/>
      <c r="PLZ98" s="200"/>
      <c r="PMC98" s="200"/>
      <c r="PMF98" s="200"/>
      <c r="PMH98" s="200"/>
      <c r="PMK98" s="200"/>
      <c r="PMN98" s="200"/>
      <c r="PMQ98" s="200"/>
      <c r="PMW98" s="200"/>
      <c r="PMZ98" s="200"/>
      <c r="PNB98" s="200"/>
      <c r="POI98" s="200"/>
      <c r="POL98" s="200"/>
      <c r="POO98" s="200"/>
      <c r="POR98" s="200"/>
      <c r="POU98" s="200"/>
      <c r="POV98" s="200"/>
      <c r="POW98" s="200"/>
      <c r="POZ98" s="200"/>
      <c r="PPC98" s="200"/>
      <c r="PPF98" s="200"/>
      <c r="PPI98" s="200"/>
      <c r="PPK98" s="200"/>
      <c r="PPY98" s="200"/>
      <c r="PPZ98" s="200"/>
      <c r="PQA98" s="200"/>
      <c r="PQB98" s="200"/>
      <c r="PQC98" s="200"/>
      <c r="PQD98" s="200"/>
      <c r="PQE98" s="200"/>
      <c r="PQF98" s="200"/>
      <c r="PQG98" s="200"/>
      <c r="PQH98" s="200"/>
      <c r="PQI98" s="200"/>
      <c r="PQJ98" s="200"/>
      <c r="PQK98" s="200"/>
      <c r="PQL98" s="200"/>
      <c r="PQM98" s="200"/>
      <c r="PQN98" s="200"/>
      <c r="PQO98" s="200"/>
      <c r="PQP98" s="200"/>
      <c r="PQQ98" s="200"/>
      <c r="PQW98" s="200"/>
      <c r="PQX98" s="200"/>
      <c r="PQY98" s="200"/>
      <c r="PQZ98" s="200"/>
      <c r="PRA98" s="200"/>
      <c r="PRB98" s="200"/>
      <c r="PRC98" s="200"/>
      <c r="PRE98" s="200"/>
      <c r="PRF98" s="200"/>
      <c r="PRG98" s="200"/>
      <c r="PRH98" s="200"/>
      <c r="PRI98" s="200"/>
      <c r="PRJ98" s="200"/>
      <c r="PRK98" s="200"/>
      <c r="PRL98" s="200"/>
      <c r="PRO98" s="200"/>
      <c r="PRR98" s="200"/>
      <c r="PRU98" s="200"/>
      <c r="PRX98" s="200"/>
      <c r="PSA98" s="200"/>
      <c r="PSD98" s="200"/>
      <c r="PSM98" s="200"/>
      <c r="PSP98" s="200"/>
      <c r="PSS98" s="200"/>
      <c r="PSV98" s="200"/>
      <c r="PTE98" s="200"/>
      <c r="PTK98" s="200"/>
      <c r="PTN98" s="200"/>
      <c r="PTQ98" s="200"/>
      <c r="PTT98" s="200"/>
      <c r="PTZ98" s="200"/>
      <c r="PUI98" s="200"/>
      <c r="PUK98" s="200"/>
      <c r="PUL98" s="200"/>
      <c r="PUN98" s="200"/>
      <c r="PUQ98" s="200"/>
      <c r="PUT98" s="200"/>
      <c r="PUW98" s="200"/>
      <c r="PUZ98" s="200"/>
      <c r="PVC98" s="200"/>
      <c r="PVE98" s="200"/>
      <c r="PVG98" s="200"/>
      <c r="PVJ98" s="200"/>
      <c r="PVM98" s="200"/>
      <c r="PVP98" s="200"/>
      <c r="PVS98" s="200"/>
      <c r="PVV98" s="200"/>
      <c r="PVY98" s="200"/>
      <c r="PWB98" s="200"/>
      <c r="PWD98" s="200"/>
      <c r="PWG98" s="200"/>
      <c r="PWJ98" s="200"/>
      <c r="PWM98" s="200"/>
      <c r="PWS98" s="200"/>
      <c r="PWV98" s="200"/>
      <c r="PWX98" s="200"/>
      <c r="PYE98" s="200"/>
      <c r="PYH98" s="200"/>
      <c r="PYK98" s="200"/>
      <c r="PYN98" s="200"/>
      <c r="PYQ98" s="200"/>
      <c r="PYR98" s="200"/>
      <c r="PYS98" s="200"/>
      <c r="PYV98" s="200"/>
      <c r="PYY98" s="200"/>
      <c r="PZB98" s="200"/>
      <c r="PZE98" s="200"/>
      <c r="PZG98" s="200"/>
      <c r="PZU98" s="200"/>
      <c r="PZV98" s="200"/>
      <c r="PZW98" s="200"/>
      <c r="PZX98" s="200"/>
      <c r="PZY98" s="200"/>
      <c r="PZZ98" s="200"/>
      <c r="QAA98" s="200"/>
      <c r="QAB98" s="200"/>
      <c r="QAC98" s="200"/>
      <c r="QAD98" s="200"/>
      <c r="QAE98" s="200"/>
      <c r="QAF98" s="200"/>
      <c r="QAG98" s="200"/>
      <c r="QAH98" s="200"/>
      <c r="QAI98" s="200"/>
      <c r="QAJ98" s="200"/>
      <c r="QAK98" s="200"/>
      <c r="QAL98" s="200"/>
      <c r="QAM98" s="200"/>
      <c r="QAS98" s="200"/>
      <c r="QAT98" s="200"/>
      <c r="QAU98" s="200"/>
      <c r="QAV98" s="200"/>
      <c r="QAW98" s="200"/>
      <c r="QAX98" s="200"/>
      <c r="QAY98" s="200"/>
      <c r="QBA98" s="200"/>
      <c r="QBB98" s="200"/>
      <c r="QBC98" s="200"/>
      <c r="QBD98" s="200"/>
      <c r="QBE98" s="200"/>
      <c r="QBF98" s="200"/>
      <c r="QBG98" s="200"/>
      <c r="QBH98" s="200"/>
      <c r="QBK98" s="200"/>
      <c r="QBN98" s="200"/>
      <c r="QBQ98" s="200"/>
      <c r="QBT98" s="200"/>
      <c r="QBW98" s="200"/>
      <c r="QBZ98" s="200"/>
      <c r="QCI98" s="200"/>
      <c r="QCL98" s="200"/>
      <c r="QCO98" s="200"/>
      <c r="QCR98" s="200"/>
      <c r="QDA98" s="200"/>
      <c r="QDG98" s="200"/>
      <c r="QDJ98" s="200"/>
      <c r="QDM98" s="200"/>
      <c r="QDP98" s="200"/>
      <c r="QDV98" s="200"/>
      <c r="QEE98" s="200"/>
      <c r="QEG98" s="200"/>
      <c r="QEH98" s="200"/>
      <c r="QEJ98" s="200"/>
      <c r="QEM98" s="200"/>
      <c r="QEP98" s="200"/>
      <c r="QES98" s="200"/>
      <c r="QEV98" s="200"/>
      <c r="QEY98" s="200"/>
      <c r="QFA98" s="200"/>
      <c r="QFC98" s="200"/>
      <c r="QFF98" s="200"/>
      <c r="QFI98" s="200"/>
      <c r="QFL98" s="200"/>
      <c r="QFO98" s="200"/>
      <c r="QFR98" s="200"/>
      <c r="QFU98" s="200"/>
      <c r="QFX98" s="200"/>
      <c r="QFZ98" s="200"/>
      <c r="QGC98" s="200"/>
      <c r="QGF98" s="200"/>
      <c r="QGI98" s="200"/>
      <c r="QGO98" s="200"/>
      <c r="QGR98" s="200"/>
      <c r="QGT98" s="200"/>
      <c r="QIA98" s="200"/>
      <c r="QID98" s="200"/>
      <c r="QIG98" s="200"/>
      <c r="QIJ98" s="200"/>
      <c r="QIM98" s="200"/>
      <c r="QIN98" s="200"/>
      <c r="QIO98" s="200"/>
      <c r="QIR98" s="200"/>
      <c r="QIU98" s="200"/>
      <c r="QIX98" s="200"/>
      <c r="QJA98" s="200"/>
      <c r="QJC98" s="200"/>
      <c r="QJQ98" s="200"/>
      <c r="QJR98" s="200"/>
      <c r="QJS98" s="200"/>
      <c r="QJT98" s="200"/>
      <c r="QJU98" s="200"/>
      <c r="QJV98" s="200"/>
      <c r="QJW98" s="200"/>
      <c r="QJX98" s="200"/>
      <c r="QJY98" s="200"/>
      <c r="QJZ98" s="200"/>
      <c r="QKA98" s="200"/>
      <c r="QKB98" s="200"/>
      <c r="QKC98" s="200"/>
      <c r="QKD98" s="200"/>
      <c r="QKE98" s="200"/>
      <c r="QKF98" s="200"/>
      <c r="QKG98" s="200"/>
      <c r="QKH98" s="200"/>
      <c r="QKI98" s="200"/>
      <c r="QKO98" s="200"/>
      <c r="QKP98" s="200"/>
      <c r="QKQ98" s="200"/>
      <c r="QKR98" s="200"/>
      <c r="QKS98" s="200"/>
      <c r="QKT98" s="200"/>
      <c r="QKU98" s="200"/>
      <c r="QKW98" s="200"/>
      <c r="QKX98" s="200"/>
      <c r="QKY98" s="200"/>
      <c r="QKZ98" s="200"/>
      <c r="QLA98" s="200"/>
      <c r="QLB98" s="200"/>
      <c r="QLC98" s="200"/>
      <c r="QLD98" s="200"/>
      <c r="QLG98" s="200"/>
      <c r="QLJ98" s="200"/>
      <c r="QLM98" s="200"/>
      <c r="QLP98" s="200"/>
      <c r="QLS98" s="200"/>
      <c r="QLV98" s="200"/>
      <c r="QME98" s="200"/>
      <c r="QMH98" s="200"/>
      <c r="QMK98" s="200"/>
      <c r="QMN98" s="200"/>
      <c r="QMW98" s="200"/>
      <c r="QNC98" s="200"/>
      <c r="QNF98" s="200"/>
      <c r="QNI98" s="200"/>
      <c r="QNL98" s="200"/>
      <c r="QNR98" s="200"/>
      <c r="QOA98" s="200"/>
      <c r="QOC98" s="200"/>
      <c r="QOD98" s="200"/>
      <c r="QOF98" s="200"/>
      <c r="QOI98" s="200"/>
      <c r="QOL98" s="200"/>
      <c r="QOO98" s="200"/>
      <c r="QOR98" s="200"/>
      <c r="QOU98" s="200"/>
      <c r="QOW98" s="200"/>
      <c r="QOY98" s="200"/>
      <c r="QPB98" s="200"/>
      <c r="QPE98" s="200"/>
      <c r="QPH98" s="200"/>
      <c r="QPK98" s="200"/>
      <c r="QPN98" s="200"/>
      <c r="QPQ98" s="200"/>
      <c r="QPT98" s="200"/>
      <c r="QPV98" s="200"/>
      <c r="QPY98" s="200"/>
      <c r="QQB98" s="200"/>
      <c r="QQE98" s="200"/>
      <c r="QQK98" s="200"/>
      <c r="QQN98" s="200"/>
      <c r="QQP98" s="200"/>
      <c r="QRW98" s="200"/>
      <c r="QRZ98" s="200"/>
      <c r="QSC98" s="200"/>
      <c r="QSF98" s="200"/>
      <c r="QSI98" s="200"/>
      <c r="QSJ98" s="200"/>
      <c r="QSK98" s="200"/>
      <c r="QSN98" s="200"/>
      <c r="QSQ98" s="200"/>
      <c r="QST98" s="200"/>
      <c r="QSW98" s="200"/>
      <c r="QSY98" s="200"/>
      <c r="QTM98" s="200"/>
      <c r="QTN98" s="200"/>
      <c r="QTO98" s="200"/>
      <c r="QTP98" s="200"/>
      <c r="QTQ98" s="200"/>
      <c r="QTR98" s="200"/>
      <c r="QTS98" s="200"/>
      <c r="QTT98" s="200"/>
      <c r="QTU98" s="200"/>
      <c r="QTV98" s="200"/>
      <c r="QTW98" s="200"/>
      <c r="QTX98" s="200"/>
      <c r="QTY98" s="200"/>
      <c r="QTZ98" s="200"/>
      <c r="QUA98" s="200"/>
      <c r="QUB98" s="200"/>
      <c r="QUC98" s="200"/>
      <c r="QUD98" s="200"/>
      <c r="QUE98" s="200"/>
      <c r="QUK98" s="200"/>
      <c r="QUL98" s="200"/>
      <c r="QUM98" s="200"/>
      <c r="QUN98" s="200"/>
      <c r="QUO98" s="200"/>
      <c r="QUP98" s="200"/>
      <c r="QUQ98" s="200"/>
      <c r="QUS98" s="200"/>
      <c r="QUT98" s="200"/>
      <c r="QUU98" s="200"/>
      <c r="QUV98" s="200"/>
      <c r="QUW98" s="200"/>
      <c r="QUX98" s="200"/>
      <c r="QUY98" s="200"/>
      <c r="QUZ98" s="200"/>
      <c r="QVC98" s="200"/>
      <c r="QVF98" s="200"/>
      <c r="QVI98" s="200"/>
      <c r="QVL98" s="200"/>
      <c r="QVO98" s="200"/>
      <c r="QVR98" s="200"/>
      <c r="QWA98" s="200"/>
      <c r="QWD98" s="200"/>
      <c r="QWG98" s="200"/>
      <c r="QWJ98" s="200"/>
      <c r="QWS98" s="200"/>
      <c r="QWY98" s="200"/>
      <c r="QXB98" s="200"/>
      <c r="QXE98" s="200"/>
      <c r="QXH98" s="200"/>
      <c r="QXN98" s="200"/>
      <c r="QXW98" s="200"/>
      <c r="QXY98" s="200"/>
      <c r="QXZ98" s="200"/>
      <c r="QYB98" s="200"/>
      <c r="QYE98" s="200"/>
      <c r="QYH98" s="200"/>
      <c r="QYK98" s="200"/>
      <c r="QYN98" s="200"/>
      <c r="QYQ98" s="200"/>
      <c r="QYS98" s="200"/>
      <c r="QYU98" s="200"/>
      <c r="QYX98" s="200"/>
      <c r="QZA98" s="200"/>
      <c r="QZD98" s="200"/>
      <c r="QZG98" s="200"/>
      <c r="QZJ98" s="200"/>
      <c r="QZM98" s="200"/>
      <c r="QZP98" s="200"/>
      <c r="QZR98" s="200"/>
      <c r="QZU98" s="200"/>
      <c r="QZX98" s="200"/>
      <c r="RAA98" s="200"/>
      <c r="RAG98" s="200"/>
      <c r="RAJ98" s="200"/>
      <c r="RAL98" s="200"/>
      <c r="RBS98" s="200"/>
      <c r="RBV98" s="200"/>
      <c r="RBY98" s="200"/>
      <c r="RCB98" s="200"/>
      <c r="RCE98" s="200"/>
      <c r="RCF98" s="200"/>
      <c r="RCG98" s="200"/>
      <c r="RCJ98" s="200"/>
      <c r="RCM98" s="200"/>
      <c r="RCP98" s="200"/>
      <c r="RCS98" s="200"/>
      <c r="RCU98" s="200"/>
      <c r="RDI98" s="200"/>
      <c r="RDJ98" s="200"/>
      <c r="RDK98" s="200"/>
      <c r="RDL98" s="200"/>
      <c r="RDM98" s="200"/>
      <c r="RDN98" s="200"/>
      <c r="RDO98" s="200"/>
      <c r="RDP98" s="200"/>
      <c r="RDQ98" s="200"/>
      <c r="RDR98" s="200"/>
      <c r="RDS98" s="200"/>
      <c r="RDT98" s="200"/>
      <c r="RDU98" s="200"/>
      <c r="RDV98" s="200"/>
      <c r="RDW98" s="200"/>
      <c r="RDX98" s="200"/>
      <c r="RDY98" s="200"/>
      <c r="RDZ98" s="200"/>
      <c r="REA98" s="200"/>
      <c r="REG98" s="200"/>
      <c r="REH98" s="200"/>
      <c r="REI98" s="200"/>
      <c r="REJ98" s="200"/>
      <c r="REK98" s="200"/>
      <c r="REL98" s="200"/>
      <c r="REM98" s="200"/>
      <c r="REO98" s="200"/>
      <c r="REP98" s="200"/>
      <c r="REQ98" s="200"/>
      <c r="RER98" s="200"/>
      <c r="RES98" s="200"/>
      <c r="RET98" s="200"/>
      <c r="REU98" s="200"/>
      <c r="REV98" s="200"/>
      <c r="REY98" s="200"/>
      <c r="RFB98" s="200"/>
      <c r="RFE98" s="200"/>
      <c r="RFH98" s="200"/>
      <c r="RFK98" s="200"/>
      <c r="RFN98" s="200"/>
      <c r="RFW98" s="200"/>
      <c r="RFZ98" s="200"/>
      <c r="RGC98" s="200"/>
      <c r="RGF98" s="200"/>
      <c r="RGO98" s="200"/>
      <c r="RGU98" s="200"/>
      <c r="RGX98" s="200"/>
      <c r="RHA98" s="200"/>
      <c r="RHD98" s="200"/>
      <c r="RHJ98" s="200"/>
      <c r="RHS98" s="200"/>
      <c r="RHU98" s="200"/>
      <c r="RHV98" s="200"/>
      <c r="RHX98" s="200"/>
      <c r="RIA98" s="200"/>
      <c r="RID98" s="200"/>
      <c r="RIG98" s="200"/>
      <c r="RIJ98" s="200"/>
      <c r="RIM98" s="200"/>
      <c r="RIO98" s="200"/>
      <c r="RIQ98" s="200"/>
      <c r="RIT98" s="200"/>
      <c r="RIW98" s="200"/>
      <c r="RIZ98" s="200"/>
      <c r="RJC98" s="200"/>
      <c r="RJF98" s="200"/>
      <c r="RJI98" s="200"/>
      <c r="RJL98" s="200"/>
      <c r="RJN98" s="200"/>
      <c r="RJQ98" s="200"/>
      <c r="RJT98" s="200"/>
      <c r="RJW98" s="200"/>
      <c r="RKC98" s="200"/>
      <c r="RKF98" s="200"/>
      <c r="RKH98" s="200"/>
      <c r="RLO98" s="200"/>
      <c r="RLR98" s="200"/>
      <c r="RLU98" s="200"/>
      <c r="RLX98" s="200"/>
      <c r="RMA98" s="200"/>
      <c r="RMB98" s="200"/>
      <c r="RMC98" s="200"/>
      <c r="RMF98" s="200"/>
      <c r="RMI98" s="200"/>
      <c r="RML98" s="200"/>
      <c r="RMO98" s="200"/>
      <c r="RMQ98" s="200"/>
      <c r="RNE98" s="200"/>
      <c r="RNF98" s="200"/>
      <c r="RNG98" s="200"/>
      <c r="RNH98" s="200"/>
      <c r="RNI98" s="200"/>
      <c r="RNJ98" s="200"/>
      <c r="RNK98" s="200"/>
      <c r="RNL98" s="200"/>
      <c r="RNM98" s="200"/>
      <c r="RNN98" s="200"/>
      <c r="RNO98" s="200"/>
      <c r="RNP98" s="200"/>
      <c r="RNQ98" s="200"/>
      <c r="RNR98" s="200"/>
      <c r="RNS98" s="200"/>
      <c r="RNT98" s="200"/>
      <c r="RNU98" s="200"/>
      <c r="RNV98" s="200"/>
      <c r="RNW98" s="200"/>
      <c r="ROC98" s="200"/>
      <c r="ROD98" s="200"/>
      <c r="ROE98" s="200"/>
      <c r="ROF98" s="200"/>
      <c r="ROG98" s="200"/>
      <c r="ROH98" s="200"/>
      <c r="ROI98" s="200"/>
      <c r="ROK98" s="200"/>
      <c r="ROL98" s="200"/>
      <c r="ROM98" s="200"/>
      <c r="RON98" s="200"/>
      <c r="ROO98" s="200"/>
      <c r="ROP98" s="200"/>
      <c r="ROQ98" s="200"/>
      <c r="ROR98" s="200"/>
      <c r="ROU98" s="200"/>
      <c r="ROX98" s="200"/>
      <c r="RPA98" s="200"/>
      <c r="RPD98" s="200"/>
      <c r="RPG98" s="200"/>
      <c r="RPJ98" s="200"/>
      <c r="RPS98" s="200"/>
      <c r="RPV98" s="200"/>
      <c r="RPY98" s="200"/>
      <c r="RQB98" s="200"/>
      <c r="RQK98" s="200"/>
      <c r="RQQ98" s="200"/>
      <c r="RQT98" s="200"/>
      <c r="RQW98" s="200"/>
      <c r="RQZ98" s="200"/>
      <c r="RRF98" s="200"/>
      <c r="RRO98" s="200"/>
      <c r="RRQ98" s="200"/>
      <c r="RRR98" s="200"/>
      <c r="RRT98" s="200"/>
      <c r="RRW98" s="200"/>
      <c r="RRZ98" s="200"/>
      <c r="RSC98" s="200"/>
      <c r="RSF98" s="200"/>
      <c r="RSI98" s="200"/>
      <c r="RSK98" s="200"/>
      <c r="RSM98" s="200"/>
      <c r="RSP98" s="200"/>
      <c r="RSS98" s="200"/>
      <c r="RSV98" s="200"/>
      <c r="RSY98" s="200"/>
      <c r="RTB98" s="200"/>
      <c r="RTE98" s="200"/>
      <c r="RTH98" s="200"/>
      <c r="RTJ98" s="200"/>
      <c r="RTM98" s="200"/>
      <c r="RTP98" s="200"/>
      <c r="RTS98" s="200"/>
      <c r="RTY98" s="200"/>
      <c r="RUB98" s="200"/>
      <c r="RUD98" s="200"/>
      <c r="RVK98" s="200"/>
      <c r="RVN98" s="200"/>
      <c r="RVQ98" s="200"/>
      <c r="RVT98" s="200"/>
      <c r="RVW98" s="200"/>
      <c r="RVX98" s="200"/>
      <c r="RVY98" s="200"/>
      <c r="RWB98" s="200"/>
      <c r="RWE98" s="200"/>
      <c r="RWH98" s="200"/>
      <c r="RWK98" s="200"/>
      <c r="RWM98" s="200"/>
      <c r="RXA98" s="200"/>
      <c r="RXB98" s="200"/>
      <c r="RXC98" s="200"/>
      <c r="RXD98" s="200"/>
      <c r="RXE98" s="200"/>
      <c r="RXF98" s="200"/>
      <c r="RXG98" s="200"/>
      <c r="RXH98" s="200"/>
      <c r="RXI98" s="200"/>
      <c r="RXJ98" s="200"/>
      <c r="RXK98" s="200"/>
      <c r="RXL98" s="200"/>
      <c r="RXM98" s="200"/>
      <c r="RXN98" s="200"/>
      <c r="RXO98" s="200"/>
      <c r="RXP98" s="200"/>
      <c r="RXQ98" s="200"/>
      <c r="RXR98" s="200"/>
      <c r="RXS98" s="200"/>
      <c r="RXY98" s="200"/>
      <c r="RXZ98" s="200"/>
      <c r="RYA98" s="200"/>
      <c r="RYB98" s="200"/>
      <c r="RYC98" s="200"/>
      <c r="RYD98" s="200"/>
      <c r="RYE98" s="200"/>
      <c r="RYG98" s="200"/>
      <c r="RYH98" s="200"/>
      <c r="RYI98" s="200"/>
      <c r="RYJ98" s="200"/>
      <c r="RYK98" s="200"/>
      <c r="RYL98" s="200"/>
      <c r="RYM98" s="200"/>
      <c r="RYN98" s="200"/>
      <c r="RYQ98" s="200"/>
      <c r="RYT98" s="200"/>
      <c r="RYW98" s="200"/>
      <c r="RYZ98" s="200"/>
      <c r="RZC98" s="200"/>
      <c r="RZF98" s="200"/>
      <c r="RZO98" s="200"/>
      <c r="RZR98" s="200"/>
      <c r="RZU98" s="200"/>
      <c r="RZX98" s="200"/>
      <c r="SAG98" s="200"/>
      <c r="SAM98" s="200"/>
      <c r="SAP98" s="200"/>
      <c r="SAS98" s="200"/>
      <c r="SAV98" s="200"/>
      <c r="SBB98" s="200"/>
      <c r="SBK98" s="200"/>
      <c r="SBM98" s="200"/>
      <c r="SBN98" s="200"/>
      <c r="SBP98" s="200"/>
      <c r="SBS98" s="200"/>
      <c r="SBV98" s="200"/>
      <c r="SBY98" s="200"/>
      <c r="SCB98" s="200"/>
      <c r="SCE98" s="200"/>
      <c r="SCG98" s="200"/>
      <c r="SCI98" s="200"/>
      <c r="SCL98" s="200"/>
      <c r="SCO98" s="200"/>
      <c r="SCR98" s="200"/>
      <c r="SCU98" s="200"/>
      <c r="SCX98" s="200"/>
      <c r="SDA98" s="200"/>
      <c r="SDD98" s="200"/>
      <c r="SDF98" s="200"/>
      <c r="SDI98" s="200"/>
      <c r="SDL98" s="200"/>
      <c r="SDO98" s="200"/>
      <c r="SDU98" s="200"/>
      <c r="SDX98" s="200"/>
      <c r="SDZ98" s="200"/>
      <c r="SFG98" s="200"/>
      <c r="SFJ98" s="200"/>
      <c r="SFM98" s="200"/>
      <c r="SFP98" s="200"/>
      <c r="SFS98" s="200"/>
      <c r="SFT98" s="200"/>
      <c r="SFU98" s="200"/>
      <c r="SFX98" s="200"/>
      <c r="SGA98" s="200"/>
      <c r="SGD98" s="200"/>
      <c r="SGG98" s="200"/>
      <c r="SGI98" s="200"/>
      <c r="SGW98" s="200"/>
      <c r="SGX98" s="200"/>
      <c r="SGY98" s="200"/>
      <c r="SGZ98" s="200"/>
      <c r="SHA98" s="200"/>
      <c r="SHB98" s="200"/>
      <c r="SHC98" s="200"/>
      <c r="SHD98" s="200"/>
      <c r="SHE98" s="200"/>
      <c r="SHF98" s="200"/>
      <c r="SHG98" s="200"/>
      <c r="SHH98" s="200"/>
      <c r="SHI98" s="200"/>
      <c r="SHJ98" s="200"/>
      <c r="SHK98" s="200"/>
      <c r="SHL98" s="200"/>
      <c r="SHM98" s="200"/>
      <c r="SHN98" s="200"/>
      <c r="SHO98" s="200"/>
      <c r="SHU98" s="200"/>
      <c r="SHV98" s="200"/>
      <c r="SHW98" s="200"/>
      <c r="SHX98" s="200"/>
      <c r="SHY98" s="200"/>
      <c r="SHZ98" s="200"/>
      <c r="SIA98" s="200"/>
      <c r="SIC98" s="200"/>
      <c r="SID98" s="200"/>
      <c r="SIE98" s="200"/>
      <c r="SIF98" s="200"/>
      <c r="SIG98" s="200"/>
      <c r="SIH98" s="200"/>
      <c r="SII98" s="200"/>
      <c r="SIJ98" s="200"/>
      <c r="SIM98" s="200"/>
      <c r="SIP98" s="200"/>
      <c r="SIS98" s="200"/>
      <c r="SIV98" s="200"/>
      <c r="SIY98" s="200"/>
      <c r="SJB98" s="200"/>
      <c r="SJK98" s="200"/>
      <c r="SJN98" s="200"/>
      <c r="SJQ98" s="200"/>
      <c r="SJT98" s="200"/>
      <c r="SKC98" s="200"/>
      <c r="SKI98" s="200"/>
      <c r="SKL98" s="200"/>
      <c r="SKO98" s="200"/>
      <c r="SKR98" s="200"/>
      <c r="SKX98" s="200"/>
      <c r="SLG98" s="200"/>
      <c r="SLI98" s="200"/>
      <c r="SLJ98" s="200"/>
      <c r="SLL98" s="200"/>
      <c r="SLO98" s="200"/>
      <c r="SLR98" s="200"/>
      <c r="SLU98" s="200"/>
      <c r="SLX98" s="200"/>
      <c r="SMA98" s="200"/>
      <c r="SMC98" s="200"/>
      <c r="SME98" s="200"/>
      <c r="SMH98" s="200"/>
      <c r="SMK98" s="200"/>
      <c r="SMN98" s="200"/>
      <c r="SMQ98" s="200"/>
      <c r="SMT98" s="200"/>
      <c r="SMW98" s="200"/>
      <c r="SMZ98" s="200"/>
      <c r="SNB98" s="200"/>
      <c r="SNE98" s="200"/>
      <c r="SNH98" s="200"/>
      <c r="SNK98" s="200"/>
      <c r="SNQ98" s="200"/>
      <c r="SNT98" s="200"/>
      <c r="SNV98" s="200"/>
      <c r="SPC98" s="200"/>
      <c r="SPF98" s="200"/>
      <c r="SPI98" s="200"/>
      <c r="SPL98" s="200"/>
      <c r="SPO98" s="200"/>
      <c r="SPP98" s="200"/>
      <c r="SPQ98" s="200"/>
      <c r="SPT98" s="200"/>
      <c r="SPW98" s="200"/>
      <c r="SPZ98" s="200"/>
      <c r="SQC98" s="200"/>
      <c r="SQE98" s="200"/>
      <c r="SQS98" s="200"/>
      <c r="SQT98" s="200"/>
      <c r="SQU98" s="200"/>
      <c r="SQV98" s="200"/>
      <c r="SQW98" s="200"/>
      <c r="SQX98" s="200"/>
      <c r="SQY98" s="200"/>
      <c r="SQZ98" s="200"/>
      <c r="SRA98" s="200"/>
      <c r="SRB98" s="200"/>
      <c r="SRC98" s="200"/>
      <c r="SRD98" s="200"/>
      <c r="SRE98" s="200"/>
      <c r="SRF98" s="200"/>
      <c r="SRG98" s="200"/>
      <c r="SRH98" s="200"/>
      <c r="SRI98" s="200"/>
      <c r="SRJ98" s="200"/>
      <c r="SRK98" s="200"/>
      <c r="SRQ98" s="200"/>
      <c r="SRR98" s="200"/>
      <c r="SRS98" s="200"/>
      <c r="SRT98" s="200"/>
      <c r="SRU98" s="200"/>
      <c r="SRV98" s="200"/>
      <c r="SRW98" s="200"/>
      <c r="SRY98" s="200"/>
      <c r="SRZ98" s="200"/>
      <c r="SSA98" s="200"/>
      <c r="SSB98" s="200"/>
      <c r="SSC98" s="200"/>
      <c r="SSD98" s="200"/>
      <c r="SSE98" s="200"/>
      <c r="SSF98" s="200"/>
      <c r="SSI98" s="200"/>
      <c r="SSL98" s="200"/>
      <c r="SSO98" s="200"/>
      <c r="SSR98" s="200"/>
      <c r="SSU98" s="200"/>
      <c r="SSX98" s="200"/>
      <c r="STG98" s="200"/>
      <c r="STJ98" s="200"/>
      <c r="STM98" s="200"/>
      <c r="STP98" s="200"/>
      <c r="STY98" s="200"/>
      <c r="SUE98" s="200"/>
      <c r="SUH98" s="200"/>
      <c r="SUK98" s="200"/>
      <c r="SUN98" s="200"/>
      <c r="SUT98" s="200"/>
      <c r="SVC98" s="200"/>
      <c r="SVE98" s="200"/>
      <c r="SVF98" s="200"/>
      <c r="SVH98" s="200"/>
      <c r="SVK98" s="200"/>
      <c r="SVN98" s="200"/>
      <c r="SVQ98" s="200"/>
      <c r="SVT98" s="200"/>
      <c r="SVW98" s="200"/>
      <c r="SVY98" s="200"/>
      <c r="SWA98" s="200"/>
      <c r="SWD98" s="200"/>
      <c r="SWG98" s="200"/>
      <c r="SWJ98" s="200"/>
      <c r="SWM98" s="200"/>
      <c r="SWP98" s="200"/>
      <c r="SWS98" s="200"/>
      <c r="SWV98" s="200"/>
      <c r="SWX98" s="200"/>
      <c r="SXA98" s="200"/>
      <c r="SXD98" s="200"/>
      <c r="SXG98" s="200"/>
      <c r="SXM98" s="200"/>
      <c r="SXP98" s="200"/>
      <c r="SXR98" s="200"/>
      <c r="SYY98" s="200"/>
      <c r="SZB98" s="200"/>
      <c r="SZE98" s="200"/>
      <c r="SZH98" s="200"/>
      <c r="SZK98" s="200"/>
      <c r="SZL98" s="200"/>
      <c r="SZM98" s="200"/>
      <c r="SZP98" s="200"/>
      <c r="SZS98" s="200"/>
      <c r="SZV98" s="200"/>
      <c r="SZY98" s="200"/>
      <c r="TAA98" s="200"/>
      <c r="TAO98" s="200"/>
      <c r="TAP98" s="200"/>
      <c r="TAQ98" s="200"/>
      <c r="TAR98" s="200"/>
      <c r="TAS98" s="200"/>
      <c r="TAT98" s="200"/>
      <c r="TAU98" s="200"/>
      <c r="TAV98" s="200"/>
      <c r="TAW98" s="200"/>
      <c r="TAX98" s="200"/>
      <c r="TAY98" s="200"/>
      <c r="TAZ98" s="200"/>
      <c r="TBA98" s="200"/>
      <c r="TBB98" s="200"/>
      <c r="TBC98" s="200"/>
      <c r="TBD98" s="200"/>
      <c r="TBE98" s="200"/>
      <c r="TBF98" s="200"/>
      <c r="TBG98" s="200"/>
      <c r="TBM98" s="200"/>
      <c r="TBN98" s="200"/>
      <c r="TBO98" s="200"/>
      <c r="TBP98" s="200"/>
      <c r="TBQ98" s="200"/>
      <c r="TBR98" s="200"/>
      <c r="TBS98" s="200"/>
      <c r="TBU98" s="200"/>
      <c r="TBV98" s="200"/>
      <c r="TBW98" s="200"/>
      <c r="TBX98" s="200"/>
      <c r="TBY98" s="200"/>
      <c r="TBZ98" s="200"/>
      <c r="TCA98" s="200"/>
      <c r="TCB98" s="200"/>
      <c r="TCE98" s="200"/>
      <c r="TCH98" s="200"/>
      <c r="TCK98" s="200"/>
      <c r="TCN98" s="200"/>
      <c r="TCQ98" s="200"/>
      <c r="TCT98" s="200"/>
      <c r="TDC98" s="200"/>
      <c r="TDF98" s="200"/>
      <c r="TDI98" s="200"/>
      <c r="TDL98" s="200"/>
      <c r="TDU98" s="200"/>
      <c r="TEA98" s="200"/>
      <c r="TED98" s="200"/>
      <c r="TEG98" s="200"/>
      <c r="TEJ98" s="200"/>
      <c r="TEP98" s="200"/>
      <c r="TEY98" s="200"/>
      <c r="TFA98" s="200"/>
      <c r="TFB98" s="200"/>
      <c r="TFD98" s="200"/>
      <c r="TFG98" s="200"/>
      <c r="TFJ98" s="200"/>
      <c r="TFM98" s="200"/>
      <c r="TFP98" s="200"/>
      <c r="TFS98" s="200"/>
      <c r="TFU98" s="200"/>
      <c r="TFW98" s="200"/>
      <c r="TFZ98" s="200"/>
      <c r="TGC98" s="200"/>
      <c r="TGF98" s="200"/>
      <c r="TGI98" s="200"/>
      <c r="TGL98" s="200"/>
      <c r="TGO98" s="200"/>
      <c r="TGR98" s="200"/>
      <c r="TGT98" s="200"/>
      <c r="TGW98" s="200"/>
      <c r="TGZ98" s="200"/>
      <c r="THC98" s="200"/>
      <c r="THI98" s="200"/>
      <c r="THL98" s="200"/>
      <c r="THN98" s="200"/>
      <c r="TIU98" s="200"/>
      <c r="TIX98" s="200"/>
      <c r="TJA98" s="200"/>
      <c r="TJD98" s="200"/>
      <c r="TJG98" s="200"/>
      <c r="TJH98" s="200"/>
      <c r="TJI98" s="200"/>
      <c r="TJL98" s="200"/>
      <c r="TJO98" s="200"/>
      <c r="TJR98" s="200"/>
      <c r="TJU98" s="200"/>
      <c r="TJW98" s="200"/>
      <c r="TKK98" s="200"/>
      <c r="TKL98" s="200"/>
      <c r="TKM98" s="200"/>
      <c r="TKN98" s="200"/>
      <c r="TKO98" s="200"/>
      <c r="TKP98" s="200"/>
      <c r="TKQ98" s="200"/>
      <c r="TKR98" s="200"/>
      <c r="TKS98" s="200"/>
      <c r="TKT98" s="200"/>
      <c r="TKU98" s="200"/>
      <c r="TKV98" s="200"/>
      <c r="TKW98" s="200"/>
      <c r="TKX98" s="200"/>
      <c r="TKY98" s="200"/>
      <c r="TKZ98" s="200"/>
      <c r="TLA98" s="200"/>
      <c r="TLB98" s="200"/>
      <c r="TLC98" s="200"/>
      <c r="TLI98" s="200"/>
      <c r="TLJ98" s="200"/>
      <c r="TLK98" s="200"/>
      <c r="TLL98" s="200"/>
      <c r="TLM98" s="200"/>
      <c r="TLN98" s="200"/>
      <c r="TLO98" s="200"/>
      <c r="TLQ98" s="200"/>
      <c r="TLR98" s="200"/>
      <c r="TLS98" s="200"/>
      <c r="TLT98" s="200"/>
      <c r="TLU98" s="200"/>
      <c r="TLV98" s="200"/>
      <c r="TLW98" s="200"/>
      <c r="TLX98" s="200"/>
      <c r="TMA98" s="200"/>
      <c r="TMD98" s="200"/>
      <c r="TMG98" s="200"/>
      <c r="TMJ98" s="200"/>
      <c r="TMM98" s="200"/>
      <c r="TMP98" s="200"/>
      <c r="TMY98" s="200"/>
      <c r="TNB98" s="200"/>
      <c r="TNE98" s="200"/>
      <c r="TNH98" s="200"/>
      <c r="TNQ98" s="200"/>
      <c r="TNW98" s="200"/>
      <c r="TNZ98" s="200"/>
      <c r="TOC98" s="200"/>
      <c r="TOF98" s="200"/>
      <c r="TOL98" s="200"/>
      <c r="TOU98" s="200"/>
      <c r="TOW98" s="200"/>
      <c r="TOX98" s="200"/>
      <c r="TOZ98" s="200"/>
      <c r="TPC98" s="200"/>
      <c r="TPF98" s="200"/>
      <c r="TPI98" s="200"/>
      <c r="TPL98" s="200"/>
      <c r="TPO98" s="200"/>
      <c r="TPQ98" s="200"/>
      <c r="TPS98" s="200"/>
      <c r="TPV98" s="200"/>
      <c r="TPY98" s="200"/>
      <c r="TQB98" s="200"/>
      <c r="TQE98" s="200"/>
      <c r="TQH98" s="200"/>
      <c r="TQK98" s="200"/>
      <c r="TQN98" s="200"/>
      <c r="TQP98" s="200"/>
      <c r="TQS98" s="200"/>
      <c r="TQV98" s="200"/>
      <c r="TQY98" s="200"/>
      <c r="TRE98" s="200"/>
      <c r="TRH98" s="200"/>
      <c r="TRJ98" s="200"/>
      <c r="TSQ98" s="200"/>
      <c r="TST98" s="200"/>
      <c r="TSW98" s="200"/>
      <c r="TSZ98" s="200"/>
      <c r="TTC98" s="200"/>
      <c r="TTD98" s="200"/>
      <c r="TTE98" s="200"/>
      <c r="TTH98" s="200"/>
      <c r="TTK98" s="200"/>
      <c r="TTN98" s="200"/>
      <c r="TTQ98" s="200"/>
      <c r="TTS98" s="200"/>
      <c r="TUG98" s="200"/>
      <c r="TUH98" s="200"/>
      <c r="TUI98" s="200"/>
      <c r="TUJ98" s="200"/>
      <c r="TUK98" s="200"/>
      <c r="TUL98" s="200"/>
      <c r="TUM98" s="200"/>
      <c r="TUN98" s="200"/>
      <c r="TUO98" s="200"/>
      <c r="TUP98" s="200"/>
      <c r="TUQ98" s="200"/>
      <c r="TUR98" s="200"/>
      <c r="TUS98" s="200"/>
      <c r="TUT98" s="200"/>
      <c r="TUU98" s="200"/>
      <c r="TUV98" s="200"/>
      <c r="TUW98" s="200"/>
      <c r="TUX98" s="200"/>
      <c r="TUY98" s="200"/>
      <c r="TVE98" s="200"/>
      <c r="TVF98" s="200"/>
      <c r="TVG98" s="200"/>
      <c r="TVH98" s="200"/>
      <c r="TVI98" s="200"/>
      <c r="TVJ98" s="200"/>
      <c r="TVK98" s="200"/>
      <c r="TVM98" s="200"/>
      <c r="TVN98" s="200"/>
      <c r="TVO98" s="200"/>
      <c r="TVP98" s="200"/>
      <c r="TVQ98" s="200"/>
      <c r="TVR98" s="200"/>
      <c r="TVS98" s="200"/>
      <c r="TVT98" s="200"/>
      <c r="TVW98" s="200"/>
      <c r="TVZ98" s="200"/>
      <c r="TWC98" s="200"/>
      <c r="TWF98" s="200"/>
      <c r="TWI98" s="200"/>
      <c r="TWL98" s="200"/>
      <c r="TWU98" s="200"/>
      <c r="TWX98" s="200"/>
      <c r="TXA98" s="200"/>
      <c r="TXD98" s="200"/>
      <c r="TXM98" s="200"/>
      <c r="TXS98" s="200"/>
      <c r="TXV98" s="200"/>
      <c r="TXY98" s="200"/>
      <c r="TYB98" s="200"/>
      <c r="TYH98" s="200"/>
      <c r="TYQ98" s="200"/>
      <c r="TYS98" s="200"/>
      <c r="TYT98" s="200"/>
      <c r="TYV98" s="200"/>
      <c r="TYY98" s="200"/>
      <c r="TZB98" s="200"/>
      <c r="TZE98" s="200"/>
      <c r="TZH98" s="200"/>
      <c r="TZK98" s="200"/>
      <c r="TZM98" s="200"/>
      <c r="TZO98" s="200"/>
      <c r="TZR98" s="200"/>
      <c r="TZU98" s="200"/>
      <c r="TZX98" s="200"/>
      <c r="UAA98" s="200"/>
      <c r="UAD98" s="200"/>
      <c r="UAG98" s="200"/>
      <c r="UAJ98" s="200"/>
      <c r="UAL98" s="200"/>
      <c r="UAO98" s="200"/>
      <c r="UAR98" s="200"/>
      <c r="UAU98" s="200"/>
      <c r="UBA98" s="200"/>
      <c r="UBD98" s="200"/>
      <c r="UBF98" s="200"/>
      <c r="UCM98" s="200"/>
      <c r="UCP98" s="200"/>
      <c r="UCS98" s="200"/>
      <c r="UCV98" s="200"/>
      <c r="UCY98" s="200"/>
      <c r="UCZ98" s="200"/>
      <c r="UDA98" s="200"/>
      <c r="UDD98" s="200"/>
      <c r="UDG98" s="200"/>
      <c r="UDJ98" s="200"/>
      <c r="UDM98" s="200"/>
      <c r="UDO98" s="200"/>
      <c r="UEC98" s="200"/>
      <c r="UED98" s="200"/>
      <c r="UEE98" s="200"/>
      <c r="UEF98" s="200"/>
      <c r="UEG98" s="200"/>
      <c r="UEH98" s="200"/>
      <c r="UEI98" s="200"/>
      <c r="UEJ98" s="200"/>
      <c r="UEK98" s="200"/>
      <c r="UEL98" s="200"/>
      <c r="UEM98" s="200"/>
      <c r="UEN98" s="200"/>
      <c r="UEO98" s="200"/>
      <c r="UEP98" s="200"/>
      <c r="UEQ98" s="200"/>
      <c r="UER98" s="200"/>
      <c r="UES98" s="200"/>
      <c r="UET98" s="200"/>
      <c r="UEU98" s="200"/>
      <c r="UFA98" s="200"/>
      <c r="UFB98" s="200"/>
      <c r="UFC98" s="200"/>
      <c r="UFD98" s="200"/>
      <c r="UFE98" s="200"/>
      <c r="UFF98" s="200"/>
      <c r="UFG98" s="200"/>
      <c r="UFI98" s="200"/>
      <c r="UFJ98" s="200"/>
      <c r="UFK98" s="200"/>
      <c r="UFL98" s="200"/>
      <c r="UFM98" s="200"/>
      <c r="UFN98" s="200"/>
      <c r="UFO98" s="200"/>
      <c r="UFP98" s="200"/>
      <c r="UFS98" s="200"/>
      <c r="UFV98" s="200"/>
      <c r="UFY98" s="200"/>
      <c r="UGB98" s="200"/>
      <c r="UGE98" s="200"/>
      <c r="UGH98" s="200"/>
      <c r="UGQ98" s="200"/>
      <c r="UGT98" s="200"/>
      <c r="UGW98" s="200"/>
      <c r="UGZ98" s="200"/>
      <c r="UHI98" s="200"/>
      <c r="UHO98" s="200"/>
      <c r="UHR98" s="200"/>
      <c r="UHU98" s="200"/>
      <c r="UHX98" s="200"/>
      <c r="UID98" s="200"/>
      <c r="UIM98" s="200"/>
      <c r="UIO98" s="200"/>
      <c r="UIP98" s="200"/>
      <c r="UIR98" s="200"/>
      <c r="UIU98" s="200"/>
      <c r="UIX98" s="200"/>
      <c r="UJA98" s="200"/>
      <c r="UJD98" s="200"/>
      <c r="UJG98" s="200"/>
      <c r="UJI98" s="200"/>
      <c r="UJK98" s="200"/>
      <c r="UJN98" s="200"/>
      <c r="UJQ98" s="200"/>
      <c r="UJT98" s="200"/>
      <c r="UJW98" s="200"/>
      <c r="UJZ98" s="200"/>
      <c r="UKC98" s="200"/>
      <c r="UKF98" s="200"/>
      <c r="UKH98" s="200"/>
      <c r="UKK98" s="200"/>
      <c r="UKN98" s="200"/>
      <c r="UKQ98" s="200"/>
      <c r="UKW98" s="200"/>
      <c r="UKZ98" s="200"/>
      <c r="ULB98" s="200"/>
      <c r="UMI98" s="200"/>
      <c r="UML98" s="200"/>
      <c r="UMO98" s="200"/>
      <c r="UMR98" s="200"/>
      <c r="UMU98" s="200"/>
      <c r="UMV98" s="200"/>
      <c r="UMW98" s="200"/>
      <c r="UMZ98" s="200"/>
      <c r="UNC98" s="200"/>
      <c r="UNF98" s="200"/>
      <c r="UNI98" s="200"/>
      <c r="UNK98" s="200"/>
      <c r="UNY98" s="200"/>
      <c r="UNZ98" s="200"/>
      <c r="UOA98" s="200"/>
      <c r="UOB98" s="200"/>
      <c r="UOC98" s="200"/>
      <c r="UOD98" s="200"/>
      <c r="UOE98" s="200"/>
      <c r="UOF98" s="200"/>
      <c r="UOG98" s="200"/>
      <c r="UOH98" s="200"/>
      <c r="UOI98" s="200"/>
      <c r="UOJ98" s="200"/>
      <c r="UOK98" s="200"/>
      <c r="UOL98" s="200"/>
      <c r="UOM98" s="200"/>
      <c r="UON98" s="200"/>
      <c r="UOO98" s="200"/>
      <c r="UOP98" s="200"/>
      <c r="UOQ98" s="200"/>
      <c r="UOW98" s="200"/>
      <c r="UOX98" s="200"/>
      <c r="UOY98" s="200"/>
      <c r="UOZ98" s="200"/>
      <c r="UPA98" s="200"/>
      <c r="UPB98" s="200"/>
      <c r="UPC98" s="200"/>
      <c r="UPE98" s="200"/>
      <c r="UPF98" s="200"/>
      <c r="UPG98" s="200"/>
      <c r="UPH98" s="200"/>
      <c r="UPI98" s="200"/>
      <c r="UPJ98" s="200"/>
      <c r="UPK98" s="200"/>
      <c r="UPL98" s="200"/>
      <c r="UPO98" s="200"/>
      <c r="UPR98" s="200"/>
      <c r="UPU98" s="200"/>
      <c r="UPX98" s="200"/>
      <c r="UQA98" s="200"/>
      <c r="UQD98" s="200"/>
      <c r="UQM98" s="200"/>
      <c r="UQP98" s="200"/>
      <c r="UQS98" s="200"/>
      <c r="UQV98" s="200"/>
      <c r="URE98" s="200"/>
      <c r="URK98" s="200"/>
      <c r="URN98" s="200"/>
      <c r="URQ98" s="200"/>
      <c r="URT98" s="200"/>
      <c r="URZ98" s="200"/>
      <c r="USI98" s="200"/>
      <c r="USK98" s="200"/>
      <c r="USL98" s="200"/>
      <c r="USN98" s="200"/>
      <c r="USQ98" s="200"/>
      <c r="UST98" s="200"/>
      <c r="USW98" s="200"/>
      <c r="USZ98" s="200"/>
      <c r="UTC98" s="200"/>
      <c r="UTE98" s="200"/>
      <c r="UTG98" s="200"/>
      <c r="UTJ98" s="200"/>
      <c r="UTM98" s="200"/>
      <c r="UTP98" s="200"/>
      <c r="UTS98" s="200"/>
      <c r="UTV98" s="200"/>
      <c r="UTY98" s="200"/>
      <c r="UUB98" s="200"/>
      <c r="UUD98" s="200"/>
      <c r="UUG98" s="200"/>
      <c r="UUJ98" s="200"/>
      <c r="UUM98" s="200"/>
      <c r="UUS98" s="200"/>
      <c r="UUV98" s="200"/>
      <c r="UUX98" s="200"/>
      <c r="UWE98" s="200"/>
      <c r="UWH98" s="200"/>
      <c r="UWK98" s="200"/>
      <c r="UWN98" s="200"/>
      <c r="UWQ98" s="200"/>
      <c r="UWR98" s="200"/>
      <c r="UWS98" s="200"/>
      <c r="UWV98" s="200"/>
      <c r="UWY98" s="200"/>
      <c r="UXB98" s="200"/>
      <c r="UXE98" s="200"/>
      <c r="UXG98" s="200"/>
      <c r="UXU98" s="200"/>
      <c r="UXV98" s="200"/>
      <c r="UXW98" s="200"/>
      <c r="UXX98" s="200"/>
      <c r="UXY98" s="200"/>
      <c r="UXZ98" s="200"/>
      <c r="UYA98" s="200"/>
      <c r="UYB98" s="200"/>
      <c r="UYC98" s="200"/>
      <c r="UYD98" s="200"/>
      <c r="UYE98" s="200"/>
      <c r="UYF98" s="200"/>
      <c r="UYG98" s="200"/>
      <c r="UYH98" s="200"/>
      <c r="UYI98" s="200"/>
      <c r="UYJ98" s="200"/>
      <c r="UYK98" s="200"/>
      <c r="UYL98" s="200"/>
      <c r="UYM98" s="200"/>
      <c r="UYS98" s="200"/>
      <c r="UYT98" s="200"/>
      <c r="UYU98" s="200"/>
      <c r="UYV98" s="200"/>
      <c r="UYW98" s="200"/>
      <c r="UYX98" s="200"/>
      <c r="UYY98" s="200"/>
      <c r="UZA98" s="200"/>
      <c r="UZB98" s="200"/>
      <c r="UZC98" s="200"/>
      <c r="UZD98" s="200"/>
      <c r="UZE98" s="200"/>
      <c r="UZF98" s="200"/>
      <c r="UZG98" s="200"/>
      <c r="UZH98" s="200"/>
      <c r="UZK98" s="200"/>
      <c r="UZN98" s="200"/>
      <c r="UZQ98" s="200"/>
      <c r="UZT98" s="200"/>
      <c r="UZW98" s="200"/>
      <c r="UZZ98" s="200"/>
      <c r="VAI98" s="200"/>
      <c r="VAL98" s="200"/>
      <c r="VAO98" s="200"/>
      <c r="VAR98" s="200"/>
      <c r="VBA98" s="200"/>
      <c r="VBG98" s="200"/>
      <c r="VBJ98" s="200"/>
      <c r="VBM98" s="200"/>
      <c r="VBP98" s="200"/>
      <c r="VBV98" s="200"/>
      <c r="VCE98" s="200"/>
      <c r="VCG98" s="200"/>
      <c r="VCH98" s="200"/>
      <c r="VCJ98" s="200"/>
      <c r="VCM98" s="200"/>
      <c r="VCP98" s="200"/>
      <c r="VCS98" s="200"/>
      <c r="VCV98" s="200"/>
      <c r="VCY98" s="200"/>
      <c r="VDA98" s="200"/>
      <c r="VDC98" s="200"/>
      <c r="VDF98" s="200"/>
      <c r="VDI98" s="200"/>
      <c r="VDL98" s="200"/>
      <c r="VDO98" s="200"/>
      <c r="VDR98" s="200"/>
      <c r="VDU98" s="200"/>
      <c r="VDX98" s="200"/>
      <c r="VDZ98" s="200"/>
      <c r="VEC98" s="200"/>
      <c r="VEF98" s="200"/>
      <c r="VEI98" s="200"/>
      <c r="VEO98" s="200"/>
      <c r="VER98" s="200"/>
      <c r="VET98" s="200"/>
      <c r="VGA98" s="200"/>
      <c r="VGD98" s="200"/>
      <c r="VGG98" s="200"/>
      <c r="VGJ98" s="200"/>
      <c r="VGM98" s="200"/>
      <c r="VGN98" s="200"/>
      <c r="VGO98" s="200"/>
      <c r="VGR98" s="200"/>
      <c r="VGU98" s="200"/>
      <c r="VGX98" s="200"/>
      <c r="VHA98" s="200"/>
      <c r="VHC98" s="200"/>
      <c r="VHQ98" s="200"/>
      <c r="VHR98" s="200"/>
      <c r="VHS98" s="200"/>
      <c r="VHT98" s="200"/>
      <c r="VHU98" s="200"/>
      <c r="VHV98" s="200"/>
      <c r="VHW98" s="200"/>
      <c r="VHX98" s="200"/>
      <c r="VHY98" s="200"/>
      <c r="VHZ98" s="200"/>
      <c r="VIA98" s="200"/>
      <c r="VIB98" s="200"/>
      <c r="VIC98" s="200"/>
      <c r="VID98" s="200"/>
      <c r="VIE98" s="200"/>
      <c r="VIF98" s="200"/>
      <c r="VIG98" s="200"/>
      <c r="VIH98" s="200"/>
      <c r="VII98" s="200"/>
      <c r="VIO98" s="200"/>
      <c r="VIP98" s="200"/>
      <c r="VIQ98" s="200"/>
      <c r="VIR98" s="200"/>
      <c r="VIS98" s="200"/>
      <c r="VIT98" s="200"/>
      <c r="VIU98" s="200"/>
      <c r="VIW98" s="200"/>
      <c r="VIX98" s="200"/>
      <c r="VIY98" s="200"/>
      <c r="VIZ98" s="200"/>
      <c r="VJA98" s="200"/>
      <c r="VJB98" s="200"/>
      <c r="VJC98" s="200"/>
      <c r="VJD98" s="200"/>
      <c r="VJG98" s="200"/>
      <c r="VJJ98" s="200"/>
      <c r="VJM98" s="200"/>
      <c r="VJP98" s="200"/>
      <c r="VJS98" s="200"/>
      <c r="VJV98" s="200"/>
      <c r="VKE98" s="200"/>
      <c r="VKH98" s="200"/>
      <c r="VKK98" s="200"/>
      <c r="VKN98" s="200"/>
      <c r="VKW98" s="200"/>
      <c r="VLC98" s="200"/>
      <c r="VLF98" s="200"/>
      <c r="VLI98" s="200"/>
      <c r="VLL98" s="200"/>
      <c r="VLR98" s="200"/>
      <c r="VMA98" s="200"/>
      <c r="VMC98" s="200"/>
      <c r="VMD98" s="200"/>
      <c r="VMF98" s="200"/>
      <c r="VMI98" s="200"/>
      <c r="VML98" s="200"/>
      <c r="VMO98" s="200"/>
      <c r="VMR98" s="200"/>
      <c r="VMU98" s="200"/>
      <c r="VMW98" s="200"/>
      <c r="VMY98" s="200"/>
      <c r="VNB98" s="200"/>
      <c r="VNE98" s="200"/>
      <c r="VNH98" s="200"/>
      <c r="VNK98" s="200"/>
      <c r="VNN98" s="200"/>
      <c r="VNQ98" s="200"/>
      <c r="VNT98" s="200"/>
      <c r="VNV98" s="200"/>
      <c r="VNY98" s="200"/>
      <c r="VOB98" s="200"/>
      <c r="VOE98" s="200"/>
      <c r="VOK98" s="200"/>
      <c r="VON98" s="200"/>
      <c r="VOP98" s="200"/>
      <c r="VPW98" s="200"/>
      <c r="VPZ98" s="200"/>
      <c r="VQC98" s="200"/>
      <c r="VQF98" s="200"/>
      <c r="VQI98" s="200"/>
      <c r="VQJ98" s="200"/>
      <c r="VQK98" s="200"/>
      <c r="VQN98" s="200"/>
      <c r="VQQ98" s="200"/>
      <c r="VQT98" s="200"/>
      <c r="VQW98" s="200"/>
      <c r="VQY98" s="200"/>
      <c r="VRM98" s="200"/>
      <c r="VRN98" s="200"/>
      <c r="VRO98" s="200"/>
      <c r="VRP98" s="200"/>
      <c r="VRQ98" s="200"/>
      <c r="VRR98" s="200"/>
      <c r="VRS98" s="200"/>
      <c r="VRT98" s="200"/>
      <c r="VRU98" s="200"/>
      <c r="VRV98" s="200"/>
      <c r="VRW98" s="200"/>
      <c r="VRX98" s="200"/>
      <c r="VRY98" s="200"/>
      <c r="VRZ98" s="200"/>
      <c r="VSA98" s="200"/>
      <c r="VSB98" s="200"/>
      <c r="VSC98" s="200"/>
      <c r="VSD98" s="200"/>
      <c r="VSE98" s="200"/>
      <c r="VSK98" s="200"/>
      <c r="VSL98" s="200"/>
      <c r="VSM98" s="200"/>
      <c r="VSN98" s="200"/>
      <c r="VSO98" s="200"/>
      <c r="VSP98" s="200"/>
      <c r="VSQ98" s="200"/>
      <c r="VSS98" s="200"/>
      <c r="VST98" s="200"/>
      <c r="VSU98" s="200"/>
      <c r="VSV98" s="200"/>
      <c r="VSW98" s="200"/>
      <c r="VSX98" s="200"/>
      <c r="VSY98" s="200"/>
      <c r="VSZ98" s="200"/>
      <c r="VTC98" s="200"/>
      <c r="VTF98" s="200"/>
      <c r="VTI98" s="200"/>
      <c r="VTL98" s="200"/>
      <c r="VTO98" s="200"/>
      <c r="VTR98" s="200"/>
      <c r="VUA98" s="200"/>
      <c r="VUD98" s="200"/>
      <c r="VUG98" s="200"/>
      <c r="VUJ98" s="200"/>
      <c r="VUS98" s="200"/>
      <c r="VUY98" s="200"/>
      <c r="VVB98" s="200"/>
      <c r="VVE98" s="200"/>
      <c r="VVH98" s="200"/>
      <c r="VVN98" s="200"/>
      <c r="VVW98" s="200"/>
      <c r="VVY98" s="200"/>
      <c r="VVZ98" s="200"/>
      <c r="VWB98" s="200"/>
      <c r="VWE98" s="200"/>
      <c r="VWH98" s="200"/>
      <c r="VWK98" s="200"/>
      <c r="VWN98" s="200"/>
      <c r="VWQ98" s="200"/>
      <c r="VWS98" s="200"/>
      <c r="VWU98" s="200"/>
      <c r="VWX98" s="200"/>
      <c r="VXA98" s="200"/>
      <c r="VXD98" s="200"/>
      <c r="VXG98" s="200"/>
      <c r="VXJ98" s="200"/>
      <c r="VXM98" s="200"/>
      <c r="VXP98" s="200"/>
      <c r="VXR98" s="200"/>
      <c r="VXU98" s="200"/>
      <c r="VXX98" s="200"/>
      <c r="VYA98" s="200"/>
      <c r="VYG98" s="200"/>
      <c r="VYJ98" s="200"/>
      <c r="VYL98" s="200"/>
      <c r="VZS98" s="200"/>
      <c r="VZV98" s="200"/>
      <c r="VZY98" s="200"/>
      <c r="WAB98" s="200"/>
      <c r="WAE98" s="200"/>
      <c r="WAF98" s="200"/>
      <c r="WAG98" s="200"/>
      <c r="WAJ98" s="200"/>
      <c r="WAM98" s="200"/>
      <c r="WAP98" s="200"/>
      <c r="WAS98" s="200"/>
      <c r="WAU98" s="200"/>
      <c r="WBI98" s="200"/>
      <c r="WBJ98" s="200"/>
      <c r="WBK98" s="200"/>
      <c r="WBL98" s="200"/>
      <c r="WBM98" s="200"/>
      <c r="WBN98" s="200"/>
      <c r="WBO98" s="200"/>
      <c r="WBP98" s="200"/>
      <c r="WBQ98" s="200"/>
      <c r="WBR98" s="200"/>
      <c r="WBS98" s="200"/>
      <c r="WBT98" s="200"/>
      <c r="WBU98" s="200"/>
      <c r="WBV98" s="200"/>
      <c r="WBW98" s="200"/>
      <c r="WBX98" s="200"/>
      <c r="WBY98" s="200"/>
      <c r="WBZ98" s="200"/>
      <c r="WCA98" s="200"/>
      <c r="WCG98" s="200"/>
      <c r="WCH98" s="200"/>
      <c r="WCI98" s="200"/>
      <c r="WCJ98" s="200"/>
      <c r="WCK98" s="200"/>
      <c r="WCL98" s="200"/>
      <c r="WCM98" s="200"/>
      <c r="WCO98" s="200"/>
      <c r="WCP98" s="200"/>
      <c r="WCQ98" s="200"/>
      <c r="WCR98" s="200"/>
      <c r="WCS98" s="200"/>
      <c r="WCT98" s="200"/>
      <c r="WCU98" s="200"/>
      <c r="WCV98" s="200"/>
      <c r="WCY98" s="200"/>
      <c r="WDB98" s="200"/>
      <c r="WDE98" s="200"/>
      <c r="WDH98" s="200"/>
      <c r="WDK98" s="200"/>
      <c r="WDN98" s="200"/>
      <c r="WDW98" s="200"/>
      <c r="WDZ98" s="200"/>
      <c r="WEC98" s="200"/>
      <c r="WEF98" s="200"/>
      <c r="WEO98" s="200"/>
      <c r="WEU98" s="200"/>
      <c r="WEX98" s="200"/>
      <c r="WFA98" s="200"/>
      <c r="WFD98" s="200"/>
      <c r="WFJ98" s="200"/>
      <c r="WFS98" s="200"/>
      <c r="WFU98" s="200"/>
      <c r="WFV98" s="200"/>
      <c r="WFX98" s="200"/>
      <c r="WGA98" s="200"/>
      <c r="WGD98" s="200"/>
      <c r="WGG98" s="200"/>
      <c r="WGJ98" s="200"/>
      <c r="WGM98" s="200"/>
      <c r="WGO98" s="200"/>
      <c r="WGQ98" s="200"/>
      <c r="WGT98" s="200"/>
      <c r="WGW98" s="200"/>
      <c r="WGZ98" s="200"/>
      <c r="WHC98" s="200"/>
      <c r="WHF98" s="200"/>
      <c r="WHI98" s="200"/>
      <c r="WHL98" s="200"/>
      <c r="WHN98" s="200"/>
      <c r="WHQ98" s="200"/>
      <c r="WHT98" s="200"/>
      <c r="WHW98" s="200"/>
      <c r="WIC98" s="200"/>
      <c r="WIF98" s="200"/>
      <c r="WIH98" s="200"/>
      <c r="WJO98" s="200"/>
      <c r="WJR98" s="200"/>
      <c r="WJU98" s="200"/>
      <c r="WJX98" s="200"/>
      <c r="WKA98" s="200"/>
      <c r="WKB98" s="200"/>
      <c r="WKC98" s="200"/>
      <c r="WKF98" s="200"/>
      <c r="WKI98" s="200"/>
      <c r="WKL98" s="200"/>
      <c r="WKO98" s="200"/>
      <c r="WKQ98" s="200"/>
      <c r="WLE98" s="200"/>
      <c r="WLF98" s="200"/>
      <c r="WLG98" s="200"/>
      <c r="WLH98" s="200"/>
      <c r="WLI98" s="200"/>
      <c r="WLJ98" s="200"/>
      <c r="WLK98" s="200"/>
      <c r="WLL98" s="200"/>
      <c r="WLM98" s="200"/>
      <c r="WLN98" s="200"/>
      <c r="WLO98" s="200"/>
      <c r="WLP98" s="200"/>
      <c r="WLQ98" s="200"/>
      <c r="WLR98" s="200"/>
      <c r="WLS98" s="200"/>
      <c r="WLT98" s="200"/>
      <c r="WLU98" s="200"/>
      <c r="WLV98" s="200"/>
      <c r="WLW98" s="200"/>
      <c r="WMC98" s="200"/>
      <c r="WMD98" s="200"/>
      <c r="WME98" s="200"/>
      <c r="WMF98" s="200"/>
      <c r="WMG98" s="200"/>
      <c r="WMH98" s="200"/>
      <c r="WMI98" s="200"/>
      <c r="WMK98" s="200"/>
      <c r="WML98" s="200"/>
      <c r="WMM98" s="200"/>
      <c r="WMN98" s="200"/>
      <c r="WMO98" s="200"/>
      <c r="WMP98" s="200"/>
      <c r="WMQ98" s="200"/>
      <c r="WMR98" s="200"/>
      <c r="WMU98" s="200"/>
      <c r="WMX98" s="200"/>
      <c r="WNA98" s="200"/>
      <c r="WND98" s="200"/>
      <c r="WNG98" s="200"/>
      <c r="WNJ98" s="200"/>
      <c r="WNS98" s="200"/>
      <c r="WNV98" s="200"/>
      <c r="WNY98" s="200"/>
      <c r="WOB98" s="200"/>
      <c r="WOK98" s="200"/>
      <c r="WOQ98" s="200"/>
      <c r="WOT98" s="200"/>
      <c r="WOW98" s="200"/>
      <c r="WOZ98" s="200"/>
      <c r="WPF98" s="200"/>
      <c r="WPO98" s="200"/>
      <c r="WPQ98" s="200"/>
      <c r="WPR98" s="200"/>
      <c r="WPT98" s="200"/>
      <c r="WPW98" s="200"/>
      <c r="WPZ98" s="200"/>
      <c r="WQC98" s="200"/>
      <c r="WQF98" s="200"/>
      <c r="WQI98" s="200"/>
      <c r="WQK98" s="200"/>
      <c r="WQM98" s="200"/>
      <c r="WQP98" s="200"/>
      <c r="WQS98" s="200"/>
      <c r="WQV98" s="200"/>
      <c r="WQY98" s="200"/>
      <c r="WRB98" s="200"/>
      <c r="WRE98" s="200"/>
      <c r="WRH98" s="200"/>
      <c r="WRJ98" s="200"/>
      <c r="WRM98" s="200"/>
      <c r="WRP98" s="200"/>
      <c r="WRS98" s="200"/>
      <c r="WRY98" s="200"/>
      <c r="WSB98" s="200"/>
      <c r="WSD98" s="200"/>
      <c r="WTK98" s="200"/>
      <c r="WTN98" s="200"/>
      <c r="WTQ98" s="200"/>
      <c r="WTT98" s="200"/>
      <c r="WTW98" s="200"/>
      <c r="WTX98" s="200"/>
      <c r="WTY98" s="200"/>
      <c r="WUB98" s="200"/>
      <c r="WUE98" s="200"/>
      <c r="WUH98" s="200"/>
      <c r="WUK98" s="200"/>
      <c r="WUM98" s="200"/>
    </row>
    <row r="99" spans="1:16107" s="57" customFormat="1" ht="20.25" hidden="1" customHeight="1" x14ac:dyDescent="0.3">
      <c r="A99" s="11" t="s">
        <v>97</v>
      </c>
      <c r="B99" s="53" t="s">
        <v>346</v>
      </c>
      <c r="C99" s="7"/>
      <c r="D99" s="91"/>
      <c r="E99" s="92"/>
    </row>
    <row r="100" spans="1:16107" s="57" customFormat="1" ht="20.25" hidden="1" customHeight="1" x14ac:dyDescent="0.3">
      <c r="A100" s="9" t="s">
        <v>99</v>
      </c>
      <c r="B100" s="53" t="s">
        <v>346</v>
      </c>
      <c r="C100" s="7"/>
      <c r="D100" s="91"/>
      <c r="E100" s="92"/>
    </row>
    <row r="101" spans="1:16107" s="57" customFormat="1" ht="20.25" hidden="1" customHeight="1" x14ac:dyDescent="0.3">
      <c r="A101" s="16" t="s">
        <v>100</v>
      </c>
      <c r="B101" s="53" t="s">
        <v>347</v>
      </c>
      <c r="C101" s="7"/>
      <c r="D101" s="91"/>
      <c r="E101" s="92"/>
    </row>
    <row r="102" spans="1:16107" s="57" customFormat="1" ht="20.25" hidden="1" customHeight="1" x14ac:dyDescent="0.3">
      <c r="A102" s="9" t="s">
        <v>101</v>
      </c>
      <c r="B102" s="53" t="s">
        <v>346</v>
      </c>
      <c r="C102" s="7"/>
      <c r="D102" s="91"/>
      <c r="E102" s="92"/>
    </row>
    <row r="103" spans="1:16107" s="57" customFormat="1" ht="21.75" hidden="1" customHeight="1" x14ac:dyDescent="0.3">
      <c r="A103" s="22" t="s">
        <v>102</v>
      </c>
      <c r="B103" s="53" t="s">
        <v>347</v>
      </c>
      <c r="C103" s="7"/>
      <c r="D103" s="91"/>
      <c r="E103" s="92"/>
    </row>
    <row r="104" spans="1:16107" s="57" customFormat="1" ht="20.25" hidden="1" customHeight="1" x14ac:dyDescent="0.3">
      <c r="A104" s="23" t="s">
        <v>103</v>
      </c>
      <c r="B104" s="53" t="s">
        <v>346</v>
      </c>
      <c r="C104" s="7"/>
      <c r="D104" s="91"/>
      <c r="E104" s="92"/>
    </row>
    <row r="105" spans="1:16107" s="57" customFormat="1" ht="20.25" hidden="1" customHeight="1" x14ac:dyDescent="0.3">
      <c r="A105" s="195" t="s">
        <v>104</v>
      </c>
      <c r="B105" s="53" t="s">
        <v>355</v>
      </c>
      <c r="C105" s="7"/>
      <c r="D105" s="91"/>
      <c r="E105" s="92"/>
    </row>
    <row r="106" spans="1:16107" s="57" customFormat="1" ht="20.25" hidden="1" customHeight="1" x14ac:dyDescent="0.3">
      <c r="A106" s="9" t="s">
        <v>105</v>
      </c>
      <c r="B106" s="53" t="s">
        <v>346</v>
      </c>
      <c r="C106" s="7"/>
      <c r="D106" s="91"/>
      <c r="E106" s="92"/>
    </row>
    <row r="107" spans="1:16107" s="57" customFormat="1" ht="20.25" hidden="1" customHeight="1" x14ac:dyDescent="0.3">
      <c r="A107" s="9" t="s">
        <v>106</v>
      </c>
      <c r="B107" s="53" t="s">
        <v>346</v>
      </c>
      <c r="C107" s="7"/>
      <c r="D107" s="91"/>
      <c r="E107" s="92"/>
    </row>
    <row r="108" spans="1:16107" s="57" customFormat="1" ht="20.25" hidden="1" customHeight="1" x14ac:dyDescent="0.3">
      <c r="A108" s="9" t="s">
        <v>107</v>
      </c>
      <c r="B108" s="53" t="s">
        <v>346</v>
      </c>
      <c r="C108" s="7"/>
      <c r="D108" s="91"/>
      <c r="E108" s="92"/>
    </row>
    <row r="109" spans="1:16107" s="57" customFormat="1" ht="21.75" hidden="1" customHeight="1" x14ac:dyDescent="0.3">
      <c r="A109" s="9" t="s">
        <v>108</v>
      </c>
      <c r="B109" s="53" t="s">
        <v>351</v>
      </c>
      <c r="C109" s="7"/>
      <c r="D109" s="91"/>
      <c r="E109" s="92"/>
    </row>
    <row r="110" spans="1:16107" s="57" customFormat="1" ht="21.75" hidden="1" customHeight="1" x14ac:dyDescent="0.3">
      <c r="A110" s="9" t="s">
        <v>109</v>
      </c>
      <c r="B110" s="53" t="s">
        <v>346</v>
      </c>
      <c r="C110" s="7"/>
      <c r="D110" s="91"/>
      <c r="E110" s="92"/>
    </row>
    <row r="111" spans="1:16107" s="57" customFormat="1" ht="21.75" hidden="1" customHeight="1" x14ac:dyDescent="0.3">
      <c r="A111" s="9" t="s">
        <v>110</v>
      </c>
      <c r="B111" s="53" t="s">
        <v>346</v>
      </c>
      <c r="C111" s="7"/>
      <c r="D111" s="91"/>
      <c r="E111" s="92"/>
    </row>
    <row r="112" spans="1:16107" s="57" customFormat="1" ht="21.75" hidden="1" customHeight="1" x14ac:dyDescent="0.3">
      <c r="A112" s="9" t="s">
        <v>111</v>
      </c>
      <c r="B112" s="53" t="s">
        <v>350</v>
      </c>
      <c r="C112" s="7"/>
      <c r="D112" s="91"/>
      <c r="E112" s="92"/>
    </row>
    <row r="113" spans="1:16107" s="57" customFormat="1" ht="21.75" hidden="1" customHeight="1" x14ac:dyDescent="0.3">
      <c r="A113" s="9" t="s">
        <v>112</v>
      </c>
      <c r="B113" s="53" t="s">
        <v>346</v>
      </c>
      <c r="C113" s="7"/>
      <c r="D113" s="91"/>
      <c r="E113" s="92"/>
    </row>
    <row r="114" spans="1:16107" s="57" customFormat="1" ht="21.75" hidden="1" customHeight="1" x14ac:dyDescent="0.3">
      <c r="A114" s="11" t="s">
        <v>113</v>
      </c>
      <c r="B114" s="53" t="s">
        <v>346</v>
      </c>
      <c r="C114" s="7"/>
      <c r="D114" s="91"/>
      <c r="E114" s="92"/>
    </row>
    <row r="115" spans="1:16107" s="57" customFormat="1" ht="21.75" hidden="1" customHeight="1" x14ac:dyDescent="0.3">
      <c r="A115" s="21" t="s">
        <v>114</v>
      </c>
      <c r="B115" s="53" t="s">
        <v>348</v>
      </c>
      <c r="C115" s="7"/>
      <c r="D115" s="91"/>
      <c r="E115" s="92"/>
    </row>
    <row r="116" spans="1:16107" s="57" customFormat="1" ht="21.75" hidden="1" customHeight="1" x14ac:dyDescent="0.3">
      <c r="A116" s="9" t="s">
        <v>115</v>
      </c>
      <c r="B116" s="53" t="s">
        <v>356</v>
      </c>
      <c r="C116" s="7"/>
      <c r="D116" s="91"/>
      <c r="E116" s="92"/>
    </row>
    <row r="117" spans="1:16107" s="57" customFormat="1" ht="21.75" hidden="1" customHeight="1" x14ac:dyDescent="0.3">
      <c r="A117" s="11" t="s">
        <v>116</v>
      </c>
      <c r="B117" s="53" t="s">
        <v>356</v>
      </c>
      <c r="C117" s="7"/>
      <c r="D117" s="91"/>
      <c r="E117" s="92"/>
    </row>
    <row r="118" spans="1:16107" s="57" customFormat="1" ht="21.75" hidden="1" customHeight="1" x14ac:dyDescent="0.3">
      <c r="A118" s="11" t="s">
        <v>117</v>
      </c>
      <c r="B118" s="53" t="s">
        <v>356</v>
      </c>
      <c r="C118" s="7"/>
      <c r="D118" s="91"/>
      <c r="E118" s="92"/>
    </row>
    <row r="119" spans="1:16107" s="57" customFormat="1" ht="21.75" hidden="1" customHeight="1" x14ac:dyDescent="0.3">
      <c r="A119" s="9" t="s">
        <v>118</v>
      </c>
      <c r="B119" s="53" t="s">
        <v>346</v>
      </c>
      <c r="C119" s="7"/>
      <c r="D119" s="91"/>
      <c r="E119" s="92"/>
    </row>
    <row r="120" spans="1:16107" s="57" customFormat="1" ht="21.75" hidden="1" customHeight="1" x14ac:dyDescent="0.3">
      <c r="A120" s="9" t="s">
        <v>367</v>
      </c>
      <c r="B120" s="53" t="s">
        <v>350</v>
      </c>
      <c r="C120" s="7"/>
      <c r="D120" s="91"/>
      <c r="E120" s="92"/>
    </row>
    <row r="121" spans="1:16107" s="57" customFormat="1" ht="20.25" hidden="1" customHeight="1" x14ac:dyDescent="0.3">
      <c r="A121" s="10" t="s">
        <v>119</v>
      </c>
      <c r="B121" s="53" t="s">
        <v>346</v>
      </c>
      <c r="C121" s="7"/>
      <c r="D121" s="91"/>
      <c r="E121" s="92"/>
    </row>
    <row r="122" spans="1:16107" s="57" customFormat="1" ht="20.399999999999999" customHeight="1" x14ac:dyDescent="0.3">
      <c r="A122" s="29" t="s">
        <v>120</v>
      </c>
      <c r="B122" s="199" t="s">
        <v>352</v>
      </c>
      <c r="C122" s="7">
        <v>12</v>
      </c>
      <c r="D122" s="91">
        <v>8000</v>
      </c>
      <c r="E122" s="106">
        <f>+D122*C122</f>
        <v>96000</v>
      </c>
      <c r="F122" s="200"/>
      <c r="G122" s="200"/>
      <c r="H122" s="200"/>
      <c r="I122" s="200"/>
      <c r="J122" s="200"/>
      <c r="K122" s="200"/>
      <c r="Q122" s="200"/>
      <c r="R122" s="200"/>
      <c r="S122" s="200"/>
      <c r="T122" s="200"/>
      <c r="U122" s="200"/>
      <c r="V122" s="200"/>
      <c r="W122" s="200"/>
      <c r="Y122" s="200"/>
      <c r="Z122" s="200"/>
      <c r="AA122" s="200"/>
      <c r="AB122" s="200"/>
      <c r="AC122" s="200"/>
      <c r="AD122" s="200"/>
      <c r="AE122" s="200"/>
      <c r="AF122" s="200"/>
      <c r="AI122" s="200"/>
      <c r="AL122" s="200"/>
      <c r="AO122" s="200"/>
      <c r="AR122" s="200"/>
      <c r="AU122" s="200"/>
      <c r="AX122" s="200"/>
      <c r="BG122" s="200"/>
      <c r="BJ122" s="200"/>
      <c r="BM122" s="200"/>
      <c r="BP122" s="200"/>
      <c r="BY122" s="200"/>
      <c r="CE122" s="200"/>
      <c r="CH122" s="200"/>
      <c r="CK122" s="200"/>
      <c r="CN122" s="200"/>
      <c r="CT122" s="200"/>
      <c r="DC122" s="200"/>
      <c r="DE122" s="200"/>
      <c r="DF122" s="200"/>
      <c r="DH122" s="200"/>
      <c r="DK122" s="200"/>
      <c r="DN122" s="200"/>
      <c r="DQ122" s="200"/>
      <c r="DT122" s="200"/>
      <c r="DW122" s="200"/>
      <c r="DY122" s="200"/>
      <c r="EA122" s="200"/>
      <c r="ED122" s="200"/>
      <c r="EG122" s="200"/>
      <c r="EJ122" s="200"/>
      <c r="EM122" s="200"/>
      <c r="EP122" s="200"/>
      <c r="ES122" s="200"/>
      <c r="EV122" s="200"/>
      <c r="EX122" s="200"/>
      <c r="FA122" s="200"/>
      <c r="FD122" s="200"/>
      <c r="FG122" s="200"/>
      <c r="FM122" s="200"/>
      <c r="FP122" s="200"/>
      <c r="FR122" s="200"/>
      <c r="GY122" s="200"/>
      <c r="HB122" s="200"/>
      <c r="HE122" s="200"/>
      <c r="HH122" s="200"/>
      <c r="HK122" s="200"/>
      <c r="HL122" s="200"/>
      <c r="HM122" s="200"/>
      <c r="HP122" s="200"/>
      <c r="HS122" s="200"/>
      <c r="HV122" s="200"/>
      <c r="HY122" s="200"/>
      <c r="IA122" s="200"/>
      <c r="IO122" s="200"/>
      <c r="IP122" s="200"/>
      <c r="IQ122" s="200"/>
      <c r="IR122" s="200"/>
      <c r="IS122" s="200"/>
      <c r="IT122" s="200"/>
      <c r="IU122" s="200"/>
      <c r="IV122" s="200"/>
      <c r="IW122" s="200"/>
      <c r="IX122" s="200"/>
      <c r="IY122" s="200"/>
      <c r="IZ122" s="200"/>
      <c r="JA122" s="200"/>
      <c r="JB122" s="200"/>
      <c r="JC122" s="200"/>
      <c r="JD122" s="200"/>
      <c r="JE122" s="200"/>
      <c r="JF122" s="200"/>
      <c r="JG122" s="200"/>
      <c r="JM122" s="200"/>
      <c r="JN122" s="200"/>
      <c r="JO122" s="200"/>
      <c r="JP122" s="200"/>
      <c r="JQ122" s="200"/>
      <c r="JR122" s="200"/>
      <c r="JS122" s="200"/>
      <c r="JU122" s="200"/>
      <c r="JV122" s="200"/>
      <c r="JW122" s="200"/>
      <c r="JX122" s="200"/>
      <c r="JY122" s="200"/>
      <c r="JZ122" s="200"/>
      <c r="KA122" s="200"/>
      <c r="KB122" s="200"/>
      <c r="KE122" s="200"/>
      <c r="KH122" s="200"/>
      <c r="KK122" s="200"/>
      <c r="KN122" s="200"/>
      <c r="KQ122" s="200"/>
      <c r="KT122" s="200"/>
      <c r="LC122" s="200"/>
      <c r="LF122" s="200"/>
      <c r="LI122" s="200"/>
      <c r="LL122" s="200"/>
      <c r="LU122" s="200"/>
      <c r="MA122" s="200"/>
      <c r="MD122" s="200"/>
      <c r="MG122" s="200"/>
      <c r="MJ122" s="200"/>
      <c r="MP122" s="200"/>
      <c r="MY122" s="200"/>
      <c r="NA122" s="200"/>
      <c r="NB122" s="200"/>
      <c r="ND122" s="200"/>
      <c r="NG122" s="200"/>
      <c r="NJ122" s="200"/>
      <c r="NM122" s="200"/>
      <c r="NP122" s="200"/>
      <c r="NS122" s="200"/>
      <c r="NU122" s="200"/>
      <c r="NW122" s="200"/>
      <c r="NZ122" s="200"/>
      <c r="OC122" s="200"/>
      <c r="OF122" s="200"/>
      <c r="OI122" s="200"/>
      <c r="OL122" s="200"/>
      <c r="OO122" s="200"/>
      <c r="OR122" s="200"/>
      <c r="OT122" s="200"/>
      <c r="OW122" s="200"/>
      <c r="OZ122" s="200"/>
      <c r="PC122" s="200"/>
      <c r="PI122" s="200"/>
      <c r="PL122" s="200"/>
      <c r="PN122" s="200"/>
      <c r="QU122" s="200"/>
      <c r="QX122" s="200"/>
      <c r="RA122" s="200"/>
      <c r="RD122" s="200"/>
      <c r="RG122" s="200"/>
      <c r="RH122" s="200"/>
      <c r="RI122" s="200"/>
      <c r="RL122" s="200"/>
      <c r="RO122" s="200"/>
      <c r="RR122" s="200"/>
      <c r="RU122" s="200"/>
      <c r="RW122" s="200"/>
      <c r="SK122" s="200"/>
      <c r="SL122" s="200"/>
      <c r="SM122" s="200"/>
      <c r="SN122" s="200"/>
      <c r="SO122" s="200"/>
      <c r="SP122" s="200"/>
      <c r="SQ122" s="200"/>
      <c r="SR122" s="200"/>
      <c r="SS122" s="200"/>
      <c r="ST122" s="200"/>
      <c r="SU122" s="200"/>
      <c r="SV122" s="200"/>
      <c r="SW122" s="200"/>
      <c r="SX122" s="200"/>
      <c r="SY122" s="200"/>
      <c r="SZ122" s="200"/>
      <c r="TA122" s="200"/>
      <c r="TB122" s="200"/>
      <c r="TC122" s="200"/>
      <c r="TI122" s="200"/>
      <c r="TJ122" s="200"/>
      <c r="TK122" s="200"/>
      <c r="TL122" s="200"/>
      <c r="TM122" s="200"/>
      <c r="TN122" s="200"/>
      <c r="TO122" s="200"/>
      <c r="TQ122" s="200"/>
      <c r="TR122" s="200"/>
      <c r="TS122" s="200"/>
      <c r="TT122" s="200"/>
      <c r="TU122" s="200"/>
      <c r="TV122" s="200"/>
      <c r="TW122" s="200"/>
      <c r="TX122" s="200"/>
      <c r="UA122" s="200"/>
      <c r="UD122" s="200"/>
      <c r="UG122" s="200"/>
      <c r="UJ122" s="200"/>
      <c r="UM122" s="200"/>
      <c r="UP122" s="200"/>
      <c r="UY122" s="200"/>
      <c r="VB122" s="200"/>
      <c r="VE122" s="200"/>
      <c r="VH122" s="200"/>
      <c r="VQ122" s="200"/>
      <c r="VW122" s="200"/>
      <c r="VZ122" s="200"/>
      <c r="WC122" s="200"/>
      <c r="WF122" s="200"/>
      <c r="WL122" s="200"/>
      <c r="WU122" s="200"/>
      <c r="WW122" s="200"/>
      <c r="WX122" s="200"/>
      <c r="WZ122" s="200"/>
      <c r="XC122" s="200"/>
      <c r="XF122" s="200"/>
      <c r="XI122" s="200"/>
      <c r="XL122" s="200"/>
      <c r="XO122" s="200"/>
      <c r="XQ122" s="200"/>
      <c r="XS122" s="200"/>
      <c r="XV122" s="200"/>
      <c r="XY122" s="200"/>
      <c r="YB122" s="200"/>
      <c r="YE122" s="200"/>
      <c r="YH122" s="200"/>
      <c r="YK122" s="200"/>
      <c r="YN122" s="200"/>
      <c r="YP122" s="200"/>
      <c r="YS122" s="200"/>
      <c r="YV122" s="200"/>
      <c r="YY122" s="200"/>
      <c r="ZE122" s="200"/>
      <c r="ZH122" s="200"/>
      <c r="ZJ122" s="200"/>
      <c r="AAQ122" s="200"/>
      <c r="AAT122" s="200"/>
      <c r="AAW122" s="200"/>
      <c r="AAZ122" s="200"/>
      <c r="ABC122" s="200"/>
      <c r="ABD122" s="200"/>
      <c r="ABE122" s="200"/>
      <c r="ABH122" s="200"/>
      <c r="ABK122" s="200"/>
      <c r="ABN122" s="200"/>
      <c r="ABQ122" s="200"/>
      <c r="ABS122" s="200"/>
      <c r="ACG122" s="200"/>
      <c r="ACH122" s="200"/>
      <c r="ACI122" s="200"/>
      <c r="ACJ122" s="200"/>
      <c r="ACK122" s="200"/>
      <c r="ACL122" s="200"/>
      <c r="ACM122" s="200"/>
      <c r="ACN122" s="200"/>
      <c r="ACO122" s="200"/>
      <c r="ACP122" s="200"/>
      <c r="ACQ122" s="200"/>
      <c r="ACR122" s="200"/>
      <c r="ACS122" s="200"/>
      <c r="ACT122" s="200"/>
      <c r="ACU122" s="200"/>
      <c r="ACV122" s="200"/>
      <c r="ACW122" s="200"/>
      <c r="ACX122" s="200"/>
      <c r="ACY122" s="200"/>
      <c r="ADE122" s="200"/>
      <c r="ADF122" s="200"/>
      <c r="ADG122" s="200"/>
      <c r="ADH122" s="200"/>
      <c r="ADI122" s="200"/>
      <c r="ADJ122" s="200"/>
      <c r="ADK122" s="200"/>
      <c r="ADM122" s="200"/>
      <c r="ADN122" s="200"/>
      <c r="ADO122" s="200"/>
      <c r="ADP122" s="200"/>
      <c r="ADQ122" s="200"/>
      <c r="ADR122" s="200"/>
      <c r="ADS122" s="200"/>
      <c r="ADT122" s="200"/>
      <c r="ADW122" s="200"/>
      <c r="ADZ122" s="200"/>
      <c r="AEC122" s="200"/>
      <c r="AEF122" s="200"/>
      <c r="AEI122" s="200"/>
      <c r="AEL122" s="200"/>
      <c r="AEU122" s="200"/>
      <c r="AEX122" s="200"/>
      <c r="AFA122" s="200"/>
      <c r="AFD122" s="200"/>
      <c r="AFM122" s="200"/>
      <c r="AFS122" s="200"/>
      <c r="AFV122" s="200"/>
      <c r="AFY122" s="200"/>
      <c r="AGB122" s="200"/>
      <c r="AGH122" s="200"/>
      <c r="AGQ122" s="200"/>
      <c r="AGS122" s="200"/>
      <c r="AGT122" s="200"/>
      <c r="AGV122" s="200"/>
      <c r="AGY122" s="200"/>
      <c r="AHB122" s="200"/>
      <c r="AHE122" s="200"/>
      <c r="AHH122" s="200"/>
      <c r="AHK122" s="200"/>
      <c r="AHM122" s="200"/>
      <c r="AHO122" s="200"/>
      <c r="AHR122" s="200"/>
      <c r="AHU122" s="200"/>
      <c r="AHX122" s="200"/>
      <c r="AIA122" s="200"/>
      <c r="AID122" s="200"/>
      <c r="AIG122" s="200"/>
      <c r="AIJ122" s="200"/>
      <c r="AIL122" s="200"/>
      <c r="AIO122" s="200"/>
      <c r="AIR122" s="200"/>
      <c r="AIU122" s="200"/>
      <c r="AJA122" s="200"/>
      <c r="AJD122" s="200"/>
      <c r="AJF122" s="200"/>
      <c r="AKM122" s="200"/>
      <c r="AKP122" s="200"/>
      <c r="AKS122" s="200"/>
      <c r="AKV122" s="200"/>
      <c r="AKY122" s="200"/>
      <c r="AKZ122" s="200"/>
      <c r="ALA122" s="200"/>
      <c r="ALD122" s="200"/>
      <c r="ALG122" s="200"/>
      <c r="ALJ122" s="200"/>
      <c r="ALM122" s="200"/>
      <c r="ALO122" s="200"/>
      <c r="AMC122" s="200"/>
      <c r="AMD122" s="200"/>
      <c r="AME122" s="200"/>
      <c r="AMF122" s="200"/>
      <c r="AMG122" s="200"/>
      <c r="AMH122" s="200"/>
      <c r="AMI122" s="200"/>
      <c r="AMJ122" s="200"/>
      <c r="AMK122" s="200"/>
      <c r="AML122" s="200"/>
      <c r="AMM122" s="200"/>
      <c r="AMN122" s="200"/>
      <c r="AMO122" s="200"/>
      <c r="AMP122" s="200"/>
      <c r="AMQ122" s="200"/>
      <c r="AMR122" s="200"/>
      <c r="AMS122" s="200"/>
      <c r="AMT122" s="200"/>
      <c r="AMU122" s="200"/>
      <c r="ANA122" s="200"/>
      <c r="ANB122" s="200"/>
      <c r="ANC122" s="200"/>
      <c r="AND122" s="200"/>
      <c r="ANE122" s="200"/>
      <c r="ANF122" s="200"/>
      <c r="ANG122" s="200"/>
      <c r="ANI122" s="200"/>
      <c r="ANJ122" s="200"/>
      <c r="ANK122" s="200"/>
      <c r="ANL122" s="200"/>
      <c r="ANM122" s="200"/>
      <c r="ANN122" s="200"/>
      <c r="ANO122" s="200"/>
      <c r="ANP122" s="200"/>
      <c r="ANS122" s="200"/>
      <c r="ANV122" s="200"/>
      <c r="ANY122" s="200"/>
      <c r="AOB122" s="200"/>
      <c r="AOE122" s="200"/>
      <c r="AOH122" s="200"/>
      <c r="AOQ122" s="200"/>
      <c r="AOT122" s="200"/>
      <c r="AOW122" s="200"/>
      <c r="AOZ122" s="200"/>
      <c r="API122" s="200"/>
      <c r="APO122" s="200"/>
      <c r="APR122" s="200"/>
      <c r="APU122" s="200"/>
      <c r="APX122" s="200"/>
      <c r="AQD122" s="200"/>
      <c r="AQM122" s="200"/>
      <c r="AQO122" s="200"/>
      <c r="AQP122" s="200"/>
      <c r="AQR122" s="200"/>
      <c r="AQU122" s="200"/>
      <c r="AQX122" s="200"/>
      <c r="ARA122" s="200"/>
      <c r="ARD122" s="200"/>
      <c r="ARG122" s="200"/>
      <c r="ARI122" s="200"/>
      <c r="ARK122" s="200"/>
      <c r="ARN122" s="200"/>
      <c r="ARQ122" s="200"/>
      <c r="ART122" s="200"/>
      <c r="ARW122" s="200"/>
      <c r="ARZ122" s="200"/>
      <c r="ASC122" s="200"/>
      <c r="ASF122" s="200"/>
      <c r="ASH122" s="200"/>
      <c r="ASK122" s="200"/>
      <c r="ASN122" s="200"/>
      <c r="ASQ122" s="200"/>
      <c r="ASW122" s="200"/>
      <c r="ASZ122" s="200"/>
      <c r="ATB122" s="200"/>
      <c r="AUI122" s="200"/>
      <c r="AUL122" s="200"/>
      <c r="AUO122" s="200"/>
      <c r="AUR122" s="200"/>
      <c r="AUU122" s="200"/>
      <c r="AUV122" s="200"/>
      <c r="AUW122" s="200"/>
      <c r="AUZ122" s="200"/>
      <c r="AVC122" s="200"/>
      <c r="AVF122" s="200"/>
      <c r="AVI122" s="200"/>
      <c r="AVK122" s="200"/>
      <c r="AVY122" s="200"/>
      <c r="AVZ122" s="200"/>
      <c r="AWA122" s="200"/>
      <c r="AWB122" s="200"/>
      <c r="AWC122" s="200"/>
      <c r="AWD122" s="200"/>
      <c r="AWE122" s="200"/>
      <c r="AWF122" s="200"/>
      <c r="AWG122" s="200"/>
      <c r="AWH122" s="200"/>
      <c r="AWI122" s="200"/>
      <c r="AWJ122" s="200"/>
      <c r="AWK122" s="200"/>
      <c r="AWL122" s="200"/>
      <c r="AWM122" s="200"/>
      <c r="AWN122" s="200"/>
      <c r="AWO122" s="200"/>
      <c r="AWP122" s="200"/>
      <c r="AWQ122" s="200"/>
      <c r="AWW122" s="200"/>
      <c r="AWX122" s="200"/>
      <c r="AWY122" s="200"/>
      <c r="AWZ122" s="200"/>
      <c r="AXA122" s="200"/>
      <c r="AXB122" s="200"/>
      <c r="AXC122" s="200"/>
      <c r="AXE122" s="200"/>
      <c r="AXF122" s="200"/>
      <c r="AXG122" s="200"/>
      <c r="AXH122" s="200"/>
      <c r="AXI122" s="200"/>
      <c r="AXJ122" s="200"/>
      <c r="AXK122" s="200"/>
      <c r="AXL122" s="200"/>
      <c r="AXO122" s="200"/>
      <c r="AXR122" s="200"/>
      <c r="AXU122" s="200"/>
      <c r="AXX122" s="200"/>
      <c r="AYA122" s="200"/>
      <c r="AYD122" s="200"/>
      <c r="AYM122" s="200"/>
      <c r="AYP122" s="200"/>
      <c r="AYS122" s="200"/>
      <c r="AYV122" s="200"/>
      <c r="AZE122" s="200"/>
      <c r="AZK122" s="200"/>
      <c r="AZN122" s="200"/>
      <c r="AZQ122" s="200"/>
      <c r="AZT122" s="200"/>
      <c r="AZZ122" s="200"/>
      <c r="BAI122" s="200"/>
      <c r="BAK122" s="200"/>
      <c r="BAL122" s="200"/>
      <c r="BAN122" s="200"/>
      <c r="BAQ122" s="200"/>
      <c r="BAT122" s="200"/>
      <c r="BAW122" s="200"/>
      <c r="BAZ122" s="200"/>
      <c r="BBC122" s="200"/>
      <c r="BBE122" s="200"/>
      <c r="BBG122" s="200"/>
      <c r="BBJ122" s="200"/>
      <c r="BBM122" s="200"/>
      <c r="BBP122" s="200"/>
      <c r="BBS122" s="200"/>
      <c r="BBV122" s="200"/>
      <c r="BBY122" s="200"/>
      <c r="BCB122" s="200"/>
      <c r="BCD122" s="200"/>
      <c r="BCG122" s="200"/>
      <c r="BCJ122" s="200"/>
      <c r="BCM122" s="200"/>
      <c r="BCS122" s="200"/>
      <c r="BCV122" s="200"/>
      <c r="BCX122" s="200"/>
      <c r="BEE122" s="200"/>
      <c r="BEH122" s="200"/>
      <c r="BEK122" s="200"/>
      <c r="BEN122" s="200"/>
      <c r="BEQ122" s="200"/>
      <c r="BER122" s="200"/>
      <c r="BES122" s="200"/>
      <c r="BEV122" s="200"/>
      <c r="BEY122" s="200"/>
      <c r="BFB122" s="200"/>
      <c r="BFE122" s="200"/>
      <c r="BFG122" s="200"/>
      <c r="BFU122" s="200"/>
      <c r="BFV122" s="200"/>
      <c r="BFW122" s="200"/>
      <c r="BFX122" s="200"/>
      <c r="BFY122" s="200"/>
      <c r="BFZ122" s="200"/>
      <c r="BGA122" s="200"/>
      <c r="BGB122" s="200"/>
      <c r="BGC122" s="200"/>
      <c r="BGD122" s="200"/>
      <c r="BGE122" s="200"/>
      <c r="BGF122" s="200"/>
      <c r="BGG122" s="200"/>
      <c r="BGH122" s="200"/>
      <c r="BGI122" s="200"/>
      <c r="BGJ122" s="200"/>
      <c r="BGK122" s="200"/>
      <c r="BGL122" s="200"/>
      <c r="BGM122" s="200"/>
      <c r="BGS122" s="200"/>
      <c r="BGT122" s="200"/>
      <c r="BGU122" s="200"/>
      <c r="BGV122" s="200"/>
      <c r="BGW122" s="200"/>
      <c r="BGX122" s="200"/>
      <c r="BGY122" s="200"/>
      <c r="BHA122" s="200"/>
      <c r="BHB122" s="200"/>
      <c r="BHC122" s="200"/>
      <c r="BHD122" s="200"/>
      <c r="BHE122" s="200"/>
      <c r="BHF122" s="200"/>
      <c r="BHG122" s="200"/>
      <c r="BHH122" s="200"/>
      <c r="BHK122" s="200"/>
      <c r="BHN122" s="200"/>
      <c r="BHQ122" s="200"/>
      <c r="BHT122" s="200"/>
      <c r="BHW122" s="200"/>
      <c r="BHZ122" s="200"/>
      <c r="BII122" s="200"/>
      <c r="BIL122" s="200"/>
      <c r="BIO122" s="200"/>
      <c r="BIR122" s="200"/>
      <c r="BJA122" s="200"/>
      <c r="BJG122" s="200"/>
      <c r="BJJ122" s="200"/>
      <c r="BJM122" s="200"/>
      <c r="BJP122" s="200"/>
      <c r="BJV122" s="200"/>
      <c r="BKE122" s="200"/>
      <c r="BKG122" s="200"/>
      <c r="BKH122" s="200"/>
      <c r="BKJ122" s="200"/>
      <c r="BKM122" s="200"/>
      <c r="BKP122" s="200"/>
      <c r="BKS122" s="200"/>
      <c r="BKV122" s="200"/>
      <c r="BKY122" s="200"/>
      <c r="BLA122" s="200"/>
      <c r="BLC122" s="200"/>
      <c r="BLF122" s="200"/>
      <c r="BLI122" s="200"/>
      <c r="BLL122" s="200"/>
      <c r="BLO122" s="200"/>
      <c r="BLR122" s="200"/>
      <c r="BLU122" s="200"/>
      <c r="BLX122" s="200"/>
      <c r="BLZ122" s="200"/>
      <c r="BMC122" s="200"/>
      <c r="BMF122" s="200"/>
      <c r="BMI122" s="200"/>
      <c r="BMO122" s="200"/>
      <c r="BMR122" s="200"/>
      <c r="BMT122" s="200"/>
      <c r="BOA122" s="200"/>
      <c r="BOD122" s="200"/>
      <c r="BOG122" s="200"/>
      <c r="BOJ122" s="200"/>
      <c r="BOM122" s="200"/>
      <c r="BON122" s="200"/>
      <c r="BOO122" s="200"/>
      <c r="BOR122" s="200"/>
      <c r="BOU122" s="200"/>
      <c r="BOX122" s="200"/>
      <c r="BPA122" s="200"/>
      <c r="BPC122" s="200"/>
      <c r="BPQ122" s="200"/>
      <c r="BPR122" s="200"/>
      <c r="BPS122" s="200"/>
      <c r="BPT122" s="200"/>
      <c r="BPU122" s="200"/>
      <c r="BPV122" s="200"/>
      <c r="BPW122" s="200"/>
      <c r="BPX122" s="200"/>
      <c r="BPY122" s="200"/>
      <c r="BPZ122" s="200"/>
      <c r="BQA122" s="200"/>
      <c r="BQB122" s="200"/>
      <c r="BQC122" s="200"/>
      <c r="BQD122" s="200"/>
      <c r="BQE122" s="200"/>
      <c r="BQF122" s="200"/>
      <c r="BQG122" s="200"/>
      <c r="BQH122" s="200"/>
      <c r="BQI122" s="200"/>
      <c r="BQO122" s="200"/>
      <c r="BQP122" s="200"/>
      <c r="BQQ122" s="200"/>
      <c r="BQR122" s="200"/>
      <c r="BQS122" s="200"/>
      <c r="BQT122" s="200"/>
      <c r="BQU122" s="200"/>
      <c r="BQW122" s="200"/>
      <c r="BQX122" s="200"/>
      <c r="BQY122" s="200"/>
      <c r="BQZ122" s="200"/>
      <c r="BRA122" s="200"/>
      <c r="BRB122" s="200"/>
      <c r="BRC122" s="200"/>
      <c r="BRD122" s="200"/>
      <c r="BRG122" s="200"/>
      <c r="BRJ122" s="200"/>
      <c r="BRM122" s="200"/>
      <c r="BRP122" s="200"/>
      <c r="BRS122" s="200"/>
      <c r="BRV122" s="200"/>
      <c r="BSE122" s="200"/>
      <c r="BSH122" s="200"/>
      <c r="BSK122" s="200"/>
      <c r="BSN122" s="200"/>
      <c r="BSW122" s="200"/>
      <c r="BTC122" s="200"/>
      <c r="BTF122" s="200"/>
      <c r="BTI122" s="200"/>
      <c r="BTL122" s="200"/>
      <c r="BTR122" s="200"/>
      <c r="BUA122" s="200"/>
      <c r="BUC122" s="200"/>
      <c r="BUD122" s="200"/>
      <c r="BUF122" s="200"/>
      <c r="BUI122" s="200"/>
      <c r="BUL122" s="200"/>
      <c r="BUO122" s="200"/>
      <c r="BUR122" s="200"/>
      <c r="BUU122" s="200"/>
      <c r="BUW122" s="200"/>
      <c r="BUY122" s="200"/>
      <c r="BVB122" s="200"/>
      <c r="BVE122" s="200"/>
      <c r="BVH122" s="200"/>
      <c r="BVK122" s="200"/>
      <c r="BVN122" s="200"/>
      <c r="BVQ122" s="200"/>
      <c r="BVT122" s="200"/>
      <c r="BVV122" s="200"/>
      <c r="BVY122" s="200"/>
      <c r="BWB122" s="200"/>
      <c r="BWE122" s="200"/>
      <c r="BWK122" s="200"/>
      <c r="BWN122" s="200"/>
      <c r="BWP122" s="200"/>
      <c r="BXW122" s="200"/>
      <c r="BXZ122" s="200"/>
      <c r="BYC122" s="200"/>
      <c r="BYF122" s="200"/>
      <c r="BYI122" s="200"/>
      <c r="BYJ122" s="200"/>
      <c r="BYK122" s="200"/>
      <c r="BYN122" s="200"/>
      <c r="BYQ122" s="200"/>
      <c r="BYT122" s="200"/>
      <c r="BYW122" s="200"/>
      <c r="BYY122" s="200"/>
      <c r="BZM122" s="200"/>
      <c r="BZN122" s="200"/>
      <c r="BZO122" s="200"/>
      <c r="BZP122" s="200"/>
      <c r="BZQ122" s="200"/>
      <c r="BZR122" s="200"/>
      <c r="BZS122" s="200"/>
      <c r="BZT122" s="200"/>
      <c r="BZU122" s="200"/>
      <c r="BZV122" s="200"/>
      <c r="BZW122" s="200"/>
      <c r="BZX122" s="200"/>
      <c r="BZY122" s="200"/>
      <c r="BZZ122" s="200"/>
      <c r="CAA122" s="200"/>
      <c r="CAB122" s="200"/>
      <c r="CAC122" s="200"/>
      <c r="CAD122" s="200"/>
      <c r="CAE122" s="200"/>
      <c r="CAK122" s="200"/>
      <c r="CAL122" s="200"/>
      <c r="CAM122" s="200"/>
      <c r="CAN122" s="200"/>
      <c r="CAO122" s="200"/>
      <c r="CAP122" s="200"/>
      <c r="CAQ122" s="200"/>
      <c r="CAS122" s="200"/>
      <c r="CAT122" s="200"/>
      <c r="CAU122" s="200"/>
      <c r="CAV122" s="200"/>
      <c r="CAW122" s="200"/>
      <c r="CAX122" s="200"/>
      <c r="CAY122" s="200"/>
      <c r="CAZ122" s="200"/>
      <c r="CBC122" s="200"/>
      <c r="CBF122" s="200"/>
      <c r="CBI122" s="200"/>
      <c r="CBL122" s="200"/>
      <c r="CBO122" s="200"/>
      <c r="CBR122" s="200"/>
      <c r="CCA122" s="200"/>
      <c r="CCD122" s="200"/>
      <c r="CCG122" s="200"/>
      <c r="CCJ122" s="200"/>
      <c r="CCS122" s="200"/>
      <c r="CCY122" s="200"/>
      <c r="CDB122" s="200"/>
      <c r="CDE122" s="200"/>
      <c r="CDH122" s="200"/>
      <c r="CDN122" s="200"/>
      <c r="CDW122" s="200"/>
      <c r="CDY122" s="200"/>
      <c r="CDZ122" s="200"/>
      <c r="CEB122" s="200"/>
      <c r="CEE122" s="200"/>
      <c r="CEH122" s="200"/>
      <c r="CEK122" s="200"/>
      <c r="CEN122" s="200"/>
      <c r="CEQ122" s="200"/>
      <c r="CES122" s="200"/>
      <c r="CEU122" s="200"/>
      <c r="CEX122" s="200"/>
      <c r="CFA122" s="200"/>
      <c r="CFD122" s="200"/>
      <c r="CFG122" s="200"/>
      <c r="CFJ122" s="200"/>
      <c r="CFM122" s="200"/>
      <c r="CFP122" s="200"/>
      <c r="CFR122" s="200"/>
      <c r="CFU122" s="200"/>
      <c r="CFX122" s="200"/>
      <c r="CGA122" s="200"/>
      <c r="CGG122" s="200"/>
      <c r="CGJ122" s="200"/>
      <c r="CGL122" s="200"/>
      <c r="CHS122" s="200"/>
      <c r="CHV122" s="200"/>
      <c r="CHY122" s="200"/>
      <c r="CIB122" s="200"/>
      <c r="CIE122" s="200"/>
      <c r="CIF122" s="200"/>
      <c r="CIG122" s="200"/>
      <c r="CIJ122" s="200"/>
      <c r="CIM122" s="200"/>
      <c r="CIP122" s="200"/>
      <c r="CIS122" s="200"/>
      <c r="CIU122" s="200"/>
      <c r="CJI122" s="200"/>
      <c r="CJJ122" s="200"/>
      <c r="CJK122" s="200"/>
      <c r="CJL122" s="200"/>
      <c r="CJM122" s="200"/>
      <c r="CJN122" s="200"/>
      <c r="CJO122" s="200"/>
      <c r="CJP122" s="200"/>
      <c r="CJQ122" s="200"/>
      <c r="CJR122" s="200"/>
      <c r="CJS122" s="200"/>
      <c r="CJT122" s="200"/>
      <c r="CJU122" s="200"/>
      <c r="CJV122" s="200"/>
      <c r="CJW122" s="200"/>
      <c r="CJX122" s="200"/>
      <c r="CJY122" s="200"/>
      <c r="CJZ122" s="200"/>
      <c r="CKA122" s="200"/>
      <c r="CKG122" s="200"/>
      <c r="CKH122" s="200"/>
      <c r="CKI122" s="200"/>
      <c r="CKJ122" s="200"/>
      <c r="CKK122" s="200"/>
      <c r="CKL122" s="200"/>
      <c r="CKM122" s="200"/>
      <c r="CKO122" s="200"/>
      <c r="CKP122" s="200"/>
      <c r="CKQ122" s="200"/>
      <c r="CKR122" s="200"/>
      <c r="CKS122" s="200"/>
      <c r="CKT122" s="200"/>
      <c r="CKU122" s="200"/>
      <c r="CKV122" s="200"/>
      <c r="CKY122" s="200"/>
      <c r="CLB122" s="200"/>
      <c r="CLE122" s="200"/>
      <c r="CLH122" s="200"/>
      <c r="CLK122" s="200"/>
      <c r="CLN122" s="200"/>
      <c r="CLW122" s="200"/>
      <c r="CLZ122" s="200"/>
      <c r="CMC122" s="200"/>
      <c r="CMF122" s="200"/>
      <c r="CMO122" s="200"/>
      <c r="CMU122" s="200"/>
      <c r="CMX122" s="200"/>
      <c r="CNA122" s="200"/>
      <c r="CND122" s="200"/>
      <c r="CNJ122" s="200"/>
      <c r="CNS122" s="200"/>
      <c r="CNU122" s="200"/>
      <c r="CNV122" s="200"/>
      <c r="CNX122" s="200"/>
      <c r="COA122" s="200"/>
      <c r="COD122" s="200"/>
      <c r="COG122" s="200"/>
      <c r="COJ122" s="200"/>
      <c r="COM122" s="200"/>
      <c r="COO122" s="200"/>
      <c r="COQ122" s="200"/>
      <c r="COT122" s="200"/>
      <c r="COW122" s="200"/>
      <c r="COZ122" s="200"/>
      <c r="CPC122" s="200"/>
      <c r="CPF122" s="200"/>
      <c r="CPI122" s="200"/>
      <c r="CPL122" s="200"/>
      <c r="CPN122" s="200"/>
      <c r="CPQ122" s="200"/>
      <c r="CPT122" s="200"/>
      <c r="CPW122" s="200"/>
      <c r="CQC122" s="200"/>
      <c r="CQF122" s="200"/>
      <c r="CQH122" s="200"/>
      <c r="CRO122" s="200"/>
      <c r="CRR122" s="200"/>
      <c r="CRU122" s="200"/>
      <c r="CRX122" s="200"/>
      <c r="CSA122" s="200"/>
      <c r="CSB122" s="200"/>
      <c r="CSC122" s="200"/>
      <c r="CSF122" s="200"/>
      <c r="CSI122" s="200"/>
      <c r="CSL122" s="200"/>
      <c r="CSO122" s="200"/>
      <c r="CSQ122" s="200"/>
      <c r="CTE122" s="200"/>
      <c r="CTF122" s="200"/>
      <c r="CTG122" s="200"/>
      <c r="CTH122" s="200"/>
      <c r="CTI122" s="200"/>
      <c r="CTJ122" s="200"/>
      <c r="CTK122" s="200"/>
      <c r="CTL122" s="200"/>
      <c r="CTM122" s="200"/>
      <c r="CTN122" s="200"/>
      <c r="CTO122" s="200"/>
      <c r="CTP122" s="200"/>
      <c r="CTQ122" s="200"/>
      <c r="CTR122" s="200"/>
      <c r="CTS122" s="200"/>
      <c r="CTT122" s="200"/>
      <c r="CTU122" s="200"/>
      <c r="CTV122" s="200"/>
      <c r="CTW122" s="200"/>
      <c r="CUC122" s="200"/>
      <c r="CUD122" s="200"/>
      <c r="CUE122" s="200"/>
      <c r="CUF122" s="200"/>
      <c r="CUG122" s="200"/>
      <c r="CUH122" s="200"/>
      <c r="CUI122" s="200"/>
      <c r="CUK122" s="200"/>
      <c r="CUL122" s="200"/>
      <c r="CUM122" s="200"/>
      <c r="CUN122" s="200"/>
      <c r="CUO122" s="200"/>
      <c r="CUP122" s="200"/>
      <c r="CUQ122" s="200"/>
      <c r="CUR122" s="200"/>
      <c r="CUU122" s="200"/>
      <c r="CUX122" s="200"/>
      <c r="CVA122" s="200"/>
      <c r="CVD122" s="200"/>
      <c r="CVG122" s="200"/>
      <c r="CVJ122" s="200"/>
      <c r="CVS122" s="200"/>
      <c r="CVV122" s="200"/>
      <c r="CVY122" s="200"/>
      <c r="CWB122" s="200"/>
      <c r="CWK122" s="200"/>
      <c r="CWQ122" s="200"/>
      <c r="CWT122" s="200"/>
      <c r="CWW122" s="200"/>
      <c r="CWZ122" s="200"/>
      <c r="CXF122" s="200"/>
      <c r="CXO122" s="200"/>
      <c r="CXQ122" s="200"/>
      <c r="CXR122" s="200"/>
      <c r="CXT122" s="200"/>
      <c r="CXW122" s="200"/>
      <c r="CXZ122" s="200"/>
      <c r="CYC122" s="200"/>
      <c r="CYF122" s="200"/>
      <c r="CYI122" s="200"/>
      <c r="CYK122" s="200"/>
      <c r="CYM122" s="200"/>
      <c r="CYP122" s="200"/>
      <c r="CYS122" s="200"/>
      <c r="CYV122" s="200"/>
      <c r="CYY122" s="200"/>
      <c r="CZB122" s="200"/>
      <c r="CZE122" s="200"/>
      <c r="CZH122" s="200"/>
      <c r="CZJ122" s="200"/>
      <c r="CZM122" s="200"/>
      <c r="CZP122" s="200"/>
      <c r="CZS122" s="200"/>
      <c r="CZY122" s="200"/>
      <c r="DAB122" s="200"/>
      <c r="DAD122" s="200"/>
      <c r="DBK122" s="200"/>
      <c r="DBN122" s="200"/>
      <c r="DBQ122" s="200"/>
      <c r="DBT122" s="200"/>
      <c r="DBW122" s="200"/>
      <c r="DBX122" s="200"/>
      <c r="DBY122" s="200"/>
      <c r="DCB122" s="200"/>
      <c r="DCE122" s="200"/>
      <c r="DCH122" s="200"/>
      <c r="DCK122" s="200"/>
      <c r="DCM122" s="200"/>
      <c r="DDA122" s="200"/>
      <c r="DDB122" s="200"/>
      <c r="DDC122" s="200"/>
      <c r="DDD122" s="200"/>
      <c r="DDE122" s="200"/>
      <c r="DDF122" s="200"/>
      <c r="DDG122" s="200"/>
      <c r="DDH122" s="200"/>
      <c r="DDI122" s="200"/>
      <c r="DDJ122" s="200"/>
      <c r="DDK122" s="200"/>
      <c r="DDL122" s="200"/>
      <c r="DDM122" s="200"/>
      <c r="DDN122" s="200"/>
      <c r="DDO122" s="200"/>
      <c r="DDP122" s="200"/>
      <c r="DDQ122" s="200"/>
      <c r="DDR122" s="200"/>
      <c r="DDS122" s="200"/>
      <c r="DDY122" s="200"/>
      <c r="DDZ122" s="200"/>
      <c r="DEA122" s="200"/>
      <c r="DEB122" s="200"/>
      <c r="DEC122" s="200"/>
      <c r="DED122" s="200"/>
      <c r="DEE122" s="200"/>
      <c r="DEG122" s="200"/>
      <c r="DEH122" s="200"/>
      <c r="DEI122" s="200"/>
      <c r="DEJ122" s="200"/>
      <c r="DEK122" s="200"/>
      <c r="DEL122" s="200"/>
      <c r="DEM122" s="200"/>
      <c r="DEN122" s="200"/>
      <c r="DEQ122" s="200"/>
      <c r="DET122" s="200"/>
      <c r="DEW122" s="200"/>
      <c r="DEZ122" s="200"/>
      <c r="DFC122" s="200"/>
      <c r="DFF122" s="200"/>
      <c r="DFO122" s="200"/>
      <c r="DFR122" s="200"/>
      <c r="DFU122" s="200"/>
      <c r="DFX122" s="200"/>
      <c r="DGG122" s="200"/>
      <c r="DGM122" s="200"/>
      <c r="DGP122" s="200"/>
      <c r="DGS122" s="200"/>
      <c r="DGV122" s="200"/>
      <c r="DHB122" s="200"/>
      <c r="DHK122" s="200"/>
      <c r="DHM122" s="200"/>
      <c r="DHN122" s="200"/>
      <c r="DHP122" s="200"/>
      <c r="DHS122" s="200"/>
      <c r="DHV122" s="200"/>
      <c r="DHY122" s="200"/>
      <c r="DIB122" s="200"/>
      <c r="DIE122" s="200"/>
      <c r="DIG122" s="200"/>
      <c r="DII122" s="200"/>
      <c r="DIL122" s="200"/>
      <c r="DIO122" s="200"/>
      <c r="DIR122" s="200"/>
      <c r="DIU122" s="200"/>
      <c r="DIX122" s="200"/>
      <c r="DJA122" s="200"/>
      <c r="DJD122" s="200"/>
      <c r="DJF122" s="200"/>
      <c r="DJI122" s="200"/>
      <c r="DJL122" s="200"/>
      <c r="DJO122" s="200"/>
      <c r="DJU122" s="200"/>
      <c r="DJX122" s="200"/>
      <c r="DJZ122" s="200"/>
      <c r="DLG122" s="200"/>
      <c r="DLJ122" s="200"/>
      <c r="DLM122" s="200"/>
      <c r="DLP122" s="200"/>
      <c r="DLS122" s="200"/>
      <c r="DLT122" s="200"/>
      <c r="DLU122" s="200"/>
      <c r="DLX122" s="200"/>
      <c r="DMA122" s="200"/>
      <c r="DMD122" s="200"/>
      <c r="DMG122" s="200"/>
      <c r="DMI122" s="200"/>
      <c r="DMW122" s="200"/>
      <c r="DMX122" s="200"/>
      <c r="DMY122" s="200"/>
      <c r="DMZ122" s="200"/>
      <c r="DNA122" s="200"/>
      <c r="DNB122" s="200"/>
      <c r="DNC122" s="200"/>
      <c r="DND122" s="200"/>
      <c r="DNE122" s="200"/>
      <c r="DNF122" s="200"/>
      <c r="DNG122" s="200"/>
      <c r="DNH122" s="200"/>
      <c r="DNI122" s="200"/>
      <c r="DNJ122" s="200"/>
      <c r="DNK122" s="200"/>
      <c r="DNL122" s="200"/>
      <c r="DNM122" s="200"/>
      <c r="DNN122" s="200"/>
      <c r="DNO122" s="200"/>
      <c r="DNU122" s="200"/>
      <c r="DNV122" s="200"/>
      <c r="DNW122" s="200"/>
      <c r="DNX122" s="200"/>
      <c r="DNY122" s="200"/>
      <c r="DNZ122" s="200"/>
      <c r="DOA122" s="200"/>
      <c r="DOC122" s="200"/>
      <c r="DOD122" s="200"/>
      <c r="DOE122" s="200"/>
      <c r="DOF122" s="200"/>
      <c r="DOG122" s="200"/>
      <c r="DOH122" s="200"/>
      <c r="DOI122" s="200"/>
      <c r="DOJ122" s="200"/>
      <c r="DOM122" s="200"/>
      <c r="DOP122" s="200"/>
      <c r="DOS122" s="200"/>
      <c r="DOV122" s="200"/>
      <c r="DOY122" s="200"/>
      <c r="DPB122" s="200"/>
      <c r="DPK122" s="200"/>
      <c r="DPN122" s="200"/>
      <c r="DPQ122" s="200"/>
      <c r="DPT122" s="200"/>
      <c r="DQC122" s="200"/>
      <c r="DQI122" s="200"/>
      <c r="DQL122" s="200"/>
      <c r="DQO122" s="200"/>
      <c r="DQR122" s="200"/>
      <c r="DQX122" s="200"/>
      <c r="DRG122" s="200"/>
      <c r="DRI122" s="200"/>
      <c r="DRJ122" s="200"/>
      <c r="DRL122" s="200"/>
      <c r="DRO122" s="200"/>
      <c r="DRR122" s="200"/>
      <c r="DRU122" s="200"/>
      <c r="DRX122" s="200"/>
      <c r="DSA122" s="200"/>
      <c r="DSC122" s="200"/>
      <c r="DSE122" s="200"/>
      <c r="DSH122" s="200"/>
      <c r="DSK122" s="200"/>
      <c r="DSN122" s="200"/>
      <c r="DSQ122" s="200"/>
      <c r="DST122" s="200"/>
      <c r="DSW122" s="200"/>
      <c r="DSZ122" s="200"/>
      <c r="DTB122" s="200"/>
      <c r="DTE122" s="200"/>
      <c r="DTH122" s="200"/>
      <c r="DTK122" s="200"/>
      <c r="DTQ122" s="200"/>
      <c r="DTT122" s="200"/>
      <c r="DTV122" s="200"/>
      <c r="DVC122" s="200"/>
      <c r="DVF122" s="200"/>
      <c r="DVI122" s="200"/>
      <c r="DVL122" s="200"/>
      <c r="DVO122" s="200"/>
      <c r="DVP122" s="200"/>
      <c r="DVQ122" s="200"/>
      <c r="DVT122" s="200"/>
      <c r="DVW122" s="200"/>
      <c r="DVZ122" s="200"/>
      <c r="DWC122" s="200"/>
      <c r="DWE122" s="200"/>
      <c r="DWS122" s="200"/>
      <c r="DWT122" s="200"/>
      <c r="DWU122" s="200"/>
      <c r="DWV122" s="200"/>
      <c r="DWW122" s="200"/>
      <c r="DWX122" s="200"/>
      <c r="DWY122" s="200"/>
      <c r="DWZ122" s="200"/>
      <c r="DXA122" s="200"/>
      <c r="DXB122" s="200"/>
      <c r="DXC122" s="200"/>
      <c r="DXD122" s="200"/>
      <c r="DXE122" s="200"/>
      <c r="DXF122" s="200"/>
      <c r="DXG122" s="200"/>
      <c r="DXH122" s="200"/>
      <c r="DXI122" s="200"/>
      <c r="DXJ122" s="200"/>
      <c r="DXK122" s="200"/>
      <c r="DXQ122" s="200"/>
      <c r="DXR122" s="200"/>
      <c r="DXS122" s="200"/>
      <c r="DXT122" s="200"/>
      <c r="DXU122" s="200"/>
      <c r="DXV122" s="200"/>
      <c r="DXW122" s="200"/>
      <c r="DXY122" s="200"/>
      <c r="DXZ122" s="200"/>
      <c r="DYA122" s="200"/>
      <c r="DYB122" s="200"/>
      <c r="DYC122" s="200"/>
      <c r="DYD122" s="200"/>
      <c r="DYE122" s="200"/>
      <c r="DYF122" s="200"/>
      <c r="DYI122" s="200"/>
      <c r="DYL122" s="200"/>
      <c r="DYO122" s="200"/>
      <c r="DYR122" s="200"/>
      <c r="DYU122" s="200"/>
      <c r="DYX122" s="200"/>
      <c r="DZG122" s="200"/>
      <c r="DZJ122" s="200"/>
      <c r="DZM122" s="200"/>
      <c r="DZP122" s="200"/>
      <c r="DZY122" s="200"/>
      <c r="EAE122" s="200"/>
      <c r="EAH122" s="200"/>
      <c r="EAK122" s="200"/>
      <c r="EAN122" s="200"/>
      <c r="EAT122" s="200"/>
      <c r="EBC122" s="200"/>
      <c r="EBE122" s="200"/>
      <c r="EBF122" s="200"/>
      <c r="EBH122" s="200"/>
      <c r="EBK122" s="200"/>
      <c r="EBN122" s="200"/>
      <c r="EBQ122" s="200"/>
      <c r="EBT122" s="200"/>
      <c r="EBW122" s="200"/>
      <c r="EBY122" s="200"/>
      <c r="ECA122" s="200"/>
      <c r="ECD122" s="200"/>
      <c r="ECG122" s="200"/>
      <c r="ECJ122" s="200"/>
      <c r="ECM122" s="200"/>
      <c r="ECP122" s="200"/>
      <c r="ECS122" s="200"/>
      <c r="ECV122" s="200"/>
      <c r="ECX122" s="200"/>
      <c r="EDA122" s="200"/>
      <c r="EDD122" s="200"/>
      <c r="EDG122" s="200"/>
      <c r="EDM122" s="200"/>
      <c r="EDP122" s="200"/>
      <c r="EDR122" s="200"/>
      <c r="EEY122" s="200"/>
      <c r="EFB122" s="200"/>
      <c r="EFE122" s="200"/>
      <c r="EFH122" s="200"/>
      <c r="EFK122" s="200"/>
      <c r="EFL122" s="200"/>
      <c r="EFM122" s="200"/>
      <c r="EFP122" s="200"/>
      <c r="EFS122" s="200"/>
      <c r="EFV122" s="200"/>
      <c r="EFY122" s="200"/>
      <c r="EGA122" s="200"/>
      <c r="EGO122" s="200"/>
      <c r="EGP122" s="200"/>
      <c r="EGQ122" s="200"/>
      <c r="EGR122" s="200"/>
      <c r="EGS122" s="200"/>
      <c r="EGT122" s="200"/>
      <c r="EGU122" s="200"/>
      <c r="EGV122" s="200"/>
      <c r="EGW122" s="200"/>
      <c r="EGX122" s="200"/>
      <c r="EGY122" s="200"/>
      <c r="EGZ122" s="200"/>
      <c r="EHA122" s="200"/>
      <c r="EHB122" s="200"/>
      <c r="EHC122" s="200"/>
      <c r="EHD122" s="200"/>
      <c r="EHE122" s="200"/>
      <c r="EHF122" s="200"/>
      <c r="EHG122" s="200"/>
      <c r="EHM122" s="200"/>
      <c r="EHN122" s="200"/>
      <c r="EHO122" s="200"/>
      <c r="EHP122" s="200"/>
      <c r="EHQ122" s="200"/>
      <c r="EHR122" s="200"/>
      <c r="EHS122" s="200"/>
      <c r="EHU122" s="200"/>
      <c r="EHV122" s="200"/>
      <c r="EHW122" s="200"/>
      <c r="EHX122" s="200"/>
      <c r="EHY122" s="200"/>
      <c r="EHZ122" s="200"/>
      <c r="EIA122" s="200"/>
      <c r="EIB122" s="200"/>
      <c r="EIE122" s="200"/>
      <c r="EIH122" s="200"/>
      <c r="EIK122" s="200"/>
      <c r="EIN122" s="200"/>
      <c r="EIQ122" s="200"/>
      <c r="EIT122" s="200"/>
      <c r="EJC122" s="200"/>
      <c r="EJF122" s="200"/>
      <c r="EJI122" s="200"/>
      <c r="EJL122" s="200"/>
      <c r="EJU122" s="200"/>
      <c r="EKA122" s="200"/>
      <c r="EKD122" s="200"/>
      <c r="EKG122" s="200"/>
      <c r="EKJ122" s="200"/>
      <c r="EKP122" s="200"/>
      <c r="EKY122" s="200"/>
      <c r="ELA122" s="200"/>
      <c r="ELB122" s="200"/>
      <c r="ELD122" s="200"/>
      <c r="ELG122" s="200"/>
      <c r="ELJ122" s="200"/>
      <c r="ELM122" s="200"/>
      <c r="ELP122" s="200"/>
      <c r="ELS122" s="200"/>
      <c r="ELU122" s="200"/>
      <c r="ELW122" s="200"/>
      <c r="ELZ122" s="200"/>
      <c r="EMC122" s="200"/>
      <c r="EMF122" s="200"/>
      <c r="EMI122" s="200"/>
      <c r="EML122" s="200"/>
      <c r="EMO122" s="200"/>
      <c r="EMR122" s="200"/>
      <c r="EMT122" s="200"/>
      <c r="EMW122" s="200"/>
      <c r="EMZ122" s="200"/>
      <c r="ENC122" s="200"/>
      <c r="ENI122" s="200"/>
      <c r="ENL122" s="200"/>
      <c r="ENN122" s="200"/>
      <c r="EOU122" s="200"/>
      <c r="EOX122" s="200"/>
      <c r="EPA122" s="200"/>
      <c r="EPD122" s="200"/>
      <c r="EPG122" s="200"/>
      <c r="EPH122" s="200"/>
      <c r="EPI122" s="200"/>
      <c r="EPL122" s="200"/>
      <c r="EPO122" s="200"/>
      <c r="EPR122" s="200"/>
      <c r="EPU122" s="200"/>
      <c r="EPW122" s="200"/>
      <c r="EQK122" s="200"/>
      <c r="EQL122" s="200"/>
      <c r="EQM122" s="200"/>
      <c r="EQN122" s="200"/>
      <c r="EQO122" s="200"/>
      <c r="EQP122" s="200"/>
      <c r="EQQ122" s="200"/>
      <c r="EQR122" s="200"/>
      <c r="EQS122" s="200"/>
      <c r="EQT122" s="200"/>
      <c r="EQU122" s="200"/>
      <c r="EQV122" s="200"/>
      <c r="EQW122" s="200"/>
      <c r="EQX122" s="200"/>
      <c r="EQY122" s="200"/>
      <c r="EQZ122" s="200"/>
      <c r="ERA122" s="200"/>
      <c r="ERB122" s="200"/>
      <c r="ERC122" s="200"/>
      <c r="ERI122" s="200"/>
      <c r="ERJ122" s="200"/>
      <c r="ERK122" s="200"/>
      <c r="ERL122" s="200"/>
      <c r="ERM122" s="200"/>
      <c r="ERN122" s="200"/>
      <c r="ERO122" s="200"/>
      <c r="ERQ122" s="200"/>
      <c r="ERR122" s="200"/>
      <c r="ERS122" s="200"/>
      <c r="ERT122" s="200"/>
      <c r="ERU122" s="200"/>
      <c r="ERV122" s="200"/>
      <c r="ERW122" s="200"/>
      <c r="ERX122" s="200"/>
      <c r="ESA122" s="200"/>
      <c r="ESD122" s="200"/>
      <c r="ESG122" s="200"/>
      <c r="ESJ122" s="200"/>
      <c r="ESM122" s="200"/>
      <c r="ESP122" s="200"/>
      <c r="ESY122" s="200"/>
      <c r="ETB122" s="200"/>
      <c r="ETE122" s="200"/>
      <c r="ETH122" s="200"/>
      <c r="ETQ122" s="200"/>
      <c r="ETW122" s="200"/>
      <c r="ETZ122" s="200"/>
      <c r="EUC122" s="200"/>
      <c r="EUF122" s="200"/>
      <c r="EUL122" s="200"/>
      <c r="EUU122" s="200"/>
      <c r="EUW122" s="200"/>
      <c r="EUX122" s="200"/>
      <c r="EUZ122" s="200"/>
      <c r="EVC122" s="200"/>
      <c r="EVF122" s="200"/>
      <c r="EVI122" s="200"/>
      <c r="EVL122" s="200"/>
      <c r="EVO122" s="200"/>
      <c r="EVQ122" s="200"/>
      <c r="EVS122" s="200"/>
      <c r="EVV122" s="200"/>
      <c r="EVY122" s="200"/>
      <c r="EWB122" s="200"/>
      <c r="EWE122" s="200"/>
      <c r="EWH122" s="200"/>
      <c r="EWK122" s="200"/>
      <c r="EWN122" s="200"/>
      <c r="EWP122" s="200"/>
      <c r="EWS122" s="200"/>
      <c r="EWV122" s="200"/>
      <c r="EWY122" s="200"/>
      <c r="EXE122" s="200"/>
      <c r="EXH122" s="200"/>
      <c r="EXJ122" s="200"/>
      <c r="EYQ122" s="200"/>
      <c r="EYT122" s="200"/>
      <c r="EYW122" s="200"/>
      <c r="EYZ122" s="200"/>
      <c r="EZC122" s="200"/>
      <c r="EZD122" s="200"/>
      <c r="EZE122" s="200"/>
      <c r="EZH122" s="200"/>
      <c r="EZK122" s="200"/>
      <c r="EZN122" s="200"/>
      <c r="EZQ122" s="200"/>
      <c r="EZS122" s="200"/>
      <c r="FAG122" s="200"/>
      <c r="FAH122" s="200"/>
      <c r="FAI122" s="200"/>
      <c r="FAJ122" s="200"/>
      <c r="FAK122" s="200"/>
      <c r="FAL122" s="200"/>
      <c r="FAM122" s="200"/>
      <c r="FAN122" s="200"/>
      <c r="FAO122" s="200"/>
      <c r="FAP122" s="200"/>
      <c r="FAQ122" s="200"/>
      <c r="FAR122" s="200"/>
      <c r="FAS122" s="200"/>
      <c r="FAT122" s="200"/>
      <c r="FAU122" s="200"/>
      <c r="FAV122" s="200"/>
      <c r="FAW122" s="200"/>
      <c r="FAX122" s="200"/>
      <c r="FAY122" s="200"/>
      <c r="FBE122" s="200"/>
      <c r="FBF122" s="200"/>
      <c r="FBG122" s="200"/>
      <c r="FBH122" s="200"/>
      <c r="FBI122" s="200"/>
      <c r="FBJ122" s="200"/>
      <c r="FBK122" s="200"/>
      <c r="FBM122" s="200"/>
      <c r="FBN122" s="200"/>
      <c r="FBO122" s="200"/>
      <c r="FBP122" s="200"/>
      <c r="FBQ122" s="200"/>
      <c r="FBR122" s="200"/>
      <c r="FBS122" s="200"/>
      <c r="FBT122" s="200"/>
      <c r="FBW122" s="200"/>
      <c r="FBZ122" s="200"/>
      <c r="FCC122" s="200"/>
      <c r="FCF122" s="200"/>
      <c r="FCI122" s="200"/>
      <c r="FCL122" s="200"/>
      <c r="FCU122" s="200"/>
      <c r="FCX122" s="200"/>
      <c r="FDA122" s="200"/>
      <c r="FDD122" s="200"/>
      <c r="FDM122" s="200"/>
      <c r="FDS122" s="200"/>
      <c r="FDV122" s="200"/>
      <c r="FDY122" s="200"/>
      <c r="FEB122" s="200"/>
      <c r="FEH122" s="200"/>
      <c r="FEQ122" s="200"/>
      <c r="FES122" s="200"/>
      <c r="FET122" s="200"/>
      <c r="FEV122" s="200"/>
      <c r="FEY122" s="200"/>
      <c r="FFB122" s="200"/>
      <c r="FFE122" s="200"/>
      <c r="FFH122" s="200"/>
      <c r="FFK122" s="200"/>
      <c r="FFM122" s="200"/>
      <c r="FFO122" s="200"/>
      <c r="FFR122" s="200"/>
      <c r="FFU122" s="200"/>
      <c r="FFX122" s="200"/>
      <c r="FGA122" s="200"/>
      <c r="FGD122" s="200"/>
      <c r="FGG122" s="200"/>
      <c r="FGJ122" s="200"/>
      <c r="FGL122" s="200"/>
      <c r="FGO122" s="200"/>
      <c r="FGR122" s="200"/>
      <c r="FGU122" s="200"/>
      <c r="FHA122" s="200"/>
      <c r="FHD122" s="200"/>
      <c r="FHF122" s="200"/>
      <c r="FIM122" s="200"/>
      <c r="FIP122" s="200"/>
      <c r="FIS122" s="200"/>
      <c r="FIV122" s="200"/>
      <c r="FIY122" s="200"/>
      <c r="FIZ122" s="200"/>
      <c r="FJA122" s="200"/>
      <c r="FJD122" s="200"/>
      <c r="FJG122" s="200"/>
      <c r="FJJ122" s="200"/>
      <c r="FJM122" s="200"/>
      <c r="FJO122" s="200"/>
      <c r="FKC122" s="200"/>
      <c r="FKD122" s="200"/>
      <c r="FKE122" s="200"/>
      <c r="FKF122" s="200"/>
      <c r="FKG122" s="200"/>
      <c r="FKH122" s="200"/>
      <c r="FKI122" s="200"/>
      <c r="FKJ122" s="200"/>
      <c r="FKK122" s="200"/>
      <c r="FKL122" s="200"/>
      <c r="FKM122" s="200"/>
      <c r="FKN122" s="200"/>
      <c r="FKO122" s="200"/>
      <c r="FKP122" s="200"/>
      <c r="FKQ122" s="200"/>
      <c r="FKR122" s="200"/>
      <c r="FKS122" s="200"/>
      <c r="FKT122" s="200"/>
      <c r="FKU122" s="200"/>
      <c r="FLA122" s="200"/>
      <c r="FLB122" s="200"/>
      <c r="FLC122" s="200"/>
      <c r="FLD122" s="200"/>
      <c r="FLE122" s="200"/>
      <c r="FLF122" s="200"/>
      <c r="FLG122" s="200"/>
      <c r="FLI122" s="200"/>
      <c r="FLJ122" s="200"/>
      <c r="FLK122" s="200"/>
      <c r="FLL122" s="200"/>
      <c r="FLM122" s="200"/>
      <c r="FLN122" s="200"/>
      <c r="FLO122" s="200"/>
      <c r="FLP122" s="200"/>
      <c r="FLS122" s="200"/>
      <c r="FLV122" s="200"/>
      <c r="FLY122" s="200"/>
      <c r="FMB122" s="200"/>
      <c r="FME122" s="200"/>
      <c r="FMH122" s="200"/>
      <c r="FMQ122" s="200"/>
      <c r="FMT122" s="200"/>
      <c r="FMW122" s="200"/>
      <c r="FMZ122" s="200"/>
      <c r="FNI122" s="200"/>
      <c r="FNO122" s="200"/>
      <c r="FNR122" s="200"/>
      <c r="FNU122" s="200"/>
      <c r="FNX122" s="200"/>
      <c r="FOD122" s="200"/>
      <c r="FOM122" s="200"/>
      <c r="FOO122" s="200"/>
      <c r="FOP122" s="200"/>
      <c r="FOR122" s="200"/>
      <c r="FOU122" s="200"/>
      <c r="FOX122" s="200"/>
      <c r="FPA122" s="200"/>
      <c r="FPD122" s="200"/>
      <c r="FPG122" s="200"/>
      <c r="FPI122" s="200"/>
      <c r="FPK122" s="200"/>
      <c r="FPN122" s="200"/>
      <c r="FPQ122" s="200"/>
      <c r="FPT122" s="200"/>
      <c r="FPW122" s="200"/>
      <c r="FPZ122" s="200"/>
      <c r="FQC122" s="200"/>
      <c r="FQF122" s="200"/>
      <c r="FQH122" s="200"/>
      <c r="FQK122" s="200"/>
      <c r="FQN122" s="200"/>
      <c r="FQQ122" s="200"/>
      <c r="FQW122" s="200"/>
      <c r="FQZ122" s="200"/>
      <c r="FRB122" s="200"/>
      <c r="FSI122" s="200"/>
      <c r="FSL122" s="200"/>
      <c r="FSO122" s="200"/>
      <c r="FSR122" s="200"/>
      <c r="FSU122" s="200"/>
      <c r="FSV122" s="200"/>
      <c r="FSW122" s="200"/>
      <c r="FSZ122" s="200"/>
      <c r="FTC122" s="200"/>
      <c r="FTF122" s="200"/>
      <c r="FTI122" s="200"/>
      <c r="FTK122" s="200"/>
      <c r="FTY122" s="200"/>
      <c r="FTZ122" s="200"/>
      <c r="FUA122" s="200"/>
      <c r="FUB122" s="200"/>
      <c r="FUC122" s="200"/>
      <c r="FUD122" s="200"/>
      <c r="FUE122" s="200"/>
      <c r="FUF122" s="200"/>
      <c r="FUG122" s="200"/>
      <c r="FUH122" s="200"/>
      <c r="FUI122" s="200"/>
      <c r="FUJ122" s="200"/>
      <c r="FUK122" s="200"/>
      <c r="FUL122" s="200"/>
      <c r="FUM122" s="200"/>
      <c r="FUN122" s="200"/>
      <c r="FUO122" s="200"/>
      <c r="FUP122" s="200"/>
      <c r="FUQ122" s="200"/>
      <c r="FUW122" s="200"/>
      <c r="FUX122" s="200"/>
      <c r="FUY122" s="200"/>
      <c r="FUZ122" s="200"/>
      <c r="FVA122" s="200"/>
      <c r="FVB122" s="200"/>
      <c r="FVC122" s="200"/>
      <c r="FVE122" s="200"/>
      <c r="FVF122" s="200"/>
      <c r="FVG122" s="200"/>
      <c r="FVH122" s="200"/>
      <c r="FVI122" s="200"/>
      <c r="FVJ122" s="200"/>
      <c r="FVK122" s="200"/>
      <c r="FVL122" s="200"/>
      <c r="FVO122" s="200"/>
      <c r="FVR122" s="200"/>
      <c r="FVU122" s="200"/>
      <c r="FVX122" s="200"/>
      <c r="FWA122" s="200"/>
      <c r="FWD122" s="200"/>
      <c r="FWM122" s="200"/>
      <c r="FWP122" s="200"/>
      <c r="FWS122" s="200"/>
      <c r="FWV122" s="200"/>
      <c r="FXE122" s="200"/>
      <c r="FXK122" s="200"/>
      <c r="FXN122" s="200"/>
      <c r="FXQ122" s="200"/>
      <c r="FXT122" s="200"/>
      <c r="FXZ122" s="200"/>
      <c r="FYI122" s="200"/>
      <c r="FYK122" s="200"/>
      <c r="FYL122" s="200"/>
      <c r="FYN122" s="200"/>
      <c r="FYQ122" s="200"/>
      <c r="FYT122" s="200"/>
      <c r="FYW122" s="200"/>
      <c r="FYZ122" s="200"/>
      <c r="FZC122" s="200"/>
      <c r="FZE122" s="200"/>
      <c r="FZG122" s="200"/>
      <c r="FZJ122" s="200"/>
      <c r="FZM122" s="200"/>
      <c r="FZP122" s="200"/>
      <c r="FZS122" s="200"/>
      <c r="FZV122" s="200"/>
      <c r="FZY122" s="200"/>
      <c r="GAB122" s="200"/>
      <c r="GAD122" s="200"/>
      <c r="GAG122" s="200"/>
      <c r="GAJ122" s="200"/>
      <c r="GAM122" s="200"/>
      <c r="GAS122" s="200"/>
      <c r="GAV122" s="200"/>
      <c r="GAX122" s="200"/>
      <c r="GCE122" s="200"/>
      <c r="GCH122" s="200"/>
      <c r="GCK122" s="200"/>
      <c r="GCN122" s="200"/>
      <c r="GCQ122" s="200"/>
      <c r="GCR122" s="200"/>
      <c r="GCS122" s="200"/>
      <c r="GCV122" s="200"/>
      <c r="GCY122" s="200"/>
      <c r="GDB122" s="200"/>
      <c r="GDE122" s="200"/>
      <c r="GDG122" s="200"/>
      <c r="GDU122" s="200"/>
      <c r="GDV122" s="200"/>
      <c r="GDW122" s="200"/>
      <c r="GDX122" s="200"/>
      <c r="GDY122" s="200"/>
      <c r="GDZ122" s="200"/>
      <c r="GEA122" s="200"/>
      <c r="GEB122" s="200"/>
      <c r="GEC122" s="200"/>
      <c r="GED122" s="200"/>
      <c r="GEE122" s="200"/>
      <c r="GEF122" s="200"/>
      <c r="GEG122" s="200"/>
      <c r="GEH122" s="200"/>
      <c r="GEI122" s="200"/>
      <c r="GEJ122" s="200"/>
      <c r="GEK122" s="200"/>
      <c r="GEL122" s="200"/>
      <c r="GEM122" s="200"/>
      <c r="GES122" s="200"/>
      <c r="GET122" s="200"/>
      <c r="GEU122" s="200"/>
      <c r="GEV122" s="200"/>
      <c r="GEW122" s="200"/>
      <c r="GEX122" s="200"/>
      <c r="GEY122" s="200"/>
      <c r="GFA122" s="200"/>
      <c r="GFB122" s="200"/>
      <c r="GFC122" s="200"/>
      <c r="GFD122" s="200"/>
      <c r="GFE122" s="200"/>
      <c r="GFF122" s="200"/>
      <c r="GFG122" s="200"/>
      <c r="GFH122" s="200"/>
      <c r="GFK122" s="200"/>
      <c r="GFN122" s="200"/>
      <c r="GFQ122" s="200"/>
      <c r="GFT122" s="200"/>
      <c r="GFW122" s="200"/>
      <c r="GFZ122" s="200"/>
      <c r="GGI122" s="200"/>
      <c r="GGL122" s="200"/>
      <c r="GGO122" s="200"/>
      <c r="GGR122" s="200"/>
      <c r="GHA122" s="200"/>
      <c r="GHG122" s="200"/>
      <c r="GHJ122" s="200"/>
      <c r="GHM122" s="200"/>
      <c r="GHP122" s="200"/>
      <c r="GHV122" s="200"/>
      <c r="GIE122" s="200"/>
      <c r="GIG122" s="200"/>
      <c r="GIH122" s="200"/>
      <c r="GIJ122" s="200"/>
      <c r="GIM122" s="200"/>
      <c r="GIP122" s="200"/>
      <c r="GIS122" s="200"/>
      <c r="GIV122" s="200"/>
      <c r="GIY122" s="200"/>
      <c r="GJA122" s="200"/>
      <c r="GJC122" s="200"/>
      <c r="GJF122" s="200"/>
      <c r="GJI122" s="200"/>
      <c r="GJL122" s="200"/>
      <c r="GJO122" s="200"/>
      <c r="GJR122" s="200"/>
      <c r="GJU122" s="200"/>
      <c r="GJX122" s="200"/>
      <c r="GJZ122" s="200"/>
      <c r="GKC122" s="200"/>
      <c r="GKF122" s="200"/>
      <c r="GKI122" s="200"/>
      <c r="GKO122" s="200"/>
      <c r="GKR122" s="200"/>
      <c r="GKT122" s="200"/>
      <c r="GMA122" s="200"/>
      <c r="GMD122" s="200"/>
      <c r="GMG122" s="200"/>
      <c r="GMJ122" s="200"/>
      <c r="GMM122" s="200"/>
      <c r="GMN122" s="200"/>
      <c r="GMO122" s="200"/>
      <c r="GMR122" s="200"/>
      <c r="GMU122" s="200"/>
      <c r="GMX122" s="200"/>
      <c r="GNA122" s="200"/>
      <c r="GNC122" s="200"/>
      <c r="GNQ122" s="200"/>
      <c r="GNR122" s="200"/>
      <c r="GNS122" s="200"/>
      <c r="GNT122" s="200"/>
      <c r="GNU122" s="200"/>
      <c r="GNV122" s="200"/>
      <c r="GNW122" s="200"/>
      <c r="GNX122" s="200"/>
      <c r="GNY122" s="200"/>
      <c r="GNZ122" s="200"/>
      <c r="GOA122" s="200"/>
      <c r="GOB122" s="200"/>
      <c r="GOC122" s="200"/>
      <c r="GOD122" s="200"/>
      <c r="GOE122" s="200"/>
      <c r="GOF122" s="200"/>
      <c r="GOG122" s="200"/>
      <c r="GOH122" s="200"/>
      <c r="GOI122" s="200"/>
      <c r="GOO122" s="200"/>
      <c r="GOP122" s="200"/>
      <c r="GOQ122" s="200"/>
      <c r="GOR122" s="200"/>
      <c r="GOS122" s="200"/>
      <c r="GOT122" s="200"/>
      <c r="GOU122" s="200"/>
      <c r="GOW122" s="200"/>
      <c r="GOX122" s="200"/>
      <c r="GOY122" s="200"/>
      <c r="GOZ122" s="200"/>
      <c r="GPA122" s="200"/>
      <c r="GPB122" s="200"/>
      <c r="GPC122" s="200"/>
      <c r="GPD122" s="200"/>
      <c r="GPG122" s="200"/>
      <c r="GPJ122" s="200"/>
      <c r="GPM122" s="200"/>
      <c r="GPP122" s="200"/>
      <c r="GPS122" s="200"/>
      <c r="GPV122" s="200"/>
      <c r="GQE122" s="200"/>
      <c r="GQH122" s="200"/>
      <c r="GQK122" s="200"/>
      <c r="GQN122" s="200"/>
      <c r="GQW122" s="200"/>
      <c r="GRC122" s="200"/>
      <c r="GRF122" s="200"/>
      <c r="GRI122" s="200"/>
      <c r="GRL122" s="200"/>
      <c r="GRR122" s="200"/>
      <c r="GSA122" s="200"/>
      <c r="GSC122" s="200"/>
      <c r="GSD122" s="200"/>
      <c r="GSF122" s="200"/>
      <c r="GSI122" s="200"/>
      <c r="GSL122" s="200"/>
      <c r="GSO122" s="200"/>
      <c r="GSR122" s="200"/>
      <c r="GSU122" s="200"/>
      <c r="GSW122" s="200"/>
      <c r="GSY122" s="200"/>
      <c r="GTB122" s="200"/>
      <c r="GTE122" s="200"/>
      <c r="GTH122" s="200"/>
      <c r="GTK122" s="200"/>
      <c r="GTN122" s="200"/>
      <c r="GTQ122" s="200"/>
      <c r="GTT122" s="200"/>
      <c r="GTV122" s="200"/>
      <c r="GTY122" s="200"/>
      <c r="GUB122" s="200"/>
      <c r="GUE122" s="200"/>
      <c r="GUK122" s="200"/>
      <c r="GUN122" s="200"/>
      <c r="GUP122" s="200"/>
      <c r="GVW122" s="200"/>
      <c r="GVZ122" s="200"/>
      <c r="GWC122" s="200"/>
      <c r="GWF122" s="200"/>
      <c r="GWI122" s="200"/>
      <c r="GWJ122" s="200"/>
      <c r="GWK122" s="200"/>
      <c r="GWN122" s="200"/>
      <c r="GWQ122" s="200"/>
      <c r="GWT122" s="200"/>
      <c r="GWW122" s="200"/>
      <c r="GWY122" s="200"/>
      <c r="GXM122" s="200"/>
      <c r="GXN122" s="200"/>
      <c r="GXO122" s="200"/>
      <c r="GXP122" s="200"/>
      <c r="GXQ122" s="200"/>
      <c r="GXR122" s="200"/>
      <c r="GXS122" s="200"/>
      <c r="GXT122" s="200"/>
      <c r="GXU122" s="200"/>
      <c r="GXV122" s="200"/>
      <c r="GXW122" s="200"/>
      <c r="GXX122" s="200"/>
      <c r="GXY122" s="200"/>
      <c r="GXZ122" s="200"/>
      <c r="GYA122" s="200"/>
      <c r="GYB122" s="200"/>
      <c r="GYC122" s="200"/>
      <c r="GYD122" s="200"/>
      <c r="GYE122" s="200"/>
      <c r="GYK122" s="200"/>
      <c r="GYL122" s="200"/>
      <c r="GYM122" s="200"/>
      <c r="GYN122" s="200"/>
      <c r="GYO122" s="200"/>
      <c r="GYP122" s="200"/>
      <c r="GYQ122" s="200"/>
      <c r="GYS122" s="200"/>
      <c r="GYT122" s="200"/>
      <c r="GYU122" s="200"/>
      <c r="GYV122" s="200"/>
      <c r="GYW122" s="200"/>
      <c r="GYX122" s="200"/>
      <c r="GYY122" s="200"/>
      <c r="GYZ122" s="200"/>
      <c r="GZC122" s="200"/>
      <c r="GZF122" s="200"/>
      <c r="GZI122" s="200"/>
      <c r="GZL122" s="200"/>
      <c r="GZO122" s="200"/>
      <c r="GZR122" s="200"/>
      <c r="HAA122" s="200"/>
      <c r="HAD122" s="200"/>
      <c r="HAG122" s="200"/>
      <c r="HAJ122" s="200"/>
      <c r="HAS122" s="200"/>
      <c r="HAY122" s="200"/>
      <c r="HBB122" s="200"/>
      <c r="HBE122" s="200"/>
      <c r="HBH122" s="200"/>
      <c r="HBN122" s="200"/>
      <c r="HBW122" s="200"/>
      <c r="HBY122" s="200"/>
      <c r="HBZ122" s="200"/>
      <c r="HCB122" s="200"/>
      <c r="HCE122" s="200"/>
      <c r="HCH122" s="200"/>
      <c r="HCK122" s="200"/>
      <c r="HCN122" s="200"/>
      <c r="HCQ122" s="200"/>
      <c r="HCS122" s="200"/>
      <c r="HCU122" s="200"/>
      <c r="HCX122" s="200"/>
      <c r="HDA122" s="200"/>
      <c r="HDD122" s="200"/>
      <c r="HDG122" s="200"/>
      <c r="HDJ122" s="200"/>
      <c r="HDM122" s="200"/>
      <c r="HDP122" s="200"/>
      <c r="HDR122" s="200"/>
      <c r="HDU122" s="200"/>
      <c r="HDX122" s="200"/>
      <c r="HEA122" s="200"/>
      <c r="HEG122" s="200"/>
      <c r="HEJ122" s="200"/>
      <c r="HEL122" s="200"/>
      <c r="HFS122" s="200"/>
      <c r="HFV122" s="200"/>
      <c r="HFY122" s="200"/>
      <c r="HGB122" s="200"/>
      <c r="HGE122" s="200"/>
      <c r="HGF122" s="200"/>
      <c r="HGG122" s="200"/>
      <c r="HGJ122" s="200"/>
      <c r="HGM122" s="200"/>
      <c r="HGP122" s="200"/>
      <c r="HGS122" s="200"/>
      <c r="HGU122" s="200"/>
      <c r="HHI122" s="200"/>
      <c r="HHJ122" s="200"/>
      <c r="HHK122" s="200"/>
      <c r="HHL122" s="200"/>
      <c r="HHM122" s="200"/>
      <c r="HHN122" s="200"/>
      <c r="HHO122" s="200"/>
      <c r="HHP122" s="200"/>
      <c r="HHQ122" s="200"/>
      <c r="HHR122" s="200"/>
      <c r="HHS122" s="200"/>
      <c r="HHT122" s="200"/>
      <c r="HHU122" s="200"/>
      <c r="HHV122" s="200"/>
      <c r="HHW122" s="200"/>
      <c r="HHX122" s="200"/>
      <c r="HHY122" s="200"/>
      <c r="HHZ122" s="200"/>
      <c r="HIA122" s="200"/>
      <c r="HIG122" s="200"/>
      <c r="HIH122" s="200"/>
      <c r="HII122" s="200"/>
      <c r="HIJ122" s="200"/>
      <c r="HIK122" s="200"/>
      <c r="HIL122" s="200"/>
      <c r="HIM122" s="200"/>
      <c r="HIO122" s="200"/>
      <c r="HIP122" s="200"/>
      <c r="HIQ122" s="200"/>
      <c r="HIR122" s="200"/>
      <c r="HIS122" s="200"/>
      <c r="HIT122" s="200"/>
      <c r="HIU122" s="200"/>
      <c r="HIV122" s="200"/>
      <c r="HIY122" s="200"/>
      <c r="HJB122" s="200"/>
      <c r="HJE122" s="200"/>
      <c r="HJH122" s="200"/>
      <c r="HJK122" s="200"/>
      <c r="HJN122" s="200"/>
      <c r="HJW122" s="200"/>
      <c r="HJZ122" s="200"/>
      <c r="HKC122" s="200"/>
      <c r="HKF122" s="200"/>
      <c r="HKO122" s="200"/>
      <c r="HKU122" s="200"/>
      <c r="HKX122" s="200"/>
      <c r="HLA122" s="200"/>
      <c r="HLD122" s="200"/>
      <c r="HLJ122" s="200"/>
      <c r="HLS122" s="200"/>
      <c r="HLU122" s="200"/>
      <c r="HLV122" s="200"/>
      <c r="HLX122" s="200"/>
      <c r="HMA122" s="200"/>
      <c r="HMD122" s="200"/>
      <c r="HMG122" s="200"/>
      <c r="HMJ122" s="200"/>
      <c r="HMM122" s="200"/>
      <c r="HMO122" s="200"/>
      <c r="HMQ122" s="200"/>
      <c r="HMT122" s="200"/>
      <c r="HMW122" s="200"/>
      <c r="HMZ122" s="200"/>
      <c r="HNC122" s="200"/>
      <c r="HNF122" s="200"/>
      <c r="HNI122" s="200"/>
      <c r="HNL122" s="200"/>
      <c r="HNN122" s="200"/>
      <c r="HNQ122" s="200"/>
      <c r="HNT122" s="200"/>
      <c r="HNW122" s="200"/>
      <c r="HOC122" s="200"/>
      <c r="HOF122" s="200"/>
      <c r="HOH122" s="200"/>
      <c r="HPO122" s="200"/>
      <c r="HPR122" s="200"/>
      <c r="HPU122" s="200"/>
      <c r="HPX122" s="200"/>
      <c r="HQA122" s="200"/>
      <c r="HQB122" s="200"/>
      <c r="HQC122" s="200"/>
      <c r="HQF122" s="200"/>
      <c r="HQI122" s="200"/>
      <c r="HQL122" s="200"/>
      <c r="HQO122" s="200"/>
      <c r="HQQ122" s="200"/>
      <c r="HRE122" s="200"/>
      <c r="HRF122" s="200"/>
      <c r="HRG122" s="200"/>
      <c r="HRH122" s="200"/>
      <c r="HRI122" s="200"/>
      <c r="HRJ122" s="200"/>
      <c r="HRK122" s="200"/>
      <c r="HRL122" s="200"/>
      <c r="HRM122" s="200"/>
      <c r="HRN122" s="200"/>
      <c r="HRO122" s="200"/>
      <c r="HRP122" s="200"/>
      <c r="HRQ122" s="200"/>
      <c r="HRR122" s="200"/>
      <c r="HRS122" s="200"/>
      <c r="HRT122" s="200"/>
      <c r="HRU122" s="200"/>
      <c r="HRV122" s="200"/>
      <c r="HRW122" s="200"/>
      <c r="HSC122" s="200"/>
      <c r="HSD122" s="200"/>
      <c r="HSE122" s="200"/>
      <c r="HSF122" s="200"/>
      <c r="HSG122" s="200"/>
      <c r="HSH122" s="200"/>
      <c r="HSI122" s="200"/>
      <c r="HSK122" s="200"/>
      <c r="HSL122" s="200"/>
      <c r="HSM122" s="200"/>
      <c r="HSN122" s="200"/>
      <c r="HSO122" s="200"/>
      <c r="HSP122" s="200"/>
      <c r="HSQ122" s="200"/>
      <c r="HSR122" s="200"/>
      <c r="HSU122" s="200"/>
      <c r="HSX122" s="200"/>
      <c r="HTA122" s="200"/>
      <c r="HTD122" s="200"/>
      <c r="HTG122" s="200"/>
      <c r="HTJ122" s="200"/>
      <c r="HTS122" s="200"/>
      <c r="HTV122" s="200"/>
      <c r="HTY122" s="200"/>
      <c r="HUB122" s="200"/>
      <c r="HUK122" s="200"/>
      <c r="HUQ122" s="200"/>
      <c r="HUT122" s="200"/>
      <c r="HUW122" s="200"/>
      <c r="HUZ122" s="200"/>
      <c r="HVF122" s="200"/>
      <c r="HVO122" s="200"/>
      <c r="HVQ122" s="200"/>
      <c r="HVR122" s="200"/>
      <c r="HVT122" s="200"/>
      <c r="HVW122" s="200"/>
      <c r="HVZ122" s="200"/>
      <c r="HWC122" s="200"/>
      <c r="HWF122" s="200"/>
      <c r="HWI122" s="200"/>
      <c r="HWK122" s="200"/>
      <c r="HWM122" s="200"/>
      <c r="HWP122" s="200"/>
      <c r="HWS122" s="200"/>
      <c r="HWV122" s="200"/>
      <c r="HWY122" s="200"/>
      <c r="HXB122" s="200"/>
      <c r="HXE122" s="200"/>
      <c r="HXH122" s="200"/>
      <c r="HXJ122" s="200"/>
      <c r="HXM122" s="200"/>
      <c r="HXP122" s="200"/>
      <c r="HXS122" s="200"/>
      <c r="HXY122" s="200"/>
      <c r="HYB122" s="200"/>
      <c r="HYD122" s="200"/>
      <c r="HZK122" s="200"/>
      <c r="HZN122" s="200"/>
      <c r="HZQ122" s="200"/>
      <c r="HZT122" s="200"/>
      <c r="HZW122" s="200"/>
      <c r="HZX122" s="200"/>
      <c r="HZY122" s="200"/>
      <c r="IAB122" s="200"/>
      <c r="IAE122" s="200"/>
      <c r="IAH122" s="200"/>
      <c r="IAK122" s="200"/>
      <c r="IAM122" s="200"/>
      <c r="IBA122" s="200"/>
      <c r="IBB122" s="200"/>
      <c r="IBC122" s="200"/>
      <c r="IBD122" s="200"/>
      <c r="IBE122" s="200"/>
      <c r="IBF122" s="200"/>
      <c r="IBG122" s="200"/>
      <c r="IBH122" s="200"/>
      <c r="IBI122" s="200"/>
      <c r="IBJ122" s="200"/>
      <c r="IBK122" s="200"/>
      <c r="IBL122" s="200"/>
      <c r="IBM122" s="200"/>
      <c r="IBN122" s="200"/>
      <c r="IBO122" s="200"/>
      <c r="IBP122" s="200"/>
      <c r="IBQ122" s="200"/>
      <c r="IBR122" s="200"/>
      <c r="IBS122" s="200"/>
      <c r="IBY122" s="200"/>
      <c r="IBZ122" s="200"/>
      <c r="ICA122" s="200"/>
      <c r="ICB122" s="200"/>
      <c r="ICC122" s="200"/>
      <c r="ICD122" s="200"/>
      <c r="ICE122" s="200"/>
      <c r="ICG122" s="200"/>
      <c r="ICH122" s="200"/>
      <c r="ICI122" s="200"/>
      <c r="ICJ122" s="200"/>
      <c r="ICK122" s="200"/>
      <c r="ICL122" s="200"/>
      <c r="ICM122" s="200"/>
      <c r="ICN122" s="200"/>
      <c r="ICQ122" s="200"/>
      <c r="ICT122" s="200"/>
      <c r="ICW122" s="200"/>
      <c r="ICZ122" s="200"/>
      <c r="IDC122" s="200"/>
      <c r="IDF122" s="200"/>
      <c r="IDO122" s="200"/>
      <c r="IDR122" s="200"/>
      <c r="IDU122" s="200"/>
      <c r="IDX122" s="200"/>
      <c r="IEG122" s="200"/>
      <c r="IEM122" s="200"/>
      <c r="IEP122" s="200"/>
      <c r="IES122" s="200"/>
      <c r="IEV122" s="200"/>
      <c r="IFB122" s="200"/>
      <c r="IFK122" s="200"/>
      <c r="IFM122" s="200"/>
      <c r="IFN122" s="200"/>
      <c r="IFP122" s="200"/>
      <c r="IFS122" s="200"/>
      <c r="IFV122" s="200"/>
      <c r="IFY122" s="200"/>
      <c r="IGB122" s="200"/>
      <c r="IGE122" s="200"/>
      <c r="IGG122" s="200"/>
      <c r="IGI122" s="200"/>
      <c r="IGL122" s="200"/>
      <c r="IGO122" s="200"/>
      <c r="IGR122" s="200"/>
      <c r="IGU122" s="200"/>
      <c r="IGX122" s="200"/>
      <c r="IHA122" s="200"/>
      <c r="IHD122" s="200"/>
      <c r="IHF122" s="200"/>
      <c r="IHI122" s="200"/>
      <c r="IHL122" s="200"/>
      <c r="IHO122" s="200"/>
      <c r="IHU122" s="200"/>
      <c r="IHX122" s="200"/>
      <c r="IHZ122" s="200"/>
      <c r="IJG122" s="200"/>
      <c r="IJJ122" s="200"/>
      <c r="IJM122" s="200"/>
      <c r="IJP122" s="200"/>
      <c r="IJS122" s="200"/>
      <c r="IJT122" s="200"/>
      <c r="IJU122" s="200"/>
      <c r="IJX122" s="200"/>
      <c r="IKA122" s="200"/>
      <c r="IKD122" s="200"/>
      <c r="IKG122" s="200"/>
      <c r="IKI122" s="200"/>
      <c r="IKW122" s="200"/>
      <c r="IKX122" s="200"/>
      <c r="IKY122" s="200"/>
      <c r="IKZ122" s="200"/>
      <c r="ILA122" s="200"/>
      <c r="ILB122" s="200"/>
      <c r="ILC122" s="200"/>
      <c r="ILD122" s="200"/>
      <c r="ILE122" s="200"/>
      <c r="ILF122" s="200"/>
      <c r="ILG122" s="200"/>
      <c r="ILH122" s="200"/>
      <c r="ILI122" s="200"/>
      <c r="ILJ122" s="200"/>
      <c r="ILK122" s="200"/>
      <c r="ILL122" s="200"/>
      <c r="ILM122" s="200"/>
      <c r="ILN122" s="200"/>
      <c r="ILO122" s="200"/>
      <c r="ILU122" s="200"/>
      <c r="ILV122" s="200"/>
      <c r="ILW122" s="200"/>
      <c r="ILX122" s="200"/>
      <c r="ILY122" s="200"/>
      <c r="ILZ122" s="200"/>
      <c r="IMA122" s="200"/>
      <c r="IMC122" s="200"/>
      <c r="IMD122" s="200"/>
      <c r="IME122" s="200"/>
      <c r="IMF122" s="200"/>
      <c r="IMG122" s="200"/>
      <c r="IMH122" s="200"/>
      <c r="IMI122" s="200"/>
      <c r="IMJ122" s="200"/>
      <c r="IMM122" s="200"/>
      <c r="IMP122" s="200"/>
      <c r="IMS122" s="200"/>
      <c r="IMV122" s="200"/>
      <c r="IMY122" s="200"/>
      <c r="INB122" s="200"/>
      <c r="INK122" s="200"/>
      <c r="INN122" s="200"/>
      <c r="INQ122" s="200"/>
      <c r="INT122" s="200"/>
      <c r="IOC122" s="200"/>
      <c r="IOI122" s="200"/>
      <c r="IOL122" s="200"/>
      <c r="IOO122" s="200"/>
      <c r="IOR122" s="200"/>
      <c r="IOX122" s="200"/>
      <c r="IPG122" s="200"/>
      <c r="IPI122" s="200"/>
      <c r="IPJ122" s="200"/>
      <c r="IPL122" s="200"/>
      <c r="IPO122" s="200"/>
      <c r="IPR122" s="200"/>
      <c r="IPU122" s="200"/>
      <c r="IPX122" s="200"/>
      <c r="IQA122" s="200"/>
      <c r="IQC122" s="200"/>
      <c r="IQE122" s="200"/>
      <c r="IQH122" s="200"/>
      <c r="IQK122" s="200"/>
      <c r="IQN122" s="200"/>
      <c r="IQQ122" s="200"/>
      <c r="IQT122" s="200"/>
      <c r="IQW122" s="200"/>
      <c r="IQZ122" s="200"/>
      <c r="IRB122" s="200"/>
      <c r="IRE122" s="200"/>
      <c r="IRH122" s="200"/>
      <c r="IRK122" s="200"/>
      <c r="IRQ122" s="200"/>
      <c r="IRT122" s="200"/>
      <c r="IRV122" s="200"/>
      <c r="ITC122" s="200"/>
      <c r="ITF122" s="200"/>
      <c r="ITI122" s="200"/>
      <c r="ITL122" s="200"/>
      <c r="ITO122" s="200"/>
      <c r="ITP122" s="200"/>
      <c r="ITQ122" s="200"/>
      <c r="ITT122" s="200"/>
      <c r="ITW122" s="200"/>
      <c r="ITZ122" s="200"/>
      <c r="IUC122" s="200"/>
      <c r="IUE122" s="200"/>
      <c r="IUS122" s="200"/>
      <c r="IUT122" s="200"/>
      <c r="IUU122" s="200"/>
      <c r="IUV122" s="200"/>
      <c r="IUW122" s="200"/>
      <c r="IUX122" s="200"/>
      <c r="IUY122" s="200"/>
      <c r="IUZ122" s="200"/>
      <c r="IVA122" s="200"/>
      <c r="IVB122" s="200"/>
      <c r="IVC122" s="200"/>
      <c r="IVD122" s="200"/>
      <c r="IVE122" s="200"/>
      <c r="IVF122" s="200"/>
      <c r="IVG122" s="200"/>
      <c r="IVH122" s="200"/>
      <c r="IVI122" s="200"/>
      <c r="IVJ122" s="200"/>
      <c r="IVK122" s="200"/>
      <c r="IVQ122" s="200"/>
      <c r="IVR122" s="200"/>
      <c r="IVS122" s="200"/>
      <c r="IVT122" s="200"/>
      <c r="IVU122" s="200"/>
      <c r="IVV122" s="200"/>
      <c r="IVW122" s="200"/>
      <c r="IVY122" s="200"/>
      <c r="IVZ122" s="200"/>
      <c r="IWA122" s="200"/>
      <c r="IWB122" s="200"/>
      <c r="IWC122" s="200"/>
      <c r="IWD122" s="200"/>
      <c r="IWE122" s="200"/>
      <c r="IWF122" s="200"/>
      <c r="IWI122" s="200"/>
      <c r="IWL122" s="200"/>
      <c r="IWO122" s="200"/>
      <c r="IWR122" s="200"/>
      <c r="IWU122" s="200"/>
      <c r="IWX122" s="200"/>
      <c r="IXG122" s="200"/>
      <c r="IXJ122" s="200"/>
      <c r="IXM122" s="200"/>
      <c r="IXP122" s="200"/>
      <c r="IXY122" s="200"/>
      <c r="IYE122" s="200"/>
      <c r="IYH122" s="200"/>
      <c r="IYK122" s="200"/>
      <c r="IYN122" s="200"/>
      <c r="IYT122" s="200"/>
      <c r="IZC122" s="200"/>
      <c r="IZE122" s="200"/>
      <c r="IZF122" s="200"/>
      <c r="IZH122" s="200"/>
      <c r="IZK122" s="200"/>
      <c r="IZN122" s="200"/>
      <c r="IZQ122" s="200"/>
      <c r="IZT122" s="200"/>
      <c r="IZW122" s="200"/>
      <c r="IZY122" s="200"/>
      <c r="JAA122" s="200"/>
      <c r="JAD122" s="200"/>
      <c r="JAG122" s="200"/>
      <c r="JAJ122" s="200"/>
      <c r="JAM122" s="200"/>
      <c r="JAP122" s="200"/>
      <c r="JAS122" s="200"/>
      <c r="JAV122" s="200"/>
      <c r="JAX122" s="200"/>
      <c r="JBA122" s="200"/>
      <c r="JBD122" s="200"/>
      <c r="JBG122" s="200"/>
      <c r="JBM122" s="200"/>
      <c r="JBP122" s="200"/>
      <c r="JBR122" s="200"/>
      <c r="JCY122" s="200"/>
      <c r="JDB122" s="200"/>
      <c r="JDE122" s="200"/>
      <c r="JDH122" s="200"/>
      <c r="JDK122" s="200"/>
      <c r="JDL122" s="200"/>
      <c r="JDM122" s="200"/>
      <c r="JDP122" s="200"/>
      <c r="JDS122" s="200"/>
      <c r="JDV122" s="200"/>
      <c r="JDY122" s="200"/>
      <c r="JEA122" s="200"/>
      <c r="JEO122" s="200"/>
      <c r="JEP122" s="200"/>
      <c r="JEQ122" s="200"/>
      <c r="JER122" s="200"/>
      <c r="JES122" s="200"/>
      <c r="JET122" s="200"/>
      <c r="JEU122" s="200"/>
      <c r="JEV122" s="200"/>
      <c r="JEW122" s="200"/>
      <c r="JEX122" s="200"/>
      <c r="JEY122" s="200"/>
      <c r="JEZ122" s="200"/>
      <c r="JFA122" s="200"/>
      <c r="JFB122" s="200"/>
      <c r="JFC122" s="200"/>
      <c r="JFD122" s="200"/>
      <c r="JFE122" s="200"/>
      <c r="JFF122" s="200"/>
      <c r="JFG122" s="200"/>
      <c r="JFM122" s="200"/>
      <c r="JFN122" s="200"/>
      <c r="JFO122" s="200"/>
      <c r="JFP122" s="200"/>
      <c r="JFQ122" s="200"/>
      <c r="JFR122" s="200"/>
      <c r="JFS122" s="200"/>
      <c r="JFU122" s="200"/>
      <c r="JFV122" s="200"/>
      <c r="JFW122" s="200"/>
      <c r="JFX122" s="200"/>
      <c r="JFY122" s="200"/>
      <c r="JFZ122" s="200"/>
      <c r="JGA122" s="200"/>
      <c r="JGB122" s="200"/>
      <c r="JGE122" s="200"/>
      <c r="JGH122" s="200"/>
      <c r="JGK122" s="200"/>
      <c r="JGN122" s="200"/>
      <c r="JGQ122" s="200"/>
      <c r="JGT122" s="200"/>
      <c r="JHC122" s="200"/>
      <c r="JHF122" s="200"/>
      <c r="JHI122" s="200"/>
      <c r="JHL122" s="200"/>
      <c r="JHU122" s="200"/>
      <c r="JIA122" s="200"/>
      <c r="JID122" s="200"/>
      <c r="JIG122" s="200"/>
      <c r="JIJ122" s="200"/>
      <c r="JIP122" s="200"/>
      <c r="JIY122" s="200"/>
      <c r="JJA122" s="200"/>
      <c r="JJB122" s="200"/>
      <c r="JJD122" s="200"/>
      <c r="JJG122" s="200"/>
      <c r="JJJ122" s="200"/>
      <c r="JJM122" s="200"/>
      <c r="JJP122" s="200"/>
      <c r="JJS122" s="200"/>
      <c r="JJU122" s="200"/>
      <c r="JJW122" s="200"/>
      <c r="JJZ122" s="200"/>
      <c r="JKC122" s="200"/>
      <c r="JKF122" s="200"/>
      <c r="JKI122" s="200"/>
      <c r="JKL122" s="200"/>
      <c r="JKO122" s="200"/>
      <c r="JKR122" s="200"/>
      <c r="JKT122" s="200"/>
      <c r="JKW122" s="200"/>
      <c r="JKZ122" s="200"/>
      <c r="JLC122" s="200"/>
      <c r="JLI122" s="200"/>
      <c r="JLL122" s="200"/>
      <c r="JLN122" s="200"/>
      <c r="JMU122" s="200"/>
      <c r="JMX122" s="200"/>
      <c r="JNA122" s="200"/>
      <c r="JND122" s="200"/>
      <c r="JNG122" s="200"/>
      <c r="JNH122" s="200"/>
      <c r="JNI122" s="200"/>
      <c r="JNL122" s="200"/>
      <c r="JNO122" s="200"/>
      <c r="JNR122" s="200"/>
      <c r="JNU122" s="200"/>
      <c r="JNW122" s="200"/>
      <c r="JOK122" s="200"/>
      <c r="JOL122" s="200"/>
      <c r="JOM122" s="200"/>
      <c r="JON122" s="200"/>
      <c r="JOO122" s="200"/>
      <c r="JOP122" s="200"/>
      <c r="JOQ122" s="200"/>
      <c r="JOR122" s="200"/>
      <c r="JOS122" s="200"/>
      <c r="JOT122" s="200"/>
      <c r="JOU122" s="200"/>
      <c r="JOV122" s="200"/>
      <c r="JOW122" s="200"/>
      <c r="JOX122" s="200"/>
      <c r="JOY122" s="200"/>
      <c r="JOZ122" s="200"/>
      <c r="JPA122" s="200"/>
      <c r="JPB122" s="200"/>
      <c r="JPC122" s="200"/>
      <c r="JPI122" s="200"/>
      <c r="JPJ122" s="200"/>
      <c r="JPK122" s="200"/>
      <c r="JPL122" s="200"/>
      <c r="JPM122" s="200"/>
      <c r="JPN122" s="200"/>
      <c r="JPO122" s="200"/>
      <c r="JPQ122" s="200"/>
      <c r="JPR122" s="200"/>
      <c r="JPS122" s="200"/>
      <c r="JPT122" s="200"/>
      <c r="JPU122" s="200"/>
      <c r="JPV122" s="200"/>
      <c r="JPW122" s="200"/>
      <c r="JPX122" s="200"/>
      <c r="JQA122" s="200"/>
      <c r="JQD122" s="200"/>
      <c r="JQG122" s="200"/>
      <c r="JQJ122" s="200"/>
      <c r="JQM122" s="200"/>
      <c r="JQP122" s="200"/>
      <c r="JQY122" s="200"/>
      <c r="JRB122" s="200"/>
      <c r="JRE122" s="200"/>
      <c r="JRH122" s="200"/>
      <c r="JRQ122" s="200"/>
      <c r="JRW122" s="200"/>
      <c r="JRZ122" s="200"/>
      <c r="JSC122" s="200"/>
      <c r="JSF122" s="200"/>
      <c r="JSL122" s="200"/>
      <c r="JSU122" s="200"/>
      <c r="JSW122" s="200"/>
      <c r="JSX122" s="200"/>
      <c r="JSZ122" s="200"/>
      <c r="JTC122" s="200"/>
      <c r="JTF122" s="200"/>
      <c r="JTI122" s="200"/>
      <c r="JTL122" s="200"/>
      <c r="JTO122" s="200"/>
      <c r="JTQ122" s="200"/>
      <c r="JTS122" s="200"/>
      <c r="JTV122" s="200"/>
      <c r="JTY122" s="200"/>
      <c r="JUB122" s="200"/>
      <c r="JUE122" s="200"/>
      <c r="JUH122" s="200"/>
      <c r="JUK122" s="200"/>
      <c r="JUN122" s="200"/>
      <c r="JUP122" s="200"/>
      <c r="JUS122" s="200"/>
      <c r="JUV122" s="200"/>
      <c r="JUY122" s="200"/>
      <c r="JVE122" s="200"/>
      <c r="JVH122" s="200"/>
      <c r="JVJ122" s="200"/>
      <c r="JWQ122" s="200"/>
      <c r="JWT122" s="200"/>
      <c r="JWW122" s="200"/>
      <c r="JWZ122" s="200"/>
      <c r="JXC122" s="200"/>
      <c r="JXD122" s="200"/>
      <c r="JXE122" s="200"/>
      <c r="JXH122" s="200"/>
      <c r="JXK122" s="200"/>
      <c r="JXN122" s="200"/>
      <c r="JXQ122" s="200"/>
      <c r="JXS122" s="200"/>
      <c r="JYG122" s="200"/>
      <c r="JYH122" s="200"/>
      <c r="JYI122" s="200"/>
      <c r="JYJ122" s="200"/>
      <c r="JYK122" s="200"/>
      <c r="JYL122" s="200"/>
      <c r="JYM122" s="200"/>
      <c r="JYN122" s="200"/>
      <c r="JYO122" s="200"/>
      <c r="JYP122" s="200"/>
      <c r="JYQ122" s="200"/>
      <c r="JYR122" s="200"/>
      <c r="JYS122" s="200"/>
      <c r="JYT122" s="200"/>
      <c r="JYU122" s="200"/>
      <c r="JYV122" s="200"/>
      <c r="JYW122" s="200"/>
      <c r="JYX122" s="200"/>
      <c r="JYY122" s="200"/>
      <c r="JZE122" s="200"/>
      <c r="JZF122" s="200"/>
      <c r="JZG122" s="200"/>
      <c r="JZH122" s="200"/>
      <c r="JZI122" s="200"/>
      <c r="JZJ122" s="200"/>
      <c r="JZK122" s="200"/>
      <c r="JZM122" s="200"/>
      <c r="JZN122" s="200"/>
      <c r="JZO122" s="200"/>
      <c r="JZP122" s="200"/>
      <c r="JZQ122" s="200"/>
      <c r="JZR122" s="200"/>
      <c r="JZS122" s="200"/>
      <c r="JZT122" s="200"/>
      <c r="JZW122" s="200"/>
      <c r="JZZ122" s="200"/>
      <c r="KAC122" s="200"/>
      <c r="KAF122" s="200"/>
      <c r="KAI122" s="200"/>
      <c r="KAL122" s="200"/>
      <c r="KAU122" s="200"/>
      <c r="KAX122" s="200"/>
      <c r="KBA122" s="200"/>
      <c r="KBD122" s="200"/>
      <c r="KBM122" s="200"/>
      <c r="KBS122" s="200"/>
      <c r="KBV122" s="200"/>
      <c r="KBY122" s="200"/>
      <c r="KCB122" s="200"/>
      <c r="KCH122" s="200"/>
      <c r="KCQ122" s="200"/>
      <c r="KCS122" s="200"/>
      <c r="KCT122" s="200"/>
      <c r="KCV122" s="200"/>
      <c r="KCY122" s="200"/>
      <c r="KDB122" s="200"/>
      <c r="KDE122" s="200"/>
      <c r="KDH122" s="200"/>
      <c r="KDK122" s="200"/>
      <c r="KDM122" s="200"/>
      <c r="KDO122" s="200"/>
      <c r="KDR122" s="200"/>
      <c r="KDU122" s="200"/>
      <c r="KDX122" s="200"/>
      <c r="KEA122" s="200"/>
      <c r="KED122" s="200"/>
      <c r="KEG122" s="200"/>
      <c r="KEJ122" s="200"/>
      <c r="KEL122" s="200"/>
      <c r="KEO122" s="200"/>
      <c r="KER122" s="200"/>
      <c r="KEU122" s="200"/>
      <c r="KFA122" s="200"/>
      <c r="KFD122" s="200"/>
      <c r="KFF122" s="200"/>
      <c r="KGM122" s="200"/>
      <c r="KGP122" s="200"/>
      <c r="KGS122" s="200"/>
      <c r="KGV122" s="200"/>
      <c r="KGY122" s="200"/>
      <c r="KGZ122" s="200"/>
      <c r="KHA122" s="200"/>
      <c r="KHD122" s="200"/>
      <c r="KHG122" s="200"/>
      <c r="KHJ122" s="200"/>
      <c r="KHM122" s="200"/>
      <c r="KHO122" s="200"/>
      <c r="KIC122" s="200"/>
      <c r="KID122" s="200"/>
      <c r="KIE122" s="200"/>
      <c r="KIF122" s="200"/>
      <c r="KIG122" s="200"/>
      <c r="KIH122" s="200"/>
      <c r="KII122" s="200"/>
      <c r="KIJ122" s="200"/>
      <c r="KIK122" s="200"/>
      <c r="KIL122" s="200"/>
      <c r="KIM122" s="200"/>
      <c r="KIN122" s="200"/>
      <c r="KIO122" s="200"/>
      <c r="KIP122" s="200"/>
      <c r="KIQ122" s="200"/>
      <c r="KIR122" s="200"/>
      <c r="KIS122" s="200"/>
      <c r="KIT122" s="200"/>
      <c r="KIU122" s="200"/>
      <c r="KJA122" s="200"/>
      <c r="KJB122" s="200"/>
      <c r="KJC122" s="200"/>
      <c r="KJD122" s="200"/>
      <c r="KJE122" s="200"/>
      <c r="KJF122" s="200"/>
      <c r="KJG122" s="200"/>
      <c r="KJI122" s="200"/>
      <c r="KJJ122" s="200"/>
      <c r="KJK122" s="200"/>
      <c r="KJL122" s="200"/>
      <c r="KJM122" s="200"/>
      <c r="KJN122" s="200"/>
      <c r="KJO122" s="200"/>
      <c r="KJP122" s="200"/>
      <c r="KJS122" s="200"/>
      <c r="KJV122" s="200"/>
      <c r="KJY122" s="200"/>
      <c r="KKB122" s="200"/>
      <c r="KKE122" s="200"/>
      <c r="KKH122" s="200"/>
      <c r="KKQ122" s="200"/>
      <c r="KKT122" s="200"/>
      <c r="KKW122" s="200"/>
      <c r="KKZ122" s="200"/>
      <c r="KLI122" s="200"/>
      <c r="KLO122" s="200"/>
      <c r="KLR122" s="200"/>
      <c r="KLU122" s="200"/>
      <c r="KLX122" s="200"/>
      <c r="KMD122" s="200"/>
      <c r="KMM122" s="200"/>
      <c r="KMO122" s="200"/>
      <c r="KMP122" s="200"/>
      <c r="KMR122" s="200"/>
      <c r="KMU122" s="200"/>
      <c r="KMX122" s="200"/>
      <c r="KNA122" s="200"/>
      <c r="KND122" s="200"/>
      <c r="KNG122" s="200"/>
      <c r="KNI122" s="200"/>
      <c r="KNK122" s="200"/>
      <c r="KNN122" s="200"/>
      <c r="KNQ122" s="200"/>
      <c r="KNT122" s="200"/>
      <c r="KNW122" s="200"/>
      <c r="KNZ122" s="200"/>
      <c r="KOC122" s="200"/>
      <c r="KOF122" s="200"/>
      <c r="KOH122" s="200"/>
      <c r="KOK122" s="200"/>
      <c r="KON122" s="200"/>
      <c r="KOQ122" s="200"/>
      <c r="KOW122" s="200"/>
      <c r="KOZ122" s="200"/>
      <c r="KPB122" s="200"/>
      <c r="KQI122" s="200"/>
      <c r="KQL122" s="200"/>
      <c r="KQO122" s="200"/>
      <c r="KQR122" s="200"/>
      <c r="KQU122" s="200"/>
      <c r="KQV122" s="200"/>
      <c r="KQW122" s="200"/>
      <c r="KQZ122" s="200"/>
      <c r="KRC122" s="200"/>
      <c r="KRF122" s="200"/>
      <c r="KRI122" s="200"/>
      <c r="KRK122" s="200"/>
      <c r="KRY122" s="200"/>
      <c r="KRZ122" s="200"/>
      <c r="KSA122" s="200"/>
      <c r="KSB122" s="200"/>
      <c r="KSC122" s="200"/>
      <c r="KSD122" s="200"/>
      <c r="KSE122" s="200"/>
      <c r="KSF122" s="200"/>
      <c r="KSG122" s="200"/>
      <c r="KSH122" s="200"/>
      <c r="KSI122" s="200"/>
      <c r="KSJ122" s="200"/>
      <c r="KSK122" s="200"/>
      <c r="KSL122" s="200"/>
      <c r="KSM122" s="200"/>
      <c r="KSN122" s="200"/>
      <c r="KSO122" s="200"/>
      <c r="KSP122" s="200"/>
      <c r="KSQ122" s="200"/>
      <c r="KSW122" s="200"/>
      <c r="KSX122" s="200"/>
      <c r="KSY122" s="200"/>
      <c r="KSZ122" s="200"/>
      <c r="KTA122" s="200"/>
      <c r="KTB122" s="200"/>
      <c r="KTC122" s="200"/>
      <c r="KTE122" s="200"/>
      <c r="KTF122" s="200"/>
      <c r="KTG122" s="200"/>
      <c r="KTH122" s="200"/>
      <c r="KTI122" s="200"/>
      <c r="KTJ122" s="200"/>
      <c r="KTK122" s="200"/>
      <c r="KTL122" s="200"/>
      <c r="KTO122" s="200"/>
      <c r="KTR122" s="200"/>
      <c r="KTU122" s="200"/>
      <c r="KTX122" s="200"/>
      <c r="KUA122" s="200"/>
      <c r="KUD122" s="200"/>
      <c r="KUM122" s="200"/>
      <c r="KUP122" s="200"/>
      <c r="KUS122" s="200"/>
      <c r="KUV122" s="200"/>
      <c r="KVE122" s="200"/>
      <c r="KVK122" s="200"/>
      <c r="KVN122" s="200"/>
      <c r="KVQ122" s="200"/>
      <c r="KVT122" s="200"/>
      <c r="KVZ122" s="200"/>
      <c r="KWI122" s="200"/>
      <c r="KWK122" s="200"/>
      <c r="KWL122" s="200"/>
      <c r="KWN122" s="200"/>
      <c r="KWQ122" s="200"/>
      <c r="KWT122" s="200"/>
      <c r="KWW122" s="200"/>
      <c r="KWZ122" s="200"/>
      <c r="KXC122" s="200"/>
      <c r="KXE122" s="200"/>
      <c r="KXG122" s="200"/>
      <c r="KXJ122" s="200"/>
      <c r="KXM122" s="200"/>
      <c r="KXP122" s="200"/>
      <c r="KXS122" s="200"/>
      <c r="KXV122" s="200"/>
      <c r="KXY122" s="200"/>
      <c r="KYB122" s="200"/>
      <c r="KYD122" s="200"/>
      <c r="KYG122" s="200"/>
      <c r="KYJ122" s="200"/>
      <c r="KYM122" s="200"/>
      <c r="KYS122" s="200"/>
      <c r="KYV122" s="200"/>
      <c r="KYX122" s="200"/>
      <c r="LAE122" s="200"/>
      <c r="LAH122" s="200"/>
      <c r="LAK122" s="200"/>
      <c r="LAN122" s="200"/>
      <c r="LAQ122" s="200"/>
      <c r="LAR122" s="200"/>
      <c r="LAS122" s="200"/>
      <c r="LAV122" s="200"/>
      <c r="LAY122" s="200"/>
      <c r="LBB122" s="200"/>
      <c r="LBE122" s="200"/>
      <c r="LBG122" s="200"/>
      <c r="LBU122" s="200"/>
      <c r="LBV122" s="200"/>
      <c r="LBW122" s="200"/>
      <c r="LBX122" s="200"/>
      <c r="LBY122" s="200"/>
      <c r="LBZ122" s="200"/>
      <c r="LCA122" s="200"/>
      <c r="LCB122" s="200"/>
      <c r="LCC122" s="200"/>
      <c r="LCD122" s="200"/>
      <c r="LCE122" s="200"/>
      <c r="LCF122" s="200"/>
      <c r="LCG122" s="200"/>
      <c r="LCH122" s="200"/>
      <c r="LCI122" s="200"/>
      <c r="LCJ122" s="200"/>
      <c r="LCK122" s="200"/>
      <c r="LCL122" s="200"/>
      <c r="LCM122" s="200"/>
      <c r="LCS122" s="200"/>
      <c r="LCT122" s="200"/>
      <c r="LCU122" s="200"/>
      <c r="LCV122" s="200"/>
      <c r="LCW122" s="200"/>
      <c r="LCX122" s="200"/>
      <c r="LCY122" s="200"/>
      <c r="LDA122" s="200"/>
      <c r="LDB122" s="200"/>
      <c r="LDC122" s="200"/>
      <c r="LDD122" s="200"/>
      <c r="LDE122" s="200"/>
      <c r="LDF122" s="200"/>
      <c r="LDG122" s="200"/>
      <c r="LDH122" s="200"/>
      <c r="LDK122" s="200"/>
      <c r="LDN122" s="200"/>
      <c r="LDQ122" s="200"/>
      <c r="LDT122" s="200"/>
      <c r="LDW122" s="200"/>
      <c r="LDZ122" s="200"/>
      <c r="LEI122" s="200"/>
      <c r="LEL122" s="200"/>
      <c r="LEO122" s="200"/>
      <c r="LER122" s="200"/>
      <c r="LFA122" s="200"/>
      <c r="LFG122" s="200"/>
      <c r="LFJ122" s="200"/>
      <c r="LFM122" s="200"/>
      <c r="LFP122" s="200"/>
      <c r="LFV122" s="200"/>
      <c r="LGE122" s="200"/>
      <c r="LGG122" s="200"/>
      <c r="LGH122" s="200"/>
      <c r="LGJ122" s="200"/>
      <c r="LGM122" s="200"/>
      <c r="LGP122" s="200"/>
      <c r="LGS122" s="200"/>
      <c r="LGV122" s="200"/>
      <c r="LGY122" s="200"/>
      <c r="LHA122" s="200"/>
      <c r="LHC122" s="200"/>
      <c r="LHF122" s="200"/>
      <c r="LHI122" s="200"/>
      <c r="LHL122" s="200"/>
      <c r="LHO122" s="200"/>
      <c r="LHR122" s="200"/>
      <c r="LHU122" s="200"/>
      <c r="LHX122" s="200"/>
      <c r="LHZ122" s="200"/>
      <c r="LIC122" s="200"/>
      <c r="LIF122" s="200"/>
      <c r="LII122" s="200"/>
      <c r="LIO122" s="200"/>
      <c r="LIR122" s="200"/>
      <c r="LIT122" s="200"/>
      <c r="LKA122" s="200"/>
      <c r="LKD122" s="200"/>
      <c r="LKG122" s="200"/>
      <c r="LKJ122" s="200"/>
      <c r="LKM122" s="200"/>
      <c r="LKN122" s="200"/>
      <c r="LKO122" s="200"/>
      <c r="LKR122" s="200"/>
      <c r="LKU122" s="200"/>
      <c r="LKX122" s="200"/>
      <c r="LLA122" s="200"/>
      <c r="LLC122" s="200"/>
      <c r="LLQ122" s="200"/>
      <c r="LLR122" s="200"/>
      <c r="LLS122" s="200"/>
      <c r="LLT122" s="200"/>
      <c r="LLU122" s="200"/>
      <c r="LLV122" s="200"/>
      <c r="LLW122" s="200"/>
      <c r="LLX122" s="200"/>
      <c r="LLY122" s="200"/>
      <c r="LLZ122" s="200"/>
      <c r="LMA122" s="200"/>
      <c r="LMB122" s="200"/>
      <c r="LMC122" s="200"/>
      <c r="LMD122" s="200"/>
      <c r="LME122" s="200"/>
      <c r="LMF122" s="200"/>
      <c r="LMG122" s="200"/>
      <c r="LMH122" s="200"/>
      <c r="LMI122" s="200"/>
      <c r="LMO122" s="200"/>
      <c r="LMP122" s="200"/>
      <c r="LMQ122" s="200"/>
      <c r="LMR122" s="200"/>
      <c r="LMS122" s="200"/>
      <c r="LMT122" s="200"/>
      <c r="LMU122" s="200"/>
      <c r="LMW122" s="200"/>
      <c r="LMX122" s="200"/>
      <c r="LMY122" s="200"/>
      <c r="LMZ122" s="200"/>
      <c r="LNA122" s="200"/>
      <c r="LNB122" s="200"/>
      <c r="LNC122" s="200"/>
      <c r="LND122" s="200"/>
      <c r="LNG122" s="200"/>
      <c r="LNJ122" s="200"/>
      <c r="LNM122" s="200"/>
      <c r="LNP122" s="200"/>
      <c r="LNS122" s="200"/>
      <c r="LNV122" s="200"/>
      <c r="LOE122" s="200"/>
      <c r="LOH122" s="200"/>
      <c r="LOK122" s="200"/>
      <c r="LON122" s="200"/>
      <c r="LOW122" s="200"/>
      <c r="LPC122" s="200"/>
      <c r="LPF122" s="200"/>
      <c r="LPI122" s="200"/>
      <c r="LPL122" s="200"/>
      <c r="LPR122" s="200"/>
      <c r="LQA122" s="200"/>
      <c r="LQC122" s="200"/>
      <c r="LQD122" s="200"/>
      <c r="LQF122" s="200"/>
      <c r="LQI122" s="200"/>
      <c r="LQL122" s="200"/>
      <c r="LQO122" s="200"/>
      <c r="LQR122" s="200"/>
      <c r="LQU122" s="200"/>
      <c r="LQW122" s="200"/>
      <c r="LQY122" s="200"/>
      <c r="LRB122" s="200"/>
      <c r="LRE122" s="200"/>
      <c r="LRH122" s="200"/>
      <c r="LRK122" s="200"/>
      <c r="LRN122" s="200"/>
      <c r="LRQ122" s="200"/>
      <c r="LRT122" s="200"/>
      <c r="LRV122" s="200"/>
      <c r="LRY122" s="200"/>
      <c r="LSB122" s="200"/>
      <c r="LSE122" s="200"/>
      <c r="LSK122" s="200"/>
      <c r="LSN122" s="200"/>
      <c r="LSP122" s="200"/>
      <c r="LTW122" s="200"/>
      <c r="LTZ122" s="200"/>
      <c r="LUC122" s="200"/>
      <c r="LUF122" s="200"/>
      <c r="LUI122" s="200"/>
      <c r="LUJ122" s="200"/>
      <c r="LUK122" s="200"/>
      <c r="LUN122" s="200"/>
      <c r="LUQ122" s="200"/>
      <c r="LUT122" s="200"/>
      <c r="LUW122" s="200"/>
      <c r="LUY122" s="200"/>
      <c r="LVM122" s="200"/>
      <c r="LVN122" s="200"/>
      <c r="LVO122" s="200"/>
      <c r="LVP122" s="200"/>
      <c r="LVQ122" s="200"/>
      <c r="LVR122" s="200"/>
      <c r="LVS122" s="200"/>
      <c r="LVT122" s="200"/>
      <c r="LVU122" s="200"/>
      <c r="LVV122" s="200"/>
      <c r="LVW122" s="200"/>
      <c r="LVX122" s="200"/>
      <c r="LVY122" s="200"/>
      <c r="LVZ122" s="200"/>
      <c r="LWA122" s="200"/>
      <c r="LWB122" s="200"/>
      <c r="LWC122" s="200"/>
      <c r="LWD122" s="200"/>
      <c r="LWE122" s="200"/>
      <c r="LWK122" s="200"/>
      <c r="LWL122" s="200"/>
      <c r="LWM122" s="200"/>
      <c r="LWN122" s="200"/>
      <c r="LWO122" s="200"/>
      <c r="LWP122" s="200"/>
      <c r="LWQ122" s="200"/>
      <c r="LWS122" s="200"/>
      <c r="LWT122" s="200"/>
      <c r="LWU122" s="200"/>
      <c r="LWV122" s="200"/>
      <c r="LWW122" s="200"/>
      <c r="LWX122" s="200"/>
      <c r="LWY122" s="200"/>
      <c r="LWZ122" s="200"/>
      <c r="LXC122" s="200"/>
      <c r="LXF122" s="200"/>
      <c r="LXI122" s="200"/>
      <c r="LXL122" s="200"/>
      <c r="LXO122" s="200"/>
      <c r="LXR122" s="200"/>
      <c r="LYA122" s="200"/>
      <c r="LYD122" s="200"/>
      <c r="LYG122" s="200"/>
      <c r="LYJ122" s="200"/>
      <c r="LYS122" s="200"/>
      <c r="LYY122" s="200"/>
      <c r="LZB122" s="200"/>
      <c r="LZE122" s="200"/>
      <c r="LZH122" s="200"/>
      <c r="LZN122" s="200"/>
      <c r="LZW122" s="200"/>
      <c r="LZY122" s="200"/>
      <c r="LZZ122" s="200"/>
      <c r="MAB122" s="200"/>
      <c r="MAE122" s="200"/>
      <c r="MAH122" s="200"/>
      <c r="MAK122" s="200"/>
      <c r="MAN122" s="200"/>
      <c r="MAQ122" s="200"/>
      <c r="MAS122" s="200"/>
      <c r="MAU122" s="200"/>
      <c r="MAX122" s="200"/>
      <c r="MBA122" s="200"/>
      <c r="MBD122" s="200"/>
      <c r="MBG122" s="200"/>
      <c r="MBJ122" s="200"/>
      <c r="MBM122" s="200"/>
      <c r="MBP122" s="200"/>
      <c r="MBR122" s="200"/>
      <c r="MBU122" s="200"/>
      <c r="MBX122" s="200"/>
      <c r="MCA122" s="200"/>
      <c r="MCG122" s="200"/>
      <c r="MCJ122" s="200"/>
      <c r="MCL122" s="200"/>
      <c r="MDS122" s="200"/>
      <c r="MDV122" s="200"/>
      <c r="MDY122" s="200"/>
      <c r="MEB122" s="200"/>
      <c r="MEE122" s="200"/>
      <c r="MEF122" s="200"/>
      <c r="MEG122" s="200"/>
      <c r="MEJ122" s="200"/>
      <c r="MEM122" s="200"/>
      <c r="MEP122" s="200"/>
      <c r="MES122" s="200"/>
      <c r="MEU122" s="200"/>
      <c r="MFI122" s="200"/>
      <c r="MFJ122" s="200"/>
      <c r="MFK122" s="200"/>
      <c r="MFL122" s="200"/>
      <c r="MFM122" s="200"/>
      <c r="MFN122" s="200"/>
      <c r="MFO122" s="200"/>
      <c r="MFP122" s="200"/>
      <c r="MFQ122" s="200"/>
      <c r="MFR122" s="200"/>
      <c r="MFS122" s="200"/>
      <c r="MFT122" s="200"/>
      <c r="MFU122" s="200"/>
      <c r="MFV122" s="200"/>
      <c r="MFW122" s="200"/>
      <c r="MFX122" s="200"/>
      <c r="MFY122" s="200"/>
      <c r="MFZ122" s="200"/>
      <c r="MGA122" s="200"/>
      <c r="MGG122" s="200"/>
      <c r="MGH122" s="200"/>
      <c r="MGI122" s="200"/>
      <c r="MGJ122" s="200"/>
      <c r="MGK122" s="200"/>
      <c r="MGL122" s="200"/>
      <c r="MGM122" s="200"/>
      <c r="MGO122" s="200"/>
      <c r="MGP122" s="200"/>
      <c r="MGQ122" s="200"/>
      <c r="MGR122" s="200"/>
      <c r="MGS122" s="200"/>
      <c r="MGT122" s="200"/>
      <c r="MGU122" s="200"/>
      <c r="MGV122" s="200"/>
      <c r="MGY122" s="200"/>
      <c r="MHB122" s="200"/>
      <c r="MHE122" s="200"/>
      <c r="MHH122" s="200"/>
      <c r="MHK122" s="200"/>
      <c r="MHN122" s="200"/>
      <c r="MHW122" s="200"/>
      <c r="MHZ122" s="200"/>
      <c r="MIC122" s="200"/>
      <c r="MIF122" s="200"/>
      <c r="MIO122" s="200"/>
      <c r="MIU122" s="200"/>
      <c r="MIX122" s="200"/>
      <c r="MJA122" s="200"/>
      <c r="MJD122" s="200"/>
      <c r="MJJ122" s="200"/>
      <c r="MJS122" s="200"/>
      <c r="MJU122" s="200"/>
      <c r="MJV122" s="200"/>
      <c r="MJX122" s="200"/>
      <c r="MKA122" s="200"/>
      <c r="MKD122" s="200"/>
      <c r="MKG122" s="200"/>
      <c r="MKJ122" s="200"/>
      <c r="MKM122" s="200"/>
      <c r="MKO122" s="200"/>
      <c r="MKQ122" s="200"/>
      <c r="MKT122" s="200"/>
      <c r="MKW122" s="200"/>
      <c r="MKZ122" s="200"/>
      <c r="MLC122" s="200"/>
      <c r="MLF122" s="200"/>
      <c r="MLI122" s="200"/>
      <c r="MLL122" s="200"/>
      <c r="MLN122" s="200"/>
      <c r="MLQ122" s="200"/>
      <c r="MLT122" s="200"/>
      <c r="MLW122" s="200"/>
      <c r="MMC122" s="200"/>
      <c r="MMF122" s="200"/>
      <c r="MMH122" s="200"/>
      <c r="MNO122" s="200"/>
      <c r="MNR122" s="200"/>
      <c r="MNU122" s="200"/>
      <c r="MNX122" s="200"/>
      <c r="MOA122" s="200"/>
      <c r="MOB122" s="200"/>
      <c r="MOC122" s="200"/>
      <c r="MOF122" s="200"/>
      <c r="MOI122" s="200"/>
      <c r="MOL122" s="200"/>
      <c r="MOO122" s="200"/>
      <c r="MOQ122" s="200"/>
      <c r="MPE122" s="200"/>
      <c r="MPF122" s="200"/>
      <c r="MPG122" s="200"/>
      <c r="MPH122" s="200"/>
      <c r="MPI122" s="200"/>
      <c r="MPJ122" s="200"/>
      <c r="MPK122" s="200"/>
      <c r="MPL122" s="200"/>
      <c r="MPM122" s="200"/>
      <c r="MPN122" s="200"/>
      <c r="MPO122" s="200"/>
      <c r="MPP122" s="200"/>
      <c r="MPQ122" s="200"/>
      <c r="MPR122" s="200"/>
      <c r="MPS122" s="200"/>
      <c r="MPT122" s="200"/>
      <c r="MPU122" s="200"/>
      <c r="MPV122" s="200"/>
      <c r="MPW122" s="200"/>
      <c r="MQC122" s="200"/>
      <c r="MQD122" s="200"/>
      <c r="MQE122" s="200"/>
      <c r="MQF122" s="200"/>
      <c r="MQG122" s="200"/>
      <c r="MQH122" s="200"/>
      <c r="MQI122" s="200"/>
      <c r="MQK122" s="200"/>
      <c r="MQL122" s="200"/>
      <c r="MQM122" s="200"/>
      <c r="MQN122" s="200"/>
      <c r="MQO122" s="200"/>
      <c r="MQP122" s="200"/>
      <c r="MQQ122" s="200"/>
      <c r="MQR122" s="200"/>
      <c r="MQU122" s="200"/>
      <c r="MQX122" s="200"/>
      <c r="MRA122" s="200"/>
      <c r="MRD122" s="200"/>
      <c r="MRG122" s="200"/>
      <c r="MRJ122" s="200"/>
      <c r="MRS122" s="200"/>
      <c r="MRV122" s="200"/>
      <c r="MRY122" s="200"/>
      <c r="MSB122" s="200"/>
      <c r="MSK122" s="200"/>
      <c r="MSQ122" s="200"/>
      <c r="MST122" s="200"/>
      <c r="MSW122" s="200"/>
      <c r="MSZ122" s="200"/>
      <c r="MTF122" s="200"/>
      <c r="MTO122" s="200"/>
      <c r="MTQ122" s="200"/>
      <c r="MTR122" s="200"/>
      <c r="MTT122" s="200"/>
      <c r="MTW122" s="200"/>
      <c r="MTZ122" s="200"/>
      <c r="MUC122" s="200"/>
      <c r="MUF122" s="200"/>
      <c r="MUI122" s="200"/>
      <c r="MUK122" s="200"/>
      <c r="MUM122" s="200"/>
      <c r="MUP122" s="200"/>
      <c r="MUS122" s="200"/>
      <c r="MUV122" s="200"/>
      <c r="MUY122" s="200"/>
      <c r="MVB122" s="200"/>
      <c r="MVE122" s="200"/>
      <c r="MVH122" s="200"/>
      <c r="MVJ122" s="200"/>
      <c r="MVM122" s="200"/>
      <c r="MVP122" s="200"/>
      <c r="MVS122" s="200"/>
      <c r="MVY122" s="200"/>
      <c r="MWB122" s="200"/>
      <c r="MWD122" s="200"/>
      <c r="MXK122" s="200"/>
      <c r="MXN122" s="200"/>
      <c r="MXQ122" s="200"/>
      <c r="MXT122" s="200"/>
      <c r="MXW122" s="200"/>
      <c r="MXX122" s="200"/>
      <c r="MXY122" s="200"/>
      <c r="MYB122" s="200"/>
      <c r="MYE122" s="200"/>
      <c r="MYH122" s="200"/>
      <c r="MYK122" s="200"/>
      <c r="MYM122" s="200"/>
      <c r="MZA122" s="200"/>
      <c r="MZB122" s="200"/>
      <c r="MZC122" s="200"/>
      <c r="MZD122" s="200"/>
      <c r="MZE122" s="200"/>
      <c r="MZF122" s="200"/>
      <c r="MZG122" s="200"/>
      <c r="MZH122" s="200"/>
      <c r="MZI122" s="200"/>
      <c r="MZJ122" s="200"/>
      <c r="MZK122" s="200"/>
      <c r="MZL122" s="200"/>
      <c r="MZM122" s="200"/>
      <c r="MZN122" s="200"/>
      <c r="MZO122" s="200"/>
      <c r="MZP122" s="200"/>
      <c r="MZQ122" s="200"/>
      <c r="MZR122" s="200"/>
      <c r="MZS122" s="200"/>
      <c r="MZY122" s="200"/>
      <c r="MZZ122" s="200"/>
      <c r="NAA122" s="200"/>
      <c r="NAB122" s="200"/>
      <c r="NAC122" s="200"/>
      <c r="NAD122" s="200"/>
      <c r="NAE122" s="200"/>
      <c r="NAG122" s="200"/>
      <c r="NAH122" s="200"/>
      <c r="NAI122" s="200"/>
      <c r="NAJ122" s="200"/>
      <c r="NAK122" s="200"/>
      <c r="NAL122" s="200"/>
      <c r="NAM122" s="200"/>
      <c r="NAN122" s="200"/>
      <c r="NAQ122" s="200"/>
      <c r="NAT122" s="200"/>
      <c r="NAW122" s="200"/>
      <c r="NAZ122" s="200"/>
      <c r="NBC122" s="200"/>
      <c r="NBF122" s="200"/>
      <c r="NBO122" s="200"/>
      <c r="NBR122" s="200"/>
      <c r="NBU122" s="200"/>
      <c r="NBX122" s="200"/>
      <c r="NCG122" s="200"/>
      <c r="NCM122" s="200"/>
      <c r="NCP122" s="200"/>
      <c r="NCS122" s="200"/>
      <c r="NCV122" s="200"/>
      <c r="NDB122" s="200"/>
      <c r="NDK122" s="200"/>
      <c r="NDM122" s="200"/>
      <c r="NDN122" s="200"/>
      <c r="NDP122" s="200"/>
      <c r="NDS122" s="200"/>
      <c r="NDV122" s="200"/>
      <c r="NDY122" s="200"/>
      <c r="NEB122" s="200"/>
      <c r="NEE122" s="200"/>
      <c r="NEG122" s="200"/>
      <c r="NEI122" s="200"/>
      <c r="NEL122" s="200"/>
      <c r="NEO122" s="200"/>
      <c r="NER122" s="200"/>
      <c r="NEU122" s="200"/>
      <c r="NEX122" s="200"/>
      <c r="NFA122" s="200"/>
      <c r="NFD122" s="200"/>
      <c r="NFF122" s="200"/>
      <c r="NFI122" s="200"/>
      <c r="NFL122" s="200"/>
      <c r="NFO122" s="200"/>
      <c r="NFU122" s="200"/>
      <c r="NFX122" s="200"/>
      <c r="NFZ122" s="200"/>
      <c r="NHG122" s="200"/>
      <c r="NHJ122" s="200"/>
      <c r="NHM122" s="200"/>
      <c r="NHP122" s="200"/>
      <c r="NHS122" s="200"/>
      <c r="NHT122" s="200"/>
      <c r="NHU122" s="200"/>
      <c r="NHX122" s="200"/>
      <c r="NIA122" s="200"/>
      <c r="NID122" s="200"/>
      <c r="NIG122" s="200"/>
      <c r="NII122" s="200"/>
      <c r="NIW122" s="200"/>
      <c r="NIX122" s="200"/>
      <c r="NIY122" s="200"/>
      <c r="NIZ122" s="200"/>
      <c r="NJA122" s="200"/>
      <c r="NJB122" s="200"/>
      <c r="NJC122" s="200"/>
      <c r="NJD122" s="200"/>
      <c r="NJE122" s="200"/>
      <c r="NJF122" s="200"/>
      <c r="NJG122" s="200"/>
      <c r="NJH122" s="200"/>
      <c r="NJI122" s="200"/>
      <c r="NJJ122" s="200"/>
      <c r="NJK122" s="200"/>
      <c r="NJL122" s="200"/>
      <c r="NJM122" s="200"/>
      <c r="NJN122" s="200"/>
      <c r="NJO122" s="200"/>
      <c r="NJU122" s="200"/>
      <c r="NJV122" s="200"/>
      <c r="NJW122" s="200"/>
      <c r="NJX122" s="200"/>
      <c r="NJY122" s="200"/>
      <c r="NJZ122" s="200"/>
      <c r="NKA122" s="200"/>
      <c r="NKC122" s="200"/>
      <c r="NKD122" s="200"/>
      <c r="NKE122" s="200"/>
      <c r="NKF122" s="200"/>
      <c r="NKG122" s="200"/>
      <c r="NKH122" s="200"/>
      <c r="NKI122" s="200"/>
      <c r="NKJ122" s="200"/>
      <c r="NKM122" s="200"/>
      <c r="NKP122" s="200"/>
      <c r="NKS122" s="200"/>
      <c r="NKV122" s="200"/>
      <c r="NKY122" s="200"/>
      <c r="NLB122" s="200"/>
      <c r="NLK122" s="200"/>
      <c r="NLN122" s="200"/>
      <c r="NLQ122" s="200"/>
      <c r="NLT122" s="200"/>
      <c r="NMC122" s="200"/>
      <c r="NMI122" s="200"/>
      <c r="NML122" s="200"/>
      <c r="NMO122" s="200"/>
      <c r="NMR122" s="200"/>
      <c r="NMX122" s="200"/>
      <c r="NNG122" s="200"/>
      <c r="NNI122" s="200"/>
      <c r="NNJ122" s="200"/>
      <c r="NNL122" s="200"/>
      <c r="NNO122" s="200"/>
      <c r="NNR122" s="200"/>
      <c r="NNU122" s="200"/>
      <c r="NNX122" s="200"/>
      <c r="NOA122" s="200"/>
      <c r="NOC122" s="200"/>
      <c r="NOE122" s="200"/>
      <c r="NOH122" s="200"/>
      <c r="NOK122" s="200"/>
      <c r="NON122" s="200"/>
      <c r="NOQ122" s="200"/>
      <c r="NOT122" s="200"/>
      <c r="NOW122" s="200"/>
      <c r="NOZ122" s="200"/>
      <c r="NPB122" s="200"/>
      <c r="NPE122" s="200"/>
      <c r="NPH122" s="200"/>
      <c r="NPK122" s="200"/>
      <c r="NPQ122" s="200"/>
      <c r="NPT122" s="200"/>
      <c r="NPV122" s="200"/>
      <c r="NRC122" s="200"/>
      <c r="NRF122" s="200"/>
      <c r="NRI122" s="200"/>
      <c r="NRL122" s="200"/>
      <c r="NRO122" s="200"/>
      <c r="NRP122" s="200"/>
      <c r="NRQ122" s="200"/>
      <c r="NRT122" s="200"/>
      <c r="NRW122" s="200"/>
      <c r="NRZ122" s="200"/>
      <c r="NSC122" s="200"/>
      <c r="NSE122" s="200"/>
      <c r="NSS122" s="200"/>
      <c r="NST122" s="200"/>
      <c r="NSU122" s="200"/>
      <c r="NSV122" s="200"/>
      <c r="NSW122" s="200"/>
      <c r="NSX122" s="200"/>
      <c r="NSY122" s="200"/>
      <c r="NSZ122" s="200"/>
      <c r="NTA122" s="200"/>
      <c r="NTB122" s="200"/>
      <c r="NTC122" s="200"/>
      <c r="NTD122" s="200"/>
      <c r="NTE122" s="200"/>
      <c r="NTF122" s="200"/>
      <c r="NTG122" s="200"/>
      <c r="NTH122" s="200"/>
      <c r="NTI122" s="200"/>
      <c r="NTJ122" s="200"/>
      <c r="NTK122" s="200"/>
      <c r="NTQ122" s="200"/>
      <c r="NTR122" s="200"/>
      <c r="NTS122" s="200"/>
      <c r="NTT122" s="200"/>
      <c r="NTU122" s="200"/>
      <c r="NTV122" s="200"/>
      <c r="NTW122" s="200"/>
      <c r="NTY122" s="200"/>
      <c r="NTZ122" s="200"/>
      <c r="NUA122" s="200"/>
      <c r="NUB122" s="200"/>
      <c r="NUC122" s="200"/>
      <c r="NUD122" s="200"/>
      <c r="NUE122" s="200"/>
      <c r="NUF122" s="200"/>
      <c r="NUI122" s="200"/>
      <c r="NUL122" s="200"/>
      <c r="NUO122" s="200"/>
      <c r="NUR122" s="200"/>
      <c r="NUU122" s="200"/>
      <c r="NUX122" s="200"/>
      <c r="NVG122" s="200"/>
      <c r="NVJ122" s="200"/>
      <c r="NVM122" s="200"/>
      <c r="NVP122" s="200"/>
      <c r="NVY122" s="200"/>
      <c r="NWE122" s="200"/>
      <c r="NWH122" s="200"/>
      <c r="NWK122" s="200"/>
      <c r="NWN122" s="200"/>
      <c r="NWT122" s="200"/>
      <c r="NXC122" s="200"/>
      <c r="NXE122" s="200"/>
      <c r="NXF122" s="200"/>
      <c r="NXH122" s="200"/>
      <c r="NXK122" s="200"/>
      <c r="NXN122" s="200"/>
      <c r="NXQ122" s="200"/>
      <c r="NXT122" s="200"/>
      <c r="NXW122" s="200"/>
      <c r="NXY122" s="200"/>
      <c r="NYA122" s="200"/>
      <c r="NYD122" s="200"/>
      <c r="NYG122" s="200"/>
      <c r="NYJ122" s="200"/>
      <c r="NYM122" s="200"/>
      <c r="NYP122" s="200"/>
      <c r="NYS122" s="200"/>
      <c r="NYV122" s="200"/>
      <c r="NYX122" s="200"/>
      <c r="NZA122" s="200"/>
      <c r="NZD122" s="200"/>
      <c r="NZG122" s="200"/>
      <c r="NZM122" s="200"/>
      <c r="NZP122" s="200"/>
      <c r="NZR122" s="200"/>
      <c r="OAY122" s="200"/>
      <c r="OBB122" s="200"/>
      <c r="OBE122" s="200"/>
      <c r="OBH122" s="200"/>
      <c r="OBK122" s="200"/>
      <c r="OBL122" s="200"/>
      <c r="OBM122" s="200"/>
      <c r="OBP122" s="200"/>
      <c r="OBS122" s="200"/>
      <c r="OBV122" s="200"/>
      <c r="OBY122" s="200"/>
      <c r="OCA122" s="200"/>
      <c r="OCO122" s="200"/>
      <c r="OCP122" s="200"/>
      <c r="OCQ122" s="200"/>
      <c r="OCR122" s="200"/>
      <c r="OCS122" s="200"/>
      <c r="OCT122" s="200"/>
      <c r="OCU122" s="200"/>
      <c r="OCV122" s="200"/>
      <c r="OCW122" s="200"/>
      <c r="OCX122" s="200"/>
      <c r="OCY122" s="200"/>
      <c r="OCZ122" s="200"/>
      <c r="ODA122" s="200"/>
      <c r="ODB122" s="200"/>
      <c r="ODC122" s="200"/>
      <c r="ODD122" s="200"/>
      <c r="ODE122" s="200"/>
      <c r="ODF122" s="200"/>
      <c r="ODG122" s="200"/>
      <c r="ODM122" s="200"/>
      <c r="ODN122" s="200"/>
      <c r="ODO122" s="200"/>
      <c r="ODP122" s="200"/>
      <c r="ODQ122" s="200"/>
      <c r="ODR122" s="200"/>
      <c r="ODS122" s="200"/>
      <c r="ODU122" s="200"/>
      <c r="ODV122" s="200"/>
      <c r="ODW122" s="200"/>
      <c r="ODX122" s="200"/>
      <c r="ODY122" s="200"/>
      <c r="ODZ122" s="200"/>
      <c r="OEA122" s="200"/>
      <c r="OEB122" s="200"/>
      <c r="OEE122" s="200"/>
      <c r="OEH122" s="200"/>
      <c r="OEK122" s="200"/>
      <c r="OEN122" s="200"/>
      <c r="OEQ122" s="200"/>
      <c r="OET122" s="200"/>
      <c r="OFC122" s="200"/>
      <c r="OFF122" s="200"/>
      <c r="OFI122" s="200"/>
      <c r="OFL122" s="200"/>
      <c r="OFU122" s="200"/>
      <c r="OGA122" s="200"/>
      <c r="OGD122" s="200"/>
      <c r="OGG122" s="200"/>
      <c r="OGJ122" s="200"/>
      <c r="OGP122" s="200"/>
      <c r="OGY122" s="200"/>
      <c r="OHA122" s="200"/>
      <c r="OHB122" s="200"/>
      <c r="OHD122" s="200"/>
      <c r="OHG122" s="200"/>
      <c r="OHJ122" s="200"/>
      <c r="OHM122" s="200"/>
      <c r="OHP122" s="200"/>
      <c r="OHS122" s="200"/>
      <c r="OHU122" s="200"/>
      <c r="OHW122" s="200"/>
      <c r="OHZ122" s="200"/>
      <c r="OIC122" s="200"/>
      <c r="OIF122" s="200"/>
      <c r="OII122" s="200"/>
      <c r="OIL122" s="200"/>
      <c r="OIO122" s="200"/>
      <c r="OIR122" s="200"/>
      <c r="OIT122" s="200"/>
      <c r="OIW122" s="200"/>
      <c r="OIZ122" s="200"/>
      <c r="OJC122" s="200"/>
      <c r="OJI122" s="200"/>
      <c r="OJL122" s="200"/>
      <c r="OJN122" s="200"/>
      <c r="OKU122" s="200"/>
      <c r="OKX122" s="200"/>
      <c r="OLA122" s="200"/>
      <c r="OLD122" s="200"/>
      <c r="OLG122" s="200"/>
      <c r="OLH122" s="200"/>
      <c r="OLI122" s="200"/>
      <c r="OLL122" s="200"/>
      <c r="OLO122" s="200"/>
      <c r="OLR122" s="200"/>
      <c r="OLU122" s="200"/>
      <c r="OLW122" s="200"/>
      <c r="OMK122" s="200"/>
      <c r="OML122" s="200"/>
      <c r="OMM122" s="200"/>
      <c r="OMN122" s="200"/>
      <c r="OMO122" s="200"/>
      <c r="OMP122" s="200"/>
      <c r="OMQ122" s="200"/>
      <c r="OMR122" s="200"/>
      <c r="OMS122" s="200"/>
      <c r="OMT122" s="200"/>
      <c r="OMU122" s="200"/>
      <c r="OMV122" s="200"/>
      <c r="OMW122" s="200"/>
      <c r="OMX122" s="200"/>
      <c r="OMY122" s="200"/>
      <c r="OMZ122" s="200"/>
      <c r="ONA122" s="200"/>
      <c r="ONB122" s="200"/>
      <c r="ONC122" s="200"/>
      <c r="ONI122" s="200"/>
      <c r="ONJ122" s="200"/>
      <c r="ONK122" s="200"/>
      <c r="ONL122" s="200"/>
      <c r="ONM122" s="200"/>
      <c r="ONN122" s="200"/>
      <c r="ONO122" s="200"/>
      <c r="ONQ122" s="200"/>
      <c r="ONR122" s="200"/>
      <c r="ONS122" s="200"/>
      <c r="ONT122" s="200"/>
      <c r="ONU122" s="200"/>
      <c r="ONV122" s="200"/>
      <c r="ONW122" s="200"/>
      <c r="ONX122" s="200"/>
      <c r="OOA122" s="200"/>
      <c r="OOD122" s="200"/>
      <c r="OOG122" s="200"/>
      <c r="OOJ122" s="200"/>
      <c r="OOM122" s="200"/>
      <c r="OOP122" s="200"/>
      <c r="OOY122" s="200"/>
      <c r="OPB122" s="200"/>
      <c r="OPE122" s="200"/>
      <c r="OPH122" s="200"/>
      <c r="OPQ122" s="200"/>
      <c r="OPW122" s="200"/>
      <c r="OPZ122" s="200"/>
      <c r="OQC122" s="200"/>
      <c r="OQF122" s="200"/>
      <c r="OQL122" s="200"/>
      <c r="OQU122" s="200"/>
      <c r="OQW122" s="200"/>
      <c r="OQX122" s="200"/>
      <c r="OQZ122" s="200"/>
      <c r="ORC122" s="200"/>
      <c r="ORF122" s="200"/>
      <c r="ORI122" s="200"/>
      <c r="ORL122" s="200"/>
      <c r="ORO122" s="200"/>
      <c r="ORQ122" s="200"/>
      <c r="ORS122" s="200"/>
      <c r="ORV122" s="200"/>
      <c r="ORY122" s="200"/>
      <c r="OSB122" s="200"/>
      <c r="OSE122" s="200"/>
      <c r="OSH122" s="200"/>
      <c r="OSK122" s="200"/>
      <c r="OSN122" s="200"/>
      <c r="OSP122" s="200"/>
      <c r="OSS122" s="200"/>
      <c r="OSV122" s="200"/>
      <c r="OSY122" s="200"/>
      <c r="OTE122" s="200"/>
      <c r="OTH122" s="200"/>
      <c r="OTJ122" s="200"/>
      <c r="OUQ122" s="200"/>
      <c r="OUT122" s="200"/>
      <c r="OUW122" s="200"/>
      <c r="OUZ122" s="200"/>
      <c r="OVC122" s="200"/>
      <c r="OVD122" s="200"/>
      <c r="OVE122" s="200"/>
      <c r="OVH122" s="200"/>
      <c r="OVK122" s="200"/>
      <c r="OVN122" s="200"/>
      <c r="OVQ122" s="200"/>
      <c r="OVS122" s="200"/>
      <c r="OWG122" s="200"/>
      <c r="OWH122" s="200"/>
      <c r="OWI122" s="200"/>
      <c r="OWJ122" s="200"/>
      <c r="OWK122" s="200"/>
      <c r="OWL122" s="200"/>
      <c r="OWM122" s="200"/>
      <c r="OWN122" s="200"/>
      <c r="OWO122" s="200"/>
      <c r="OWP122" s="200"/>
      <c r="OWQ122" s="200"/>
      <c r="OWR122" s="200"/>
      <c r="OWS122" s="200"/>
      <c r="OWT122" s="200"/>
      <c r="OWU122" s="200"/>
      <c r="OWV122" s="200"/>
      <c r="OWW122" s="200"/>
      <c r="OWX122" s="200"/>
      <c r="OWY122" s="200"/>
      <c r="OXE122" s="200"/>
      <c r="OXF122" s="200"/>
      <c r="OXG122" s="200"/>
      <c r="OXH122" s="200"/>
      <c r="OXI122" s="200"/>
      <c r="OXJ122" s="200"/>
      <c r="OXK122" s="200"/>
      <c r="OXM122" s="200"/>
      <c r="OXN122" s="200"/>
      <c r="OXO122" s="200"/>
      <c r="OXP122" s="200"/>
      <c r="OXQ122" s="200"/>
      <c r="OXR122" s="200"/>
      <c r="OXS122" s="200"/>
      <c r="OXT122" s="200"/>
      <c r="OXW122" s="200"/>
      <c r="OXZ122" s="200"/>
      <c r="OYC122" s="200"/>
      <c r="OYF122" s="200"/>
      <c r="OYI122" s="200"/>
      <c r="OYL122" s="200"/>
      <c r="OYU122" s="200"/>
      <c r="OYX122" s="200"/>
      <c r="OZA122" s="200"/>
      <c r="OZD122" s="200"/>
      <c r="OZM122" s="200"/>
      <c r="OZS122" s="200"/>
      <c r="OZV122" s="200"/>
      <c r="OZY122" s="200"/>
      <c r="PAB122" s="200"/>
      <c r="PAH122" s="200"/>
      <c r="PAQ122" s="200"/>
      <c r="PAS122" s="200"/>
      <c r="PAT122" s="200"/>
      <c r="PAV122" s="200"/>
      <c r="PAY122" s="200"/>
      <c r="PBB122" s="200"/>
      <c r="PBE122" s="200"/>
      <c r="PBH122" s="200"/>
      <c r="PBK122" s="200"/>
      <c r="PBM122" s="200"/>
      <c r="PBO122" s="200"/>
      <c r="PBR122" s="200"/>
      <c r="PBU122" s="200"/>
      <c r="PBX122" s="200"/>
      <c r="PCA122" s="200"/>
      <c r="PCD122" s="200"/>
      <c r="PCG122" s="200"/>
      <c r="PCJ122" s="200"/>
      <c r="PCL122" s="200"/>
      <c r="PCO122" s="200"/>
      <c r="PCR122" s="200"/>
      <c r="PCU122" s="200"/>
      <c r="PDA122" s="200"/>
      <c r="PDD122" s="200"/>
      <c r="PDF122" s="200"/>
      <c r="PEM122" s="200"/>
      <c r="PEP122" s="200"/>
      <c r="PES122" s="200"/>
      <c r="PEV122" s="200"/>
      <c r="PEY122" s="200"/>
      <c r="PEZ122" s="200"/>
      <c r="PFA122" s="200"/>
      <c r="PFD122" s="200"/>
      <c r="PFG122" s="200"/>
      <c r="PFJ122" s="200"/>
      <c r="PFM122" s="200"/>
      <c r="PFO122" s="200"/>
      <c r="PGC122" s="200"/>
      <c r="PGD122" s="200"/>
      <c r="PGE122" s="200"/>
      <c r="PGF122" s="200"/>
      <c r="PGG122" s="200"/>
      <c r="PGH122" s="200"/>
      <c r="PGI122" s="200"/>
      <c r="PGJ122" s="200"/>
      <c r="PGK122" s="200"/>
      <c r="PGL122" s="200"/>
      <c r="PGM122" s="200"/>
      <c r="PGN122" s="200"/>
      <c r="PGO122" s="200"/>
      <c r="PGP122" s="200"/>
      <c r="PGQ122" s="200"/>
      <c r="PGR122" s="200"/>
      <c r="PGS122" s="200"/>
      <c r="PGT122" s="200"/>
      <c r="PGU122" s="200"/>
      <c r="PHA122" s="200"/>
      <c r="PHB122" s="200"/>
      <c r="PHC122" s="200"/>
      <c r="PHD122" s="200"/>
      <c r="PHE122" s="200"/>
      <c r="PHF122" s="200"/>
      <c r="PHG122" s="200"/>
      <c r="PHI122" s="200"/>
      <c r="PHJ122" s="200"/>
      <c r="PHK122" s="200"/>
      <c r="PHL122" s="200"/>
      <c r="PHM122" s="200"/>
      <c r="PHN122" s="200"/>
      <c r="PHO122" s="200"/>
      <c r="PHP122" s="200"/>
      <c r="PHS122" s="200"/>
      <c r="PHV122" s="200"/>
      <c r="PHY122" s="200"/>
      <c r="PIB122" s="200"/>
      <c r="PIE122" s="200"/>
      <c r="PIH122" s="200"/>
      <c r="PIQ122" s="200"/>
      <c r="PIT122" s="200"/>
      <c r="PIW122" s="200"/>
      <c r="PIZ122" s="200"/>
      <c r="PJI122" s="200"/>
      <c r="PJO122" s="200"/>
      <c r="PJR122" s="200"/>
      <c r="PJU122" s="200"/>
      <c r="PJX122" s="200"/>
      <c r="PKD122" s="200"/>
      <c r="PKM122" s="200"/>
      <c r="PKO122" s="200"/>
      <c r="PKP122" s="200"/>
      <c r="PKR122" s="200"/>
      <c r="PKU122" s="200"/>
      <c r="PKX122" s="200"/>
      <c r="PLA122" s="200"/>
      <c r="PLD122" s="200"/>
      <c r="PLG122" s="200"/>
      <c r="PLI122" s="200"/>
      <c r="PLK122" s="200"/>
      <c r="PLN122" s="200"/>
      <c r="PLQ122" s="200"/>
      <c r="PLT122" s="200"/>
      <c r="PLW122" s="200"/>
      <c r="PLZ122" s="200"/>
      <c r="PMC122" s="200"/>
      <c r="PMF122" s="200"/>
      <c r="PMH122" s="200"/>
      <c r="PMK122" s="200"/>
      <c r="PMN122" s="200"/>
      <c r="PMQ122" s="200"/>
      <c r="PMW122" s="200"/>
      <c r="PMZ122" s="200"/>
      <c r="PNB122" s="200"/>
      <c r="POI122" s="200"/>
      <c r="POL122" s="200"/>
      <c r="POO122" s="200"/>
      <c r="POR122" s="200"/>
      <c r="POU122" s="200"/>
      <c r="POV122" s="200"/>
      <c r="POW122" s="200"/>
      <c r="POZ122" s="200"/>
      <c r="PPC122" s="200"/>
      <c r="PPF122" s="200"/>
      <c r="PPI122" s="200"/>
      <c r="PPK122" s="200"/>
      <c r="PPY122" s="200"/>
      <c r="PPZ122" s="200"/>
      <c r="PQA122" s="200"/>
      <c r="PQB122" s="200"/>
      <c r="PQC122" s="200"/>
      <c r="PQD122" s="200"/>
      <c r="PQE122" s="200"/>
      <c r="PQF122" s="200"/>
      <c r="PQG122" s="200"/>
      <c r="PQH122" s="200"/>
      <c r="PQI122" s="200"/>
      <c r="PQJ122" s="200"/>
      <c r="PQK122" s="200"/>
      <c r="PQL122" s="200"/>
      <c r="PQM122" s="200"/>
      <c r="PQN122" s="200"/>
      <c r="PQO122" s="200"/>
      <c r="PQP122" s="200"/>
      <c r="PQQ122" s="200"/>
      <c r="PQW122" s="200"/>
      <c r="PQX122" s="200"/>
      <c r="PQY122" s="200"/>
      <c r="PQZ122" s="200"/>
      <c r="PRA122" s="200"/>
      <c r="PRB122" s="200"/>
      <c r="PRC122" s="200"/>
      <c r="PRE122" s="200"/>
      <c r="PRF122" s="200"/>
      <c r="PRG122" s="200"/>
      <c r="PRH122" s="200"/>
      <c r="PRI122" s="200"/>
      <c r="PRJ122" s="200"/>
      <c r="PRK122" s="200"/>
      <c r="PRL122" s="200"/>
      <c r="PRO122" s="200"/>
      <c r="PRR122" s="200"/>
      <c r="PRU122" s="200"/>
      <c r="PRX122" s="200"/>
      <c r="PSA122" s="200"/>
      <c r="PSD122" s="200"/>
      <c r="PSM122" s="200"/>
      <c r="PSP122" s="200"/>
      <c r="PSS122" s="200"/>
      <c r="PSV122" s="200"/>
      <c r="PTE122" s="200"/>
      <c r="PTK122" s="200"/>
      <c r="PTN122" s="200"/>
      <c r="PTQ122" s="200"/>
      <c r="PTT122" s="200"/>
      <c r="PTZ122" s="200"/>
      <c r="PUI122" s="200"/>
      <c r="PUK122" s="200"/>
      <c r="PUL122" s="200"/>
      <c r="PUN122" s="200"/>
      <c r="PUQ122" s="200"/>
      <c r="PUT122" s="200"/>
      <c r="PUW122" s="200"/>
      <c r="PUZ122" s="200"/>
      <c r="PVC122" s="200"/>
      <c r="PVE122" s="200"/>
      <c r="PVG122" s="200"/>
      <c r="PVJ122" s="200"/>
      <c r="PVM122" s="200"/>
      <c r="PVP122" s="200"/>
      <c r="PVS122" s="200"/>
      <c r="PVV122" s="200"/>
      <c r="PVY122" s="200"/>
      <c r="PWB122" s="200"/>
      <c r="PWD122" s="200"/>
      <c r="PWG122" s="200"/>
      <c r="PWJ122" s="200"/>
      <c r="PWM122" s="200"/>
      <c r="PWS122" s="200"/>
      <c r="PWV122" s="200"/>
      <c r="PWX122" s="200"/>
      <c r="PYE122" s="200"/>
      <c r="PYH122" s="200"/>
      <c r="PYK122" s="200"/>
      <c r="PYN122" s="200"/>
      <c r="PYQ122" s="200"/>
      <c r="PYR122" s="200"/>
      <c r="PYS122" s="200"/>
      <c r="PYV122" s="200"/>
      <c r="PYY122" s="200"/>
      <c r="PZB122" s="200"/>
      <c r="PZE122" s="200"/>
      <c r="PZG122" s="200"/>
      <c r="PZU122" s="200"/>
      <c r="PZV122" s="200"/>
      <c r="PZW122" s="200"/>
      <c r="PZX122" s="200"/>
      <c r="PZY122" s="200"/>
      <c r="PZZ122" s="200"/>
      <c r="QAA122" s="200"/>
      <c r="QAB122" s="200"/>
      <c r="QAC122" s="200"/>
      <c r="QAD122" s="200"/>
      <c r="QAE122" s="200"/>
      <c r="QAF122" s="200"/>
      <c r="QAG122" s="200"/>
      <c r="QAH122" s="200"/>
      <c r="QAI122" s="200"/>
      <c r="QAJ122" s="200"/>
      <c r="QAK122" s="200"/>
      <c r="QAL122" s="200"/>
      <c r="QAM122" s="200"/>
      <c r="QAS122" s="200"/>
      <c r="QAT122" s="200"/>
      <c r="QAU122" s="200"/>
      <c r="QAV122" s="200"/>
      <c r="QAW122" s="200"/>
      <c r="QAX122" s="200"/>
      <c r="QAY122" s="200"/>
      <c r="QBA122" s="200"/>
      <c r="QBB122" s="200"/>
      <c r="QBC122" s="200"/>
      <c r="QBD122" s="200"/>
      <c r="QBE122" s="200"/>
      <c r="QBF122" s="200"/>
      <c r="QBG122" s="200"/>
      <c r="QBH122" s="200"/>
      <c r="QBK122" s="200"/>
      <c r="QBN122" s="200"/>
      <c r="QBQ122" s="200"/>
      <c r="QBT122" s="200"/>
      <c r="QBW122" s="200"/>
      <c r="QBZ122" s="200"/>
      <c r="QCI122" s="200"/>
      <c r="QCL122" s="200"/>
      <c r="QCO122" s="200"/>
      <c r="QCR122" s="200"/>
      <c r="QDA122" s="200"/>
      <c r="QDG122" s="200"/>
      <c r="QDJ122" s="200"/>
      <c r="QDM122" s="200"/>
      <c r="QDP122" s="200"/>
      <c r="QDV122" s="200"/>
      <c r="QEE122" s="200"/>
      <c r="QEG122" s="200"/>
      <c r="QEH122" s="200"/>
      <c r="QEJ122" s="200"/>
      <c r="QEM122" s="200"/>
      <c r="QEP122" s="200"/>
      <c r="QES122" s="200"/>
      <c r="QEV122" s="200"/>
      <c r="QEY122" s="200"/>
      <c r="QFA122" s="200"/>
      <c r="QFC122" s="200"/>
      <c r="QFF122" s="200"/>
      <c r="QFI122" s="200"/>
      <c r="QFL122" s="200"/>
      <c r="QFO122" s="200"/>
      <c r="QFR122" s="200"/>
      <c r="QFU122" s="200"/>
      <c r="QFX122" s="200"/>
      <c r="QFZ122" s="200"/>
      <c r="QGC122" s="200"/>
      <c r="QGF122" s="200"/>
      <c r="QGI122" s="200"/>
      <c r="QGO122" s="200"/>
      <c r="QGR122" s="200"/>
      <c r="QGT122" s="200"/>
      <c r="QIA122" s="200"/>
      <c r="QID122" s="200"/>
      <c r="QIG122" s="200"/>
      <c r="QIJ122" s="200"/>
      <c r="QIM122" s="200"/>
      <c r="QIN122" s="200"/>
      <c r="QIO122" s="200"/>
      <c r="QIR122" s="200"/>
      <c r="QIU122" s="200"/>
      <c r="QIX122" s="200"/>
      <c r="QJA122" s="200"/>
      <c r="QJC122" s="200"/>
      <c r="QJQ122" s="200"/>
      <c r="QJR122" s="200"/>
      <c r="QJS122" s="200"/>
      <c r="QJT122" s="200"/>
      <c r="QJU122" s="200"/>
      <c r="QJV122" s="200"/>
      <c r="QJW122" s="200"/>
      <c r="QJX122" s="200"/>
      <c r="QJY122" s="200"/>
      <c r="QJZ122" s="200"/>
      <c r="QKA122" s="200"/>
      <c r="QKB122" s="200"/>
      <c r="QKC122" s="200"/>
      <c r="QKD122" s="200"/>
      <c r="QKE122" s="200"/>
      <c r="QKF122" s="200"/>
      <c r="QKG122" s="200"/>
      <c r="QKH122" s="200"/>
      <c r="QKI122" s="200"/>
      <c r="QKO122" s="200"/>
      <c r="QKP122" s="200"/>
      <c r="QKQ122" s="200"/>
      <c r="QKR122" s="200"/>
      <c r="QKS122" s="200"/>
      <c r="QKT122" s="200"/>
      <c r="QKU122" s="200"/>
      <c r="QKW122" s="200"/>
      <c r="QKX122" s="200"/>
      <c r="QKY122" s="200"/>
      <c r="QKZ122" s="200"/>
      <c r="QLA122" s="200"/>
      <c r="QLB122" s="200"/>
      <c r="QLC122" s="200"/>
      <c r="QLD122" s="200"/>
      <c r="QLG122" s="200"/>
      <c r="QLJ122" s="200"/>
      <c r="QLM122" s="200"/>
      <c r="QLP122" s="200"/>
      <c r="QLS122" s="200"/>
      <c r="QLV122" s="200"/>
      <c r="QME122" s="200"/>
      <c r="QMH122" s="200"/>
      <c r="QMK122" s="200"/>
      <c r="QMN122" s="200"/>
      <c r="QMW122" s="200"/>
      <c r="QNC122" s="200"/>
      <c r="QNF122" s="200"/>
      <c r="QNI122" s="200"/>
      <c r="QNL122" s="200"/>
      <c r="QNR122" s="200"/>
      <c r="QOA122" s="200"/>
      <c r="QOC122" s="200"/>
      <c r="QOD122" s="200"/>
      <c r="QOF122" s="200"/>
      <c r="QOI122" s="200"/>
      <c r="QOL122" s="200"/>
      <c r="QOO122" s="200"/>
      <c r="QOR122" s="200"/>
      <c r="QOU122" s="200"/>
      <c r="QOW122" s="200"/>
      <c r="QOY122" s="200"/>
      <c r="QPB122" s="200"/>
      <c r="QPE122" s="200"/>
      <c r="QPH122" s="200"/>
      <c r="QPK122" s="200"/>
      <c r="QPN122" s="200"/>
      <c r="QPQ122" s="200"/>
      <c r="QPT122" s="200"/>
      <c r="QPV122" s="200"/>
      <c r="QPY122" s="200"/>
      <c r="QQB122" s="200"/>
      <c r="QQE122" s="200"/>
      <c r="QQK122" s="200"/>
      <c r="QQN122" s="200"/>
      <c r="QQP122" s="200"/>
      <c r="QRW122" s="200"/>
      <c r="QRZ122" s="200"/>
      <c r="QSC122" s="200"/>
      <c r="QSF122" s="200"/>
      <c r="QSI122" s="200"/>
      <c r="QSJ122" s="200"/>
      <c r="QSK122" s="200"/>
      <c r="QSN122" s="200"/>
      <c r="QSQ122" s="200"/>
      <c r="QST122" s="200"/>
      <c r="QSW122" s="200"/>
      <c r="QSY122" s="200"/>
      <c r="QTM122" s="200"/>
      <c r="QTN122" s="200"/>
      <c r="QTO122" s="200"/>
      <c r="QTP122" s="200"/>
      <c r="QTQ122" s="200"/>
      <c r="QTR122" s="200"/>
      <c r="QTS122" s="200"/>
      <c r="QTT122" s="200"/>
      <c r="QTU122" s="200"/>
      <c r="QTV122" s="200"/>
      <c r="QTW122" s="200"/>
      <c r="QTX122" s="200"/>
      <c r="QTY122" s="200"/>
      <c r="QTZ122" s="200"/>
      <c r="QUA122" s="200"/>
      <c r="QUB122" s="200"/>
      <c r="QUC122" s="200"/>
      <c r="QUD122" s="200"/>
      <c r="QUE122" s="200"/>
      <c r="QUK122" s="200"/>
      <c r="QUL122" s="200"/>
      <c r="QUM122" s="200"/>
      <c r="QUN122" s="200"/>
      <c r="QUO122" s="200"/>
      <c r="QUP122" s="200"/>
      <c r="QUQ122" s="200"/>
      <c r="QUS122" s="200"/>
      <c r="QUT122" s="200"/>
      <c r="QUU122" s="200"/>
      <c r="QUV122" s="200"/>
      <c r="QUW122" s="200"/>
      <c r="QUX122" s="200"/>
      <c r="QUY122" s="200"/>
      <c r="QUZ122" s="200"/>
      <c r="QVC122" s="200"/>
      <c r="QVF122" s="200"/>
      <c r="QVI122" s="200"/>
      <c r="QVL122" s="200"/>
      <c r="QVO122" s="200"/>
      <c r="QVR122" s="200"/>
      <c r="QWA122" s="200"/>
      <c r="QWD122" s="200"/>
      <c r="QWG122" s="200"/>
      <c r="QWJ122" s="200"/>
      <c r="QWS122" s="200"/>
      <c r="QWY122" s="200"/>
      <c r="QXB122" s="200"/>
      <c r="QXE122" s="200"/>
      <c r="QXH122" s="200"/>
      <c r="QXN122" s="200"/>
      <c r="QXW122" s="200"/>
      <c r="QXY122" s="200"/>
      <c r="QXZ122" s="200"/>
      <c r="QYB122" s="200"/>
      <c r="QYE122" s="200"/>
      <c r="QYH122" s="200"/>
      <c r="QYK122" s="200"/>
      <c r="QYN122" s="200"/>
      <c r="QYQ122" s="200"/>
      <c r="QYS122" s="200"/>
      <c r="QYU122" s="200"/>
      <c r="QYX122" s="200"/>
      <c r="QZA122" s="200"/>
      <c r="QZD122" s="200"/>
      <c r="QZG122" s="200"/>
      <c r="QZJ122" s="200"/>
      <c r="QZM122" s="200"/>
      <c r="QZP122" s="200"/>
      <c r="QZR122" s="200"/>
      <c r="QZU122" s="200"/>
      <c r="QZX122" s="200"/>
      <c r="RAA122" s="200"/>
      <c r="RAG122" s="200"/>
      <c r="RAJ122" s="200"/>
      <c r="RAL122" s="200"/>
      <c r="RBS122" s="200"/>
      <c r="RBV122" s="200"/>
      <c r="RBY122" s="200"/>
      <c r="RCB122" s="200"/>
      <c r="RCE122" s="200"/>
      <c r="RCF122" s="200"/>
      <c r="RCG122" s="200"/>
      <c r="RCJ122" s="200"/>
      <c r="RCM122" s="200"/>
      <c r="RCP122" s="200"/>
      <c r="RCS122" s="200"/>
      <c r="RCU122" s="200"/>
      <c r="RDI122" s="200"/>
      <c r="RDJ122" s="200"/>
      <c r="RDK122" s="200"/>
      <c r="RDL122" s="200"/>
      <c r="RDM122" s="200"/>
      <c r="RDN122" s="200"/>
      <c r="RDO122" s="200"/>
      <c r="RDP122" s="200"/>
      <c r="RDQ122" s="200"/>
      <c r="RDR122" s="200"/>
      <c r="RDS122" s="200"/>
      <c r="RDT122" s="200"/>
      <c r="RDU122" s="200"/>
      <c r="RDV122" s="200"/>
      <c r="RDW122" s="200"/>
      <c r="RDX122" s="200"/>
      <c r="RDY122" s="200"/>
      <c r="RDZ122" s="200"/>
      <c r="REA122" s="200"/>
      <c r="REG122" s="200"/>
      <c r="REH122" s="200"/>
      <c r="REI122" s="200"/>
      <c r="REJ122" s="200"/>
      <c r="REK122" s="200"/>
      <c r="REL122" s="200"/>
      <c r="REM122" s="200"/>
      <c r="REO122" s="200"/>
      <c r="REP122" s="200"/>
      <c r="REQ122" s="200"/>
      <c r="RER122" s="200"/>
      <c r="RES122" s="200"/>
      <c r="RET122" s="200"/>
      <c r="REU122" s="200"/>
      <c r="REV122" s="200"/>
      <c r="REY122" s="200"/>
      <c r="RFB122" s="200"/>
      <c r="RFE122" s="200"/>
      <c r="RFH122" s="200"/>
      <c r="RFK122" s="200"/>
      <c r="RFN122" s="200"/>
      <c r="RFW122" s="200"/>
      <c r="RFZ122" s="200"/>
      <c r="RGC122" s="200"/>
      <c r="RGF122" s="200"/>
      <c r="RGO122" s="200"/>
      <c r="RGU122" s="200"/>
      <c r="RGX122" s="200"/>
      <c r="RHA122" s="200"/>
      <c r="RHD122" s="200"/>
      <c r="RHJ122" s="200"/>
      <c r="RHS122" s="200"/>
      <c r="RHU122" s="200"/>
      <c r="RHV122" s="200"/>
      <c r="RHX122" s="200"/>
      <c r="RIA122" s="200"/>
      <c r="RID122" s="200"/>
      <c r="RIG122" s="200"/>
      <c r="RIJ122" s="200"/>
      <c r="RIM122" s="200"/>
      <c r="RIO122" s="200"/>
      <c r="RIQ122" s="200"/>
      <c r="RIT122" s="200"/>
      <c r="RIW122" s="200"/>
      <c r="RIZ122" s="200"/>
      <c r="RJC122" s="200"/>
      <c r="RJF122" s="200"/>
      <c r="RJI122" s="200"/>
      <c r="RJL122" s="200"/>
      <c r="RJN122" s="200"/>
      <c r="RJQ122" s="200"/>
      <c r="RJT122" s="200"/>
      <c r="RJW122" s="200"/>
      <c r="RKC122" s="200"/>
      <c r="RKF122" s="200"/>
      <c r="RKH122" s="200"/>
      <c r="RLO122" s="200"/>
      <c r="RLR122" s="200"/>
      <c r="RLU122" s="200"/>
      <c r="RLX122" s="200"/>
      <c r="RMA122" s="200"/>
      <c r="RMB122" s="200"/>
      <c r="RMC122" s="200"/>
      <c r="RMF122" s="200"/>
      <c r="RMI122" s="200"/>
      <c r="RML122" s="200"/>
      <c r="RMO122" s="200"/>
      <c r="RMQ122" s="200"/>
      <c r="RNE122" s="200"/>
      <c r="RNF122" s="200"/>
      <c r="RNG122" s="200"/>
      <c r="RNH122" s="200"/>
      <c r="RNI122" s="200"/>
      <c r="RNJ122" s="200"/>
      <c r="RNK122" s="200"/>
      <c r="RNL122" s="200"/>
      <c r="RNM122" s="200"/>
      <c r="RNN122" s="200"/>
      <c r="RNO122" s="200"/>
      <c r="RNP122" s="200"/>
      <c r="RNQ122" s="200"/>
      <c r="RNR122" s="200"/>
      <c r="RNS122" s="200"/>
      <c r="RNT122" s="200"/>
      <c r="RNU122" s="200"/>
      <c r="RNV122" s="200"/>
      <c r="RNW122" s="200"/>
      <c r="ROC122" s="200"/>
      <c r="ROD122" s="200"/>
      <c r="ROE122" s="200"/>
      <c r="ROF122" s="200"/>
      <c r="ROG122" s="200"/>
      <c r="ROH122" s="200"/>
      <c r="ROI122" s="200"/>
      <c r="ROK122" s="200"/>
      <c r="ROL122" s="200"/>
      <c r="ROM122" s="200"/>
      <c r="RON122" s="200"/>
      <c r="ROO122" s="200"/>
      <c r="ROP122" s="200"/>
      <c r="ROQ122" s="200"/>
      <c r="ROR122" s="200"/>
      <c r="ROU122" s="200"/>
      <c r="ROX122" s="200"/>
      <c r="RPA122" s="200"/>
      <c r="RPD122" s="200"/>
      <c r="RPG122" s="200"/>
      <c r="RPJ122" s="200"/>
      <c r="RPS122" s="200"/>
      <c r="RPV122" s="200"/>
      <c r="RPY122" s="200"/>
      <c r="RQB122" s="200"/>
      <c r="RQK122" s="200"/>
      <c r="RQQ122" s="200"/>
      <c r="RQT122" s="200"/>
      <c r="RQW122" s="200"/>
      <c r="RQZ122" s="200"/>
      <c r="RRF122" s="200"/>
      <c r="RRO122" s="200"/>
      <c r="RRQ122" s="200"/>
      <c r="RRR122" s="200"/>
      <c r="RRT122" s="200"/>
      <c r="RRW122" s="200"/>
      <c r="RRZ122" s="200"/>
      <c r="RSC122" s="200"/>
      <c r="RSF122" s="200"/>
      <c r="RSI122" s="200"/>
      <c r="RSK122" s="200"/>
      <c r="RSM122" s="200"/>
      <c r="RSP122" s="200"/>
      <c r="RSS122" s="200"/>
      <c r="RSV122" s="200"/>
      <c r="RSY122" s="200"/>
      <c r="RTB122" s="200"/>
      <c r="RTE122" s="200"/>
      <c r="RTH122" s="200"/>
      <c r="RTJ122" s="200"/>
      <c r="RTM122" s="200"/>
      <c r="RTP122" s="200"/>
      <c r="RTS122" s="200"/>
      <c r="RTY122" s="200"/>
      <c r="RUB122" s="200"/>
      <c r="RUD122" s="200"/>
      <c r="RVK122" s="200"/>
      <c r="RVN122" s="200"/>
      <c r="RVQ122" s="200"/>
      <c r="RVT122" s="200"/>
      <c r="RVW122" s="200"/>
      <c r="RVX122" s="200"/>
      <c r="RVY122" s="200"/>
      <c r="RWB122" s="200"/>
      <c r="RWE122" s="200"/>
      <c r="RWH122" s="200"/>
      <c r="RWK122" s="200"/>
      <c r="RWM122" s="200"/>
      <c r="RXA122" s="200"/>
      <c r="RXB122" s="200"/>
      <c r="RXC122" s="200"/>
      <c r="RXD122" s="200"/>
      <c r="RXE122" s="200"/>
      <c r="RXF122" s="200"/>
      <c r="RXG122" s="200"/>
      <c r="RXH122" s="200"/>
      <c r="RXI122" s="200"/>
      <c r="RXJ122" s="200"/>
      <c r="RXK122" s="200"/>
      <c r="RXL122" s="200"/>
      <c r="RXM122" s="200"/>
      <c r="RXN122" s="200"/>
      <c r="RXO122" s="200"/>
      <c r="RXP122" s="200"/>
      <c r="RXQ122" s="200"/>
      <c r="RXR122" s="200"/>
      <c r="RXS122" s="200"/>
      <c r="RXY122" s="200"/>
      <c r="RXZ122" s="200"/>
      <c r="RYA122" s="200"/>
      <c r="RYB122" s="200"/>
      <c r="RYC122" s="200"/>
      <c r="RYD122" s="200"/>
      <c r="RYE122" s="200"/>
      <c r="RYG122" s="200"/>
      <c r="RYH122" s="200"/>
      <c r="RYI122" s="200"/>
      <c r="RYJ122" s="200"/>
      <c r="RYK122" s="200"/>
      <c r="RYL122" s="200"/>
      <c r="RYM122" s="200"/>
      <c r="RYN122" s="200"/>
      <c r="RYQ122" s="200"/>
      <c r="RYT122" s="200"/>
      <c r="RYW122" s="200"/>
      <c r="RYZ122" s="200"/>
      <c r="RZC122" s="200"/>
      <c r="RZF122" s="200"/>
      <c r="RZO122" s="200"/>
      <c r="RZR122" s="200"/>
      <c r="RZU122" s="200"/>
      <c r="RZX122" s="200"/>
      <c r="SAG122" s="200"/>
      <c r="SAM122" s="200"/>
      <c r="SAP122" s="200"/>
      <c r="SAS122" s="200"/>
      <c r="SAV122" s="200"/>
      <c r="SBB122" s="200"/>
      <c r="SBK122" s="200"/>
      <c r="SBM122" s="200"/>
      <c r="SBN122" s="200"/>
      <c r="SBP122" s="200"/>
      <c r="SBS122" s="200"/>
      <c r="SBV122" s="200"/>
      <c r="SBY122" s="200"/>
      <c r="SCB122" s="200"/>
      <c r="SCE122" s="200"/>
      <c r="SCG122" s="200"/>
      <c r="SCI122" s="200"/>
      <c r="SCL122" s="200"/>
      <c r="SCO122" s="200"/>
      <c r="SCR122" s="200"/>
      <c r="SCU122" s="200"/>
      <c r="SCX122" s="200"/>
      <c r="SDA122" s="200"/>
      <c r="SDD122" s="200"/>
      <c r="SDF122" s="200"/>
      <c r="SDI122" s="200"/>
      <c r="SDL122" s="200"/>
      <c r="SDO122" s="200"/>
      <c r="SDU122" s="200"/>
      <c r="SDX122" s="200"/>
      <c r="SDZ122" s="200"/>
      <c r="SFG122" s="200"/>
      <c r="SFJ122" s="200"/>
      <c r="SFM122" s="200"/>
      <c r="SFP122" s="200"/>
      <c r="SFS122" s="200"/>
      <c r="SFT122" s="200"/>
      <c r="SFU122" s="200"/>
      <c r="SFX122" s="200"/>
      <c r="SGA122" s="200"/>
      <c r="SGD122" s="200"/>
      <c r="SGG122" s="200"/>
      <c r="SGI122" s="200"/>
      <c r="SGW122" s="200"/>
      <c r="SGX122" s="200"/>
      <c r="SGY122" s="200"/>
      <c r="SGZ122" s="200"/>
      <c r="SHA122" s="200"/>
      <c r="SHB122" s="200"/>
      <c r="SHC122" s="200"/>
      <c r="SHD122" s="200"/>
      <c r="SHE122" s="200"/>
      <c r="SHF122" s="200"/>
      <c r="SHG122" s="200"/>
      <c r="SHH122" s="200"/>
      <c r="SHI122" s="200"/>
      <c r="SHJ122" s="200"/>
      <c r="SHK122" s="200"/>
      <c r="SHL122" s="200"/>
      <c r="SHM122" s="200"/>
      <c r="SHN122" s="200"/>
      <c r="SHO122" s="200"/>
      <c r="SHU122" s="200"/>
      <c r="SHV122" s="200"/>
      <c r="SHW122" s="200"/>
      <c r="SHX122" s="200"/>
      <c r="SHY122" s="200"/>
      <c r="SHZ122" s="200"/>
      <c r="SIA122" s="200"/>
      <c r="SIC122" s="200"/>
      <c r="SID122" s="200"/>
      <c r="SIE122" s="200"/>
      <c r="SIF122" s="200"/>
      <c r="SIG122" s="200"/>
      <c r="SIH122" s="200"/>
      <c r="SII122" s="200"/>
      <c r="SIJ122" s="200"/>
      <c r="SIM122" s="200"/>
      <c r="SIP122" s="200"/>
      <c r="SIS122" s="200"/>
      <c r="SIV122" s="200"/>
      <c r="SIY122" s="200"/>
      <c r="SJB122" s="200"/>
      <c r="SJK122" s="200"/>
      <c r="SJN122" s="200"/>
      <c r="SJQ122" s="200"/>
      <c r="SJT122" s="200"/>
      <c r="SKC122" s="200"/>
      <c r="SKI122" s="200"/>
      <c r="SKL122" s="200"/>
      <c r="SKO122" s="200"/>
      <c r="SKR122" s="200"/>
      <c r="SKX122" s="200"/>
      <c r="SLG122" s="200"/>
      <c r="SLI122" s="200"/>
      <c r="SLJ122" s="200"/>
      <c r="SLL122" s="200"/>
      <c r="SLO122" s="200"/>
      <c r="SLR122" s="200"/>
      <c r="SLU122" s="200"/>
      <c r="SLX122" s="200"/>
      <c r="SMA122" s="200"/>
      <c r="SMC122" s="200"/>
      <c r="SME122" s="200"/>
      <c r="SMH122" s="200"/>
      <c r="SMK122" s="200"/>
      <c r="SMN122" s="200"/>
      <c r="SMQ122" s="200"/>
      <c r="SMT122" s="200"/>
      <c r="SMW122" s="200"/>
      <c r="SMZ122" s="200"/>
      <c r="SNB122" s="200"/>
      <c r="SNE122" s="200"/>
      <c r="SNH122" s="200"/>
      <c r="SNK122" s="200"/>
      <c r="SNQ122" s="200"/>
      <c r="SNT122" s="200"/>
      <c r="SNV122" s="200"/>
      <c r="SPC122" s="200"/>
      <c r="SPF122" s="200"/>
      <c r="SPI122" s="200"/>
      <c r="SPL122" s="200"/>
      <c r="SPO122" s="200"/>
      <c r="SPP122" s="200"/>
      <c r="SPQ122" s="200"/>
      <c r="SPT122" s="200"/>
      <c r="SPW122" s="200"/>
      <c r="SPZ122" s="200"/>
      <c r="SQC122" s="200"/>
      <c r="SQE122" s="200"/>
      <c r="SQS122" s="200"/>
      <c r="SQT122" s="200"/>
      <c r="SQU122" s="200"/>
      <c r="SQV122" s="200"/>
      <c r="SQW122" s="200"/>
      <c r="SQX122" s="200"/>
      <c r="SQY122" s="200"/>
      <c r="SQZ122" s="200"/>
      <c r="SRA122" s="200"/>
      <c r="SRB122" s="200"/>
      <c r="SRC122" s="200"/>
      <c r="SRD122" s="200"/>
      <c r="SRE122" s="200"/>
      <c r="SRF122" s="200"/>
      <c r="SRG122" s="200"/>
      <c r="SRH122" s="200"/>
      <c r="SRI122" s="200"/>
      <c r="SRJ122" s="200"/>
      <c r="SRK122" s="200"/>
      <c r="SRQ122" s="200"/>
      <c r="SRR122" s="200"/>
      <c r="SRS122" s="200"/>
      <c r="SRT122" s="200"/>
      <c r="SRU122" s="200"/>
      <c r="SRV122" s="200"/>
      <c r="SRW122" s="200"/>
      <c r="SRY122" s="200"/>
      <c r="SRZ122" s="200"/>
      <c r="SSA122" s="200"/>
      <c r="SSB122" s="200"/>
      <c r="SSC122" s="200"/>
      <c r="SSD122" s="200"/>
      <c r="SSE122" s="200"/>
      <c r="SSF122" s="200"/>
      <c r="SSI122" s="200"/>
      <c r="SSL122" s="200"/>
      <c r="SSO122" s="200"/>
      <c r="SSR122" s="200"/>
      <c r="SSU122" s="200"/>
      <c r="SSX122" s="200"/>
      <c r="STG122" s="200"/>
      <c r="STJ122" s="200"/>
      <c r="STM122" s="200"/>
      <c r="STP122" s="200"/>
      <c r="STY122" s="200"/>
      <c r="SUE122" s="200"/>
      <c r="SUH122" s="200"/>
      <c r="SUK122" s="200"/>
      <c r="SUN122" s="200"/>
      <c r="SUT122" s="200"/>
      <c r="SVC122" s="200"/>
      <c r="SVE122" s="200"/>
      <c r="SVF122" s="200"/>
      <c r="SVH122" s="200"/>
      <c r="SVK122" s="200"/>
      <c r="SVN122" s="200"/>
      <c r="SVQ122" s="200"/>
      <c r="SVT122" s="200"/>
      <c r="SVW122" s="200"/>
      <c r="SVY122" s="200"/>
      <c r="SWA122" s="200"/>
      <c r="SWD122" s="200"/>
      <c r="SWG122" s="200"/>
      <c r="SWJ122" s="200"/>
      <c r="SWM122" s="200"/>
      <c r="SWP122" s="200"/>
      <c r="SWS122" s="200"/>
      <c r="SWV122" s="200"/>
      <c r="SWX122" s="200"/>
      <c r="SXA122" s="200"/>
      <c r="SXD122" s="200"/>
      <c r="SXG122" s="200"/>
      <c r="SXM122" s="200"/>
      <c r="SXP122" s="200"/>
      <c r="SXR122" s="200"/>
      <c r="SYY122" s="200"/>
      <c r="SZB122" s="200"/>
      <c r="SZE122" s="200"/>
      <c r="SZH122" s="200"/>
      <c r="SZK122" s="200"/>
      <c r="SZL122" s="200"/>
      <c r="SZM122" s="200"/>
      <c r="SZP122" s="200"/>
      <c r="SZS122" s="200"/>
      <c r="SZV122" s="200"/>
      <c r="SZY122" s="200"/>
      <c r="TAA122" s="200"/>
      <c r="TAO122" s="200"/>
      <c r="TAP122" s="200"/>
      <c r="TAQ122" s="200"/>
      <c r="TAR122" s="200"/>
      <c r="TAS122" s="200"/>
      <c r="TAT122" s="200"/>
      <c r="TAU122" s="200"/>
      <c r="TAV122" s="200"/>
      <c r="TAW122" s="200"/>
      <c r="TAX122" s="200"/>
      <c r="TAY122" s="200"/>
      <c r="TAZ122" s="200"/>
      <c r="TBA122" s="200"/>
      <c r="TBB122" s="200"/>
      <c r="TBC122" s="200"/>
      <c r="TBD122" s="200"/>
      <c r="TBE122" s="200"/>
      <c r="TBF122" s="200"/>
      <c r="TBG122" s="200"/>
      <c r="TBM122" s="200"/>
      <c r="TBN122" s="200"/>
      <c r="TBO122" s="200"/>
      <c r="TBP122" s="200"/>
      <c r="TBQ122" s="200"/>
      <c r="TBR122" s="200"/>
      <c r="TBS122" s="200"/>
      <c r="TBU122" s="200"/>
      <c r="TBV122" s="200"/>
      <c r="TBW122" s="200"/>
      <c r="TBX122" s="200"/>
      <c r="TBY122" s="200"/>
      <c r="TBZ122" s="200"/>
      <c r="TCA122" s="200"/>
      <c r="TCB122" s="200"/>
      <c r="TCE122" s="200"/>
      <c r="TCH122" s="200"/>
      <c r="TCK122" s="200"/>
      <c r="TCN122" s="200"/>
      <c r="TCQ122" s="200"/>
      <c r="TCT122" s="200"/>
      <c r="TDC122" s="200"/>
      <c r="TDF122" s="200"/>
      <c r="TDI122" s="200"/>
      <c r="TDL122" s="200"/>
      <c r="TDU122" s="200"/>
      <c r="TEA122" s="200"/>
      <c r="TED122" s="200"/>
      <c r="TEG122" s="200"/>
      <c r="TEJ122" s="200"/>
      <c r="TEP122" s="200"/>
      <c r="TEY122" s="200"/>
      <c r="TFA122" s="200"/>
      <c r="TFB122" s="200"/>
      <c r="TFD122" s="200"/>
      <c r="TFG122" s="200"/>
      <c r="TFJ122" s="200"/>
      <c r="TFM122" s="200"/>
      <c r="TFP122" s="200"/>
      <c r="TFS122" s="200"/>
      <c r="TFU122" s="200"/>
      <c r="TFW122" s="200"/>
      <c r="TFZ122" s="200"/>
      <c r="TGC122" s="200"/>
      <c r="TGF122" s="200"/>
      <c r="TGI122" s="200"/>
      <c r="TGL122" s="200"/>
      <c r="TGO122" s="200"/>
      <c r="TGR122" s="200"/>
      <c r="TGT122" s="200"/>
      <c r="TGW122" s="200"/>
      <c r="TGZ122" s="200"/>
      <c r="THC122" s="200"/>
      <c r="THI122" s="200"/>
      <c r="THL122" s="200"/>
      <c r="THN122" s="200"/>
      <c r="TIU122" s="200"/>
      <c r="TIX122" s="200"/>
      <c r="TJA122" s="200"/>
      <c r="TJD122" s="200"/>
      <c r="TJG122" s="200"/>
      <c r="TJH122" s="200"/>
      <c r="TJI122" s="200"/>
      <c r="TJL122" s="200"/>
      <c r="TJO122" s="200"/>
      <c r="TJR122" s="200"/>
      <c r="TJU122" s="200"/>
      <c r="TJW122" s="200"/>
      <c r="TKK122" s="200"/>
      <c r="TKL122" s="200"/>
      <c r="TKM122" s="200"/>
      <c r="TKN122" s="200"/>
      <c r="TKO122" s="200"/>
      <c r="TKP122" s="200"/>
      <c r="TKQ122" s="200"/>
      <c r="TKR122" s="200"/>
      <c r="TKS122" s="200"/>
      <c r="TKT122" s="200"/>
      <c r="TKU122" s="200"/>
      <c r="TKV122" s="200"/>
      <c r="TKW122" s="200"/>
      <c r="TKX122" s="200"/>
      <c r="TKY122" s="200"/>
      <c r="TKZ122" s="200"/>
      <c r="TLA122" s="200"/>
      <c r="TLB122" s="200"/>
      <c r="TLC122" s="200"/>
      <c r="TLI122" s="200"/>
      <c r="TLJ122" s="200"/>
      <c r="TLK122" s="200"/>
      <c r="TLL122" s="200"/>
      <c r="TLM122" s="200"/>
      <c r="TLN122" s="200"/>
      <c r="TLO122" s="200"/>
      <c r="TLQ122" s="200"/>
      <c r="TLR122" s="200"/>
      <c r="TLS122" s="200"/>
      <c r="TLT122" s="200"/>
      <c r="TLU122" s="200"/>
      <c r="TLV122" s="200"/>
      <c r="TLW122" s="200"/>
      <c r="TLX122" s="200"/>
      <c r="TMA122" s="200"/>
      <c r="TMD122" s="200"/>
      <c r="TMG122" s="200"/>
      <c r="TMJ122" s="200"/>
      <c r="TMM122" s="200"/>
      <c r="TMP122" s="200"/>
      <c r="TMY122" s="200"/>
      <c r="TNB122" s="200"/>
      <c r="TNE122" s="200"/>
      <c r="TNH122" s="200"/>
      <c r="TNQ122" s="200"/>
      <c r="TNW122" s="200"/>
      <c r="TNZ122" s="200"/>
      <c r="TOC122" s="200"/>
      <c r="TOF122" s="200"/>
      <c r="TOL122" s="200"/>
      <c r="TOU122" s="200"/>
      <c r="TOW122" s="200"/>
      <c r="TOX122" s="200"/>
      <c r="TOZ122" s="200"/>
      <c r="TPC122" s="200"/>
      <c r="TPF122" s="200"/>
      <c r="TPI122" s="200"/>
      <c r="TPL122" s="200"/>
      <c r="TPO122" s="200"/>
      <c r="TPQ122" s="200"/>
      <c r="TPS122" s="200"/>
      <c r="TPV122" s="200"/>
      <c r="TPY122" s="200"/>
      <c r="TQB122" s="200"/>
      <c r="TQE122" s="200"/>
      <c r="TQH122" s="200"/>
      <c r="TQK122" s="200"/>
      <c r="TQN122" s="200"/>
      <c r="TQP122" s="200"/>
      <c r="TQS122" s="200"/>
      <c r="TQV122" s="200"/>
      <c r="TQY122" s="200"/>
      <c r="TRE122" s="200"/>
      <c r="TRH122" s="200"/>
      <c r="TRJ122" s="200"/>
      <c r="TSQ122" s="200"/>
      <c r="TST122" s="200"/>
      <c r="TSW122" s="200"/>
      <c r="TSZ122" s="200"/>
      <c r="TTC122" s="200"/>
      <c r="TTD122" s="200"/>
      <c r="TTE122" s="200"/>
      <c r="TTH122" s="200"/>
      <c r="TTK122" s="200"/>
      <c r="TTN122" s="200"/>
      <c r="TTQ122" s="200"/>
      <c r="TTS122" s="200"/>
      <c r="TUG122" s="200"/>
      <c r="TUH122" s="200"/>
      <c r="TUI122" s="200"/>
      <c r="TUJ122" s="200"/>
      <c r="TUK122" s="200"/>
      <c r="TUL122" s="200"/>
      <c r="TUM122" s="200"/>
      <c r="TUN122" s="200"/>
      <c r="TUO122" s="200"/>
      <c r="TUP122" s="200"/>
      <c r="TUQ122" s="200"/>
      <c r="TUR122" s="200"/>
      <c r="TUS122" s="200"/>
      <c r="TUT122" s="200"/>
      <c r="TUU122" s="200"/>
      <c r="TUV122" s="200"/>
      <c r="TUW122" s="200"/>
      <c r="TUX122" s="200"/>
      <c r="TUY122" s="200"/>
      <c r="TVE122" s="200"/>
      <c r="TVF122" s="200"/>
      <c r="TVG122" s="200"/>
      <c r="TVH122" s="200"/>
      <c r="TVI122" s="200"/>
      <c r="TVJ122" s="200"/>
      <c r="TVK122" s="200"/>
      <c r="TVM122" s="200"/>
      <c r="TVN122" s="200"/>
      <c r="TVO122" s="200"/>
      <c r="TVP122" s="200"/>
      <c r="TVQ122" s="200"/>
      <c r="TVR122" s="200"/>
      <c r="TVS122" s="200"/>
      <c r="TVT122" s="200"/>
      <c r="TVW122" s="200"/>
      <c r="TVZ122" s="200"/>
      <c r="TWC122" s="200"/>
      <c r="TWF122" s="200"/>
      <c r="TWI122" s="200"/>
      <c r="TWL122" s="200"/>
      <c r="TWU122" s="200"/>
      <c r="TWX122" s="200"/>
      <c r="TXA122" s="200"/>
      <c r="TXD122" s="200"/>
      <c r="TXM122" s="200"/>
      <c r="TXS122" s="200"/>
      <c r="TXV122" s="200"/>
      <c r="TXY122" s="200"/>
      <c r="TYB122" s="200"/>
      <c r="TYH122" s="200"/>
      <c r="TYQ122" s="200"/>
      <c r="TYS122" s="200"/>
      <c r="TYT122" s="200"/>
      <c r="TYV122" s="200"/>
      <c r="TYY122" s="200"/>
      <c r="TZB122" s="200"/>
      <c r="TZE122" s="200"/>
      <c r="TZH122" s="200"/>
      <c r="TZK122" s="200"/>
      <c r="TZM122" s="200"/>
      <c r="TZO122" s="200"/>
      <c r="TZR122" s="200"/>
      <c r="TZU122" s="200"/>
      <c r="TZX122" s="200"/>
      <c r="UAA122" s="200"/>
      <c r="UAD122" s="200"/>
      <c r="UAG122" s="200"/>
      <c r="UAJ122" s="200"/>
      <c r="UAL122" s="200"/>
      <c r="UAO122" s="200"/>
      <c r="UAR122" s="200"/>
      <c r="UAU122" s="200"/>
      <c r="UBA122" s="200"/>
      <c r="UBD122" s="200"/>
      <c r="UBF122" s="200"/>
      <c r="UCM122" s="200"/>
      <c r="UCP122" s="200"/>
      <c r="UCS122" s="200"/>
      <c r="UCV122" s="200"/>
      <c r="UCY122" s="200"/>
      <c r="UCZ122" s="200"/>
      <c r="UDA122" s="200"/>
      <c r="UDD122" s="200"/>
      <c r="UDG122" s="200"/>
      <c r="UDJ122" s="200"/>
      <c r="UDM122" s="200"/>
      <c r="UDO122" s="200"/>
      <c r="UEC122" s="200"/>
      <c r="UED122" s="200"/>
      <c r="UEE122" s="200"/>
      <c r="UEF122" s="200"/>
      <c r="UEG122" s="200"/>
      <c r="UEH122" s="200"/>
      <c r="UEI122" s="200"/>
      <c r="UEJ122" s="200"/>
      <c r="UEK122" s="200"/>
      <c r="UEL122" s="200"/>
      <c r="UEM122" s="200"/>
      <c r="UEN122" s="200"/>
      <c r="UEO122" s="200"/>
      <c r="UEP122" s="200"/>
      <c r="UEQ122" s="200"/>
      <c r="UER122" s="200"/>
      <c r="UES122" s="200"/>
      <c r="UET122" s="200"/>
      <c r="UEU122" s="200"/>
      <c r="UFA122" s="200"/>
      <c r="UFB122" s="200"/>
      <c r="UFC122" s="200"/>
      <c r="UFD122" s="200"/>
      <c r="UFE122" s="200"/>
      <c r="UFF122" s="200"/>
      <c r="UFG122" s="200"/>
      <c r="UFI122" s="200"/>
      <c r="UFJ122" s="200"/>
      <c r="UFK122" s="200"/>
      <c r="UFL122" s="200"/>
      <c r="UFM122" s="200"/>
      <c r="UFN122" s="200"/>
      <c r="UFO122" s="200"/>
      <c r="UFP122" s="200"/>
      <c r="UFS122" s="200"/>
      <c r="UFV122" s="200"/>
      <c r="UFY122" s="200"/>
      <c r="UGB122" s="200"/>
      <c r="UGE122" s="200"/>
      <c r="UGH122" s="200"/>
      <c r="UGQ122" s="200"/>
      <c r="UGT122" s="200"/>
      <c r="UGW122" s="200"/>
      <c r="UGZ122" s="200"/>
      <c r="UHI122" s="200"/>
      <c r="UHO122" s="200"/>
      <c r="UHR122" s="200"/>
      <c r="UHU122" s="200"/>
      <c r="UHX122" s="200"/>
      <c r="UID122" s="200"/>
      <c r="UIM122" s="200"/>
      <c r="UIO122" s="200"/>
      <c r="UIP122" s="200"/>
      <c r="UIR122" s="200"/>
      <c r="UIU122" s="200"/>
      <c r="UIX122" s="200"/>
      <c r="UJA122" s="200"/>
      <c r="UJD122" s="200"/>
      <c r="UJG122" s="200"/>
      <c r="UJI122" s="200"/>
      <c r="UJK122" s="200"/>
      <c r="UJN122" s="200"/>
      <c r="UJQ122" s="200"/>
      <c r="UJT122" s="200"/>
      <c r="UJW122" s="200"/>
      <c r="UJZ122" s="200"/>
      <c r="UKC122" s="200"/>
      <c r="UKF122" s="200"/>
      <c r="UKH122" s="200"/>
      <c r="UKK122" s="200"/>
      <c r="UKN122" s="200"/>
      <c r="UKQ122" s="200"/>
      <c r="UKW122" s="200"/>
      <c r="UKZ122" s="200"/>
      <c r="ULB122" s="200"/>
      <c r="UMI122" s="200"/>
      <c r="UML122" s="200"/>
      <c r="UMO122" s="200"/>
      <c r="UMR122" s="200"/>
      <c r="UMU122" s="200"/>
      <c r="UMV122" s="200"/>
      <c r="UMW122" s="200"/>
      <c r="UMZ122" s="200"/>
      <c r="UNC122" s="200"/>
      <c r="UNF122" s="200"/>
      <c r="UNI122" s="200"/>
      <c r="UNK122" s="200"/>
      <c r="UNY122" s="200"/>
      <c r="UNZ122" s="200"/>
      <c r="UOA122" s="200"/>
      <c r="UOB122" s="200"/>
      <c r="UOC122" s="200"/>
      <c r="UOD122" s="200"/>
      <c r="UOE122" s="200"/>
      <c r="UOF122" s="200"/>
      <c r="UOG122" s="200"/>
      <c r="UOH122" s="200"/>
      <c r="UOI122" s="200"/>
      <c r="UOJ122" s="200"/>
      <c r="UOK122" s="200"/>
      <c r="UOL122" s="200"/>
      <c r="UOM122" s="200"/>
      <c r="UON122" s="200"/>
      <c r="UOO122" s="200"/>
      <c r="UOP122" s="200"/>
      <c r="UOQ122" s="200"/>
      <c r="UOW122" s="200"/>
      <c r="UOX122" s="200"/>
      <c r="UOY122" s="200"/>
      <c r="UOZ122" s="200"/>
      <c r="UPA122" s="200"/>
      <c r="UPB122" s="200"/>
      <c r="UPC122" s="200"/>
      <c r="UPE122" s="200"/>
      <c r="UPF122" s="200"/>
      <c r="UPG122" s="200"/>
      <c r="UPH122" s="200"/>
      <c r="UPI122" s="200"/>
      <c r="UPJ122" s="200"/>
      <c r="UPK122" s="200"/>
      <c r="UPL122" s="200"/>
      <c r="UPO122" s="200"/>
      <c r="UPR122" s="200"/>
      <c r="UPU122" s="200"/>
      <c r="UPX122" s="200"/>
      <c r="UQA122" s="200"/>
      <c r="UQD122" s="200"/>
      <c r="UQM122" s="200"/>
      <c r="UQP122" s="200"/>
      <c r="UQS122" s="200"/>
      <c r="UQV122" s="200"/>
      <c r="URE122" s="200"/>
      <c r="URK122" s="200"/>
      <c r="URN122" s="200"/>
      <c r="URQ122" s="200"/>
      <c r="URT122" s="200"/>
      <c r="URZ122" s="200"/>
      <c r="USI122" s="200"/>
      <c r="USK122" s="200"/>
      <c r="USL122" s="200"/>
      <c r="USN122" s="200"/>
      <c r="USQ122" s="200"/>
      <c r="UST122" s="200"/>
      <c r="USW122" s="200"/>
      <c r="USZ122" s="200"/>
      <c r="UTC122" s="200"/>
      <c r="UTE122" s="200"/>
      <c r="UTG122" s="200"/>
      <c r="UTJ122" s="200"/>
      <c r="UTM122" s="200"/>
      <c r="UTP122" s="200"/>
      <c r="UTS122" s="200"/>
      <c r="UTV122" s="200"/>
      <c r="UTY122" s="200"/>
      <c r="UUB122" s="200"/>
      <c r="UUD122" s="200"/>
      <c r="UUG122" s="200"/>
      <c r="UUJ122" s="200"/>
      <c r="UUM122" s="200"/>
      <c r="UUS122" s="200"/>
      <c r="UUV122" s="200"/>
      <c r="UUX122" s="200"/>
      <c r="UWE122" s="200"/>
      <c r="UWH122" s="200"/>
      <c r="UWK122" s="200"/>
      <c r="UWN122" s="200"/>
      <c r="UWQ122" s="200"/>
      <c r="UWR122" s="200"/>
      <c r="UWS122" s="200"/>
      <c r="UWV122" s="200"/>
      <c r="UWY122" s="200"/>
      <c r="UXB122" s="200"/>
      <c r="UXE122" s="200"/>
      <c r="UXG122" s="200"/>
      <c r="UXU122" s="200"/>
      <c r="UXV122" s="200"/>
      <c r="UXW122" s="200"/>
      <c r="UXX122" s="200"/>
      <c r="UXY122" s="200"/>
      <c r="UXZ122" s="200"/>
      <c r="UYA122" s="200"/>
      <c r="UYB122" s="200"/>
      <c r="UYC122" s="200"/>
      <c r="UYD122" s="200"/>
      <c r="UYE122" s="200"/>
      <c r="UYF122" s="200"/>
      <c r="UYG122" s="200"/>
      <c r="UYH122" s="200"/>
      <c r="UYI122" s="200"/>
      <c r="UYJ122" s="200"/>
      <c r="UYK122" s="200"/>
      <c r="UYL122" s="200"/>
      <c r="UYM122" s="200"/>
      <c r="UYS122" s="200"/>
      <c r="UYT122" s="200"/>
      <c r="UYU122" s="200"/>
      <c r="UYV122" s="200"/>
      <c r="UYW122" s="200"/>
      <c r="UYX122" s="200"/>
      <c r="UYY122" s="200"/>
      <c r="UZA122" s="200"/>
      <c r="UZB122" s="200"/>
      <c r="UZC122" s="200"/>
      <c r="UZD122" s="200"/>
      <c r="UZE122" s="200"/>
      <c r="UZF122" s="200"/>
      <c r="UZG122" s="200"/>
      <c r="UZH122" s="200"/>
      <c r="UZK122" s="200"/>
      <c r="UZN122" s="200"/>
      <c r="UZQ122" s="200"/>
      <c r="UZT122" s="200"/>
      <c r="UZW122" s="200"/>
      <c r="UZZ122" s="200"/>
      <c r="VAI122" s="200"/>
      <c r="VAL122" s="200"/>
      <c r="VAO122" s="200"/>
      <c r="VAR122" s="200"/>
      <c r="VBA122" s="200"/>
      <c r="VBG122" s="200"/>
      <c r="VBJ122" s="200"/>
      <c r="VBM122" s="200"/>
      <c r="VBP122" s="200"/>
      <c r="VBV122" s="200"/>
      <c r="VCE122" s="200"/>
      <c r="VCG122" s="200"/>
      <c r="VCH122" s="200"/>
      <c r="VCJ122" s="200"/>
      <c r="VCM122" s="200"/>
      <c r="VCP122" s="200"/>
      <c r="VCS122" s="200"/>
      <c r="VCV122" s="200"/>
      <c r="VCY122" s="200"/>
      <c r="VDA122" s="200"/>
      <c r="VDC122" s="200"/>
      <c r="VDF122" s="200"/>
      <c r="VDI122" s="200"/>
      <c r="VDL122" s="200"/>
      <c r="VDO122" s="200"/>
      <c r="VDR122" s="200"/>
      <c r="VDU122" s="200"/>
      <c r="VDX122" s="200"/>
      <c r="VDZ122" s="200"/>
      <c r="VEC122" s="200"/>
      <c r="VEF122" s="200"/>
      <c r="VEI122" s="200"/>
      <c r="VEO122" s="200"/>
      <c r="VER122" s="200"/>
      <c r="VET122" s="200"/>
      <c r="VGA122" s="200"/>
      <c r="VGD122" s="200"/>
      <c r="VGG122" s="200"/>
      <c r="VGJ122" s="200"/>
      <c r="VGM122" s="200"/>
      <c r="VGN122" s="200"/>
      <c r="VGO122" s="200"/>
      <c r="VGR122" s="200"/>
      <c r="VGU122" s="200"/>
      <c r="VGX122" s="200"/>
      <c r="VHA122" s="200"/>
      <c r="VHC122" s="200"/>
      <c r="VHQ122" s="200"/>
      <c r="VHR122" s="200"/>
      <c r="VHS122" s="200"/>
      <c r="VHT122" s="200"/>
      <c r="VHU122" s="200"/>
      <c r="VHV122" s="200"/>
      <c r="VHW122" s="200"/>
      <c r="VHX122" s="200"/>
      <c r="VHY122" s="200"/>
      <c r="VHZ122" s="200"/>
      <c r="VIA122" s="200"/>
      <c r="VIB122" s="200"/>
      <c r="VIC122" s="200"/>
      <c r="VID122" s="200"/>
      <c r="VIE122" s="200"/>
      <c r="VIF122" s="200"/>
      <c r="VIG122" s="200"/>
      <c r="VIH122" s="200"/>
      <c r="VII122" s="200"/>
      <c r="VIO122" s="200"/>
      <c r="VIP122" s="200"/>
      <c r="VIQ122" s="200"/>
      <c r="VIR122" s="200"/>
      <c r="VIS122" s="200"/>
      <c r="VIT122" s="200"/>
      <c r="VIU122" s="200"/>
      <c r="VIW122" s="200"/>
      <c r="VIX122" s="200"/>
      <c r="VIY122" s="200"/>
      <c r="VIZ122" s="200"/>
      <c r="VJA122" s="200"/>
      <c r="VJB122" s="200"/>
      <c r="VJC122" s="200"/>
      <c r="VJD122" s="200"/>
      <c r="VJG122" s="200"/>
      <c r="VJJ122" s="200"/>
      <c r="VJM122" s="200"/>
      <c r="VJP122" s="200"/>
      <c r="VJS122" s="200"/>
      <c r="VJV122" s="200"/>
      <c r="VKE122" s="200"/>
      <c r="VKH122" s="200"/>
      <c r="VKK122" s="200"/>
      <c r="VKN122" s="200"/>
      <c r="VKW122" s="200"/>
      <c r="VLC122" s="200"/>
      <c r="VLF122" s="200"/>
      <c r="VLI122" s="200"/>
      <c r="VLL122" s="200"/>
      <c r="VLR122" s="200"/>
      <c r="VMA122" s="200"/>
      <c r="VMC122" s="200"/>
      <c r="VMD122" s="200"/>
      <c r="VMF122" s="200"/>
      <c r="VMI122" s="200"/>
      <c r="VML122" s="200"/>
      <c r="VMO122" s="200"/>
      <c r="VMR122" s="200"/>
      <c r="VMU122" s="200"/>
      <c r="VMW122" s="200"/>
      <c r="VMY122" s="200"/>
      <c r="VNB122" s="200"/>
      <c r="VNE122" s="200"/>
      <c r="VNH122" s="200"/>
      <c r="VNK122" s="200"/>
      <c r="VNN122" s="200"/>
      <c r="VNQ122" s="200"/>
      <c r="VNT122" s="200"/>
      <c r="VNV122" s="200"/>
      <c r="VNY122" s="200"/>
      <c r="VOB122" s="200"/>
      <c r="VOE122" s="200"/>
      <c r="VOK122" s="200"/>
      <c r="VON122" s="200"/>
      <c r="VOP122" s="200"/>
      <c r="VPW122" s="200"/>
      <c r="VPZ122" s="200"/>
      <c r="VQC122" s="200"/>
      <c r="VQF122" s="200"/>
      <c r="VQI122" s="200"/>
      <c r="VQJ122" s="200"/>
      <c r="VQK122" s="200"/>
      <c r="VQN122" s="200"/>
      <c r="VQQ122" s="200"/>
      <c r="VQT122" s="200"/>
      <c r="VQW122" s="200"/>
      <c r="VQY122" s="200"/>
      <c r="VRM122" s="200"/>
      <c r="VRN122" s="200"/>
      <c r="VRO122" s="200"/>
      <c r="VRP122" s="200"/>
      <c r="VRQ122" s="200"/>
      <c r="VRR122" s="200"/>
      <c r="VRS122" s="200"/>
      <c r="VRT122" s="200"/>
      <c r="VRU122" s="200"/>
      <c r="VRV122" s="200"/>
      <c r="VRW122" s="200"/>
      <c r="VRX122" s="200"/>
      <c r="VRY122" s="200"/>
      <c r="VRZ122" s="200"/>
      <c r="VSA122" s="200"/>
      <c r="VSB122" s="200"/>
      <c r="VSC122" s="200"/>
      <c r="VSD122" s="200"/>
      <c r="VSE122" s="200"/>
      <c r="VSK122" s="200"/>
      <c r="VSL122" s="200"/>
      <c r="VSM122" s="200"/>
      <c r="VSN122" s="200"/>
      <c r="VSO122" s="200"/>
      <c r="VSP122" s="200"/>
      <c r="VSQ122" s="200"/>
      <c r="VSS122" s="200"/>
      <c r="VST122" s="200"/>
      <c r="VSU122" s="200"/>
      <c r="VSV122" s="200"/>
      <c r="VSW122" s="200"/>
      <c r="VSX122" s="200"/>
      <c r="VSY122" s="200"/>
      <c r="VSZ122" s="200"/>
      <c r="VTC122" s="200"/>
      <c r="VTF122" s="200"/>
      <c r="VTI122" s="200"/>
      <c r="VTL122" s="200"/>
      <c r="VTO122" s="200"/>
      <c r="VTR122" s="200"/>
      <c r="VUA122" s="200"/>
      <c r="VUD122" s="200"/>
      <c r="VUG122" s="200"/>
      <c r="VUJ122" s="200"/>
      <c r="VUS122" s="200"/>
      <c r="VUY122" s="200"/>
      <c r="VVB122" s="200"/>
      <c r="VVE122" s="200"/>
      <c r="VVH122" s="200"/>
      <c r="VVN122" s="200"/>
      <c r="VVW122" s="200"/>
      <c r="VVY122" s="200"/>
      <c r="VVZ122" s="200"/>
      <c r="VWB122" s="200"/>
      <c r="VWE122" s="200"/>
      <c r="VWH122" s="200"/>
      <c r="VWK122" s="200"/>
      <c r="VWN122" s="200"/>
      <c r="VWQ122" s="200"/>
      <c r="VWS122" s="200"/>
      <c r="VWU122" s="200"/>
      <c r="VWX122" s="200"/>
      <c r="VXA122" s="200"/>
      <c r="VXD122" s="200"/>
      <c r="VXG122" s="200"/>
      <c r="VXJ122" s="200"/>
      <c r="VXM122" s="200"/>
      <c r="VXP122" s="200"/>
      <c r="VXR122" s="200"/>
      <c r="VXU122" s="200"/>
      <c r="VXX122" s="200"/>
      <c r="VYA122" s="200"/>
      <c r="VYG122" s="200"/>
      <c r="VYJ122" s="200"/>
      <c r="VYL122" s="200"/>
      <c r="VZS122" s="200"/>
      <c r="VZV122" s="200"/>
      <c r="VZY122" s="200"/>
      <c r="WAB122" s="200"/>
      <c r="WAE122" s="200"/>
      <c r="WAF122" s="200"/>
      <c r="WAG122" s="200"/>
      <c r="WAJ122" s="200"/>
      <c r="WAM122" s="200"/>
      <c r="WAP122" s="200"/>
      <c r="WAS122" s="200"/>
      <c r="WAU122" s="200"/>
      <c r="WBI122" s="200"/>
      <c r="WBJ122" s="200"/>
      <c r="WBK122" s="200"/>
      <c r="WBL122" s="200"/>
      <c r="WBM122" s="200"/>
      <c r="WBN122" s="200"/>
      <c r="WBO122" s="200"/>
      <c r="WBP122" s="200"/>
      <c r="WBQ122" s="200"/>
      <c r="WBR122" s="200"/>
      <c r="WBS122" s="200"/>
      <c r="WBT122" s="200"/>
      <c r="WBU122" s="200"/>
      <c r="WBV122" s="200"/>
      <c r="WBW122" s="200"/>
      <c r="WBX122" s="200"/>
      <c r="WBY122" s="200"/>
      <c r="WBZ122" s="200"/>
      <c r="WCA122" s="200"/>
      <c r="WCG122" s="200"/>
      <c r="WCH122" s="200"/>
      <c r="WCI122" s="200"/>
      <c r="WCJ122" s="200"/>
      <c r="WCK122" s="200"/>
      <c r="WCL122" s="200"/>
      <c r="WCM122" s="200"/>
      <c r="WCO122" s="200"/>
      <c r="WCP122" s="200"/>
      <c r="WCQ122" s="200"/>
      <c r="WCR122" s="200"/>
      <c r="WCS122" s="200"/>
      <c r="WCT122" s="200"/>
      <c r="WCU122" s="200"/>
      <c r="WCV122" s="200"/>
      <c r="WCY122" s="200"/>
      <c r="WDB122" s="200"/>
      <c r="WDE122" s="200"/>
      <c r="WDH122" s="200"/>
      <c r="WDK122" s="200"/>
      <c r="WDN122" s="200"/>
      <c r="WDW122" s="200"/>
      <c r="WDZ122" s="200"/>
      <c r="WEC122" s="200"/>
      <c r="WEF122" s="200"/>
      <c r="WEO122" s="200"/>
      <c r="WEU122" s="200"/>
      <c r="WEX122" s="200"/>
      <c r="WFA122" s="200"/>
      <c r="WFD122" s="200"/>
      <c r="WFJ122" s="200"/>
      <c r="WFS122" s="200"/>
      <c r="WFU122" s="200"/>
      <c r="WFV122" s="200"/>
      <c r="WFX122" s="200"/>
      <c r="WGA122" s="200"/>
      <c r="WGD122" s="200"/>
      <c r="WGG122" s="200"/>
      <c r="WGJ122" s="200"/>
      <c r="WGM122" s="200"/>
      <c r="WGO122" s="200"/>
      <c r="WGQ122" s="200"/>
      <c r="WGT122" s="200"/>
      <c r="WGW122" s="200"/>
      <c r="WGZ122" s="200"/>
      <c r="WHC122" s="200"/>
      <c r="WHF122" s="200"/>
      <c r="WHI122" s="200"/>
      <c r="WHL122" s="200"/>
      <c r="WHN122" s="200"/>
      <c r="WHQ122" s="200"/>
      <c r="WHT122" s="200"/>
      <c r="WHW122" s="200"/>
      <c r="WIC122" s="200"/>
      <c r="WIF122" s="200"/>
      <c r="WIH122" s="200"/>
      <c r="WJO122" s="200"/>
      <c r="WJR122" s="200"/>
      <c r="WJU122" s="200"/>
      <c r="WJX122" s="200"/>
      <c r="WKA122" s="200"/>
      <c r="WKB122" s="200"/>
      <c r="WKC122" s="200"/>
      <c r="WKF122" s="200"/>
      <c r="WKI122" s="200"/>
      <c r="WKL122" s="200"/>
      <c r="WKO122" s="200"/>
      <c r="WKQ122" s="200"/>
      <c r="WLE122" s="200"/>
      <c r="WLF122" s="200"/>
      <c r="WLG122" s="200"/>
      <c r="WLH122" s="200"/>
      <c r="WLI122" s="200"/>
      <c r="WLJ122" s="200"/>
      <c r="WLK122" s="200"/>
      <c r="WLL122" s="200"/>
      <c r="WLM122" s="200"/>
      <c r="WLN122" s="200"/>
      <c r="WLO122" s="200"/>
      <c r="WLP122" s="200"/>
      <c r="WLQ122" s="200"/>
      <c r="WLR122" s="200"/>
      <c r="WLS122" s="200"/>
      <c r="WLT122" s="200"/>
      <c r="WLU122" s="200"/>
      <c r="WLV122" s="200"/>
      <c r="WLW122" s="200"/>
      <c r="WMC122" s="200"/>
      <c r="WMD122" s="200"/>
      <c r="WME122" s="200"/>
      <c r="WMF122" s="200"/>
      <c r="WMG122" s="200"/>
      <c r="WMH122" s="200"/>
      <c r="WMI122" s="200"/>
      <c r="WMK122" s="200"/>
      <c r="WML122" s="200"/>
      <c r="WMM122" s="200"/>
      <c r="WMN122" s="200"/>
      <c r="WMO122" s="200"/>
      <c r="WMP122" s="200"/>
      <c r="WMQ122" s="200"/>
      <c r="WMR122" s="200"/>
      <c r="WMU122" s="200"/>
      <c r="WMX122" s="200"/>
      <c r="WNA122" s="200"/>
      <c r="WND122" s="200"/>
      <c r="WNG122" s="200"/>
      <c r="WNJ122" s="200"/>
      <c r="WNS122" s="200"/>
      <c r="WNV122" s="200"/>
      <c r="WNY122" s="200"/>
      <c r="WOB122" s="200"/>
      <c r="WOK122" s="200"/>
      <c r="WOQ122" s="200"/>
      <c r="WOT122" s="200"/>
      <c r="WOW122" s="200"/>
      <c r="WOZ122" s="200"/>
      <c r="WPF122" s="200"/>
      <c r="WPO122" s="200"/>
      <c r="WPQ122" s="200"/>
      <c r="WPR122" s="200"/>
      <c r="WPT122" s="200"/>
      <c r="WPW122" s="200"/>
      <c r="WPZ122" s="200"/>
      <c r="WQC122" s="200"/>
      <c r="WQF122" s="200"/>
      <c r="WQI122" s="200"/>
      <c r="WQK122" s="200"/>
      <c r="WQM122" s="200"/>
      <c r="WQP122" s="200"/>
      <c r="WQS122" s="200"/>
      <c r="WQV122" s="200"/>
      <c r="WQY122" s="200"/>
      <c r="WRB122" s="200"/>
      <c r="WRE122" s="200"/>
      <c r="WRH122" s="200"/>
      <c r="WRJ122" s="200"/>
      <c r="WRM122" s="200"/>
      <c r="WRP122" s="200"/>
      <c r="WRS122" s="200"/>
      <c r="WRY122" s="200"/>
      <c r="WSB122" s="200"/>
      <c r="WSD122" s="200"/>
      <c r="WTK122" s="200"/>
      <c r="WTN122" s="200"/>
      <c r="WTQ122" s="200"/>
      <c r="WTT122" s="200"/>
      <c r="WTW122" s="200"/>
      <c r="WTX122" s="200"/>
      <c r="WTY122" s="200"/>
      <c r="WUB122" s="200"/>
      <c r="WUE122" s="200"/>
      <c r="WUH122" s="200"/>
      <c r="WUK122" s="200"/>
      <c r="WUM122" s="200"/>
    </row>
    <row r="123" spans="1:16107" s="57" customFormat="1" ht="22.8" hidden="1" x14ac:dyDescent="0.3">
      <c r="A123" s="12" t="s">
        <v>121</v>
      </c>
      <c r="B123" s="53" t="s">
        <v>352</v>
      </c>
      <c r="C123" s="15"/>
      <c r="D123" s="91"/>
      <c r="E123" s="92"/>
    </row>
    <row r="124" spans="1:16107" s="57" customFormat="1" ht="20.25" hidden="1" customHeight="1" x14ac:dyDescent="0.3">
      <c r="A124" s="12" t="s">
        <v>122</v>
      </c>
      <c r="B124" s="53" t="s">
        <v>346</v>
      </c>
      <c r="C124" s="15"/>
      <c r="D124" s="91"/>
      <c r="E124" s="92"/>
    </row>
    <row r="125" spans="1:16107" s="57" customFormat="1" ht="21.75" hidden="1" customHeight="1" x14ac:dyDescent="0.3">
      <c r="A125" s="12" t="s">
        <v>123</v>
      </c>
      <c r="B125" s="53" t="s">
        <v>346</v>
      </c>
      <c r="C125" s="15"/>
      <c r="D125" s="91"/>
      <c r="E125" s="92"/>
    </row>
    <row r="126" spans="1:16107" s="57" customFormat="1" ht="21.75" hidden="1" customHeight="1" x14ac:dyDescent="0.3">
      <c r="A126" s="12" t="s">
        <v>124</v>
      </c>
      <c r="B126" s="53" t="s">
        <v>346</v>
      </c>
      <c r="C126" s="26"/>
      <c r="D126" s="91"/>
      <c r="E126" s="92"/>
    </row>
    <row r="127" spans="1:16107" s="57" customFormat="1" ht="20.25" hidden="1" customHeight="1" x14ac:dyDescent="0.3">
      <c r="A127" s="27" t="s">
        <v>125</v>
      </c>
      <c r="B127" s="53" t="s">
        <v>350</v>
      </c>
      <c r="C127" s="7"/>
      <c r="D127" s="91"/>
      <c r="E127" s="92"/>
    </row>
    <row r="128" spans="1:16107" s="57" customFormat="1" ht="20.399999999999999" customHeight="1" x14ac:dyDescent="0.3">
      <c r="A128" s="12" t="s">
        <v>126</v>
      </c>
      <c r="B128" s="199" t="s">
        <v>346</v>
      </c>
      <c r="C128" s="15">
        <v>4</v>
      </c>
      <c r="D128" s="91">
        <v>16000</v>
      </c>
      <c r="E128" s="106">
        <f>+D128*C128</f>
        <v>64000</v>
      </c>
      <c r="F128" s="200"/>
      <c r="G128" s="200"/>
      <c r="H128" s="200"/>
      <c r="I128" s="200"/>
      <c r="J128" s="200"/>
      <c r="K128" s="200"/>
      <c r="Q128" s="200"/>
      <c r="R128" s="200"/>
      <c r="S128" s="200"/>
      <c r="T128" s="200"/>
      <c r="U128" s="200"/>
      <c r="V128" s="200"/>
      <c r="W128" s="200"/>
      <c r="Y128" s="200"/>
      <c r="Z128" s="200"/>
      <c r="AA128" s="200"/>
      <c r="AB128" s="200"/>
      <c r="AC128" s="200"/>
      <c r="AD128" s="200"/>
      <c r="AE128" s="200"/>
      <c r="AF128" s="200"/>
      <c r="AI128" s="200"/>
      <c r="AL128" s="200"/>
      <c r="AO128" s="200"/>
      <c r="AR128" s="200"/>
      <c r="AU128" s="200"/>
      <c r="AX128" s="200"/>
      <c r="BG128" s="200"/>
      <c r="BJ128" s="200"/>
      <c r="BM128" s="200"/>
      <c r="BP128" s="200"/>
      <c r="BY128" s="200"/>
      <c r="CE128" s="200"/>
      <c r="CH128" s="200"/>
      <c r="CK128" s="200"/>
      <c r="CN128" s="200"/>
      <c r="CT128" s="200"/>
      <c r="DC128" s="200"/>
      <c r="DE128" s="200"/>
      <c r="DF128" s="200"/>
      <c r="DH128" s="200"/>
      <c r="DK128" s="200"/>
      <c r="DN128" s="200"/>
      <c r="DQ128" s="200"/>
      <c r="DT128" s="200"/>
      <c r="DW128" s="200"/>
      <c r="DY128" s="200"/>
      <c r="EA128" s="200"/>
      <c r="ED128" s="200"/>
      <c r="EG128" s="200"/>
      <c r="EJ128" s="200"/>
      <c r="EM128" s="200"/>
      <c r="EP128" s="200"/>
      <c r="ES128" s="200"/>
      <c r="EV128" s="200"/>
      <c r="EX128" s="200"/>
      <c r="FA128" s="200"/>
      <c r="FD128" s="200"/>
      <c r="FG128" s="200"/>
      <c r="FM128" s="200"/>
      <c r="FP128" s="200"/>
      <c r="FR128" s="200"/>
      <c r="GY128" s="200"/>
      <c r="HB128" s="200"/>
      <c r="HE128" s="200"/>
      <c r="HH128" s="200"/>
      <c r="HK128" s="200"/>
      <c r="HL128" s="200"/>
      <c r="HM128" s="200"/>
      <c r="HP128" s="200"/>
      <c r="HS128" s="200"/>
      <c r="HV128" s="200"/>
      <c r="HY128" s="200"/>
      <c r="IA128" s="200"/>
      <c r="IO128" s="200"/>
      <c r="IP128" s="200"/>
      <c r="IQ128" s="200"/>
      <c r="IR128" s="200"/>
      <c r="IS128" s="200"/>
      <c r="IT128" s="200"/>
      <c r="IU128" s="200"/>
      <c r="IV128" s="200"/>
      <c r="IW128" s="200"/>
      <c r="IX128" s="200"/>
      <c r="IY128" s="200"/>
      <c r="IZ128" s="200"/>
      <c r="JA128" s="200"/>
      <c r="JB128" s="200"/>
      <c r="JC128" s="200"/>
      <c r="JD128" s="200"/>
      <c r="JE128" s="200"/>
      <c r="JF128" s="200"/>
      <c r="JG128" s="200"/>
      <c r="JM128" s="200"/>
      <c r="JN128" s="200"/>
      <c r="JO128" s="200"/>
      <c r="JP128" s="200"/>
      <c r="JQ128" s="200"/>
      <c r="JR128" s="200"/>
      <c r="JS128" s="200"/>
      <c r="JU128" s="200"/>
      <c r="JV128" s="200"/>
      <c r="JW128" s="200"/>
      <c r="JX128" s="200"/>
      <c r="JY128" s="200"/>
      <c r="JZ128" s="200"/>
      <c r="KA128" s="200"/>
      <c r="KB128" s="200"/>
      <c r="KE128" s="200"/>
      <c r="KH128" s="200"/>
      <c r="KK128" s="200"/>
      <c r="KN128" s="200"/>
      <c r="KQ128" s="200"/>
      <c r="KT128" s="200"/>
      <c r="LC128" s="200"/>
      <c r="LF128" s="200"/>
      <c r="LI128" s="200"/>
      <c r="LL128" s="200"/>
      <c r="LU128" s="200"/>
      <c r="MA128" s="200"/>
      <c r="MD128" s="200"/>
      <c r="MG128" s="200"/>
      <c r="MJ128" s="200"/>
      <c r="MP128" s="200"/>
      <c r="MY128" s="200"/>
      <c r="NA128" s="200"/>
      <c r="NB128" s="200"/>
      <c r="ND128" s="200"/>
      <c r="NG128" s="200"/>
      <c r="NJ128" s="200"/>
      <c r="NM128" s="200"/>
      <c r="NP128" s="200"/>
      <c r="NS128" s="200"/>
      <c r="NU128" s="200"/>
      <c r="NW128" s="200"/>
      <c r="NZ128" s="200"/>
      <c r="OC128" s="200"/>
      <c r="OF128" s="200"/>
      <c r="OI128" s="200"/>
      <c r="OL128" s="200"/>
      <c r="OO128" s="200"/>
      <c r="OR128" s="200"/>
      <c r="OT128" s="200"/>
      <c r="OW128" s="200"/>
      <c r="OZ128" s="200"/>
      <c r="PC128" s="200"/>
      <c r="PI128" s="200"/>
      <c r="PL128" s="200"/>
      <c r="PN128" s="200"/>
      <c r="QU128" s="200"/>
      <c r="QX128" s="200"/>
      <c r="RA128" s="200"/>
      <c r="RD128" s="200"/>
      <c r="RG128" s="200"/>
      <c r="RH128" s="200"/>
      <c r="RI128" s="200"/>
      <c r="RL128" s="200"/>
      <c r="RO128" s="200"/>
      <c r="RR128" s="200"/>
      <c r="RU128" s="200"/>
      <c r="RW128" s="200"/>
      <c r="SK128" s="200"/>
      <c r="SL128" s="200"/>
      <c r="SM128" s="200"/>
      <c r="SN128" s="200"/>
      <c r="SO128" s="200"/>
      <c r="SP128" s="200"/>
      <c r="SQ128" s="200"/>
      <c r="SR128" s="200"/>
      <c r="SS128" s="200"/>
      <c r="ST128" s="200"/>
      <c r="SU128" s="200"/>
      <c r="SV128" s="200"/>
      <c r="SW128" s="200"/>
      <c r="SX128" s="200"/>
      <c r="SY128" s="200"/>
      <c r="SZ128" s="200"/>
      <c r="TA128" s="200"/>
      <c r="TB128" s="200"/>
      <c r="TC128" s="200"/>
      <c r="TI128" s="200"/>
      <c r="TJ128" s="200"/>
      <c r="TK128" s="200"/>
      <c r="TL128" s="200"/>
      <c r="TM128" s="200"/>
      <c r="TN128" s="200"/>
      <c r="TO128" s="200"/>
      <c r="TQ128" s="200"/>
      <c r="TR128" s="200"/>
      <c r="TS128" s="200"/>
      <c r="TT128" s="200"/>
      <c r="TU128" s="200"/>
      <c r="TV128" s="200"/>
      <c r="TW128" s="200"/>
      <c r="TX128" s="200"/>
      <c r="UA128" s="200"/>
      <c r="UD128" s="200"/>
      <c r="UG128" s="200"/>
      <c r="UJ128" s="200"/>
      <c r="UM128" s="200"/>
      <c r="UP128" s="200"/>
      <c r="UY128" s="200"/>
      <c r="VB128" s="200"/>
      <c r="VE128" s="200"/>
      <c r="VH128" s="200"/>
      <c r="VQ128" s="200"/>
      <c r="VW128" s="200"/>
      <c r="VZ128" s="200"/>
      <c r="WC128" s="200"/>
      <c r="WF128" s="200"/>
      <c r="WL128" s="200"/>
      <c r="WU128" s="200"/>
      <c r="WW128" s="200"/>
      <c r="WX128" s="200"/>
      <c r="WZ128" s="200"/>
      <c r="XC128" s="200"/>
      <c r="XF128" s="200"/>
      <c r="XI128" s="200"/>
      <c r="XL128" s="200"/>
      <c r="XO128" s="200"/>
      <c r="XQ128" s="200"/>
      <c r="XS128" s="200"/>
      <c r="XV128" s="200"/>
      <c r="XY128" s="200"/>
      <c r="YB128" s="200"/>
      <c r="YE128" s="200"/>
      <c r="YH128" s="200"/>
      <c r="YK128" s="200"/>
      <c r="YN128" s="200"/>
      <c r="YP128" s="200"/>
      <c r="YS128" s="200"/>
      <c r="YV128" s="200"/>
      <c r="YY128" s="200"/>
      <c r="ZE128" s="200"/>
      <c r="ZH128" s="200"/>
      <c r="ZJ128" s="200"/>
      <c r="AAQ128" s="200"/>
      <c r="AAT128" s="200"/>
      <c r="AAW128" s="200"/>
      <c r="AAZ128" s="200"/>
      <c r="ABC128" s="200"/>
      <c r="ABD128" s="200"/>
      <c r="ABE128" s="200"/>
      <c r="ABH128" s="200"/>
      <c r="ABK128" s="200"/>
      <c r="ABN128" s="200"/>
      <c r="ABQ128" s="200"/>
      <c r="ABS128" s="200"/>
      <c r="ACG128" s="200"/>
      <c r="ACH128" s="200"/>
      <c r="ACI128" s="200"/>
      <c r="ACJ128" s="200"/>
      <c r="ACK128" s="200"/>
      <c r="ACL128" s="200"/>
      <c r="ACM128" s="200"/>
      <c r="ACN128" s="200"/>
      <c r="ACO128" s="200"/>
      <c r="ACP128" s="200"/>
      <c r="ACQ128" s="200"/>
      <c r="ACR128" s="200"/>
      <c r="ACS128" s="200"/>
      <c r="ACT128" s="200"/>
      <c r="ACU128" s="200"/>
      <c r="ACV128" s="200"/>
      <c r="ACW128" s="200"/>
      <c r="ACX128" s="200"/>
      <c r="ACY128" s="200"/>
      <c r="ADE128" s="200"/>
      <c r="ADF128" s="200"/>
      <c r="ADG128" s="200"/>
      <c r="ADH128" s="200"/>
      <c r="ADI128" s="200"/>
      <c r="ADJ128" s="200"/>
      <c r="ADK128" s="200"/>
      <c r="ADM128" s="200"/>
      <c r="ADN128" s="200"/>
      <c r="ADO128" s="200"/>
      <c r="ADP128" s="200"/>
      <c r="ADQ128" s="200"/>
      <c r="ADR128" s="200"/>
      <c r="ADS128" s="200"/>
      <c r="ADT128" s="200"/>
      <c r="ADW128" s="200"/>
      <c r="ADZ128" s="200"/>
      <c r="AEC128" s="200"/>
      <c r="AEF128" s="200"/>
      <c r="AEI128" s="200"/>
      <c r="AEL128" s="200"/>
      <c r="AEU128" s="200"/>
      <c r="AEX128" s="200"/>
      <c r="AFA128" s="200"/>
      <c r="AFD128" s="200"/>
      <c r="AFM128" s="200"/>
      <c r="AFS128" s="200"/>
      <c r="AFV128" s="200"/>
      <c r="AFY128" s="200"/>
      <c r="AGB128" s="200"/>
      <c r="AGH128" s="200"/>
      <c r="AGQ128" s="200"/>
      <c r="AGS128" s="200"/>
      <c r="AGT128" s="200"/>
      <c r="AGV128" s="200"/>
      <c r="AGY128" s="200"/>
      <c r="AHB128" s="200"/>
      <c r="AHE128" s="200"/>
      <c r="AHH128" s="200"/>
      <c r="AHK128" s="200"/>
      <c r="AHM128" s="200"/>
      <c r="AHO128" s="200"/>
      <c r="AHR128" s="200"/>
      <c r="AHU128" s="200"/>
      <c r="AHX128" s="200"/>
      <c r="AIA128" s="200"/>
      <c r="AID128" s="200"/>
      <c r="AIG128" s="200"/>
      <c r="AIJ128" s="200"/>
      <c r="AIL128" s="200"/>
      <c r="AIO128" s="200"/>
      <c r="AIR128" s="200"/>
      <c r="AIU128" s="200"/>
      <c r="AJA128" s="200"/>
      <c r="AJD128" s="200"/>
      <c r="AJF128" s="200"/>
      <c r="AKM128" s="200"/>
      <c r="AKP128" s="200"/>
      <c r="AKS128" s="200"/>
      <c r="AKV128" s="200"/>
      <c r="AKY128" s="200"/>
      <c r="AKZ128" s="200"/>
      <c r="ALA128" s="200"/>
      <c r="ALD128" s="200"/>
      <c r="ALG128" s="200"/>
      <c r="ALJ128" s="200"/>
      <c r="ALM128" s="200"/>
      <c r="ALO128" s="200"/>
      <c r="AMC128" s="200"/>
      <c r="AMD128" s="200"/>
      <c r="AME128" s="200"/>
      <c r="AMF128" s="200"/>
      <c r="AMG128" s="200"/>
      <c r="AMH128" s="200"/>
      <c r="AMI128" s="200"/>
      <c r="AMJ128" s="200"/>
      <c r="AMK128" s="200"/>
      <c r="AML128" s="200"/>
      <c r="AMM128" s="200"/>
      <c r="AMN128" s="200"/>
      <c r="AMO128" s="200"/>
      <c r="AMP128" s="200"/>
      <c r="AMQ128" s="200"/>
      <c r="AMR128" s="200"/>
      <c r="AMS128" s="200"/>
      <c r="AMT128" s="200"/>
      <c r="AMU128" s="200"/>
      <c r="ANA128" s="200"/>
      <c r="ANB128" s="200"/>
      <c r="ANC128" s="200"/>
      <c r="AND128" s="200"/>
      <c r="ANE128" s="200"/>
      <c r="ANF128" s="200"/>
      <c r="ANG128" s="200"/>
      <c r="ANI128" s="200"/>
      <c r="ANJ128" s="200"/>
      <c r="ANK128" s="200"/>
      <c r="ANL128" s="200"/>
      <c r="ANM128" s="200"/>
      <c r="ANN128" s="200"/>
      <c r="ANO128" s="200"/>
      <c r="ANP128" s="200"/>
      <c r="ANS128" s="200"/>
      <c r="ANV128" s="200"/>
      <c r="ANY128" s="200"/>
      <c r="AOB128" s="200"/>
      <c r="AOE128" s="200"/>
      <c r="AOH128" s="200"/>
      <c r="AOQ128" s="200"/>
      <c r="AOT128" s="200"/>
      <c r="AOW128" s="200"/>
      <c r="AOZ128" s="200"/>
      <c r="API128" s="200"/>
      <c r="APO128" s="200"/>
      <c r="APR128" s="200"/>
      <c r="APU128" s="200"/>
      <c r="APX128" s="200"/>
      <c r="AQD128" s="200"/>
      <c r="AQM128" s="200"/>
      <c r="AQO128" s="200"/>
      <c r="AQP128" s="200"/>
      <c r="AQR128" s="200"/>
      <c r="AQU128" s="200"/>
      <c r="AQX128" s="200"/>
      <c r="ARA128" s="200"/>
      <c r="ARD128" s="200"/>
      <c r="ARG128" s="200"/>
      <c r="ARI128" s="200"/>
      <c r="ARK128" s="200"/>
      <c r="ARN128" s="200"/>
      <c r="ARQ128" s="200"/>
      <c r="ART128" s="200"/>
      <c r="ARW128" s="200"/>
      <c r="ARZ128" s="200"/>
      <c r="ASC128" s="200"/>
      <c r="ASF128" s="200"/>
      <c r="ASH128" s="200"/>
      <c r="ASK128" s="200"/>
      <c r="ASN128" s="200"/>
      <c r="ASQ128" s="200"/>
      <c r="ASW128" s="200"/>
      <c r="ASZ128" s="200"/>
      <c r="ATB128" s="200"/>
      <c r="AUI128" s="200"/>
      <c r="AUL128" s="200"/>
      <c r="AUO128" s="200"/>
      <c r="AUR128" s="200"/>
      <c r="AUU128" s="200"/>
      <c r="AUV128" s="200"/>
      <c r="AUW128" s="200"/>
      <c r="AUZ128" s="200"/>
      <c r="AVC128" s="200"/>
      <c r="AVF128" s="200"/>
      <c r="AVI128" s="200"/>
      <c r="AVK128" s="200"/>
      <c r="AVY128" s="200"/>
      <c r="AVZ128" s="200"/>
      <c r="AWA128" s="200"/>
      <c r="AWB128" s="200"/>
      <c r="AWC128" s="200"/>
      <c r="AWD128" s="200"/>
      <c r="AWE128" s="200"/>
      <c r="AWF128" s="200"/>
      <c r="AWG128" s="200"/>
      <c r="AWH128" s="200"/>
      <c r="AWI128" s="200"/>
      <c r="AWJ128" s="200"/>
      <c r="AWK128" s="200"/>
      <c r="AWL128" s="200"/>
      <c r="AWM128" s="200"/>
      <c r="AWN128" s="200"/>
      <c r="AWO128" s="200"/>
      <c r="AWP128" s="200"/>
      <c r="AWQ128" s="200"/>
      <c r="AWW128" s="200"/>
      <c r="AWX128" s="200"/>
      <c r="AWY128" s="200"/>
      <c r="AWZ128" s="200"/>
      <c r="AXA128" s="200"/>
      <c r="AXB128" s="200"/>
      <c r="AXC128" s="200"/>
      <c r="AXE128" s="200"/>
      <c r="AXF128" s="200"/>
      <c r="AXG128" s="200"/>
      <c r="AXH128" s="200"/>
      <c r="AXI128" s="200"/>
      <c r="AXJ128" s="200"/>
      <c r="AXK128" s="200"/>
      <c r="AXL128" s="200"/>
      <c r="AXO128" s="200"/>
      <c r="AXR128" s="200"/>
      <c r="AXU128" s="200"/>
      <c r="AXX128" s="200"/>
      <c r="AYA128" s="200"/>
      <c r="AYD128" s="200"/>
      <c r="AYM128" s="200"/>
      <c r="AYP128" s="200"/>
      <c r="AYS128" s="200"/>
      <c r="AYV128" s="200"/>
      <c r="AZE128" s="200"/>
      <c r="AZK128" s="200"/>
      <c r="AZN128" s="200"/>
      <c r="AZQ128" s="200"/>
      <c r="AZT128" s="200"/>
      <c r="AZZ128" s="200"/>
      <c r="BAI128" s="200"/>
      <c r="BAK128" s="200"/>
      <c r="BAL128" s="200"/>
      <c r="BAN128" s="200"/>
      <c r="BAQ128" s="200"/>
      <c r="BAT128" s="200"/>
      <c r="BAW128" s="200"/>
      <c r="BAZ128" s="200"/>
      <c r="BBC128" s="200"/>
      <c r="BBE128" s="200"/>
      <c r="BBG128" s="200"/>
      <c r="BBJ128" s="200"/>
      <c r="BBM128" s="200"/>
      <c r="BBP128" s="200"/>
      <c r="BBS128" s="200"/>
      <c r="BBV128" s="200"/>
      <c r="BBY128" s="200"/>
      <c r="BCB128" s="200"/>
      <c r="BCD128" s="200"/>
      <c r="BCG128" s="200"/>
      <c r="BCJ128" s="200"/>
      <c r="BCM128" s="200"/>
      <c r="BCS128" s="200"/>
      <c r="BCV128" s="200"/>
      <c r="BCX128" s="200"/>
      <c r="BEE128" s="200"/>
      <c r="BEH128" s="200"/>
      <c r="BEK128" s="200"/>
      <c r="BEN128" s="200"/>
      <c r="BEQ128" s="200"/>
      <c r="BER128" s="200"/>
      <c r="BES128" s="200"/>
      <c r="BEV128" s="200"/>
      <c r="BEY128" s="200"/>
      <c r="BFB128" s="200"/>
      <c r="BFE128" s="200"/>
      <c r="BFG128" s="200"/>
      <c r="BFU128" s="200"/>
      <c r="BFV128" s="200"/>
      <c r="BFW128" s="200"/>
      <c r="BFX128" s="200"/>
      <c r="BFY128" s="200"/>
      <c r="BFZ128" s="200"/>
      <c r="BGA128" s="200"/>
      <c r="BGB128" s="200"/>
      <c r="BGC128" s="200"/>
      <c r="BGD128" s="200"/>
      <c r="BGE128" s="200"/>
      <c r="BGF128" s="200"/>
      <c r="BGG128" s="200"/>
      <c r="BGH128" s="200"/>
      <c r="BGI128" s="200"/>
      <c r="BGJ128" s="200"/>
      <c r="BGK128" s="200"/>
      <c r="BGL128" s="200"/>
      <c r="BGM128" s="200"/>
      <c r="BGS128" s="200"/>
      <c r="BGT128" s="200"/>
      <c r="BGU128" s="200"/>
      <c r="BGV128" s="200"/>
      <c r="BGW128" s="200"/>
      <c r="BGX128" s="200"/>
      <c r="BGY128" s="200"/>
      <c r="BHA128" s="200"/>
      <c r="BHB128" s="200"/>
      <c r="BHC128" s="200"/>
      <c r="BHD128" s="200"/>
      <c r="BHE128" s="200"/>
      <c r="BHF128" s="200"/>
      <c r="BHG128" s="200"/>
      <c r="BHH128" s="200"/>
      <c r="BHK128" s="200"/>
      <c r="BHN128" s="200"/>
      <c r="BHQ128" s="200"/>
      <c r="BHT128" s="200"/>
      <c r="BHW128" s="200"/>
      <c r="BHZ128" s="200"/>
      <c r="BII128" s="200"/>
      <c r="BIL128" s="200"/>
      <c r="BIO128" s="200"/>
      <c r="BIR128" s="200"/>
      <c r="BJA128" s="200"/>
      <c r="BJG128" s="200"/>
      <c r="BJJ128" s="200"/>
      <c r="BJM128" s="200"/>
      <c r="BJP128" s="200"/>
      <c r="BJV128" s="200"/>
      <c r="BKE128" s="200"/>
      <c r="BKG128" s="200"/>
      <c r="BKH128" s="200"/>
      <c r="BKJ128" s="200"/>
      <c r="BKM128" s="200"/>
      <c r="BKP128" s="200"/>
      <c r="BKS128" s="200"/>
      <c r="BKV128" s="200"/>
      <c r="BKY128" s="200"/>
      <c r="BLA128" s="200"/>
      <c r="BLC128" s="200"/>
      <c r="BLF128" s="200"/>
      <c r="BLI128" s="200"/>
      <c r="BLL128" s="200"/>
      <c r="BLO128" s="200"/>
      <c r="BLR128" s="200"/>
      <c r="BLU128" s="200"/>
      <c r="BLX128" s="200"/>
      <c r="BLZ128" s="200"/>
      <c r="BMC128" s="200"/>
      <c r="BMF128" s="200"/>
      <c r="BMI128" s="200"/>
      <c r="BMO128" s="200"/>
      <c r="BMR128" s="200"/>
      <c r="BMT128" s="200"/>
      <c r="BOA128" s="200"/>
      <c r="BOD128" s="200"/>
      <c r="BOG128" s="200"/>
      <c r="BOJ128" s="200"/>
      <c r="BOM128" s="200"/>
      <c r="BON128" s="200"/>
      <c r="BOO128" s="200"/>
      <c r="BOR128" s="200"/>
      <c r="BOU128" s="200"/>
      <c r="BOX128" s="200"/>
      <c r="BPA128" s="200"/>
      <c r="BPC128" s="200"/>
      <c r="BPQ128" s="200"/>
      <c r="BPR128" s="200"/>
      <c r="BPS128" s="200"/>
      <c r="BPT128" s="200"/>
      <c r="BPU128" s="200"/>
      <c r="BPV128" s="200"/>
      <c r="BPW128" s="200"/>
      <c r="BPX128" s="200"/>
      <c r="BPY128" s="200"/>
      <c r="BPZ128" s="200"/>
      <c r="BQA128" s="200"/>
      <c r="BQB128" s="200"/>
      <c r="BQC128" s="200"/>
      <c r="BQD128" s="200"/>
      <c r="BQE128" s="200"/>
      <c r="BQF128" s="200"/>
      <c r="BQG128" s="200"/>
      <c r="BQH128" s="200"/>
      <c r="BQI128" s="200"/>
      <c r="BQO128" s="200"/>
      <c r="BQP128" s="200"/>
      <c r="BQQ128" s="200"/>
      <c r="BQR128" s="200"/>
      <c r="BQS128" s="200"/>
      <c r="BQT128" s="200"/>
      <c r="BQU128" s="200"/>
      <c r="BQW128" s="200"/>
      <c r="BQX128" s="200"/>
      <c r="BQY128" s="200"/>
      <c r="BQZ128" s="200"/>
      <c r="BRA128" s="200"/>
      <c r="BRB128" s="200"/>
      <c r="BRC128" s="200"/>
      <c r="BRD128" s="200"/>
      <c r="BRG128" s="200"/>
      <c r="BRJ128" s="200"/>
      <c r="BRM128" s="200"/>
      <c r="BRP128" s="200"/>
      <c r="BRS128" s="200"/>
      <c r="BRV128" s="200"/>
      <c r="BSE128" s="200"/>
      <c r="BSH128" s="200"/>
      <c r="BSK128" s="200"/>
      <c r="BSN128" s="200"/>
      <c r="BSW128" s="200"/>
      <c r="BTC128" s="200"/>
      <c r="BTF128" s="200"/>
      <c r="BTI128" s="200"/>
      <c r="BTL128" s="200"/>
      <c r="BTR128" s="200"/>
      <c r="BUA128" s="200"/>
      <c r="BUC128" s="200"/>
      <c r="BUD128" s="200"/>
      <c r="BUF128" s="200"/>
      <c r="BUI128" s="200"/>
      <c r="BUL128" s="200"/>
      <c r="BUO128" s="200"/>
      <c r="BUR128" s="200"/>
      <c r="BUU128" s="200"/>
      <c r="BUW128" s="200"/>
      <c r="BUY128" s="200"/>
      <c r="BVB128" s="200"/>
      <c r="BVE128" s="200"/>
      <c r="BVH128" s="200"/>
      <c r="BVK128" s="200"/>
      <c r="BVN128" s="200"/>
      <c r="BVQ128" s="200"/>
      <c r="BVT128" s="200"/>
      <c r="BVV128" s="200"/>
      <c r="BVY128" s="200"/>
      <c r="BWB128" s="200"/>
      <c r="BWE128" s="200"/>
      <c r="BWK128" s="200"/>
      <c r="BWN128" s="200"/>
      <c r="BWP128" s="200"/>
      <c r="BXW128" s="200"/>
      <c r="BXZ128" s="200"/>
      <c r="BYC128" s="200"/>
      <c r="BYF128" s="200"/>
      <c r="BYI128" s="200"/>
      <c r="BYJ128" s="200"/>
      <c r="BYK128" s="200"/>
      <c r="BYN128" s="200"/>
      <c r="BYQ128" s="200"/>
      <c r="BYT128" s="200"/>
      <c r="BYW128" s="200"/>
      <c r="BYY128" s="200"/>
      <c r="BZM128" s="200"/>
      <c r="BZN128" s="200"/>
      <c r="BZO128" s="200"/>
      <c r="BZP128" s="200"/>
      <c r="BZQ128" s="200"/>
      <c r="BZR128" s="200"/>
      <c r="BZS128" s="200"/>
      <c r="BZT128" s="200"/>
      <c r="BZU128" s="200"/>
      <c r="BZV128" s="200"/>
      <c r="BZW128" s="200"/>
      <c r="BZX128" s="200"/>
      <c r="BZY128" s="200"/>
      <c r="BZZ128" s="200"/>
      <c r="CAA128" s="200"/>
      <c r="CAB128" s="200"/>
      <c r="CAC128" s="200"/>
      <c r="CAD128" s="200"/>
      <c r="CAE128" s="200"/>
      <c r="CAK128" s="200"/>
      <c r="CAL128" s="200"/>
      <c r="CAM128" s="200"/>
      <c r="CAN128" s="200"/>
      <c r="CAO128" s="200"/>
      <c r="CAP128" s="200"/>
      <c r="CAQ128" s="200"/>
      <c r="CAS128" s="200"/>
      <c r="CAT128" s="200"/>
      <c r="CAU128" s="200"/>
      <c r="CAV128" s="200"/>
      <c r="CAW128" s="200"/>
      <c r="CAX128" s="200"/>
      <c r="CAY128" s="200"/>
      <c r="CAZ128" s="200"/>
      <c r="CBC128" s="200"/>
      <c r="CBF128" s="200"/>
      <c r="CBI128" s="200"/>
      <c r="CBL128" s="200"/>
      <c r="CBO128" s="200"/>
      <c r="CBR128" s="200"/>
      <c r="CCA128" s="200"/>
      <c r="CCD128" s="200"/>
      <c r="CCG128" s="200"/>
      <c r="CCJ128" s="200"/>
      <c r="CCS128" s="200"/>
      <c r="CCY128" s="200"/>
      <c r="CDB128" s="200"/>
      <c r="CDE128" s="200"/>
      <c r="CDH128" s="200"/>
      <c r="CDN128" s="200"/>
      <c r="CDW128" s="200"/>
      <c r="CDY128" s="200"/>
      <c r="CDZ128" s="200"/>
      <c r="CEB128" s="200"/>
      <c r="CEE128" s="200"/>
      <c r="CEH128" s="200"/>
      <c r="CEK128" s="200"/>
      <c r="CEN128" s="200"/>
      <c r="CEQ128" s="200"/>
      <c r="CES128" s="200"/>
      <c r="CEU128" s="200"/>
      <c r="CEX128" s="200"/>
      <c r="CFA128" s="200"/>
      <c r="CFD128" s="200"/>
      <c r="CFG128" s="200"/>
      <c r="CFJ128" s="200"/>
      <c r="CFM128" s="200"/>
      <c r="CFP128" s="200"/>
      <c r="CFR128" s="200"/>
      <c r="CFU128" s="200"/>
      <c r="CFX128" s="200"/>
      <c r="CGA128" s="200"/>
      <c r="CGG128" s="200"/>
      <c r="CGJ128" s="200"/>
      <c r="CGL128" s="200"/>
      <c r="CHS128" s="200"/>
      <c r="CHV128" s="200"/>
      <c r="CHY128" s="200"/>
      <c r="CIB128" s="200"/>
      <c r="CIE128" s="200"/>
      <c r="CIF128" s="200"/>
      <c r="CIG128" s="200"/>
      <c r="CIJ128" s="200"/>
      <c r="CIM128" s="200"/>
      <c r="CIP128" s="200"/>
      <c r="CIS128" s="200"/>
      <c r="CIU128" s="200"/>
      <c r="CJI128" s="200"/>
      <c r="CJJ128" s="200"/>
      <c r="CJK128" s="200"/>
      <c r="CJL128" s="200"/>
      <c r="CJM128" s="200"/>
      <c r="CJN128" s="200"/>
      <c r="CJO128" s="200"/>
      <c r="CJP128" s="200"/>
      <c r="CJQ128" s="200"/>
      <c r="CJR128" s="200"/>
      <c r="CJS128" s="200"/>
      <c r="CJT128" s="200"/>
      <c r="CJU128" s="200"/>
      <c r="CJV128" s="200"/>
      <c r="CJW128" s="200"/>
      <c r="CJX128" s="200"/>
      <c r="CJY128" s="200"/>
      <c r="CJZ128" s="200"/>
      <c r="CKA128" s="200"/>
      <c r="CKG128" s="200"/>
      <c r="CKH128" s="200"/>
      <c r="CKI128" s="200"/>
      <c r="CKJ128" s="200"/>
      <c r="CKK128" s="200"/>
      <c r="CKL128" s="200"/>
      <c r="CKM128" s="200"/>
      <c r="CKO128" s="200"/>
      <c r="CKP128" s="200"/>
      <c r="CKQ128" s="200"/>
      <c r="CKR128" s="200"/>
      <c r="CKS128" s="200"/>
      <c r="CKT128" s="200"/>
      <c r="CKU128" s="200"/>
      <c r="CKV128" s="200"/>
      <c r="CKY128" s="200"/>
      <c r="CLB128" s="200"/>
      <c r="CLE128" s="200"/>
      <c r="CLH128" s="200"/>
      <c r="CLK128" s="200"/>
      <c r="CLN128" s="200"/>
      <c r="CLW128" s="200"/>
      <c r="CLZ128" s="200"/>
      <c r="CMC128" s="200"/>
      <c r="CMF128" s="200"/>
      <c r="CMO128" s="200"/>
      <c r="CMU128" s="200"/>
      <c r="CMX128" s="200"/>
      <c r="CNA128" s="200"/>
      <c r="CND128" s="200"/>
      <c r="CNJ128" s="200"/>
      <c r="CNS128" s="200"/>
      <c r="CNU128" s="200"/>
      <c r="CNV128" s="200"/>
      <c r="CNX128" s="200"/>
      <c r="COA128" s="200"/>
      <c r="COD128" s="200"/>
      <c r="COG128" s="200"/>
      <c r="COJ128" s="200"/>
      <c r="COM128" s="200"/>
      <c r="COO128" s="200"/>
      <c r="COQ128" s="200"/>
      <c r="COT128" s="200"/>
      <c r="COW128" s="200"/>
      <c r="COZ128" s="200"/>
      <c r="CPC128" s="200"/>
      <c r="CPF128" s="200"/>
      <c r="CPI128" s="200"/>
      <c r="CPL128" s="200"/>
      <c r="CPN128" s="200"/>
      <c r="CPQ128" s="200"/>
      <c r="CPT128" s="200"/>
      <c r="CPW128" s="200"/>
      <c r="CQC128" s="200"/>
      <c r="CQF128" s="200"/>
      <c r="CQH128" s="200"/>
      <c r="CRO128" s="200"/>
      <c r="CRR128" s="200"/>
      <c r="CRU128" s="200"/>
      <c r="CRX128" s="200"/>
      <c r="CSA128" s="200"/>
      <c r="CSB128" s="200"/>
      <c r="CSC128" s="200"/>
      <c r="CSF128" s="200"/>
      <c r="CSI128" s="200"/>
      <c r="CSL128" s="200"/>
      <c r="CSO128" s="200"/>
      <c r="CSQ128" s="200"/>
      <c r="CTE128" s="200"/>
      <c r="CTF128" s="200"/>
      <c r="CTG128" s="200"/>
      <c r="CTH128" s="200"/>
      <c r="CTI128" s="200"/>
      <c r="CTJ128" s="200"/>
      <c r="CTK128" s="200"/>
      <c r="CTL128" s="200"/>
      <c r="CTM128" s="200"/>
      <c r="CTN128" s="200"/>
      <c r="CTO128" s="200"/>
      <c r="CTP128" s="200"/>
      <c r="CTQ128" s="200"/>
      <c r="CTR128" s="200"/>
      <c r="CTS128" s="200"/>
      <c r="CTT128" s="200"/>
      <c r="CTU128" s="200"/>
      <c r="CTV128" s="200"/>
      <c r="CTW128" s="200"/>
      <c r="CUC128" s="200"/>
      <c r="CUD128" s="200"/>
      <c r="CUE128" s="200"/>
      <c r="CUF128" s="200"/>
      <c r="CUG128" s="200"/>
      <c r="CUH128" s="200"/>
      <c r="CUI128" s="200"/>
      <c r="CUK128" s="200"/>
      <c r="CUL128" s="200"/>
      <c r="CUM128" s="200"/>
      <c r="CUN128" s="200"/>
      <c r="CUO128" s="200"/>
      <c r="CUP128" s="200"/>
      <c r="CUQ128" s="200"/>
      <c r="CUR128" s="200"/>
      <c r="CUU128" s="200"/>
      <c r="CUX128" s="200"/>
      <c r="CVA128" s="200"/>
      <c r="CVD128" s="200"/>
      <c r="CVG128" s="200"/>
      <c r="CVJ128" s="200"/>
      <c r="CVS128" s="200"/>
      <c r="CVV128" s="200"/>
      <c r="CVY128" s="200"/>
      <c r="CWB128" s="200"/>
      <c r="CWK128" s="200"/>
      <c r="CWQ128" s="200"/>
      <c r="CWT128" s="200"/>
      <c r="CWW128" s="200"/>
      <c r="CWZ128" s="200"/>
      <c r="CXF128" s="200"/>
      <c r="CXO128" s="200"/>
      <c r="CXQ128" s="200"/>
      <c r="CXR128" s="200"/>
      <c r="CXT128" s="200"/>
      <c r="CXW128" s="200"/>
      <c r="CXZ128" s="200"/>
      <c r="CYC128" s="200"/>
      <c r="CYF128" s="200"/>
      <c r="CYI128" s="200"/>
      <c r="CYK128" s="200"/>
      <c r="CYM128" s="200"/>
      <c r="CYP128" s="200"/>
      <c r="CYS128" s="200"/>
      <c r="CYV128" s="200"/>
      <c r="CYY128" s="200"/>
      <c r="CZB128" s="200"/>
      <c r="CZE128" s="200"/>
      <c r="CZH128" s="200"/>
      <c r="CZJ128" s="200"/>
      <c r="CZM128" s="200"/>
      <c r="CZP128" s="200"/>
      <c r="CZS128" s="200"/>
      <c r="CZY128" s="200"/>
      <c r="DAB128" s="200"/>
      <c r="DAD128" s="200"/>
      <c r="DBK128" s="200"/>
      <c r="DBN128" s="200"/>
      <c r="DBQ128" s="200"/>
      <c r="DBT128" s="200"/>
      <c r="DBW128" s="200"/>
      <c r="DBX128" s="200"/>
      <c r="DBY128" s="200"/>
      <c r="DCB128" s="200"/>
      <c r="DCE128" s="200"/>
      <c r="DCH128" s="200"/>
      <c r="DCK128" s="200"/>
      <c r="DCM128" s="200"/>
      <c r="DDA128" s="200"/>
      <c r="DDB128" s="200"/>
      <c r="DDC128" s="200"/>
      <c r="DDD128" s="200"/>
      <c r="DDE128" s="200"/>
      <c r="DDF128" s="200"/>
      <c r="DDG128" s="200"/>
      <c r="DDH128" s="200"/>
      <c r="DDI128" s="200"/>
      <c r="DDJ128" s="200"/>
      <c r="DDK128" s="200"/>
      <c r="DDL128" s="200"/>
      <c r="DDM128" s="200"/>
      <c r="DDN128" s="200"/>
      <c r="DDO128" s="200"/>
      <c r="DDP128" s="200"/>
      <c r="DDQ128" s="200"/>
      <c r="DDR128" s="200"/>
      <c r="DDS128" s="200"/>
      <c r="DDY128" s="200"/>
      <c r="DDZ128" s="200"/>
      <c r="DEA128" s="200"/>
      <c r="DEB128" s="200"/>
      <c r="DEC128" s="200"/>
      <c r="DED128" s="200"/>
      <c r="DEE128" s="200"/>
      <c r="DEG128" s="200"/>
      <c r="DEH128" s="200"/>
      <c r="DEI128" s="200"/>
      <c r="DEJ128" s="200"/>
      <c r="DEK128" s="200"/>
      <c r="DEL128" s="200"/>
      <c r="DEM128" s="200"/>
      <c r="DEN128" s="200"/>
      <c r="DEQ128" s="200"/>
      <c r="DET128" s="200"/>
      <c r="DEW128" s="200"/>
      <c r="DEZ128" s="200"/>
      <c r="DFC128" s="200"/>
      <c r="DFF128" s="200"/>
      <c r="DFO128" s="200"/>
      <c r="DFR128" s="200"/>
      <c r="DFU128" s="200"/>
      <c r="DFX128" s="200"/>
      <c r="DGG128" s="200"/>
      <c r="DGM128" s="200"/>
      <c r="DGP128" s="200"/>
      <c r="DGS128" s="200"/>
      <c r="DGV128" s="200"/>
      <c r="DHB128" s="200"/>
      <c r="DHK128" s="200"/>
      <c r="DHM128" s="200"/>
      <c r="DHN128" s="200"/>
      <c r="DHP128" s="200"/>
      <c r="DHS128" s="200"/>
      <c r="DHV128" s="200"/>
      <c r="DHY128" s="200"/>
      <c r="DIB128" s="200"/>
      <c r="DIE128" s="200"/>
      <c r="DIG128" s="200"/>
      <c r="DII128" s="200"/>
      <c r="DIL128" s="200"/>
      <c r="DIO128" s="200"/>
      <c r="DIR128" s="200"/>
      <c r="DIU128" s="200"/>
      <c r="DIX128" s="200"/>
      <c r="DJA128" s="200"/>
      <c r="DJD128" s="200"/>
      <c r="DJF128" s="200"/>
      <c r="DJI128" s="200"/>
      <c r="DJL128" s="200"/>
      <c r="DJO128" s="200"/>
      <c r="DJU128" s="200"/>
      <c r="DJX128" s="200"/>
      <c r="DJZ128" s="200"/>
      <c r="DLG128" s="200"/>
      <c r="DLJ128" s="200"/>
      <c r="DLM128" s="200"/>
      <c r="DLP128" s="200"/>
      <c r="DLS128" s="200"/>
      <c r="DLT128" s="200"/>
      <c r="DLU128" s="200"/>
      <c r="DLX128" s="200"/>
      <c r="DMA128" s="200"/>
      <c r="DMD128" s="200"/>
      <c r="DMG128" s="200"/>
      <c r="DMI128" s="200"/>
      <c r="DMW128" s="200"/>
      <c r="DMX128" s="200"/>
      <c r="DMY128" s="200"/>
      <c r="DMZ128" s="200"/>
      <c r="DNA128" s="200"/>
      <c r="DNB128" s="200"/>
      <c r="DNC128" s="200"/>
      <c r="DND128" s="200"/>
      <c r="DNE128" s="200"/>
      <c r="DNF128" s="200"/>
      <c r="DNG128" s="200"/>
      <c r="DNH128" s="200"/>
      <c r="DNI128" s="200"/>
      <c r="DNJ128" s="200"/>
      <c r="DNK128" s="200"/>
      <c r="DNL128" s="200"/>
      <c r="DNM128" s="200"/>
      <c r="DNN128" s="200"/>
      <c r="DNO128" s="200"/>
      <c r="DNU128" s="200"/>
      <c r="DNV128" s="200"/>
      <c r="DNW128" s="200"/>
      <c r="DNX128" s="200"/>
      <c r="DNY128" s="200"/>
      <c r="DNZ128" s="200"/>
      <c r="DOA128" s="200"/>
      <c r="DOC128" s="200"/>
      <c r="DOD128" s="200"/>
      <c r="DOE128" s="200"/>
      <c r="DOF128" s="200"/>
      <c r="DOG128" s="200"/>
      <c r="DOH128" s="200"/>
      <c r="DOI128" s="200"/>
      <c r="DOJ128" s="200"/>
      <c r="DOM128" s="200"/>
      <c r="DOP128" s="200"/>
      <c r="DOS128" s="200"/>
      <c r="DOV128" s="200"/>
      <c r="DOY128" s="200"/>
      <c r="DPB128" s="200"/>
      <c r="DPK128" s="200"/>
      <c r="DPN128" s="200"/>
      <c r="DPQ128" s="200"/>
      <c r="DPT128" s="200"/>
      <c r="DQC128" s="200"/>
      <c r="DQI128" s="200"/>
      <c r="DQL128" s="200"/>
      <c r="DQO128" s="200"/>
      <c r="DQR128" s="200"/>
      <c r="DQX128" s="200"/>
      <c r="DRG128" s="200"/>
      <c r="DRI128" s="200"/>
      <c r="DRJ128" s="200"/>
      <c r="DRL128" s="200"/>
      <c r="DRO128" s="200"/>
      <c r="DRR128" s="200"/>
      <c r="DRU128" s="200"/>
      <c r="DRX128" s="200"/>
      <c r="DSA128" s="200"/>
      <c r="DSC128" s="200"/>
      <c r="DSE128" s="200"/>
      <c r="DSH128" s="200"/>
      <c r="DSK128" s="200"/>
      <c r="DSN128" s="200"/>
      <c r="DSQ128" s="200"/>
      <c r="DST128" s="200"/>
      <c r="DSW128" s="200"/>
      <c r="DSZ128" s="200"/>
      <c r="DTB128" s="200"/>
      <c r="DTE128" s="200"/>
      <c r="DTH128" s="200"/>
      <c r="DTK128" s="200"/>
      <c r="DTQ128" s="200"/>
      <c r="DTT128" s="200"/>
      <c r="DTV128" s="200"/>
      <c r="DVC128" s="200"/>
      <c r="DVF128" s="200"/>
      <c r="DVI128" s="200"/>
      <c r="DVL128" s="200"/>
      <c r="DVO128" s="200"/>
      <c r="DVP128" s="200"/>
      <c r="DVQ128" s="200"/>
      <c r="DVT128" s="200"/>
      <c r="DVW128" s="200"/>
      <c r="DVZ128" s="200"/>
      <c r="DWC128" s="200"/>
      <c r="DWE128" s="200"/>
      <c r="DWS128" s="200"/>
      <c r="DWT128" s="200"/>
      <c r="DWU128" s="200"/>
      <c r="DWV128" s="200"/>
      <c r="DWW128" s="200"/>
      <c r="DWX128" s="200"/>
      <c r="DWY128" s="200"/>
      <c r="DWZ128" s="200"/>
      <c r="DXA128" s="200"/>
      <c r="DXB128" s="200"/>
      <c r="DXC128" s="200"/>
      <c r="DXD128" s="200"/>
      <c r="DXE128" s="200"/>
      <c r="DXF128" s="200"/>
      <c r="DXG128" s="200"/>
      <c r="DXH128" s="200"/>
      <c r="DXI128" s="200"/>
      <c r="DXJ128" s="200"/>
      <c r="DXK128" s="200"/>
      <c r="DXQ128" s="200"/>
      <c r="DXR128" s="200"/>
      <c r="DXS128" s="200"/>
      <c r="DXT128" s="200"/>
      <c r="DXU128" s="200"/>
      <c r="DXV128" s="200"/>
      <c r="DXW128" s="200"/>
      <c r="DXY128" s="200"/>
      <c r="DXZ128" s="200"/>
      <c r="DYA128" s="200"/>
      <c r="DYB128" s="200"/>
      <c r="DYC128" s="200"/>
      <c r="DYD128" s="200"/>
      <c r="DYE128" s="200"/>
      <c r="DYF128" s="200"/>
      <c r="DYI128" s="200"/>
      <c r="DYL128" s="200"/>
      <c r="DYO128" s="200"/>
      <c r="DYR128" s="200"/>
      <c r="DYU128" s="200"/>
      <c r="DYX128" s="200"/>
      <c r="DZG128" s="200"/>
      <c r="DZJ128" s="200"/>
      <c r="DZM128" s="200"/>
      <c r="DZP128" s="200"/>
      <c r="DZY128" s="200"/>
      <c r="EAE128" s="200"/>
      <c r="EAH128" s="200"/>
      <c r="EAK128" s="200"/>
      <c r="EAN128" s="200"/>
      <c r="EAT128" s="200"/>
      <c r="EBC128" s="200"/>
      <c r="EBE128" s="200"/>
      <c r="EBF128" s="200"/>
      <c r="EBH128" s="200"/>
      <c r="EBK128" s="200"/>
      <c r="EBN128" s="200"/>
      <c r="EBQ128" s="200"/>
      <c r="EBT128" s="200"/>
      <c r="EBW128" s="200"/>
      <c r="EBY128" s="200"/>
      <c r="ECA128" s="200"/>
      <c r="ECD128" s="200"/>
      <c r="ECG128" s="200"/>
      <c r="ECJ128" s="200"/>
      <c r="ECM128" s="200"/>
      <c r="ECP128" s="200"/>
      <c r="ECS128" s="200"/>
      <c r="ECV128" s="200"/>
      <c r="ECX128" s="200"/>
      <c r="EDA128" s="200"/>
      <c r="EDD128" s="200"/>
      <c r="EDG128" s="200"/>
      <c r="EDM128" s="200"/>
      <c r="EDP128" s="200"/>
      <c r="EDR128" s="200"/>
      <c r="EEY128" s="200"/>
      <c r="EFB128" s="200"/>
      <c r="EFE128" s="200"/>
      <c r="EFH128" s="200"/>
      <c r="EFK128" s="200"/>
      <c r="EFL128" s="200"/>
      <c r="EFM128" s="200"/>
      <c r="EFP128" s="200"/>
      <c r="EFS128" s="200"/>
      <c r="EFV128" s="200"/>
      <c r="EFY128" s="200"/>
      <c r="EGA128" s="200"/>
      <c r="EGO128" s="200"/>
      <c r="EGP128" s="200"/>
      <c r="EGQ128" s="200"/>
      <c r="EGR128" s="200"/>
      <c r="EGS128" s="200"/>
      <c r="EGT128" s="200"/>
      <c r="EGU128" s="200"/>
      <c r="EGV128" s="200"/>
      <c r="EGW128" s="200"/>
      <c r="EGX128" s="200"/>
      <c r="EGY128" s="200"/>
      <c r="EGZ128" s="200"/>
      <c r="EHA128" s="200"/>
      <c r="EHB128" s="200"/>
      <c r="EHC128" s="200"/>
      <c r="EHD128" s="200"/>
      <c r="EHE128" s="200"/>
      <c r="EHF128" s="200"/>
      <c r="EHG128" s="200"/>
      <c r="EHM128" s="200"/>
      <c r="EHN128" s="200"/>
      <c r="EHO128" s="200"/>
      <c r="EHP128" s="200"/>
      <c r="EHQ128" s="200"/>
      <c r="EHR128" s="200"/>
      <c r="EHS128" s="200"/>
      <c r="EHU128" s="200"/>
      <c r="EHV128" s="200"/>
      <c r="EHW128" s="200"/>
      <c r="EHX128" s="200"/>
      <c r="EHY128" s="200"/>
      <c r="EHZ128" s="200"/>
      <c r="EIA128" s="200"/>
      <c r="EIB128" s="200"/>
      <c r="EIE128" s="200"/>
      <c r="EIH128" s="200"/>
      <c r="EIK128" s="200"/>
      <c r="EIN128" s="200"/>
      <c r="EIQ128" s="200"/>
      <c r="EIT128" s="200"/>
      <c r="EJC128" s="200"/>
      <c r="EJF128" s="200"/>
      <c r="EJI128" s="200"/>
      <c r="EJL128" s="200"/>
      <c r="EJU128" s="200"/>
      <c r="EKA128" s="200"/>
      <c r="EKD128" s="200"/>
      <c r="EKG128" s="200"/>
      <c r="EKJ128" s="200"/>
      <c r="EKP128" s="200"/>
      <c r="EKY128" s="200"/>
      <c r="ELA128" s="200"/>
      <c r="ELB128" s="200"/>
      <c r="ELD128" s="200"/>
      <c r="ELG128" s="200"/>
      <c r="ELJ128" s="200"/>
      <c r="ELM128" s="200"/>
      <c r="ELP128" s="200"/>
      <c r="ELS128" s="200"/>
      <c r="ELU128" s="200"/>
      <c r="ELW128" s="200"/>
      <c r="ELZ128" s="200"/>
      <c r="EMC128" s="200"/>
      <c r="EMF128" s="200"/>
      <c r="EMI128" s="200"/>
      <c r="EML128" s="200"/>
      <c r="EMO128" s="200"/>
      <c r="EMR128" s="200"/>
      <c r="EMT128" s="200"/>
      <c r="EMW128" s="200"/>
      <c r="EMZ128" s="200"/>
      <c r="ENC128" s="200"/>
      <c r="ENI128" s="200"/>
      <c r="ENL128" s="200"/>
      <c r="ENN128" s="200"/>
      <c r="EOU128" s="200"/>
      <c r="EOX128" s="200"/>
      <c r="EPA128" s="200"/>
      <c r="EPD128" s="200"/>
      <c r="EPG128" s="200"/>
      <c r="EPH128" s="200"/>
      <c r="EPI128" s="200"/>
      <c r="EPL128" s="200"/>
      <c r="EPO128" s="200"/>
      <c r="EPR128" s="200"/>
      <c r="EPU128" s="200"/>
      <c r="EPW128" s="200"/>
      <c r="EQK128" s="200"/>
      <c r="EQL128" s="200"/>
      <c r="EQM128" s="200"/>
      <c r="EQN128" s="200"/>
      <c r="EQO128" s="200"/>
      <c r="EQP128" s="200"/>
      <c r="EQQ128" s="200"/>
      <c r="EQR128" s="200"/>
      <c r="EQS128" s="200"/>
      <c r="EQT128" s="200"/>
      <c r="EQU128" s="200"/>
      <c r="EQV128" s="200"/>
      <c r="EQW128" s="200"/>
      <c r="EQX128" s="200"/>
      <c r="EQY128" s="200"/>
      <c r="EQZ128" s="200"/>
      <c r="ERA128" s="200"/>
      <c r="ERB128" s="200"/>
      <c r="ERC128" s="200"/>
      <c r="ERI128" s="200"/>
      <c r="ERJ128" s="200"/>
      <c r="ERK128" s="200"/>
      <c r="ERL128" s="200"/>
      <c r="ERM128" s="200"/>
      <c r="ERN128" s="200"/>
      <c r="ERO128" s="200"/>
      <c r="ERQ128" s="200"/>
      <c r="ERR128" s="200"/>
      <c r="ERS128" s="200"/>
      <c r="ERT128" s="200"/>
      <c r="ERU128" s="200"/>
      <c r="ERV128" s="200"/>
      <c r="ERW128" s="200"/>
      <c r="ERX128" s="200"/>
      <c r="ESA128" s="200"/>
      <c r="ESD128" s="200"/>
      <c r="ESG128" s="200"/>
      <c r="ESJ128" s="200"/>
      <c r="ESM128" s="200"/>
      <c r="ESP128" s="200"/>
      <c r="ESY128" s="200"/>
      <c r="ETB128" s="200"/>
      <c r="ETE128" s="200"/>
      <c r="ETH128" s="200"/>
      <c r="ETQ128" s="200"/>
      <c r="ETW128" s="200"/>
      <c r="ETZ128" s="200"/>
      <c r="EUC128" s="200"/>
      <c r="EUF128" s="200"/>
      <c r="EUL128" s="200"/>
      <c r="EUU128" s="200"/>
      <c r="EUW128" s="200"/>
      <c r="EUX128" s="200"/>
      <c r="EUZ128" s="200"/>
      <c r="EVC128" s="200"/>
      <c r="EVF128" s="200"/>
      <c r="EVI128" s="200"/>
      <c r="EVL128" s="200"/>
      <c r="EVO128" s="200"/>
      <c r="EVQ128" s="200"/>
      <c r="EVS128" s="200"/>
      <c r="EVV128" s="200"/>
      <c r="EVY128" s="200"/>
      <c r="EWB128" s="200"/>
      <c r="EWE128" s="200"/>
      <c r="EWH128" s="200"/>
      <c r="EWK128" s="200"/>
      <c r="EWN128" s="200"/>
      <c r="EWP128" s="200"/>
      <c r="EWS128" s="200"/>
      <c r="EWV128" s="200"/>
      <c r="EWY128" s="200"/>
      <c r="EXE128" s="200"/>
      <c r="EXH128" s="200"/>
      <c r="EXJ128" s="200"/>
      <c r="EYQ128" s="200"/>
      <c r="EYT128" s="200"/>
      <c r="EYW128" s="200"/>
      <c r="EYZ128" s="200"/>
      <c r="EZC128" s="200"/>
      <c r="EZD128" s="200"/>
      <c r="EZE128" s="200"/>
      <c r="EZH128" s="200"/>
      <c r="EZK128" s="200"/>
      <c r="EZN128" s="200"/>
      <c r="EZQ128" s="200"/>
      <c r="EZS128" s="200"/>
      <c r="FAG128" s="200"/>
      <c r="FAH128" s="200"/>
      <c r="FAI128" s="200"/>
      <c r="FAJ128" s="200"/>
      <c r="FAK128" s="200"/>
      <c r="FAL128" s="200"/>
      <c r="FAM128" s="200"/>
      <c r="FAN128" s="200"/>
      <c r="FAO128" s="200"/>
      <c r="FAP128" s="200"/>
      <c r="FAQ128" s="200"/>
      <c r="FAR128" s="200"/>
      <c r="FAS128" s="200"/>
      <c r="FAT128" s="200"/>
      <c r="FAU128" s="200"/>
      <c r="FAV128" s="200"/>
      <c r="FAW128" s="200"/>
      <c r="FAX128" s="200"/>
      <c r="FAY128" s="200"/>
      <c r="FBE128" s="200"/>
      <c r="FBF128" s="200"/>
      <c r="FBG128" s="200"/>
      <c r="FBH128" s="200"/>
      <c r="FBI128" s="200"/>
      <c r="FBJ128" s="200"/>
      <c r="FBK128" s="200"/>
      <c r="FBM128" s="200"/>
      <c r="FBN128" s="200"/>
      <c r="FBO128" s="200"/>
      <c r="FBP128" s="200"/>
      <c r="FBQ128" s="200"/>
      <c r="FBR128" s="200"/>
      <c r="FBS128" s="200"/>
      <c r="FBT128" s="200"/>
      <c r="FBW128" s="200"/>
      <c r="FBZ128" s="200"/>
      <c r="FCC128" s="200"/>
      <c r="FCF128" s="200"/>
      <c r="FCI128" s="200"/>
      <c r="FCL128" s="200"/>
      <c r="FCU128" s="200"/>
      <c r="FCX128" s="200"/>
      <c r="FDA128" s="200"/>
      <c r="FDD128" s="200"/>
      <c r="FDM128" s="200"/>
      <c r="FDS128" s="200"/>
      <c r="FDV128" s="200"/>
      <c r="FDY128" s="200"/>
      <c r="FEB128" s="200"/>
      <c r="FEH128" s="200"/>
      <c r="FEQ128" s="200"/>
      <c r="FES128" s="200"/>
      <c r="FET128" s="200"/>
      <c r="FEV128" s="200"/>
      <c r="FEY128" s="200"/>
      <c r="FFB128" s="200"/>
      <c r="FFE128" s="200"/>
      <c r="FFH128" s="200"/>
      <c r="FFK128" s="200"/>
      <c r="FFM128" s="200"/>
      <c r="FFO128" s="200"/>
      <c r="FFR128" s="200"/>
      <c r="FFU128" s="200"/>
      <c r="FFX128" s="200"/>
      <c r="FGA128" s="200"/>
      <c r="FGD128" s="200"/>
      <c r="FGG128" s="200"/>
      <c r="FGJ128" s="200"/>
      <c r="FGL128" s="200"/>
      <c r="FGO128" s="200"/>
      <c r="FGR128" s="200"/>
      <c r="FGU128" s="200"/>
      <c r="FHA128" s="200"/>
      <c r="FHD128" s="200"/>
      <c r="FHF128" s="200"/>
      <c r="FIM128" s="200"/>
      <c r="FIP128" s="200"/>
      <c r="FIS128" s="200"/>
      <c r="FIV128" s="200"/>
      <c r="FIY128" s="200"/>
      <c r="FIZ128" s="200"/>
      <c r="FJA128" s="200"/>
      <c r="FJD128" s="200"/>
      <c r="FJG128" s="200"/>
      <c r="FJJ128" s="200"/>
      <c r="FJM128" s="200"/>
      <c r="FJO128" s="200"/>
      <c r="FKC128" s="200"/>
      <c r="FKD128" s="200"/>
      <c r="FKE128" s="200"/>
      <c r="FKF128" s="200"/>
      <c r="FKG128" s="200"/>
      <c r="FKH128" s="200"/>
      <c r="FKI128" s="200"/>
      <c r="FKJ128" s="200"/>
      <c r="FKK128" s="200"/>
      <c r="FKL128" s="200"/>
      <c r="FKM128" s="200"/>
      <c r="FKN128" s="200"/>
      <c r="FKO128" s="200"/>
      <c r="FKP128" s="200"/>
      <c r="FKQ128" s="200"/>
      <c r="FKR128" s="200"/>
      <c r="FKS128" s="200"/>
      <c r="FKT128" s="200"/>
      <c r="FKU128" s="200"/>
      <c r="FLA128" s="200"/>
      <c r="FLB128" s="200"/>
      <c r="FLC128" s="200"/>
      <c r="FLD128" s="200"/>
      <c r="FLE128" s="200"/>
      <c r="FLF128" s="200"/>
      <c r="FLG128" s="200"/>
      <c r="FLI128" s="200"/>
      <c r="FLJ128" s="200"/>
      <c r="FLK128" s="200"/>
      <c r="FLL128" s="200"/>
      <c r="FLM128" s="200"/>
      <c r="FLN128" s="200"/>
      <c r="FLO128" s="200"/>
      <c r="FLP128" s="200"/>
      <c r="FLS128" s="200"/>
      <c r="FLV128" s="200"/>
      <c r="FLY128" s="200"/>
      <c r="FMB128" s="200"/>
      <c r="FME128" s="200"/>
      <c r="FMH128" s="200"/>
      <c r="FMQ128" s="200"/>
      <c r="FMT128" s="200"/>
      <c r="FMW128" s="200"/>
      <c r="FMZ128" s="200"/>
      <c r="FNI128" s="200"/>
      <c r="FNO128" s="200"/>
      <c r="FNR128" s="200"/>
      <c r="FNU128" s="200"/>
      <c r="FNX128" s="200"/>
      <c r="FOD128" s="200"/>
      <c r="FOM128" s="200"/>
      <c r="FOO128" s="200"/>
      <c r="FOP128" s="200"/>
      <c r="FOR128" s="200"/>
      <c r="FOU128" s="200"/>
      <c r="FOX128" s="200"/>
      <c r="FPA128" s="200"/>
      <c r="FPD128" s="200"/>
      <c r="FPG128" s="200"/>
      <c r="FPI128" s="200"/>
      <c r="FPK128" s="200"/>
      <c r="FPN128" s="200"/>
      <c r="FPQ128" s="200"/>
      <c r="FPT128" s="200"/>
      <c r="FPW128" s="200"/>
      <c r="FPZ128" s="200"/>
      <c r="FQC128" s="200"/>
      <c r="FQF128" s="200"/>
      <c r="FQH128" s="200"/>
      <c r="FQK128" s="200"/>
      <c r="FQN128" s="200"/>
      <c r="FQQ128" s="200"/>
      <c r="FQW128" s="200"/>
      <c r="FQZ128" s="200"/>
      <c r="FRB128" s="200"/>
      <c r="FSI128" s="200"/>
      <c r="FSL128" s="200"/>
      <c r="FSO128" s="200"/>
      <c r="FSR128" s="200"/>
      <c r="FSU128" s="200"/>
      <c r="FSV128" s="200"/>
      <c r="FSW128" s="200"/>
      <c r="FSZ128" s="200"/>
      <c r="FTC128" s="200"/>
      <c r="FTF128" s="200"/>
      <c r="FTI128" s="200"/>
      <c r="FTK128" s="200"/>
      <c r="FTY128" s="200"/>
      <c r="FTZ128" s="200"/>
      <c r="FUA128" s="200"/>
      <c r="FUB128" s="200"/>
      <c r="FUC128" s="200"/>
      <c r="FUD128" s="200"/>
      <c r="FUE128" s="200"/>
      <c r="FUF128" s="200"/>
      <c r="FUG128" s="200"/>
      <c r="FUH128" s="200"/>
      <c r="FUI128" s="200"/>
      <c r="FUJ128" s="200"/>
      <c r="FUK128" s="200"/>
      <c r="FUL128" s="200"/>
      <c r="FUM128" s="200"/>
      <c r="FUN128" s="200"/>
      <c r="FUO128" s="200"/>
      <c r="FUP128" s="200"/>
      <c r="FUQ128" s="200"/>
      <c r="FUW128" s="200"/>
      <c r="FUX128" s="200"/>
      <c r="FUY128" s="200"/>
      <c r="FUZ128" s="200"/>
      <c r="FVA128" s="200"/>
      <c r="FVB128" s="200"/>
      <c r="FVC128" s="200"/>
      <c r="FVE128" s="200"/>
      <c r="FVF128" s="200"/>
      <c r="FVG128" s="200"/>
      <c r="FVH128" s="200"/>
      <c r="FVI128" s="200"/>
      <c r="FVJ128" s="200"/>
      <c r="FVK128" s="200"/>
      <c r="FVL128" s="200"/>
      <c r="FVO128" s="200"/>
      <c r="FVR128" s="200"/>
      <c r="FVU128" s="200"/>
      <c r="FVX128" s="200"/>
      <c r="FWA128" s="200"/>
      <c r="FWD128" s="200"/>
      <c r="FWM128" s="200"/>
      <c r="FWP128" s="200"/>
      <c r="FWS128" s="200"/>
      <c r="FWV128" s="200"/>
      <c r="FXE128" s="200"/>
      <c r="FXK128" s="200"/>
      <c r="FXN128" s="200"/>
      <c r="FXQ128" s="200"/>
      <c r="FXT128" s="200"/>
      <c r="FXZ128" s="200"/>
      <c r="FYI128" s="200"/>
      <c r="FYK128" s="200"/>
      <c r="FYL128" s="200"/>
      <c r="FYN128" s="200"/>
      <c r="FYQ128" s="200"/>
      <c r="FYT128" s="200"/>
      <c r="FYW128" s="200"/>
      <c r="FYZ128" s="200"/>
      <c r="FZC128" s="200"/>
      <c r="FZE128" s="200"/>
      <c r="FZG128" s="200"/>
      <c r="FZJ128" s="200"/>
      <c r="FZM128" s="200"/>
      <c r="FZP128" s="200"/>
      <c r="FZS128" s="200"/>
      <c r="FZV128" s="200"/>
      <c r="FZY128" s="200"/>
      <c r="GAB128" s="200"/>
      <c r="GAD128" s="200"/>
      <c r="GAG128" s="200"/>
      <c r="GAJ128" s="200"/>
      <c r="GAM128" s="200"/>
      <c r="GAS128" s="200"/>
      <c r="GAV128" s="200"/>
      <c r="GAX128" s="200"/>
      <c r="GCE128" s="200"/>
      <c r="GCH128" s="200"/>
      <c r="GCK128" s="200"/>
      <c r="GCN128" s="200"/>
      <c r="GCQ128" s="200"/>
      <c r="GCR128" s="200"/>
      <c r="GCS128" s="200"/>
      <c r="GCV128" s="200"/>
      <c r="GCY128" s="200"/>
      <c r="GDB128" s="200"/>
      <c r="GDE128" s="200"/>
      <c r="GDG128" s="200"/>
      <c r="GDU128" s="200"/>
      <c r="GDV128" s="200"/>
      <c r="GDW128" s="200"/>
      <c r="GDX128" s="200"/>
      <c r="GDY128" s="200"/>
      <c r="GDZ128" s="200"/>
      <c r="GEA128" s="200"/>
      <c r="GEB128" s="200"/>
      <c r="GEC128" s="200"/>
      <c r="GED128" s="200"/>
      <c r="GEE128" s="200"/>
      <c r="GEF128" s="200"/>
      <c r="GEG128" s="200"/>
      <c r="GEH128" s="200"/>
      <c r="GEI128" s="200"/>
      <c r="GEJ128" s="200"/>
      <c r="GEK128" s="200"/>
      <c r="GEL128" s="200"/>
      <c r="GEM128" s="200"/>
      <c r="GES128" s="200"/>
      <c r="GET128" s="200"/>
      <c r="GEU128" s="200"/>
      <c r="GEV128" s="200"/>
      <c r="GEW128" s="200"/>
      <c r="GEX128" s="200"/>
      <c r="GEY128" s="200"/>
      <c r="GFA128" s="200"/>
      <c r="GFB128" s="200"/>
      <c r="GFC128" s="200"/>
      <c r="GFD128" s="200"/>
      <c r="GFE128" s="200"/>
      <c r="GFF128" s="200"/>
      <c r="GFG128" s="200"/>
      <c r="GFH128" s="200"/>
      <c r="GFK128" s="200"/>
      <c r="GFN128" s="200"/>
      <c r="GFQ128" s="200"/>
      <c r="GFT128" s="200"/>
      <c r="GFW128" s="200"/>
      <c r="GFZ128" s="200"/>
      <c r="GGI128" s="200"/>
      <c r="GGL128" s="200"/>
      <c r="GGO128" s="200"/>
      <c r="GGR128" s="200"/>
      <c r="GHA128" s="200"/>
      <c r="GHG128" s="200"/>
      <c r="GHJ128" s="200"/>
      <c r="GHM128" s="200"/>
      <c r="GHP128" s="200"/>
      <c r="GHV128" s="200"/>
      <c r="GIE128" s="200"/>
      <c r="GIG128" s="200"/>
      <c r="GIH128" s="200"/>
      <c r="GIJ128" s="200"/>
      <c r="GIM128" s="200"/>
      <c r="GIP128" s="200"/>
      <c r="GIS128" s="200"/>
      <c r="GIV128" s="200"/>
      <c r="GIY128" s="200"/>
      <c r="GJA128" s="200"/>
      <c r="GJC128" s="200"/>
      <c r="GJF128" s="200"/>
      <c r="GJI128" s="200"/>
      <c r="GJL128" s="200"/>
      <c r="GJO128" s="200"/>
      <c r="GJR128" s="200"/>
      <c r="GJU128" s="200"/>
      <c r="GJX128" s="200"/>
      <c r="GJZ128" s="200"/>
      <c r="GKC128" s="200"/>
      <c r="GKF128" s="200"/>
      <c r="GKI128" s="200"/>
      <c r="GKO128" s="200"/>
      <c r="GKR128" s="200"/>
      <c r="GKT128" s="200"/>
      <c r="GMA128" s="200"/>
      <c r="GMD128" s="200"/>
      <c r="GMG128" s="200"/>
      <c r="GMJ128" s="200"/>
      <c r="GMM128" s="200"/>
      <c r="GMN128" s="200"/>
      <c r="GMO128" s="200"/>
      <c r="GMR128" s="200"/>
      <c r="GMU128" s="200"/>
      <c r="GMX128" s="200"/>
      <c r="GNA128" s="200"/>
      <c r="GNC128" s="200"/>
      <c r="GNQ128" s="200"/>
      <c r="GNR128" s="200"/>
      <c r="GNS128" s="200"/>
      <c r="GNT128" s="200"/>
      <c r="GNU128" s="200"/>
      <c r="GNV128" s="200"/>
      <c r="GNW128" s="200"/>
      <c r="GNX128" s="200"/>
      <c r="GNY128" s="200"/>
      <c r="GNZ128" s="200"/>
      <c r="GOA128" s="200"/>
      <c r="GOB128" s="200"/>
      <c r="GOC128" s="200"/>
      <c r="GOD128" s="200"/>
      <c r="GOE128" s="200"/>
      <c r="GOF128" s="200"/>
      <c r="GOG128" s="200"/>
      <c r="GOH128" s="200"/>
      <c r="GOI128" s="200"/>
      <c r="GOO128" s="200"/>
      <c r="GOP128" s="200"/>
      <c r="GOQ128" s="200"/>
      <c r="GOR128" s="200"/>
      <c r="GOS128" s="200"/>
      <c r="GOT128" s="200"/>
      <c r="GOU128" s="200"/>
      <c r="GOW128" s="200"/>
      <c r="GOX128" s="200"/>
      <c r="GOY128" s="200"/>
      <c r="GOZ128" s="200"/>
      <c r="GPA128" s="200"/>
      <c r="GPB128" s="200"/>
      <c r="GPC128" s="200"/>
      <c r="GPD128" s="200"/>
      <c r="GPG128" s="200"/>
      <c r="GPJ128" s="200"/>
      <c r="GPM128" s="200"/>
      <c r="GPP128" s="200"/>
      <c r="GPS128" s="200"/>
      <c r="GPV128" s="200"/>
      <c r="GQE128" s="200"/>
      <c r="GQH128" s="200"/>
      <c r="GQK128" s="200"/>
      <c r="GQN128" s="200"/>
      <c r="GQW128" s="200"/>
      <c r="GRC128" s="200"/>
      <c r="GRF128" s="200"/>
      <c r="GRI128" s="200"/>
      <c r="GRL128" s="200"/>
      <c r="GRR128" s="200"/>
      <c r="GSA128" s="200"/>
      <c r="GSC128" s="200"/>
      <c r="GSD128" s="200"/>
      <c r="GSF128" s="200"/>
      <c r="GSI128" s="200"/>
      <c r="GSL128" s="200"/>
      <c r="GSO128" s="200"/>
      <c r="GSR128" s="200"/>
      <c r="GSU128" s="200"/>
      <c r="GSW128" s="200"/>
      <c r="GSY128" s="200"/>
      <c r="GTB128" s="200"/>
      <c r="GTE128" s="200"/>
      <c r="GTH128" s="200"/>
      <c r="GTK128" s="200"/>
      <c r="GTN128" s="200"/>
      <c r="GTQ128" s="200"/>
      <c r="GTT128" s="200"/>
      <c r="GTV128" s="200"/>
      <c r="GTY128" s="200"/>
      <c r="GUB128" s="200"/>
      <c r="GUE128" s="200"/>
      <c r="GUK128" s="200"/>
      <c r="GUN128" s="200"/>
      <c r="GUP128" s="200"/>
      <c r="GVW128" s="200"/>
      <c r="GVZ128" s="200"/>
      <c r="GWC128" s="200"/>
      <c r="GWF128" s="200"/>
      <c r="GWI128" s="200"/>
      <c r="GWJ128" s="200"/>
      <c r="GWK128" s="200"/>
      <c r="GWN128" s="200"/>
      <c r="GWQ128" s="200"/>
      <c r="GWT128" s="200"/>
      <c r="GWW128" s="200"/>
      <c r="GWY128" s="200"/>
      <c r="GXM128" s="200"/>
      <c r="GXN128" s="200"/>
      <c r="GXO128" s="200"/>
      <c r="GXP128" s="200"/>
      <c r="GXQ128" s="200"/>
      <c r="GXR128" s="200"/>
      <c r="GXS128" s="200"/>
      <c r="GXT128" s="200"/>
      <c r="GXU128" s="200"/>
      <c r="GXV128" s="200"/>
      <c r="GXW128" s="200"/>
      <c r="GXX128" s="200"/>
      <c r="GXY128" s="200"/>
      <c r="GXZ128" s="200"/>
      <c r="GYA128" s="200"/>
      <c r="GYB128" s="200"/>
      <c r="GYC128" s="200"/>
      <c r="GYD128" s="200"/>
      <c r="GYE128" s="200"/>
      <c r="GYK128" s="200"/>
      <c r="GYL128" s="200"/>
      <c r="GYM128" s="200"/>
      <c r="GYN128" s="200"/>
      <c r="GYO128" s="200"/>
      <c r="GYP128" s="200"/>
      <c r="GYQ128" s="200"/>
      <c r="GYS128" s="200"/>
      <c r="GYT128" s="200"/>
      <c r="GYU128" s="200"/>
      <c r="GYV128" s="200"/>
      <c r="GYW128" s="200"/>
      <c r="GYX128" s="200"/>
      <c r="GYY128" s="200"/>
      <c r="GYZ128" s="200"/>
      <c r="GZC128" s="200"/>
      <c r="GZF128" s="200"/>
      <c r="GZI128" s="200"/>
      <c r="GZL128" s="200"/>
      <c r="GZO128" s="200"/>
      <c r="GZR128" s="200"/>
      <c r="HAA128" s="200"/>
      <c r="HAD128" s="200"/>
      <c r="HAG128" s="200"/>
      <c r="HAJ128" s="200"/>
      <c r="HAS128" s="200"/>
      <c r="HAY128" s="200"/>
      <c r="HBB128" s="200"/>
      <c r="HBE128" s="200"/>
      <c r="HBH128" s="200"/>
      <c r="HBN128" s="200"/>
      <c r="HBW128" s="200"/>
      <c r="HBY128" s="200"/>
      <c r="HBZ128" s="200"/>
      <c r="HCB128" s="200"/>
      <c r="HCE128" s="200"/>
      <c r="HCH128" s="200"/>
      <c r="HCK128" s="200"/>
      <c r="HCN128" s="200"/>
      <c r="HCQ128" s="200"/>
      <c r="HCS128" s="200"/>
      <c r="HCU128" s="200"/>
      <c r="HCX128" s="200"/>
      <c r="HDA128" s="200"/>
      <c r="HDD128" s="200"/>
      <c r="HDG128" s="200"/>
      <c r="HDJ128" s="200"/>
      <c r="HDM128" s="200"/>
      <c r="HDP128" s="200"/>
      <c r="HDR128" s="200"/>
      <c r="HDU128" s="200"/>
      <c r="HDX128" s="200"/>
      <c r="HEA128" s="200"/>
      <c r="HEG128" s="200"/>
      <c r="HEJ128" s="200"/>
      <c r="HEL128" s="200"/>
      <c r="HFS128" s="200"/>
      <c r="HFV128" s="200"/>
      <c r="HFY128" s="200"/>
      <c r="HGB128" s="200"/>
      <c r="HGE128" s="200"/>
      <c r="HGF128" s="200"/>
      <c r="HGG128" s="200"/>
      <c r="HGJ128" s="200"/>
      <c r="HGM128" s="200"/>
      <c r="HGP128" s="200"/>
      <c r="HGS128" s="200"/>
      <c r="HGU128" s="200"/>
      <c r="HHI128" s="200"/>
      <c r="HHJ128" s="200"/>
      <c r="HHK128" s="200"/>
      <c r="HHL128" s="200"/>
      <c r="HHM128" s="200"/>
      <c r="HHN128" s="200"/>
      <c r="HHO128" s="200"/>
      <c r="HHP128" s="200"/>
      <c r="HHQ128" s="200"/>
      <c r="HHR128" s="200"/>
      <c r="HHS128" s="200"/>
      <c r="HHT128" s="200"/>
      <c r="HHU128" s="200"/>
      <c r="HHV128" s="200"/>
      <c r="HHW128" s="200"/>
      <c r="HHX128" s="200"/>
      <c r="HHY128" s="200"/>
      <c r="HHZ128" s="200"/>
      <c r="HIA128" s="200"/>
      <c r="HIG128" s="200"/>
      <c r="HIH128" s="200"/>
      <c r="HII128" s="200"/>
      <c r="HIJ128" s="200"/>
      <c r="HIK128" s="200"/>
      <c r="HIL128" s="200"/>
      <c r="HIM128" s="200"/>
      <c r="HIO128" s="200"/>
      <c r="HIP128" s="200"/>
      <c r="HIQ128" s="200"/>
      <c r="HIR128" s="200"/>
      <c r="HIS128" s="200"/>
      <c r="HIT128" s="200"/>
      <c r="HIU128" s="200"/>
      <c r="HIV128" s="200"/>
      <c r="HIY128" s="200"/>
      <c r="HJB128" s="200"/>
      <c r="HJE128" s="200"/>
      <c r="HJH128" s="200"/>
      <c r="HJK128" s="200"/>
      <c r="HJN128" s="200"/>
      <c r="HJW128" s="200"/>
      <c r="HJZ128" s="200"/>
      <c r="HKC128" s="200"/>
      <c r="HKF128" s="200"/>
      <c r="HKO128" s="200"/>
      <c r="HKU128" s="200"/>
      <c r="HKX128" s="200"/>
      <c r="HLA128" s="200"/>
      <c r="HLD128" s="200"/>
      <c r="HLJ128" s="200"/>
      <c r="HLS128" s="200"/>
      <c r="HLU128" s="200"/>
      <c r="HLV128" s="200"/>
      <c r="HLX128" s="200"/>
      <c r="HMA128" s="200"/>
      <c r="HMD128" s="200"/>
      <c r="HMG128" s="200"/>
      <c r="HMJ128" s="200"/>
      <c r="HMM128" s="200"/>
      <c r="HMO128" s="200"/>
      <c r="HMQ128" s="200"/>
      <c r="HMT128" s="200"/>
      <c r="HMW128" s="200"/>
      <c r="HMZ128" s="200"/>
      <c r="HNC128" s="200"/>
      <c r="HNF128" s="200"/>
      <c r="HNI128" s="200"/>
      <c r="HNL128" s="200"/>
      <c r="HNN128" s="200"/>
      <c r="HNQ128" s="200"/>
      <c r="HNT128" s="200"/>
      <c r="HNW128" s="200"/>
      <c r="HOC128" s="200"/>
      <c r="HOF128" s="200"/>
      <c r="HOH128" s="200"/>
      <c r="HPO128" s="200"/>
      <c r="HPR128" s="200"/>
      <c r="HPU128" s="200"/>
      <c r="HPX128" s="200"/>
      <c r="HQA128" s="200"/>
      <c r="HQB128" s="200"/>
      <c r="HQC128" s="200"/>
      <c r="HQF128" s="200"/>
      <c r="HQI128" s="200"/>
      <c r="HQL128" s="200"/>
      <c r="HQO128" s="200"/>
      <c r="HQQ128" s="200"/>
      <c r="HRE128" s="200"/>
      <c r="HRF128" s="200"/>
      <c r="HRG128" s="200"/>
      <c r="HRH128" s="200"/>
      <c r="HRI128" s="200"/>
      <c r="HRJ128" s="200"/>
      <c r="HRK128" s="200"/>
      <c r="HRL128" s="200"/>
      <c r="HRM128" s="200"/>
      <c r="HRN128" s="200"/>
      <c r="HRO128" s="200"/>
      <c r="HRP128" s="200"/>
      <c r="HRQ128" s="200"/>
      <c r="HRR128" s="200"/>
      <c r="HRS128" s="200"/>
      <c r="HRT128" s="200"/>
      <c r="HRU128" s="200"/>
      <c r="HRV128" s="200"/>
      <c r="HRW128" s="200"/>
      <c r="HSC128" s="200"/>
      <c r="HSD128" s="200"/>
      <c r="HSE128" s="200"/>
      <c r="HSF128" s="200"/>
      <c r="HSG128" s="200"/>
      <c r="HSH128" s="200"/>
      <c r="HSI128" s="200"/>
      <c r="HSK128" s="200"/>
      <c r="HSL128" s="200"/>
      <c r="HSM128" s="200"/>
      <c r="HSN128" s="200"/>
      <c r="HSO128" s="200"/>
      <c r="HSP128" s="200"/>
      <c r="HSQ128" s="200"/>
      <c r="HSR128" s="200"/>
      <c r="HSU128" s="200"/>
      <c r="HSX128" s="200"/>
      <c r="HTA128" s="200"/>
      <c r="HTD128" s="200"/>
      <c r="HTG128" s="200"/>
      <c r="HTJ128" s="200"/>
      <c r="HTS128" s="200"/>
      <c r="HTV128" s="200"/>
      <c r="HTY128" s="200"/>
      <c r="HUB128" s="200"/>
      <c r="HUK128" s="200"/>
      <c r="HUQ128" s="200"/>
      <c r="HUT128" s="200"/>
      <c r="HUW128" s="200"/>
      <c r="HUZ128" s="200"/>
      <c r="HVF128" s="200"/>
      <c r="HVO128" s="200"/>
      <c r="HVQ128" s="200"/>
      <c r="HVR128" s="200"/>
      <c r="HVT128" s="200"/>
      <c r="HVW128" s="200"/>
      <c r="HVZ128" s="200"/>
      <c r="HWC128" s="200"/>
      <c r="HWF128" s="200"/>
      <c r="HWI128" s="200"/>
      <c r="HWK128" s="200"/>
      <c r="HWM128" s="200"/>
      <c r="HWP128" s="200"/>
      <c r="HWS128" s="200"/>
      <c r="HWV128" s="200"/>
      <c r="HWY128" s="200"/>
      <c r="HXB128" s="200"/>
      <c r="HXE128" s="200"/>
      <c r="HXH128" s="200"/>
      <c r="HXJ128" s="200"/>
      <c r="HXM128" s="200"/>
      <c r="HXP128" s="200"/>
      <c r="HXS128" s="200"/>
      <c r="HXY128" s="200"/>
      <c r="HYB128" s="200"/>
      <c r="HYD128" s="200"/>
      <c r="HZK128" s="200"/>
      <c r="HZN128" s="200"/>
      <c r="HZQ128" s="200"/>
      <c r="HZT128" s="200"/>
      <c r="HZW128" s="200"/>
      <c r="HZX128" s="200"/>
      <c r="HZY128" s="200"/>
      <c r="IAB128" s="200"/>
      <c r="IAE128" s="200"/>
      <c r="IAH128" s="200"/>
      <c r="IAK128" s="200"/>
      <c r="IAM128" s="200"/>
      <c r="IBA128" s="200"/>
      <c r="IBB128" s="200"/>
      <c r="IBC128" s="200"/>
      <c r="IBD128" s="200"/>
      <c r="IBE128" s="200"/>
      <c r="IBF128" s="200"/>
      <c r="IBG128" s="200"/>
      <c r="IBH128" s="200"/>
      <c r="IBI128" s="200"/>
      <c r="IBJ128" s="200"/>
      <c r="IBK128" s="200"/>
      <c r="IBL128" s="200"/>
      <c r="IBM128" s="200"/>
      <c r="IBN128" s="200"/>
      <c r="IBO128" s="200"/>
      <c r="IBP128" s="200"/>
      <c r="IBQ128" s="200"/>
      <c r="IBR128" s="200"/>
      <c r="IBS128" s="200"/>
      <c r="IBY128" s="200"/>
      <c r="IBZ128" s="200"/>
      <c r="ICA128" s="200"/>
      <c r="ICB128" s="200"/>
      <c r="ICC128" s="200"/>
      <c r="ICD128" s="200"/>
      <c r="ICE128" s="200"/>
      <c r="ICG128" s="200"/>
      <c r="ICH128" s="200"/>
      <c r="ICI128" s="200"/>
      <c r="ICJ128" s="200"/>
      <c r="ICK128" s="200"/>
      <c r="ICL128" s="200"/>
      <c r="ICM128" s="200"/>
      <c r="ICN128" s="200"/>
      <c r="ICQ128" s="200"/>
      <c r="ICT128" s="200"/>
      <c r="ICW128" s="200"/>
      <c r="ICZ128" s="200"/>
      <c r="IDC128" s="200"/>
      <c r="IDF128" s="200"/>
      <c r="IDO128" s="200"/>
      <c r="IDR128" s="200"/>
      <c r="IDU128" s="200"/>
      <c r="IDX128" s="200"/>
      <c r="IEG128" s="200"/>
      <c r="IEM128" s="200"/>
      <c r="IEP128" s="200"/>
      <c r="IES128" s="200"/>
      <c r="IEV128" s="200"/>
      <c r="IFB128" s="200"/>
      <c r="IFK128" s="200"/>
      <c r="IFM128" s="200"/>
      <c r="IFN128" s="200"/>
      <c r="IFP128" s="200"/>
      <c r="IFS128" s="200"/>
      <c r="IFV128" s="200"/>
      <c r="IFY128" s="200"/>
      <c r="IGB128" s="200"/>
      <c r="IGE128" s="200"/>
      <c r="IGG128" s="200"/>
      <c r="IGI128" s="200"/>
      <c r="IGL128" s="200"/>
      <c r="IGO128" s="200"/>
      <c r="IGR128" s="200"/>
      <c r="IGU128" s="200"/>
      <c r="IGX128" s="200"/>
      <c r="IHA128" s="200"/>
      <c r="IHD128" s="200"/>
      <c r="IHF128" s="200"/>
      <c r="IHI128" s="200"/>
      <c r="IHL128" s="200"/>
      <c r="IHO128" s="200"/>
      <c r="IHU128" s="200"/>
      <c r="IHX128" s="200"/>
      <c r="IHZ128" s="200"/>
      <c r="IJG128" s="200"/>
      <c r="IJJ128" s="200"/>
      <c r="IJM128" s="200"/>
      <c r="IJP128" s="200"/>
      <c r="IJS128" s="200"/>
      <c r="IJT128" s="200"/>
      <c r="IJU128" s="200"/>
      <c r="IJX128" s="200"/>
      <c r="IKA128" s="200"/>
      <c r="IKD128" s="200"/>
      <c r="IKG128" s="200"/>
      <c r="IKI128" s="200"/>
      <c r="IKW128" s="200"/>
      <c r="IKX128" s="200"/>
      <c r="IKY128" s="200"/>
      <c r="IKZ128" s="200"/>
      <c r="ILA128" s="200"/>
      <c r="ILB128" s="200"/>
      <c r="ILC128" s="200"/>
      <c r="ILD128" s="200"/>
      <c r="ILE128" s="200"/>
      <c r="ILF128" s="200"/>
      <c r="ILG128" s="200"/>
      <c r="ILH128" s="200"/>
      <c r="ILI128" s="200"/>
      <c r="ILJ128" s="200"/>
      <c r="ILK128" s="200"/>
      <c r="ILL128" s="200"/>
      <c r="ILM128" s="200"/>
      <c r="ILN128" s="200"/>
      <c r="ILO128" s="200"/>
      <c r="ILU128" s="200"/>
      <c r="ILV128" s="200"/>
      <c r="ILW128" s="200"/>
      <c r="ILX128" s="200"/>
      <c r="ILY128" s="200"/>
      <c r="ILZ128" s="200"/>
      <c r="IMA128" s="200"/>
      <c r="IMC128" s="200"/>
      <c r="IMD128" s="200"/>
      <c r="IME128" s="200"/>
      <c r="IMF128" s="200"/>
      <c r="IMG128" s="200"/>
      <c r="IMH128" s="200"/>
      <c r="IMI128" s="200"/>
      <c r="IMJ128" s="200"/>
      <c r="IMM128" s="200"/>
      <c r="IMP128" s="200"/>
      <c r="IMS128" s="200"/>
      <c r="IMV128" s="200"/>
      <c r="IMY128" s="200"/>
      <c r="INB128" s="200"/>
      <c r="INK128" s="200"/>
      <c r="INN128" s="200"/>
      <c r="INQ128" s="200"/>
      <c r="INT128" s="200"/>
      <c r="IOC128" s="200"/>
      <c r="IOI128" s="200"/>
      <c r="IOL128" s="200"/>
      <c r="IOO128" s="200"/>
      <c r="IOR128" s="200"/>
      <c r="IOX128" s="200"/>
      <c r="IPG128" s="200"/>
      <c r="IPI128" s="200"/>
      <c r="IPJ128" s="200"/>
      <c r="IPL128" s="200"/>
      <c r="IPO128" s="200"/>
      <c r="IPR128" s="200"/>
      <c r="IPU128" s="200"/>
      <c r="IPX128" s="200"/>
      <c r="IQA128" s="200"/>
      <c r="IQC128" s="200"/>
      <c r="IQE128" s="200"/>
      <c r="IQH128" s="200"/>
      <c r="IQK128" s="200"/>
      <c r="IQN128" s="200"/>
      <c r="IQQ128" s="200"/>
      <c r="IQT128" s="200"/>
      <c r="IQW128" s="200"/>
      <c r="IQZ128" s="200"/>
      <c r="IRB128" s="200"/>
      <c r="IRE128" s="200"/>
      <c r="IRH128" s="200"/>
      <c r="IRK128" s="200"/>
      <c r="IRQ128" s="200"/>
      <c r="IRT128" s="200"/>
      <c r="IRV128" s="200"/>
      <c r="ITC128" s="200"/>
      <c r="ITF128" s="200"/>
      <c r="ITI128" s="200"/>
      <c r="ITL128" s="200"/>
      <c r="ITO128" s="200"/>
      <c r="ITP128" s="200"/>
      <c r="ITQ128" s="200"/>
      <c r="ITT128" s="200"/>
      <c r="ITW128" s="200"/>
      <c r="ITZ128" s="200"/>
      <c r="IUC128" s="200"/>
      <c r="IUE128" s="200"/>
      <c r="IUS128" s="200"/>
      <c r="IUT128" s="200"/>
      <c r="IUU128" s="200"/>
      <c r="IUV128" s="200"/>
      <c r="IUW128" s="200"/>
      <c r="IUX128" s="200"/>
      <c r="IUY128" s="200"/>
      <c r="IUZ128" s="200"/>
      <c r="IVA128" s="200"/>
      <c r="IVB128" s="200"/>
      <c r="IVC128" s="200"/>
      <c r="IVD128" s="200"/>
      <c r="IVE128" s="200"/>
      <c r="IVF128" s="200"/>
      <c r="IVG128" s="200"/>
      <c r="IVH128" s="200"/>
      <c r="IVI128" s="200"/>
      <c r="IVJ128" s="200"/>
      <c r="IVK128" s="200"/>
      <c r="IVQ128" s="200"/>
      <c r="IVR128" s="200"/>
      <c r="IVS128" s="200"/>
      <c r="IVT128" s="200"/>
      <c r="IVU128" s="200"/>
      <c r="IVV128" s="200"/>
      <c r="IVW128" s="200"/>
      <c r="IVY128" s="200"/>
      <c r="IVZ128" s="200"/>
      <c r="IWA128" s="200"/>
      <c r="IWB128" s="200"/>
      <c r="IWC128" s="200"/>
      <c r="IWD128" s="200"/>
      <c r="IWE128" s="200"/>
      <c r="IWF128" s="200"/>
      <c r="IWI128" s="200"/>
      <c r="IWL128" s="200"/>
      <c r="IWO128" s="200"/>
      <c r="IWR128" s="200"/>
      <c r="IWU128" s="200"/>
      <c r="IWX128" s="200"/>
      <c r="IXG128" s="200"/>
      <c r="IXJ128" s="200"/>
      <c r="IXM128" s="200"/>
      <c r="IXP128" s="200"/>
      <c r="IXY128" s="200"/>
      <c r="IYE128" s="200"/>
      <c r="IYH128" s="200"/>
      <c r="IYK128" s="200"/>
      <c r="IYN128" s="200"/>
      <c r="IYT128" s="200"/>
      <c r="IZC128" s="200"/>
      <c r="IZE128" s="200"/>
      <c r="IZF128" s="200"/>
      <c r="IZH128" s="200"/>
      <c r="IZK128" s="200"/>
      <c r="IZN128" s="200"/>
      <c r="IZQ128" s="200"/>
      <c r="IZT128" s="200"/>
      <c r="IZW128" s="200"/>
      <c r="IZY128" s="200"/>
      <c r="JAA128" s="200"/>
      <c r="JAD128" s="200"/>
      <c r="JAG128" s="200"/>
      <c r="JAJ128" s="200"/>
      <c r="JAM128" s="200"/>
      <c r="JAP128" s="200"/>
      <c r="JAS128" s="200"/>
      <c r="JAV128" s="200"/>
      <c r="JAX128" s="200"/>
      <c r="JBA128" s="200"/>
      <c r="JBD128" s="200"/>
      <c r="JBG128" s="200"/>
      <c r="JBM128" s="200"/>
      <c r="JBP128" s="200"/>
      <c r="JBR128" s="200"/>
      <c r="JCY128" s="200"/>
      <c r="JDB128" s="200"/>
      <c r="JDE128" s="200"/>
      <c r="JDH128" s="200"/>
      <c r="JDK128" s="200"/>
      <c r="JDL128" s="200"/>
      <c r="JDM128" s="200"/>
      <c r="JDP128" s="200"/>
      <c r="JDS128" s="200"/>
      <c r="JDV128" s="200"/>
      <c r="JDY128" s="200"/>
      <c r="JEA128" s="200"/>
      <c r="JEO128" s="200"/>
      <c r="JEP128" s="200"/>
      <c r="JEQ128" s="200"/>
      <c r="JER128" s="200"/>
      <c r="JES128" s="200"/>
      <c r="JET128" s="200"/>
      <c r="JEU128" s="200"/>
      <c r="JEV128" s="200"/>
      <c r="JEW128" s="200"/>
      <c r="JEX128" s="200"/>
      <c r="JEY128" s="200"/>
      <c r="JEZ128" s="200"/>
      <c r="JFA128" s="200"/>
      <c r="JFB128" s="200"/>
      <c r="JFC128" s="200"/>
      <c r="JFD128" s="200"/>
      <c r="JFE128" s="200"/>
      <c r="JFF128" s="200"/>
      <c r="JFG128" s="200"/>
      <c r="JFM128" s="200"/>
      <c r="JFN128" s="200"/>
      <c r="JFO128" s="200"/>
      <c r="JFP128" s="200"/>
      <c r="JFQ128" s="200"/>
      <c r="JFR128" s="200"/>
      <c r="JFS128" s="200"/>
      <c r="JFU128" s="200"/>
      <c r="JFV128" s="200"/>
      <c r="JFW128" s="200"/>
      <c r="JFX128" s="200"/>
      <c r="JFY128" s="200"/>
      <c r="JFZ128" s="200"/>
      <c r="JGA128" s="200"/>
      <c r="JGB128" s="200"/>
      <c r="JGE128" s="200"/>
      <c r="JGH128" s="200"/>
      <c r="JGK128" s="200"/>
      <c r="JGN128" s="200"/>
      <c r="JGQ128" s="200"/>
      <c r="JGT128" s="200"/>
      <c r="JHC128" s="200"/>
      <c r="JHF128" s="200"/>
      <c r="JHI128" s="200"/>
      <c r="JHL128" s="200"/>
      <c r="JHU128" s="200"/>
      <c r="JIA128" s="200"/>
      <c r="JID128" s="200"/>
      <c r="JIG128" s="200"/>
      <c r="JIJ128" s="200"/>
      <c r="JIP128" s="200"/>
      <c r="JIY128" s="200"/>
      <c r="JJA128" s="200"/>
      <c r="JJB128" s="200"/>
      <c r="JJD128" s="200"/>
      <c r="JJG128" s="200"/>
      <c r="JJJ128" s="200"/>
      <c r="JJM128" s="200"/>
      <c r="JJP128" s="200"/>
      <c r="JJS128" s="200"/>
      <c r="JJU128" s="200"/>
      <c r="JJW128" s="200"/>
      <c r="JJZ128" s="200"/>
      <c r="JKC128" s="200"/>
      <c r="JKF128" s="200"/>
      <c r="JKI128" s="200"/>
      <c r="JKL128" s="200"/>
      <c r="JKO128" s="200"/>
      <c r="JKR128" s="200"/>
      <c r="JKT128" s="200"/>
      <c r="JKW128" s="200"/>
      <c r="JKZ128" s="200"/>
      <c r="JLC128" s="200"/>
      <c r="JLI128" s="200"/>
      <c r="JLL128" s="200"/>
      <c r="JLN128" s="200"/>
      <c r="JMU128" s="200"/>
      <c r="JMX128" s="200"/>
      <c r="JNA128" s="200"/>
      <c r="JND128" s="200"/>
      <c r="JNG128" s="200"/>
      <c r="JNH128" s="200"/>
      <c r="JNI128" s="200"/>
      <c r="JNL128" s="200"/>
      <c r="JNO128" s="200"/>
      <c r="JNR128" s="200"/>
      <c r="JNU128" s="200"/>
      <c r="JNW128" s="200"/>
      <c r="JOK128" s="200"/>
      <c r="JOL128" s="200"/>
      <c r="JOM128" s="200"/>
      <c r="JON128" s="200"/>
      <c r="JOO128" s="200"/>
      <c r="JOP128" s="200"/>
      <c r="JOQ128" s="200"/>
      <c r="JOR128" s="200"/>
      <c r="JOS128" s="200"/>
      <c r="JOT128" s="200"/>
      <c r="JOU128" s="200"/>
      <c r="JOV128" s="200"/>
      <c r="JOW128" s="200"/>
      <c r="JOX128" s="200"/>
      <c r="JOY128" s="200"/>
      <c r="JOZ128" s="200"/>
      <c r="JPA128" s="200"/>
      <c r="JPB128" s="200"/>
      <c r="JPC128" s="200"/>
      <c r="JPI128" s="200"/>
      <c r="JPJ128" s="200"/>
      <c r="JPK128" s="200"/>
      <c r="JPL128" s="200"/>
      <c r="JPM128" s="200"/>
      <c r="JPN128" s="200"/>
      <c r="JPO128" s="200"/>
      <c r="JPQ128" s="200"/>
      <c r="JPR128" s="200"/>
      <c r="JPS128" s="200"/>
      <c r="JPT128" s="200"/>
      <c r="JPU128" s="200"/>
      <c r="JPV128" s="200"/>
      <c r="JPW128" s="200"/>
      <c r="JPX128" s="200"/>
      <c r="JQA128" s="200"/>
      <c r="JQD128" s="200"/>
      <c r="JQG128" s="200"/>
      <c r="JQJ128" s="200"/>
      <c r="JQM128" s="200"/>
      <c r="JQP128" s="200"/>
      <c r="JQY128" s="200"/>
      <c r="JRB128" s="200"/>
      <c r="JRE128" s="200"/>
      <c r="JRH128" s="200"/>
      <c r="JRQ128" s="200"/>
      <c r="JRW128" s="200"/>
      <c r="JRZ128" s="200"/>
      <c r="JSC128" s="200"/>
      <c r="JSF128" s="200"/>
      <c r="JSL128" s="200"/>
      <c r="JSU128" s="200"/>
      <c r="JSW128" s="200"/>
      <c r="JSX128" s="200"/>
      <c r="JSZ128" s="200"/>
      <c r="JTC128" s="200"/>
      <c r="JTF128" s="200"/>
      <c r="JTI128" s="200"/>
      <c r="JTL128" s="200"/>
      <c r="JTO128" s="200"/>
      <c r="JTQ128" s="200"/>
      <c r="JTS128" s="200"/>
      <c r="JTV128" s="200"/>
      <c r="JTY128" s="200"/>
      <c r="JUB128" s="200"/>
      <c r="JUE128" s="200"/>
      <c r="JUH128" s="200"/>
      <c r="JUK128" s="200"/>
      <c r="JUN128" s="200"/>
      <c r="JUP128" s="200"/>
      <c r="JUS128" s="200"/>
      <c r="JUV128" s="200"/>
      <c r="JUY128" s="200"/>
      <c r="JVE128" s="200"/>
      <c r="JVH128" s="200"/>
      <c r="JVJ128" s="200"/>
      <c r="JWQ128" s="200"/>
      <c r="JWT128" s="200"/>
      <c r="JWW128" s="200"/>
      <c r="JWZ128" s="200"/>
      <c r="JXC128" s="200"/>
      <c r="JXD128" s="200"/>
      <c r="JXE128" s="200"/>
      <c r="JXH128" s="200"/>
      <c r="JXK128" s="200"/>
      <c r="JXN128" s="200"/>
      <c r="JXQ128" s="200"/>
      <c r="JXS128" s="200"/>
      <c r="JYG128" s="200"/>
      <c r="JYH128" s="200"/>
      <c r="JYI128" s="200"/>
      <c r="JYJ128" s="200"/>
      <c r="JYK128" s="200"/>
      <c r="JYL128" s="200"/>
      <c r="JYM128" s="200"/>
      <c r="JYN128" s="200"/>
      <c r="JYO128" s="200"/>
      <c r="JYP128" s="200"/>
      <c r="JYQ128" s="200"/>
      <c r="JYR128" s="200"/>
      <c r="JYS128" s="200"/>
      <c r="JYT128" s="200"/>
      <c r="JYU128" s="200"/>
      <c r="JYV128" s="200"/>
      <c r="JYW128" s="200"/>
      <c r="JYX128" s="200"/>
      <c r="JYY128" s="200"/>
      <c r="JZE128" s="200"/>
      <c r="JZF128" s="200"/>
      <c r="JZG128" s="200"/>
      <c r="JZH128" s="200"/>
      <c r="JZI128" s="200"/>
      <c r="JZJ128" s="200"/>
      <c r="JZK128" s="200"/>
      <c r="JZM128" s="200"/>
      <c r="JZN128" s="200"/>
      <c r="JZO128" s="200"/>
      <c r="JZP128" s="200"/>
      <c r="JZQ128" s="200"/>
      <c r="JZR128" s="200"/>
      <c r="JZS128" s="200"/>
      <c r="JZT128" s="200"/>
      <c r="JZW128" s="200"/>
      <c r="JZZ128" s="200"/>
      <c r="KAC128" s="200"/>
      <c r="KAF128" s="200"/>
      <c r="KAI128" s="200"/>
      <c r="KAL128" s="200"/>
      <c r="KAU128" s="200"/>
      <c r="KAX128" s="200"/>
      <c r="KBA128" s="200"/>
      <c r="KBD128" s="200"/>
      <c r="KBM128" s="200"/>
      <c r="KBS128" s="200"/>
      <c r="KBV128" s="200"/>
      <c r="KBY128" s="200"/>
      <c r="KCB128" s="200"/>
      <c r="KCH128" s="200"/>
      <c r="KCQ128" s="200"/>
      <c r="KCS128" s="200"/>
      <c r="KCT128" s="200"/>
      <c r="KCV128" s="200"/>
      <c r="KCY128" s="200"/>
      <c r="KDB128" s="200"/>
      <c r="KDE128" s="200"/>
      <c r="KDH128" s="200"/>
      <c r="KDK128" s="200"/>
      <c r="KDM128" s="200"/>
      <c r="KDO128" s="200"/>
      <c r="KDR128" s="200"/>
      <c r="KDU128" s="200"/>
      <c r="KDX128" s="200"/>
      <c r="KEA128" s="200"/>
      <c r="KED128" s="200"/>
      <c r="KEG128" s="200"/>
      <c r="KEJ128" s="200"/>
      <c r="KEL128" s="200"/>
      <c r="KEO128" s="200"/>
      <c r="KER128" s="200"/>
      <c r="KEU128" s="200"/>
      <c r="KFA128" s="200"/>
      <c r="KFD128" s="200"/>
      <c r="KFF128" s="200"/>
      <c r="KGM128" s="200"/>
      <c r="KGP128" s="200"/>
      <c r="KGS128" s="200"/>
      <c r="KGV128" s="200"/>
      <c r="KGY128" s="200"/>
      <c r="KGZ128" s="200"/>
      <c r="KHA128" s="200"/>
      <c r="KHD128" s="200"/>
      <c r="KHG128" s="200"/>
      <c r="KHJ128" s="200"/>
      <c r="KHM128" s="200"/>
      <c r="KHO128" s="200"/>
      <c r="KIC128" s="200"/>
      <c r="KID128" s="200"/>
      <c r="KIE128" s="200"/>
      <c r="KIF128" s="200"/>
      <c r="KIG128" s="200"/>
      <c r="KIH128" s="200"/>
      <c r="KII128" s="200"/>
      <c r="KIJ128" s="200"/>
      <c r="KIK128" s="200"/>
      <c r="KIL128" s="200"/>
      <c r="KIM128" s="200"/>
      <c r="KIN128" s="200"/>
      <c r="KIO128" s="200"/>
      <c r="KIP128" s="200"/>
      <c r="KIQ128" s="200"/>
      <c r="KIR128" s="200"/>
      <c r="KIS128" s="200"/>
      <c r="KIT128" s="200"/>
      <c r="KIU128" s="200"/>
      <c r="KJA128" s="200"/>
      <c r="KJB128" s="200"/>
      <c r="KJC128" s="200"/>
      <c r="KJD128" s="200"/>
      <c r="KJE128" s="200"/>
      <c r="KJF128" s="200"/>
      <c r="KJG128" s="200"/>
      <c r="KJI128" s="200"/>
      <c r="KJJ128" s="200"/>
      <c r="KJK128" s="200"/>
      <c r="KJL128" s="200"/>
      <c r="KJM128" s="200"/>
      <c r="KJN128" s="200"/>
      <c r="KJO128" s="200"/>
      <c r="KJP128" s="200"/>
      <c r="KJS128" s="200"/>
      <c r="KJV128" s="200"/>
      <c r="KJY128" s="200"/>
      <c r="KKB128" s="200"/>
      <c r="KKE128" s="200"/>
      <c r="KKH128" s="200"/>
      <c r="KKQ128" s="200"/>
      <c r="KKT128" s="200"/>
      <c r="KKW128" s="200"/>
      <c r="KKZ128" s="200"/>
      <c r="KLI128" s="200"/>
      <c r="KLO128" s="200"/>
      <c r="KLR128" s="200"/>
      <c r="KLU128" s="200"/>
      <c r="KLX128" s="200"/>
      <c r="KMD128" s="200"/>
      <c r="KMM128" s="200"/>
      <c r="KMO128" s="200"/>
      <c r="KMP128" s="200"/>
      <c r="KMR128" s="200"/>
      <c r="KMU128" s="200"/>
      <c r="KMX128" s="200"/>
      <c r="KNA128" s="200"/>
      <c r="KND128" s="200"/>
      <c r="KNG128" s="200"/>
      <c r="KNI128" s="200"/>
      <c r="KNK128" s="200"/>
      <c r="KNN128" s="200"/>
      <c r="KNQ128" s="200"/>
      <c r="KNT128" s="200"/>
      <c r="KNW128" s="200"/>
      <c r="KNZ128" s="200"/>
      <c r="KOC128" s="200"/>
      <c r="KOF128" s="200"/>
      <c r="KOH128" s="200"/>
      <c r="KOK128" s="200"/>
      <c r="KON128" s="200"/>
      <c r="KOQ128" s="200"/>
      <c r="KOW128" s="200"/>
      <c r="KOZ128" s="200"/>
      <c r="KPB128" s="200"/>
      <c r="KQI128" s="200"/>
      <c r="KQL128" s="200"/>
      <c r="KQO128" s="200"/>
      <c r="KQR128" s="200"/>
      <c r="KQU128" s="200"/>
      <c r="KQV128" s="200"/>
      <c r="KQW128" s="200"/>
      <c r="KQZ128" s="200"/>
      <c r="KRC128" s="200"/>
      <c r="KRF128" s="200"/>
      <c r="KRI128" s="200"/>
      <c r="KRK128" s="200"/>
      <c r="KRY128" s="200"/>
      <c r="KRZ128" s="200"/>
      <c r="KSA128" s="200"/>
      <c r="KSB128" s="200"/>
      <c r="KSC128" s="200"/>
      <c r="KSD128" s="200"/>
      <c r="KSE128" s="200"/>
      <c r="KSF128" s="200"/>
      <c r="KSG128" s="200"/>
      <c r="KSH128" s="200"/>
      <c r="KSI128" s="200"/>
      <c r="KSJ128" s="200"/>
      <c r="KSK128" s="200"/>
      <c r="KSL128" s="200"/>
      <c r="KSM128" s="200"/>
      <c r="KSN128" s="200"/>
      <c r="KSO128" s="200"/>
      <c r="KSP128" s="200"/>
      <c r="KSQ128" s="200"/>
      <c r="KSW128" s="200"/>
      <c r="KSX128" s="200"/>
      <c r="KSY128" s="200"/>
      <c r="KSZ128" s="200"/>
      <c r="KTA128" s="200"/>
      <c r="KTB128" s="200"/>
      <c r="KTC128" s="200"/>
      <c r="KTE128" s="200"/>
      <c r="KTF128" s="200"/>
      <c r="KTG128" s="200"/>
      <c r="KTH128" s="200"/>
      <c r="KTI128" s="200"/>
      <c r="KTJ128" s="200"/>
      <c r="KTK128" s="200"/>
      <c r="KTL128" s="200"/>
      <c r="KTO128" s="200"/>
      <c r="KTR128" s="200"/>
      <c r="KTU128" s="200"/>
      <c r="KTX128" s="200"/>
      <c r="KUA128" s="200"/>
      <c r="KUD128" s="200"/>
      <c r="KUM128" s="200"/>
      <c r="KUP128" s="200"/>
      <c r="KUS128" s="200"/>
      <c r="KUV128" s="200"/>
      <c r="KVE128" s="200"/>
      <c r="KVK128" s="200"/>
      <c r="KVN128" s="200"/>
      <c r="KVQ128" s="200"/>
      <c r="KVT128" s="200"/>
      <c r="KVZ128" s="200"/>
      <c r="KWI128" s="200"/>
      <c r="KWK128" s="200"/>
      <c r="KWL128" s="200"/>
      <c r="KWN128" s="200"/>
      <c r="KWQ128" s="200"/>
      <c r="KWT128" s="200"/>
      <c r="KWW128" s="200"/>
      <c r="KWZ128" s="200"/>
      <c r="KXC128" s="200"/>
      <c r="KXE128" s="200"/>
      <c r="KXG128" s="200"/>
      <c r="KXJ128" s="200"/>
      <c r="KXM128" s="200"/>
      <c r="KXP128" s="200"/>
      <c r="KXS128" s="200"/>
      <c r="KXV128" s="200"/>
      <c r="KXY128" s="200"/>
      <c r="KYB128" s="200"/>
      <c r="KYD128" s="200"/>
      <c r="KYG128" s="200"/>
      <c r="KYJ128" s="200"/>
      <c r="KYM128" s="200"/>
      <c r="KYS128" s="200"/>
      <c r="KYV128" s="200"/>
      <c r="KYX128" s="200"/>
      <c r="LAE128" s="200"/>
      <c r="LAH128" s="200"/>
      <c r="LAK128" s="200"/>
      <c r="LAN128" s="200"/>
      <c r="LAQ128" s="200"/>
      <c r="LAR128" s="200"/>
      <c r="LAS128" s="200"/>
      <c r="LAV128" s="200"/>
      <c r="LAY128" s="200"/>
      <c r="LBB128" s="200"/>
      <c r="LBE128" s="200"/>
      <c r="LBG128" s="200"/>
      <c r="LBU128" s="200"/>
      <c r="LBV128" s="200"/>
      <c r="LBW128" s="200"/>
      <c r="LBX128" s="200"/>
      <c r="LBY128" s="200"/>
      <c r="LBZ128" s="200"/>
      <c r="LCA128" s="200"/>
      <c r="LCB128" s="200"/>
      <c r="LCC128" s="200"/>
      <c r="LCD128" s="200"/>
      <c r="LCE128" s="200"/>
      <c r="LCF128" s="200"/>
      <c r="LCG128" s="200"/>
      <c r="LCH128" s="200"/>
      <c r="LCI128" s="200"/>
      <c r="LCJ128" s="200"/>
      <c r="LCK128" s="200"/>
      <c r="LCL128" s="200"/>
      <c r="LCM128" s="200"/>
      <c r="LCS128" s="200"/>
      <c r="LCT128" s="200"/>
      <c r="LCU128" s="200"/>
      <c r="LCV128" s="200"/>
      <c r="LCW128" s="200"/>
      <c r="LCX128" s="200"/>
      <c r="LCY128" s="200"/>
      <c r="LDA128" s="200"/>
      <c r="LDB128" s="200"/>
      <c r="LDC128" s="200"/>
      <c r="LDD128" s="200"/>
      <c r="LDE128" s="200"/>
      <c r="LDF128" s="200"/>
      <c r="LDG128" s="200"/>
      <c r="LDH128" s="200"/>
      <c r="LDK128" s="200"/>
      <c r="LDN128" s="200"/>
      <c r="LDQ128" s="200"/>
      <c r="LDT128" s="200"/>
      <c r="LDW128" s="200"/>
      <c r="LDZ128" s="200"/>
      <c r="LEI128" s="200"/>
      <c r="LEL128" s="200"/>
      <c r="LEO128" s="200"/>
      <c r="LER128" s="200"/>
      <c r="LFA128" s="200"/>
      <c r="LFG128" s="200"/>
      <c r="LFJ128" s="200"/>
      <c r="LFM128" s="200"/>
      <c r="LFP128" s="200"/>
      <c r="LFV128" s="200"/>
      <c r="LGE128" s="200"/>
      <c r="LGG128" s="200"/>
      <c r="LGH128" s="200"/>
      <c r="LGJ128" s="200"/>
      <c r="LGM128" s="200"/>
      <c r="LGP128" s="200"/>
      <c r="LGS128" s="200"/>
      <c r="LGV128" s="200"/>
      <c r="LGY128" s="200"/>
      <c r="LHA128" s="200"/>
      <c r="LHC128" s="200"/>
      <c r="LHF128" s="200"/>
      <c r="LHI128" s="200"/>
      <c r="LHL128" s="200"/>
      <c r="LHO128" s="200"/>
      <c r="LHR128" s="200"/>
      <c r="LHU128" s="200"/>
      <c r="LHX128" s="200"/>
      <c r="LHZ128" s="200"/>
      <c r="LIC128" s="200"/>
      <c r="LIF128" s="200"/>
      <c r="LII128" s="200"/>
      <c r="LIO128" s="200"/>
      <c r="LIR128" s="200"/>
      <c r="LIT128" s="200"/>
      <c r="LKA128" s="200"/>
      <c r="LKD128" s="200"/>
      <c r="LKG128" s="200"/>
      <c r="LKJ128" s="200"/>
      <c r="LKM128" s="200"/>
      <c r="LKN128" s="200"/>
      <c r="LKO128" s="200"/>
      <c r="LKR128" s="200"/>
      <c r="LKU128" s="200"/>
      <c r="LKX128" s="200"/>
      <c r="LLA128" s="200"/>
      <c r="LLC128" s="200"/>
      <c r="LLQ128" s="200"/>
      <c r="LLR128" s="200"/>
      <c r="LLS128" s="200"/>
      <c r="LLT128" s="200"/>
      <c r="LLU128" s="200"/>
      <c r="LLV128" s="200"/>
      <c r="LLW128" s="200"/>
      <c r="LLX128" s="200"/>
      <c r="LLY128" s="200"/>
      <c r="LLZ128" s="200"/>
      <c r="LMA128" s="200"/>
      <c r="LMB128" s="200"/>
      <c r="LMC128" s="200"/>
      <c r="LMD128" s="200"/>
      <c r="LME128" s="200"/>
      <c r="LMF128" s="200"/>
      <c r="LMG128" s="200"/>
      <c r="LMH128" s="200"/>
      <c r="LMI128" s="200"/>
      <c r="LMO128" s="200"/>
      <c r="LMP128" s="200"/>
      <c r="LMQ128" s="200"/>
      <c r="LMR128" s="200"/>
      <c r="LMS128" s="200"/>
      <c r="LMT128" s="200"/>
      <c r="LMU128" s="200"/>
      <c r="LMW128" s="200"/>
      <c r="LMX128" s="200"/>
      <c r="LMY128" s="200"/>
      <c r="LMZ128" s="200"/>
      <c r="LNA128" s="200"/>
      <c r="LNB128" s="200"/>
      <c r="LNC128" s="200"/>
      <c r="LND128" s="200"/>
      <c r="LNG128" s="200"/>
      <c r="LNJ128" s="200"/>
      <c r="LNM128" s="200"/>
      <c r="LNP128" s="200"/>
      <c r="LNS128" s="200"/>
      <c r="LNV128" s="200"/>
      <c r="LOE128" s="200"/>
      <c r="LOH128" s="200"/>
      <c r="LOK128" s="200"/>
      <c r="LON128" s="200"/>
      <c r="LOW128" s="200"/>
      <c r="LPC128" s="200"/>
      <c r="LPF128" s="200"/>
      <c r="LPI128" s="200"/>
      <c r="LPL128" s="200"/>
      <c r="LPR128" s="200"/>
      <c r="LQA128" s="200"/>
      <c r="LQC128" s="200"/>
      <c r="LQD128" s="200"/>
      <c r="LQF128" s="200"/>
      <c r="LQI128" s="200"/>
      <c r="LQL128" s="200"/>
      <c r="LQO128" s="200"/>
      <c r="LQR128" s="200"/>
      <c r="LQU128" s="200"/>
      <c r="LQW128" s="200"/>
      <c r="LQY128" s="200"/>
      <c r="LRB128" s="200"/>
      <c r="LRE128" s="200"/>
      <c r="LRH128" s="200"/>
      <c r="LRK128" s="200"/>
      <c r="LRN128" s="200"/>
      <c r="LRQ128" s="200"/>
      <c r="LRT128" s="200"/>
      <c r="LRV128" s="200"/>
      <c r="LRY128" s="200"/>
      <c r="LSB128" s="200"/>
      <c r="LSE128" s="200"/>
      <c r="LSK128" s="200"/>
      <c r="LSN128" s="200"/>
      <c r="LSP128" s="200"/>
      <c r="LTW128" s="200"/>
      <c r="LTZ128" s="200"/>
      <c r="LUC128" s="200"/>
      <c r="LUF128" s="200"/>
      <c r="LUI128" s="200"/>
      <c r="LUJ128" s="200"/>
      <c r="LUK128" s="200"/>
      <c r="LUN128" s="200"/>
      <c r="LUQ128" s="200"/>
      <c r="LUT128" s="200"/>
      <c r="LUW128" s="200"/>
      <c r="LUY128" s="200"/>
      <c r="LVM128" s="200"/>
      <c r="LVN128" s="200"/>
      <c r="LVO128" s="200"/>
      <c r="LVP128" s="200"/>
      <c r="LVQ128" s="200"/>
      <c r="LVR128" s="200"/>
      <c r="LVS128" s="200"/>
      <c r="LVT128" s="200"/>
      <c r="LVU128" s="200"/>
      <c r="LVV128" s="200"/>
      <c r="LVW128" s="200"/>
      <c r="LVX128" s="200"/>
      <c r="LVY128" s="200"/>
      <c r="LVZ128" s="200"/>
      <c r="LWA128" s="200"/>
      <c r="LWB128" s="200"/>
      <c r="LWC128" s="200"/>
      <c r="LWD128" s="200"/>
      <c r="LWE128" s="200"/>
      <c r="LWK128" s="200"/>
      <c r="LWL128" s="200"/>
      <c r="LWM128" s="200"/>
      <c r="LWN128" s="200"/>
      <c r="LWO128" s="200"/>
      <c r="LWP128" s="200"/>
      <c r="LWQ128" s="200"/>
      <c r="LWS128" s="200"/>
      <c r="LWT128" s="200"/>
      <c r="LWU128" s="200"/>
      <c r="LWV128" s="200"/>
      <c r="LWW128" s="200"/>
      <c r="LWX128" s="200"/>
      <c r="LWY128" s="200"/>
      <c r="LWZ128" s="200"/>
      <c r="LXC128" s="200"/>
      <c r="LXF128" s="200"/>
      <c r="LXI128" s="200"/>
      <c r="LXL128" s="200"/>
      <c r="LXO128" s="200"/>
      <c r="LXR128" s="200"/>
      <c r="LYA128" s="200"/>
      <c r="LYD128" s="200"/>
      <c r="LYG128" s="200"/>
      <c r="LYJ128" s="200"/>
      <c r="LYS128" s="200"/>
      <c r="LYY128" s="200"/>
      <c r="LZB128" s="200"/>
      <c r="LZE128" s="200"/>
      <c r="LZH128" s="200"/>
      <c r="LZN128" s="200"/>
      <c r="LZW128" s="200"/>
      <c r="LZY128" s="200"/>
      <c r="LZZ128" s="200"/>
      <c r="MAB128" s="200"/>
      <c r="MAE128" s="200"/>
      <c r="MAH128" s="200"/>
      <c r="MAK128" s="200"/>
      <c r="MAN128" s="200"/>
      <c r="MAQ128" s="200"/>
      <c r="MAS128" s="200"/>
      <c r="MAU128" s="200"/>
      <c r="MAX128" s="200"/>
      <c r="MBA128" s="200"/>
      <c r="MBD128" s="200"/>
      <c r="MBG128" s="200"/>
      <c r="MBJ128" s="200"/>
      <c r="MBM128" s="200"/>
      <c r="MBP128" s="200"/>
      <c r="MBR128" s="200"/>
      <c r="MBU128" s="200"/>
      <c r="MBX128" s="200"/>
      <c r="MCA128" s="200"/>
      <c r="MCG128" s="200"/>
      <c r="MCJ128" s="200"/>
      <c r="MCL128" s="200"/>
      <c r="MDS128" s="200"/>
      <c r="MDV128" s="200"/>
      <c r="MDY128" s="200"/>
      <c r="MEB128" s="200"/>
      <c r="MEE128" s="200"/>
      <c r="MEF128" s="200"/>
      <c r="MEG128" s="200"/>
      <c r="MEJ128" s="200"/>
      <c r="MEM128" s="200"/>
      <c r="MEP128" s="200"/>
      <c r="MES128" s="200"/>
      <c r="MEU128" s="200"/>
      <c r="MFI128" s="200"/>
      <c r="MFJ128" s="200"/>
      <c r="MFK128" s="200"/>
      <c r="MFL128" s="200"/>
      <c r="MFM128" s="200"/>
      <c r="MFN128" s="200"/>
      <c r="MFO128" s="200"/>
      <c r="MFP128" s="200"/>
      <c r="MFQ128" s="200"/>
      <c r="MFR128" s="200"/>
      <c r="MFS128" s="200"/>
      <c r="MFT128" s="200"/>
      <c r="MFU128" s="200"/>
      <c r="MFV128" s="200"/>
      <c r="MFW128" s="200"/>
      <c r="MFX128" s="200"/>
      <c r="MFY128" s="200"/>
      <c r="MFZ128" s="200"/>
      <c r="MGA128" s="200"/>
      <c r="MGG128" s="200"/>
      <c r="MGH128" s="200"/>
      <c r="MGI128" s="200"/>
      <c r="MGJ128" s="200"/>
      <c r="MGK128" s="200"/>
      <c r="MGL128" s="200"/>
      <c r="MGM128" s="200"/>
      <c r="MGO128" s="200"/>
      <c r="MGP128" s="200"/>
      <c r="MGQ128" s="200"/>
      <c r="MGR128" s="200"/>
      <c r="MGS128" s="200"/>
      <c r="MGT128" s="200"/>
      <c r="MGU128" s="200"/>
      <c r="MGV128" s="200"/>
      <c r="MGY128" s="200"/>
      <c r="MHB128" s="200"/>
      <c r="MHE128" s="200"/>
      <c r="MHH128" s="200"/>
      <c r="MHK128" s="200"/>
      <c r="MHN128" s="200"/>
      <c r="MHW128" s="200"/>
      <c r="MHZ128" s="200"/>
      <c r="MIC128" s="200"/>
      <c r="MIF128" s="200"/>
      <c r="MIO128" s="200"/>
      <c r="MIU128" s="200"/>
      <c r="MIX128" s="200"/>
      <c r="MJA128" s="200"/>
      <c r="MJD128" s="200"/>
      <c r="MJJ128" s="200"/>
      <c r="MJS128" s="200"/>
      <c r="MJU128" s="200"/>
      <c r="MJV128" s="200"/>
      <c r="MJX128" s="200"/>
      <c r="MKA128" s="200"/>
      <c r="MKD128" s="200"/>
      <c r="MKG128" s="200"/>
      <c r="MKJ128" s="200"/>
      <c r="MKM128" s="200"/>
      <c r="MKO128" s="200"/>
      <c r="MKQ128" s="200"/>
      <c r="MKT128" s="200"/>
      <c r="MKW128" s="200"/>
      <c r="MKZ128" s="200"/>
      <c r="MLC128" s="200"/>
      <c r="MLF128" s="200"/>
      <c r="MLI128" s="200"/>
      <c r="MLL128" s="200"/>
      <c r="MLN128" s="200"/>
      <c r="MLQ128" s="200"/>
      <c r="MLT128" s="200"/>
      <c r="MLW128" s="200"/>
      <c r="MMC128" s="200"/>
      <c r="MMF128" s="200"/>
      <c r="MMH128" s="200"/>
      <c r="MNO128" s="200"/>
      <c r="MNR128" s="200"/>
      <c r="MNU128" s="200"/>
      <c r="MNX128" s="200"/>
      <c r="MOA128" s="200"/>
      <c r="MOB128" s="200"/>
      <c r="MOC128" s="200"/>
      <c r="MOF128" s="200"/>
      <c r="MOI128" s="200"/>
      <c r="MOL128" s="200"/>
      <c r="MOO128" s="200"/>
      <c r="MOQ128" s="200"/>
      <c r="MPE128" s="200"/>
      <c r="MPF128" s="200"/>
      <c r="MPG128" s="200"/>
      <c r="MPH128" s="200"/>
      <c r="MPI128" s="200"/>
      <c r="MPJ128" s="200"/>
      <c r="MPK128" s="200"/>
      <c r="MPL128" s="200"/>
      <c r="MPM128" s="200"/>
      <c r="MPN128" s="200"/>
      <c r="MPO128" s="200"/>
      <c r="MPP128" s="200"/>
      <c r="MPQ128" s="200"/>
      <c r="MPR128" s="200"/>
      <c r="MPS128" s="200"/>
      <c r="MPT128" s="200"/>
      <c r="MPU128" s="200"/>
      <c r="MPV128" s="200"/>
      <c r="MPW128" s="200"/>
      <c r="MQC128" s="200"/>
      <c r="MQD128" s="200"/>
      <c r="MQE128" s="200"/>
      <c r="MQF128" s="200"/>
      <c r="MQG128" s="200"/>
      <c r="MQH128" s="200"/>
      <c r="MQI128" s="200"/>
      <c r="MQK128" s="200"/>
      <c r="MQL128" s="200"/>
      <c r="MQM128" s="200"/>
      <c r="MQN128" s="200"/>
      <c r="MQO128" s="200"/>
      <c r="MQP128" s="200"/>
      <c r="MQQ128" s="200"/>
      <c r="MQR128" s="200"/>
      <c r="MQU128" s="200"/>
      <c r="MQX128" s="200"/>
      <c r="MRA128" s="200"/>
      <c r="MRD128" s="200"/>
      <c r="MRG128" s="200"/>
      <c r="MRJ128" s="200"/>
      <c r="MRS128" s="200"/>
      <c r="MRV128" s="200"/>
      <c r="MRY128" s="200"/>
      <c r="MSB128" s="200"/>
      <c r="MSK128" s="200"/>
      <c r="MSQ128" s="200"/>
      <c r="MST128" s="200"/>
      <c r="MSW128" s="200"/>
      <c r="MSZ128" s="200"/>
      <c r="MTF128" s="200"/>
      <c r="MTO128" s="200"/>
      <c r="MTQ128" s="200"/>
      <c r="MTR128" s="200"/>
      <c r="MTT128" s="200"/>
      <c r="MTW128" s="200"/>
      <c r="MTZ128" s="200"/>
      <c r="MUC128" s="200"/>
      <c r="MUF128" s="200"/>
      <c r="MUI128" s="200"/>
      <c r="MUK128" s="200"/>
      <c r="MUM128" s="200"/>
      <c r="MUP128" s="200"/>
      <c r="MUS128" s="200"/>
      <c r="MUV128" s="200"/>
      <c r="MUY128" s="200"/>
      <c r="MVB128" s="200"/>
      <c r="MVE128" s="200"/>
      <c r="MVH128" s="200"/>
      <c r="MVJ128" s="200"/>
      <c r="MVM128" s="200"/>
      <c r="MVP128" s="200"/>
      <c r="MVS128" s="200"/>
      <c r="MVY128" s="200"/>
      <c r="MWB128" s="200"/>
      <c r="MWD128" s="200"/>
      <c r="MXK128" s="200"/>
      <c r="MXN128" s="200"/>
      <c r="MXQ128" s="200"/>
      <c r="MXT128" s="200"/>
      <c r="MXW128" s="200"/>
      <c r="MXX128" s="200"/>
      <c r="MXY128" s="200"/>
      <c r="MYB128" s="200"/>
      <c r="MYE128" s="200"/>
      <c r="MYH128" s="200"/>
      <c r="MYK128" s="200"/>
      <c r="MYM128" s="200"/>
      <c r="MZA128" s="200"/>
      <c r="MZB128" s="200"/>
      <c r="MZC128" s="200"/>
      <c r="MZD128" s="200"/>
      <c r="MZE128" s="200"/>
      <c r="MZF128" s="200"/>
      <c r="MZG128" s="200"/>
      <c r="MZH128" s="200"/>
      <c r="MZI128" s="200"/>
      <c r="MZJ128" s="200"/>
      <c r="MZK128" s="200"/>
      <c r="MZL128" s="200"/>
      <c r="MZM128" s="200"/>
      <c r="MZN128" s="200"/>
      <c r="MZO128" s="200"/>
      <c r="MZP128" s="200"/>
      <c r="MZQ128" s="200"/>
      <c r="MZR128" s="200"/>
      <c r="MZS128" s="200"/>
      <c r="MZY128" s="200"/>
      <c r="MZZ128" s="200"/>
      <c r="NAA128" s="200"/>
      <c r="NAB128" s="200"/>
      <c r="NAC128" s="200"/>
      <c r="NAD128" s="200"/>
      <c r="NAE128" s="200"/>
      <c r="NAG128" s="200"/>
      <c r="NAH128" s="200"/>
      <c r="NAI128" s="200"/>
      <c r="NAJ128" s="200"/>
      <c r="NAK128" s="200"/>
      <c r="NAL128" s="200"/>
      <c r="NAM128" s="200"/>
      <c r="NAN128" s="200"/>
      <c r="NAQ128" s="200"/>
      <c r="NAT128" s="200"/>
      <c r="NAW128" s="200"/>
      <c r="NAZ128" s="200"/>
      <c r="NBC128" s="200"/>
      <c r="NBF128" s="200"/>
      <c r="NBO128" s="200"/>
      <c r="NBR128" s="200"/>
      <c r="NBU128" s="200"/>
      <c r="NBX128" s="200"/>
      <c r="NCG128" s="200"/>
      <c r="NCM128" s="200"/>
      <c r="NCP128" s="200"/>
      <c r="NCS128" s="200"/>
      <c r="NCV128" s="200"/>
      <c r="NDB128" s="200"/>
      <c r="NDK128" s="200"/>
      <c r="NDM128" s="200"/>
      <c r="NDN128" s="200"/>
      <c r="NDP128" s="200"/>
      <c r="NDS128" s="200"/>
      <c r="NDV128" s="200"/>
      <c r="NDY128" s="200"/>
      <c r="NEB128" s="200"/>
      <c r="NEE128" s="200"/>
      <c r="NEG128" s="200"/>
      <c r="NEI128" s="200"/>
      <c r="NEL128" s="200"/>
      <c r="NEO128" s="200"/>
      <c r="NER128" s="200"/>
      <c r="NEU128" s="200"/>
      <c r="NEX128" s="200"/>
      <c r="NFA128" s="200"/>
      <c r="NFD128" s="200"/>
      <c r="NFF128" s="200"/>
      <c r="NFI128" s="200"/>
      <c r="NFL128" s="200"/>
      <c r="NFO128" s="200"/>
      <c r="NFU128" s="200"/>
      <c r="NFX128" s="200"/>
      <c r="NFZ128" s="200"/>
      <c r="NHG128" s="200"/>
      <c r="NHJ128" s="200"/>
      <c r="NHM128" s="200"/>
      <c r="NHP128" s="200"/>
      <c r="NHS128" s="200"/>
      <c r="NHT128" s="200"/>
      <c r="NHU128" s="200"/>
      <c r="NHX128" s="200"/>
      <c r="NIA128" s="200"/>
      <c r="NID128" s="200"/>
      <c r="NIG128" s="200"/>
      <c r="NII128" s="200"/>
      <c r="NIW128" s="200"/>
      <c r="NIX128" s="200"/>
      <c r="NIY128" s="200"/>
      <c r="NIZ128" s="200"/>
      <c r="NJA128" s="200"/>
      <c r="NJB128" s="200"/>
      <c r="NJC128" s="200"/>
      <c r="NJD128" s="200"/>
      <c r="NJE128" s="200"/>
      <c r="NJF128" s="200"/>
      <c r="NJG128" s="200"/>
      <c r="NJH128" s="200"/>
      <c r="NJI128" s="200"/>
      <c r="NJJ128" s="200"/>
      <c r="NJK128" s="200"/>
      <c r="NJL128" s="200"/>
      <c r="NJM128" s="200"/>
      <c r="NJN128" s="200"/>
      <c r="NJO128" s="200"/>
      <c r="NJU128" s="200"/>
      <c r="NJV128" s="200"/>
      <c r="NJW128" s="200"/>
      <c r="NJX128" s="200"/>
      <c r="NJY128" s="200"/>
      <c r="NJZ128" s="200"/>
      <c r="NKA128" s="200"/>
      <c r="NKC128" s="200"/>
      <c r="NKD128" s="200"/>
      <c r="NKE128" s="200"/>
      <c r="NKF128" s="200"/>
      <c r="NKG128" s="200"/>
      <c r="NKH128" s="200"/>
      <c r="NKI128" s="200"/>
      <c r="NKJ128" s="200"/>
      <c r="NKM128" s="200"/>
      <c r="NKP128" s="200"/>
      <c r="NKS128" s="200"/>
      <c r="NKV128" s="200"/>
      <c r="NKY128" s="200"/>
      <c r="NLB128" s="200"/>
      <c r="NLK128" s="200"/>
      <c r="NLN128" s="200"/>
      <c r="NLQ128" s="200"/>
      <c r="NLT128" s="200"/>
      <c r="NMC128" s="200"/>
      <c r="NMI128" s="200"/>
      <c r="NML128" s="200"/>
      <c r="NMO128" s="200"/>
      <c r="NMR128" s="200"/>
      <c r="NMX128" s="200"/>
      <c r="NNG128" s="200"/>
      <c r="NNI128" s="200"/>
      <c r="NNJ128" s="200"/>
      <c r="NNL128" s="200"/>
      <c r="NNO128" s="200"/>
      <c r="NNR128" s="200"/>
      <c r="NNU128" s="200"/>
      <c r="NNX128" s="200"/>
      <c r="NOA128" s="200"/>
      <c r="NOC128" s="200"/>
      <c r="NOE128" s="200"/>
      <c r="NOH128" s="200"/>
      <c r="NOK128" s="200"/>
      <c r="NON128" s="200"/>
      <c r="NOQ128" s="200"/>
      <c r="NOT128" s="200"/>
      <c r="NOW128" s="200"/>
      <c r="NOZ128" s="200"/>
      <c r="NPB128" s="200"/>
      <c r="NPE128" s="200"/>
      <c r="NPH128" s="200"/>
      <c r="NPK128" s="200"/>
      <c r="NPQ128" s="200"/>
      <c r="NPT128" s="200"/>
      <c r="NPV128" s="200"/>
      <c r="NRC128" s="200"/>
      <c r="NRF128" s="200"/>
      <c r="NRI128" s="200"/>
      <c r="NRL128" s="200"/>
      <c r="NRO128" s="200"/>
      <c r="NRP128" s="200"/>
      <c r="NRQ128" s="200"/>
      <c r="NRT128" s="200"/>
      <c r="NRW128" s="200"/>
      <c r="NRZ128" s="200"/>
      <c r="NSC128" s="200"/>
      <c r="NSE128" s="200"/>
      <c r="NSS128" s="200"/>
      <c r="NST128" s="200"/>
      <c r="NSU128" s="200"/>
      <c r="NSV128" s="200"/>
      <c r="NSW128" s="200"/>
      <c r="NSX128" s="200"/>
      <c r="NSY128" s="200"/>
      <c r="NSZ128" s="200"/>
      <c r="NTA128" s="200"/>
      <c r="NTB128" s="200"/>
      <c r="NTC128" s="200"/>
      <c r="NTD128" s="200"/>
      <c r="NTE128" s="200"/>
      <c r="NTF128" s="200"/>
      <c r="NTG128" s="200"/>
      <c r="NTH128" s="200"/>
      <c r="NTI128" s="200"/>
      <c r="NTJ128" s="200"/>
      <c r="NTK128" s="200"/>
      <c r="NTQ128" s="200"/>
      <c r="NTR128" s="200"/>
      <c r="NTS128" s="200"/>
      <c r="NTT128" s="200"/>
      <c r="NTU128" s="200"/>
      <c r="NTV128" s="200"/>
      <c r="NTW128" s="200"/>
      <c r="NTY128" s="200"/>
      <c r="NTZ128" s="200"/>
      <c r="NUA128" s="200"/>
      <c r="NUB128" s="200"/>
      <c r="NUC128" s="200"/>
      <c r="NUD128" s="200"/>
      <c r="NUE128" s="200"/>
      <c r="NUF128" s="200"/>
      <c r="NUI128" s="200"/>
      <c r="NUL128" s="200"/>
      <c r="NUO128" s="200"/>
      <c r="NUR128" s="200"/>
      <c r="NUU128" s="200"/>
      <c r="NUX128" s="200"/>
      <c r="NVG128" s="200"/>
      <c r="NVJ128" s="200"/>
      <c r="NVM128" s="200"/>
      <c r="NVP128" s="200"/>
      <c r="NVY128" s="200"/>
      <c r="NWE128" s="200"/>
      <c r="NWH128" s="200"/>
      <c r="NWK128" s="200"/>
      <c r="NWN128" s="200"/>
      <c r="NWT128" s="200"/>
      <c r="NXC128" s="200"/>
      <c r="NXE128" s="200"/>
      <c r="NXF128" s="200"/>
      <c r="NXH128" s="200"/>
      <c r="NXK128" s="200"/>
      <c r="NXN128" s="200"/>
      <c r="NXQ128" s="200"/>
      <c r="NXT128" s="200"/>
      <c r="NXW128" s="200"/>
      <c r="NXY128" s="200"/>
      <c r="NYA128" s="200"/>
      <c r="NYD128" s="200"/>
      <c r="NYG128" s="200"/>
      <c r="NYJ128" s="200"/>
      <c r="NYM128" s="200"/>
      <c r="NYP128" s="200"/>
      <c r="NYS128" s="200"/>
      <c r="NYV128" s="200"/>
      <c r="NYX128" s="200"/>
      <c r="NZA128" s="200"/>
      <c r="NZD128" s="200"/>
      <c r="NZG128" s="200"/>
      <c r="NZM128" s="200"/>
      <c r="NZP128" s="200"/>
      <c r="NZR128" s="200"/>
      <c r="OAY128" s="200"/>
      <c r="OBB128" s="200"/>
      <c r="OBE128" s="200"/>
      <c r="OBH128" s="200"/>
      <c r="OBK128" s="200"/>
      <c r="OBL128" s="200"/>
      <c r="OBM128" s="200"/>
      <c r="OBP128" s="200"/>
      <c r="OBS128" s="200"/>
      <c r="OBV128" s="200"/>
      <c r="OBY128" s="200"/>
      <c r="OCA128" s="200"/>
      <c r="OCO128" s="200"/>
      <c r="OCP128" s="200"/>
      <c r="OCQ128" s="200"/>
      <c r="OCR128" s="200"/>
      <c r="OCS128" s="200"/>
      <c r="OCT128" s="200"/>
      <c r="OCU128" s="200"/>
      <c r="OCV128" s="200"/>
      <c r="OCW128" s="200"/>
      <c r="OCX128" s="200"/>
      <c r="OCY128" s="200"/>
      <c r="OCZ128" s="200"/>
      <c r="ODA128" s="200"/>
      <c r="ODB128" s="200"/>
      <c r="ODC128" s="200"/>
      <c r="ODD128" s="200"/>
      <c r="ODE128" s="200"/>
      <c r="ODF128" s="200"/>
      <c r="ODG128" s="200"/>
      <c r="ODM128" s="200"/>
      <c r="ODN128" s="200"/>
      <c r="ODO128" s="200"/>
      <c r="ODP128" s="200"/>
      <c r="ODQ128" s="200"/>
      <c r="ODR128" s="200"/>
      <c r="ODS128" s="200"/>
      <c r="ODU128" s="200"/>
      <c r="ODV128" s="200"/>
      <c r="ODW128" s="200"/>
      <c r="ODX128" s="200"/>
      <c r="ODY128" s="200"/>
      <c r="ODZ128" s="200"/>
      <c r="OEA128" s="200"/>
      <c r="OEB128" s="200"/>
      <c r="OEE128" s="200"/>
      <c r="OEH128" s="200"/>
      <c r="OEK128" s="200"/>
      <c r="OEN128" s="200"/>
      <c r="OEQ128" s="200"/>
      <c r="OET128" s="200"/>
      <c r="OFC128" s="200"/>
      <c r="OFF128" s="200"/>
      <c r="OFI128" s="200"/>
      <c r="OFL128" s="200"/>
      <c r="OFU128" s="200"/>
      <c r="OGA128" s="200"/>
      <c r="OGD128" s="200"/>
      <c r="OGG128" s="200"/>
      <c r="OGJ128" s="200"/>
      <c r="OGP128" s="200"/>
      <c r="OGY128" s="200"/>
      <c r="OHA128" s="200"/>
      <c r="OHB128" s="200"/>
      <c r="OHD128" s="200"/>
      <c r="OHG128" s="200"/>
      <c r="OHJ128" s="200"/>
      <c r="OHM128" s="200"/>
      <c r="OHP128" s="200"/>
      <c r="OHS128" s="200"/>
      <c r="OHU128" s="200"/>
      <c r="OHW128" s="200"/>
      <c r="OHZ128" s="200"/>
      <c r="OIC128" s="200"/>
      <c r="OIF128" s="200"/>
      <c r="OII128" s="200"/>
      <c r="OIL128" s="200"/>
      <c r="OIO128" s="200"/>
      <c r="OIR128" s="200"/>
      <c r="OIT128" s="200"/>
      <c r="OIW128" s="200"/>
      <c r="OIZ128" s="200"/>
      <c r="OJC128" s="200"/>
      <c r="OJI128" s="200"/>
      <c r="OJL128" s="200"/>
      <c r="OJN128" s="200"/>
      <c r="OKU128" s="200"/>
      <c r="OKX128" s="200"/>
      <c r="OLA128" s="200"/>
      <c r="OLD128" s="200"/>
      <c r="OLG128" s="200"/>
      <c r="OLH128" s="200"/>
      <c r="OLI128" s="200"/>
      <c r="OLL128" s="200"/>
      <c r="OLO128" s="200"/>
      <c r="OLR128" s="200"/>
      <c r="OLU128" s="200"/>
      <c r="OLW128" s="200"/>
      <c r="OMK128" s="200"/>
      <c r="OML128" s="200"/>
      <c r="OMM128" s="200"/>
      <c r="OMN128" s="200"/>
      <c r="OMO128" s="200"/>
      <c r="OMP128" s="200"/>
      <c r="OMQ128" s="200"/>
      <c r="OMR128" s="200"/>
      <c r="OMS128" s="200"/>
      <c r="OMT128" s="200"/>
      <c r="OMU128" s="200"/>
      <c r="OMV128" s="200"/>
      <c r="OMW128" s="200"/>
      <c r="OMX128" s="200"/>
      <c r="OMY128" s="200"/>
      <c r="OMZ128" s="200"/>
      <c r="ONA128" s="200"/>
      <c r="ONB128" s="200"/>
      <c r="ONC128" s="200"/>
      <c r="ONI128" s="200"/>
      <c r="ONJ128" s="200"/>
      <c r="ONK128" s="200"/>
      <c r="ONL128" s="200"/>
      <c r="ONM128" s="200"/>
      <c r="ONN128" s="200"/>
      <c r="ONO128" s="200"/>
      <c r="ONQ128" s="200"/>
      <c r="ONR128" s="200"/>
      <c r="ONS128" s="200"/>
      <c r="ONT128" s="200"/>
      <c r="ONU128" s="200"/>
      <c r="ONV128" s="200"/>
      <c r="ONW128" s="200"/>
      <c r="ONX128" s="200"/>
      <c r="OOA128" s="200"/>
      <c r="OOD128" s="200"/>
      <c r="OOG128" s="200"/>
      <c r="OOJ128" s="200"/>
      <c r="OOM128" s="200"/>
      <c r="OOP128" s="200"/>
      <c r="OOY128" s="200"/>
      <c r="OPB128" s="200"/>
      <c r="OPE128" s="200"/>
      <c r="OPH128" s="200"/>
      <c r="OPQ128" s="200"/>
      <c r="OPW128" s="200"/>
      <c r="OPZ128" s="200"/>
      <c r="OQC128" s="200"/>
      <c r="OQF128" s="200"/>
      <c r="OQL128" s="200"/>
      <c r="OQU128" s="200"/>
      <c r="OQW128" s="200"/>
      <c r="OQX128" s="200"/>
      <c r="OQZ128" s="200"/>
      <c r="ORC128" s="200"/>
      <c r="ORF128" s="200"/>
      <c r="ORI128" s="200"/>
      <c r="ORL128" s="200"/>
      <c r="ORO128" s="200"/>
      <c r="ORQ128" s="200"/>
      <c r="ORS128" s="200"/>
      <c r="ORV128" s="200"/>
      <c r="ORY128" s="200"/>
      <c r="OSB128" s="200"/>
      <c r="OSE128" s="200"/>
      <c r="OSH128" s="200"/>
      <c r="OSK128" s="200"/>
      <c r="OSN128" s="200"/>
      <c r="OSP128" s="200"/>
      <c r="OSS128" s="200"/>
      <c r="OSV128" s="200"/>
      <c r="OSY128" s="200"/>
      <c r="OTE128" s="200"/>
      <c r="OTH128" s="200"/>
      <c r="OTJ128" s="200"/>
      <c r="OUQ128" s="200"/>
      <c r="OUT128" s="200"/>
      <c r="OUW128" s="200"/>
      <c r="OUZ128" s="200"/>
      <c r="OVC128" s="200"/>
      <c r="OVD128" s="200"/>
      <c r="OVE128" s="200"/>
      <c r="OVH128" s="200"/>
      <c r="OVK128" s="200"/>
      <c r="OVN128" s="200"/>
      <c r="OVQ128" s="200"/>
      <c r="OVS128" s="200"/>
      <c r="OWG128" s="200"/>
      <c r="OWH128" s="200"/>
      <c r="OWI128" s="200"/>
      <c r="OWJ128" s="200"/>
      <c r="OWK128" s="200"/>
      <c r="OWL128" s="200"/>
      <c r="OWM128" s="200"/>
      <c r="OWN128" s="200"/>
      <c r="OWO128" s="200"/>
      <c r="OWP128" s="200"/>
      <c r="OWQ128" s="200"/>
      <c r="OWR128" s="200"/>
      <c r="OWS128" s="200"/>
      <c r="OWT128" s="200"/>
      <c r="OWU128" s="200"/>
      <c r="OWV128" s="200"/>
      <c r="OWW128" s="200"/>
      <c r="OWX128" s="200"/>
      <c r="OWY128" s="200"/>
      <c r="OXE128" s="200"/>
      <c r="OXF128" s="200"/>
      <c r="OXG128" s="200"/>
      <c r="OXH128" s="200"/>
      <c r="OXI128" s="200"/>
      <c r="OXJ128" s="200"/>
      <c r="OXK128" s="200"/>
      <c r="OXM128" s="200"/>
      <c r="OXN128" s="200"/>
      <c r="OXO128" s="200"/>
      <c r="OXP128" s="200"/>
      <c r="OXQ128" s="200"/>
      <c r="OXR128" s="200"/>
      <c r="OXS128" s="200"/>
      <c r="OXT128" s="200"/>
      <c r="OXW128" s="200"/>
      <c r="OXZ128" s="200"/>
      <c r="OYC128" s="200"/>
      <c r="OYF128" s="200"/>
      <c r="OYI128" s="200"/>
      <c r="OYL128" s="200"/>
      <c r="OYU128" s="200"/>
      <c r="OYX128" s="200"/>
      <c r="OZA128" s="200"/>
      <c r="OZD128" s="200"/>
      <c r="OZM128" s="200"/>
      <c r="OZS128" s="200"/>
      <c r="OZV128" s="200"/>
      <c r="OZY128" s="200"/>
      <c r="PAB128" s="200"/>
      <c r="PAH128" s="200"/>
      <c r="PAQ128" s="200"/>
      <c r="PAS128" s="200"/>
      <c r="PAT128" s="200"/>
      <c r="PAV128" s="200"/>
      <c r="PAY128" s="200"/>
      <c r="PBB128" s="200"/>
      <c r="PBE128" s="200"/>
      <c r="PBH128" s="200"/>
      <c r="PBK128" s="200"/>
      <c r="PBM128" s="200"/>
      <c r="PBO128" s="200"/>
      <c r="PBR128" s="200"/>
      <c r="PBU128" s="200"/>
      <c r="PBX128" s="200"/>
      <c r="PCA128" s="200"/>
      <c r="PCD128" s="200"/>
      <c r="PCG128" s="200"/>
      <c r="PCJ128" s="200"/>
      <c r="PCL128" s="200"/>
      <c r="PCO128" s="200"/>
      <c r="PCR128" s="200"/>
      <c r="PCU128" s="200"/>
      <c r="PDA128" s="200"/>
      <c r="PDD128" s="200"/>
      <c r="PDF128" s="200"/>
      <c r="PEM128" s="200"/>
      <c r="PEP128" s="200"/>
      <c r="PES128" s="200"/>
      <c r="PEV128" s="200"/>
      <c r="PEY128" s="200"/>
      <c r="PEZ128" s="200"/>
      <c r="PFA128" s="200"/>
      <c r="PFD128" s="200"/>
      <c r="PFG128" s="200"/>
      <c r="PFJ128" s="200"/>
      <c r="PFM128" s="200"/>
      <c r="PFO128" s="200"/>
      <c r="PGC128" s="200"/>
      <c r="PGD128" s="200"/>
      <c r="PGE128" s="200"/>
      <c r="PGF128" s="200"/>
      <c r="PGG128" s="200"/>
      <c r="PGH128" s="200"/>
      <c r="PGI128" s="200"/>
      <c r="PGJ128" s="200"/>
      <c r="PGK128" s="200"/>
      <c r="PGL128" s="200"/>
      <c r="PGM128" s="200"/>
      <c r="PGN128" s="200"/>
      <c r="PGO128" s="200"/>
      <c r="PGP128" s="200"/>
      <c r="PGQ128" s="200"/>
      <c r="PGR128" s="200"/>
      <c r="PGS128" s="200"/>
      <c r="PGT128" s="200"/>
      <c r="PGU128" s="200"/>
      <c r="PHA128" s="200"/>
      <c r="PHB128" s="200"/>
      <c r="PHC128" s="200"/>
      <c r="PHD128" s="200"/>
      <c r="PHE128" s="200"/>
      <c r="PHF128" s="200"/>
      <c r="PHG128" s="200"/>
      <c r="PHI128" s="200"/>
      <c r="PHJ128" s="200"/>
      <c r="PHK128" s="200"/>
      <c r="PHL128" s="200"/>
      <c r="PHM128" s="200"/>
      <c r="PHN128" s="200"/>
      <c r="PHO128" s="200"/>
      <c r="PHP128" s="200"/>
      <c r="PHS128" s="200"/>
      <c r="PHV128" s="200"/>
      <c r="PHY128" s="200"/>
      <c r="PIB128" s="200"/>
      <c r="PIE128" s="200"/>
      <c r="PIH128" s="200"/>
      <c r="PIQ128" s="200"/>
      <c r="PIT128" s="200"/>
      <c r="PIW128" s="200"/>
      <c r="PIZ128" s="200"/>
      <c r="PJI128" s="200"/>
      <c r="PJO128" s="200"/>
      <c r="PJR128" s="200"/>
      <c r="PJU128" s="200"/>
      <c r="PJX128" s="200"/>
      <c r="PKD128" s="200"/>
      <c r="PKM128" s="200"/>
      <c r="PKO128" s="200"/>
      <c r="PKP128" s="200"/>
      <c r="PKR128" s="200"/>
      <c r="PKU128" s="200"/>
      <c r="PKX128" s="200"/>
      <c r="PLA128" s="200"/>
      <c r="PLD128" s="200"/>
      <c r="PLG128" s="200"/>
      <c r="PLI128" s="200"/>
      <c r="PLK128" s="200"/>
      <c r="PLN128" s="200"/>
      <c r="PLQ128" s="200"/>
      <c r="PLT128" s="200"/>
      <c r="PLW128" s="200"/>
      <c r="PLZ128" s="200"/>
      <c r="PMC128" s="200"/>
      <c r="PMF128" s="200"/>
      <c r="PMH128" s="200"/>
      <c r="PMK128" s="200"/>
      <c r="PMN128" s="200"/>
      <c r="PMQ128" s="200"/>
      <c r="PMW128" s="200"/>
      <c r="PMZ128" s="200"/>
      <c r="PNB128" s="200"/>
      <c r="POI128" s="200"/>
      <c r="POL128" s="200"/>
      <c r="POO128" s="200"/>
      <c r="POR128" s="200"/>
      <c r="POU128" s="200"/>
      <c r="POV128" s="200"/>
      <c r="POW128" s="200"/>
      <c r="POZ128" s="200"/>
      <c r="PPC128" s="200"/>
      <c r="PPF128" s="200"/>
      <c r="PPI128" s="200"/>
      <c r="PPK128" s="200"/>
      <c r="PPY128" s="200"/>
      <c r="PPZ128" s="200"/>
      <c r="PQA128" s="200"/>
      <c r="PQB128" s="200"/>
      <c r="PQC128" s="200"/>
      <c r="PQD128" s="200"/>
      <c r="PQE128" s="200"/>
      <c r="PQF128" s="200"/>
      <c r="PQG128" s="200"/>
      <c r="PQH128" s="200"/>
      <c r="PQI128" s="200"/>
      <c r="PQJ128" s="200"/>
      <c r="PQK128" s="200"/>
      <c r="PQL128" s="200"/>
      <c r="PQM128" s="200"/>
      <c r="PQN128" s="200"/>
      <c r="PQO128" s="200"/>
      <c r="PQP128" s="200"/>
      <c r="PQQ128" s="200"/>
      <c r="PQW128" s="200"/>
      <c r="PQX128" s="200"/>
      <c r="PQY128" s="200"/>
      <c r="PQZ128" s="200"/>
      <c r="PRA128" s="200"/>
      <c r="PRB128" s="200"/>
      <c r="PRC128" s="200"/>
      <c r="PRE128" s="200"/>
      <c r="PRF128" s="200"/>
      <c r="PRG128" s="200"/>
      <c r="PRH128" s="200"/>
      <c r="PRI128" s="200"/>
      <c r="PRJ128" s="200"/>
      <c r="PRK128" s="200"/>
      <c r="PRL128" s="200"/>
      <c r="PRO128" s="200"/>
      <c r="PRR128" s="200"/>
      <c r="PRU128" s="200"/>
      <c r="PRX128" s="200"/>
      <c r="PSA128" s="200"/>
      <c r="PSD128" s="200"/>
      <c r="PSM128" s="200"/>
      <c r="PSP128" s="200"/>
      <c r="PSS128" s="200"/>
      <c r="PSV128" s="200"/>
      <c r="PTE128" s="200"/>
      <c r="PTK128" s="200"/>
      <c r="PTN128" s="200"/>
      <c r="PTQ128" s="200"/>
      <c r="PTT128" s="200"/>
      <c r="PTZ128" s="200"/>
      <c r="PUI128" s="200"/>
      <c r="PUK128" s="200"/>
      <c r="PUL128" s="200"/>
      <c r="PUN128" s="200"/>
      <c r="PUQ128" s="200"/>
      <c r="PUT128" s="200"/>
      <c r="PUW128" s="200"/>
      <c r="PUZ128" s="200"/>
      <c r="PVC128" s="200"/>
      <c r="PVE128" s="200"/>
      <c r="PVG128" s="200"/>
      <c r="PVJ128" s="200"/>
      <c r="PVM128" s="200"/>
      <c r="PVP128" s="200"/>
      <c r="PVS128" s="200"/>
      <c r="PVV128" s="200"/>
      <c r="PVY128" s="200"/>
      <c r="PWB128" s="200"/>
      <c r="PWD128" s="200"/>
      <c r="PWG128" s="200"/>
      <c r="PWJ128" s="200"/>
      <c r="PWM128" s="200"/>
      <c r="PWS128" s="200"/>
      <c r="PWV128" s="200"/>
      <c r="PWX128" s="200"/>
      <c r="PYE128" s="200"/>
      <c r="PYH128" s="200"/>
      <c r="PYK128" s="200"/>
      <c r="PYN128" s="200"/>
      <c r="PYQ128" s="200"/>
      <c r="PYR128" s="200"/>
      <c r="PYS128" s="200"/>
      <c r="PYV128" s="200"/>
      <c r="PYY128" s="200"/>
      <c r="PZB128" s="200"/>
      <c r="PZE128" s="200"/>
      <c r="PZG128" s="200"/>
      <c r="PZU128" s="200"/>
      <c r="PZV128" s="200"/>
      <c r="PZW128" s="200"/>
      <c r="PZX128" s="200"/>
      <c r="PZY128" s="200"/>
      <c r="PZZ128" s="200"/>
      <c r="QAA128" s="200"/>
      <c r="QAB128" s="200"/>
      <c r="QAC128" s="200"/>
      <c r="QAD128" s="200"/>
      <c r="QAE128" s="200"/>
      <c r="QAF128" s="200"/>
      <c r="QAG128" s="200"/>
      <c r="QAH128" s="200"/>
      <c r="QAI128" s="200"/>
      <c r="QAJ128" s="200"/>
      <c r="QAK128" s="200"/>
      <c r="QAL128" s="200"/>
      <c r="QAM128" s="200"/>
      <c r="QAS128" s="200"/>
      <c r="QAT128" s="200"/>
      <c r="QAU128" s="200"/>
      <c r="QAV128" s="200"/>
      <c r="QAW128" s="200"/>
      <c r="QAX128" s="200"/>
      <c r="QAY128" s="200"/>
      <c r="QBA128" s="200"/>
      <c r="QBB128" s="200"/>
      <c r="QBC128" s="200"/>
      <c r="QBD128" s="200"/>
      <c r="QBE128" s="200"/>
      <c r="QBF128" s="200"/>
      <c r="QBG128" s="200"/>
      <c r="QBH128" s="200"/>
      <c r="QBK128" s="200"/>
      <c r="QBN128" s="200"/>
      <c r="QBQ128" s="200"/>
      <c r="QBT128" s="200"/>
      <c r="QBW128" s="200"/>
      <c r="QBZ128" s="200"/>
      <c r="QCI128" s="200"/>
      <c r="QCL128" s="200"/>
      <c r="QCO128" s="200"/>
      <c r="QCR128" s="200"/>
      <c r="QDA128" s="200"/>
      <c r="QDG128" s="200"/>
      <c r="QDJ128" s="200"/>
      <c r="QDM128" s="200"/>
      <c r="QDP128" s="200"/>
      <c r="QDV128" s="200"/>
      <c r="QEE128" s="200"/>
      <c r="QEG128" s="200"/>
      <c r="QEH128" s="200"/>
      <c r="QEJ128" s="200"/>
      <c r="QEM128" s="200"/>
      <c r="QEP128" s="200"/>
      <c r="QES128" s="200"/>
      <c r="QEV128" s="200"/>
      <c r="QEY128" s="200"/>
      <c r="QFA128" s="200"/>
      <c r="QFC128" s="200"/>
      <c r="QFF128" s="200"/>
      <c r="QFI128" s="200"/>
      <c r="QFL128" s="200"/>
      <c r="QFO128" s="200"/>
      <c r="QFR128" s="200"/>
      <c r="QFU128" s="200"/>
      <c r="QFX128" s="200"/>
      <c r="QFZ128" s="200"/>
      <c r="QGC128" s="200"/>
      <c r="QGF128" s="200"/>
      <c r="QGI128" s="200"/>
      <c r="QGO128" s="200"/>
      <c r="QGR128" s="200"/>
      <c r="QGT128" s="200"/>
      <c r="QIA128" s="200"/>
      <c r="QID128" s="200"/>
      <c r="QIG128" s="200"/>
      <c r="QIJ128" s="200"/>
      <c r="QIM128" s="200"/>
      <c r="QIN128" s="200"/>
      <c r="QIO128" s="200"/>
      <c r="QIR128" s="200"/>
      <c r="QIU128" s="200"/>
      <c r="QIX128" s="200"/>
      <c r="QJA128" s="200"/>
      <c r="QJC128" s="200"/>
      <c r="QJQ128" s="200"/>
      <c r="QJR128" s="200"/>
      <c r="QJS128" s="200"/>
      <c r="QJT128" s="200"/>
      <c r="QJU128" s="200"/>
      <c r="QJV128" s="200"/>
      <c r="QJW128" s="200"/>
      <c r="QJX128" s="200"/>
      <c r="QJY128" s="200"/>
      <c r="QJZ128" s="200"/>
      <c r="QKA128" s="200"/>
      <c r="QKB128" s="200"/>
      <c r="QKC128" s="200"/>
      <c r="QKD128" s="200"/>
      <c r="QKE128" s="200"/>
      <c r="QKF128" s="200"/>
      <c r="QKG128" s="200"/>
      <c r="QKH128" s="200"/>
      <c r="QKI128" s="200"/>
      <c r="QKO128" s="200"/>
      <c r="QKP128" s="200"/>
      <c r="QKQ128" s="200"/>
      <c r="QKR128" s="200"/>
      <c r="QKS128" s="200"/>
      <c r="QKT128" s="200"/>
      <c r="QKU128" s="200"/>
      <c r="QKW128" s="200"/>
      <c r="QKX128" s="200"/>
      <c r="QKY128" s="200"/>
      <c r="QKZ128" s="200"/>
      <c r="QLA128" s="200"/>
      <c r="QLB128" s="200"/>
      <c r="QLC128" s="200"/>
      <c r="QLD128" s="200"/>
      <c r="QLG128" s="200"/>
      <c r="QLJ128" s="200"/>
      <c r="QLM128" s="200"/>
      <c r="QLP128" s="200"/>
      <c r="QLS128" s="200"/>
      <c r="QLV128" s="200"/>
      <c r="QME128" s="200"/>
      <c r="QMH128" s="200"/>
      <c r="QMK128" s="200"/>
      <c r="QMN128" s="200"/>
      <c r="QMW128" s="200"/>
      <c r="QNC128" s="200"/>
      <c r="QNF128" s="200"/>
      <c r="QNI128" s="200"/>
      <c r="QNL128" s="200"/>
      <c r="QNR128" s="200"/>
      <c r="QOA128" s="200"/>
      <c r="QOC128" s="200"/>
      <c r="QOD128" s="200"/>
      <c r="QOF128" s="200"/>
      <c r="QOI128" s="200"/>
      <c r="QOL128" s="200"/>
      <c r="QOO128" s="200"/>
      <c r="QOR128" s="200"/>
      <c r="QOU128" s="200"/>
      <c r="QOW128" s="200"/>
      <c r="QOY128" s="200"/>
      <c r="QPB128" s="200"/>
      <c r="QPE128" s="200"/>
      <c r="QPH128" s="200"/>
      <c r="QPK128" s="200"/>
      <c r="QPN128" s="200"/>
      <c r="QPQ128" s="200"/>
      <c r="QPT128" s="200"/>
      <c r="QPV128" s="200"/>
      <c r="QPY128" s="200"/>
      <c r="QQB128" s="200"/>
      <c r="QQE128" s="200"/>
      <c r="QQK128" s="200"/>
      <c r="QQN128" s="200"/>
      <c r="QQP128" s="200"/>
      <c r="QRW128" s="200"/>
      <c r="QRZ128" s="200"/>
      <c r="QSC128" s="200"/>
      <c r="QSF128" s="200"/>
      <c r="QSI128" s="200"/>
      <c r="QSJ128" s="200"/>
      <c r="QSK128" s="200"/>
      <c r="QSN128" s="200"/>
      <c r="QSQ128" s="200"/>
      <c r="QST128" s="200"/>
      <c r="QSW128" s="200"/>
      <c r="QSY128" s="200"/>
      <c r="QTM128" s="200"/>
      <c r="QTN128" s="200"/>
      <c r="QTO128" s="200"/>
      <c r="QTP128" s="200"/>
      <c r="QTQ128" s="200"/>
      <c r="QTR128" s="200"/>
      <c r="QTS128" s="200"/>
      <c r="QTT128" s="200"/>
      <c r="QTU128" s="200"/>
      <c r="QTV128" s="200"/>
      <c r="QTW128" s="200"/>
      <c r="QTX128" s="200"/>
      <c r="QTY128" s="200"/>
      <c r="QTZ128" s="200"/>
      <c r="QUA128" s="200"/>
      <c r="QUB128" s="200"/>
      <c r="QUC128" s="200"/>
      <c r="QUD128" s="200"/>
      <c r="QUE128" s="200"/>
      <c r="QUK128" s="200"/>
      <c r="QUL128" s="200"/>
      <c r="QUM128" s="200"/>
      <c r="QUN128" s="200"/>
      <c r="QUO128" s="200"/>
      <c r="QUP128" s="200"/>
      <c r="QUQ128" s="200"/>
      <c r="QUS128" s="200"/>
      <c r="QUT128" s="200"/>
      <c r="QUU128" s="200"/>
      <c r="QUV128" s="200"/>
      <c r="QUW128" s="200"/>
      <c r="QUX128" s="200"/>
      <c r="QUY128" s="200"/>
      <c r="QUZ128" s="200"/>
      <c r="QVC128" s="200"/>
      <c r="QVF128" s="200"/>
      <c r="QVI128" s="200"/>
      <c r="QVL128" s="200"/>
      <c r="QVO128" s="200"/>
      <c r="QVR128" s="200"/>
      <c r="QWA128" s="200"/>
      <c r="QWD128" s="200"/>
      <c r="QWG128" s="200"/>
      <c r="QWJ128" s="200"/>
      <c r="QWS128" s="200"/>
      <c r="QWY128" s="200"/>
      <c r="QXB128" s="200"/>
      <c r="QXE128" s="200"/>
      <c r="QXH128" s="200"/>
      <c r="QXN128" s="200"/>
      <c r="QXW128" s="200"/>
      <c r="QXY128" s="200"/>
      <c r="QXZ128" s="200"/>
      <c r="QYB128" s="200"/>
      <c r="QYE128" s="200"/>
      <c r="QYH128" s="200"/>
      <c r="QYK128" s="200"/>
      <c r="QYN128" s="200"/>
      <c r="QYQ128" s="200"/>
      <c r="QYS128" s="200"/>
      <c r="QYU128" s="200"/>
      <c r="QYX128" s="200"/>
      <c r="QZA128" s="200"/>
      <c r="QZD128" s="200"/>
      <c r="QZG128" s="200"/>
      <c r="QZJ128" s="200"/>
      <c r="QZM128" s="200"/>
      <c r="QZP128" s="200"/>
      <c r="QZR128" s="200"/>
      <c r="QZU128" s="200"/>
      <c r="QZX128" s="200"/>
      <c r="RAA128" s="200"/>
      <c r="RAG128" s="200"/>
      <c r="RAJ128" s="200"/>
      <c r="RAL128" s="200"/>
      <c r="RBS128" s="200"/>
      <c r="RBV128" s="200"/>
      <c r="RBY128" s="200"/>
      <c r="RCB128" s="200"/>
      <c r="RCE128" s="200"/>
      <c r="RCF128" s="200"/>
      <c r="RCG128" s="200"/>
      <c r="RCJ128" s="200"/>
      <c r="RCM128" s="200"/>
      <c r="RCP128" s="200"/>
      <c r="RCS128" s="200"/>
      <c r="RCU128" s="200"/>
      <c r="RDI128" s="200"/>
      <c r="RDJ128" s="200"/>
      <c r="RDK128" s="200"/>
      <c r="RDL128" s="200"/>
      <c r="RDM128" s="200"/>
      <c r="RDN128" s="200"/>
      <c r="RDO128" s="200"/>
      <c r="RDP128" s="200"/>
      <c r="RDQ128" s="200"/>
      <c r="RDR128" s="200"/>
      <c r="RDS128" s="200"/>
      <c r="RDT128" s="200"/>
      <c r="RDU128" s="200"/>
      <c r="RDV128" s="200"/>
      <c r="RDW128" s="200"/>
      <c r="RDX128" s="200"/>
      <c r="RDY128" s="200"/>
      <c r="RDZ128" s="200"/>
      <c r="REA128" s="200"/>
      <c r="REG128" s="200"/>
      <c r="REH128" s="200"/>
      <c r="REI128" s="200"/>
      <c r="REJ128" s="200"/>
      <c r="REK128" s="200"/>
      <c r="REL128" s="200"/>
      <c r="REM128" s="200"/>
      <c r="REO128" s="200"/>
      <c r="REP128" s="200"/>
      <c r="REQ128" s="200"/>
      <c r="RER128" s="200"/>
      <c r="RES128" s="200"/>
      <c r="RET128" s="200"/>
      <c r="REU128" s="200"/>
      <c r="REV128" s="200"/>
      <c r="REY128" s="200"/>
      <c r="RFB128" s="200"/>
      <c r="RFE128" s="200"/>
      <c r="RFH128" s="200"/>
      <c r="RFK128" s="200"/>
      <c r="RFN128" s="200"/>
      <c r="RFW128" s="200"/>
      <c r="RFZ128" s="200"/>
      <c r="RGC128" s="200"/>
      <c r="RGF128" s="200"/>
      <c r="RGO128" s="200"/>
      <c r="RGU128" s="200"/>
      <c r="RGX128" s="200"/>
      <c r="RHA128" s="200"/>
      <c r="RHD128" s="200"/>
      <c r="RHJ128" s="200"/>
      <c r="RHS128" s="200"/>
      <c r="RHU128" s="200"/>
      <c r="RHV128" s="200"/>
      <c r="RHX128" s="200"/>
      <c r="RIA128" s="200"/>
      <c r="RID128" s="200"/>
      <c r="RIG128" s="200"/>
      <c r="RIJ128" s="200"/>
      <c r="RIM128" s="200"/>
      <c r="RIO128" s="200"/>
      <c r="RIQ128" s="200"/>
      <c r="RIT128" s="200"/>
      <c r="RIW128" s="200"/>
      <c r="RIZ128" s="200"/>
      <c r="RJC128" s="200"/>
      <c r="RJF128" s="200"/>
      <c r="RJI128" s="200"/>
      <c r="RJL128" s="200"/>
      <c r="RJN128" s="200"/>
      <c r="RJQ128" s="200"/>
      <c r="RJT128" s="200"/>
      <c r="RJW128" s="200"/>
      <c r="RKC128" s="200"/>
      <c r="RKF128" s="200"/>
      <c r="RKH128" s="200"/>
      <c r="RLO128" s="200"/>
      <c r="RLR128" s="200"/>
      <c r="RLU128" s="200"/>
      <c r="RLX128" s="200"/>
      <c r="RMA128" s="200"/>
      <c r="RMB128" s="200"/>
      <c r="RMC128" s="200"/>
      <c r="RMF128" s="200"/>
      <c r="RMI128" s="200"/>
      <c r="RML128" s="200"/>
      <c r="RMO128" s="200"/>
      <c r="RMQ128" s="200"/>
      <c r="RNE128" s="200"/>
      <c r="RNF128" s="200"/>
      <c r="RNG128" s="200"/>
      <c r="RNH128" s="200"/>
      <c r="RNI128" s="200"/>
      <c r="RNJ128" s="200"/>
      <c r="RNK128" s="200"/>
      <c r="RNL128" s="200"/>
      <c r="RNM128" s="200"/>
      <c r="RNN128" s="200"/>
      <c r="RNO128" s="200"/>
      <c r="RNP128" s="200"/>
      <c r="RNQ128" s="200"/>
      <c r="RNR128" s="200"/>
      <c r="RNS128" s="200"/>
      <c r="RNT128" s="200"/>
      <c r="RNU128" s="200"/>
      <c r="RNV128" s="200"/>
      <c r="RNW128" s="200"/>
      <c r="ROC128" s="200"/>
      <c r="ROD128" s="200"/>
      <c r="ROE128" s="200"/>
      <c r="ROF128" s="200"/>
      <c r="ROG128" s="200"/>
      <c r="ROH128" s="200"/>
      <c r="ROI128" s="200"/>
      <c r="ROK128" s="200"/>
      <c r="ROL128" s="200"/>
      <c r="ROM128" s="200"/>
      <c r="RON128" s="200"/>
      <c r="ROO128" s="200"/>
      <c r="ROP128" s="200"/>
      <c r="ROQ128" s="200"/>
      <c r="ROR128" s="200"/>
      <c r="ROU128" s="200"/>
      <c r="ROX128" s="200"/>
      <c r="RPA128" s="200"/>
      <c r="RPD128" s="200"/>
      <c r="RPG128" s="200"/>
      <c r="RPJ128" s="200"/>
      <c r="RPS128" s="200"/>
      <c r="RPV128" s="200"/>
      <c r="RPY128" s="200"/>
      <c r="RQB128" s="200"/>
      <c r="RQK128" s="200"/>
      <c r="RQQ128" s="200"/>
      <c r="RQT128" s="200"/>
      <c r="RQW128" s="200"/>
      <c r="RQZ128" s="200"/>
      <c r="RRF128" s="200"/>
      <c r="RRO128" s="200"/>
      <c r="RRQ128" s="200"/>
      <c r="RRR128" s="200"/>
      <c r="RRT128" s="200"/>
      <c r="RRW128" s="200"/>
      <c r="RRZ128" s="200"/>
      <c r="RSC128" s="200"/>
      <c r="RSF128" s="200"/>
      <c r="RSI128" s="200"/>
      <c r="RSK128" s="200"/>
      <c r="RSM128" s="200"/>
      <c r="RSP128" s="200"/>
      <c r="RSS128" s="200"/>
      <c r="RSV128" s="200"/>
      <c r="RSY128" s="200"/>
      <c r="RTB128" s="200"/>
      <c r="RTE128" s="200"/>
      <c r="RTH128" s="200"/>
      <c r="RTJ128" s="200"/>
      <c r="RTM128" s="200"/>
      <c r="RTP128" s="200"/>
      <c r="RTS128" s="200"/>
      <c r="RTY128" s="200"/>
      <c r="RUB128" s="200"/>
      <c r="RUD128" s="200"/>
      <c r="RVK128" s="200"/>
      <c r="RVN128" s="200"/>
      <c r="RVQ128" s="200"/>
      <c r="RVT128" s="200"/>
      <c r="RVW128" s="200"/>
      <c r="RVX128" s="200"/>
      <c r="RVY128" s="200"/>
      <c r="RWB128" s="200"/>
      <c r="RWE128" s="200"/>
      <c r="RWH128" s="200"/>
      <c r="RWK128" s="200"/>
      <c r="RWM128" s="200"/>
      <c r="RXA128" s="200"/>
      <c r="RXB128" s="200"/>
      <c r="RXC128" s="200"/>
      <c r="RXD128" s="200"/>
      <c r="RXE128" s="200"/>
      <c r="RXF128" s="200"/>
      <c r="RXG128" s="200"/>
      <c r="RXH128" s="200"/>
      <c r="RXI128" s="200"/>
      <c r="RXJ128" s="200"/>
      <c r="RXK128" s="200"/>
      <c r="RXL128" s="200"/>
      <c r="RXM128" s="200"/>
      <c r="RXN128" s="200"/>
      <c r="RXO128" s="200"/>
      <c r="RXP128" s="200"/>
      <c r="RXQ128" s="200"/>
      <c r="RXR128" s="200"/>
      <c r="RXS128" s="200"/>
      <c r="RXY128" s="200"/>
      <c r="RXZ128" s="200"/>
      <c r="RYA128" s="200"/>
      <c r="RYB128" s="200"/>
      <c r="RYC128" s="200"/>
      <c r="RYD128" s="200"/>
      <c r="RYE128" s="200"/>
      <c r="RYG128" s="200"/>
      <c r="RYH128" s="200"/>
      <c r="RYI128" s="200"/>
      <c r="RYJ128" s="200"/>
      <c r="RYK128" s="200"/>
      <c r="RYL128" s="200"/>
      <c r="RYM128" s="200"/>
      <c r="RYN128" s="200"/>
      <c r="RYQ128" s="200"/>
      <c r="RYT128" s="200"/>
      <c r="RYW128" s="200"/>
      <c r="RYZ128" s="200"/>
      <c r="RZC128" s="200"/>
      <c r="RZF128" s="200"/>
      <c r="RZO128" s="200"/>
      <c r="RZR128" s="200"/>
      <c r="RZU128" s="200"/>
      <c r="RZX128" s="200"/>
      <c r="SAG128" s="200"/>
      <c r="SAM128" s="200"/>
      <c r="SAP128" s="200"/>
      <c r="SAS128" s="200"/>
      <c r="SAV128" s="200"/>
      <c r="SBB128" s="200"/>
      <c r="SBK128" s="200"/>
      <c r="SBM128" s="200"/>
      <c r="SBN128" s="200"/>
      <c r="SBP128" s="200"/>
      <c r="SBS128" s="200"/>
      <c r="SBV128" s="200"/>
      <c r="SBY128" s="200"/>
      <c r="SCB128" s="200"/>
      <c r="SCE128" s="200"/>
      <c r="SCG128" s="200"/>
      <c r="SCI128" s="200"/>
      <c r="SCL128" s="200"/>
      <c r="SCO128" s="200"/>
      <c r="SCR128" s="200"/>
      <c r="SCU128" s="200"/>
      <c r="SCX128" s="200"/>
      <c r="SDA128" s="200"/>
      <c r="SDD128" s="200"/>
      <c r="SDF128" s="200"/>
      <c r="SDI128" s="200"/>
      <c r="SDL128" s="200"/>
      <c r="SDO128" s="200"/>
      <c r="SDU128" s="200"/>
      <c r="SDX128" s="200"/>
      <c r="SDZ128" s="200"/>
      <c r="SFG128" s="200"/>
      <c r="SFJ128" s="200"/>
      <c r="SFM128" s="200"/>
      <c r="SFP128" s="200"/>
      <c r="SFS128" s="200"/>
      <c r="SFT128" s="200"/>
      <c r="SFU128" s="200"/>
      <c r="SFX128" s="200"/>
      <c r="SGA128" s="200"/>
      <c r="SGD128" s="200"/>
      <c r="SGG128" s="200"/>
      <c r="SGI128" s="200"/>
      <c r="SGW128" s="200"/>
      <c r="SGX128" s="200"/>
      <c r="SGY128" s="200"/>
      <c r="SGZ128" s="200"/>
      <c r="SHA128" s="200"/>
      <c r="SHB128" s="200"/>
      <c r="SHC128" s="200"/>
      <c r="SHD128" s="200"/>
      <c r="SHE128" s="200"/>
      <c r="SHF128" s="200"/>
      <c r="SHG128" s="200"/>
      <c r="SHH128" s="200"/>
      <c r="SHI128" s="200"/>
      <c r="SHJ128" s="200"/>
      <c r="SHK128" s="200"/>
      <c r="SHL128" s="200"/>
      <c r="SHM128" s="200"/>
      <c r="SHN128" s="200"/>
      <c r="SHO128" s="200"/>
      <c r="SHU128" s="200"/>
      <c r="SHV128" s="200"/>
      <c r="SHW128" s="200"/>
      <c r="SHX128" s="200"/>
      <c r="SHY128" s="200"/>
      <c r="SHZ128" s="200"/>
      <c r="SIA128" s="200"/>
      <c r="SIC128" s="200"/>
      <c r="SID128" s="200"/>
      <c r="SIE128" s="200"/>
      <c r="SIF128" s="200"/>
      <c r="SIG128" s="200"/>
      <c r="SIH128" s="200"/>
      <c r="SII128" s="200"/>
      <c r="SIJ128" s="200"/>
      <c r="SIM128" s="200"/>
      <c r="SIP128" s="200"/>
      <c r="SIS128" s="200"/>
      <c r="SIV128" s="200"/>
      <c r="SIY128" s="200"/>
      <c r="SJB128" s="200"/>
      <c r="SJK128" s="200"/>
      <c r="SJN128" s="200"/>
      <c r="SJQ128" s="200"/>
      <c r="SJT128" s="200"/>
      <c r="SKC128" s="200"/>
      <c r="SKI128" s="200"/>
      <c r="SKL128" s="200"/>
      <c r="SKO128" s="200"/>
      <c r="SKR128" s="200"/>
      <c r="SKX128" s="200"/>
      <c r="SLG128" s="200"/>
      <c r="SLI128" s="200"/>
      <c r="SLJ128" s="200"/>
      <c r="SLL128" s="200"/>
      <c r="SLO128" s="200"/>
      <c r="SLR128" s="200"/>
      <c r="SLU128" s="200"/>
      <c r="SLX128" s="200"/>
      <c r="SMA128" s="200"/>
      <c r="SMC128" s="200"/>
      <c r="SME128" s="200"/>
      <c r="SMH128" s="200"/>
      <c r="SMK128" s="200"/>
      <c r="SMN128" s="200"/>
      <c r="SMQ128" s="200"/>
      <c r="SMT128" s="200"/>
      <c r="SMW128" s="200"/>
      <c r="SMZ128" s="200"/>
      <c r="SNB128" s="200"/>
      <c r="SNE128" s="200"/>
      <c r="SNH128" s="200"/>
      <c r="SNK128" s="200"/>
      <c r="SNQ128" s="200"/>
      <c r="SNT128" s="200"/>
      <c r="SNV128" s="200"/>
      <c r="SPC128" s="200"/>
      <c r="SPF128" s="200"/>
      <c r="SPI128" s="200"/>
      <c r="SPL128" s="200"/>
      <c r="SPO128" s="200"/>
      <c r="SPP128" s="200"/>
      <c r="SPQ128" s="200"/>
      <c r="SPT128" s="200"/>
      <c r="SPW128" s="200"/>
      <c r="SPZ128" s="200"/>
      <c r="SQC128" s="200"/>
      <c r="SQE128" s="200"/>
      <c r="SQS128" s="200"/>
      <c r="SQT128" s="200"/>
      <c r="SQU128" s="200"/>
      <c r="SQV128" s="200"/>
      <c r="SQW128" s="200"/>
      <c r="SQX128" s="200"/>
      <c r="SQY128" s="200"/>
      <c r="SQZ128" s="200"/>
      <c r="SRA128" s="200"/>
      <c r="SRB128" s="200"/>
      <c r="SRC128" s="200"/>
      <c r="SRD128" s="200"/>
      <c r="SRE128" s="200"/>
      <c r="SRF128" s="200"/>
      <c r="SRG128" s="200"/>
      <c r="SRH128" s="200"/>
      <c r="SRI128" s="200"/>
      <c r="SRJ128" s="200"/>
      <c r="SRK128" s="200"/>
      <c r="SRQ128" s="200"/>
      <c r="SRR128" s="200"/>
      <c r="SRS128" s="200"/>
      <c r="SRT128" s="200"/>
      <c r="SRU128" s="200"/>
      <c r="SRV128" s="200"/>
      <c r="SRW128" s="200"/>
      <c r="SRY128" s="200"/>
      <c r="SRZ128" s="200"/>
      <c r="SSA128" s="200"/>
      <c r="SSB128" s="200"/>
      <c r="SSC128" s="200"/>
      <c r="SSD128" s="200"/>
      <c r="SSE128" s="200"/>
      <c r="SSF128" s="200"/>
      <c r="SSI128" s="200"/>
      <c r="SSL128" s="200"/>
      <c r="SSO128" s="200"/>
      <c r="SSR128" s="200"/>
      <c r="SSU128" s="200"/>
      <c r="SSX128" s="200"/>
      <c r="STG128" s="200"/>
      <c r="STJ128" s="200"/>
      <c r="STM128" s="200"/>
      <c r="STP128" s="200"/>
      <c r="STY128" s="200"/>
      <c r="SUE128" s="200"/>
      <c r="SUH128" s="200"/>
      <c r="SUK128" s="200"/>
      <c r="SUN128" s="200"/>
      <c r="SUT128" s="200"/>
      <c r="SVC128" s="200"/>
      <c r="SVE128" s="200"/>
      <c r="SVF128" s="200"/>
      <c r="SVH128" s="200"/>
      <c r="SVK128" s="200"/>
      <c r="SVN128" s="200"/>
      <c r="SVQ128" s="200"/>
      <c r="SVT128" s="200"/>
      <c r="SVW128" s="200"/>
      <c r="SVY128" s="200"/>
      <c r="SWA128" s="200"/>
      <c r="SWD128" s="200"/>
      <c r="SWG128" s="200"/>
      <c r="SWJ128" s="200"/>
      <c r="SWM128" s="200"/>
      <c r="SWP128" s="200"/>
      <c r="SWS128" s="200"/>
      <c r="SWV128" s="200"/>
      <c r="SWX128" s="200"/>
      <c r="SXA128" s="200"/>
      <c r="SXD128" s="200"/>
      <c r="SXG128" s="200"/>
      <c r="SXM128" s="200"/>
      <c r="SXP128" s="200"/>
      <c r="SXR128" s="200"/>
      <c r="SYY128" s="200"/>
      <c r="SZB128" s="200"/>
      <c r="SZE128" s="200"/>
      <c r="SZH128" s="200"/>
      <c r="SZK128" s="200"/>
      <c r="SZL128" s="200"/>
      <c r="SZM128" s="200"/>
      <c r="SZP128" s="200"/>
      <c r="SZS128" s="200"/>
      <c r="SZV128" s="200"/>
      <c r="SZY128" s="200"/>
      <c r="TAA128" s="200"/>
      <c r="TAO128" s="200"/>
      <c r="TAP128" s="200"/>
      <c r="TAQ128" s="200"/>
      <c r="TAR128" s="200"/>
      <c r="TAS128" s="200"/>
      <c r="TAT128" s="200"/>
      <c r="TAU128" s="200"/>
      <c r="TAV128" s="200"/>
      <c r="TAW128" s="200"/>
      <c r="TAX128" s="200"/>
      <c r="TAY128" s="200"/>
      <c r="TAZ128" s="200"/>
      <c r="TBA128" s="200"/>
      <c r="TBB128" s="200"/>
      <c r="TBC128" s="200"/>
      <c r="TBD128" s="200"/>
      <c r="TBE128" s="200"/>
      <c r="TBF128" s="200"/>
      <c r="TBG128" s="200"/>
      <c r="TBM128" s="200"/>
      <c r="TBN128" s="200"/>
      <c r="TBO128" s="200"/>
      <c r="TBP128" s="200"/>
      <c r="TBQ128" s="200"/>
      <c r="TBR128" s="200"/>
      <c r="TBS128" s="200"/>
      <c r="TBU128" s="200"/>
      <c r="TBV128" s="200"/>
      <c r="TBW128" s="200"/>
      <c r="TBX128" s="200"/>
      <c r="TBY128" s="200"/>
      <c r="TBZ128" s="200"/>
      <c r="TCA128" s="200"/>
      <c r="TCB128" s="200"/>
      <c r="TCE128" s="200"/>
      <c r="TCH128" s="200"/>
      <c r="TCK128" s="200"/>
      <c r="TCN128" s="200"/>
      <c r="TCQ128" s="200"/>
      <c r="TCT128" s="200"/>
      <c r="TDC128" s="200"/>
      <c r="TDF128" s="200"/>
      <c r="TDI128" s="200"/>
      <c r="TDL128" s="200"/>
      <c r="TDU128" s="200"/>
      <c r="TEA128" s="200"/>
      <c r="TED128" s="200"/>
      <c r="TEG128" s="200"/>
      <c r="TEJ128" s="200"/>
      <c r="TEP128" s="200"/>
      <c r="TEY128" s="200"/>
      <c r="TFA128" s="200"/>
      <c r="TFB128" s="200"/>
      <c r="TFD128" s="200"/>
      <c r="TFG128" s="200"/>
      <c r="TFJ128" s="200"/>
      <c r="TFM128" s="200"/>
      <c r="TFP128" s="200"/>
      <c r="TFS128" s="200"/>
      <c r="TFU128" s="200"/>
      <c r="TFW128" s="200"/>
      <c r="TFZ128" s="200"/>
      <c r="TGC128" s="200"/>
      <c r="TGF128" s="200"/>
      <c r="TGI128" s="200"/>
      <c r="TGL128" s="200"/>
      <c r="TGO128" s="200"/>
      <c r="TGR128" s="200"/>
      <c r="TGT128" s="200"/>
      <c r="TGW128" s="200"/>
      <c r="TGZ128" s="200"/>
      <c r="THC128" s="200"/>
      <c r="THI128" s="200"/>
      <c r="THL128" s="200"/>
      <c r="THN128" s="200"/>
      <c r="TIU128" s="200"/>
      <c r="TIX128" s="200"/>
      <c r="TJA128" s="200"/>
      <c r="TJD128" s="200"/>
      <c r="TJG128" s="200"/>
      <c r="TJH128" s="200"/>
      <c r="TJI128" s="200"/>
      <c r="TJL128" s="200"/>
      <c r="TJO128" s="200"/>
      <c r="TJR128" s="200"/>
      <c r="TJU128" s="200"/>
      <c r="TJW128" s="200"/>
      <c r="TKK128" s="200"/>
      <c r="TKL128" s="200"/>
      <c r="TKM128" s="200"/>
      <c r="TKN128" s="200"/>
      <c r="TKO128" s="200"/>
      <c r="TKP128" s="200"/>
      <c r="TKQ128" s="200"/>
      <c r="TKR128" s="200"/>
      <c r="TKS128" s="200"/>
      <c r="TKT128" s="200"/>
      <c r="TKU128" s="200"/>
      <c r="TKV128" s="200"/>
      <c r="TKW128" s="200"/>
      <c r="TKX128" s="200"/>
      <c r="TKY128" s="200"/>
      <c r="TKZ128" s="200"/>
      <c r="TLA128" s="200"/>
      <c r="TLB128" s="200"/>
      <c r="TLC128" s="200"/>
      <c r="TLI128" s="200"/>
      <c r="TLJ128" s="200"/>
      <c r="TLK128" s="200"/>
      <c r="TLL128" s="200"/>
      <c r="TLM128" s="200"/>
      <c r="TLN128" s="200"/>
      <c r="TLO128" s="200"/>
      <c r="TLQ128" s="200"/>
      <c r="TLR128" s="200"/>
      <c r="TLS128" s="200"/>
      <c r="TLT128" s="200"/>
      <c r="TLU128" s="200"/>
      <c r="TLV128" s="200"/>
      <c r="TLW128" s="200"/>
      <c r="TLX128" s="200"/>
      <c r="TMA128" s="200"/>
      <c r="TMD128" s="200"/>
      <c r="TMG128" s="200"/>
      <c r="TMJ128" s="200"/>
      <c r="TMM128" s="200"/>
      <c r="TMP128" s="200"/>
      <c r="TMY128" s="200"/>
      <c r="TNB128" s="200"/>
      <c r="TNE128" s="200"/>
      <c r="TNH128" s="200"/>
      <c r="TNQ128" s="200"/>
      <c r="TNW128" s="200"/>
      <c r="TNZ128" s="200"/>
      <c r="TOC128" s="200"/>
      <c r="TOF128" s="200"/>
      <c r="TOL128" s="200"/>
      <c r="TOU128" s="200"/>
      <c r="TOW128" s="200"/>
      <c r="TOX128" s="200"/>
      <c r="TOZ128" s="200"/>
      <c r="TPC128" s="200"/>
      <c r="TPF128" s="200"/>
      <c r="TPI128" s="200"/>
      <c r="TPL128" s="200"/>
      <c r="TPO128" s="200"/>
      <c r="TPQ128" s="200"/>
      <c r="TPS128" s="200"/>
      <c r="TPV128" s="200"/>
      <c r="TPY128" s="200"/>
      <c r="TQB128" s="200"/>
      <c r="TQE128" s="200"/>
      <c r="TQH128" s="200"/>
      <c r="TQK128" s="200"/>
      <c r="TQN128" s="200"/>
      <c r="TQP128" s="200"/>
      <c r="TQS128" s="200"/>
      <c r="TQV128" s="200"/>
      <c r="TQY128" s="200"/>
      <c r="TRE128" s="200"/>
      <c r="TRH128" s="200"/>
      <c r="TRJ128" s="200"/>
      <c r="TSQ128" s="200"/>
      <c r="TST128" s="200"/>
      <c r="TSW128" s="200"/>
      <c r="TSZ128" s="200"/>
      <c r="TTC128" s="200"/>
      <c r="TTD128" s="200"/>
      <c r="TTE128" s="200"/>
      <c r="TTH128" s="200"/>
      <c r="TTK128" s="200"/>
      <c r="TTN128" s="200"/>
      <c r="TTQ128" s="200"/>
      <c r="TTS128" s="200"/>
      <c r="TUG128" s="200"/>
      <c r="TUH128" s="200"/>
      <c r="TUI128" s="200"/>
      <c r="TUJ128" s="200"/>
      <c r="TUK128" s="200"/>
      <c r="TUL128" s="200"/>
      <c r="TUM128" s="200"/>
      <c r="TUN128" s="200"/>
      <c r="TUO128" s="200"/>
      <c r="TUP128" s="200"/>
      <c r="TUQ128" s="200"/>
      <c r="TUR128" s="200"/>
      <c r="TUS128" s="200"/>
      <c r="TUT128" s="200"/>
      <c r="TUU128" s="200"/>
      <c r="TUV128" s="200"/>
      <c r="TUW128" s="200"/>
      <c r="TUX128" s="200"/>
      <c r="TUY128" s="200"/>
      <c r="TVE128" s="200"/>
      <c r="TVF128" s="200"/>
      <c r="TVG128" s="200"/>
      <c r="TVH128" s="200"/>
      <c r="TVI128" s="200"/>
      <c r="TVJ128" s="200"/>
      <c r="TVK128" s="200"/>
      <c r="TVM128" s="200"/>
      <c r="TVN128" s="200"/>
      <c r="TVO128" s="200"/>
      <c r="TVP128" s="200"/>
      <c r="TVQ128" s="200"/>
      <c r="TVR128" s="200"/>
      <c r="TVS128" s="200"/>
      <c r="TVT128" s="200"/>
      <c r="TVW128" s="200"/>
      <c r="TVZ128" s="200"/>
      <c r="TWC128" s="200"/>
      <c r="TWF128" s="200"/>
      <c r="TWI128" s="200"/>
      <c r="TWL128" s="200"/>
      <c r="TWU128" s="200"/>
      <c r="TWX128" s="200"/>
      <c r="TXA128" s="200"/>
      <c r="TXD128" s="200"/>
      <c r="TXM128" s="200"/>
      <c r="TXS128" s="200"/>
      <c r="TXV128" s="200"/>
      <c r="TXY128" s="200"/>
      <c r="TYB128" s="200"/>
      <c r="TYH128" s="200"/>
      <c r="TYQ128" s="200"/>
      <c r="TYS128" s="200"/>
      <c r="TYT128" s="200"/>
      <c r="TYV128" s="200"/>
      <c r="TYY128" s="200"/>
      <c r="TZB128" s="200"/>
      <c r="TZE128" s="200"/>
      <c r="TZH128" s="200"/>
      <c r="TZK128" s="200"/>
      <c r="TZM128" s="200"/>
      <c r="TZO128" s="200"/>
      <c r="TZR128" s="200"/>
      <c r="TZU128" s="200"/>
      <c r="TZX128" s="200"/>
      <c r="UAA128" s="200"/>
      <c r="UAD128" s="200"/>
      <c r="UAG128" s="200"/>
      <c r="UAJ128" s="200"/>
      <c r="UAL128" s="200"/>
      <c r="UAO128" s="200"/>
      <c r="UAR128" s="200"/>
      <c r="UAU128" s="200"/>
      <c r="UBA128" s="200"/>
      <c r="UBD128" s="200"/>
      <c r="UBF128" s="200"/>
      <c r="UCM128" s="200"/>
      <c r="UCP128" s="200"/>
      <c r="UCS128" s="200"/>
      <c r="UCV128" s="200"/>
      <c r="UCY128" s="200"/>
      <c r="UCZ128" s="200"/>
      <c r="UDA128" s="200"/>
      <c r="UDD128" s="200"/>
      <c r="UDG128" s="200"/>
      <c r="UDJ128" s="200"/>
      <c r="UDM128" s="200"/>
      <c r="UDO128" s="200"/>
      <c r="UEC128" s="200"/>
      <c r="UED128" s="200"/>
      <c r="UEE128" s="200"/>
      <c r="UEF128" s="200"/>
      <c r="UEG128" s="200"/>
      <c r="UEH128" s="200"/>
      <c r="UEI128" s="200"/>
      <c r="UEJ128" s="200"/>
      <c r="UEK128" s="200"/>
      <c r="UEL128" s="200"/>
      <c r="UEM128" s="200"/>
      <c r="UEN128" s="200"/>
      <c r="UEO128" s="200"/>
      <c r="UEP128" s="200"/>
      <c r="UEQ128" s="200"/>
      <c r="UER128" s="200"/>
      <c r="UES128" s="200"/>
      <c r="UET128" s="200"/>
      <c r="UEU128" s="200"/>
      <c r="UFA128" s="200"/>
      <c r="UFB128" s="200"/>
      <c r="UFC128" s="200"/>
      <c r="UFD128" s="200"/>
      <c r="UFE128" s="200"/>
      <c r="UFF128" s="200"/>
      <c r="UFG128" s="200"/>
      <c r="UFI128" s="200"/>
      <c r="UFJ128" s="200"/>
      <c r="UFK128" s="200"/>
      <c r="UFL128" s="200"/>
      <c r="UFM128" s="200"/>
      <c r="UFN128" s="200"/>
      <c r="UFO128" s="200"/>
      <c r="UFP128" s="200"/>
      <c r="UFS128" s="200"/>
      <c r="UFV128" s="200"/>
      <c r="UFY128" s="200"/>
      <c r="UGB128" s="200"/>
      <c r="UGE128" s="200"/>
      <c r="UGH128" s="200"/>
      <c r="UGQ128" s="200"/>
      <c r="UGT128" s="200"/>
      <c r="UGW128" s="200"/>
      <c r="UGZ128" s="200"/>
      <c r="UHI128" s="200"/>
      <c r="UHO128" s="200"/>
      <c r="UHR128" s="200"/>
      <c r="UHU128" s="200"/>
      <c r="UHX128" s="200"/>
      <c r="UID128" s="200"/>
      <c r="UIM128" s="200"/>
      <c r="UIO128" s="200"/>
      <c r="UIP128" s="200"/>
      <c r="UIR128" s="200"/>
      <c r="UIU128" s="200"/>
      <c r="UIX128" s="200"/>
      <c r="UJA128" s="200"/>
      <c r="UJD128" s="200"/>
      <c r="UJG128" s="200"/>
      <c r="UJI128" s="200"/>
      <c r="UJK128" s="200"/>
      <c r="UJN128" s="200"/>
      <c r="UJQ128" s="200"/>
      <c r="UJT128" s="200"/>
      <c r="UJW128" s="200"/>
      <c r="UJZ128" s="200"/>
      <c r="UKC128" s="200"/>
      <c r="UKF128" s="200"/>
      <c r="UKH128" s="200"/>
      <c r="UKK128" s="200"/>
      <c r="UKN128" s="200"/>
      <c r="UKQ128" s="200"/>
      <c r="UKW128" s="200"/>
      <c r="UKZ128" s="200"/>
      <c r="ULB128" s="200"/>
      <c r="UMI128" s="200"/>
      <c r="UML128" s="200"/>
      <c r="UMO128" s="200"/>
      <c r="UMR128" s="200"/>
      <c r="UMU128" s="200"/>
      <c r="UMV128" s="200"/>
      <c r="UMW128" s="200"/>
      <c r="UMZ128" s="200"/>
      <c r="UNC128" s="200"/>
      <c r="UNF128" s="200"/>
      <c r="UNI128" s="200"/>
      <c r="UNK128" s="200"/>
      <c r="UNY128" s="200"/>
      <c r="UNZ128" s="200"/>
      <c r="UOA128" s="200"/>
      <c r="UOB128" s="200"/>
      <c r="UOC128" s="200"/>
      <c r="UOD128" s="200"/>
      <c r="UOE128" s="200"/>
      <c r="UOF128" s="200"/>
      <c r="UOG128" s="200"/>
      <c r="UOH128" s="200"/>
      <c r="UOI128" s="200"/>
      <c r="UOJ128" s="200"/>
      <c r="UOK128" s="200"/>
      <c r="UOL128" s="200"/>
      <c r="UOM128" s="200"/>
      <c r="UON128" s="200"/>
      <c r="UOO128" s="200"/>
      <c r="UOP128" s="200"/>
      <c r="UOQ128" s="200"/>
      <c r="UOW128" s="200"/>
      <c r="UOX128" s="200"/>
      <c r="UOY128" s="200"/>
      <c r="UOZ128" s="200"/>
      <c r="UPA128" s="200"/>
      <c r="UPB128" s="200"/>
      <c r="UPC128" s="200"/>
      <c r="UPE128" s="200"/>
      <c r="UPF128" s="200"/>
      <c r="UPG128" s="200"/>
      <c r="UPH128" s="200"/>
      <c r="UPI128" s="200"/>
      <c r="UPJ128" s="200"/>
      <c r="UPK128" s="200"/>
      <c r="UPL128" s="200"/>
      <c r="UPO128" s="200"/>
      <c r="UPR128" s="200"/>
      <c r="UPU128" s="200"/>
      <c r="UPX128" s="200"/>
      <c r="UQA128" s="200"/>
      <c r="UQD128" s="200"/>
      <c r="UQM128" s="200"/>
      <c r="UQP128" s="200"/>
      <c r="UQS128" s="200"/>
      <c r="UQV128" s="200"/>
      <c r="URE128" s="200"/>
      <c r="URK128" s="200"/>
      <c r="URN128" s="200"/>
      <c r="URQ128" s="200"/>
      <c r="URT128" s="200"/>
      <c r="URZ128" s="200"/>
      <c r="USI128" s="200"/>
      <c r="USK128" s="200"/>
      <c r="USL128" s="200"/>
      <c r="USN128" s="200"/>
      <c r="USQ128" s="200"/>
      <c r="UST128" s="200"/>
      <c r="USW128" s="200"/>
      <c r="USZ128" s="200"/>
      <c r="UTC128" s="200"/>
      <c r="UTE128" s="200"/>
      <c r="UTG128" s="200"/>
      <c r="UTJ128" s="200"/>
      <c r="UTM128" s="200"/>
      <c r="UTP128" s="200"/>
      <c r="UTS128" s="200"/>
      <c r="UTV128" s="200"/>
      <c r="UTY128" s="200"/>
      <c r="UUB128" s="200"/>
      <c r="UUD128" s="200"/>
      <c r="UUG128" s="200"/>
      <c r="UUJ128" s="200"/>
      <c r="UUM128" s="200"/>
      <c r="UUS128" s="200"/>
      <c r="UUV128" s="200"/>
      <c r="UUX128" s="200"/>
      <c r="UWE128" s="200"/>
      <c r="UWH128" s="200"/>
      <c r="UWK128" s="200"/>
      <c r="UWN128" s="200"/>
      <c r="UWQ128" s="200"/>
      <c r="UWR128" s="200"/>
      <c r="UWS128" s="200"/>
      <c r="UWV128" s="200"/>
      <c r="UWY128" s="200"/>
      <c r="UXB128" s="200"/>
      <c r="UXE128" s="200"/>
      <c r="UXG128" s="200"/>
      <c r="UXU128" s="200"/>
      <c r="UXV128" s="200"/>
      <c r="UXW128" s="200"/>
      <c r="UXX128" s="200"/>
      <c r="UXY128" s="200"/>
      <c r="UXZ128" s="200"/>
      <c r="UYA128" s="200"/>
      <c r="UYB128" s="200"/>
      <c r="UYC128" s="200"/>
      <c r="UYD128" s="200"/>
      <c r="UYE128" s="200"/>
      <c r="UYF128" s="200"/>
      <c r="UYG128" s="200"/>
      <c r="UYH128" s="200"/>
      <c r="UYI128" s="200"/>
      <c r="UYJ128" s="200"/>
      <c r="UYK128" s="200"/>
      <c r="UYL128" s="200"/>
      <c r="UYM128" s="200"/>
      <c r="UYS128" s="200"/>
      <c r="UYT128" s="200"/>
      <c r="UYU128" s="200"/>
      <c r="UYV128" s="200"/>
      <c r="UYW128" s="200"/>
      <c r="UYX128" s="200"/>
      <c r="UYY128" s="200"/>
      <c r="UZA128" s="200"/>
      <c r="UZB128" s="200"/>
      <c r="UZC128" s="200"/>
      <c r="UZD128" s="200"/>
      <c r="UZE128" s="200"/>
      <c r="UZF128" s="200"/>
      <c r="UZG128" s="200"/>
      <c r="UZH128" s="200"/>
      <c r="UZK128" s="200"/>
      <c r="UZN128" s="200"/>
      <c r="UZQ128" s="200"/>
      <c r="UZT128" s="200"/>
      <c r="UZW128" s="200"/>
      <c r="UZZ128" s="200"/>
      <c r="VAI128" s="200"/>
      <c r="VAL128" s="200"/>
      <c r="VAO128" s="200"/>
      <c r="VAR128" s="200"/>
      <c r="VBA128" s="200"/>
      <c r="VBG128" s="200"/>
      <c r="VBJ128" s="200"/>
      <c r="VBM128" s="200"/>
      <c r="VBP128" s="200"/>
      <c r="VBV128" s="200"/>
      <c r="VCE128" s="200"/>
      <c r="VCG128" s="200"/>
      <c r="VCH128" s="200"/>
      <c r="VCJ128" s="200"/>
      <c r="VCM128" s="200"/>
      <c r="VCP128" s="200"/>
      <c r="VCS128" s="200"/>
      <c r="VCV128" s="200"/>
      <c r="VCY128" s="200"/>
      <c r="VDA128" s="200"/>
      <c r="VDC128" s="200"/>
      <c r="VDF128" s="200"/>
      <c r="VDI128" s="200"/>
      <c r="VDL128" s="200"/>
      <c r="VDO128" s="200"/>
      <c r="VDR128" s="200"/>
      <c r="VDU128" s="200"/>
      <c r="VDX128" s="200"/>
      <c r="VDZ128" s="200"/>
      <c r="VEC128" s="200"/>
      <c r="VEF128" s="200"/>
      <c r="VEI128" s="200"/>
      <c r="VEO128" s="200"/>
      <c r="VER128" s="200"/>
      <c r="VET128" s="200"/>
      <c r="VGA128" s="200"/>
      <c r="VGD128" s="200"/>
      <c r="VGG128" s="200"/>
      <c r="VGJ128" s="200"/>
      <c r="VGM128" s="200"/>
      <c r="VGN128" s="200"/>
      <c r="VGO128" s="200"/>
      <c r="VGR128" s="200"/>
      <c r="VGU128" s="200"/>
      <c r="VGX128" s="200"/>
      <c r="VHA128" s="200"/>
      <c r="VHC128" s="200"/>
      <c r="VHQ128" s="200"/>
      <c r="VHR128" s="200"/>
      <c r="VHS128" s="200"/>
      <c r="VHT128" s="200"/>
      <c r="VHU128" s="200"/>
      <c r="VHV128" s="200"/>
      <c r="VHW128" s="200"/>
      <c r="VHX128" s="200"/>
      <c r="VHY128" s="200"/>
      <c r="VHZ128" s="200"/>
      <c r="VIA128" s="200"/>
      <c r="VIB128" s="200"/>
      <c r="VIC128" s="200"/>
      <c r="VID128" s="200"/>
      <c r="VIE128" s="200"/>
      <c r="VIF128" s="200"/>
      <c r="VIG128" s="200"/>
      <c r="VIH128" s="200"/>
      <c r="VII128" s="200"/>
      <c r="VIO128" s="200"/>
      <c r="VIP128" s="200"/>
      <c r="VIQ128" s="200"/>
      <c r="VIR128" s="200"/>
      <c r="VIS128" s="200"/>
      <c r="VIT128" s="200"/>
      <c r="VIU128" s="200"/>
      <c r="VIW128" s="200"/>
      <c r="VIX128" s="200"/>
      <c r="VIY128" s="200"/>
      <c r="VIZ128" s="200"/>
      <c r="VJA128" s="200"/>
      <c r="VJB128" s="200"/>
      <c r="VJC128" s="200"/>
      <c r="VJD128" s="200"/>
      <c r="VJG128" s="200"/>
      <c r="VJJ128" s="200"/>
      <c r="VJM128" s="200"/>
      <c r="VJP128" s="200"/>
      <c r="VJS128" s="200"/>
      <c r="VJV128" s="200"/>
      <c r="VKE128" s="200"/>
      <c r="VKH128" s="200"/>
      <c r="VKK128" s="200"/>
      <c r="VKN128" s="200"/>
      <c r="VKW128" s="200"/>
      <c r="VLC128" s="200"/>
      <c r="VLF128" s="200"/>
      <c r="VLI128" s="200"/>
      <c r="VLL128" s="200"/>
      <c r="VLR128" s="200"/>
      <c r="VMA128" s="200"/>
      <c r="VMC128" s="200"/>
      <c r="VMD128" s="200"/>
      <c r="VMF128" s="200"/>
      <c r="VMI128" s="200"/>
      <c r="VML128" s="200"/>
      <c r="VMO128" s="200"/>
      <c r="VMR128" s="200"/>
      <c r="VMU128" s="200"/>
      <c r="VMW128" s="200"/>
      <c r="VMY128" s="200"/>
      <c r="VNB128" s="200"/>
      <c r="VNE128" s="200"/>
      <c r="VNH128" s="200"/>
      <c r="VNK128" s="200"/>
      <c r="VNN128" s="200"/>
      <c r="VNQ128" s="200"/>
      <c r="VNT128" s="200"/>
      <c r="VNV128" s="200"/>
      <c r="VNY128" s="200"/>
      <c r="VOB128" s="200"/>
      <c r="VOE128" s="200"/>
      <c r="VOK128" s="200"/>
      <c r="VON128" s="200"/>
      <c r="VOP128" s="200"/>
      <c r="VPW128" s="200"/>
      <c r="VPZ128" s="200"/>
      <c r="VQC128" s="200"/>
      <c r="VQF128" s="200"/>
      <c r="VQI128" s="200"/>
      <c r="VQJ128" s="200"/>
      <c r="VQK128" s="200"/>
      <c r="VQN128" s="200"/>
      <c r="VQQ128" s="200"/>
      <c r="VQT128" s="200"/>
      <c r="VQW128" s="200"/>
      <c r="VQY128" s="200"/>
      <c r="VRM128" s="200"/>
      <c r="VRN128" s="200"/>
      <c r="VRO128" s="200"/>
      <c r="VRP128" s="200"/>
      <c r="VRQ128" s="200"/>
      <c r="VRR128" s="200"/>
      <c r="VRS128" s="200"/>
      <c r="VRT128" s="200"/>
      <c r="VRU128" s="200"/>
      <c r="VRV128" s="200"/>
      <c r="VRW128" s="200"/>
      <c r="VRX128" s="200"/>
      <c r="VRY128" s="200"/>
      <c r="VRZ128" s="200"/>
      <c r="VSA128" s="200"/>
      <c r="VSB128" s="200"/>
      <c r="VSC128" s="200"/>
      <c r="VSD128" s="200"/>
      <c r="VSE128" s="200"/>
      <c r="VSK128" s="200"/>
      <c r="VSL128" s="200"/>
      <c r="VSM128" s="200"/>
      <c r="VSN128" s="200"/>
      <c r="VSO128" s="200"/>
      <c r="VSP128" s="200"/>
      <c r="VSQ128" s="200"/>
      <c r="VSS128" s="200"/>
      <c r="VST128" s="200"/>
      <c r="VSU128" s="200"/>
      <c r="VSV128" s="200"/>
      <c r="VSW128" s="200"/>
      <c r="VSX128" s="200"/>
      <c r="VSY128" s="200"/>
      <c r="VSZ128" s="200"/>
      <c r="VTC128" s="200"/>
      <c r="VTF128" s="200"/>
      <c r="VTI128" s="200"/>
      <c r="VTL128" s="200"/>
      <c r="VTO128" s="200"/>
      <c r="VTR128" s="200"/>
      <c r="VUA128" s="200"/>
      <c r="VUD128" s="200"/>
      <c r="VUG128" s="200"/>
      <c r="VUJ128" s="200"/>
      <c r="VUS128" s="200"/>
      <c r="VUY128" s="200"/>
      <c r="VVB128" s="200"/>
      <c r="VVE128" s="200"/>
      <c r="VVH128" s="200"/>
      <c r="VVN128" s="200"/>
      <c r="VVW128" s="200"/>
      <c r="VVY128" s="200"/>
      <c r="VVZ128" s="200"/>
      <c r="VWB128" s="200"/>
      <c r="VWE128" s="200"/>
      <c r="VWH128" s="200"/>
      <c r="VWK128" s="200"/>
      <c r="VWN128" s="200"/>
      <c r="VWQ128" s="200"/>
      <c r="VWS128" s="200"/>
      <c r="VWU128" s="200"/>
      <c r="VWX128" s="200"/>
      <c r="VXA128" s="200"/>
      <c r="VXD128" s="200"/>
      <c r="VXG128" s="200"/>
      <c r="VXJ128" s="200"/>
      <c r="VXM128" s="200"/>
      <c r="VXP128" s="200"/>
      <c r="VXR128" s="200"/>
      <c r="VXU128" s="200"/>
      <c r="VXX128" s="200"/>
      <c r="VYA128" s="200"/>
      <c r="VYG128" s="200"/>
      <c r="VYJ128" s="200"/>
      <c r="VYL128" s="200"/>
      <c r="VZS128" s="200"/>
      <c r="VZV128" s="200"/>
      <c r="VZY128" s="200"/>
      <c r="WAB128" s="200"/>
      <c r="WAE128" s="200"/>
      <c r="WAF128" s="200"/>
      <c r="WAG128" s="200"/>
      <c r="WAJ128" s="200"/>
      <c r="WAM128" s="200"/>
      <c r="WAP128" s="200"/>
      <c r="WAS128" s="200"/>
      <c r="WAU128" s="200"/>
      <c r="WBI128" s="200"/>
      <c r="WBJ128" s="200"/>
      <c r="WBK128" s="200"/>
      <c r="WBL128" s="200"/>
      <c r="WBM128" s="200"/>
      <c r="WBN128" s="200"/>
      <c r="WBO128" s="200"/>
      <c r="WBP128" s="200"/>
      <c r="WBQ128" s="200"/>
      <c r="WBR128" s="200"/>
      <c r="WBS128" s="200"/>
      <c r="WBT128" s="200"/>
      <c r="WBU128" s="200"/>
      <c r="WBV128" s="200"/>
      <c r="WBW128" s="200"/>
      <c r="WBX128" s="200"/>
      <c r="WBY128" s="200"/>
      <c r="WBZ128" s="200"/>
      <c r="WCA128" s="200"/>
      <c r="WCG128" s="200"/>
      <c r="WCH128" s="200"/>
      <c r="WCI128" s="200"/>
      <c r="WCJ128" s="200"/>
      <c r="WCK128" s="200"/>
      <c r="WCL128" s="200"/>
      <c r="WCM128" s="200"/>
      <c r="WCO128" s="200"/>
      <c r="WCP128" s="200"/>
      <c r="WCQ128" s="200"/>
      <c r="WCR128" s="200"/>
      <c r="WCS128" s="200"/>
      <c r="WCT128" s="200"/>
      <c r="WCU128" s="200"/>
      <c r="WCV128" s="200"/>
      <c r="WCY128" s="200"/>
      <c r="WDB128" s="200"/>
      <c r="WDE128" s="200"/>
      <c r="WDH128" s="200"/>
      <c r="WDK128" s="200"/>
      <c r="WDN128" s="200"/>
      <c r="WDW128" s="200"/>
      <c r="WDZ128" s="200"/>
      <c r="WEC128" s="200"/>
      <c r="WEF128" s="200"/>
      <c r="WEO128" s="200"/>
      <c r="WEU128" s="200"/>
      <c r="WEX128" s="200"/>
      <c r="WFA128" s="200"/>
      <c r="WFD128" s="200"/>
      <c r="WFJ128" s="200"/>
      <c r="WFS128" s="200"/>
      <c r="WFU128" s="200"/>
      <c r="WFV128" s="200"/>
      <c r="WFX128" s="200"/>
      <c r="WGA128" s="200"/>
      <c r="WGD128" s="200"/>
      <c r="WGG128" s="200"/>
      <c r="WGJ128" s="200"/>
      <c r="WGM128" s="200"/>
      <c r="WGO128" s="200"/>
      <c r="WGQ128" s="200"/>
      <c r="WGT128" s="200"/>
      <c r="WGW128" s="200"/>
      <c r="WGZ128" s="200"/>
      <c r="WHC128" s="200"/>
      <c r="WHF128" s="200"/>
      <c r="WHI128" s="200"/>
      <c r="WHL128" s="200"/>
      <c r="WHN128" s="200"/>
      <c r="WHQ128" s="200"/>
      <c r="WHT128" s="200"/>
      <c r="WHW128" s="200"/>
      <c r="WIC128" s="200"/>
      <c r="WIF128" s="200"/>
      <c r="WIH128" s="200"/>
      <c r="WJO128" s="200"/>
      <c r="WJR128" s="200"/>
      <c r="WJU128" s="200"/>
      <c r="WJX128" s="200"/>
      <c r="WKA128" s="200"/>
      <c r="WKB128" s="200"/>
      <c r="WKC128" s="200"/>
      <c r="WKF128" s="200"/>
      <c r="WKI128" s="200"/>
      <c r="WKL128" s="200"/>
      <c r="WKO128" s="200"/>
      <c r="WKQ128" s="200"/>
      <c r="WLE128" s="200"/>
      <c r="WLF128" s="200"/>
      <c r="WLG128" s="200"/>
      <c r="WLH128" s="200"/>
      <c r="WLI128" s="200"/>
      <c r="WLJ128" s="200"/>
      <c r="WLK128" s="200"/>
      <c r="WLL128" s="200"/>
      <c r="WLM128" s="200"/>
      <c r="WLN128" s="200"/>
      <c r="WLO128" s="200"/>
      <c r="WLP128" s="200"/>
      <c r="WLQ128" s="200"/>
      <c r="WLR128" s="200"/>
      <c r="WLS128" s="200"/>
      <c r="WLT128" s="200"/>
      <c r="WLU128" s="200"/>
      <c r="WLV128" s="200"/>
      <c r="WLW128" s="200"/>
      <c r="WMC128" s="200"/>
      <c r="WMD128" s="200"/>
      <c r="WME128" s="200"/>
      <c r="WMF128" s="200"/>
      <c r="WMG128" s="200"/>
      <c r="WMH128" s="200"/>
      <c r="WMI128" s="200"/>
      <c r="WMK128" s="200"/>
      <c r="WML128" s="200"/>
      <c r="WMM128" s="200"/>
      <c r="WMN128" s="200"/>
      <c r="WMO128" s="200"/>
      <c r="WMP128" s="200"/>
      <c r="WMQ128" s="200"/>
      <c r="WMR128" s="200"/>
      <c r="WMU128" s="200"/>
      <c r="WMX128" s="200"/>
      <c r="WNA128" s="200"/>
      <c r="WND128" s="200"/>
      <c r="WNG128" s="200"/>
      <c r="WNJ128" s="200"/>
      <c r="WNS128" s="200"/>
      <c r="WNV128" s="200"/>
      <c r="WNY128" s="200"/>
      <c r="WOB128" s="200"/>
      <c r="WOK128" s="200"/>
      <c r="WOQ128" s="200"/>
      <c r="WOT128" s="200"/>
      <c r="WOW128" s="200"/>
      <c r="WOZ128" s="200"/>
      <c r="WPF128" s="200"/>
      <c r="WPO128" s="200"/>
      <c r="WPQ128" s="200"/>
      <c r="WPR128" s="200"/>
      <c r="WPT128" s="200"/>
      <c r="WPW128" s="200"/>
      <c r="WPZ128" s="200"/>
      <c r="WQC128" s="200"/>
      <c r="WQF128" s="200"/>
      <c r="WQI128" s="200"/>
      <c r="WQK128" s="200"/>
      <c r="WQM128" s="200"/>
      <c r="WQP128" s="200"/>
      <c r="WQS128" s="200"/>
      <c r="WQV128" s="200"/>
      <c r="WQY128" s="200"/>
      <c r="WRB128" s="200"/>
      <c r="WRE128" s="200"/>
      <c r="WRH128" s="200"/>
      <c r="WRJ128" s="200"/>
      <c r="WRM128" s="200"/>
      <c r="WRP128" s="200"/>
      <c r="WRS128" s="200"/>
      <c r="WRY128" s="200"/>
      <c r="WSB128" s="200"/>
      <c r="WSD128" s="200"/>
      <c r="WTK128" s="200"/>
      <c r="WTN128" s="200"/>
      <c r="WTQ128" s="200"/>
      <c r="WTT128" s="200"/>
      <c r="WTW128" s="200"/>
      <c r="WTX128" s="200"/>
      <c r="WTY128" s="200"/>
      <c r="WUB128" s="200"/>
      <c r="WUE128" s="200"/>
      <c r="WUH128" s="200"/>
      <c r="WUK128" s="200"/>
      <c r="WUM128" s="200"/>
    </row>
    <row r="129" spans="1:5" s="57" customFormat="1" ht="21.75" hidden="1" customHeight="1" x14ac:dyDescent="0.3">
      <c r="A129" s="9" t="s">
        <v>127</v>
      </c>
      <c r="B129" s="53" t="s">
        <v>346</v>
      </c>
      <c r="C129" s="7"/>
      <c r="D129" s="91"/>
      <c r="E129" s="92"/>
    </row>
    <row r="130" spans="1:5" s="57" customFormat="1" ht="20.25" hidden="1" customHeight="1" x14ac:dyDescent="0.3">
      <c r="A130" s="9" t="s">
        <v>128</v>
      </c>
      <c r="B130" s="53" t="s">
        <v>354</v>
      </c>
      <c r="C130" s="7"/>
      <c r="D130" s="91"/>
      <c r="E130" s="92"/>
    </row>
    <row r="131" spans="1:5" s="57" customFormat="1" ht="20.25" hidden="1" customHeight="1" x14ac:dyDescent="0.3">
      <c r="A131" s="9" t="s">
        <v>368</v>
      </c>
      <c r="B131" s="53" t="s">
        <v>350</v>
      </c>
      <c r="C131" s="7"/>
      <c r="D131" s="91"/>
      <c r="E131" s="92"/>
    </row>
    <row r="132" spans="1:5" s="57" customFormat="1" ht="21.75" hidden="1" customHeight="1" x14ac:dyDescent="0.3">
      <c r="A132" s="9" t="s">
        <v>129</v>
      </c>
      <c r="B132" s="53" t="s">
        <v>346</v>
      </c>
      <c r="C132" s="7"/>
      <c r="D132" s="91"/>
      <c r="E132" s="92"/>
    </row>
    <row r="133" spans="1:5" s="57" customFormat="1" ht="20.25" hidden="1" customHeight="1" x14ac:dyDescent="0.3">
      <c r="A133" s="16" t="s">
        <v>130</v>
      </c>
      <c r="B133" s="53" t="s">
        <v>349</v>
      </c>
      <c r="C133" s="7"/>
      <c r="D133" s="91"/>
      <c r="E133" s="92"/>
    </row>
    <row r="134" spans="1:5" s="57" customFormat="1" ht="20.25" hidden="1" customHeight="1" x14ac:dyDescent="0.3">
      <c r="A134" s="12" t="s">
        <v>131</v>
      </c>
      <c r="B134" s="53" t="s">
        <v>346</v>
      </c>
      <c r="C134" s="7"/>
      <c r="D134" s="91"/>
      <c r="E134" s="92"/>
    </row>
    <row r="135" spans="1:5" s="57" customFormat="1" ht="21.75" hidden="1" customHeight="1" x14ac:dyDescent="0.3">
      <c r="A135" s="12" t="s">
        <v>132</v>
      </c>
      <c r="B135" s="53" t="s">
        <v>349</v>
      </c>
      <c r="C135" s="7"/>
      <c r="D135" s="91"/>
      <c r="E135" s="92"/>
    </row>
    <row r="136" spans="1:5" s="57" customFormat="1" ht="20.25" hidden="1" customHeight="1" x14ac:dyDescent="0.3">
      <c r="A136" s="9" t="s">
        <v>133</v>
      </c>
      <c r="B136" s="53" t="s">
        <v>346</v>
      </c>
      <c r="C136" s="7"/>
      <c r="D136" s="91"/>
      <c r="E136" s="92"/>
    </row>
    <row r="137" spans="1:5" s="57" customFormat="1" ht="22.8" hidden="1" x14ac:dyDescent="0.3">
      <c r="A137" s="9" t="s">
        <v>135</v>
      </c>
      <c r="B137" s="53" t="s">
        <v>346</v>
      </c>
      <c r="C137" s="15"/>
      <c r="D137" s="91"/>
      <c r="E137" s="92"/>
    </row>
    <row r="138" spans="1:5" s="57" customFormat="1" ht="21.75" hidden="1" customHeight="1" x14ac:dyDescent="0.3">
      <c r="A138" s="9" t="s">
        <v>136</v>
      </c>
      <c r="B138" s="53" t="s">
        <v>350</v>
      </c>
      <c r="C138" s="15"/>
      <c r="D138" s="91"/>
      <c r="E138" s="92"/>
    </row>
    <row r="139" spans="1:5" s="57" customFormat="1" ht="21.75" hidden="1" customHeight="1" x14ac:dyDescent="0.3">
      <c r="A139" s="9" t="s">
        <v>137</v>
      </c>
      <c r="B139" s="53"/>
      <c r="C139" s="7"/>
      <c r="D139" s="91"/>
      <c r="E139" s="92"/>
    </row>
    <row r="140" spans="1:5" s="57" customFormat="1" ht="20.25" hidden="1" customHeight="1" x14ac:dyDescent="0.3">
      <c r="A140" s="9" t="s">
        <v>138</v>
      </c>
      <c r="B140" s="53" t="s">
        <v>346</v>
      </c>
      <c r="C140" s="15"/>
      <c r="D140" s="91"/>
      <c r="E140" s="92"/>
    </row>
    <row r="141" spans="1:5" s="57" customFormat="1" ht="20.25" hidden="1" customHeight="1" x14ac:dyDescent="0.3">
      <c r="A141" s="9" t="s">
        <v>139</v>
      </c>
      <c r="B141" s="53" t="s">
        <v>350</v>
      </c>
      <c r="C141" s="15"/>
      <c r="D141" s="91"/>
      <c r="E141" s="92"/>
    </row>
    <row r="142" spans="1:5" s="57" customFormat="1" ht="20.25" hidden="1" customHeight="1" x14ac:dyDescent="0.3">
      <c r="A142" s="9" t="s">
        <v>140</v>
      </c>
      <c r="B142" s="53" t="s">
        <v>346</v>
      </c>
      <c r="C142" s="15"/>
      <c r="D142" s="91"/>
      <c r="E142" s="92"/>
    </row>
    <row r="143" spans="1:5" s="57" customFormat="1" ht="20.25" hidden="1" customHeight="1" x14ac:dyDescent="0.3">
      <c r="A143" s="9" t="s">
        <v>141</v>
      </c>
      <c r="B143" s="53" t="s">
        <v>350</v>
      </c>
      <c r="C143" s="15"/>
      <c r="D143" s="91"/>
      <c r="E143" s="92"/>
    </row>
    <row r="144" spans="1:5" s="57" customFormat="1" ht="41.4" hidden="1" customHeight="1" x14ac:dyDescent="0.3">
      <c r="A144" s="9" t="s">
        <v>142</v>
      </c>
      <c r="B144" s="53" t="s">
        <v>346</v>
      </c>
      <c r="C144" s="15"/>
      <c r="D144" s="91"/>
      <c r="E144" s="92"/>
    </row>
    <row r="145" spans="1:16107" s="57" customFormat="1" ht="41.4" hidden="1" customHeight="1" x14ac:dyDescent="0.3">
      <c r="A145" s="9" t="s">
        <v>143</v>
      </c>
      <c r="B145" s="53" t="s">
        <v>346</v>
      </c>
      <c r="C145" s="15"/>
      <c r="D145" s="91"/>
      <c r="E145" s="92"/>
    </row>
    <row r="146" spans="1:16107" s="57" customFormat="1" ht="21.75" hidden="1" customHeight="1" x14ac:dyDescent="0.3">
      <c r="A146" s="9" t="s">
        <v>144</v>
      </c>
      <c r="B146" s="53" t="s">
        <v>346</v>
      </c>
      <c r="C146" s="15"/>
      <c r="D146" s="91"/>
      <c r="E146" s="92"/>
    </row>
    <row r="147" spans="1:16107" s="57" customFormat="1" ht="21.75" hidden="1" customHeight="1" x14ac:dyDescent="0.3">
      <c r="A147" s="9" t="s">
        <v>145</v>
      </c>
      <c r="B147" s="53" t="s">
        <v>350</v>
      </c>
      <c r="C147" s="15"/>
      <c r="D147" s="91"/>
      <c r="E147" s="92"/>
    </row>
    <row r="148" spans="1:16107" s="57" customFormat="1" ht="21.75" hidden="1" customHeight="1" x14ac:dyDescent="0.3">
      <c r="A148" s="9" t="s">
        <v>146</v>
      </c>
      <c r="B148" s="53" t="s">
        <v>346</v>
      </c>
      <c r="C148" s="7"/>
      <c r="D148" s="91"/>
      <c r="E148" s="92"/>
    </row>
    <row r="149" spans="1:16107" s="57" customFormat="1" ht="21.75" hidden="1" customHeight="1" x14ac:dyDescent="0.3">
      <c r="A149" s="9" t="s">
        <v>147</v>
      </c>
      <c r="B149" s="53" t="s">
        <v>346</v>
      </c>
      <c r="C149" s="7"/>
      <c r="D149" s="91"/>
      <c r="E149" s="92"/>
    </row>
    <row r="150" spans="1:16107" s="57" customFormat="1" ht="20.25" hidden="1" customHeight="1" x14ac:dyDescent="0.3">
      <c r="A150" s="9" t="s">
        <v>148</v>
      </c>
      <c r="B150" s="53" t="s">
        <v>346</v>
      </c>
      <c r="C150" s="7"/>
      <c r="D150" s="91"/>
      <c r="E150" s="92"/>
    </row>
    <row r="151" spans="1:16107" s="57" customFormat="1" ht="20.25" hidden="1" customHeight="1" x14ac:dyDescent="0.3">
      <c r="A151" s="9" t="s">
        <v>149</v>
      </c>
      <c r="B151" s="53" t="s">
        <v>349</v>
      </c>
      <c r="C151" s="7"/>
      <c r="D151" s="91"/>
      <c r="E151" s="92"/>
    </row>
    <row r="152" spans="1:16107" s="57" customFormat="1" ht="22.8" hidden="1" x14ac:dyDescent="0.3">
      <c r="A152" s="9" t="s">
        <v>150</v>
      </c>
      <c r="B152" s="53" t="s">
        <v>349</v>
      </c>
      <c r="C152" s="7"/>
      <c r="D152" s="91"/>
      <c r="E152" s="92"/>
    </row>
    <row r="153" spans="1:16107" s="57" customFormat="1" ht="20.25" hidden="1" customHeight="1" x14ac:dyDescent="0.3">
      <c r="A153" s="16" t="s">
        <v>151</v>
      </c>
      <c r="B153" s="53" t="s">
        <v>349</v>
      </c>
      <c r="C153" s="7"/>
      <c r="D153" s="91"/>
      <c r="E153" s="92"/>
    </row>
    <row r="154" spans="1:16107" s="57" customFormat="1" ht="21.75" hidden="1" customHeight="1" x14ac:dyDescent="0.3">
      <c r="A154" s="9" t="s">
        <v>152</v>
      </c>
      <c r="B154" s="53" t="s">
        <v>346</v>
      </c>
      <c r="C154" s="7"/>
      <c r="D154" s="91"/>
      <c r="E154" s="92"/>
    </row>
    <row r="155" spans="1:16107" s="57" customFormat="1" ht="21.75" hidden="1" customHeight="1" x14ac:dyDescent="0.3">
      <c r="A155" s="9" t="s">
        <v>153</v>
      </c>
      <c r="B155" s="53" t="s">
        <v>346</v>
      </c>
      <c r="C155" s="7"/>
      <c r="D155" s="91"/>
      <c r="E155" s="92"/>
    </row>
    <row r="156" spans="1:16107" s="57" customFormat="1" ht="63" hidden="1" customHeight="1" x14ac:dyDescent="0.3">
      <c r="A156" s="9" t="s">
        <v>154</v>
      </c>
      <c r="B156" s="53" t="s">
        <v>349</v>
      </c>
      <c r="C156" s="7"/>
      <c r="D156" s="91"/>
      <c r="E156" s="92"/>
    </row>
    <row r="157" spans="1:16107" s="57" customFormat="1" ht="20.399999999999999" customHeight="1" x14ac:dyDescent="0.3">
      <c r="A157" s="9" t="s">
        <v>155</v>
      </c>
      <c r="B157" s="199" t="s">
        <v>349</v>
      </c>
      <c r="C157" s="7">
        <v>40</v>
      </c>
      <c r="D157" s="91">
        <v>8000</v>
      </c>
      <c r="E157" s="106">
        <f>+D157*C157</f>
        <v>320000</v>
      </c>
      <c r="F157" s="200"/>
      <c r="G157" s="200"/>
      <c r="H157" s="200"/>
      <c r="I157" s="200"/>
      <c r="J157" s="200"/>
      <c r="K157" s="200"/>
      <c r="Q157" s="200"/>
      <c r="R157" s="200"/>
      <c r="S157" s="200"/>
      <c r="T157" s="200"/>
      <c r="U157" s="200"/>
      <c r="V157" s="200"/>
      <c r="W157" s="200"/>
      <c r="Y157" s="200"/>
      <c r="Z157" s="200"/>
      <c r="AA157" s="200"/>
      <c r="AB157" s="200"/>
      <c r="AC157" s="200"/>
      <c r="AD157" s="200"/>
      <c r="AE157" s="200"/>
      <c r="AF157" s="200"/>
      <c r="AI157" s="200"/>
      <c r="AL157" s="200"/>
      <c r="AO157" s="200"/>
      <c r="AR157" s="200"/>
      <c r="AU157" s="200"/>
      <c r="AX157" s="200"/>
      <c r="BG157" s="200"/>
      <c r="BJ157" s="200"/>
      <c r="BM157" s="200"/>
      <c r="BP157" s="200"/>
      <c r="BY157" s="200"/>
      <c r="CE157" s="200"/>
      <c r="CH157" s="200"/>
      <c r="CK157" s="200"/>
      <c r="CN157" s="200"/>
      <c r="CT157" s="200"/>
      <c r="DC157" s="200"/>
      <c r="DE157" s="200"/>
      <c r="DF157" s="200"/>
      <c r="DH157" s="200"/>
      <c r="DK157" s="200"/>
      <c r="DN157" s="200"/>
      <c r="DQ157" s="200"/>
      <c r="DT157" s="200"/>
      <c r="DW157" s="200"/>
      <c r="DY157" s="200"/>
      <c r="EA157" s="200"/>
      <c r="ED157" s="200"/>
      <c r="EG157" s="200"/>
      <c r="EJ157" s="200"/>
      <c r="EM157" s="200"/>
      <c r="EP157" s="200"/>
      <c r="ES157" s="200"/>
      <c r="EV157" s="200"/>
      <c r="EX157" s="200"/>
      <c r="FA157" s="200"/>
      <c r="FD157" s="200"/>
      <c r="FG157" s="200"/>
      <c r="FM157" s="200"/>
      <c r="FP157" s="200"/>
      <c r="FR157" s="200"/>
      <c r="GY157" s="200"/>
      <c r="HB157" s="200"/>
      <c r="HE157" s="200"/>
      <c r="HH157" s="200"/>
      <c r="HK157" s="200"/>
      <c r="HL157" s="200"/>
      <c r="HM157" s="200"/>
      <c r="HP157" s="200"/>
      <c r="HS157" s="200"/>
      <c r="HV157" s="200"/>
      <c r="HY157" s="200"/>
      <c r="IA157" s="200"/>
      <c r="IO157" s="200"/>
      <c r="IP157" s="200"/>
      <c r="IQ157" s="200"/>
      <c r="IR157" s="200"/>
      <c r="IS157" s="200"/>
      <c r="IT157" s="200"/>
      <c r="IU157" s="200"/>
      <c r="IV157" s="200"/>
      <c r="IW157" s="200"/>
      <c r="IX157" s="200"/>
      <c r="IY157" s="200"/>
      <c r="IZ157" s="200"/>
      <c r="JA157" s="200"/>
      <c r="JB157" s="200"/>
      <c r="JC157" s="200"/>
      <c r="JD157" s="200"/>
      <c r="JE157" s="200"/>
      <c r="JF157" s="200"/>
      <c r="JG157" s="200"/>
      <c r="JM157" s="200"/>
      <c r="JN157" s="200"/>
      <c r="JO157" s="200"/>
      <c r="JP157" s="200"/>
      <c r="JQ157" s="200"/>
      <c r="JR157" s="200"/>
      <c r="JS157" s="200"/>
      <c r="JU157" s="200"/>
      <c r="JV157" s="200"/>
      <c r="JW157" s="200"/>
      <c r="JX157" s="200"/>
      <c r="JY157" s="200"/>
      <c r="JZ157" s="200"/>
      <c r="KA157" s="200"/>
      <c r="KB157" s="200"/>
      <c r="KE157" s="200"/>
      <c r="KH157" s="200"/>
      <c r="KK157" s="200"/>
      <c r="KN157" s="200"/>
      <c r="KQ157" s="200"/>
      <c r="KT157" s="200"/>
      <c r="LC157" s="200"/>
      <c r="LF157" s="200"/>
      <c r="LI157" s="200"/>
      <c r="LL157" s="200"/>
      <c r="LU157" s="200"/>
      <c r="MA157" s="200"/>
      <c r="MD157" s="200"/>
      <c r="MG157" s="200"/>
      <c r="MJ157" s="200"/>
      <c r="MP157" s="200"/>
      <c r="MY157" s="200"/>
      <c r="NA157" s="200"/>
      <c r="NB157" s="200"/>
      <c r="ND157" s="200"/>
      <c r="NG157" s="200"/>
      <c r="NJ157" s="200"/>
      <c r="NM157" s="200"/>
      <c r="NP157" s="200"/>
      <c r="NS157" s="200"/>
      <c r="NU157" s="200"/>
      <c r="NW157" s="200"/>
      <c r="NZ157" s="200"/>
      <c r="OC157" s="200"/>
      <c r="OF157" s="200"/>
      <c r="OI157" s="200"/>
      <c r="OL157" s="200"/>
      <c r="OO157" s="200"/>
      <c r="OR157" s="200"/>
      <c r="OT157" s="200"/>
      <c r="OW157" s="200"/>
      <c r="OZ157" s="200"/>
      <c r="PC157" s="200"/>
      <c r="PI157" s="200"/>
      <c r="PL157" s="200"/>
      <c r="PN157" s="200"/>
      <c r="QU157" s="200"/>
      <c r="QX157" s="200"/>
      <c r="RA157" s="200"/>
      <c r="RD157" s="200"/>
      <c r="RG157" s="200"/>
      <c r="RH157" s="200"/>
      <c r="RI157" s="200"/>
      <c r="RL157" s="200"/>
      <c r="RO157" s="200"/>
      <c r="RR157" s="200"/>
      <c r="RU157" s="200"/>
      <c r="RW157" s="200"/>
      <c r="SK157" s="200"/>
      <c r="SL157" s="200"/>
      <c r="SM157" s="200"/>
      <c r="SN157" s="200"/>
      <c r="SO157" s="200"/>
      <c r="SP157" s="200"/>
      <c r="SQ157" s="200"/>
      <c r="SR157" s="200"/>
      <c r="SS157" s="200"/>
      <c r="ST157" s="200"/>
      <c r="SU157" s="200"/>
      <c r="SV157" s="200"/>
      <c r="SW157" s="200"/>
      <c r="SX157" s="200"/>
      <c r="SY157" s="200"/>
      <c r="SZ157" s="200"/>
      <c r="TA157" s="200"/>
      <c r="TB157" s="200"/>
      <c r="TC157" s="200"/>
      <c r="TI157" s="200"/>
      <c r="TJ157" s="200"/>
      <c r="TK157" s="200"/>
      <c r="TL157" s="200"/>
      <c r="TM157" s="200"/>
      <c r="TN157" s="200"/>
      <c r="TO157" s="200"/>
      <c r="TQ157" s="200"/>
      <c r="TR157" s="200"/>
      <c r="TS157" s="200"/>
      <c r="TT157" s="200"/>
      <c r="TU157" s="200"/>
      <c r="TV157" s="200"/>
      <c r="TW157" s="200"/>
      <c r="TX157" s="200"/>
      <c r="UA157" s="200"/>
      <c r="UD157" s="200"/>
      <c r="UG157" s="200"/>
      <c r="UJ157" s="200"/>
      <c r="UM157" s="200"/>
      <c r="UP157" s="200"/>
      <c r="UY157" s="200"/>
      <c r="VB157" s="200"/>
      <c r="VE157" s="200"/>
      <c r="VH157" s="200"/>
      <c r="VQ157" s="200"/>
      <c r="VW157" s="200"/>
      <c r="VZ157" s="200"/>
      <c r="WC157" s="200"/>
      <c r="WF157" s="200"/>
      <c r="WL157" s="200"/>
      <c r="WU157" s="200"/>
      <c r="WW157" s="200"/>
      <c r="WX157" s="200"/>
      <c r="WZ157" s="200"/>
      <c r="XC157" s="200"/>
      <c r="XF157" s="200"/>
      <c r="XI157" s="200"/>
      <c r="XL157" s="200"/>
      <c r="XO157" s="200"/>
      <c r="XQ157" s="200"/>
      <c r="XS157" s="200"/>
      <c r="XV157" s="200"/>
      <c r="XY157" s="200"/>
      <c r="YB157" s="200"/>
      <c r="YE157" s="200"/>
      <c r="YH157" s="200"/>
      <c r="YK157" s="200"/>
      <c r="YN157" s="200"/>
      <c r="YP157" s="200"/>
      <c r="YS157" s="200"/>
      <c r="YV157" s="200"/>
      <c r="YY157" s="200"/>
      <c r="ZE157" s="200"/>
      <c r="ZH157" s="200"/>
      <c r="ZJ157" s="200"/>
      <c r="AAQ157" s="200"/>
      <c r="AAT157" s="200"/>
      <c r="AAW157" s="200"/>
      <c r="AAZ157" s="200"/>
      <c r="ABC157" s="200"/>
      <c r="ABD157" s="200"/>
      <c r="ABE157" s="200"/>
      <c r="ABH157" s="200"/>
      <c r="ABK157" s="200"/>
      <c r="ABN157" s="200"/>
      <c r="ABQ157" s="200"/>
      <c r="ABS157" s="200"/>
      <c r="ACG157" s="200"/>
      <c r="ACH157" s="200"/>
      <c r="ACI157" s="200"/>
      <c r="ACJ157" s="200"/>
      <c r="ACK157" s="200"/>
      <c r="ACL157" s="200"/>
      <c r="ACM157" s="200"/>
      <c r="ACN157" s="200"/>
      <c r="ACO157" s="200"/>
      <c r="ACP157" s="200"/>
      <c r="ACQ157" s="200"/>
      <c r="ACR157" s="200"/>
      <c r="ACS157" s="200"/>
      <c r="ACT157" s="200"/>
      <c r="ACU157" s="200"/>
      <c r="ACV157" s="200"/>
      <c r="ACW157" s="200"/>
      <c r="ACX157" s="200"/>
      <c r="ACY157" s="200"/>
      <c r="ADE157" s="200"/>
      <c r="ADF157" s="200"/>
      <c r="ADG157" s="200"/>
      <c r="ADH157" s="200"/>
      <c r="ADI157" s="200"/>
      <c r="ADJ157" s="200"/>
      <c r="ADK157" s="200"/>
      <c r="ADM157" s="200"/>
      <c r="ADN157" s="200"/>
      <c r="ADO157" s="200"/>
      <c r="ADP157" s="200"/>
      <c r="ADQ157" s="200"/>
      <c r="ADR157" s="200"/>
      <c r="ADS157" s="200"/>
      <c r="ADT157" s="200"/>
      <c r="ADW157" s="200"/>
      <c r="ADZ157" s="200"/>
      <c r="AEC157" s="200"/>
      <c r="AEF157" s="200"/>
      <c r="AEI157" s="200"/>
      <c r="AEL157" s="200"/>
      <c r="AEU157" s="200"/>
      <c r="AEX157" s="200"/>
      <c r="AFA157" s="200"/>
      <c r="AFD157" s="200"/>
      <c r="AFM157" s="200"/>
      <c r="AFS157" s="200"/>
      <c r="AFV157" s="200"/>
      <c r="AFY157" s="200"/>
      <c r="AGB157" s="200"/>
      <c r="AGH157" s="200"/>
      <c r="AGQ157" s="200"/>
      <c r="AGS157" s="200"/>
      <c r="AGT157" s="200"/>
      <c r="AGV157" s="200"/>
      <c r="AGY157" s="200"/>
      <c r="AHB157" s="200"/>
      <c r="AHE157" s="200"/>
      <c r="AHH157" s="200"/>
      <c r="AHK157" s="200"/>
      <c r="AHM157" s="200"/>
      <c r="AHO157" s="200"/>
      <c r="AHR157" s="200"/>
      <c r="AHU157" s="200"/>
      <c r="AHX157" s="200"/>
      <c r="AIA157" s="200"/>
      <c r="AID157" s="200"/>
      <c r="AIG157" s="200"/>
      <c r="AIJ157" s="200"/>
      <c r="AIL157" s="200"/>
      <c r="AIO157" s="200"/>
      <c r="AIR157" s="200"/>
      <c r="AIU157" s="200"/>
      <c r="AJA157" s="200"/>
      <c r="AJD157" s="200"/>
      <c r="AJF157" s="200"/>
      <c r="AKM157" s="200"/>
      <c r="AKP157" s="200"/>
      <c r="AKS157" s="200"/>
      <c r="AKV157" s="200"/>
      <c r="AKY157" s="200"/>
      <c r="AKZ157" s="200"/>
      <c r="ALA157" s="200"/>
      <c r="ALD157" s="200"/>
      <c r="ALG157" s="200"/>
      <c r="ALJ157" s="200"/>
      <c r="ALM157" s="200"/>
      <c r="ALO157" s="200"/>
      <c r="AMC157" s="200"/>
      <c r="AMD157" s="200"/>
      <c r="AME157" s="200"/>
      <c r="AMF157" s="200"/>
      <c r="AMG157" s="200"/>
      <c r="AMH157" s="200"/>
      <c r="AMI157" s="200"/>
      <c r="AMJ157" s="200"/>
      <c r="AMK157" s="200"/>
      <c r="AML157" s="200"/>
      <c r="AMM157" s="200"/>
      <c r="AMN157" s="200"/>
      <c r="AMO157" s="200"/>
      <c r="AMP157" s="200"/>
      <c r="AMQ157" s="200"/>
      <c r="AMR157" s="200"/>
      <c r="AMS157" s="200"/>
      <c r="AMT157" s="200"/>
      <c r="AMU157" s="200"/>
      <c r="ANA157" s="200"/>
      <c r="ANB157" s="200"/>
      <c r="ANC157" s="200"/>
      <c r="AND157" s="200"/>
      <c r="ANE157" s="200"/>
      <c r="ANF157" s="200"/>
      <c r="ANG157" s="200"/>
      <c r="ANI157" s="200"/>
      <c r="ANJ157" s="200"/>
      <c r="ANK157" s="200"/>
      <c r="ANL157" s="200"/>
      <c r="ANM157" s="200"/>
      <c r="ANN157" s="200"/>
      <c r="ANO157" s="200"/>
      <c r="ANP157" s="200"/>
      <c r="ANS157" s="200"/>
      <c r="ANV157" s="200"/>
      <c r="ANY157" s="200"/>
      <c r="AOB157" s="200"/>
      <c r="AOE157" s="200"/>
      <c r="AOH157" s="200"/>
      <c r="AOQ157" s="200"/>
      <c r="AOT157" s="200"/>
      <c r="AOW157" s="200"/>
      <c r="AOZ157" s="200"/>
      <c r="API157" s="200"/>
      <c r="APO157" s="200"/>
      <c r="APR157" s="200"/>
      <c r="APU157" s="200"/>
      <c r="APX157" s="200"/>
      <c r="AQD157" s="200"/>
      <c r="AQM157" s="200"/>
      <c r="AQO157" s="200"/>
      <c r="AQP157" s="200"/>
      <c r="AQR157" s="200"/>
      <c r="AQU157" s="200"/>
      <c r="AQX157" s="200"/>
      <c r="ARA157" s="200"/>
      <c r="ARD157" s="200"/>
      <c r="ARG157" s="200"/>
      <c r="ARI157" s="200"/>
      <c r="ARK157" s="200"/>
      <c r="ARN157" s="200"/>
      <c r="ARQ157" s="200"/>
      <c r="ART157" s="200"/>
      <c r="ARW157" s="200"/>
      <c r="ARZ157" s="200"/>
      <c r="ASC157" s="200"/>
      <c r="ASF157" s="200"/>
      <c r="ASH157" s="200"/>
      <c r="ASK157" s="200"/>
      <c r="ASN157" s="200"/>
      <c r="ASQ157" s="200"/>
      <c r="ASW157" s="200"/>
      <c r="ASZ157" s="200"/>
      <c r="ATB157" s="200"/>
      <c r="AUI157" s="200"/>
      <c r="AUL157" s="200"/>
      <c r="AUO157" s="200"/>
      <c r="AUR157" s="200"/>
      <c r="AUU157" s="200"/>
      <c r="AUV157" s="200"/>
      <c r="AUW157" s="200"/>
      <c r="AUZ157" s="200"/>
      <c r="AVC157" s="200"/>
      <c r="AVF157" s="200"/>
      <c r="AVI157" s="200"/>
      <c r="AVK157" s="200"/>
      <c r="AVY157" s="200"/>
      <c r="AVZ157" s="200"/>
      <c r="AWA157" s="200"/>
      <c r="AWB157" s="200"/>
      <c r="AWC157" s="200"/>
      <c r="AWD157" s="200"/>
      <c r="AWE157" s="200"/>
      <c r="AWF157" s="200"/>
      <c r="AWG157" s="200"/>
      <c r="AWH157" s="200"/>
      <c r="AWI157" s="200"/>
      <c r="AWJ157" s="200"/>
      <c r="AWK157" s="200"/>
      <c r="AWL157" s="200"/>
      <c r="AWM157" s="200"/>
      <c r="AWN157" s="200"/>
      <c r="AWO157" s="200"/>
      <c r="AWP157" s="200"/>
      <c r="AWQ157" s="200"/>
      <c r="AWW157" s="200"/>
      <c r="AWX157" s="200"/>
      <c r="AWY157" s="200"/>
      <c r="AWZ157" s="200"/>
      <c r="AXA157" s="200"/>
      <c r="AXB157" s="200"/>
      <c r="AXC157" s="200"/>
      <c r="AXE157" s="200"/>
      <c r="AXF157" s="200"/>
      <c r="AXG157" s="200"/>
      <c r="AXH157" s="200"/>
      <c r="AXI157" s="200"/>
      <c r="AXJ157" s="200"/>
      <c r="AXK157" s="200"/>
      <c r="AXL157" s="200"/>
      <c r="AXO157" s="200"/>
      <c r="AXR157" s="200"/>
      <c r="AXU157" s="200"/>
      <c r="AXX157" s="200"/>
      <c r="AYA157" s="200"/>
      <c r="AYD157" s="200"/>
      <c r="AYM157" s="200"/>
      <c r="AYP157" s="200"/>
      <c r="AYS157" s="200"/>
      <c r="AYV157" s="200"/>
      <c r="AZE157" s="200"/>
      <c r="AZK157" s="200"/>
      <c r="AZN157" s="200"/>
      <c r="AZQ157" s="200"/>
      <c r="AZT157" s="200"/>
      <c r="AZZ157" s="200"/>
      <c r="BAI157" s="200"/>
      <c r="BAK157" s="200"/>
      <c r="BAL157" s="200"/>
      <c r="BAN157" s="200"/>
      <c r="BAQ157" s="200"/>
      <c r="BAT157" s="200"/>
      <c r="BAW157" s="200"/>
      <c r="BAZ157" s="200"/>
      <c r="BBC157" s="200"/>
      <c r="BBE157" s="200"/>
      <c r="BBG157" s="200"/>
      <c r="BBJ157" s="200"/>
      <c r="BBM157" s="200"/>
      <c r="BBP157" s="200"/>
      <c r="BBS157" s="200"/>
      <c r="BBV157" s="200"/>
      <c r="BBY157" s="200"/>
      <c r="BCB157" s="200"/>
      <c r="BCD157" s="200"/>
      <c r="BCG157" s="200"/>
      <c r="BCJ157" s="200"/>
      <c r="BCM157" s="200"/>
      <c r="BCS157" s="200"/>
      <c r="BCV157" s="200"/>
      <c r="BCX157" s="200"/>
      <c r="BEE157" s="200"/>
      <c r="BEH157" s="200"/>
      <c r="BEK157" s="200"/>
      <c r="BEN157" s="200"/>
      <c r="BEQ157" s="200"/>
      <c r="BER157" s="200"/>
      <c r="BES157" s="200"/>
      <c r="BEV157" s="200"/>
      <c r="BEY157" s="200"/>
      <c r="BFB157" s="200"/>
      <c r="BFE157" s="200"/>
      <c r="BFG157" s="200"/>
      <c r="BFU157" s="200"/>
      <c r="BFV157" s="200"/>
      <c r="BFW157" s="200"/>
      <c r="BFX157" s="200"/>
      <c r="BFY157" s="200"/>
      <c r="BFZ157" s="200"/>
      <c r="BGA157" s="200"/>
      <c r="BGB157" s="200"/>
      <c r="BGC157" s="200"/>
      <c r="BGD157" s="200"/>
      <c r="BGE157" s="200"/>
      <c r="BGF157" s="200"/>
      <c r="BGG157" s="200"/>
      <c r="BGH157" s="200"/>
      <c r="BGI157" s="200"/>
      <c r="BGJ157" s="200"/>
      <c r="BGK157" s="200"/>
      <c r="BGL157" s="200"/>
      <c r="BGM157" s="200"/>
      <c r="BGS157" s="200"/>
      <c r="BGT157" s="200"/>
      <c r="BGU157" s="200"/>
      <c r="BGV157" s="200"/>
      <c r="BGW157" s="200"/>
      <c r="BGX157" s="200"/>
      <c r="BGY157" s="200"/>
      <c r="BHA157" s="200"/>
      <c r="BHB157" s="200"/>
      <c r="BHC157" s="200"/>
      <c r="BHD157" s="200"/>
      <c r="BHE157" s="200"/>
      <c r="BHF157" s="200"/>
      <c r="BHG157" s="200"/>
      <c r="BHH157" s="200"/>
      <c r="BHK157" s="200"/>
      <c r="BHN157" s="200"/>
      <c r="BHQ157" s="200"/>
      <c r="BHT157" s="200"/>
      <c r="BHW157" s="200"/>
      <c r="BHZ157" s="200"/>
      <c r="BII157" s="200"/>
      <c r="BIL157" s="200"/>
      <c r="BIO157" s="200"/>
      <c r="BIR157" s="200"/>
      <c r="BJA157" s="200"/>
      <c r="BJG157" s="200"/>
      <c r="BJJ157" s="200"/>
      <c r="BJM157" s="200"/>
      <c r="BJP157" s="200"/>
      <c r="BJV157" s="200"/>
      <c r="BKE157" s="200"/>
      <c r="BKG157" s="200"/>
      <c r="BKH157" s="200"/>
      <c r="BKJ157" s="200"/>
      <c r="BKM157" s="200"/>
      <c r="BKP157" s="200"/>
      <c r="BKS157" s="200"/>
      <c r="BKV157" s="200"/>
      <c r="BKY157" s="200"/>
      <c r="BLA157" s="200"/>
      <c r="BLC157" s="200"/>
      <c r="BLF157" s="200"/>
      <c r="BLI157" s="200"/>
      <c r="BLL157" s="200"/>
      <c r="BLO157" s="200"/>
      <c r="BLR157" s="200"/>
      <c r="BLU157" s="200"/>
      <c r="BLX157" s="200"/>
      <c r="BLZ157" s="200"/>
      <c r="BMC157" s="200"/>
      <c r="BMF157" s="200"/>
      <c r="BMI157" s="200"/>
      <c r="BMO157" s="200"/>
      <c r="BMR157" s="200"/>
      <c r="BMT157" s="200"/>
      <c r="BOA157" s="200"/>
      <c r="BOD157" s="200"/>
      <c r="BOG157" s="200"/>
      <c r="BOJ157" s="200"/>
      <c r="BOM157" s="200"/>
      <c r="BON157" s="200"/>
      <c r="BOO157" s="200"/>
      <c r="BOR157" s="200"/>
      <c r="BOU157" s="200"/>
      <c r="BOX157" s="200"/>
      <c r="BPA157" s="200"/>
      <c r="BPC157" s="200"/>
      <c r="BPQ157" s="200"/>
      <c r="BPR157" s="200"/>
      <c r="BPS157" s="200"/>
      <c r="BPT157" s="200"/>
      <c r="BPU157" s="200"/>
      <c r="BPV157" s="200"/>
      <c r="BPW157" s="200"/>
      <c r="BPX157" s="200"/>
      <c r="BPY157" s="200"/>
      <c r="BPZ157" s="200"/>
      <c r="BQA157" s="200"/>
      <c r="BQB157" s="200"/>
      <c r="BQC157" s="200"/>
      <c r="BQD157" s="200"/>
      <c r="BQE157" s="200"/>
      <c r="BQF157" s="200"/>
      <c r="BQG157" s="200"/>
      <c r="BQH157" s="200"/>
      <c r="BQI157" s="200"/>
      <c r="BQO157" s="200"/>
      <c r="BQP157" s="200"/>
      <c r="BQQ157" s="200"/>
      <c r="BQR157" s="200"/>
      <c r="BQS157" s="200"/>
      <c r="BQT157" s="200"/>
      <c r="BQU157" s="200"/>
      <c r="BQW157" s="200"/>
      <c r="BQX157" s="200"/>
      <c r="BQY157" s="200"/>
      <c r="BQZ157" s="200"/>
      <c r="BRA157" s="200"/>
      <c r="BRB157" s="200"/>
      <c r="BRC157" s="200"/>
      <c r="BRD157" s="200"/>
      <c r="BRG157" s="200"/>
      <c r="BRJ157" s="200"/>
      <c r="BRM157" s="200"/>
      <c r="BRP157" s="200"/>
      <c r="BRS157" s="200"/>
      <c r="BRV157" s="200"/>
      <c r="BSE157" s="200"/>
      <c r="BSH157" s="200"/>
      <c r="BSK157" s="200"/>
      <c r="BSN157" s="200"/>
      <c r="BSW157" s="200"/>
      <c r="BTC157" s="200"/>
      <c r="BTF157" s="200"/>
      <c r="BTI157" s="200"/>
      <c r="BTL157" s="200"/>
      <c r="BTR157" s="200"/>
      <c r="BUA157" s="200"/>
      <c r="BUC157" s="200"/>
      <c r="BUD157" s="200"/>
      <c r="BUF157" s="200"/>
      <c r="BUI157" s="200"/>
      <c r="BUL157" s="200"/>
      <c r="BUO157" s="200"/>
      <c r="BUR157" s="200"/>
      <c r="BUU157" s="200"/>
      <c r="BUW157" s="200"/>
      <c r="BUY157" s="200"/>
      <c r="BVB157" s="200"/>
      <c r="BVE157" s="200"/>
      <c r="BVH157" s="200"/>
      <c r="BVK157" s="200"/>
      <c r="BVN157" s="200"/>
      <c r="BVQ157" s="200"/>
      <c r="BVT157" s="200"/>
      <c r="BVV157" s="200"/>
      <c r="BVY157" s="200"/>
      <c r="BWB157" s="200"/>
      <c r="BWE157" s="200"/>
      <c r="BWK157" s="200"/>
      <c r="BWN157" s="200"/>
      <c r="BWP157" s="200"/>
      <c r="BXW157" s="200"/>
      <c r="BXZ157" s="200"/>
      <c r="BYC157" s="200"/>
      <c r="BYF157" s="200"/>
      <c r="BYI157" s="200"/>
      <c r="BYJ157" s="200"/>
      <c r="BYK157" s="200"/>
      <c r="BYN157" s="200"/>
      <c r="BYQ157" s="200"/>
      <c r="BYT157" s="200"/>
      <c r="BYW157" s="200"/>
      <c r="BYY157" s="200"/>
      <c r="BZM157" s="200"/>
      <c r="BZN157" s="200"/>
      <c r="BZO157" s="200"/>
      <c r="BZP157" s="200"/>
      <c r="BZQ157" s="200"/>
      <c r="BZR157" s="200"/>
      <c r="BZS157" s="200"/>
      <c r="BZT157" s="200"/>
      <c r="BZU157" s="200"/>
      <c r="BZV157" s="200"/>
      <c r="BZW157" s="200"/>
      <c r="BZX157" s="200"/>
      <c r="BZY157" s="200"/>
      <c r="BZZ157" s="200"/>
      <c r="CAA157" s="200"/>
      <c r="CAB157" s="200"/>
      <c r="CAC157" s="200"/>
      <c r="CAD157" s="200"/>
      <c r="CAE157" s="200"/>
      <c r="CAK157" s="200"/>
      <c r="CAL157" s="200"/>
      <c r="CAM157" s="200"/>
      <c r="CAN157" s="200"/>
      <c r="CAO157" s="200"/>
      <c r="CAP157" s="200"/>
      <c r="CAQ157" s="200"/>
      <c r="CAS157" s="200"/>
      <c r="CAT157" s="200"/>
      <c r="CAU157" s="200"/>
      <c r="CAV157" s="200"/>
      <c r="CAW157" s="200"/>
      <c r="CAX157" s="200"/>
      <c r="CAY157" s="200"/>
      <c r="CAZ157" s="200"/>
      <c r="CBC157" s="200"/>
      <c r="CBF157" s="200"/>
      <c r="CBI157" s="200"/>
      <c r="CBL157" s="200"/>
      <c r="CBO157" s="200"/>
      <c r="CBR157" s="200"/>
      <c r="CCA157" s="200"/>
      <c r="CCD157" s="200"/>
      <c r="CCG157" s="200"/>
      <c r="CCJ157" s="200"/>
      <c r="CCS157" s="200"/>
      <c r="CCY157" s="200"/>
      <c r="CDB157" s="200"/>
      <c r="CDE157" s="200"/>
      <c r="CDH157" s="200"/>
      <c r="CDN157" s="200"/>
      <c r="CDW157" s="200"/>
      <c r="CDY157" s="200"/>
      <c r="CDZ157" s="200"/>
      <c r="CEB157" s="200"/>
      <c r="CEE157" s="200"/>
      <c r="CEH157" s="200"/>
      <c r="CEK157" s="200"/>
      <c r="CEN157" s="200"/>
      <c r="CEQ157" s="200"/>
      <c r="CES157" s="200"/>
      <c r="CEU157" s="200"/>
      <c r="CEX157" s="200"/>
      <c r="CFA157" s="200"/>
      <c r="CFD157" s="200"/>
      <c r="CFG157" s="200"/>
      <c r="CFJ157" s="200"/>
      <c r="CFM157" s="200"/>
      <c r="CFP157" s="200"/>
      <c r="CFR157" s="200"/>
      <c r="CFU157" s="200"/>
      <c r="CFX157" s="200"/>
      <c r="CGA157" s="200"/>
      <c r="CGG157" s="200"/>
      <c r="CGJ157" s="200"/>
      <c r="CGL157" s="200"/>
      <c r="CHS157" s="200"/>
      <c r="CHV157" s="200"/>
      <c r="CHY157" s="200"/>
      <c r="CIB157" s="200"/>
      <c r="CIE157" s="200"/>
      <c r="CIF157" s="200"/>
      <c r="CIG157" s="200"/>
      <c r="CIJ157" s="200"/>
      <c r="CIM157" s="200"/>
      <c r="CIP157" s="200"/>
      <c r="CIS157" s="200"/>
      <c r="CIU157" s="200"/>
      <c r="CJI157" s="200"/>
      <c r="CJJ157" s="200"/>
      <c r="CJK157" s="200"/>
      <c r="CJL157" s="200"/>
      <c r="CJM157" s="200"/>
      <c r="CJN157" s="200"/>
      <c r="CJO157" s="200"/>
      <c r="CJP157" s="200"/>
      <c r="CJQ157" s="200"/>
      <c r="CJR157" s="200"/>
      <c r="CJS157" s="200"/>
      <c r="CJT157" s="200"/>
      <c r="CJU157" s="200"/>
      <c r="CJV157" s="200"/>
      <c r="CJW157" s="200"/>
      <c r="CJX157" s="200"/>
      <c r="CJY157" s="200"/>
      <c r="CJZ157" s="200"/>
      <c r="CKA157" s="200"/>
      <c r="CKG157" s="200"/>
      <c r="CKH157" s="200"/>
      <c r="CKI157" s="200"/>
      <c r="CKJ157" s="200"/>
      <c r="CKK157" s="200"/>
      <c r="CKL157" s="200"/>
      <c r="CKM157" s="200"/>
      <c r="CKO157" s="200"/>
      <c r="CKP157" s="200"/>
      <c r="CKQ157" s="200"/>
      <c r="CKR157" s="200"/>
      <c r="CKS157" s="200"/>
      <c r="CKT157" s="200"/>
      <c r="CKU157" s="200"/>
      <c r="CKV157" s="200"/>
      <c r="CKY157" s="200"/>
      <c r="CLB157" s="200"/>
      <c r="CLE157" s="200"/>
      <c r="CLH157" s="200"/>
      <c r="CLK157" s="200"/>
      <c r="CLN157" s="200"/>
      <c r="CLW157" s="200"/>
      <c r="CLZ157" s="200"/>
      <c r="CMC157" s="200"/>
      <c r="CMF157" s="200"/>
      <c r="CMO157" s="200"/>
      <c r="CMU157" s="200"/>
      <c r="CMX157" s="200"/>
      <c r="CNA157" s="200"/>
      <c r="CND157" s="200"/>
      <c r="CNJ157" s="200"/>
      <c r="CNS157" s="200"/>
      <c r="CNU157" s="200"/>
      <c r="CNV157" s="200"/>
      <c r="CNX157" s="200"/>
      <c r="COA157" s="200"/>
      <c r="COD157" s="200"/>
      <c r="COG157" s="200"/>
      <c r="COJ157" s="200"/>
      <c r="COM157" s="200"/>
      <c r="COO157" s="200"/>
      <c r="COQ157" s="200"/>
      <c r="COT157" s="200"/>
      <c r="COW157" s="200"/>
      <c r="COZ157" s="200"/>
      <c r="CPC157" s="200"/>
      <c r="CPF157" s="200"/>
      <c r="CPI157" s="200"/>
      <c r="CPL157" s="200"/>
      <c r="CPN157" s="200"/>
      <c r="CPQ157" s="200"/>
      <c r="CPT157" s="200"/>
      <c r="CPW157" s="200"/>
      <c r="CQC157" s="200"/>
      <c r="CQF157" s="200"/>
      <c r="CQH157" s="200"/>
      <c r="CRO157" s="200"/>
      <c r="CRR157" s="200"/>
      <c r="CRU157" s="200"/>
      <c r="CRX157" s="200"/>
      <c r="CSA157" s="200"/>
      <c r="CSB157" s="200"/>
      <c r="CSC157" s="200"/>
      <c r="CSF157" s="200"/>
      <c r="CSI157" s="200"/>
      <c r="CSL157" s="200"/>
      <c r="CSO157" s="200"/>
      <c r="CSQ157" s="200"/>
      <c r="CTE157" s="200"/>
      <c r="CTF157" s="200"/>
      <c r="CTG157" s="200"/>
      <c r="CTH157" s="200"/>
      <c r="CTI157" s="200"/>
      <c r="CTJ157" s="200"/>
      <c r="CTK157" s="200"/>
      <c r="CTL157" s="200"/>
      <c r="CTM157" s="200"/>
      <c r="CTN157" s="200"/>
      <c r="CTO157" s="200"/>
      <c r="CTP157" s="200"/>
      <c r="CTQ157" s="200"/>
      <c r="CTR157" s="200"/>
      <c r="CTS157" s="200"/>
      <c r="CTT157" s="200"/>
      <c r="CTU157" s="200"/>
      <c r="CTV157" s="200"/>
      <c r="CTW157" s="200"/>
      <c r="CUC157" s="200"/>
      <c r="CUD157" s="200"/>
      <c r="CUE157" s="200"/>
      <c r="CUF157" s="200"/>
      <c r="CUG157" s="200"/>
      <c r="CUH157" s="200"/>
      <c r="CUI157" s="200"/>
      <c r="CUK157" s="200"/>
      <c r="CUL157" s="200"/>
      <c r="CUM157" s="200"/>
      <c r="CUN157" s="200"/>
      <c r="CUO157" s="200"/>
      <c r="CUP157" s="200"/>
      <c r="CUQ157" s="200"/>
      <c r="CUR157" s="200"/>
      <c r="CUU157" s="200"/>
      <c r="CUX157" s="200"/>
      <c r="CVA157" s="200"/>
      <c r="CVD157" s="200"/>
      <c r="CVG157" s="200"/>
      <c r="CVJ157" s="200"/>
      <c r="CVS157" s="200"/>
      <c r="CVV157" s="200"/>
      <c r="CVY157" s="200"/>
      <c r="CWB157" s="200"/>
      <c r="CWK157" s="200"/>
      <c r="CWQ157" s="200"/>
      <c r="CWT157" s="200"/>
      <c r="CWW157" s="200"/>
      <c r="CWZ157" s="200"/>
      <c r="CXF157" s="200"/>
      <c r="CXO157" s="200"/>
      <c r="CXQ157" s="200"/>
      <c r="CXR157" s="200"/>
      <c r="CXT157" s="200"/>
      <c r="CXW157" s="200"/>
      <c r="CXZ157" s="200"/>
      <c r="CYC157" s="200"/>
      <c r="CYF157" s="200"/>
      <c r="CYI157" s="200"/>
      <c r="CYK157" s="200"/>
      <c r="CYM157" s="200"/>
      <c r="CYP157" s="200"/>
      <c r="CYS157" s="200"/>
      <c r="CYV157" s="200"/>
      <c r="CYY157" s="200"/>
      <c r="CZB157" s="200"/>
      <c r="CZE157" s="200"/>
      <c r="CZH157" s="200"/>
      <c r="CZJ157" s="200"/>
      <c r="CZM157" s="200"/>
      <c r="CZP157" s="200"/>
      <c r="CZS157" s="200"/>
      <c r="CZY157" s="200"/>
      <c r="DAB157" s="200"/>
      <c r="DAD157" s="200"/>
      <c r="DBK157" s="200"/>
      <c r="DBN157" s="200"/>
      <c r="DBQ157" s="200"/>
      <c r="DBT157" s="200"/>
      <c r="DBW157" s="200"/>
      <c r="DBX157" s="200"/>
      <c r="DBY157" s="200"/>
      <c r="DCB157" s="200"/>
      <c r="DCE157" s="200"/>
      <c r="DCH157" s="200"/>
      <c r="DCK157" s="200"/>
      <c r="DCM157" s="200"/>
      <c r="DDA157" s="200"/>
      <c r="DDB157" s="200"/>
      <c r="DDC157" s="200"/>
      <c r="DDD157" s="200"/>
      <c r="DDE157" s="200"/>
      <c r="DDF157" s="200"/>
      <c r="DDG157" s="200"/>
      <c r="DDH157" s="200"/>
      <c r="DDI157" s="200"/>
      <c r="DDJ157" s="200"/>
      <c r="DDK157" s="200"/>
      <c r="DDL157" s="200"/>
      <c r="DDM157" s="200"/>
      <c r="DDN157" s="200"/>
      <c r="DDO157" s="200"/>
      <c r="DDP157" s="200"/>
      <c r="DDQ157" s="200"/>
      <c r="DDR157" s="200"/>
      <c r="DDS157" s="200"/>
      <c r="DDY157" s="200"/>
      <c r="DDZ157" s="200"/>
      <c r="DEA157" s="200"/>
      <c r="DEB157" s="200"/>
      <c r="DEC157" s="200"/>
      <c r="DED157" s="200"/>
      <c r="DEE157" s="200"/>
      <c r="DEG157" s="200"/>
      <c r="DEH157" s="200"/>
      <c r="DEI157" s="200"/>
      <c r="DEJ157" s="200"/>
      <c r="DEK157" s="200"/>
      <c r="DEL157" s="200"/>
      <c r="DEM157" s="200"/>
      <c r="DEN157" s="200"/>
      <c r="DEQ157" s="200"/>
      <c r="DET157" s="200"/>
      <c r="DEW157" s="200"/>
      <c r="DEZ157" s="200"/>
      <c r="DFC157" s="200"/>
      <c r="DFF157" s="200"/>
      <c r="DFO157" s="200"/>
      <c r="DFR157" s="200"/>
      <c r="DFU157" s="200"/>
      <c r="DFX157" s="200"/>
      <c r="DGG157" s="200"/>
      <c r="DGM157" s="200"/>
      <c r="DGP157" s="200"/>
      <c r="DGS157" s="200"/>
      <c r="DGV157" s="200"/>
      <c r="DHB157" s="200"/>
      <c r="DHK157" s="200"/>
      <c r="DHM157" s="200"/>
      <c r="DHN157" s="200"/>
      <c r="DHP157" s="200"/>
      <c r="DHS157" s="200"/>
      <c r="DHV157" s="200"/>
      <c r="DHY157" s="200"/>
      <c r="DIB157" s="200"/>
      <c r="DIE157" s="200"/>
      <c r="DIG157" s="200"/>
      <c r="DII157" s="200"/>
      <c r="DIL157" s="200"/>
      <c r="DIO157" s="200"/>
      <c r="DIR157" s="200"/>
      <c r="DIU157" s="200"/>
      <c r="DIX157" s="200"/>
      <c r="DJA157" s="200"/>
      <c r="DJD157" s="200"/>
      <c r="DJF157" s="200"/>
      <c r="DJI157" s="200"/>
      <c r="DJL157" s="200"/>
      <c r="DJO157" s="200"/>
      <c r="DJU157" s="200"/>
      <c r="DJX157" s="200"/>
      <c r="DJZ157" s="200"/>
      <c r="DLG157" s="200"/>
      <c r="DLJ157" s="200"/>
      <c r="DLM157" s="200"/>
      <c r="DLP157" s="200"/>
      <c r="DLS157" s="200"/>
      <c r="DLT157" s="200"/>
      <c r="DLU157" s="200"/>
      <c r="DLX157" s="200"/>
      <c r="DMA157" s="200"/>
      <c r="DMD157" s="200"/>
      <c r="DMG157" s="200"/>
      <c r="DMI157" s="200"/>
      <c r="DMW157" s="200"/>
      <c r="DMX157" s="200"/>
      <c r="DMY157" s="200"/>
      <c r="DMZ157" s="200"/>
      <c r="DNA157" s="200"/>
      <c r="DNB157" s="200"/>
      <c r="DNC157" s="200"/>
      <c r="DND157" s="200"/>
      <c r="DNE157" s="200"/>
      <c r="DNF157" s="200"/>
      <c r="DNG157" s="200"/>
      <c r="DNH157" s="200"/>
      <c r="DNI157" s="200"/>
      <c r="DNJ157" s="200"/>
      <c r="DNK157" s="200"/>
      <c r="DNL157" s="200"/>
      <c r="DNM157" s="200"/>
      <c r="DNN157" s="200"/>
      <c r="DNO157" s="200"/>
      <c r="DNU157" s="200"/>
      <c r="DNV157" s="200"/>
      <c r="DNW157" s="200"/>
      <c r="DNX157" s="200"/>
      <c r="DNY157" s="200"/>
      <c r="DNZ157" s="200"/>
      <c r="DOA157" s="200"/>
      <c r="DOC157" s="200"/>
      <c r="DOD157" s="200"/>
      <c r="DOE157" s="200"/>
      <c r="DOF157" s="200"/>
      <c r="DOG157" s="200"/>
      <c r="DOH157" s="200"/>
      <c r="DOI157" s="200"/>
      <c r="DOJ157" s="200"/>
      <c r="DOM157" s="200"/>
      <c r="DOP157" s="200"/>
      <c r="DOS157" s="200"/>
      <c r="DOV157" s="200"/>
      <c r="DOY157" s="200"/>
      <c r="DPB157" s="200"/>
      <c r="DPK157" s="200"/>
      <c r="DPN157" s="200"/>
      <c r="DPQ157" s="200"/>
      <c r="DPT157" s="200"/>
      <c r="DQC157" s="200"/>
      <c r="DQI157" s="200"/>
      <c r="DQL157" s="200"/>
      <c r="DQO157" s="200"/>
      <c r="DQR157" s="200"/>
      <c r="DQX157" s="200"/>
      <c r="DRG157" s="200"/>
      <c r="DRI157" s="200"/>
      <c r="DRJ157" s="200"/>
      <c r="DRL157" s="200"/>
      <c r="DRO157" s="200"/>
      <c r="DRR157" s="200"/>
      <c r="DRU157" s="200"/>
      <c r="DRX157" s="200"/>
      <c r="DSA157" s="200"/>
      <c r="DSC157" s="200"/>
      <c r="DSE157" s="200"/>
      <c r="DSH157" s="200"/>
      <c r="DSK157" s="200"/>
      <c r="DSN157" s="200"/>
      <c r="DSQ157" s="200"/>
      <c r="DST157" s="200"/>
      <c r="DSW157" s="200"/>
      <c r="DSZ157" s="200"/>
      <c r="DTB157" s="200"/>
      <c r="DTE157" s="200"/>
      <c r="DTH157" s="200"/>
      <c r="DTK157" s="200"/>
      <c r="DTQ157" s="200"/>
      <c r="DTT157" s="200"/>
      <c r="DTV157" s="200"/>
      <c r="DVC157" s="200"/>
      <c r="DVF157" s="200"/>
      <c r="DVI157" s="200"/>
      <c r="DVL157" s="200"/>
      <c r="DVO157" s="200"/>
      <c r="DVP157" s="200"/>
      <c r="DVQ157" s="200"/>
      <c r="DVT157" s="200"/>
      <c r="DVW157" s="200"/>
      <c r="DVZ157" s="200"/>
      <c r="DWC157" s="200"/>
      <c r="DWE157" s="200"/>
      <c r="DWS157" s="200"/>
      <c r="DWT157" s="200"/>
      <c r="DWU157" s="200"/>
      <c r="DWV157" s="200"/>
      <c r="DWW157" s="200"/>
      <c r="DWX157" s="200"/>
      <c r="DWY157" s="200"/>
      <c r="DWZ157" s="200"/>
      <c r="DXA157" s="200"/>
      <c r="DXB157" s="200"/>
      <c r="DXC157" s="200"/>
      <c r="DXD157" s="200"/>
      <c r="DXE157" s="200"/>
      <c r="DXF157" s="200"/>
      <c r="DXG157" s="200"/>
      <c r="DXH157" s="200"/>
      <c r="DXI157" s="200"/>
      <c r="DXJ157" s="200"/>
      <c r="DXK157" s="200"/>
      <c r="DXQ157" s="200"/>
      <c r="DXR157" s="200"/>
      <c r="DXS157" s="200"/>
      <c r="DXT157" s="200"/>
      <c r="DXU157" s="200"/>
      <c r="DXV157" s="200"/>
      <c r="DXW157" s="200"/>
      <c r="DXY157" s="200"/>
      <c r="DXZ157" s="200"/>
      <c r="DYA157" s="200"/>
      <c r="DYB157" s="200"/>
      <c r="DYC157" s="200"/>
      <c r="DYD157" s="200"/>
      <c r="DYE157" s="200"/>
      <c r="DYF157" s="200"/>
      <c r="DYI157" s="200"/>
      <c r="DYL157" s="200"/>
      <c r="DYO157" s="200"/>
      <c r="DYR157" s="200"/>
      <c r="DYU157" s="200"/>
      <c r="DYX157" s="200"/>
      <c r="DZG157" s="200"/>
      <c r="DZJ157" s="200"/>
      <c r="DZM157" s="200"/>
      <c r="DZP157" s="200"/>
      <c r="DZY157" s="200"/>
      <c r="EAE157" s="200"/>
      <c r="EAH157" s="200"/>
      <c r="EAK157" s="200"/>
      <c r="EAN157" s="200"/>
      <c r="EAT157" s="200"/>
      <c r="EBC157" s="200"/>
      <c r="EBE157" s="200"/>
      <c r="EBF157" s="200"/>
      <c r="EBH157" s="200"/>
      <c r="EBK157" s="200"/>
      <c r="EBN157" s="200"/>
      <c r="EBQ157" s="200"/>
      <c r="EBT157" s="200"/>
      <c r="EBW157" s="200"/>
      <c r="EBY157" s="200"/>
      <c r="ECA157" s="200"/>
      <c r="ECD157" s="200"/>
      <c r="ECG157" s="200"/>
      <c r="ECJ157" s="200"/>
      <c r="ECM157" s="200"/>
      <c r="ECP157" s="200"/>
      <c r="ECS157" s="200"/>
      <c r="ECV157" s="200"/>
      <c r="ECX157" s="200"/>
      <c r="EDA157" s="200"/>
      <c r="EDD157" s="200"/>
      <c r="EDG157" s="200"/>
      <c r="EDM157" s="200"/>
      <c r="EDP157" s="200"/>
      <c r="EDR157" s="200"/>
      <c r="EEY157" s="200"/>
      <c r="EFB157" s="200"/>
      <c r="EFE157" s="200"/>
      <c r="EFH157" s="200"/>
      <c r="EFK157" s="200"/>
      <c r="EFL157" s="200"/>
      <c r="EFM157" s="200"/>
      <c r="EFP157" s="200"/>
      <c r="EFS157" s="200"/>
      <c r="EFV157" s="200"/>
      <c r="EFY157" s="200"/>
      <c r="EGA157" s="200"/>
      <c r="EGO157" s="200"/>
      <c r="EGP157" s="200"/>
      <c r="EGQ157" s="200"/>
      <c r="EGR157" s="200"/>
      <c r="EGS157" s="200"/>
      <c r="EGT157" s="200"/>
      <c r="EGU157" s="200"/>
      <c r="EGV157" s="200"/>
      <c r="EGW157" s="200"/>
      <c r="EGX157" s="200"/>
      <c r="EGY157" s="200"/>
      <c r="EGZ157" s="200"/>
      <c r="EHA157" s="200"/>
      <c r="EHB157" s="200"/>
      <c r="EHC157" s="200"/>
      <c r="EHD157" s="200"/>
      <c r="EHE157" s="200"/>
      <c r="EHF157" s="200"/>
      <c r="EHG157" s="200"/>
      <c r="EHM157" s="200"/>
      <c r="EHN157" s="200"/>
      <c r="EHO157" s="200"/>
      <c r="EHP157" s="200"/>
      <c r="EHQ157" s="200"/>
      <c r="EHR157" s="200"/>
      <c r="EHS157" s="200"/>
      <c r="EHU157" s="200"/>
      <c r="EHV157" s="200"/>
      <c r="EHW157" s="200"/>
      <c r="EHX157" s="200"/>
      <c r="EHY157" s="200"/>
      <c r="EHZ157" s="200"/>
      <c r="EIA157" s="200"/>
      <c r="EIB157" s="200"/>
      <c r="EIE157" s="200"/>
      <c r="EIH157" s="200"/>
      <c r="EIK157" s="200"/>
      <c r="EIN157" s="200"/>
      <c r="EIQ157" s="200"/>
      <c r="EIT157" s="200"/>
      <c r="EJC157" s="200"/>
      <c r="EJF157" s="200"/>
      <c r="EJI157" s="200"/>
      <c r="EJL157" s="200"/>
      <c r="EJU157" s="200"/>
      <c r="EKA157" s="200"/>
      <c r="EKD157" s="200"/>
      <c r="EKG157" s="200"/>
      <c r="EKJ157" s="200"/>
      <c r="EKP157" s="200"/>
      <c r="EKY157" s="200"/>
      <c r="ELA157" s="200"/>
      <c r="ELB157" s="200"/>
      <c r="ELD157" s="200"/>
      <c r="ELG157" s="200"/>
      <c r="ELJ157" s="200"/>
      <c r="ELM157" s="200"/>
      <c r="ELP157" s="200"/>
      <c r="ELS157" s="200"/>
      <c r="ELU157" s="200"/>
      <c r="ELW157" s="200"/>
      <c r="ELZ157" s="200"/>
      <c r="EMC157" s="200"/>
      <c r="EMF157" s="200"/>
      <c r="EMI157" s="200"/>
      <c r="EML157" s="200"/>
      <c r="EMO157" s="200"/>
      <c r="EMR157" s="200"/>
      <c r="EMT157" s="200"/>
      <c r="EMW157" s="200"/>
      <c r="EMZ157" s="200"/>
      <c r="ENC157" s="200"/>
      <c r="ENI157" s="200"/>
      <c r="ENL157" s="200"/>
      <c r="ENN157" s="200"/>
      <c r="EOU157" s="200"/>
      <c r="EOX157" s="200"/>
      <c r="EPA157" s="200"/>
      <c r="EPD157" s="200"/>
      <c r="EPG157" s="200"/>
      <c r="EPH157" s="200"/>
      <c r="EPI157" s="200"/>
      <c r="EPL157" s="200"/>
      <c r="EPO157" s="200"/>
      <c r="EPR157" s="200"/>
      <c r="EPU157" s="200"/>
      <c r="EPW157" s="200"/>
      <c r="EQK157" s="200"/>
      <c r="EQL157" s="200"/>
      <c r="EQM157" s="200"/>
      <c r="EQN157" s="200"/>
      <c r="EQO157" s="200"/>
      <c r="EQP157" s="200"/>
      <c r="EQQ157" s="200"/>
      <c r="EQR157" s="200"/>
      <c r="EQS157" s="200"/>
      <c r="EQT157" s="200"/>
      <c r="EQU157" s="200"/>
      <c r="EQV157" s="200"/>
      <c r="EQW157" s="200"/>
      <c r="EQX157" s="200"/>
      <c r="EQY157" s="200"/>
      <c r="EQZ157" s="200"/>
      <c r="ERA157" s="200"/>
      <c r="ERB157" s="200"/>
      <c r="ERC157" s="200"/>
      <c r="ERI157" s="200"/>
      <c r="ERJ157" s="200"/>
      <c r="ERK157" s="200"/>
      <c r="ERL157" s="200"/>
      <c r="ERM157" s="200"/>
      <c r="ERN157" s="200"/>
      <c r="ERO157" s="200"/>
      <c r="ERQ157" s="200"/>
      <c r="ERR157" s="200"/>
      <c r="ERS157" s="200"/>
      <c r="ERT157" s="200"/>
      <c r="ERU157" s="200"/>
      <c r="ERV157" s="200"/>
      <c r="ERW157" s="200"/>
      <c r="ERX157" s="200"/>
      <c r="ESA157" s="200"/>
      <c r="ESD157" s="200"/>
      <c r="ESG157" s="200"/>
      <c r="ESJ157" s="200"/>
      <c r="ESM157" s="200"/>
      <c r="ESP157" s="200"/>
      <c r="ESY157" s="200"/>
      <c r="ETB157" s="200"/>
      <c r="ETE157" s="200"/>
      <c r="ETH157" s="200"/>
      <c r="ETQ157" s="200"/>
      <c r="ETW157" s="200"/>
      <c r="ETZ157" s="200"/>
      <c r="EUC157" s="200"/>
      <c r="EUF157" s="200"/>
      <c r="EUL157" s="200"/>
      <c r="EUU157" s="200"/>
      <c r="EUW157" s="200"/>
      <c r="EUX157" s="200"/>
      <c r="EUZ157" s="200"/>
      <c r="EVC157" s="200"/>
      <c r="EVF157" s="200"/>
      <c r="EVI157" s="200"/>
      <c r="EVL157" s="200"/>
      <c r="EVO157" s="200"/>
      <c r="EVQ157" s="200"/>
      <c r="EVS157" s="200"/>
      <c r="EVV157" s="200"/>
      <c r="EVY157" s="200"/>
      <c r="EWB157" s="200"/>
      <c r="EWE157" s="200"/>
      <c r="EWH157" s="200"/>
      <c r="EWK157" s="200"/>
      <c r="EWN157" s="200"/>
      <c r="EWP157" s="200"/>
      <c r="EWS157" s="200"/>
      <c r="EWV157" s="200"/>
      <c r="EWY157" s="200"/>
      <c r="EXE157" s="200"/>
      <c r="EXH157" s="200"/>
      <c r="EXJ157" s="200"/>
      <c r="EYQ157" s="200"/>
      <c r="EYT157" s="200"/>
      <c r="EYW157" s="200"/>
      <c r="EYZ157" s="200"/>
      <c r="EZC157" s="200"/>
      <c r="EZD157" s="200"/>
      <c r="EZE157" s="200"/>
      <c r="EZH157" s="200"/>
      <c r="EZK157" s="200"/>
      <c r="EZN157" s="200"/>
      <c r="EZQ157" s="200"/>
      <c r="EZS157" s="200"/>
      <c r="FAG157" s="200"/>
      <c r="FAH157" s="200"/>
      <c r="FAI157" s="200"/>
      <c r="FAJ157" s="200"/>
      <c r="FAK157" s="200"/>
      <c r="FAL157" s="200"/>
      <c r="FAM157" s="200"/>
      <c r="FAN157" s="200"/>
      <c r="FAO157" s="200"/>
      <c r="FAP157" s="200"/>
      <c r="FAQ157" s="200"/>
      <c r="FAR157" s="200"/>
      <c r="FAS157" s="200"/>
      <c r="FAT157" s="200"/>
      <c r="FAU157" s="200"/>
      <c r="FAV157" s="200"/>
      <c r="FAW157" s="200"/>
      <c r="FAX157" s="200"/>
      <c r="FAY157" s="200"/>
      <c r="FBE157" s="200"/>
      <c r="FBF157" s="200"/>
      <c r="FBG157" s="200"/>
      <c r="FBH157" s="200"/>
      <c r="FBI157" s="200"/>
      <c r="FBJ157" s="200"/>
      <c r="FBK157" s="200"/>
      <c r="FBM157" s="200"/>
      <c r="FBN157" s="200"/>
      <c r="FBO157" s="200"/>
      <c r="FBP157" s="200"/>
      <c r="FBQ157" s="200"/>
      <c r="FBR157" s="200"/>
      <c r="FBS157" s="200"/>
      <c r="FBT157" s="200"/>
      <c r="FBW157" s="200"/>
      <c r="FBZ157" s="200"/>
      <c r="FCC157" s="200"/>
      <c r="FCF157" s="200"/>
      <c r="FCI157" s="200"/>
      <c r="FCL157" s="200"/>
      <c r="FCU157" s="200"/>
      <c r="FCX157" s="200"/>
      <c r="FDA157" s="200"/>
      <c r="FDD157" s="200"/>
      <c r="FDM157" s="200"/>
      <c r="FDS157" s="200"/>
      <c r="FDV157" s="200"/>
      <c r="FDY157" s="200"/>
      <c r="FEB157" s="200"/>
      <c r="FEH157" s="200"/>
      <c r="FEQ157" s="200"/>
      <c r="FES157" s="200"/>
      <c r="FET157" s="200"/>
      <c r="FEV157" s="200"/>
      <c r="FEY157" s="200"/>
      <c r="FFB157" s="200"/>
      <c r="FFE157" s="200"/>
      <c r="FFH157" s="200"/>
      <c r="FFK157" s="200"/>
      <c r="FFM157" s="200"/>
      <c r="FFO157" s="200"/>
      <c r="FFR157" s="200"/>
      <c r="FFU157" s="200"/>
      <c r="FFX157" s="200"/>
      <c r="FGA157" s="200"/>
      <c r="FGD157" s="200"/>
      <c r="FGG157" s="200"/>
      <c r="FGJ157" s="200"/>
      <c r="FGL157" s="200"/>
      <c r="FGO157" s="200"/>
      <c r="FGR157" s="200"/>
      <c r="FGU157" s="200"/>
      <c r="FHA157" s="200"/>
      <c r="FHD157" s="200"/>
      <c r="FHF157" s="200"/>
      <c r="FIM157" s="200"/>
      <c r="FIP157" s="200"/>
      <c r="FIS157" s="200"/>
      <c r="FIV157" s="200"/>
      <c r="FIY157" s="200"/>
      <c r="FIZ157" s="200"/>
      <c r="FJA157" s="200"/>
      <c r="FJD157" s="200"/>
      <c r="FJG157" s="200"/>
      <c r="FJJ157" s="200"/>
      <c r="FJM157" s="200"/>
      <c r="FJO157" s="200"/>
      <c r="FKC157" s="200"/>
      <c r="FKD157" s="200"/>
      <c r="FKE157" s="200"/>
      <c r="FKF157" s="200"/>
      <c r="FKG157" s="200"/>
      <c r="FKH157" s="200"/>
      <c r="FKI157" s="200"/>
      <c r="FKJ157" s="200"/>
      <c r="FKK157" s="200"/>
      <c r="FKL157" s="200"/>
      <c r="FKM157" s="200"/>
      <c r="FKN157" s="200"/>
      <c r="FKO157" s="200"/>
      <c r="FKP157" s="200"/>
      <c r="FKQ157" s="200"/>
      <c r="FKR157" s="200"/>
      <c r="FKS157" s="200"/>
      <c r="FKT157" s="200"/>
      <c r="FKU157" s="200"/>
      <c r="FLA157" s="200"/>
      <c r="FLB157" s="200"/>
      <c r="FLC157" s="200"/>
      <c r="FLD157" s="200"/>
      <c r="FLE157" s="200"/>
      <c r="FLF157" s="200"/>
      <c r="FLG157" s="200"/>
      <c r="FLI157" s="200"/>
      <c r="FLJ157" s="200"/>
      <c r="FLK157" s="200"/>
      <c r="FLL157" s="200"/>
      <c r="FLM157" s="200"/>
      <c r="FLN157" s="200"/>
      <c r="FLO157" s="200"/>
      <c r="FLP157" s="200"/>
      <c r="FLS157" s="200"/>
      <c r="FLV157" s="200"/>
      <c r="FLY157" s="200"/>
      <c r="FMB157" s="200"/>
      <c r="FME157" s="200"/>
      <c r="FMH157" s="200"/>
      <c r="FMQ157" s="200"/>
      <c r="FMT157" s="200"/>
      <c r="FMW157" s="200"/>
      <c r="FMZ157" s="200"/>
      <c r="FNI157" s="200"/>
      <c r="FNO157" s="200"/>
      <c r="FNR157" s="200"/>
      <c r="FNU157" s="200"/>
      <c r="FNX157" s="200"/>
      <c r="FOD157" s="200"/>
      <c r="FOM157" s="200"/>
      <c r="FOO157" s="200"/>
      <c r="FOP157" s="200"/>
      <c r="FOR157" s="200"/>
      <c r="FOU157" s="200"/>
      <c r="FOX157" s="200"/>
      <c r="FPA157" s="200"/>
      <c r="FPD157" s="200"/>
      <c r="FPG157" s="200"/>
      <c r="FPI157" s="200"/>
      <c r="FPK157" s="200"/>
      <c r="FPN157" s="200"/>
      <c r="FPQ157" s="200"/>
      <c r="FPT157" s="200"/>
      <c r="FPW157" s="200"/>
      <c r="FPZ157" s="200"/>
      <c r="FQC157" s="200"/>
      <c r="FQF157" s="200"/>
      <c r="FQH157" s="200"/>
      <c r="FQK157" s="200"/>
      <c r="FQN157" s="200"/>
      <c r="FQQ157" s="200"/>
      <c r="FQW157" s="200"/>
      <c r="FQZ157" s="200"/>
      <c r="FRB157" s="200"/>
      <c r="FSI157" s="200"/>
      <c r="FSL157" s="200"/>
      <c r="FSO157" s="200"/>
      <c r="FSR157" s="200"/>
      <c r="FSU157" s="200"/>
      <c r="FSV157" s="200"/>
      <c r="FSW157" s="200"/>
      <c r="FSZ157" s="200"/>
      <c r="FTC157" s="200"/>
      <c r="FTF157" s="200"/>
      <c r="FTI157" s="200"/>
      <c r="FTK157" s="200"/>
      <c r="FTY157" s="200"/>
      <c r="FTZ157" s="200"/>
      <c r="FUA157" s="200"/>
      <c r="FUB157" s="200"/>
      <c r="FUC157" s="200"/>
      <c r="FUD157" s="200"/>
      <c r="FUE157" s="200"/>
      <c r="FUF157" s="200"/>
      <c r="FUG157" s="200"/>
      <c r="FUH157" s="200"/>
      <c r="FUI157" s="200"/>
      <c r="FUJ157" s="200"/>
      <c r="FUK157" s="200"/>
      <c r="FUL157" s="200"/>
      <c r="FUM157" s="200"/>
      <c r="FUN157" s="200"/>
      <c r="FUO157" s="200"/>
      <c r="FUP157" s="200"/>
      <c r="FUQ157" s="200"/>
      <c r="FUW157" s="200"/>
      <c r="FUX157" s="200"/>
      <c r="FUY157" s="200"/>
      <c r="FUZ157" s="200"/>
      <c r="FVA157" s="200"/>
      <c r="FVB157" s="200"/>
      <c r="FVC157" s="200"/>
      <c r="FVE157" s="200"/>
      <c r="FVF157" s="200"/>
      <c r="FVG157" s="200"/>
      <c r="FVH157" s="200"/>
      <c r="FVI157" s="200"/>
      <c r="FVJ157" s="200"/>
      <c r="FVK157" s="200"/>
      <c r="FVL157" s="200"/>
      <c r="FVO157" s="200"/>
      <c r="FVR157" s="200"/>
      <c r="FVU157" s="200"/>
      <c r="FVX157" s="200"/>
      <c r="FWA157" s="200"/>
      <c r="FWD157" s="200"/>
      <c r="FWM157" s="200"/>
      <c r="FWP157" s="200"/>
      <c r="FWS157" s="200"/>
      <c r="FWV157" s="200"/>
      <c r="FXE157" s="200"/>
      <c r="FXK157" s="200"/>
      <c r="FXN157" s="200"/>
      <c r="FXQ157" s="200"/>
      <c r="FXT157" s="200"/>
      <c r="FXZ157" s="200"/>
      <c r="FYI157" s="200"/>
      <c r="FYK157" s="200"/>
      <c r="FYL157" s="200"/>
      <c r="FYN157" s="200"/>
      <c r="FYQ157" s="200"/>
      <c r="FYT157" s="200"/>
      <c r="FYW157" s="200"/>
      <c r="FYZ157" s="200"/>
      <c r="FZC157" s="200"/>
      <c r="FZE157" s="200"/>
      <c r="FZG157" s="200"/>
      <c r="FZJ157" s="200"/>
      <c r="FZM157" s="200"/>
      <c r="FZP157" s="200"/>
      <c r="FZS157" s="200"/>
      <c r="FZV157" s="200"/>
      <c r="FZY157" s="200"/>
      <c r="GAB157" s="200"/>
      <c r="GAD157" s="200"/>
      <c r="GAG157" s="200"/>
      <c r="GAJ157" s="200"/>
      <c r="GAM157" s="200"/>
      <c r="GAS157" s="200"/>
      <c r="GAV157" s="200"/>
      <c r="GAX157" s="200"/>
      <c r="GCE157" s="200"/>
      <c r="GCH157" s="200"/>
      <c r="GCK157" s="200"/>
      <c r="GCN157" s="200"/>
      <c r="GCQ157" s="200"/>
      <c r="GCR157" s="200"/>
      <c r="GCS157" s="200"/>
      <c r="GCV157" s="200"/>
      <c r="GCY157" s="200"/>
      <c r="GDB157" s="200"/>
      <c r="GDE157" s="200"/>
      <c r="GDG157" s="200"/>
      <c r="GDU157" s="200"/>
      <c r="GDV157" s="200"/>
      <c r="GDW157" s="200"/>
      <c r="GDX157" s="200"/>
      <c r="GDY157" s="200"/>
      <c r="GDZ157" s="200"/>
      <c r="GEA157" s="200"/>
      <c r="GEB157" s="200"/>
      <c r="GEC157" s="200"/>
      <c r="GED157" s="200"/>
      <c r="GEE157" s="200"/>
      <c r="GEF157" s="200"/>
      <c r="GEG157" s="200"/>
      <c r="GEH157" s="200"/>
      <c r="GEI157" s="200"/>
      <c r="GEJ157" s="200"/>
      <c r="GEK157" s="200"/>
      <c r="GEL157" s="200"/>
      <c r="GEM157" s="200"/>
      <c r="GES157" s="200"/>
      <c r="GET157" s="200"/>
      <c r="GEU157" s="200"/>
      <c r="GEV157" s="200"/>
      <c r="GEW157" s="200"/>
      <c r="GEX157" s="200"/>
      <c r="GEY157" s="200"/>
      <c r="GFA157" s="200"/>
      <c r="GFB157" s="200"/>
      <c r="GFC157" s="200"/>
      <c r="GFD157" s="200"/>
      <c r="GFE157" s="200"/>
      <c r="GFF157" s="200"/>
      <c r="GFG157" s="200"/>
      <c r="GFH157" s="200"/>
      <c r="GFK157" s="200"/>
      <c r="GFN157" s="200"/>
      <c r="GFQ157" s="200"/>
      <c r="GFT157" s="200"/>
      <c r="GFW157" s="200"/>
      <c r="GFZ157" s="200"/>
      <c r="GGI157" s="200"/>
      <c r="GGL157" s="200"/>
      <c r="GGO157" s="200"/>
      <c r="GGR157" s="200"/>
      <c r="GHA157" s="200"/>
      <c r="GHG157" s="200"/>
      <c r="GHJ157" s="200"/>
      <c r="GHM157" s="200"/>
      <c r="GHP157" s="200"/>
      <c r="GHV157" s="200"/>
      <c r="GIE157" s="200"/>
      <c r="GIG157" s="200"/>
      <c r="GIH157" s="200"/>
      <c r="GIJ157" s="200"/>
      <c r="GIM157" s="200"/>
      <c r="GIP157" s="200"/>
      <c r="GIS157" s="200"/>
      <c r="GIV157" s="200"/>
      <c r="GIY157" s="200"/>
      <c r="GJA157" s="200"/>
      <c r="GJC157" s="200"/>
      <c r="GJF157" s="200"/>
      <c r="GJI157" s="200"/>
      <c r="GJL157" s="200"/>
      <c r="GJO157" s="200"/>
      <c r="GJR157" s="200"/>
      <c r="GJU157" s="200"/>
      <c r="GJX157" s="200"/>
      <c r="GJZ157" s="200"/>
      <c r="GKC157" s="200"/>
      <c r="GKF157" s="200"/>
      <c r="GKI157" s="200"/>
      <c r="GKO157" s="200"/>
      <c r="GKR157" s="200"/>
      <c r="GKT157" s="200"/>
      <c r="GMA157" s="200"/>
      <c r="GMD157" s="200"/>
      <c r="GMG157" s="200"/>
      <c r="GMJ157" s="200"/>
      <c r="GMM157" s="200"/>
      <c r="GMN157" s="200"/>
      <c r="GMO157" s="200"/>
      <c r="GMR157" s="200"/>
      <c r="GMU157" s="200"/>
      <c r="GMX157" s="200"/>
      <c r="GNA157" s="200"/>
      <c r="GNC157" s="200"/>
      <c r="GNQ157" s="200"/>
      <c r="GNR157" s="200"/>
      <c r="GNS157" s="200"/>
      <c r="GNT157" s="200"/>
      <c r="GNU157" s="200"/>
      <c r="GNV157" s="200"/>
      <c r="GNW157" s="200"/>
      <c r="GNX157" s="200"/>
      <c r="GNY157" s="200"/>
      <c r="GNZ157" s="200"/>
      <c r="GOA157" s="200"/>
      <c r="GOB157" s="200"/>
      <c r="GOC157" s="200"/>
      <c r="GOD157" s="200"/>
      <c r="GOE157" s="200"/>
      <c r="GOF157" s="200"/>
      <c r="GOG157" s="200"/>
      <c r="GOH157" s="200"/>
      <c r="GOI157" s="200"/>
      <c r="GOO157" s="200"/>
      <c r="GOP157" s="200"/>
      <c r="GOQ157" s="200"/>
      <c r="GOR157" s="200"/>
      <c r="GOS157" s="200"/>
      <c r="GOT157" s="200"/>
      <c r="GOU157" s="200"/>
      <c r="GOW157" s="200"/>
      <c r="GOX157" s="200"/>
      <c r="GOY157" s="200"/>
      <c r="GOZ157" s="200"/>
      <c r="GPA157" s="200"/>
      <c r="GPB157" s="200"/>
      <c r="GPC157" s="200"/>
      <c r="GPD157" s="200"/>
      <c r="GPG157" s="200"/>
      <c r="GPJ157" s="200"/>
      <c r="GPM157" s="200"/>
      <c r="GPP157" s="200"/>
      <c r="GPS157" s="200"/>
      <c r="GPV157" s="200"/>
      <c r="GQE157" s="200"/>
      <c r="GQH157" s="200"/>
      <c r="GQK157" s="200"/>
      <c r="GQN157" s="200"/>
      <c r="GQW157" s="200"/>
      <c r="GRC157" s="200"/>
      <c r="GRF157" s="200"/>
      <c r="GRI157" s="200"/>
      <c r="GRL157" s="200"/>
      <c r="GRR157" s="200"/>
      <c r="GSA157" s="200"/>
      <c r="GSC157" s="200"/>
      <c r="GSD157" s="200"/>
      <c r="GSF157" s="200"/>
      <c r="GSI157" s="200"/>
      <c r="GSL157" s="200"/>
      <c r="GSO157" s="200"/>
      <c r="GSR157" s="200"/>
      <c r="GSU157" s="200"/>
      <c r="GSW157" s="200"/>
      <c r="GSY157" s="200"/>
      <c r="GTB157" s="200"/>
      <c r="GTE157" s="200"/>
      <c r="GTH157" s="200"/>
      <c r="GTK157" s="200"/>
      <c r="GTN157" s="200"/>
      <c r="GTQ157" s="200"/>
      <c r="GTT157" s="200"/>
      <c r="GTV157" s="200"/>
      <c r="GTY157" s="200"/>
      <c r="GUB157" s="200"/>
      <c r="GUE157" s="200"/>
      <c r="GUK157" s="200"/>
      <c r="GUN157" s="200"/>
      <c r="GUP157" s="200"/>
      <c r="GVW157" s="200"/>
      <c r="GVZ157" s="200"/>
      <c r="GWC157" s="200"/>
      <c r="GWF157" s="200"/>
      <c r="GWI157" s="200"/>
      <c r="GWJ157" s="200"/>
      <c r="GWK157" s="200"/>
      <c r="GWN157" s="200"/>
      <c r="GWQ157" s="200"/>
      <c r="GWT157" s="200"/>
      <c r="GWW157" s="200"/>
      <c r="GWY157" s="200"/>
      <c r="GXM157" s="200"/>
      <c r="GXN157" s="200"/>
      <c r="GXO157" s="200"/>
      <c r="GXP157" s="200"/>
      <c r="GXQ157" s="200"/>
      <c r="GXR157" s="200"/>
      <c r="GXS157" s="200"/>
      <c r="GXT157" s="200"/>
      <c r="GXU157" s="200"/>
      <c r="GXV157" s="200"/>
      <c r="GXW157" s="200"/>
      <c r="GXX157" s="200"/>
      <c r="GXY157" s="200"/>
      <c r="GXZ157" s="200"/>
      <c r="GYA157" s="200"/>
      <c r="GYB157" s="200"/>
      <c r="GYC157" s="200"/>
      <c r="GYD157" s="200"/>
      <c r="GYE157" s="200"/>
      <c r="GYK157" s="200"/>
      <c r="GYL157" s="200"/>
      <c r="GYM157" s="200"/>
      <c r="GYN157" s="200"/>
      <c r="GYO157" s="200"/>
      <c r="GYP157" s="200"/>
      <c r="GYQ157" s="200"/>
      <c r="GYS157" s="200"/>
      <c r="GYT157" s="200"/>
      <c r="GYU157" s="200"/>
      <c r="GYV157" s="200"/>
      <c r="GYW157" s="200"/>
      <c r="GYX157" s="200"/>
      <c r="GYY157" s="200"/>
      <c r="GYZ157" s="200"/>
      <c r="GZC157" s="200"/>
      <c r="GZF157" s="200"/>
      <c r="GZI157" s="200"/>
      <c r="GZL157" s="200"/>
      <c r="GZO157" s="200"/>
      <c r="GZR157" s="200"/>
      <c r="HAA157" s="200"/>
      <c r="HAD157" s="200"/>
      <c r="HAG157" s="200"/>
      <c r="HAJ157" s="200"/>
      <c r="HAS157" s="200"/>
      <c r="HAY157" s="200"/>
      <c r="HBB157" s="200"/>
      <c r="HBE157" s="200"/>
      <c r="HBH157" s="200"/>
      <c r="HBN157" s="200"/>
      <c r="HBW157" s="200"/>
      <c r="HBY157" s="200"/>
      <c r="HBZ157" s="200"/>
      <c r="HCB157" s="200"/>
      <c r="HCE157" s="200"/>
      <c r="HCH157" s="200"/>
      <c r="HCK157" s="200"/>
      <c r="HCN157" s="200"/>
      <c r="HCQ157" s="200"/>
      <c r="HCS157" s="200"/>
      <c r="HCU157" s="200"/>
      <c r="HCX157" s="200"/>
      <c r="HDA157" s="200"/>
      <c r="HDD157" s="200"/>
      <c r="HDG157" s="200"/>
      <c r="HDJ157" s="200"/>
      <c r="HDM157" s="200"/>
      <c r="HDP157" s="200"/>
      <c r="HDR157" s="200"/>
      <c r="HDU157" s="200"/>
      <c r="HDX157" s="200"/>
      <c r="HEA157" s="200"/>
      <c r="HEG157" s="200"/>
      <c r="HEJ157" s="200"/>
      <c r="HEL157" s="200"/>
      <c r="HFS157" s="200"/>
      <c r="HFV157" s="200"/>
      <c r="HFY157" s="200"/>
      <c r="HGB157" s="200"/>
      <c r="HGE157" s="200"/>
      <c r="HGF157" s="200"/>
      <c r="HGG157" s="200"/>
      <c r="HGJ157" s="200"/>
      <c r="HGM157" s="200"/>
      <c r="HGP157" s="200"/>
      <c r="HGS157" s="200"/>
      <c r="HGU157" s="200"/>
      <c r="HHI157" s="200"/>
      <c r="HHJ157" s="200"/>
      <c r="HHK157" s="200"/>
      <c r="HHL157" s="200"/>
      <c r="HHM157" s="200"/>
      <c r="HHN157" s="200"/>
      <c r="HHO157" s="200"/>
      <c r="HHP157" s="200"/>
      <c r="HHQ157" s="200"/>
      <c r="HHR157" s="200"/>
      <c r="HHS157" s="200"/>
      <c r="HHT157" s="200"/>
      <c r="HHU157" s="200"/>
      <c r="HHV157" s="200"/>
      <c r="HHW157" s="200"/>
      <c r="HHX157" s="200"/>
      <c r="HHY157" s="200"/>
      <c r="HHZ157" s="200"/>
      <c r="HIA157" s="200"/>
      <c r="HIG157" s="200"/>
      <c r="HIH157" s="200"/>
      <c r="HII157" s="200"/>
      <c r="HIJ157" s="200"/>
      <c r="HIK157" s="200"/>
      <c r="HIL157" s="200"/>
      <c r="HIM157" s="200"/>
      <c r="HIO157" s="200"/>
      <c r="HIP157" s="200"/>
      <c r="HIQ157" s="200"/>
      <c r="HIR157" s="200"/>
      <c r="HIS157" s="200"/>
      <c r="HIT157" s="200"/>
      <c r="HIU157" s="200"/>
      <c r="HIV157" s="200"/>
      <c r="HIY157" s="200"/>
      <c r="HJB157" s="200"/>
      <c r="HJE157" s="200"/>
      <c r="HJH157" s="200"/>
      <c r="HJK157" s="200"/>
      <c r="HJN157" s="200"/>
      <c r="HJW157" s="200"/>
      <c r="HJZ157" s="200"/>
      <c r="HKC157" s="200"/>
      <c r="HKF157" s="200"/>
      <c r="HKO157" s="200"/>
      <c r="HKU157" s="200"/>
      <c r="HKX157" s="200"/>
      <c r="HLA157" s="200"/>
      <c r="HLD157" s="200"/>
      <c r="HLJ157" s="200"/>
      <c r="HLS157" s="200"/>
      <c r="HLU157" s="200"/>
      <c r="HLV157" s="200"/>
      <c r="HLX157" s="200"/>
      <c r="HMA157" s="200"/>
      <c r="HMD157" s="200"/>
      <c r="HMG157" s="200"/>
      <c r="HMJ157" s="200"/>
      <c r="HMM157" s="200"/>
      <c r="HMO157" s="200"/>
      <c r="HMQ157" s="200"/>
      <c r="HMT157" s="200"/>
      <c r="HMW157" s="200"/>
      <c r="HMZ157" s="200"/>
      <c r="HNC157" s="200"/>
      <c r="HNF157" s="200"/>
      <c r="HNI157" s="200"/>
      <c r="HNL157" s="200"/>
      <c r="HNN157" s="200"/>
      <c r="HNQ157" s="200"/>
      <c r="HNT157" s="200"/>
      <c r="HNW157" s="200"/>
      <c r="HOC157" s="200"/>
      <c r="HOF157" s="200"/>
      <c r="HOH157" s="200"/>
      <c r="HPO157" s="200"/>
      <c r="HPR157" s="200"/>
      <c r="HPU157" s="200"/>
      <c r="HPX157" s="200"/>
      <c r="HQA157" s="200"/>
      <c r="HQB157" s="200"/>
      <c r="HQC157" s="200"/>
      <c r="HQF157" s="200"/>
      <c r="HQI157" s="200"/>
      <c r="HQL157" s="200"/>
      <c r="HQO157" s="200"/>
      <c r="HQQ157" s="200"/>
      <c r="HRE157" s="200"/>
      <c r="HRF157" s="200"/>
      <c r="HRG157" s="200"/>
      <c r="HRH157" s="200"/>
      <c r="HRI157" s="200"/>
      <c r="HRJ157" s="200"/>
      <c r="HRK157" s="200"/>
      <c r="HRL157" s="200"/>
      <c r="HRM157" s="200"/>
      <c r="HRN157" s="200"/>
      <c r="HRO157" s="200"/>
      <c r="HRP157" s="200"/>
      <c r="HRQ157" s="200"/>
      <c r="HRR157" s="200"/>
      <c r="HRS157" s="200"/>
      <c r="HRT157" s="200"/>
      <c r="HRU157" s="200"/>
      <c r="HRV157" s="200"/>
      <c r="HRW157" s="200"/>
      <c r="HSC157" s="200"/>
      <c r="HSD157" s="200"/>
      <c r="HSE157" s="200"/>
      <c r="HSF157" s="200"/>
      <c r="HSG157" s="200"/>
      <c r="HSH157" s="200"/>
      <c r="HSI157" s="200"/>
      <c r="HSK157" s="200"/>
      <c r="HSL157" s="200"/>
      <c r="HSM157" s="200"/>
      <c r="HSN157" s="200"/>
      <c r="HSO157" s="200"/>
      <c r="HSP157" s="200"/>
      <c r="HSQ157" s="200"/>
      <c r="HSR157" s="200"/>
      <c r="HSU157" s="200"/>
      <c r="HSX157" s="200"/>
      <c r="HTA157" s="200"/>
      <c r="HTD157" s="200"/>
      <c r="HTG157" s="200"/>
      <c r="HTJ157" s="200"/>
      <c r="HTS157" s="200"/>
      <c r="HTV157" s="200"/>
      <c r="HTY157" s="200"/>
      <c r="HUB157" s="200"/>
      <c r="HUK157" s="200"/>
      <c r="HUQ157" s="200"/>
      <c r="HUT157" s="200"/>
      <c r="HUW157" s="200"/>
      <c r="HUZ157" s="200"/>
      <c r="HVF157" s="200"/>
      <c r="HVO157" s="200"/>
      <c r="HVQ157" s="200"/>
      <c r="HVR157" s="200"/>
      <c r="HVT157" s="200"/>
      <c r="HVW157" s="200"/>
      <c r="HVZ157" s="200"/>
      <c r="HWC157" s="200"/>
      <c r="HWF157" s="200"/>
      <c r="HWI157" s="200"/>
      <c r="HWK157" s="200"/>
      <c r="HWM157" s="200"/>
      <c r="HWP157" s="200"/>
      <c r="HWS157" s="200"/>
      <c r="HWV157" s="200"/>
      <c r="HWY157" s="200"/>
      <c r="HXB157" s="200"/>
      <c r="HXE157" s="200"/>
      <c r="HXH157" s="200"/>
      <c r="HXJ157" s="200"/>
      <c r="HXM157" s="200"/>
      <c r="HXP157" s="200"/>
      <c r="HXS157" s="200"/>
      <c r="HXY157" s="200"/>
      <c r="HYB157" s="200"/>
      <c r="HYD157" s="200"/>
      <c r="HZK157" s="200"/>
      <c r="HZN157" s="200"/>
      <c r="HZQ157" s="200"/>
      <c r="HZT157" s="200"/>
      <c r="HZW157" s="200"/>
      <c r="HZX157" s="200"/>
      <c r="HZY157" s="200"/>
      <c r="IAB157" s="200"/>
      <c r="IAE157" s="200"/>
      <c r="IAH157" s="200"/>
      <c r="IAK157" s="200"/>
      <c r="IAM157" s="200"/>
      <c r="IBA157" s="200"/>
      <c r="IBB157" s="200"/>
      <c r="IBC157" s="200"/>
      <c r="IBD157" s="200"/>
      <c r="IBE157" s="200"/>
      <c r="IBF157" s="200"/>
      <c r="IBG157" s="200"/>
      <c r="IBH157" s="200"/>
      <c r="IBI157" s="200"/>
      <c r="IBJ157" s="200"/>
      <c r="IBK157" s="200"/>
      <c r="IBL157" s="200"/>
      <c r="IBM157" s="200"/>
      <c r="IBN157" s="200"/>
      <c r="IBO157" s="200"/>
      <c r="IBP157" s="200"/>
      <c r="IBQ157" s="200"/>
      <c r="IBR157" s="200"/>
      <c r="IBS157" s="200"/>
      <c r="IBY157" s="200"/>
      <c r="IBZ157" s="200"/>
      <c r="ICA157" s="200"/>
      <c r="ICB157" s="200"/>
      <c r="ICC157" s="200"/>
      <c r="ICD157" s="200"/>
      <c r="ICE157" s="200"/>
      <c r="ICG157" s="200"/>
      <c r="ICH157" s="200"/>
      <c r="ICI157" s="200"/>
      <c r="ICJ157" s="200"/>
      <c r="ICK157" s="200"/>
      <c r="ICL157" s="200"/>
      <c r="ICM157" s="200"/>
      <c r="ICN157" s="200"/>
      <c r="ICQ157" s="200"/>
      <c r="ICT157" s="200"/>
      <c r="ICW157" s="200"/>
      <c r="ICZ157" s="200"/>
      <c r="IDC157" s="200"/>
      <c r="IDF157" s="200"/>
      <c r="IDO157" s="200"/>
      <c r="IDR157" s="200"/>
      <c r="IDU157" s="200"/>
      <c r="IDX157" s="200"/>
      <c r="IEG157" s="200"/>
      <c r="IEM157" s="200"/>
      <c r="IEP157" s="200"/>
      <c r="IES157" s="200"/>
      <c r="IEV157" s="200"/>
      <c r="IFB157" s="200"/>
      <c r="IFK157" s="200"/>
      <c r="IFM157" s="200"/>
      <c r="IFN157" s="200"/>
      <c r="IFP157" s="200"/>
      <c r="IFS157" s="200"/>
      <c r="IFV157" s="200"/>
      <c r="IFY157" s="200"/>
      <c r="IGB157" s="200"/>
      <c r="IGE157" s="200"/>
      <c r="IGG157" s="200"/>
      <c r="IGI157" s="200"/>
      <c r="IGL157" s="200"/>
      <c r="IGO157" s="200"/>
      <c r="IGR157" s="200"/>
      <c r="IGU157" s="200"/>
      <c r="IGX157" s="200"/>
      <c r="IHA157" s="200"/>
      <c r="IHD157" s="200"/>
      <c r="IHF157" s="200"/>
      <c r="IHI157" s="200"/>
      <c r="IHL157" s="200"/>
      <c r="IHO157" s="200"/>
      <c r="IHU157" s="200"/>
      <c r="IHX157" s="200"/>
      <c r="IHZ157" s="200"/>
      <c r="IJG157" s="200"/>
      <c r="IJJ157" s="200"/>
      <c r="IJM157" s="200"/>
      <c r="IJP157" s="200"/>
      <c r="IJS157" s="200"/>
      <c r="IJT157" s="200"/>
      <c r="IJU157" s="200"/>
      <c r="IJX157" s="200"/>
      <c r="IKA157" s="200"/>
      <c r="IKD157" s="200"/>
      <c r="IKG157" s="200"/>
      <c r="IKI157" s="200"/>
      <c r="IKW157" s="200"/>
      <c r="IKX157" s="200"/>
      <c r="IKY157" s="200"/>
      <c r="IKZ157" s="200"/>
      <c r="ILA157" s="200"/>
      <c r="ILB157" s="200"/>
      <c r="ILC157" s="200"/>
      <c r="ILD157" s="200"/>
      <c r="ILE157" s="200"/>
      <c r="ILF157" s="200"/>
      <c r="ILG157" s="200"/>
      <c r="ILH157" s="200"/>
      <c r="ILI157" s="200"/>
      <c r="ILJ157" s="200"/>
      <c r="ILK157" s="200"/>
      <c r="ILL157" s="200"/>
      <c r="ILM157" s="200"/>
      <c r="ILN157" s="200"/>
      <c r="ILO157" s="200"/>
      <c r="ILU157" s="200"/>
      <c r="ILV157" s="200"/>
      <c r="ILW157" s="200"/>
      <c r="ILX157" s="200"/>
      <c r="ILY157" s="200"/>
      <c r="ILZ157" s="200"/>
      <c r="IMA157" s="200"/>
      <c r="IMC157" s="200"/>
      <c r="IMD157" s="200"/>
      <c r="IME157" s="200"/>
      <c r="IMF157" s="200"/>
      <c r="IMG157" s="200"/>
      <c r="IMH157" s="200"/>
      <c r="IMI157" s="200"/>
      <c r="IMJ157" s="200"/>
      <c r="IMM157" s="200"/>
      <c r="IMP157" s="200"/>
      <c r="IMS157" s="200"/>
      <c r="IMV157" s="200"/>
      <c r="IMY157" s="200"/>
      <c r="INB157" s="200"/>
      <c r="INK157" s="200"/>
      <c r="INN157" s="200"/>
      <c r="INQ157" s="200"/>
      <c r="INT157" s="200"/>
      <c r="IOC157" s="200"/>
      <c r="IOI157" s="200"/>
      <c r="IOL157" s="200"/>
      <c r="IOO157" s="200"/>
      <c r="IOR157" s="200"/>
      <c r="IOX157" s="200"/>
      <c r="IPG157" s="200"/>
      <c r="IPI157" s="200"/>
      <c r="IPJ157" s="200"/>
      <c r="IPL157" s="200"/>
      <c r="IPO157" s="200"/>
      <c r="IPR157" s="200"/>
      <c r="IPU157" s="200"/>
      <c r="IPX157" s="200"/>
      <c r="IQA157" s="200"/>
      <c r="IQC157" s="200"/>
      <c r="IQE157" s="200"/>
      <c r="IQH157" s="200"/>
      <c r="IQK157" s="200"/>
      <c r="IQN157" s="200"/>
      <c r="IQQ157" s="200"/>
      <c r="IQT157" s="200"/>
      <c r="IQW157" s="200"/>
      <c r="IQZ157" s="200"/>
      <c r="IRB157" s="200"/>
      <c r="IRE157" s="200"/>
      <c r="IRH157" s="200"/>
      <c r="IRK157" s="200"/>
      <c r="IRQ157" s="200"/>
      <c r="IRT157" s="200"/>
      <c r="IRV157" s="200"/>
      <c r="ITC157" s="200"/>
      <c r="ITF157" s="200"/>
      <c r="ITI157" s="200"/>
      <c r="ITL157" s="200"/>
      <c r="ITO157" s="200"/>
      <c r="ITP157" s="200"/>
      <c r="ITQ157" s="200"/>
      <c r="ITT157" s="200"/>
      <c r="ITW157" s="200"/>
      <c r="ITZ157" s="200"/>
      <c r="IUC157" s="200"/>
      <c r="IUE157" s="200"/>
      <c r="IUS157" s="200"/>
      <c r="IUT157" s="200"/>
      <c r="IUU157" s="200"/>
      <c r="IUV157" s="200"/>
      <c r="IUW157" s="200"/>
      <c r="IUX157" s="200"/>
      <c r="IUY157" s="200"/>
      <c r="IUZ157" s="200"/>
      <c r="IVA157" s="200"/>
      <c r="IVB157" s="200"/>
      <c r="IVC157" s="200"/>
      <c r="IVD157" s="200"/>
      <c r="IVE157" s="200"/>
      <c r="IVF157" s="200"/>
      <c r="IVG157" s="200"/>
      <c r="IVH157" s="200"/>
      <c r="IVI157" s="200"/>
      <c r="IVJ157" s="200"/>
      <c r="IVK157" s="200"/>
      <c r="IVQ157" s="200"/>
      <c r="IVR157" s="200"/>
      <c r="IVS157" s="200"/>
      <c r="IVT157" s="200"/>
      <c r="IVU157" s="200"/>
      <c r="IVV157" s="200"/>
      <c r="IVW157" s="200"/>
      <c r="IVY157" s="200"/>
      <c r="IVZ157" s="200"/>
      <c r="IWA157" s="200"/>
      <c r="IWB157" s="200"/>
      <c r="IWC157" s="200"/>
      <c r="IWD157" s="200"/>
      <c r="IWE157" s="200"/>
      <c r="IWF157" s="200"/>
      <c r="IWI157" s="200"/>
      <c r="IWL157" s="200"/>
      <c r="IWO157" s="200"/>
      <c r="IWR157" s="200"/>
      <c r="IWU157" s="200"/>
      <c r="IWX157" s="200"/>
      <c r="IXG157" s="200"/>
      <c r="IXJ157" s="200"/>
      <c r="IXM157" s="200"/>
      <c r="IXP157" s="200"/>
      <c r="IXY157" s="200"/>
      <c r="IYE157" s="200"/>
      <c r="IYH157" s="200"/>
      <c r="IYK157" s="200"/>
      <c r="IYN157" s="200"/>
      <c r="IYT157" s="200"/>
      <c r="IZC157" s="200"/>
      <c r="IZE157" s="200"/>
      <c r="IZF157" s="200"/>
      <c r="IZH157" s="200"/>
      <c r="IZK157" s="200"/>
      <c r="IZN157" s="200"/>
      <c r="IZQ157" s="200"/>
      <c r="IZT157" s="200"/>
      <c r="IZW157" s="200"/>
      <c r="IZY157" s="200"/>
      <c r="JAA157" s="200"/>
      <c r="JAD157" s="200"/>
      <c r="JAG157" s="200"/>
      <c r="JAJ157" s="200"/>
      <c r="JAM157" s="200"/>
      <c r="JAP157" s="200"/>
      <c r="JAS157" s="200"/>
      <c r="JAV157" s="200"/>
      <c r="JAX157" s="200"/>
      <c r="JBA157" s="200"/>
      <c r="JBD157" s="200"/>
      <c r="JBG157" s="200"/>
      <c r="JBM157" s="200"/>
      <c r="JBP157" s="200"/>
      <c r="JBR157" s="200"/>
      <c r="JCY157" s="200"/>
      <c r="JDB157" s="200"/>
      <c r="JDE157" s="200"/>
      <c r="JDH157" s="200"/>
      <c r="JDK157" s="200"/>
      <c r="JDL157" s="200"/>
      <c r="JDM157" s="200"/>
      <c r="JDP157" s="200"/>
      <c r="JDS157" s="200"/>
      <c r="JDV157" s="200"/>
      <c r="JDY157" s="200"/>
      <c r="JEA157" s="200"/>
      <c r="JEO157" s="200"/>
      <c r="JEP157" s="200"/>
      <c r="JEQ157" s="200"/>
      <c r="JER157" s="200"/>
      <c r="JES157" s="200"/>
      <c r="JET157" s="200"/>
      <c r="JEU157" s="200"/>
      <c r="JEV157" s="200"/>
      <c r="JEW157" s="200"/>
      <c r="JEX157" s="200"/>
      <c r="JEY157" s="200"/>
      <c r="JEZ157" s="200"/>
      <c r="JFA157" s="200"/>
      <c r="JFB157" s="200"/>
      <c r="JFC157" s="200"/>
      <c r="JFD157" s="200"/>
      <c r="JFE157" s="200"/>
      <c r="JFF157" s="200"/>
      <c r="JFG157" s="200"/>
      <c r="JFM157" s="200"/>
      <c r="JFN157" s="200"/>
      <c r="JFO157" s="200"/>
      <c r="JFP157" s="200"/>
      <c r="JFQ157" s="200"/>
      <c r="JFR157" s="200"/>
      <c r="JFS157" s="200"/>
      <c r="JFU157" s="200"/>
      <c r="JFV157" s="200"/>
      <c r="JFW157" s="200"/>
      <c r="JFX157" s="200"/>
      <c r="JFY157" s="200"/>
      <c r="JFZ157" s="200"/>
      <c r="JGA157" s="200"/>
      <c r="JGB157" s="200"/>
      <c r="JGE157" s="200"/>
      <c r="JGH157" s="200"/>
      <c r="JGK157" s="200"/>
      <c r="JGN157" s="200"/>
      <c r="JGQ157" s="200"/>
      <c r="JGT157" s="200"/>
      <c r="JHC157" s="200"/>
      <c r="JHF157" s="200"/>
      <c r="JHI157" s="200"/>
      <c r="JHL157" s="200"/>
      <c r="JHU157" s="200"/>
      <c r="JIA157" s="200"/>
      <c r="JID157" s="200"/>
      <c r="JIG157" s="200"/>
      <c r="JIJ157" s="200"/>
      <c r="JIP157" s="200"/>
      <c r="JIY157" s="200"/>
      <c r="JJA157" s="200"/>
      <c r="JJB157" s="200"/>
      <c r="JJD157" s="200"/>
      <c r="JJG157" s="200"/>
      <c r="JJJ157" s="200"/>
      <c r="JJM157" s="200"/>
      <c r="JJP157" s="200"/>
      <c r="JJS157" s="200"/>
      <c r="JJU157" s="200"/>
      <c r="JJW157" s="200"/>
      <c r="JJZ157" s="200"/>
      <c r="JKC157" s="200"/>
      <c r="JKF157" s="200"/>
      <c r="JKI157" s="200"/>
      <c r="JKL157" s="200"/>
      <c r="JKO157" s="200"/>
      <c r="JKR157" s="200"/>
      <c r="JKT157" s="200"/>
      <c r="JKW157" s="200"/>
      <c r="JKZ157" s="200"/>
      <c r="JLC157" s="200"/>
      <c r="JLI157" s="200"/>
      <c r="JLL157" s="200"/>
      <c r="JLN157" s="200"/>
      <c r="JMU157" s="200"/>
      <c r="JMX157" s="200"/>
      <c r="JNA157" s="200"/>
      <c r="JND157" s="200"/>
      <c r="JNG157" s="200"/>
      <c r="JNH157" s="200"/>
      <c r="JNI157" s="200"/>
      <c r="JNL157" s="200"/>
      <c r="JNO157" s="200"/>
      <c r="JNR157" s="200"/>
      <c r="JNU157" s="200"/>
      <c r="JNW157" s="200"/>
      <c r="JOK157" s="200"/>
      <c r="JOL157" s="200"/>
      <c r="JOM157" s="200"/>
      <c r="JON157" s="200"/>
      <c r="JOO157" s="200"/>
      <c r="JOP157" s="200"/>
      <c r="JOQ157" s="200"/>
      <c r="JOR157" s="200"/>
      <c r="JOS157" s="200"/>
      <c r="JOT157" s="200"/>
      <c r="JOU157" s="200"/>
      <c r="JOV157" s="200"/>
      <c r="JOW157" s="200"/>
      <c r="JOX157" s="200"/>
      <c r="JOY157" s="200"/>
      <c r="JOZ157" s="200"/>
      <c r="JPA157" s="200"/>
      <c r="JPB157" s="200"/>
      <c r="JPC157" s="200"/>
      <c r="JPI157" s="200"/>
      <c r="JPJ157" s="200"/>
      <c r="JPK157" s="200"/>
      <c r="JPL157" s="200"/>
      <c r="JPM157" s="200"/>
      <c r="JPN157" s="200"/>
      <c r="JPO157" s="200"/>
      <c r="JPQ157" s="200"/>
      <c r="JPR157" s="200"/>
      <c r="JPS157" s="200"/>
      <c r="JPT157" s="200"/>
      <c r="JPU157" s="200"/>
      <c r="JPV157" s="200"/>
      <c r="JPW157" s="200"/>
      <c r="JPX157" s="200"/>
      <c r="JQA157" s="200"/>
      <c r="JQD157" s="200"/>
      <c r="JQG157" s="200"/>
      <c r="JQJ157" s="200"/>
      <c r="JQM157" s="200"/>
      <c r="JQP157" s="200"/>
      <c r="JQY157" s="200"/>
      <c r="JRB157" s="200"/>
      <c r="JRE157" s="200"/>
      <c r="JRH157" s="200"/>
      <c r="JRQ157" s="200"/>
      <c r="JRW157" s="200"/>
      <c r="JRZ157" s="200"/>
      <c r="JSC157" s="200"/>
      <c r="JSF157" s="200"/>
      <c r="JSL157" s="200"/>
      <c r="JSU157" s="200"/>
      <c r="JSW157" s="200"/>
      <c r="JSX157" s="200"/>
      <c r="JSZ157" s="200"/>
      <c r="JTC157" s="200"/>
      <c r="JTF157" s="200"/>
      <c r="JTI157" s="200"/>
      <c r="JTL157" s="200"/>
      <c r="JTO157" s="200"/>
      <c r="JTQ157" s="200"/>
      <c r="JTS157" s="200"/>
      <c r="JTV157" s="200"/>
      <c r="JTY157" s="200"/>
      <c r="JUB157" s="200"/>
      <c r="JUE157" s="200"/>
      <c r="JUH157" s="200"/>
      <c r="JUK157" s="200"/>
      <c r="JUN157" s="200"/>
      <c r="JUP157" s="200"/>
      <c r="JUS157" s="200"/>
      <c r="JUV157" s="200"/>
      <c r="JUY157" s="200"/>
      <c r="JVE157" s="200"/>
      <c r="JVH157" s="200"/>
      <c r="JVJ157" s="200"/>
      <c r="JWQ157" s="200"/>
      <c r="JWT157" s="200"/>
      <c r="JWW157" s="200"/>
      <c r="JWZ157" s="200"/>
      <c r="JXC157" s="200"/>
      <c r="JXD157" s="200"/>
      <c r="JXE157" s="200"/>
      <c r="JXH157" s="200"/>
      <c r="JXK157" s="200"/>
      <c r="JXN157" s="200"/>
      <c r="JXQ157" s="200"/>
      <c r="JXS157" s="200"/>
      <c r="JYG157" s="200"/>
      <c r="JYH157" s="200"/>
      <c r="JYI157" s="200"/>
      <c r="JYJ157" s="200"/>
      <c r="JYK157" s="200"/>
      <c r="JYL157" s="200"/>
      <c r="JYM157" s="200"/>
      <c r="JYN157" s="200"/>
      <c r="JYO157" s="200"/>
      <c r="JYP157" s="200"/>
      <c r="JYQ157" s="200"/>
      <c r="JYR157" s="200"/>
      <c r="JYS157" s="200"/>
      <c r="JYT157" s="200"/>
      <c r="JYU157" s="200"/>
      <c r="JYV157" s="200"/>
      <c r="JYW157" s="200"/>
      <c r="JYX157" s="200"/>
      <c r="JYY157" s="200"/>
      <c r="JZE157" s="200"/>
      <c r="JZF157" s="200"/>
      <c r="JZG157" s="200"/>
      <c r="JZH157" s="200"/>
      <c r="JZI157" s="200"/>
      <c r="JZJ157" s="200"/>
      <c r="JZK157" s="200"/>
      <c r="JZM157" s="200"/>
      <c r="JZN157" s="200"/>
      <c r="JZO157" s="200"/>
      <c r="JZP157" s="200"/>
      <c r="JZQ157" s="200"/>
      <c r="JZR157" s="200"/>
      <c r="JZS157" s="200"/>
      <c r="JZT157" s="200"/>
      <c r="JZW157" s="200"/>
      <c r="JZZ157" s="200"/>
      <c r="KAC157" s="200"/>
      <c r="KAF157" s="200"/>
      <c r="KAI157" s="200"/>
      <c r="KAL157" s="200"/>
      <c r="KAU157" s="200"/>
      <c r="KAX157" s="200"/>
      <c r="KBA157" s="200"/>
      <c r="KBD157" s="200"/>
      <c r="KBM157" s="200"/>
      <c r="KBS157" s="200"/>
      <c r="KBV157" s="200"/>
      <c r="KBY157" s="200"/>
      <c r="KCB157" s="200"/>
      <c r="KCH157" s="200"/>
      <c r="KCQ157" s="200"/>
      <c r="KCS157" s="200"/>
      <c r="KCT157" s="200"/>
      <c r="KCV157" s="200"/>
      <c r="KCY157" s="200"/>
      <c r="KDB157" s="200"/>
      <c r="KDE157" s="200"/>
      <c r="KDH157" s="200"/>
      <c r="KDK157" s="200"/>
      <c r="KDM157" s="200"/>
      <c r="KDO157" s="200"/>
      <c r="KDR157" s="200"/>
      <c r="KDU157" s="200"/>
      <c r="KDX157" s="200"/>
      <c r="KEA157" s="200"/>
      <c r="KED157" s="200"/>
      <c r="KEG157" s="200"/>
      <c r="KEJ157" s="200"/>
      <c r="KEL157" s="200"/>
      <c r="KEO157" s="200"/>
      <c r="KER157" s="200"/>
      <c r="KEU157" s="200"/>
      <c r="KFA157" s="200"/>
      <c r="KFD157" s="200"/>
      <c r="KFF157" s="200"/>
      <c r="KGM157" s="200"/>
      <c r="KGP157" s="200"/>
      <c r="KGS157" s="200"/>
      <c r="KGV157" s="200"/>
      <c r="KGY157" s="200"/>
      <c r="KGZ157" s="200"/>
      <c r="KHA157" s="200"/>
      <c r="KHD157" s="200"/>
      <c r="KHG157" s="200"/>
      <c r="KHJ157" s="200"/>
      <c r="KHM157" s="200"/>
      <c r="KHO157" s="200"/>
      <c r="KIC157" s="200"/>
      <c r="KID157" s="200"/>
      <c r="KIE157" s="200"/>
      <c r="KIF157" s="200"/>
      <c r="KIG157" s="200"/>
      <c r="KIH157" s="200"/>
      <c r="KII157" s="200"/>
      <c r="KIJ157" s="200"/>
      <c r="KIK157" s="200"/>
      <c r="KIL157" s="200"/>
      <c r="KIM157" s="200"/>
      <c r="KIN157" s="200"/>
      <c r="KIO157" s="200"/>
      <c r="KIP157" s="200"/>
      <c r="KIQ157" s="200"/>
      <c r="KIR157" s="200"/>
      <c r="KIS157" s="200"/>
      <c r="KIT157" s="200"/>
      <c r="KIU157" s="200"/>
      <c r="KJA157" s="200"/>
      <c r="KJB157" s="200"/>
      <c r="KJC157" s="200"/>
      <c r="KJD157" s="200"/>
      <c r="KJE157" s="200"/>
      <c r="KJF157" s="200"/>
      <c r="KJG157" s="200"/>
      <c r="KJI157" s="200"/>
      <c r="KJJ157" s="200"/>
      <c r="KJK157" s="200"/>
      <c r="KJL157" s="200"/>
      <c r="KJM157" s="200"/>
      <c r="KJN157" s="200"/>
      <c r="KJO157" s="200"/>
      <c r="KJP157" s="200"/>
      <c r="KJS157" s="200"/>
      <c r="KJV157" s="200"/>
      <c r="KJY157" s="200"/>
      <c r="KKB157" s="200"/>
      <c r="KKE157" s="200"/>
      <c r="KKH157" s="200"/>
      <c r="KKQ157" s="200"/>
      <c r="KKT157" s="200"/>
      <c r="KKW157" s="200"/>
      <c r="KKZ157" s="200"/>
      <c r="KLI157" s="200"/>
      <c r="KLO157" s="200"/>
      <c r="KLR157" s="200"/>
      <c r="KLU157" s="200"/>
      <c r="KLX157" s="200"/>
      <c r="KMD157" s="200"/>
      <c r="KMM157" s="200"/>
      <c r="KMO157" s="200"/>
      <c r="KMP157" s="200"/>
      <c r="KMR157" s="200"/>
      <c r="KMU157" s="200"/>
      <c r="KMX157" s="200"/>
      <c r="KNA157" s="200"/>
      <c r="KND157" s="200"/>
      <c r="KNG157" s="200"/>
      <c r="KNI157" s="200"/>
      <c r="KNK157" s="200"/>
      <c r="KNN157" s="200"/>
      <c r="KNQ157" s="200"/>
      <c r="KNT157" s="200"/>
      <c r="KNW157" s="200"/>
      <c r="KNZ157" s="200"/>
      <c r="KOC157" s="200"/>
      <c r="KOF157" s="200"/>
      <c r="KOH157" s="200"/>
      <c r="KOK157" s="200"/>
      <c r="KON157" s="200"/>
      <c r="KOQ157" s="200"/>
      <c r="KOW157" s="200"/>
      <c r="KOZ157" s="200"/>
      <c r="KPB157" s="200"/>
      <c r="KQI157" s="200"/>
      <c r="KQL157" s="200"/>
      <c r="KQO157" s="200"/>
      <c r="KQR157" s="200"/>
      <c r="KQU157" s="200"/>
      <c r="KQV157" s="200"/>
      <c r="KQW157" s="200"/>
      <c r="KQZ157" s="200"/>
      <c r="KRC157" s="200"/>
      <c r="KRF157" s="200"/>
      <c r="KRI157" s="200"/>
      <c r="KRK157" s="200"/>
      <c r="KRY157" s="200"/>
      <c r="KRZ157" s="200"/>
      <c r="KSA157" s="200"/>
      <c r="KSB157" s="200"/>
      <c r="KSC157" s="200"/>
      <c r="KSD157" s="200"/>
      <c r="KSE157" s="200"/>
      <c r="KSF157" s="200"/>
      <c r="KSG157" s="200"/>
      <c r="KSH157" s="200"/>
      <c r="KSI157" s="200"/>
      <c r="KSJ157" s="200"/>
      <c r="KSK157" s="200"/>
      <c r="KSL157" s="200"/>
      <c r="KSM157" s="200"/>
      <c r="KSN157" s="200"/>
      <c r="KSO157" s="200"/>
      <c r="KSP157" s="200"/>
      <c r="KSQ157" s="200"/>
      <c r="KSW157" s="200"/>
      <c r="KSX157" s="200"/>
      <c r="KSY157" s="200"/>
      <c r="KSZ157" s="200"/>
      <c r="KTA157" s="200"/>
      <c r="KTB157" s="200"/>
      <c r="KTC157" s="200"/>
      <c r="KTE157" s="200"/>
      <c r="KTF157" s="200"/>
      <c r="KTG157" s="200"/>
      <c r="KTH157" s="200"/>
      <c r="KTI157" s="200"/>
      <c r="KTJ157" s="200"/>
      <c r="KTK157" s="200"/>
      <c r="KTL157" s="200"/>
      <c r="KTO157" s="200"/>
      <c r="KTR157" s="200"/>
      <c r="KTU157" s="200"/>
      <c r="KTX157" s="200"/>
      <c r="KUA157" s="200"/>
      <c r="KUD157" s="200"/>
      <c r="KUM157" s="200"/>
      <c r="KUP157" s="200"/>
      <c r="KUS157" s="200"/>
      <c r="KUV157" s="200"/>
      <c r="KVE157" s="200"/>
      <c r="KVK157" s="200"/>
      <c r="KVN157" s="200"/>
      <c r="KVQ157" s="200"/>
      <c r="KVT157" s="200"/>
      <c r="KVZ157" s="200"/>
      <c r="KWI157" s="200"/>
      <c r="KWK157" s="200"/>
      <c r="KWL157" s="200"/>
      <c r="KWN157" s="200"/>
      <c r="KWQ157" s="200"/>
      <c r="KWT157" s="200"/>
      <c r="KWW157" s="200"/>
      <c r="KWZ157" s="200"/>
      <c r="KXC157" s="200"/>
      <c r="KXE157" s="200"/>
      <c r="KXG157" s="200"/>
      <c r="KXJ157" s="200"/>
      <c r="KXM157" s="200"/>
      <c r="KXP157" s="200"/>
      <c r="KXS157" s="200"/>
      <c r="KXV157" s="200"/>
      <c r="KXY157" s="200"/>
      <c r="KYB157" s="200"/>
      <c r="KYD157" s="200"/>
      <c r="KYG157" s="200"/>
      <c r="KYJ157" s="200"/>
      <c r="KYM157" s="200"/>
      <c r="KYS157" s="200"/>
      <c r="KYV157" s="200"/>
      <c r="KYX157" s="200"/>
      <c r="LAE157" s="200"/>
      <c r="LAH157" s="200"/>
      <c r="LAK157" s="200"/>
      <c r="LAN157" s="200"/>
      <c r="LAQ157" s="200"/>
      <c r="LAR157" s="200"/>
      <c r="LAS157" s="200"/>
      <c r="LAV157" s="200"/>
      <c r="LAY157" s="200"/>
      <c r="LBB157" s="200"/>
      <c r="LBE157" s="200"/>
      <c r="LBG157" s="200"/>
      <c r="LBU157" s="200"/>
      <c r="LBV157" s="200"/>
      <c r="LBW157" s="200"/>
      <c r="LBX157" s="200"/>
      <c r="LBY157" s="200"/>
      <c r="LBZ157" s="200"/>
      <c r="LCA157" s="200"/>
      <c r="LCB157" s="200"/>
      <c r="LCC157" s="200"/>
      <c r="LCD157" s="200"/>
      <c r="LCE157" s="200"/>
      <c r="LCF157" s="200"/>
      <c r="LCG157" s="200"/>
      <c r="LCH157" s="200"/>
      <c r="LCI157" s="200"/>
      <c r="LCJ157" s="200"/>
      <c r="LCK157" s="200"/>
      <c r="LCL157" s="200"/>
      <c r="LCM157" s="200"/>
      <c r="LCS157" s="200"/>
      <c r="LCT157" s="200"/>
      <c r="LCU157" s="200"/>
      <c r="LCV157" s="200"/>
      <c r="LCW157" s="200"/>
      <c r="LCX157" s="200"/>
      <c r="LCY157" s="200"/>
      <c r="LDA157" s="200"/>
      <c r="LDB157" s="200"/>
      <c r="LDC157" s="200"/>
      <c r="LDD157" s="200"/>
      <c r="LDE157" s="200"/>
      <c r="LDF157" s="200"/>
      <c r="LDG157" s="200"/>
      <c r="LDH157" s="200"/>
      <c r="LDK157" s="200"/>
      <c r="LDN157" s="200"/>
      <c r="LDQ157" s="200"/>
      <c r="LDT157" s="200"/>
      <c r="LDW157" s="200"/>
      <c r="LDZ157" s="200"/>
      <c r="LEI157" s="200"/>
      <c r="LEL157" s="200"/>
      <c r="LEO157" s="200"/>
      <c r="LER157" s="200"/>
      <c r="LFA157" s="200"/>
      <c r="LFG157" s="200"/>
      <c r="LFJ157" s="200"/>
      <c r="LFM157" s="200"/>
      <c r="LFP157" s="200"/>
      <c r="LFV157" s="200"/>
      <c r="LGE157" s="200"/>
      <c r="LGG157" s="200"/>
      <c r="LGH157" s="200"/>
      <c r="LGJ157" s="200"/>
      <c r="LGM157" s="200"/>
      <c r="LGP157" s="200"/>
      <c r="LGS157" s="200"/>
      <c r="LGV157" s="200"/>
      <c r="LGY157" s="200"/>
      <c r="LHA157" s="200"/>
      <c r="LHC157" s="200"/>
      <c r="LHF157" s="200"/>
      <c r="LHI157" s="200"/>
      <c r="LHL157" s="200"/>
      <c r="LHO157" s="200"/>
      <c r="LHR157" s="200"/>
      <c r="LHU157" s="200"/>
      <c r="LHX157" s="200"/>
      <c r="LHZ157" s="200"/>
      <c r="LIC157" s="200"/>
      <c r="LIF157" s="200"/>
      <c r="LII157" s="200"/>
      <c r="LIO157" s="200"/>
      <c r="LIR157" s="200"/>
      <c r="LIT157" s="200"/>
      <c r="LKA157" s="200"/>
      <c r="LKD157" s="200"/>
      <c r="LKG157" s="200"/>
      <c r="LKJ157" s="200"/>
      <c r="LKM157" s="200"/>
      <c r="LKN157" s="200"/>
      <c r="LKO157" s="200"/>
      <c r="LKR157" s="200"/>
      <c r="LKU157" s="200"/>
      <c r="LKX157" s="200"/>
      <c r="LLA157" s="200"/>
      <c r="LLC157" s="200"/>
      <c r="LLQ157" s="200"/>
      <c r="LLR157" s="200"/>
      <c r="LLS157" s="200"/>
      <c r="LLT157" s="200"/>
      <c r="LLU157" s="200"/>
      <c r="LLV157" s="200"/>
      <c r="LLW157" s="200"/>
      <c r="LLX157" s="200"/>
      <c r="LLY157" s="200"/>
      <c r="LLZ157" s="200"/>
      <c r="LMA157" s="200"/>
      <c r="LMB157" s="200"/>
      <c r="LMC157" s="200"/>
      <c r="LMD157" s="200"/>
      <c r="LME157" s="200"/>
      <c r="LMF157" s="200"/>
      <c r="LMG157" s="200"/>
      <c r="LMH157" s="200"/>
      <c r="LMI157" s="200"/>
      <c r="LMO157" s="200"/>
      <c r="LMP157" s="200"/>
      <c r="LMQ157" s="200"/>
      <c r="LMR157" s="200"/>
      <c r="LMS157" s="200"/>
      <c r="LMT157" s="200"/>
      <c r="LMU157" s="200"/>
      <c r="LMW157" s="200"/>
      <c r="LMX157" s="200"/>
      <c r="LMY157" s="200"/>
      <c r="LMZ157" s="200"/>
      <c r="LNA157" s="200"/>
      <c r="LNB157" s="200"/>
      <c r="LNC157" s="200"/>
      <c r="LND157" s="200"/>
      <c r="LNG157" s="200"/>
      <c r="LNJ157" s="200"/>
      <c r="LNM157" s="200"/>
      <c r="LNP157" s="200"/>
      <c r="LNS157" s="200"/>
      <c r="LNV157" s="200"/>
      <c r="LOE157" s="200"/>
      <c r="LOH157" s="200"/>
      <c r="LOK157" s="200"/>
      <c r="LON157" s="200"/>
      <c r="LOW157" s="200"/>
      <c r="LPC157" s="200"/>
      <c r="LPF157" s="200"/>
      <c r="LPI157" s="200"/>
      <c r="LPL157" s="200"/>
      <c r="LPR157" s="200"/>
      <c r="LQA157" s="200"/>
      <c r="LQC157" s="200"/>
      <c r="LQD157" s="200"/>
      <c r="LQF157" s="200"/>
      <c r="LQI157" s="200"/>
      <c r="LQL157" s="200"/>
      <c r="LQO157" s="200"/>
      <c r="LQR157" s="200"/>
      <c r="LQU157" s="200"/>
      <c r="LQW157" s="200"/>
      <c r="LQY157" s="200"/>
      <c r="LRB157" s="200"/>
      <c r="LRE157" s="200"/>
      <c r="LRH157" s="200"/>
      <c r="LRK157" s="200"/>
      <c r="LRN157" s="200"/>
      <c r="LRQ157" s="200"/>
      <c r="LRT157" s="200"/>
      <c r="LRV157" s="200"/>
      <c r="LRY157" s="200"/>
      <c r="LSB157" s="200"/>
      <c r="LSE157" s="200"/>
      <c r="LSK157" s="200"/>
      <c r="LSN157" s="200"/>
      <c r="LSP157" s="200"/>
      <c r="LTW157" s="200"/>
      <c r="LTZ157" s="200"/>
      <c r="LUC157" s="200"/>
      <c r="LUF157" s="200"/>
      <c r="LUI157" s="200"/>
      <c r="LUJ157" s="200"/>
      <c r="LUK157" s="200"/>
      <c r="LUN157" s="200"/>
      <c r="LUQ157" s="200"/>
      <c r="LUT157" s="200"/>
      <c r="LUW157" s="200"/>
      <c r="LUY157" s="200"/>
      <c r="LVM157" s="200"/>
      <c r="LVN157" s="200"/>
      <c r="LVO157" s="200"/>
      <c r="LVP157" s="200"/>
      <c r="LVQ157" s="200"/>
      <c r="LVR157" s="200"/>
      <c r="LVS157" s="200"/>
      <c r="LVT157" s="200"/>
      <c r="LVU157" s="200"/>
      <c r="LVV157" s="200"/>
      <c r="LVW157" s="200"/>
      <c r="LVX157" s="200"/>
      <c r="LVY157" s="200"/>
      <c r="LVZ157" s="200"/>
      <c r="LWA157" s="200"/>
      <c r="LWB157" s="200"/>
      <c r="LWC157" s="200"/>
      <c r="LWD157" s="200"/>
      <c r="LWE157" s="200"/>
      <c r="LWK157" s="200"/>
      <c r="LWL157" s="200"/>
      <c r="LWM157" s="200"/>
      <c r="LWN157" s="200"/>
      <c r="LWO157" s="200"/>
      <c r="LWP157" s="200"/>
      <c r="LWQ157" s="200"/>
      <c r="LWS157" s="200"/>
      <c r="LWT157" s="200"/>
      <c r="LWU157" s="200"/>
      <c r="LWV157" s="200"/>
      <c r="LWW157" s="200"/>
      <c r="LWX157" s="200"/>
      <c r="LWY157" s="200"/>
      <c r="LWZ157" s="200"/>
      <c r="LXC157" s="200"/>
      <c r="LXF157" s="200"/>
      <c r="LXI157" s="200"/>
      <c r="LXL157" s="200"/>
      <c r="LXO157" s="200"/>
      <c r="LXR157" s="200"/>
      <c r="LYA157" s="200"/>
      <c r="LYD157" s="200"/>
      <c r="LYG157" s="200"/>
      <c r="LYJ157" s="200"/>
      <c r="LYS157" s="200"/>
      <c r="LYY157" s="200"/>
      <c r="LZB157" s="200"/>
      <c r="LZE157" s="200"/>
      <c r="LZH157" s="200"/>
      <c r="LZN157" s="200"/>
      <c r="LZW157" s="200"/>
      <c r="LZY157" s="200"/>
      <c r="LZZ157" s="200"/>
      <c r="MAB157" s="200"/>
      <c r="MAE157" s="200"/>
      <c r="MAH157" s="200"/>
      <c r="MAK157" s="200"/>
      <c r="MAN157" s="200"/>
      <c r="MAQ157" s="200"/>
      <c r="MAS157" s="200"/>
      <c r="MAU157" s="200"/>
      <c r="MAX157" s="200"/>
      <c r="MBA157" s="200"/>
      <c r="MBD157" s="200"/>
      <c r="MBG157" s="200"/>
      <c r="MBJ157" s="200"/>
      <c r="MBM157" s="200"/>
      <c r="MBP157" s="200"/>
      <c r="MBR157" s="200"/>
      <c r="MBU157" s="200"/>
      <c r="MBX157" s="200"/>
      <c r="MCA157" s="200"/>
      <c r="MCG157" s="200"/>
      <c r="MCJ157" s="200"/>
      <c r="MCL157" s="200"/>
      <c r="MDS157" s="200"/>
      <c r="MDV157" s="200"/>
      <c r="MDY157" s="200"/>
      <c r="MEB157" s="200"/>
      <c r="MEE157" s="200"/>
      <c r="MEF157" s="200"/>
      <c r="MEG157" s="200"/>
      <c r="MEJ157" s="200"/>
      <c r="MEM157" s="200"/>
      <c r="MEP157" s="200"/>
      <c r="MES157" s="200"/>
      <c r="MEU157" s="200"/>
      <c r="MFI157" s="200"/>
      <c r="MFJ157" s="200"/>
      <c r="MFK157" s="200"/>
      <c r="MFL157" s="200"/>
      <c r="MFM157" s="200"/>
      <c r="MFN157" s="200"/>
      <c r="MFO157" s="200"/>
      <c r="MFP157" s="200"/>
      <c r="MFQ157" s="200"/>
      <c r="MFR157" s="200"/>
      <c r="MFS157" s="200"/>
      <c r="MFT157" s="200"/>
      <c r="MFU157" s="200"/>
      <c r="MFV157" s="200"/>
      <c r="MFW157" s="200"/>
      <c r="MFX157" s="200"/>
      <c r="MFY157" s="200"/>
      <c r="MFZ157" s="200"/>
      <c r="MGA157" s="200"/>
      <c r="MGG157" s="200"/>
      <c r="MGH157" s="200"/>
      <c r="MGI157" s="200"/>
      <c r="MGJ157" s="200"/>
      <c r="MGK157" s="200"/>
      <c r="MGL157" s="200"/>
      <c r="MGM157" s="200"/>
      <c r="MGO157" s="200"/>
      <c r="MGP157" s="200"/>
      <c r="MGQ157" s="200"/>
      <c r="MGR157" s="200"/>
      <c r="MGS157" s="200"/>
      <c r="MGT157" s="200"/>
      <c r="MGU157" s="200"/>
      <c r="MGV157" s="200"/>
      <c r="MGY157" s="200"/>
      <c r="MHB157" s="200"/>
      <c r="MHE157" s="200"/>
      <c r="MHH157" s="200"/>
      <c r="MHK157" s="200"/>
      <c r="MHN157" s="200"/>
      <c r="MHW157" s="200"/>
      <c r="MHZ157" s="200"/>
      <c r="MIC157" s="200"/>
      <c r="MIF157" s="200"/>
      <c r="MIO157" s="200"/>
      <c r="MIU157" s="200"/>
      <c r="MIX157" s="200"/>
      <c r="MJA157" s="200"/>
      <c r="MJD157" s="200"/>
      <c r="MJJ157" s="200"/>
      <c r="MJS157" s="200"/>
      <c r="MJU157" s="200"/>
      <c r="MJV157" s="200"/>
      <c r="MJX157" s="200"/>
      <c r="MKA157" s="200"/>
      <c r="MKD157" s="200"/>
      <c r="MKG157" s="200"/>
      <c r="MKJ157" s="200"/>
      <c r="MKM157" s="200"/>
      <c r="MKO157" s="200"/>
      <c r="MKQ157" s="200"/>
      <c r="MKT157" s="200"/>
      <c r="MKW157" s="200"/>
      <c r="MKZ157" s="200"/>
      <c r="MLC157" s="200"/>
      <c r="MLF157" s="200"/>
      <c r="MLI157" s="200"/>
      <c r="MLL157" s="200"/>
      <c r="MLN157" s="200"/>
      <c r="MLQ157" s="200"/>
      <c r="MLT157" s="200"/>
      <c r="MLW157" s="200"/>
      <c r="MMC157" s="200"/>
      <c r="MMF157" s="200"/>
      <c r="MMH157" s="200"/>
      <c r="MNO157" s="200"/>
      <c r="MNR157" s="200"/>
      <c r="MNU157" s="200"/>
      <c r="MNX157" s="200"/>
      <c r="MOA157" s="200"/>
      <c r="MOB157" s="200"/>
      <c r="MOC157" s="200"/>
      <c r="MOF157" s="200"/>
      <c r="MOI157" s="200"/>
      <c r="MOL157" s="200"/>
      <c r="MOO157" s="200"/>
      <c r="MOQ157" s="200"/>
      <c r="MPE157" s="200"/>
      <c r="MPF157" s="200"/>
      <c r="MPG157" s="200"/>
      <c r="MPH157" s="200"/>
      <c r="MPI157" s="200"/>
      <c r="MPJ157" s="200"/>
      <c r="MPK157" s="200"/>
      <c r="MPL157" s="200"/>
      <c r="MPM157" s="200"/>
      <c r="MPN157" s="200"/>
      <c r="MPO157" s="200"/>
      <c r="MPP157" s="200"/>
      <c r="MPQ157" s="200"/>
      <c r="MPR157" s="200"/>
      <c r="MPS157" s="200"/>
      <c r="MPT157" s="200"/>
      <c r="MPU157" s="200"/>
      <c r="MPV157" s="200"/>
      <c r="MPW157" s="200"/>
      <c r="MQC157" s="200"/>
      <c r="MQD157" s="200"/>
      <c r="MQE157" s="200"/>
      <c r="MQF157" s="200"/>
      <c r="MQG157" s="200"/>
      <c r="MQH157" s="200"/>
      <c r="MQI157" s="200"/>
      <c r="MQK157" s="200"/>
      <c r="MQL157" s="200"/>
      <c r="MQM157" s="200"/>
      <c r="MQN157" s="200"/>
      <c r="MQO157" s="200"/>
      <c r="MQP157" s="200"/>
      <c r="MQQ157" s="200"/>
      <c r="MQR157" s="200"/>
      <c r="MQU157" s="200"/>
      <c r="MQX157" s="200"/>
      <c r="MRA157" s="200"/>
      <c r="MRD157" s="200"/>
      <c r="MRG157" s="200"/>
      <c r="MRJ157" s="200"/>
      <c r="MRS157" s="200"/>
      <c r="MRV157" s="200"/>
      <c r="MRY157" s="200"/>
      <c r="MSB157" s="200"/>
      <c r="MSK157" s="200"/>
      <c r="MSQ157" s="200"/>
      <c r="MST157" s="200"/>
      <c r="MSW157" s="200"/>
      <c r="MSZ157" s="200"/>
      <c r="MTF157" s="200"/>
      <c r="MTO157" s="200"/>
      <c r="MTQ157" s="200"/>
      <c r="MTR157" s="200"/>
      <c r="MTT157" s="200"/>
      <c r="MTW157" s="200"/>
      <c r="MTZ157" s="200"/>
      <c r="MUC157" s="200"/>
      <c r="MUF157" s="200"/>
      <c r="MUI157" s="200"/>
      <c r="MUK157" s="200"/>
      <c r="MUM157" s="200"/>
      <c r="MUP157" s="200"/>
      <c r="MUS157" s="200"/>
      <c r="MUV157" s="200"/>
      <c r="MUY157" s="200"/>
      <c r="MVB157" s="200"/>
      <c r="MVE157" s="200"/>
      <c r="MVH157" s="200"/>
      <c r="MVJ157" s="200"/>
      <c r="MVM157" s="200"/>
      <c r="MVP157" s="200"/>
      <c r="MVS157" s="200"/>
      <c r="MVY157" s="200"/>
      <c r="MWB157" s="200"/>
      <c r="MWD157" s="200"/>
      <c r="MXK157" s="200"/>
      <c r="MXN157" s="200"/>
      <c r="MXQ157" s="200"/>
      <c r="MXT157" s="200"/>
      <c r="MXW157" s="200"/>
      <c r="MXX157" s="200"/>
      <c r="MXY157" s="200"/>
      <c r="MYB157" s="200"/>
      <c r="MYE157" s="200"/>
      <c r="MYH157" s="200"/>
      <c r="MYK157" s="200"/>
      <c r="MYM157" s="200"/>
      <c r="MZA157" s="200"/>
      <c r="MZB157" s="200"/>
      <c r="MZC157" s="200"/>
      <c r="MZD157" s="200"/>
      <c r="MZE157" s="200"/>
      <c r="MZF157" s="200"/>
      <c r="MZG157" s="200"/>
      <c r="MZH157" s="200"/>
      <c r="MZI157" s="200"/>
      <c r="MZJ157" s="200"/>
      <c r="MZK157" s="200"/>
      <c r="MZL157" s="200"/>
      <c r="MZM157" s="200"/>
      <c r="MZN157" s="200"/>
      <c r="MZO157" s="200"/>
      <c r="MZP157" s="200"/>
      <c r="MZQ157" s="200"/>
      <c r="MZR157" s="200"/>
      <c r="MZS157" s="200"/>
      <c r="MZY157" s="200"/>
      <c r="MZZ157" s="200"/>
      <c r="NAA157" s="200"/>
      <c r="NAB157" s="200"/>
      <c r="NAC157" s="200"/>
      <c r="NAD157" s="200"/>
      <c r="NAE157" s="200"/>
      <c r="NAG157" s="200"/>
      <c r="NAH157" s="200"/>
      <c r="NAI157" s="200"/>
      <c r="NAJ157" s="200"/>
      <c r="NAK157" s="200"/>
      <c r="NAL157" s="200"/>
      <c r="NAM157" s="200"/>
      <c r="NAN157" s="200"/>
      <c r="NAQ157" s="200"/>
      <c r="NAT157" s="200"/>
      <c r="NAW157" s="200"/>
      <c r="NAZ157" s="200"/>
      <c r="NBC157" s="200"/>
      <c r="NBF157" s="200"/>
      <c r="NBO157" s="200"/>
      <c r="NBR157" s="200"/>
      <c r="NBU157" s="200"/>
      <c r="NBX157" s="200"/>
      <c r="NCG157" s="200"/>
      <c r="NCM157" s="200"/>
      <c r="NCP157" s="200"/>
      <c r="NCS157" s="200"/>
      <c r="NCV157" s="200"/>
      <c r="NDB157" s="200"/>
      <c r="NDK157" s="200"/>
      <c r="NDM157" s="200"/>
      <c r="NDN157" s="200"/>
      <c r="NDP157" s="200"/>
      <c r="NDS157" s="200"/>
      <c r="NDV157" s="200"/>
      <c r="NDY157" s="200"/>
      <c r="NEB157" s="200"/>
      <c r="NEE157" s="200"/>
      <c r="NEG157" s="200"/>
      <c r="NEI157" s="200"/>
      <c r="NEL157" s="200"/>
      <c r="NEO157" s="200"/>
      <c r="NER157" s="200"/>
      <c r="NEU157" s="200"/>
      <c r="NEX157" s="200"/>
      <c r="NFA157" s="200"/>
      <c r="NFD157" s="200"/>
      <c r="NFF157" s="200"/>
      <c r="NFI157" s="200"/>
      <c r="NFL157" s="200"/>
      <c r="NFO157" s="200"/>
      <c r="NFU157" s="200"/>
      <c r="NFX157" s="200"/>
      <c r="NFZ157" s="200"/>
      <c r="NHG157" s="200"/>
      <c r="NHJ157" s="200"/>
      <c r="NHM157" s="200"/>
      <c r="NHP157" s="200"/>
      <c r="NHS157" s="200"/>
      <c r="NHT157" s="200"/>
      <c r="NHU157" s="200"/>
      <c r="NHX157" s="200"/>
      <c r="NIA157" s="200"/>
      <c r="NID157" s="200"/>
      <c r="NIG157" s="200"/>
      <c r="NII157" s="200"/>
      <c r="NIW157" s="200"/>
      <c r="NIX157" s="200"/>
      <c r="NIY157" s="200"/>
      <c r="NIZ157" s="200"/>
      <c r="NJA157" s="200"/>
      <c r="NJB157" s="200"/>
      <c r="NJC157" s="200"/>
      <c r="NJD157" s="200"/>
      <c r="NJE157" s="200"/>
      <c r="NJF157" s="200"/>
      <c r="NJG157" s="200"/>
      <c r="NJH157" s="200"/>
      <c r="NJI157" s="200"/>
      <c r="NJJ157" s="200"/>
      <c r="NJK157" s="200"/>
      <c r="NJL157" s="200"/>
      <c r="NJM157" s="200"/>
      <c r="NJN157" s="200"/>
      <c r="NJO157" s="200"/>
      <c r="NJU157" s="200"/>
      <c r="NJV157" s="200"/>
      <c r="NJW157" s="200"/>
      <c r="NJX157" s="200"/>
      <c r="NJY157" s="200"/>
      <c r="NJZ157" s="200"/>
      <c r="NKA157" s="200"/>
      <c r="NKC157" s="200"/>
      <c r="NKD157" s="200"/>
      <c r="NKE157" s="200"/>
      <c r="NKF157" s="200"/>
      <c r="NKG157" s="200"/>
      <c r="NKH157" s="200"/>
      <c r="NKI157" s="200"/>
      <c r="NKJ157" s="200"/>
      <c r="NKM157" s="200"/>
      <c r="NKP157" s="200"/>
      <c r="NKS157" s="200"/>
      <c r="NKV157" s="200"/>
      <c r="NKY157" s="200"/>
      <c r="NLB157" s="200"/>
      <c r="NLK157" s="200"/>
      <c r="NLN157" s="200"/>
      <c r="NLQ157" s="200"/>
      <c r="NLT157" s="200"/>
      <c r="NMC157" s="200"/>
      <c r="NMI157" s="200"/>
      <c r="NML157" s="200"/>
      <c r="NMO157" s="200"/>
      <c r="NMR157" s="200"/>
      <c r="NMX157" s="200"/>
      <c r="NNG157" s="200"/>
      <c r="NNI157" s="200"/>
      <c r="NNJ157" s="200"/>
      <c r="NNL157" s="200"/>
      <c r="NNO157" s="200"/>
      <c r="NNR157" s="200"/>
      <c r="NNU157" s="200"/>
      <c r="NNX157" s="200"/>
      <c r="NOA157" s="200"/>
      <c r="NOC157" s="200"/>
      <c r="NOE157" s="200"/>
      <c r="NOH157" s="200"/>
      <c r="NOK157" s="200"/>
      <c r="NON157" s="200"/>
      <c r="NOQ157" s="200"/>
      <c r="NOT157" s="200"/>
      <c r="NOW157" s="200"/>
      <c r="NOZ157" s="200"/>
      <c r="NPB157" s="200"/>
      <c r="NPE157" s="200"/>
      <c r="NPH157" s="200"/>
      <c r="NPK157" s="200"/>
      <c r="NPQ157" s="200"/>
      <c r="NPT157" s="200"/>
      <c r="NPV157" s="200"/>
      <c r="NRC157" s="200"/>
      <c r="NRF157" s="200"/>
      <c r="NRI157" s="200"/>
      <c r="NRL157" s="200"/>
      <c r="NRO157" s="200"/>
      <c r="NRP157" s="200"/>
      <c r="NRQ157" s="200"/>
      <c r="NRT157" s="200"/>
      <c r="NRW157" s="200"/>
      <c r="NRZ157" s="200"/>
      <c r="NSC157" s="200"/>
      <c r="NSE157" s="200"/>
      <c r="NSS157" s="200"/>
      <c r="NST157" s="200"/>
      <c r="NSU157" s="200"/>
      <c r="NSV157" s="200"/>
      <c r="NSW157" s="200"/>
      <c r="NSX157" s="200"/>
      <c r="NSY157" s="200"/>
      <c r="NSZ157" s="200"/>
      <c r="NTA157" s="200"/>
      <c r="NTB157" s="200"/>
      <c r="NTC157" s="200"/>
      <c r="NTD157" s="200"/>
      <c r="NTE157" s="200"/>
      <c r="NTF157" s="200"/>
      <c r="NTG157" s="200"/>
      <c r="NTH157" s="200"/>
      <c r="NTI157" s="200"/>
      <c r="NTJ157" s="200"/>
      <c r="NTK157" s="200"/>
      <c r="NTQ157" s="200"/>
      <c r="NTR157" s="200"/>
      <c r="NTS157" s="200"/>
      <c r="NTT157" s="200"/>
      <c r="NTU157" s="200"/>
      <c r="NTV157" s="200"/>
      <c r="NTW157" s="200"/>
      <c r="NTY157" s="200"/>
      <c r="NTZ157" s="200"/>
      <c r="NUA157" s="200"/>
      <c r="NUB157" s="200"/>
      <c r="NUC157" s="200"/>
      <c r="NUD157" s="200"/>
      <c r="NUE157" s="200"/>
      <c r="NUF157" s="200"/>
      <c r="NUI157" s="200"/>
      <c r="NUL157" s="200"/>
      <c r="NUO157" s="200"/>
      <c r="NUR157" s="200"/>
      <c r="NUU157" s="200"/>
      <c r="NUX157" s="200"/>
      <c r="NVG157" s="200"/>
      <c r="NVJ157" s="200"/>
      <c r="NVM157" s="200"/>
      <c r="NVP157" s="200"/>
      <c r="NVY157" s="200"/>
      <c r="NWE157" s="200"/>
      <c r="NWH157" s="200"/>
      <c r="NWK157" s="200"/>
      <c r="NWN157" s="200"/>
      <c r="NWT157" s="200"/>
      <c r="NXC157" s="200"/>
      <c r="NXE157" s="200"/>
      <c r="NXF157" s="200"/>
      <c r="NXH157" s="200"/>
      <c r="NXK157" s="200"/>
      <c r="NXN157" s="200"/>
      <c r="NXQ157" s="200"/>
      <c r="NXT157" s="200"/>
      <c r="NXW157" s="200"/>
      <c r="NXY157" s="200"/>
      <c r="NYA157" s="200"/>
      <c r="NYD157" s="200"/>
      <c r="NYG157" s="200"/>
      <c r="NYJ157" s="200"/>
      <c r="NYM157" s="200"/>
      <c r="NYP157" s="200"/>
      <c r="NYS157" s="200"/>
      <c r="NYV157" s="200"/>
      <c r="NYX157" s="200"/>
      <c r="NZA157" s="200"/>
      <c r="NZD157" s="200"/>
      <c r="NZG157" s="200"/>
      <c r="NZM157" s="200"/>
      <c r="NZP157" s="200"/>
      <c r="NZR157" s="200"/>
      <c r="OAY157" s="200"/>
      <c r="OBB157" s="200"/>
      <c r="OBE157" s="200"/>
      <c r="OBH157" s="200"/>
      <c r="OBK157" s="200"/>
      <c r="OBL157" s="200"/>
      <c r="OBM157" s="200"/>
      <c r="OBP157" s="200"/>
      <c r="OBS157" s="200"/>
      <c r="OBV157" s="200"/>
      <c r="OBY157" s="200"/>
      <c r="OCA157" s="200"/>
      <c r="OCO157" s="200"/>
      <c r="OCP157" s="200"/>
      <c r="OCQ157" s="200"/>
      <c r="OCR157" s="200"/>
      <c r="OCS157" s="200"/>
      <c r="OCT157" s="200"/>
      <c r="OCU157" s="200"/>
      <c r="OCV157" s="200"/>
      <c r="OCW157" s="200"/>
      <c r="OCX157" s="200"/>
      <c r="OCY157" s="200"/>
      <c r="OCZ157" s="200"/>
      <c r="ODA157" s="200"/>
      <c r="ODB157" s="200"/>
      <c r="ODC157" s="200"/>
      <c r="ODD157" s="200"/>
      <c r="ODE157" s="200"/>
      <c r="ODF157" s="200"/>
      <c r="ODG157" s="200"/>
      <c r="ODM157" s="200"/>
      <c r="ODN157" s="200"/>
      <c r="ODO157" s="200"/>
      <c r="ODP157" s="200"/>
      <c r="ODQ157" s="200"/>
      <c r="ODR157" s="200"/>
      <c r="ODS157" s="200"/>
      <c r="ODU157" s="200"/>
      <c r="ODV157" s="200"/>
      <c r="ODW157" s="200"/>
      <c r="ODX157" s="200"/>
      <c r="ODY157" s="200"/>
      <c r="ODZ157" s="200"/>
      <c r="OEA157" s="200"/>
      <c r="OEB157" s="200"/>
      <c r="OEE157" s="200"/>
      <c r="OEH157" s="200"/>
      <c r="OEK157" s="200"/>
      <c r="OEN157" s="200"/>
      <c r="OEQ157" s="200"/>
      <c r="OET157" s="200"/>
      <c r="OFC157" s="200"/>
      <c r="OFF157" s="200"/>
      <c r="OFI157" s="200"/>
      <c r="OFL157" s="200"/>
      <c r="OFU157" s="200"/>
      <c r="OGA157" s="200"/>
      <c r="OGD157" s="200"/>
      <c r="OGG157" s="200"/>
      <c r="OGJ157" s="200"/>
      <c r="OGP157" s="200"/>
      <c r="OGY157" s="200"/>
      <c r="OHA157" s="200"/>
      <c r="OHB157" s="200"/>
      <c r="OHD157" s="200"/>
      <c r="OHG157" s="200"/>
      <c r="OHJ157" s="200"/>
      <c r="OHM157" s="200"/>
      <c r="OHP157" s="200"/>
      <c r="OHS157" s="200"/>
      <c r="OHU157" s="200"/>
      <c r="OHW157" s="200"/>
      <c r="OHZ157" s="200"/>
      <c r="OIC157" s="200"/>
      <c r="OIF157" s="200"/>
      <c r="OII157" s="200"/>
      <c r="OIL157" s="200"/>
      <c r="OIO157" s="200"/>
      <c r="OIR157" s="200"/>
      <c r="OIT157" s="200"/>
      <c r="OIW157" s="200"/>
      <c r="OIZ157" s="200"/>
      <c r="OJC157" s="200"/>
      <c r="OJI157" s="200"/>
      <c r="OJL157" s="200"/>
      <c r="OJN157" s="200"/>
      <c r="OKU157" s="200"/>
      <c r="OKX157" s="200"/>
      <c r="OLA157" s="200"/>
      <c r="OLD157" s="200"/>
      <c r="OLG157" s="200"/>
      <c r="OLH157" s="200"/>
      <c r="OLI157" s="200"/>
      <c r="OLL157" s="200"/>
      <c r="OLO157" s="200"/>
      <c r="OLR157" s="200"/>
      <c r="OLU157" s="200"/>
      <c r="OLW157" s="200"/>
      <c r="OMK157" s="200"/>
      <c r="OML157" s="200"/>
      <c r="OMM157" s="200"/>
      <c r="OMN157" s="200"/>
      <c r="OMO157" s="200"/>
      <c r="OMP157" s="200"/>
      <c r="OMQ157" s="200"/>
      <c r="OMR157" s="200"/>
      <c r="OMS157" s="200"/>
      <c r="OMT157" s="200"/>
      <c r="OMU157" s="200"/>
      <c r="OMV157" s="200"/>
      <c r="OMW157" s="200"/>
      <c r="OMX157" s="200"/>
      <c r="OMY157" s="200"/>
      <c r="OMZ157" s="200"/>
      <c r="ONA157" s="200"/>
      <c r="ONB157" s="200"/>
      <c r="ONC157" s="200"/>
      <c r="ONI157" s="200"/>
      <c r="ONJ157" s="200"/>
      <c r="ONK157" s="200"/>
      <c r="ONL157" s="200"/>
      <c r="ONM157" s="200"/>
      <c r="ONN157" s="200"/>
      <c r="ONO157" s="200"/>
      <c r="ONQ157" s="200"/>
      <c r="ONR157" s="200"/>
      <c r="ONS157" s="200"/>
      <c r="ONT157" s="200"/>
      <c r="ONU157" s="200"/>
      <c r="ONV157" s="200"/>
      <c r="ONW157" s="200"/>
      <c r="ONX157" s="200"/>
      <c r="OOA157" s="200"/>
      <c r="OOD157" s="200"/>
      <c r="OOG157" s="200"/>
      <c r="OOJ157" s="200"/>
      <c r="OOM157" s="200"/>
      <c r="OOP157" s="200"/>
      <c r="OOY157" s="200"/>
      <c r="OPB157" s="200"/>
      <c r="OPE157" s="200"/>
      <c r="OPH157" s="200"/>
      <c r="OPQ157" s="200"/>
      <c r="OPW157" s="200"/>
      <c r="OPZ157" s="200"/>
      <c r="OQC157" s="200"/>
      <c r="OQF157" s="200"/>
      <c r="OQL157" s="200"/>
      <c r="OQU157" s="200"/>
      <c r="OQW157" s="200"/>
      <c r="OQX157" s="200"/>
      <c r="OQZ157" s="200"/>
      <c r="ORC157" s="200"/>
      <c r="ORF157" s="200"/>
      <c r="ORI157" s="200"/>
      <c r="ORL157" s="200"/>
      <c r="ORO157" s="200"/>
      <c r="ORQ157" s="200"/>
      <c r="ORS157" s="200"/>
      <c r="ORV157" s="200"/>
      <c r="ORY157" s="200"/>
      <c r="OSB157" s="200"/>
      <c r="OSE157" s="200"/>
      <c r="OSH157" s="200"/>
      <c r="OSK157" s="200"/>
      <c r="OSN157" s="200"/>
      <c r="OSP157" s="200"/>
      <c r="OSS157" s="200"/>
      <c r="OSV157" s="200"/>
      <c r="OSY157" s="200"/>
      <c r="OTE157" s="200"/>
      <c r="OTH157" s="200"/>
      <c r="OTJ157" s="200"/>
      <c r="OUQ157" s="200"/>
      <c r="OUT157" s="200"/>
      <c r="OUW157" s="200"/>
      <c r="OUZ157" s="200"/>
      <c r="OVC157" s="200"/>
      <c r="OVD157" s="200"/>
      <c r="OVE157" s="200"/>
      <c r="OVH157" s="200"/>
      <c r="OVK157" s="200"/>
      <c r="OVN157" s="200"/>
      <c r="OVQ157" s="200"/>
      <c r="OVS157" s="200"/>
      <c r="OWG157" s="200"/>
      <c r="OWH157" s="200"/>
      <c r="OWI157" s="200"/>
      <c r="OWJ157" s="200"/>
      <c r="OWK157" s="200"/>
      <c r="OWL157" s="200"/>
      <c r="OWM157" s="200"/>
      <c r="OWN157" s="200"/>
      <c r="OWO157" s="200"/>
      <c r="OWP157" s="200"/>
      <c r="OWQ157" s="200"/>
      <c r="OWR157" s="200"/>
      <c r="OWS157" s="200"/>
      <c r="OWT157" s="200"/>
      <c r="OWU157" s="200"/>
      <c r="OWV157" s="200"/>
      <c r="OWW157" s="200"/>
      <c r="OWX157" s="200"/>
      <c r="OWY157" s="200"/>
      <c r="OXE157" s="200"/>
      <c r="OXF157" s="200"/>
      <c r="OXG157" s="200"/>
      <c r="OXH157" s="200"/>
      <c r="OXI157" s="200"/>
      <c r="OXJ157" s="200"/>
      <c r="OXK157" s="200"/>
      <c r="OXM157" s="200"/>
      <c r="OXN157" s="200"/>
      <c r="OXO157" s="200"/>
      <c r="OXP157" s="200"/>
      <c r="OXQ157" s="200"/>
      <c r="OXR157" s="200"/>
      <c r="OXS157" s="200"/>
      <c r="OXT157" s="200"/>
      <c r="OXW157" s="200"/>
      <c r="OXZ157" s="200"/>
      <c r="OYC157" s="200"/>
      <c r="OYF157" s="200"/>
      <c r="OYI157" s="200"/>
      <c r="OYL157" s="200"/>
      <c r="OYU157" s="200"/>
      <c r="OYX157" s="200"/>
      <c r="OZA157" s="200"/>
      <c r="OZD157" s="200"/>
      <c r="OZM157" s="200"/>
      <c r="OZS157" s="200"/>
      <c r="OZV157" s="200"/>
      <c r="OZY157" s="200"/>
      <c r="PAB157" s="200"/>
      <c r="PAH157" s="200"/>
      <c r="PAQ157" s="200"/>
      <c r="PAS157" s="200"/>
      <c r="PAT157" s="200"/>
      <c r="PAV157" s="200"/>
      <c r="PAY157" s="200"/>
      <c r="PBB157" s="200"/>
      <c r="PBE157" s="200"/>
      <c r="PBH157" s="200"/>
      <c r="PBK157" s="200"/>
      <c r="PBM157" s="200"/>
      <c r="PBO157" s="200"/>
      <c r="PBR157" s="200"/>
      <c r="PBU157" s="200"/>
      <c r="PBX157" s="200"/>
      <c r="PCA157" s="200"/>
      <c r="PCD157" s="200"/>
      <c r="PCG157" s="200"/>
      <c r="PCJ157" s="200"/>
      <c r="PCL157" s="200"/>
      <c r="PCO157" s="200"/>
      <c r="PCR157" s="200"/>
      <c r="PCU157" s="200"/>
      <c r="PDA157" s="200"/>
      <c r="PDD157" s="200"/>
      <c r="PDF157" s="200"/>
      <c r="PEM157" s="200"/>
      <c r="PEP157" s="200"/>
      <c r="PES157" s="200"/>
      <c r="PEV157" s="200"/>
      <c r="PEY157" s="200"/>
      <c r="PEZ157" s="200"/>
      <c r="PFA157" s="200"/>
      <c r="PFD157" s="200"/>
      <c r="PFG157" s="200"/>
      <c r="PFJ157" s="200"/>
      <c r="PFM157" s="200"/>
      <c r="PFO157" s="200"/>
      <c r="PGC157" s="200"/>
      <c r="PGD157" s="200"/>
      <c r="PGE157" s="200"/>
      <c r="PGF157" s="200"/>
      <c r="PGG157" s="200"/>
      <c r="PGH157" s="200"/>
      <c r="PGI157" s="200"/>
      <c r="PGJ157" s="200"/>
      <c r="PGK157" s="200"/>
      <c r="PGL157" s="200"/>
      <c r="PGM157" s="200"/>
      <c r="PGN157" s="200"/>
      <c r="PGO157" s="200"/>
      <c r="PGP157" s="200"/>
      <c r="PGQ157" s="200"/>
      <c r="PGR157" s="200"/>
      <c r="PGS157" s="200"/>
      <c r="PGT157" s="200"/>
      <c r="PGU157" s="200"/>
      <c r="PHA157" s="200"/>
      <c r="PHB157" s="200"/>
      <c r="PHC157" s="200"/>
      <c r="PHD157" s="200"/>
      <c r="PHE157" s="200"/>
      <c r="PHF157" s="200"/>
      <c r="PHG157" s="200"/>
      <c r="PHI157" s="200"/>
      <c r="PHJ157" s="200"/>
      <c r="PHK157" s="200"/>
      <c r="PHL157" s="200"/>
      <c r="PHM157" s="200"/>
      <c r="PHN157" s="200"/>
      <c r="PHO157" s="200"/>
      <c r="PHP157" s="200"/>
      <c r="PHS157" s="200"/>
      <c r="PHV157" s="200"/>
      <c r="PHY157" s="200"/>
      <c r="PIB157" s="200"/>
      <c r="PIE157" s="200"/>
      <c r="PIH157" s="200"/>
      <c r="PIQ157" s="200"/>
      <c r="PIT157" s="200"/>
      <c r="PIW157" s="200"/>
      <c r="PIZ157" s="200"/>
      <c r="PJI157" s="200"/>
      <c r="PJO157" s="200"/>
      <c r="PJR157" s="200"/>
      <c r="PJU157" s="200"/>
      <c r="PJX157" s="200"/>
      <c r="PKD157" s="200"/>
      <c r="PKM157" s="200"/>
      <c r="PKO157" s="200"/>
      <c r="PKP157" s="200"/>
      <c r="PKR157" s="200"/>
      <c r="PKU157" s="200"/>
      <c r="PKX157" s="200"/>
      <c r="PLA157" s="200"/>
      <c r="PLD157" s="200"/>
      <c r="PLG157" s="200"/>
      <c r="PLI157" s="200"/>
      <c r="PLK157" s="200"/>
      <c r="PLN157" s="200"/>
      <c r="PLQ157" s="200"/>
      <c r="PLT157" s="200"/>
      <c r="PLW157" s="200"/>
      <c r="PLZ157" s="200"/>
      <c r="PMC157" s="200"/>
      <c r="PMF157" s="200"/>
      <c r="PMH157" s="200"/>
      <c r="PMK157" s="200"/>
      <c r="PMN157" s="200"/>
      <c r="PMQ157" s="200"/>
      <c r="PMW157" s="200"/>
      <c r="PMZ157" s="200"/>
      <c r="PNB157" s="200"/>
      <c r="POI157" s="200"/>
      <c r="POL157" s="200"/>
      <c r="POO157" s="200"/>
      <c r="POR157" s="200"/>
      <c r="POU157" s="200"/>
      <c r="POV157" s="200"/>
      <c r="POW157" s="200"/>
      <c r="POZ157" s="200"/>
      <c r="PPC157" s="200"/>
      <c r="PPF157" s="200"/>
      <c r="PPI157" s="200"/>
      <c r="PPK157" s="200"/>
      <c r="PPY157" s="200"/>
      <c r="PPZ157" s="200"/>
      <c r="PQA157" s="200"/>
      <c r="PQB157" s="200"/>
      <c r="PQC157" s="200"/>
      <c r="PQD157" s="200"/>
      <c r="PQE157" s="200"/>
      <c r="PQF157" s="200"/>
      <c r="PQG157" s="200"/>
      <c r="PQH157" s="200"/>
      <c r="PQI157" s="200"/>
      <c r="PQJ157" s="200"/>
      <c r="PQK157" s="200"/>
      <c r="PQL157" s="200"/>
      <c r="PQM157" s="200"/>
      <c r="PQN157" s="200"/>
      <c r="PQO157" s="200"/>
      <c r="PQP157" s="200"/>
      <c r="PQQ157" s="200"/>
      <c r="PQW157" s="200"/>
      <c r="PQX157" s="200"/>
      <c r="PQY157" s="200"/>
      <c r="PQZ157" s="200"/>
      <c r="PRA157" s="200"/>
      <c r="PRB157" s="200"/>
      <c r="PRC157" s="200"/>
      <c r="PRE157" s="200"/>
      <c r="PRF157" s="200"/>
      <c r="PRG157" s="200"/>
      <c r="PRH157" s="200"/>
      <c r="PRI157" s="200"/>
      <c r="PRJ157" s="200"/>
      <c r="PRK157" s="200"/>
      <c r="PRL157" s="200"/>
      <c r="PRO157" s="200"/>
      <c r="PRR157" s="200"/>
      <c r="PRU157" s="200"/>
      <c r="PRX157" s="200"/>
      <c r="PSA157" s="200"/>
      <c r="PSD157" s="200"/>
      <c r="PSM157" s="200"/>
      <c r="PSP157" s="200"/>
      <c r="PSS157" s="200"/>
      <c r="PSV157" s="200"/>
      <c r="PTE157" s="200"/>
      <c r="PTK157" s="200"/>
      <c r="PTN157" s="200"/>
      <c r="PTQ157" s="200"/>
      <c r="PTT157" s="200"/>
      <c r="PTZ157" s="200"/>
      <c r="PUI157" s="200"/>
      <c r="PUK157" s="200"/>
      <c r="PUL157" s="200"/>
      <c r="PUN157" s="200"/>
      <c r="PUQ157" s="200"/>
      <c r="PUT157" s="200"/>
      <c r="PUW157" s="200"/>
      <c r="PUZ157" s="200"/>
      <c r="PVC157" s="200"/>
      <c r="PVE157" s="200"/>
      <c r="PVG157" s="200"/>
      <c r="PVJ157" s="200"/>
      <c r="PVM157" s="200"/>
      <c r="PVP157" s="200"/>
      <c r="PVS157" s="200"/>
      <c r="PVV157" s="200"/>
      <c r="PVY157" s="200"/>
      <c r="PWB157" s="200"/>
      <c r="PWD157" s="200"/>
      <c r="PWG157" s="200"/>
      <c r="PWJ157" s="200"/>
      <c r="PWM157" s="200"/>
      <c r="PWS157" s="200"/>
      <c r="PWV157" s="200"/>
      <c r="PWX157" s="200"/>
      <c r="PYE157" s="200"/>
      <c r="PYH157" s="200"/>
      <c r="PYK157" s="200"/>
      <c r="PYN157" s="200"/>
      <c r="PYQ157" s="200"/>
      <c r="PYR157" s="200"/>
      <c r="PYS157" s="200"/>
      <c r="PYV157" s="200"/>
      <c r="PYY157" s="200"/>
      <c r="PZB157" s="200"/>
      <c r="PZE157" s="200"/>
      <c r="PZG157" s="200"/>
      <c r="PZU157" s="200"/>
      <c r="PZV157" s="200"/>
      <c r="PZW157" s="200"/>
      <c r="PZX157" s="200"/>
      <c r="PZY157" s="200"/>
      <c r="PZZ157" s="200"/>
      <c r="QAA157" s="200"/>
      <c r="QAB157" s="200"/>
      <c r="QAC157" s="200"/>
      <c r="QAD157" s="200"/>
      <c r="QAE157" s="200"/>
      <c r="QAF157" s="200"/>
      <c r="QAG157" s="200"/>
      <c r="QAH157" s="200"/>
      <c r="QAI157" s="200"/>
      <c r="QAJ157" s="200"/>
      <c r="QAK157" s="200"/>
      <c r="QAL157" s="200"/>
      <c r="QAM157" s="200"/>
      <c r="QAS157" s="200"/>
      <c r="QAT157" s="200"/>
      <c r="QAU157" s="200"/>
      <c r="QAV157" s="200"/>
      <c r="QAW157" s="200"/>
      <c r="QAX157" s="200"/>
      <c r="QAY157" s="200"/>
      <c r="QBA157" s="200"/>
      <c r="QBB157" s="200"/>
      <c r="QBC157" s="200"/>
      <c r="QBD157" s="200"/>
      <c r="QBE157" s="200"/>
      <c r="QBF157" s="200"/>
      <c r="QBG157" s="200"/>
      <c r="QBH157" s="200"/>
      <c r="QBK157" s="200"/>
      <c r="QBN157" s="200"/>
      <c r="QBQ157" s="200"/>
      <c r="QBT157" s="200"/>
      <c r="QBW157" s="200"/>
      <c r="QBZ157" s="200"/>
      <c r="QCI157" s="200"/>
      <c r="QCL157" s="200"/>
      <c r="QCO157" s="200"/>
      <c r="QCR157" s="200"/>
      <c r="QDA157" s="200"/>
      <c r="QDG157" s="200"/>
      <c r="QDJ157" s="200"/>
      <c r="QDM157" s="200"/>
      <c r="QDP157" s="200"/>
      <c r="QDV157" s="200"/>
      <c r="QEE157" s="200"/>
      <c r="QEG157" s="200"/>
      <c r="QEH157" s="200"/>
      <c r="QEJ157" s="200"/>
      <c r="QEM157" s="200"/>
      <c r="QEP157" s="200"/>
      <c r="QES157" s="200"/>
      <c r="QEV157" s="200"/>
      <c r="QEY157" s="200"/>
      <c r="QFA157" s="200"/>
      <c r="QFC157" s="200"/>
      <c r="QFF157" s="200"/>
      <c r="QFI157" s="200"/>
      <c r="QFL157" s="200"/>
      <c r="QFO157" s="200"/>
      <c r="QFR157" s="200"/>
      <c r="QFU157" s="200"/>
      <c r="QFX157" s="200"/>
      <c r="QFZ157" s="200"/>
      <c r="QGC157" s="200"/>
      <c r="QGF157" s="200"/>
      <c r="QGI157" s="200"/>
      <c r="QGO157" s="200"/>
      <c r="QGR157" s="200"/>
      <c r="QGT157" s="200"/>
      <c r="QIA157" s="200"/>
      <c r="QID157" s="200"/>
      <c r="QIG157" s="200"/>
      <c r="QIJ157" s="200"/>
      <c r="QIM157" s="200"/>
      <c r="QIN157" s="200"/>
      <c r="QIO157" s="200"/>
      <c r="QIR157" s="200"/>
      <c r="QIU157" s="200"/>
      <c r="QIX157" s="200"/>
      <c r="QJA157" s="200"/>
      <c r="QJC157" s="200"/>
      <c r="QJQ157" s="200"/>
      <c r="QJR157" s="200"/>
      <c r="QJS157" s="200"/>
      <c r="QJT157" s="200"/>
      <c r="QJU157" s="200"/>
      <c r="QJV157" s="200"/>
      <c r="QJW157" s="200"/>
      <c r="QJX157" s="200"/>
      <c r="QJY157" s="200"/>
      <c r="QJZ157" s="200"/>
      <c r="QKA157" s="200"/>
      <c r="QKB157" s="200"/>
      <c r="QKC157" s="200"/>
      <c r="QKD157" s="200"/>
      <c r="QKE157" s="200"/>
      <c r="QKF157" s="200"/>
      <c r="QKG157" s="200"/>
      <c r="QKH157" s="200"/>
      <c r="QKI157" s="200"/>
      <c r="QKO157" s="200"/>
      <c r="QKP157" s="200"/>
      <c r="QKQ157" s="200"/>
      <c r="QKR157" s="200"/>
      <c r="QKS157" s="200"/>
      <c r="QKT157" s="200"/>
      <c r="QKU157" s="200"/>
      <c r="QKW157" s="200"/>
      <c r="QKX157" s="200"/>
      <c r="QKY157" s="200"/>
      <c r="QKZ157" s="200"/>
      <c r="QLA157" s="200"/>
      <c r="QLB157" s="200"/>
      <c r="QLC157" s="200"/>
      <c r="QLD157" s="200"/>
      <c r="QLG157" s="200"/>
      <c r="QLJ157" s="200"/>
      <c r="QLM157" s="200"/>
      <c r="QLP157" s="200"/>
      <c r="QLS157" s="200"/>
      <c r="QLV157" s="200"/>
      <c r="QME157" s="200"/>
      <c r="QMH157" s="200"/>
      <c r="QMK157" s="200"/>
      <c r="QMN157" s="200"/>
      <c r="QMW157" s="200"/>
      <c r="QNC157" s="200"/>
      <c r="QNF157" s="200"/>
      <c r="QNI157" s="200"/>
      <c r="QNL157" s="200"/>
      <c r="QNR157" s="200"/>
      <c r="QOA157" s="200"/>
      <c r="QOC157" s="200"/>
      <c r="QOD157" s="200"/>
      <c r="QOF157" s="200"/>
      <c r="QOI157" s="200"/>
      <c r="QOL157" s="200"/>
      <c r="QOO157" s="200"/>
      <c r="QOR157" s="200"/>
      <c r="QOU157" s="200"/>
      <c r="QOW157" s="200"/>
      <c r="QOY157" s="200"/>
      <c r="QPB157" s="200"/>
      <c r="QPE157" s="200"/>
      <c r="QPH157" s="200"/>
      <c r="QPK157" s="200"/>
      <c r="QPN157" s="200"/>
      <c r="QPQ157" s="200"/>
      <c r="QPT157" s="200"/>
      <c r="QPV157" s="200"/>
      <c r="QPY157" s="200"/>
      <c r="QQB157" s="200"/>
      <c r="QQE157" s="200"/>
      <c r="QQK157" s="200"/>
      <c r="QQN157" s="200"/>
      <c r="QQP157" s="200"/>
      <c r="QRW157" s="200"/>
      <c r="QRZ157" s="200"/>
      <c r="QSC157" s="200"/>
      <c r="QSF157" s="200"/>
      <c r="QSI157" s="200"/>
      <c r="QSJ157" s="200"/>
      <c r="QSK157" s="200"/>
      <c r="QSN157" s="200"/>
      <c r="QSQ157" s="200"/>
      <c r="QST157" s="200"/>
      <c r="QSW157" s="200"/>
      <c r="QSY157" s="200"/>
      <c r="QTM157" s="200"/>
      <c r="QTN157" s="200"/>
      <c r="QTO157" s="200"/>
      <c r="QTP157" s="200"/>
      <c r="QTQ157" s="200"/>
      <c r="QTR157" s="200"/>
      <c r="QTS157" s="200"/>
      <c r="QTT157" s="200"/>
      <c r="QTU157" s="200"/>
      <c r="QTV157" s="200"/>
      <c r="QTW157" s="200"/>
      <c r="QTX157" s="200"/>
      <c r="QTY157" s="200"/>
      <c r="QTZ157" s="200"/>
      <c r="QUA157" s="200"/>
      <c r="QUB157" s="200"/>
      <c r="QUC157" s="200"/>
      <c r="QUD157" s="200"/>
      <c r="QUE157" s="200"/>
      <c r="QUK157" s="200"/>
      <c r="QUL157" s="200"/>
      <c r="QUM157" s="200"/>
      <c r="QUN157" s="200"/>
      <c r="QUO157" s="200"/>
      <c r="QUP157" s="200"/>
      <c r="QUQ157" s="200"/>
      <c r="QUS157" s="200"/>
      <c r="QUT157" s="200"/>
      <c r="QUU157" s="200"/>
      <c r="QUV157" s="200"/>
      <c r="QUW157" s="200"/>
      <c r="QUX157" s="200"/>
      <c r="QUY157" s="200"/>
      <c r="QUZ157" s="200"/>
      <c r="QVC157" s="200"/>
      <c r="QVF157" s="200"/>
      <c r="QVI157" s="200"/>
      <c r="QVL157" s="200"/>
      <c r="QVO157" s="200"/>
      <c r="QVR157" s="200"/>
      <c r="QWA157" s="200"/>
      <c r="QWD157" s="200"/>
      <c r="QWG157" s="200"/>
      <c r="QWJ157" s="200"/>
      <c r="QWS157" s="200"/>
      <c r="QWY157" s="200"/>
      <c r="QXB157" s="200"/>
      <c r="QXE157" s="200"/>
      <c r="QXH157" s="200"/>
      <c r="QXN157" s="200"/>
      <c r="QXW157" s="200"/>
      <c r="QXY157" s="200"/>
      <c r="QXZ157" s="200"/>
      <c r="QYB157" s="200"/>
      <c r="QYE157" s="200"/>
      <c r="QYH157" s="200"/>
      <c r="QYK157" s="200"/>
      <c r="QYN157" s="200"/>
      <c r="QYQ157" s="200"/>
      <c r="QYS157" s="200"/>
      <c r="QYU157" s="200"/>
      <c r="QYX157" s="200"/>
      <c r="QZA157" s="200"/>
      <c r="QZD157" s="200"/>
      <c r="QZG157" s="200"/>
      <c r="QZJ157" s="200"/>
      <c r="QZM157" s="200"/>
      <c r="QZP157" s="200"/>
      <c r="QZR157" s="200"/>
      <c r="QZU157" s="200"/>
      <c r="QZX157" s="200"/>
      <c r="RAA157" s="200"/>
      <c r="RAG157" s="200"/>
      <c r="RAJ157" s="200"/>
      <c r="RAL157" s="200"/>
      <c r="RBS157" s="200"/>
      <c r="RBV157" s="200"/>
      <c r="RBY157" s="200"/>
      <c r="RCB157" s="200"/>
      <c r="RCE157" s="200"/>
      <c r="RCF157" s="200"/>
      <c r="RCG157" s="200"/>
      <c r="RCJ157" s="200"/>
      <c r="RCM157" s="200"/>
      <c r="RCP157" s="200"/>
      <c r="RCS157" s="200"/>
      <c r="RCU157" s="200"/>
      <c r="RDI157" s="200"/>
      <c r="RDJ157" s="200"/>
      <c r="RDK157" s="200"/>
      <c r="RDL157" s="200"/>
      <c r="RDM157" s="200"/>
      <c r="RDN157" s="200"/>
      <c r="RDO157" s="200"/>
      <c r="RDP157" s="200"/>
      <c r="RDQ157" s="200"/>
      <c r="RDR157" s="200"/>
      <c r="RDS157" s="200"/>
      <c r="RDT157" s="200"/>
      <c r="RDU157" s="200"/>
      <c r="RDV157" s="200"/>
      <c r="RDW157" s="200"/>
      <c r="RDX157" s="200"/>
      <c r="RDY157" s="200"/>
      <c r="RDZ157" s="200"/>
      <c r="REA157" s="200"/>
      <c r="REG157" s="200"/>
      <c r="REH157" s="200"/>
      <c r="REI157" s="200"/>
      <c r="REJ157" s="200"/>
      <c r="REK157" s="200"/>
      <c r="REL157" s="200"/>
      <c r="REM157" s="200"/>
      <c r="REO157" s="200"/>
      <c r="REP157" s="200"/>
      <c r="REQ157" s="200"/>
      <c r="RER157" s="200"/>
      <c r="RES157" s="200"/>
      <c r="RET157" s="200"/>
      <c r="REU157" s="200"/>
      <c r="REV157" s="200"/>
      <c r="REY157" s="200"/>
      <c r="RFB157" s="200"/>
      <c r="RFE157" s="200"/>
      <c r="RFH157" s="200"/>
      <c r="RFK157" s="200"/>
      <c r="RFN157" s="200"/>
      <c r="RFW157" s="200"/>
      <c r="RFZ157" s="200"/>
      <c r="RGC157" s="200"/>
      <c r="RGF157" s="200"/>
      <c r="RGO157" s="200"/>
      <c r="RGU157" s="200"/>
      <c r="RGX157" s="200"/>
      <c r="RHA157" s="200"/>
      <c r="RHD157" s="200"/>
      <c r="RHJ157" s="200"/>
      <c r="RHS157" s="200"/>
      <c r="RHU157" s="200"/>
      <c r="RHV157" s="200"/>
      <c r="RHX157" s="200"/>
      <c r="RIA157" s="200"/>
      <c r="RID157" s="200"/>
      <c r="RIG157" s="200"/>
      <c r="RIJ157" s="200"/>
      <c r="RIM157" s="200"/>
      <c r="RIO157" s="200"/>
      <c r="RIQ157" s="200"/>
      <c r="RIT157" s="200"/>
      <c r="RIW157" s="200"/>
      <c r="RIZ157" s="200"/>
      <c r="RJC157" s="200"/>
      <c r="RJF157" s="200"/>
      <c r="RJI157" s="200"/>
      <c r="RJL157" s="200"/>
      <c r="RJN157" s="200"/>
      <c r="RJQ157" s="200"/>
      <c r="RJT157" s="200"/>
      <c r="RJW157" s="200"/>
      <c r="RKC157" s="200"/>
      <c r="RKF157" s="200"/>
      <c r="RKH157" s="200"/>
      <c r="RLO157" s="200"/>
      <c r="RLR157" s="200"/>
      <c r="RLU157" s="200"/>
      <c r="RLX157" s="200"/>
      <c r="RMA157" s="200"/>
      <c r="RMB157" s="200"/>
      <c r="RMC157" s="200"/>
      <c r="RMF157" s="200"/>
      <c r="RMI157" s="200"/>
      <c r="RML157" s="200"/>
      <c r="RMO157" s="200"/>
      <c r="RMQ157" s="200"/>
      <c r="RNE157" s="200"/>
      <c r="RNF157" s="200"/>
      <c r="RNG157" s="200"/>
      <c r="RNH157" s="200"/>
      <c r="RNI157" s="200"/>
      <c r="RNJ157" s="200"/>
      <c r="RNK157" s="200"/>
      <c r="RNL157" s="200"/>
      <c r="RNM157" s="200"/>
      <c r="RNN157" s="200"/>
      <c r="RNO157" s="200"/>
      <c r="RNP157" s="200"/>
      <c r="RNQ157" s="200"/>
      <c r="RNR157" s="200"/>
      <c r="RNS157" s="200"/>
      <c r="RNT157" s="200"/>
      <c r="RNU157" s="200"/>
      <c r="RNV157" s="200"/>
      <c r="RNW157" s="200"/>
      <c r="ROC157" s="200"/>
      <c r="ROD157" s="200"/>
      <c r="ROE157" s="200"/>
      <c r="ROF157" s="200"/>
      <c r="ROG157" s="200"/>
      <c r="ROH157" s="200"/>
      <c r="ROI157" s="200"/>
      <c r="ROK157" s="200"/>
      <c r="ROL157" s="200"/>
      <c r="ROM157" s="200"/>
      <c r="RON157" s="200"/>
      <c r="ROO157" s="200"/>
      <c r="ROP157" s="200"/>
      <c r="ROQ157" s="200"/>
      <c r="ROR157" s="200"/>
      <c r="ROU157" s="200"/>
      <c r="ROX157" s="200"/>
      <c r="RPA157" s="200"/>
      <c r="RPD157" s="200"/>
      <c r="RPG157" s="200"/>
      <c r="RPJ157" s="200"/>
      <c r="RPS157" s="200"/>
      <c r="RPV157" s="200"/>
      <c r="RPY157" s="200"/>
      <c r="RQB157" s="200"/>
      <c r="RQK157" s="200"/>
      <c r="RQQ157" s="200"/>
      <c r="RQT157" s="200"/>
      <c r="RQW157" s="200"/>
      <c r="RQZ157" s="200"/>
      <c r="RRF157" s="200"/>
      <c r="RRO157" s="200"/>
      <c r="RRQ157" s="200"/>
      <c r="RRR157" s="200"/>
      <c r="RRT157" s="200"/>
      <c r="RRW157" s="200"/>
      <c r="RRZ157" s="200"/>
      <c r="RSC157" s="200"/>
      <c r="RSF157" s="200"/>
      <c r="RSI157" s="200"/>
      <c r="RSK157" s="200"/>
      <c r="RSM157" s="200"/>
      <c r="RSP157" s="200"/>
      <c r="RSS157" s="200"/>
      <c r="RSV157" s="200"/>
      <c r="RSY157" s="200"/>
      <c r="RTB157" s="200"/>
      <c r="RTE157" s="200"/>
      <c r="RTH157" s="200"/>
      <c r="RTJ157" s="200"/>
      <c r="RTM157" s="200"/>
      <c r="RTP157" s="200"/>
      <c r="RTS157" s="200"/>
      <c r="RTY157" s="200"/>
      <c r="RUB157" s="200"/>
      <c r="RUD157" s="200"/>
      <c r="RVK157" s="200"/>
      <c r="RVN157" s="200"/>
      <c r="RVQ157" s="200"/>
      <c r="RVT157" s="200"/>
      <c r="RVW157" s="200"/>
      <c r="RVX157" s="200"/>
      <c r="RVY157" s="200"/>
      <c r="RWB157" s="200"/>
      <c r="RWE157" s="200"/>
      <c r="RWH157" s="200"/>
      <c r="RWK157" s="200"/>
      <c r="RWM157" s="200"/>
      <c r="RXA157" s="200"/>
      <c r="RXB157" s="200"/>
      <c r="RXC157" s="200"/>
      <c r="RXD157" s="200"/>
      <c r="RXE157" s="200"/>
      <c r="RXF157" s="200"/>
      <c r="RXG157" s="200"/>
      <c r="RXH157" s="200"/>
      <c r="RXI157" s="200"/>
      <c r="RXJ157" s="200"/>
      <c r="RXK157" s="200"/>
      <c r="RXL157" s="200"/>
      <c r="RXM157" s="200"/>
      <c r="RXN157" s="200"/>
      <c r="RXO157" s="200"/>
      <c r="RXP157" s="200"/>
      <c r="RXQ157" s="200"/>
      <c r="RXR157" s="200"/>
      <c r="RXS157" s="200"/>
      <c r="RXY157" s="200"/>
      <c r="RXZ157" s="200"/>
      <c r="RYA157" s="200"/>
      <c r="RYB157" s="200"/>
      <c r="RYC157" s="200"/>
      <c r="RYD157" s="200"/>
      <c r="RYE157" s="200"/>
      <c r="RYG157" s="200"/>
      <c r="RYH157" s="200"/>
      <c r="RYI157" s="200"/>
      <c r="RYJ157" s="200"/>
      <c r="RYK157" s="200"/>
      <c r="RYL157" s="200"/>
      <c r="RYM157" s="200"/>
      <c r="RYN157" s="200"/>
      <c r="RYQ157" s="200"/>
      <c r="RYT157" s="200"/>
      <c r="RYW157" s="200"/>
      <c r="RYZ157" s="200"/>
      <c r="RZC157" s="200"/>
      <c r="RZF157" s="200"/>
      <c r="RZO157" s="200"/>
      <c r="RZR157" s="200"/>
      <c r="RZU157" s="200"/>
      <c r="RZX157" s="200"/>
      <c r="SAG157" s="200"/>
      <c r="SAM157" s="200"/>
      <c r="SAP157" s="200"/>
      <c r="SAS157" s="200"/>
      <c r="SAV157" s="200"/>
      <c r="SBB157" s="200"/>
      <c r="SBK157" s="200"/>
      <c r="SBM157" s="200"/>
      <c r="SBN157" s="200"/>
      <c r="SBP157" s="200"/>
      <c r="SBS157" s="200"/>
      <c r="SBV157" s="200"/>
      <c r="SBY157" s="200"/>
      <c r="SCB157" s="200"/>
      <c r="SCE157" s="200"/>
      <c r="SCG157" s="200"/>
      <c r="SCI157" s="200"/>
      <c r="SCL157" s="200"/>
      <c r="SCO157" s="200"/>
      <c r="SCR157" s="200"/>
      <c r="SCU157" s="200"/>
      <c r="SCX157" s="200"/>
      <c r="SDA157" s="200"/>
      <c r="SDD157" s="200"/>
      <c r="SDF157" s="200"/>
      <c r="SDI157" s="200"/>
      <c r="SDL157" s="200"/>
      <c r="SDO157" s="200"/>
      <c r="SDU157" s="200"/>
      <c r="SDX157" s="200"/>
      <c r="SDZ157" s="200"/>
      <c r="SFG157" s="200"/>
      <c r="SFJ157" s="200"/>
      <c r="SFM157" s="200"/>
      <c r="SFP157" s="200"/>
      <c r="SFS157" s="200"/>
      <c r="SFT157" s="200"/>
      <c r="SFU157" s="200"/>
      <c r="SFX157" s="200"/>
      <c r="SGA157" s="200"/>
      <c r="SGD157" s="200"/>
      <c r="SGG157" s="200"/>
      <c r="SGI157" s="200"/>
      <c r="SGW157" s="200"/>
      <c r="SGX157" s="200"/>
      <c r="SGY157" s="200"/>
      <c r="SGZ157" s="200"/>
      <c r="SHA157" s="200"/>
      <c r="SHB157" s="200"/>
      <c r="SHC157" s="200"/>
      <c r="SHD157" s="200"/>
      <c r="SHE157" s="200"/>
      <c r="SHF157" s="200"/>
      <c r="SHG157" s="200"/>
      <c r="SHH157" s="200"/>
      <c r="SHI157" s="200"/>
      <c r="SHJ157" s="200"/>
      <c r="SHK157" s="200"/>
      <c r="SHL157" s="200"/>
      <c r="SHM157" s="200"/>
      <c r="SHN157" s="200"/>
      <c r="SHO157" s="200"/>
      <c r="SHU157" s="200"/>
      <c r="SHV157" s="200"/>
      <c r="SHW157" s="200"/>
      <c r="SHX157" s="200"/>
      <c r="SHY157" s="200"/>
      <c r="SHZ157" s="200"/>
      <c r="SIA157" s="200"/>
      <c r="SIC157" s="200"/>
      <c r="SID157" s="200"/>
      <c r="SIE157" s="200"/>
      <c r="SIF157" s="200"/>
      <c r="SIG157" s="200"/>
      <c r="SIH157" s="200"/>
      <c r="SII157" s="200"/>
      <c r="SIJ157" s="200"/>
      <c r="SIM157" s="200"/>
      <c r="SIP157" s="200"/>
      <c r="SIS157" s="200"/>
      <c r="SIV157" s="200"/>
      <c r="SIY157" s="200"/>
      <c r="SJB157" s="200"/>
      <c r="SJK157" s="200"/>
      <c r="SJN157" s="200"/>
      <c r="SJQ157" s="200"/>
      <c r="SJT157" s="200"/>
      <c r="SKC157" s="200"/>
      <c r="SKI157" s="200"/>
      <c r="SKL157" s="200"/>
      <c r="SKO157" s="200"/>
      <c r="SKR157" s="200"/>
      <c r="SKX157" s="200"/>
      <c r="SLG157" s="200"/>
      <c r="SLI157" s="200"/>
      <c r="SLJ157" s="200"/>
      <c r="SLL157" s="200"/>
      <c r="SLO157" s="200"/>
      <c r="SLR157" s="200"/>
      <c r="SLU157" s="200"/>
      <c r="SLX157" s="200"/>
      <c r="SMA157" s="200"/>
      <c r="SMC157" s="200"/>
      <c r="SME157" s="200"/>
      <c r="SMH157" s="200"/>
      <c r="SMK157" s="200"/>
      <c r="SMN157" s="200"/>
      <c r="SMQ157" s="200"/>
      <c r="SMT157" s="200"/>
      <c r="SMW157" s="200"/>
      <c r="SMZ157" s="200"/>
      <c r="SNB157" s="200"/>
      <c r="SNE157" s="200"/>
      <c r="SNH157" s="200"/>
      <c r="SNK157" s="200"/>
      <c r="SNQ157" s="200"/>
      <c r="SNT157" s="200"/>
      <c r="SNV157" s="200"/>
      <c r="SPC157" s="200"/>
      <c r="SPF157" s="200"/>
      <c r="SPI157" s="200"/>
      <c r="SPL157" s="200"/>
      <c r="SPO157" s="200"/>
      <c r="SPP157" s="200"/>
      <c r="SPQ157" s="200"/>
      <c r="SPT157" s="200"/>
      <c r="SPW157" s="200"/>
      <c r="SPZ157" s="200"/>
      <c r="SQC157" s="200"/>
      <c r="SQE157" s="200"/>
      <c r="SQS157" s="200"/>
      <c r="SQT157" s="200"/>
      <c r="SQU157" s="200"/>
      <c r="SQV157" s="200"/>
      <c r="SQW157" s="200"/>
      <c r="SQX157" s="200"/>
      <c r="SQY157" s="200"/>
      <c r="SQZ157" s="200"/>
      <c r="SRA157" s="200"/>
      <c r="SRB157" s="200"/>
      <c r="SRC157" s="200"/>
      <c r="SRD157" s="200"/>
      <c r="SRE157" s="200"/>
      <c r="SRF157" s="200"/>
      <c r="SRG157" s="200"/>
      <c r="SRH157" s="200"/>
      <c r="SRI157" s="200"/>
      <c r="SRJ157" s="200"/>
      <c r="SRK157" s="200"/>
      <c r="SRQ157" s="200"/>
      <c r="SRR157" s="200"/>
      <c r="SRS157" s="200"/>
      <c r="SRT157" s="200"/>
      <c r="SRU157" s="200"/>
      <c r="SRV157" s="200"/>
      <c r="SRW157" s="200"/>
      <c r="SRY157" s="200"/>
      <c r="SRZ157" s="200"/>
      <c r="SSA157" s="200"/>
      <c r="SSB157" s="200"/>
      <c r="SSC157" s="200"/>
      <c r="SSD157" s="200"/>
      <c r="SSE157" s="200"/>
      <c r="SSF157" s="200"/>
      <c r="SSI157" s="200"/>
      <c r="SSL157" s="200"/>
      <c r="SSO157" s="200"/>
      <c r="SSR157" s="200"/>
      <c r="SSU157" s="200"/>
      <c r="SSX157" s="200"/>
      <c r="STG157" s="200"/>
      <c r="STJ157" s="200"/>
      <c r="STM157" s="200"/>
      <c r="STP157" s="200"/>
      <c r="STY157" s="200"/>
      <c r="SUE157" s="200"/>
      <c r="SUH157" s="200"/>
      <c r="SUK157" s="200"/>
      <c r="SUN157" s="200"/>
      <c r="SUT157" s="200"/>
      <c r="SVC157" s="200"/>
      <c r="SVE157" s="200"/>
      <c r="SVF157" s="200"/>
      <c r="SVH157" s="200"/>
      <c r="SVK157" s="200"/>
      <c r="SVN157" s="200"/>
      <c r="SVQ157" s="200"/>
      <c r="SVT157" s="200"/>
      <c r="SVW157" s="200"/>
      <c r="SVY157" s="200"/>
      <c r="SWA157" s="200"/>
      <c r="SWD157" s="200"/>
      <c r="SWG157" s="200"/>
      <c r="SWJ157" s="200"/>
      <c r="SWM157" s="200"/>
      <c r="SWP157" s="200"/>
      <c r="SWS157" s="200"/>
      <c r="SWV157" s="200"/>
      <c r="SWX157" s="200"/>
      <c r="SXA157" s="200"/>
      <c r="SXD157" s="200"/>
      <c r="SXG157" s="200"/>
      <c r="SXM157" s="200"/>
      <c r="SXP157" s="200"/>
      <c r="SXR157" s="200"/>
      <c r="SYY157" s="200"/>
      <c r="SZB157" s="200"/>
      <c r="SZE157" s="200"/>
      <c r="SZH157" s="200"/>
      <c r="SZK157" s="200"/>
      <c r="SZL157" s="200"/>
      <c r="SZM157" s="200"/>
      <c r="SZP157" s="200"/>
      <c r="SZS157" s="200"/>
      <c r="SZV157" s="200"/>
      <c r="SZY157" s="200"/>
      <c r="TAA157" s="200"/>
      <c r="TAO157" s="200"/>
      <c r="TAP157" s="200"/>
      <c r="TAQ157" s="200"/>
      <c r="TAR157" s="200"/>
      <c r="TAS157" s="200"/>
      <c r="TAT157" s="200"/>
      <c r="TAU157" s="200"/>
      <c r="TAV157" s="200"/>
      <c r="TAW157" s="200"/>
      <c r="TAX157" s="200"/>
      <c r="TAY157" s="200"/>
      <c r="TAZ157" s="200"/>
      <c r="TBA157" s="200"/>
      <c r="TBB157" s="200"/>
      <c r="TBC157" s="200"/>
      <c r="TBD157" s="200"/>
      <c r="TBE157" s="200"/>
      <c r="TBF157" s="200"/>
      <c r="TBG157" s="200"/>
      <c r="TBM157" s="200"/>
      <c r="TBN157" s="200"/>
      <c r="TBO157" s="200"/>
      <c r="TBP157" s="200"/>
      <c r="TBQ157" s="200"/>
      <c r="TBR157" s="200"/>
      <c r="TBS157" s="200"/>
      <c r="TBU157" s="200"/>
      <c r="TBV157" s="200"/>
      <c r="TBW157" s="200"/>
      <c r="TBX157" s="200"/>
      <c r="TBY157" s="200"/>
      <c r="TBZ157" s="200"/>
      <c r="TCA157" s="200"/>
      <c r="TCB157" s="200"/>
      <c r="TCE157" s="200"/>
      <c r="TCH157" s="200"/>
      <c r="TCK157" s="200"/>
      <c r="TCN157" s="200"/>
      <c r="TCQ157" s="200"/>
      <c r="TCT157" s="200"/>
      <c r="TDC157" s="200"/>
      <c r="TDF157" s="200"/>
      <c r="TDI157" s="200"/>
      <c r="TDL157" s="200"/>
      <c r="TDU157" s="200"/>
      <c r="TEA157" s="200"/>
      <c r="TED157" s="200"/>
      <c r="TEG157" s="200"/>
      <c r="TEJ157" s="200"/>
      <c r="TEP157" s="200"/>
      <c r="TEY157" s="200"/>
      <c r="TFA157" s="200"/>
      <c r="TFB157" s="200"/>
      <c r="TFD157" s="200"/>
      <c r="TFG157" s="200"/>
      <c r="TFJ157" s="200"/>
      <c r="TFM157" s="200"/>
      <c r="TFP157" s="200"/>
      <c r="TFS157" s="200"/>
      <c r="TFU157" s="200"/>
      <c r="TFW157" s="200"/>
      <c r="TFZ157" s="200"/>
      <c r="TGC157" s="200"/>
      <c r="TGF157" s="200"/>
      <c r="TGI157" s="200"/>
      <c r="TGL157" s="200"/>
      <c r="TGO157" s="200"/>
      <c r="TGR157" s="200"/>
      <c r="TGT157" s="200"/>
      <c r="TGW157" s="200"/>
      <c r="TGZ157" s="200"/>
      <c r="THC157" s="200"/>
      <c r="THI157" s="200"/>
      <c r="THL157" s="200"/>
      <c r="THN157" s="200"/>
      <c r="TIU157" s="200"/>
      <c r="TIX157" s="200"/>
      <c r="TJA157" s="200"/>
      <c r="TJD157" s="200"/>
      <c r="TJG157" s="200"/>
      <c r="TJH157" s="200"/>
      <c r="TJI157" s="200"/>
      <c r="TJL157" s="200"/>
      <c r="TJO157" s="200"/>
      <c r="TJR157" s="200"/>
      <c r="TJU157" s="200"/>
      <c r="TJW157" s="200"/>
      <c r="TKK157" s="200"/>
      <c r="TKL157" s="200"/>
      <c r="TKM157" s="200"/>
      <c r="TKN157" s="200"/>
      <c r="TKO157" s="200"/>
      <c r="TKP157" s="200"/>
      <c r="TKQ157" s="200"/>
      <c r="TKR157" s="200"/>
      <c r="TKS157" s="200"/>
      <c r="TKT157" s="200"/>
      <c r="TKU157" s="200"/>
      <c r="TKV157" s="200"/>
      <c r="TKW157" s="200"/>
      <c r="TKX157" s="200"/>
      <c r="TKY157" s="200"/>
      <c r="TKZ157" s="200"/>
      <c r="TLA157" s="200"/>
      <c r="TLB157" s="200"/>
      <c r="TLC157" s="200"/>
      <c r="TLI157" s="200"/>
      <c r="TLJ157" s="200"/>
      <c r="TLK157" s="200"/>
      <c r="TLL157" s="200"/>
      <c r="TLM157" s="200"/>
      <c r="TLN157" s="200"/>
      <c r="TLO157" s="200"/>
      <c r="TLQ157" s="200"/>
      <c r="TLR157" s="200"/>
      <c r="TLS157" s="200"/>
      <c r="TLT157" s="200"/>
      <c r="TLU157" s="200"/>
      <c r="TLV157" s="200"/>
      <c r="TLW157" s="200"/>
      <c r="TLX157" s="200"/>
      <c r="TMA157" s="200"/>
      <c r="TMD157" s="200"/>
      <c r="TMG157" s="200"/>
      <c r="TMJ157" s="200"/>
      <c r="TMM157" s="200"/>
      <c r="TMP157" s="200"/>
      <c r="TMY157" s="200"/>
      <c r="TNB157" s="200"/>
      <c r="TNE157" s="200"/>
      <c r="TNH157" s="200"/>
      <c r="TNQ157" s="200"/>
      <c r="TNW157" s="200"/>
      <c r="TNZ157" s="200"/>
      <c r="TOC157" s="200"/>
      <c r="TOF157" s="200"/>
      <c r="TOL157" s="200"/>
      <c r="TOU157" s="200"/>
      <c r="TOW157" s="200"/>
      <c r="TOX157" s="200"/>
      <c r="TOZ157" s="200"/>
      <c r="TPC157" s="200"/>
      <c r="TPF157" s="200"/>
      <c r="TPI157" s="200"/>
      <c r="TPL157" s="200"/>
      <c r="TPO157" s="200"/>
      <c r="TPQ157" s="200"/>
      <c r="TPS157" s="200"/>
      <c r="TPV157" s="200"/>
      <c r="TPY157" s="200"/>
      <c r="TQB157" s="200"/>
      <c r="TQE157" s="200"/>
      <c r="TQH157" s="200"/>
      <c r="TQK157" s="200"/>
      <c r="TQN157" s="200"/>
      <c r="TQP157" s="200"/>
      <c r="TQS157" s="200"/>
      <c r="TQV157" s="200"/>
      <c r="TQY157" s="200"/>
      <c r="TRE157" s="200"/>
      <c r="TRH157" s="200"/>
      <c r="TRJ157" s="200"/>
      <c r="TSQ157" s="200"/>
      <c r="TST157" s="200"/>
      <c r="TSW157" s="200"/>
      <c r="TSZ157" s="200"/>
      <c r="TTC157" s="200"/>
      <c r="TTD157" s="200"/>
      <c r="TTE157" s="200"/>
      <c r="TTH157" s="200"/>
      <c r="TTK157" s="200"/>
      <c r="TTN157" s="200"/>
      <c r="TTQ157" s="200"/>
      <c r="TTS157" s="200"/>
      <c r="TUG157" s="200"/>
      <c r="TUH157" s="200"/>
      <c r="TUI157" s="200"/>
      <c r="TUJ157" s="200"/>
      <c r="TUK157" s="200"/>
      <c r="TUL157" s="200"/>
      <c r="TUM157" s="200"/>
      <c r="TUN157" s="200"/>
      <c r="TUO157" s="200"/>
      <c r="TUP157" s="200"/>
      <c r="TUQ157" s="200"/>
      <c r="TUR157" s="200"/>
      <c r="TUS157" s="200"/>
      <c r="TUT157" s="200"/>
      <c r="TUU157" s="200"/>
      <c r="TUV157" s="200"/>
      <c r="TUW157" s="200"/>
      <c r="TUX157" s="200"/>
      <c r="TUY157" s="200"/>
      <c r="TVE157" s="200"/>
      <c r="TVF157" s="200"/>
      <c r="TVG157" s="200"/>
      <c r="TVH157" s="200"/>
      <c r="TVI157" s="200"/>
      <c r="TVJ157" s="200"/>
      <c r="TVK157" s="200"/>
      <c r="TVM157" s="200"/>
      <c r="TVN157" s="200"/>
      <c r="TVO157" s="200"/>
      <c r="TVP157" s="200"/>
      <c r="TVQ157" s="200"/>
      <c r="TVR157" s="200"/>
      <c r="TVS157" s="200"/>
      <c r="TVT157" s="200"/>
      <c r="TVW157" s="200"/>
      <c r="TVZ157" s="200"/>
      <c r="TWC157" s="200"/>
      <c r="TWF157" s="200"/>
      <c r="TWI157" s="200"/>
      <c r="TWL157" s="200"/>
      <c r="TWU157" s="200"/>
      <c r="TWX157" s="200"/>
      <c r="TXA157" s="200"/>
      <c r="TXD157" s="200"/>
      <c r="TXM157" s="200"/>
      <c r="TXS157" s="200"/>
      <c r="TXV157" s="200"/>
      <c r="TXY157" s="200"/>
      <c r="TYB157" s="200"/>
      <c r="TYH157" s="200"/>
      <c r="TYQ157" s="200"/>
      <c r="TYS157" s="200"/>
      <c r="TYT157" s="200"/>
      <c r="TYV157" s="200"/>
      <c r="TYY157" s="200"/>
      <c r="TZB157" s="200"/>
      <c r="TZE157" s="200"/>
      <c r="TZH157" s="200"/>
      <c r="TZK157" s="200"/>
      <c r="TZM157" s="200"/>
      <c r="TZO157" s="200"/>
      <c r="TZR157" s="200"/>
      <c r="TZU157" s="200"/>
      <c r="TZX157" s="200"/>
      <c r="UAA157" s="200"/>
      <c r="UAD157" s="200"/>
      <c r="UAG157" s="200"/>
      <c r="UAJ157" s="200"/>
      <c r="UAL157" s="200"/>
      <c r="UAO157" s="200"/>
      <c r="UAR157" s="200"/>
      <c r="UAU157" s="200"/>
      <c r="UBA157" s="200"/>
      <c r="UBD157" s="200"/>
      <c r="UBF157" s="200"/>
      <c r="UCM157" s="200"/>
      <c r="UCP157" s="200"/>
      <c r="UCS157" s="200"/>
      <c r="UCV157" s="200"/>
      <c r="UCY157" s="200"/>
      <c r="UCZ157" s="200"/>
      <c r="UDA157" s="200"/>
      <c r="UDD157" s="200"/>
      <c r="UDG157" s="200"/>
      <c r="UDJ157" s="200"/>
      <c r="UDM157" s="200"/>
      <c r="UDO157" s="200"/>
      <c r="UEC157" s="200"/>
      <c r="UED157" s="200"/>
      <c r="UEE157" s="200"/>
      <c r="UEF157" s="200"/>
      <c r="UEG157" s="200"/>
      <c r="UEH157" s="200"/>
      <c r="UEI157" s="200"/>
      <c r="UEJ157" s="200"/>
      <c r="UEK157" s="200"/>
      <c r="UEL157" s="200"/>
      <c r="UEM157" s="200"/>
      <c r="UEN157" s="200"/>
      <c r="UEO157" s="200"/>
      <c r="UEP157" s="200"/>
      <c r="UEQ157" s="200"/>
      <c r="UER157" s="200"/>
      <c r="UES157" s="200"/>
      <c r="UET157" s="200"/>
      <c r="UEU157" s="200"/>
      <c r="UFA157" s="200"/>
      <c r="UFB157" s="200"/>
      <c r="UFC157" s="200"/>
      <c r="UFD157" s="200"/>
      <c r="UFE157" s="200"/>
      <c r="UFF157" s="200"/>
      <c r="UFG157" s="200"/>
      <c r="UFI157" s="200"/>
      <c r="UFJ157" s="200"/>
      <c r="UFK157" s="200"/>
      <c r="UFL157" s="200"/>
      <c r="UFM157" s="200"/>
      <c r="UFN157" s="200"/>
      <c r="UFO157" s="200"/>
      <c r="UFP157" s="200"/>
      <c r="UFS157" s="200"/>
      <c r="UFV157" s="200"/>
      <c r="UFY157" s="200"/>
      <c r="UGB157" s="200"/>
      <c r="UGE157" s="200"/>
      <c r="UGH157" s="200"/>
      <c r="UGQ157" s="200"/>
      <c r="UGT157" s="200"/>
      <c r="UGW157" s="200"/>
      <c r="UGZ157" s="200"/>
      <c r="UHI157" s="200"/>
      <c r="UHO157" s="200"/>
      <c r="UHR157" s="200"/>
      <c r="UHU157" s="200"/>
      <c r="UHX157" s="200"/>
      <c r="UID157" s="200"/>
      <c r="UIM157" s="200"/>
      <c r="UIO157" s="200"/>
      <c r="UIP157" s="200"/>
      <c r="UIR157" s="200"/>
      <c r="UIU157" s="200"/>
      <c r="UIX157" s="200"/>
      <c r="UJA157" s="200"/>
      <c r="UJD157" s="200"/>
      <c r="UJG157" s="200"/>
      <c r="UJI157" s="200"/>
      <c r="UJK157" s="200"/>
      <c r="UJN157" s="200"/>
      <c r="UJQ157" s="200"/>
      <c r="UJT157" s="200"/>
      <c r="UJW157" s="200"/>
      <c r="UJZ157" s="200"/>
      <c r="UKC157" s="200"/>
      <c r="UKF157" s="200"/>
      <c r="UKH157" s="200"/>
      <c r="UKK157" s="200"/>
      <c r="UKN157" s="200"/>
      <c r="UKQ157" s="200"/>
      <c r="UKW157" s="200"/>
      <c r="UKZ157" s="200"/>
      <c r="ULB157" s="200"/>
      <c r="UMI157" s="200"/>
      <c r="UML157" s="200"/>
      <c r="UMO157" s="200"/>
      <c r="UMR157" s="200"/>
      <c r="UMU157" s="200"/>
      <c r="UMV157" s="200"/>
      <c r="UMW157" s="200"/>
      <c r="UMZ157" s="200"/>
      <c r="UNC157" s="200"/>
      <c r="UNF157" s="200"/>
      <c r="UNI157" s="200"/>
      <c r="UNK157" s="200"/>
      <c r="UNY157" s="200"/>
      <c r="UNZ157" s="200"/>
      <c r="UOA157" s="200"/>
      <c r="UOB157" s="200"/>
      <c r="UOC157" s="200"/>
      <c r="UOD157" s="200"/>
      <c r="UOE157" s="200"/>
      <c r="UOF157" s="200"/>
      <c r="UOG157" s="200"/>
      <c r="UOH157" s="200"/>
      <c r="UOI157" s="200"/>
      <c r="UOJ157" s="200"/>
      <c r="UOK157" s="200"/>
      <c r="UOL157" s="200"/>
      <c r="UOM157" s="200"/>
      <c r="UON157" s="200"/>
      <c r="UOO157" s="200"/>
      <c r="UOP157" s="200"/>
      <c r="UOQ157" s="200"/>
      <c r="UOW157" s="200"/>
      <c r="UOX157" s="200"/>
      <c r="UOY157" s="200"/>
      <c r="UOZ157" s="200"/>
      <c r="UPA157" s="200"/>
      <c r="UPB157" s="200"/>
      <c r="UPC157" s="200"/>
      <c r="UPE157" s="200"/>
      <c r="UPF157" s="200"/>
      <c r="UPG157" s="200"/>
      <c r="UPH157" s="200"/>
      <c r="UPI157" s="200"/>
      <c r="UPJ157" s="200"/>
      <c r="UPK157" s="200"/>
      <c r="UPL157" s="200"/>
      <c r="UPO157" s="200"/>
      <c r="UPR157" s="200"/>
      <c r="UPU157" s="200"/>
      <c r="UPX157" s="200"/>
      <c r="UQA157" s="200"/>
      <c r="UQD157" s="200"/>
      <c r="UQM157" s="200"/>
      <c r="UQP157" s="200"/>
      <c r="UQS157" s="200"/>
      <c r="UQV157" s="200"/>
      <c r="URE157" s="200"/>
      <c r="URK157" s="200"/>
      <c r="URN157" s="200"/>
      <c r="URQ157" s="200"/>
      <c r="URT157" s="200"/>
      <c r="URZ157" s="200"/>
      <c r="USI157" s="200"/>
      <c r="USK157" s="200"/>
      <c r="USL157" s="200"/>
      <c r="USN157" s="200"/>
      <c r="USQ157" s="200"/>
      <c r="UST157" s="200"/>
      <c r="USW157" s="200"/>
      <c r="USZ157" s="200"/>
      <c r="UTC157" s="200"/>
      <c r="UTE157" s="200"/>
      <c r="UTG157" s="200"/>
      <c r="UTJ157" s="200"/>
      <c r="UTM157" s="200"/>
      <c r="UTP157" s="200"/>
      <c r="UTS157" s="200"/>
      <c r="UTV157" s="200"/>
      <c r="UTY157" s="200"/>
      <c r="UUB157" s="200"/>
      <c r="UUD157" s="200"/>
      <c r="UUG157" s="200"/>
      <c r="UUJ157" s="200"/>
      <c r="UUM157" s="200"/>
      <c r="UUS157" s="200"/>
      <c r="UUV157" s="200"/>
      <c r="UUX157" s="200"/>
      <c r="UWE157" s="200"/>
      <c r="UWH157" s="200"/>
      <c r="UWK157" s="200"/>
      <c r="UWN157" s="200"/>
      <c r="UWQ157" s="200"/>
      <c r="UWR157" s="200"/>
      <c r="UWS157" s="200"/>
      <c r="UWV157" s="200"/>
      <c r="UWY157" s="200"/>
      <c r="UXB157" s="200"/>
      <c r="UXE157" s="200"/>
      <c r="UXG157" s="200"/>
      <c r="UXU157" s="200"/>
      <c r="UXV157" s="200"/>
      <c r="UXW157" s="200"/>
      <c r="UXX157" s="200"/>
      <c r="UXY157" s="200"/>
      <c r="UXZ157" s="200"/>
      <c r="UYA157" s="200"/>
      <c r="UYB157" s="200"/>
      <c r="UYC157" s="200"/>
      <c r="UYD157" s="200"/>
      <c r="UYE157" s="200"/>
      <c r="UYF157" s="200"/>
      <c r="UYG157" s="200"/>
      <c r="UYH157" s="200"/>
      <c r="UYI157" s="200"/>
      <c r="UYJ157" s="200"/>
      <c r="UYK157" s="200"/>
      <c r="UYL157" s="200"/>
      <c r="UYM157" s="200"/>
      <c r="UYS157" s="200"/>
      <c r="UYT157" s="200"/>
      <c r="UYU157" s="200"/>
      <c r="UYV157" s="200"/>
      <c r="UYW157" s="200"/>
      <c r="UYX157" s="200"/>
      <c r="UYY157" s="200"/>
      <c r="UZA157" s="200"/>
      <c r="UZB157" s="200"/>
      <c r="UZC157" s="200"/>
      <c r="UZD157" s="200"/>
      <c r="UZE157" s="200"/>
      <c r="UZF157" s="200"/>
      <c r="UZG157" s="200"/>
      <c r="UZH157" s="200"/>
      <c r="UZK157" s="200"/>
      <c r="UZN157" s="200"/>
      <c r="UZQ157" s="200"/>
      <c r="UZT157" s="200"/>
      <c r="UZW157" s="200"/>
      <c r="UZZ157" s="200"/>
      <c r="VAI157" s="200"/>
      <c r="VAL157" s="200"/>
      <c r="VAO157" s="200"/>
      <c r="VAR157" s="200"/>
      <c r="VBA157" s="200"/>
      <c r="VBG157" s="200"/>
      <c r="VBJ157" s="200"/>
      <c r="VBM157" s="200"/>
      <c r="VBP157" s="200"/>
      <c r="VBV157" s="200"/>
      <c r="VCE157" s="200"/>
      <c r="VCG157" s="200"/>
      <c r="VCH157" s="200"/>
      <c r="VCJ157" s="200"/>
      <c r="VCM157" s="200"/>
      <c r="VCP157" s="200"/>
      <c r="VCS157" s="200"/>
      <c r="VCV157" s="200"/>
      <c r="VCY157" s="200"/>
      <c r="VDA157" s="200"/>
      <c r="VDC157" s="200"/>
      <c r="VDF157" s="200"/>
      <c r="VDI157" s="200"/>
      <c r="VDL157" s="200"/>
      <c r="VDO157" s="200"/>
      <c r="VDR157" s="200"/>
      <c r="VDU157" s="200"/>
      <c r="VDX157" s="200"/>
      <c r="VDZ157" s="200"/>
      <c r="VEC157" s="200"/>
      <c r="VEF157" s="200"/>
      <c r="VEI157" s="200"/>
      <c r="VEO157" s="200"/>
      <c r="VER157" s="200"/>
      <c r="VET157" s="200"/>
      <c r="VGA157" s="200"/>
      <c r="VGD157" s="200"/>
      <c r="VGG157" s="200"/>
      <c r="VGJ157" s="200"/>
      <c r="VGM157" s="200"/>
      <c r="VGN157" s="200"/>
      <c r="VGO157" s="200"/>
      <c r="VGR157" s="200"/>
      <c r="VGU157" s="200"/>
      <c r="VGX157" s="200"/>
      <c r="VHA157" s="200"/>
      <c r="VHC157" s="200"/>
      <c r="VHQ157" s="200"/>
      <c r="VHR157" s="200"/>
      <c r="VHS157" s="200"/>
      <c r="VHT157" s="200"/>
      <c r="VHU157" s="200"/>
      <c r="VHV157" s="200"/>
      <c r="VHW157" s="200"/>
      <c r="VHX157" s="200"/>
      <c r="VHY157" s="200"/>
      <c r="VHZ157" s="200"/>
      <c r="VIA157" s="200"/>
      <c r="VIB157" s="200"/>
      <c r="VIC157" s="200"/>
      <c r="VID157" s="200"/>
      <c r="VIE157" s="200"/>
      <c r="VIF157" s="200"/>
      <c r="VIG157" s="200"/>
      <c r="VIH157" s="200"/>
      <c r="VII157" s="200"/>
      <c r="VIO157" s="200"/>
      <c r="VIP157" s="200"/>
      <c r="VIQ157" s="200"/>
      <c r="VIR157" s="200"/>
      <c r="VIS157" s="200"/>
      <c r="VIT157" s="200"/>
      <c r="VIU157" s="200"/>
      <c r="VIW157" s="200"/>
      <c r="VIX157" s="200"/>
      <c r="VIY157" s="200"/>
      <c r="VIZ157" s="200"/>
      <c r="VJA157" s="200"/>
      <c r="VJB157" s="200"/>
      <c r="VJC157" s="200"/>
      <c r="VJD157" s="200"/>
      <c r="VJG157" s="200"/>
      <c r="VJJ157" s="200"/>
      <c r="VJM157" s="200"/>
      <c r="VJP157" s="200"/>
      <c r="VJS157" s="200"/>
      <c r="VJV157" s="200"/>
      <c r="VKE157" s="200"/>
      <c r="VKH157" s="200"/>
      <c r="VKK157" s="200"/>
      <c r="VKN157" s="200"/>
      <c r="VKW157" s="200"/>
      <c r="VLC157" s="200"/>
      <c r="VLF157" s="200"/>
      <c r="VLI157" s="200"/>
      <c r="VLL157" s="200"/>
      <c r="VLR157" s="200"/>
      <c r="VMA157" s="200"/>
      <c r="VMC157" s="200"/>
      <c r="VMD157" s="200"/>
      <c r="VMF157" s="200"/>
      <c r="VMI157" s="200"/>
      <c r="VML157" s="200"/>
      <c r="VMO157" s="200"/>
      <c r="VMR157" s="200"/>
      <c r="VMU157" s="200"/>
      <c r="VMW157" s="200"/>
      <c r="VMY157" s="200"/>
      <c r="VNB157" s="200"/>
      <c r="VNE157" s="200"/>
      <c r="VNH157" s="200"/>
      <c r="VNK157" s="200"/>
      <c r="VNN157" s="200"/>
      <c r="VNQ157" s="200"/>
      <c r="VNT157" s="200"/>
      <c r="VNV157" s="200"/>
      <c r="VNY157" s="200"/>
      <c r="VOB157" s="200"/>
      <c r="VOE157" s="200"/>
      <c r="VOK157" s="200"/>
      <c r="VON157" s="200"/>
      <c r="VOP157" s="200"/>
      <c r="VPW157" s="200"/>
      <c r="VPZ157" s="200"/>
      <c r="VQC157" s="200"/>
      <c r="VQF157" s="200"/>
      <c r="VQI157" s="200"/>
      <c r="VQJ157" s="200"/>
      <c r="VQK157" s="200"/>
      <c r="VQN157" s="200"/>
      <c r="VQQ157" s="200"/>
      <c r="VQT157" s="200"/>
      <c r="VQW157" s="200"/>
      <c r="VQY157" s="200"/>
      <c r="VRM157" s="200"/>
      <c r="VRN157" s="200"/>
      <c r="VRO157" s="200"/>
      <c r="VRP157" s="200"/>
      <c r="VRQ157" s="200"/>
      <c r="VRR157" s="200"/>
      <c r="VRS157" s="200"/>
      <c r="VRT157" s="200"/>
      <c r="VRU157" s="200"/>
      <c r="VRV157" s="200"/>
      <c r="VRW157" s="200"/>
      <c r="VRX157" s="200"/>
      <c r="VRY157" s="200"/>
      <c r="VRZ157" s="200"/>
      <c r="VSA157" s="200"/>
      <c r="VSB157" s="200"/>
      <c r="VSC157" s="200"/>
      <c r="VSD157" s="200"/>
      <c r="VSE157" s="200"/>
      <c r="VSK157" s="200"/>
      <c r="VSL157" s="200"/>
      <c r="VSM157" s="200"/>
      <c r="VSN157" s="200"/>
      <c r="VSO157" s="200"/>
      <c r="VSP157" s="200"/>
      <c r="VSQ157" s="200"/>
      <c r="VSS157" s="200"/>
      <c r="VST157" s="200"/>
      <c r="VSU157" s="200"/>
      <c r="VSV157" s="200"/>
      <c r="VSW157" s="200"/>
      <c r="VSX157" s="200"/>
      <c r="VSY157" s="200"/>
      <c r="VSZ157" s="200"/>
      <c r="VTC157" s="200"/>
      <c r="VTF157" s="200"/>
      <c r="VTI157" s="200"/>
      <c r="VTL157" s="200"/>
      <c r="VTO157" s="200"/>
      <c r="VTR157" s="200"/>
      <c r="VUA157" s="200"/>
      <c r="VUD157" s="200"/>
      <c r="VUG157" s="200"/>
      <c r="VUJ157" s="200"/>
      <c r="VUS157" s="200"/>
      <c r="VUY157" s="200"/>
      <c r="VVB157" s="200"/>
      <c r="VVE157" s="200"/>
      <c r="VVH157" s="200"/>
      <c r="VVN157" s="200"/>
      <c r="VVW157" s="200"/>
      <c r="VVY157" s="200"/>
      <c r="VVZ157" s="200"/>
      <c r="VWB157" s="200"/>
      <c r="VWE157" s="200"/>
      <c r="VWH157" s="200"/>
      <c r="VWK157" s="200"/>
      <c r="VWN157" s="200"/>
      <c r="VWQ157" s="200"/>
      <c r="VWS157" s="200"/>
      <c r="VWU157" s="200"/>
      <c r="VWX157" s="200"/>
      <c r="VXA157" s="200"/>
      <c r="VXD157" s="200"/>
      <c r="VXG157" s="200"/>
      <c r="VXJ157" s="200"/>
      <c r="VXM157" s="200"/>
      <c r="VXP157" s="200"/>
      <c r="VXR157" s="200"/>
      <c r="VXU157" s="200"/>
      <c r="VXX157" s="200"/>
      <c r="VYA157" s="200"/>
      <c r="VYG157" s="200"/>
      <c r="VYJ157" s="200"/>
      <c r="VYL157" s="200"/>
      <c r="VZS157" s="200"/>
      <c r="VZV157" s="200"/>
      <c r="VZY157" s="200"/>
      <c r="WAB157" s="200"/>
      <c r="WAE157" s="200"/>
      <c r="WAF157" s="200"/>
      <c r="WAG157" s="200"/>
      <c r="WAJ157" s="200"/>
      <c r="WAM157" s="200"/>
      <c r="WAP157" s="200"/>
      <c r="WAS157" s="200"/>
      <c r="WAU157" s="200"/>
      <c r="WBI157" s="200"/>
      <c r="WBJ157" s="200"/>
      <c r="WBK157" s="200"/>
      <c r="WBL157" s="200"/>
      <c r="WBM157" s="200"/>
      <c r="WBN157" s="200"/>
      <c r="WBO157" s="200"/>
      <c r="WBP157" s="200"/>
      <c r="WBQ157" s="200"/>
      <c r="WBR157" s="200"/>
      <c r="WBS157" s="200"/>
      <c r="WBT157" s="200"/>
      <c r="WBU157" s="200"/>
      <c r="WBV157" s="200"/>
      <c r="WBW157" s="200"/>
      <c r="WBX157" s="200"/>
      <c r="WBY157" s="200"/>
      <c r="WBZ157" s="200"/>
      <c r="WCA157" s="200"/>
      <c r="WCG157" s="200"/>
      <c r="WCH157" s="200"/>
      <c r="WCI157" s="200"/>
      <c r="WCJ157" s="200"/>
      <c r="WCK157" s="200"/>
      <c r="WCL157" s="200"/>
      <c r="WCM157" s="200"/>
      <c r="WCO157" s="200"/>
      <c r="WCP157" s="200"/>
      <c r="WCQ157" s="200"/>
      <c r="WCR157" s="200"/>
      <c r="WCS157" s="200"/>
      <c r="WCT157" s="200"/>
      <c r="WCU157" s="200"/>
      <c r="WCV157" s="200"/>
      <c r="WCY157" s="200"/>
      <c r="WDB157" s="200"/>
      <c r="WDE157" s="200"/>
      <c r="WDH157" s="200"/>
      <c r="WDK157" s="200"/>
      <c r="WDN157" s="200"/>
      <c r="WDW157" s="200"/>
      <c r="WDZ157" s="200"/>
      <c r="WEC157" s="200"/>
      <c r="WEF157" s="200"/>
      <c r="WEO157" s="200"/>
      <c r="WEU157" s="200"/>
      <c r="WEX157" s="200"/>
      <c r="WFA157" s="200"/>
      <c r="WFD157" s="200"/>
      <c r="WFJ157" s="200"/>
      <c r="WFS157" s="200"/>
      <c r="WFU157" s="200"/>
      <c r="WFV157" s="200"/>
      <c r="WFX157" s="200"/>
      <c r="WGA157" s="200"/>
      <c r="WGD157" s="200"/>
      <c r="WGG157" s="200"/>
      <c r="WGJ157" s="200"/>
      <c r="WGM157" s="200"/>
      <c r="WGO157" s="200"/>
      <c r="WGQ157" s="200"/>
      <c r="WGT157" s="200"/>
      <c r="WGW157" s="200"/>
      <c r="WGZ157" s="200"/>
      <c r="WHC157" s="200"/>
      <c r="WHF157" s="200"/>
      <c r="WHI157" s="200"/>
      <c r="WHL157" s="200"/>
      <c r="WHN157" s="200"/>
      <c r="WHQ157" s="200"/>
      <c r="WHT157" s="200"/>
      <c r="WHW157" s="200"/>
      <c r="WIC157" s="200"/>
      <c r="WIF157" s="200"/>
      <c r="WIH157" s="200"/>
      <c r="WJO157" s="200"/>
      <c r="WJR157" s="200"/>
      <c r="WJU157" s="200"/>
      <c r="WJX157" s="200"/>
      <c r="WKA157" s="200"/>
      <c r="WKB157" s="200"/>
      <c r="WKC157" s="200"/>
      <c r="WKF157" s="200"/>
      <c r="WKI157" s="200"/>
      <c r="WKL157" s="200"/>
      <c r="WKO157" s="200"/>
      <c r="WKQ157" s="200"/>
      <c r="WLE157" s="200"/>
      <c r="WLF157" s="200"/>
      <c r="WLG157" s="200"/>
      <c r="WLH157" s="200"/>
      <c r="WLI157" s="200"/>
      <c r="WLJ157" s="200"/>
      <c r="WLK157" s="200"/>
      <c r="WLL157" s="200"/>
      <c r="WLM157" s="200"/>
      <c r="WLN157" s="200"/>
      <c r="WLO157" s="200"/>
      <c r="WLP157" s="200"/>
      <c r="WLQ157" s="200"/>
      <c r="WLR157" s="200"/>
      <c r="WLS157" s="200"/>
      <c r="WLT157" s="200"/>
      <c r="WLU157" s="200"/>
      <c r="WLV157" s="200"/>
      <c r="WLW157" s="200"/>
      <c r="WMC157" s="200"/>
      <c r="WMD157" s="200"/>
      <c r="WME157" s="200"/>
      <c r="WMF157" s="200"/>
      <c r="WMG157" s="200"/>
      <c r="WMH157" s="200"/>
      <c r="WMI157" s="200"/>
      <c r="WMK157" s="200"/>
      <c r="WML157" s="200"/>
      <c r="WMM157" s="200"/>
      <c r="WMN157" s="200"/>
      <c r="WMO157" s="200"/>
      <c r="WMP157" s="200"/>
      <c r="WMQ157" s="200"/>
      <c r="WMR157" s="200"/>
      <c r="WMU157" s="200"/>
      <c r="WMX157" s="200"/>
      <c r="WNA157" s="200"/>
      <c r="WND157" s="200"/>
      <c r="WNG157" s="200"/>
      <c r="WNJ157" s="200"/>
      <c r="WNS157" s="200"/>
      <c r="WNV157" s="200"/>
      <c r="WNY157" s="200"/>
      <c r="WOB157" s="200"/>
      <c r="WOK157" s="200"/>
      <c r="WOQ157" s="200"/>
      <c r="WOT157" s="200"/>
      <c r="WOW157" s="200"/>
      <c r="WOZ157" s="200"/>
      <c r="WPF157" s="200"/>
      <c r="WPO157" s="200"/>
      <c r="WPQ157" s="200"/>
      <c r="WPR157" s="200"/>
      <c r="WPT157" s="200"/>
      <c r="WPW157" s="200"/>
      <c r="WPZ157" s="200"/>
      <c r="WQC157" s="200"/>
      <c r="WQF157" s="200"/>
      <c r="WQI157" s="200"/>
      <c r="WQK157" s="200"/>
      <c r="WQM157" s="200"/>
      <c r="WQP157" s="200"/>
      <c r="WQS157" s="200"/>
      <c r="WQV157" s="200"/>
      <c r="WQY157" s="200"/>
      <c r="WRB157" s="200"/>
      <c r="WRE157" s="200"/>
      <c r="WRH157" s="200"/>
      <c r="WRJ157" s="200"/>
      <c r="WRM157" s="200"/>
      <c r="WRP157" s="200"/>
      <c r="WRS157" s="200"/>
      <c r="WRY157" s="200"/>
      <c r="WSB157" s="200"/>
      <c r="WSD157" s="200"/>
      <c r="WTK157" s="200"/>
      <c r="WTN157" s="200"/>
      <c r="WTQ157" s="200"/>
      <c r="WTT157" s="200"/>
      <c r="WTW157" s="200"/>
      <c r="WTX157" s="200"/>
      <c r="WTY157" s="200"/>
      <c r="WUB157" s="200"/>
      <c r="WUE157" s="200"/>
      <c r="WUH157" s="200"/>
      <c r="WUK157" s="200"/>
      <c r="WUM157" s="200"/>
    </row>
    <row r="158" spans="1:16107" s="57" customFormat="1" ht="21.75" hidden="1" customHeight="1" x14ac:dyDescent="0.3">
      <c r="A158" s="9" t="s">
        <v>156</v>
      </c>
      <c r="B158" s="53" t="s">
        <v>349</v>
      </c>
      <c r="C158" s="15"/>
      <c r="D158" s="91"/>
      <c r="E158" s="92"/>
    </row>
    <row r="159" spans="1:16107" s="57" customFormat="1" ht="21.75" hidden="1" customHeight="1" x14ac:dyDescent="0.3">
      <c r="A159" s="17" t="s">
        <v>157</v>
      </c>
      <c r="B159" s="53" t="s">
        <v>346</v>
      </c>
      <c r="C159" s="15"/>
      <c r="D159" s="91"/>
      <c r="E159" s="92"/>
    </row>
    <row r="160" spans="1:16107" s="57" customFormat="1" ht="20.25" hidden="1" customHeight="1" x14ac:dyDescent="0.3">
      <c r="A160" s="9" t="s">
        <v>158</v>
      </c>
      <c r="B160" s="53" t="s">
        <v>350</v>
      </c>
      <c r="C160" s="15"/>
      <c r="D160" s="91"/>
      <c r="E160" s="92"/>
    </row>
    <row r="161" spans="1:16107" s="57" customFormat="1" ht="21.75" hidden="1" customHeight="1" x14ac:dyDescent="0.3">
      <c r="A161" s="9" t="s">
        <v>369</v>
      </c>
      <c r="B161" s="53" t="s">
        <v>350</v>
      </c>
      <c r="C161" s="7"/>
      <c r="D161" s="91"/>
      <c r="E161" s="92"/>
    </row>
    <row r="162" spans="1:16107" s="57" customFormat="1" ht="20.399999999999999" customHeight="1" x14ac:dyDescent="0.3">
      <c r="A162" s="9" t="s">
        <v>159</v>
      </c>
      <c r="B162" s="199" t="s">
        <v>346</v>
      </c>
      <c r="C162" s="7">
        <v>25</v>
      </c>
      <c r="D162" s="91">
        <v>7000</v>
      </c>
      <c r="E162" s="106">
        <f t="shared" ref="E162:E163" si="3">+D162*C162</f>
        <v>175000</v>
      </c>
      <c r="F162" s="200"/>
      <c r="G162" s="200"/>
      <c r="H162" s="200"/>
      <c r="I162" s="200"/>
      <c r="J162" s="200"/>
      <c r="K162" s="200"/>
      <c r="Q162" s="200"/>
      <c r="R162" s="200"/>
      <c r="S162" s="200"/>
      <c r="T162" s="200"/>
      <c r="U162" s="200"/>
      <c r="V162" s="200"/>
      <c r="W162" s="200"/>
      <c r="Y162" s="200"/>
      <c r="Z162" s="200"/>
      <c r="AA162" s="200"/>
      <c r="AB162" s="200"/>
      <c r="AC162" s="200"/>
      <c r="AD162" s="200"/>
      <c r="AE162" s="200"/>
      <c r="AF162" s="200"/>
      <c r="AI162" s="200"/>
      <c r="AL162" s="200"/>
      <c r="AO162" s="200"/>
      <c r="AR162" s="200"/>
      <c r="AU162" s="200"/>
      <c r="AX162" s="200"/>
      <c r="BG162" s="200"/>
      <c r="BJ162" s="200"/>
      <c r="BM162" s="200"/>
      <c r="BP162" s="200"/>
      <c r="BY162" s="200"/>
      <c r="CE162" s="200"/>
      <c r="CH162" s="200"/>
      <c r="CK162" s="200"/>
      <c r="CN162" s="200"/>
      <c r="CT162" s="200"/>
      <c r="DC162" s="200"/>
      <c r="DE162" s="200"/>
      <c r="DF162" s="200"/>
      <c r="DH162" s="200"/>
      <c r="DK162" s="200"/>
      <c r="DN162" s="200"/>
      <c r="DQ162" s="200"/>
      <c r="DT162" s="200"/>
      <c r="DW162" s="200"/>
      <c r="DY162" s="200"/>
      <c r="EA162" s="200"/>
      <c r="ED162" s="200"/>
      <c r="EG162" s="200"/>
      <c r="EJ162" s="200"/>
      <c r="EM162" s="200"/>
      <c r="EP162" s="200"/>
      <c r="ES162" s="200"/>
      <c r="EV162" s="200"/>
      <c r="EX162" s="200"/>
      <c r="FA162" s="200"/>
      <c r="FD162" s="200"/>
      <c r="FG162" s="200"/>
      <c r="FM162" s="200"/>
      <c r="FP162" s="200"/>
      <c r="FR162" s="200"/>
      <c r="GY162" s="200"/>
      <c r="HB162" s="200"/>
      <c r="HE162" s="200"/>
      <c r="HH162" s="200"/>
      <c r="HK162" s="200"/>
      <c r="HL162" s="200"/>
      <c r="HM162" s="200"/>
      <c r="HP162" s="200"/>
      <c r="HS162" s="200"/>
      <c r="HV162" s="200"/>
      <c r="HY162" s="200"/>
      <c r="IA162" s="200"/>
      <c r="IO162" s="200"/>
      <c r="IP162" s="200"/>
      <c r="IQ162" s="200"/>
      <c r="IR162" s="200"/>
      <c r="IS162" s="200"/>
      <c r="IT162" s="200"/>
      <c r="IU162" s="200"/>
      <c r="IV162" s="200"/>
      <c r="IW162" s="200"/>
      <c r="IX162" s="200"/>
      <c r="IY162" s="200"/>
      <c r="IZ162" s="200"/>
      <c r="JA162" s="200"/>
      <c r="JB162" s="200"/>
      <c r="JC162" s="200"/>
      <c r="JD162" s="200"/>
      <c r="JE162" s="200"/>
      <c r="JF162" s="200"/>
      <c r="JG162" s="200"/>
      <c r="JM162" s="200"/>
      <c r="JN162" s="200"/>
      <c r="JO162" s="200"/>
      <c r="JP162" s="200"/>
      <c r="JQ162" s="200"/>
      <c r="JR162" s="200"/>
      <c r="JS162" s="200"/>
      <c r="JU162" s="200"/>
      <c r="JV162" s="200"/>
      <c r="JW162" s="200"/>
      <c r="JX162" s="200"/>
      <c r="JY162" s="200"/>
      <c r="JZ162" s="200"/>
      <c r="KA162" s="200"/>
      <c r="KB162" s="200"/>
      <c r="KE162" s="200"/>
      <c r="KH162" s="200"/>
      <c r="KK162" s="200"/>
      <c r="KN162" s="200"/>
      <c r="KQ162" s="200"/>
      <c r="KT162" s="200"/>
      <c r="LC162" s="200"/>
      <c r="LF162" s="200"/>
      <c r="LI162" s="200"/>
      <c r="LL162" s="200"/>
      <c r="LU162" s="200"/>
      <c r="MA162" s="200"/>
      <c r="MD162" s="200"/>
      <c r="MG162" s="200"/>
      <c r="MJ162" s="200"/>
      <c r="MP162" s="200"/>
      <c r="MY162" s="200"/>
      <c r="NA162" s="200"/>
      <c r="NB162" s="200"/>
      <c r="ND162" s="200"/>
      <c r="NG162" s="200"/>
      <c r="NJ162" s="200"/>
      <c r="NM162" s="200"/>
      <c r="NP162" s="200"/>
      <c r="NS162" s="200"/>
      <c r="NU162" s="200"/>
      <c r="NW162" s="200"/>
      <c r="NZ162" s="200"/>
      <c r="OC162" s="200"/>
      <c r="OF162" s="200"/>
      <c r="OI162" s="200"/>
      <c r="OL162" s="200"/>
      <c r="OO162" s="200"/>
      <c r="OR162" s="200"/>
      <c r="OT162" s="200"/>
      <c r="OW162" s="200"/>
      <c r="OZ162" s="200"/>
      <c r="PC162" s="200"/>
      <c r="PI162" s="200"/>
      <c r="PL162" s="200"/>
      <c r="PN162" s="200"/>
      <c r="QU162" s="200"/>
      <c r="QX162" s="200"/>
      <c r="RA162" s="200"/>
      <c r="RD162" s="200"/>
      <c r="RG162" s="200"/>
      <c r="RH162" s="200"/>
      <c r="RI162" s="200"/>
      <c r="RL162" s="200"/>
      <c r="RO162" s="200"/>
      <c r="RR162" s="200"/>
      <c r="RU162" s="200"/>
      <c r="RW162" s="200"/>
      <c r="SK162" s="200"/>
      <c r="SL162" s="200"/>
      <c r="SM162" s="200"/>
      <c r="SN162" s="200"/>
      <c r="SO162" s="200"/>
      <c r="SP162" s="200"/>
      <c r="SQ162" s="200"/>
      <c r="SR162" s="200"/>
      <c r="SS162" s="200"/>
      <c r="ST162" s="200"/>
      <c r="SU162" s="200"/>
      <c r="SV162" s="200"/>
      <c r="SW162" s="200"/>
      <c r="SX162" s="200"/>
      <c r="SY162" s="200"/>
      <c r="SZ162" s="200"/>
      <c r="TA162" s="200"/>
      <c r="TB162" s="200"/>
      <c r="TC162" s="200"/>
      <c r="TI162" s="200"/>
      <c r="TJ162" s="200"/>
      <c r="TK162" s="200"/>
      <c r="TL162" s="200"/>
      <c r="TM162" s="200"/>
      <c r="TN162" s="200"/>
      <c r="TO162" s="200"/>
      <c r="TQ162" s="200"/>
      <c r="TR162" s="200"/>
      <c r="TS162" s="200"/>
      <c r="TT162" s="200"/>
      <c r="TU162" s="200"/>
      <c r="TV162" s="200"/>
      <c r="TW162" s="200"/>
      <c r="TX162" s="200"/>
      <c r="UA162" s="200"/>
      <c r="UD162" s="200"/>
      <c r="UG162" s="200"/>
      <c r="UJ162" s="200"/>
      <c r="UM162" s="200"/>
      <c r="UP162" s="200"/>
      <c r="UY162" s="200"/>
      <c r="VB162" s="200"/>
      <c r="VE162" s="200"/>
      <c r="VH162" s="200"/>
      <c r="VQ162" s="200"/>
      <c r="VW162" s="200"/>
      <c r="VZ162" s="200"/>
      <c r="WC162" s="200"/>
      <c r="WF162" s="200"/>
      <c r="WL162" s="200"/>
      <c r="WU162" s="200"/>
      <c r="WW162" s="200"/>
      <c r="WX162" s="200"/>
      <c r="WZ162" s="200"/>
      <c r="XC162" s="200"/>
      <c r="XF162" s="200"/>
      <c r="XI162" s="200"/>
      <c r="XL162" s="200"/>
      <c r="XO162" s="200"/>
      <c r="XQ162" s="200"/>
      <c r="XS162" s="200"/>
      <c r="XV162" s="200"/>
      <c r="XY162" s="200"/>
      <c r="YB162" s="200"/>
      <c r="YE162" s="200"/>
      <c r="YH162" s="200"/>
      <c r="YK162" s="200"/>
      <c r="YN162" s="200"/>
      <c r="YP162" s="200"/>
      <c r="YS162" s="200"/>
      <c r="YV162" s="200"/>
      <c r="YY162" s="200"/>
      <c r="ZE162" s="200"/>
      <c r="ZH162" s="200"/>
      <c r="ZJ162" s="200"/>
      <c r="AAQ162" s="200"/>
      <c r="AAT162" s="200"/>
      <c r="AAW162" s="200"/>
      <c r="AAZ162" s="200"/>
      <c r="ABC162" s="200"/>
      <c r="ABD162" s="200"/>
      <c r="ABE162" s="200"/>
      <c r="ABH162" s="200"/>
      <c r="ABK162" s="200"/>
      <c r="ABN162" s="200"/>
      <c r="ABQ162" s="200"/>
      <c r="ABS162" s="200"/>
      <c r="ACG162" s="200"/>
      <c r="ACH162" s="200"/>
      <c r="ACI162" s="200"/>
      <c r="ACJ162" s="200"/>
      <c r="ACK162" s="200"/>
      <c r="ACL162" s="200"/>
      <c r="ACM162" s="200"/>
      <c r="ACN162" s="200"/>
      <c r="ACO162" s="200"/>
      <c r="ACP162" s="200"/>
      <c r="ACQ162" s="200"/>
      <c r="ACR162" s="200"/>
      <c r="ACS162" s="200"/>
      <c r="ACT162" s="200"/>
      <c r="ACU162" s="200"/>
      <c r="ACV162" s="200"/>
      <c r="ACW162" s="200"/>
      <c r="ACX162" s="200"/>
      <c r="ACY162" s="200"/>
      <c r="ADE162" s="200"/>
      <c r="ADF162" s="200"/>
      <c r="ADG162" s="200"/>
      <c r="ADH162" s="200"/>
      <c r="ADI162" s="200"/>
      <c r="ADJ162" s="200"/>
      <c r="ADK162" s="200"/>
      <c r="ADM162" s="200"/>
      <c r="ADN162" s="200"/>
      <c r="ADO162" s="200"/>
      <c r="ADP162" s="200"/>
      <c r="ADQ162" s="200"/>
      <c r="ADR162" s="200"/>
      <c r="ADS162" s="200"/>
      <c r="ADT162" s="200"/>
      <c r="ADW162" s="200"/>
      <c r="ADZ162" s="200"/>
      <c r="AEC162" s="200"/>
      <c r="AEF162" s="200"/>
      <c r="AEI162" s="200"/>
      <c r="AEL162" s="200"/>
      <c r="AEU162" s="200"/>
      <c r="AEX162" s="200"/>
      <c r="AFA162" s="200"/>
      <c r="AFD162" s="200"/>
      <c r="AFM162" s="200"/>
      <c r="AFS162" s="200"/>
      <c r="AFV162" s="200"/>
      <c r="AFY162" s="200"/>
      <c r="AGB162" s="200"/>
      <c r="AGH162" s="200"/>
      <c r="AGQ162" s="200"/>
      <c r="AGS162" s="200"/>
      <c r="AGT162" s="200"/>
      <c r="AGV162" s="200"/>
      <c r="AGY162" s="200"/>
      <c r="AHB162" s="200"/>
      <c r="AHE162" s="200"/>
      <c r="AHH162" s="200"/>
      <c r="AHK162" s="200"/>
      <c r="AHM162" s="200"/>
      <c r="AHO162" s="200"/>
      <c r="AHR162" s="200"/>
      <c r="AHU162" s="200"/>
      <c r="AHX162" s="200"/>
      <c r="AIA162" s="200"/>
      <c r="AID162" s="200"/>
      <c r="AIG162" s="200"/>
      <c r="AIJ162" s="200"/>
      <c r="AIL162" s="200"/>
      <c r="AIO162" s="200"/>
      <c r="AIR162" s="200"/>
      <c r="AIU162" s="200"/>
      <c r="AJA162" s="200"/>
      <c r="AJD162" s="200"/>
      <c r="AJF162" s="200"/>
      <c r="AKM162" s="200"/>
      <c r="AKP162" s="200"/>
      <c r="AKS162" s="200"/>
      <c r="AKV162" s="200"/>
      <c r="AKY162" s="200"/>
      <c r="AKZ162" s="200"/>
      <c r="ALA162" s="200"/>
      <c r="ALD162" s="200"/>
      <c r="ALG162" s="200"/>
      <c r="ALJ162" s="200"/>
      <c r="ALM162" s="200"/>
      <c r="ALO162" s="200"/>
      <c r="AMC162" s="200"/>
      <c r="AMD162" s="200"/>
      <c r="AME162" s="200"/>
      <c r="AMF162" s="200"/>
      <c r="AMG162" s="200"/>
      <c r="AMH162" s="200"/>
      <c r="AMI162" s="200"/>
      <c r="AMJ162" s="200"/>
      <c r="AMK162" s="200"/>
      <c r="AML162" s="200"/>
      <c r="AMM162" s="200"/>
      <c r="AMN162" s="200"/>
      <c r="AMO162" s="200"/>
      <c r="AMP162" s="200"/>
      <c r="AMQ162" s="200"/>
      <c r="AMR162" s="200"/>
      <c r="AMS162" s="200"/>
      <c r="AMT162" s="200"/>
      <c r="AMU162" s="200"/>
      <c r="ANA162" s="200"/>
      <c r="ANB162" s="200"/>
      <c r="ANC162" s="200"/>
      <c r="AND162" s="200"/>
      <c r="ANE162" s="200"/>
      <c r="ANF162" s="200"/>
      <c r="ANG162" s="200"/>
      <c r="ANI162" s="200"/>
      <c r="ANJ162" s="200"/>
      <c r="ANK162" s="200"/>
      <c r="ANL162" s="200"/>
      <c r="ANM162" s="200"/>
      <c r="ANN162" s="200"/>
      <c r="ANO162" s="200"/>
      <c r="ANP162" s="200"/>
      <c r="ANS162" s="200"/>
      <c r="ANV162" s="200"/>
      <c r="ANY162" s="200"/>
      <c r="AOB162" s="200"/>
      <c r="AOE162" s="200"/>
      <c r="AOH162" s="200"/>
      <c r="AOQ162" s="200"/>
      <c r="AOT162" s="200"/>
      <c r="AOW162" s="200"/>
      <c r="AOZ162" s="200"/>
      <c r="API162" s="200"/>
      <c r="APO162" s="200"/>
      <c r="APR162" s="200"/>
      <c r="APU162" s="200"/>
      <c r="APX162" s="200"/>
      <c r="AQD162" s="200"/>
      <c r="AQM162" s="200"/>
      <c r="AQO162" s="200"/>
      <c r="AQP162" s="200"/>
      <c r="AQR162" s="200"/>
      <c r="AQU162" s="200"/>
      <c r="AQX162" s="200"/>
      <c r="ARA162" s="200"/>
      <c r="ARD162" s="200"/>
      <c r="ARG162" s="200"/>
      <c r="ARI162" s="200"/>
      <c r="ARK162" s="200"/>
      <c r="ARN162" s="200"/>
      <c r="ARQ162" s="200"/>
      <c r="ART162" s="200"/>
      <c r="ARW162" s="200"/>
      <c r="ARZ162" s="200"/>
      <c r="ASC162" s="200"/>
      <c r="ASF162" s="200"/>
      <c r="ASH162" s="200"/>
      <c r="ASK162" s="200"/>
      <c r="ASN162" s="200"/>
      <c r="ASQ162" s="200"/>
      <c r="ASW162" s="200"/>
      <c r="ASZ162" s="200"/>
      <c r="ATB162" s="200"/>
      <c r="AUI162" s="200"/>
      <c r="AUL162" s="200"/>
      <c r="AUO162" s="200"/>
      <c r="AUR162" s="200"/>
      <c r="AUU162" s="200"/>
      <c r="AUV162" s="200"/>
      <c r="AUW162" s="200"/>
      <c r="AUZ162" s="200"/>
      <c r="AVC162" s="200"/>
      <c r="AVF162" s="200"/>
      <c r="AVI162" s="200"/>
      <c r="AVK162" s="200"/>
      <c r="AVY162" s="200"/>
      <c r="AVZ162" s="200"/>
      <c r="AWA162" s="200"/>
      <c r="AWB162" s="200"/>
      <c r="AWC162" s="200"/>
      <c r="AWD162" s="200"/>
      <c r="AWE162" s="200"/>
      <c r="AWF162" s="200"/>
      <c r="AWG162" s="200"/>
      <c r="AWH162" s="200"/>
      <c r="AWI162" s="200"/>
      <c r="AWJ162" s="200"/>
      <c r="AWK162" s="200"/>
      <c r="AWL162" s="200"/>
      <c r="AWM162" s="200"/>
      <c r="AWN162" s="200"/>
      <c r="AWO162" s="200"/>
      <c r="AWP162" s="200"/>
      <c r="AWQ162" s="200"/>
      <c r="AWW162" s="200"/>
      <c r="AWX162" s="200"/>
      <c r="AWY162" s="200"/>
      <c r="AWZ162" s="200"/>
      <c r="AXA162" s="200"/>
      <c r="AXB162" s="200"/>
      <c r="AXC162" s="200"/>
      <c r="AXE162" s="200"/>
      <c r="AXF162" s="200"/>
      <c r="AXG162" s="200"/>
      <c r="AXH162" s="200"/>
      <c r="AXI162" s="200"/>
      <c r="AXJ162" s="200"/>
      <c r="AXK162" s="200"/>
      <c r="AXL162" s="200"/>
      <c r="AXO162" s="200"/>
      <c r="AXR162" s="200"/>
      <c r="AXU162" s="200"/>
      <c r="AXX162" s="200"/>
      <c r="AYA162" s="200"/>
      <c r="AYD162" s="200"/>
      <c r="AYM162" s="200"/>
      <c r="AYP162" s="200"/>
      <c r="AYS162" s="200"/>
      <c r="AYV162" s="200"/>
      <c r="AZE162" s="200"/>
      <c r="AZK162" s="200"/>
      <c r="AZN162" s="200"/>
      <c r="AZQ162" s="200"/>
      <c r="AZT162" s="200"/>
      <c r="AZZ162" s="200"/>
      <c r="BAI162" s="200"/>
      <c r="BAK162" s="200"/>
      <c r="BAL162" s="200"/>
      <c r="BAN162" s="200"/>
      <c r="BAQ162" s="200"/>
      <c r="BAT162" s="200"/>
      <c r="BAW162" s="200"/>
      <c r="BAZ162" s="200"/>
      <c r="BBC162" s="200"/>
      <c r="BBE162" s="200"/>
      <c r="BBG162" s="200"/>
      <c r="BBJ162" s="200"/>
      <c r="BBM162" s="200"/>
      <c r="BBP162" s="200"/>
      <c r="BBS162" s="200"/>
      <c r="BBV162" s="200"/>
      <c r="BBY162" s="200"/>
      <c r="BCB162" s="200"/>
      <c r="BCD162" s="200"/>
      <c r="BCG162" s="200"/>
      <c r="BCJ162" s="200"/>
      <c r="BCM162" s="200"/>
      <c r="BCS162" s="200"/>
      <c r="BCV162" s="200"/>
      <c r="BCX162" s="200"/>
      <c r="BEE162" s="200"/>
      <c r="BEH162" s="200"/>
      <c r="BEK162" s="200"/>
      <c r="BEN162" s="200"/>
      <c r="BEQ162" s="200"/>
      <c r="BER162" s="200"/>
      <c r="BES162" s="200"/>
      <c r="BEV162" s="200"/>
      <c r="BEY162" s="200"/>
      <c r="BFB162" s="200"/>
      <c r="BFE162" s="200"/>
      <c r="BFG162" s="200"/>
      <c r="BFU162" s="200"/>
      <c r="BFV162" s="200"/>
      <c r="BFW162" s="200"/>
      <c r="BFX162" s="200"/>
      <c r="BFY162" s="200"/>
      <c r="BFZ162" s="200"/>
      <c r="BGA162" s="200"/>
      <c r="BGB162" s="200"/>
      <c r="BGC162" s="200"/>
      <c r="BGD162" s="200"/>
      <c r="BGE162" s="200"/>
      <c r="BGF162" s="200"/>
      <c r="BGG162" s="200"/>
      <c r="BGH162" s="200"/>
      <c r="BGI162" s="200"/>
      <c r="BGJ162" s="200"/>
      <c r="BGK162" s="200"/>
      <c r="BGL162" s="200"/>
      <c r="BGM162" s="200"/>
      <c r="BGS162" s="200"/>
      <c r="BGT162" s="200"/>
      <c r="BGU162" s="200"/>
      <c r="BGV162" s="200"/>
      <c r="BGW162" s="200"/>
      <c r="BGX162" s="200"/>
      <c r="BGY162" s="200"/>
      <c r="BHA162" s="200"/>
      <c r="BHB162" s="200"/>
      <c r="BHC162" s="200"/>
      <c r="BHD162" s="200"/>
      <c r="BHE162" s="200"/>
      <c r="BHF162" s="200"/>
      <c r="BHG162" s="200"/>
      <c r="BHH162" s="200"/>
      <c r="BHK162" s="200"/>
      <c r="BHN162" s="200"/>
      <c r="BHQ162" s="200"/>
      <c r="BHT162" s="200"/>
      <c r="BHW162" s="200"/>
      <c r="BHZ162" s="200"/>
      <c r="BII162" s="200"/>
      <c r="BIL162" s="200"/>
      <c r="BIO162" s="200"/>
      <c r="BIR162" s="200"/>
      <c r="BJA162" s="200"/>
      <c r="BJG162" s="200"/>
      <c r="BJJ162" s="200"/>
      <c r="BJM162" s="200"/>
      <c r="BJP162" s="200"/>
      <c r="BJV162" s="200"/>
      <c r="BKE162" s="200"/>
      <c r="BKG162" s="200"/>
      <c r="BKH162" s="200"/>
      <c r="BKJ162" s="200"/>
      <c r="BKM162" s="200"/>
      <c r="BKP162" s="200"/>
      <c r="BKS162" s="200"/>
      <c r="BKV162" s="200"/>
      <c r="BKY162" s="200"/>
      <c r="BLA162" s="200"/>
      <c r="BLC162" s="200"/>
      <c r="BLF162" s="200"/>
      <c r="BLI162" s="200"/>
      <c r="BLL162" s="200"/>
      <c r="BLO162" s="200"/>
      <c r="BLR162" s="200"/>
      <c r="BLU162" s="200"/>
      <c r="BLX162" s="200"/>
      <c r="BLZ162" s="200"/>
      <c r="BMC162" s="200"/>
      <c r="BMF162" s="200"/>
      <c r="BMI162" s="200"/>
      <c r="BMO162" s="200"/>
      <c r="BMR162" s="200"/>
      <c r="BMT162" s="200"/>
      <c r="BOA162" s="200"/>
      <c r="BOD162" s="200"/>
      <c r="BOG162" s="200"/>
      <c r="BOJ162" s="200"/>
      <c r="BOM162" s="200"/>
      <c r="BON162" s="200"/>
      <c r="BOO162" s="200"/>
      <c r="BOR162" s="200"/>
      <c r="BOU162" s="200"/>
      <c r="BOX162" s="200"/>
      <c r="BPA162" s="200"/>
      <c r="BPC162" s="200"/>
      <c r="BPQ162" s="200"/>
      <c r="BPR162" s="200"/>
      <c r="BPS162" s="200"/>
      <c r="BPT162" s="200"/>
      <c r="BPU162" s="200"/>
      <c r="BPV162" s="200"/>
      <c r="BPW162" s="200"/>
      <c r="BPX162" s="200"/>
      <c r="BPY162" s="200"/>
      <c r="BPZ162" s="200"/>
      <c r="BQA162" s="200"/>
      <c r="BQB162" s="200"/>
      <c r="BQC162" s="200"/>
      <c r="BQD162" s="200"/>
      <c r="BQE162" s="200"/>
      <c r="BQF162" s="200"/>
      <c r="BQG162" s="200"/>
      <c r="BQH162" s="200"/>
      <c r="BQI162" s="200"/>
      <c r="BQO162" s="200"/>
      <c r="BQP162" s="200"/>
      <c r="BQQ162" s="200"/>
      <c r="BQR162" s="200"/>
      <c r="BQS162" s="200"/>
      <c r="BQT162" s="200"/>
      <c r="BQU162" s="200"/>
      <c r="BQW162" s="200"/>
      <c r="BQX162" s="200"/>
      <c r="BQY162" s="200"/>
      <c r="BQZ162" s="200"/>
      <c r="BRA162" s="200"/>
      <c r="BRB162" s="200"/>
      <c r="BRC162" s="200"/>
      <c r="BRD162" s="200"/>
      <c r="BRG162" s="200"/>
      <c r="BRJ162" s="200"/>
      <c r="BRM162" s="200"/>
      <c r="BRP162" s="200"/>
      <c r="BRS162" s="200"/>
      <c r="BRV162" s="200"/>
      <c r="BSE162" s="200"/>
      <c r="BSH162" s="200"/>
      <c r="BSK162" s="200"/>
      <c r="BSN162" s="200"/>
      <c r="BSW162" s="200"/>
      <c r="BTC162" s="200"/>
      <c r="BTF162" s="200"/>
      <c r="BTI162" s="200"/>
      <c r="BTL162" s="200"/>
      <c r="BTR162" s="200"/>
      <c r="BUA162" s="200"/>
      <c r="BUC162" s="200"/>
      <c r="BUD162" s="200"/>
      <c r="BUF162" s="200"/>
      <c r="BUI162" s="200"/>
      <c r="BUL162" s="200"/>
      <c r="BUO162" s="200"/>
      <c r="BUR162" s="200"/>
      <c r="BUU162" s="200"/>
      <c r="BUW162" s="200"/>
      <c r="BUY162" s="200"/>
      <c r="BVB162" s="200"/>
      <c r="BVE162" s="200"/>
      <c r="BVH162" s="200"/>
      <c r="BVK162" s="200"/>
      <c r="BVN162" s="200"/>
      <c r="BVQ162" s="200"/>
      <c r="BVT162" s="200"/>
      <c r="BVV162" s="200"/>
      <c r="BVY162" s="200"/>
      <c r="BWB162" s="200"/>
      <c r="BWE162" s="200"/>
      <c r="BWK162" s="200"/>
      <c r="BWN162" s="200"/>
      <c r="BWP162" s="200"/>
      <c r="BXW162" s="200"/>
      <c r="BXZ162" s="200"/>
      <c r="BYC162" s="200"/>
      <c r="BYF162" s="200"/>
      <c r="BYI162" s="200"/>
      <c r="BYJ162" s="200"/>
      <c r="BYK162" s="200"/>
      <c r="BYN162" s="200"/>
      <c r="BYQ162" s="200"/>
      <c r="BYT162" s="200"/>
      <c r="BYW162" s="200"/>
      <c r="BYY162" s="200"/>
      <c r="BZM162" s="200"/>
      <c r="BZN162" s="200"/>
      <c r="BZO162" s="200"/>
      <c r="BZP162" s="200"/>
      <c r="BZQ162" s="200"/>
      <c r="BZR162" s="200"/>
      <c r="BZS162" s="200"/>
      <c r="BZT162" s="200"/>
      <c r="BZU162" s="200"/>
      <c r="BZV162" s="200"/>
      <c r="BZW162" s="200"/>
      <c r="BZX162" s="200"/>
      <c r="BZY162" s="200"/>
      <c r="BZZ162" s="200"/>
      <c r="CAA162" s="200"/>
      <c r="CAB162" s="200"/>
      <c r="CAC162" s="200"/>
      <c r="CAD162" s="200"/>
      <c r="CAE162" s="200"/>
      <c r="CAK162" s="200"/>
      <c r="CAL162" s="200"/>
      <c r="CAM162" s="200"/>
      <c r="CAN162" s="200"/>
      <c r="CAO162" s="200"/>
      <c r="CAP162" s="200"/>
      <c r="CAQ162" s="200"/>
      <c r="CAS162" s="200"/>
      <c r="CAT162" s="200"/>
      <c r="CAU162" s="200"/>
      <c r="CAV162" s="200"/>
      <c r="CAW162" s="200"/>
      <c r="CAX162" s="200"/>
      <c r="CAY162" s="200"/>
      <c r="CAZ162" s="200"/>
      <c r="CBC162" s="200"/>
      <c r="CBF162" s="200"/>
      <c r="CBI162" s="200"/>
      <c r="CBL162" s="200"/>
      <c r="CBO162" s="200"/>
      <c r="CBR162" s="200"/>
      <c r="CCA162" s="200"/>
      <c r="CCD162" s="200"/>
      <c r="CCG162" s="200"/>
      <c r="CCJ162" s="200"/>
      <c r="CCS162" s="200"/>
      <c r="CCY162" s="200"/>
      <c r="CDB162" s="200"/>
      <c r="CDE162" s="200"/>
      <c r="CDH162" s="200"/>
      <c r="CDN162" s="200"/>
      <c r="CDW162" s="200"/>
      <c r="CDY162" s="200"/>
      <c r="CDZ162" s="200"/>
      <c r="CEB162" s="200"/>
      <c r="CEE162" s="200"/>
      <c r="CEH162" s="200"/>
      <c r="CEK162" s="200"/>
      <c r="CEN162" s="200"/>
      <c r="CEQ162" s="200"/>
      <c r="CES162" s="200"/>
      <c r="CEU162" s="200"/>
      <c r="CEX162" s="200"/>
      <c r="CFA162" s="200"/>
      <c r="CFD162" s="200"/>
      <c r="CFG162" s="200"/>
      <c r="CFJ162" s="200"/>
      <c r="CFM162" s="200"/>
      <c r="CFP162" s="200"/>
      <c r="CFR162" s="200"/>
      <c r="CFU162" s="200"/>
      <c r="CFX162" s="200"/>
      <c r="CGA162" s="200"/>
      <c r="CGG162" s="200"/>
      <c r="CGJ162" s="200"/>
      <c r="CGL162" s="200"/>
      <c r="CHS162" s="200"/>
      <c r="CHV162" s="200"/>
      <c r="CHY162" s="200"/>
      <c r="CIB162" s="200"/>
      <c r="CIE162" s="200"/>
      <c r="CIF162" s="200"/>
      <c r="CIG162" s="200"/>
      <c r="CIJ162" s="200"/>
      <c r="CIM162" s="200"/>
      <c r="CIP162" s="200"/>
      <c r="CIS162" s="200"/>
      <c r="CIU162" s="200"/>
      <c r="CJI162" s="200"/>
      <c r="CJJ162" s="200"/>
      <c r="CJK162" s="200"/>
      <c r="CJL162" s="200"/>
      <c r="CJM162" s="200"/>
      <c r="CJN162" s="200"/>
      <c r="CJO162" s="200"/>
      <c r="CJP162" s="200"/>
      <c r="CJQ162" s="200"/>
      <c r="CJR162" s="200"/>
      <c r="CJS162" s="200"/>
      <c r="CJT162" s="200"/>
      <c r="CJU162" s="200"/>
      <c r="CJV162" s="200"/>
      <c r="CJW162" s="200"/>
      <c r="CJX162" s="200"/>
      <c r="CJY162" s="200"/>
      <c r="CJZ162" s="200"/>
      <c r="CKA162" s="200"/>
      <c r="CKG162" s="200"/>
      <c r="CKH162" s="200"/>
      <c r="CKI162" s="200"/>
      <c r="CKJ162" s="200"/>
      <c r="CKK162" s="200"/>
      <c r="CKL162" s="200"/>
      <c r="CKM162" s="200"/>
      <c r="CKO162" s="200"/>
      <c r="CKP162" s="200"/>
      <c r="CKQ162" s="200"/>
      <c r="CKR162" s="200"/>
      <c r="CKS162" s="200"/>
      <c r="CKT162" s="200"/>
      <c r="CKU162" s="200"/>
      <c r="CKV162" s="200"/>
      <c r="CKY162" s="200"/>
      <c r="CLB162" s="200"/>
      <c r="CLE162" s="200"/>
      <c r="CLH162" s="200"/>
      <c r="CLK162" s="200"/>
      <c r="CLN162" s="200"/>
      <c r="CLW162" s="200"/>
      <c r="CLZ162" s="200"/>
      <c r="CMC162" s="200"/>
      <c r="CMF162" s="200"/>
      <c r="CMO162" s="200"/>
      <c r="CMU162" s="200"/>
      <c r="CMX162" s="200"/>
      <c r="CNA162" s="200"/>
      <c r="CND162" s="200"/>
      <c r="CNJ162" s="200"/>
      <c r="CNS162" s="200"/>
      <c r="CNU162" s="200"/>
      <c r="CNV162" s="200"/>
      <c r="CNX162" s="200"/>
      <c r="COA162" s="200"/>
      <c r="COD162" s="200"/>
      <c r="COG162" s="200"/>
      <c r="COJ162" s="200"/>
      <c r="COM162" s="200"/>
      <c r="COO162" s="200"/>
      <c r="COQ162" s="200"/>
      <c r="COT162" s="200"/>
      <c r="COW162" s="200"/>
      <c r="COZ162" s="200"/>
      <c r="CPC162" s="200"/>
      <c r="CPF162" s="200"/>
      <c r="CPI162" s="200"/>
      <c r="CPL162" s="200"/>
      <c r="CPN162" s="200"/>
      <c r="CPQ162" s="200"/>
      <c r="CPT162" s="200"/>
      <c r="CPW162" s="200"/>
      <c r="CQC162" s="200"/>
      <c r="CQF162" s="200"/>
      <c r="CQH162" s="200"/>
      <c r="CRO162" s="200"/>
      <c r="CRR162" s="200"/>
      <c r="CRU162" s="200"/>
      <c r="CRX162" s="200"/>
      <c r="CSA162" s="200"/>
      <c r="CSB162" s="200"/>
      <c r="CSC162" s="200"/>
      <c r="CSF162" s="200"/>
      <c r="CSI162" s="200"/>
      <c r="CSL162" s="200"/>
      <c r="CSO162" s="200"/>
      <c r="CSQ162" s="200"/>
      <c r="CTE162" s="200"/>
      <c r="CTF162" s="200"/>
      <c r="CTG162" s="200"/>
      <c r="CTH162" s="200"/>
      <c r="CTI162" s="200"/>
      <c r="CTJ162" s="200"/>
      <c r="CTK162" s="200"/>
      <c r="CTL162" s="200"/>
      <c r="CTM162" s="200"/>
      <c r="CTN162" s="200"/>
      <c r="CTO162" s="200"/>
      <c r="CTP162" s="200"/>
      <c r="CTQ162" s="200"/>
      <c r="CTR162" s="200"/>
      <c r="CTS162" s="200"/>
      <c r="CTT162" s="200"/>
      <c r="CTU162" s="200"/>
      <c r="CTV162" s="200"/>
      <c r="CTW162" s="200"/>
      <c r="CUC162" s="200"/>
      <c r="CUD162" s="200"/>
      <c r="CUE162" s="200"/>
      <c r="CUF162" s="200"/>
      <c r="CUG162" s="200"/>
      <c r="CUH162" s="200"/>
      <c r="CUI162" s="200"/>
      <c r="CUK162" s="200"/>
      <c r="CUL162" s="200"/>
      <c r="CUM162" s="200"/>
      <c r="CUN162" s="200"/>
      <c r="CUO162" s="200"/>
      <c r="CUP162" s="200"/>
      <c r="CUQ162" s="200"/>
      <c r="CUR162" s="200"/>
      <c r="CUU162" s="200"/>
      <c r="CUX162" s="200"/>
      <c r="CVA162" s="200"/>
      <c r="CVD162" s="200"/>
      <c r="CVG162" s="200"/>
      <c r="CVJ162" s="200"/>
      <c r="CVS162" s="200"/>
      <c r="CVV162" s="200"/>
      <c r="CVY162" s="200"/>
      <c r="CWB162" s="200"/>
      <c r="CWK162" s="200"/>
      <c r="CWQ162" s="200"/>
      <c r="CWT162" s="200"/>
      <c r="CWW162" s="200"/>
      <c r="CWZ162" s="200"/>
      <c r="CXF162" s="200"/>
      <c r="CXO162" s="200"/>
      <c r="CXQ162" s="200"/>
      <c r="CXR162" s="200"/>
      <c r="CXT162" s="200"/>
      <c r="CXW162" s="200"/>
      <c r="CXZ162" s="200"/>
      <c r="CYC162" s="200"/>
      <c r="CYF162" s="200"/>
      <c r="CYI162" s="200"/>
      <c r="CYK162" s="200"/>
      <c r="CYM162" s="200"/>
      <c r="CYP162" s="200"/>
      <c r="CYS162" s="200"/>
      <c r="CYV162" s="200"/>
      <c r="CYY162" s="200"/>
      <c r="CZB162" s="200"/>
      <c r="CZE162" s="200"/>
      <c r="CZH162" s="200"/>
      <c r="CZJ162" s="200"/>
      <c r="CZM162" s="200"/>
      <c r="CZP162" s="200"/>
      <c r="CZS162" s="200"/>
      <c r="CZY162" s="200"/>
      <c r="DAB162" s="200"/>
      <c r="DAD162" s="200"/>
      <c r="DBK162" s="200"/>
      <c r="DBN162" s="200"/>
      <c r="DBQ162" s="200"/>
      <c r="DBT162" s="200"/>
      <c r="DBW162" s="200"/>
      <c r="DBX162" s="200"/>
      <c r="DBY162" s="200"/>
      <c r="DCB162" s="200"/>
      <c r="DCE162" s="200"/>
      <c r="DCH162" s="200"/>
      <c r="DCK162" s="200"/>
      <c r="DCM162" s="200"/>
      <c r="DDA162" s="200"/>
      <c r="DDB162" s="200"/>
      <c r="DDC162" s="200"/>
      <c r="DDD162" s="200"/>
      <c r="DDE162" s="200"/>
      <c r="DDF162" s="200"/>
      <c r="DDG162" s="200"/>
      <c r="DDH162" s="200"/>
      <c r="DDI162" s="200"/>
      <c r="DDJ162" s="200"/>
      <c r="DDK162" s="200"/>
      <c r="DDL162" s="200"/>
      <c r="DDM162" s="200"/>
      <c r="DDN162" s="200"/>
      <c r="DDO162" s="200"/>
      <c r="DDP162" s="200"/>
      <c r="DDQ162" s="200"/>
      <c r="DDR162" s="200"/>
      <c r="DDS162" s="200"/>
      <c r="DDY162" s="200"/>
      <c r="DDZ162" s="200"/>
      <c r="DEA162" s="200"/>
      <c r="DEB162" s="200"/>
      <c r="DEC162" s="200"/>
      <c r="DED162" s="200"/>
      <c r="DEE162" s="200"/>
      <c r="DEG162" s="200"/>
      <c r="DEH162" s="200"/>
      <c r="DEI162" s="200"/>
      <c r="DEJ162" s="200"/>
      <c r="DEK162" s="200"/>
      <c r="DEL162" s="200"/>
      <c r="DEM162" s="200"/>
      <c r="DEN162" s="200"/>
      <c r="DEQ162" s="200"/>
      <c r="DET162" s="200"/>
      <c r="DEW162" s="200"/>
      <c r="DEZ162" s="200"/>
      <c r="DFC162" s="200"/>
      <c r="DFF162" s="200"/>
      <c r="DFO162" s="200"/>
      <c r="DFR162" s="200"/>
      <c r="DFU162" s="200"/>
      <c r="DFX162" s="200"/>
      <c r="DGG162" s="200"/>
      <c r="DGM162" s="200"/>
      <c r="DGP162" s="200"/>
      <c r="DGS162" s="200"/>
      <c r="DGV162" s="200"/>
      <c r="DHB162" s="200"/>
      <c r="DHK162" s="200"/>
      <c r="DHM162" s="200"/>
      <c r="DHN162" s="200"/>
      <c r="DHP162" s="200"/>
      <c r="DHS162" s="200"/>
      <c r="DHV162" s="200"/>
      <c r="DHY162" s="200"/>
      <c r="DIB162" s="200"/>
      <c r="DIE162" s="200"/>
      <c r="DIG162" s="200"/>
      <c r="DII162" s="200"/>
      <c r="DIL162" s="200"/>
      <c r="DIO162" s="200"/>
      <c r="DIR162" s="200"/>
      <c r="DIU162" s="200"/>
      <c r="DIX162" s="200"/>
      <c r="DJA162" s="200"/>
      <c r="DJD162" s="200"/>
      <c r="DJF162" s="200"/>
      <c r="DJI162" s="200"/>
      <c r="DJL162" s="200"/>
      <c r="DJO162" s="200"/>
      <c r="DJU162" s="200"/>
      <c r="DJX162" s="200"/>
      <c r="DJZ162" s="200"/>
      <c r="DLG162" s="200"/>
      <c r="DLJ162" s="200"/>
      <c r="DLM162" s="200"/>
      <c r="DLP162" s="200"/>
      <c r="DLS162" s="200"/>
      <c r="DLT162" s="200"/>
      <c r="DLU162" s="200"/>
      <c r="DLX162" s="200"/>
      <c r="DMA162" s="200"/>
      <c r="DMD162" s="200"/>
      <c r="DMG162" s="200"/>
      <c r="DMI162" s="200"/>
      <c r="DMW162" s="200"/>
      <c r="DMX162" s="200"/>
      <c r="DMY162" s="200"/>
      <c r="DMZ162" s="200"/>
      <c r="DNA162" s="200"/>
      <c r="DNB162" s="200"/>
      <c r="DNC162" s="200"/>
      <c r="DND162" s="200"/>
      <c r="DNE162" s="200"/>
      <c r="DNF162" s="200"/>
      <c r="DNG162" s="200"/>
      <c r="DNH162" s="200"/>
      <c r="DNI162" s="200"/>
      <c r="DNJ162" s="200"/>
      <c r="DNK162" s="200"/>
      <c r="DNL162" s="200"/>
      <c r="DNM162" s="200"/>
      <c r="DNN162" s="200"/>
      <c r="DNO162" s="200"/>
      <c r="DNU162" s="200"/>
      <c r="DNV162" s="200"/>
      <c r="DNW162" s="200"/>
      <c r="DNX162" s="200"/>
      <c r="DNY162" s="200"/>
      <c r="DNZ162" s="200"/>
      <c r="DOA162" s="200"/>
      <c r="DOC162" s="200"/>
      <c r="DOD162" s="200"/>
      <c r="DOE162" s="200"/>
      <c r="DOF162" s="200"/>
      <c r="DOG162" s="200"/>
      <c r="DOH162" s="200"/>
      <c r="DOI162" s="200"/>
      <c r="DOJ162" s="200"/>
      <c r="DOM162" s="200"/>
      <c r="DOP162" s="200"/>
      <c r="DOS162" s="200"/>
      <c r="DOV162" s="200"/>
      <c r="DOY162" s="200"/>
      <c r="DPB162" s="200"/>
      <c r="DPK162" s="200"/>
      <c r="DPN162" s="200"/>
      <c r="DPQ162" s="200"/>
      <c r="DPT162" s="200"/>
      <c r="DQC162" s="200"/>
      <c r="DQI162" s="200"/>
      <c r="DQL162" s="200"/>
      <c r="DQO162" s="200"/>
      <c r="DQR162" s="200"/>
      <c r="DQX162" s="200"/>
      <c r="DRG162" s="200"/>
      <c r="DRI162" s="200"/>
      <c r="DRJ162" s="200"/>
      <c r="DRL162" s="200"/>
      <c r="DRO162" s="200"/>
      <c r="DRR162" s="200"/>
      <c r="DRU162" s="200"/>
      <c r="DRX162" s="200"/>
      <c r="DSA162" s="200"/>
      <c r="DSC162" s="200"/>
      <c r="DSE162" s="200"/>
      <c r="DSH162" s="200"/>
      <c r="DSK162" s="200"/>
      <c r="DSN162" s="200"/>
      <c r="DSQ162" s="200"/>
      <c r="DST162" s="200"/>
      <c r="DSW162" s="200"/>
      <c r="DSZ162" s="200"/>
      <c r="DTB162" s="200"/>
      <c r="DTE162" s="200"/>
      <c r="DTH162" s="200"/>
      <c r="DTK162" s="200"/>
      <c r="DTQ162" s="200"/>
      <c r="DTT162" s="200"/>
      <c r="DTV162" s="200"/>
      <c r="DVC162" s="200"/>
      <c r="DVF162" s="200"/>
      <c r="DVI162" s="200"/>
      <c r="DVL162" s="200"/>
      <c r="DVO162" s="200"/>
      <c r="DVP162" s="200"/>
      <c r="DVQ162" s="200"/>
      <c r="DVT162" s="200"/>
      <c r="DVW162" s="200"/>
      <c r="DVZ162" s="200"/>
      <c r="DWC162" s="200"/>
      <c r="DWE162" s="200"/>
      <c r="DWS162" s="200"/>
      <c r="DWT162" s="200"/>
      <c r="DWU162" s="200"/>
      <c r="DWV162" s="200"/>
      <c r="DWW162" s="200"/>
      <c r="DWX162" s="200"/>
      <c r="DWY162" s="200"/>
      <c r="DWZ162" s="200"/>
      <c r="DXA162" s="200"/>
      <c r="DXB162" s="200"/>
      <c r="DXC162" s="200"/>
      <c r="DXD162" s="200"/>
      <c r="DXE162" s="200"/>
      <c r="DXF162" s="200"/>
      <c r="DXG162" s="200"/>
      <c r="DXH162" s="200"/>
      <c r="DXI162" s="200"/>
      <c r="DXJ162" s="200"/>
      <c r="DXK162" s="200"/>
      <c r="DXQ162" s="200"/>
      <c r="DXR162" s="200"/>
      <c r="DXS162" s="200"/>
      <c r="DXT162" s="200"/>
      <c r="DXU162" s="200"/>
      <c r="DXV162" s="200"/>
      <c r="DXW162" s="200"/>
      <c r="DXY162" s="200"/>
      <c r="DXZ162" s="200"/>
      <c r="DYA162" s="200"/>
      <c r="DYB162" s="200"/>
      <c r="DYC162" s="200"/>
      <c r="DYD162" s="200"/>
      <c r="DYE162" s="200"/>
      <c r="DYF162" s="200"/>
      <c r="DYI162" s="200"/>
      <c r="DYL162" s="200"/>
      <c r="DYO162" s="200"/>
      <c r="DYR162" s="200"/>
      <c r="DYU162" s="200"/>
      <c r="DYX162" s="200"/>
      <c r="DZG162" s="200"/>
      <c r="DZJ162" s="200"/>
      <c r="DZM162" s="200"/>
      <c r="DZP162" s="200"/>
      <c r="DZY162" s="200"/>
      <c r="EAE162" s="200"/>
      <c r="EAH162" s="200"/>
      <c r="EAK162" s="200"/>
      <c r="EAN162" s="200"/>
      <c r="EAT162" s="200"/>
      <c r="EBC162" s="200"/>
      <c r="EBE162" s="200"/>
      <c r="EBF162" s="200"/>
      <c r="EBH162" s="200"/>
      <c r="EBK162" s="200"/>
      <c r="EBN162" s="200"/>
      <c r="EBQ162" s="200"/>
      <c r="EBT162" s="200"/>
      <c r="EBW162" s="200"/>
      <c r="EBY162" s="200"/>
      <c r="ECA162" s="200"/>
      <c r="ECD162" s="200"/>
      <c r="ECG162" s="200"/>
      <c r="ECJ162" s="200"/>
      <c r="ECM162" s="200"/>
      <c r="ECP162" s="200"/>
      <c r="ECS162" s="200"/>
      <c r="ECV162" s="200"/>
      <c r="ECX162" s="200"/>
      <c r="EDA162" s="200"/>
      <c r="EDD162" s="200"/>
      <c r="EDG162" s="200"/>
      <c r="EDM162" s="200"/>
      <c r="EDP162" s="200"/>
      <c r="EDR162" s="200"/>
      <c r="EEY162" s="200"/>
      <c r="EFB162" s="200"/>
      <c r="EFE162" s="200"/>
      <c r="EFH162" s="200"/>
      <c r="EFK162" s="200"/>
      <c r="EFL162" s="200"/>
      <c r="EFM162" s="200"/>
      <c r="EFP162" s="200"/>
      <c r="EFS162" s="200"/>
      <c r="EFV162" s="200"/>
      <c r="EFY162" s="200"/>
      <c r="EGA162" s="200"/>
      <c r="EGO162" s="200"/>
      <c r="EGP162" s="200"/>
      <c r="EGQ162" s="200"/>
      <c r="EGR162" s="200"/>
      <c r="EGS162" s="200"/>
      <c r="EGT162" s="200"/>
      <c r="EGU162" s="200"/>
      <c r="EGV162" s="200"/>
      <c r="EGW162" s="200"/>
      <c r="EGX162" s="200"/>
      <c r="EGY162" s="200"/>
      <c r="EGZ162" s="200"/>
      <c r="EHA162" s="200"/>
      <c r="EHB162" s="200"/>
      <c r="EHC162" s="200"/>
      <c r="EHD162" s="200"/>
      <c r="EHE162" s="200"/>
      <c r="EHF162" s="200"/>
      <c r="EHG162" s="200"/>
      <c r="EHM162" s="200"/>
      <c r="EHN162" s="200"/>
      <c r="EHO162" s="200"/>
      <c r="EHP162" s="200"/>
      <c r="EHQ162" s="200"/>
      <c r="EHR162" s="200"/>
      <c r="EHS162" s="200"/>
      <c r="EHU162" s="200"/>
      <c r="EHV162" s="200"/>
      <c r="EHW162" s="200"/>
      <c r="EHX162" s="200"/>
      <c r="EHY162" s="200"/>
      <c r="EHZ162" s="200"/>
      <c r="EIA162" s="200"/>
      <c r="EIB162" s="200"/>
      <c r="EIE162" s="200"/>
      <c r="EIH162" s="200"/>
      <c r="EIK162" s="200"/>
      <c r="EIN162" s="200"/>
      <c r="EIQ162" s="200"/>
      <c r="EIT162" s="200"/>
      <c r="EJC162" s="200"/>
      <c r="EJF162" s="200"/>
      <c r="EJI162" s="200"/>
      <c r="EJL162" s="200"/>
      <c r="EJU162" s="200"/>
      <c r="EKA162" s="200"/>
      <c r="EKD162" s="200"/>
      <c r="EKG162" s="200"/>
      <c r="EKJ162" s="200"/>
      <c r="EKP162" s="200"/>
      <c r="EKY162" s="200"/>
      <c r="ELA162" s="200"/>
      <c r="ELB162" s="200"/>
      <c r="ELD162" s="200"/>
      <c r="ELG162" s="200"/>
      <c r="ELJ162" s="200"/>
      <c r="ELM162" s="200"/>
      <c r="ELP162" s="200"/>
      <c r="ELS162" s="200"/>
      <c r="ELU162" s="200"/>
      <c r="ELW162" s="200"/>
      <c r="ELZ162" s="200"/>
      <c r="EMC162" s="200"/>
      <c r="EMF162" s="200"/>
      <c r="EMI162" s="200"/>
      <c r="EML162" s="200"/>
      <c r="EMO162" s="200"/>
      <c r="EMR162" s="200"/>
      <c r="EMT162" s="200"/>
      <c r="EMW162" s="200"/>
      <c r="EMZ162" s="200"/>
      <c r="ENC162" s="200"/>
      <c r="ENI162" s="200"/>
      <c r="ENL162" s="200"/>
      <c r="ENN162" s="200"/>
      <c r="EOU162" s="200"/>
      <c r="EOX162" s="200"/>
      <c r="EPA162" s="200"/>
      <c r="EPD162" s="200"/>
      <c r="EPG162" s="200"/>
      <c r="EPH162" s="200"/>
      <c r="EPI162" s="200"/>
      <c r="EPL162" s="200"/>
      <c r="EPO162" s="200"/>
      <c r="EPR162" s="200"/>
      <c r="EPU162" s="200"/>
      <c r="EPW162" s="200"/>
      <c r="EQK162" s="200"/>
      <c r="EQL162" s="200"/>
      <c r="EQM162" s="200"/>
      <c r="EQN162" s="200"/>
      <c r="EQO162" s="200"/>
      <c r="EQP162" s="200"/>
      <c r="EQQ162" s="200"/>
      <c r="EQR162" s="200"/>
      <c r="EQS162" s="200"/>
      <c r="EQT162" s="200"/>
      <c r="EQU162" s="200"/>
      <c r="EQV162" s="200"/>
      <c r="EQW162" s="200"/>
      <c r="EQX162" s="200"/>
      <c r="EQY162" s="200"/>
      <c r="EQZ162" s="200"/>
      <c r="ERA162" s="200"/>
      <c r="ERB162" s="200"/>
      <c r="ERC162" s="200"/>
      <c r="ERI162" s="200"/>
      <c r="ERJ162" s="200"/>
      <c r="ERK162" s="200"/>
      <c r="ERL162" s="200"/>
      <c r="ERM162" s="200"/>
      <c r="ERN162" s="200"/>
      <c r="ERO162" s="200"/>
      <c r="ERQ162" s="200"/>
      <c r="ERR162" s="200"/>
      <c r="ERS162" s="200"/>
      <c r="ERT162" s="200"/>
      <c r="ERU162" s="200"/>
      <c r="ERV162" s="200"/>
      <c r="ERW162" s="200"/>
      <c r="ERX162" s="200"/>
      <c r="ESA162" s="200"/>
      <c r="ESD162" s="200"/>
      <c r="ESG162" s="200"/>
      <c r="ESJ162" s="200"/>
      <c r="ESM162" s="200"/>
      <c r="ESP162" s="200"/>
      <c r="ESY162" s="200"/>
      <c r="ETB162" s="200"/>
      <c r="ETE162" s="200"/>
      <c r="ETH162" s="200"/>
      <c r="ETQ162" s="200"/>
      <c r="ETW162" s="200"/>
      <c r="ETZ162" s="200"/>
      <c r="EUC162" s="200"/>
      <c r="EUF162" s="200"/>
      <c r="EUL162" s="200"/>
      <c r="EUU162" s="200"/>
      <c r="EUW162" s="200"/>
      <c r="EUX162" s="200"/>
      <c r="EUZ162" s="200"/>
      <c r="EVC162" s="200"/>
      <c r="EVF162" s="200"/>
      <c r="EVI162" s="200"/>
      <c r="EVL162" s="200"/>
      <c r="EVO162" s="200"/>
      <c r="EVQ162" s="200"/>
      <c r="EVS162" s="200"/>
      <c r="EVV162" s="200"/>
      <c r="EVY162" s="200"/>
      <c r="EWB162" s="200"/>
      <c r="EWE162" s="200"/>
      <c r="EWH162" s="200"/>
      <c r="EWK162" s="200"/>
      <c r="EWN162" s="200"/>
      <c r="EWP162" s="200"/>
      <c r="EWS162" s="200"/>
      <c r="EWV162" s="200"/>
      <c r="EWY162" s="200"/>
      <c r="EXE162" s="200"/>
      <c r="EXH162" s="200"/>
      <c r="EXJ162" s="200"/>
      <c r="EYQ162" s="200"/>
      <c r="EYT162" s="200"/>
      <c r="EYW162" s="200"/>
      <c r="EYZ162" s="200"/>
      <c r="EZC162" s="200"/>
      <c r="EZD162" s="200"/>
      <c r="EZE162" s="200"/>
      <c r="EZH162" s="200"/>
      <c r="EZK162" s="200"/>
      <c r="EZN162" s="200"/>
      <c r="EZQ162" s="200"/>
      <c r="EZS162" s="200"/>
      <c r="FAG162" s="200"/>
      <c r="FAH162" s="200"/>
      <c r="FAI162" s="200"/>
      <c r="FAJ162" s="200"/>
      <c r="FAK162" s="200"/>
      <c r="FAL162" s="200"/>
      <c r="FAM162" s="200"/>
      <c r="FAN162" s="200"/>
      <c r="FAO162" s="200"/>
      <c r="FAP162" s="200"/>
      <c r="FAQ162" s="200"/>
      <c r="FAR162" s="200"/>
      <c r="FAS162" s="200"/>
      <c r="FAT162" s="200"/>
      <c r="FAU162" s="200"/>
      <c r="FAV162" s="200"/>
      <c r="FAW162" s="200"/>
      <c r="FAX162" s="200"/>
      <c r="FAY162" s="200"/>
      <c r="FBE162" s="200"/>
      <c r="FBF162" s="200"/>
      <c r="FBG162" s="200"/>
      <c r="FBH162" s="200"/>
      <c r="FBI162" s="200"/>
      <c r="FBJ162" s="200"/>
      <c r="FBK162" s="200"/>
      <c r="FBM162" s="200"/>
      <c r="FBN162" s="200"/>
      <c r="FBO162" s="200"/>
      <c r="FBP162" s="200"/>
      <c r="FBQ162" s="200"/>
      <c r="FBR162" s="200"/>
      <c r="FBS162" s="200"/>
      <c r="FBT162" s="200"/>
      <c r="FBW162" s="200"/>
      <c r="FBZ162" s="200"/>
      <c r="FCC162" s="200"/>
      <c r="FCF162" s="200"/>
      <c r="FCI162" s="200"/>
      <c r="FCL162" s="200"/>
      <c r="FCU162" s="200"/>
      <c r="FCX162" s="200"/>
      <c r="FDA162" s="200"/>
      <c r="FDD162" s="200"/>
      <c r="FDM162" s="200"/>
      <c r="FDS162" s="200"/>
      <c r="FDV162" s="200"/>
      <c r="FDY162" s="200"/>
      <c r="FEB162" s="200"/>
      <c r="FEH162" s="200"/>
      <c r="FEQ162" s="200"/>
      <c r="FES162" s="200"/>
      <c r="FET162" s="200"/>
      <c r="FEV162" s="200"/>
      <c r="FEY162" s="200"/>
      <c r="FFB162" s="200"/>
      <c r="FFE162" s="200"/>
      <c r="FFH162" s="200"/>
      <c r="FFK162" s="200"/>
      <c r="FFM162" s="200"/>
      <c r="FFO162" s="200"/>
      <c r="FFR162" s="200"/>
      <c r="FFU162" s="200"/>
      <c r="FFX162" s="200"/>
      <c r="FGA162" s="200"/>
      <c r="FGD162" s="200"/>
      <c r="FGG162" s="200"/>
      <c r="FGJ162" s="200"/>
      <c r="FGL162" s="200"/>
      <c r="FGO162" s="200"/>
      <c r="FGR162" s="200"/>
      <c r="FGU162" s="200"/>
      <c r="FHA162" s="200"/>
      <c r="FHD162" s="200"/>
      <c r="FHF162" s="200"/>
      <c r="FIM162" s="200"/>
      <c r="FIP162" s="200"/>
      <c r="FIS162" s="200"/>
      <c r="FIV162" s="200"/>
      <c r="FIY162" s="200"/>
      <c r="FIZ162" s="200"/>
      <c r="FJA162" s="200"/>
      <c r="FJD162" s="200"/>
      <c r="FJG162" s="200"/>
      <c r="FJJ162" s="200"/>
      <c r="FJM162" s="200"/>
      <c r="FJO162" s="200"/>
      <c r="FKC162" s="200"/>
      <c r="FKD162" s="200"/>
      <c r="FKE162" s="200"/>
      <c r="FKF162" s="200"/>
      <c r="FKG162" s="200"/>
      <c r="FKH162" s="200"/>
      <c r="FKI162" s="200"/>
      <c r="FKJ162" s="200"/>
      <c r="FKK162" s="200"/>
      <c r="FKL162" s="200"/>
      <c r="FKM162" s="200"/>
      <c r="FKN162" s="200"/>
      <c r="FKO162" s="200"/>
      <c r="FKP162" s="200"/>
      <c r="FKQ162" s="200"/>
      <c r="FKR162" s="200"/>
      <c r="FKS162" s="200"/>
      <c r="FKT162" s="200"/>
      <c r="FKU162" s="200"/>
      <c r="FLA162" s="200"/>
      <c r="FLB162" s="200"/>
      <c r="FLC162" s="200"/>
      <c r="FLD162" s="200"/>
      <c r="FLE162" s="200"/>
      <c r="FLF162" s="200"/>
      <c r="FLG162" s="200"/>
      <c r="FLI162" s="200"/>
      <c r="FLJ162" s="200"/>
      <c r="FLK162" s="200"/>
      <c r="FLL162" s="200"/>
      <c r="FLM162" s="200"/>
      <c r="FLN162" s="200"/>
      <c r="FLO162" s="200"/>
      <c r="FLP162" s="200"/>
      <c r="FLS162" s="200"/>
      <c r="FLV162" s="200"/>
      <c r="FLY162" s="200"/>
      <c r="FMB162" s="200"/>
      <c r="FME162" s="200"/>
      <c r="FMH162" s="200"/>
      <c r="FMQ162" s="200"/>
      <c r="FMT162" s="200"/>
      <c r="FMW162" s="200"/>
      <c r="FMZ162" s="200"/>
      <c r="FNI162" s="200"/>
      <c r="FNO162" s="200"/>
      <c r="FNR162" s="200"/>
      <c r="FNU162" s="200"/>
      <c r="FNX162" s="200"/>
      <c r="FOD162" s="200"/>
      <c r="FOM162" s="200"/>
      <c r="FOO162" s="200"/>
      <c r="FOP162" s="200"/>
      <c r="FOR162" s="200"/>
      <c r="FOU162" s="200"/>
      <c r="FOX162" s="200"/>
      <c r="FPA162" s="200"/>
      <c r="FPD162" s="200"/>
      <c r="FPG162" s="200"/>
      <c r="FPI162" s="200"/>
      <c r="FPK162" s="200"/>
      <c r="FPN162" s="200"/>
      <c r="FPQ162" s="200"/>
      <c r="FPT162" s="200"/>
      <c r="FPW162" s="200"/>
      <c r="FPZ162" s="200"/>
      <c r="FQC162" s="200"/>
      <c r="FQF162" s="200"/>
      <c r="FQH162" s="200"/>
      <c r="FQK162" s="200"/>
      <c r="FQN162" s="200"/>
      <c r="FQQ162" s="200"/>
      <c r="FQW162" s="200"/>
      <c r="FQZ162" s="200"/>
      <c r="FRB162" s="200"/>
      <c r="FSI162" s="200"/>
      <c r="FSL162" s="200"/>
      <c r="FSO162" s="200"/>
      <c r="FSR162" s="200"/>
      <c r="FSU162" s="200"/>
      <c r="FSV162" s="200"/>
      <c r="FSW162" s="200"/>
      <c r="FSZ162" s="200"/>
      <c r="FTC162" s="200"/>
      <c r="FTF162" s="200"/>
      <c r="FTI162" s="200"/>
      <c r="FTK162" s="200"/>
      <c r="FTY162" s="200"/>
      <c r="FTZ162" s="200"/>
      <c r="FUA162" s="200"/>
      <c r="FUB162" s="200"/>
      <c r="FUC162" s="200"/>
      <c r="FUD162" s="200"/>
      <c r="FUE162" s="200"/>
      <c r="FUF162" s="200"/>
      <c r="FUG162" s="200"/>
      <c r="FUH162" s="200"/>
      <c r="FUI162" s="200"/>
      <c r="FUJ162" s="200"/>
      <c r="FUK162" s="200"/>
      <c r="FUL162" s="200"/>
      <c r="FUM162" s="200"/>
      <c r="FUN162" s="200"/>
      <c r="FUO162" s="200"/>
      <c r="FUP162" s="200"/>
      <c r="FUQ162" s="200"/>
      <c r="FUW162" s="200"/>
      <c r="FUX162" s="200"/>
      <c r="FUY162" s="200"/>
      <c r="FUZ162" s="200"/>
      <c r="FVA162" s="200"/>
      <c r="FVB162" s="200"/>
      <c r="FVC162" s="200"/>
      <c r="FVE162" s="200"/>
      <c r="FVF162" s="200"/>
      <c r="FVG162" s="200"/>
      <c r="FVH162" s="200"/>
      <c r="FVI162" s="200"/>
      <c r="FVJ162" s="200"/>
      <c r="FVK162" s="200"/>
      <c r="FVL162" s="200"/>
      <c r="FVO162" s="200"/>
      <c r="FVR162" s="200"/>
      <c r="FVU162" s="200"/>
      <c r="FVX162" s="200"/>
      <c r="FWA162" s="200"/>
      <c r="FWD162" s="200"/>
      <c r="FWM162" s="200"/>
      <c r="FWP162" s="200"/>
      <c r="FWS162" s="200"/>
      <c r="FWV162" s="200"/>
      <c r="FXE162" s="200"/>
      <c r="FXK162" s="200"/>
      <c r="FXN162" s="200"/>
      <c r="FXQ162" s="200"/>
      <c r="FXT162" s="200"/>
      <c r="FXZ162" s="200"/>
      <c r="FYI162" s="200"/>
      <c r="FYK162" s="200"/>
      <c r="FYL162" s="200"/>
      <c r="FYN162" s="200"/>
      <c r="FYQ162" s="200"/>
      <c r="FYT162" s="200"/>
      <c r="FYW162" s="200"/>
      <c r="FYZ162" s="200"/>
      <c r="FZC162" s="200"/>
      <c r="FZE162" s="200"/>
      <c r="FZG162" s="200"/>
      <c r="FZJ162" s="200"/>
      <c r="FZM162" s="200"/>
      <c r="FZP162" s="200"/>
      <c r="FZS162" s="200"/>
      <c r="FZV162" s="200"/>
      <c r="FZY162" s="200"/>
      <c r="GAB162" s="200"/>
      <c r="GAD162" s="200"/>
      <c r="GAG162" s="200"/>
      <c r="GAJ162" s="200"/>
      <c r="GAM162" s="200"/>
      <c r="GAS162" s="200"/>
      <c r="GAV162" s="200"/>
      <c r="GAX162" s="200"/>
      <c r="GCE162" s="200"/>
      <c r="GCH162" s="200"/>
      <c r="GCK162" s="200"/>
      <c r="GCN162" s="200"/>
      <c r="GCQ162" s="200"/>
      <c r="GCR162" s="200"/>
      <c r="GCS162" s="200"/>
      <c r="GCV162" s="200"/>
      <c r="GCY162" s="200"/>
      <c r="GDB162" s="200"/>
      <c r="GDE162" s="200"/>
      <c r="GDG162" s="200"/>
      <c r="GDU162" s="200"/>
      <c r="GDV162" s="200"/>
      <c r="GDW162" s="200"/>
      <c r="GDX162" s="200"/>
      <c r="GDY162" s="200"/>
      <c r="GDZ162" s="200"/>
      <c r="GEA162" s="200"/>
      <c r="GEB162" s="200"/>
      <c r="GEC162" s="200"/>
      <c r="GED162" s="200"/>
      <c r="GEE162" s="200"/>
      <c r="GEF162" s="200"/>
      <c r="GEG162" s="200"/>
      <c r="GEH162" s="200"/>
      <c r="GEI162" s="200"/>
      <c r="GEJ162" s="200"/>
      <c r="GEK162" s="200"/>
      <c r="GEL162" s="200"/>
      <c r="GEM162" s="200"/>
      <c r="GES162" s="200"/>
      <c r="GET162" s="200"/>
      <c r="GEU162" s="200"/>
      <c r="GEV162" s="200"/>
      <c r="GEW162" s="200"/>
      <c r="GEX162" s="200"/>
      <c r="GEY162" s="200"/>
      <c r="GFA162" s="200"/>
      <c r="GFB162" s="200"/>
      <c r="GFC162" s="200"/>
      <c r="GFD162" s="200"/>
      <c r="GFE162" s="200"/>
      <c r="GFF162" s="200"/>
      <c r="GFG162" s="200"/>
      <c r="GFH162" s="200"/>
      <c r="GFK162" s="200"/>
      <c r="GFN162" s="200"/>
      <c r="GFQ162" s="200"/>
      <c r="GFT162" s="200"/>
      <c r="GFW162" s="200"/>
      <c r="GFZ162" s="200"/>
      <c r="GGI162" s="200"/>
      <c r="GGL162" s="200"/>
      <c r="GGO162" s="200"/>
      <c r="GGR162" s="200"/>
      <c r="GHA162" s="200"/>
      <c r="GHG162" s="200"/>
      <c r="GHJ162" s="200"/>
      <c r="GHM162" s="200"/>
      <c r="GHP162" s="200"/>
      <c r="GHV162" s="200"/>
      <c r="GIE162" s="200"/>
      <c r="GIG162" s="200"/>
      <c r="GIH162" s="200"/>
      <c r="GIJ162" s="200"/>
      <c r="GIM162" s="200"/>
      <c r="GIP162" s="200"/>
      <c r="GIS162" s="200"/>
      <c r="GIV162" s="200"/>
      <c r="GIY162" s="200"/>
      <c r="GJA162" s="200"/>
      <c r="GJC162" s="200"/>
      <c r="GJF162" s="200"/>
      <c r="GJI162" s="200"/>
      <c r="GJL162" s="200"/>
      <c r="GJO162" s="200"/>
      <c r="GJR162" s="200"/>
      <c r="GJU162" s="200"/>
      <c r="GJX162" s="200"/>
      <c r="GJZ162" s="200"/>
      <c r="GKC162" s="200"/>
      <c r="GKF162" s="200"/>
      <c r="GKI162" s="200"/>
      <c r="GKO162" s="200"/>
      <c r="GKR162" s="200"/>
      <c r="GKT162" s="200"/>
      <c r="GMA162" s="200"/>
      <c r="GMD162" s="200"/>
      <c r="GMG162" s="200"/>
      <c r="GMJ162" s="200"/>
      <c r="GMM162" s="200"/>
      <c r="GMN162" s="200"/>
      <c r="GMO162" s="200"/>
      <c r="GMR162" s="200"/>
      <c r="GMU162" s="200"/>
      <c r="GMX162" s="200"/>
      <c r="GNA162" s="200"/>
      <c r="GNC162" s="200"/>
      <c r="GNQ162" s="200"/>
      <c r="GNR162" s="200"/>
      <c r="GNS162" s="200"/>
      <c r="GNT162" s="200"/>
      <c r="GNU162" s="200"/>
      <c r="GNV162" s="200"/>
      <c r="GNW162" s="200"/>
      <c r="GNX162" s="200"/>
      <c r="GNY162" s="200"/>
      <c r="GNZ162" s="200"/>
      <c r="GOA162" s="200"/>
      <c r="GOB162" s="200"/>
      <c r="GOC162" s="200"/>
      <c r="GOD162" s="200"/>
      <c r="GOE162" s="200"/>
      <c r="GOF162" s="200"/>
      <c r="GOG162" s="200"/>
      <c r="GOH162" s="200"/>
      <c r="GOI162" s="200"/>
      <c r="GOO162" s="200"/>
      <c r="GOP162" s="200"/>
      <c r="GOQ162" s="200"/>
      <c r="GOR162" s="200"/>
      <c r="GOS162" s="200"/>
      <c r="GOT162" s="200"/>
      <c r="GOU162" s="200"/>
      <c r="GOW162" s="200"/>
      <c r="GOX162" s="200"/>
      <c r="GOY162" s="200"/>
      <c r="GOZ162" s="200"/>
      <c r="GPA162" s="200"/>
      <c r="GPB162" s="200"/>
      <c r="GPC162" s="200"/>
      <c r="GPD162" s="200"/>
      <c r="GPG162" s="200"/>
      <c r="GPJ162" s="200"/>
      <c r="GPM162" s="200"/>
      <c r="GPP162" s="200"/>
      <c r="GPS162" s="200"/>
      <c r="GPV162" s="200"/>
      <c r="GQE162" s="200"/>
      <c r="GQH162" s="200"/>
      <c r="GQK162" s="200"/>
      <c r="GQN162" s="200"/>
      <c r="GQW162" s="200"/>
      <c r="GRC162" s="200"/>
      <c r="GRF162" s="200"/>
      <c r="GRI162" s="200"/>
      <c r="GRL162" s="200"/>
      <c r="GRR162" s="200"/>
      <c r="GSA162" s="200"/>
      <c r="GSC162" s="200"/>
      <c r="GSD162" s="200"/>
      <c r="GSF162" s="200"/>
      <c r="GSI162" s="200"/>
      <c r="GSL162" s="200"/>
      <c r="GSO162" s="200"/>
      <c r="GSR162" s="200"/>
      <c r="GSU162" s="200"/>
      <c r="GSW162" s="200"/>
      <c r="GSY162" s="200"/>
      <c r="GTB162" s="200"/>
      <c r="GTE162" s="200"/>
      <c r="GTH162" s="200"/>
      <c r="GTK162" s="200"/>
      <c r="GTN162" s="200"/>
      <c r="GTQ162" s="200"/>
      <c r="GTT162" s="200"/>
      <c r="GTV162" s="200"/>
      <c r="GTY162" s="200"/>
      <c r="GUB162" s="200"/>
      <c r="GUE162" s="200"/>
      <c r="GUK162" s="200"/>
      <c r="GUN162" s="200"/>
      <c r="GUP162" s="200"/>
      <c r="GVW162" s="200"/>
      <c r="GVZ162" s="200"/>
      <c r="GWC162" s="200"/>
      <c r="GWF162" s="200"/>
      <c r="GWI162" s="200"/>
      <c r="GWJ162" s="200"/>
      <c r="GWK162" s="200"/>
      <c r="GWN162" s="200"/>
      <c r="GWQ162" s="200"/>
      <c r="GWT162" s="200"/>
      <c r="GWW162" s="200"/>
      <c r="GWY162" s="200"/>
      <c r="GXM162" s="200"/>
      <c r="GXN162" s="200"/>
      <c r="GXO162" s="200"/>
      <c r="GXP162" s="200"/>
      <c r="GXQ162" s="200"/>
      <c r="GXR162" s="200"/>
      <c r="GXS162" s="200"/>
      <c r="GXT162" s="200"/>
      <c r="GXU162" s="200"/>
      <c r="GXV162" s="200"/>
      <c r="GXW162" s="200"/>
      <c r="GXX162" s="200"/>
      <c r="GXY162" s="200"/>
      <c r="GXZ162" s="200"/>
      <c r="GYA162" s="200"/>
      <c r="GYB162" s="200"/>
      <c r="GYC162" s="200"/>
      <c r="GYD162" s="200"/>
      <c r="GYE162" s="200"/>
      <c r="GYK162" s="200"/>
      <c r="GYL162" s="200"/>
      <c r="GYM162" s="200"/>
      <c r="GYN162" s="200"/>
      <c r="GYO162" s="200"/>
      <c r="GYP162" s="200"/>
      <c r="GYQ162" s="200"/>
      <c r="GYS162" s="200"/>
      <c r="GYT162" s="200"/>
      <c r="GYU162" s="200"/>
      <c r="GYV162" s="200"/>
      <c r="GYW162" s="200"/>
      <c r="GYX162" s="200"/>
      <c r="GYY162" s="200"/>
      <c r="GYZ162" s="200"/>
      <c r="GZC162" s="200"/>
      <c r="GZF162" s="200"/>
      <c r="GZI162" s="200"/>
      <c r="GZL162" s="200"/>
      <c r="GZO162" s="200"/>
      <c r="GZR162" s="200"/>
      <c r="HAA162" s="200"/>
      <c r="HAD162" s="200"/>
      <c r="HAG162" s="200"/>
      <c r="HAJ162" s="200"/>
      <c r="HAS162" s="200"/>
      <c r="HAY162" s="200"/>
      <c r="HBB162" s="200"/>
      <c r="HBE162" s="200"/>
      <c r="HBH162" s="200"/>
      <c r="HBN162" s="200"/>
      <c r="HBW162" s="200"/>
      <c r="HBY162" s="200"/>
      <c r="HBZ162" s="200"/>
      <c r="HCB162" s="200"/>
      <c r="HCE162" s="200"/>
      <c r="HCH162" s="200"/>
      <c r="HCK162" s="200"/>
      <c r="HCN162" s="200"/>
      <c r="HCQ162" s="200"/>
      <c r="HCS162" s="200"/>
      <c r="HCU162" s="200"/>
      <c r="HCX162" s="200"/>
      <c r="HDA162" s="200"/>
      <c r="HDD162" s="200"/>
      <c r="HDG162" s="200"/>
      <c r="HDJ162" s="200"/>
      <c r="HDM162" s="200"/>
      <c r="HDP162" s="200"/>
      <c r="HDR162" s="200"/>
      <c r="HDU162" s="200"/>
      <c r="HDX162" s="200"/>
      <c r="HEA162" s="200"/>
      <c r="HEG162" s="200"/>
      <c r="HEJ162" s="200"/>
      <c r="HEL162" s="200"/>
      <c r="HFS162" s="200"/>
      <c r="HFV162" s="200"/>
      <c r="HFY162" s="200"/>
      <c r="HGB162" s="200"/>
      <c r="HGE162" s="200"/>
      <c r="HGF162" s="200"/>
      <c r="HGG162" s="200"/>
      <c r="HGJ162" s="200"/>
      <c r="HGM162" s="200"/>
      <c r="HGP162" s="200"/>
      <c r="HGS162" s="200"/>
      <c r="HGU162" s="200"/>
      <c r="HHI162" s="200"/>
      <c r="HHJ162" s="200"/>
      <c r="HHK162" s="200"/>
      <c r="HHL162" s="200"/>
      <c r="HHM162" s="200"/>
      <c r="HHN162" s="200"/>
      <c r="HHO162" s="200"/>
      <c r="HHP162" s="200"/>
      <c r="HHQ162" s="200"/>
      <c r="HHR162" s="200"/>
      <c r="HHS162" s="200"/>
      <c r="HHT162" s="200"/>
      <c r="HHU162" s="200"/>
      <c r="HHV162" s="200"/>
      <c r="HHW162" s="200"/>
      <c r="HHX162" s="200"/>
      <c r="HHY162" s="200"/>
      <c r="HHZ162" s="200"/>
      <c r="HIA162" s="200"/>
      <c r="HIG162" s="200"/>
      <c r="HIH162" s="200"/>
      <c r="HII162" s="200"/>
      <c r="HIJ162" s="200"/>
      <c r="HIK162" s="200"/>
      <c r="HIL162" s="200"/>
      <c r="HIM162" s="200"/>
      <c r="HIO162" s="200"/>
      <c r="HIP162" s="200"/>
      <c r="HIQ162" s="200"/>
      <c r="HIR162" s="200"/>
      <c r="HIS162" s="200"/>
      <c r="HIT162" s="200"/>
      <c r="HIU162" s="200"/>
      <c r="HIV162" s="200"/>
      <c r="HIY162" s="200"/>
      <c r="HJB162" s="200"/>
      <c r="HJE162" s="200"/>
      <c r="HJH162" s="200"/>
      <c r="HJK162" s="200"/>
      <c r="HJN162" s="200"/>
      <c r="HJW162" s="200"/>
      <c r="HJZ162" s="200"/>
      <c r="HKC162" s="200"/>
      <c r="HKF162" s="200"/>
      <c r="HKO162" s="200"/>
      <c r="HKU162" s="200"/>
      <c r="HKX162" s="200"/>
      <c r="HLA162" s="200"/>
      <c r="HLD162" s="200"/>
      <c r="HLJ162" s="200"/>
      <c r="HLS162" s="200"/>
      <c r="HLU162" s="200"/>
      <c r="HLV162" s="200"/>
      <c r="HLX162" s="200"/>
      <c r="HMA162" s="200"/>
      <c r="HMD162" s="200"/>
      <c r="HMG162" s="200"/>
      <c r="HMJ162" s="200"/>
      <c r="HMM162" s="200"/>
      <c r="HMO162" s="200"/>
      <c r="HMQ162" s="200"/>
      <c r="HMT162" s="200"/>
      <c r="HMW162" s="200"/>
      <c r="HMZ162" s="200"/>
      <c r="HNC162" s="200"/>
      <c r="HNF162" s="200"/>
      <c r="HNI162" s="200"/>
      <c r="HNL162" s="200"/>
      <c r="HNN162" s="200"/>
      <c r="HNQ162" s="200"/>
      <c r="HNT162" s="200"/>
      <c r="HNW162" s="200"/>
      <c r="HOC162" s="200"/>
      <c r="HOF162" s="200"/>
      <c r="HOH162" s="200"/>
      <c r="HPO162" s="200"/>
      <c r="HPR162" s="200"/>
      <c r="HPU162" s="200"/>
      <c r="HPX162" s="200"/>
      <c r="HQA162" s="200"/>
      <c r="HQB162" s="200"/>
      <c r="HQC162" s="200"/>
      <c r="HQF162" s="200"/>
      <c r="HQI162" s="200"/>
      <c r="HQL162" s="200"/>
      <c r="HQO162" s="200"/>
      <c r="HQQ162" s="200"/>
      <c r="HRE162" s="200"/>
      <c r="HRF162" s="200"/>
      <c r="HRG162" s="200"/>
      <c r="HRH162" s="200"/>
      <c r="HRI162" s="200"/>
      <c r="HRJ162" s="200"/>
      <c r="HRK162" s="200"/>
      <c r="HRL162" s="200"/>
      <c r="HRM162" s="200"/>
      <c r="HRN162" s="200"/>
      <c r="HRO162" s="200"/>
      <c r="HRP162" s="200"/>
      <c r="HRQ162" s="200"/>
      <c r="HRR162" s="200"/>
      <c r="HRS162" s="200"/>
      <c r="HRT162" s="200"/>
      <c r="HRU162" s="200"/>
      <c r="HRV162" s="200"/>
      <c r="HRW162" s="200"/>
      <c r="HSC162" s="200"/>
      <c r="HSD162" s="200"/>
      <c r="HSE162" s="200"/>
      <c r="HSF162" s="200"/>
      <c r="HSG162" s="200"/>
      <c r="HSH162" s="200"/>
      <c r="HSI162" s="200"/>
      <c r="HSK162" s="200"/>
      <c r="HSL162" s="200"/>
      <c r="HSM162" s="200"/>
      <c r="HSN162" s="200"/>
      <c r="HSO162" s="200"/>
      <c r="HSP162" s="200"/>
      <c r="HSQ162" s="200"/>
      <c r="HSR162" s="200"/>
      <c r="HSU162" s="200"/>
      <c r="HSX162" s="200"/>
      <c r="HTA162" s="200"/>
      <c r="HTD162" s="200"/>
      <c r="HTG162" s="200"/>
      <c r="HTJ162" s="200"/>
      <c r="HTS162" s="200"/>
      <c r="HTV162" s="200"/>
      <c r="HTY162" s="200"/>
      <c r="HUB162" s="200"/>
      <c r="HUK162" s="200"/>
      <c r="HUQ162" s="200"/>
      <c r="HUT162" s="200"/>
      <c r="HUW162" s="200"/>
      <c r="HUZ162" s="200"/>
      <c r="HVF162" s="200"/>
      <c r="HVO162" s="200"/>
      <c r="HVQ162" s="200"/>
      <c r="HVR162" s="200"/>
      <c r="HVT162" s="200"/>
      <c r="HVW162" s="200"/>
      <c r="HVZ162" s="200"/>
      <c r="HWC162" s="200"/>
      <c r="HWF162" s="200"/>
      <c r="HWI162" s="200"/>
      <c r="HWK162" s="200"/>
      <c r="HWM162" s="200"/>
      <c r="HWP162" s="200"/>
      <c r="HWS162" s="200"/>
      <c r="HWV162" s="200"/>
      <c r="HWY162" s="200"/>
      <c r="HXB162" s="200"/>
      <c r="HXE162" s="200"/>
      <c r="HXH162" s="200"/>
      <c r="HXJ162" s="200"/>
      <c r="HXM162" s="200"/>
      <c r="HXP162" s="200"/>
      <c r="HXS162" s="200"/>
      <c r="HXY162" s="200"/>
      <c r="HYB162" s="200"/>
      <c r="HYD162" s="200"/>
      <c r="HZK162" s="200"/>
      <c r="HZN162" s="200"/>
      <c r="HZQ162" s="200"/>
      <c r="HZT162" s="200"/>
      <c r="HZW162" s="200"/>
      <c r="HZX162" s="200"/>
      <c r="HZY162" s="200"/>
      <c r="IAB162" s="200"/>
      <c r="IAE162" s="200"/>
      <c r="IAH162" s="200"/>
      <c r="IAK162" s="200"/>
      <c r="IAM162" s="200"/>
      <c r="IBA162" s="200"/>
      <c r="IBB162" s="200"/>
      <c r="IBC162" s="200"/>
      <c r="IBD162" s="200"/>
      <c r="IBE162" s="200"/>
      <c r="IBF162" s="200"/>
      <c r="IBG162" s="200"/>
      <c r="IBH162" s="200"/>
      <c r="IBI162" s="200"/>
      <c r="IBJ162" s="200"/>
      <c r="IBK162" s="200"/>
      <c r="IBL162" s="200"/>
      <c r="IBM162" s="200"/>
      <c r="IBN162" s="200"/>
      <c r="IBO162" s="200"/>
      <c r="IBP162" s="200"/>
      <c r="IBQ162" s="200"/>
      <c r="IBR162" s="200"/>
      <c r="IBS162" s="200"/>
      <c r="IBY162" s="200"/>
      <c r="IBZ162" s="200"/>
      <c r="ICA162" s="200"/>
      <c r="ICB162" s="200"/>
      <c r="ICC162" s="200"/>
      <c r="ICD162" s="200"/>
      <c r="ICE162" s="200"/>
      <c r="ICG162" s="200"/>
      <c r="ICH162" s="200"/>
      <c r="ICI162" s="200"/>
      <c r="ICJ162" s="200"/>
      <c r="ICK162" s="200"/>
      <c r="ICL162" s="200"/>
      <c r="ICM162" s="200"/>
      <c r="ICN162" s="200"/>
      <c r="ICQ162" s="200"/>
      <c r="ICT162" s="200"/>
      <c r="ICW162" s="200"/>
      <c r="ICZ162" s="200"/>
      <c r="IDC162" s="200"/>
      <c r="IDF162" s="200"/>
      <c r="IDO162" s="200"/>
      <c r="IDR162" s="200"/>
      <c r="IDU162" s="200"/>
      <c r="IDX162" s="200"/>
      <c r="IEG162" s="200"/>
      <c r="IEM162" s="200"/>
      <c r="IEP162" s="200"/>
      <c r="IES162" s="200"/>
      <c r="IEV162" s="200"/>
      <c r="IFB162" s="200"/>
      <c r="IFK162" s="200"/>
      <c r="IFM162" s="200"/>
      <c r="IFN162" s="200"/>
      <c r="IFP162" s="200"/>
      <c r="IFS162" s="200"/>
      <c r="IFV162" s="200"/>
      <c r="IFY162" s="200"/>
      <c r="IGB162" s="200"/>
      <c r="IGE162" s="200"/>
      <c r="IGG162" s="200"/>
      <c r="IGI162" s="200"/>
      <c r="IGL162" s="200"/>
      <c r="IGO162" s="200"/>
      <c r="IGR162" s="200"/>
      <c r="IGU162" s="200"/>
      <c r="IGX162" s="200"/>
      <c r="IHA162" s="200"/>
      <c r="IHD162" s="200"/>
      <c r="IHF162" s="200"/>
      <c r="IHI162" s="200"/>
      <c r="IHL162" s="200"/>
      <c r="IHO162" s="200"/>
      <c r="IHU162" s="200"/>
      <c r="IHX162" s="200"/>
      <c r="IHZ162" s="200"/>
      <c r="IJG162" s="200"/>
      <c r="IJJ162" s="200"/>
      <c r="IJM162" s="200"/>
      <c r="IJP162" s="200"/>
      <c r="IJS162" s="200"/>
      <c r="IJT162" s="200"/>
      <c r="IJU162" s="200"/>
      <c r="IJX162" s="200"/>
      <c r="IKA162" s="200"/>
      <c r="IKD162" s="200"/>
      <c r="IKG162" s="200"/>
      <c r="IKI162" s="200"/>
      <c r="IKW162" s="200"/>
      <c r="IKX162" s="200"/>
      <c r="IKY162" s="200"/>
      <c r="IKZ162" s="200"/>
      <c r="ILA162" s="200"/>
      <c r="ILB162" s="200"/>
      <c r="ILC162" s="200"/>
      <c r="ILD162" s="200"/>
      <c r="ILE162" s="200"/>
      <c r="ILF162" s="200"/>
      <c r="ILG162" s="200"/>
      <c r="ILH162" s="200"/>
      <c r="ILI162" s="200"/>
      <c r="ILJ162" s="200"/>
      <c r="ILK162" s="200"/>
      <c r="ILL162" s="200"/>
      <c r="ILM162" s="200"/>
      <c r="ILN162" s="200"/>
      <c r="ILO162" s="200"/>
      <c r="ILU162" s="200"/>
      <c r="ILV162" s="200"/>
      <c r="ILW162" s="200"/>
      <c r="ILX162" s="200"/>
      <c r="ILY162" s="200"/>
      <c r="ILZ162" s="200"/>
      <c r="IMA162" s="200"/>
      <c r="IMC162" s="200"/>
      <c r="IMD162" s="200"/>
      <c r="IME162" s="200"/>
      <c r="IMF162" s="200"/>
      <c r="IMG162" s="200"/>
      <c r="IMH162" s="200"/>
      <c r="IMI162" s="200"/>
      <c r="IMJ162" s="200"/>
      <c r="IMM162" s="200"/>
      <c r="IMP162" s="200"/>
      <c r="IMS162" s="200"/>
      <c r="IMV162" s="200"/>
      <c r="IMY162" s="200"/>
      <c r="INB162" s="200"/>
      <c r="INK162" s="200"/>
      <c r="INN162" s="200"/>
      <c r="INQ162" s="200"/>
      <c r="INT162" s="200"/>
      <c r="IOC162" s="200"/>
      <c r="IOI162" s="200"/>
      <c r="IOL162" s="200"/>
      <c r="IOO162" s="200"/>
      <c r="IOR162" s="200"/>
      <c r="IOX162" s="200"/>
      <c r="IPG162" s="200"/>
      <c r="IPI162" s="200"/>
      <c r="IPJ162" s="200"/>
      <c r="IPL162" s="200"/>
      <c r="IPO162" s="200"/>
      <c r="IPR162" s="200"/>
      <c r="IPU162" s="200"/>
      <c r="IPX162" s="200"/>
      <c r="IQA162" s="200"/>
      <c r="IQC162" s="200"/>
      <c r="IQE162" s="200"/>
      <c r="IQH162" s="200"/>
      <c r="IQK162" s="200"/>
      <c r="IQN162" s="200"/>
      <c r="IQQ162" s="200"/>
      <c r="IQT162" s="200"/>
      <c r="IQW162" s="200"/>
      <c r="IQZ162" s="200"/>
      <c r="IRB162" s="200"/>
      <c r="IRE162" s="200"/>
      <c r="IRH162" s="200"/>
      <c r="IRK162" s="200"/>
      <c r="IRQ162" s="200"/>
      <c r="IRT162" s="200"/>
      <c r="IRV162" s="200"/>
      <c r="ITC162" s="200"/>
      <c r="ITF162" s="200"/>
      <c r="ITI162" s="200"/>
      <c r="ITL162" s="200"/>
      <c r="ITO162" s="200"/>
      <c r="ITP162" s="200"/>
      <c r="ITQ162" s="200"/>
      <c r="ITT162" s="200"/>
      <c r="ITW162" s="200"/>
      <c r="ITZ162" s="200"/>
      <c r="IUC162" s="200"/>
      <c r="IUE162" s="200"/>
      <c r="IUS162" s="200"/>
      <c r="IUT162" s="200"/>
      <c r="IUU162" s="200"/>
      <c r="IUV162" s="200"/>
      <c r="IUW162" s="200"/>
      <c r="IUX162" s="200"/>
      <c r="IUY162" s="200"/>
      <c r="IUZ162" s="200"/>
      <c r="IVA162" s="200"/>
      <c r="IVB162" s="200"/>
      <c r="IVC162" s="200"/>
      <c r="IVD162" s="200"/>
      <c r="IVE162" s="200"/>
      <c r="IVF162" s="200"/>
      <c r="IVG162" s="200"/>
      <c r="IVH162" s="200"/>
      <c r="IVI162" s="200"/>
      <c r="IVJ162" s="200"/>
      <c r="IVK162" s="200"/>
      <c r="IVQ162" s="200"/>
      <c r="IVR162" s="200"/>
      <c r="IVS162" s="200"/>
      <c r="IVT162" s="200"/>
      <c r="IVU162" s="200"/>
      <c r="IVV162" s="200"/>
      <c r="IVW162" s="200"/>
      <c r="IVY162" s="200"/>
      <c r="IVZ162" s="200"/>
      <c r="IWA162" s="200"/>
      <c r="IWB162" s="200"/>
      <c r="IWC162" s="200"/>
      <c r="IWD162" s="200"/>
      <c r="IWE162" s="200"/>
      <c r="IWF162" s="200"/>
      <c r="IWI162" s="200"/>
      <c r="IWL162" s="200"/>
      <c r="IWO162" s="200"/>
      <c r="IWR162" s="200"/>
      <c r="IWU162" s="200"/>
      <c r="IWX162" s="200"/>
      <c r="IXG162" s="200"/>
      <c r="IXJ162" s="200"/>
      <c r="IXM162" s="200"/>
      <c r="IXP162" s="200"/>
      <c r="IXY162" s="200"/>
      <c r="IYE162" s="200"/>
      <c r="IYH162" s="200"/>
      <c r="IYK162" s="200"/>
      <c r="IYN162" s="200"/>
      <c r="IYT162" s="200"/>
      <c r="IZC162" s="200"/>
      <c r="IZE162" s="200"/>
      <c r="IZF162" s="200"/>
      <c r="IZH162" s="200"/>
      <c r="IZK162" s="200"/>
      <c r="IZN162" s="200"/>
      <c r="IZQ162" s="200"/>
      <c r="IZT162" s="200"/>
      <c r="IZW162" s="200"/>
      <c r="IZY162" s="200"/>
      <c r="JAA162" s="200"/>
      <c r="JAD162" s="200"/>
      <c r="JAG162" s="200"/>
      <c r="JAJ162" s="200"/>
      <c r="JAM162" s="200"/>
      <c r="JAP162" s="200"/>
      <c r="JAS162" s="200"/>
      <c r="JAV162" s="200"/>
      <c r="JAX162" s="200"/>
      <c r="JBA162" s="200"/>
      <c r="JBD162" s="200"/>
      <c r="JBG162" s="200"/>
      <c r="JBM162" s="200"/>
      <c r="JBP162" s="200"/>
      <c r="JBR162" s="200"/>
      <c r="JCY162" s="200"/>
      <c r="JDB162" s="200"/>
      <c r="JDE162" s="200"/>
      <c r="JDH162" s="200"/>
      <c r="JDK162" s="200"/>
      <c r="JDL162" s="200"/>
      <c r="JDM162" s="200"/>
      <c r="JDP162" s="200"/>
      <c r="JDS162" s="200"/>
      <c r="JDV162" s="200"/>
      <c r="JDY162" s="200"/>
      <c r="JEA162" s="200"/>
      <c r="JEO162" s="200"/>
      <c r="JEP162" s="200"/>
      <c r="JEQ162" s="200"/>
      <c r="JER162" s="200"/>
      <c r="JES162" s="200"/>
      <c r="JET162" s="200"/>
      <c r="JEU162" s="200"/>
      <c r="JEV162" s="200"/>
      <c r="JEW162" s="200"/>
      <c r="JEX162" s="200"/>
      <c r="JEY162" s="200"/>
      <c r="JEZ162" s="200"/>
      <c r="JFA162" s="200"/>
      <c r="JFB162" s="200"/>
      <c r="JFC162" s="200"/>
      <c r="JFD162" s="200"/>
      <c r="JFE162" s="200"/>
      <c r="JFF162" s="200"/>
      <c r="JFG162" s="200"/>
      <c r="JFM162" s="200"/>
      <c r="JFN162" s="200"/>
      <c r="JFO162" s="200"/>
      <c r="JFP162" s="200"/>
      <c r="JFQ162" s="200"/>
      <c r="JFR162" s="200"/>
      <c r="JFS162" s="200"/>
      <c r="JFU162" s="200"/>
      <c r="JFV162" s="200"/>
      <c r="JFW162" s="200"/>
      <c r="JFX162" s="200"/>
      <c r="JFY162" s="200"/>
      <c r="JFZ162" s="200"/>
      <c r="JGA162" s="200"/>
      <c r="JGB162" s="200"/>
      <c r="JGE162" s="200"/>
      <c r="JGH162" s="200"/>
      <c r="JGK162" s="200"/>
      <c r="JGN162" s="200"/>
      <c r="JGQ162" s="200"/>
      <c r="JGT162" s="200"/>
      <c r="JHC162" s="200"/>
      <c r="JHF162" s="200"/>
      <c r="JHI162" s="200"/>
      <c r="JHL162" s="200"/>
      <c r="JHU162" s="200"/>
      <c r="JIA162" s="200"/>
      <c r="JID162" s="200"/>
      <c r="JIG162" s="200"/>
      <c r="JIJ162" s="200"/>
      <c r="JIP162" s="200"/>
      <c r="JIY162" s="200"/>
      <c r="JJA162" s="200"/>
      <c r="JJB162" s="200"/>
      <c r="JJD162" s="200"/>
      <c r="JJG162" s="200"/>
      <c r="JJJ162" s="200"/>
      <c r="JJM162" s="200"/>
      <c r="JJP162" s="200"/>
      <c r="JJS162" s="200"/>
      <c r="JJU162" s="200"/>
      <c r="JJW162" s="200"/>
      <c r="JJZ162" s="200"/>
      <c r="JKC162" s="200"/>
      <c r="JKF162" s="200"/>
      <c r="JKI162" s="200"/>
      <c r="JKL162" s="200"/>
      <c r="JKO162" s="200"/>
      <c r="JKR162" s="200"/>
      <c r="JKT162" s="200"/>
      <c r="JKW162" s="200"/>
      <c r="JKZ162" s="200"/>
      <c r="JLC162" s="200"/>
      <c r="JLI162" s="200"/>
      <c r="JLL162" s="200"/>
      <c r="JLN162" s="200"/>
      <c r="JMU162" s="200"/>
      <c r="JMX162" s="200"/>
      <c r="JNA162" s="200"/>
      <c r="JND162" s="200"/>
      <c r="JNG162" s="200"/>
      <c r="JNH162" s="200"/>
      <c r="JNI162" s="200"/>
      <c r="JNL162" s="200"/>
      <c r="JNO162" s="200"/>
      <c r="JNR162" s="200"/>
      <c r="JNU162" s="200"/>
      <c r="JNW162" s="200"/>
      <c r="JOK162" s="200"/>
      <c r="JOL162" s="200"/>
      <c r="JOM162" s="200"/>
      <c r="JON162" s="200"/>
      <c r="JOO162" s="200"/>
      <c r="JOP162" s="200"/>
      <c r="JOQ162" s="200"/>
      <c r="JOR162" s="200"/>
      <c r="JOS162" s="200"/>
      <c r="JOT162" s="200"/>
      <c r="JOU162" s="200"/>
      <c r="JOV162" s="200"/>
      <c r="JOW162" s="200"/>
      <c r="JOX162" s="200"/>
      <c r="JOY162" s="200"/>
      <c r="JOZ162" s="200"/>
      <c r="JPA162" s="200"/>
      <c r="JPB162" s="200"/>
      <c r="JPC162" s="200"/>
      <c r="JPI162" s="200"/>
      <c r="JPJ162" s="200"/>
      <c r="JPK162" s="200"/>
      <c r="JPL162" s="200"/>
      <c r="JPM162" s="200"/>
      <c r="JPN162" s="200"/>
      <c r="JPO162" s="200"/>
      <c r="JPQ162" s="200"/>
      <c r="JPR162" s="200"/>
      <c r="JPS162" s="200"/>
      <c r="JPT162" s="200"/>
      <c r="JPU162" s="200"/>
      <c r="JPV162" s="200"/>
      <c r="JPW162" s="200"/>
      <c r="JPX162" s="200"/>
      <c r="JQA162" s="200"/>
      <c r="JQD162" s="200"/>
      <c r="JQG162" s="200"/>
      <c r="JQJ162" s="200"/>
      <c r="JQM162" s="200"/>
      <c r="JQP162" s="200"/>
      <c r="JQY162" s="200"/>
      <c r="JRB162" s="200"/>
      <c r="JRE162" s="200"/>
      <c r="JRH162" s="200"/>
      <c r="JRQ162" s="200"/>
      <c r="JRW162" s="200"/>
      <c r="JRZ162" s="200"/>
      <c r="JSC162" s="200"/>
      <c r="JSF162" s="200"/>
      <c r="JSL162" s="200"/>
      <c r="JSU162" s="200"/>
      <c r="JSW162" s="200"/>
      <c r="JSX162" s="200"/>
      <c r="JSZ162" s="200"/>
      <c r="JTC162" s="200"/>
      <c r="JTF162" s="200"/>
      <c r="JTI162" s="200"/>
      <c r="JTL162" s="200"/>
      <c r="JTO162" s="200"/>
      <c r="JTQ162" s="200"/>
      <c r="JTS162" s="200"/>
      <c r="JTV162" s="200"/>
      <c r="JTY162" s="200"/>
      <c r="JUB162" s="200"/>
      <c r="JUE162" s="200"/>
      <c r="JUH162" s="200"/>
      <c r="JUK162" s="200"/>
      <c r="JUN162" s="200"/>
      <c r="JUP162" s="200"/>
      <c r="JUS162" s="200"/>
      <c r="JUV162" s="200"/>
      <c r="JUY162" s="200"/>
      <c r="JVE162" s="200"/>
      <c r="JVH162" s="200"/>
      <c r="JVJ162" s="200"/>
      <c r="JWQ162" s="200"/>
      <c r="JWT162" s="200"/>
      <c r="JWW162" s="200"/>
      <c r="JWZ162" s="200"/>
      <c r="JXC162" s="200"/>
      <c r="JXD162" s="200"/>
      <c r="JXE162" s="200"/>
      <c r="JXH162" s="200"/>
      <c r="JXK162" s="200"/>
      <c r="JXN162" s="200"/>
      <c r="JXQ162" s="200"/>
      <c r="JXS162" s="200"/>
      <c r="JYG162" s="200"/>
      <c r="JYH162" s="200"/>
      <c r="JYI162" s="200"/>
      <c r="JYJ162" s="200"/>
      <c r="JYK162" s="200"/>
      <c r="JYL162" s="200"/>
      <c r="JYM162" s="200"/>
      <c r="JYN162" s="200"/>
      <c r="JYO162" s="200"/>
      <c r="JYP162" s="200"/>
      <c r="JYQ162" s="200"/>
      <c r="JYR162" s="200"/>
      <c r="JYS162" s="200"/>
      <c r="JYT162" s="200"/>
      <c r="JYU162" s="200"/>
      <c r="JYV162" s="200"/>
      <c r="JYW162" s="200"/>
      <c r="JYX162" s="200"/>
      <c r="JYY162" s="200"/>
      <c r="JZE162" s="200"/>
      <c r="JZF162" s="200"/>
      <c r="JZG162" s="200"/>
      <c r="JZH162" s="200"/>
      <c r="JZI162" s="200"/>
      <c r="JZJ162" s="200"/>
      <c r="JZK162" s="200"/>
      <c r="JZM162" s="200"/>
      <c r="JZN162" s="200"/>
      <c r="JZO162" s="200"/>
      <c r="JZP162" s="200"/>
      <c r="JZQ162" s="200"/>
      <c r="JZR162" s="200"/>
      <c r="JZS162" s="200"/>
      <c r="JZT162" s="200"/>
      <c r="JZW162" s="200"/>
      <c r="JZZ162" s="200"/>
      <c r="KAC162" s="200"/>
      <c r="KAF162" s="200"/>
      <c r="KAI162" s="200"/>
      <c r="KAL162" s="200"/>
      <c r="KAU162" s="200"/>
      <c r="KAX162" s="200"/>
      <c r="KBA162" s="200"/>
      <c r="KBD162" s="200"/>
      <c r="KBM162" s="200"/>
      <c r="KBS162" s="200"/>
      <c r="KBV162" s="200"/>
      <c r="KBY162" s="200"/>
      <c r="KCB162" s="200"/>
      <c r="KCH162" s="200"/>
      <c r="KCQ162" s="200"/>
      <c r="KCS162" s="200"/>
      <c r="KCT162" s="200"/>
      <c r="KCV162" s="200"/>
      <c r="KCY162" s="200"/>
      <c r="KDB162" s="200"/>
      <c r="KDE162" s="200"/>
      <c r="KDH162" s="200"/>
      <c r="KDK162" s="200"/>
      <c r="KDM162" s="200"/>
      <c r="KDO162" s="200"/>
      <c r="KDR162" s="200"/>
      <c r="KDU162" s="200"/>
      <c r="KDX162" s="200"/>
      <c r="KEA162" s="200"/>
      <c r="KED162" s="200"/>
      <c r="KEG162" s="200"/>
      <c r="KEJ162" s="200"/>
      <c r="KEL162" s="200"/>
      <c r="KEO162" s="200"/>
      <c r="KER162" s="200"/>
      <c r="KEU162" s="200"/>
      <c r="KFA162" s="200"/>
      <c r="KFD162" s="200"/>
      <c r="KFF162" s="200"/>
      <c r="KGM162" s="200"/>
      <c r="KGP162" s="200"/>
      <c r="KGS162" s="200"/>
      <c r="KGV162" s="200"/>
      <c r="KGY162" s="200"/>
      <c r="KGZ162" s="200"/>
      <c r="KHA162" s="200"/>
      <c r="KHD162" s="200"/>
      <c r="KHG162" s="200"/>
      <c r="KHJ162" s="200"/>
      <c r="KHM162" s="200"/>
      <c r="KHO162" s="200"/>
      <c r="KIC162" s="200"/>
      <c r="KID162" s="200"/>
      <c r="KIE162" s="200"/>
      <c r="KIF162" s="200"/>
      <c r="KIG162" s="200"/>
      <c r="KIH162" s="200"/>
      <c r="KII162" s="200"/>
      <c r="KIJ162" s="200"/>
      <c r="KIK162" s="200"/>
      <c r="KIL162" s="200"/>
      <c r="KIM162" s="200"/>
      <c r="KIN162" s="200"/>
      <c r="KIO162" s="200"/>
      <c r="KIP162" s="200"/>
      <c r="KIQ162" s="200"/>
      <c r="KIR162" s="200"/>
      <c r="KIS162" s="200"/>
      <c r="KIT162" s="200"/>
      <c r="KIU162" s="200"/>
      <c r="KJA162" s="200"/>
      <c r="KJB162" s="200"/>
      <c r="KJC162" s="200"/>
      <c r="KJD162" s="200"/>
      <c r="KJE162" s="200"/>
      <c r="KJF162" s="200"/>
      <c r="KJG162" s="200"/>
      <c r="KJI162" s="200"/>
      <c r="KJJ162" s="200"/>
      <c r="KJK162" s="200"/>
      <c r="KJL162" s="200"/>
      <c r="KJM162" s="200"/>
      <c r="KJN162" s="200"/>
      <c r="KJO162" s="200"/>
      <c r="KJP162" s="200"/>
      <c r="KJS162" s="200"/>
      <c r="KJV162" s="200"/>
      <c r="KJY162" s="200"/>
      <c r="KKB162" s="200"/>
      <c r="KKE162" s="200"/>
      <c r="KKH162" s="200"/>
      <c r="KKQ162" s="200"/>
      <c r="KKT162" s="200"/>
      <c r="KKW162" s="200"/>
      <c r="KKZ162" s="200"/>
      <c r="KLI162" s="200"/>
      <c r="KLO162" s="200"/>
      <c r="KLR162" s="200"/>
      <c r="KLU162" s="200"/>
      <c r="KLX162" s="200"/>
      <c r="KMD162" s="200"/>
      <c r="KMM162" s="200"/>
      <c r="KMO162" s="200"/>
      <c r="KMP162" s="200"/>
      <c r="KMR162" s="200"/>
      <c r="KMU162" s="200"/>
      <c r="KMX162" s="200"/>
      <c r="KNA162" s="200"/>
      <c r="KND162" s="200"/>
      <c r="KNG162" s="200"/>
      <c r="KNI162" s="200"/>
      <c r="KNK162" s="200"/>
      <c r="KNN162" s="200"/>
      <c r="KNQ162" s="200"/>
      <c r="KNT162" s="200"/>
      <c r="KNW162" s="200"/>
      <c r="KNZ162" s="200"/>
      <c r="KOC162" s="200"/>
      <c r="KOF162" s="200"/>
      <c r="KOH162" s="200"/>
      <c r="KOK162" s="200"/>
      <c r="KON162" s="200"/>
      <c r="KOQ162" s="200"/>
      <c r="KOW162" s="200"/>
      <c r="KOZ162" s="200"/>
      <c r="KPB162" s="200"/>
      <c r="KQI162" s="200"/>
      <c r="KQL162" s="200"/>
      <c r="KQO162" s="200"/>
      <c r="KQR162" s="200"/>
      <c r="KQU162" s="200"/>
      <c r="KQV162" s="200"/>
      <c r="KQW162" s="200"/>
      <c r="KQZ162" s="200"/>
      <c r="KRC162" s="200"/>
      <c r="KRF162" s="200"/>
      <c r="KRI162" s="200"/>
      <c r="KRK162" s="200"/>
      <c r="KRY162" s="200"/>
      <c r="KRZ162" s="200"/>
      <c r="KSA162" s="200"/>
      <c r="KSB162" s="200"/>
      <c r="KSC162" s="200"/>
      <c r="KSD162" s="200"/>
      <c r="KSE162" s="200"/>
      <c r="KSF162" s="200"/>
      <c r="KSG162" s="200"/>
      <c r="KSH162" s="200"/>
      <c r="KSI162" s="200"/>
      <c r="KSJ162" s="200"/>
      <c r="KSK162" s="200"/>
      <c r="KSL162" s="200"/>
      <c r="KSM162" s="200"/>
      <c r="KSN162" s="200"/>
      <c r="KSO162" s="200"/>
      <c r="KSP162" s="200"/>
      <c r="KSQ162" s="200"/>
      <c r="KSW162" s="200"/>
      <c r="KSX162" s="200"/>
      <c r="KSY162" s="200"/>
      <c r="KSZ162" s="200"/>
      <c r="KTA162" s="200"/>
      <c r="KTB162" s="200"/>
      <c r="KTC162" s="200"/>
      <c r="KTE162" s="200"/>
      <c r="KTF162" s="200"/>
      <c r="KTG162" s="200"/>
      <c r="KTH162" s="200"/>
      <c r="KTI162" s="200"/>
      <c r="KTJ162" s="200"/>
      <c r="KTK162" s="200"/>
      <c r="KTL162" s="200"/>
      <c r="KTO162" s="200"/>
      <c r="KTR162" s="200"/>
      <c r="KTU162" s="200"/>
      <c r="KTX162" s="200"/>
      <c r="KUA162" s="200"/>
      <c r="KUD162" s="200"/>
      <c r="KUM162" s="200"/>
      <c r="KUP162" s="200"/>
      <c r="KUS162" s="200"/>
      <c r="KUV162" s="200"/>
      <c r="KVE162" s="200"/>
      <c r="KVK162" s="200"/>
      <c r="KVN162" s="200"/>
      <c r="KVQ162" s="200"/>
      <c r="KVT162" s="200"/>
      <c r="KVZ162" s="200"/>
      <c r="KWI162" s="200"/>
      <c r="KWK162" s="200"/>
      <c r="KWL162" s="200"/>
      <c r="KWN162" s="200"/>
      <c r="KWQ162" s="200"/>
      <c r="KWT162" s="200"/>
      <c r="KWW162" s="200"/>
      <c r="KWZ162" s="200"/>
      <c r="KXC162" s="200"/>
      <c r="KXE162" s="200"/>
      <c r="KXG162" s="200"/>
      <c r="KXJ162" s="200"/>
      <c r="KXM162" s="200"/>
      <c r="KXP162" s="200"/>
      <c r="KXS162" s="200"/>
      <c r="KXV162" s="200"/>
      <c r="KXY162" s="200"/>
      <c r="KYB162" s="200"/>
      <c r="KYD162" s="200"/>
      <c r="KYG162" s="200"/>
      <c r="KYJ162" s="200"/>
      <c r="KYM162" s="200"/>
      <c r="KYS162" s="200"/>
      <c r="KYV162" s="200"/>
      <c r="KYX162" s="200"/>
      <c r="LAE162" s="200"/>
      <c r="LAH162" s="200"/>
      <c r="LAK162" s="200"/>
      <c r="LAN162" s="200"/>
      <c r="LAQ162" s="200"/>
      <c r="LAR162" s="200"/>
      <c r="LAS162" s="200"/>
      <c r="LAV162" s="200"/>
      <c r="LAY162" s="200"/>
      <c r="LBB162" s="200"/>
      <c r="LBE162" s="200"/>
      <c r="LBG162" s="200"/>
      <c r="LBU162" s="200"/>
      <c r="LBV162" s="200"/>
      <c r="LBW162" s="200"/>
      <c r="LBX162" s="200"/>
      <c r="LBY162" s="200"/>
      <c r="LBZ162" s="200"/>
      <c r="LCA162" s="200"/>
      <c r="LCB162" s="200"/>
      <c r="LCC162" s="200"/>
      <c r="LCD162" s="200"/>
      <c r="LCE162" s="200"/>
      <c r="LCF162" s="200"/>
      <c r="LCG162" s="200"/>
      <c r="LCH162" s="200"/>
      <c r="LCI162" s="200"/>
      <c r="LCJ162" s="200"/>
      <c r="LCK162" s="200"/>
      <c r="LCL162" s="200"/>
      <c r="LCM162" s="200"/>
      <c r="LCS162" s="200"/>
      <c r="LCT162" s="200"/>
      <c r="LCU162" s="200"/>
      <c r="LCV162" s="200"/>
      <c r="LCW162" s="200"/>
      <c r="LCX162" s="200"/>
      <c r="LCY162" s="200"/>
      <c r="LDA162" s="200"/>
      <c r="LDB162" s="200"/>
      <c r="LDC162" s="200"/>
      <c r="LDD162" s="200"/>
      <c r="LDE162" s="200"/>
      <c r="LDF162" s="200"/>
      <c r="LDG162" s="200"/>
      <c r="LDH162" s="200"/>
      <c r="LDK162" s="200"/>
      <c r="LDN162" s="200"/>
      <c r="LDQ162" s="200"/>
      <c r="LDT162" s="200"/>
      <c r="LDW162" s="200"/>
      <c r="LDZ162" s="200"/>
      <c r="LEI162" s="200"/>
      <c r="LEL162" s="200"/>
      <c r="LEO162" s="200"/>
      <c r="LER162" s="200"/>
      <c r="LFA162" s="200"/>
      <c r="LFG162" s="200"/>
      <c r="LFJ162" s="200"/>
      <c r="LFM162" s="200"/>
      <c r="LFP162" s="200"/>
      <c r="LFV162" s="200"/>
      <c r="LGE162" s="200"/>
      <c r="LGG162" s="200"/>
      <c r="LGH162" s="200"/>
      <c r="LGJ162" s="200"/>
      <c r="LGM162" s="200"/>
      <c r="LGP162" s="200"/>
      <c r="LGS162" s="200"/>
      <c r="LGV162" s="200"/>
      <c r="LGY162" s="200"/>
      <c r="LHA162" s="200"/>
      <c r="LHC162" s="200"/>
      <c r="LHF162" s="200"/>
      <c r="LHI162" s="200"/>
      <c r="LHL162" s="200"/>
      <c r="LHO162" s="200"/>
      <c r="LHR162" s="200"/>
      <c r="LHU162" s="200"/>
      <c r="LHX162" s="200"/>
      <c r="LHZ162" s="200"/>
      <c r="LIC162" s="200"/>
      <c r="LIF162" s="200"/>
      <c r="LII162" s="200"/>
      <c r="LIO162" s="200"/>
      <c r="LIR162" s="200"/>
      <c r="LIT162" s="200"/>
      <c r="LKA162" s="200"/>
      <c r="LKD162" s="200"/>
      <c r="LKG162" s="200"/>
      <c r="LKJ162" s="200"/>
      <c r="LKM162" s="200"/>
      <c r="LKN162" s="200"/>
      <c r="LKO162" s="200"/>
      <c r="LKR162" s="200"/>
      <c r="LKU162" s="200"/>
      <c r="LKX162" s="200"/>
      <c r="LLA162" s="200"/>
      <c r="LLC162" s="200"/>
      <c r="LLQ162" s="200"/>
      <c r="LLR162" s="200"/>
      <c r="LLS162" s="200"/>
      <c r="LLT162" s="200"/>
      <c r="LLU162" s="200"/>
      <c r="LLV162" s="200"/>
      <c r="LLW162" s="200"/>
      <c r="LLX162" s="200"/>
      <c r="LLY162" s="200"/>
      <c r="LLZ162" s="200"/>
      <c r="LMA162" s="200"/>
      <c r="LMB162" s="200"/>
      <c r="LMC162" s="200"/>
      <c r="LMD162" s="200"/>
      <c r="LME162" s="200"/>
      <c r="LMF162" s="200"/>
      <c r="LMG162" s="200"/>
      <c r="LMH162" s="200"/>
      <c r="LMI162" s="200"/>
      <c r="LMO162" s="200"/>
      <c r="LMP162" s="200"/>
      <c r="LMQ162" s="200"/>
      <c r="LMR162" s="200"/>
      <c r="LMS162" s="200"/>
      <c r="LMT162" s="200"/>
      <c r="LMU162" s="200"/>
      <c r="LMW162" s="200"/>
      <c r="LMX162" s="200"/>
      <c r="LMY162" s="200"/>
      <c r="LMZ162" s="200"/>
      <c r="LNA162" s="200"/>
      <c r="LNB162" s="200"/>
      <c r="LNC162" s="200"/>
      <c r="LND162" s="200"/>
      <c r="LNG162" s="200"/>
      <c r="LNJ162" s="200"/>
      <c r="LNM162" s="200"/>
      <c r="LNP162" s="200"/>
      <c r="LNS162" s="200"/>
      <c r="LNV162" s="200"/>
      <c r="LOE162" s="200"/>
      <c r="LOH162" s="200"/>
      <c r="LOK162" s="200"/>
      <c r="LON162" s="200"/>
      <c r="LOW162" s="200"/>
      <c r="LPC162" s="200"/>
      <c r="LPF162" s="200"/>
      <c r="LPI162" s="200"/>
      <c r="LPL162" s="200"/>
      <c r="LPR162" s="200"/>
      <c r="LQA162" s="200"/>
      <c r="LQC162" s="200"/>
      <c r="LQD162" s="200"/>
      <c r="LQF162" s="200"/>
      <c r="LQI162" s="200"/>
      <c r="LQL162" s="200"/>
      <c r="LQO162" s="200"/>
      <c r="LQR162" s="200"/>
      <c r="LQU162" s="200"/>
      <c r="LQW162" s="200"/>
      <c r="LQY162" s="200"/>
      <c r="LRB162" s="200"/>
      <c r="LRE162" s="200"/>
      <c r="LRH162" s="200"/>
      <c r="LRK162" s="200"/>
      <c r="LRN162" s="200"/>
      <c r="LRQ162" s="200"/>
      <c r="LRT162" s="200"/>
      <c r="LRV162" s="200"/>
      <c r="LRY162" s="200"/>
      <c r="LSB162" s="200"/>
      <c r="LSE162" s="200"/>
      <c r="LSK162" s="200"/>
      <c r="LSN162" s="200"/>
      <c r="LSP162" s="200"/>
      <c r="LTW162" s="200"/>
      <c r="LTZ162" s="200"/>
      <c r="LUC162" s="200"/>
      <c r="LUF162" s="200"/>
      <c r="LUI162" s="200"/>
      <c r="LUJ162" s="200"/>
      <c r="LUK162" s="200"/>
      <c r="LUN162" s="200"/>
      <c r="LUQ162" s="200"/>
      <c r="LUT162" s="200"/>
      <c r="LUW162" s="200"/>
      <c r="LUY162" s="200"/>
      <c r="LVM162" s="200"/>
      <c r="LVN162" s="200"/>
      <c r="LVO162" s="200"/>
      <c r="LVP162" s="200"/>
      <c r="LVQ162" s="200"/>
      <c r="LVR162" s="200"/>
      <c r="LVS162" s="200"/>
      <c r="LVT162" s="200"/>
      <c r="LVU162" s="200"/>
      <c r="LVV162" s="200"/>
      <c r="LVW162" s="200"/>
      <c r="LVX162" s="200"/>
      <c r="LVY162" s="200"/>
      <c r="LVZ162" s="200"/>
      <c r="LWA162" s="200"/>
      <c r="LWB162" s="200"/>
      <c r="LWC162" s="200"/>
      <c r="LWD162" s="200"/>
      <c r="LWE162" s="200"/>
      <c r="LWK162" s="200"/>
      <c r="LWL162" s="200"/>
      <c r="LWM162" s="200"/>
      <c r="LWN162" s="200"/>
      <c r="LWO162" s="200"/>
      <c r="LWP162" s="200"/>
      <c r="LWQ162" s="200"/>
      <c r="LWS162" s="200"/>
      <c r="LWT162" s="200"/>
      <c r="LWU162" s="200"/>
      <c r="LWV162" s="200"/>
      <c r="LWW162" s="200"/>
      <c r="LWX162" s="200"/>
      <c r="LWY162" s="200"/>
      <c r="LWZ162" s="200"/>
      <c r="LXC162" s="200"/>
      <c r="LXF162" s="200"/>
      <c r="LXI162" s="200"/>
      <c r="LXL162" s="200"/>
      <c r="LXO162" s="200"/>
      <c r="LXR162" s="200"/>
      <c r="LYA162" s="200"/>
      <c r="LYD162" s="200"/>
      <c r="LYG162" s="200"/>
      <c r="LYJ162" s="200"/>
      <c r="LYS162" s="200"/>
      <c r="LYY162" s="200"/>
      <c r="LZB162" s="200"/>
      <c r="LZE162" s="200"/>
      <c r="LZH162" s="200"/>
      <c r="LZN162" s="200"/>
      <c r="LZW162" s="200"/>
      <c r="LZY162" s="200"/>
      <c r="LZZ162" s="200"/>
      <c r="MAB162" s="200"/>
      <c r="MAE162" s="200"/>
      <c r="MAH162" s="200"/>
      <c r="MAK162" s="200"/>
      <c r="MAN162" s="200"/>
      <c r="MAQ162" s="200"/>
      <c r="MAS162" s="200"/>
      <c r="MAU162" s="200"/>
      <c r="MAX162" s="200"/>
      <c r="MBA162" s="200"/>
      <c r="MBD162" s="200"/>
      <c r="MBG162" s="200"/>
      <c r="MBJ162" s="200"/>
      <c r="MBM162" s="200"/>
      <c r="MBP162" s="200"/>
      <c r="MBR162" s="200"/>
      <c r="MBU162" s="200"/>
      <c r="MBX162" s="200"/>
      <c r="MCA162" s="200"/>
      <c r="MCG162" s="200"/>
      <c r="MCJ162" s="200"/>
      <c r="MCL162" s="200"/>
      <c r="MDS162" s="200"/>
      <c r="MDV162" s="200"/>
      <c r="MDY162" s="200"/>
      <c r="MEB162" s="200"/>
      <c r="MEE162" s="200"/>
      <c r="MEF162" s="200"/>
      <c r="MEG162" s="200"/>
      <c r="MEJ162" s="200"/>
      <c r="MEM162" s="200"/>
      <c r="MEP162" s="200"/>
      <c r="MES162" s="200"/>
      <c r="MEU162" s="200"/>
      <c r="MFI162" s="200"/>
      <c r="MFJ162" s="200"/>
      <c r="MFK162" s="200"/>
      <c r="MFL162" s="200"/>
      <c r="MFM162" s="200"/>
      <c r="MFN162" s="200"/>
      <c r="MFO162" s="200"/>
      <c r="MFP162" s="200"/>
      <c r="MFQ162" s="200"/>
      <c r="MFR162" s="200"/>
      <c r="MFS162" s="200"/>
      <c r="MFT162" s="200"/>
      <c r="MFU162" s="200"/>
      <c r="MFV162" s="200"/>
      <c r="MFW162" s="200"/>
      <c r="MFX162" s="200"/>
      <c r="MFY162" s="200"/>
      <c r="MFZ162" s="200"/>
      <c r="MGA162" s="200"/>
      <c r="MGG162" s="200"/>
      <c r="MGH162" s="200"/>
      <c r="MGI162" s="200"/>
      <c r="MGJ162" s="200"/>
      <c r="MGK162" s="200"/>
      <c r="MGL162" s="200"/>
      <c r="MGM162" s="200"/>
      <c r="MGO162" s="200"/>
      <c r="MGP162" s="200"/>
      <c r="MGQ162" s="200"/>
      <c r="MGR162" s="200"/>
      <c r="MGS162" s="200"/>
      <c r="MGT162" s="200"/>
      <c r="MGU162" s="200"/>
      <c r="MGV162" s="200"/>
      <c r="MGY162" s="200"/>
      <c r="MHB162" s="200"/>
      <c r="MHE162" s="200"/>
      <c r="MHH162" s="200"/>
      <c r="MHK162" s="200"/>
      <c r="MHN162" s="200"/>
      <c r="MHW162" s="200"/>
      <c r="MHZ162" s="200"/>
      <c r="MIC162" s="200"/>
      <c r="MIF162" s="200"/>
      <c r="MIO162" s="200"/>
      <c r="MIU162" s="200"/>
      <c r="MIX162" s="200"/>
      <c r="MJA162" s="200"/>
      <c r="MJD162" s="200"/>
      <c r="MJJ162" s="200"/>
      <c r="MJS162" s="200"/>
      <c r="MJU162" s="200"/>
      <c r="MJV162" s="200"/>
      <c r="MJX162" s="200"/>
      <c r="MKA162" s="200"/>
      <c r="MKD162" s="200"/>
      <c r="MKG162" s="200"/>
      <c r="MKJ162" s="200"/>
      <c r="MKM162" s="200"/>
      <c r="MKO162" s="200"/>
      <c r="MKQ162" s="200"/>
      <c r="MKT162" s="200"/>
      <c r="MKW162" s="200"/>
      <c r="MKZ162" s="200"/>
      <c r="MLC162" s="200"/>
      <c r="MLF162" s="200"/>
      <c r="MLI162" s="200"/>
      <c r="MLL162" s="200"/>
      <c r="MLN162" s="200"/>
      <c r="MLQ162" s="200"/>
      <c r="MLT162" s="200"/>
      <c r="MLW162" s="200"/>
      <c r="MMC162" s="200"/>
      <c r="MMF162" s="200"/>
      <c r="MMH162" s="200"/>
      <c r="MNO162" s="200"/>
      <c r="MNR162" s="200"/>
      <c r="MNU162" s="200"/>
      <c r="MNX162" s="200"/>
      <c r="MOA162" s="200"/>
      <c r="MOB162" s="200"/>
      <c r="MOC162" s="200"/>
      <c r="MOF162" s="200"/>
      <c r="MOI162" s="200"/>
      <c r="MOL162" s="200"/>
      <c r="MOO162" s="200"/>
      <c r="MOQ162" s="200"/>
      <c r="MPE162" s="200"/>
      <c r="MPF162" s="200"/>
      <c r="MPG162" s="200"/>
      <c r="MPH162" s="200"/>
      <c r="MPI162" s="200"/>
      <c r="MPJ162" s="200"/>
      <c r="MPK162" s="200"/>
      <c r="MPL162" s="200"/>
      <c r="MPM162" s="200"/>
      <c r="MPN162" s="200"/>
      <c r="MPO162" s="200"/>
      <c r="MPP162" s="200"/>
      <c r="MPQ162" s="200"/>
      <c r="MPR162" s="200"/>
      <c r="MPS162" s="200"/>
      <c r="MPT162" s="200"/>
      <c r="MPU162" s="200"/>
      <c r="MPV162" s="200"/>
      <c r="MPW162" s="200"/>
      <c r="MQC162" s="200"/>
      <c r="MQD162" s="200"/>
      <c r="MQE162" s="200"/>
      <c r="MQF162" s="200"/>
      <c r="MQG162" s="200"/>
      <c r="MQH162" s="200"/>
      <c r="MQI162" s="200"/>
      <c r="MQK162" s="200"/>
      <c r="MQL162" s="200"/>
      <c r="MQM162" s="200"/>
      <c r="MQN162" s="200"/>
      <c r="MQO162" s="200"/>
      <c r="MQP162" s="200"/>
      <c r="MQQ162" s="200"/>
      <c r="MQR162" s="200"/>
      <c r="MQU162" s="200"/>
      <c r="MQX162" s="200"/>
      <c r="MRA162" s="200"/>
      <c r="MRD162" s="200"/>
      <c r="MRG162" s="200"/>
      <c r="MRJ162" s="200"/>
      <c r="MRS162" s="200"/>
      <c r="MRV162" s="200"/>
      <c r="MRY162" s="200"/>
      <c r="MSB162" s="200"/>
      <c r="MSK162" s="200"/>
      <c r="MSQ162" s="200"/>
      <c r="MST162" s="200"/>
      <c r="MSW162" s="200"/>
      <c r="MSZ162" s="200"/>
      <c r="MTF162" s="200"/>
      <c r="MTO162" s="200"/>
      <c r="MTQ162" s="200"/>
      <c r="MTR162" s="200"/>
      <c r="MTT162" s="200"/>
      <c r="MTW162" s="200"/>
      <c r="MTZ162" s="200"/>
      <c r="MUC162" s="200"/>
      <c r="MUF162" s="200"/>
      <c r="MUI162" s="200"/>
      <c r="MUK162" s="200"/>
      <c r="MUM162" s="200"/>
      <c r="MUP162" s="200"/>
      <c r="MUS162" s="200"/>
      <c r="MUV162" s="200"/>
      <c r="MUY162" s="200"/>
      <c r="MVB162" s="200"/>
      <c r="MVE162" s="200"/>
      <c r="MVH162" s="200"/>
      <c r="MVJ162" s="200"/>
      <c r="MVM162" s="200"/>
      <c r="MVP162" s="200"/>
      <c r="MVS162" s="200"/>
      <c r="MVY162" s="200"/>
      <c r="MWB162" s="200"/>
      <c r="MWD162" s="200"/>
      <c r="MXK162" s="200"/>
      <c r="MXN162" s="200"/>
      <c r="MXQ162" s="200"/>
      <c r="MXT162" s="200"/>
      <c r="MXW162" s="200"/>
      <c r="MXX162" s="200"/>
      <c r="MXY162" s="200"/>
      <c r="MYB162" s="200"/>
      <c r="MYE162" s="200"/>
      <c r="MYH162" s="200"/>
      <c r="MYK162" s="200"/>
      <c r="MYM162" s="200"/>
      <c r="MZA162" s="200"/>
      <c r="MZB162" s="200"/>
      <c r="MZC162" s="200"/>
      <c r="MZD162" s="200"/>
      <c r="MZE162" s="200"/>
      <c r="MZF162" s="200"/>
      <c r="MZG162" s="200"/>
      <c r="MZH162" s="200"/>
      <c r="MZI162" s="200"/>
      <c r="MZJ162" s="200"/>
      <c r="MZK162" s="200"/>
      <c r="MZL162" s="200"/>
      <c r="MZM162" s="200"/>
      <c r="MZN162" s="200"/>
      <c r="MZO162" s="200"/>
      <c r="MZP162" s="200"/>
      <c r="MZQ162" s="200"/>
      <c r="MZR162" s="200"/>
      <c r="MZS162" s="200"/>
      <c r="MZY162" s="200"/>
      <c r="MZZ162" s="200"/>
      <c r="NAA162" s="200"/>
      <c r="NAB162" s="200"/>
      <c r="NAC162" s="200"/>
      <c r="NAD162" s="200"/>
      <c r="NAE162" s="200"/>
      <c r="NAG162" s="200"/>
      <c r="NAH162" s="200"/>
      <c r="NAI162" s="200"/>
      <c r="NAJ162" s="200"/>
      <c r="NAK162" s="200"/>
      <c r="NAL162" s="200"/>
      <c r="NAM162" s="200"/>
      <c r="NAN162" s="200"/>
      <c r="NAQ162" s="200"/>
      <c r="NAT162" s="200"/>
      <c r="NAW162" s="200"/>
      <c r="NAZ162" s="200"/>
      <c r="NBC162" s="200"/>
      <c r="NBF162" s="200"/>
      <c r="NBO162" s="200"/>
      <c r="NBR162" s="200"/>
      <c r="NBU162" s="200"/>
      <c r="NBX162" s="200"/>
      <c r="NCG162" s="200"/>
      <c r="NCM162" s="200"/>
      <c r="NCP162" s="200"/>
      <c r="NCS162" s="200"/>
      <c r="NCV162" s="200"/>
      <c r="NDB162" s="200"/>
      <c r="NDK162" s="200"/>
      <c r="NDM162" s="200"/>
      <c r="NDN162" s="200"/>
      <c r="NDP162" s="200"/>
      <c r="NDS162" s="200"/>
      <c r="NDV162" s="200"/>
      <c r="NDY162" s="200"/>
      <c r="NEB162" s="200"/>
      <c r="NEE162" s="200"/>
      <c r="NEG162" s="200"/>
      <c r="NEI162" s="200"/>
      <c r="NEL162" s="200"/>
      <c r="NEO162" s="200"/>
      <c r="NER162" s="200"/>
      <c r="NEU162" s="200"/>
      <c r="NEX162" s="200"/>
      <c r="NFA162" s="200"/>
      <c r="NFD162" s="200"/>
      <c r="NFF162" s="200"/>
      <c r="NFI162" s="200"/>
      <c r="NFL162" s="200"/>
      <c r="NFO162" s="200"/>
      <c r="NFU162" s="200"/>
      <c r="NFX162" s="200"/>
      <c r="NFZ162" s="200"/>
      <c r="NHG162" s="200"/>
      <c r="NHJ162" s="200"/>
      <c r="NHM162" s="200"/>
      <c r="NHP162" s="200"/>
      <c r="NHS162" s="200"/>
      <c r="NHT162" s="200"/>
      <c r="NHU162" s="200"/>
      <c r="NHX162" s="200"/>
      <c r="NIA162" s="200"/>
      <c r="NID162" s="200"/>
      <c r="NIG162" s="200"/>
      <c r="NII162" s="200"/>
      <c r="NIW162" s="200"/>
      <c r="NIX162" s="200"/>
      <c r="NIY162" s="200"/>
      <c r="NIZ162" s="200"/>
      <c r="NJA162" s="200"/>
      <c r="NJB162" s="200"/>
      <c r="NJC162" s="200"/>
      <c r="NJD162" s="200"/>
      <c r="NJE162" s="200"/>
      <c r="NJF162" s="200"/>
      <c r="NJG162" s="200"/>
      <c r="NJH162" s="200"/>
      <c r="NJI162" s="200"/>
      <c r="NJJ162" s="200"/>
      <c r="NJK162" s="200"/>
      <c r="NJL162" s="200"/>
      <c r="NJM162" s="200"/>
      <c r="NJN162" s="200"/>
      <c r="NJO162" s="200"/>
      <c r="NJU162" s="200"/>
      <c r="NJV162" s="200"/>
      <c r="NJW162" s="200"/>
      <c r="NJX162" s="200"/>
      <c r="NJY162" s="200"/>
      <c r="NJZ162" s="200"/>
      <c r="NKA162" s="200"/>
      <c r="NKC162" s="200"/>
      <c r="NKD162" s="200"/>
      <c r="NKE162" s="200"/>
      <c r="NKF162" s="200"/>
      <c r="NKG162" s="200"/>
      <c r="NKH162" s="200"/>
      <c r="NKI162" s="200"/>
      <c r="NKJ162" s="200"/>
      <c r="NKM162" s="200"/>
      <c r="NKP162" s="200"/>
      <c r="NKS162" s="200"/>
      <c r="NKV162" s="200"/>
      <c r="NKY162" s="200"/>
      <c r="NLB162" s="200"/>
      <c r="NLK162" s="200"/>
      <c r="NLN162" s="200"/>
      <c r="NLQ162" s="200"/>
      <c r="NLT162" s="200"/>
      <c r="NMC162" s="200"/>
      <c r="NMI162" s="200"/>
      <c r="NML162" s="200"/>
      <c r="NMO162" s="200"/>
      <c r="NMR162" s="200"/>
      <c r="NMX162" s="200"/>
      <c r="NNG162" s="200"/>
      <c r="NNI162" s="200"/>
      <c r="NNJ162" s="200"/>
      <c r="NNL162" s="200"/>
      <c r="NNO162" s="200"/>
      <c r="NNR162" s="200"/>
      <c r="NNU162" s="200"/>
      <c r="NNX162" s="200"/>
      <c r="NOA162" s="200"/>
      <c r="NOC162" s="200"/>
      <c r="NOE162" s="200"/>
      <c r="NOH162" s="200"/>
      <c r="NOK162" s="200"/>
      <c r="NON162" s="200"/>
      <c r="NOQ162" s="200"/>
      <c r="NOT162" s="200"/>
      <c r="NOW162" s="200"/>
      <c r="NOZ162" s="200"/>
      <c r="NPB162" s="200"/>
      <c r="NPE162" s="200"/>
      <c r="NPH162" s="200"/>
      <c r="NPK162" s="200"/>
      <c r="NPQ162" s="200"/>
      <c r="NPT162" s="200"/>
      <c r="NPV162" s="200"/>
      <c r="NRC162" s="200"/>
      <c r="NRF162" s="200"/>
      <c r="NRI162" s="200"/>
      <c r="NRL162" s="200"/>
      <c r="NRO162" s="200"/>
      <c r="NRP162" s="200"/>
      <c r="NRQ162" s="200"/>
      <c r="NRT162" s="200"/>
      <c r="NRW162" s="200"/>
      <c r="NRZ162" s="200"/>
      <c r="NSC162" s="200"/>
      <c r="NSE162" s="200"/>
      <c r="NSS162" s="200"/>
      <c r="NST162" s="200"/>
      <c r="NSU162" s="200"/>
      <c r="NSV162" s="200"/>
      <c r="NSW162" s="200"/>
      <c r="NSX162" s="200"/>
      <c r="NSY162" s="200"/>
      <c r="NSZ162" s="200"/>
      <c r="NTA162" s="200"/>
      <c r="NTB162" s="200"/>
      <c r="NTC162" s="200"/>
      <c r="NTD162" s="200"/>
      <c r="NTE162" s="200"/>
      <c r="NTF162" s="200"/>
      <c r="NTG162" s="200"/>
      <c r="NTH162" s="200"/>
      <c r="NTI162" s="200"/>
      <c r="NTJ162" s="200"/>
      <c r="NTK162" s="200"/>
      <c r="NTQ162" s="200"/>
      <c r="NTR162" s="200"/>
      <c r="NTS162" s="200"/>
      <c r="NTT162" s="200"/>
      <c r="NTU162" s="200"/>
      <c r="NTV162" s="200"/>
      <c r="NTW162" s="200"/>
      <c r="NTY162" s="200"/>
      <c r="NTZ162" s="200"/>
      <c r="NUA162" s="200"/>
      <c r="NUB162" s="200"/>
      <c r="NUC162" s="200"/>
      <c r="NUD162" s="200"/>
      <c r="NUE162" s="200"/>
      <c r="NUF162" s="200"/>
      <c r="NUI162" s="200"/>
      <c r="NUL162" s="200"/>
      <c r="NUO162" s="200"/>
      <c r="NUR162" s="200"/>
      <c r="NUU162" s="200"/>
      <c r="NUX162" s="200"/>
      <c r="NVG162" s="200"/>
      <c r="NVJ162" s="200"/>
      <c r="NVM162" s="200"/>
      <c r="NVP162" s="200"/>
      <c r="NVY162" s="200"/>
      <c r="NWE162" s="200"/>
      <c r="NWH162" s="200"/>
      <c r="NWK162" s="200"/>
      <c r="NWN162" s="200"/>
      <c r="NWT162" s="200"/>
      <c r="NXC162" s="200"/>
      <c r="NXE162" s="200"/>
      <c r="NXF162" s="200"/>
      <c r="NXH162" s="200"/>
      <c r="NXK162" s="200"/>
      <c r="NXN162" s="200"/>
      <c r="NXQ162" s="200"/>
      <c r="NXT162" s="200"/>
      <c r="NXW162" s="200"/>
      <c r="NXY162" s="200"/>
      <c r="NYA162" s="200"/>
      <c r="NYD162" s="200"/>
      <c r="NYG162" s="200"/>
      <c r="NYJ162" s="200"/>
      <c r="NYM162" s="200"/>
      <c r="NYP162" s="200"/>
      <c r="NYS162" s="200"/>
      <c r="NYV162" s="200"/>
      <c r="NYX162" s="200"/>
      <c r="NZA162" s="200"/>
      <c r="NZD162" s="200"/>
      <c r="NZG162" s="200"/>
      <c r="NZM162" s="200"/>
      <c r="NZP162" s="200"/>
      <c r="NZR162" s="200"/>
      <c r="OAY162" s="200"/>
      <c r="OBB162" s="200"/>
      <c r="OBE162" s="200"/>
      <c r="OBH162" s="200"/>
      <c r="OBK162" s="200"/>
      <c r="OBL162" s="200"/>
      <c r="OBM162" s="200"/>
      <c r="OBP162" s="200"/>
      <c r="OBS162" s="200"/>
      <c r="OBV162" s="200"/>
      <c r="OBY162" s="200"/>
      <c r="OCA162" s="200"/>
      <c r="OCO162" s="200"/>
      <c r="OCP162" s="200"/>
      <c r="OCQ162" s="200"/>
      <c r="OCR162" s="200"/>
      <c r="OCS162" s="200"/>
      <c r="OCT162" s="200"/>
      <c r="OCU162" s="200"/>
      <c r="OCV162" s="200"/>
      <c r="OCW162" s="200"/>
      <c r="OCX162" s="200"/>
      <c r="OCY162" s="200"/>
      <c r="OCZ162" s="200"/>
      <c r="ODA162" s="200"/>
      <c r="ODB162" s="200"/>
      <c r="ODC162" s="200"/>
      <c r="ODD162" s="200"/>
      <c r="ODE162" s="200"/>
      <c r="ODF162" s="200"/>
      <c r="ODG162" s="200"/>
      <c r="ODM162" s="200"/>
      <c r="ODN162" s="200"/>
      <c r="ODO162" s="200"/>
      <c r="ODP162" s="200"/>
      <c r="ODQ162" s="200"/>
      <c r="ODR162" s="200"/>
      <c r="ODS162" s="200"/>
      <c r="ODU162" s="200"/>
      <c r="ODV162" s="200"/>
      <c r="ODW162" s="200"/>
      <c r="ODX162" s="200"/>
      <c r="ODY162" s="200"/>
      <c r="ODZ162" s="200"/>
      <c r="OEA162" s="200"/>
      <c r="OEB162" s="200"/>
      <c r="OEE162" s="200"/>
      <c r="OEH162" s="200"/>
      <c r="OEK162" s="200"/>
      <c r="OEN162" s="200"/>
      <c r="OEQ162" s="200"/>
      <c r="OET162" s="200"/>
      <c r="OFC162" s="200"/>
      <c r="OFF162" s="200"/>
      <c r="OFI162" s="200"/>
      <c r="OFL162" s="200"/>
      <c r="OFU162" s="200"/>
      <c r="OGA162" s="200"/>
      <c r="OGD162" s="200"/>
      <c r="OGG162" s="200"/>
      <c r="OGJ162" s="200"/>
      <c r="OGP162" s="200"/>
      <c r="OGY162" s="200"/>
      <c r="OHA162" s="200"/>
      <c r="OHB162" s="200"/>
      <c r="OHD162" s="200"/>
      <c r="OHG162" s="200"/>
      <c r="OHJ162" s="200"/>
      <c r="OHM162" s="200"/>
      <c r="OHP162" s="200"/>
      <c r="OHS162" s="200"/>
      <c r="OHU162" s="200"/>
      <c r="OHW162" s="200"/>
      <c r="OHZ162" s="200"/>
      <c r="OIC162" s="200"/>
      <c r="OIF162" s="200"/>
      <c r="OII162" s="200"/>
      <c r="OIL162" s="200"/>
      <c r="OIO162" s="200"/>
      <c r="OIR162" s="200"/>
      <c r="OIT162" s="200"/>
      <c r="OIW162" s="200"/>
      <c r="OIZ162" s="200"/>
      <c r="OJC162" s="200"/>
      <c r="OJI162" s="200"/>
      <c r="OJL162" s="200"/>
      <c r="OJN162" s="200"/>
      <c r="OKU162" s="200"/>
      <c r="OKX162" s="200"/>
      <c r="OLA162" s="200"/>
      <c r="OLD162" s="200"/>
      <c r="OLG162" s="200"/>
      <c r="OLH162" s="200"/>
      <c r="OLI162" s="200"/>
      <c r="OLL162" s="200"/>
      <c r="OLO162" s="200"/>
      <c r="OLR162" s="200"/>
      <c r="OLU162" s="200"/>
      <c r="OLW162" s="200"/>
      <c r="OMK162" s="200"/>
      <c r="OML162" s="200"/>
      <c r="OMM162" s="200"/>
      <c r="OMN162" s="200"/>
      <c r="OMO162" s="200"/>
      <c r="OMP162" s="200"/>
      <c r="OMQ162" s="200"/>
      <c r="OMR162" s="200"/>
      <c r="OMS162" s="200"/>
      <c r="OMT162" s="200"/>
      <c r="OMU162" s="200"/>
      <c r="OMV162" s="200"/>
      <c r="OMW162" s="200"/>
      <c r="OMX162" s="200"/>
      <c r="OMY162" s="200"/>
      <c r="OMZ162" s="200"/>
      <c r="ONA162" s="200"/>
      <c r="ONB162" s="200"/>
      <c r="ONC162" s="200"/>
      <c r="ONI162" s="200"/>
      <c r="ONJ162" s="200"/>
      <c r="ONK162" s="200"/>
      <c r="ONL162" s="200"/>
      <c r="ONM162" s="200"/>
      <c r="ONN162" s="200"/>
      <c r="ONO162" s="200"/>
      <c r="ONQ162" s="200"/>
      <c r="ONR162" s="200"/>
      <c r="ONS162" s="200"/>
      <c r="ONT162" s="200"/>
      <c r="ONU162" s="200"/>
      <c r="ONV162" s="200"/>
      <c r="ONW162" s="200"/>
      <c r="ONX162" s="200"/>
      <c r="OOA162" s="200"/>
      <c r="OOD162" s="200"/>
      <c r="OOG162" s="200"/>
      <c r="OOJ162" s="200"/>
      <c r="OOM162" s="200"/>
      <c r="OOP162" s="200"/>
      <c r="OOY162" s="200"/>
      <c r="OPB162" s="200"/>
      <c r="OPE162" s="200"/>
      <c r="OPH162" s="200"/>
      <c r="OPQ162" s="200"/>
      <c r="OPW162" s="200"/>
      <c r="OPZ162" s="200"/>
      <c r="OQC162" s="200"/>
      <c r="OQF162" s="200"/>
      <c r="OQL162" s="200"/>
      <c r="OQU162" s="200"/>
      <c r="OQW162" s="200"/>
      <c r="OQX162" s="200"/>
      <c r="OQZ162" s="200"/>
      <c r="ORC162" s="200"/>
      <c r="ORF162" s="200"/>
      <c r="ORI162" s="200"/>
      <c r="ORL162" s="200"/>
      <c r="ORO162" s="200"/>
      <c r="ORQ162" s="200"/>
      <c r="ORS162" s="200"/>
      <c r="ORV162" s="200"/>
      <c r="ORY162" s="200"/>
      <c r="OSB162" s="200"/>
      <c r="OSE162" s="200"/>
      <c r="OSH162" s="200"/>
      <c r="OSK162" s="200"/>
      <c r="OSN162" s="200"/>
      <c r="OSP162" s="200"/>
      <c r="OSS162" s="200"/>
      <c r="OSV162" s="200"/>
      <c r="OSY162" s="200"/>
      <c r="OTE162" s="200"/>
      <c r="OTH162" s="200"/>
      <c r="OTJ162" s="200"/>
      <c r="OUQ162" s="200"/>
      <c r="OUT162" s="200"/>
      <c r="OUW162" s="200"/>
      <c r="OUZ162" s="200"/>
      <c r="OVC162" s="200"/>
      <c r="OVD162" s="200"/>
      <c r="OVE162" s="200"/>
      <c r="OVH162" s="200"/>
      <c r="OVK162" s="200"/>
      <c r="OVN162" s="200"/>
      <c r="OVQ162" s="200"/>
      <c r="OVS162" s="200"/>
      <c r="OWG162" s="200"/>
      <c r="OWH162" s="200"/>
      <c r="OWI162" s="200"/>
      <c r="OWJ162" s="200"/>
      <c r="OWK162" s="200"/>
      <c r="OWL162" s="200"/>
      <c r="OWM162" s="200"/>
      <c r="OWN162" s="200"/>
      <c r="OWO162" s="200"/>
      <c r="OWP162" s="200"/>
      <c r="OWQ162" s="200"/>
      <c r="OWR162" s="200"/>
      <c r="OWS162" s="200"/>
      <c r="OWT162" s="200"/>
      <c r="OWU162" s="200"/>
      <c r="OWV162" s="200"/>
      <c r="OWW162" s="200"/>
      <c r="OWX162" s="200"/>
      <c r="OWY162" s="200"/>
      <c r="OXE162" s="200"/>
      <c r="OXF162" s="200"/>
      <c r="OXG162" s="200"/>
      <c r="OXH162" s="200"/>
      <c r="OXI162" s="200"/>
      <c r="OXJ162" s="200"/>
      <c r="OXK162" s="200"/>
      <c r="OXM162" s="200"/>
      <c r="OXN162" s="200"/>
      <c r="OXO162" s="200"/>
      <c r="OXP162" s="200"/>
      <c r="OXQ162" s="200"/>
      <c r="OXR162" s="200"/>
      <c r="OXS162" s="200"/>
      <c r="OXT162" s="200"/>
      <c r="OXW162" s="200"/>
      <c r="OXZ162" s="200"/>
      <c r="OYC162" s="200"/>
      <c r="OYF162" s="200"/>
      <c r="OYI162" s="200"/>
      <c r="OYL162" s="200"/>
      <c r="OYU162" s="200"/>
      <c r="OYX162" s="200"/>
      <c r="OZA162" s="200"/>
      <c r="OZD162" s="200"/>
      <c r="OZM162" s="200"/>
      <c r="OZS162" s="200"/>
      <c r="OZV162" s="200"/>
      <c r="OZY162" s="200"/>
      <c r="PAB162" s="200"/>
      <c r="PAH162" s="200"/>
      <c r="PAQ162" s="200"/>
      <c r="PAS162" s="200"/>
      <c r="PAT162" s="200"/>
      <c r="PAV162" s="200"/>
      <c r="PAY162" s="200"/>
      <c r="PBB162" s="200"/>
      <c r="PBE162" s="200"/>
      <c r="PBH162" s="200"/>
      <c r="PBK162" s="200"/>
      <c r="PBM162" s="200"/>
      <c r="PBO162" s="200"/>
      <c r="PBR162" s="200"/>
      <c r="PBU162" s="200"/>
      <c r="PBX162" s="200"/>
      <c r="PCA162" s="200"/>
      <c r="PCD162" s="200"/>
      <c r="PCG162" s="200"/>
      <c r="PCJ162" s="200"/>
      <c r="PCL162" s="200"/>
      <c r="PCO162" s="200"/>
      <c r="PCR162" s="200"/>
      <c r="PCU162" s="200"/>
      <c r="PDA162" s="200"/>
      <c r="PDD162" s="200"/>
      <c r="PDF162" s="200"/>
      <c r="PEM162" s="200"/>
      <c r="PEP162" s="200"/>
      <c r="PES162" s="200"/>
      <c r="PEV162" s="200"/>
      <c r="PEY162" s="200"/>
      <c r="PEZ162" s="200"/>
      <c r="PFA162" s="200"/>
      <c r="PFD162" s="200"/>
      <c r="PFG162" s="200"/>
      <c r="PFJ162" s="200"/>
      <c r="PFM162" s="200"/>
      <c r="PFO162" s="200"/>
      <c r="PGC162" s="200"/>
      <c r="PGD162" s="200"/>
      <c r="PGE162" s="200"/>
      <c r="PGF162" s="200"/>
      <c r="PGG162" s="200"/>
      <c r="PGH162" s="200"/>
      <c r="PGI162" s="200"/>
      <c r="PGJ162" s="200"/>
      <c r="PGK162" s="200"/>
      <c r="PGL162" s="200"/>
      <c r="PGM162" s="200"/>
      <c r="PGN162" s="200"/>
      <c r="PGO162" s="200"/>
      <c r="PGP162" s="200"/>
      <c r="PGQ162" s="200"/>
      <c r="PGR162" s="200"/>
      <c r="PGS162" s="200"/>
      <c r="PGT162" s="200"/>
      <c r="PGU162" s="200"/>
      <c r="PHA162" s="200"/>
      <c r="PHB162" s="200"/>
      <c r="PHC162" s="200"/>
      <c r="PHD162" s="200"/>
      <c r="PHE162" s="200"/>
      <c r="PHF162" s="200"/>
      <c r="PHG162" s="200"/>
      <c r="PHI162" s="200"/>
      <c r="PHJ162" s="200"/>
      <c r="PHK162" s="200"/>
      <c r="PHL162" s="200"/>
      <c r="PHM162" s="200"/>
      <c r="PHN162" s="200"/>
      <c r="PHO162" s="200"/>
      <c r="PHP162" s="200"/>
      <c r="PHS162" s="200"/>
      <c r="PHV162" s="200"/>
      <c r="PHY162" s="200"/>
      <c r="PIB162" s="200"/>
      <c r="PIE162" s="200"/>
      <c r="PIH162" s="200"/>
      <c r="PIQ162" s="200"/>
      <c r="PIT162" s="200"/>
      <c r="PIW162" s="200"/>
      <c r="PIZ162" s="200"/>
      <c r="PJI162" s="200"/>
      <c r="PJO162" s="200"/>
      <c r="PJR162" s="200"/>
      <c r="PJU162" s="200"/>
      <c r="PJX162" s="200"/>
      <c r="PKD162" s="200"/>
      <c r="PKM162" s="200"/>
      <c r="PKO162" s="200"/>
      <c r="PKP162" s="200"/>
      <c r="PKR162" s="200"/>
      <c r="PKU162" s="200"/>
      <c r="PKX162" s="200"/>
      <c r="PLA162" s="200"/>
      <c r="PLD162" s="200"/>
      <c r="PLG162" s="200"/>
      <c r="PLI162" s="200"/>
      <c r="PLK162" s="200"/>
      <c r="PLN162" s="200"/>
      <c r="PLQ162" s="200"/>
      <c r="PLT162" s="200"/>
      <c r="PLW162" s="200"/>
      <c r="PLZ162" s="200"/>
      <c r="PMC162" s="200"/>
      <c r="PMF162" s="200"/>
      <c r="PMH162" s="200"/>
      <c r="PMK162" s="200"/>
      <c r="PMN162" s="200"/>
      <c r="PMQ162" s="200"/>
      <c r="PMW162" s="200"/>
      <c r="PMZ162" s="200"/>
      <c r="PNB162" s="200"/>
      <c r="POI162" s="200"/>
      <c r="POL162" s="200"/>
      <c r="POO162" s="200"/>
      <c r="POR162" s="200"/>
      <c r="POU162" s="200"/>
      <c r="POV162" s="200"/>
      <c r="POW162" s="200"/>
      <c r="POZ162" s="200"/>
      <c r="PPC162" s="200"/>
      <c r="PPF162" s="200"/>
      <c r="PPI162" s="200"/>
      <c r="PPK162" s="200"/>
      <c r="PPY162" s="200"/>
      <c r="PPZ162" s="200"/>
      <c r="PQA162" s="200"/>
      <c r="PQB162" s="200"/>
      <c r="PQC162" s="200"/>
      <c r="PQD162" s="200"/>
      <c r="PQE162" s="200"/>
      <c r="PQF162" s="200"/>
      <c r="PQG162" s="200"/>
      <c r="PQH162" s="200"/>
      <c r="PQI162" s="200"/>
      <c r="PQJ162" s="200"/>
      <c r="PQK162" s="200"/>
      <c r="PQL162" s="200"/>
      <c r="PQM162" s="200"/>
      <c r="PQN162" s="200"/>
      <c r="PQO162" s="200"/>
      <c r="PQP162" s="200"/>
      <c r="PQQ162" s="200"/>
      <c r="PQW162" s="200"/>
      <c r="PQX162" s="200"/>
      <c r="PQY162" s="200"/>
      <c r="PQZ162" s="200"/>
      <c r="PRA162" s="200"/>
      <c r="PRB162" s="200"/>
      <c r="PRC162" s="200"/>
      <c r="PRE162" s="200"/>
      <c r="PRF162" s="200"/>
      <c r="PRG162" s="200"/>
      <c r="PRH162" s="200"/>
      <c r="PRI162" s="200"/>
      <c r="PRJ162" s="200"/>
      <c r="PRK162" s="200"/>
      <c r="PRL162" s="200"/>
      <c r="PRO162" s="200"/>
      <c r="PRR162" s="200"/>
      <c r="PRU162" s="200"/>
      <c r="PRX162" s="200"/>
      <c r="PSA162" s="200"/>
      <c r="PSD162" s="200"/>
      <c r="PSM162" s="200"/>
      <c r="PSP162" s="200"/>
      <c r="PSS162" s="200"/>
      <c r="PSV162" s="200"/>
      <c r="PTE162" s="200"/>
      <c r="PTK162" s="200"/>
      <c r="PTN162" s="200"/>
      <c r="PTQ162" s="200"/>
      <c r="PTT162" s="200"/>
      <c r="PTZ162" s="200"/>
      <c r="PUI162" s="200"/>
      <c r="PUK162" s="200"/>
      <c r="PUL162" s="200"/>
      <c r="PUN162" s="200"/>
      <c r="PUQ162" s="200"/>
      <c r="PUT162" s="200"/>
      <c r="PUW162" s="200"/>
      <c r="PUZ162" s="200"/>
      <c r="PVC162" s="200"/>
      <c r="PVE162" s="200"/>
      <c r="PVG162" s="200"/>
      <c r="PVJ162" s="200"/>
      <c r="PVM162" s="200"/>
      <c r="PVP162" s="200"/>
      <c r="PVS162" s="200"/>
      <c r="PVV162" s="200"/>
      <c r="PVY162" s="200"/>
      <c r="PWB162" s="200"/>
      <c r="PWD162" s="200"/>
      <c r="PWG162" s="200"/>
      <c r="PWJ162" s="200"/>
      <c r="PWM162" s="200"/>
      <c r="PWS162" s="200"/>
      <c r="PWV162" s="200"/>
      <c r="PWX162" s="200"/>
      <c r="PYE162" s="200"/>
      <c r="PYH162" s="200"/>
      <c r="PYK162" s="200"/>
      <c r="PYN162" s="200"/>
      <c r="PYQ162" s="200"/>
      <c r="PYR162" s="200"/>
      <c r="PYS162" s="200"/>
      <c r="PYV162" s="200"/>
      <c r="PYY162" s="200"/>
      <c r="PZB162" s="200"/>
      <c r="PZE162" s="200"/>
      <c r="PZG162" s="200"/>
      <c r="PZU162" s="200"/>
      <c r="PZV162" s="200"/>
      <c r="PZW162" s="200"/>
      <c r="PZX162" s="200"/>
      <c r="PZY162" s="200"/>
      <c r="PZZ162" s="200"/>
      <c r="QAA162" s="200"/>
      <c r="QAB162" s="200"/>
      <c r="QAC162" s="200"/>
      <c r="QAD162" s="200"/>
      <c r="QAE162" s="200"/>
      <c r="QAF162" s="200"/>
      <c r="QAG162" s="200"/>
      <c r="QAH162" s="200"/>
      <c r="QAI162" s="200"/>
      <c r="QAJ162" s="200"/>
      <c r="QAK162" s="200"/>
      <c r="QAL162" s="200"/>
      <c r="QAM162" s="200"/>
      <c r="QAS162" s="200"/>
      <c r="QAT162" s="200"/>
      <c r="QAU162" s="200"/>
      <c r="QAV162" s="200"/>
      <c r="QAW162" s="200"/>
      <c r="QAX162" s="200"/>
      <c r="QAY162" s="200"/>
      <c r="QBA162" s="200"/>
      <c r="QBB162" s="200"/>
      <c r="QBC162" s="200"/>
      <c r="QBD162" s="200"/>
      <c r="QBE162" s="200"/>
      <c r="QBF162" s="200"/>
      <c r="QBG162" s="200"/>
      <c r="QBH162" s="200"/>
      <c r="QBK162" s="200"/>
      <c r="QBN162" s="200"/>
      <c r="QBQ162" s="200"/>
      <c r="QBT162" s="200"/>
      <c r="QBW162" s="200"/>
      <c r="QBZ162" s="200"/>
      <c r="QCI162" s="200"/>
      <c r="QCL162" s="200"/>
      <c r="QCO162" s="200"/>
      <c r="QCR162" s="200"/>
      <c r="QDA162" s="200"/>
      <c r="QDG162" s="200"/>
      <c r="QDJ162" s="200"/>
      <c r="QDM162" s="200"/>
      <c r="QDP162" s="200"/>
      <c r="QDV162" s="200"/>
      <c r="QEE162" s="200"/>
      <c r="QEG162" s="200"/>
      <c r="QEH162" s="200"/>
      <c r="QEJ162" s="200"/>
      <c r="QEM162" s="200"/>
      <c r="QEP162" s="200"/>
      <c r="QES162" s="200"/>
      <c r="QEV162" s="200"/>
      <c r="QEY162" s="200"/>
      <c r="QFA162" s="200"/>
      <c r="QFC162" s="200"/>
      <c r="QFF162" s="200"/>
      <c r="QFI162" s="200"/>
      <c r="QFL162" s="200"/>
      <c r="QFO162" s="200"/>
      <c r="QFR162" s="200"/>
      <c r="QFU162" s="200"/>
      <c r="QFX162" s="200"/>
      <c r="QFZ162" s="200"/>
      <c r="QGC162" s="200"/>
      <c r="QGF162" s="200"/>
      <c r="QGI162" s="200"/>
      <c r="QGO162" s="200"/>
      <c r="QGR162" s="200"/>
      <c r="QGT162" s="200"/>
      <c r="QIA162" s="200"/>
      <c r="QID162" s="200"/>
      <c r="QIG162" s="200"/>
      <c r="QIJ162" s="200"/>
      <c r="QIM162" s="200"/>
      <c r="QIN162" s="200"/>
      <c r="QIO162" s="200"/>
      <c r="QIR162" s="200"/>
      <c r="QIU162" s="200"/>
      <c r="QIX162" s="200"/>
      <c r="QJA162" s="200"/>
      <c r="QJC162" s="200"/>
      <c r="QJQ162" s="200"/>
      <c r="QJR162" s="200"/>
      <c r="QJS162" s="200"/>
      <c r="QJT162" s="200"/>
      <c r="QJU162" s="200"/>
      <c r="QJV162" s="200"/>
      <c r="QJW162" s="200"/>
      <c r="QJX162" s="200"/>
      <c r="QJY162" s="200"/>
      <c r="QJZ162" s="200"/>
      <c r="QKA162" s="200"/>
      <c r="QKB162" s="200"/>
      <c r="QKC162" s="200"/>
      <c r="QKD162" s="200"/>
      <c r="QKE162" s="200"/>
      <c r="QKF162" s="200"/>
      <c r="QKG162" s="200"/>
      <c r="QKH162" s="200"/>
      <c r="QKI162" s="200"/>
      <c r="QKO162" s="200"/>
      <c r="QKP162" s="200"/>
      <c r="QKQ162" s="200"/>
      <c r="QKR162" s="200"/>
      <c r="QKS162" s="200"/>
      <c r="QKT162" s="200"/>
      <c r="QKU162" s="200"/>
      <c r="QKW162" s="200"/>
      <c r="QKX162" s="200"/>
      <c r="QKY162" s="200"/>
      <c r="QKZ162" s="200"/>
      <c r="QLA162" s="200"/>
      <c r="QLB162" s="200"/>
      <c r="QLC162" s="200"/>
      <c r="QLD162" s="200"/>
      <c r="QLG162" s="200"/>
      <c r="QLJ162" s="200"/>
      <c r="QLM162" s="200"/>
      <c r="QLP162" s="200"/>
      <c r="QLS162" s="200"/>
      <c r="QLV162" s="200"/>
      <c r="QME162" s="200"/>
      <c r="QMH162" s="200"/>
      <c r="QMK162" s="200"/>
      <c r="QMN162" s="200"/>
      <c r="QMW162" s="200"/>
      <c r="QNC162" s="200"/>
      <c r="QNF162" s="200"/>
      <c r="QNI162" s="200"/>
      <c r="QNL162" s="200"/>
      <c r="QNR162" s="200"/>
      <c r="QOA162" s="200"/>
      <c r="QOC162" s="200"/>
      <c r="QOD162" s="200"/>
      <c r="QOF162" s="200"/>
      <c r="QOI162" s="200"/>
      <c r="QOL162" s="200"/>
      <c r="QOO162" s="200"/>
      <c r="QOR162" s="200"/>
      <c r="QOU162" s="200"/>
      <c r="QOW162" s="200"/>
      <c r="QOY162" s="200"/>
      <c r="QPB162" s="200"/>
      <c r="QPE162" s="200"/>
      <c r="QPH162" s="200"/>
      <c r="QPK162" s="200"/>
      <c r="QPN162" s="200"/>
      <c r="QPQ162" s="200"/>
      <c r="QPT162" s="200"/>
      <c r="QPV162" s="200"/>
      <c r="QPY162" s="200"/>
      <c r="QQB162" s="200"/>
      <c r="QQE162" s="200"/>
      <c r="QQK162" s="200"/>
      <c r="QQN162" s="200"/>
      <c r="QQP162" s="200"/>
      <c r="QRW162" s="200"/>
      <c r="QRZ162" s="200"/>
      <c r="QSC162" s="200"/>
      <c r="QSF162" s="200"/>
      <c r="QSI162" s="200"/>
      <c r="QSJ162" s="200"/>
      <c r="QSK162" s="200"/>
      <c r="QSN162" s="200"/>
      <c r="QSQ162" s="200"/>
      <c r="QST162" s="200"/>
      <c r="QSW162" s="200"/>
      <c r="QSY162" s="200"/>
      <c r="QTM162" s="200"/>
      <c r="QTN162" s="200"/>
      <c r="QTO162" s="200"/>
      <c r="QTP162" s="200"/>
      <c r="QTQ162" s="200"/>
      <c r="QTR162" s="200"/>
      <c r="QTS162" s="200"/>
      <c r="QTT162" s="200"/>
      <c r="QTU162" s="200"/>
      <c r="QTV162" s="200"/>
      <c r="QTW162" s="200"/>
      <c r="QTX162" s="200"/>
      <c r="QTY162" s="200"/>
      <c r="QTZ162" s="200"/>
      <c r="QUA162" s="200"/>
      <c r="QUB162" s="200"/>
      <c r="QUC162" s="200"/>
      <c r="QUD162" s="200"/>
      <c r="QUE162" s="200"/>
      <c r="QUK162" s="200"/>
      <c r="QUL162" s="200"/>
      <c r="QUM162" s="200"/>
      <c r="QUN162" s="200"/>
      <c r="QUO162" s="200"/>
      <c r="QUP162" s="200"/>
      <c r="QUQ162" s="200"/>
      <c r="QUS162" s="200"/>
      <c r="QUT162" s="200"/>
      <c r="QUU162" s="200"/>
      <c r="QUV162" s="200"/>
      <c r="QUW162" s="200"/>
      <c r="QUX162" s="200"/>
      <c r="QUY162" s="200"/>
      <c r="QUZ162" s="200"/>
      <c r="QVC162" s="200"/>
      <c r="QVF162" s="200"/>
      <c r="QVI162" s="200"/>
      <c r="QVL162" s="200"/>
      <c r="QVO162" s="200"/>
      <c r="QVR162" s="200"/>
      <c r="QWA162" s="200"/>
      <c r="QWD162" s="200"/>
      <c r="QWG162" s="200"/>
      <c r="QWJ162" s="200"/>
      <c r="QWS162" s="200"/>
      <c r="QWY162" s="200"/>
      <c r="QXB162" s="200"/>
      <c r="QXE162" s="200"/>
      <c r="QXH162" s="200"/>
      <c r="QXN162" s="200"/>
      <c r="QXW162" s="200"/>
      <c r="QXY162" s="200"/>
      <c r="QXZ162" s="200"/>
      <c r="QYB162" s="200"/>
      <c r="QYE162" s="200"/>
      <c r="QYH162" s="200"/>
      <c r="QYK162" s="200"/>
      <c r="QYN162" s="200"/>
      <c r="QYQ162" s="200"/>
      <c r="QYS162" s="200"/>
      <c r="QYU162" s="200"/>
      <c r="QYX162" s="200"/>
      <c r="QZA162" s="200"/>
      <c r="QZD162" s="200"/>
      <c r="QZG162" s="200"/>
      <c r="QZJ162" s="200"/>
      <c r="QZM162" s="200"/>
      <c r="QZP162" s="200"/>
      <c r="QZR162" s="200"/>
      <c r="QZU162" s="200"/>
      <c r="QZX162" s="200"/>
      <c r="RAA162" s="200"/>
      <c r="RAG162" s="200"/>
      <c r="RAJ162" s="200"/>
      <c r="RAL162" s="200"/>
      <c r="RBS162" s="200"/>
      <c r="RBV162" s="200"/>
      <c r="RBY162" s="200"/>
      <c r="RCB162" s="200"/>
      <c r="RCE162" s="200"/>
      <c r="RCF162" s="200"/>
      <c r="RCG162" s="200"/>
      <c r="RCJ162" s="200"/>
      <c r="RCM162" s="200"/>
      <c r="RCP162" s="200"/>
      <c r="RCS162" s="200"/>
      <c r="RCU162" s="200"/>
      <c r="RDI162" s="200"/>
      <c r="RDJ162" s="200"/>
      <c r="RDK162" s="200"/>
      <c r="RDL162" s="200"/>
      <c r="RDM162" s="200"/>
      <c r="RDN162" s="200"/>
      <c r="RDO162" s="200"/>
      <c r="RDP162" s="200"/>
      <c r="RDQ162" s="200"/>
      <c r="RDR162" s="200"/>
      <c r="RDS162" s="200"/>
      <c r="RDT162" s="200"/>
      <c r="RDU162" s="200"/>
      <c r="RDV162" s="200"/>
      <c r="RDW162" s="200"/>
      <c r="RDX162" s="200"/>
      <c r="RDY162" s="200"/>
      <c r="RDZ162" s="200"/>
      <c r="REA162" s="200"/>
      <c r="REG162" s="200"/>
      <c r="REH162" s="200"/>
      <c r="REI162" s="200"/>
      <c r="REJ162" s="200"/>
      <c r="REK162" s="200"/>
      <c r="REL162" s="200"/>
      <c r="REM162" s="200"/>
      <c r="REO162" s="200"/>
      <c r="REP162" s="200"/>
      <c r="REQ162" s="200"/>
      <c r="RER162" s="200"/>
      <c r="RES162" s="200"/>
      <c r="RET162" s="200"/>
      <c r="REU162" s="200"/>
      <c r="REV162" s="200"/>
      <c r="REY162" s="200"/>
      <c r="RFB162" s="200"/>
      <c r="RFE162" s="200"/>
      <c r="RFH162" s="200"/>
      <c r="RFK162" s="200"/>
      <c r="RFN162" s="200"/>
      <c r="RFW162" s="200"/>
      <c r="RFZ162" s="200"/>
      <c r="RGC162" s="200"/>
      <c r="RGF162" s="200"/>
      <c r="RGO162" s="200"/>
      <c r="RGU162" s="200"/>
      <c r="RGX162" s="200"/>
      <c r="RHA162" s="200"/>
      <c r="RHD162" s="200"/>
      <c r="RHJ162" s="200"/>
      <c r="RHS162" s="200"/>
      <c r="RHU162" s="200"/>
      <c r="RHV162" s="200"/>
      <c r="RHX162" s="200"/>
      <c r="RIA162" s="200"/>
      <c r="RID162" s="200"/>
      <c r="RIG162" s="200"/>
      <c r="RIJ162" s="200"/>
      <c r="RIM162" s="200"/>
      <c r="RIO162" s="200"/>
      <c r="RIQ162" s="200"/>
      <c r="RIT162" s="200"/>
      <c r="RIW162" s="200"/>
      <c r="RIZ162" s="200"/>
      <c r="RJC162" s="200"/>
      <c r="RJF162" s="200"/>
      <c r="RJI162" s="200"/>
      <c r="RJL162" s="200"/>
      <c r="RJN162" s="200"/>
      <c r="RJQ162" s="200"/>
      <c r="RJT162" s="200"/>
      <c r="RJW162" s="200"/>
      <c r="RKC162" s="200"/>
      <c r="RKF162" s="200"/>
      <c r="RKH162" s="200"/>
      <c r="RLO162" s="200"/>
      <c r="RLR162" s="200"/>
      <c r="RLU162" s="200"/>
      <c r="RLX162" s="200"/>
      <c r="RMA162" s="200"/>
      <c r="RMB162" s="200"/>
      <c r="RMC162" s="200"/>
      <c r="RMF162" s="200"/>
      <c r="RMI162" s="200"/>
      <c r="RML162" s="200"/>
      <c r="RMO162" s="200"/>
      <c r="RMQ162" s="200"/>
      <c r="RNE162" s="200"/>
      <c r="RNF162" s="200"/>
      <c r="RNG162" s="200"/>
      <c r="RNH162" s="200"/>
      <c r="RNI162" s="200"/>
      <c r="RNJ162" s="200"/>
      <c r="RNK162" s="200"/>
      <c r="RNL162" s="200"/>
      <c r="RNM162" s="200"/>
      <c r="RNN162" s="200"/>
      <c r="RNO162" s="200"/>
      <c r="RNP162" s="200"/>
      <c r="RNQ162" s="200"/>
      <c r="RNR162" s="200"/>
      <c r="RNS162" s="200"/>
      <c r="RNT162" s="200"/>
      <c r="RNU162" s="200"/>
      <c r="RNV162" s="200"/>
      <c r="RNW162" s="200"/>
      <c r="ROC162" s="200"/>
      <c r="ROD162" s="200"/>
      <c r="ROE162" s="200"/>
      <c r="ROF162" s="200"/>
      <c r="ROG162" s="200"/>
      <c r="ROH162" s="200"/>
      <c r="ROI162" s="200"/>
      <c r="ROK162" s="200"/>
      <c r="ROL162" s="200"/>
      <c r="ROM162" s="200"/>
      <c r="RON162" s="200"/>
      <c r="ROO162" s="200"/>
      <c r="ROP162" s="200"/>
      <c r="ROQ162" s="200"/>
      <c r="ROR162" s="200"/>
      <c r="ROU162" s="200"/>
      <c r="ROX162" s="200"/>
      <c r="RPA162" s="200"/>
      <c r="RPD162" s="200"/>
      <c r="RPG162" s="200"/>
      <c r="RPJ162" s="200"/>
      <c r="RPS162" s="200"/>
      <c r="RPV162" s="200"/>
      <c r="RPY162" s="200"/>
      <c r="RQB162" s="200"/>
      <c r="RQK162" s="200"/>
      <c r="RQQ162" s="200"/>
      <c r="RQT162" s="200"/>
      <c r="RQW162" s="200"/>
      <c r="RQZ162" s="200"/>
      <c r="RRF162" s="200"/>
      <c r="RRO162" s="200"/>
      <c r="RRQ162" s="200"/>
      <c r="RRR162" s="200"/>
      <c r="RRT162" s="200"/>
      <c r="RRW162" s="200"/>
      <c r="RRZ162" s="200"/>
      <c r="RSC162" s="200"/>
      <c r="RSF162" s="200"/>
      <c r="RSI162" s="200"/>
      <c r="RSK162" s="200"/>
      <c r="RSM162" s="200"/>
      <c r="RSP162" s="200"/>
      <c r="RSS162" s="200"/>
      <c r="RSV162" s="200"/>
      <c r="RSY162" s="200"/>
      <c r="RTB162" s="200"/>
      <c r="RTE162" s="200"/>
      <c r="RTH162" s="200"/>
      <c r="RTJ162" s="200"/>
      <c r="RTM162" s="200"/>
      <c r="RTP162" s="200"/>
      <c r="RTS162" s="200"/>
      <c r="RTY162" s="200"/>
      <c r="RUB162" s="200"/>
      <c r="RUD162" s="200"/>
      <c r="RVK162" s="200"/>
      <c r="RVN162" s="200"/>
      <c r="RVQ162" s="200"/>
      <c r="RVT162" s="200"/>
      <c r="RVW162" s="200"/>
      <c r="RVX162" s="200"/>
      <c r="RVY162" s="200"/>
      <c r="RWB162" s="200"/>
      <c r="RWE162" s="200"/>
      <c r="RWH162" s="200"/>
      <c r="RWK162" s="200"/>
      <c r="RWM162" s="200"/>
      <c r="RXA162" s="200"/>
      <c r="RXB162" s="200"/>
      <c r="RXC162" s="200"/>
      <c r="RXD162" s="200"/>
      <c r="RXE162" s="200"/>
      <c r="RXF162" s="200"/>
      <c r="RXG162" s="200"/>
      <c r="RXH162" s="200"/>
      <c r="RXI162" s="200"/>
      <c r="RXJ162" s="200"/>
      <c r="RXK162" s="200"/>
      <c r="RXL162" s="200"/>
      <c r="RXM162" s="200"/>
      <c r="RXN162" s="200"/>
      <c r="RXO162" s="200"/>
      <c r="RXP162" s="200"/>
      <c r="RXQ162" s="200"/>
      <c r="RXR162" s="200"/>
      <c r="RXS162" s="200"/>
      <c r="RXY162" s="200"/>
      <c r="RXZ162" s="200"/>
      <c r="RYA162" s="200"/>
      <c r="RYB162" s="200"/>
      <c r="RYC162" s="200"/>
      <c r="RYD162" s="200"/>
      <c r="RYE162" s="200"/>
      <c r="RYG162" s="200"/>
      <c r="RYH162" s="200"/>
      <c r="RYI162" s="200"/>
      <c r="RYJ162" s="200"/>
      <c r="RYK162" s="200"/>
      <c r="RYL162" s="200"/>
      <c r="RYM162" s="200"/>
      <c r="RYN162" s="200"/>
      <c r="RYQ162" s="200"/>
      <c r="RYT162" s="200"/>
      <c r="RYW162" s="200"/>
      <c r="RYZ162" s="200"/>
      <c r="RZC162" s="200"/>
      <c r="RZF162" s="200"/>
      <c r="RZO162" s="200"/>
      <c r="RZR162" s="200"/>
      <c r="RZU162" s="200"/>
      <c r="RZX162" s="200"/>
      <c r="SAG162" s="200"/>
      <c r="SAM162" s="200"/>
      <c r="SAP162" s="200"/>
      <c r="SAS162" s="200"/>
      <c r="SAV162" s="200"/>
      <c r="SBB162" s="200"/>
      <c r="SBK162" s="200"/>
      <c r="SBM162" s="200"/>
      <c r="SBN162" s="200"/>
      <c r="SBP162" s="200"/>
      <c r="SBS162" s="200"/>
      <c r="SBV162" s="200"/>
      <c r="SBY162" s="200"/>
      <c r="SCB162" s="200"/>
      <c r="SCE162" s="200"/>
      <c r="SCG162" s="200"/>
      <c r="SCI162" s="200"/>
      <c r="SCL162" s="200"/>
      <c r="SCO162" s="200"/>
      <c r="SCR162" s="200"/>
      <c r="SCU162" s="200"/>
      <c r="SCX162" s="200"/>
      <c r="SDA162" s="200"/>
      <c r="SDD162" s="200"/>
      <c r="SDF162" s="200"/>
      <c r="SDI162" s="200"/>
      <c r="SDL162" s="200"/>
      <c r="SDO162" s="200"/>
      <c r="SDU162" s="200"/>
      <c r="SDX162" s="200"/>
      <c r="SDZ162" s="200"/>
      <c r="SFG162" s="200"/>
      <c r="SFJ162" s="200"/>
      <c r="SFM162" s="200"/>
      <c r="SFP162" s="200"/>
      <c r="SFS162" s="200"/>
      <c r="SFT162" s="200"/>
      <c r="SFU162" s="200"/>
      <c r="SFX162" s="200"/>
      <c r="SGA162" s="200"/>
      <c r="SGD162" s="200"/>
      <c r="SGG162" s="200"/>
      <c r="SGI162" s="200"/>
      <c r="SGW162" s="200"/>
      <c r="SGX162" s="200"/>
      <c r="SGY162" s="200"/>
      <c r="SGZ162" s="200"/>
      <c r="SHA162" s="200"/>
      <c r="SHB162" s="200"/>
      <c r="SHC162" s="200"/>
      <c r="SHD162" s="200"/>
      <c r="SHE162" s="200"/>
      <c r="SHF162" s="200"/>
      <c r="SHG162" s="200"/>
      <c r="SHH162" s="200"/>
      <c r="SHI162" s="200"/>
      <c r="SHJ162" s="200"/>
      <c r="SHK162" s="200"/>
      <c r="SHL162" s="200"/>
      <c r="SHM162" s="200"/>
      <c r="SHN162" s="200"/>
      <c r="SHO162" s="200"/>
      <c r="SHU162" s="200"/>
      <c r="SHV162" s="200"/>
      <c r="SHW162" s="200"/>
      <c r="SHX162" s="200"/>
      <c r="SHY162" s="200"/>
      <c r="SHZ162" s="200"/>
      <c r="SIA162" s="200"/>
      <c r="SIC162" s="200"/>
      <c r="SID162" s="200"/>
      <c r="SIE162" s="200"/>
      <c r="SIF162" s="200"/>
      <c r="SIG162" s="200"/>
      <c r="SIH162" s="200"/>
      <c r="SII162" s="200"/>
      <c r="SIJ162" s="200"/>
      <c r="SIM162" s="200"/>
      <c r="SIP162" s="200"/>
      <c r="SIS162" s="200"/>
      <c r="SIV162" s="200"/>
      <c r="SIY162" s="200"/>
      <c r="SJB162" s="200"/>
      <c r="SJK162" s="200"/>
      <c r="SJN162" s="200"/>
      <c r="SJQ162" s="200"/>
      <c r="SJT162" s="200"/>
      <c r="SKC162" s="200"/>
      <c r="SKI162" s="200"/>
      <c r="SKL162" s="200"/>
      <c r="SKO162" s="200"/>
      <c r="SKR162" s="200"/>
      <c r="SKX162" s="200"/>
      <c r="SLG162" s="200"/>
      <c r="SLI162" s="200"/>
      <c r="SLJ162" s="200"/>
      <c r="SLL162" s="200"/>
      <c r="SLO162" s="200"/>
      <c r="SLR162" s="200"/>
      <c r="SLU162" s="200"/>
      <c r="SLX162" s="200"/>
      <c r="SMA162" s="200"/>
      <c r="SMC162" s="200"/>
      <c r="SME162" s="200"/>
      <c r="SMH162" s="200"/>
      <c r="SMK162" s="200"/>
      <c r="SMN162" s="200"/>
      <c r="SMQ162" s="200"/>
      <c r="SMT162" s="200"/>
      <c r="SMW162" s="200"/>
      <c r="SMZ162" s="200"/>
      <c r="SNB162" s="200"/>
      <c r="SNE162" s="200"/>
      <c r="SNH162" s="200"/>
      <c r="SNK162" s="200"/>
      <c r="SNQ162" s="200"/>
      <c r="SNT162" s="200"/>
      <c r="SNV162" s="200"/>
      <c r="SPC162" s="200"/>
      <c r="SPF162" s="200"/>
      <c r="SPI162" s="200"/>
      <c r="SPL162" s="200"/>
      <c r="SPO162" s="200"/>
      <c r="SPP162" s="200"/>
      <c r="SPQ162" s="200"/>
      <c r="SPT162" s="200"/>
      <c r="SPW162" s="200"/>
      <c r="SPZ162" s="200"/>
      <c r="SQC162" s="200"/>
      <c r="SQE162" s="200"/>
      <c r="SQS162" s="200"/>
      <c r="SQT162" s="200"/>
      <c r="SQU162" s="200"/>
      <c r="SQV162" s="200"/>
      <c r="SQW162" s="200"/>
      <c r="SQX162" s="200"/>
      <c r="SQY162" s="200"/>
      <c r="SQZ162" s="200"/>
      <c r="SRA162" s="200"/>
      <c r="SRB162" s="200"/>
      <c r="SRC162" s="200"/>
      <c r="SRD162" s="200"/>
      <c r="SRE162" s="200"/>
      <c r="SRF162" s="200"/>
      <c r="SRG162" s="200"/>
      <c r="SRH162" s="200"/>
      <c r="SRI162" s="200"/>
      <c r="SRJ162" s="200"/>
      <c r="SRK162" s="200"/>
      <c r="SRQ162" s="200"/>
      <c r="SRR162" s="200"/>
      <c r="SRS162" s="200"/>
      <c r="SRT162" s="200"/>
      <c r="SRU162" s="200"/>
      <c r="SRV162" s="200"/>
      <c r="SRW162" s="200"/>
      <c r="SRY162" s="200"/>
      <c r="SRZ162" s="200"/>
      <c r="SSA162" s="200"/>
      <c r="SSB162" s="200"/>
      <c r="SSC162" s="200"/>
      <c r="SSD162" s="200"/>
      <c r="SSE162" s="200"/>
      <c r="SSF162" s="200"/>
      <c r="SSI162" s="200"/>
      <c r="SSL162" s="200"/>
      <c r="SSO162" s="200"/>
      <c r="SSR162" s="200"/>
      <c r="SSU162" s="200"/>
      <c r="SSX162" s="200"/>
      <c r="STG162" s="200"/>
      <c r="STJ162" s="200"/>
      <c r="STM162" s="200"/>
      <c r="STP162" s="200"/>
      <c r="STY162" s="200"/>
      <c r="SUE162" s="200"/>
      <c r="SUH162" s="200"/>
      <c r="SUK162" s="200"/>
      <c r="SUN162" s="200"/>
      <c r="SUT162" s="200"/>
      <c r="SVC162" s="200"/>
      <c r="SVE162" s="200"/>
      <c r="SVF162" s="200"/>
      <c r="SVH162" s="200"/>
      <c r="SVK162" s="200"/>
      <c r="SVN162" s="200"/>
      <c r="SVQ162" s="200"/>
      <c r="SVT162" s="200"/>
      <c r="SVW162" s="200"/>
      <c r="SVY162" s="200"/>
      <c r="SWA162" s="200"/>
      <c r="SWD162" s="200"/>
      <c r="SWG162" s="200"/>
      <c r="SWJ162" s="200"/>
      <c r="SWM162" s="200"/>
      <c r="SWP162" s="200"/>
      <c r="SWS162" s="200"/>
      <c r="SWV162" s="200"/>
      <c r="SWX162" s="200"/>
      <c r="SXA162" s="200"/>
      <c r="SXD162" s="200"/>
      <c r="SXG162" s="200"/>
      <c r="SXM162" s="200"/>
      <c r="SXP162" s="200"/>
      <c r="SXR162" s="200"/>
      <c r="SYY162" s="200"/>
      <c r="SZB162" s="200"/>
      <c r="SZE162" s="200"/>
      <c r="SZH162" s="200"/>
      <c r="SZK162" s="200"/>
      <c r="SZL162" s="200"/>
      <c r="SZM162" s="200"/>
      <c r="SZP162" s="200"/>
      <c r="SZS162" s="200"/>
      <c r="SZV162" s="200"/>
      <c r="SZY162" s="200"/>
      <c r="TAA162" s="200"/>
      <c r="TAO162" s="200"/>
      <c r="TAP162" s="200"/>
      <c r="TAQ162" s="200"/>
      <c r="TAR162" s="200"/>
      <c r="TAS162" s="200"/>
      <c r="TAT162" s="200"/>
      <c r="TAU162" s="200"/>
      <c r="TAV162" s="200"/>
      <c r="TAW162" s="200"/>
      <c r="TAX162" s="200"/>
      <c r="TAY162" s="200"/>
      <c r="TAZ162" s="200"/>
      <c r="TBA162" s="200"/>
      <c r="TBB162" s="200"/>
      <c r="TBC162" s="200"/>
      <c r="TBD162" s="200"/>
      <c r="TBE162" s="200"/>
      <c r="TBF162" s="200"/>
      <c r="TBG162" s="200"/>
      <c r="TBM162" s="200"/>
      <c r="TBN162" s="200"/>
      <c r="TBO162" s="200"/>
      <c r="TBP162" s="200"/>
      <c r="TBQ162" s="200"/>
      <c r="TBR162" s="200"/>
      <c r="TBS162" s="200"/>
      <c r="TBU162" s="200"/>
      <c r="TBV162" s="200"/>
      <c r="TBW162" s="200"/>
      <c r="TBX162" s="200"/>
      <c r="TBY162" s="200"/>
      <c r="TBZ162" s="200"/>
      <c r="TCA162" s="200"/>
      <c r="TCB162" s="200"/>
      <c r="TCE162" s="200"/>
      <c r="TCH162" s="200"/>
      <c r="TCK162" s="200"/>
      <c r="TCN162" s="200"/>
      <c r="TCQ162" s="200"/>
      <c r="TCT162" s="200"/>
      <c r="TDC162" s="200"/>
      <c r="TDF162" s="200"/>
      <c r="TDI162" s="200"/>
      <c r="TDL162" s="200"/>
      <c r="TDU162" s="200"/>
      <c r="TEA162" s="200"/>
      <c r="TED162" s="200"/>
      <c r="TEG162" s="200"/>
      <c r="TEJ162" s="200"/>
      <c r="TEP162" s="200"/>
      <c r="TEY162" s="200"/>
      <c r="TFA162" s="200"/>
      <c r="TFB162" s="200"/>
      <c r="TFD162" s="200"/>
      <c r="TFG162" s="200"/>
      <c r="TFJ162" s="200"/>
      <c r="TFM162" s="200"/>
      <c r="TFP162" s="200"/>
      <c r="TFS162" s="200"/>
      <c r="TFU162" s="200"/>
      <c r="TFW162" s="200"/>
      <c r="TFZ162" s="200"/>
      <c r="TGC162" s="200"/>
      <c r="TGF162" s="200"/>
      <c r="TGI162" s="200"/>
      <c r="TGL162" s="200"/>
      <c r="TGO162" s="200"/>
      <c r="TGR162" s="200"/>
      <c r="TGT162" s="200"/>
      <c r="TGW162" s="200"/>
      <c r="TGZ162" s="200"/>
      <c r="THC162" s="200"/>
      <c r="THI162" s="200"/>
      <c r="THL162" s="200"/>
      <c r="THN162" s="200"/>
      <c r="TIU162" s="200"/>
      <c r="TIX162" s="200"/>
      <c r="TJA162" s="200"/>
      <c r="TJD162" s="200"/>
      <c r="TJG162" s="200"/>
      <c r="TJH162" s="200"/>
      <c r="TJI162" s="200"/>
      <c r="TJL162" s="200"/>
      <c r="TJO162" s="200"/>
      <c r="TJR162" s="200"/>
      <c r="TJU162" s="200"/>
      <c r="TJW162" s="200"/>
      <c r="TKK162" s="200"/>
      <c r="TKL162" s="200"/>
      <c r="TKM162" s="200"/>
      <c r="TKN162" s="200"/>
      <c r="TKO162" s="200"/>
      <c r="TKP162" s="200"/>
      <c r="TKQ162" s="200"/>
      <c r="TKR162" s="200"/>
      <c r="TKS162" s="200"/>
      <c r="TKT162" s="200"/>
      <c r="TKU162" s="200"/>
      <c r="TKV162" s="200"/>
      <c r="TKW162" s="200"/>
      <c r="TKX162" s="200"/>
      <c r="TKY162" s="200"/>
      <c r="TKZ162" s="200"/>
      <c r="TLA162" s="200"/>
      <c r="TLB162" s="200"/>
      <c r="TLC162" s="200"/>
      <c r="TLI162" s="200"/>
      <c r="TLJ162" s="200"/>
      <c r="TLK162" s="200"/>
      <c r="TLL162" s="200"/>
      <c r="TLM162" s="200"/>
      <c r="TLN162" s="200"/>
      <c r="TLO162" s="200"/>
      <c r="TLQ162" s="200"/>
      <c r="TLR162" s="200"/>
      <c r="TLS162" s="200"/>
      <c r="TLT162" s="200"/>
      <c r="TLU162" s="200"/>
      <c r="TLV162" s="200"/>
      <c r="TLW162" s="200"/>
      <c r="TLX162" s="200"/>
      <c r="TMA162" s="200"/>
      <c r="TMD162" s="200"/>
      <c r="TMG162" s="200"/>
      <c r="TMJ162" s="200"/>
      <c r="TMM162" s="200"/>
      <c r="TMP162" s="200"/>
      <c r="TMY162" s="200"/>
      <c r="TNB162" s="200"/>
      <c r="TNE162" s="200"/>
      <c r="TNH162" s="200"/>
      <c r="TNQ162" s="200"/>
      <c r="TNW162" s="200"/>
      <c r="TNZ162" s="200"/>
      <c r="TOC162" s="200"/>
      <c r="TOF162" s="200"/>
      <c r="TOL162" s="200"/>
      <c r="TOU162" s="200"/>
      <c r="TOW162" s="200"/>
      <c r="TOX162" s="200"/>
      <c r="TOZ162" s="200"/>
      <c r="TPC162" s="200"/>
      <c r="TPF162" s="200"/>
      <c r="TPI162" s="200"/>
      <c r="TPL162" s="200"/>
      <c r="TPO162" s="200"/>
      <c r="TPQ162" s="200"/>
      <c r="TPS162" s="200"/>
      <c r="TPV162" s="200"/>
      <c r="TPY162" s="200"/>
      <c r="TQB162" s="200"/>
      <c r="TQE162" s="200"/>
      <c r="TQH162" s="200"/>
      <c r="TQK162" s="200"/>
      <c r="TQN162" s="200"/>
      <c r="TQP162" s="200"/>
      <c r="TQS162" s="200"/>
      <c r="TQV162" s="200"/>
      <c r="TQY162" s="200"/>
      <c r="TRE162" s="200"/>
      <c r="TRH162" s="200"/>
      <c r="TRJ162" s="200"/>
      <c r="TSQ162" s="200"/>
      <c r="TST162" s="200"/>
      <c r="TSW162" s="200"/>
      <c r="TSZ162" s="200"/>
      <c r="TTC162" s="200"/>
      <c r="TTD162" s="200"/>
      <c r="TTE162" s="200"/>
      <c r="TTH162" s="200"/>
      <c r="TTK162" s="200"/>
      <c r="TTN162" s="200"/>
      <c r="TTQ162" s="200"/>
      <c r="TTS162" s="200"/>
      <c r="TUG162" s="200"/>
      <c r="TUH162" s="200"/>
      <c r="TUI162" s="200"/>
      <c r="TUJ162" s="200"/>
      <c r="TUK162" s="200"/>
      <c r="TUL162" s="200"/>
      <c r="TUM162" s="200"/>
      <c r="TUN162" s="200"/>
      <c r="TUO162" s="200"/>
      <c r="TUP162" s="200"/>
      <c r="TUQ162" s="200"/>
      <c r="TUR162" s="200"/>
      <c r="TUS162" s="200"/>
      <c r="TUT162" s="200"/>
      <c r="TUU162" s="200"/>
      <c r="TUV162" s="200"/>
      <c r="TUW162" s="200"/>
      <c r="TUX162" s="200"/>
      <c r="TUY162" s="200"/>
      <c r="TVE162" s="200"/>
      <c r="TVF162" s="200"/>
      <c r="TVG162" s="200"/>
      <c r="TVH162" s="200"/>
      <c r="TVI162" s="200"/>
      <c r="TVJ162" s="200"/>
      <c r="TVK162" s="200"/>
      <c r="TVM162" s="200"/>
      <c r="TVN162" s="200"/>
      <c r="TVO162" s="200"/>
      <c r="TVP162" s="200"/>
      <c r="TVQ162" s="200"/>
      <c r="TVR162" s="200"/>
      <c r="TVS162" s="200"/>
      <c r="TVT162" s="200"/>
      <c r="TVW162" s="200"/>
      <c r="TVZ162" s="200"/>
      <c r="TWC162" s="200"/>
      <c r="TWF162" s="200"/>
      <c r="TWI162" s="200"/>
      <c r="TWL162" s="200"/>
      <c r="TWU162" s="200"/>
      <c r="TWX162" s="200"/>
      <c r="TXA162" s="200"/>
      <c r="TXD162" s="200"/>
      <c r="TXM162" s="200"/>
      <c r="TXS162" s="200"/>
      <c r="TXV162" s="200"/>
      <c r="TXY162" s="200"/>
      <c r="TYB162" s="200"/>
      <c r="TYH162" s="200"/>
      <c r="TYQ162" s="200"/>
      <c r="TYS162" s="200"/>
      <c r="TYT162" s="200"/>
      <c r="TYV162" s="200"/>
      <c r="TYY162" s="200"/>
      <c r="TZB162" s="200"/>
      <c r="TZE162" s="200"/>
      <c r="TZH162" s="200"/>
      <c r="TZK162" s="200"/>
      <c r="TZM162" s="200"/>
      <c r="TZO162" s="200"/>
      <c r="TZR162" s="200"/>
      <c r="TZU162" s="200"/>
      <c r="TZX162" s="200"/>
      <c r="UAA162" s="200"/>
      <c r="UAD162" s="200"/>
      <c r="UAG162" s="200"/>
      <c r="UAJ162" s="200"/>
      <c r="UAL162" s="200"/>
      <c r="UAO162" s="200"/>
      <c r="UAR162" s="200"/>
      <c r="UAU162" s="200"/>
      <c r="UBA162" s="200"/>
      <c r="UBD162" s="200"/>
      <c r="UBF162" s="200"/>
      <c r="UCM162" s="200"/>
      <c r="UCP162" s="200"/>
      <c r="UCS162" s="200"/>
      <c r="UCV162" s="200"/>
      <c r="UCY162" s="200"/>
      <c r="UCZ162" s="200"/>
      <c r="UDA162" s="200"/>
      <c r="UDD162" s="200"/>
      <c r="UDG162" s="200"/>
      <c r="UDJ162" s="200"/>
      <c r="UDM162" s="200"/>
      <c r="UDO162" s="200"/>
      <c r="UEC162" s="200"/>
      <c r="UED162" s="200"/>
      <c r="UEE162" s="200"/>
      <c r="UEF162" s="200"/>
      <c r="UEG162" s="200"/>
      <c r="UEH162" s="200"/>
      <c r="UEI162" s="200"/>
      <c r="UEJ162" s="200"/>
      <c r="UEK162" s="200"/>
      <c r="UEL162" s="200"/>
      <c r="UEM162" s="200"/>
      <c r="UEN162" s="200"/>
      <c r="UEO162" s="200"/>
      <c r="UEP162" s="200"/>
      <c r="UEQ162" s="200"/>
      <c r="UER162" s="200"/>
      <c r="UES162" s="200"/>
      <c r="UET162" s="200"/>
      <c r="UEU162" s="200"/>
      <c r="UFA162" s="200"/>
      <c r="UFB162" s="200"/>
      <c r="UFC162" s="200"/>
      <c r="UFD162" s="200"/>
      <c r="UFE162" s="200"/>
      <c r="UFF162" s="200"/>
      <c r="UFG162" s="200"/>
      <c r="UFI162" s="200"/>
      <c r="UFJ162" s="200"/>
      <c r="UFK162" s="200"/>
      <c r="UFL162" s="200"/>
      <c r="UFM162" s="200"/>
      <c r="UFN162" s="200"/>
      <c r="UFO162" s="200"/>
      <c r="UFP162" s="200"/>
      <c r="UFS162" s="200"/>
      <c r="UFV162" s="200"/>
      <c r="UFY162" s="200"/>
      <c r="UGB162" s="200"/>
      <c r="UGE162" s="200"/>
      <c r="UGH162" s="200"/>
      <c r="UGQ162" s="200"/>
      <c r="UGT162" s="200"/>
      <c r="UGW162" s="200"/>
      <c r="UGZ162" s="200"/>
      <c r="UHI162" s="200"/>
      <c r="UHO162" s="200"/>
      <c r="UHR162" s="200"/>
      <c r="UHU162" s="200"/>
      <c r="UHX162" s="200"/>
      <c r="UID162" s="200"/>
      <c r="UIM162" s="200"/>
      <c r="UIO162" s="200"/>
      <c r="UIP162" s="200"/>
      <c r="UIR162" s="200"/>
      <c r="UIU162" s="200"/>
      <c r="UIX162" s="200"/>
      <c r="UJA162" s="200"/>
      <c r="UJD162" s="200"/>
      <c r="UJG162" s="200"/>
      <c r="UJI162" s="200"/>
      <c r="UJK162" s="200"/>
      <c r="UJN162" s="200"/>
      <c r="UJQ162" s="200"/>
      <c r="UJT162" s="200"/>
      <c r="UJW162" s="200"/>
      <c r="UJZ162" s="200"/>
      <c r="UKC162" s="200"/>
      <c r="UKF162" s="200"/>
      <c r="UKH162" s="200"/>
      <c r="UKK162" s="200"/>
      <c r="UKN162" s="200"/>
      <c r="UKQ162" s="200"/>
      <c r="UKW162" s="200"/>
      <c r="UKZ162" s="200"/>
      <c r="ULB162" s="200"/>
      <c r="UMI162" s="200"/>
      <c r="UML162" s="200"/>
      <c r="UMO162" s="200"/>
      <c r="UMR162" s="200"/>
      <c r="UMU162" s="200"/>
      <c r="UMV162" s="200"/>
      <c r="UMW162" s="200"/>
      <c r="UMZ162" s="200"/>
      <c r="UNC162" s="200"/>
      <c r="UNF162" s="200"/>
      <c r="UNI162" s="200"/>
      <c r="UNK162" s="200"/>
      <c r="UNY162" s="200"/>
      <c r="UNZ162" s="200"/>
      <c r="UOA162" s="200"/>
      <c r="UOB162" s="200"/>
      <c r="UOC162" s="200"/>
      <c r="UOD162" s="200"/>
      <c r="UOE162" s="200"/>
      <c r="UOF162" s="200"/>
      <c r="UOG162" s="200"/>
      <c r="UOH162" s="200"/>
      <c r="UOI162" s="200"/>
      <c r="UOJ162" s="200"/>
      <c r="UOK162" s="200"/>
      <c r="UOL162" s="200"/>
      <c r="UOM162" s="200"/>
      <c r="UON162" s="200"/>
      <c r="UOO162" s="200"/>
      <c r="UOP162" s="200"/>
      <c r="UOQ162" s="200"/>
      <c r="UOW162" s="200"/>
      <c r="UOX162" s="200"/>
      <c r="UOY162" s="200"/>
      <c r="UOZ162" s="200"/>
      <c r="UPA162" s="200"/>
      <c r="UPB162" s="200"/>
      <c r="UPC162" s="200"/>
      <c r="UPE162" s="200"/>
      <c r="UPF162" s="200"/>
      <c r="UPG162" s="200"/>
      <c r="UPH162" s="200"/>
      <c r="UPI162" s="200"/>
      <c r="UPJ162" s="200"/>
      <c r="UPK162" s="200"/>
      <c r="UPL162" s="200"/>
      <c r="UPO162" s="200"/>
      <c r="UPR162" s="200"/>
      <c r="UPU162" s="200"/>
      <c r="UPX162" s="200"/>
      <c r="UQA162" s="200"/>
      <c r="UQD162" s="200"/>
      <c r="UQM162" s="200"/>
      <c r="UQP162" s="200"/>
      <c r="UQS162" s="200"/>
      <c r="UQV162" s="200"/>
      <c r="URE162" s="200"/>
      <c r="URK162" s="200"/>
      <c r="URN162" s="200"/>
      <c r="URQ162" s="200"/>
      <c r="URT162" s="200"/>
      <c r="URZ162" s="200"/>
      <c r="USI162" s="200"/>
      <c r="USK162" s="200"/>
      <c r="USL162" s="200"/>
      <c r="USN162" s="200"/>
      <c r="USQ162" s="200"/>
      <c r="UST162" s="200"/>
      <c r="USW162" s="200"/>
      <c r="USZ162" s="200"/>
      <c r="UTC162" s="200"/>
      <c r="UTE162" s="200"/>
      <c r="UTG162" s="200"/>
      <c r="UTJ162" s="200"/>
      <c r="UTM162" s="200"/>
      <c r="UTP162" s="200"/>
      <c r="UTS162" s="200"/>
      <c r="UTV162" s="200"/>
      <c r="UTY162" s="200"/>
      <c r="UUB162" s="200"/>
      <c r="UUD162" s="200"/>
      <c r="UUG162" s="200"/>
      <c r="UUJ162" s="200"/>
      <c r="UUM162" s="200"/>
      <c r="UUS162" s="200"/>
      <c r="UUV162" s="200"/>
      <c r="UUX162" s="200"/>
      <c r="UWE162" s="200"/>
      <c r="UWH162" s="200"/>
      <c r="UWK162" s="200"/>
      <c r="UWN162" s="200"/>
      <c r="UWQ162" s="200"/>
      <c r="UWR162" s="200"/>
      <c r="UWS162" s="200"/>
      <c r="UWV162" s="200"/>
      <c r="UWY162" s="200"/>
      <c r="UXB162" s="200"/>
      <c r="UXE162" s="200"/>
      <c r="UXG162" s="200"/>
      <c r="UXU162" s="200"/>
      <c r="UXV162" s="200"/>
      <c r="UXW162" s="200"/>
      <c r="UXX162" s="200"/>
      <c r="UXY162" s="200"/>
      <c r="UXZ162" s="200"/>
      <c r="UYA162" s="200"/>
      <c r="UYB162" s="200"/>
      <c r="UYC162" s="200"/>
      <c r="UYD162" s="200"/>
      <c r="UYE162" s="200"/>
      <c r="UYF162" s="200"/>
      <c r="UYG162" s="200"/>
      <c r="UYH162" s="200"/>
      <c r="UYI162" s="200"/>
      <c r="UYJ162" s="200"/>
      <c r="UYK162" s="200"/>
      <c r="UYL162" s="200"/>
      <c r="UYM162" s="200"/>
      <c r="UYS162" s="200"/>
      <c r="UYT162" s="200"/>
      <c r="UYU162" s="200"/>
      <c r="UYV162" s="200"/>
      <c r="UYW162" s="200"/>
      <c r="UYX162" s="200"/>
      <c r="UYY162" s="200"/>
      <c r="UZA162" s="200"/>
      <c r="UZB162" s="200"/>
      <c r="UZC162" s="200"/>
      <c r="UZD162" s="200"/>
      <c r="UZE162" s="200"/>
      <c r="UZF162" s="200"/>
      <c r="UZG162" s="200"/>
      <c r="UZH162" s="200"/>
      <c r="UZK162" s="200"/>
      <c r="UZN162" s="200"/>
      <c r="UZQ162" s="200"/>
      <c r="UZT162" s="200"/>
      <c r="UZW162" s="200"/>
      <c r="UZZ162" s="200"/>
      <c r="VAI162" s="200"/>
      <c r="VAL162" s="200"/>
      <c r="VAO162" s="200"/>
      <c r="VAR162" s="200"/>
      <c r="VBA162" s="200"/>
      <c r="VBG162" s="200"/>
      <c r="VBJ162" s="200"/>
      <c r="VBM162" s="200"/>
      <c r="VBP162" s="200"/>
      <c r="VBV162" s="200"/>
      <c r="VCE162" s="200"/>
      <c r="VCG162" s="200"/>
      <c r="VCH162" s="200"/>
      <c r="VCJ162" s="200"/>
      <c r="VCM162" s="200"/>
      <c r="VCP162" s="200"/>
      <c r="VCS162" s="200"/>
      <c r="VCV162" s="200"/>
      <c r="VCY162" s="200"/>
      <c r="VDA162" s="200"/>
      <c r="VDC162" s="200"/>
      <c r="VDF162" s="200"/>
      <c r="VDI162" s="200"/>
      <c r="VDL162" s="200"/>
      <c r="VDO162" s="200"/>
      <c r="VDR162" s="200"/>
      <c r="VDU162" s="200"/>
      <c r="VDX162" s="200"/>
      <c r="VDZ162" s="200"/>
      <c r="VEC162" s="200"/>
      <c r="VEF162" s="200"/>
      <c r="VEI162" s="200"/>
      <c r="VEO162" s="200"/>
      <c r="VER162" s="200"/>
      <c r="VET162" s="200"/>
      <c r="VGA162" s="200"/>
      <c r="VGD162" s="200"/>
      <c r="VGG162" s="200"/>
      <c r="VGJ162" s="200"/>
      <c r="VGM162" s="200"/>
      <c r="VGN162" s="200"/>
      <c r="VGO162" s="200"/>
      <c r="VGR162" s="200"/>
      <c r="VGU162" s="200"/>
      <c r="VGX162" s="200"/>
      <c r="VHA162" s="200"/>
      <c r="VHC162" s="200"/>
      <c r="VHQ162" s="200"/>
      <c r="VHR162" s="200"/>
      <c r="VHS162" s="200"/>
      <c r="VHT162" s="200"/>
      <c r="VHU162" s="200"/>
      <c r="VHV162" s="200"/>
      <c r="VHW162" s="200"/>
      <c r="VHX162" s="200"/>
      <c r="VHY162" s="200"/>
      <c r="VHZ162" s="200"/>
      <c r="VIA162" s="200"/>
      <c r="VIB162" s="200"/>
      <c r="VIC162" s="200"/>
      <c r="VID162" s="200"/>
      <c r="VIE162" s="200"/>
      <c r="VIF162" s="200"/>
      <c r="VIG162" s="200"/>
      <c r="VIH162" s="200"/>
      <c r="VII162" s="200"/>
      <c r="VIO162" s="200"/>
      <c r="VIP162" s="200"/>
      <c r="VIQ162" s="200"/>
      <c r="VIR162" s="200"/>
      <c r="VIS162" s="200"/>
      <c r="VIT162" s="200"/>
      <c r="VIU162" s="200"/>
      <c r="VIW162" s="200"/>
      <c r="VIX162" s="200"/>
      <c r="VIY162" s="200"/>
      <c r="VIZ162" s="200"/>
      <c r="VJA162" s="200"/>
      <c r="VJB162" s="200"/>
      <c r="VJC162" s="200"/>
      <c r="VJD162" s="200"/>
      <c r="VJG162" s="200"/>
      <c r="VJJ162" s="200"/>
      <c r="VJM162" s="200"/>
      <c r="VJP162" s="200"/>
      <c r="VJS162" s="200"/>
      <c r="VJV162" s="200"/>
      <c r="VKE162" s="200"/>
      <c r="VKH162" s="200"/>
      <c r="VKK162" s="200"/>
      <c r="VKN162" s="200"/>
      <c r="VKW162" s="200"/>
      <c r="VLC162" s="200"/>
      <c r="VLF162" s="200"/>
      <c r="VLI162" s="200"/>
      <c r="VLL162" s="200"/>
      <c r="VLR162" s="200"/>
      <c r="VMA162" s="200"/>
      <c r="VMC162" s="200"/>
      <c r="VMD162" s="200"/>
      <c r="VMF162" s="200"/>
      <c r="VMI162" s="200"/>
      <c r="VML162" s="200"/>
      <c r="VMO162" s="200"/>
      <c r="VMR162" s="200"/>
      <c r="VMU162" s="200"/>
      <c r="VMW162" s="200"/>
      <c r="VMY162" s="200"/>
      <c r="VNB162" s="200"/>
      <c r="VNE162" s="200"/>
      <c r="VNH162" s="200"/>
      <c r="VNK162" s="200"/>
      <c r="VNN162" s="200"/>
      <c r="VNQ162" s="200"/>
      <c r="VNT162" s="200"/>
      <c r="VNV162" s="200"/>
      <c r="VNY162" s="200"/>
      <c r="VOB162" s="200"/>
      <c r="VOE162" s="200"/>
      <c r="VOK162" s="200"/>
      <c r="VON162" s="200"/>
      <c r="VOP162" s="200"/>
      <c r="VPW162" s="200"/>
      <c r="VPZ162" s="200"/>
      <c r="VQC162" s="200"/>
      <c r="VQF162" s="200"/>
      <c r="VQI162" s="200"/>
      <c r="VQJ162" s="200"/>
      <c r="VQK162" s="200"/>
      <c r="VQN162" s="200"/>
      <c r="VQQ162" s="200"/>
      <c r="VQT162" s="200"/>
      <c r="VQW162" s="200"/>
      <c r="VQY162" s="200"/>
      <c r="VRM162" s="200"/>
      <c r="VRN162" s="200"/>
      <c r="VRO162" s="200"/>
      <c r="VRP162" s="200"/>
      <c r="VRQ162" s="200"/>
      <c r="VRR162" s="200"/>
      <c r="VRS162" s="200"/>
      <c r="VRT162" s="200"/>
      <c r="VRU162" s="200"/>
      <c r="VRV162" s="200"/>
      <c r="VRW162" s="200"/>
      <c r="VRX162" s="200"/>
      <c r="VRY162" s="200"/>
      <c r="VRZ162" s="200"/>
      <c r="VSA162" s="200"/>
      <c r="VSB162" s="200"/>
      <c r="VSC162" s="200"/>
      <c r="VSD162" s="200"/>
      <c r="VSE162" s="200"/>
      <c r="VSK162" s="200"/>
      <c r="VSL162" s="200"/>
      <c r="VSM162" s="200"/>
      <c r="VSN162" s="200"/>
      <c r="VSO162" s="200"/>
      <c r="VSP162" s="200"/>
      <c r="VSQ162" s="200"/>
      <c r="VSS162" s="200"/>
      <c r="VST162" s="200"/>
      <c r="VSU162" s="200"/>
      <c r="VSV162" s="200"/>
      <c r="VSW162" s="200"/>
      <c r="VSX162" s="200"/>
      <c r="VSY162" s="200"/>
      <c r="VSZ162" s="200"/>
      <c r="VTC162" s="200"/>
      <c r="VTF162" s="200"/>
      <c r="VTI162" s="200"/>
      <c r="VTL162" s="200"/>
      <c r="VTO162" s="200"/>
      <c r="VTR162" s="200"/>
      <c r="VUA162" s="200"/>
      <c r="VUD162" s="200"/>
      <c r="VUG162" s="200"/>
      <c r="VUJ162" s="200"/>
      <c r="VUS162" s="200"/>
      <c r="VUY162" s="200"/>
      <c r="VVB162" s="200"/>
      <c r="VVE162" s="200"/>
      <c r="VVH162" s="200"/>
      <c r="VVN162" s="200"/>
      <c r="VVW162" s="200"/>
      <c r="VVY162" s="200"/>
      <c r="VVZ162" s="200"/>
      <c r="VWB162" s="200"/>
      <c r="VWE162" s="200"/>
      <c r="VWH162" s="200"/>
      <c r="VWK162" s="200"/>
      <c r="VWN162" s="200"/>
      <c r="VWQ162" s="200"/>
      <c r="VWS162" s="200"/>
      <c r="VWU162" s="200"/>
      <c r="VWX162" s="200"/>
      <c r="VXA162" s="200"/>
      <c r="VXD162" s="200"/>
      <c r="VXG162" s="200"/>
      <c r="VXJ162" s="200"/>
      <c r="VXM162" s="200"/>
      <c r="VXP162" s="200"/>
      <c r="VXR162" s="200"/>
      <c r="VXU162" s="200"/>
      <c r="VXX162" s="200"/>
      <c r="VYA162" s="200"/>
      <c r="VYG162" s="200"/>
      <c r="VYJ162" s="200"/>
      <c r="VYL162" s="200"/>
      <c r="VZS162" s="200"/>
      <c r="VZV162" s="200"/>
      <c r="VZY162" s="200"/>
      <c r="WAB162" s="200"/>
      <c r="WAE162" s="200"/>
      <c r="WAF162" s="200"/>
      <c r="WAG162" s="200"/>
      <c r="WAJ162" s="200"/>
      <c r="WAM162" s="200"/>
      <c r="WAP162" s="200"/>
      <c r="WAS162" s="200"/>
      <c r="WAU162" s="200"/>
      <c r="WBI162" s="200"/>
      <c r="WBJ162" s="200"/>
      <c r="WBK162" s="200"/>
      <c r="WBL162" s="200"/>
      <c r="WBM162" s="200"/>
      <c r="WBN162" s="200"/>
      <c r="WBO162" s="200"/>
      <c r="WBP162" s="200"/>
      <c r="WBQ162" s="200"/>
      <c r="WBR162" s="200"/>
      <c r="WBS162" s="200"/>
      <c r="WBT162" s="200"/>
      <c r="WBU162" s="200"/>
      <c r="WBV162" s="200"/>
      <c r="WBW162" s="200"/>
      <c r="WBX162" s="200"/>
      <c r="WBY162" s="200"/>
      <c r="WBZ162" s="200"/>
      <c r="WCA162" s="200"/>
      <c r="WCG162" s="200"/>
      <c r="WCH162" s="200"/>
      <c r="WCI162" s="200"/>
      <c r="WCJ162" s="200"/>
      <c r="WCK162" s="200"/>
      <c r="WCL162" s="200"/>
      <c r="WCM162" s="200"/>
      <c r="WCO162" s="200"/>
      <c r="WCP162" s="200"/>
      <c r="WCQ162" s="200"/>
      <c r="WCR162" s="200"/>
      <c r="WCS162" s="200"/>
      <c r="WCT162" s="200"/>
      <c r="WCU162" s="200"/>
      <c r="WCV162" s="200"/>
      <c r="WCY162" s="200"/>
      <c r="WDB162" s="200"/>
      <c r="WDE162" s="200"/>
      <c r="WDH162" s="200"/>
      <c r="WDK162" s="200"/>
      <c r="WDN162" s="200"/>
      <c r="WDW162" s="200"/>
      <c r="WDZ162" s="200"/>
      <c r="WEC162" s="200"/>
      <c r="WEF162" s="200"/>
      <c r="WEO162" s="200"/>
      <c r="WEU162" s="200"/>
      <c r="WEX162" s="200"/>
      <c r="WFA162" s="200"/>
      <c r="WFD162" s="200"/>
      <c r="WFJ162" s="200"/>
      <c r="WFS162" s="200"/>
      <c r="WFU162" s="200"/>
      <c r="WFV162" s="200"/>
      <c r="WFX162" s="200"/>
      <c r="WGA162" s="200"/>
      <c r="WGD162" s="200"/>
      <c r="WGG162" s="200"/>
      <c r="WGJ162" s="200"/>
      <c r="WGM162" s="200"/>
      <c r="WGO162" s="200"/>
      <c r="WGQ162" s="200"/>
      <c r="WGT162" s="200"/>
      <c r="WGW162" s="200"/>
      <c r="WGZ162" s="200"/>
      <c r="WHC162" s="200"/>
      <c r="WHF162" s="200"/>
      <c r="WHI162" s="200"/>
      <c r="WHL162" s="200"/>
      <c r="WHN162" s="200"/>
      <c r="WHQ162" s="200"/>
      <c r="WHT162" s="200"/>
      <c r="WHW162" s="200"/>
      <c r="WIC162" s="200"/>
      <c r="WIF162" s="200"/>
      <c r="WIH162" s="200"/>
      <c r="WJO162" s="200"/>
      <c r="WJR162" s="200"/>
      <c r="WJU162" s="200"/>
      <c r="WJX162" s="200"/>
      <c r="WKA162" s="200"/>
      <c r="WKB162" s="200"/>
      <c r="WKC162" s="200"/>
      <c r="WKF162" s="200"/>
      <c r="WKI162" s="200"/>
      <c r="WKL162" s="200"/>
      <c r="WKO162" s="200"/>
      <c r="WKQ162" s="200"/>
      <c r="WLE162" s="200"/>
      <c r="WLF162" s="200"/>
      <c r="WLG162" s="200"/>
      <c r="WLH162" s="200"/>
      <c r="WLI162" s="200"/>
      <c r="WLJ162" s="200"/>
      <c r="WLK162" s="200"/>
      <c r="WLL162" s="200"/>
      <c r="WLM162" s="200"/>
      <c r="WLN162" s="200"/>
      <c r="WLO162" s="200"/>
      <c r="WLP162" s="200"/>
      <c r="WLQ162" s="200"/>
      <c r="WLR162" s="200"/>
      <c r="WLS162" s="200"/>
      <c r="WLT162" s="200"/>
      <c r="WLU162" s="200"/>
      <c r="WLV162" s="200"/>
      <c r="WLW162" s="200"/>
      <c r="WMC162" s="200"/>
      <c r="WMD162" s="200"/>
      <c r="WME162" s="200"/>
      <c r="WMF162" s="200"/>
      <c r="WMG162" s="200"/>
      <c r="WMH162" s="200"/>
      <c r="WMI162" s="200"/>
      <c r="WMK162" s="200"/>
      <c r="WML162" s="200"/>
      <c r="WMM162" s="200"/>
      <c r="WMN162" s="200"/>
      <c r="WMO162" s="200"/>
      <c r="WMP162" s="200"/>
      <c r="WMQ162" s="200"/>
      <c r="WMR162" s="200"/>
      <c r="WMU162" s="200"/>
      <c r="WMX162" s="200"/>
      <c r="WNA162" s="200"/>
      <c r="WND162" s="200"/>
      <c r="WNG162" s="200"/>
      <c r="WNJ162" s="200"/>
      <c r="WNS162" s="200"/>
      <c r="WNV162" s="200"/>
      <c r="WNY162" s="200"/>
      <c r="WOB162" s="200"/>
      <c r="WOK162" s="200"/>
      <c r="WOQ162" s="200"/>
      <c r="WOT162" s="200"/>
      <c r="WOW162" s="200"/>
      <c r="WOZ162" s="200"/>
      <c r="WPF162" s="200"/>
      <c r="WPO162" s="200"/>
      <c r="WPQ162" s="200"/>
      <c r="WPR162" s="200"/>
      <c r="WPT162" s="200"/>
      <c r="WPW162" s="200"/>
      <c r="WPZ162" s="200"/>
      <c r="WQC162" s="200"/>
      <c r="WQF162" s="200"/>
      <c r="WQI162" s="200"/>
      <c r="WQK162" s="200"/>
      <c r="WQM162" s="200"/>
      <c r="WQP162" s="200"/>
      <c r="WQS162" s="200"/>
      <c r="WQV162" s="200"/>
      <c r="WQY162" s="200"/>
      <c r="WRB162" s="200"/>
      <c r="WRE162" s="200"/>
      <c r="WRH162" s="200"/>
      <c r="WRJ162" s="200"/>
      <c r="WRM162" s="200"/>
      <c r="WRP162" s="200"/>
      <c r="WRS162" s="200"/>
      <c r="WRY162" s="200"/>
      <c r="WSB162" s="200"/>
      <c r="WSD162" s="200"/>
      <c r="WTK162" s="200"/>
      <c r="WTN162" s="200"/>
      <c r="WTQ162" s="200"/>
      <c r="WTT162" s="200"/>
      <c r="WTW162" s="200"/>
      <c r="WTX162" s="200"/>
      <c r="WTY162" s="200"/>
      <c r="WUB162" s="200"/>
      <c r="WUE162" s="200"/>
      <c r="WUH162" s="200"/>
      <c r="WUK162" s="200"/>
      <c r="WUM162" s="200"/>
    </row>
    <row r="163" spans="1:16107" s="57" customFormat="1" ht="20.399999999999999" customHeight="1" x14ac:dyDescent="0.3">
      <c r="A163" s="201" t="s">
        <v>160</v>
      </c>
      <c r="B163" s="199" t="s">
        <v>350</v>
      </c>
      <c r="C163" s="7">
        <v>84</v>
      </c>
      <c r="D163" s="91">
        <v>5000</v>
      </c>
      <c r="E163" s="106">
        <f t="shared" si="3"/>
        <v>420000</v>
      </c>
      <c r="F163" s="200"/>
      <c r="G163" s="200"/>
      <c r="H163" s="200"/>
      <c r="I163" s="200"/>
      <c r="J163" s="200"/>
      <c r="K163" s="200"/>
      <c r="Q163" s="200"/>
      <c r="R163" s="200"/>
      <c r="S163" s="200"/>
      <c r="T163" s="200"/>
      <c r="U163" s="200"/>
      <c r="V163" s="200"/>
      <c r="W163" s="200"/>
      <c r="Y163" s="200"/>
      <c r="Z163" s="200"/>
      <c r="AA163" s="200"/>
      <c r="AB163" s="200"/>
      <c r="AC163" s="200"/>
      <c r="AD163" s="200"/>
      <c r="AE163" s="200"/>
      <c r="AF163" s="200"/>
      <c r="AI163" s="200"/>
      <c r="AL163" s="200"/>
      <c r="AO163" s="200"/>
      <c r="AR163" s="200"/>
      <c r="AU163" s="200"/>
      <c r="AX163" s="200"/>
      <c r="BG163" s="200"/>
      <c r="BJ163" s="200"/>
      <c r="BM163" s="200"/>
      <c r="BP163" s="200"/>
      <c r="BY163" s="200"/>
      <c r="CE163" s="200"/>
      <c r="CH163" s="200"/>
      <c r="CK163" s="200"/>
      <c r="CN163" s="200"/>
      <c r="CT163" s="200"/>
      <c r="DC163" s="200"/>
      <c r="DE163" s="200"/>
      <c r="DF163" s="200"/>
      <c r="DH163" s="200"/>
      <c r="DK163" s="200"/>
      <c r="DN163" s="200"/>
      <c r="DQ163" s="200"/>
      <c r="DT163" s="200"/>
      <c r="DW163" s="200"/>
      <c r="DY163" s="200"/>
      <c r="EA163" s="200"/>
      <c r="ED163" s="200"/>
      <c r="EG163" s="200"/>
      <c r="EJ163" s="200"/>
      <c r="EM163" s="200"/>
      <c r="EP163" s="200"/>
      <c r="ES163" s="200"/>
      <c r="EV163" s="200"/>
      <c r="EX163" s="200"/>
      <c r="FA163" s="200"/>
      <c r="FD163" s="200"/>
      <c r="FG163" s="200"/>
      <c r="FM163" s="200"/>
      <c r="FP163" s="200"/>
      <c r="FR163" s="200"/>
      <c r="GY163" s="200"/>
      <c r="HB163" s="200"/>
      <c r="HE163" s="200"/>
      <c r="HH163" s="200"/>
      <c r="HK163" s="200"/>
      <c r="HL163" s="200"/>
      <c r="HM163" s="200"/>
      <c r="HP163" s="200"/>
      <c r="HS163" s="200"/>
      <c r="HV163" s="200"/>
      <c r="HY163" s="200"/>
      <c r="IA163" s="200"/>
      <c r="IO163" s="200"/>
      <c r="IP163" s="200"/>
      <c r="IQ163" s="200"/>
      <c r="IR163" s="200"/>
      <c r="IS163" s="200"/>
      <c r="IT163" s="200"/>
      <c r="IU163" s="200"/>
      <c r="IV163" s="200"/>
      <c r="IW163" s="200"/>
      <c r="IX163" s="200"/>
      <c r="IY163" s="200"/>
      <c r="IZ163" s="200"/>
      <c r="JA163" s="200"/>
      <c r="JB163" s="200"/>
      <c r="JC163" s="200"/>
      <c r="JD163" s="200"/>
      <c r="JE163" s="200"/>
      <c r="JF163" s="200"/>
      <c r="JG163" s="200"/>
      <c r="JM163" s="200"/>
      <c r="JN163" s="200"/>
      <c r="JO163" s="200"/>
      <c r="JP163" s="200"/>
      <c r="JQ163" s="200"/>
      <c r="JR163" s="200"/>
      <c r="JS163" s="200"/>
      <c r="JU163" s="200"/>
      <c r="JV163" s="200"/>
      <c r="JW163" s="200"/>
      <c r="JX163" s="200"/>
      <c r="JY163" s="200"/>
      <c r="JZ163" s="200"/>
      <c r="KA163" s="200"/>
      <c r="KB163" s="200"/>
      <c r="KE163" s="200"/>
      <c r="KH163" s="200"/>
      <c r="KK163" s="200"/>
      <c r="KN163" s="200"/>
      <c r="KQ163" s="200"/>
      <c r="KT163" s="200"/>
      <c r="LC163" s="200"/>
      <c r="LF163" s="200"/>
      <c r="LI163" s="200"/>
      <c r="LL163" s="200"/>
      <c r="LU163" s="200"/>
      <c r="MA163" s="200"/>
      <c r="MD163" s="200"/>
      <c r="MG163" s="200"/>
      <c r="MJ163" s="200"/>
      <c r="MP163" s="200"/>
      <c r="MY163" s="200"/>
      <c r="NA163" s="200"/>
      <c r="NB163" s="200"/>
      <c r="ND163" s="200"/>
      <c r="NG163" s="200"/>
      <c r="NJ163" s="200"/>
      <c r="NM163" s="200"/>
      <c r="NP163" s="200"/>
      <c r="NS163" s="200"/>
      <c r="NU163" s="200"/>
      <c r="NW163" s="200"/>
      <c r="NZ163" s="200"/>
      <c r="OC163" s="200"/>
      <c r="OF163" s="200"/>
      <c r="OI163" s="200"/>
      <c r="OL163" s="200"/>
      <c r="OO163" s="200"/>
      <c r="OR163" s="200"/>
      <c r="OT163" s="200"/>
      <c r="OW163" s="200"/>
      <c r="OZ163" s="200"/>
      <c r="PC163" s="200"/>
      <c r="PI163" s="200"/>
      <c r="PL163" s="200"/>
      <c r="PN163" s="200"/>
      <c r="QU163" s="200"/>
      <c r="QX163" s="200"/>
      <c r="RA163" s="200"/>
      <c r="RD163" s="200"/>
      <c r="RG163" s="200"/>
      <c r="RH163" s="200"/>
      <c r="RI163" s="200"/>
      <c r="RL163" s="200"/>
      <c r="RO163" s="200"/>
      <c r="RR163" s="200"/>
      <c r="RU163" s="200"/>
      <c r="RW163" s="200"/>
      <c r="SK163" s="200"/>
      <c r="SL163" s="200"/>
      <c r="SM163" s="200"/>
      <c r="SN163" s="200"/>
      <c r="SO163" s="200"/>
      <c r="SP163" s="200"/>
      <c r="SQ163" s="200"/>
      <c r="SR163" s="200"/>
      <c r="SS163" s="200"/>
      <c r="ST163" s="200"/>
      <c r="SU163" s="200"/>
      <c r="SV163" s="200"/>
      <c r="SW163" s="200"/>
      <c r="SX163" s="200"/>
      <c r="SY163" s="200"/>
      <c r="SZ163" s="200"/>
      <c r="TA163" s="200"/>
      <c r="TB163" s="200"/>
      <c r="TC163" s="200"/>
      <c r="TI163" s="200"/>
      <c r="TJ163" s="200"/>
      <c r="TK163" s="200"/>
      <c r="TL163" s="200"/>
      <c r="TM163" s="200"/>
      <c r="TN163" s="200"/>
      <c r="TO163" s="200"/>
      <c r="TQ163" s="200"/>
      <c r="TR163" s="200"/>
      <c r="TS163" s="200"/>
      <c r="TT163" s="200"/>
      <c r="TU163" s="200"/>
      <c r="TV163" s="200"/>
      <c r="TW163" s="200"/>
      <c r="TX163" s="200"/>
      <c r="UA163" s="200"/>
      <c r="UD163" s="200"/>
      <c r="UG163" s="200"/>
      <c r="UJ163" s="200"/>
      <c r="UM163" s="200"/>
      <c r="UP163" s="200"/>
      <c r="UY163" s="200"/>
      <c r="VB163" s="200"/>
      <c r="VE163" s="200"/>
      <c r="VH163" s="200"/>
      <c r="VQ163" s="200"/>
      <c r="VW163" s="200"/>
      <c r="VZ163" s="200"/>
      <c r="WC163" s="200"/>
      <c r="WF163" s="200"/>
      <c r="WL163" s="200"/>
      <c r="WU163" s="200"/>
      <c r="WW163" s="200"/>
      <c r="WX163" s="200"/>
      <c r="WZ163" s="200"/>
      <c r="XC163" s="200"/>
      <c r="XF163" s="200"/>
      <c r="XI163" s="200"/>
      <c r="XL163" s="200"/>
      <c r="XO163" s="200"/>
      <c r="XQ163" s="200"/>
      <c r="XS163" s="200"/>
      <c r="XV163" s="200"/>
      <c r="XY163" s="200"/>
      <c r="YB163" s="200"/>
      <c r="YE163" s="200"/>
      <c r="YH163" s="200"/>
      <c r="YK163" s="200"/>
      <c r="YN163" s="200"/>
      <c r="YP163" s="200"/>
      <c r="YS163" s="200"/>
      <c r="YV163" s="200"/>
      <c r="YY163" s="200"/>
      <c r="ZE163" s="200"/>
      <c r="ZH163" s="200"/>
      <c r="ZJ163" s="200"/>
      <c r="AAQ163" s="200"/>
      <c r="AAT163" s="200"/>
      <c r="AAW163" s="200"/>
      <c r="AAZ163" s="200"/>
      <c r="ABC163" s="200"/>
      <c r="ABD163" s="200"/>
      <c r="ABE163" s="200"/>
      <c r="ABH163" s="200"/>
      <c r="ABK163" s="200"/>
      <c r="ABN163" s="200"/>
      <c r="ABQ163" s="200"/>
      <c r="ABS163" s="200"/>
      <c r="ACG163" s="200"/>
      <c r="ACH163" s="200"/>
      <c r="ACI163" s="200"/>
      <c r="ACJ163" s="200"/>
      <c r="ACK163" s="200"/>
      <c r="ACL163" s="200"/>
      <c r="ACM163" s="200"/>
      <c r="ACN163" s="200"/>
      <c r="ACO163" s="200"/>
      <c r="ACP163" s="200"/>
      <c r="ACQ163" s="200"/>
      <c r="ACR163" s="200"/>
      <c r="ACS163" s="200"/>
      <c r="ACT163" s="200"/>
      <c r="ACU163" s="200"/>
      <c r="ACV163" s="200"/>
      <c r="ACW163" s="200"/>
      <c r="ACX163" s="200"/>
      <c r="ACY163" s="200"/>
      <c r="ADE163" s="200"/>
      <c r="ADF163" s="200"/>
      <c r="ADG163" s="200"/>
      <c r="ADH163" s="200"/>
      <c r="ADI163" s="200"/>
      <c r="ADJ163" s="200"/>
      <c r="ADK163" s="200"/>
      <c r="ADM163" s="200"/>
      <c r="ADN163" s="200"/>
      <c r="ADO163" s="200"/>
      <c r="ADP163" s="200"/>
      <c r="ADQ163" s="200"/>
      <c r="ADR163" s="200"/>
      <c r="ADS163" s="200"/>
      <c r="ADT163" s="200"/>
      <c r="ADW163" s="200"/>
      <c r="ADZ163" s="200"/>
      <c r="AEC163" s="200"/>
      <c r="AEF163" s="200"/>
      <c r="AEI163" s="200"/>
      <c r="AEL163" s="200"/>
      <c r="AEU163" s="200"/>
      <c r="AEX163" s="200"/>
      <c r="AFA163" s="200"/>
      <c r="AFD163" s="200"/>
      <c r="AFM163" s="200"/>
      <c r="AFS163" s="200"/>
      <c r="AFV163" s="200"/>
      <c r="AFY163" s="200"/>
      <c r="AGB163" s="200"/>
      <c r="AGH163" s="200"/>
      <c r="AGQ163" s="200"/>
      <c r="AGS163" s="200"/>
      <c r="AGT163" s="200"/>
      <c r="AGV163" s="200"/>
      <c r="AGY163" s="200"/>
      <c r="AHB163" s="200"/>
      <c r="AHE163" s="200"/>
      <c r="AHH163" s="200"/>
      <c r="AHK163" s="200"/>
      <c r="AHM163" s="200"/>
      <c r="AHO163" s="200"/>
      <c r="AHR163" s="200"/>
      <c r="AHU163" s="200"/>
      <c r="AHX163" s="200"/>
      <c r="AIA163" s="200"/>
      <c r="AID163" s="200"/>
      <c r="AIG163" s="200"/>
      <c r="AIJ163" s="200"/>
      <c r="AIL163" s="200"/>
      <c r="AIO163" s="200"/>
      <c r="AIR163" s="200"/>
      <c r="AIU163" s="200"/>
      <c r="AJA163" s="200"/>
      <c r="AJD163" s="200"/>
      <c r="AJF163" s="200"/>
      <c r="AKM163" s="200"/>
      <c r="AKP163" s="200"/>
      <c r="AKS163" s="200"/>
      <c r="AKV163" s="200"/>
      <c r="AKY163" s="200"/>
      <c r="AKZ163" s="200"/>
      <c r="ALA163" s="200"/>
      <c r="ALD163" s="200"/>
      <c r="ALG163" s="200"/>
      <c r="ALJ163" s="200"/>
      <c r="ALM163" s="200"/>
      <c r="ALO163" s="200"/>
      <c r="AMC163" s="200"/>
      <c r="AMD163" s="200"/>
      <c r="AME163" s="200"/>
      <c r="AMF163" s="200"/>
      <c r="AMG163" s="200"/>
      <c r="AMH163" s="200"/>
      <c r="AMI163" s="200"/>
      <c r="AMJ163" s="200"/>
      <c r="AMK163" s="200"/>
      <c r="AML163" s="200"/>
      <c r="AMM163" s="200"/>
      <c r="AMN163" s="200"/>
      <c r="AMO163" s="200"/>
      <c r="AMP163" s="200"/>
      <c r="AMQ163" s="200"/>
      <c r="AMR163" s="200"/>
      <c r="AMS163" s="200"/>
      <c r="AMT163" s="200"/>
      <c r="AMU163" s="200"/>
      <c r="ANA163" s="200"/>
      <c r="ANB163" s="200"/>
      <c r="ANC163" s="200"/>
      <c r="AND163" s="200"/>
      <c r="ANE163" s="200"/>
      <c r="ANF163" s="200"/>
      <c r="ANG163" s="200"/>
      <c r="ANI163" s="200"/>
      <c r="ANJ163" s="200"/>
      <c r="ANK163" s="200"/>
      <c r="ANL163" s="200"/>
      <c r="ANM163" s="200"/>
      <c r="ANN163" s="200"/>
      <c r="ANO163" s="200"/>
      <c r="ANP163" s="200"/>
      <c r="ANS163" s="200"/>
      <c r="ANV163" s="200"/>
      <c r="ANY163" s="200"/>
      <c r="AOB163" s="200"/>
      <c r="AOE163" s="200"/>
      <c r="AOH163" s="200"/>
      <c r="AOQ163" s="200"/>
      <c r="AOT163" s="200"/>
      <c r="AOW163" s="200"/>
      <c r="AOZ163" s="200"/>
      <c r="API163" s="200"/>
      <c r="APO163" s="200"/>
      <c r="APR163" s="200"/>
      <c r="APU163" s="200"/>
      <c r="APX163" s="200"/>
      <c r="AQD163" s="200"/>
      <c r="AQM163" s="200"/>
      <c r="AQO163" s="200"/>
      <c r="AQP163" s="200"/>
      <c r="AQR163" s="200"/>
      <c r="AQU163" s="200"/>
      <c r="AQX163" s="200"/>
      <c r="ARA163" s="200"/>
      <c r="ARD163" s="200"/>
      <c r="ARG163" s="200"/>
      <c r="ARI163" s="200"/>
      <c r="ARK163" s="200"/>
      <c r="ARN163" s="200"/>
      <c r="ARQ163" s="200"/>
      <c r="ART163" s="200"/>
      <c r="ARW163" s="200"/>
      <c r="ARZ163" s="200"/>
      <c r="ASC163" s="200"/>
      <c r="ASF163" s="200"/>
      <c r="ASH163" s="200"/>
      <c r="ASK163" s="200"/>
      <c r="ASN163" s="200"/>
      <c r="ASQ163" s="200"/>
      <c r="ASW163" s="200"/>
      <c r="ASZ163" s="200"/>
      <c r="ATB163" s="200"/>
      <c r="AUI163" s="200"/>
      <c r="AUL163" s="200"/>
      <c r="AUO163" s="200"/>
      <c r="AUR163" s="200"/>
      <c r="AUU163" s="200"/>
      <c r="AUV163" s="200"/>
      <c r="AUW163" s="200"/>
      <c r="AUZ163" s="200"/>
      <c r="AVC163" s="200"/>
      <c r="AVF163" s="200"/>
      <c r="AVI163" s="200"/>
      <c r="AVK163" s="200"/>
      <c r="AVY163" s="200"/>
      <c r="AVZ163" s="200"/>
      <c r="AWA163" s="200"/>
      <c r="AWB163" s="200"/>
      <c r="AWC163" s="200"/>
      <c r="AWD163" s="200"/>
      <c r="AWE163" s="200"/>
      <c r="AWF163" s="200"/>
      <c r="AWG163" s="200"/>
      <c r="AWH163" s="200"/>
      <c r="AWI163" s="200"/>
      <c r="AWJ163" s="200"/>
      <c r="AWK163" s="200"/>
      <c r="AWL163" s="200"/>
      <c r="AWM163" s="200"/>
      <c r="AWN163" s="200"/>
      <c r="AWO163" s="200"/>
      <c r="AWP163" s="200"/>
      <c r="AWQ163" s="200"/>
      <c r="AWW163" s="200"/>
      <c r="AWX163" s="200"/>
      <c r="AWY163" s="200"/>
      <c r="AWZ163" s="200"/>
      <c r="AXA163" s="200"/>
      <c r="AXB163" s="200"/>
      <c r="AXC163" s="200"/>
      <c r="AXE163" s="200"/>
      <c r="AXF163" s="200"/>
      <c r="AXG163" s="200"/>
      <c r="AXH163" s="200"/>
      <c r="AXI163" s="200"/>
      <c r="AXJ163" s="200"/>
      <c r="AXK163" s="200"/>
      <c r="AXL163" s="200"/>
      <c r="AXO163" s="200"/>
      <c r="AXR163" s="200"/>
      <c r="AXU163" s="200"/>
      <c r="AXX163" s="200"/>
      <c r="AYA163" s="200"/>
      <c r="AYD163" s="200"/>
      <c r="AYM163" s="200"/>
      <c r="AYP163" s="200"/>
      <c r="AYS163" s="200"/>
      <c r="AYV163" s="200"/>
      <c r="AZE163" s="200"/>
      <c r="AZK163" s="200"/>
      <c r="AZN163" s="200"/>
      <c r="AZQ163" s="200"/>
      <c r="AZT163" s="200"/>
      <c r="AZZ163" s="200"/>
      <c r="BAI163" s="200"/>
      <c r="BAK163" s="200"/>
      <c r="BAL163" s="200"/>
      <c r="BAN163" s="200"/>
      <c r="BAQ163" s="200"/>
      <c r="BAT163" s="200"/>
      <c r="BAW163" s="200"/>
      <c r="BAZ163" s="200"/>
      <c r="BBC163" s="200"/>
      <c r="BBE163" s="200"/>
      <c r="BBG163" s="200"/>
      <c r="BBJ163" s="200"/>
      <c r="BBM163" s="200"/>
      <c r="BBP163" s="200"/>
      <c r="BBS163" s="200"/>
      <c r="BBV163" s="200"/>
      <c r="BBY163" s="200"/>
      <c r="BCB163" s="200"/>
      <c r="BCD163" s="200"/>
      <c r="BCG163" s="200"/>
      <c r="BCJ163" s="200"/>
      <c r="BCM163" s="200"/>
      <c r="BCS163" s="200"/>
      <c r="BCV163" s="200"/>
      <c r="BCX163" s="200"/>
      <c r="BEE163" s="200"/>
      <c r="BEH163" s="200"/>
      <c r="BEK163" s="200"/>
      <c r="BEN163" s="200"/>
      <c r="BEQ163" s="200"/>
      <c r="BER163" s="200"/>
      <c r="BES163" s="200"/>
      <c r="BEV163" s="200"/>
      <c r="BEY163" s="200"/>
      <c r="BFB163" s="200"/>
      <c r="BFE163" s="200"/>
      <c r="BFG163" s="200"/>
      <c r="BFU163" s="200"/>
      <c r="BFV163" s="200"/>
      <c r="BFW163" s="200"/>
      <c r="BFX163" s="200"/>
      <c r="BFY163" s="200"/>
      <c r="BFZ163" s="200"/>
      <c r="BGA163" s="200"/>
      <c r="BGB163" s="200"/>
      <c r="BGC163" s="200"/>
      <c r="BGD163" s="200"/>
      <c r="BGE163" s="200"/>
      <c r="BGF163" s="200"/>
      <c r="BGG163" s="200"/>
      <c r="BGH163" s="200"/>
      <c r="BGI163" s="200"/>
      <c r="BGJ163" s="200"/>
      <c r="BGK163" s="200"/>
      <c r="BGL163" s="200"/>
      <c r="BGM163" s="200"/>
      <c r="BGS163" s="200"/>
      <c r="BGT163" s="200"/>
      <c r="BGU163" s="200"/>
      <c r="BGV163" s="200"/>
      <c r="BGW163" s="200"/>
      <c r="BGX163" s="200"/>
      <c r="BGY163" s="200"/>
      <c r="BHA163" s="200"/>
      <c r="BHB163" s="200"/>
      <c r="BHC163" s="200"/>
      <c r="BHD163" s="200"/>
      <c r="BHE163" s="200"/>
      <c r="BHF163" s="200"/>
      <c r="BHG163" s="200"/>
      <c r="BHH163" s="200"/>
      <c r="BHK163" s="200"/>
      <c r="BHN163" s="200"/>
      <c r="BHQ163" s="200"/>
      <c r="BHT163" s="200"/>
      <c r="BHW163" s="200"/>
      <c r="BHZ163" s="200"/>
      <c r="BII163" s="200"/>
      <c r="BIL163" s="200"/>
      <c r="BIO163" s="200"/>
      <c r="BIR163" s="200"/>
      <c r="BJA163" s="200"/>
      <c r="BJG163" s="200"/>
      <c r="BJJ163" s="200"/>
      <c r="BJM163" s="200"/>
      <c r="BJP163" s="200"/>
      <c r="BJV163" s="200"/>
      <c r="BKE163" s="200"/>
      <c r="BKG163" s="200"/>
      <c r="BKH163" s="200"/>
      <c r="BKJ163" s="200"/>
      <c r="BKM163" s="200"/>
      <c r="BKP163" s="200"/>
      <c r="BKS163" s="200"/>
      <c r="BKV163" s="200"/>
      <c r="BKY163" s="200"/>
      <c r="BLA163" s="200"/>
      <c r="BLC163" s="200"/>
      <c r="BLF163" s="200"/>
      <c r="BLI163" s="200"/>
      <c r="BLL163" s="200"/>
      <c r="BLO163" s="200"/>
      <c r="BLR163" s="200"/>
      <c r="BLU163" s="200"/>
      <c r="BLX163" s="200"/>
      <c r="BLZ163" s="200"/>
      <c r="BMC163" s="200"/>
      <c r="BMF163" s="200"/>
      <c r="BMI163" s="200"/>
      <c r="BMO163" s="200"/>
      <c r="BMR163" s="200"/>
      <c r="BMT163" s="200"/>
      <c r="BOA163" s="200"/>
      <c r="BOD163" s="200"/>
      <c r="BOG163" s="200"/>
      <c r="BOJ163" s="200"/>
      <c r="BOM163" s="200"/>
      <c r="BON163" s="200"/>
      <c r="BOO163" s="200"/>
      <c r="BOR163" s="200"/>
      <c r="BOU163" s="200"/>
      <c r="BOX163" s="200"/>
      <c r="BPA163" s="200"/>
      <c r="BPC163" s="200"/>
      <c r="BPQ163" s="200"/>
      <c r="BPR163" s="200"/>
      <c r="BPS163" s="200"/>
      <c r="BPT163" s="200"/>
      <c r="BPU163" s="200"/>
      <c r="BPV163" s="200"/>
      <c r="BPW163" s="200"/>
      <c r="BPX163" s="200"/>
      <c r="BPY163" s="200"/>
      <c r="BPZ163" s="200"/>
      <c r="BQA163" s="200"/>
      <c r="BQB163" s="200"/>
      <c r="BQC163" s="200"/>
      <c r="BQD163" s="200"/>
      <c r="BQE163" s="200"/>
      <c r="BQF163" s="200"/>
      <c r="BQG163" s="200"/>
      <c r="BQH163" s="200"/>
      <c r="BQI163" s="200"/>
      <c r="BQO163" s="200"/>
      <c r="BQP163" s="200"/>
      <c r="BQQ163" s="200"/>
      <c r="BQR163" s="200"/>
      <c r="BQS163" s="200"/>
      <c r="BQT163" s="200"/>
      <c r="BQU163" s="200"/>
      <c r="BQW163" s="200"/>
      <c r="BQX163" s="200"/>
      <c r="BQY163" s="200"/>
      <c r="BQZ163" s="200"/>
      <c r="BRA163" s="200"/>
      <c r="BRB163" s="200"/>
      <c r="BRC163" s="200"/>
      <c r="BRD163" s="200"/>
      <c r="BRG163" s="200"/>
      <c r="BRJ163" s="200"/>
      <c r="BRM163" s="200"/>
      <c r="BRP163" s="200"/>
      <c r="BRS163" s="200"/>
      <c r="BRV163" s="200"/>
      <c r="BSE163" s="200"/>
      <c r="BSH163" s="200"/>
      <c r="BSK163" s="200"/>
      <c r="BSN163" s="200"/>
      <c r="BSW163" s="200"/>
      <c r="BTC163" s="200"/>
      <c r="BTF163" s="200"/>
      <c r="BTI163" s="200"/>
      <c r="BTL163" s="200"/>
      <c r="BTR163" s="200"/>
      <c r="BUA163" s="200"/>
      <c r="BUC163" s="200"/>
      <c r="BUD163" s="200"/>
      <c r="BUF163" s="200"/>
      <c r="BUI163" s="200"/>
      <c r="BUL163" s="200"/>
      <c r="BUO163" s="200"/>
      <c r="BUR163" s="200"/>
      <c r="BUU163" s="200"/>
      <c r="BUW163" s="200"/>
      <c r="BUY163" s="200"/>
      <c r="BVB163" s="200"/>
      <c r="BVE163" s="200"/>
      <c r="BVH163" s="200"/>
      <c r="BVK163" s="200"/>
      <c r="BVN163" s="200"/>
      <c r="BVQ163" s="200"/>
      <c r="BVT163" s="200"/>
      <c r="BVV163" s="200"/>
      <c r="BVY163" s="200"/>
      <c r="BWB163" s="200"/>
      <c r="BWE163" s="200"/>
      <c r="BWK163" s="200"/>
      <c r="BWN163" s="200"/>
      <c r="BWP163" s="200"/>
      <c r="BXW163" s="200"/>
      <c r="BXZ163" s="200"/>
      <c r="BYC163" s="200"/>
      <c r="BYF163" s="200"/>
      <c r="BYI163" s="200"/>
      <c r="BYJ163" s="200"/>
      <c r="BYK163" s="200"/>
      <c r="BYN163" s="200"/>
      <c r="BYQ163" s="200"/>
      <c r="BYT163" s="200"/>
      <c r="BYW163" s="200"/>
      <c r="BYY163" s="200"/>
      <c r="BZM163" s="200"/>
      <c r="BZN163" s="200"/>
      <c r="BZO163" s="200"/>
      <c r="BZP163" s="200"/>
      <c r="BZQ163" s="200"/>
      <c r="BZR163" s="200"/>
      <c r="BZS163" s="200"/>
      <c r="BZT163" s="200"/>
      <c r="BZU163" s="200"/>
      <c r="BZV163" s="200"/>
      <c r="BZW163" s="200"/>
      <c r="BZX163" s="200"/>
      <c r="BZY163" s="200"/>
      <c r="BZZ163" s="200"/>
      <c r="CAA163" s="200"/>
      <c r="CAB163" s="200"/>
      <c r="CAC163" s="200"/>
      <c r="CAD163" s="200"/>
      <c r="CAE163" s="200"/>
      <c r="CAK163" s="200"/>
      <c r="CAL163" s="200"/>
      <c r="CAM163" s="200"/>
      <c r="CAN163" s="200"/>
      <c r="CAO163" s="200"/>
      <c r="CAP163" s="200"/>
      <c r="CAQ163" s="200"/>
      <c r="CAS163" s="200"/>
      <c r="CAT163" s="200"/>
      <c r="CAU163" s="200"/>
      <c r="CAV163" s="200"/>
      <c r="CAW163" s="200"/>
      <c r="CAX163" s="200"/>
      <c r="CAY163" s="200"/>
      <c r="CAZ163" s="200"/>
      <c r="CBC163" s="200"/>
      <c r="CBF163" s="200"/>
      <c r="CBI163" s="200"/>
      <c r="CBL163" s="200"/>
      <c r="CBO163" s="200"/>
      <c r="CBR163" s="200"/>
      <c r="CCA163" s="200"/>
      <c r="CCD163" s="200"/>
      <c r="CCG163" s="200"/>
      <c r="CCJ163" s="200"/>
      <c r="CCS163" s="200"/>
      <c r="CCY163" s="200"/>
      <c r="CDB163" s="200"/>
      <c r="CDE163" s="200"/>
      <c r="CDH163" s="200"/>
      <c r="CDN163" s="200"/>
      <c r="CDW163" s="200"/>
      <c r="CDY163" s="200"/>
      <c r="CDZ163" s="200"/>
      <c r="CEB163" s="200"/>
      <c r="CEE163" s="200"/>
      <c r="CEH163" s="200"/>
      <c r="CEK163" s="200"/>
      <c r="CEN163" s="200"/>
      <c r="CEQ163" s="200"/>
      <c r="CES163" s="200"/>
      <c r="CEU163" s="200"/>
      <c r="CEX163" s="200"/>
      <c r="CFA163" s="200"/>
      <c r="CFD163" s="200"/>
      <c r="CFG163" s="200"/>
      <c r="CFJ163" s="200"/>
      <c r="CFM163" s="200"/>
      <c r="CFP163" s="200"/>
      <c r="CFR163" s="200"/>
      <c r="CFU163" s="200"/>
      <c r="CFX163" s="200"/>
      <c r="CGA163" s="200"/>
      <c r="CGG163" s="200"/>
      <c r="CGJ163" s="200"/>
      <c r="CGL163" s="200"/>
      <c r="CHS163" s="200"/>
      <c r="CHV163" s="200"/>
      <c r="CHY163" s="200"/>
      <c r="CIB163" s="200"/>
      <c r="CIE163" s="200"/>
      <c r="CIF163" s="200"/>
      <c r="CIG163" s="200"/>
      <c r="CIJ163" s="200"/>
      <c r="CIM163" s="200"/>
      <c r="CIP163" s="200"/>
      <c r="CIS163" s="200"/>
      <c r="CIU163" s="200"/>
      <c r="CJI163" s="200"/>
      <c r="CJJ163" s="200"/>
      <c r="CJK163" s="200"/>
      <c r="CJL163" s="200"/>
      <c r="CJM163" s="200"/>
      <c r="CJN163" s="200"/>
      <c r="CJO163" s="200"/>
      <c r="CJP163" s="200"/>
      <c r="CJQ163" s="200"/>
      <c r="CJR163" s="200"/>
      <c r="CJS163" s="200"/>
      <c r="CJT163" s="200"/>
      <c r="CJU163" s="200"/>
      <c r="CJV163" s="200"/>
      <c r="CJW163" s="200"/>
      <c r="CJX163" s="200"/>
      <c r="CJY163" s="200"/>
      <c r="CJZ163" s="200"/>
      <c r="CKA163" s="200"/>
      <c r="CKG163" s="200"/>
      <c r="CKH163" s="200"/>
      <c r="CKI163" s="200"/>
      <c r="CKJ163" s="200"/>
      <c r="CKK163" s="200"/>
      <c r="CKL163" s="200"/>
      <c r="CKM163" s="200"/>
      <c r="CKO163" s="200"/>
      <c r="CKP163" s="200"/>
      <c r="CKQ163" s="200"/>
      <c r="CKR163" s="200"/>
      <c r="CKS163" s="200"/>
      <c r="CKT163" s="200"/>
      <c r="CKU163" s="200"/>
      <c r="CKV163" s="200"/>
      <c r="CKY163" s="200"/>
      <c r="CLB163" s="200"/>
      <c r="CLE163" s="200"/>
      <c r="CLH163" s="200"/>
      <c r="CLK163" s="200"/>
      <c r="CLN163" s="200"/>
      <c r="CLW163" s="200"/>
      <c r="CLZ163" s="200"/>
      <c r="CMC163" s="200"/>
      <c r="CMF163" s="200"/>
      <c r="CMO163" s="200"/>
      <c r="CMU163" s="200"/>
      <c r="CMX163" s="200"/>
      <c r="CNA163" s="200"/>
      <c r="CND163" s="200"/>
      <c r="CNJ163" s="200"/>
      <c r="CNS163" s="200"/>
      <c r="CNU163" s="200"/>
      <c r="CNV163" s="200"/>
      <c r="CNX163" s="200"/>
      <c r="COA163" s="200"/>
      <c r="COD163" s="200"/>
      <c r="COG163" s="200"/>
      <c r="COJ163" s="200"/>
      <c r="COM163" s="200"/>
      <c r="COO163" s="200"/>
      <c r="COQ163" s="200"/>
      <c r="COT163" s="200"/>
      <c r="COW163" s="200"/>
      <c r="COZ163" s="200"/>
      <c r="CPC163" s="200"/>
      <c r="CPF163" s="200"/>
      <c r="CPI163" s="200"/>
      <c r="CPL163" s="200"/>
      <c r="CPN163" s="200"/>
      <c r="CPQ163" s="200"/>
      <c r="CPT163" s="200"/>
      <c r="CPW163" s="200"/>
      <c r="CQC163" s="200"/>
      <c r="CQF163" s="200"/>
      <c r="CQH163" s="200"/>
      <c r="CRO163" s="200"/>
      <c r="CRR163" s="200"/>
      <c r="CRU163" s="200"/>
      <c r="CRX163" s="200"/>
      <c r="CSA163" s="200"/>
      <c r="CSB163" s="200"/>
      <c r="CSC163" s="200"/>
      <c r="CSF163" s="200"/>
      <c r="CSI163" s="200"/>
      <c r="CSL163" s="200"/>
      <c r="CSO163" s="200"/>
      <c r="CSQ163" s="200"/>
      <c r="CTE163" s="200"/>
      <c r="CTF163" s="200"/>
      <c r="CTG163" s="200"/>
      <c r="CTH163" s="200"/>
      <c r="CTI163" s="200"/>
      <c r="CTJ163" s="200"/>
      <c r="CTK163" s="200"/>
      <c r="CTL163" s="200"/>
      <c r="CTM163" s="200"/>
      <c r="CTN163" s="200"/>
      <c r="CTO163" s="200"/>
      <c r="CTP163" s="200"/>
      <c r="CTQ163" s="200"/>
      <c r="CTR163" s="200"/>
      <c r="CTS163" s="200"/>
      <c r="CTT163" s="200"/>
      <c r="CTU163" s="200"/>
      <c r="CTV163" s="200"/>
      <c r="CTW163" s="200"/>
      <c r="CUC163" s="200"/>
      <c r="CUD163" s="200"/>
      <c r="CUE163" s="200"/>
      <c r="CUF163" s="200"/>
      <c r="CUG163" s="200"/>
      <c r="CUH163" s="200"/>
      <c r="CUI163" s="200"/>
      <c r="CUK163" s="200"/>
      <c r="CUL163" s="200"/>
      <c r="CUM163" s="200"/>
      <c r="CUN163" s="200"/>
      <c r="CUO163" s="200"/>
      <c r="CUP163" s="200"/>
      <c r="CUQ163" s="200"/>
      <c r="CUR163" s="200"/>
      <c r="CUU163" s="200"/>
      <c r="CUX163" s="200"/>
      <c r="CVA163" s="200"/>
      <c r="CVD163" s="200"/>
      <c r="CVG163" s="200"/>
      <c r="CVJ163" s="200"/>
      <c r="CVS163" s="200"/>
      <c r="CVV163" s="200"/>
      <c r="CVY163" s="200"/>
      <c r="CWB163" s="200"/>
      <c r="CWK163" s="200"/>
      <c r="CWQ163" s="200"/>
      <c r="CWT163" s="200"/>
      <c r="CWW163" s="200"/>
      <c r="CWZ163" s="200"/>
      <c r="CXF163" s="200"/>
      <c r="CXO163" s="200"/>
      <c r="CXQ163" s="200"/>
      <c r="CXR163" s="200"/>
      <c r="CXT163" s="200"/>
      <c r="CXW163" s="200"/>
      <c r="CXZ163" s="200"/>
      <c r="CYC163" s="200"/>
      <c r="CYF163" s="200"/>
      <c r="CYI163" s="200"/>
      <c r="CYK163" s="200"/>
      <c r="CYM163" s="200"/>
      <c r="CYP163" s="200"/>
      <c r="CYS163" s="200"/>
      <c r="CYV163" s="200"/>
      <c r="CYY163" s="200"/>
      <c r="CZB163" s="200"/>
      <c r="CZE163" s="200"/>
      <c r="CZH163" s="200"/>
      <c r="CZJ163" s="200"/>
      <c r="CZM163" s="200"/>
      <c r="CZP163" s="200"/>
      <c r="CZS163" s="200"/>
      <c r="CZY163" s="200"/>
      <c r="DAB163" s="200"/>
      <c r="DAD163" s="200"/>
      <c r="DBK163" s="200"/>
      <c r="DBN163" s="200"/>
      <c r="DBQ163" s="200"/>
      <c r="DBT163" s="200"/>
      <c r="DBW163" s="200"/>
      <c r="DBX163" s="200"/>
      <c r="DBY163" s="200"/>
      <c r="DCB163" s="200"/>
      <c r="DCE163" s="200"/>
      <c r="DCH163" s="200"/>
      <c r="DCK163" s="200"/>
      <c r="DCM163" s="200"/>
      <c r="DDA163" s="200"/>
      <c r="DDB163" s="200"/>
      <c r="DDC163" s="200"/>
      <c r="DDD163" s="200"/>
      <c r="DDE163" s="200"/>
      <c r="DDF163" s="200"/>
      <c r="DDG163" s="200"/>
      <c r="DDH163" s="200"/>
      <c r="DDI163" s="200"/>
      <c r="DDJ163" s="200"/>
      <c r="DDK163" s="200"/>
      <c r="DDL163" s="200"/>
      <c r="DDM163" s="200"/>
      <c r="DDN163" s="200"/>
      <c r="DDO163" s="200"/>
      <c r="DDP163" s="200"/>
      <c r="DDQ163" s="200"/>
      <c r="DDR163" s="200"/>
      <c r="DDS163" s="200"/>
      <c r="DDY163" s="200"/>
      <c r="DDZ163" s="200"/>
      <c r="DEA163" s="200"/>
      <c r="DEB163" s="200"/>
      <c r="DEC163" s="200"/>
      <c r="DED163" s="200"/>
      <c r="DEE163" s="200"/>
      <c r="DEG163" s="200"/>
      <c r="DEH163" s="200"/>
      <c r="DEI163" s="200"/>
      <c r="DEJ163" s="200"/>
      <c r="DEK163" s="200"/>
      <c r="DEL163" s="200"/>
      <c r="DEM163" s="200"/>
      <c r="DEN163" s="200"/>
      <c r="DEQ163" s="200"/>
      <c r="DET163" s="200"/>
      <c r="DEW163" s="200"/>
      <c r="DEZ163" s="200"/>
      <c r="DFC163" s="200"/>
      <c r="DFF163" s="200"/>
      <c r="DFO163" s="200"/>
      <c r="DFR163" s="200"/>
      <c r="DFU163" s="200"/>
      <c r="DFX163" s="200"/>
      <c r="DGG163" s="200"/>
      <c r="DGM163" s="200"/>
      <c r="DGP163" s="200"/>
      <c r="DGS163" s="200"/>
      <c r="DGV163" s="200"/>
      <c r="DHB163" s="200"/>
      <c r="DHK163" s="200"/>
      <c r="DHM163" s="200"/>
      <c r="DHN163" s="200"/>
      <c r="DHP163" s="200"/>
      <c r="DHS163" s="200"/>
      <c r="DHV163" s="200"/>
      <c r="DHY163" s="200"/>
      <c r="DIB163" s="200"/>
      <c r="DIE163" s="200"/>
      <c r="DIG163" s="200"/>
      <c r="DII163" s="200"/>
      <c r="DIL163" s="200"/>
      <c r="DIO163" s="200"/>
      <c r="DIR163" s="200"/>
      <c r="DIU163" s="200"/>
      <c r="DIX163" s="200"/>
      <c r="DJA163" s="200"/>
      <c r="DJD163" s="200"/>
      <c r="DJF163" s="200"/>
      <c r="DJI163" s="200"/>
      <c r="DJL163" s="200"/>
      <c r="DJO163" s="200"/>
      <c r="DJU163" s="200"/>
      <c r="DJX163" s="200"/>
      <c r="DJZ163" s="200"/>
      <c r="DLG163" s="200"/>
      <c r="DLJ163" s="200"/>
      <c r="DLM163" s="200"/>
      <c r="DLP163" s="200"/>
      <c r="DLS163" s="200"/>
      <c r="DLT163" s="200"/>
      <c r="DLU163" s="200"/>
      <c r="DLX163" s="200"/>
      <c r="DMA163" s="200"/>
      <c r="DMD163" s="200"/>
      <c r="DMG163" s="200"/>
      <c r="DMI163" s="200"/>
      <c r="DMW163" s="200"/>
      <c r="DMX163" s="200"/>
      <c r="DMY163" s="200"/>
      <c r="DMZ163" s="200"/>
      <c r="DNA163" s="200"/>
      <c r="DNB163" s="200"/>
      <c r="DNC163" s="200"/>
      <c r="DND163" s="200"/>
      <c r="DNE163" s="200"/>
      <c r="DNF163" s="200"/>
      <c r="DNG163" s="200"/>
      <c r="DNH163" s="200"/>
      <c r="DNI163" s="200"/>
      <c r="DNJ163" s="200"/>
      <c r="DNK163" s="200"/>
      <c r="DNL163" s="200"/>
      <c r="DNM163" s="200"/>
      <c r="DNN163" s="200"/>
      <c r="DNO163" s="200"/>
      <c r="DNU163" s="200"/>
      <c r="DNV163" s="200"/>
      <c r="DNW163" s="200"/>
      <c r="DNX163" s="200"/>
      <c r="DNY163" s="200"/>
      <c r="DNZ163" s="200"/>
      <c r="DOA163" s="200"/>
      <c r="DOC163" s="200"/>
      <c r="DOD163" s="200"/>
      <c r="DOE163" s="200"/>
      <c r="DOF163" s="200"/>
      <c r="DOG163" s="200"/>
      <c r="DOH163" s="200"/>
      <c r="DOI163" s="200"/>
      <c r="DOJ163" s="200"/>
      <c r="DOM163" s="200"/>
      <c r="DOP163" s="200"/>
      <c r="DOS163" s="200"/>
      <c r="DOV163" s="200"/>
      <c r="DOY163" s="200"/>
      <c r="DPB163" s="200"/>
      <c r="DPK163" s="200"/>
      <c r="DPN163" s="200"/>
      <c r="DPQ163" s="200"/>
      <c r="DPT163" s="200"/>
      <c r="DQC163" s="200"/>
      <c r="DQI163" s="200"/>
      <c r="DQL163" s="200"/>
      <c r="DQO163" s="200"/>
      <c r="DQR163" s="200"/>
      <c r="DQX163" s="200"/>
      <c r="DRG163" s="200"/>
      <c r="DRI163" s="200"/>
      <c r="DRJ163" s="200"/>
      <c r="DRL163" s="200"/>
      <c r="DRO163" s="200"/>
      <c r="DRR163" s="200"/>
      <c r="DRU163" s="200"/>
      <c r="DRX163" s="200"/>
      <c r="DSA163" s="200"/>
      <c r="DSC163" s="200"/>
      <c r="DSE163" s="200"/>
      <c r="DSH163" s="200"/>
      <c r="DSK163" s="200"/>
      <c r="DSN163" s="200"/>
      <c r="DSQ163" s="200"/>
      <c r="DST163" s="200"/>
      <c r="DSW163" s="200"/>
      <c r="DSZ163" s="200"/>
      <c r="DTB163" s="200"/>
      <c r="DTE163" s="200"/>
      <c r="DTH163" s="200"/>
      <c r="DTK163" s="200"/>
      <c r="DTQ163" s="200"/>
      <c r="DTT163" s="200"/>
      <c r="DTV163" s="200"/>
      <c r="DVC163" s="200"/>
      <c r="DVF163" s="200"/>
      <c r="DVI163" s="200"/>
      <c r="DVL163" s="200"/>
      <c r="DVO163" s="200"/>
      <c r="DVP163" s="200"/>
      <c r="DVQ163" s="200"/>
      <c r="DVT163" s="200"/>
      <c r="DVW163" s="200"/>
      <c r="DVZ163" s="200"/>
      <c r="DWC163" s="200"/>
      <c r="DWE163" s="200"/>
      <c r="DWS163" s="200"/>
      <c r="DWT163" s="200"/>
      <c r="DWU163" s="200"/>
      <c r="DWV163" s="200"/>
      <c r="DWW163" s="200"/>
      <c r="DWX163" s="200"/>
      <c r="DWY163" s="200"/>
      <c r="DWZ163" s="200"/>
      <c r="DXA163" s="200"/>
      <c r="DXB163" s="200"/>
      <c r="DXC163" s="200"/>
      <c r="DXD163" s="200"/>
      <c r="DXE163" s="200"/>
      <c r="DXF163" s="200"/>
      <c r="DXG163" s="200"/>
      <c r="DXH163" s="200"/>
      <c r="DXI163" s="200"/>
      <c r="DXJ163" s="200"/>
      <c r="DXK163" s="200"/>
      <c r="DXQ163" s="200"/>
      <c r="DXR163" s="200"/>
      <c r="DXS163" s="200"/>
      <c r="DXT163" s="200"/>
      <c r="DXU163" s="200"/>
      <c r="DXV163" s="200"/>
      <c r="DXW163" s="200"/>
      <c r="DXY163" s="200"/>
      <c r="DXZ163" s="200"/>
      <c r="DYA163" s="200"/>
      <c r="DYB163" s="200"/>
      <c r="DYC163" s="200"/>
      <c r="DYD163" s="200"/>
      <c r="DYE163" s="200"/>
      <c r="DYF163" s="200"/>
      <c r="DYI163" s="200"/>
      <c r="DYL163" s="200"/>
      <c r="DYO163" s="200"/>
      <c r="DYR163" s="200"/>
      <c r="DYU163" s="200"/>
      <c r="DYX163" s="200"/>
      <c r="DZG163" s="200"/>
      <c r="DZJ163" s="200"/>
      <c r="DZM163" s="200"/>
      <c r="DZP163" s="200"/>
      <c r="DZY163" s="200"/>
      <c r="EAE163" s="200"/>
      <c r="EAH163" s="200"/>
      <c r="EAK163" s="200"/>
      <c r="EAN163" s="200"/>
      <c r="EAT163" s="200"/>
      <c r="EBC163" s="200"/>
      <c r="EBE163" s="200"/>
      <c r="EBF163" s="200"/>
      <c r="EBH163" s="200"/>
      <c r="EBK163" s="200"/>
      <c r="EBN163" s="200"/>
      <c r="EBQ163" s="200"/>
      <c r="EBT163" s="200"/>
      <c r="EBW163" s="200"/>
      <c r="EBY163" s="200"/>
      <c r="ECA163" s="200"/>
      <c r="ECD163" s="200"/>
      <c r="ECG163" s="200"/>
      <c r="ECJ163" s="200"/>
      <c r="ECM163" s="200"/>
      <c r="ECP163" s="200"/>
      <c r="ECS163" s="200"/>
      <c r="ECV163" s="200"/>
      <c r="ECX163" s="200"/>
      <c r="EDA163" s="200"/>
      <c r="EDD163" s="200"/>
      <c r="EDG163" s="200"/>
      <c r="EDM163" s="200"/>
      <c r="EDP163" s="200"/>
      <c r="EDR163" s="200"/>
      <c r="EEY163" s="200"/>
      <c r="EFB163" s="200"/>
      <c r="EFE163" s="200"/>
      <c r="EFH163" s="200"/>
      <c r="EFK163" s="200"/>
      <c r="EFL163" s="200"/>
      <c r="EFM163" s="200"/>
      <c r="EFP163" s="200"/>
      <c r="EFS163" s="200"/>
      <c r="EFV163" s="200"/>
      <c r="EFY163" s="200"/>
      <c r="EGA163" s="200"/>
      <c r="EGO163" s="200"/>
      <c r="EGP163" s="200"/>
      <c r="EGQ163" s="200"/>
      <c r="EGR163" s="200"/>
      <c r="EGS163" s="200"/>
      <c r="EGT163" s="200"/>
      <c r="EGU163" s="200"/>
      <c r="EGV163" s="200"/>
      <c r="EGW163" s="200"/>
      <c r="EGX163" s="200"/>
      <c r="EGY163" s="200"/>
      <c r="EGZ163" s="200"/>
      <c r="EHA163" s="200"/>
      <c r="EHB163" s="200"/>
      <c r="EHC163" s="200"/>
      <c r="EHD163" s="200"/>
      <c r="EHE163" s="200"/>
      <c r="EHF163" s="200"/>
      <c r="EHG163" s="200"/>
      <c r="EHM163" s="200"/>
      <c r="EHN163" s="200"/>
      <c r="EHO163" s="200"/>
      <c r="EHP163" s="200"/>
      <c r="EHQ163" s="200"/>
      <c r="EHR163" s="200"/>
      <c r="EHS163" s="200"/>
      <c r="EHU163" s="200"/>
      <c r="EHV163" s="200"/>
      <c r="EHW163" s="200"/>
      <c r="EHX163" s="200"/>
      <c r="EHY163" s="200"/>
      <c r="EHZ163" s="200"/>
      <c r="EIA163" s="200"/>
      <c r="EIB163" s="200"/>
      <c r="EIE163" s="200"/>
      <c r="EIH163" s="200"/>
      <c r="EIK163" s="200"/>
      <c r="EIN163" s="200"/>
      <c r="EIQ163" s="200"/>
      <c r="EIT163" s="200"/>
      <c r="EJC163" s="200"/>
      <c r="EJF163" s="200"/>
      <c r="EJI163" s="200"/>
      <c r="EJL163" s="200"/>
      <c r="EJU163" s="200"/>
      <c r="EKA163" s="200"/>
      <c r="EKD163" s="200"/>
      <c r="EKG163" s="200"/>
      <c r="EKJ163" s="200"/>
      <c r="EKP163" s="200"/>
      <c r="EKY163" s="200"/>
      <c r="ELA163" s="200"/>
      <c r="ELB163" s="200"/>
      <c r="ELD163" s="200"/>
      <c r="ELG163" s="200"/>
      <c r="ELJ163" s="200"/>
      <c r="ELM163" s="200"/>
      <c r="ELP163" s="200"/>
      <c r="ELS163" s="200"/>
      <c r="ELU163" s="200"/>
      <c r="ELW163" s="200"/>
      <c r="ELZ163" s="200"/>
      <c r="EMC163" s="200"/>
      <c r="EMF163" s="200"/>
      <c r="EMI163" s="200"/>
      <c r="EML163" s="200"/>
      <c r="EMO163" s="200"/>
      <c r="EMR163" s="200"/>
      <c r="EMT163" s="200"/>
      <c r="EMW163" s="200"/>
      <c r="EMZ163" s="200"/>
      <c r="ENC163" s="200"/>
      <c r="ENI163" s="200"/>
      <c r="ENL163" s="200"/>
      <c r="ENN163" s="200"/>
      <c r="EOU163" s="200"/>
      <c r="EOX163" s="200"/>
      <c r="EPA163" s="200"/>
      <c r="EPD163" s="200"/>
      <c r="EPG163" s="200"/>
      <c r="EPH163" s="200"/>
      <c r="EPI163" s="200"/>
      <c r="EPL163" s="200"/>
      <c r="EPO163" s="200"/>
      <c r="EPR163" s="200"/>
      <c r="EPU163" s="200"/>
      <c r="EPW163" s="200"/>
      <c r="EQK163" s="200"/>
      <c r="EQL163" s="200"/>
      <c r="EQM163" s="200"/>
      <c r="EQN163" s="200"/>
      <c r="EQO163" s="200"/>
      <c r="EQP163" s="200"/>
      <c r="EQQ163" s="200"/>
      <c r="EQR163" s="200"/>
      <c r="EQS163" s="200"/>
      <c r="EQT163" s="200"/>
      <c r="EQU163" s="200"/>
      <c r="EQV163" s="200"/>
      <c r="EQW163" s="200"/>
      <c r="EQX163" s="200"/>
      <c r="EQY163" s="200"/>
      <c r="EQZ163" s="200"/>
      <c r="ERA163" s="200"/>
      <c r="ERB163" s="200"/>
      <c r="ERC163" s="200"/>
      <c r="ERI163" s="200"/>
      <c r="ERJ163" s="200"/>
      <c r="ERK163" s="200"/>
      <c r="ERL163" s="200"/>
      <c r="ERM163" s="200"/>
      <c r="ERN163" s="200"/>
      <c r="ERO163" s="200"/>
      <c r="ERQ163" s="200"/>
      <c r="ERR163" s="200"/>
      <c r="ERS163" s="200"/>
      <c r="ERT163" s="200"/>
      <c r="ERU163" s="200"/>
      <c r="ERV163" s="200"/>
      <c r="ERW163" s="200"/>
      <c r="ERX163" s="200"/>
      <c r="ESA163" s="200"/>
      <c r="ESD163" s="200"/>
      <c r="ESG163" s="200"/>
      <c r="ESJ163" s="200"/>
      <c r="ESM163" s="200"/>
      <c r="ESP163" s="200"/>
      <c r="ESY163" s="200"/>
      <c r="ETB163" s="200"/>
      <c r="ETE163" s="200"/>
      <c r="ETH163" s="200"/>
      <c r="ETQ163" s="200"/>
      <c r="ETW163" s="200"/>
      <c r="ETZ163" s="200"/>
      <c r="EUC163" s="200"/>
      <c r="EUF163" s="200"/>
      <c r="EUL163" s="200"/>
      <c r="EUU163" s="200"/>
      <c r="EUW163" s="200"/>
      <c r="EUX163" s="200"/>
      <c r="EUZ163" s="200"/>
      <c r="EVC163" s="200"/>
      <c r="EVF163" s="200"/>
      <c r="EVI163" s="200"/>
      <c r="EVL163" s="200"/>
      <c r="EVO163" s="200"/>
      <c r="EVQ163" s="200"/>
      <c r="EVS163" s="200"/>
      <c r="EVV163" s="200"/>
      <c r="EVY163" s="200"/>
      <c r="EWB163" s="200"/>
      <c r="EWE163" s="200"/>
      <c r="EWH163" s="200"/>
      <c r="EWK163" s="200"/>
      <c r="EWN163" s="200"/>
      <c r="EWP163" s="200"/>
      <c r="EWS163" s="200"/>
      <c r="EWV163" s="200"/>
      <c r="EWY163" s="200"/>
      <c r="EXE163" s="200"/>
      <c r="EXH163" s="200"/>
      <c r="EXJ163" s="200"/>
      <c r="EYQ163" s="200"/>
      <c r="EYT163" s="200"/>
      <c r="EYW163" s="200"/>
      <c r="EYZ163" s="200"/>
      <c r="EZC163" s="200"/>
      <c r="EZD163" s="200"/>
      <c r="EZE163" s="200"/>
      <c r="EZH163" s="200"/>
      <c r="EZK163" s="200"/>
      <c r="EZN163" s="200"/>
      <c r="EZQ163" s="200"/>
      <c r="EZS163" s="200"/>
      <c r="FAG163" s="200"/>
      <c r="FAH163" s="200"/>
      <c r="FAI163" s="200"/>
      <c r="FAJ163" s="200"/>
      <c r="FAK163" s="200"/>
      <c r="FAL163" s="200"/>
      <c r="FAM163" s="200"/>
      <c r="FAN163" s="200"/>
      <c r="FAO163" s="200"/>
      <c r="FAP163" s="200"/>
      <c r="FAQ163" s="200"/>
      <c r="FAR163" s="200"/>
      <c r="FAS163" s="200"/>
      <c r="FAT163" s="200"/>
      <c r="FAU163" s="200"/>
      <c r="FAV163" s="200"/>
      <c r="FAW163" s="200"/>
      <c r="FAX163" s="200"/>
      <c r="FAY163" s="200"/>
      <c r="FBE163" s="200"/>
      <c r="FBF163" s="200"/>
      <c r="FBG163" s="200"/>
      <c r="FBH163" s="200"/>
      <c r="FBI163" s="200"/>
      <c r="FBJ163" s="200"/>
      <c r="FBK163" s="200"/>
      <c r="FBM163" s="200"/>
      <c r="FBN163" s="200"/>
      <c r="FBO163" s="200"/>
      <c r="FBP163" s="200"/>
      <c r="FBQ163" s="200"/>
      <c r="FBR163" s="200"/>
      <c r="FBS163" s="200"/>
      <c r="FBT163" s="200"/>
      <c r="FBW163" s="200"/>
      <c r="FBZ163" s="200"/>
      <c r="FCC163" s="200"/>
      <c r="FCF163" s="200"/>
      <c r="FCI163" s="200"/>
      <c r="FCL163" s="200"/>
      <c r="FCU163" s="200"/>
      <c r="FCX163" s="200"/>
      <c r="FDA163" s="200"/>
      <c r="FDD163" s="200"/>
      <c r="FDM163" s="200"/>
      <c r="FDS163" s="200"/>
      <c r="FDV163" s="200"/>
      <c r="FDY163" s="200"/>
      <c r="FEB163" s="200"/>
      <c r="FEH163" s="200"/>
      <c r="FEQ163" s="200"/>
      <c r="FES163" s="200"/>
      <c r="FET163" s="200"/>
      <c r="FEV163" s="200"/>
      <c r="FEY163" s="200"/>
      <c r="FFB163" s="200"/>
      <c r="FFE163" s="200"/>
      <c r="FFH163" s="200"/>
      <c r="FFK163" s="200"/>
      <c r="FFM163" s="200"/>
      <c r="FFO163" s="200"/>
      <c r="FFR163" s="200"/>
      <c r="FFU163" s="200"/>
      <c r="FFX163" s="200"/>
      <c r="FGA163" s="200"/>
      <c r="FGD163" s="200"/>
      <c r="FGG163" s="200"/>
      <c r="FGJ163" s="200"/>
      <c r="FGL163" s="200"/>
      <c r="FGO163" s="200"/>
      <c r="FGR163" s="200"/>
      <c r="FGU163" s="200"/>
      <c r="FHA163" s="200"/>
      <c r="FHD163" s="200"/>
      <c r="FHF163" s="200"/>
      <c r="FIM163" s="200"/>
      <c r="FIP163" s="200"/>
      <c r="FIS163" s="200"/>
      <c r="FIV163" s="200"/>
      <c r="FIY163" s="200"/>
      <c r="FIZ163" s="200"/>
      <c r="FJA163" s="200"/>
      <c r="FJD163" s="200"/>
      <c r="FJG163" s="200"/>
      <c r="FJJ163" s="200"/>
      <c r="FJM163" s="200"/>
      <c r="FJO163" s="200"/>
      <c r="FKC163" s="200"/>
      <c r="FKD163" s="200"/>
      <c r="FKE163" s="200"/>
      <c r="FKF163" s="200"/>
      <c r="FKG163" s="200"/>
      <c r="FKH163" s="200"/>
      <c r="FKI163" s="200"/>
      <c r="FKJ163" s="200"/>
      <c r="FKK163" s="200"/>
      <c r="FKL163" s="200"/>
      <c r="FKM163" s="200"/>
      <c r="FKN163" s="200"/>
      <c r="FKO163" s="200"/>
      <c r="FKP163" s="200"/>
      <c r="FKQ163" s="200"/>
      <c r="FKR163" s="200"/>
      <c r="FKS163" s="200"/>
      <c r="FKT163" s="200"/>
      <c r="FKU163" s="200"/>
      <c r="FLA163" s="200"/>
      <c r="FLB163" s="200"/>
      <c r="FLC163" s="200"/>
      <c r="FLD163" s="200"/>
      <c r="FLE163" s="200"/>
      <c r="FLF163" s="200"/>
      <c r="FLG163" s="200"/>
      <c r="FLI163" s="200"/>
      <c r="FLJ163" s="200"/>
      <c r="FLK163" s="200"/>
      <c r="FLL163" s="200"/>
      <c r="FLM163" s="200"/>
      <c r="FLN163" s="200"/>
      <c r="FLO163" s="200"/>
      <c r="FLP163" s="200"/>
      <c r="FLS163" s="200"/>
      <c r="FLV163" s="200"/>
      <c r="FLY163" s="200"/>
      <c r="FMB163" s="200"/>
      <c r="FME163" s="200"/>
      <c r="FMH163" s="200"/>
      <c r="FMQ163" s="200"/>
      <c r="FMT163" s="200"/>
      <c r="FMW163" s="200"/>
      <c r="FMZ163" s="200"/>
      <c r="FNI163" s="200"/>
      <c r="FNO163" s="200"/>
      <c r="FNR163" s="200"/>
      <c r="FNU163" s="200"/>
      <c r="FNX163" s="200"/>
      <c r="FOD163" s="200"/>
      <c r="FOM163" s="200"/>
      <c r="FOO163" s="200"/>
      <c r="FOP163" s="200"/>
      <c r="FOR163" s="200"/>
      <c r="FOU163" s="200"/>
      <c r="FOX163" s="200"/>
      <c r="FPA163" s="200"/>
      <c r="FPD163" s="200"/>
      <c r="FPG163" s="200"/>
      <c r="FPI163" s="200"/>
      <c r="FPK163" s="200"/>
      <c r="FPN163" s="200"/>
      <c r="FPQ163" s="200"/>
      <c r="FPT163" s="200"/>
      <c r="FPW163" s="200"/>
      <c r="FPZ163" s="200"/>
      <c r="FQC163" s="200"/>
      <c r="FQF163" s="200"/>
      <c r="FQH163" s="200"/>
      <c r="FQK163" s="200"/>
      <c r="FQN163" s="200"/>
      <c r="FQQ163" s="200"/>
      <c r="FQW163" s="200"/>
      <c r="FQZ163" s="200"/>
      <c r="FRB163" s="200"/>
      <c r="FSI163" s="200"/>
      <c r="FSL163" s="200"/>
      <c r="FSO163" s="200"/>
      <c r="FSR163" s="200"/>
      <c r="FSU163" s="200"/>
      <c r="FSV163" s="200"/>
      <c r="FSW163" s="200"/>
      <c r="FSZ163" s="200"/>
      <c r="FTC163" s="200"/>
      <c r="FTF163" s="200"/>
      <c r="FTI163" s="200"/>
      <c r="FTK163" s="200"/>
      <c r="FTY163" s="200"/>
      <c r="FTZ163" s="200"/>
      <c r="FUA163" s="200"/>
      <c r="FUB163" s="200"/>
      <c r="FUC163" s="200"/>
      <c r="FUD163" s="200"/>
      <c r="FUE163" s="200"/>
      <c r="FUF163" s="200"/>
      <c r="FUG163" s="200"/>
      <c r="FUH163" s="200"/>
      <c r="FUI163" s="200"/>
      <c r="FUJ163" s="200"/>
      <c r="FUK163" s="200"/>
      <c r="FUL163" s="200"/>
      <c r="FUM163" s="200"/>
      <c r="FUN163" s="200"/>
      <c r="FUO163" s="200"/>
      <c r="FUP163" s="200"/>
      <c r="FUQ163" s="200"/>
      <c r="FUW163" s="200"/>
      <c r="FUX163" s="200"/>
      <c r="FUY163" s="200"/>
      <c r="FUZ163" s="200"/>
      <c r="FVA163" s="200"/>
      <c r="FVB163" s="200"/>
      <c r="FVC163" s="200"/>
      <c r="FVE163" s="200"/>
      <c r="FVF163" s="200"/>
      <c r="FVG163" s="200"/>
      <c r="FVH163" s="200"/>
      <c r="FVI163" s="200"/>
      <c r="FVJ163" s="200"/>
      <c r="FVK163" s="200"/>
      <c r="FVL163" s="200"/>
      <c r="FVO163" s="200"/>
      <c r="FVR163" s="200"/>
      <c r="FVU163" s="200"/>
      <c r="FVX163" s="200"/>
      <c r="FWA163" s="200"/>
      <c r="FWD163" s="200"/>
      <c r="FWM163" s="200"/>
      <c r="FWP163" s="200"/>
      <c r="FWS163" s="200"/>
      <c r="FWV163" s="200"/>
      <c r="FXE163" s="200"/>
      <c r="FXK163" s="200"/>
      <c r="FXN163" s="200"/>
      <c r="FXQ163" s="200"/>
      <c r="FXT163" s="200"/>
      <c r="FXZ163" s="200"/>
      <c r="FYI163" s="200"/>
      <c r="FYK163" s="200"/>
      <c r="FYL163" s="200"/>
      <c r="FYN163" s="200"/>
      <c r="FYQ163" s="200"/>
      <c r="FYT163" s="200"/>
      <c r="FYW163" s="200"/>
      <c r="FYZ163" s="200"/>
      <c r="FZC163" s="200"/>
      <c r="FZE163" s="200"/>
      <c r="FZG163" s="200"/>
      <c r="FZJ163" s="200"/>
      <c r="FZM163" s="200"/>
      <c r="FZP163" s="200"/>
      <c r="FZS163" s="200"/>
      <c r="FZV163" s="200"/>
      <c r="FZY163" s="200"/>
      <c r="GAB163" s="200"/>
      <c r="GAD163" s="200"/>
      <c r="GAG163" s="200"/>
      <c r="GAJ163" s="200"/>
      <c r="GAM163" s="200"/>
      <c r="GAS163" s="200"/>
      <c r="GAV163" s="200"/>
      <c r="GAX163" s="200"/>
      <c r="GCE163" s="200"/>
      <c r="GCH163" s="200"/>
      <c r="GCK163" s="200"/>
      <c r="GCN163" s="200"/>
      <c r="GCQ163" s="200"/>
      <c r="GCR163" s="200"/>
      <c r="GCS163" s="200"/>
      <c r="GCV163" s="200"/>
      <c r="GCY163" s="200"/>
      <c r="GDB163" s="200"/>
      <c r="GDE163" s="200"/>
      <c r="GDG163" s="200"/>
      <c r="GDU163" s="200"/>
      <c r="GDV163" s="200"/>
      <c r="GDW163" s="200"/>
      <c r="GDX163" s="200"/>
      <c r="GDY163" s="200"/>
      <c r="GDZ163" s="200"/>
      <c r="GEA163" s="200"/>
      <c r="GEB163" s="200"/>
      <c r="GEC163" s="200"/>
      <c r="GED163" s="200"/>
      <c r="GEE163" s="200"/>
      <c r="GEF163" s="200"/>
      <c r="GEG163" s="200"/>
      <c r="GEH163" s="200"/>
      <c r="GEI163" s="200"/>
      <c r="GEJ163" s="200"/>
      <c r="GEK163" s="200"/>
      <c r="GEL163" s="200"/>
      <c r="GEM163" s="200"/>
      <c r="GES163" s="200"/>
      <c r="GET163" s="200"/>
      <c r="GEU163" s="200"/>
      <c r="GEV163" s="200"/>
      <c r="GEW163" s="200"/>
      <c r="GEX163" s="200"/>
      <c r="GEY163" s="200"/>
      <c r="GFA163" s="200"/>
      <c r="GFB163" s="200"/>
      <c r="GFC163" s="200"/>
      <c r="GFD163" s="200"/>
      <c r="GFE163" s="200"/>
      <c r="GFF163" s="200"/>
      <c r="GFG163" s="200"/>
      <c r="GFH163" s="200"/>
      <c r="GFK163" s="200"/>
      <c r="GFN163" s="200"/>
      <c r="GFQ163" s="200"/>
      <c r="GFT163" s="200"/>
      <c r="GFW163" s="200"/>
      <c r="GFZ163" s="200"/>
      <c r="GGI163" s="200"/>
      <c r="GGL163" s="200"/>
      <c r="GGO163" s="200"/>
      <c r="GGR163" s="200"/>
      <c r="GHA163" s="200"/>
      <c r="GHG163" s="200"/>
      <c r="GHJ163" s="200"/>
      <c r="GHM163" s="200"/>
      <c r="GHP163" s="200"/>
      <c r="GHV163" s="200"/>
      <c r="GIE163" s="200"/>
      <c r="GIG163" s="200"/>
      <c r="GIH163" s="200"/>
      <c r="GIJ163" s="200"/>
      <c r="GIM163" s="200"/>
      <c r="GIP163" s="200"/>
      <c r="GIS163" s="200"/>
      <c r="GIV163" s="200"/>
      <c r="GIY163" s="200"/>
      <c r="GJA163" s="200"/>
      <c r="GJC163" s="200"/>
      <c r="GJF163" s="200"/>
      <c r="GJI163" s="200"/>
      <c r="GJL163" s="200"/>
      <c r="GJO163" s="200"/>
      <c r="GJR163" s="200"/>
      <c r="GJU163" s="200"/>
      <c r="GJX163" s="200"/>
      <c r="GJZ163" s="200"/>
      <c r="GKC163" s="200"/>
      <c r="GKF163" s="200"/>
      <c r="GKI163" s="200"/>
      <c r="GKO163" s="200"/>
      <c r="GKR163" s="200"/>
      <c r="GKT163" s="200"/>
      <c r="GMA163" s="200"/>
      <c r="GMD163" s="200"/>
      <c r="GMG163" s="200"/>
      <c r="GMJ163" s="200"/>
      <c r="GMM163" s="200"/>
      <c r="GMN163" s="200"/>
      <c r="GMO163" s="200"/>
      <c r="GMR163" s="200"/>
      <c r="GMU163" s="200"/>
      <c r="GMX163" s="200"/>
      <c r="GNA163" s="200"/>
      <c r="GNC163" s="200"/>
      <c r="GNQ163" s="200"/>
      <c r="GNR163" s="200"/>
      <c r="GNS163" s="200"/>
      <c r="GNT163" s="200"/>
      <c r="GNU163" s="200"/>
      <c r="GNV163" s="200"/>
      <c r="GNW163" s="200"/>
      <c r="GNX163" s="200"/>
      <c r="GNY163" s="200"/>
      <c r="GNZ163" s="200"/>
      <c r="GOA163" s="200"/>
      <c r="GOB163" s="200"/>
      <c r="GOC163" s="200"/>
      <c r="GOD163" s="200"/>
      <c r="GOE163" s="200"/>
      <c r="GOF163" s="200"/>
      <c r="GOG163" s="200"/>
      <c r="GOH163" s="200"/>
      <c r="GOI163" s="200"/>
      <c r="GOO163" s="200"/>
      <c r="GOP163" s="200"/>
      <c r="GOQ163" s="200"/>
      <c r="GOR163" s="200"/>
      <c r="GOS163" s="200"/>
      <c r="GOT163" s="200"/>
      <c r="GOU163" s="200"/>
      <c r="GOW163" s="200"/>
      <c r="GOX163" s="200"/>
      <c r="GOY163" s="200"/>
      <c r="GOZ163" s="200"/>
      <c r="GPA163" s="200"/>
      <c r="GPB163" s="200"/>
      <c r="GPC163" s="200"/>
      <c r="GPD163" s="200"/>
      <c r="GPG163" s="200"/>
      <c r="GPJ163" s="200"/>
      <c r="GPM163" s="200"/>
      <c r="GPP163" s="200"/>
      <c r="GPS163" s="200"/>
      <c r="GPV163" s="200"/>
      <c r="GQE163" s="200"/>
      <c r="GQH163" s="200"/>
      <c r="GQK163" s="200"/>
      <c r="GQN163" s="200"/>
      <c r="GQW163" s="200"/>
      <c r="GRC163" s="200"/>
      <c r="GRF163" s="200"/>
      <c r="GRI163" s="200"/>
      <c r="GRL163" s="200"/>
      <c r="GRR163" s="200"/>
      <c r="GSA163" s="200"/>
      <c r="GSC163" s="200"/>
      <c r="GSD163" s="200"/>
      <c r="GSF163" s="200"/>
      <c r="GSI163" s="200"/>
      <c r="GSL163" s="200"/>
      <c r="GSO163" s="200"/>
      <c r="GSR163" s="200"/>
      <c r="GSU163" s="200"/>
      <c r="GSW163" s="200"/>
      <c r="GSY163" s="200"/>
      <c r="GTB163" s="200"/>
      <c r="GTE163" s="200"/>
      <c r="GTH163" s="200"/>
      <c r="GTK163" s="200"/>
      <c r="GTN163" s="200"/>
      <c r="GTQ163" s="200"/>
      <c r="GTT163" s="200"/>
      <c r="GTV163" s="200"/>
      <c r="GTY163" s="200"/>
      <c r="GUB163" s="200"/>
      <c r="GUE163" s="200"/>
      <c r="GUK163" s="200"/>
      <c r="GUN163" s="200"/>
      <c r="GUP163" s="200"/>
      <c r="GVW163" s="200"/>
      <c r="GVZ163" s="200"/>
      <c r="GWC163" s="200"/>
      <c r="GWF163" s="200"/>
      <c r="GWI163" s="200"/>
      <c r="GWJ163" s="200"/>
      <c r="GWK163" s="200"/>
      <c r="GWN163" s="200"/>
      <c r="GWQ163" s="200"/>
      <c r="GWT163" s="200"/>
      <c r="GWW163" s="200"/>
      <c r="GWY163" s="200"/>
      <c r="GXM163" s="200"/>
      <c r="GXN163" s="200"/>
      <c r="GXO163" s="200"/>
      <c r="GXP163" s="200"/>
      <c r="GXQ163" s="200"/>
      <c r="GXR163" s="200"/>
      <c r="GXS163" s="200"/>
      <c r="GXT163" s="200"/>
      <c r="GXU163" s="200"/>
      <c r="GXV163" s="200"/>
      <c r="GXW163" s="200"/>
      <c r="GXX163" s="200"/>
      <c r="GXY163" s="200"/>
      <c r="GXZ163" s="200"/>
      <c r="GYA163" s="200"/>
      <c r="GYB163" s="200"/>
      <c r="GYC163" s="200"/>
      <c r="GYD163" s="200"/>
      <c r="GYE163" s="200"/>
      <c r="GYK163" s="200"/>
      <c r="GYL163" s="200"/>
      <c r="GYM163" s="200"/>
      <c r="GYN163" s="200"/>
      <c r="GYO163" s="200"/>
      <c r="GYP163" s="200"/>
      <c r="GYQ163" s="200"/>
      <c r="GYS163" s="200"/>
      <c r="GYT163" s="200"/>
      <c r="GYU163" s="200"/>
      <c r="GYV163" s="200"/>
      <c r="GYW163" s="200"/>
      <c r="GYX163" s="200"/>
      <c r="GYY163" s="200"/>
      <c r="GYZ163" s="200"/>
      <c r="GZC163" s="200"/>
      <c r="GZF163" s="200"/>
      <c r="GZI163" s="200"/>
      <c r="GZL163" s="200"/>
      <c r="GZO163" s="200"/>
      <c r="GZR163" s="200"/>
      <c r="HAA163" s="200"/>
      <c r="HAD163" s="200"/>
      <c r="HAG163" s="200"/>
      <c r="HAJ163" s="200"/>
      <c r="HAS163" s="200"/>
      <c r="HAY163" s="200"/>
      <c r="HBB163" s="200"/>
      <c r="HBE163" s="200"/>
      <c r="HBH163" s="200"/>
      <c r="HBN163" s="200"/>
      <c r="HBW163" s="200"/>
      <c r="HBY163" s="200"/>
      <c r="HBZ163" s="200"/>
      <c r="HCB163" s="200"/>
      <c r="HCE163" s="200"/>
      <c r="HCH163" s="200"/>
      <c r="HCK163" s="200"/>
      <c r="HCN163" s="200"/>
      <c r="HCQ163" s="200"/>
      <c r="HCS163" s="200"/>
      <c r="HCU163" s="200"/>
      <c r="HCX163" s="200"/>
      <c r="HDA163" s="200"/>
      <c r="HDD163" s="200"/>
      <c r="HDG163" s="200"/>
      <c r="HDJ163" s="200"/>
      <c r="HDM163" s="200"/>
      <c r="HDP163" s="200"/>
      <c r="HDR163" s="200"/>
      <c r="HDU163" s="200"/>
      <c r="HDX163" s="200"/>
      <c r="HEA163" s="200"/>
      <c r="HEG163" s="200"/>
      <c r="HEJ163" s="200"/>
      <c r="HEL163" s="200"/>
      <c r="HFS163" s="200"/>
      <c r="HFV163" s="200"/>
      <c r="HFY163" s="200"/>
      <c r="HGB163" s="200"/>
      <c r="HGE163" s="200"/>
      <c r="HGF163" s="200"/>
      <c r="HGG163" s="200"/>
      <c r="HGJ163" s="200"/>
      <c r="HGM163" s="200"/>
      <c r="HGP163" s="200"/>
      <c r="HGS163" s="200"/>
      <c r="HGU163" s="200"/>
      <c r="HHI163" s="200"/>
      <c r="HHJ163" s="200"/>
      <c r="HHK163" s="200"/>
      <c r="HHL163" s="200"/>
      <c r="HHM163" s="200"/>
      <c r="HHN163" s="200"/>
      <c r="HHO163" s="200"/>
      <c r="HHP163" s="200"/>
      <c r="HHQ163" s="200"/>
      <c r="HHR163" s="200"/>
      <c r="HHS163" s="200"/>
      <c r="HHT163" s="200"/>
      <c r="HHU163" s="200"/>
      <c r="HHV163" s="200"/>
      <c r="HHW163" s="200"/>
      <c r="HHX163" s="200"/>
      <c r="HHY163" s="200"/>
      <c r="HHZ163" s="200"/>
      <c r="HIA163" s="200"/>
      <c r="HIG163" s="200"/>
      <c r="HIH163" s="200"/>
      <c r="HII163" s="200"/>
      <c r="HIJ163" s="200"/>
      <c r="HIK163" s="200"/>
      <c r="HIL163" s="200"/>
      <c r="HIM163" s="200"/>
      <c r="HIO163" s="200"/>
      <c r="HIP163" s="200"/>
      <c r="HIQ163" s="200"/>
      <c r="HIR163" s="200"/>
      <c r="HIS163" s="200"/>
      <c r="HIT163" s="200"/>
      <c r="HIU163" s="200"/>
      <c r="HIV163" s="200"/>
      <c r="HIY163" s="200"/>
      <c r="HJB163" s="200"/>
      <c r="HJE163" s="200"/>
      <c r="HJH163" s="200"/>
      <c r="HJK163" s="200"/>
      <c r="HJN163" s="200"/>
      <c r="HJW163" s="200"/>
      <c r="HJZ163" s="200"/>
      <c r="HKC163" s="200"/>
      <c r="HKF163" s="200"/>
      <c r="HKO163" s="200"/>
      <c r="HKU163" s="200"/>
      <c r="HKX163" s="200"/>
      <c r="HLA163" s="200"/>
      <c r="HLD163" s="200"/>
      <c r="HLJ163" s="200"/>
      <c r="HLS163" s="200"/>
      <c r="HLU163" s="200"/>
      <c r="HLV163" s="200"/>
      <c r="HLX163" s="200"/>
      <c r="HMA163" s="200"/>
      <c r="HMD163" s="200"/>
      <c r="HMG163" s="200"/>
      <c r="HMJ163" s="200"/>
      <c r="HMM163" s="200"/>
      <c r="HMO163" s="200"/>
      <c r="HMQ163" s="200"/>
      <c r="HMT163" s="200"/>
      <c r="HMW163" s="200"/>
      <c r="HMZ163" s="200"/>
      <c r="HNC163" s="200"/>
      <c r="HNF163" s="200"/>
      <c r="HNI163" s="200"/>
      <c r="HNL163" s="200"/>
      <c r="HNN163" s="200"/>
      <c r="HNQ163" s="200"/>
      <c r="HNT163" s="200"/>
      <c r="HNW163" s="200"/>
      <c r="HOC163" s="200"/>
      <c r="HOF163" s="200"/>
      <c r="HOH163" s="200"/>
      <c r="HPO163" s="200"/>
      <c r="HPR163" s="200"/>
      <c r="HPU163" s="200"/>
      <c r="HPX163" s="200"/>
      <c r="HQA163" s="200"/>
      <c r="HQB163" s="200"/>
      <c r="HQC163" s="200"/>
      <c r="HQF163" s="200"/>
      <c r="HQI163" s="200"/>
      <c r="HQL163" s="200"/>
      <c r="HQO163" s="200"/>
      <c r="HQQ163" s="200"/>
      <c r="HRE163" s="200"/>
      <c r="HRF163" s="200"/>
      <c r="HRG163" s="200"/>
      <c r="HRH163" s="200"/>
      <c r="HRI163" s="200"/>
      <c r="HRJ163" s="200"/>
      <c r="HRK163" s="200"/>
      <c r="HRL163" s="200"/>
      <c r="HRM163" s="200"/>
      <c r="HRN163" s="200"/>
      <c r="HRO163" s="200"/>
      <c r="HRP163" s="200"/>
      <c r="HRQ163" s="200"/>
      <c r="HRR163" s="200"/>
      <c r="HRS163" s="200"/>
      <c r="HRT163" s="200"/>
      <c r="HRU163" s="200"/>
      <c r="HRV163" s="200"/>
      <c r="HRW163" s="200"/>
      <c r="HSC163" s="200"/>
      <c r="HSD163" s="200"/>
      <c r="HSE163" s="200"/>
      <c r="HSF163" s="200"/>
      <c r="HSG163" s="200"/>
      <c r="HSH163" s="200"/>
      <c r="HSI163" s="200"/>
      <c r="HSK163" s="200"/>
      <c r="HSL163" s="200"/>
      <c r="HSM163" s="200"/>
      <c r="HSN163" s="200"/>
      <c r="HSO163" s="200"/>
      <c r="HSP163" s="200"/>
      <c r="HSQ163" s="200"/>
      <c r="HSR163" s="200"/>
      <c r="HSU163" s="200"/>
      <c r="HSX163" s="200"/>
      <c r="HTA163" s="200"/>
      <c r="HTD163" s="200"/>
      <c r="HTG163" s="200"/>
      <c r="HTJ163" s="200"/>
      <c r="HTS163" s="200"/>
      <c r="HTV163" s="200"/>
      <c r="HTY163" s="200"/>
      <c r="HUB163" s="200"/>
      <c r="HUK163" s="200"/>
      <c r="HUQ163" s="200"/>
      <c r="HUT163" s="200"/>
      <c r="HUW163" s="200"/>
      <c r="HUZ163" s="200"/>
      <c r="HVF163" s="200"/>
      <c r="HVO163" s="200"/>
      <c r="HVQ163" s="200"/>
      <c r="HVR163" s="200"/>
      <c r="HVT163" s="200"/>
      <c r="HVW163" s="200"/>
      <c r="HVZ163" s="200"/>
      <c r="HWC163" s="200"/>
      <c r="HWF163" s="200"/>
      <c r="HWI163" s="200"/>
      <c r="HWK163" s="200"/>
      <c r="HWM163" s="200"/>
      <c r="HWP163" s="200"/>
      <c r="HWS163" s="200"/>
      <c r="HWV163" s="200"/>
      <c r="HWY163" s="200"/>
      <c r="HXB163" s="200"/>
      <c r="HXE163" s="200"/>
      <c r="HXH163" s="200"/>
      <c r="HXJ163" s="200"/>
      <c r="HXM163" s="200"/>
      <c r="HXP163" s="200"/>
      <c r="HXS163" s="200"/>
      <c r="HXY163" s="200"/>
      <c r="HYB163" s="200"/>
      <c r="HYD163" s="200"/>
      <c r="HZK163" s="200"/>
      <c r="HZN163" s="200"/>
      <c r="HZQ163" s="200"/>
      <c r="HZT163" s="200"/>
      <c r="HZW163" s="200"/>
      <c r="HZX163" s="200"/>
      <c r="HZY163" s="200"/>
      <c r="IAB163" s="200"/>
      <c r="IAE163" s="200"/>
      <c r="IAH163" s="200"/>
      <c r="IAK163" s="200"/>
      <c r="IAM163" s="200"/>
      <c r="IBA163" s="200"/>
      <c r="IBB163" s="200"/>
      <c r="IBC163" s="200"/>
      <c r="IBD163" s="200"/>
      <c r="IBE163" s="200"/>
      <c r="IBF163" s="200"/>
      <c r="IBG163" s="200"/>
      <c r="IBH163" s="200"/>
      <c r="IBI163" s="200"/>
      <c r="IBJ163" s="200"/>
      <c r="IBK163" s="200"/>
      <c r="IBL163" s="200"/>
      <c r="IBM163" s="200"/>
      <c r="IBN163" s="200"/>
      <c r="IBO163" s="200"/>
      <c r="IBP163" s="200"/>
      <c r="IBQ163" s="200"/>
      <c r="IBR163" s="200"/>
      <c r="IBS163" s="200"/>
      <c r="IBY163" s="200"/>
      <c r="IBZ163" s="200"/>
      <c r="ICA163" s="200"/>
      <c r="ICB163" s="200"/>
      <c r="ICC163" s="200"/>
      <c r="ICD163" s="200"/>
      <c r="ICE163" s="200"/>
      <c r="ICG163" s="200"/>
      <c r="ICH163" s="200"/>
      <c r="ICI163" s="200"/>
      <c r="ICJ163" s="200"/>
      <c r="ICK163" s="200"/>
      <c r="ICL163" s="200"/>
      <c r="ICM163" s="200"/>
      <c r="ICN163" s="200"/>
      <c r="ICQ163" s="200"/>
      <c r="ICT163" s="200"/>
      <c r="ICW163" s="200"/>
      <c r="ICZ163" s="200"/>
      <c r="IDC163" s="200"/>
      <c r="IDF163" s="200"/>
      <c r="IDO163" s="200"/>
      <c r="IDR163" s="200"/>
      <c r="IDU163" s="200"/>
      <c r="IDX163" s="200"/>
      <c r="IEG163" s="200"/>
      <c r="IEM163" s="200"/>
      <c r="IEP163" s="200"/>
      <c r="IES163" s="200"/>
      <c r="IEV163" s="200"/>
      <c r="IFB163" s="200"/>
      <c r="IFK163" s="200"/>
      <c r="IFM163" s="200"/>
      <c r="IFN163" s="200"/>
      <c r="IFP163" s="200"/>
      <c r="IFS163" s="200"/>
      <c r="IFV163" s="200"/>
      <c r="IFY163" s="200"/>
      <c r="IGB163" s="200"/>
      <c r="IGE163" s="200"/>
      <c r="IGG163" s="200"/>
      <c r="IGI163" s="200"/>
      <c r="IGL163" s="200"/>
      <c r="IGO163" s="200"/>
      <c r="IGR163" s="200"/>
      <c r="IGU163" s="200"/>
      <c r="IGX163" s="200"/>
      <c r="IHA163" s="200"/>
      <c r="IHD163" s="200"/>
      <c r="IHF163" s="200"/>
      <c r="IHI163" s="200"/>
      <c r="IHL163" s="200"/>
      <c r="IHO163" s="200"/>
      <c r="IHU163" s="200"/>
      <c r="IHX163" s="200"/>
      <c r="IHZ163" s="200"/>
      <c r="IJG163" s="200"/>
      <c r="IJJ163" s="200"/>
      <c r="IJM163" s="200"/>
      <c r="IJP163" s="200"/>
      <c r="IJS163" s="200"/>
      <c r="IJT163" s="200"/>
      <c r="IJU163" s="200"/>
      <c r="IJX163" s="200"/>
      <c r="IKA163" s="200"/>
      <c r="IKD163" s="200"/>
      <c r="IKG163" s="200"/>
      <c r="IKI163" s="200"/>
      <c r="IKW163" s="200"/>
      <c r="IKX163" s="200"/>
      <c r="IKY163" s="200"/>
      <c r="IKZ163" s="200"/>
      <c r="ILA163" s="200"/>
      <c r="ILB163" s="200"/>
      <c r="ILC163" s="200"/>
      <c r="ILD163" s="200"/>
      <c r="ILE163" s="200"/>
      <c r="ILF163" s="200"/>
      <c r="ILG163" s="200"/>
      <c r="ILH163" s="200"/>
      <c r="ILI163" s="200"/>
      <c r="ILJ163" s="200"/>
      <c r="ILK163" s="200"/>
      <c r="ILL163" s="200"/>
      <c r="ILM163" s="200"/>
      <c r="ILN163" s="200"/>
      <c r="ILO163" s="200"/>
      <c r="ILU163" s="200"/>
      <c r="ILV163" s="200"/>
      <c r="ILW163" s="200"/>
      <c r="ILX163" s="200"/>
      <c r="ILY163" s="200"/>
      <c r="ILZ163" s="200"/>
      <c r="IMA163" s="200"/>
      <c r="IMC163" s="200"/>
      <c r="IMD163" s="200"/>
      <c r="IME163" s="200"/>
      <c r="IMF163" s="200"/>
      <c r="IMG163" s="200"/>
      <c r="IMH163" s="200"/>
      <c r="IMI163" s="200"/>
      <c r="IMJ163" s="200"/>
      <c r="IMM163" s="200"/>
      <c r="IMP163" s="200"/>
      <c r="IMS163" s="200"/>
      <c r="IMV163" s="200"/>
      <c r="IMY163" s="200"/>
      <c r="INB163" s="200"/>
      <c r="INK163" s="200"/>
      <c r="INN163" s="200"/>
      <c r="INQ163" s="200"/>
      <c r="INT163" s="200"/>
      <c r="IOC163" s="200"/>
      <c r="IOI163" s="200"/>
      <c r="IOL163" s="200"/>
      <c r="IOO163" s="200"/>
      <c r="IOR163" s="200"/>
      <c r="IOX163" s="200"/>
      <c r="IPG163" s="200"/>
      <c r="IPI163" s="200"/>
      <c r="IPJ163" s="200"/>
      <c r="IPL163" s="200"/>
      <c r="IPO163" s="200"/>
      <c r="IPR163" s="200"/>
      <c r="IPU163" s="200"/>
      <c r="IPX163" s="200"/>
      <c r="IQA163" s="200"/>
      <c r="IQC163" s="200"/>
      <c r="IQE163" s="200"/>
      <c r="IQH163" s="200"/>
      <c r="IQK163" s="200"/>
      <c r="IQN163" s="200"/>
      <c r="IQQ163" s="200"/>
      <c r="IQT163" s="200"/>
      <c r="IQW163" s="200"/>
      <c r="IQZ163" s="200"/>
      <c r="IRB163" s="200"/>
      <c r="IRE163" s="200"/>
      <c r="IRH163" s="200"/>
      <c r="IRK163" s="200"/>
      <c r="IRQ163" s="200"/>
      <c r="IRT163" s="200"/>
      <c r="IRV163" s="200"/>
      <c r="ITC163" s="200"/>
      <c r="ITF163" s="200"/>
      <c r="ITI163" s="200"/>
      <c r="ITL163" s="200"/>
      <c r="ITO163" s="200"/>
      <c r="ITP163" s="200"/>
      <c r="ITQ163" s="200"/>
      <c r="ITT163" s="200"/>
      <c r="ITW163" s="200"/>
      <c r="ITZ163" s="200"/>
      <c r="IUC163" s="200"/>
      <c r="IUE163" s="200"/>
      <c r="IUS163" s="200"/>
      <c r="IUT163" s="200"/>
      <c r="IUU163" s="200"/>
      <c r="IUV163" s="200"/>
      <c r="IUW163" s="200"/>
      <c r="IUX163" s="200"/>
      <c r="IUY163" s="200"/>
      <c r="IUZ163" s="200"/>
      <c r="IVA163" s="200"/>
      <c r="IVB163" s="200"/>
      <c r="IVC163" s="200"/>
      <c r="IVD163" s="200"/>
      <c r="IVE163" s="200"/>
      <c r="IVF163" s="200"/>
      <c r="IVG163" s="200"/>
      <c r="IVH163" s="200"/>
      <c r="IVI163" s="200"/>
      <c r="IVJ163" s="200"/>
      <c r="IVK163" s="200"/>
      <c r="IVQ163" s="200"/>
      <c r="IVR163" s="200"/>
      <c r="IVS163" s="200"/>
      <c r="IVT163" s="200"/>
      <c r="IVU163" s="200"/>
      <c r="IVV163" s="200"/>
      <c r="IVW163" s="200"/>
      <c r="IVY163" s="200"/>
      <c r="IVZ163" s="200"/>
      <c r="IWA163" s="200"/>
      <c r="IWB163" s="200"/>
      <c r="IWC163" s="200"/>
      <c r="IWD163" s="200"/>
      <c r="IWE163" s="200"/>
      <c r="IWF163" s="200"/>
      <c r="IWI163" s="200"/>
      <c r="IWL163" s="200"/>
      <c r="IWO163" s="200"/>
      <c r="IWR163" s="200"/>
      <c r="IWU163" s="200"/>
      <c r="IWX163" s="200"/>
      <c r="IXG163" s="200"/>
      <c r="IXJ163" s="200"/>
      <c r="IXM163" s="200"/>
      <c r="IXP163" s="200"/>
      <c r="IXY163" s="200"/>
      <c r="IYE163" s="200"/>
      <c r="IYH163" s="200"/>
      <c r="IYK163" s="200"/>
      <c r="IYN163" s="200"/>
      <c r="IYT163" s="200"/>
      <c r="IZC163" s="200"/>
      <c r="IZE163" s="200"/>
      <c r="IZF163" s="200"/>
      <c r="IZH163" s="200"/>
      <c r="IZK163" s="200"/>
      <c r="IZN163" s="200"/>
      <c r="IZQ163" s="200"/>
      <c r="IZT163" s="200"/>
      <c r="IZW163" s="200"/>
      <c r="IZY163" s="200"/>
      <c r="JAA163" s="200"/>
      <c r="JAD163" s="200"/>
      <c r="JAG163" s="200"/>
      <c r="JAJ163" s="200"/>
      <c r="JAM163" s="200"/>
      <c r="JAP163" s="200"/>
      <c r="JAS163" s="200"/>
      <c r="JAV163" s="200"/>
      <c r="JAX163" s="200"/>
      <c r="JBA163" s="200"/>
      <c r="JBD163" s="200"/>
      <c r="JBG163" s="200"/>
      <c r="JBM163" s="200"/>
      <c r="JBP163" s="200"/>
      <c r="JBR163" s="200"/>
      <c r="JCY163" s="200"/>
      <c r="JDB163" s="200"/>
      <c r="JDE163" s="200"/>
      <c r="JDH163" s="200"/>
      <c r="JDK163" s="200"/>
      <c r="JDL163" s="200"/>
      <c r="JDM163" s="200"/>
      <c r="JDP163" s="200"/>
      <c r="JDS163" s="200"/>
      <c r="JDV163" s="200"/>
      <c r="JDY163" s="200"/>
      <c r="JEA163" s="200"/>
      <c r="JEO163" s="200"/>
      <c r="JEP163" s="200"/>
      <c r="JEQ163" s="200"/>
      <c r="JER163" s="200"/>
      <c r="JES163" s="200"/>
      <c r="JET163" s="200"/>
      <c r="JEU163" s="200"/>
      <c r="JEV163" s="200"/>
      <c r="JEW163" s="200"/>
      <c r="JEX163" s="200"/>
      <c r="JEY163" s="200"/>
      <c r="JEZ163" s="200"/>
      <c r="JFA163" s="200"/>
      <c r="JFB163" s="200"/>
      <c r="JFC163" s="200"/>
      <c r="JFD163" s="200"/>
      <c r="JFE163" s="200"/>
      <c r="JFF163" s="200"/>
      <c r="JFG163" s="200"/>
      <c r="JFM163" s="200"/>
      <c r="JFN163" s="200"/>
      <c r="JFO163" s="200"/>
      <c r="JFP163" s="200"/>
      <c r="JFQ163" s="200"/>
      <c r="JFR163" s="200"/>
      <c r="JFS163" s="200"/>
      <c r="JFU163" s="200"/>
      <c r="JFV163" s="200"/>
      <c r="JFW163" s="200"/>
      <c r="JFX163" s="200"/>
      <c r="JFY163" s="200"/>
      <c r="JFZ163" s="200"/>
      <c r="JGA163" s="200"/>
      <c r="JGB163" s="200"/>
      <c r="JGE163" s="200"/>
      <c r="JGH163" s="200"/>
      <c r="JGK163" s="200"/>
      <c r="JGN163" s="200"/>
      <c r="JGQ163" s="200"/>
      <c r="JGT163" s="200"/>
      <c r="JHC163" s="200"/>
      <c r="JHF163" s="200"/>
      <c r="JHI163" s="200"/>
      <c r="JHL163" s="200"/>
      <c r="JHU163" s="200"/>
      <c r="JIA163" s="200"/>
      <c r="JID163" s="200"/>
      <c r="JIG163" s="200"/>
      <c r="JIJ163" s="200"/>
      <c r="JIP163" s="200"/>
      <c r="JIY163" s="200"/>
      <c r="JJA163" s="200"/>
      <c r="JJB163" s="200"/>
      <c r="JJD163" s="200"/>
      <c r="JJG163" s="200"/>
      <c r="JJJ163" s="200"/>
      <c r="JJM163" s="200"/>
      <c r="JJP163" s="200"/>
      <c r="JJS163" s="200"/>
      <c r="JJU163" s="200"/>
      <c r="JJW163" s="200"/>
      <c r="JJZ163" s="200"/>
      <c r="JKC163" s="200"/>
      <c r="JKF163" s="200"/>
      <c r="JKI163" s="200"/>
      <c r="JKL163" s="200"/>
      <c r="JKO163" s="200"/>
      <c r="JKR163" s="200"/>
      <c r="JKT163" s="200"/>
      <c r="JKW163" s="200"/>
      <c r="JKZ163" s="200"/>
      <c r="JLC163" s="200"/>
      <c r="JLI163" s="200"/>
      <c r="JLL163" s="200"/>
      <c r="JLN163" s="200"/>
      <c r="JMU163" s="200"/>
      <c r="JMX163" s="200"/>
      <c r="JNA163" s="200"/>
      <c r="JND163" s="200"/>
      <c r="JNG163" s="200"/>
      <c r="JNH163" s="200"/>
      <c r="JNI163" s="200"/>
      <c r="JNL163" s="200"/>
      <c r="JNO163" s="200"/>
      <c r="JNR163" s="200"/>
      <c r="JNU163" s="200"/>
      <c r="JNW163" s="200"/>
      <c r="JOK163" s="200"/>
      <c r="JOL163" s="200"/>
      <c r="JOM163" s="200"/>
      <c r="JON163" s="200"/>
      <c r="JOO163" s="200"/>
      <c r="JOP163" s="200"/>
      <c r="JOQ163" s="200"/>
      <c r="JOR163" s="200"/>
      <c r="JOS163" s="200"/>
      <c r="JOT163" s="200"/>
      <c r="JOU163" s="200"/>
      <c r="JOV163" s="200"/>
      <c r="JOW163" s="200"/>
      <c r="JOX163" s="200"/>
      <c r="JOY163" s="200"/>
      <c r="JOZ163" s="200"/>
      <c r="JPA163" s="200"/>
      <c r="JPB163" s="200"/>
      <c r="JPC163" s="200"/>
      <c r="JPI163" s="200"/>
      <c r="JPJ163" s="200"/>
      <c r="JPK163" s="200"/>
      <c r="JPL163" s="200"/>
      <c r="JPM163" s="200"/>
      <c r="JPN163" s="200"/>
      <c r="JPO163" s="200"/>
      <c r="JPQ163" s="200"/>
      <c r="JPR163" s="200"/>
      <c r="JPS163" s="200"/>
      <c r="JPT163" s="200"/>
      <c r="JPU163" s="200"/>
      <c r="JPV163" s="200"/>
      <c r="JPW163" s="200"/>
      <c r="JPX163" s="200"/>
      <c r="JQA163" s="200"/>
      <c r="JQD163" s="200"/>
      <c r="JQG163" s="200"/>
      <c r="JQJ163" s="200"/>
      <c r="JQM163" s="200"/>
      <c r="JQP163" s="200"/>
      <c r="JQY163" s="200"/>
      <c r="JRB163" s="200"/>
      <c r="JRE163" s="200"/>
      <c r="JRH163" s="200"/>
      <c r="JRQ163" s="200"/>
      <c r="JRW163" s="200"/>
      <c r="JRZ163" s="200"/>
      <c r="JSC163" s="200"/>
      <c r="JSF163" s="200"/>
      <c r="JSL163" s="200"/>
      <c r="JSU163" s="200"/>
      <c r="JSW163" s="200"/>
      <c r="JSX163" s="200"/>
      <c r="JSZ163" s="200"/>
      <c r="JTC163" s="200"/>
      <c r="JTF163" s="200"/>
      <c r="JTI163" s="200"/>
      <c r="JTL163" s="200"/>
      <c r="JTO163" s="200"/>
      <c r="JTQ163" s="200"/>
      <c r="JTS163" s="200"/>
      <c r="JTV163" s="200"/>
      <c r="JTY163" s="200"/>
      <c r="JUB163" s="200"/>
      <c r="JUE163" s="200"/>
      <c r="JUH163" s="200"/>
      <c r="JUK163" s="200"/>
      <c r="JUN163" s="200"/>
      <c r="JUP163" s="200"/>
      <c r="JUS163" s="200"/>
      <c r="JUV163" s="200"/>
      <c r="JUY163" s="200"/>
      <c r="JVE163" s="200"/>
      <c r="JVH163" s="200"/>
      <c r="JVJ163" s="200"/>
      <c r="JWQ163" s="200"/>
      <c r="JWT163" s="200"/>
      <c r="JWW163" s="200"/>
      <c r="JWZ163" s="200"/>
      <c r="JXC163" s="200"/>
      <c r="JXD163" s="200"/>
      <c r="JXE163" s="200"/>
      <c r="JXH163" s="200"/>
      <c r="JXK163" s="200"/>
      <c r="JXN163" s="200"/>
      <c r="JXQ163" s="200"/>
      <c r="JXS163" s="200"/>
      <c r="JYG163" s="200"/>
      <c r="JYH163" s="200"/>
      <c r="JYI163" s="200"/>
      <c r="JYJ163" s="200"/>
      <c r="JYK163" s="200"/>
      <c r="JYL163" s="200"/>
      <c r="JYM163" s="200"/>
      <c r="JYN163" s="200"/>
      <c r="JYO163" s="200"/>
      <c r="JYP163" s="200"/>
      <c r="JYQ163" s="200"/>
      <c r="JYR163" s="200"/>
      <c r="JYS163" s="200"/>
      <c r="JYT163" s="200"/>
      <c r="JYU163" s="200"/>
      <c r="JYV163" s="200"/>
      <c r="JYW163" s="200"/>
      <c r="JYX163" s="200"/>
      <c r="JYY163" s="200"/>
      <c r="JZE163" s="200"/>
      <c r="JZF163" s="200"/>
      <c r="JZG163" s="200"/>
      <c r="JZH163" s="200"/>
      <c r="JZI163" s="200"/>
      <c r="JZJ163" s="200"/>
      <c r="JZK163" s="200"/>
      <c r="JZM163" s="200"/>
      <c r="JZN163" s="200"/>
      <c r="JZO163" s="200"/>
      <c r="JZP163" s="200"/>
      <c r="JZQ163" s="200"/>
      <c r="JZR163" s="200"/>
      <c r="JZS163" s="200"/>
      <c r="JZT163" s="200"/>
      <c r="JZW163" s="200"/>
      <c r="JZZ163" s="200"/>
      <c r="KAC163" s="200"/>
      <c r="KAF163" s="200"/>
      <c r="KAI163" s="200"/>
      <c r="KAL163" s="200"/>
      <c r="KAU163" s="200"/>
      <c r="KAX163" s="200"/>
      <c r="KBA163" s="200"/>
      <c r="KBD163" s="200"/>
      <c r="KBM163" s="200"/>
      <c r="KBS163" s="200"/>
      <c r="KBV163" s="200"/>
      <c r="KBY163" s="200"/>
      <c r="KCB163" s="200"/>
      <c r="KCH163" s="200"/>
      <c r="KCQ163" s="200"/>
      <c r="KCS163" s="200"/>
      <c r="KCT163" s="200"/>
      <c r="KCV163" s="200"/>
      <c r="KCY163" s="200"/>
      <c r="KDB163" s="200"/>
      <c r="KDE163" s="200"/>
      <c r="KDH163" s="200"/>
      <c r="KDK163" s="200"/>
      <c r="KDM163" s="200"/>
      <c r="KDO163" s="200"/>
      <c r="KDR163" s="200"/>
      <c r="KDU163" s="200"/>
      <c r="KDX163" s="200"/>
      <c r="KEA163" s="200"/>
      <c r="KED163" s="200"/>
      <c r="KEG163" s="200"/>
      <c r="KEJ163" s="200"/>
      <c r="KEL163" s="200"/>
      <c r="KEO163" s="200"/>
      <c r="KER163" s="200"/>
      <c r="KEU163" s="200"/>
      <c r="KFA163" s="200"/>
      <c r="KFD163" s="200"/>
      <c r="KFF163" s="200"/>
      <c r="KGM163" s="200"/>
      <c r="KGP163" s="200"/>
      <c r="KGS163" s="200"/>
      <c r="KGV163" s="200"/>
      <c r="KGY163" s="200"/>
      <c r="KGZ163" s="200"/>
      <c r="KHA163" s="200"/>
      <c r="KHD163" s="200"/>
      <c r="KHG163" s="200"/>
      <c r="KHJ163" s="200"/>
      <c r="KHM163" s="200"/>
      <c r="KHO163" s="200"/>
      <c r="KIC163" s="200"/>
      <c r="KID163" s="200"/>
      <c r="KIE163" s="200"/>
      <c r="KIF163" s="200"/>
      <c r="KIG163" s="200"/>
      <c r="KIH163" s="200"/>
      <c r="KII163" s="200"/>
      <c r="KIJ163" s="200"/>
      <c r="KIK163" s="200"/>
      <c r="KIL163" s="200"/>
      <c r="KIM163" s="200"/>
      <c r="KIN163" s="200"/>
      <c r="KIO163" s="200"/>
      <c r="KIP163" s="200"/>
      <c r="KIQ163" s="200"/>
      <c r="KIR163" s="200"/>
      <c r="KIS163" s="200"/>
      <c r="KIT163" s="200"/>
      <c r="KIU163" s="200"/>
      <c r="KJA163" s="200"/>
      <c r="KJB163" s="200"/>
      <c r="KJC163" s="200"/>
      <c r="KJD163" s="200"/>
      <c r="KJE163" s="200"/>
      <c r="KJF163" s="200"/>
      <c r="KJG163" s="200"/>
      <c r="KJI163" s="200"/>
      <c r="KJJ163" s="200"/>
      <c r="KJK163" s="200"/>
      <c r="KJL163" s="200"/>
      <c r="KJM163" s="200"/>
      <c r="KJN163" s="200"/>
      <c r="KJO163" s="200"/>
      <c r="KJP163" s="200"/>
      <c r="KJS163" s="200"/>
      <c r="KJV163" s="200"/>
      <c r="KJY163" s="200"/>
      <c r="KKB163" s="200"/>
      <c r="KKE163" s="200"/>
      <c r="KKH163" s="200"/>
      <c r="KKQ163" s="200"/>
      <c r="KKT163" s="200"/>
      <c r="KKW163" s="200"/>
      <c r="KKZ163" s="200"/>
      <c r="KLI163" s="200"/>
      <c r="KLO163" s="200"/>
      <c r="KLR163" s="200"/>
      <c r="KLU163" s="200"/>
      <c r="KLX163" s="200"/>
      <c r="KMD163" s="200"/>
      <c r="KMM163" s="200"/>
      <c r="KMO163" s="200"/>
      <c r="KMP163" s="200"/>
      <c r="KMR163" s="200"/>
      <c r="KMU163" s="200"/>
      <c r="KMX163" s="200"/>
      <c r="KNA163" s="200"/>
      <c r="KND163" s="200"/>
      <c r="KNG163" s="200"/>
      <c r="KNI163" s="200"/>
      <c r="KNK163" s="200"/>
      <c r="KNN163" s="200"/>
      <c r="KNQ163" s="200"/>
      <c r="KNT163" s="200"/>
      <c r="KNW163" s="200"/>
      <c r="KNZ163" s="200"/>
      <c r="KOC163" s="200"/>
      <c r="KOF163" s="200"/>
      <c r="KOH163" s="200"/>
      <c r="KOK163" s="200"/>
      <c r="KON163" s="200"/>
      <c r="KOQ163" s="200"/>
      <c r="KOW163" s="200"/>
      <c r="KOZ163" s="200"/>
      <c r="KPB163" s="200"/>
      <c r="KQI163" s="200"/>
      <c r="KQL163" s="200"/>
      <c r="KQO163" s="200"/>
      <c r="KQR163" s="200"/>
      <c r="KQU163" s="200"/>
      <c r="KQV163" s="200"/>
      <c r="KQW163" s="200"/>
      <c r="KQZ163" s="200"/>
      <c r="KRC163" s="200"/>
      <c r="KRF163" s="200"/>
      <c r="KRI163" s="200"/>
      <c r="KRK163" s="200"/>
      <c r="KRY163" s="200"/>
      <c r="KRZ163" s="200"/>
      <c r="KSA163" s="200"/>
      <c r="KSB163" s="200"/>
      <c r="KSC163" s="200"/>
      <c r="KSD163" s="200"/>
      <c r="KSE163" s="200"/>
      <c r="KSF163" s="200"/>
      <c r="KSG163" s="200"/>
      <c r="KSH163" s="200"/>
      <c r="KSI163" s="200"/>
      <c r="KSJ163" s="200"/>
      <c r="KSK163" s="200"/>
      <c r="KSL163" s="200"/>
      <c r="KSM163" s="200"/>
      <c r="KSN163" s="200"/>
      <c r="KSO163" s="200"/>
      <c r="KSP163" s="200"/>
      <c r="KSQ163" s="200"/>
      <c r="KSW163" s="200"/>
      <c r="KSX163" s="200"/>
      <c r="KSY163" s="200"/>
      <c r="KSZ163" s="200"/>
      <c r="KTA163" s="200"/>
      <c r="KTB163" s="200"/>
      <c r="KTC163" s="200"/>
      <c r="KTE163" s="200"/>
      <c r="KTF163" s="200"/>
      <c r="KTG163" s="200"/>
      <c r="KTH163" s="200"/>
      <c r="KTI163" s="200"/>
      <c r="KTJ163" s="200"/>
      <c r="KTK163" s="200"/>
      <c r="KTL163" s="200"/>
      <c r="KTO163" s="200"/>
      <c r="KTR163" s="200"/>
      <c r="KTU163" s="200"/>
      <c r="KTX163" s="200"/>
      <c r="KUA163" s="200"/>
      <c r="KUD163" s="200"/>
      <c r="KUM163" s="200"/>
      <c r="KUP163" s="200"/>
      <c r="KUS163" s="200"/>
      <c r="KUV163" s="200"/>
      <c r="KVE163" s="200"/>
      <c r="KVK163" s="200"/>
      <c r="KVN163" s="200"/>
      <c r="KVQ163" s="200"/>
      <c r="KVT163" s="200"/>
      <c r="KVZ163" s="200"/>
      <c r="KWI163" s="200"/>
      <c r="KWK163" s="200"/>
      <c r="KWL163" s="200"/>
      <c r="KWN163" s="200"/>
      <c r="KWQ163" s="200"/>
      <c r="KWT163" s="200"/>
      <c r="KWW163" s="200"/>
      <c r="KWZ163" s="200"/>
      <c r="KXC163" s="200"/>
      <c r="KXE163" s="200"/>
      <c r="KXG163" s="200"/>
      <c r="KXJ163" s="200"/>
      <c r="KXM163" s="200"/>
      <c r="KXP163" s="200"/>
      <c r="KXS163" s="200"/>
      <c r="KXV163" s="200"/>
      <c r="KXY163" s="200"/>
      <c r="KYB163" s="200"/>
      <c r="KYD163" s="200"/>
      <c r="KYG163" s="200"/>
      <c r="KYJ163" s="200"/>
      <c r="KYM163" s="200"/>
      <c r="KYS163" s="200"/>
      <c r="KYV163" s="200"/>
      <c r="KYX163" s="200"/>
      <c r="LAE163" s="200"/>
      <c r="LAH163" s="200"/>
      <c r="LAK163" s="200"/>
      <c r="LAN163" s="200"/>
      <c r="LAQ163" s="200"/>
      <c r="LAR163" s="200"/>
      <c r="LAS163" s="200"/>
      <c r="LAV163" s="200"/>
      <c r="LAY163" s="200"/>
      <c r="LBB163" s="200"/>
      <c r="LBE163" s="200"/>
      <c r="LBG163" s="200"/>
      <c r="LBU163" s="200"/>
      <c r="LBV163" s="200"/>
      <c r="LBW163" s="200"/>
      <c r="LBX163" s="200"/>
      <c r="LBY163" s="200"/>
      <c r="LBZ163" s="200"/>
      <c r="LCA163" s="200"/>
      <c r="LCB163" s="200"/>
      <c r="LCC163" s="200"/>
      <c r="LCD163" s="200"/>
      <c r="LCE163" s="200"/>
      <c r="LCF163" s="200"/>
      <c r="LCG163" s="200"/>
      <c r="LCH163" s="200"/>
      <c r="LCI163" s="200"/>
      <c r="LCJ163" s="200"/>
      <c r="LCK163" s="200"/>
      <c r="LCL163" s="200"/>
      <c r="LCM163" s="200"/>
      <c r="LCS163" s="200"/>
      <c r="LCT163" s="200"/>
      <c r="LCU163" s="200"/>
      <c r="LCV163" s="200"/>
      <c r="LCW163" s="200"/>
      <c r="LCX163" s="200"/>
      <c r="LCY163" s="200"/>
      <c r="LDA163" s="200"/>
      <c r="LDB163" s="200"/>
      <c r="LDC163" s="200"/>
      <c r="LDD163" s="200"/>
      <c r="LDE163" s="200"/>
      <c r="LDF163" s="200"/>
      <c r="LDG163" s="200"/>
      <c r="LDH163" s="200"/>
      <c r="LDK163" s="200"/>
      <c r="LDN163" s="200"/>
      <c r="LDQ163" s="200"/>
      <c r="LDT163" s="200"/>
      <c r="LDW163" s="200"/>
      <c r="LDZ163" s="200"/>
      <c r="LEI163" s="200"/>
      <c r="LEL163" s="200"/>
      <c r="LEO163" s="200"/>
      <c r="LER163" s="200"/>
      <c r="LFA163" s="200"/>
      <c r="LFG163" s="200"/>
      <c r="LFJ163" s="200"/>
      <c r="LFM163" s="200"/>
      <c r="LFP163" s="200"/>
      <c r="LFV163" s="200"/>
      <c r="LGE163" s="200"/>
      <c r="LGG163" s="200"/>
      <c r="LGH163" s="200"/>
      <c r="LGJ163" s="200"/>
      <c r="LGM163" s="200"/>
      <c r="LGP163" s="200"/>
      <c r="LGS163" s="200"/>
      <c r="LGV163" s="200"/>
      <c r="LGY163" s="200"/>
      <c r="LHA163" s="200"/>
      <c r="LHC163" s="200"/>
      <c r="LHF163" s="200"/>
      <c r="LHI163" s="200"/>
      <c r="LHL163" s="200"/>
      <c r="LHO163" s="200"/>
      <c r="LHR163" s="200"/>
      <c r="LHU163" s="200"/>
      <c r="LHX163" s="200"/>
      <c r="LHZ163" s="200"/>
      <c r="LIC163" s="200"/>
      <c r="LIF163" s="200"/>
      <c r="LII163" s="200"/>
      <c r="LIO163" s="200"/>
      <c r="LIR163" s="200"/>
      <c r="LIT163" s="200"/>
      <c r="LKA163" s="200"/>
      <c r="LKD163" s="200"/>
      <c r="LKG163" s="200"/>
      <c r="LKJ163" s="200"/>
      <c r="LKM163" s="200"/>
      <c r="LKN163" s="200"/>
      <c r="LKO163" s="200"/>
      <c r="LKR163" s="200"/>
      <c r="LKU163" s="200"/>
      <c r="LKX163" s="200"/>
      <c r="LLA163" s="200"/>
      <c r="LLC163" s="200"/>
      <c r="LLQ163" s="200"/>
      <c r="LLR163" s="200"/>
      <c r="LLS163" s="200"/>
      <c r="LLT163" s="200"/>
      <c r="LLU163" s="200"/>
      <c r="LLV163" s="200"/>
      <c r="LLW163" s="200"/>
      <c r="LLX163" s="200"/>
      <c r="LLY163" s="200"/>
      <c r="LLZ163" s="200"/>
      <c r="LMA163" s="200"/>
      <c r="LMB163" s="200"/>
      <c r="LMC163" s="200"/>
      <c r="LMD163" s="200"/>
      <c r="LME163" s="200"/>
      <c r="LMF163" s="200"/>
      <c r="LMG163" s="200"/>
      <c r="LMH163" s="200"/>
      <c r="LMI163" s="200"/>
      <c r="LMO163" s="200"/>
      <c r="LMP163" s="200"/>
      <c r="LMQ163" s="200"/>
      <c r="LMR163" s="200"/>
      <c r="LMS163" s="200"/>
      <c r="LMT163" s="200"/>
      <c r="LMU163" s="200"/>
      <c r="LMW163" s="200"/>
      <c r="LMX163" s="200"/>
      <c r="LMY163" s="200"/>
      <c r="LMZ163" s="200"/>
      <c r="LNA163" s="200"/>
      <c r="LNB163" s="200"/>
      <c r="LNC163" s="200"/>
      <c r="LND163" s="200"/>
      <c r="LNG163" s="200"/>
      <c r="LNJ163" s="200"/>
      <c r="LNM163" s="200"/>
      <c r="LNP163" s="200"/>
      <c r="LNS163" s="200"/>
      <c r="LNV163" s="200"/>
      <c r="LOE163" s="200"/>
      <c r="LOH163" s="200"/>
      <c r="LOK163" s="200"/>
      <c r="LON163" s="200"/>
      <c r="LOW163" s="200"/>
      <c r="LPC163" s="200"/>
      <c r="LPF163" s="200"/>
      <c r="LPI163" s="200"/>
      <c r="LPL163" s="200"/>
      <c r="LPR163" s="200"/>
      <c r="LQA163" s="200"/>
      <c r="LQC163" s="200"/>
      <c r="LQD163" s="200"/>
      <c r="LQF163" s="200"/>
      <c r="LQI163" s="200"/>
      <c r="LQL163" s="200"/>
      <c r="LQO163" s="200"/>
      <c r="LQR163" s="200"/>
      <c r="LQU163" s="200"/>
      <c r="LQW163" s="200"/>
      <c r="LQY163" s="200"/>
      <c r="LRB163" s="200"/>
      <c r="LRE163" s="200"/>
      <c r="LRH163" s="200"/>
      <c r="LRK163" s="200"/>
      <c r="LRN163" s="200"/>
      <c r="LRQ163" s="200"/>
      <c r="LRT163" s="200"/>
      <c r="LRV163" s="200"/>
      <c r="LRY163" s="200"/>
      <c r="LSB163" s="200"/>
      <c r="LSE163" s="200"/>
      <c r="LSK163" s="200"/>
      <c r="LSN163" s="200"/>
      <c r="LSP163" s="200"/>
      <c r="LTW163" s="200"/>
      <c r="LTZ163" s="200"/>
      <c r="LUC163" s="200"/>
      <c r="LUF163" s="200"/>
      <c r="LUI163" s="200"/>
      <c r="LUJ163" s="200"/>
      <c r="LUK163" s="200"/>
      <c r="LUN163" s="200"/>
      <c r="LUQ163" s="200"/>
      <c r="LUT163" s="200"/>
      <c r="LUW163" s="200"/>
      <c r="LUY163" s="200"/>
      <c r="LVM163" s="200"/>
      <c r="LVN163" s="200"/>
      <c r="LVO163" s="200"/>
      <c r="LVP163" s="200"/>
      <c r="LVQ163" s="200"/>
      <c r="LVR163" s="200"/>
      <c r="LVS163" s="200"/>
      <c r="LVT163" s="200"/>
      <c r="LVU163" s="200"/>
      <c r="LVV163" s="200"/>
      <c r="LVW163" s="200"/>
      <c r="LVX163" s="200"/>
      <c r="LVY163" s="200"/>
      <c r="LVZ163" s="200"/>
      <c r="LWA163" s="200"/>
      <c r="LWB163" s="200"/>
      <c r="LWC163" s="200"/>
      <c r="LWD163" s="200"/>
      <c r="LWE163" s="200"/>
      <c r="LWK163" s="200"/>
      <c r="LWL163" s="200"/>
      <c r="LWM163" s="200"/>
      <c r="LWN163" s="200"/>
      <c r="LWO163" s="200"/>
      <c r="LWP163" s="200"/>
      <c r="LWQ163" s="200"/>
      <c r="LWS163" s="200"/>
      <c r="LWT163" s="200"/>
      <c r="LWU163" s="200"/>
      <c r="LWV163" s="200"/>
      <c r="LWW163" s="200"/>
      <c r="LWX163" s="200"/>
      <c r="LWY163" s="200"/>
      <c r="LWZ163" s="200"/>
      <c r="LXC163" s="200"/>
      <c r="LXF163" s="200"/>
      <c r="LXI163" s="200"/>
      <c r="LXL163" s="200"/>
      <c r="LXO163" s="200"/>
      <c r="LXR163" s="200"/>
      <c r="LYA163" s="200"/>
      <c r="LYD163" s="200"/>
      <c r="LYG163" s="200"/>
      <c r="LYJ163" s="200"/>
      <c r="LYS163" s="200"/>
      <c r="LYY163" s="200"/>
      <c r="LZB163" s="200"/>
      <c r="LZE163" s="200"/>
      <c r="LZH163" s="200"/>
      <c r="LZN163" s="200"/>
      <c r="LZW163" s="200"/>
      <c r="LZY163" s="200"/>
      <c r="LZZ163" s="200"/>
      <c r="MAB163" s="200"/>
      <c r="MAE163" s="200"/>
      <c r="MAH163" s="200"/>
      <c r="MAK163" s="200"/>
      <c r="MAN163" s="200"/>
      <c r="MAQ163" s="200"/>
      <c r="MAS163" s="200"/>
      <c r="MAU163" s="200"/>
      <c r="MAX163" s="200"/>
      <c r="MBA163" s="200"/>
      <c r="MBD163" s="200"/>
      <c r="MBG163" s="200"/>
      <c r="MBJ163" s="200"/>
      <c r="MBM163" s="200"/>
      <c r="MBP163" s="200"/>
      <c r="MBR163" s="200"/>
      <c r="MBU163" s="200"/>
      <c r="MBX163" s="200"/>
      <c r="MCA163" s="200"/>
      <c r="MCG163" s="200"/>
      <c r="MCJ163" s="200"/>
      <c r="MCL163" s="200"/>
      <c r="MDS163" s="200"/>
      <c r="MDV163" s="200"/>
      <c r="MDY163" s="200"/>
      <c r="MEB163" s="200"/>
      <c r="MEE163" s="200"/>
      <c r="MEF163" s="200"/>
      <c r="MEG163" s="200"/>
      <c r="MEJ163" s="200"/>
      <c r="MEM163" s="200"/>
      <c r="MEP163" s="200"/>
      <c r="MES163" s="200"/>
      <c r="MEU163" s="200"/>
      <c r="MFI163" s="200"/>
      <c r="MFJ163" s="200"/>
      <c r="MFK163" s="200"/>
      <c r="MFL163" s="200"/>
      <c r="MFM163" s="200"/>
      <c r="MFN163" s="200"/>
      <c r="MFO163" s="200"/>
      <c r="MFP163" s="200"/>
      <c r="MFQ163" s="200"/>
      <c r="MFR163" s="200"/>
      <c r="MFS163" s="200"/>
      <c r="MFT163" s="200"/>
      <c r="MFU163" s="200"/>
      <c r="MFV163" s="200"/>
      <c r="MFW163" s="200"/>
      <c r="MFX163" s="200"/>
      <c r="MFY163" s="200"/>
      <c r="MFZ163" s="200"/>
      <c r="MGA163" s="200"/>
      <c r="MGG163" s="200"/>
      <c r="MGH163" s="200"/>
      <c r="MGI163" s="200"/>
      <c r="MGJ163" s="200"/>
      <c r="MGK163" s="200"/>
      <c r="MGL163" s="200"/>
      <c r="MGM163" s="200"/>
      <c r="MGO163" s="200"/>
      <c r="MGP163" s="200"/>
      <c r="MGQ163" s="200"/>
      <c r="MGR163" s="200"/>
      <c r="MGS163" s="200"/>
      <c r="MGT163" s="200"/>
      <c r="MGU163" s="200"/>
      <c r="MGV163" s="200"/>
      <c r="MGY163" s="200"/>
      <c r="MHB163" s="200"/>
      <c r="MHE163" s="200"/>
      <c r="MHH163" s="200"/>
      <c r="MHK163" s="200"/>
      <c r="MHN163" s="200"/>
      <c r="MHW163" s="200"/>
      <c r="MHZ163" s="200"/>
      <c r="MIC163" s="200"/>
      <c r="MIF163" s="200"/>
      <c r="MIO163" s="200"/>
      <c r="MIU163" s="200"/>
      <c r="MIX163" s="200"/>
      <c r="MJA163" s="200"/>
      <c r="MJD163" s="200"/>
      <c r="MJJ163" s="200"/>
      <c r="MJS163" s="200"/>
      <c r="MJU163" s="200"/>
      <c r="MJV163" s="200"/>
      <c r="MJX163" s="200"/>
      <c r="MKA163" s="200"/>
      <c r="MKD163" s="200"/>
      <c r="MKG163" s="200"/>
      <c r="MKJ163" s="200"/>
      <c r="MKM163" s="200"/>
      <c r="MKO163" s="200"/>
      <c r="MKQ163" s="200"/>
      <c r="MKT163" s="200"/>
      <c r="MKW163" s="200"/>
      <c r="MKZ163" s="200"/>
      <c r="MLC163" s="200"/>
      <c r="MLF163" s="200"/>
      <c r="MLI163" s="200"/>
      <c r="MLL163" s="200"/>
      <c r="MLN163" s="200"/>
      <c r="MLQ163" s="200"/>
      <c r="MLT163" s="200"/>
      <c r="MLW163" s="200"/>
      <c r="MMC163" s="200"/>
      <c r="MMF163" s="200"/>
      <c r="MMH163" s="200"/>
      <c r="MNO163" s="200"/>
      <c r="MNR163" s="200"/>
      <c r="MNU163" s="200"/>
      <c r="MNX163" s="200"/>
      <c r="MOA163" s="200"/>
      <c r="MOB163" s="200"/>
      <c r="MOC163" s="200"/>
      <c r="MOF163" s="200"/>
      <c r="MOI163" s="200"/>
      <c r="MOL163" s="200"/>
      <c r="MOO163" s="200"/>
      <c r="MOQ163" s="200"/>
      <c r="MPE163" s="200"/>
      <c r="MPF163" s="200"/>
      <c r="MPG163" s="200"/>
      <c r="MPH163" s="200"/>
      <c r="MPI163" s="200"/>
      <c r="MPJ163" s="200"/>
      <c r="MPK163" s="200"/>
      <c r="MPL163" s="200"/>
      <c r="MPM163" s="200"/>
      <c r="MPN163" s="200"/>
      <c r="MPO163" s="200"/>
      <c r="MPP163" s="200"/>
      <c r="MPQ163" s="200"/>
      <c r="MPR163" s="200"/>
      <c r="MPS163" s="200"/>
      <c r="MPT163" s="200"/>
      <c r="MPU163" s="200"/>
      <c r="MPV163" s="200"/>
      <c r="MPW163" s="200"/>
      <c r="MQC163" s="200"/>
      <c r="MQD163" s="200"/>
      <c r="MQE163" s="200"/>
      <c r="MQF163" s="200"/>
      <c r="MQG163" s="200"/>
      <c r="MQH163" s="200"/>
      <c r="MQI163" s="200"/>
      <c r="MQK163" s="200"/>
      <c r="MQL163" s="200"/>
      <c r="MQM163" s="200"/>
      <c r="MQN163" s="200"/>
      <c r="MQO163" s="200"/>
      <c r="MQP163" s="200"/>
      <c r="MQQ163" s="200"/>
      <c r="MQR163" s="200"/>
      <c r="MQU163" s="200"/>
      <c r="MQX163" s="200"/>
      <c r="MRA163" s="200"/>
      <c r="MRD163" s="200"/>
      <c r="MRG163" s="200"/>
      <c r="MRJ163" s="200"/>
      <c r="MRS163" s="200"/>
      <c r="MRV163" s="200"/>
      <c r="MRY163" s="200"/>
      <c r="MSB163" s="200"/>
      <c r="MSK163" s="200"/>
      <c r="MSQ163" s="200"/>
      <c r="MST163" s="200"/>
      <c r="MSW163" s="200"/>
      <c r="MSZ163" s="200"/>
      <c r="MTF163" s="200"/>
      <c r="MTO163" s="200"/>
      <c r="MTQ163" s="200"/>
      <c r="MTR163" s="200"/>
      <c r="MTT163" s="200"/>
      <c r="MTW163" s="200"/>
      <c r="MTZ163" s="200"/>
      <c r="MUC163" s="200"/>
      <c r="MUF163" s="200"/>
      <c r="MUI163" s="200"/>
      <c r="MUK163" s="200"/>
      <c r="MUM163" s="200"/>
      <c r="MUP163" s="200"/>
      <c r="MUS163" s="200"/>
      <c r="MUV163" s="200"/>
      <c r="MUY163" s="200"/>
      <c r="MVB163" s="200"/>
      <c r="MVE163" s="200"/>
      <c r="MVH163" s="200"/>
      <c r="MVJ163" s="200"/>
      <c r="MVM163" s="200"/>
      <c r="MVP163" s="200"/>
      <c r="MVS163" s="200"/>
      <c r="MVY163" s="200"/>
      <c r="MWB163" s="200"/>
      <c r="MWD163" s="200"/>
      <c r="MXK163" s="200"/>
      <c r="MXN163" s="200"/>
      <c r="MXQ163" s="200"/>
      <c r="MXT163" s="200"/>
      <c r="MXW163" s="200"/>
      <c r="MXX163" s="200"/>
      <c r="MXY163" s="200"/>
      <c r="MYB163" s="200"/>
      <c r="MYE163" s="200"/>
      <c r="MYH163" s="200"/>
      <c r="MYK163" s="200"/>
      <c r="MYM163" s="200"/>
      <c r="MZA163" s="200"/>
      <c r="MZB163" s="200"/>
      <c r="MZC163" s="200"/>
      <c r="MZD163" s="200"/>
      <c r="MZE163" s="200"/>
      <c r="MZF163" s="200"/>
      <c r="MZG163" s="200"/>
      <c r="MZH163" s="200"/>
      <c r="MZI163" s="200"/>
      <c r="MZJ163" s="200"/>
      <c r="MZK163" s="200"/>
      <c r="MZL163" s="200"/>
      <c r="MZM163" s="200"/>
      <c r="MZN163" s="200"/>
      <c r="MZO163" s="200"/>
      <c r="MZP163" s="200"/>
      <c r="MZQ163" s="200"/>
      <c r="MZR163" s="200"/>
      <c r="MZS163" s="200"/>
      <c r="MZY163" s="200"/>
      <c r="MZZ163" s="200"/>
      <c r="NAA163" s="200"/>
      <c r="NAB163" s="200"/>
      <c r="NAC163" s="200"/>
      <c r="NAD163" s="200"/>
      <c r="NAE163" s="200"/>
      <c r="NAG163" s="200"/>
      <c r="NAH163" s="200"/>
      <c r="NAI163" s="200"/>
      <c r="NAJ163" s="200"/>
      <c r="NAK163" s="200"/>
      <c r="NAL163" s="200"/>
      <c r="NAM163" s="200"/>
      <c r="NAN163" s="200"/>
      <c r="NAQ163" s="200"/>
      <c r="NAT163" s="200"/>
      <c r="NAW163" s="200"/>
      <c r="NAZ163" s="200"/>
      <c r="NBC163" s="200"/>
      <c r="NBF163" s="200"/>
      <c r="NBO163" s="200"/>
      <c r="NBR163" s="200"/>
      <c r="NBU163" s="200"/>
      <c r="NBX163" s="200"/>
      <c r="NCG163" s="200"/>
      <c r="NCM163" s="200"/>
      <c r="NCP163" s="200"/>
      <c r="NCS163" s="200"/>
      <c r="NCV163" s="200"/>
      <c r="NDB163" s="200"/>
      <c r="NDK163" s="200"/>
      <c r="NDM163" s="200"/>
      <c r="NDN163" s="200"/>
      <c r="NDP163" s="200"/>
      <c r="NDS163" s="200"/>
      <c r="NDV163" s="200"/>
      <c r="NDY163" s="200"/>
      <c r="NEB163" s="200"/>
      <c r="NEE163" s="200"/>
      <c r="NEG163" s="200"/>
      <c r="NEI163" s="200"/>
      <c r="NEL163" s="200"/>
      <c r="NEO163" s="200"/>
      <c r="NER163" s="200"/>
      <c r="NEU163" s="200"/>
      <c r="NEX163" s="200"/>
      <c r="NFA163" s="200"/>
      <c r="NFD163" s="200"/>
      <c r="NFF163" s="200"/>
      <c r="NFI163" s="200"/>
      <c r="NFL163" s="200"/>
      <c r="NFO163" s="200"/>
      <c r="NFU163" s="200"/>
      <c r="NFX163" s="200"/>
      <c r="NFZ163" s="200"/>
      <c r="NHG163" s="200"/>
      <c r="NHJ163" s="200"/>
      <c r="NHM163" s="200"/>
      <c r="NHP163" s="200"/>
      <c r="NHS163" s="200"/>
      <c r="NHT163" s="200"/>
      <c r="NHU163" s="200"/>
      <c r="NHX163" s="200"/>
      <c r="NIA163" s="200"/>
      <c r="NID163" s="200"/>
      <c r="NIG163" s="200"/>
      <c r="NII163" s="200"/>
      <c r="NIW163" s="200"/>
      <c r="NIX163" s="200"/>
      <c r="NIY163" s="200"/>
      <c r="NIZ163" s="200"/>
      <c r="NJA163" s="200"/>
      <c r="NJB163" s="200"/>
      <c r="NJC163" s="200"/>
      <c r="NJD163" s="200"/>
      <c r="NJE163" s="200"/>
      <c r="NJF163" s="200"/>
      <c r="NJG163" s="200"/>
      <c r="NJH163" s="200"/>
      <c r="NJI163" s="200"/>
      <c r="NJJ163" s="200"/>
      <c r="NJK163" s="200"/>
      <c r="NJL163" s="200"/>
      <c r="NJM163" s="200"/>
      <c r="NJN163" s="200"/>
      <c r="NJO163" s="200"/>
      <c r="NJU163" s="200"/>
      <c r="NJV163" s="200"/>
      <c r="NJW163" s="200"/>
      <c r="NJX163" s="200"/>
      <c r="NJY163" s="200"/>
      <c r="NJZ163" s="200"/>
      <c r="NKA163" s="200"/>
      <c r="NKC163" s="200"/>
      <c r="NKD163" s="200"/>
      <c r="NKE163" s="200"/>
      <c r="NKF163" s="200"/>
      <c r="NKG163" s="200"/>
      <c r="NKH163" s="200"/>
      <c r="NKI163" s="200"/>
      <c r="NKJ163" s="200"/>
      <c r="NKM163" s="200"/>
      <c r="NKP163" s="200"/>
      <c r="NKS163" s="200"/>
      <c r="NKV163" s="200"/>
      <c r="NKY163" s="200"/>
      <c r="NLB163" s="200"/>
      <c r="NLK163" s="200"/>
      <c r="NLN163" s="200"/>
      <c r="NLQ163" s="200"/>
      <c r="NLT163" s="200"/>
      <c r="NMC163" s="200"/>
      <c r="NMI163" s="200"/>
      <c r="NML163" s="200"/>
      <c r="NMO163" s="200"/>
      <c r="NMR163" s="200"/>
      <c r="NMX163" s="200"/>
      <c r="NNG163" s="200"/>
      <c r="NNI163" s="200"/>
      <c r="NNJ163" s="200"/>
      <c r="NNL163" s="200"/>
      <c r="NNO163" s="200"/>
      <c r="NNR163" s="200"/>
      <c r="NNU163" s="200"/>
      <c r="NNX163" s="200"/>
      <c r="NOA163" s="200"/>
      <c r="NOC163" s="200"/>
      <c r="NOE163" s="200"/>
      <c r="NOH163" s="200"/>
      <c r="NOK163" s="200"/>
      <c r="NON163" s="200"/>
      <c r="NOQ163" s="200"/>
      <c r="NOT163" s="200"/>
      <c r="NOW163" s="200"/>
      <c r="NOZ163" s="200"/>
      <c r="NPB163" s="200"/>
      <c r="NPE163" s="200"/>
      <c r="NPH163" s="200"/>
      <c r="NPK163" s="200"/>
      <c r="NPQ163" s="200"/>
      <c r="NPT163" s="200"/>
      <c r="NPV163" s="200"/>
      <c r="NRC163" s="200"/>
      <c r="NRF163" s="200"/>
      <c r="NRI163" s="200"/>
      <c r="NRL163" s="200"/>
      <c r="NRO163" s="200"/>
      <c r="NRP163" s="200"/>
      <c r="NRQ163" s="200"/>
      <c r="NRT163" s="200"/>
      <c r="NRW163" s="200"/>
      <c r="NRZ163" s="200"/>
      <c r="NSC163" s="200"/>
      <c r="NSE163" s="200"/>
      <c r="NSS163" s="200"/>
      <c r="NST163" s="200"/>
      <c r="NSU163" s="200"/>
      <c r="NSV163" s="200"/>
      <c r="NSW163" s="200"/>
      <c r="NSX163" s="200"/>
      <c r="NSY163" s="200"/>
      <c r="NSZ163" s="200"/>
      <c r="NTA163" s="200"/>
      <c r="NTB163" s="200"/>
      <c r="NTC163" s="200"/>
      <c r="NTD163" s="200"/>
      <c r="NTE163" s="200"/>
      <c r="NTF163" s="200"/>
      <c r="NTG163" s="200"/>
      <c r="NTH163" s="200"/>
      <c r="NTI163" s="200"/>
      <c r="NTJ163" s="200"/>
      <c r="NTK163" s="200"/>
      <c r="NTQ163" s="200"/>
      <c r="NTR163" s="200"/>
      <c r="NTS163" s="200"/>
      <c r="NTT163" s="200"/>
      <c r="NTU163" s="200"/>
      <c r="NTV163" s="200"/>
      <c r="NTW163" s="200"/>
      <c r="NTY163" s="200"/>
      <c r="NTZ163" s="200"/>
      <c r="NUA163" s="200"/>
      <c r="NUB163" s="200"/>
      <c r="NUC163" s="200"/>
      <c r="NUD163" s="200"/>
      <c r="NUE163" s="200"/>
      <c r="NUF163" s="200"/>
      <c r="NUI163" s="200"/>
      <c r="NUL163" s="200"/>
      <c r="NUO163" s="200"/>
      <c r="NUR163" s="200"/>
      <c r="NUU163" s="200"/>
      <c r="NUX163" s="200"/>
      <c r="NVG163" s="200"/>
      <c r="NVJ163" s="200"/>
      <c r="NVM163" s="200"/>
      <c r="NVP163" s="200"/>
      <c r="NVY163" s="200"/>
      <c r="NWE163" s="200"/>
      <c r="NWH163" s="200"/>
      <c r="NWK163" s="200"/>
      <c r="NWN163" s="200"/>
      <c r="NWT163" s="200"/>
      <c r="NXC163" s="200"/>
      <c r="NXE163" s="200"/>
      <c r="NXF163" s="200"/>
      <c r="NXH163" s="200"/>
      <c r="NXK163" s="200"/>
      <c r="NXN163" s="200"/>
      <c r="NXQ163" s="200"/>
      <c r="NXT163" s="200"/>
      <c r="NXW163" s="200"/>
      <c r="NXY163" s="200"/>
      <c r="NYA163" s="200"/>
      <c r="NYD163" s="200"/>
      <c r="NYG163" s="200"/>
      <c r="NYJ163" s="200"/>
      <c r="NYM163" s="200"/>
      <c r="NYP163" s="200"/>
      <c r="NYS163" s="200"/>
      <c r="NYV163" s="200"/>
      <c r="NYX163" s="200"/>
      <c r="NZA163" s="200"/>
      <c r="NZD163" s="200"/>
      <c r="NZG163" s="200"/>
      <c r="NZM163" s="200"/>
      <c r="NZP163" s="200"/>
      <c r="NZR163" s="200"/>
      <c r="OAY163" s="200"/>
      <c r="OBB163" s="200"/>
      <c r="OBE163" s="200"/>
      <c r="OBH163" s="200"/>
      <c r="OBK163" s="200"/>
      <c r="OBL163" s="200"/>
      <c r="OBM163" s="200"/>
      <c r="OBP163" s="200"/>
      <c r="OBS163" s="200"/>
      <c r="OBV163" s="200"/>
      <c r="OBY163" s="200"/>
      <c r="OCA163" s="200"/>
      <c r="OCO163" s="200"/>
      <c r="OCP163" s="200"/>
      <c r="OCQ163" s="200"/>
      <c r="OCR163" s="200"/>
      <c r="OCS163" s="200"/>
      <c r="OCT163" s="200"/>
      <c r="OCU163" s="200"/>
      <c r="OCV163" s="200"/>
      <c r="OCW163" s="200"/>
      <c r="OCX163" s="200"/>
      <c r="OCY163" s="200"/>
      <c r="OCZ163" s="200"/>
      <c r="ODA163" s="200"/>
      <c r="ODB163" s="200"/>
      <c r="ODC163" s="200"/>
      <c r="ODD163" s="200"/>
      <c r="ODE163" s="200"/>
      <c r="ODF163" s="200"/>
      <c r="ODG163" s="200"/>
      <c r="ODM163" s="200"/>
      <c r="ODN163" s="200"/>
      <c r="ODO163" s="200"/>
      <c r="ODP163" s="200"/>
      <c r="ODQ163" s="200"/>
      <c r="ODR163" s="200"/>
      <c r="ODS163" s="200"/>
      <c r="ODU163" s="200"/>
      <c r="ODV163" s="200"/>
      <c r="ODW163" s="200"/>
      <c r="ODX163" s="200"/>
      <c r="ODY163" s="200"/>
      <c r="ODZ163" s="200"/>
      <c r="OEA163" s="200"/>
      <c r="OEB163" s="200"/>
      <c r="OEE163" s="200"/>
      <c r="OEH163" s="200"/>
      <c r="OEK163" s="200"/>
      <c r="OEN163" s="200"/>
      <c r="OEQ163" s="200"/>
      <c r="OET163" s="200"/>
      <c r="OFC163" s="200"/>
      <c r="OFF163" s="200"/>
      <c r="OFI163" s="200"/>
      <c r="OFL163" s="200"/>
      <c r="OFU163" s="200"/>
      <c r="OGA163" s="200"/>
      <c r="OGD163" s="200"/>
      <c r="OGG163" s="200"/>
      <c r="OGJ163" s="200"/>
      <c r="OGP163" s="200"/>
      <c r="OGY163" s="200"/>
      <c r="OHA163" s="200"/>
      <c r="OHB163" s="200"/>
      <c r="OHD163" s="200"/>
      <c r="OHG163" s="200"/>
      <c r="OHJ163" s="200"/>
      <c r="OHM163" s="200"/>
      <c r="OHP163" s="200"/>
      <c r="OHS163" s="200"/>
      <c r="OHU163" s="200"/>
      <c r="OHW163" s="200"/>
      <c r="OHZ163" s="200"/>
      <c r="OIC163" s="200"/>
      <c r="OIF163" s="200"/>
      <c r="OII163" s="200"/>
      <c r="OIL163" s="200"/>
      <c r="OIO163" s="200"/>
      <c r="OIR163" s="200"/>
      <c r="OIT163" s="200"/>
      <c r="OIW163" s="200"/>
      <c r="OIZ163" s="200"/>
      <c r="OJC163" s="200"/>
      <c r="OJI163" s="200"/>
      <c r="OJL163" s="200"/>
      <c r="OJN163" s="200"/>
      <c r="OKU163" s="200"/>
      <c r="OKX163" s="200"/>
      <c r="OLA163" s="200"/>
      <c r="OLD163" s="200"/>
      <c r="OLG163" s="200"/>
      <c r="OLH163" s="200"/>
      <c r="OLI163" s="200"/>
      <c r="OLL163" s="200"/>
      <c r="OLO163" s="200"/>
      <c r="OLR163" s="200"/>
      <c r="OLU163" s="200"/>
      <c r="OLW163" s="200"/>
      <c r="OMK163" s="200"/>
      <c r="OML163" s="200"/>
      <c r="OMM163" s="200"/>
      <c r="OMN163" s="200"/>
      <c r="OMO163" s="200"/>
      <c r="OMP163" s="200"/>
      <c r="OMQ163" s="200"/>
      <c r="OMR163" s="200"/>
      <c r="OMS163" s="200"/>
      <c r="OMT163" s="200"/>
      <c r="OMU163" s="200"/>
      <c r="OMV163" s="200"/>
      <c r="OMW163" s="200"/>
      <c r="OMX163" s="200"/>
      <c r="OMY163" s="200"/>
      <c r="OMZ163" s="200"/>
      <c r="ONA163" s="200"/>
      <c r="ONB163" s="200"/>
      <c r="ONC163" s="200"/>
      <c r="ONI163" s="200"/>
      <c r="ONJ163" s="200"/>
      <c r="ONK163" s="200"/>
      <c r="ONL163" s="200"/>
      <c r="ONM163" s="200"/>
      <c r="ONN163" s="200"/>
      <c r="ONO163" s="200"/>
      <c r="ONQ163" s="200"/>
      <c r="ONR163" s="200"/>
      <c r="ONS163" s="200"/>
      <c r="ONT163" s="200"/>
      <c r="ONU163" s="200"/>
      <c r="ONV163" s="200"/>
      <c r="ONW163" s="200"/>
      <c r="ONX163" s="200"/>
      <c r="OOA163" s="200"/>
      <c r="OOD163" s="200"/>
      <c r="OOG163" s="200"/>
      <c r="OOJ163" s="200"/>
      <c r="OOM163" s="200"/>
      <c r="OOP163" s="200"/>
      <c r="OOY163" s="200"/>
      <c r="OPB163" s="200"/>
      <c r="OPE163" s="200"/>
      <c r="OPH163" s="200"/>
      <c r="OPQ163" s="200"/>
      <c r="OPW163" s="200"/>
      <c r="OPZ163" s="200"/>
      <c r="OQC163" s="200"/>
      <c r="OQF163" s="200"/>
      <c r="OQL163" s="200"/>
      <c r="OQU163" s="200"/>
      <c r="OQW163" s="200"/>
      <c r="OQX163" s="200"/>
      <c r="OQZ163" s="200"/>
      <c r="ORC163" s="200"/>
      <c r="ORF163" s="200"/>
      <c r="ORI163" s="200"/>
      <c r="ORL163" s="200"/>
      <c r="ORO163" s="200"/>
      <c r="ORQ163" s="200"/>
      <c r="ORS163" s="200"/>
      <c r="ORV163" s="200"/>
      <c r="ORY163" s="200"/>
      <c r="OSB163" s="200"/>
      <c r="OSE163" s="200"/>
      <c r="OSH163" s="200"/>
      <c r="OSK163" s="200"/>
      <c r="OSN163" s="200"/>
      <c r="OSP163" s="200"/>
      <c r="OSS163" s="200"/>
      <c r="OSV163" s="200"/>
      <c r="OSY163" s="200"/>
      <c r="OTE163" s="200"/>
      <c r="OTH163" s="200"/>
      <c r="OTJ163" s="200"/>
      <c r="OUQ163" s="200"/>
      <c r="OUT163" s="200"/>
      <c r="OUW163" s="200"/>
      <c r="OUZ163" s="200"/>
      <c r="OVC163" s="200"/>
      <c r="OVD163" s="200"/>
      <c r="OVE163" s="200"/>
      <c r="OVH163" s="200"/>
      <c r="OVK163" s="200"/>
      <c r="OVN163" s="200"/>
      <c r="OVQ163" s="200"/>
      <c r="OVS163" s="200"/>
      <c r="OWG163" s="200"/>
      <c r="OWH163" s="200"/>
      <c r="OWI163" s="200"/>
      <c r="OWJ163" s="200"/>
      <c r="OWK163" s="200"/>
      <c r="OWL163" s="200"/>
      <c r="OWM163" s="200"/>
      <c r="OWN163" s="200"/>
      <c r="OWO163" s="200"/>
      <c r="OWP163" s="200"/>
      <c r="OWQ163" s="200"/>
      <c r="OWR163" s="200"/>
      <c r="OWS163" s="200"/>
      <c r="OWT163" s="200"/>
      <c r="OWU163" s="200"/>
      <c r="OWV163" s="200"/>
      <c r="OWW163" s="200"/>
      <c r="OWX163" s="200"/>
      <c r="OWY163" s="200"/>
      <c r="OXE163" s="200"/>
      <c r="OXF163" s="200"/>
      <c r="OXG163" s="200"/>
      <c r="OXH163" s="200"/>
      <c r="OXI163" s="200"/>
      <c r="OXJ163" s="200"/>
      <c r="OXK163" s="200"/>
      <c r="OXM163" s="200"/>
      <c r="OXN163" s="200"/>
      <c r="OXO163" s="200"/>
      <c r="OXP163" s="200"/>
      <c r="OXQ163" s="200"/>
      <c r="OXR163" s="200"/>
      <c r="OXS163" s="200"/>
      <c r="OXT163" s="200"/>
      <c r="OXW163" s="200"/>
      <c r="OXZ163" s="200"/>
      <c r="OYC163" s="200"/>
      <c r="OYF163" s="200"/>
      <c r="OYI163" s="200"/>
      <c r="OYL163" s="200"/>
      <c r="OYU163" s="200"/>
      <c r="OYX163" s="200"/>
      <c r="OZA163" s="200"/>
      <c r="OZD163" s="200"/>
      <c r="OZM163" s="200"/>
      <c r="OZS163" s="200"/>
      <c r="OZV163" s="200"/>
      <c r="OZY163" s="200"/>
      <c r="PAB163" s="200"/>
      <c r="PAH163" s="200"/>
      <c r="PAQ163" s="200"/>
      <c r="PAS163" s="200"/>
      <c r="PAT163" s="200"/>
      <c r="PAV163" s="200"/>
      <c r="PAY163" s="200"/>
      <c r="PBB163" s="200"/>
      <c r="PBE163" s="200"/>
      <c r="PBH163" s="200"/>
      <c r="PBK163" s="200"/>
      <c r="PBM163" s="200"/>
      <c r="PBO163" s="200"/>
      <c r="PBR163" s="200"/>
      <c r="PBU163" s="200"/>
      <c r="PBX163" s="200"/>
      <c r="PCA163" s="200"/>
      <c r="PCD163" s="200"/>
      <c r="PCG163" s="200"/>
      <c r="PCJ163" s="200"/>
      <c r="PCL163" s="200"/>
      <c r="PCO163" s="200"/>
      <c r="PCR163" s="200"/>
      <c r="PCU163" s="200"/>
      <c r="PDA163" s="200"/>
      <c r="PDD163" s="200"/>
      <c r="PDF163" s="200"/>
      <c r="PEM163" s="200"/>
      <c r="PEP163" s="200"/>
      <c r="PES163" s="200"/>
      <c r="PEV163" s="200"/>
      <c r="PEY163" s="200"/>
      <c r="PEZ163" s="200"/>
      <c r="PFA163" s="200"/>
      <c r="PFD163" s="200"/>
      <c r="PFG163" s="200"/>
      <c r="PFJ163" s="200"/>
      <c r="PFM163" s="200"/>
      <c r="PFO163" s="200"/>
      <c r="PGC163" s="200"/>
      <c r="PGD163" s="200"/>
      <c r="PGE163" s="200"/>
      <c r="PGF163" s="200"/>
      <c r="PGG163" s="200"/>
      <c r="PGH163" s="200"/>
      <c r="PGI163" s="200"/>
      <c r="PGJ163" s="200"/>
      <c r="PGK163" s="200"/>
      <c r="PGL163" s="200"/>
      <c r="PGM163" s="200"/>
      <c r="PGN163" s="200"/>
      <c r="PGO163" s="200"/>
      <c r="PGP163" s="200"/>
      <c r="PGQ163" s="200"/>
      <c r="PGR163" s="200"/>
      <c r="PGS163" s="200"/>
      <c r="PGT163" s="200"/>
      <c r="PGU163" s="200"/>
      <c r="PHA163" s="200"/>
      <c r="PHB163" s="200"/>
      <c r="PHC163" s="200"/>
      <c r="PHD163" s="200"/>
      <c r="PHE163" s="200"/>
      <c r="PHF163" s="200"/>
      <c r="PHG163" s="200"/>
      <c r="PHI163" s="200"/>
      <c r="PHJ163" s="200"/>
      <c r="PHK163" s="200"/>
      <c r="PHL163" s="200"/>
      <c r="PHM163" s="200"/>
      <c r="PHN163" s="200"/>
      <c r="PHO163" s="200"/>
      <c r="PHP163" s="200"/>
      <c r="PHS163" s="200"/>
      <c r="PHV163" s="200"/>
      <c r="PHY163" s="200"/>
      <c r="PIB163" s="200"/>
      <c r="PIE163" s="200"/>
      <c r="PIH163" s="200"/>
      <c r="PIQ163" s="200"/>
      <c r="PIT163" s="200"/>
      <c r="PIW163" s="200"/>
      <c r="PIZ163" s="200"/>
      <c r="PJI163" s="200"/>
      <c r="PJO163" s="200"/>
      <c r="PJR163" s="200"/>
      <c r="PJU163" s="200"/>
      <c r="PJX163" s="200"/>
      <c r="PKD163" s="200"/>
      <c r="PKM163" s="200"/>
      <c r="PKO163" s="200"/>
      <c r="PKP163" s="200"/>
      <c r="PKR163" s="200"/>
      <c r="PKU163" s="200"/>
      <c r="PKX163" s="200"/>
      <c r="PLA163" s="200"/>
      <c r="PLD163" s="200"/>
      <c r="PLG163" s="200"/>
      <c r="PLI163" s="200"/>
      <c r="PLK163" s="200"/>
      <c r="PLN163" s="200"/>
      <c r="PLQ163" s="200"/>
      <c r="PLT163" s="200"/>
      <c r="PLW163" s="200"/>
      <c r="PLZ163" s="200"/>
      <c r="PMC163" s="200"/>
      <c r="PMF163" s="200"/>
      <c r="PMH163" s="200"/>
      <c r="PMK163" s="200"/>
      <c r="PMN163" s="200"/>
      <c r="PMQ163" s="200"/>
      <c r="PMW163" s="200"/>
      <c r="PMZ163" s="200"/>
      <c r="PNB163" s="200"/>
      <c r="POI163" s="200"/>
      <c r="POL163" s="200"/>
      <c r="POO163" s="200"/>
      <c r="POR163" s="200"/>
      <c r="POU163" s="200"/>
      <c r="POV163" s="200"/>
      <c r="POW163" s="200"/>
      <c r="POZ163" s="200"/>
      <c r="PPC163" s="200"/>
      <c r="PPF163" s="200"/>
      <c r="PPI163" s="200"/>
      <c r="PPK163" s="200"/>
      <c r="PPY163" s="200"/>
      <c r="PPZ163" s="200"/>
      <c r="PQA163" s="200"/>
      <c r="PQB163" s="200"/>
      <c r="PQC163" s="200"/>
      <c r="PQD163" s="200"/>
      <c r="PQE163" s="200"/>
      <c r="PQF163" s="200"/>
      <c r="PQG163" s="200"/>
      <c r="PQH163" s="200"/>
      <c r="PQI163" s="200"/>
      <c r="PQJ163" s="200"/>
      <c r="PQK163" s="200"/>
      <c r="PQL163" s="200"/>
      <c r="PQM163" s="200"/>
      <c r="PQN163" s="200"/>
      <c r="PQO163" s="200"/>
      <c r="PQP163" s="200"/>
      <c r="PQQ163" s="200"/>
      <c r="PQW163" s="200"/>
      <c r="PQX163" s="200"/>
      <c r="PQY163" s="200"/>
      <c r="PQZ163" s="200"/>
      <c r="PRA163" s="200"/>
      <c r="PRB163" s="200"/>
      <c r="PRC163" s="200"/>
      <c r="PRE163" s="200"/>
      <c r="PRF163" s="200"/>
      <c r="PRG163" s="200"/>
      <c r="PRH163" s="200"/>
      <c r="PRI163" s="200"/>
      <c r="PRJ163" s="200"/>
      <c r="PRK163" s="200"/>
      <c r="PRL163" s="200"/>
      <c r="PRO163" s="200"/>
      <c r="PRR163" s="200"/>
      <c r="PRU163" s="200"/>
      <c r="PRX163" s="200"/>
      <c r="PSA163" s="200"/>
      <c r="PSD163" s="200"/>
      <c r="PSM163" s="200"/>
      <c r="PSP163" s="200"/>
      <c r="PSS163" s="200"/>
      <c r="PSV163" s="200"/>
      <c r="PTE163" s="200"/>
      <c r="PTK163" s="200"/>
      <c r="PTN163" s="200"/>
      <c r="PTQ163" s="200"/>
      <c r="PTT163" s="200"/>
      <c r="PTZ163" s="200"/>
      <c r="PUI163" s="200"/>
      <c r="PUK163" s="200"/>
      <c r="PUL163" s="200"/>
      <c r="PUN163" s="200"/>
      <c r="PUQ163" s="200"/>
      <c r="PUT163" s="200"/>
      <c r="PUW163" s="200"/>
      <c r="PUZ163" s="200"/>
      <c r="PVC163" s="200"/>
      <c r="PVE163" s="200"/>
      <c r="PVG163" s="200"/>
      <c r="PVJ163" s="200"/>
      <c r="PVM163" s="200"/>
      <c r="PVP163" s="200"/>
      <c r="PVS163" s="200"/>
      <c r="PVV163" s="200"/>
      <c r="PVY163" s="200"/>
      <c r="PWB163" s="200"/>
      <c r="PWD163" s="200"/>
      <c r="PWG163" s="200"/>
      <c r="PWJ163" s="200"/>
      <c r="PWM163" s="200"/>
      <c r="PWS163" s="200"/>
      <c r="PWV163" s="200"/>
      <c r="PWX163" s="200"/>
      <c r="PYE163" s="200"/>
      <c r="PYH163" s="200"/>
      <c r="PYK163" s="200"/>
      <c r="PYN163" s="200"/>
      <c r="PYQ163" s="200"/>
      <c r="PYR163" s="200"/>
      <c r="PYS163" s="200"/>
      <c r="PYV163" s="200"/>
      <c r="PYY163" s="200"/>
      <c r="PZB163" s="200"/>
      <c r="PZE163" s="200"/>
      <c r="PZG163" s="200"/>
      <c r="PZU163" s="200"/>
      <c r="PZV163" s="200"/>
      <c r="PZW163" s="200"/>
      <c r="PZX163" s="200"/>
      <c r="PZY163" s="200"/>
      <c r="PZZ163" s="200"/>
      <c r="QAA163" s="200"/>
      <c r="QAB163" s="200"/>
      <c r="QAC163" s="200"/>
      <c r="QAD163" s="200"/>
      <c r="QAE163" s="200"/>
      <c r="QAF163" s="200"/>
      <c r="QAG163" s="200"/>
      <c r="QAH163" s="200"/>
      <c r="QAI163" s="200"/>
      <c r="QAJ163" s="200"/>
      <c r="QAK163" s="200"/>
      <c r="QAL163" s="200"/>
      <c r="QAM163" s="200"/>
      <c r="QAS163" s="200"/>
      <c r="QAT163" s="200"/>
      <c r="QAU163" s="200"/>
      <c r="QAV163" s="200"/>
      <c r="QAW163" s="200"/>
      <c r="QAX163" s="200"/>
      <c r="QAY163" s="200"/>
      <c r="QBA163" s="200"/>
      <c r="QBB163" s="200"/>
      <c r="QBC163" s="200"/>
      <c r="QBD163" s="200"/>
      <c r="QBE163" s="200"/>
      <c r="QBF163" s="200"/>
      <c r="QBG163" s="200"/>
      <c r="QBH163" s="200"/>
      <c r="QBK163" s="200"/>
      <c r="QBN163" s="200"/>
      <c r="QBQ163" s="200"/>
      <c r="QBT163" s="200"/>
      <c r="QBW163" s="200"/>
      <c r="QBZ163" s="200"/>
      <c r="QCI163" s="200"/>
      <c r="QCL163" s="200"/>
      <c r="QCO163" s="200"/>
      <c r="QCR163" s="200"/>
      <c r="QDA163" s="200"/>
      <c r="QDG163" s="200"/>
      <c r="QDJ163" s="200"/>
      <c r="QDM163" s="200"/>
      <c r="QDP163" s="200"/>
      <c r="QDV163" s="200"/>
      <c r="QEE163" s="200"/>
      <c r="QEG163" s="200"/>
      <c r="QEH163" s="200"/>
      <c r="QEJ163" s="200"/>
      <c r="QEM163" s="200"/>
      <c r="QEP163" s="200"/>
      <c r="QES163" s="200"/>
      <c r="QEV163" s="200"/>
      <c r="QEY163" s="200"/>
      <c r="QFA163" s="200"/>
      <c r="QFC163" s="200"/>
      <c r="QFF163" s="200"/>
      <c r="QFI163" s="200"/>
      <c r="QFL163" s="200"/>
      <c r="QFO163" s="200"/>
      <c r="QFR163" s="200"/>
      <c r="QFU163" s="200"/>
      <c r="QFX163" s="200"/>
      <c r="QFZ163" s="200"/>
      <c r="QGC163" s="200"/>
      <c r="QGF163" s="200"/>
      <c r="QGI163" s="200"/>
      <c r="QGO163" s="200"/>
      <c r="QGR163" s="200"/>
      <c r="QGT163" s="200"/>
      <c r="QIA163" s="200"/>
      <c r="QID163" s="200"/>
      <c r="QIG163" s="200"/>
      <c r="QIJ163" s="200"/>
      <c r="QIM163" s="200"/>
      <c r="QIN163" s="200"/>
      <c r="QIO163" s="200"/>
      <c r="QIR163" s="200"/>
      <c r="QIU163" s="200"/>
      <c r="QIX163" s="200"/>
      <c r="QJA163" s="200"/>
      <c r="QJC163" s="200"/>
      <c r="QJQ163" s="200"/>
      <c r="QJR163" s="200"/>
      <c r="QJS163" s="200"/>
      <c r="QJT163" s="200"/>
      <c r="QJU163" s="200"/>
      <c r="QJV163" s="200"/>
      <c r="QJW163" s="200"/>
      <c r="QJX163" s="200"/>
      <c r="QJY163" s="200"/>
      <c r="QJZ163" s="200"/>
      <c r="QKA163" s="200"/>
      <c r="QKB163" s="200"/>
      <c r="QKC163" s="200"/>
      <c r="QKD163" s="200"/>
      <c r="QKE163" s="200"/>
      <c r="QKF163" s="200"/>
      <c r="QKG163" s="200"/>
      <c r="QKH163" s="200"/>
      <c r="QKI163" s="200"/>
      <c r="QKO163" s="200"/>
      <c r="QKP163" s="200"/>
      <c r="QKQ163" s="200"/>
      <c r="QKR163" s="200"/>
      <c r="QKS163" s="200"/>
      <c r="QKT163" s="200"/>
      <c r="QKU163" s="200"/>
      <c r="QKW163" s="200"/>
      <c r="QKX163" s="200"/>
      <c r="QKY163" s="200"/>
      <c r="QKZ163" s="200"/>
      <c r="QLA163" s="200"/>
      <c r="QLB163" s="200"/>
      <c r="QLC163" s="200"/>
      <c r="QLD163" s="200"/>
      <c r="QLG163" s="200"/>
      <c r="QLJ163" s="200"/>
      <c r="QLM163" s="200"/>
      <c r="QLP163" s="200"/>
      <c r="QLS163" s="200"/>
      <c r="QLV163" s="200"/>
      <c r="QME163" s="200"/>
      <c r="QMH163" s="200"/>
      <c r="QMK163" s="200"/>
      <c r="QMN163" s="200"/>
      <c r="QMW163" s="200"/>
      <c r="QNC163" s="200"/>
      <c r="QNF163" s="200"/>
      <c r="QNI163" s="200"/>
      <c r="QNL163" s="200"/>
      <c r="QNR163" s="200"/>
      <c r="QOA163" s="200"/>
      <c r="QOC163" s="200"/>
      <c r="QOD163" s="200"/>
      <c r="QOF163" s="200"/>
      <c r="QOI163" s="200"/>
      <c r="QOL163" s="200"/>
      <c r="QOO163" s="200"/>
      <c r="QOR163" s="200"/>
      <c r="QOU163" s="200"/>
      <c r="QOW163" s="200"/>
      <c r="QOY163" s="200"/>
      <c r="QPB163" s="200"/>
      <c r="QPE163" s="200"/>
      <c r="QPH163" s="200"/>
      <c r="QPK163" s="200"/>
      <c r="QPN163" s="200"/>
      <c r="QPQ163" s="200"/>
      <c r="QPT163" s="200"/>
      <c r="QPV163" s="200"/>
      <c r="QPY163" s="200"/>
      <c r="QQB163" s="200"/>
      <c r="QQE163" s="200"/>
      <c r="QQK163" s="200"/>
      <c r="QQN163" s="200"/>
      <c r="QQP163" s="200"/>
      <c r="QRW163" s="200"/>
      <c r="QRZ163" s="200"/>
      <c r="QSC163" s="200"/>
      <c r="QSF163" s="200"/>
      <c r="QSI163" s="200"/>
      <c r="QSJ163" s="200"/>
      <c r="QSK163" s="200"/>
      <c r="QSN163" s="200"/>
      <c r="QSQ163" s="200"/>
      <c r="QST163" s="200"/>
      <c r="QSW163" s="200"/>
      <c r="QSY163" s="200"/>
      <c r="QTM163" s="200"/>
      <c r="QTN163" s="200"/>
      <c r="QTO163" s="200"/>
      <c r="QTP163" s="200"/>
      <c r="QTQ163" s="200"/>
      <c r="QTR163" s="200"/>
      <c r="QTS163" s="200"/>
      <c r="QTT163" s="200"/>
      <c r="QTU163" s="200"/>
      <c r="QTV163" s="200"/>
      <c r="QTW163" s="200"/>
      <c r="QTX163" s="200"/>
      <c r="QTY163" s="200"/>
      <c r="QTZ163" s="200"/>
      <c r="QUA163" s="200"/>
      <c r="QUB163" s="200"/>
      <c r="QUC163" s="200"/>
      <c r="QUD163" s="200"/>
      <c r="QUE163" s="200"/>
      <c r="QUK163" s="200"/>
      <c r="QUL163" s="200"/>
      <c r="QUM163" s="200"/>
      <c r="QUN163" s="200"/>
      <c r="QUO163" s="200"/>
      <c r="QUP163" s="200"/>
      <c r="QUQ163" s="200"/>
      <c r="QUS163" s="200"/>
      <c r="QUT163" s="200"/>
      <c r="QUU163" s="200"/>
      <c r="QUV163" s="200"/>
      <c r="QUW163" s="200"/>
      <c r="QUX163" s="200"/>
      <c r="QUY163" s="200"/>
      <c r="QUZ163" s="200"/>
      <c r="QVC163" s="200"/>
      <c r="QVF163" s="200"/>
      <c r="QVI163" s="200"/>
      <c r="QVL163" s="200"/>
      <c r="QVO163" s="200"/>
      <c r="QVR163" s="200"/>
      <c r="QWA163" s="200"/>
      <c r="QWD163" s="200"/>
      <c r="QWG163" s="200"/>
      <c r="QWJ163" s="200"/>
      <c r="QWS163" s="200"/>
      <c r="QWY163" s="200"/>
      <c r="QXB163" s="200"/>
      <c r="QXE163" s="200"/>
      <c r="QXH163" s="200"/>
      <c r="QXN163" s="200"/>
      <c r="QXW163" s="200"/>
      <c r="QXY163" s="200"/>
      <c r="QXZ163" s="200"/>
      <c r="QYB163" s="200"/>
      <c r="QYE163" s="200"/>
      <c r="QYH163" s="200"/>
      <c r="QYK163" s="200"/>
      <c r="QYN163" s="200"/>
      <c r="QYQ163" s="200"/>
      <c r="QYS163" s="200"/>
      <c r="QYU163" s="200"/>
      <c r="QYX163" s="200"/>
      <c r="QZA163" s="200"/>
      <c r="QZD163" s="200"/>
      <c r="QZG163" s="200"/>
      <c r="QZJ163" s="200"/>
      <c r="QZM163" s="200"/>
      <c r="QZP163" s="200"/>
      <c r="QZR163" s="200"/>
      <c r="QZU163" s="200"/>
      <c r="QZX163" s="200"/>
      <c r="RAA163" s="200"/>
      <c r="RAG163" s="200"/>
      <c r="RAJ163" s="200"/>
      <c r="RAL163" s="200"/>
      <c r="RBS163" s="200"/>
      <c r="RBV163" s="200"/>
      <c r="RBY163" s="200"/>
      <c r="RCB163" s="200"/>
      <c r="RCE163" s="200"/>
      <c r="RCF163" s="200"/>
      <c r="RCG163" s="200"/>
      <c r="RCJ163" s="200"/>
      <c r="RCM163" s="200"/>
      <c r="RCP163" s="200"/>
      <c r="RCS163" s="200"/>
      <c r="RCU163" s="200"/>
      <c r="RDI163" s="200"/>
      <c r="RDJ163" s="200"/>
      <c r="RDK163" s="200"/>
      <c r="RDL163" s="200"/>
      <c r="RDM163" s="200"/>
      <c r="RDN163" s="200"/>
      <c r="RDO163" s="200"/>
      <c r="RDP163" s="200"/>
      <c r="RDQ163" s="200"/>
      <c r="RDR163" s="200"/>
      <c r="RDS163" s="200"/>
      <c r="RDT163" s="200"/>
      <c r="RDU163" s="200"/>
      <c r="RDV163" s="200"/>
      <c r="RDW163" s="200"/>
      <c r="RDX163" s="200"/>
      <c r="RDY163" s="200"/>
      <c r="RDZ163" s="200"/>
      <c r="REA163" s="200"/>
      <c r="REG163" s="200"/>
      <c r="REH163" s="200"/>
      <c r="REI163" s="200"/>
      <c r="REJ163" s="200"/>
      <c r="REK163" s="200"/>
      <c r="REL163" s="200"/>
      <c r="REM163" s="200"/>
      <c r="REO163" s="200"/>
      <c r="REP163" s="200"/>
      <c r="REQ163" s="200"/>
      <c r="RER163" s="200"/>
      <c r="RES163" s="200"/>
      <c r="RET163" s="200"/>
      <c r="REU163" s="200"/>
      <c r="REV163" s="200"/>
      <c r="REY163" s="200"/>
      <c r="RFB163" s="200"/>
      <c r="RFE163" s="200"/>
      <c r="RFH163" s="200"/>
      <c r="RFK163" s="200"/>
      <c r="RFN163" s="200"/>
      <c r="RFW163" s="200"/>
      <c r="RFZ163" s="200"/>
      <c r="RGC163" s="200"/>
      <c r="RGF163" s="200"/>
      <c r="RGO163" s="200"/>
      <c r="RGU163" s="200"/>
      <c r="RGX163" s="200"/>
      <c r="RHA163" s="200"/>
      <c r="RHD163" s="200"/>
      <c r="RHJ163" s="200"/>
      <c r="RHS163" s="200"/>
      <c r="RHU163" s="200"/>
      <c r="RHV163" s="200"/>
      <c r="RHX163" s="200"/>
      <c r="RIA163" s="200"/>
      <c r="RID163" s="200"/>
      <c r="RIG163" s="200"/>
      <c r="RIJ163" s="200"/>
      <c r="RIM163" s="200"/>
      <c r="RIO163" s="200"/>
      <c r="RIQ163" s="200"/>
      <c r="RIT163" s="200"/>
      <c r="RIW163" s="200"/>
      <c r="RIZ163" s="200"/>
      <c r="RJC163" s="200"/>
      <c r="RJF163" s="200"/>
      <c r="RJI163" s="200"/>
      <c r="RJL163" s="200"/>
      <c r="RJN163" s="200"/>
      <c r="RJQ163" s="200"/>
      <c r="RJT163" s="200"/>
      <c r="RJW163" s="200"/>
      <c r="RKC163" s="200"/>
      <c r="RKF163" s="200"/>
      <c r="RKH163" s="200"/>
      <c r="RLO163" s="200"/>
      <c r="RLR163" s="200"/>
      <c r="RLU163" s="200"/>
      <c r="RLX163" s="200"/>
      <c r="RMA163" s="200"/>
      <c r="RMB163" s="200"/>
      <c r="RMC163" s="200"/>
      <c r="RMF163" s="200"/>
      <c r="RMI163" s="200"/>
      <c r="RML163" s="200"/>
      <c r="RMO163" s="200"/>
      <c r="RMQ163" s="200"/>
      <c r="RNE163" s="200"/>
      <c r="RNF163" s="200"/>
      <c r="RNG163" s="200"/>
      <c r="RNH163" s="200"/>
      <c r="RNI163" s="200"/>
      <c r="RNJ163" s="200"/>
      <c r="RNK163" s="200"/>
      <c r="RNL163" s="200"/>
      <c r="RNM163" s="200"/>
      <c r="RNN163" s="200"/>
      <c r="RNO163" s="200"/>
      <c r="RNP163" s="200"/>
      <c r="RNQ163" s="200"/>
      <c r="RNR163" s="200"/>
      <c r="RNS163" s="200"/>
      <c r="RNT163" s="200"/>
      <c r="RNU163" s="200"/>
      <c r="RNV163" s="200"/>
      <c r="RNW163" s="200"/>
      <c r="ROC163" s="200"/>
      <c r="ROD163" s="200"/>
      <c r="ROE163" s="200"/>
      <c r="ROF163" s="200"/>
      <c r="ROG163" s="200"/>
      <c r="ROH163" s="200"/>
      <c r="ROI163" s="200"/>
      <c r="ROK163" s="200"/>
      <c r="ROL163" s="200"/>
      <c r="ROM163" s="200"/>
      <c r="RON163" s="200"/>
      <c r="ROO163" s="200"/>
      <c r="ROP163" s="200"/>
      <c r="ROQ163" s="200"/>
      <c r="ROR163" s="200"/>
      <c r="ROU163" s="200"/>
      <c r="ROX163" s="200"/>
      <c r="RPA163" s="200"/>
      <c r="RPD163" s="200"/>
      <c r="RPG163" s="200"/>
      <c r="RPJ163" s="200"/>
      <c r="RPS163" s="200"/>
      <c r="RPV163" s="200"/>
      <c r="RPY163" s="200"/>
      <c r="RQB163" s="200"/>
      <c r="RQK163" s="200"/>
      <c r="RQQ163" s="200"/>
      <c r="RQT163" s="200"/>
      <c r="RQW163" s="200"/>
      <c r="RQZ163" s="200"/>
      <c r="RRF163" s="200"/>
      <c r="RRO163" s="200"/>
      <c r="RRQ163" s="200"/>
      <c r="RRR163" s="200"/>
      <c r="RRT163" s="200"/>
      <c r="RRW163" s="200"/>
      <c r="RRZ163" s="200"/>
      <c r="RSC163" s="200"/>
      <c r="RSF163" s="200"/>
      <c r="RSI163" s="200"/>
      <c r="RSK163" s="200"/>
      <c r="RSM163" s="200"/>
      <c r="RSP163" s="200"/>
      <c r="RSS163" s="200"/>
      <c r="RSV163" s="200"/>
      <c r="RSY163" s="200"/>
      <c r="RTB163" s="200"/>
      <c r="RTE163" s="200"/>
      <c r="RTH163" s="200"/>
      <c r="RTJ163" s="200"/>
      <c r="RTM163" s="200"/>
      <c r="RTP163" s="200"/>
      <c r="RTS163" s="200"/>
      <c r="RTY163" s="200"/>
      <c r="RUB163" s="200"/>
      <c r="RUD163" s="200"/>
      <c r="RVK163" s="200"/>
      <c r="RVN163" s="200"/>
      <c r="RVQ163" s="200"/>
      <c r="RVT163" s="200"/>
      <c r="RVW163" s="200"/>
      <c r="RVX163" s="200"/>
      <c r="RVY163" s="200"/>
      <c r="RWB163" s="200"/>
      <c r="RWE163" s="200"/>
      <c r="RWH163" s="200"/>
      <c r="RWK163" s="200"/>
      <c r="RWM163" s="200"/>
      <c r="RXA163" s="200"/>
      <c r="RXB163" s="200"/>
      <c r="RXC163" s="200"/>
      <c r="RXD163" s="200"/>
      <c r="RXE163" s="200"/>
      <c r="RXF163" s="200"/>
      <c r="RXG163" s="200"/>
      <c r="RXH163" s="200"/>
      <c r="RXI163" s="200"/>
      <c r="RXJ163" s="200"/>
      <c r="RXK163" s="200"/>
      <c r="RXL163" s="200"/>
      <c r="RXM163" s="200"/>
      <c r="RXN163" s="200"/>
      <c r="RXO163" s="200"/>
      <c r="RXP163" s="200"/>
      <c r="RXQ163" s="200"/>
      <c r="RXR163" s="200"/>
      <c r="RXS163" s="200"/>
      <c r="RXY163" s="200"/>
      <c r="RXZ163" s="200"/>
      <c r="RYA163" s="200"/>
      <c r="RYB163" s="200"/>
      <c r="RYC163" s="200"/>
      <c r="RYD163" s="200"/>
      <c r="RYE163" s="200"/>
      <c r="RYG163" s="200"/>
      <c r="RYH163" s="200"/>
      <c r="RYI163" s="200"/>
      <c r="RYJ163" s="200"/>
      <c r="RYK163" s="200"/>
      <c r="RYL163" s="200"/>
      <c r="RYM163" s="200"/>
      <c r="RYN163" s="200"/>
      <c r="RYQ163" s="200"/>
      <c r="RYT163" s="200"/>
      <c r="RYW163" s="200"/>
      <c r="RYZ163" s="200"/>
      <c r="RZC163" s="200"/>
      <c r="RZF163" s="200"/>
      <c r="RZO163" s="200"/>
      <c r="RZR163" s="200"/>
      <c r="RZU163" s="200"/>
      <c r="RZX163" s="200"/>
      <c r="SAG163" s="200"/>
      <c r="SAM163" s="200"/>
      <c r="SAP163" s="200"/>
      <c r="SAS163" s="200"/>
      <c r="SAV163" s="200"/>
      <c r="SBB163" s="200"/>
      <c r="SBK163" s="200"/>
      <c r="SBM163" s="200"/>
      <c r="SBN163" s="200"/>
      <c r="SBP163" s="200"/>
      <c r="SBS163" s="200"/>
      <c r="SBV163" s="200"/>
      <c r="SBY163" s="200"/>
      <c r="SCB163" s="200"/>
      <c r="SCE163" s="200"/>
      <c r="SCG163" s="200"/>
      <c r="SCI163" s="200"/>
      <c r="SCL163" s="200"/>
      <c r="SCO163" s="200"/>
      <c r="SCR163" s="200"/>
      <c r="SCU163" s="200"/>
      <c r="SCX163" s="200"/>
      <c r="SDA163" s="200"/>
      <c r="SDD163" s="200"/>
      <c r="SDF163" s="200"/>
      <c r="SDI163" s="200"/>
      <c r="SDL163" s="200"/>
      <c r="SDO163" s="200"/>
      <c r="SDU163" s="200"/>
      <c r="SDX163" s="200"/>
      <c r="SDZ163" s="200"/>
      <c r="SFG163" s="200"/>
      <c r="SFJ163" s="200"/>
      <c r="SFM163" s="200"/>
      <c r="SFP163" s="200"/>
      <c r="SFS163" s="200"/>
      <c r="SFT163" s="200"/>
      <c r="SFU163" s="200"/>
      <c r="SFX163" s="200"/>
      <c r="SGA163" s="200"/>
      <c r="SGD163" s="200"/>
      <c r="SGG163" s="200"/>
      <c r="SGI163" s="200"/>
      <c r="SGW163" s="200"/>
      <c r="SGX163" s="200"/>
      <c r="SGY163" s="200"/>
      <c r="SGZ163" s="200"/>
      <c r="SHA163" s="200"/>
      <c r="SHB163" s="200"/>
      <c r="SHC163" s="200"/>
      <c r="SHD163" s="200"/>
      <c r="SHE163" s="200"/>
      <c r="SHF163" s="200"/>
      <c r="SHG163" s="200"/>
      <c r="SHH163" s="200"/>
      <c r="SHI163" s="200"/>
      <c r="SHJ163" s="200"/>
      <c r="SHK163" s="200"/>
      <c r="SHL163" s="200"/>
      <c r="SHM163" s="200"/>
      <c r="SHN163" s="200"/>
      <c r="SHO163" s="200"/>
      <c r="SHU163" s="200"/>
      <c r="SHV163" s="200"/>
      <c r="SHW163" s="200"/>
      <c r="SHX163" s="200"/>
      <c r="SHY163" s="200"/>
      <c r="SHZ163" s="200"/>
      <c r="SIA163" s="200"/>
      <c r="SIC163" s="200"/>
      <c r="SID163" s="200"/>
      <c r="SIE163" s="200"/>
      <c r="SIF163" s="200"/>
      <c r="SIG163" s="200"/>
      <c r="SIH163" s="200"/>
      <c r="SII163" s="200"/>
      <c r="SIJ163" s="200"/>
      <c r="SIM163" s="200"/>
      <c r="SIP163" s="200"/>
      <c r="SIS163" s="200"/>
      <c r="SIV163" s="200"/>
      <c r="SIY163" s="200"/>
      <c r="SJB163" s="200"/>
      <c r="SJK163" s="200"/>
      <c r="SJN163" s="200"/>
      <c r="SJQ163" s="200"/>
      <c r="SJT163" s="200"/>
      <c r="SKC163" s="200"/>
      <c r="SKI163" s="200"/>
      <c r="SKL163" s="200"/>
      <c r="SKO163" s="200"/>
      <c r="SKR163" s="200"/>
      <c r="SKX163" s="200"/>
      <c r="SLG163" s="200"/>
      <c r="SLI163" s="200"/>
      <c r="SLJ163" s="200"/>
      <c r="SLL163" s="200"/>
      <c r="SLO163" s="200"/>
      <c r="SLR163" s="200"/>
      <c r="SLU163" s="200"/>
      <c r="SLX163" s="200"/>
      <c r="SMA163" s="200"/>
      <c r="SMC163" s="200"/>
      <c r="SME163" s="200"/>
      <c r="SMH163" s="200"/>
      <c r="SMK163" s="200"/>
      <c r="SMN163" s="200"/>
      <c r="SMQ163" s="200"/>
      <c r="SMT163" s="200"/>
      <c r="SMW163" s="200"/>
      <c r="SMZ163" s="200"/>
      <c r="SNB163" s="200"/>
      <c r="SNE163" s="200"/>
      <c r="SNH163" s="200"/>
      <c r="SNK163" s="200"/>
      <c r="SNQ163" s="200"/>
      <c r="SNT163" s="200"/>
      <c r="SNV163" s="200"/>
      <c r="SPC163" s="200"/>
      <c r="SPF163" s="200"/>
      <c r="SPI163" s="200"/>
      <c r="SPL163" s="200"/>
      <c r="SPO163" s="200"/>
      <c r="SPP163" s="200"/>
      <c r="SPQ163" s="200"/>
      <c r="SPT163" s="200"/>
      <c r="SPW163" s="200"/>
      <c r="SPZ163" s="200"/>
      <c r="SQC163" s="200"/>
      <c r="SQE163" s="200"/>
      <c r="SQS163" s="200"/>
      <c r="SQT163" s="200"/>
      <c r="SQU163" s="200"/>
      <c r="SQV163" s="200"/>
      <c r="SQW163" s="200"/>
      <c r="SQX163" s="200"/>
      <c r="SQY163" s="200"/>
      <c r="SQZ163" s="200"/>
      <c r="SRA163" s="200"/>
      <c r="SRB163" s="200"/>
      <c r="SRC163" s="200"/>
      <c r="SRD163" s="200"/>
      <c r="SRE163" s="200"/>
      <c r="SRF163" s="200"/>
      <c r="SRG163" s="200"/>
      <c r="SRH163" s="200"/>
      <c r="SRI163" s="200"/>
      <c r="SRJ163" s="200"/>
      <c r="SRK163" s="200"/>
      <c r="SRQ163" s="200"/>
      <c r="SRR163" s="200"/>
      <c r="SRS163" s="200"/>
      <c r="SRT163" s="200"/>
      <c r="SRU163" s="200"/>
      <c r="SRV163" s="200"/>
      <c r="SRW163" s="200"/>
      <c r="SRY163" s="200"/>
      <c r="SRZ163" s="200"/>
      <c r="SSA163" s="200"/>
      <c r="SSB163" s="200"/>
      <c r="SSC163" s="200"/>
      <c r="SSD163" s="200"/>
      <c r="SSE163" s="200"/>
      <c r="SSF163" s="200"/>
      <c r="SSI163" s="200"/>
      <c r="SSL163" s="200"/>
      <c r="SSO163" s="200"/>
      <c r="SSR163" s="200"/>
      <c r="SSU163" s="200"/>
      <c r="SSX163" s="200"/>
      <c r="STG163" s="200"/>
      <c r="STJ163" s="200"/>
      <c r="STM163" s="200"/>
      <c r="STP163" s="200"/>
      <c r="STY163" s="200"/>
      <c r="SUE163" s="200"/>
      <c r="SUH163" s="200"/>
      <c r="SUK163" s="200"/>
      <c r="SUN163" s="200"/>
      <c r="SUT163" s="200"/>
      <c r="SVC163" s="200"/>
      <c r="SVE163" s="200"/>
      <c r="SVF163" s="200"/>
      <c r="SVH163" s="200"/>
      <c r="SVK163" s="200"/>
      <c r="SVN163" s="200"/>
      <c r="SVQ163" s="200"/>
      <c r="SVT163" s="200"/>
      <c r="SVW163" s="200"/>
      <c r="SVY163" s="200"/>
      <c r="SWA163" s="200"/>
      <c r="SWD163" s="200"/>
      <c r="SWG163" s="200"/>
      <c r="SWJ163" s="200"/>
      <c r="SWM163" s="200"/>
      <c r="SWP163" s="200"/>
      <c r="SWS163" s="200"/>
      <c r="SWV163" s="200"/>
      <c r="SWX163" s="200"/>
      <c r="SXA163" s="200"/>
      <c r="SXD163" s="200"/>
      <c r="SXG163" s="200"/>
      <c r="SXM163" s="200"/>
      <c r="SXP163" s="200"/>
      <c r="SXR163" s="200"/>
      <c r="SYY163" s="200"/>
      <c r="SZB163" s="200"/>
      <c r="SZE163" s="200"/>
      <c r="SZH163" s="200"/>
      <c r="SZK163" s="200"/>
      <c r="SZL163" s="200"/>
      <c r="SZM163" s="200"/>
      <c r="SZP163" s="200"/>
      <c r="SZS163" s="200"/>
      <c r="SZV163" s="200"/>
      <c r="SZY163" s="200"/>
      <c r="TAA163" s="200"/>
      <c r="TAO163" s="200"/>
      <c r="TAP163" s="200"/>
      <c r="TAQ163" s="200"/>
      <c r="TAR163" s="200"/>
      <c r="TAS163" s="200"/>
      <c r="TAT163" s="200"/>
      <c r="TAU163" s="200"/>
      <c r="TAV163" s="200"/>
      <c r="TAW163" s="200"/>
      <c r="TAX163" s="200"/>
      <c r="TAY163" s="200"/>
      <c r="TAZ163" s="200"/>
      <c r="TBA163" s="200"/>
      <c r="TBB163" s="200"/>
      <c r="TBC163" s="200"/>
      <c r="TBD163" s="200"/>
      <c r="TBE163" s="200"/>
      <c r="TBF163" s="200"/>
      <c r="TBG163" s="200"/>
      <c r="TBM163" s="200"/>
      <c r="TBN163" s="200"/>
      <c r="TBO163" s="200"/>
      <c r="TBP163" s="200"/>
      <c r="TBQ163" s="200"/>
      <c r="TBR163" s="200"/>
      <c r="TBS163" s="200"/>
      <c r="TBU163" s="200"/>
      <c r="TBV163" s="200"/>
      <c r="TBW163" s="200"/>
      <c r="TBX163" s="200"/>
      <c r="TBY163" s="200"/>
      <c r="TBZ163" s="200"/>
      <c r="TCA163" s="200"/>
      <c r="TCB163" s="200"/>
      <c r="TCE163" s="200"/>
      <c r="TCH163" s="200"/>
      <c r="TCK163" s="200"/>
      <c r="TCN163" s="200"/>
      <c r="TCQ163" s="200"/>
      <c r="TCT163" s="200"/>
      <c r="TDC163" s="200"/>
      <c r="TDF163" s="200"/>
      <c r="TDI163" s="200"/>
      <c r="TDL163" s="200"/>
      <c r="TDU163" s="200"/>
      <c r="TEA163" s="200"/>
      <c r="TED163" s="200"/>
      <c r="TEG163" s="200"/>
      <c r="TEJ163" s="200"/>
      <c r="TEP163" s="200"/>
      <c r="TEY163" s="200"/>
      <c r="TFA163" s="200"/>
      <c r="TFB163" s="200"/>
      <c r="TFD163" s="200"/>
      <c r="TFG163" s="200"/>
      <c r="TFJ163" s="200"/>
      <c r="TFM163" s="200"/>
      <c r="TFP163" s="200"/>
      <c r="TFS163" s="200"/>
      <c r="TFU163" s="200"/>
      <c r="TFW163" s="200"/>
      <c r="TFZ163" s="200"/>
      <c r="TGC163" s="200"/>
      <c r="TGF163" s="200"/>
      <c r="TGI163" s="200"/>
      <c r="TGL163" s="200"/>
      <c r="TGO163" s="200"/>
      <c r="TGR163" s="200"/>
      <c r="TGT163" s="200"/>
      <c r="TGW163" s="200"/>
      <c r="TGZ163" s="200"/>
      <c r="THC163" s="200"/>
      <c r="THI163" s="200"/>
      <c r="THL163" s="200"/>
      <c r="THN163" s="200"/>
      <c r="TIU163" s="200"/>
      <c r="TIX163" s="200"/>
      <c r="TJA163" s="200"/>
      <c r="TJD163" s="200"/>
      <c r="TJG163" s="200"/>
      <c r="TJH163" s="200"/>
      <c r="TJI163" s="200"/>
      <c r="TJL163" s="200"/>
      <c r="TJO163" s="200"/>
      <c r="TJR163" s="200"/>
      <c r="TJU163" s="200"/>
      <c r="TJW163" s="200"/>
      <c r="TKK163" s="200"/>
      <c r="TKL163" s="200"/>
      <c r="TKM163" s="200"/>
      <c r="TKN163" s="200"/>
      <c r="TKO163" s="200"/>
      <c r="TKP163" s="200"/>
      <c r="TKQ163" s="200"/>
      <c r="TKR163" s="200"/>
      <c r="TKS163" s="200"/>
      <c r="TKT163" s="200"/>
      <c r="TKU163" s="200"/>
      <c r="TKV163" s="200"/>
      <c r="TKW163" s="200"/>
      <c r="TKX163" s="200"/>
      <c r="TKY163" s="200"/>
      <c r="TKZ163" s="200"/>
      <c r="TLA163" s="200"/>
      <c r="TLB163" s="200"/>
      <c r="TLC163" s="200"/>
      <c r="TLI163" s="200"/>
      <c r="TLJ163" s="200"/>
      <c r="TLK163" s="200"/>
      <c r="TLL163" s="200"/>
      <c r="TLM163" s="200"/>
      <c r="TLN163" s="200"/>
      <c r="TLO163" s="200"/>
      <c r="TLQ163" s="200"/>
      <c r="TLR163" s="200"/>
      <c r="TLS163" s="200"/>
      <c r="TLT163" s="200"/>
      <c r="TLU163" s="200"/>
      <c r="TLV163" s="200"/>
      <c r="TLW163" s="200"/>
      <c r="TLX163" s="200"/>
      <c r="TMA163" s="200"/>
      <c r="TMD163" s="200"/>
      <c r="TMG163" s="200"/>
      <c r="TMJ163" s="200"/>
      <c r="TMM163" s="200"/>
      <c r="TMP163" s="200"/>
      <c r="TMY163" s="200"/>
      <c r="TNB163" s="200"/>
      <c r="TNE163" s="200"/>
      <c r="TNH163" s="200"/>
      <c r="TNQ163" s="200"/>
      <c r="TNW163" s="200"/>
      <c r="TNZ163" s="200"/>
      <c r="TOC163" s="200"/>
      <c r="TOF163" s="200"/>
      <c r="TOL163" s="200"/>
      <c r="TOU163" s="200"/>
      <c r="TOW163" s="200"/>
      <c r="TOX163" s="200"/>
      <c r="TOZ163" s="200"/>
      <c r="TPC163" s="200"/>
      <c r="TPF163" s="200"/>
      <c r="TPI163" s="200"/>
      <c r="TPL163" s="200"/>
      <c r="TPO163" s="200"/>
      <c r="TPQ163" s="200"/>
      <c r="TPS163" s="200"/>
      <c r="TPV163" s="200"/>
      <c r="TPY163" s="200"/>
      <c r="TQB163" s="200"/>
      <c r="TQE163" s="200"/>
      <c r="TQH163" s="200"/>
      <c r="TQK163" s="200"/>
      <c r="TQN163" s="200"/>
      <c r="TQP163" s="200"/>
      <c r="TQS163" s="200"/>
      <c r="TQV163" s="200"/>
      <c r="TQY163" s="200"/>
      <c r="TRE163" s="200"/>
      <c r="TRH163" s="200"/>
      <c r="TRJ163" s="200"/>
      <c r="TSQ163" s="200"/>
      <c r="TST163" s="200"/>
      <c r="TSW163" s="200"/>
      <c r="TSZ163" s="200"/>
      <c r="TTC163" s="200"/>
      <c r="TTD163" s="200"/>
      <c r="TTE163" s="200"/>
      <c r="TTH163" s="200"/>
      <c r="TTK163" s="200"/>
      <c r="TTN163" s="200"/>
      <c r="TTQ163" s="200"/>
      <c r="TTS163" s="200"/>
      <c r="TUG163" s="200"/>
      <c r="TUH163" s="200"/>
      <c r="TUI163" s="200"/>
      <c r="TUJ163" s="200"/>
      <c r="TUK163" s="200"/>
      <c r="TUL163" s="200"/>
      <c r="TUM163" s="200"/>
      <c r="TUN163" s="200"/>
      <c r="TUO163" s="200"/>
      <c r="TUP163" s="200"/>
      <c r="TUQ163" s="200"/>
      <c r="TUR163" s="200"/>
      <c r="TUS163" s="200"/>
      <c r="TUT163" s="200"/>
      <c r="TUU163" s="200"/>
      <c r="TUV163" s="200"/>
      <c r="TUW163" s="200"/>
      <c r="TUX163" s="200"/>
      <c r="TUY163" s="200"/>
      <c r="TVE163" s="200"/>
      <c r="TVF163" s="200"/>
      <c r="TVG163" s="200"/>
      <c r="TVH163" s="200"/>
      <c r="TVI163" s="200"/>
      <c r="TVJ163" s="200"/>
      <c r="TVK163" s="200"/>
      <c r="TVM163" s="200"/>
      <c r="TVN163" s="200"/>
      <c r="TVO163" s="200"/>
      <c r="TVP163" s="200"/>
      <c r="TVQ163" s="200"/>
      <c r="TVR163" s="200"/>
      <c r="TVS163" s="200"/>
      <c r="TVT163" s="200"/>
      <c r="TVW163" s="200"/>
      <c r="TVZ163" s="200"/>
      <c r="TWC163" s="200"/>
      <c r="TWF163" s="200"/>
      <c r="TWI163" s="200"/>
      <c r="TWL163" s="200"/>
      <c r="TWU163" s="200"/>
      <c r="TWX163" s="200"/>
      <c r="TXA163" s="200"/>
      <c r="TXD163" s="200"/>
      <c r="TXM163" s="200"/>
      <c r="TXS163" s="200"/>
      <c r="TXV163" s="200"/>
      <c r="TXY163" s="200"/>
      <c r="TYB163" s="200"/>
      <c r="TYH163" s="200"/>
      <c r="TYQ163" s="200"/>
      <c r="TYS163" s="200"/>
      <c r="TYT163" s="200"/>
      <c r="TYV163" s="200"/>
      <c r="TYY163" s="200"/>
      <c r="TZB163" s="200"/>
      <c r="TZE163" s="200"/>
      <c r="TZH163" s="200"/>
      <c r="TZK163" s="200"/>
      <c r="TZM163" s="200"/>
      <c r="TZO163" s="200"/>
      <c r="TZR163" s="200"/>
      <c r="TZU163" s="200"/>
      <c r="TZX163" s="200"/>
      <c r="UAA163" s="200"/>
      <c r="UAD163" s="200"/>
      <c r="UAG163" s="200"/>
      <c r="UAJ163" s="200"/>
      <c r="UAL163" s="200"/>
      <c r="UAO163" s="200"/>
      <c r="UAR163" s="200"/>
      <c r="UAU163" s="200"/>
      <c r="UBA163" s="200"/>
      <c r="UBD163" s="200"/>
      <c r="UBF163" s="200"/>
      <c r="UCM163" s="200"/>
      <c r="UCP163" s="200"/>
      <c r="UCS163" s="200"/>
      <c r="UCV163" s="200"/>
      <c r="UCY163" s="200"/>
      <c r="UCZ163" s="200"/>
      <c r="UDA163" s="200"/>
      <c r="UDD163" s="200"/>
      <c r="UDG163" s="200"/>
      <c r="UDJ163" s="200"/>
      <c r="UDM163" s="200"/>
      <c r="UDO163" s="200"/>
      <c r="UEC163" s="200"/>
      <c r="UED163" s="200"/>
      <c r="UEE163" s="200"/>
      <c r="UEF163" s="200"/>
      <c r="UEG163" s="200"/>
      <c r="UEH163" s="200"/>
      <c r="UEI163" s="200"/>
      <c r="UEJ163" s="200"/>
      <c r="UEK163" s="200"/>
      <c r="UEL163" s="200"/>
      <c r="UEM163" s="200"/>
      <c r="UEN163" s="200"/>
      <c r="UEO163" s="200"/>
      <c r="UEP163" s="200"/>
      <c r="UEQ163" s="200"/>
      <c r="UER163" s="200"/>
      <c r="UES163" s="200"/>
      <c r="UET163" s="200"/>
      <c r="UEU163" s="200"/>
      <c r="UFA163" s="200"/>
      <c r="UFB163" s="200"/>
      <c r="UFC163" s="200"/>
      <c r="UFD163" s="200"/>
      <c r="UFE163" s="200"/>
      <c r="UFF163" s="200"/>
      <c r="UFG163" s="200"/>
      <c r="UFI163" s="200"/>
      <c r="UFJ163" s="200"/>
      <c r="UFK163" s="200"/>
      <c r="UFL163" s="200"/>
      <c r="UFM163" s="200"/>
      <c r="UFN163" s="200"/>
      <c r="UFO163" s="200"/>
      <c r="UFP163" s="200"/>
      <c r="UFS163" s="200"/>
      <c r="UFV163" s="200"/>
      <c r="UFY163" s="200"/>
      <c r="UGB163" s="200"/>
      <c r="UGE163" s="200"/>
      <c r="UGH163" s="200"/>
      <c r="UGQ163" s="200"/>
      <c r="UGT163" s="200"/>
      <c r="UGW163" s="200"/>
      <c r="UGZ163" s="200"/>
      <c r="UHI163" s="200"/>
      <c r="UHO163" s="200"/>
      <c r="UHR163" s="200"/>
      <c r="UHU163" s="200"/>
      <c r="UHX163" s="200"/>
      <c r="UID163" s="200"/>
      <c r="UIM163" s="200"/>
      <c r="UIO163" s="200"/>
      <c r="UIP163" s="200"/>
      <c r="UIR163" s="200"/>
      <c r="UIU163" s="200"/>
      <c r="UIX163" s="200"/>
      <c r="UJA163" s="200"/>
      <c r="UJD163" s="200"/>
      <c r="UJG163" s="200"/>
      <c r="UJI163" s="200"/>
      <c r="UJK163" s="200"/>
      <c r="UJN163" s="200"/>
      <c r="UJQ163" s="200"/>
      <c r="UJT163" s="200"/>
      <c r="UJW163" s="200"/>
      <c r="UJZ163" s="200"/>
      <c r="UKC163" s="200"/>
      <c r="UKF163" s="200"/>
      <c r="UKH163" s="200"/>
      <c r="UKK163" s="200"/>
      <c r="UKN163" s="200"/>
      <c r="UKQ163" s="200"/>
      <c r="UKW163" s="200"/>
      <c r="UKZ163" s="200"/>
      <c r="ULB163" s="200"/>
      <c r="UMI163" s="200"/>
      <c r="UML163" s="200"/>
      <c r="UMO163" s="200"/>
      <c r="UMR163" s="200"/>
      <c r="UMU163" s="200"/>
      <c r="UMV163" s="200"/>
      <c r="UMW163" s="200"/>
      <c r="UMZ163" s="200"/>
      <c r="UNC163" s="200"/>
      <c r="UNF163" s="200"/>
      <c r="UNI163" s="200"/>
      <c r="UNK163" s="200"/>
      <c r="UNY163" s="200"/>
      <c r="UNZ163" s="200"/>
      <c r="UOA163" s="200"/>
      <c r="UOB163" s="200"/>
      <c r="UOC163" s="200"/>
      <c r="UOD163" s="200"/>
      <c r="UOE163" s="200"/>
      <c r="UOF163" s="200"/>
      <c r="UOG163" s="200"/>
      <c r="UOH163" s="200"/>
      <c r="UOI163" s="200"/>
      <c r="UOJ163" s="200"/>
      <c r="UOK163" s="200"/>
      <c r="UOL163" s="200"/>
      <c r="UOM163" s="200"/>
      <c r="UON163" s="200"/>
      <c r="UOO163" s="200"/>
      <c r="UOP163" s="200"/>
      <c r="UOQ163" s="200"/>
      <c r="UOW163" s="200"/>
      <c r="UOX163" s="200"/>
      <c r="UOY163" s="200"/>
      <c r="UOZ163" s="200"/>
      <c r="UPA163" s="200"/>
      <c r="UPB163" s="200"/>
      <c r="UPC163" s="200"/>
      <c r="UPE163" s="200"/>
      <c r="UPF163" s="200"/>
      <c r="UPG163" s="200"/>
      <c r="UPH163" s="200"/>
      <c r="UPI163" s="200"/>
      <c r="UPJ163" s="200"/>
      <c r="UPK163" s="200"/>
      <c r="UPL163" s="200"/>
      <c r="UPO163" s="200"/>
      <c r="UPR163" s="200"/>
      <c r="UPU163" s="200"/>
      <c r="UPX163" s="200"/>
      <c r="UQA163" s="200"/>
      <c r="UQD163" s="200"/>
      <c r="UQM163" s="200"/>
      <c r="UQP163" s="200"/>
      <c r="UQS163" s="200"/>
      <c r="UQV163" s="200"/>
      <c r="URE163" s="200"/>
      <c r="URK163" s="200"/>
      <c r="URN163" s="200"/>
      <c r="URQ163" s="200"/>
      <c r="URT163" s="200"/>
      <c r="URZ163" s="200"/>
      <c r="USI163" s="200"/>
      <c r="USK163" s="200"/>
      <c r="USL163" s="200"/>
      <c r="USN163" s="200"/>
      <c r="USQ163" s="200"/>
      <c r="UST163" s="200"/>
      <c r="USW163" s="200"/>
      <c r="USZ163" s="200"/>
      <c r="UTC163" s="200"/>
      <c r="UTE163" s="200"/>
      <c r="UTG163" s="200"/>
      <c r="UTJ163" s="200"/>
      <c r="UTM163" s="200"/>
      <c r="UTP163" s="200"/>
      <c r="UTS163" s="200"/>
      <c r="UTV163" s="200"/>
      <c r="UTY163" s="200"/>
      <c r="UUB163" s="200"/>
      <c r="UUD163" s="200"/>
      <c r="UUG163" s="200"/>
      <c r="UUJ163" s="200"/>
      <c r="UUM163" s="200"/>
      <c r="UUS163" s="200"/>
      <c r="UUV163" s="200"/>
      <c r="UUX163" s="200"/>
      <c r="UWE163" s="200"/>
      <c r="UWH163" s="200"/>
      <c r="UWK163" s="200"/>
      <c r="UWN163" s="200"/>
      <c r="UWQ163" s="200"/>
      <c r="UWR163" s="200"/>
      <c r="UWS163" s="200"/>
      <c r="UWV163" s="200"/>
      <c r="UWY163" s="200"/>
      <c r="UXB163" s="200"/>
      <c r="UXE163" s="200"/>
      <c r="UXG163" s="200"/>
      <c r="UXU163" s="200"/>
      <c r="UXV163" s="200"/>
      <c r="UXW163" s="200"/>
      <c r="UXX163" s="200"/>
      <c r="UXY163" s="200"/>
      <c r="UXZ163" s="200"/>
      <c r="UYA163" s="200"/>
      <c r="UYB163" s="200"/>
      <c r="UYC163" s="200"/>
      <c r="UYD163" s="200"/>
      <c r="UYE163" s="200"/>
      <c r="UYF163" s="200"/>
      <c r="UYG163" s="200"/>
      <c r="UYH163" s="200"/>
      <c r="UYI163" s="200"/>
      <c r="UYJ163" s="200"/>
      <c r="UYK163" s="200"/>
      <c r="UYL163" s="200"/>
      <c r="UYM163" s="200"/>
      <c r="UYS163" s="200"/>
      <c r="UYT163" s="200"/>
      <c r="UYU163" s="200"/>
      <c r="UYV163" s="200"/>
      <c r="UYW163" s="200"/>
      <c r="UYX163" s="200"/>
      <c r="UYY163" s="200"/>
      <c r="UZA163" s="200"/>
      <c r="UZB163" s="200"/>
      <c r="UZC163" s="200"/>
      <c r="UZD163" s="200"/>
      <c r="UZE163" s="200"/>
      <c r="UZF163" s="200"/>
      <c r="UZG163" s="200"/>
      <c r="UZH163" s="200"/>
      <c r="UZK163" s="200"/>
      <c r="UZN163" s="200"/>
      <c r="UZQ163" s="200"/>
      <c r="UZT163" s="200"/>
      <c r="UZW163" s="200"/>
      <c r="UZZ163" s="200"/>
      <c r="VAI163" s="200"/>
      <c r="VAL163" s="200"/>
      <c r="VAO163" s="200"/>
      <c r="VAR163" s="200"/>
      <c r="VBA163" s="200"/>
      <c r="VBG163" s="200"/>
      <c r="VBJ163" s="200"/>
      <c r="VBM163" s="200"/>
      <c r="VBP163" s="200"/>
      <c r="VBV163" s="200"/>
      <c r="VCE163" s="200"/>
      <c r="VCG163" s="200"/>
      <c r="VCH163" s="200"/>
      <c r="VCJ163" s="200"/>
      <c r="VCM163" s="200"/>
      <c r="VCP163" s="200"/>
      <c r="VCS163" s="200"/>
      <c r="VCV163" s="200"/>
      <c r="VCY163" s="200"/>
      <c r="VDA163" s="200"/>
      <c r="VDC163" s="200"/>
      <c r="VDF163" s="200"/>
      <c r="VDI163" s="200"/>
      <c r="VDL163" s="200"/>
      <c r="VDO163" s="200"/>
      <c r="VDR163" s="200"/>
      <c r="VDU163" s="200"/>
      <c r="VDX163" s="200"/>
      <c r="VDZ163" s="200"/>
      <c r="VEC163" s="200"/>
      <c r="VEF163" s="200"/>
      <c r="VEI163" s="200"/>
      <c r="VEO163" s="200"/>
      <c r="VER163" s="200"/>
      <c r="VET163" s="200"/>
      <c r="VGA163" s="200"/>
      <c r="VGD163" s="200"/>
      <c r="VGG163" s="200"/>
      <c r="VGJ163" s="200"/>
      <c r="VGM163" s="200"/>
      <c r="VGN163" s="200"/>
      <c r="VGO163" s="200"/>
      <c r="VGR163" s="200"/>
      <c r="VGU163" s="200"/>
      <c r="VGX163" s="200"/>
      <c r="VHA163" s="200"/>
      <c r="VHC163" s="200"/>
      <c r="VHQ163" s="200"/>
      <c r="VHR163" s="200"/>
      <c r="VHS163" s="200"/>
      <c r="VHT163" s="200"/>
      <c r="VHU163" s="200"/>
      <c r="VHV163" s="200"/>
      <c r="VHW163" s="200"/>
      <c r="VHX163" s="200"/>
      <c r="VHY163" s="200"/>
      <c r="VHZ163" s="200"/>
      <c r="VIA163" s="200"/>
      <c r="VIB163" s="200"/>
      <c r="VIC163" s="200"/>
      <c r="VID163" s="200"/>
      <c r="VIE163" s="200"/>
      <c r="VIF163" s="200"/>
      <c r="VIG163" s="200"/>
      <c r="VIH163" s="200"/>
      <c r="VII163" s="200"/>
      <c r="VIO163" s="200"/>
      <c r="VIP163" s="200"/>
      <c r="VIQ163" s="200"/>
      <c r="VIR163" s="200"/>
      <c r="VIS163" s="200"/>
      <c r="VIT163" s="200"/>
      <c r="VIU163" s="200"/>
      <c r="VIW163" s="200"/>
      <c r="VIX163" s="200"/>
      <c r="VIY163" s="200"/>
      <c r="VIZ163" s="200"/>
      <c r="VJA163" s="200"/>
      <c r="VJB163" s="200"/>
      <c r="VJC163" s="200"/>
      <c r="VJD163" s="200"/>
      <c r="VJG163" s="200"/>
      <c r="VJJ163" s="200"/>
      <c r="VJM163" s="200"/>
      <c r="VJP163" s="200"/>
      <c r="VJS163" s="200"/>
      <c r="VJV163" s="200"/>
      <c r="VKE163" s="200"/>
      <c r="VKH163" s="200"/>
      <c r="VKK163" s="200"/>
      <c r="VKN163" s="200"/>
      <c r="VKW163" s="200"/>
      <c r="VLC163" s="200"/>
      <c r="VLF163" s="200"/>
      <c r="VLI163" s="200"/>
      <c r="VLL163" s="200"/>
      <c r="VLR163" s="200"/>
      <c r="VMA163" s="200"/>
      <c r="VMC163" s="200"/>
      <c r="VMD163" s="200"/>
      <c r="VMF163" s="200"/>
      <c r="VMI163" s="200"/>
      <c r="VML163" s="200"/>
      <c r="VMO163" s="200"/>
      <c r="VMR163" s="200"/>
      <c r="VMU163" s="200"/>
      <c r="VMW163" s="200"/>
      <c r="VMY163" s="200"/>
      <c r="VNB163" s="200"/>
      <c r="VNE163" s="200"/>
      <c r="VNH163" s="200"/>
      <c r="VNK163" s="200"/>
      <c r="VNN163" s="200"/>
      <c r="VNQ163" s="200"/>
      <c r="VNT163" s="200"/>
      <c r="VNV163" s="200"/>
      <c r="VNY163" s="200"/>
      <c r="VOB163" s="200"/>
      <c r="VOE163" s="200"/>
      <c r="VOK163" s="200"/>
      <c r="VON163" s="200"/>
      <c r="VOP163" s="200"/>
      <c r="VPW163" s="200"/>
      <c r="VPZ163" s="200"/>
      <c r="VQC163" s="200"/>
      <c r="VQF163" s="200"/>
      <c r="VQI163" s="200"/>
      <c r="VQJ163" s="200"/>
      <c r="VQK163" s="200"/>
      <c r="VQN163" s="200"/>
      <c r="VQQ163" s="200"/>
      <c r="VQT163" s="200"/>
      <c r="VQW163" s="200"/>
      <c r="VQY163" s="200"/>
      <c r="VRM163" s="200"/>
      <c r="VRN163" s="200"/>
      <c r="VRO163" s="200"/>
      <c r="VRP163" s="200"/>
      <c r="VRQ163" s="200"/>
      <c r="VRR163" s="200"/>
      <c r="VRS163" s="200"/>
      <c r="VRT163" s="200"/>
      <c r="VRU163" s="200"/>
      <c r="VRV163" s="200"/>
      <c r="VRW163" s="200"/>
      <c r="VRX163" s="200"/>
      <c r="VRY163" s="200"/>
      <c r="VRZ163" s="200"/>
      <c r="VSA163" s="200"/>
      <c r="VSB163" s="200"/>
      <c r="VSC163" s="200"/>
      <c r="VSD163" s="200"/>
      <c r="VSE163" s="200"/>
      <c r="VSK163" s="200"/>
      <c r="VSL163" s="200"/>
      <c r="VSM163" s="200"/>
      <c r="VSN163" s="200"/>
      <c r="VSO163" s="200"/>
      <c r="VSP163" s="200"/>
      <c r="VSQ163" s="200"/>
      <c r="VSS163" s="200"/>
      <c r="VST163" s="200"/>
      <c r="VSU163" s="200"/>
      <c r="VSV163" s="200"/>
      <c r="VSW163" s="200"/>
      <c r="VSX163" s="200"/>
      <c r="VSY163" s="200"/>
      <c r="VSZ163" s="200"/>
      <c r="VTC163" s="200"/>
      <c r="VTF163" s="200"/>
      <c r="VTI163" s="200"/>
      <c r="VTL163" s="200"/>
      <c r="VTO163" s="200"/>
      <c r="VTR163" s="200"/>
      <c r="VUA163" s="200"/>
      <c r="VUD163" s="200"/>
      <c r="VUG163" s="200"/>
      <c r="VUJ163" s="200"/>
      <c r="VUS163" s="200"/>
      <c r="VUY163" s="200"/>
      <c r="VVB163" s="200"/>
      <c r="VVE163" s="200"/>
      <c r="VVH163" s="200"/>
      <c r="VVN163" s="200"/>
      <c r="VVW163" s="200"/>
      <c r="VVY163" s="200"/>
      <c r="VVZ163" s="200"/>
      <c r="VWB163" s="200"/>
      <c r="VWE163" s="200"/>
      <c r="VWH163" s="200"/>
      <c r="VWK163" s="200"/>
      <c r="VWN163" s="200"/>
      <c r="VWQ163" s="200"/>
      <c r="VWS163" s="200"/>
      <c r="VWU163" s="200"/>
      <c r="VWX163" s="200"/>
      <c r="VXA163" s="200"/>
      <c r="VXD163" s="200"/>
      <c r="VXG163" s="200"/>
      <c r="VXJ163" s="200"/>
      <c r="VXM163" s="200"/>
      <c r="VXP163" s="200"/>
      <c r="VXR163" s="200"/>
      <c r="VXU163" s="200"/>
      <c r="VXX163" s="200"/>
      <c r="VYA163" s="200"/>
      <c r="VYG163" s="200"/>
      <c r="VYJ163" s="200"/>
      <c r="VYL163" s="200"/>
      <c r="VZS163" s="200"/>
      <c r="VZV163" s="200"/>
      <c r="VZY163" s="200"/>
      <c r="WAB163" s="200"/>
      <c r="WAE163" s="200"/>
      <c r="WAF163" s="200"/>
      <c r="WAG163" s="200"/>
      <c r="WAJ163" s="200"/>
      <c r="WAM163" s="200"/>
      <c r="WAP163" s="200"/>
      <c r="WAS163" s="200"/>
      <c r="WAU163" s="200"/>
      <c r="WBI163" s="200"/>
      <c r="WBJ163" s="200"/>
      <c r="WBK163" s="200"/>
      <c r="WBL163" s="200"/>
      <c r="WBM163" s="200"/>
      <c r="WBN163" s="200"/>
      <c r="WBO163" s="200"/>
      <c r="WBP163" s="200"/>
      <c r="WBQ163" s="200"/>
      <c r="WBR163" s="200"/>
      <c r="WBS163" s="200"/>
      <c r="WBT163" s="200"/>
      <c r="WBU163" s="200"/>
      <c r="WBV163" s="200"/>
      <c r="WBW163" s="200"/>
      <c r="WBX163" s="200"/>
      <c r="WBY163" s="200"/>
      <c r="WBZ163" s="200"/>
      <c r="WCA163" s="200"/>
      <c r="WCG163" s="200"/>
      <c r="WCH163" s="200"/>
      <c r="WCI163" s="200"/>
      <c r="WCJ163" s="200"/>
      <c r="WCK163" s="200"/>
      <c r="WCL163" s="200"/>
      <c r="WCM163" s="200"/>
      <c r="WCO163" s="200"/>
      <c r="WCP163" s="200"/>
      <c r="WCQ163" s="200"/>
      <c r="WCR163" s="200"/>
      <c r="WCS163" s="200"/>
      <c r="WCT163" s="200"/>
      <c r="WCU163" s="200"/>
      <c r="WCV163" s="200"/>
      <c r="WCY163" s="200"/>
      <c r="WDB163" s="200"/>
      <c r="WDE163" s="200"/>
      <c r="WDH163" s="200"/>
      <c r="WDK163" s="200"/>
      <c r="WDN163" s="200"/>
      <c r="WDW163" s="200"/>
      <c r="WDZ163" s="200"/>
      <c r="WEC163" s="200"/>
      <c r="WEF163" s="200"/>
      <c r="WEO163" s="200"/>
      <c r="WEU163" s="200"/>
      <c r="WEX163" s="200"/>
      <c r="WFA163" s="200"/>
      <c r="WFD163" s="200"/>
      <c r="WFJ163" s="200"/>
      <c r="WFS163" s="200"/>
      <c r="WFU163" s="200"/>
      <c r="WFV163" s="200"/>
      <c r="WFX163" s="200"/>
      <c r="WGA163" s="200"/>
      <c r="WGD163" s="200"/>
      <c r="WGG163" s="200"/>
      <c r="WGJ163" s="200"/>
      <c r="WGM163" s="200"/>
      <c r="WGO163" s="200"/>
      <c r="WGQ163" s="200"/>
      <c r="WGT163" s="200"/>
      <c r="WGW163" s="200"/>
      <c r="WGZ163" s="200"/>
      <c r="WHC163" s="200"/>
      <c r="WHF163" s="200"/>
      <c r="WHI163" s="200"/>
      <c r="WHL163" s="200"/>
      <c r="WHN163" s="200"/>
      <c r="WHQ163" s="200"/>
      <c r="WHT163" s="200"/>
      <c r="WHW163" s="200"/>
      <c r="WIC163" s="200"/>
      <c r="WIF163" s="200"/>
      <c r="WIH163" s="200"/>
      <c r="WJO163" s="200"/>
      <c r="WJR163" s="200"/>
      <c r="WJU163" s="200"/>
      <c r="WJX163" s="200"/>
      <c r="WKA163" s="200"/>
      <c r="WKB163" s="200"/>
      <c r="WKC163" s="200"/>
      <c r="WKF163" s="200"/>
      <c r="WKI163" s="200"/>
      <c r="WKL163" s="200"/>
      <c r="WKO163" s="200"/>
      <c r="WKQ163" s="200"/>
      <c r="WLE163" s="200"/>
      <c r="WLF163" s="200"/>
      <c r="WLG163" s="200"/>
      <c r="WLH163" s="200"/>
      <c r="WLI163" s="200"/>
      <c r="WLJ163" s="200"/>
      <c r="WLK163" s="200"/>
      <c r="WLL163" s="200"/>
      <c r="WLM163" s="200"/>
      <c r="WLN163" s="200"/>
      <c r="WLO163" s="200"/>
      <c r="WLP163" s="200"/>
      <c r="WLQ163" s="200"/>
      <c r="WLR163" s="200"/>
      <c r="WLS163" s="200"/>
      <c r="WLT163" s="200"/>
      <c r="WLU163" s="200"/>
      <c r="WLV163" s="200"/>
      <c r="WLW163" s="200"/>
      <c r="WMC163" s="200"/>
      <c r="WMD163" s="200"/>
      <c r="WME163" s="200"/>
      <c r="WMF163" s="200"/>
      <c r="WMG163" s="200"/>
      <c r="WMH163" s="200"/>
      <c r="WMI163" s="200"/>
      <c r="WMK163" s="200"/>
      <c r="WML163" s="200"/>
      <c r="WMM163" s="200"/>
      <c r="WMN163" s="200"/>
      <c r="WMO163" s="200"/>
      <c r="WMP163" s="200"/>
      <c r="WMQ163" s="200"/>
      <c r="WMR163" s="200"/>
      <c r="WMU163" s="200"/>
      <c r="WMX163" s="200"/>
      <c r="WNA163" s="200"/>
      <c r="WND163" s="200"/>
      <c r="WNG163" s="200"/>
      <c r="WNJ163" s="200"/>
      <c r="WNS163" s="200"/>
      <c r="WNV163" s="200"/>
      <c r="WNY163" s="200"/>
      <c r="WOB163" s="200"/>
      <c r="WOK163" s="200"/>
      <c r="WOQ163" s="200"/>
      <c r="WOT163" s="200"/>
      <c r="WOW163" s="200"/>
      <c r="WOZ163" s="200"/>
      <c r="WPF163" s="200"/>
      <c r="WPO163" s="200"/>
      <c r="WPQ163" s="200"/>
      <c r="WPR163" s="200"/>
      <c r="WPT163" s="200"/>
      <c r="WPW163" s="200"/>
      <c r="WPZ163" s="200"/>
      <c r="WQC163" s="200"/>
      <c r="WQF163" s="200"/>
      <c r="WQI163" s="200"/>
      <c r="WQK163" s="200"/>
      <c r="WQM163" s="200"/>
      <c r="WQP163" s="200"/>
      <c r="WQS163" s="200"/>
      <c r="WQV163" s="200"/>
      <c r="WQY163" s="200"/>
      <c r="WRB163" s="200"/>
      <c r="WRE163" s="200"/>
      <c r="WRH163" s="200"/>
      <c r="WRJ163" s="200"/>
      <c r="WRM163" s="200"/>
      <c r="WRP163" s="200"/>
      <c r="WRS163" s="200"/>
      <c r="WRY163" s="200"/>
      <c r="WSB163" s="200"/>
      <c r="WSD163" s="200"/>
      <c r="WTK163" s="200"/>
      <c r="WTN163" s="200"/>
      <c r="WTQ163" s="200"/>
      <c r="WTT163" s="200"/>
      <c r="WTW163" s="200"/>
      <c r="WTX163" s="200"/>
      <c r="WTY163" s="200"/>
      <c r="WUB163" s="200"/>
      <c r="WUE163" s="200"/>
      <c r="WUH163" s="200"/>
      <c r="WUK163" s="200"/>
      <c r="WUM163" s="200"/>
    </row>
    <row r="164" spans="1:16107" s="57" customFormat="1" ht="20.25" hidden="1" customHeight="1" x14ac:dyDescent="0.3">
      <c r="A164" s="9" t="s">
        <v>161</v>
      </c>
      <c r="B164" s="53" t="s">
        <v>350</v>
      </c>
      <c r="C164" s="7"/>
      <c r="D164" s="94"/>
      <c r="E164" s="92"/>
    </row>
    <row r="165" spans="1:16107" s="62" customFormat="1" ht="20.25" hidden="1" customHeight="1" x14ac:dyDescent="0.3">
      <c r="A165" s="12" t="s">
        <v>162</v>
      </c>
      <c r="B165" s="53" t="s">
        <v>346</v>
      </c>
      <c r="C165" s="7"/>
      <c r="D165" s="91"/>
      <c r="E165" s="92"/>
    </row>
    <row r="166" spans="1:16107" s="57" customFormat="1" ht="20.399999999999999" customHeight="1" x14ac:dyDescent="0.3">
      <c r="A166" s="9" t="s">
        <v>163</v>
      </c>
      <c r="B166" s="199" t="s">
        <v>350</v>
      </c>
      <c r="C166" s="7">
        <v>542</v>
      </c>
      <c r="D166" s="206">
        <v>5000</v>
      </c>
      <c r="E166" s="106">
        <f t="shared" ref="E166:E167" si="4">+D166*C166</f>
        <v>2710000</v>
      </c>
      <c r="F166" s="200"/>
      <c r="G166" s="200"/>
      <c r="H166" s="200"/>
      <c r="I166" s="200"/>
      <c r="J166" s="200"/>
      <c r="K166" s="200"/>
      <c r="Q166" s="200"/>
      <c r="R166" s="200"/>
      <c r="S166" s="200"/>
      <c r="T166" s="200"/>
      <c r="U166" s="200"/>
      <c r="V166" s="200"/>
      <c r="W166" s="200"/>
      <c r="Y166" s="200"/>
      <c r="Z166" s="200"/>
      <c r="AA166" s="200"/>
      <c r="AB166" s="200"/>
      <c r="AC166" s="200"/>
      <c r="AD166" s="200"/>
      <c r="AE166" s="200"/>
      <c r="AF166" s="200"/>
      <c r="AI166" s="200"/>
      <c r="AL166" s="200"/>
      <c r="AO166" s="200"/>
      <c r="AR166" s="200"/>
      <c r="AU166" s="200"/>
      <c r="AX166" s="200"/>
      <c r="BG166" s="200"/>
      <c r="BJ166" s="200"/>
      <c r="BM166" s="200"/>
      <c r="BP166" s="200"/>
      <c r="BY166" s="200"/>
      <c r="CE166" s="200"/>
      <c r="CH166" s="200"/>
      <c r="CK166" s="200"/>
      <c r="CN166" s="200"/>
      <c r="CT166" s="200"/>
      <c r="DC166" s="200"/>
      <c r="DE166" s="200"/>
      <c r="DF166" s="200"/>
      <c r="DH166" s="200"/>
      <c r="DK166" s="200"/>
      <c r="DN166" s="200"/>
      <c r="DQ166" s="200"/>
      <c r="DT166" s="200"/>
      <c r="DW166" s="200"/>
      <c r="DY166" s="200"/>
      <c r="EA166" s="200"/>
      <c r="ED166" s="200"/>
      <c r="EG166" s="200"/>
      <c r="EJ166" s="200"/>
      <c r="EM166" s="200"/>
      <c r="EP166" s="200"/>
      <c r="ES166" s="200"/>
      <c r="EV166" s="200"/>
      <c r="EX166" s="200"/>
      <c r="FA166" s="200"/>
      <c r="FD166" s="200"/>
      <c r="FG166" s="200"/>
      <c r="FM166" s="200"/>
      <c r="FP166" s="200"/>
      <c r="FR166" s="200"/>
      <c r="GY166" s="200"/>
      <c r="HB166" s="200"/>
      <c r="HE166" s="200"/>
      <c r="HH166" s="200"/>
      <c r="HK166" s="200"/>
      <c r="HL166" s="200"/>
      <c r="HM166" s="200"/>
      <c r="HP166" s="200"/>
      <c r="HS166" s="200"/>
      <c r="HV166" s="200"/>
      <c r="HY166" s="200"/>
      <c r="IA166" s="200"/>
      <c r="IO166" s="200"/>
      <c r="IP166" s="200"/>
      <c r="IQ166" s="200"/>
      <c r="IR166" s="200"/>
      <c r="IS166" s="200"/>
      <c r="IT166" s="200"/>
      <c r="IU166" s="200"/>
      <c r="IV166" s="200"/>
      <c r="IW166" s="200"/>
      <c r="IX166" s="200"/>
      <c r="IY166" s="200"/>
      <c r="IZ166" s="200"/>
      <c r="JA166" s="200"/>
      <c r="JB166" s="200"/>
      <c r="JC166" s="200"/>
      <c r="JD166" s="200"/>
      <c r="JE166" s="200"/>
      <c r="JF166" s="200"/>
      <c r="JG166" s="200"/>
      <c r="JM166" s="200"/>
      <c r="JN166" s="200"/>
      <c r="JO166" s="200"/>
      <c r="JP166" s="200"/>
      <c r="JQ166" s="200"/>
      <c r="JR166" s="200"/>
      <c r="JS166" s="200"/>
      <c r="JU166" s="200"/>
      <c r="JV166" s="200"/>
      <c r="JW166" s="200"/>
      <c r="JX166" s="200"/>
      <c r="JY166" s="200"/>
      <c r="JZ166" s="200"/>
      <c r="KA166" s="200"/>
      <c r="KB166" s="200"/>
      <c r="KE166" s="200"/>
      <c r="KH166" s="200"/>
      <c r="KK166" s="200"/>
      <c r="KN166" s="200"/>
      <c r="KQ166" s="200"/>
      <c r="KT166" s="200"/>
      <c r="LC166" s="200"/>
      <c r="LF166" s="200"/>
      <c r="LI166" s="200"/>
      <c r="LL166" s="200"/>
      <c r="LU166" s="200"/>
      <c r="MA166" s="200"/>
      <c r="MD166" s="200"/>
      <c r="MG166" s="200"/>
      <c r="MJ166" s="200"/>
      <c r="MP166" s="200"/>
      <c r="MY166" s="200"/>
      <c r="NA166" s="200"/>
      <c r="NB166" s="200"/>
      <c r="ND166" s="200"/>
      <c r="NG166" s="200"/>
      <c r="NJ166" s="200"/>
      <c r="NM166" s="200"/>
      <c r="NP166" s="200"/>
      <c r="NS166" s="200"/>
      <c r="NU166" s="200"/>
      <c r="NW166" s="200"/>
      <c r="NZ166" s="200"/>
      <c r="OC166" s="200"/>
      <c r="OF166" s="200"/>
      <c r="OI166" s="200"/>
      <c r="OL166" s="200"/>
      <c r="OO166" s="200"/>
      <c r="OR166" s="200"/>
      <c r="OT166" s="200"/>
      <c r="OW166" s="200"/>
      <c r="OZ166" s="200"/>
      <c r="PC166" s="200"/>
      <c r="PI166" s="200"/>
      <c r="PL166" s="200"/>
      <c r="PN166" s="200"/>
      <c r="QU166" s="200"/>
      <c r="QX166" s="200"/>
      <c r="RA166" s="200"/>
      <c r="RD166" s="200"/>
      <c r="RG166" s="200"/>
      <c r="RH166" s="200"/>
      <c r="RI166" s="200"/>
      <c r="RL166" s="200"/>
      <c r="RO166" s="200"/>
      <c r="RR166" s="200"/>
      <c r="RU166" s="200"/>
      <c r="RW166" s="200"/>
      <c r="SK166" s="200"/>
      <c r="SL166" s="200"/>
      <c r="SM166" s="200"/>
      <c r="SN166" s="200"/>
      <c r="SO166" s="200"/>
      <c r="SP166" s="200"/>
      <c r="SQ166" s="200"/>
      <c r="SR166" s="200"/>
      <c r="SS166" s="200"/>
      <c r="ST166" s="200"/>
      <c r="SU166" s="200"/>
      <c r="SV166" s="200"/>
      <c r="SW166" s="200"/>
      <c r="SX166" s="200"/>
      <c r="SY166" s="200"/>
      <c r="SZ166" s="200"/>
      <c r="TA166" s="200"/>
      <c r="TB166" s="200"/>
      <c r="TC166" s="200"/>
      <c r="TI166" s="200"/>
      <c r="TJ166" s="200"/>
      <c r="TK166" s="200"/>
      <c r="TL166" s="200"/>
      <c r="TM166" s="200"/>
      <c r="TN166" s="200"/>
      <c r="TO166" s="200"/>
      <c r="TQ166" s="200"/>
      <c r="TR166" s="200"/>
      <c r="TS166" s="200"/>
      <c r="TT166" s="200"/>
      <c r="TU166" s="200"/>
      <c r="TV166" s="200"/>
      <c r="TW166" s="200"/>
      <c r="TX166" s="200"/>
      <c r="UA166" s="200"/>
      <c r="UD166" s="200"/>
      <c r="UG166" s="200"/>
      <c r="UJ166" s="200"/>
      <c r="UM166" s="200"/>
      <c r="UP166" s="200"/>
      <c r="UY166" s="200"/>
      <c r="VB166" s="200"/>
      <c r="VE166" s="200"/>
      <c r="VH166" s="200"/>
      <c r="VQ166" s="200"/>
      <c r="VW166" s="200"/>
      <c r="VZ166" s="200"/>
      <c r="WC166" s="200"/>
      <c r="WF166" s="200"/>
      <c r="WL166" s="200"/>
      <c r="WU166" s="200"/>
      <c r="WW166" s="200"/>
      <c r="WX166" s="200"/>
      <c r="WZ166" s="200"/>
      <c r="XC166" s="200"/>
      <c r="XF166" s="200"/>
      <c r="XI166" s="200"/>
      <c r="XL166" s="200"/>
      <c r="XO166" s="200"/>
      <c r="XQ166" s="200"/>
      <c r="XS166" s="200"/>
      <c r="XV166" s="200"/>
      <c r="XY166" s="200"/>
      <c r="YB166" s="200"/>
      <c r="YE166" s="200"/>
      <c r="YH166" s="200"/>
      <c r="YK166" s="200"/>
      <c r="YN166" s="200"/>
      <c r="YP166" s="200"/>
      <c r="YS166" s="200"/>
      <c r="YV166" s="200"/>
      <c r="YY166" s="200"/>
      <c r="ZE166" s="200"/>
      <c r="ZH166" s="200"/>
      <c r="ZJ166" s="200"/>
      <c r="AAQ166" s="200"/>
      <c r="AAT166" s="200"/>
      <c r="AAW166" s="200"/>
      <c r="AAZ166" s="200"/>
      <c r="ABC166" s="200"/>
      <c r="ABD166" s="200"/>
      <c r="ABE166" s="200"/>
      <c r="ABH166" s="200"/>
      <c r="ABK166" s="200"/>
      <c r="ABN166" s="200"/>
      <c r="ABQ166" s="200"/>
      <c r="ABS166" s="200"/>
      <c r="ACG166" s="200"/>
      <c r="ACH166" s="200"/>
      <c r="ACI166" s="200"/>
      <c r="ACJ166" s="200"/>
      <c r="ACK166" s="200"/>
      <c r="ACL166" s="200"/>
      <c r="ACM166" s="200"/>
      <c r="ACN166" s="200"/>
      <c r="ACO166" s="200"/>
      <c r="ACP166" s="200"/>
      <c r="ACQ166" s="200"/>
      <c r="ACR166" s="200"/>
      <c r="ACS166" s="200"/>
      <c r="ACT166" s="200"/>
      <c r="ACU166" s="200"/>
      <c r="ACV166" s="200"/>
      <c r="ACW166" s="200"/>
      <c r="ACX166" s="200"/>
      <c r="ACY166" s="200"/>
      <c r="ADE166" s="200"/>
      <c r="ADF166" s="200"/>
      <c r="ADG166" s="200"/>
      <c r="ADH166" s="200"/>
      <c r="ADI166" s="200"/>
      <c r="ADJ166" s="200"/>
      <c r="ADK166" s="200"/>
      <c r="ADM166" s="200"/>
      <c r="ADN166" s="200"/>
      <c r="ADO166" s="200"/>
      <c r="ADP166" s="200"/>
      <c r="ADQ166" s="200"/>
      <c r="ADR166" s="200"/>
      <c r="ADS166" s="200"/>
      <c r="ADT166" s="200"/>
      <c r="ADW166" s="200"/>
      <c r="ADZ166" s="200"/>
      <c r="AEC166" s="200"/>
      <c r="AEF166" s="200"/>
      <c r="AEI166" s="200"/>
      <c r="AEL166" s="200"/>
      <c r="AEU166" s="200"/>
      <c r="AEX166" s="200"/>
      <c r="AFA166" s="200"/>
      <c r="AFD166" s="200"/>
      <c r="AFM166" s="200"/>
      <c r="AFS166" s="200"/>
      <c r="AFV166" s="200"/>
      <c r="AFY166" s="200"/>
      <c r="AGB166" s="200"/>
      <c r="AGH166" s="200"/>
      <c r="AGQ166" s="200"/>
      <c r="AGS166" s="200"/>
      <c r="AGT166" s="200"/>
      <c r="AGV166" s="200"/>
      <c r="AGY166" s="200"/>
      <c r="AHB166" s="200"/>
      <c r="AHE166" s="200"/>
      <c r="AHH166" s="200"/>
      <c r="AHK166" s="200"/>
      <c r="AHM166" s="200"/>
      <c r="AHO166" s="200"/>
      <c r="AHR166" s="200"/>
      <c r="AHU166" s="200"/>
      <c r="AHX166" s="200"/>
      <c r="AIA166" s="200"/>
      <c r="AID166" s="200"/>
      <c r="AIG166" s="200"/>
      <c r="AIJ166" s="200"/>
      <c r="AIL166" s="200"/>
      <c r="AIO166" s="200"/>
      <c r="AIR166" s="200"/>
      <c r="AIU166" s="200"/>
      <c r="AJA166" s="200"/>
      <c r="AJD166" s="200"/>
      <c r="AJF166" s="200"/>
      <c r="AKM166" s="200"/>
      <c r="AKP166" s="200"/>
      <c r="AKS166" s="200"/>
      <c r="AKV166" s="200"/>
      <c r="AKY166" s="200"/>
      <c r="AKZ166" s="200"/>
      <c r="ALA166" s="200"/>
      <c r="ALD166" s="200"/>
      <c r="ALG166" s="200"/>
      <c r="ALJ166" s="200"/>
      <c r="ALM166" s="200"/>
      <c r="ALO166" s="200"/>
      <c r="AMC166" s="200"/>
      <c r="AMD166" s="200"/>
      <c r="AME166" s="200"/>
      <c r="AMF166" s="200"/>
      <c r="AMG166" s="200"/>
      <c r="AMH166" s="200"/>
      <c r="AMI166" s="200"/>
      <c r="AMJ166" s="200"/>
      <c r="AMK166" s="200"/>
      <c r="AML166" s="200"/>
      <c r="AMM166" s="200"/>
      <c r="AMN166" s="200"/>
      <c r="AMO166" s="200"/>
      <c r="AMP166" s="200"/>
      <c r="AMQ166" s="200"/>
      <c r="AMR166" s="200"/>
      <c r="AMS166" s="200"/>
      <c r="AMT166" s="200"/>
      <c r="AMU166" s="200"/>
      <c r="ANA166" s="200"/>
      <c r="ANB166" s="200"/>
      <c r="ANC166" s="200"/>
      <c r="AND166" s="200"/>
      <c r="ANE166" s="200"/>
      <c r="ANF166" s="200"/>
      <c r="ANG166" s="200"/>
      <c r="ANI166" s="200"/>
      <c r="ANJ166" s="200"/>
      <c r="ANK166" s="200"/>
      <c r="ANL166" s="200"/>
      <c r="ANM166" s="200"/>
      <c r="ANN166" s="200"/>
      <c r="ANO166" s="200"/>
      <c r="ANP166" s="200"/>
      <c r="ANS166" s="200"/>
      <c r="ANV166" s="200"/>
      <c r="ANY166" s="200"/>
      <c r="AOB166" s="200"/>
      <c r="AOE166" s="200"/>
      <c r="AOH166" s="200"/>
      <c r="AOQ166" s="200"/>
      <c r="AOT166" s="200"/>
      <c r="AOW166" s="200"/>
      <c r="AOZ166" s="200"/>
      <c r="API166" s="200"/>
      <c r="APO166" s="200"/>
      <c r="APR166" s="200"/>
      <c r="APU166" s="200"/>
      <c r="APX166" s="200"/>
      <c r="AQD166" s="200"/>
      <c r="AQM166" s="200"/>
      <c r="AQO166" s="200"/>
      <c r="AQP166" s="200"/>
      <c r="AQR166" s="200"/>
      <c r="AQU166" s="200"/>
      <c r="AQX166" s="200"/>
      <c r="ARA166" s="200"/>
      <c r="ARD166" s="200"/>
      <c r="ARG166" s="200"/>
      <c r="ARI166" s="200"/>
      <c r="ARK166" s="200"/>
      <c r="ARN166" s="200"/>
      <c r="ARQ166" s="200"/>
      <c r="ART166" s="200"/>
      <c r="ARW166" s="200"/>
      <c r="ARZ166" s="200"/>
      <c r="ASC166" s="200"/>
      <c r="ASF166" s="200"/>
      <c r="ASH166" s="200"/>
      <c r="ASK166" s="200"/>
      <c r="ASN166" s="200"/>
      <c r="ASQ166" s="200"/>
      <c r="ASW166" s="200"/>
      <c r="ASZ166" s="200"/>
      <c r="ATB166" s="200"/>
      <c r="AUI166" s="200"/>
      <c r="AUL166" s="200"/>
      <c r="AUO166" s="200"/>
      <c r="AUR166" s="200"/>
      <c r="AUU166" s="200"/>
      <c r="AUV166" s="200"/>
      <c r="AUW166" s="200"/>
      <c r="AUZ166" s="200"/>
      <c r="AVC166" s="200"/>
      <c r="AVF166" s="200"/>
      <c r="AVI166" s="200"/>
      <c r="AVK166" s="200"/>
      <c r="AVY166" s="200"/>
      <c r="AVZ166" s="200"/>
      <c r="AWA166" s="200"/>
      <c r="AWB166" s="200"/>
      <c r="AWC166" s="200"/>
      <c r="AWD166" s="200"/>
      <c r="AWE166" s="200"/>
      <c r="AWF166" s="200"/>
      <c r="AWG166" s="200"/>
      <c r="AWH166" s="200"/>
      <c r="AWI166" s="200"/>
      <c r="AWJ166" s="200"/>
      <c r="AWK166" s="200"/>
      <c r="AWL166" s="200"/>
      <c r="AWM166" s="200"/>
      <c r="AWN166" s="200"/>
      <c r="AWO166" s="200"/>
      <c r="AWP166" s="200"/>
      <c r="AWQ166" s="200"/>
      <c r="AWW166" s="200"/>
      <c r="AWX166" s="200"/>
      <c r="AWY166" s="200"/>
      <c r="AWZ166" s="200"/>
      <c r="AXA166" s="200"/>
      <c r="AXB166" s="200"/>
      <c r="AXC166" s="200"/>
      <c r="AXE166" s="200"/>
      <c r="AXF166" s="200"/>
      <c r="AXG166" s="200"/>
      <c r="AXH166" s="200"/>
      <c r="AXI166" s="200"/>
      <c r="AXJ166" s="200"/>
      <c r="AXK166" s="200"/>
      <c r="AXL166" s="200"/>
      <c r="AXO166" s="200"/>
      <c r="AXR166" s="200"/>
      <c r="AXU166" s="200"/>
      <c r="AXX166" s="200"/>
      <c r="AYA166" s="200"/>
      <c r="AYD166" s="200"/>
      <c r="AYM166" s="200"/>
      <c r="AYP166" s="200"/>
      <c r="AYS166" s="200"/>
      <c r="AYV166" s="200"/>
      <c r="AZE166" s="200"/>
      <c r="AZK166" s="200"/>
      <c r="AZN166" s="200"/>
      <c r="AZQ166" s="200"/>
      <c r="AZT166" s="200"/>
      <c r="AZZ166" s="200"/>
      <c r="BAI166" s="200"/>
      <c r="BAK166" s="200"/>
      <c r="BAL166" s="200"/>
      <c r="BAN166" s="200"/>
      <c r="BAQ166" s="200"/>
      <c r="BAT166" s="200"/>
      <c r="BAW166" s="200"/>
      <c r="BAZ166" s="200"/>
      <c r="BBC166" s="200"/>
      <c r="BBE166" s="200"/>
      <c r="BBG166" s="200"/>
      <c r="BBJ166" s="200"/>
      <c r="BBM166" s="200"/>
      <c r="BBP166" s="200"/>
      <c r="BBS166" s="200"/>
      <c r="BBV166" s="200"/>
      <c r="BBY166" s="200"/>
      <c r="BCB166" s="200"/>
      <c r="BCD166" s="200"/>
      <c r="BCG166" s="200"/>
      <c r="BCJ166" s="200"/>
      <c r="BCM166" s="200"/>
      <c r="BCS166" s="200"/>
      <c r="BCV166" s="200"/>
      <c r="BCX166" s="200"/>
      <c r="BEE166" s="200"/>
      <c r="BEH166" s="200"/>
      <c r="BEK166" s="200"/>
      <c r="BEN166" s="200"/>
      <c r="BEQ166" s="200"/>
      <c r="BER166" s="200"/>
      <c r="BES166" s="200"/>
      <c r="BEV166" s="200"/>
      <c r="BEY166" s="200"/>
      <c r="BFB166" s="200"/>
      <c r="BFE166" s="200"/>
      <c r="BFG166" s="200"/>
      <c r="BFU166" s="200"/>
      <c r="BFV166" s="200"/>
      <c r="BFW166" s="200"/>
      <c r="BFX166" s="200"/>
      <c r="BFY166" s="200"/>
      <c r="BFZ166" s="200"/>
      <c r="BGA166" s="200"/>
      <c r="BGB166" s="200"/>
      <c r="BGC166" s="200"/>
      <c r="BGD166" s="200"/>
      <c r="BGE166" s="200"/>
      <c r="BGF166" s="200"/>
      <c r="BGG166" s="200"/>
      <c r="BGH166" s="200"/>
      <c r="BGI166" s="200"/>
      <c r="BGJ166" s="200"/>
      <c r="BGK166" s="200"/>
      <c r="BGL166" s="200"/>
      <c r="BGM166" s="200"/>
      <c r="BGS166" s="200"/>
      <c r="BGT166" s="200"/>
      <c r="BGU166" s="200"/>
      <c r="BGV166" s="200"/>
      <c r="BGW166" s="200"/>
      <c r="BGX166" s="200"/>
      <c r="BGY166" s="200"/>
      <c r="BHA166" s="200"/>
      <c r="BHB166" s="200"/>
      <c r="BHC166" s="200"/>
      <c r="BHD166" s="200"/>
      <c r="BHE166" s="200"/>
      <c r="BHF166" s="200"/>
      <c r="BHG166" s="200"/>
      <c r="BHH166" s="200"/>
      <c r="BHK166" s="200"/>
      <c r="BHN166" s="200"/>
      <c r="BHQ166" s="200"/>
      <c r="BHT166" s="200"/>
      <c r="BHW166" s="200"/>
      <c r="BHZ166" s="200"/>
      <c r="BII166" s="200"/>
      <c r="BIL166" s="200"/>
      <c r="BIO166" s="200"/>
      <c r="BIR166" s="200"/>
      <c r="BJA166" s="200"/>
      <c r="BJG166" s="200"/>
      <c r="BJJ166" s="200"/>
      <c r="BJM166" s="200"/>
      <c r="BJP166" s="200"/>
      <c r="BJV166" s="200"/>
      <c r="BKE166" s="200"/>
      <c r="BKG166" s="200"/>
      <c r="BKH166" s="200"/>
      <c r="BKJ166" s="200"/>
      <c r="BKM166" s="200"/>
      <c r="BKP166" s="200"/>
      <c r="BKS166" s="200"/>
      <c r="BKV166" s="200"/>
      <c r="BKY166" s="200"/>
      <c r="BLA166" s="200"/>
      <c r="BLC166" s="200"/>
      <c r="BLF166" s="200"/>
      <c r="BLI166" s="200"/>
      <c r="BLL166" s="200"/>
      <c r="BLO166" s="200"/>
      <c r="BLR166" s="200"/>
      <c r="BLU166" s="200"/>
      <c r="BLX166" s="200"/>
      <c r="BLZ166" s="200"/>
      <c r="BMC166" s="200"/>
      <c r="BMF166" s="200"/>
      <c r="BMI166" s="200"/>
      <c r="BMO166" s="200"/>
      <c r="BMR166" s="200"/>
      <c r="BMT166" s="200"/>
      <c r="BOA166" s="200"/>
      <c r="BOD166" s="200"/>
      <c r="BOG166" s="200"/>
      <c r="BOJ166" s="200"/>
      <c r="BOM166" s="200"/>
      <c r="BON166" s="200"/>
      <c r="BOO166" s="200"/>
      <c r="BOR166" s="200"/>
      <c r="BOU166" s="200"/>
      <c r="BOX166" s="200"/>
      <c r="BPA166" s="200"/>
      <c r="BPC166" s="200"/>
      <c r="BPQ166" s="200"/>
      <c r="BPR166" s="200"/>
      <c r="BPS166" s="200"/>
      <c r="BPT166" s="200"/>
      <c r="BPU166" s="200"/>
      <c r="BPV166" s="200"/>
      <c r="BPW166" s="200"/>
      <c r="BPX166" s="200"/>
      <c r="BPY166" s="200"/>
      <c r="BPZ166" s="200"/>
      <c r="BQA166" s="200"/>
      <c r="BQB166" s="200"/>
      <c r="BQC166" s="200"/>
      <c r="BQD166" s="200"/>
      <c r="BQE166" s="200"/>
      <c r="BQF166" s="200"/>
      <c r="BQG166" s="200"/>
      <c r="BQH166" s="200"/>
      <c r="BQI166" s="200"/>
      <c r="BQO166" s="200"/>
      <c r="BQP166" s="200"/>
      <c r="BQQ166" s="200"/>
      <c r="BQR166" s="200"/>
      <c r="BQS166" s="200"/>
      <c r="BQT166" s="200"/>
      <c r="BQU166" s="200"/>
      <c r="BQW166" s="200"/>
      <c r="BQX166" s="200"/>
      <c r="BQY166" s="200"/>
      <c r="BQZ166" s="200"/>
      <c r="BRA166" s="200"/>
      <c r="BRB166" s="200"/>
      <c r="BRC166" s="200"/>
      <c r="BRD166" s="200"/>
      <c r="BRG166" s="200"/>
      <c r="BRJ166" s="200"/>
      <c r="BRM166" s="200"/>
      <c r="BRP166" s="200"/>
      <c r="BRS166" s="200"/>
      <c r="BRV166" s="200"/>
      <c r="BSE166" s="200"/>
      <c r="BSH166" s="200"/>
      <c r="BSK166" s="200"/>
      <c r="BSN166" s="200"/>
      <c r="BSW166" s="200"/>
      <c r="BTC166" s="200"/>
      <c r="BTF166" s="200"/>
      <c r="BTI166" s="200"/>
      <c r="BTL166" s="200"/>
      <c r="BTR166" s="200"/>
      <c r="BUA166" s="200"/>
      <c r="BUC166" s="200"/>
      <c r="BUD166" s="200"/>
      <c r="BUF166" s="200"/>
      <c r="BUI166" s="200"/>
      <c r="BUL166" s="200"/>
      <c r="BUO166" s="200"/>
      <c r="BUR166" s="200"/>
      <c r="BUU166" s="200"/>
      <c r="BUW166" s="200"/>
      <c r="BUY166" s="200"/>
      <c r="BVB166" s="200"/>
      <c r="BVE166" s="200"/>
      <c r="BVH166" s="200"/>
      <c r="BVK166" s="200"/>
      <c r="BVN166" s="200"/>
      <c r="BVQ166" s="200"/>
      <c r="BVT166" s="200"/>
      <c r="BVV166" s="200"/>
      <c r="BVY166" s="200"/>
      <c r="BWB166" s="200"/>
      <c r="BWE166" s="200"/>
      <c r="BWK166" s="200"/>
      <c r="BWN166" s="200"/>
      <c r="BWP166" s="200"/>
      <c r="BXW166" s="200"/>
      <c r="BXZ166" s="200"/>
      <c r="BYC166" s="200"/>
      <c r="BYF166" s="200"/>
      <c r="BYI166" s="200"/>
      <c r="BYJ166" s="200"/>
      <c r="BYK166" s="200"/>
      <c r="BYN166" s="200"/>
      <c r="BYQ166" s="200"/>
      <c r="BYT166" s="200"/>
      <c r="BYW166" s="200"/>
      <c r="BYY166" s="200"/>
      <c r="BZM166" s="200"/>
      <c r="BZN166" s="200"/>
      <c r="BZO166" s="200"/>
      <c r="BZP166" s="200"/>
      <c r="BZQ166" s="200"/>
      <c r="BZR166" s="200"/>
      <c r="BZS166" s="200"/>
      <c r="BZT166" s="200"/>
      <c r="BZU166" s="200"/>
      <c r="BZV166" s="200"/>
      <c r="BZW166" s="200"/>
      <c r="BZX166" s="200"/>
      <c r="BZY166" s="200"/>
      <c r="BZZ166" s="200"/>
      <c r="CAA166" s="200"/>
      <c r="CAB166" s="200"/>
      <c r="CAC166" s="200"/>
      <c r="CAD166" s="200"/>
      <c r="CAE166" s="200"/>
      <c r="CAK166" s="200"/>
      <c r="CAL166" s="200"/>
      <c r="CAM166" s="200"/>
      <c r="CAN166" s="200"/>
      <c r="CAO166" s="200"/>
      <c r="CAP166" s="200"/>
      <c r="CAQ166" s="200"/>
      <c r="CAS166" s="200"/>
      <c r="CAT166" s="200"/>
      <c r="CAU166" s="200"/>
      <c r="CAV166" s="200"/>
      <c r="CAW166" s="200"/>
      <c r="CAX166" s="200"/>
      <c r="CAY166" s="200"/>
      <c r="CAZ166" s="200"/>
      <c r="CBC166" s="200"/>
      <c r="CBF166" s="200"/>
      <c r="CBI166" s="200"/>
      <c r="CBL166" s="200"/>
      <c r="CBO166" s="200"/>
      <c r="CBR166" s="200"/>
      <c r="CCA166" s="200"/>
      <c r="CCD166" s="200"/>
      <c r="CCG166" s="200"/>
      <c r="CCJ166" s="200"/>
      <c r="CCS166" s="200"/>
      <c r="CCY166" s="200"/>
      <c r="CDB166" s="200"/>
      <c r="CDE166" s="200"/>
      <c r="CDH166" s="200"/>
      <c r="CDN166" s="200"/>
      <c r="CDW166" s="200"/>
      <c r="CDY166" s="200"/>
      <c r="CDZ166" s="200"/>
      <c r="CEB166" s="200"/>
      <c r="CEE166" s="200"/>
      <c r="CEH166" s="200"/>
      <c r="CEK166" s="200"/>
      <c r="CEN166" s="200"/>
      <c r="CEQ166" s="200"/>
      <c r="CES166" s="200"/>
      <c r="CEU166" s="200"/>
      <c r="CEX166" s="200"/>
      <c r="CFA166" s="200"/>
      <c r="CFD166" s="200"/>
      <c r="CFG166" s="200"/>
      <c r="CFJ166" s="200"/>
      <c r="CFM166" s="200"/>
      <c r="CFP166" s="200"/>
      <c r="CFR166" s="200"/>
      <c r="CFU166" s="200"/>
      <c r="CFX166" s="200"/>
      <c r="CGA166" s="200"/>
      <c r="CGG166" s="200"/>
      <c r="CGJ166" s="200"/>
      <c r="CGL166" s="200"/>
      <c r="CHS166" s="200"/>
      <c r="CHV166" s="200"/>
      <c r="CHY166" s="200"/>
      <c r="CIB166" s="200"/>
      <c r="CIE166" s="200"/>
      <c r="CIF166" s="200"/>
      <c r="CIG166" s="200"/>
      <c r="CIJ166" s="200"/>
      <c r="CIM166" s="200"/>
      <c r="CIP166" s="200"/>
      <c r="CIS166" s="200"/>
      <c r="CIU166" s="200"/>
      <c r="CJI166" s="200"/>
      <c r="CJJ166" s="200"/>
      <c r="CJK166" s="200"/>
      <c r="CJL166" s="200"/>
      <c r="CJM166" s="200"/>
      <c r="CJN166" s="200"/>
      <c r="CJO166" s="200"/>
      <c r="CJP166" s="200"/>
      <c r="CJQ166" s="200"/>
      <c r="CJR166" s="200"/>
      <c r="CJS166" s="200"/>
      <c r="CJT166" s="200"/>
      <c r="CJU166" s="200"/>
      <c r="CJV166" s="200"/>
      <c r="CJW166" s="200"/>
      <c r="CJX166" s="200"/>
      <c r="CJY166" s="200"/>
      <c r="CJZ166" s="200"/>
      <c r="CKA166" s="200"/>
      <c r="CKG166" s="200"/>
      <c r="CKH166" s="200"/>
      <c r="CKI166" s="200"/>
      <c r="CKJ166" s="200"/>
      <c r="CKK166" s="200"/>
      <c r="CKL166" s="200"/>
      <c r="CKM166" s="200"/>
      <c r="CKO166" s="200"/>
      <c r="CKP166" s="200"/>
      <c r="CKQ166" s="200"/>
      <c r="CKR166" s="200"/>
      <c r="CKS166" s="200"/>
      <c r="CKT166" s="200"/>
      <c r="CKU166" s="200"/>
      <c r="CKV166" s="200"/>
      <c r="CKY166" s="200"/>
      <c r="CLB166" s="200"/>
      <c r="CLE166" s="200"/>
      <c r="CLH166" s="200"/>
      <c r="CLK166" s="200"/>
      <c r="CLN166" s="200"/>
      <c r="CLW166" s="200"/>
      <c r="CLZ166" s="200"/>
      <c r="CMC166" s="200"/>
      <c r="CMF166" s="200"/>
      <c r="CMO166" s="200"/>
      <c r="CMU166" s="200"/>
      <c r="CMX166" s="200"/>
      <c r="CNA166" s="200"/>
      <c r="CND166" s="200"/>
      <c r="CNJ166" s="200"/>
      <c r="CNS166" s="200"/>
      <c r="CNU166" s="200"/>
      <c r="CNV166" s="200"/>
      <c r="CNX166" s="200"/>
      <c r="COA166" s="200"/>
      <c r="COD166" s="200"/>
      <c r="COG166" s="200"/>
      <c r="COJ166" s="200"/>
      <c r="COM166" s="200"/>
      <c r="COO166" s="200"/>
      <c r="COQ166" s="200"/>
      <c r="COT166" s="200"/>
      <c r="COW166" s="200"/>
      <c r="COZ166" s="200"/>
      <c r="CPC166" s="200"/>
      <c r="CPF166" s="200"/>
      <c r="CPI166" s="200"/>
      <c r="CPL166" s="200"/>
      <c r="CPN166" s="200"/>
      <c r="CPQ166" s="200"/>
      <c r="CPT166" s="200"/>
      <c r="CPW166" s="200"/>
      <c r="CQC166" s="200"/>
      <c r="CQF166" s="200"/>
      <c r="CQH166" s="200"/>
      <c r="CRO166" s="200"/>
      <c r="CRR166" s="200"/>
      <c r="CRU166" s="200"/>
      <c r="CRX166" s="200"/>
      <c r="CSA166" s="200"/>
      <c r="CSB166" s="200"/>
      <c r="CSC166" s="200"/>
      <c r="CSF166" s="200"/>
      <c r="CSI166" s="200"/>
      <c r="CSL166" s="200"/>
      <c r="CSO166" s="200"/>
      <c r="CSQ166" s="200"/>
      <c r="CTE166" s="200"/>
      <c r="CTF166" s="200"/>
      <c r="CTG166" s="200"/>
      <c r="CTH166" s="200"/>
      <c r="CTI166" s="200"/>
      <c r="CTJ166" s="200"/>
      <c r="CTK166" s="200"/>
      <c r="CTL166" s="200"/>
      <c r="CTM166" s="200"/>
      <c r="CTN166" s="200"/>
      <c r="CTO166" s="200"/>
      <c r="CTP166" s="200"/>
      <c r="CTQ166" s="200"/>
      <c r="CTR166" s="200"/>
      <c r="CTS166" s="200"/>
      <c r="CTT166" s="200"/>
      <c r="CTU166" s="200"/>
      <c r="CTV166" s="200"/>
      <c r="CTW166" s="200"/>
      <c r="CUC166" s="200"/>
      <c r="CUD166" s="200"/>
      <c r="CUE166" s="200"/>
      <c r="CUF166" s="200"/>
      <c r="CUG166" s="200"/>
      <c r="CUH166" s="200"/>
      <c r="CUI166" s="200"/>
      <c r="CUK166" s="200"/>
      <c r="CUL166" s="200"/>
      <c r="CUM166" s="200"/>
      <c r="CUN166" s="200"/>
      <c r="CUO166" s="200"/>
      <c r="CUP166" s="200"/>
      <c r="CUQ166" s="200"/>
      <c r="CUR166" s="200"/>
      <c r="CUU166" s="200"/>
      <c r="CUX166" s="200"/>
      <c r="CVA166" s="200"/>
      <c r="CVD166" s="200"/>
      <c r="CVG166" s="200"/>
      <c r="CVJ166" s="200"/>
      <c r="CVS166" s="200"/>
      <c r="CVV166" s="200"/>
      <c r="CVY166" s="200"/>
      <c r="CWB166" s="200"/>
      <c r="CWK166" s="200"/>
      <c r="CWQ166" s="200"/>
      <c r="CWT166" s="200"/>
      <c r="CWW166" s="200"/>
      <c r="CWZ166" s="200"/>
      <c r="CXF166" s="200"/>
      <c r="CXO166" s="200"/>
      <c r="CXQ166" s="200"/>
      <c r="CXR166" s="200"/>
      <c r="CXT166" s="200"/>
      <c r="CXW166" s="200"/>
      <c r="CXZ166" s="200"/>
      <c r="CYC166" s="200"/>
      <c r="CYF166" s="200"/>
      <c r="CYI166" s="200"/>
      <c r="CYK166" s="200"/>
      <c r="CYM166" s="200"/>
      <c r="CYP166" s="200"/>
      <c r="CYS166" s="200"/>
      <c r="CYV166" s="200"/>
      <c r="CYY166" s="200"/>
      <c r="CZB166" s="200"/>
      <c r="CZE166" s="200"/>
      <c r="CZH166" s="200"/>
      <c r="CZJ166" s="200"/>
      <c r="CZM166" s="200"/>
      <c r="CZP166" s="200"/>
      <c r="CZS166" s="200"/>
      <c r="CZY166" s="200"/>
      <c r="DAB166" s="200"/>
      <c r="DAD166" s="200"/>
      <c r="DBK166" s="200"/>
      <c r="DBN166" s="200"/>
      <c r="DBQ166" s="200"/>
      <c r="DBT166" s="200"/>
      <c r="DBW166" s="200"/>
      <c r="DBX166" s="200"/>
      <c r="DBY166" s="200"/>
      <c r="DCB166" s="200"/>
      <c r="DCE166" s="200"/>
      <c r="DCH166" s="200"/>
      <c r="DCK166" s="200"/>
      <c r="DCM166" s="200"/>
      <c r="DDA166" s="200"/>
      <c r="DDB166" s="200"/>
      <c r="DDC166" s="200"/>
      <c r="DDD166" s="200"/>
      <c r="DDE166" s="200"/>
      <c r="DDF166" s="200"/>
      <c r="DDG166" s="200"/>
      <c r="DDH166" s="200"/>
      <c r="DDI166" s="200"/>
      <c r="DDJ166" s="200"/>
      <c r="DDK166" s="200"/>
      <c r="DDL166" s="200"/>
      <c r="DDM166" s="200"/>
      <c r="DDN166" s="200"/>
      <c r="DDO166" s="200"/>
      <c r="DDP166" s="200"/>
      <c r="DDQ166" s="200"/>
      <c r="DDR166" s="200"/>
      <c r="DDS166" s="200"/>
      <c r="DDY166" s="200"/>
      <c r="DDZ166" s="200"/>
      <c r="DEA166" s="200"/>
      <c r="DEB166" s="200"/>
      <c r="DEC166" s="200"/>
      <c r="DED166" s="200"/>
      <c r="DEE166" s="200"/>
      <c r="DEG166" s="200"/>
      <c r="DEH166" s="200"/>
      <c r="DEI166" s="200"/>
      <c r="DEJ166" s="200"/>
      <c r="DEK166" s="200"/>
      <c r="DEL166" s="200"/>
      <c r="DEM166" s="200"/>
      <c r="DEN166" s="200"/>
      <c r="DEQ166" s="200"/>
      <c r="DET166" s="200"/>
      <c r="DEW166" s="200"/>
      <c r="DEZ166" s="200"/>
      <c r="DFC166" s="200"/>
      <c r="DFF166" s="200"/>
      <c r="DFO166" s="200"/>
      <c r="DFR166" s="200"/>
      <c r="DFU166" s="200"/>
      <c r="DFX166" s="200"/>
      <c r="DGG166" s="200"/>
      <c r="DGM166" s="200"/>
      <c r="DGP166" s="200"/>
      <c r="DGS166" s="200"/>
      <c r="DGV166" s="200"/>
      <c r="DHB166" s="200"/>
      <c r="DHK166" s="200"/>
      <c r="DHM166" s="200"/>
      <c r="DHN166" s="200"/>
      <c r="DHP166" s="200"/>
      <c r="DHS166" s="200"/>
      <c r="DHV166" s="200"/>
      <c r="DHY166" s="200"/>
      <c r="DIB166" s="200"/>
      <c r="DIE166" s="200"/>
      <c r="DIG166" s="200"/>
      <c r="DII166" s="200"/>
      <c r="DIL166" s="200"/>
      <c r="DIO166" s="200"/>
      <c r="DIR166" s="200"/>
      <c r="DIU166" s="200"/>
      <c r="DIX166" s="200"/>
      <c r="DJA166" s="200"/>
      <c r="DJD166" s="200"/>
      <c r="DJF166" s="200"/>
      <c r="DJI166" s="200"/>
      <c r="DJL166" s="200"/>
      <c r="DJO166" s="200"/>
      <c r="DJU166" s="200"/>
      <c r="DJX166" s="200"/>
      <c r="DJZ166" s="200"/>
      <c r="DLG166" s="200"/>
      <c r="DLJ166" s="200"/>
      <c r="DLM166" s="200"/>
      <c r="DLP166" s="200"/>
      <c r="DLS166" s="200"/>
      <c r="DLT166" s="200"/>
      <c r="DLU166" s="200"/>
      <c r="DLX166" s="200"/>
      <c r="DMA166" s="200"/>
      <c r="DMD166" s="200"/>
      <c r="DMG166" s="200"/>
      <c r="DMI166" s="200"/>
      <c r="DMW166" s="200"/>
      <c r="DMX166" s="200"/>
      <c r="DMY166" s="200"/>
      <c r="DMZ166" s="200"/>
      <c r="DNA166" s="200"/>
      <c r="DNB166" s="200"/>
      <c r="DNC166" s="200"/>
      <c r="DND166" s="200"/>
      <c r="DNE166" s="200"/>
      <c r="DNF166" s="200"/>
      <c r="DNG166" s="200"/>
      <c r="DNH166" s="200"/>
      <c r="DNI166" s="200"/>
      <c r="DNJ166" s="200"/>
      <c r="DNK166" s="200"/>
      <c r="DNL166" s="200"/>
      <c r="DNM166" s="200"/>
      <c r="DNN166" s="200"/>
      <c r="DNO166" s="200"/>
      <c r="DNU166" s="200"/>
      <c r="DNV166" s="200"/>
      <c r="DNW166" s="200"/>
      <c r="DNX166" s="200"/>
      <c r="DNY166" s="200"/>
      <c r="DNZ166" s="200"/>
      <c r="DOA166" s="200"/>
      <c r="DOC166" s="200"/>
      <c r="DOD166" s="200"/>
      <c r="DOE166" s="200"/>
      <c r="DOF166" s="200"/>
      <c r="DOG166" s="200"/>
      <c r="DOH166" s="200"/>
      <c r="DOI166" s="200"/>
      <c r="DOJ166" s="200"/>
      <c r="DOM166" s="200"/>
      <c r="DOP166" s="200"/>
      <c r="DOS166" s="200"/>
      <c r="DOV166" s="200"/>
      <c r="DOY166" s="200"/>
      <c r="DPB166" s="200"/>
      <c r="DPK166" s="200"/>
      <c r="DPN166" s="200"/>
      <c r="DPQ166" s="200"/>
      <c r="DPT166" s="200"/>
      <c r="DQC166" s="200"/>
      <c r="DQI166" s="200"/>
      <c r="DQL166" s="200"/>
      <c r="DQO166" s="200"/>
      <c r="DQR166" s="200"/>
      <c r="DQX166" s="200"/>
      <c r="DRG166" s="200"/>
      <c r="DRI166" s="200"/>
      <c r="DRJ166" s="200"/>
      <c r="DRL166" s="200"/>
      <c r="DRO166" s="200"/>
      <c r="DRR166" s="200"/>
      <c r="DRU166" s="200"/>
      <c r="DRX166" s="200"/>
      <c r="DSA166" s="200"/>
      <c r="DSC166" s="200"/>
      <c r="DSE166" s="200"/>
      <c r="DSH166" s="200"/>
      <c r="DSK166" s="200"/>
      <c r="DSN166" s="200"/>
      <c r="DSQ166" s="200"/>
      <c r="DST166" s="200"/>
      <c r="DSW166" s="200"/>
      <c r="DSZ166" s="200"/>
      <c r="DTB166" s="200"/>
      <c r="DTE166" s="200"/>
      <c r="DTH166" s="200"/>
      <c r="DTK166" s="200"/>
      <c r="DTQ166" s="200"/>
      <c r="DTT166" s="200"/>
      <c r="DTV166" s="200"/>
      <c r="DVC166" s="200"/>
      <c r="DVF166" s="200"/>
      <c r="DVI166" s="200"/>
      <c r="DVL166" s="200"/>
      <c r="DVO166" s="200"/>
      <c r="DVP166" s="200"/>
      <c r="DVQ166" s="200"/>
      <c r="DVT166" s="200"/>
      <c r="DVW166" s="200"/>
      <c r="DVZ166" s="200"/>
      <c r="DWC166" s="200"/>
      <c r="DWE166" s="200"/>
      <c r="DWS166" s="200"/>
      <c r="DWT166" s="200"/>
      <c r="DWU166" s="200"/>
      <c r="DWV166" s="200"/>
      <c r="DWW166" s="200"/>
      <c r="DWX166" s="200"/>
      <c r="DWY166" s="200"/>
      <c r="DWZ166" s="200"/>
      <c r="DXA166" s="200"/>
      <c r="DXB166" s="200"/>
      <c r="DXC166" s="200"/>
      <c r="DXD166" s="200"/>
      <c r="DXE166" s="200"/>
      <c r="DXF166" s="200"/>
      <c r="DXG166" s="200"/>
      <c r="DXH166" s="200"/>
      <c r="DXI166" s="200"/>
      <c r="DXJ166" s="200"/>
      <c r="DXK166" s="200"/>
      <c r="DXQ166" s="200"/>
      <c r="DXR166" s="200"/>
      <c r="DXS166" s="200"/>
      <c r="DXT166" s="200"/>
      <c r="DXU166" s="200"/>
      <c r="DXV166" s="200"/>
      <c r="DXW166" s="200"/>
      <c r="DXY166" s="200"/>
      <c r="DXZ166" s="200"/>
      <c r="DYA166" s="200"/>
      <c r="DYB166" s="200"/>
      <c r="DYC166" s="200"/>
      <c r="DYD166" s="200"/>
      <c r="DYE166" s="200"/>
      <c r="DYF166" s="200"/>
      <c r="DYI166" s="200"/>
      <c r="DYL166" s="200"/>
      <c r="DYO166" s="200"/>
      <c r="DYR166" s="200"/>
      <c r="DYU166" s="200"/>
      <c r="DYX166" s="200"/>
      <c r="DZG166" s="200"/>
      <c r="DZJ166" s="200"/>
      <c r="DZM166" s="200"/>
      <c r="DZP166" s="200"/>
      <c r="DZY166" s="200"/>
      <c r="EAE166" s="200"/>
      <c r="EAH166" s="200"/>
      <c r="EAK166" s="200"/>
      <c r="EAN166" s="200"/>
      <c r="EAT166" s="200"/>
      <c r="EBC166" s="200"/>
      <c r="EBE166" s="200"/>
      <c r="EBF166" s="200"/>
      <c r="EBH166" s="200"/>
      <c r="EBK166" s="200"/>
      <c r="EBN166" s="200"/>
      <c r="EBQ166" s="200"/>
      <c r="EBT166" s="200"/>
      <c r="EBW166" s="200"/>
      <c r="EBY166" s="200"/>
      <c r="ECA166" s="200"/>
      <c r="ECD166" s="200"/>
      <c r="ECG166" s="200"/>
      <c r="ECJ166" s="200"/>
      <c r="ECM166" s="200"/>
      <c r="ECP166" s="200"/>
      <c r="ECS166" s="200"/>
      <c r="ECV166" s="200"/>
      <c r="ECX166" s="200"/>
      <c r="EDA166" s="200"/>
      <c r="EDD166" s="200"/>
      <c r="EDG166" s="200"/>
      <c r="EDM166" s="200"/>
      <c r="EDP166" s="200"/>
      <c r="EDR166" s="200"/>
      <c r="EEY166" s="200"/>
      <c r="EFB166" s="200"/>
      <c r="EFE166" s="200"/>
      <c r="EFH166" s="200"/>
      <c r="EFK166" s="200"/>
      <c r="EFL166" s="200"/>
      <c r="EFM166" s="200"/>
      <c r="EFP166" s="200"/>
      <c r="EFS166" s="200"/>
      <c r="EFV166" s="200"/>
      <c r="EFY166" s="200"/>
      <c r="EGA166" s="200"/>
      <c r="EGO166" s="200"/>
      <c r="EGP166" s="200"/>
      <c r="EGQ166" s="200"/>
      <c r="EGR166" s="200"/>
      <c r="EGS166" s="200"/>
      <c r="EGT166" s="200"/>
      <c r="EGU166" s="200"/>
      <c r="EGV166" s="200"/>
      <c r="EGW166" s="200"/>
      <c r="EGX166" s="200"/>
      <c r="EGY166" s="200"/>
      <c r="EGZ166" s="200"/>
      <c r="EHA166" s="200"/>
      <c r="EHB166" s="200"/>
      <c r="EHC166" s="200"/>
      <c r="EHD166" s="200"/>
      <c r="EHE166" s="200"/>
      <c r="EHF166" s="200"/>
      <c r="EHG166" s="200"/>
      <c r="EHM166" s="200"/>
      <c r="EHN166" s="200"/>
      <c r="EHO166" s="200"/>
      <c r="EHP166" s="200"/>
      <c r="EHQ166" s="200"/>
      <c r="EHR166" s="200"/>
      <c r="EHS166" s="200"/>
      <c r="EHU166" s="200"/>
      <c r="EHV166" s="200"/>
      <c r="EHW166" s="200"/>
      <c r="EHX166" s="200"/>
      <c r="EHY166" s="200"/>
      <c r="EHZ166" s="200"/>
      <c r="EIA166" s="200"/>
      <c r="EIB166" s="200"/>
      <c r="EIE166" s="200"/>
      <c r="EIH166" s="200"/>
      <c r="EIK166" s="200"/>
      <c r="EIN166" s="200"/>
      <c r="EIQ166" s="200"/>
      <c r="EIT166" s="200"/>
      <c r="EJC166" s="200"/>
      <c r="EJF166" s="200"/>
      <c r="EJI166" s="200"/>
      <c r="EJL166" s="200"/>
      <c r="EJU166" s="200"/>
      <c r="EKA166" s="200"/>
      <c r="EKD166" s="200"/>
      <c r="EKG166" s="200"/>
      <c r="EKJ166" s="200"/>
      <c r="EKP166" s="200"/>
      <c r="EKY166" s="200"/>
      <c r="ELA166" s="200"/>
      <c r="ELB166" s="200"/>
      <c r="ELD166" s="200"/>
      <c r="ELG166" s="200"/>
      <c r="ELJ166" s="200"/>
      <c r="ELM166" s="200"/>
      <c r="ELP166" s="200"/>
      <c r="ELS166" s="200"/>
      <c r="ELU166" s="200"/>
      <c r="ELW166" s="200"/>
      <c r="ELZ166" s="200"/>
      <c r="EMC166" s="200"/>
      <c r="EMF166" s="200"/>
      <c r="EMI166" s="200"/>
      <c r="EML166" s="200"/>
      <c r="EMO166" s="200"/>
      <c r="EMR166" s="200"/>
      <c r="EMT166" s="200"/>
      <c r="EMW166" s="200"/>
      <c r="EMZ166" s="200"/>
      <c r="ENC166" s="200"/>
      <c r="ENI166" s="200"/>
      <c r="ENL166" s="200"/>
      <c r="ENN166" s="200"/>
      <c r="EOU166" s="200"/>
      <c r="EOX166" s="200"/>
      <c r="EPA166" s="200"/>
      <c r="EPD166" s="200"/>
      <c r="EPG166" s="200"/>
      <c r="EPH166" s="200"/>
      <c r="EPI166" s="200"/>
      <c r="EPL166" s="200"/>
      <c r="EPO166" s="200"/>
      <c r="EPR166" s="200"/>
      <c r="EPU166" s="200"/>
      <c r="EPW166" s="200"/>
      <c r="EQK166" s="200"/>
      <c r="EQL166" s="200"/>
      <c r="EQM166" s="200"/>
      <c r="EQN166" s="200"/>
      <c r="EQO166" s="200"/>
      <c r="EQP166" s="200"/>
      <c r="EQQ166" s="200"/>
      <c r="EQR166" s="200"/>
      <c r="EQS166" s="200"/>
      <c r="EQT166" s="200"/>
      <c r="EQU166" s="200"/>
      <c r="EQV166" s="200"/>
      <c r="EQW166" s="200"/>
      <c r="EQX166" s="200"/>
      <c r="EQY166" s="200"/>
      <c r="EQZ166" s="200"/>
      <c r="ERA166" s="200"/>
      <c r="ERB166" s="200"/>
      <c r="ERC166" s="200"/>
      <c r="ERI166" s="200"/>
      <c r="ERJ166" s="200"/>
      <c r="ERK166" s="200"/>
      <c r="ERL166" s="200"/>
      <c r="ERM166" s="200"/>
      <c r="ERN166" s="200"/>
      <c r="ERO166" s="200"/>
      <c r="ERQ166" s="200"/>
      <c r="ERR166" s="200"/>
      <c r="ERS166" s="200"/>
      <c r="ERT166" s="200"/>
      <c r="ERU166" s="200"/>
      <c r="ERV166" s="200"/>
      <c r="ERW166" s="200"/>
      <c r="ERX166" s="200"/>
      <c r="ESA166" s="200"/>
      <c r="ESD166" s="200"/>
      <c r="ESG166" s="200"/>
      <c r="ESJ166" s="200"/>
      <c r="ESM166" s="200"/>
      <c r="ESP166" s="200"/>
      <c r="ESY166" s="200"/>
      <c r="ETB166" s="200"/>
      <c r="ETE166" s="200"/>
      <c r="ETH166" s="200"/>
      <c r="ETQ166" s="200"/>
      <c r="ETW166" s="200"/>
      <c r="ETZ166" s="200"/>
      <c r="EUC166" s="200"/>
      <c r="EUF166" s="200"/>
      <c r="EUL166" s="200"/>
      <c r="EUU166" s="200"/>
      <c r="EUW166" s="200"/>
      <c r="EUX166" s="200"/>
      <c r="EUZ166" s="200"/>
      <c r="EVC166" s="200"/>
      <c r="EVF166" s="200"/>
      <c r="EVI166" s="200"/>
      <c r="EVL166" s="200"/>
      <c r="EVO166" s="200"/>
      <c r="EVQ166" s="200"/>
      <c r="EVS166" s="200"/>
      <c r="EVV166" s="200"/>
      <c r="EVY166" s="200"/>
      <c r="EWB166" s="200"/>
      <c r="EWE166" s="200"/>
      <c r="EWH166" s="200"/>
      <c r="EWK166" s="200"/>
      <c r="EWN166" s="200"/>
      <c r="EWP166" s="200"/>
      <c r="EWS166" s="200"/>
      <c r="EWV166" s="200"/>
      <c r="EWY166" s="200"/>
      <c r="EXE166" s="200"/>
      <c r="EXH166" s="200"/>
      <c r="EXJ166" s="200"/>
      <c r="EYQ166" s="200"/>
      <c r="EYT166" s="200"/>
      <c r="EYW166" s="200"/>
      <c r="EYZ166" s="200"/>
      <c r="EZC166" s="200"/>
      <c r="EZD166" s="200"/>
      <c r="EZE166" s="200"/>
      <c r="EZH166" s="200"/>
      <c r="EZK166" s="200"/>
      <c r="EZN166" s="200"/>
      <c r="EZQ166" s="200"/>
      <c r="EZS166" s="200"/>
      <c r="FAG166" s="200"/>
      <c r="FAH166" s="200"/>
      <c r="FAI166" s="200"/>
      <c r="FAJ166" s="200"/>
      <c r="FAK166" s="200"/>
      <c r="FAL166" s="200"/>
      <c r="FAM166" s="200"/>
      <c r="FAN166" s="200"/>
      <c r="FAO166" s="200"/>
      <c r="FAP166" s="200"/>
      <c r="FAQ166" s="200"/>
      <c r="FAR166" s="200"/>
      <c r="FAS166" s="200"/>
      <c r="FAT166" s="200"/>
      <c r="FAU166" s="200"/>
      <c r="FAV166" s="200"/>
      <c r="FAW166" s="200"/>
      <c r="FAX166" s="200"/>
      <c r="FAY166" s="200"/>
      <c r="FBE166" s="200"/>
      <c r="FBF166" s="200"/>
      <c r="FBG166" s="200"/>
      <c r="FBH166" s="200"/>
      <c r="FBI166" s="200"/>
      <c r="FBJ166" s="200"/>
      <c r="FBK166" s="200"/>
      <c r="FBM166" s="200"/>
      <c r="FBN166" s="200"/>
      <c r="FBO166" s="200"/>
      <c r="FBP166" s="200"/>
      <c r="FBQ166" s="200"/>
      <c r="FBR166" s="200"/>
      <c r="FBS166" s="200"/>
      <c r="FBT166" s="200"/>
      <c r="FBW166" s="200"/>
      <c r="FBZ166" s="200"/>
      <c r="FCC166" s="200"/>
      <c r="FCF166" s="200"/>
      <c r="FCI166" s="200"/>
      <c r="FCL166" s="200"/>
      <c r="FCU166" s="200"/>
      <c r="FCX166" s="200"/>
      <c r="FDA166" s="200"/>
      <c r="FDD166" s="200"/>
      <c r="FDM166" s="200"/>
      <c r="FDS166" s="200"/>
      <c r="FDV166" s="200"/>
      <c r="FDY166" s="200"/>
      <c r="FEB166" s="200"/>
      <c r="FEH166" s="200"/>
      <c r="FEQ166" s="200"/>
      <c r="FES166" s="200"/>
      <c r="FET166" s="200"/>
      <c r="FEV166" s="200"/>
      <c r="FEY166" s="200"/>
      <c r="FFB166" s="200"/>
      <c r="FFE166" s="200"/>
      <c r="FFH166" s="200"/>
      <c r="FFK166" s="200"/>
      <c r="FFM166" s="200"/>
      <c r="FFO166" s="200"/>
      <c r="FFR166" s="200"/>
      <c r="FFU166" s="200"/>
      <c r="FFX166" s="200"/>
      <c r="FGA166" s="200"/>
      <c r="FGD166" s="200"/>
      <c r="FGG166" s="200"/>
      <c r="FGJ166" s="200"/>
      <c r="FGL166" s="200"/>
      <c r="FGO166" s="200"/>
      <c r="FGR166" s="200"/>
      <c r="FGU166" s="200"/>
      <c r="FHA166" s="200"/>
      <c r="FHD166" s="200"/>
      <c r="FHF166" s="200"/>
      <c r="FIM166" s="200"/>
      <c r="FIP166" s="200"/>
      <c r="FIS166" s="200"/>
      <c r="FIV166" s="200"/>
      <c r="FIY166" s="200"/>
      <c r="FIZ166" s="200"/>
      <c r="FJA166" s="200"/>
      <c r="FJD166" s="200"/>
      <c r="FJG166" s="200"/>
      <c r="FJJ166" s="200"/>
      <c r="FJM166" s="200"/>
      <c r="FJO166" s="200"/>
      <c r="FKC166" s="200"/>
      <c r="FKD166" s="200"/>
      <c r="FKE166" s="200"/>
      <c r="FKF166" s="200"/>
      <c r="FKG166" s="200"/>
      <c r="FKH166" s="200"/>
      <c r="FKI166" s="200"/>
      <c r="FKJ166" s="200"/>
      <c r="FKK166" s="200"/>
      <c r="FKL166" s="200"/>
      <c r="FKM166" s="200"/>
      <c r="FKN166" s="200"/>
      <c r="FKO166" s="200"/>
      <c r="FKP166" s="200"/>
      <c r="FKQ166" s="200"/>
      <c r="FKR166" s="200"/>
      <c r="FKS166" s="200"/>
      <c r="FKT166" s="200"/>
      <c r="FKU166" s="200"/>
      <c r="FLA166" s="200"/>
      <c r="FLB166" s="200"/>
      <c r="FLC166" s="200"/>
      <c r="FLD166" s="200"/>
      <c r="FLE166" s="200"/>
      <c r="FLF166" s="200"/>
      <c r="FLG166" s="200"/>
      <c r="FLI166" s="200"/>
      <c r="FLJ166" s="200"/>
      <c r="FLK166" s="200"/>
      <c r="FLL166" s="200"/>
      <c r="FLM166" s="200"/>
      <c r="FLN166" s="200"/>
      <c r="FLO166" s="200"/>
      <c r="FLP166" s="200"/>
      <c r="FLS166" s="200"/>
      <c r="FLV166" s="200"/>
      <c r="FLY166" s="200"/>
      <c r="FMB166" s="200"/>
      <c r="FME166" s="200"/>
      <c r="FMH166" s="200"/>
      <c r="FMQ166" s="200"/>
      <c r="FMT166" s="200"/>
      <c r="FMW166" s="200"/>
      <c r="FMZ166" s="200"/>
      <c r="FNI166" s="200"/>
      <c r="FNO166" s="200"/>
      <c r="FNR166" s="200"/>
      <c r="FNU166" s="200"/>
      <c r="FNX166" s="200"/>
      <c r="FOD166" s="200"/>
      <c r="FOM166" s="200"/>
      <c r="FOO166" s="200"/>
      <c r="FOP166" s="200"/>
      <c r="FOR166" s="200"/>
      <c r="FOU166" s="200"/>
      <c r="FOX166" s="200"/>
      <c r="FPA166" s="200"/>
      <c r="FPD166" s="200"/>
      <c r="FPG166" s="200"/>
      <c r="FPI166" s="200"/>
      <c r="FPK166" s="200"/>
      <c r="FPN166" s="200"/>
      <c r="FPQ166" s="200"/>
      <c r="FPT166" s="200"/>
      <c r="FPW166" s="200"/>
      <c r="FPZ166" s="200"/>
      <c r="FQC166" s="200"/>
      <c r="FQF166" s="200"/>
      <c r="FQH166" s="200"/>
      <c r="FQK166" s="200"/>
      <c r="FQN166" s="200"/>
      <c r="FQQ166" s="200"/>
      <c r="FQW166" s="200"/>
      <c r="FQZ166" s="200"/>
      <c r="FRB166" s="200"/>
      <c r="FSI166" s="200"/>
      <c r="FSL166" s="200"/>
      <c r="FSO166" s="200"/>
      <c r="FSR166" s="200"/>
      <c r="FSU166" s="200"/>
      <c r="FSV166" s="200"/>
      <c r="FSW166" s="200"/>
      <c r="FSZ166" s="200"/>
      <c r="FTC166" s="200"/>
      <c r="FTF166" s="200"/>
      <c r="FTI166" s="200"/>
      <c r="FTK166" s="200"/>
      <c r="FTY166" s="200"/>
      <c r="FTZ166" s="200"/>
      <c r="FUA166" s="200"/>
      <c r="FUB166" s="200"/>
      <c r="FUC166" s="200"/>
      <c r="FUD166" s="200"/>
      <c r="FUE166" s="200"/>
      <c r="FUF166" s="200"/>
      <c r="FUG166" s="200"/>
      <c r="FUH166" s="200"/>
      <c r="FUI166" s="200"/>
      <c r="FUJ166" s="200"/>
      <c r="FUK166" s="200"/>
      <c r="FUL166" s="200"/>
      <c r="FUM166" s="200"/>
      <c r="FUN166" s="200"/>
      <c r="FUO166" s="200"/>
      <c r="FUP166" s="200"/>
      <c r="FUQ166" s="200"/>
      <c r="FUW166" s="200"/>
      <c r="FUX166" s="200"/>
      <c r="FUY166" s="200"/>
      <c r="FUZ166" s="200"/>
      <c r="FVA166" s="200"/>
      <c r="FVB166" s="200"/>
      <c r="FVC166" s="200"/>
      <c r="FVE166" s="200"/>
      <c r="FVF166" s="200"/>
      <c r="FVG166" s="200"/>
      <c r="FVH166" s="200"/>
      <c r="FVI166" s="200"/>
      <c r="FVJ166" s="200"/>
      <c r="FVK166" s="200"/>
      <c r="FVL166" s="200"/>
      <c r="FVO166" s="200"/>
      <c r="FVR166" s="200"/>
      <c r="FVU166" s="200"/>
      <c r="FVX166" s="200"/>
      <c r="FWA166" s="200"/>
      <c r="FWD166" s="200"/>
      <c r="FWM166" s="200"/>
      <c r="FWP166" s="200"/>
      <c r="FWS166" s="200"/>
      <c r="FWV166" s="200"/>
      <c r="FXE166" s="200"/>
      <c r="FXK166" s="200"/>
      <c r="FXN166" s="200"/>
      <c r="FXQ166" s="200"/>
      <c r="FXT166" s="200"/>
      <c r="FXZ166" s="200"/>
      <c r="FYI166" s="200"/>
      <c r="FYK166" s="200"/>
      <c r="FYL166" s="200"/>
      <c r="FYN166" s="200"/>
      <c r="FYQ166" s="200"/>
      <c r="FYT166" s="200"/>
      <c r="FYW166" s="200"/>
      <c r="FYZ166" s="200"/>
      <c r="FZC166" s="200"/>
      <c r="FZE166" s="200"/>
      <c r="FZG166" s="200"/>
      <c r="FZJ166" s="200"/>
      <c r="FZM166" s="200"/>
      <c r="FZP166" s="200"/>
      <c r="FZS166" s="200"/>
      <c r="FZV166" s="200"/>
      <c r="FZY166" s="200"/>
      <c r="GAB166" s="200"/>
      <c r="GAD166" s="200"/>
      <c r="GAG166" s="200"/>
      <c r="GAJ166" s="200"/>
      <c r="GAM166" s="200"/>
      <c r="GAS166" s="200"/>
      <c r="GAV166" s="200"/>
      <c r="GAX166" s="200"/>
      <c r="GCE166" s="200"/>
      <c r="GCH166" s="200"/>
      <c r="GCK166" s="200"/>
      <c r="GCN166" s="200"/>
      <c r="GCQ166" s="200"/>
      <c r="GCR166" s="200"/>
      <c r="GCS166" s="200"/>
      <c r="GCV166" s="200"/>
      <c r="GCY166" s="200"/>
      <c r="GDB166" s="200"/>
      <c r="GDE166" s="200"/>
      <c r="GDG166" s="200"/>
      <c r="GDU166" s="200"/>
      <c r="GDV166" s="200"/>
      <c r="GDW166" s="200"/>
      <c r="GDX166" s="200"/>
      <c r="GDY166" s="200"/>
      <c r="GDZ166" s="200"/>
      <c r="GEA166" s="200"/>
      <c r="GEB166" s="200"/>
      <c r="GEC166" s="200"/>
      <c r="GED166" s="200"/>
      <c r="GEE166" s="200"/>
      <c r="GEF166" s="200"/>
      <c r="GEG166" s="200"/>
      <c r="GEH166" s="200"/>
      <c r="GEI166" s="200"/>
      <c r="GEJ166" s="200"/>
      <c r="GEK166" s="200"/>
      <c r="GEL166" s="200"/>
      <c r="GEM166" s="200"/>
      <c r="GES166" s="200"/>
      <c r="GET166" s="200"/>
      <c r="GEU166" s="200"/>
      <c r="GEV166" s="200"/>
      <c r="GEW166" s="200"/>
      <c r="GEX166" s="200"/>
      <c r="GEY166" s="200"/>
      <c r="GFA166" s="200"/>
      <c r="GFB166" s="200"/>
      <c r="GFC166" s="200"/>
      <c r="GFD166" s="200"/>
      <c r="GFE166" s="200"/>
      <c r="GFF166" s="200"/>
      <c r="GFG166" s="200"/>
      <c r="GFH166" s="200"/>
      <c r="GFK166" s="200"/>
      <c r="GFN166" s="200"/>
      <c r="GFQ166" s="200"/>
      <c r="GFT166" s="200"/>
      <c r="GFW166" s="200"/>
      <c r="GFZ166" s="200"/>
      <c r="GGI166" s="200"/>
      <c r="GGL166" s="200"/>
      <c r="GGO166" s="200"/>
      <c r="GGR166" s="200"/>
      <c r="GHA166" s="200"/>
      <c r="GHG166" s="200"/>
      <c r="GHJ166" s="200"/>
      <c r="GHM166" s="200"/>
      <c r="GHP166" s="200"/>
      <c r="GHV166" s="200"/>
      <c r="GIE166" s="200"/>
      <c r="GIG166" s="200"/>
      <c r="GIH166" s="200"/>
      <c r="GIJ166" s="200"/>
      <c r="GIM166" s="200"/>
      <c r="GIP166" s="200"/>
      <c r="GIS166" s="200"/>
      <c r="GIV166" s="200"/>
      <c r="GIY166" s="200"/>
      <c r="GJA166" s="200"/>
      <c r="GJC166" s="200"/>
      <c r="GJF166" s="200"/>
      <c r="GJI166" s="200"/>
      <c r="GJL166" s="200"/>
      <c r="GJO166" s="200"/>
      <c r="GJR166" s="200"/>
      <c r="GJU166" s="200"/>
      <c r="GJX166" s="200"/>
      <c r="GJZ166" s="200"/>
      <c r="GKC166" s="200"/>
      <c r="GKF166" s="200"/>
      <c r="GKI166" s="200"/>
      <c r="GKO166" s="200"/>
      <c r="GKR166" s="200"/>
      <c r="GKT166" s="200"/>
      <c r="GMA166" s="200"/>
      <c r="GMD166" s="200"/>
      <c r="GMG166" s="200"/>
      <c r="GMJ166" s="200"/>
      <c r="GMM166" s="200"/>
      <c r="GMN166" s="200"/>
      <c r="GMO166" s="200"/>
      <c r="GMR166" s="200"/>
      <c r="GMU166" s="200"/>
      <c r="GMX166" s="200"/>
      <c r="GNA166" s="200"/>
      <c r="GNC166" s="200"/>
      <c r="GNQ166" s="200"/>
      <c r="GNR166" s="200"/>
      <c r="GNS166" s="200"/>
      <c r="GNT166" s="200"/>
      <c r="GNU166" s="200"/>
      <c r="GNV166" s="200"/>
      <c r="GNW166" s="200"/>
      <c r="GNX166" s="200"/>
      <c r="GNY166" s="200"/>
      <c r="GNZ166" s="200"/>
      <c r="GOA166" s="200"/>
      <c r="GOB166" s="200"/>
      <c r="GOC166" s="200"/>
      <c r="GOD166" s="200"/>
      <c r="GOE166" s="200"/>
      <c r="GOF166" s="200"/>
      <c r="GOG166" s="200"/>
      <c r="GOH166" s="200"/>
      <c r="GOI166" s="200"/>
      <c r="GOO166" s="200"/>
      <c r="GOP166" s="200"/>
      <c r="GOQ166" s="200"/>
      <c r="GOR166" s="200"/>
      <c r="GOS166" s="200"/>
      <c r="GOT166" s="200"/>
      <c r="GOU166" s="200"/>
      <c r="GOW166" s="200"/>
      <c r="GOX166" s="200"/>
      <c r="GOY166" s="200"/>
      <c r="GOZ166" s="200"/>
      <c r="GPA166" s="200"/>
      <c r="GPB166" s="200"/>
      <c r="GPC166" s="200"/>
      <c r="GPD166" s="200"/>
      <c r="GPG166" s="200"/>
      <c r="GPJ166" s="200"/>
      <c r="GPM166" s="200"/>
      <c r="GPP166" s="200"/>
      <c r="GPS166" s="200"/>
      <c r="GPV166" s="200"/>
      <c r="GQE166" s="200"/>
      <c r="GQH166" s="200"/>
      <c r="GQK166" s="200"/>
      <c r="GQN166" s="200"/>
      <c r="GQW166" s="200"/>
      <c r="GRC166" s="200"/>
      <c r="GRF166" s="200"/>
      <c r="GRI166" s="200"/>
      <c r="GRL166" s="200"/>
      <c r="GRR166" s="200"/>
      <c r="GSA166" s="200"/>
      <c r="GSC166" s="200"/>
      <c r="GSD166" s="200"/>
      <c r="GSF166" s="200"/>
      <c r="GSI166" s="200"/>
      <c r="GSL166" s="200"/>
      <c r="GSO166" s="200"/>
      <c r="GSR166" s="200"/>
      <c r="GSU166" s="200"/>
      <c r="GSW166" s="200"/>
      <c r="GSY166" s="200"/>
      <c r="GTB166" s="200"/>
      <c r="GTE166" s="200"/>
      <c r="GTH166" s="200"/>
      <c r="GTK166" s="200"/>
      <c r="GTN166" s="200"/>
      <c r="GTQ166" s="200"/>
      <c r="GTT166" s="200"/>
      <c r="GTV166" s="200"/>
      <c r="GTY166" s="200"/>
      <c r="GUB166" s="200"/>
      <c r="GUE166" s="200"/>
      <c r="GUK166" s="200"/>
      <c r="GUN166" s="200"/>
      <c r="GUP166" s="200"/>
      <c r="GVW166" s="200"/>
      <c r="GVZ166" s="200"/>
      <c r="GWC166" s="200"/>
      <c r="GWF166" s="200"/>
      <c r="GWI166" s="200"/>
      <c r="GWJ166" s="200"/>
      <c r="GWK166" s="200"/>
      <c r="GWN166" s="200"/>
      <c r="GWQ166" s="200"/>
      <c r="GWT166" s="200"/>
      <c r="GWW166" s="200"/>
      <c r="GWY166" s="200"/>
      <c r="GXM166" s="200"/>
      <c r="GXN166" s="200"/>
      <c r="GXO166" s="200"/>
      <c r="GXP166" s="200"/>
      <c r="GXQ166" s="200"/>
      <c r="GXR166" s="200"/>
      <c r="GXS166" s="200"/>
      <c r="GXT166" s="200"/>
      <c r="GXU166" s="200"/>
      <c r="GXV166" s="200"/>
      <c r="GXW166" s="200"/>
      <c r="GXX166" s="200"/>
      <c r="GXY166" s="200"/>
      <c r="GXZ166" s="200"/>
      <c r="GYA166" s="200"/>
      <c r="GYB166" s="200"/>
      <c r="GYC166" s="200"/>
      <c r="GYD166" s="200"/>
      <c r="GYE166" s="200"/>
      <c r="GYK166" s="200"/>
      <c r="GYL166" s="200"/>
      <c r="GYM166" s="200"/>
      <c r="GYN166" s="200"/>
      <c r="GYO166" s="200"/>
      <c r="GYP166" s="200"/>
      <c r="GYQ166" s="200"/>
      <c r="GYS166" s="200"/>
      <c r="GYT166" s="200"/>
      <c r="GYU166" s="200"/>
      <c r="GYV166" s="200"/>
      <c r="GYW166" s="200"/>
      <c r="GYX166" s="200"/>
      <c r="GYY166" s="200"/>
      <c r="GYZ166" s="200"/>
      <c r="GZC166" s="200"/>
      <c r="GZF166" s="200"/>
      <c r="GZI166" s="200"/>
      <c r="GZL166" s="200"/>
      <c r="GZO166" s="200"/>
      <c r="GZR166" s="200"/>
      <c r="HAA166" s="200"/>
      <c r="HAD166" s="200"/>
      <c r="HAG166" s="200"/>
      <c r="HAJ166" s="200"/>
      <c r="HAS166" s="200"/>
      <c r="HAY166" s="200"/>
      <c r="HBB166" s="200"/>
      <c r="HBE166" s="200"/>
      <c r="HBH166" s="200"/>
      <c r="HBN166" s="200"/>
      <c r="HBW166" s="200"/>
      <c r="HBY166" s="200"/>
      <c r="HBZ166" s="200"/>
      <c r="HCB166" s="200"/>
      <c r="HCE166" s="200"/>
      <c r="HCH166" s="200"/>
      <c r="HCK166" s="200"/>
      <c r="HCN166" s="200"/>
      <c r="HCQ166" s="200"/>
      <c r="HCS166" s="200"/>
      <c r="HCU166" s="200"/>
      <c r="HCX166" s="200"/>
      <c r="HDA166" s="200"/>
      <c r="HDD166" s="200"/>
      <c r="HDG166" s="200"/>
      <c r="HDJ166" s="200"/>
      <c r="HDM166" s="200"/>
      <c r="HDP166" s="200"/>
      <c r="HDR166" s="200"/>
      <c r="HDU166" s="200"/>
      <c r="HDX166" s="200"/>
      <c r="HEA166" s="200"/>
      <c r="HEG166" s="200"/>
      <c r="HEJ166" s="200"/>
      <c r="HEL166" s="200"/>
      <c r="HFS166" s="200"/>
      <c r="HFV166" s="200"/>
      <c r="HFY166" s="200"/>
      <c r="HGB166" s="200"/>
      <c r="HGE166" s="200"/>
      <c r="HGF166" s="200"/>
      <c r="HGG166" s="200"/>
      <c r="HGJ166" s="200"/>
      <c r="HGM166" s="200"/>
      <c r="HGP166" s="200"/>
      <c r="HGS166" s="200"/>
      <c r="HGU166" s="200"/>
      <c r="HHI166" s="200"/>
      <c r="HHJ166" s="200"/>
      <c r="HHK166" s="200"/>
      <c r="HHL166" s="200"/>
      <c r="HHM166" s="200"/>
      <c r="HHN166" s="200"/>
      <c r="HHO166" s="200"/>
      <c r="HHP166" s="200"/>
      <c r="HHQ166" s="200"/>
      <c r="HHR166" s="200"/>
      <c r="HHS166" s="200"/>
      <c r="HHT166" s="200"/>
      <c r="HHU166" s="200"/>
      <c r="HHV166" s="200"/>
      <c r="HHW166" s="200"/>
      <c r="HHX166" s="200"/>
      <c r="HHY166" s="200"/>
      <c r="HHZ166" s="200"/>
      <c r="HIA166" s="200"/>
      <c r="HIG166" s="200"/>
      <c r="HIH166" s="200"/>
      <c r="HII166" s="200"/>
      <c r="HIJ166" s="200"/>
      <c r="HIK166" s="200"/>
      <c r="HIL166" s="200"/>
      <c r="HIM166" s="200"/>
      <c r="HIO166" s="200"/>
      <c r="HIP166" s="200"/>
      <c r="HIQ166" s="200"/>
      <c r="HIR166" s="200"/>
      <c r="HIS166" s="200"/>
      <c r="HIT166" s="200"/>
      <c r="HIU166" s="200"/>
      <c r="HIV166" s="200"/>
      <c r="HIY166" s="200"/>
      <c r="HJB166" s="200"/>
      <c r="HJE166" s="200"/>
      <c r="HJH166" s="200"/>
      <c r="HJK166" s="200"/>
      <c r="HJN166" s="200"/>
      <c r="HJW166" s="200"/>
      <c r="HJZ166" s="200"/>
      <c r="HKC166" s="200"/>
      <c r="HKF166" s="200"/>
      <c r="HKO166" s="200"/>
      <c r="HKU166" s="200"/>
      <c r="HKX166" s="200"/>
      <c r="HLA166" s="200"/>
      <c r="HLD166" s="200"/>
      <c r="HLJ166" s="200"/>
      <c r="HLS166" s="200"/>
      <c r="HLU166" s="200"/>
      <c r="HLV166" s="200"/>
      <c r="HLX166" s="200"/>
      <c r="HMA166" s="200"/>
      <c r="HMD166" s="200"/>
      <c r="HMG166" s="200"/>
      <c r="HMJ166" s="200"/>
      <c r="HMM166" s="200"/>
      <c r="HMO166" s="200"/>
      <c r="HMQ166" s="200"/>
      <c r="HMT166" s="200"/>
      <c r="HMW166" s="200"/>
      <c r="HMZ166" s="200"/>
      <c r="HNC166" s="200"/>
      <c r="HNF166" s="200"/>
      <c r="HNI166" s="200"/>
      <c r="HNL166" s="200"/>
      <c r="HNN166" s="200"/>
      <c r="HNQ166" s="200"/>
      <c r="HNT166" s="200"/>
      <c r="HNW166" s="200"/>
      <c r="HOC166" s="200"/>
      <c r="HOF166" s="200"/>
      <c r="HOH166" s="200"/>
      <c r="HPO166" s="200"/>
      <c r="HPR166" s="200"/>
      <c r="HPU166" s="200"/>
      <c r="HPX166" s="200"/>
      <c r="HQA166" s="200"/>
      <c r="HQB166" s="200"/>
      <c r="HQC166" s="200"/>
      <c r="HQF166" s="200"/>
      <c r="HQI166" s="200"/>
      <c r="HQL166" s="200"/>
      <c r="HQO166" s="200"/>
      <c r="HQQ166" s="200"/>
      <c r="HRE166" s="200"/>
      <c r="HRF166" s="200"/>
      <c r="HRG166" s="200"/>
      <c r="HRH166" s="200"/>
      <c r="HRI166" s="200"/>
      <c r="HRJ166" s="200"/>
      <c r="HRK166" s="200"/>
      <c r="HRL166" s="200"/>
      <c r="HRM166" s="200"/>
      <c r="HRN166" s="200"/>
      <c r="HRO166" s="200"/>
      <c r="HRP166" s="200"/>
      <c r="HRQ166" s="200"/>
      <c r="HRR166" s="200"/>
      <c r="HRS166" s="200"/>
      <c r="HRT166" s="200"/>
      <c r="HRU166" s="200"/>
      <c r="HRV166" s="200"/>
      <c r="HRW166" s="200"/>
      <c r="HSC166" s="200"/>
      <c r="HSD166" s="200"/>
      <c r="HSE166" s="200"/>
      <c r="HSF166" s="200"/>
      <c r="HSG166" s="200"/>
      <c r="HSH166" s="200"/>
      <c r="HSI166" s="200"/>
      <c r="HSK166" s="200"/>
      <c r="HSL166" s="200"/>
      <c r="HSM166" s="200"/>
      <c r="HSN166" s="200"/>
      <c r="HSO166" s="200"/>
      <c r="HSP166" s="200"/>
      <c r="HSQ166" s="200"/>
      <c r="HSR166" s="200"/>
      <c r="HSU166" s="200"/>
      <c r="HSX166" s="200"/>
      <c r="HTA166" s="200"/>
      <c r="HTD166" s="200"/>
      <c r="HTG166" s="200"/>
      <c r="HTJ166" s="200"/>
      <c r="HTS166" s="200"/>
      <c r="HTV166" s="200"/>
      <c r="HTY166" s="200"/>
      <c r="HUB166" s="200"/>
      <c r="HUK166" s="200"/>
      <c r="HUQ166" s="200"/>
      <c r="HUT166" s="200"/>
      <c r="HUW166" s="200"/>
      <c r="HUZ166" s="200"/>
      <c r="HVF166" s="200"/>
      <c r="HVO166" s="200"/>
      <c r="HVQ166" s="200"/>
      <c r="HVR166" s="200"/>
      <c r="HVT166" s="200"/>
      <c r="HVW166" s="200"/>
      <c r="HVZ166" s="200"/>
      <c r="HWC166" s="200"/>
      <c r="HWF166" s="200"/>
      <c r="HWI166" s="200"/>
      <c r="HWK166" s="200"/>
      <c r="HWM166" s="200"/>
      <c r="HWP166" s="200"/>
      <c r="HWS166" s="200"/>
      <c r="HWV166" s="200"/>
      <c r="HWY166" s="200"/>
      <c r="HXB166" s="200"/>
      <c r="HXE166" s="200"/>
      <c r="HXH166" s="200"/>
      <c r="HXJ166" s="200"/>
      <c r="HXM166" s="200"/>
      <c r="HXP166" s="200"/>
      <c r="HXS166" s="200"/>
      <c r="HXY166" s="200"/>
      <c r="HYB166" s="200"/>
      <c r="HYD166" s="200"/>
      <c r="HZK166" s="200"/>
      <c r="HZN166" s="200"/>
      <c r="HZQ166" s="200"/>
      <c r="HZT166" s="200"/>
      <c r="HZW166" s="200"/>
      <c r="HZX166" s="200"/>
      <c r="HZY166" s="200"/>
      <c r="IAB166" s="200"/>
      <c r="IAE166" s="200"/>
      <c r="IAH166" s="200"/>
      <c r="IAK166" s="200"/>
      <c r="IAM166" s="200"/>
      <c r="IBA166" s="200"/>
      <c r="IBB166" s="200"/>
      <c r="IBC166" s="200"/>
      <c r="IBD166" s="200"/>
      <c r="IBE166" s="200"/>
      <c r="IBF166" s="200"/>
      <c r="IBG166" s="200"/>
      <c r="IBH166" s="200"/>
      <c r="IBI166" s="200"/>
      <c r="IBJ166" s="200"/>
      <c r="IBK166" s="200"/>
      <c r="IBL166" s="200"/>
      <c r="IBM166" s="200"/>
      <c r="IBN166" s="200"/>
      <c r="IBO166" s="200"/>
      <c r="IBP166" s="200"/>
      <c r="IBQ166" s="200"/>
      <c r="IBR166" s="200"/>
      <c r="IBS166" s="200"/>
      <c r="IBY166" s="200"/>
      <c r="IBZ166" s="200"/>
      <c r="ICA166" s="200"/>
      <c r="ICB166" s="200"/>
      <c r="ICC166" s="200"/>
      <c r="ICD166" s="200"/>
      <c r="ICE166" s="200"/>
      <c r="ICG166" s="200"/>
      <c r="ICH166" s="200"/>
      <c r="ICI166" s="200"/>
      <c r="ICJ166" s="200"/>
      <c r="ICK166" s="200"/>
      <c r="ICL166" s="200"/>
      <c r="ICM166" s="200"/>
      <c r="ICN166" s="200"/>
      <c r="ICQ166" s="200"/>
      <c r="ICT166" s="200"/>
      <c r="ICW166" s="200"/>
      <c r="ICZ166" s="200"/>
      <c r="IDC166" s="200"/>
      <c r="IDF166" s="200"/>
      <c r="IDO166" s="200"/>
      <c r="IDR166" s="200"/>
      <c r="IDU166" s="200"/>
      <c r="IDX166" s="200"/>
      <c r="IEG166" s="200"/>
      <c r="IEM166" s="200"/>
      <c r="IEP166" s="200"/>
      <c r="IES166" s="200"/>
      <c r="IEV166" s="200"/>
      <c r="IFB166" s="200"/>
      <c r="IFK166" s="200"/>
      <c r="IFM166" s="200"/>
      <c r="IFN166" s="200"/>
      <c r="IFP166" s="200"/>
      <c r="IFS166" s="200"/>
      <c r="IFV166" s="200"/>
      <c r="IFY166" s="200"/>
      <c r="IGB166" s="200"/>
      <c r="IGE166" s="200"/>
      <c r="IGG166" s="200"/>
      <c r="IGI166" s="200"/>
      <c r="IGL166" s="200"/>
      <c r="IGO166" s="200"/>
      <c r="IGR166" s="200"/>
      <c r="IGU166" s="200"/>
      <c r="IGX166" s="200"/>
      <c r="IHA166" s="200"/>
      <c r="IHD166" s="200"/>
      <c r="IHF166" s="200"/>
      <c r="IHI166" s="200"/>
      <c r="IHL166" s="200"/>
      <c r="IHO166" s="200"/>
      <c r="IHU166" s="200"/>
      <c r="IHX166" s="200"/>
      <c r="IHZ166" s="200"/>
      <c r="IJG166" s="200"/>
      <c r="IJJ166" s="200"/>
      <c r="IJM166" s="200"/>
      <c r="IJP166" s="200"/>
      <c r="IJS166" s="200"/>
      <c r="IJT166" s="200"/>
      <c r="IJU166" s="200"/>
      <c r="IJX166" s="200"/>
      <c r="IKA166" s="200"/>
      <c r="IKD166" s="200"/>
      <c r="IKG166" s="200"/>
      <c r="IKI166" s="200"/>
      <c r="IKW166" s="200"/>
      <c r="IKX166" s="200"/>
      <c r="IKY166" s="200"/>
      <c r="IKZ166" s="200"/>
      <c r="ILA166" s="200"/>
      <c r="ILB166" s="200"/>
      <c r="ILC166" s="200"/>
      <c r="ILD166" s="200"/>
      <c r="ILE166" s="200"/>
      <c r="ILF166" s="200"/>
      <c r="ILG166" s="200"/>
      <c r="ILH166" s="200"/>
      <c r="ILI166" s="200"/>
      <c r="ILJ166" s="200"/>
      <c r="ILK166" s="200"/>
      <c r="ILL166" s="200"/>
      <c r="ILM166" s="200"/>
      <c r="ILN166" s="200"/>
      <c r="ILO166" s="200"/>
      <c r="ILU166" s="200"/>
      <c r="ILV166" s="200"/>
      <c r="ILW166" s="200"/>
      <c r="ILX166" s="200"/>
      <c r="ILY166" s="200"/>
      <c r="ILZ166" s="200"/>
      <c r="IMA166" s="200"/>
      <c r="IMC166" s="200"/>
      <c r="IMD166" s="200"/>
      <c r="IME166" s="200"/>
      <c r="IMF166" s="200"/>
      <c r="IMG166" s="200"/>
      <c r="IMH166" s="200"/>
      <c r="IMI166" s="200"/>
      <c r="IMJ166" s="200"/>
      <c r="IMM166" s="200"/>
      <c r="IMP166" s="200"/>
      <c r="IMS166" s="200"/>
      <c r="IMV166" s="200"/>
      <c r="IMY166" s="200"/>
      <c r="INB166" s="200"/>
      <c r="INK166" s="200"/>
      <c r="INN166" s="200"/>
      <c r="INQ166" s="200"/>
      <c r="INT166" s="200"/>
      <c r="IOC166" s="200"/>
      <c r="IOI166" s="200"/>
      <c r="IOL166" s="200"/>
      <c r="IOO166" s="200"/>
      <c r="IOR166" s="200"/>
      <c r="IOX166" s="200"/>
      <c r="IPG166" s="200"/>
      <c r="IPI166" s="200"/>
      <c r="IPJ166" s="200"/>
      <c r="IPL166" s="200"/>
      <c r="IPO166" s="200"/>
      <c r="IPR166" s="200"/>
      <c r="IPU166" s="200"/>
      <c r="IPX166" s="200"/>
      <c r="IQA166" s="200"/>
      <c r="IQC166" s="200"/>
      <c r="IQE166" s="200"/>
      <c r="IQH166" s="200"/>
      <c r="IQK166" s="200"/>
      <c r="IQN166" s="200"/>
      <c r="IQQ166" s="200"/>
      <c r="IQT166" s="200"/>
      <c r="IQW166" s="200"/>
      <c r="IQZ166" s="200"/>
      <c r="IRB166" s="200"/>
      <c r="IRE166" s="200"/>
      <c r="IRH166" s="200"/>
      <c r="IRK166" s="200"/>
      <c r="IRQ166" s="200"/>
      <c r="IRT166" s="200"/>
      <c r="IRV166" s="200"/>
      <c r="ITC166" s="200"/>
      <c r="ITF166" s="200"/>
      <c r="ITI166" s="200"/>
      <c r="ITL166" s="200"/>
      <c r="ITO166" s="200"/>
      <c r="ITP166" s="200"/>
      <c r="ITQ166" s="200"/>
      <c r="ITT166" s="200"/>
      <c r="ITW166" s="200"/>
      <c r="ITZ166" s="200"/>
      <c r="IUC166" s="200"/>
      <c r="IUE166" s="200"/>
      <c r="IUS166" s="200"/>
      <c r="IUT166" s="200"/>
      <c r="IUU166" s="200"/>
      <c r="IUV166" s="200"/>
      <c r="IUW166" s="200"/>
      <c r="IUX166" s="200"/>
      <c r="IUY166" s="200"/>
      <c r="IUZ166" s="200"/>
      <c r="IVA166" s="200"/>
      <c r="IVB166" s="200"/>
      <c r="IVC166" s="200"/>
      <c r="IVD166" s="200"/>
      <c r="IVE166" s="200"/>
      <c r="IVF166" s="200"/>
      <c r="IVG166" s="200"/>
      <c r="IVH166" s="200"/>
      <c r="IVI166" s="200"/>
      <c r="IVJ166" s="200"/>
      <c r="IVK166" s="200"/>
      <c r="IVQ166" s="200"/>
      <c r="IVR166" s="200"/>
      <c r="IVS166" s="200"/>
      <c r="IVT166" s="200"/>
      <c r="IVU166" s="200"/>
      <c r="IVV166" s="200"/>
      <c r="IVW166" s="200"/>
      <c r="IVY166" s="200"/>
      <c r="IVZ166" s="200"/>
      <c r="IWA166" s="200"/>
      <c r="IWB166" s="200"/>
      <c r="IWC166" s="200"/>
      <c r="IWD166" s="200"/>
      <c r="IWE166" s="200"/>
      <c r="IWF166" s="200"/>
      <c r="IWI166" s="200"/>
      <c r="IWL166" s="200"/>
      <c r="IWO166" s="200"/>
      <c r="IWR166" s="200"/>
      <c r="IWU166" s="200"/>
      <c r="IWX166" s="200"/>
      <c r="IXG166" s="200"/>
      <c r="IXJ166" s="200"/>
      <c r="IXM166" s="200"/>
      <c r="IXP166" s="200"/>
      <c r="IXY166" s="200"/>
      <c r="IYE166" s="200"/>
      <c r="IYH166" s="200"/>
      <c r="IYK166" s="200"/>
      <c r="IYN166" s="200"/>
      <c r="IYT166" s="200"/>
      <c r="IZC166" s="200"/>
      <c r="IZE166" s="200"/>
      <c r="IZF166" s="200"/>
      <c r="IZH166" s="200"/>
      <c r="IZK166" s="200"/>
      <c r="IZN166" s="200"/>
      <c r="IZQ166" s="200"/>
      <c r="IZT166" s="200"/>
      <c r="IZW166" s="200"/>
      <c r="IZY166" s="200"/>
      <c r="JAA166" s="200"/>
      <c r="JAD166" s="200"/>
      <c r="JAG166" s="200"/>
      <c r="JAJ166" s="200"/>
      <c r="JAM166" s="200"/>
      <c r="JAP166" s="200"/>
      <c r="JAS166" s="200"/>
      <c r="JAV166" s="200"/>
      <c r="JAX166" s="200"/>
      <c r="JBA166" s="200"/>
      <c r="JBD166" s="200"/>
      <c r="JBG166" s="200"/>
      <c r="JBM166" s="200"/>
      <c r="JBP166" s="200"/>
      <c r="JBR166" s="200"/>
      <c r="JCY166" s="200"/>
      <c r="JDB166" s="200"/>
      <c r="JDE166" s="200"/>
      <c r="JDH166" s="200"/>
      <c r="JDK166" s="200"/>
      <c r="JDL166" s="200"/>
      <c r="JDM166" s="200"/>
      <c r="JDP166" s="200"/>
      <c r="JDS166" s="200"/>
      <c r="JDV166" s="200"/>
      <c r="JDY166" s="200"/>
      <c r="JEA166" s="200"/>
      <c r="JEO166" s="200"/>
      <c r="JEP166" s="200"/>
      <c r="JEQ166" s="200"/>
      <c r="JER166" s="200"/>
      <c r="JES166" s="200"/>
      <c r="JET166" s="200"/>
      <c r="JEU166" s="200"/>
      <c r="JEV166" s="200"/>
      <c r="JEW166" s="200"/>
      <c r="JEX166" s="200"/>
      <c r="JEY166" s="200"/>
      <c r="JEZ166" s="200"/>
      <c r="JFA166" s="200"/>
      <c r="JFB166" s="200"/>
      <c r="JFC166" s="200"/>
      <c r="JFD166" s="200"/>
      <c r="JFE166" s="200"/>
      <c r="JFF166" s="200"/>
      <c r="JFG166" s="200"/>
      <c r="JFM166" s="200"/>
      <c r="JFN166" s="200"/>
      <c r="JFO166" s="200"/>
      <c r="JFP166" s="200"/>
      <c r="JFQ166" s="200"/>
      <c r="JFR166" s="200"/>
      <c r="JFS166" s="200"/>
      <c r="JFU166" s="200"/>
      <c r="JFV166" s="200"/>
      <c r="JFW166" s="200"/>
      <c r="JFX166" s="200"/>
      <c r="JFY166" s="200"/>
      <c r="JFZ166" s="200"/>
      <c r="JGA166" s="200"/>
      <c r="JGB166" s="200"/>
      <c r="JGE166" s="200"/>
      <c r="JGH166" s="200"/>
      <c r="JGK166" s="200"/>
      <c r="JGN166" s="200"/>
      <c r="JGQ166" s="200"/>
      <c r="JGT166" s="200"/>
      <c r="JHC166" s="200"/>
      <c r="JHF166" s="200"/>
      <c r="JHI166" s="200"/>
      <c r="JHL166" s="200"/>
      <c r="JHU166" s="200"/>
      <c r="JIA166" s="200"/>
      <c r="JID166" s="200"/>
      <c r="JIG166" s="200"/>
      <c r="JIJ166" s="200"/>
      <c r="JIP166" s="200"/>
      <c r="JIY166" s="200"/>
      <c r="JJA166" s="200"/>
      <c r="JJB166" s="200"/>
      <c r="JJD166" s="200"/>
      <c r="JJG166" s="200"/>
      <c r="JJJ166" s="200"/>
      <c r="JJM166" s="200"/>
      <c r="JJP166" s="200"/>
      <c r="JJS166" s="200"/>
      <c r="JJU166" s="200"/>
      <c r="JJW166" s="200"/>
      <c r="JJZ166" s="200"/>
      <c r="JKC166" s="200"/>
      <c r="JKF166" s="200"/>
      <c r="JKI166" s="200"/>
      <c r="JKL166" s="200"/>
      <c r="JKO166" s="200"/>
      <c r="JKR166" s="200"/>
      <c r="JKT166" s="200"/>
      <c r="JKW166" s="200"/>
      <c r="JKZ166" s="200"/>
      <c r="JLC166" s="200"/>
      <c r="JLI166" s="200"/>
      <c r="JLL166" s="200"/>
      <c r="JLN166" s="200"/>
      <c r="JMU166" s="200"/>
      <c r="JMX166" s="200"/>
      <c r="JNA166" s="200"/>
      <c r="JND166" s="200"/>
      <c r="JNG166" s="200"/>
      <c r="JNH166" s="200"/>
      <c r="JNI166" s="200"/>
      <c r="JNL166" s="200"/>
      <c r="JNO166" s="200"/>
      <c r="JNR166" s="200"/>
      <c r="JNU166" s="200"/>
      <c r="JNW166" s="200"/>
      <c r="JOK166" s="200"/>
      <c r="JOL166" s="200"/>
      <c r="JOM166" s="200"/>
      <c r="JON166" s="200"/>
      <c r="JOO166" s="200"/>
      <c r="JOP166" s="200"/>
      <c r="JOQ166" s="200"/>
      <c r="JOR166" s="200"/>
      <c r="JOS166" s="200"/>
      <c r="JOT166" s="200"/>
      <c r="JOU166" s="200"/>
      <c r="JOV166" s="200"/>
      <c r="JOW166" s="200"/>
      <c r="JOX166" s="200"/>
      <c r="JOY166" s="200"/>
      <c r="JOZ166" s="200"/>
      <c r="JPA166" s="200"/>
      <c r="JPB166" s="200"/>
      <c r="JPC166" s="200"/>
      <c r="JPI166" s="200"/>
      <c r="JPJ166" s="200"/>
      <c r="JPK166" s="200"/>
      <c r="JPL166" s="200"/>
      <c r="JPM166" s="200"/>
      <c r="JPN166" s="200"/>
      <c r="JPO166" s="200"/>
      <c r="JPQ166" s="200"/>
      <c r="JPR166" s="200"/>
      <c r="JPS166" s="200"/>
      <c r="JPT166" s="200"/>
      <c r="JPU166" s="200"/>
      <c r="JPV166" s="200"/>
      <c r="JPW166" s="200"/>
      <c r="JPX166" s="200"/>
      <c r="JQA166" s="200"/>
      <c r="JQD166" s="200"/>
      <c r="JQG166" s="200"/>
      <c r="JQJ166" s="200"/>
      <c r="JQM166" s="200"/>
      <c r="JQP166" s="200"/>
      <c r="JQY166" s="200"/>
      <c r="JRB166" s="200"/>
      <c r="JRE166" s="200"/>
      <c r="JRH166" s="200"/>
      <c r="JRQ166" s="200"/>
      <c r="JRW166" s="200"/>
      <c r="JRZ166" s="200"/>
      <c r="JSC166" s="200"/>
      <c r="JSF166" s="200"/>
      <c r="JSL166" s="200"/>
      <c r="JSU166" s="200"/>
      <c r="JSW166" s="200"/>
      <c r="JSX166" s="200"/>
      <c r="JSZ166" s="200"/>
      <c r="JTC166" s="200"/>
      <c r="JTF166" s="200"/>
      <c r="JTI166" s="200"/>
      <c r="JTL166" s="200"/>
      <c r="JTO166" s="200"/>
      <c r="JTQ166" s="200"/>
      <c r="JTS166" s="200"/>
      <c r="JTV166" s="200"/>
      <c r="JTY166" s="200"/>
      <c r="JUB166" s="200"/>
      <c r="JUE166" s="200"/>
      <c r="JUH166" s="200"/>
      <c r="JUK166" s="200"/>
      <c r="JUN166" s="200"/>
      <c r="JUP166" s="200"/>
      <c r="JUS166" s="200"/>
      <c r="JUV166" s="200"/>
      <c r="JUY166" s="200"/>
      <c r="JVE166" s="200"/>
      <c r="JVH166" s="200"/>
      <c r="JVJ166" s="200"/>
      <c r="JWQ166" s="200"/>
      <c r="JWT166" s="200"/>
      <c r="JWW166" s="200"/>
      <c r="JWZ166" s="200"/>
      <c r="JXC166" s="200"/>
      <c r="JXD166" s="200"/>
      <c r="JXE166" s="200"/>
      <c r="JXH166" s="200"/>
      <c r="JXK166" s="200"/>
      <c r="JXN166" s="200"/>
      <c r="JXQ166" s="200"/>
      <c r="JXS166" s="200"/>
      <c r="JYG166" s="200"/>
      <c r="JYH166" s="200"/>
      <c r="JYI166" s="200"/>
      <c r="JYJ166" s="200"/>
      <c r="JYK166" s="200"/>
      <c r="JYL166" s="200"/>
      <c r="JYM166" s="200"/>
      <c r="JYN166" s="200"/>
      <c r="JYO166" s="200"/>
      <c r="JYP166" s="200"/>
      <c r="JYQ166" s="200"/>
      <c r="JYR166" s="200"/>
      <c r="JYS166" s="200"/>
      <c r="JYT166" s="200"/>
      <c r="JYU166" s="200"/>
      <c r="JYV166" s="200"/>
      <c r="JYW166" s="200"/>
      <c r="JYX166" s="200"/>
      <c r="JYY166" s="200"/>
      <c r="JZE166" s="200"/>
      <c r="JZF166" s="200"/>
      <c r="JZG166" s="200"/>
      <c r="JZH166" s="200"/>
      <c r="JZI166" s="200"/>
      <c r="JZJ166" s="200"/>
      <c r="JZK166" s="200"/>
      <c r="JZM166" s="200"/>
      <c r="JZN166" s="200"/>
      <c r="JZO166" s="200"/>
      <c r="JZP166" s="200"/>
      <c r="JZQ166" s="200"/>
      <c r="JZR166" s="200"/>
      <c r="JZS166" s="200"/>
      <c r="JZT166" s="200"/>
      <c r="JZW166" s="200"/>
      <c r="JZZ166" s="200"/>
      <c r="KAC166" s="200"/>
      <c r="KAF166" s="200"/>
      <c r="KAI166" s="200"/>
      <c r="KAL166" s="200"/>
      <c r="KAU166" s="200"/>
      <c r="KAX166" s="200"/>
      <c r="KBA166" s="200"/>
      <c r="KBD166" s="200"/>
      <c r="KBM166" s="200"/>
      <c r="KBS166" s="200"/>
      <c r="KBV166" s="200"/>
      <c r="KBY166" s="200"/>
      <c r="KCB166" s="200"/>
      <c r="KCH166" s="200"/>
      <c r="KCQ166" s="200"/>
      <c r="KCS166" s="200"/>
      <c r="KCT166" s="200"/>
      <c r="KCV166" s="200"/>
      <c r="KCY166" s="200"/>
      <c r="KDB166" s="200"/>
      <c r="KDE166" s="200"/>
      <c r="KDH166" s="200"/>
      <c r="KDK166" s="200"/>
      <c r="KDM166" s="200"/>
      <c r="KDO166" s="200"/>
      <c r="KDR166" s="200"/>
      <c r="KDU166" s="200"/>
      <c r="KDX166" s="200"/>
      <c r="KEA166" s="200"/>
      <c r="KED166" s="200"/>
      <c r="KEG166" s="200"/>
      <c r="KEJ166" s="200"/>
      <c r="KEL166" s="200"/>
      <c r="KEO166" s="200"/>
      <c r="KER166" s="200"/>
      <c r="KEU166" s="200"/>
      <c r="KFA166" s="200"/>
      <c r="KFD166" s="200"/>
      <c r="KFF166" s="200"/>
      <c r="KGM166" s="200"/>
      <c r="KGP166" s="200"/>
      <c r="KGS166" s="200"/>
      <c r="KGV166" s="200"/>
      <c r="KGY166" s="200"/>
      <c r="KGZ166" s="200"/>
      <c r="KHA166" s="200"/>
      <c r="KHD166" s="200"/>
      <c r="KHG166" s="200"/>
      <c r="KHJ166" s="200"/>
      <c r="KHM166" s="200"/>
      <c r="KHO166" s="200"/>
      <c r="KIC166" s="200"/>
      <c r="KID166" s="200"/>
      <c r="KIE166" s="200"/>
      <c r="KIF166" s="200"/>
      <c r="KIG166" s="200"/>
      <c r="KIH166" s="200"/>
      <c r="KII166" s="200"/>
      <c r="KIJ166" s="200"/>
      <c r="KIK166" s="200"/>
      <c r="KIL166" s="200"/>
      <c r="KIM166" s="200"/>
      <c r="KIN166" s="200"/>
      <c r="KIO166" s="200"/>
      <c r="KIP166" s="200"/>
      <c r="KIQ166" s="200"/>
      <c r="KIR166" s="200"/>
      <c r="KIS166" s="200"/>
      <c r="KIT166" s="200"/>
      <c r="KIU166" s="200"/>
      <c r="KJA166" s="200"/>
      <c r="KJB166" s="200"/>
      <c r="KJC166" s="200"/>
      <c r="KJD166" s="200"/>
      <c r="KJE166" s="200"/>
      <c r="KJF166" s="200"/>
      <c r="KJG166" s="200"/>
      <c r="KJI166" s="200"/>
      <c r="KJJ166" s="200"/>
      <c r="KJK166" s="200"/>
      <c r="KJL166" s="200"/>
      <c r="KJM166" s="200"/>
      <c r="KJN166" s="200"/>
      <c r="KJO166" s="200"/>
      <c r="KJP166" s="200"/>
      <c r="KJS166" s="200"/>
      <c r="KJV166" s="200"/>
      <c r="KJY166" s="200"/>
      <c r="KKB166" s="200"/>
      <c r="KKE166" s="200"/>
      <c r="KKH166" s="200"/>
      <c r="KKQ166" s="200"/>
      <c r="KKT166" s="200"/>
      <c r="KKW166" s="200"/>
      <c r="KKZ166" s="200"/>
      <c r="KLI166" s="200"/>
      <c r="KLO166" s="200"/>
      <c r="KLR166" s="200"/>
      <c r="KLU166" s="200"/>
      <c r="KLX166" s="200"/>
      <c r="KMD166" s="200"/>
      <c r="KMM166" s="200"/>
      <c r="KMO166" s="200"/>
      <c r="KMP166" s="200"/>
      <c r="KMR166" s="200"/>
      <c r="KMU166" s="200"/>
      <c r="KMX166" s="200"/>
      <c r="KNA166" s="200"/>
      <c r="KND166" s="200"/>
      <c r="KNG166" s="200"/>
      <c r="KNI166" s="200"/>
      <c r="KNK166" s="200"/>
      <c r="KNN166" s="200"/>
      <c r="KNQ166" s="200"/>
      <c r="KNT166" s="200"/>
      <c r="KNW166" s="200"/>
      <c r="KNZ166" s="200"/>
      <c r="KOC166" s="200"/>
      <c r="KOF166" s="200"/>
      <c r="KOH166" s="200"/>
      <c r="KOK166" s="200"/>
      <c r="KON166" s="200"/>
      <c r="KOQ166" s="200"/>
      <c r="KOW166" s="200"/>
      <c r="KOZ166" s="200"/>
      <c r="KPB166" s="200"/>
      <c r="KQI166" s="200"/>
      <c r="KQL166" s="200"/>
      <c r="KQO166" s="200"/>
      <c r="KQR166" s="200"/>
      <c r="KQU166" s="200"/>
      <c r="KQV166" s="200"/>
      <c r="KQW166" s="200"/>
      <c r="KQZ166" s="200"/>
      <c r="KRC166" s="200"/>
      <c r="KRF166" s="200"/>
      <c r="KRI166" s="200"/>
      <c r="KRK166" s="200"/>
      <c r="KRY166" s="200"/>
      <c r="KRZ166" s="200"/>
      <c r="KSA166" s="200"/>
      <c r="KSB166" s="200"/>
      <c r="KSC166" s="200"/>
      <c r="KSD166" s="200"/>
      <c r="KSE166" s="200"/>
      <c r="KSF166" s="200"/>
      <c r="KSG166" s="200"/>
      <c r="KSH166" s="200"/>
      <c r="KSI166" s="200"/>
      <c r="KSJ166" s="200"/>
      <c r="KSK166" s="200"/>
      <c r="KSL166" s="200"/>
      <c r="KSM166" s="200"/>
      <c r="KSN166" s="200"/>
      <c r="KSO166" s="200"/>
      <c r="KSP166" s="200"/>
      <c r="KSQ166" s="200"/>
      <c r="KSW166" s="200"/>
      <c r="KSX166" s="200"/>
      <c r="KSY166" s="200"/>
      <c r="KSZ166" s="200"/>
      <c r="KTA166" s="200"/>
      <c r="KTB166" s="200"/>
      <c r="KTC166" s="200"/>
      <c r="KTE166" s="200"/>
      <c r="KTF166" s="200"/>
      <c r="KTG166" s="200"/>
      <c r="KTH166" s="200"/>
      <c r="KTI166" s="200"/>
      <c r="KTJ166" s="200"/>
      <c r="KTK166" s="200"/>
      <c r="KTL166" s="200"/>
      <c r="KTO166" s="200"/>
      <c r="KTR166" s="200"/>
      <c r="KTU166" s="200"/>
      <c r="KTX166" s="200"/>
      <c r="KUA166" s="200"/>
      <c r="KUD166" s="200"/>
      <c r="KUM166" s="200"/>
      <c r="KUP166" s="200"/>
      <c r="KUS166" s="200"/>
      <c r="KUV166" s="200"/>
      <c r="KVE166" s="200"/>
      <c r="KVK166" s="200"/>
      <c r="KVN166" s="200"/>
      <c r="KVQ166" s="200"/>
      <c r="KVT166" s="200"/>
      <c r="KVZ166" s="200"/>
      <c r="KWI166" s="200"/>
      <c r="KWK166" s="200"/>
      <c r="KWL166" s="200"/>
      <c r="KWN166" s="200"/>
      <c r="KWQ166" s="200"/>
      <c r="KWT166" s="200"/>
      <c r="KWW166" s="200"/>
      <c r="KWZ166" s="200"/>
      <c r="KXC166" s="200"/>
      <c r="KXE166" s="200"/>
      <c r="KXG166" s="200"/>
      <c r="KXJ166" s="200"/>
      <c r="KXM166" s="200"/>
      <c r="KXP166" s="200"/>
      <c r="KXS166" s="200"/>
      <c r="KXV166" s="200"/>
      <c r="KXY166" s="200"/>
      <c r="KYB166" s="200"/>
      <c r="KYD166" s="200"/>
      <c r="KYG166" s="200"/>
      <c r="KYJ166" s="200"/>
      <c r="KYM166" s="200"/>
      <c r="KYS166" s="200"/>
      <c r="KYV166" s="200"/>
      <c r="KYX166" s="200"/>
      <c r="LAE166" s="200"/>
      <c r="LAH166" s="200"/>
      <c r="LAK166" s="200"/>
      <c r="LAN166" s="200"/>
      <c r="LAQ166" s="200"/>
      <c r="LAR166" s="200"/>
      <c r="LAS166" s="200"/>
      <c r="LAV166" s="200"/>
      <c r="LAY166" s="200"/>
      <c r="LBB166" s="200"/>
      <c r="LBE166" s="200"/>
      <c r="LBG166" s="200"/>
      <c r="LBU166" s="200"/>
      <c r="LBV166" s="200"/>
      <c r="LBW166" s="200"/>
      <c r="LBX166" s="200"/>
      <c r="LBY166" s="200"/>
      <c r="LBZ166" s="200"/>
      <c r="LCA166" s="200"/>
      <c r="LCB166" s="200"/>
      <c r="LCC166" s="200"/>
      <c r="LCD166" s="200"/>
      <c r="LCE166" s="200"/>
      <c r="LCF166" s="200"/>
      <c r="LCG166" s="200"/>
      <c r="LCH166" s="200"/>
      <c r="LCI166" s="200"/>
      <c r="LCJ166" s="200"/>
      <c r="LCK166" s="200"/>
      <c r="LCL166" s="200"/>
      <c r="LCM166" s="200"/>
      <c r="LCS166" s="200"/>
      <c r="LCT166" s="200"/>
      <c r="LCU166" s="200"/>
      <c r="LCV166" s="200"/>
      <c r="LCW166" s="200"/>
      <c r="LCX166" s="200"/>
      <c r="LCY166" s="200"/>
      <c r="LDA166" s="200"/>
      <c r="LDB166" s="200"/>
      <c r="LDC166" s="200"/>
      <c r="LDD166" s="200"/>
      <c r="LDE166" s="200"/>
      <c r="LDF166" s="200"/>
      <c r="LDG166" s="200"/>
      <c r="LDH166" s="200"/>
      <c r="LDK166" s="200"/>
      <c r="LDN166" s="200"/>
      <c r="LDQ166" s="200"/>
      <c r="LDT166" s="200"/>
      <c r="LDW166" s="200"/>
      <c r="LDZ166" s="200"/>
      <c r="LEI166" s="200"/>
      <c r="LEL166" s="200"/>
      <c r="LEO166" s="200"/>
      <c r="LER166" s="200"/>
      <c r="LFA166" s="200"/>
      <c r="LFG166" s="200"/>
      <c r="LFJ166" s="200"/>
      <c r="LFM166" s="200"/>
      <c r="LFP166" s="200"/>
      <c r="LFV166" s="200"/>
      <c r="LGE166" s="200"/>
      <c r="LGG166" s="200"/>
      <c r="LGH166" s="200"/>
      <c r="LGJ166" s="200"/>
      <c r="LGM166" s="200"/>
      <c r="LGP166" s="200"/>
      <c r="LGS166" s="200"/>
      <c r="LGV166" s="200"/>
      <c r="LGY166" s="200"/>
      <c r="LHA166" s="200"/>
      <c r="LHC166" s="200"/>
      <c r="LHF166" s="200"/>
      <c r="LHI166" s="200"/>
      <c r="LHL166" s="200"/>
      <c r="LHO166" s="200"/>
      <c r="LHR166" s="200"/>
      <c r="LHU166" s="200"/>
      <c r="LHX166" s="200"/>
      <c r="LHZ166" s="200"/>
      <c r="LIC166" s="200"/>
      <c r="LIF166" s="200"/>
      <c r="LII166" s="200"/>
      <c r="LIO166" s="200"/>
      <c r="LIR166" s="200"/>
      <c r="LIT166" s="200"/>
      <c r="LKA166" s="200"/>
      <c r="LKD166" s="200"/>
      <c r="LKG166" s="200"/>
      <c r="LKJ166" s="200"/>
      <c r="LKM166" s="200"/>
      <c r="LKN166" s="200"/>
      <c r="LKO166" s="200"/>
      <c r="LKR166" s="200"/>
      <c r="LKU166" s="200"/>
      <c r="LKX166" s="200"/>
      <c r="LLA166" s="200"/>
      <c r="LLC166" s="200"/>
      <c r="LLQ166" s="200"/>
      <c r="LLR166" s="200"/>
      <c r="LLS166" s="200"/>
      <c r="LLT166" s="200"/>
      <c r="LLU166" s="200"/>
      <c r="LLV166" s="200"/>
      <c r="LLW166" s="200"/>
      <c r="LLX166" s="200"/>
      <c r="LLY166" s="200"/>
      <c r="LLZ166" s="200"/>
      <c r="LMA166" s="200"/>
      <c r="LMB166" s="200"/>
      <c r="LMC166" s="200"/>
      <c r="LMD166" s="200"/>
      <c r="LME166" s="200"/>
      <c r="LMF166" s="200"/>
      <c r="LMG166" s="200"/>
      <c r="LMH166" s="200"/>
      <c r="LMI166" s="200"/>
      <c r="LMO166" s="200"/>
      <c r="LMP166" s="200"/>
      <c r="LMQ166" s="200"/>
      <c r="LMR166" s="200"/>
      <c r="LMS166" s="200"/>
      <c r="LMT166" s="200"/>
      <c r="LMU166" s="200"/>
      <c r="LMW166" s="200"/>
      <c r="LMX166" s="200"/>
      <c r="LMY166" s="200"/>
      <c r="LMZ166" s="200"/>
      <c r="LNA166" s="200"/>
      <c r="LNB166" s="200"/>
      <c r="LNC166" s="200"/>
      <c r="LND166" s="200"/>
      <c r="LNG166" s="200"/>
      <c r="LNJ166" s="200"/>
      <c r="LNM166" s="200"/>
      <c r="LNP166" s="200"/>
      <c r="LNS166" s="200"/>
      <c r="LNV166" s="200"/>
      <c r="LOE166" s="200"/>
      <c r="LOH166" s="200"/>
      <c r="LOK166" s="200"/>
      <c r="LON166" s="200"/>
      <c r="LOW166" s="200"/>
      <c r="LPC166" s="200"/>
      <c r="LPF166" s="200"/>
      <c r="LPI166" s="200"/>
      <c r="LPL166" s="200"/>
      <c r="LPR166" s="200"/>
      <c r="LQA166" s="200"/>
      <c r="LQC166" s="200"/>
      <c r="LQD166" s="200"/>
      <c r="LQF166" s="200"/>
      <c r="LQI166" s="200"/>
      <c r="LQL166" s="200"/>
      <c r="LQO166" s="200"/>
      <c r="LQR166" s="200"/>
      <c r="LQU166" s="200"/>
      <c r="LQW166" s="200"/>
      <c r="LQY166" s="200"/>
      <c r="LRB166" s="200"/>
      <c r="LRE166" s="200"/>
      <c r="LRH166" s="200"/>
      <c r="LRK166" s="200"/>
      <c r="LRN166" s="200"/>
      <c r="LRQ166" s="200"/>
      <c r="LRT166" s="200"/>
      <c r="LRV166" s="200"/>
      <c r="LRY166" s="200"/>
      <c r="LSB166" s="200"/>
      <c r="LSE166" s="200"/>
      <c r="LSK166" s="200"/>
      <c r="LSN166" s="200"/>
      <c r="LSP166" s="200"/>
      <c r="LTW166" s="200"/>
      <c r="LTZ166" s="200"/>
      <c r="LUC166" s="200"/>
      <c r="LUF166" s="200"/>
      <c r="LUI166" s="200"/>
      <c r="LUJ166" s="200"/>
      <c r="LUK166" s="200"/>
      <c r="LUN166" s="200"/>
      <c r="LUQ166" s="200"/>
      <c r="LUT166" s="200"/>
      <c r="LUW166" s="200"/>
      <c r="LUY166" s="200"/>
      <c r="LVM166" s="200"/>
      <c r="LVN166" s="200"/>
      <c r="LVO166" s="200"/>
      <c r="LVP166" s="200"/>
      <c r="LVQ166" s="200"/>
      <c r="LVR166" s="200"/>
      <c r="LVS166" s="200"/>
      <c r="LVT166" s="200"/>
      <c r="LVU166" s="200"/>
      <c r="LVV166" s="200"/>
      <c r="LVW166" s="200"/>
      <c r="LVX166" s="200"/>
      <c r="LVY166" s="200"/>
      <c r="LVZ166" s="200"/>
      <c r="LWA166" s="200"/>
      <c r="LWB166" s="200"/>
      <c r="LWC166" s="200"/>
      <c r="LWD166" s="200"/>
      <c r="LWE166" s="200"/>
      <c r="LWK166" s="200"/>
      <c r="LWL166" s="200"/>
      <c r="LWM166" s="200"/>
      <c r="LWN166" s="200"/>
      <c r="LWO166" s="200"/>
      <c r="LWP166" s="200"/>
      <c r="LWQ166" s="200"/>
      <c r="LWS166" s="200"/>
      <c r="LWT166" s="200"/>
      <c r="LWU166" s="200"/>
      <c r="LWV166" s="200"/>
      <c r="LWW166" s="200"/>
      <c r="LWX166" s="200"/>
      <c r="LWY166" s="200"/>
      <c r="LWZ166" s="200"/>
      <c r="LXC166" s="200"/>
      <c r="LXF166" s="200"/>
      <c r="LXI166" s="200"/>
      <c r="LXL166" s="200"/>
      <c r="LXO166" s="200"/>
      <c r="LXR166" s="200"/>
      <c r="LYA166" s="200"/>
      <c r="LYD166" s="200"/>
      <c r="LYG166" s="200"/>
      <c r="LYJ166" s="200"/>
      <c r="LYS166" s="200"/>
      <c r="LYY166" s="200"/>
      <c r="LZB166" s="200"/>
      <c r="LZE166" s="200"/>
      <c r="LZH166" s="200"/>
      <c r="LZN166" s="200"/>
      <c r="LZW166" s="200"/>
      <c r="LZY166" s="200"/>
      <c r="LZZ166" s="200"/>
      <c r="MAB166" s="200"/>
      <c r="MAE166" s="200"/>
      <c r="MAH166" s="200"/>
      <c r="MAK166" s="200"/>
      <c r="MAN166" s="200"/>
      <c r="MAQ166" s="200"/>
      <c r="MAS166" s="200"/>
      <c r="MAU166" s="200"/>
      <c r="MAX166" s="200"/>
      <c r="MBA166" s="200"/>
      <c r="MBD166" s="200"/>
      <c r="MBG166" s="200"/>
      <c r="MBJ166" s="200"/>
      <c r="MBM166" s="200"/>
      <c r="MBP166" s="200"/>
      <c r="MBR166" s="200"/>
      <c r="MBU166" s="200"/>
      <c r="MBX166" s="200"/>
      <c r="MCA166" s="200"/>
      <c r="MCG166" s="200"/>
      <c r="MCJ166" s="200"/>
      <c r="MCL166" s="200"/>
      <c r="MDS166" s="200"/>
      <c r="MDV166" s="200"/>
      <c r="MDY166" s="200"/>
      <c r="MEB166" s="200"/>
      <c r="MEE166" s="200"/>
      <c r="MEF166" s="200"/>
      <c r="MEG166" s="200"/>
      <c r="MEJ166" s="200"/>
      <c r="MEM166" s="200"/>
      <c r="MEP166" s="200"/>
      <c r="MES166" s="200"/>
      <c r="MEU166" s="200"/>
      <c r="MFI166" s="200"/>
      <c r="MFJ166" s="200"/>
      <c r="MFK166" s="200"/>
      <c r="MFL166" s="200"/>
      <c r="MFM166" s="200"/>
      <c r="MFN166" s="200"/>
      <c r="MFO166" s="200"/>
      <c r="MFP166" s="200"/>
      <c r="MFQ166" s="200"/>
      <c r="MFR166" s="200"/>
      <c r="MFS166" s="200"/>
      <c r="MFT166" s="200"/>
      <c r="MFU166" s="200"/>
      <c r="MFV166" s="200"/>
      <c r="MFW166" s="200"/>
      <c r="MFX166" s="200"/>
      <c r="MFY166" s="200"/>
      <c r="MFZ166" s="200"/>
      <c r="MGA166" s="200"/>
      <c r="MGG166" s="200"/>
      <c r="MGH166" s="200"/>
      <c r="MGI166" s="200"/>
      <c r="MGJ166" s="200"/>
      <c r="MGK166" s="200"/>
      <c r="MGL166" s="200"/>
      <c r="MGM166" s="200"/>
      <c r="MGO166" s="200"/>
      <c r="MGP166" s="200"/>
      <c r="MGQ166" s="200"/>
      <c r="MGR166" s="200"/>
      <c r="MGS166" s="200"/>
      <c r="MGT166" s="200"/>
      <c r="MGU166" s="200"/>
      <c r="MGV166" s="200"/>
      <c r="MGY166" s="200"/>
      <c r="MHB166" s="200"/>
      <c r="MHE166" s="200"/>
      <c r="MHH166" s="200"/>
      <c r="MHK166" s="200"/>
      <c r="MHN166" s="200"/>
      <c r="MHW166" s="200"/>
      <c r="MHZ166" s="200"/>
      <c r="MIC166" s="200"/>
      <c r="MIF166" s="200"/>
      <c r="MIO166" s="200"/>
      <c r="MIU166" s="200"/>
      <c r="MIX166" s="200"/>
      <c r="MJA166" s="200"/>
      <c r="MJD166" s="200"/>
      <c r="MJJ166" s="200"/>
      <c r="MJS166" s="200"/>
      <c r="MJU166" s="200"/>
      <c r="MJV166" s="200"/>
      <c r="MJX166" s="200"/>
      <c r="MKA166" s="200"/>
      <c r="MKD166" s="200"/>
      <c r="MKG166" s="200"/>
      <c r="MKJ166" s="200"/>
      <c r="MKM166" s="200"/>
      <c r="MKO166" s="200"/>
      <c r="MKQ166" s="200"/>
      <c r="MKT166" s="200"/>
      <c r="MKW166" s="200"/>
      <c r="MKZ166" s="200"/>
      <c r="MLC166" s="200"/>
      <c r="MLF166" s="200"/>
      <c r="MLI166" s="200"/>
      <c r="MLL166" s="200"/>
      <c r="MLN166" s="200"/>
      <c r="MLQ166" s="200"/>
      <c r="MLT166" s="200"/>
      <c r="MLW166" s="200"/>
      <c r="MMC166" s="200"/>
      <c r="MMF166" s="200"/>
      <c r="MMH166" s="200"/>
      <c r="MNO166" s="200"/>
      <c r="MNR166" s="200"/>
      <c r="MNU166" s="200"/>
      <c r="MNX166" s="200"/>
      <c r="MOA166" s="200"/>
      <c r="MOB166" s="200"/>
      <c r="MOC166" s="200"/>
      <c r="MOF166" s="200"/>
      <c r="MOI166" s="200"/>
      <c r="MOL166" s="200"/>
      <c r="MOO166" s="200"/>
      <c r="MOQ166" s="200"/>
      <c r="MPE166" s="200"/>
      <c r="MPF166" s="200"/>
      <c r="MPG166" s="200"/>
      <c r="MPH166" s="200"/>
      <c r="MPI166" s="200"/>
      <c r="MPJ166" s="200"/>
      <c r="MPK166" s="200"/>
      <c r="MPL166" s="200"/>
      <c r="MPM166" s="200"/>
      <c r="MPN166" s="200"/>
      <c r="MPO166" s="200"/>
      <c r="MPP166" s="200"/>
      <c r="MPQ166" s="200"/>
      <c r="MPR166" s="200"/>
      <c r="MPS166" s="200"/>
      <c r="MPT166" s="200"/>
      <c r="MPU166" s="200"/>
      <c r="MPV166" s="200"/>
      <c r="MPW166" s="200"/>
      <c r="MQC166" s="200"/>
      <c r="MQD166" s="200"/>
      <c r="MQE166" s="200"/>
      <c r="MQF166" s="200"/>
      <c r="MQG166" s="200"/>
      <c r="MQH166" s="200"/>
      <c r="MQI166" s="200"/>
      <c r="MQK166" s="200"/>
      <c r="MQL166" s="200"/>
      <c r="MQM166" s="200"/>
      <c r="MQN166" s="200"/>
      <c r="MQO166" s="200"/>
      <c r="MQP166" s="200"/>
      <c r="MQQ166" s="200"/>
      <c r="MQR166" s="200"/>
      <c r="MQU166" s="200"/>
      <c r="MQX166" s="200"/>
      <c r="MRA166" s="200"/>
      <c r="MRD166" s="200"/>
      <c r="MRG166" s="200"/>
      <c r="MRJ166" s="200"/>
      <c r="MRS166" s="200"/>
      <c r="MRV166" s="200"/>
      <c r="MRY166" s="200"/>
      <c r="MSB166" s="200"/>
      <c r="MSK166" s="200"/>
      <c r="MSQ166" s="200"/>
      <c r="MST166" s="200"/>
      <c r="MSW166" s="200"/>
      <c r="MSZ166" s="200"/>
      <c r="MTF166" s="200"/>
      <c r="MTO166" s="200"/>
      <c r="MTQ166" s="200"/>
      <c r="MTR166" s="200"/>
      <c r="MTT166" s="200"/>
      <c r="MTW166" s="200"/>
      <c r="MTZ166" s="200"/>
      <c r="MUC166" s="200"/>
      <c r="MUF166" s="200"/>
      <c r="MUI166" s="200"/>
      <c r="MUK166" s="200"/>
      <c r="MUM166" s="200"/>
      <c r="MUP166" s="200"/>
      <c r="MUS166" s="200"/>
      <c r="MUV166" s="200"/>
      <c r="MUY166" s="200"/>
      <c r="MVB166" s="200"/>
      <c r="MVE166" s="200"/>
      <c r="MVH166" s="200"/>
      <c r="MVJ166" s="200"/>
      <c r="MVM166" s="200"/>
      <c r="MVP166" s="200"/>
      <c r="MVS166" s="200"/>
      <c r="MVY166" s="200"/>
      <c r="MWB166" s="200"/>
      <c r="MWD166" s="200"/>
      <c r="MXK166" s="200"/>
      <c r="MXN166" s="200"/>
      <c r="MXQ166" s="200"/>
      <c r="MXT166" s="200"/>
      <c r="MXW166" s="200"/>
      <c r="MXX166" s="200"/>
      <c r="MXY166" s="200"/>
      <c r="MYB166" s="200"/>
      <c r="MYE166" s="200"/>
      <c r="MYH166" s="200"/>
      <c r="MYK166" s="200"/>
      <c r="MYM166" s="200"/>
      <c r="MZA166" s="200"/>
      <c r="MZB166" s="200"/>
      <c r="MZC166" s="200"/>
      <c r="MZD166" s="200"/>
      <c r="MZE166" s="200"/>
      <c r="MZF166" s="200"/>
      <c r="MZG166" s="200"/>
      <c r="MZH166" s="200"/>
      <c r="MZI166" s="200"/>
      <c r="MZJ166" s="200"/>
      <c r="MZK166" s="200"/>
      <c r="MZL166" s="200"/>
      <c r="MZM166" s="200"/>
      <c r="MZN166" s="200"/>
      <c r="MZO166" s="200"/>
      <c r="MZP166" s="200"/>
      <c r="MZQ166" s="200"/>
      <c r="MZR166" s="200"/>
      <c r="MZS166" s="200"/>
      <c r="MZY166" s="200"/>
      <c r="MZZ166" s="200"/>
      <c r="NAA166" s="200"/>
      <c r="NAB166" s="200"/>
      <c r="NAC166" s="200"/>
      <c r="NAD166" s="200"/>
      <c r="NAE166" s="200"/>
      <c r="NAG166" s="200"/>
      <c r="NAH166" s="200"/>
      <c r="NAI166" s="200"/>
      <c r="NAJ166" s="200"/>
      <c r="NAK166" s="200"/>
      <c r="NAL166" s="200"/>
      <c r="NAM166" s="200"/>
      <c r="NAN166" s="200"/>
      <c r="NAQ166" s="200"/>
      <c r="NAT166" s="200"/>
      <c r="NAW166" s="200"/>
      <c r="NAZ166" s="200"/>
      <c r="NBC166" s="200"/>
      <c r="NBF166" s="200"/>
      <c r="NBO166" s="200"/>
      <c r="NBR166" s="200"/>
      <c r="NBU166" s="200"/>
      <c r="NBX166" s="200"/>
      <c r="NCG166" s="200"/>
      <c r="NCM166" s="200"/>
      <c r="NCP166" s="200"/>
      <c r="NCS166" s="200"/>
      <c r="NCV166" s="200"/>
      <c r="NDB166" s="200"/>
      <c r="NDK166" s="200"/>
      <c r="NDM166" s="200"/>
      <c r="NDN166" s="200"/>
      <c r="NDP166" s="200"/>
      <c r="NDS166" s="200"/>
      <c r="NDV166" s="200"/>
      <c r="NDY166" s="200"/>
      <c r="NEB166" s="200"/>
      <c r="NEE166" s="200"/>
      <c r="NEG166" s="200"/>
      <c r="NEI166" s="200"/>
      <c r="NEL166" s="200"/>
      <c r="NEO166" s="200"/>
      <c r="NER166" s="200"/>
      <c r="NEU166" s="200"/>
      <c r="NEX166" s="200"/>
      <c r="NFA166" s="200"/>
      <c r="NFD166" s="200"/>
      <c r="NFF166" s="200"/>
      <c r="NFI166" s="200"/>
      <c r="NFL166" s="200"/>
      <c r="NFO166" s="200"/>
      <c r="NFU166" s="200"/>
      <c r="NFX166" s="200"/>
      <c r="NFZ166" s="200"/>
      <c r="NHG166" s="200"/>
      <c r="NHJ166" s="200"/>
      <c r="NHM166" s="200"/>
      <c r="NHP166" s="200"/>
      <c r="NHS166" s="200"/>
      <c r="NHT166" s="200"/>
      <c r="NHU166" s="200"/>
      <c r="NHX166" s="200"/>
      <c r="NIA166" s="200"/>
      <c r="NID166" s="200"/>
      <c r="NIG166" s="200"/>
      <c r="NII166" s="200"/>
      <c r="NIW166" s="200"/>
      <c r="NIX166" s="200"/>
      <c r="NIY166" s="200"/>
      <c r="NIZ166" s="200"/>
      <c r="NJA166" s="200"/>
      <c r="NJB166" s="200"/>
      <c r="NJC166" s="200"/>
      <c r="NJD166" s="200"/>
      <c r="NJE166" s="200"/>
      <c r="NJF166" s="200"/>
      <c r="NJG166" s="200"/>
      <c r="NJH166" s="200"/>
      <c r="NJI166" s="200"/>
      <c r="NJJ166" s="200"/>
      <c r="NJK166" s="200"/>
      <c r="NJL166" s="200"/>
      <c r="NJM166" s="200"/>
      <c r="NJN166" s="200"/>
      <c r="NJO166" s="200"/>
      <c r="NJU166" s="200"/>
      <c r="NJV166" s="200"/>
      <c r="NJW166" s="200"/>
      <c r="NJX166" s="200"/>
      <c r="NJY166" s="200"/>
      <c r="NJZ166" s="200"/>
      <c r="NKA166" s="200"/>
      <c r="NKC166" s="200"/>
      <c r="NKD166" s="200"/>
      <c r="NKE166" s="200"/>
      <c r="NKF166" s="200"/>
      <c r="NKG166" s="200"/>
      <c r="NKH166" s="200"/>
      <c r="NKI166" s="200"/>
      <c r="NKJ166" s="200"/>
      <c r="NKM166" s="200"/>
      <c r="NKP166" s="200"/>
      <c r="NKS166" s="200"/>
      <c r="NKV166" s="200"/>
      <c r="NKY166" s="200"/>
      <c r="NLB166" s="200"/>
      <c r="NLK166" s="200"/>
      <c r="NLN166" s="200"/>
      <c r="NLQ166" s="200"/>
      <c r="NLT166" s="200"/>
      <c r="NMC166" s="200"/>
      <c r="NMI166" s="200"/>
      <c r="NML166" s="200"/>
      <c r="NMO166" s="200"/>
      <c r="NMR166" s="200"/>
      <c r="NMX166" s="200"/>
      <c r="NNG166" s="200"/>
      <c r="NNI166" s="200"/>
      <c r="NNJ166" s="200"/>
      <c r="NNL166" s="200"/>
      <c r="NNO166" s="200"/>
      <c r="NNR166" s="200"/>
      <c r="NNU166" s="200"/>
      <c r="NNX166" s="200"/>
      <c r="NOA166" s="200"/>
      <c r="NOC166" s="200"/>
      <c r="NOE166" s="200"/>
      <c r="NOH166" s="200"/>
      <c r="NOK166" s="200"/>
      <c r="NON166" s="200"/>
      <c r="NOQ166" s="200"/>
      <c r="NOT166" s="200"/>
      <c r="NOW166" s="200"/>
      <c r="NOZ166" s="200"/>
      <c r="NPB166" s="200"/>
      <c r="NPE166" s="200"/>
      <c r="NPH166" s="200"/>
      <c r="NPK166" s="200"/>
      <c r="NPQ166" s="200"/>
      <c r="NPT166" s="200"/>
      <c r="NPV166" s="200"/>
      <c r="NRC166" s="200"/>
      <c r="NRF166" s="200"/>
      <c r="NRI166" s="200"/>
      <c r="NRL166" s="200"/>
      <c r="NRO166" s="200"/>
      <c r="NRP166" s="200"/>
      <c r="NRQ166" s="200"/>
      <c r="NRT166" s="200"/>
      <c r="NRW166" s="200"/>
      <c r="NRZ166" s="200"/>
      <c r="NSC166" s="200"/>
      <c r="NSE166" s="200"/>
      <c r="NSS166" s="200"/>
      <c r="NST166" s="200"/>
      <c r="NSU166" s="200"/>
      <c r="NSV166" s="200"/>
      <c r="NSW166" s="200"/>
      <c r="NSX166" s="200"/>
      <c r="NSY166" s="200"/>
      <c r="NSZ166" s="200"/>
      <c r="NTA166" s="200"/>
      <c r="NTB166" s="200"/>
      <c r="NTC166" s="200"/>
      <c r="NTD166" s="200"/>
      <c r="NTE166" s="200"/>
      <c r="NTF166" s="200"/>
      <c r="NTG166" s="200"/>
      <c r="NTH166" s="200"/>
      <c r="NTI166" s="200"/>
      <c r="NTJ166" s="200"/>
      <c r="NTK166" s="200"/>
      <c r="NTQ166" s="200"/>
      <c r="NTR166" s="200"/>
      <c r="NTS166" s="200"/>
      <c r="NTT166" s="200"/>
      <c r="NTU166" s="200"/>
      <c r="NTV166" s="200"/>
      <c r="NTW166" s="200"/>
      <c r="NTY166" s="200"/>
      <c r="NTZ166" s="200"/>
      <c r="NUA166" s="200"/>
      <c r="NUB166" s="200"/>
      <c r="NUC166" s="200"/>
      <c r="NUD166" s="200"/>
      <c r="NUE166" s="200"/>
      <c r="NUF166" s="200"/>
      <c r="NUI166" s="200"/>
      <c r="NUL166" s="200"/>
      <c r="NUO166" s="200"/>
      <c r="NUR166" s="200"/>
      <c r="NUU166" s="200"/>
      <c r="NUX166" s="200"/>
      <c r="NVG166" s="200"/>
      <c r="NVJ166" s="200"/>
      <c r="NVM166" s="200"/>
      <c r="NVP166" s="200"/>
      <c r="NVY166" s="200"/>
      <c r="NWE166" s="200"/>
      <c r="NWH166" s="200"/>
      <c r="NWK166" s="200"/>
      <c r="NWN166" s="200"/>
      <c r="NWT166" s="200"/>
      <c r="NXC166" s="200"/>
      <c r="NXE166" s="200"/>
      <c r="NXF166" s="200"/>
      <c r="NXH166" s="200"/>
      <c r="NXK166" s="200"/>
      <c r="NXN166" s="200"/>
      <c r="NXQ166" s="200"/>
      <c r="NXT166" s="200"/>
      <c r="NXW166" s="200"/>
      <c r="NXY166" s="200"/>
      <c r="NYA166" s="200"/>
      <c r="NYD166" s="200"/>
      <c r="NYG166" s="200"/>
      <c r="NYJ166" s="200"/>
      <c r="NYM166" s="200"/>
      <c r="NYP166" s="200"/>
      <c r="NYS166" s="200"/>
      <c r="NYV166" s="200"/>
      <c r="NYX166" s="200"/>
      <c r="NZA166" s="200"/>
      <c r="NZD166" s="200"/>
      <c r="NZG166" s="200"/>
      <c r="NZM166" s="200"/>
      <c r="NZP166" s="200"/>
      <c r="NZR166" s="200"/>
      <c r="OAY166" s="200"/>
      <c r="OBB166" s="200"/>
      <c r="OBE166" s="200"/>
      <c r="OBH166" s="200"/>
      <c r="OBK166" s="200"/>
      <c r="OBL166" s="200"/>
      <c r="OBM166" s="200"/>
      <c r="OBP166" s="200"/>
      <c r="OBS166" s="200"/>
      <c r="OBV166" s="200"/>
      <c r="OBY166" s="200"/>
      <c r="OCA166" s="200"/>
      <c r="OCO166" s="200"/>
      <c r="OCP166" s="200"/>
      <c r="OCQ166" s="200"/>
      <c r="OCR166" s="200"/>
      <c r="OCS166" s="200"/>
      <c r="OCT166" s="200"/>
      <c r="OCU166" s="200"/>
      <c r="OCV166" s="200"/>
      <c r="OCW166" s="200"/>
      <c r="OCX166" s="200"/>
      <c r="OCY166" s="200"/>
      <c r="OCZ166" s="200"/>
      <c r="ODA166" s="200"/>
      <c r="ODB166" s="200"/>
      <c r="ODC166" s="200"/>
      <c r="ODD166" s="200"/>
      <c r="ODE166" s="200"/>
      <c r="ODF166" s="200"/>
      <c r="ODG166" s="200"/>
      <c r="ODM166" s="200"/>
      <c r="ODN166" s="200"/>
      <c r="ODO166" s="200"/>
      <c r="ODP166" s="200"/>
      <c r="ODQ166" s="200"/>
      <c r="ODR166" s="200"/>
      <c r="ODS166" s="200"/>
      <c r="ODU166" s="200"/>
      <c r="ODV166" s="200"/>
      <c r="ODW166" s="200"/>
      <c r="ODX166" s="200"/>
      <c r="ODY166" s="200"/>
      <c r="ODZ166" s="200"/>
      <c r="OEA166" s="200"/>
      <c r="OEB166" s="200"/>
      <c r="OEE166" s="200"/>
      <c r="OEH166" s="200"/>
      <c r="OEK166" s="200"/>
      <c r="OEN166" s="200"/>
      <c r="OEQ166" s="200"/>
      <c r="OET166" s="200"/>
      <c r="OFC166" s="200"/>
      <c r="OFF166" s="200"/>
      <c r="OFI166" s="200"/>
      <c r="OFL166" s="200"/>
      <c r="OFU166" s="200"/>
      <c r="OGA166" s="200"/>
      <c r="OGD166" s="200"/>
      <c r="OGG166" s="200"/>
      <c r="OGJ166" s="200"/>
      <c r="OGP166" s="200"/>
      <c r="OGY166" s="200"/>
      <c r="OHA166" s="200"/>
      <c r="OHB166" s="200"/>
      <c r="OHD166" s="200"/>
      <c r="OHG166" s="200"/>
      <c r="OHJ166" s="200"/>
      <c r="OHM166" s="200"/>
      <c r="OHP166" s="200"/>
      <c r="OHS166" s="200"/>
      <c r="OHU166" s="200"/>
      <c r="OHW166" s="200"/>
      <c r="OHZ166" s="200"/>
      <c r="OIC166" s="200"/>
      <c r="OIF166" s="200"/>
      <c r="OII166" s="200"/>
      <c r="OIL166" s="200"/>
      <c r="OIO166" s="200"/>
      <c r="OIR166" s="200"/>
      <c r="OIT166" s="200"/>
      <c r="OIW166" s="200"/>
      <c r="OIZ166" s="200"/>
      <c r="OJC166" s="200"/>
      <c r="OJI166" s="200"/>
      <c r="OJL166" s="200"/>
      <c r="OJN166" s="200"/>
      <c r="OKU166" s="200"/>
      <c r="OKX166" s="200"/>
      <c r="OLA166" s="200"/>
      <c r="OLD166" s="200"/>
      <c r="OLG166" s="200"/>
      <c r="OLH166" s="200"/>
      <c r="OLI166" s="200"/>
      <c r="OLL166" s="200"/>
      <c r="OLO166" s="200"/>
      <c r="OLR166" s="200"/>
      <c r="OLU166" s="200"/>
      <c r="OLW166" s="200"/>
      <c r="OMK166" s="200"/>
      <c r="OML166" s="200"/>
      <c r="OMM166" s="200"/>
      <c r="OMN166" s="200"/>
      <c r="OMO166" s="200"/>
      <c r="OMP166" s="200"/>
      <c r="OMQ166" s="200"/>
      <c r="OMR166" s="200"/>
      <c r="OMS166" s="200"/>
      <c r="OMT166" s="200"/>
      <c r="OMU166" s="200"/>
      <c r="OMV166" s="200"/>
      <c r="OMW166" s="200"/>
      <c r="OMX166" s="200"/>
      <c r="OMY166" s="200"/>
      <c r="OMZ166" s="200"/>
      <c r="ONA166" s="200"/>
      <c r="ONB166" s="200"/>
      <c r="ONC166" s="200"/>
      <c r="ONI166" s="200"/>
      <c r="ONJ166" s="200"/>
      <c r="ONK166" s="200"/>
      <c r="ONL166" s="200"/>
      <c r="ONM166" s="200"/>
      <c r="ONN166" s="200"/>
      <c r="ONO166" s="200"/>
      <c r="ONQ166" s="200"/>
      <c r="ONR166" s="200"/>
      <c r="ONS166" s="200"/>
      <c r="ONT166" s="200"/>
      <c r="ONU166" s="200"/>
      <c r="ONV166" s="200"/>
      <c r="ONW166" s="200"/>
      <c r="ONX166" s="200"/>
      <c r="OOA166" s="200"/>
      <c r="OOD166" s="200"/>
      <c r="OOG166" s="200"/>
      <c r="OOJ166" s="200"/>
      <c r="OOM166" s="200"/>
      <c r="OOP166" s="200"/>
      <c r="OOY166" s="200"/>
      <c r="OPB166" s="200"/>
      <c r="OPE166" s="200"/>
      <c r="OPH166" s="200"/>
      <c r="OPQ166" s="200"/>
      <c r="OPW166" s="200"/>
      <c r="OPZ166" s="200"/>
      <c r="OQC166" s="200"/>
      <c r="OQF166" s="200"/>
      <c r="OQL166" s="200"/>
      <c r="OQU166" s="200"/>
      <c r="OQW166" s="200"/>
      <c r="OQX166" s="200"/>
      <c r="OQZ166" s="200"/>
      <c r="ORC166" s="200"/>
      <c r="ORF166" s="200"/>
      <c r="ORI166" s="200"/>
      <c r="ORL166" s="200"/>
      <c r="ORO166" s="200"/>
      <c r="ORQ166" s="200"/>
      <c r="ORS166" s="200"/>
      <c r="ORV166" s="200"/>
      <c r="ORY166" s="200"/>
      <c r="OSB166" s="200"/>
      <c r="OSE166" s="200"/>
      <c r="OSH166" s="200"/>
      <c r="OSK166" s="200"/>
      <c r="OSN166" s="200"/>
      <c r="OSP166" s="200"/>
      <c r="OSS166" s="200"/>
      <c r="OSV166" s="200"/>
      <c r="OSY166" s="200"/>
      <c r="OTE166" s="200"/>
      <c r="OTH166" s="200"/>
      <c r="OTJ166" s="200"/>
      <c r="OUQ166" s="200"/>
      <c r="OUT166" s="200"/>
      <c r="OUW166" s="200"/>
      <c r="OUZ166" s="200"/>
      <c r="OVC166" s="200"/>
      <c r="OVD166" s="200"/>
      <c r="OVE166" s="200"/>
      <c r="OVH166" s="200"/>
      <c r="OVK166" s="200"/>
      <c r="OVN166" s="200"/>
      <c r="OVQ166" s="200"/>
      <c r="OVS166" s="200"/>
      <c r="OWG166" s="200"/>
      <c r="OWH166" s="200"/>
      <c r="OWI166" s="200"/>
      <c r="OWJ166" s="200"/>
      <c r="OWK166" s="200"/>
      <c r="OWL166" s="200"/>
      <c r="OWM166" s="200"/>
      <c r="OWN166" s="200"/>
      <c r="OWO166" s="200"/>
      <c r="OWP166" s="200"/>
      <c r="OWQ166" s="200"/>
      <c r="OWR166" s="200"/>
      <c r="OWS166" s="200"/>
      <c r="OWT166" s="200"/>
      <c r="OWU166" s="200"/>
      <c r="OWV166" s="200"/>
      <c r="OWW166" s="200"/>
      <c r="OWX166" s="200"/>
      <c r="OWY166" s="200"/>
      <c r="OXE166" s="200"/>
      <c r="OXF166" s="200"/>
      <c r="OXG166" s="200"/>
      <c r="OXH166" s="200"/>
      <c r="OXI166" s="200"/>
      <c r="OXJ166" s="200"/>
      <c r="OXK166" s="200"/>
      <c r="OXM166" s="200"/>
      <c r="OXN166" s="200"/>
      <c r="OXO166" s="200"/>
      <c r="OXP166" s="200"/>
      <c r="OXQ166" s="200"/>
      <c r="OXR166" s="200"/>
      <c r="OXS166" s="200"/>
      <c r="OXT166" s="200"/>
      <c r="OXW166" s="200"/>
      <c r="OXZ166" s="200"/>
      <c r="OYC166" s="200"/>
      <c r="OYF166" s="200"/>
      <c r="OYI166" s="200"/>
      <c r="OYL166" s="200"/>
      <c r="OYU166" s="200"/>
      <c r="OYX166" s="200"/>
      <c r="OZA166" s="200"/>
      <c r="OZD166" s="200"/>
      <c r="OZM166" s="200"/>
      <c r="OZS166" s="200"/>
      <c r="OZV166" s="200"/>
      <c r="OZY166" s="200"/>
      <c r="PAB166" s="200"/>
      <c r="PAH166" s="200"/>
      <c r="PAQ166" s="200"/>
      <c r="PAS166" s="200"/>
      <c r="PAT166" s="200"/>
      <c r="PAV166" s="200"/>
      <c r="PAY166" s="200"/>
      <c r="PBB166" s="200"/>
      <c r="PBE166" s="200"/>
      <c r="PBH166" s="200"/>
      <c r="PBK166" s="200"/>
      <c r="PBM166" s="200"/>
      <c r="PBO166" s="200"/>
      <c r="PBR166" s="200"/>
      <c r="PBU166" s="200"/>
      <c r="PBX166" s="200"/>
      <c r="PCA166" s="200"/>
      <c r="PCD166" s="200"/>
      <c r="PCG166" s="200"/>
      <c r="PCJ166" s="200"/>
      <c r="PCL166" s="200"/>
      <c r="PCO166" s="200"/>
      <c r="PCR166" s="200"/>
      <c r="PCU166" s="200"/>
      <c r="PDA166" s="200"/>
      <c r="PDD166" s="200"/>
      <c r="PDF166" s="200"/>
      <c r="PEM166" s="200"/>
      <c r="PEP166" s="200"/>
      <c r="PES166" s="200"/>
      <c r="PEV166" s="200"/>
      <c r="PEY166" s="200"/>
      <c r="PEZ166" s="200"/>
      <c r="PFA166" s="200"/>
      <c r="PFD166" s="200"/>
      <c r="PFG166" s="200"/>
      <c r="PFJ166" s="200"/>
      <c r="PFM166" s="200"/>
      <c r="PFO166" s="200"/>
      <c r="PGC166" s="200"/>
      <c r="PGD166" s="200"/>
      <c r="PGE166" s="200"/>
      <c r="PGF166" s="200"/>
      <c r="PGG166" s="200"/>
      <c r="PGH166" s="200"/>
      <c r="PGI166" s="200"/>
      <c r="PGJ166" s="200"/>
      <c r="PGK166" s="200"/>
      <c r="PGL166" s="200"/>
      <c r="PGM166" s="200"/>
      <c r="PGN166" s="200"/>
      <c r="PGO166" s="200"/>
      <c r="PGP166" s="200"/>
      <c r="PGQ166" s="200"/>
      <c r="PGR166" s="200"/>
      <c r="PGS166" s="200"/>
      <c r="PGT166" s="200"/>
      <c r="PGU166" s="200"/>
      <c r="PHA166" s="200"/>
      <c r="PHB166" s="200"/>
      <c r="PHC166" s="200"/>
      <c r="PHD166" s="200"/>
      <c r="PHE166" s="200"/>
      <c r="PHF166" s="200"/>
      <c r="PHG166" s="200"/>
      <c r="PHI166" s="200"/>
      <c r="PHJ166" s="200"/>
      <c r="PHK166" s="200"/>
      <c r="PHL166" s="200"/>
      <c r="PHM166" s="200"/>
      <c r="PHN166" s="200"/>
      <c r="PHO166" s="200"/>
      <c r="PHP166" s="200"/>
      <c r="PHS166" s="200"/>
      <c r="PHV166" s="200"/>
      <c r="PHY166" s="200"/>
      <c r="PIB166" s="200"/>
      <c r="PIE166" s="200"/>
      <c r="PIH166" s="200"/>
      <c r="PIQ166" s="200"/>
      <c r="PIT166" s="200"/>
      <c r="PIW166" s="200"/>
      <c r="PIZ166" s="200"/>
      <c r="PJI166" s="200"/>
      <c r="PJO166" s="200"/>
      <c r="PJR166" s="200"/>
      <c r="PJU166" s="200"/>
      <c r="PJX166" s="200"/>
      <c r="PKD166" s="200"/>
      <c r="PKM166" s="200"/>
      <c r="PKO166" s="200"/>
      <c r="PKP166" s="200"/>
      <c r="PKR166" s="200"/>
      <c r="PKU166" s="200"/>
      <c r="PKX166" s="200"/>
      <c r="PLA166" s="200"/>
      <c r="PLD166" s="200"/>
      <c r="PLG166" s="200"/>
      <c r="PLI166" s="200"/>
      <c r="PLK166" s="200"/>
      <c r="PLN166" s="200"/>
      <c r="PLQ166" s="200"/>
      <c r="PLT166" s="200"/>
      <c r="PLW166" s="200"/>
      <c r="PLZ166" s="200"/>
      <c r="PMC166" s="200"/>
      <c r="PMF166" s="200"/>
      <c r="PMH166" s="200"/>
      <c r="PMK166" s="200"/>
      <c r="PMN166" s="200"/>
      <c r="PMQ166" s="200"/>
      <c r="PMW166" s="200"/>
      <c r="PMZ166" s="200"/>
      <c r="PNB166" s="200"/>
      <c r="POI166" s="200"/>
      <c r="POL166" s="200"/>
      <c r="POO166" s="200"/>
      <c r="POR166" s="200"/>
      <c r="POU166" s="200"/>
      <c r="POV166" s="200"/>
      <c r="POW166" s="200"/>
      <c r="POZ166" s="200"/>
      <c r="PPC166" s="200"/>
      <c r="PPF166" s="200"/>
      <c r="PPI166" s="200"/>
      <c r="PPK166" s="200"/>
      <c r="PPY166" s="200"/>
      <c r="PPZ166" s="200"/>
      <c r="PQA166" s="200"/>
      <c r="PQB166" s="200"/>
      <c r="PQC166" s="200"/>
      <c r="PQD166" s="200"/>
      <c r="PQE166" s="200"/>
      <c r="PQF166" s="200"/>
      <c r="PQG166" s="200"/>
      <c r="PQH166" s="200"/>
      <c r="PQI166" s="200"/>
      <c r="PQJ166" s="200"/>
      <c r="PQK166" s="200"/>
      <c r="PQL166" s="200"/>
      <c r="PQM166" s="200"/>
      <c r="PQN166" s="200"/>
      <c r="PQO166" s="200"/>
      <c r="PQP166" s="200"/>
      <c r="PQQ166" s="200"/>
      <c r="PQW166" s="200"/>
      <c r="PQX166" s="200"/>
      <c r="PQY166" s="200"/>
      <c r="PQZ166" s="200"/>
      <c r="PRA166" s="200"/>
      <c r="PRB166" s="200"/>
      <c r="PRC166" s="200"/>
      <c r="PRE166" s="200"/>
      <c r="PRF166" s="200"/>
      <c r="PRG166" s="200"/>
      <c r="PRH166" s="200"/>
      <c r="PRI166" s="200"/>
      <c r="PRJ166" s="200"/>
      <c r="PRK166" s="200"/>
      <c r="PRL166" s="200"/>
      <c r="PRO166" s="200"/>
      <c r="PRR166" s="200"/>
      <c r="PRU166" s="200"/>
      <c r="PRX166" s="200"/>
      <c r="PSA166" s="200"/>
      <c r="PSD166" s="200"/>
      <c r="PSM166" s="200"/>
      <c r="PSP166" s="200"/>
      <c r="PSS166" s="200"/>
      <c r="PSV166" s="200"/>
      <c r="PTE166" s="200"/>
      <c r="PTK166" s="200"/>
      <c r="PTN166" s="200"/>
      <c r="PTQ166" s="200"/>
      <c r="PTT166" s="200"/>
      <c r="PTZ166" s="200"/>
      <c r="PUI166" s="200"/>
      <c r="PUK166" s="200"/>
      <c r="PUL166" s="200"/>
      <c r="PUN166" s="200"/>
      <c r="PUQ166" s="200"/>
      <c r="PUT166" s="200"/>
      <c r="PUW166" s="200"/>
      <c r="PUZ166" s="200"/>
      <c r="PVC166" s="200"/>
      <c r="PVE166" s="200"/>
      <c r="PVG166" s="200"/>
      <c r="PVJ166" s="200"/>
      <c r="PVM166" s="200"/>
      <c r="PVP166" s="200"/>
      <c r="PVS166" s="200"/>
      <c r="PVV166" s="200"/>
      <c r="PVY166" s="200"/>
      <c r="PWB166" s="200"/>
      <c r="PWD166" s="200"/>
      <c r="PWG166" s="200"/>
      <c r="PWJ166" s="200"/>
      <c r="PWM166" s="200"/>
      <c r="PWS166" s="200"/>
      <c r="PWV166" s="200"/>
      <c r="PWX166" s="200"/>
      <c r="PYE166" s="200"/>
      <c r="PYH166" s="200"/>
      <c r="PYK166" s="200"/>
      <c r="PYN166" s="200"/>
      <c r="PYQ166" s="200"/>
      <c r="PYR166" s="200"/>
      <c r="PYS166" s="200"/>
      <c r="PYV166" s="200"/>
      <c r="PYY166" s="200"/>
      <c r="PZB166" s="200"/>
      <c r="PZE166" s="200"/>
      <c r="PZG166" s="200"/>
      <c r="PZU166" s="200"/>
      <c r="PZV166" s="200"/>
      <c r="PZW166" s="200"/>
      <c r="PZX166" s="200"/>
      <c r="PZY166" s="200"/>
      <c r="PZZ166" s="200"/>
      <c r="QAA166" s="200"/>
      <c r="QAB166" s="200"/>
      <c r="QAC166" s="200"/>
      <c r="QAD166" s="200"/>
      <c r="QAE166" s="200"/>
      <c r="QAF166" s="200"/>
      <c r="QAG166" s="200"/>
      <c r="QAH166" s="200"/>
      <c r="QAI166" s="200"/>
      <c r="QAJ166" s="200"/>
      <c r="QAK166" s="200"/>
      <c r="QAL166" s="200"/>
      <c r="QAM166" s="200"/>
      <c r="QAS166" s="200"/>
      <c r="QAT166" s="200"/>
      <c r="QAU166" s="200"/>
      <c r="QAV166" s="200"/>
      <c r="QAW166" s="200"/>
      <c r="QAX166" s="200"/>
      <c r="QAY166" s="200"/>
      <c r="QBA166" s="200"/>
      <c r="QBB166" s="200"/>
      <c r="QBC166" s="200"/>
      <c r="QBD166" s="200"/>
      <c r="QBE166" s="200"/>
      <c r="QBF166" s="200"/>
      <c r="QBG166" s="200"/>
      <c r="QBH166" s="200"/>
      <c r="QBK166" s="200"/>
      <c r="QBN166" s="200"/>
      <c r="QBQ166" s="200"/>
      <c r="QBT166" s="200"/>
      <c r="QBW166" s="200"/>
      <c r="QBZ166" s="200"/>
      <c r="QCI166" s="200"/>
      <c r="QCL166" s="200"/>
      <c r="QCO166" s="200"/>
      <c r="QCR166" s="200"/>
      <c r="QDA166" s="200"/>
      <c r="QDG166" s="200"/>
      <c r="QDJ166" s="200"/>
      <c r="QDM166" s="200"/>
      <c r="QDP166" s="200"/>
      <c r="QDV166" s="200"/>
      <c r="QEE166" s="200"/>
      <c r="QEG166" s="200"/>
      <c r="QEH166" s="200"/>
      <c r="QEJ166" s="200"/>
      <c r="QEM166" s="200"/>
      <c r="QEP166" s="200"/>
      <c r="QES166" s="200"/>
      <c r="QEV166" s="200"/>
      <c r="QEY166" s="200"/>
      <c r="QFA166" s="200"/>
      <c r="QFC166" s="200"/>
      <c r="QFF166" s="200"/>
      <c r="QFI166" s="200"/>
      <c r="QFL166" s="200"/>
      <c r="QFO166" s="200"/>
      <c r="QFR166" s="200"/>
      <c r="QFU166" s="200"/>
      <c r="QFX166" s="200"/>
      <c r="QFZ166" s="200"/>
      <c r="QGC166" s="200"/>
      <c r="QGF166" s="200"/>
      <c r="QGI166" s="200"/>
      <c r="QGO166" s="200"/>
      <c r="QGR166" s="200"/>
      <c r="QGT166" s="200"/>
      <c r="QIA166" s="200"/>
      <c r="QID166" s="200"/>
      <c r="QIG166" s="200"/>
      <c r="QIJ166" s="200"/>
      <c r="QIM166" s="200"/>
      <c r="QIN166" s="200"/>
      <c r="QIO166" s="200"/>
      <c r="QIR166" s="200"/>
      <c r="QIU166" s="200"/>
      <c r="QIX166" s="200"/>
      <c r="QJA166" s="200"/>
      <c r="QJC166" s="200"/>
      <c r="QJQ166" s="200"/>
      <c r="QJR166" s="200"/>
      <c r="QJS166" s="200"/>
      <c r="QJT166" s="200"/>
      <c r="QJU166" s="200"/>
      <c r="QJV166" s="200"/>
      <c r="QJW166" s="200"/>
      <c r="QJX166" s="200"/>
      <c r="QJY166" s="200"/>
      <c r="QJZ166" s="200"/>
      <c r="QKA166" s="200"/>
      <c r="QKB166" s="200"/>
      <c r="QKC166" s="200"/>
      <c r="QKD166" s="200"/>
      <c r="QKE166" s="200"/>
      <c r="QKF166" s="200"/>
      <c r="QKG166" s="200"/>
      <c r="QKH166" s="200"/>
      <c r="QKI166" s="200"/>
      <c r="QKO166" s="200"/>
      <c r="QKP166" s="200"/>
      <c r="QKQ166" s="200"/>
      <c r="QKR166" s="200"/>
      <c r="QKS166" s="200"/>
      <c r="QKT166" s="200"/>
      <c r="QKU166" s="200"/>
      <c r="QKW166" s="200"/>
      <c r="QKX166" s="200"/>
      <c r="QKY166" s="200"/>
      <c r="QKZ166" s="200"/>
      <c r="QLA166" s="200"/>
      <c r="QLB166" s="200"/>
      <c r="QLC166" s="200"/>
      <c r="QLD166" s="200"/>
      <c r="QLG166" s="200"/>
      <c r="QLJ166" s="200"/>
      <c r="QLM166" s="200"/>
      <c r="QLP166" s="200"/>
      <c r="QLS166" s="200"/>
      <c r="QLV166" s="200"/>
      <c r="QME166" s="200"/>
      <c r="QMH166" s="200"/>
      <c r="QMK166" s="200"/>
      <c r="QMN166" s="200"/>
      <c r="QMW166" s="200"/>
      <c r="QNC166" s="200"/>
      <c r="QNF166" s="200"/>
      <c r="QNI166" s="200"/>
      <c r="QNL166" s="200"/>
      <c r="QNR166" s="200"/>
      <c r="QOA166" s="200"/>
      <c r="QOC166" s="200"/>
      <c r="QOD166" s="200"/>
      <c r="QOF166" s="200"/>
      <c r="QOI166" s="200"/>
      <c r="QOL166" s="200"/>
      <c r="QOO166" s="200"/>
      <c r="QOR166" s="200"/>
      <c r="QOU166" s="200"/>
      <c r="QOW166" s="200"/>
      <c r="QOY166" s="200"/>
      <c r="QPB166" s="200"/>
      <c r="QPE166" s="200"/>
      <c r="QPH166" s="200"/>
      <c r="QPK166" s="200"/>
      <c r="QPN166" s="200"/>
      <c r="QPQ166" s="200"/>
      <c r="QPT166" s="200"/>
      <c r="QPV166" s="200"/>
      <c r="QPY166" s="200"/>
      <c r="QQB166" s="200"/>
      <c r="QQE166" s="200"/>
      <c r="QQK166" s="200"/>
      <c r="QQN166" s="200"/>
      <c r="QQP166" s="200"/>
      <c r="QRW166" s="200"/>
      <c r="QRZ166" s="200"/>
      <c r="QSC166" s="200"/>
      <c r="QSF166" s="200"/>
      <c r="QSI166" s="200"/>
      <c r="QSJ166" s="200"/>
      <c r="QSK166" s="200"/>
      <c r="QSN166" s="200"/>
      <c r="QSQ166" s="200"/>
      <c r="QST166" s="200"/>
      <c r="QSW166" s="200"/>
      <c r="QSY166" s="200"/>
      <c r="QTM166" s="200"/>
      <c r="QTN166" s="200"/>
      <c r="QTO166" s="200"/>
      <c r="QTP166" s="200"/>
      <c r="QTQ166" s="200"/>
      <c r="QTR166" s="200"/>
      <c r="QTS166" s="200"/>
      <c r="QTT166" s="200"/>
      <c r="QTU166" s="200"/>
      <c r="QTV166" s="200"/>
      <c r="QTW166" s="200"/>
      <c r="QTX166" s="200"/>
      <c r="QTY166" s="200"/>
      <c r="QTZ166" s="200"/>
      <c r="QUA166" s="200"/>
      <c r="QUB166" s="200"/>
      <c r="QUC166" s="200"/>
      <c r="QUD166" s="200"/>
      <c r="QUE166" s="200"/>
      <c r="QUK166" s="200"/>
      <c r="QUL166" s="200"/>
      <c r="QUM166" s="200"/>
      <c r="QUN166" s="200"/>
      <c r="QUO166" s="200"/>
      <c r="QUP166" s="200"/>
      <c r="QUQ166" s="200"/>
      <c r="QUS166" s="200"/>
      <c r="QUT166" s="200"/>
      <c r="QUU166" s="200"/>
      <c r="QUV166" s="200"/>
      <c r="QUW166" s="200"/>
      <c r="QUX166" s="200"/>
      <c r="QUY166" s="200"/>
      <c r="QUZ166" s="200"/>
      <c r="QVC166" s="200"/>
      <c r="QVF166" s="200"/>
      <c r="QVI166" s="200"/>
      <c r="QVL166" s="200"/>
      <c r="QVO166" s="200"/>
      <c r="QVR166" s="200"/>
      <c r="QWA166" s="200"/>
      <c r="QWD166" s="200"/>
      <c r="QWG166" s="200"/>
      <c r="QWJ166" s="200"/>
      <c r="QWS166" s="200"/>
      <c r="QWY166" s="200"/>
      <c r="QXB166" s="200"/>
      <c r="QXE166" s="200"/>
      <c r="QXH166" s="200"/>
      <c r="QXN166" s="200"/>
      <c r="QXW166" s="200"/>
      <c r="QXY166" s="200"/>
      <c r="QXZ166" s="200"/>
      <c r="QYB166" s="200"/>
      <c r="QYE166" s="200"/>
      <c r="QYH166" s="200"/>
      <c r="QYK166" s="200"/>
      <c r="QYN166" s="200"/>
      <c r="QYQ166" s="200"/>
      <c r="QYS166" s="200"/>
      <c r="QYU166" s="200"/>
      <c r="QYX166" s="200"/>
      <c r="QZA166" s="200"/>
      <c r="QZD166" s="200"/>
      <c r="QZG166" s="200"/>
      <c r="QZJ166" s="200"/>
      <c r="QZM166" s="200"/>
      <c r="QZP166" s="200"/>
      <c r="QZR166" s="200"/>
      <c r="QZU166" s="200"/>
      <c r="QZX166" s="200"/>
      <c r="RAA166" s="200"/>
      <c r="RAG166" s="200"/>
      <c r="RAJ166" s="200"/>
      <c r="RAL166" s="200"/>
      <c r="RBS166" s="200"/>
      <c r="RBV166" s="200"/>
      <c r="RBY166" s="200"/>
      <c r="RCB166" s="200"/>
      <c r="RCE166" s="200"/>
      <c r="RCF166" s="200"/>
      <c r="RCG166" s="200"/>
      <c r="RCJ166" s="200"/>
      <c r="RCM166" s="200"/>
      <c r="RCP166" s="200"/>
      <c r="RCS166" s="200"/>
      <c r="RCU166" s="200"/>
      <c r="RDI166" s="200"/>
      <c r="RDJ166" s="200"/>
      <c r="RDK166" s="200"/>
      <c r="RDL166" s="200"/>
      <c r="RDM166" s="200"/>
      <c r="RDN166" s="200"/>
      <c r="RDO166" s="200"/>
      <c r="RDP166" s="200"/>
      <c r="RDQ166" s="200"/>
      <c r="RDR166" s="200"/>
      <c r="RDS166" s="200"/>
      <c r="RDT166" s="200"/>
      <c r="RDU166" s="200"/>
      <c r="RDV166" s="200"/>
      <c r="RDW166" s="200"/>
      <c r="RDX166" s="200"/>
      <c r="RDY166" s="200"/>
      <c r="RDZ166" s="200"/>
      <c r="REA166" s="200"/>
      <c r="REG166" s="200"/>
      <c r="REH166" s="200"/>
      <c r="REI166" s="200"/>
      <c r="REJ166" s="200"/>
      <c r="REK166" s="200"/>
      <c r="REL166" s="200"/>
      <c r="REM166" s="200"/>
      <c r="REO166" s="200"/>
      <c r="REP166" s="200"/>
      <c r="REQ166" s="200"/>
      <c r="RER166" s="200"/>
      <c r="RES166" s="200"/>
      <c r="RET166" s="200"/>
      <c r="REU166" s="200"/>
      <c r="REV166" s="200"/>
      <c r="REY166" s="200"/>
      <c r="RFB166" s="200"/>
      <c r="RFE166" s="200"/>
      <c r="RFH166" s="200"/>
      <c r="RFK166" s="200"/>
      <c r="RFN166" s="200"/>
      <c r="RFW166" s="200"/>
      <c r="RFZ166" s="200"/>
      <c r="RGC166" s="200"/>
      <c r="RGF166" s="200"/>
      <c r="RGO166" s="200"/>
      <c r="RGU166" s="200"/>
      <c r="RGX166" s="200"/>
      <c r="RHA166" s="200"/>
      <c r="RHD166" s="200"/>
      <c r="RHJ166" s="200"/>
      <c r="RHS166" s="200"/>
      <c r="RHU166" s="200"/>
      <c r="RHV166" s="200"/>
      <c r="RHX166" s="200"/>
      <c r="RIA166" s="200"/>
      <c r="RID166" s="200"/>
      <c r="RIG166" s="200"/>
      <c r="RIJ166" s="200"/>
      <c r="RIM166" s="200"/>
      <c r="RIO166" s="200"/>
      <c r="RIQ166" s="200"/>
      <c r="RIT166" s="200"/>
      <c r="RIW166" s="200"/>
      <c r="RIZ166" s="200"/>
      <c r="RJC166" s="200"/>
      <c r="RJF166" s="200"/>
      <c r="RJI166" s="200"/>
      <c r="RJL166" s="200"/>
      <c r="RJN166" s="200"/>
      <c r="RJQ166" s="200"/>
      <c r="RJT166" s="200"/>
      <c r="RJW166" s="200"/>
      <c r="RKC166" s="200"/>
      <c r="RKF166" s="200"/>
      <c r="RKH166" s="200"/>
      <c r="RLO166" s="200"/>
      <c r="RLR166" s="200"/>
      <c r="RLU166" s="200"/>
      <c r="RLX166" s="200"/>
      <c r="RMA166" s="200"/>
      <c r="RMB166" s="200"/>
      <c r="RMC166" s="200"/>
      <c r="RMF166" s="200"/>
      <c r="RMI166" s="200"/>
      <c r="RML166" s="200"/>
      <c r="RMO166" s="200"/>
      <c r="RMQ166" s="200"/>
      <c r="RNE166" s="200"/>
      <c r="RNF166" s="200"/>
      <c r="RNG166" s="200"/>
      <c r="RNH166" s="200"/>
      <c r="RNI166" s="200"/>
      <c r="RNJ166" s="200"/>
      <c r="RNK166" s="200"/>
      <c r="RNL166" s="200"/>
      <c r="RNM166" s="200"/>
      <c r="RNN166" s="200"/>
      <c r="RNO166" s="200"/>
      <c r="RNP166" s="200"/>
      <c r="RNQ166" s="200"/>
      <c r="RNR166" s="200"/>
      <c r="RNS166" s="200"/>
      <c r="RNT166" s="200"/>
      <c r="RNU166" s="200"/>
      <c r="RNV166" s="200"/>
      <c r="RNW166" s="200"/>
      <c r="ROC166" s="200"/>
      <c r="ROD166" s="200"/>
      <c r="ROE166" s="200"/>
      <c r="ROF166" s="200"/>
      <c r="ROG166" s="200"/>
      <c r="ROH166" s="200"/>
      <c r="ROI166" s="200"/>
      <c r="ROK166" s="200"/>
      <c r="ROL166" s="200"/>
      <c r="ROM166" s="200"/>
      <c r="RON166" s="200"/>
      <c r="ROO166" s="200"/>
      <c r="ROP166" s="200"/>
      <c r="ROQ166" s="200"/>
      <c r="ROR166" s="200"/>
      <c r="ROU166" s="200"/>
      <c r="ROX166" s="200"/>
      <c r="RPA166" s="200"/>
      <c r="RPD166" s="200"/>
      <c r="RPG166" s="200"/>
      <c r="RPJ166" s="200"/>
      <c r="RPS166" s="200"/>
      <c r="RPV166" s="200"/>
      <c r="RPY166" s="200"/>
      <c r="RQB166" s="200"/>
      <c r="RQK166" s="200"/>
      <c r="RQQ166" s="200"/>
      <c r="RQT166" s="200"/>
      <c r="RQW166" s="200"/>
      <c r="RQZ166" s="200"/>
      <c r="RRF166" s="200"/>
      <c r="RRO166" s="200"/>
      <c r="RRQ166" s="200"/>
      <c r="RRR166" s="200"/>
      <c r="RRT166" s="200"/>
      <c r="RRW166" s="200"/>
      <c r="RRZ166" s="200"/>
      <c r="RSC166" s="200"/>
      <c r="RSF166" s="200"/>
      <c r="RSI166" s="200"/>
      <c r="RSK166" s="200"/>
      <c r="RSM166" s="200"/>
      <c r="RSP166" s="200"/>
      <c r="RSS166" s="200"/>
      <c r="RSV166" s="200"/>
      <c r="RSY166" s="200"/>
      <c r="RTB166" s="200"/>
      <c r="RTE166" s="200"/>
      <c r="RTH166" s="200"/>
      <c r="RTJ166" s="200"/>
      <c r="RTM166" s="200"/>
      <c r="RTP166" s="200"/>
      <c r="RTS166" s="200"/>
      <c r="RTY166" s="200"/>
      <c r="RUB166" s="200"/>
      <c r="RUD166" s="200"/>
      <c r="RVK166" s="200"/>
      <c r="RVN166" s="200"/>
      <c r="RVQ166" s="200"/>
      <c r="RVT166" s="200"/>
      <c r="RVW166" s="200"/>
      <c r="RVX166" s="200"/>
      <c r="RVY166" s="200"/>
      <c r="RWB166" s="200"/>
      <c r="RWE166" s="200"/>
      <c r="RWH166" s="200"/>
      <c r="RWK166" s="200"/>
      <c r="RWM166" s="200"/>
      <c r="RXA166" s="200"/>
      <c r="RXB166" s="200"/>
      <c r="RXC166" s="200"/>
      <c r="RXD166" s="200"/>
      <c r="RXE166" s="200"/>
      <c r="RXF166" s="200"/>
      <c r="RXG166" s="200"/>
      <c r="RXH166" s="200"/>
      <c r="RXI166" s="200"/>
      <c r="RXJ166" s="200"/>
      <c r="RXK166" s="200"/>
      <c r="RXL166" s="200"/>
      <c r="RXM166" s="200"/>
      <c r="RXN166" s="200"/>
      <c r="RXO166" s="200"/>
      <c r="RXP166" s="200"/>
      <c r="RXQ166" s="200"/>
      <c r="RXR166" s="200"/>
      <c r="RXS166" s="200"/>
      <c r="RXY166" s="200"/>
      <c r="RXZ166" s="200"/>
      <c r="RYA166" s="200"/>
      <c r="RYB166" s="200"/>
      <c r="RYC166" s="200"/>
      <c r="RYD166" s="200"/>
      <c r="RYE166" s="200"/>
      <c r="RYG166" s="200"/>
      <c r="RYH166" s="200"/>
      <c r="RYI166" s="200"/>
      <c r="RYJ166" s="200"/>
      <c r="RYK166" s="200"/>
      <c r="RYL166" s="200"/>
      <c r="RYM166" s="200"/>
      <c r="RYN166" s="200"/>
      <c r="RYQ166" s="200"/>
      <c r="RYT166" s="200"/>
      <c r="RYW166" s="200"/>
      <c r="RYZ166" s="200"/>
      <c r="RZC166" s="200"/>
      <c r="RZF166" s="200"/>
      <c r="RZO166" s="200"/>
      <c r="RZR166" s="200"/>
      <c r="RZU166" s="200"/>
      <c r="RZX166" s="200"/>
      <c r="SAG166" s="200"/>
      <c r="SAM166" s="200"/>
      <c r="SAP166" s="200"/>
      <c r="SAS166" s="200"/>
      <c r="SAV166" s="200"/>
      <c r="SBB166" s="200"/>
      <c r="SBK166" s="200"/>
      <c r="SBM166" s="200"/>
      <c r="SBN166" s="200"/>
      <c r="SBP166" s="200"/>
      <c r="SBS166" s="200"/>
      <c r="SBV166" s="200"/>
      <c r="SBY166" s="200"/>
      <c r="SCB166" s="200"/>
      <c r="SCE166" s="200"/>
      <c r="SCG166" s="200"/>
      <c r="SCI166" s="200"/>
      <c r="SCL166" s="200"/>
      <c r="SCO166" s="200"/>
      <c r="SCR166" s="200"/>
      <c r="SCU166" s="200"/>
      <c r="SCX166" s="200"/>
      <c r="SDA166" s="200"/>
      <c r="SDD166" s="200"/>
      <c r="SDF166" s="200"/>
      <c r="SDI166" s="200"/>
      <c r="SDL166" s="200"/>
      <c r="SDO166" s="200"/>
      <c r="SDU166" s="200"/>
      <c r="SDX166" s="200"/>
      <c r="SDZ166" s="200"/>
      <c r="SFG166" s="200"/>
      <c r="SFJ166" s="200"/>
      <c r="SFM166" s="200"/>
      <c r="SFP166" s="200"/>
      <c r="SFS166" s="200"/>
      <c r="SFT166" s="200"/>
      <c r="SFU166" s="200"/>
      <c r="SFX166" s="200"/>
      <c r="SGA166" s="200"/>
      <c r="SGD166" s="200"/>
      <c r="SGG166" s="200"/>
      <c r="SGI166" s="200"/>
      <c r="SGW166" s="200"/>
      <c r="SGX166" s="200"/>
      <c r="SGY166" s="200"/>
      <c r="SGZ166" s="200"/>
      <c r="SHA166" s="200"/>
      <c r="SHB166" s="200"/>
      <c r="SHC166" s="200"/>
      <c r="SHD166" s="200"/>
      <c r="SHE166" s="200"/>
      <c r="SHF166" s="200"/>
      <c r="SHG166" s="200"/>
      <c r="SHH166" s="200"/>
      <c r="SHI166" s="200"/>
      <c r="SHJ166" s="200"/>
      <c r="SHK166" s="200"/>
      <c r="SHL166" s="200"/>
      <c r="SHM166" s="200"/>
      <c r="SHN166" s="200"/>
      <c r="SHO166" s="200"/>
      <c r="SHU166" s="200"/>
      <c r="SHV166" s="200"/>
      <c r="SHW166" s="200"/>
      <c r="SHX166" s="200"/>
      <c r="SHY166" s="200"/>
      <c r="SHZ166" s="200"/>
      <c r="SIA166" s="200"/>
      <c r="SIC166" s="200"/>
      <c r="SID166" s="200"/>
      <c r="SIE166" s="200"/>
      <c r="SIF166" s="200"/>
      <c r="SIG166" s="200"/>
      <c r="SIH166" s="200"/>
      <c r="SII166" s="200"/>
      <c r="SIJ166" s="200"/>
      <c r="SIM166" s="200"/>
      <c r="SIP166" s="200"/>
      <c r="SIS166" s="200"/>
      <c r="SIV166" s="200"/>
      <c r="SIY166" s="200"/>
      <c r="SJB166" s="200"/>
      <c r="SJK166" s="200"/>
      <c r="SJN166" s="200"/>
      <c r="SJQ166" s="200"/>
      <c r="SJT166" s="200"/>
      <c r="SKC166" s="200"/>
      <c r="SKI166" s="200"/>
      <c r="SKL166" s="200"/>
      <c r="SKO166" s="200"/>
      <c r="SKR166" s="200"/>
      <c r="SKX166" s="200"/>
      <c r="SLG166" s="200"/>
      <c r="SLI166" s="200"/>
      <c r="SLJ166" s="200"/>
      <c r="SLL166" s="200"/>
      <c r="SLO166" s="200"/>
      <c r="SLR166" s="200"/>
      <c r="SLU166" s="200"/>
      <c r="SLX166" s="200"/>
      <c r="SMA166" s="200"/>
      <c r="SMC166" s="200"/>
      <c r="SME166" s="200"/>
      <c r="SMH166" s="200"/>
      <c r="SMK166" s="200"/>
      <c r="SMN166" s="200"/>
      <c r="SMQ166" s="200"/>
      <c r="SMT166" s="200"/>
      <c r="SMW166" s="200"/>
      <c r="SMZ166" s="200"/>
      <c r="SNB166" s="200"/>
      <c r="SNE166" s="200"/>
      <c r="SNH166" s="200"/>
      <c r="SNK166" s="200"/>
      <c r="SNQ166" s="200"/>
      <c r="SNT166" s="200"/>
      <c r="SNV166" s="200"/>
      <c r="SPC166" s="200"/>
      <c r="SPF166" s="200"/>
      <c r="SPI166" s="200"/>
      <c r="SPL166" s="200"/>
      <c r="SPO166" s="200"/>
      <c r="SPP166" s="200"/>
      <c r="SPQ166" s="200"/>
      <c r="SPT166" s="200"/>
      <c r="SPW166" s="200"/>
      <c r="SPZ166" s="200"/>
      <c r="SQC166" s="200"/>
      <c r="SQE166" s="200"/>
      <c r="SQS166" s="200"/>
      <c r="SQT166" s="200"/>
      <c r="SQU166" s="200"/>
      <c r="SQV166" s="200"/>
      <c r="SQW166" s="200"/>
      <c r="SQX166" s="200"/>
      <c r="SQY166" s="200"/>
      <c r="SQZ166" s="200"/>
      <c r="SRA166" s="200"/>
      <c r="SRB166" s="200"/>
      <c r="SRC166" s="200"/>
      <c r="SRD166" s="200"/>
      <c r="SRE166" s="200"/>
      <c r="SRF166" s="200"/>
      <c r="SRG166" s="200"/>
      <c r="SRH166" s="200"/>
      <c r="SRI166" s="200"/>
      <c r="SRJ166" s="200"/>
      <c r="SRK166" s="200"/>
      <c r="SRQ166" s="200"/>
      <c r="SRR166" s="200"/>
      <c r="SRS166" s="200"/>
      <c r="SRT166" s="200"/>
      <c r="SRU166" s="200"/>
      <c r="SRV166" s="200"/>
      <c r="SRW166" s="200"/>
      <c r="SRY166" s="200"/>
      <c r="SRZ166" s="200"/>
      <c r="SSA166" s="200"/>
      <c r="SSB166" s="200"/>
      <c r="SSC166" s="200"/>
      <c r="SSD166" s="200"/>
      <c r="SSE166" s="200"/>
      <c r="SSF166" s="200"/>
      <c r="SSI166" s="200"/>
      <c r="SSL166" s="200"/>
      <c r="SSO166" s="200"/>
      <c r="SSR166" s="200"/>
      <c r="SSU166" s="200"/>
      <c r="SSX166" s="200"/>
      <c r="STG166" s="200"/>
      <c r="STJ166" s="200"/>
      <c r="STM166" s="200"/>
      <c r="STP166" s="200"/>
      <c r="STY166" s="200"/>
      <c r="SUE166" s="200"/>
      <c r="SUH166" s="200"/>
      <c r="SUK166" s="200"/>
      <c r="SUN166" s="200"/>
      <c r="SUT166" s="200"/>
      <c r="SVC166" s="200"/>
      <c r="SVE166" s="200"/>
      <c r="SVF166" s="200"/>
      <c r="SVH166" s="200"/>
      <c r="SVK166" s="200"/>
      <c r="SVN166" s="200"/>
      <c r="SVQ166" s="200"/>
      <c r="SVT166" s="200"/>
      <c r="SVW166" s="200"/>
      <c r="SVY166" s="200"/>
      <c r="SWA166" s="200"/>
      <c r="SWD166" s="200"/>
      <c r="SWG166" s="200"/>
      <c r="SWJ166" s="200"/>
      <c r="SWM166" s="200"/>
      <c r="SWP166" s="200"/>
      <c r="SWS166" s="200"/>
      <c r="SWV166" s="200"/>
      <c r="SWX166" s="200"/>
      <c r="SXA166" s="200"/>
      <c r="SXD166" s="200"/>
      <c r="SXG166" s="200"/>
      <c r="SXM166" s="200"/>
      <c r="SXP166" s="200"/>
      <c r="SXR166" s="200"/>
      <c r="SYY166" s="200"/>
      <c r="SZB166" s="200"/>
      <c r="SZE166" s="200"/>
      <c r="SZH166" s="200"/>
      <c r="SZK166" s="200"/>
      <c r="SZL166" s="200"/>
      <c r="SZM166" s="200"/>
      <c r="SZP166" s="200"/>
      <c r="SZS166" s="200"/>
      <c r="SZV166" s="200"/>
      <c r="SZY166" s="200"/>
      <c r="TAA166" s="200"/>
      <c r="TAO166" s="200"/>
      <c r="TAP166" s="200"/>
      <c r="TAQ166" s="200"/>
      <c r="TAR166" s="200"/>
      <c r="TAS166" s="200"/>
      <c r="TAT166" s="200"/>
      <c r="TAU166" s="200"/>
      <c r="TAV166" s="200"/>
      <c r="TAW166" s="200"/>
      <c r="TAX166" s="200"/>
      <c r="TAY166" s="200"/>
      <c r="TAZ166" s="200"/>
      <c r="TBA166" s="200"/>
      <c r="TBB166" s="200"/>
      <c r="TBC166" s="200"/>
      <c r="TBD166" s="200"/>
      <c r="TBE166" s="200"/>
      <c r="TBF166" s="200"/>
      <c r="TBG166" s="200"/>
      <c r="TBM166" s="200"/>
      <c r="TBN166" s="200"/>
      <c r="TBO166" s="200"/>
      <c r="TBP166" s="200"/>
      <c r="TBQ166" s="200"/>
      <c r="TBR166" s="200"/>
      <c r="TBS166" s="200"/>
      <c r="TBU166" s="200"/>
      <c r="TBV166" s="200"/>
      <c r="TBW166" s="200"/>
      <c r="TBX166" s="200"/>
      <c r="TBY166" s="200"/>
      <c r="TBZ166" s="200"/>
      <c r="TCA166" s="200"/>
      <c r="TCB166" s="200"/>
      <c r="TCE166" s="200"/>
      <c r="TCH166" s="200"/>
      <c r="TCK166" s="200"/>
      <c r="TCN166" s="200"/>
      <c r="TCQ166" s="200"/>
      <c r="TCT166" s="200"/>
      <c r="TDC166" s="200"/>
      <c r="TDF166" s="200"/>
      <c r="TDI166" s="200"/>
      <c r="TDL166" s="200"/>
      <c r="TDU166" s="200"/>
      <c r="TEA166" s="200"/>
      <c r="TED166" s="200"/>
      <c r="TEG166" s="200"/>
      <c r="TEJ166" s="200"/>
      <c r="TEP166" s="200"/>
      <c r="TEY166" s="200"/>
      <c r="TFA166" s="200"/>
      <c r="TFB166" s="200"/>
      <c r="TFD166" s="200"/>
      <c r="TFG166" s="200"/>
      <c r="TFJ166" s="200"/>
      <c r="TFM166" s="200"/>
      <c r="TFP166" s="200"/>
      <c r="TFS166" s="200"/>
      <c r="TFU166" s="200"/>
      <c r="TFW166" s="200"/>
      <c r="TFZ166" s="200"/>
      <c r="TGC166" s="200"/>
      <c r="TGF166" s="200"/>
      <c r="TGI166" s="200"/>
      <c r="TGL166" s="200"/>
      <c r="TGO166" s="200"/>
      <c r="TGR166" s="200"/>
      <c r="TGT166" s="200"/>
      <c r="TGW166" s="200"/>
      <c r="TGZ166" s="200"/>
      <c r="THC166" s="200"/>
      <c r="THI166" s="200"/>
      <c r="THL166" s="200"/>
      <c r="THN166" s="200"/>
      <c r="TIU166" s="200"/>
      <c r="TIX166" s="200"/>
      <c r="TJA166" s="200"/>
      <c r="TJD166" s="200"/>
      <c r="TJG166" s="200"/>
      <c r="TJH166" s="200"/>
      <c r="TJI166" s="200"/>
      <c r="TJL166" s="200"/>
      <c r="TJO166" s="200"/>
      <c r="TJR166" s="200"/>
      <c r="TJU166" s="200"/>
      <c r="TJW166" s="200"/>
      <c r="TKK166" s="200"/>
      <c r="TKL166" s="200"/>
      <c r="TKM166" s="200"/>
      <c r="TKN166" s="200"/>
      <c r="TKO166" s="200"/>
      <c r="TKP166" s="200"/>
      <c r="TKQ166" s="200"/>
      <c r="TKR166" s="200"/>
      <c r="TKS166" s="200"/>
      <c r="TKT166" s="200"/>
      <c r="TKU166" s="200"/>
      <c r="TKV166" s="200"/>
      <c r="TKW166" s="200"/>
      <c r="TKX166" s="200"/>
      <c r="TKY166" s="200"/>
      <c r="TKZ166" s="200"/>
      <c r="TLA166" s="200"/>
      <c r="TLB166" s="200"/>
      <c r="TLC166" s="200"/>
      <c r="TLI166" s="200"/>
      <c r="TLJ166" s="200"/>
      <c r="TLK166" s="200"/>
      <c r="TLL166" s="200"/>
      <c r="TLM166" s="200"/>
      <c r="TLN166" s="200"/>
      <c r="TLO166" s="200"/>
      <c r="TLQ166" s="200"/>
      <c r="TLR166" s="200"/>
      <c r="TLS166" s="200"/>
      <c r="TLT166" s="200"/>
      <c r="TLU166" s="200"/>
      <c r="TLV166" s="200"/>
      <c r="TLW166" s="200"/>
      <c r="TLX166" s="200"/>
      <c r="TMA166" s="200"/>
      <c r="TMD166" s="200"/>
      <c r="TMG166" s="200"/>
      <c r="TMJ166" s="200"/>
      <c r="TMM166" s="200"/>
      <c r="TMP166" s="200"/>
      <c r="TMY166" s="200"/>
      <c r="TNB166" s="200"/>
      <c r="TNE166" s="200"/>
      <c r="TNH166" s="200"/>
      <c r="TNQ166" s="200"/>
      <c r="TNW166" s="200"/>
      <c r="TNZ166" s="200"/>
      <c r="TOC166" s="200"/>
      <c r="TOF166" s="200"/>
      <c r="TOL166" s="200"/>
      <c r="TOU166" s="200"/>
      <c r="TOW166" s="200"/>
      <c r="TOX166" s="200"/>
      <c r="TOZ166" s="200"/>
      <c r="TPC166" s="200"/>
      <c r="TPF166" s="200"/>
      <c r="TPI166" s="200"/>
      <c r="TPL166" s="200"/>
      <c r="TPO166" s="200"/>
      <c r="TPQ166" s="200"/>
      <c r="TPS166" s="200"/>
      <c r="TPV166" s="200"/>
      <c r="TPY166" s="200"/>
      <c r="TQB166" s="200"/>
      <c r="TQE166" s="200"/>
      <c r="TQH166" s="200"/>
      <c r="TQK166" s="200"/>
      <c r="TQN166" s="200"/>
      <c r="TQP166" s="200"/>
      <c r="TQS166" s="200"/>
      <c r="TQV166" s="200"/>
      <c r="TQY166" s="200"/>
      <c r="TRE166" s="200"/>
      <c r="TRH166" s="200"/>
      <c r="TRJ166" s="200"/>
      <c r="TSQ166" s="200"/>
      <c r="TST166" s="200"/>
      <c r="TSW166" s="200"/>
      <c r="TSZ166" s="200"/>
      <c r="TTC166" s="200"/>
      <c r="TTD166" s="200"/>
      <c r="TTE166" s="200"/>
      <c r="TTH166" s="200"/>
      <c r="TTK166" s="200"/>
      <c r="TTN166" s="200"/>
      <c r="TTQ166" s="200"/>
      <c r="TTS166" s="200"/>
      <c r="TUG166" s="200"/>
      <c r="TUH166" s="200"/>
      <c r="TUI166" s="200"/>
      <c r="TUJ166" s="200"/>
      <c r="TUK166" s="200"/>
      <c r="TUL166" s="200"/>
      <c r="TUM166" s="200"/>
      <c r="TUN166" s="200"/>
      <c r="TUO166" s="200"/>
      <c r="TUP166" s="200"/>
      <c r="TUQ166" s="200"/>
      <c r="TUR166" s="200"/>
      <c r="TUS166" s="200"/>
      <c r="TUT166" s="200"/>
      <c r="TUU166" s="200"/>
      <c r="TUV166" s="200"/>
      <c r="TUW166" s="200"/>
      <c r="TUX166" s="200"/>
      <c r="TUY166" s="200"/>
      <c r="TVE166" s="200"/>
      <c r="TVF166" s="200"/>
      <c r="TVG166" s="200"/>
      <c r="TVH166" s="200"/>
      <c r="TVI166" s="200"/>
      <c r="TVJ166" s="200"/>
      <c r="TVK166" s="200"/>
      <c r="TVM166" s="200"/>
      <c r="TVN166" s="200"/>
      <c r="TVO166" s="200"/>
      <c r="TVP166" s="200"/>
      <c r="TVQ166" s="200"/>
      <c r="TVR166" s="200"/>
      <c r="TVS166" s="200"/>
      <c r="TVT166" s="200"/>
      <c r="TVW166" s="200"/>
      <c r="TVZ166" s="200"/>
      <c r="TWC166" s="200"/>
      <c r="TWF166" s="200"/>
      <c r="TWI166" s="200"/>
      <c r="TWL166" s="200"/>
      <c r="TWU166" s="200"/>
      <c r="TWX166" s="200"/>
      <c r="TXA166" s="200"/>
      <c r="TXD166" s="200"/>
      <c r="TXM166" s="200"/>
      <c r="TXS166" s="200"/>
      <c r="TXV166" s="200"/>
      <c r="TXY166" s="200"/>
      <c r="TYB166" s="200"/>
      <c r="TYH166" s="200"/>
      <c r="TYQ166" s="200"/>
      <c r="TYS166" s="200"/>
      <c r="TYT166" s="200"/>
      <c r="TYV166" s="200"/>
      <c r="TYY166" s="200"/>
      <c r="TZB166" s="200"/>
      <c r="TZE166" s="200"/>
      <c r="TZH166" s="200"/>
      <c r="TZK166" s="200"/>
      <c r="TZM166" s="200"/>
      <c r="TZO166" s="200"/>
      <c r="TZR166" s="200"/>
      <c r="TZU166" s="200"/>
      <c r="TZX166" s="200"/>
      <c r="UAA166" s="200"/>
      <c r="UAD166" s="200"/>
      <c r="UAG166" s="200"/>
      <c r="UAJ166" s="200"/>
      <c r="UAL166" s="200"/>
      <c r="UAO166" s="200"/>
      <c r="UAR166" s="200"/>
      <c r="UAU166" s="200"/>
      <c r="UBA166" s="200"/>
      <c r="UBD166" s="200"/>
      <c r="UBF166" s="200"/>
      <c r="UCM166" s="200"/>
      <c r="UCP166" s="200"/>
      <c r="UCS166" s="200"/>
      <c r="UCV166" s="200"/>
      <c r="UCY166" s="200"/>
      <c r="UCZ166" s="200"/>
      <c r="UDA166" s="200"/>
      <c r="UDD166" s="200"/>
      <c r="UDG166" s="200"/>
      <c r="UDJ166" s="200"/>
      <c r="UDM166" s="200"/>
      <c r="UDO166" s="200"/>
      <c r="UEC166" s="200"/>
      <c r="UED166" s="200"/>
      <c r="UEE166" s="200"/>
      <c r="UEF166" s="200"/>
      <c r="UEG166" s="200"/>
      <c r="UEH166" s="200"/>
      <c r="UEI166" s="200"/>
      <c r="UEJ166" s="200"/>
      <c r="UEK166" s="200"/>
      <c r="UEL166" s="200"/>
      <c r="UEM166" s="200"/>
      <c r="UEN166" s="200"/>
      <c r="UEO166" s="200"/>
      <c r="UEP166" s="200"/>
      <c r="UEQ166" s="200"/>
      <c r="UER166" s="200"/>
      <c r="UES166" s="200"/>
      <c r="UET166" s="200"/>
      <c r="UEU166" s="200"/>
      <c r="UFA166" s="200"/>
      <c r="UFB166" s="200"/>
      <c r="UFC166" s="200"/>
      <c r="UFD166" s="200"/>
      <c r="UFE166" s="200"/>
      <c r="UFF166" s="200"/>
      <c r="UFG166" s="200"/>
      <c r="UFI166" s="200"/>
      <c r="UFJ166" s="200"/>
      <c r="UFK166" s="200"/>
      <c r="UFL166" s="200"/>
      <c r="UFM166" s="200"/>
      <c r="UFN166" s="200"/>
      <c r="UFO166" s="200"/>
      <c r="UFP166" s="200"/>
      <c r="UFS166" s="200"/>
      <c r="UFV166" s="200"/>
      <c r="UFY166" s="200"/>
      <c r="UGB166" s="200"/>
      <c r="UGE166" s="200"/>
      <c r="UGH166" s="200"/>
      <c r="UGQ166" s="200"/>
      <c r="UGT166" s="200"/>
      <c r="UGW166" s="200"/>
      <c r="UGZ166" s="200"/>
      <c r="UHI166" s="200"/>
      <c r="UHO166" s="200"/>
      <c r="UHR166" s="200"/>
      <c r="UHU166" s="200"/>
      <c r="UHX166" s="200"/>
      <c r="UID166" s="200"/>
      <c r="UIM166" s="200"/>
      <c r="UIO166" s="200"/>
      <c r="UIP166" s="200"/>
      <c r="UIR166" s="200"/>
      <c r="UIU166" s="200"/>
      <c r="UIX166" s="200"/>
      <c r="UJA166" s="200"/>
      <c r="UJD166" s="200"/>
      <c r="UJG166" s="200"/>
      <c r="UJI166" s="200"/>
      <c r="UJK166" s="200"/>
      <c r="UJN166" s="200"/>
      <c r="UJQ166" s="200"/>
      <c r="UJT166" s="200"/>
      <c r="UJW166" s="200"/>
      <c r="UJZ166" s="200"/>
      <c r="UKC166" s="200"/>
      <c r="UKF166" s="200"/>
      <c r="UKH166" s="200"/>
      <c r="UKK166" s="200"/>
      <c r="UKN166" s="200"/>
      <c r="UKQ166" s="200"/>
      <c r="UKW166" s="200"/>
      <c r="UKZ166" s="200"/>
      <c r="ULB166" s="200"/>
      <c r="UMI166" s="200"/>
      <c r="UML166" s="200"/>
      <c r="UMO166" s="200"/>
      <c r="UMR166" s="200"/>
      <c r="UMU166" s="200"/>
      <c r="UMV166" s="200"/>
      <c r="UMW166" s="200"/>
      <c r="UMZ166" s="200"/>
      <c r="UNC166" s="200"/>
      <c r="UNF166" s="200"/>
      <c r="UNI166" s="200"/>
      <c r="UNK166" s="200"/>
      <c r="UNY166" s="200"/>
      <c r="UNZ166" s="200"/>
      <c r="UOA166" s="200"/>
      <c r="UOB166" s="200"/>
      <c r="UOC166" s="200"/>
      <c r="UOD166" s="200"/>
      <c r="UOE166" s="200"/>
      <c r="UOF166" s="200"/>
      <c r="UOG166" s="200"/>
      <c r="UOH166" s="200"/>
      <c r="UOI166" s="200"/>
      <c r="UOJ166" s="200"/>
      <c r="UOK166" s="200"/>
      <c r="UOL166" s="200"/>
      <c r="UOM166" s="200"/>
      <c r="UON166" s="200"/>
      <c r="UOO166" s="200"/>
      <c r="UOP166" s="200"/>
      <c r="UOQ166" s="200"/>
      <c r="UOW166" s="200"/>
      <c r="UOX166" s="200"/>
      <c r="UOY166" s="200"/>
      <c r="UOZ166" s="200"/>
      <c r="UPA166" s="200"/>
      <c r="UPB166" s="200"/>
      <c r="UPC166" s="200"/>
      <c r="UPE166" s="200"/>
      <c r="UPF166" s="200"/>
      <c r="UPG166" s="200"/>
      <c r="UPH166" s="200"/>
      <c r="UPI166" s="200"/>
      <c r="UPJ166" s="200"/>
      <c r="UPK166" s="200"/>
      <c r="UPL166" s="200"/>
      <c r="UPO166" s="200"/>
      <c r="UPR166" s="200"/>
      <c r="UPU166" s="200"/>
      <c r="UPX166" s="200"/>
      <c r="UQA166" s="200"/>
      <c r="UQD166" s="200"/>
      <c r="UQM166" s="200"/>
      <c r="UQP166" s="200"/>
      <c r="UQS166" s="200"/>
      <c r="UQV166" s="200"/>
      <c r="URE166" s="200"/>
      <c r="URK166" s="200"/>
      <c r="URN166" s="200"/>
      <c r="URQ166" s="200"/>
      <c r="URT166" s="200"/>
      <c r="URZ166" s="200"/>
      <c r="USI166" s="200"/>
      <c r="USK166" s="200"/>
      <c r="USL166" s="200"/>
      <c r="USN166" s="200"/>
      <c r="USQ166" s="200"/>
      <c r="UST166" s="200"/>
      <c r="USW166" s="200"/>
      <c r="USZ166" s="200"/>
      <c r="UTC166" s="200"/>
      <c r="UTE166" s="200"/>
      <c r="UTG166" s="200"/>
      <c r="UTJ166" s="200"/>
      <c r="UTM166" s="200"/>
      <c r="UTP166" s="200"/>
      <c r="UTS166" s="200"/>
      <c r="UTV166" s="200"/>
      <c r="UTY166" s="200"/>
      <c r="UUB166" s="200"/>
      <c r="UUD166" s="200"/>
      <c r="UUG166" s="200"/>
      <c r="UUJ166" s="200"/>
      <c r="UUM166" s="200"/>
      <c r="UUS166" s="200"/>
      <c r="UUV166" s="200"/>
      <c r="UUX166" s="200"/>
      <c r="UWE166" s="200"/>
      <c r="UWH166" s="200"/>
      <c r="UWK166" s="200"/>
      <c r="UWN166" s="200"/>
      <c r="UWQ166" s="200"/>
      <c r="UWR166" s="200"/>
      <c r="UWS166" s="200"/>
      <c r="UWV166" s="200"/>
      <c r="UWY166" s="200"/>
      <c r="UXB166" s="200"/>
      <c r="UXE166" s="200"/>
      <c r="UXG166" s="200"/>
      <c r="UXU166" s="200"/>
      <c r="UXV166" s="200"/>
      <c r="UXW166" s="200"/>
      <c r="UXX166" s="200"/>
      <c r="UXY166" s="200"/>
      <c r="UXZ166" s="200"/>
      <c r="UYA166" s="200"/>
      <c r="UYB166" s="200"/>
      <c r="UYC166" s="200"/>
      <c r="UYD166" s="200"/>
      <c r="UYE166" s="200"/>
      <c r="UYF166" s="200"/>
      <c r="UYG166" s="200"/>
      <c r="UYH166" s="200"/>
      <c r="UYI166" s="200"/>
      <c r="UYJ166" s="200"/>
      <c r="UYK166" s="200"/>
      <c r="UYL166" s="200"/>
      <c r="UYM166" s="200"/>
      <c r="UYS166" s="200"/>
      <c r="UYT166" s="200"/>
      <c r="UYU166" s="200"/>
      <c r="UYV166" s="200"/>
      <c r="UYW166" s="200"/>
      <c r="UYX166" s="200"/>
      <c r="UYY166" s="200"/>
      <c r="UZA166" s="200"/>
      <c r="UZB166" s="200"/>
      <c r="UZC166" s="200"/>
      <c r="UZD166" s="200"/>
      <c r="UZE166" s="200"/>
      <c r="UZF166" s="200"/>
      <c r="UZG166" s="200"/>
      <c r="UZH166" s="200"/>
      <c r="UZK166" s="200"/>
      <c r="UZN166" s="200"/>
      <c r="UZQ166" s="200"/>
      <c r="UZT166" s="200"/>
      <c r="UZW166" s="200"/>
      <c r="UZZ166" s="200"/>
      <c r="VAI166" s="200"/>
      <c r="VAL166" s="200"/>
      <c r="VAO166" s="200"/>
      <c r="VAR166" s="200"/>
      <c r="VBA166" s="200"/>
      <c r="VBG166" s="200"/>
      <c r="VBJ166" s="200"/>
      <c r="VBM166" s="200"/>
      <c r="VBP166" s="200"/>
      <c r="VBV166" s="200"/>
      <c r="VCE166" s="200"/>
      <c r="VCG166" s="200"/>
      <c r="VCH166" s="200"/>
      <c r="VCJ166" s="200"/>
      <c r="VCM166" s="200"/>
      <c r="VCP166" s="200"/>
      <c r="VCS166" s="200"/>
      <c r="VCV166" s="200"/>
      <c r="VCY166" s="200"/>
      <c r="VDA166" s="200"/>
      <c r="VDC166" s="200"/>
      <c r="VDF166" s="200"/>
      <c r="VDI166" s="200"/>
      <c r="VDL166" s="200"/>
      <c r="VDO166" s="200"/>
      <c r="VDR166" s="200"/>
      <c r="VDU166" s="200"/>
      <c r="VDX166" s="200"/>
      <c r="VDZ166" s="200"/>
      <c r="VEC166" s="200"/>
      <c r="VEF166" s="200"/>
      <c r="VEI166" s="200"/>
      <c r="VEO166" s="200"/>
      <c r="VER166" s="200"/>
      <c r="VET166" s="200"/>
      <c r="VGA166" s="200"/>
      <c r="VGD166" s="200"/>
      <c r="VGG166" s="200"/>
      <c r="VGJ166" s="200"/>
      <c r="VGM166" s="200"/>
      <c r="VGN166" s="200"/>
      <c r="VGO166" s="200"/>
      <c r="VGR166" s="200"/>
      <c r="VGU166" s="200"/>
      <c r="VGX166" s="200"/>
      <c r="VHA166" s="200"/>
      <c r="VHC166" s="200"/>
      <c r="VHQ166" s="200"/>
      <c r="VHR166" s="200"/>
      <c r="VHS166" s="200"/>
      <c r="VHT166" s="200"/>
      <c r="VHU166" s="200"/>
      <c r="VHV166" s="200"/>
      <c r="VHW166" s="200"/>
      <c r="VHX166" s="200"/>
      <c r="VHY166" s="200"/>
      <c r="VHZ166" s="200"/>
      <c r="VIA166" s="200"/>
      <c r="VIB166" s="200"/>
      <c r="VIC166" s="200"/>
      <c r="VID166" s="200"/>
      <c r="VIE166" s="200"/>
      <c r="VIF166" s="200"/>
      <c r="VIG166" s="200"/>
      <c r="VIH166" s="200"/>
      <c r="VII166" s="200"/>
      <c r="VIO166" s="200"/>
      <c r="VIP166" s="200"/>
      <c r="VIQ166" s="200"/>
      <c r="VIR166" s="200"/>
      <c r="VIS166" s="200"/>
      <c r="VIT166" s="200"/>
      <c r="VIU166" s="200"/>
      <c r="VIW166" s="200"/>
      <c r="VIX166" s="200"/>
      <c r="VIY166" s="200"/>
      <c r="VIZ166" s="200"/>
      <c r="VJA166" s="200"/>
      <c r="VJB166" s="200"/>
      <c r="VJC166" s="200"/>
      <c r="VJD166" s="200"/>
      <c r="VJG166" s="200"/>
      <c r="VJJ166" s="200"/>
      <c r="VJM166" s="200"/>
      <c r="VJP166" s="200"/>
      <c r="VJS166" s="200"/>
      <c r="VJV166" s="200"/>
      <c r="VKE166" s="200"/>
      <c r="VKH166" s="200"/>
      <c r="VKK166" s="200"/>
      <c r="VKN166" s="200"/>
      <c r="VKW166" s="200"/>
      <c r="VLC166" s="200"/>
      <c r="VLF166" s="200"/>
      <c r="VLI166" s="200"/>
      <c r="VLL166" s="200"/>
      <c r="VLR166" s="200"/>
      <c r="VMA166" s="200"/>
      <c r="VMC166" s="200"/>
      <c r="VMD166" s="200"/>
      <c r="VMF166" s="200"/>
      <c r="VMI166" s="200"/>
      <c r="VML166" s="200"/>
      <c r="VMO166" s="200"/>
      <c r="VMR166" s="200"/>
      <c r="VMU166" s="200"/>
      <c r="VMW166" s="200"/>
      <c r="VMY166" s="200"/>
      <c r="VNB166" s="200"/>
      <c r="VNE166" s="200"/>
      <c r="VNH166" s="200"/>
      <c r="VNK166" s="200"/>
      <c r="VNN166" s="200"/>
      <c r="VNQ166" s="200"/>
      <c r="VNT166" s="200"/>
      <c r="VNV166" s="200"/>
      <c r="VNY166" s="200"/>
      <c r="VOB166" s="200"/>
      <c r="VOE166" s="200"/>
      <c r="VOK166" s="200"/>
      <c r="VON166" s="200"/>
      <c r="VOP166" s="200"/>
      <c r="VPW166" s="200"/>
      <c r="VPZ166" s="200"/>
      <c r="VQC166" s="200"/>
      <c r="VQF166" s="200"/>
      <c r="VQI166" s="200"/>
      <c r="VQJ166" s="200"/>
      <c r="VQK166" s="200"/>
      <c r="VQN166" s="200"/>
      <c r="VQQ166" s="200"/>
      <c r="VQT166" s="200"/>
      <c r="VQW166" s="200"/>
      <c r="VQY166" s="200"/>
      <c r="VRM166" s="200"/>
      <c r="VRN166" s="200"/>
      <c r="VRO166" s="200"/>
      <c r="VRP166" s="200"/>
      <c r="VRQ166" s="200"/>
      <c r="VRR166" s="200"/>
      <c r="VRS166" s="200"/>
      <c r="VRT166" s="200"/>
      <c r="VRU166" s="200"/>
      <c r="VRV166" s="200"/>
      <c r="VRW166" s="200"/>
      <c r="VRX166" s="200"/>
      <c r="VRY166" s="200"/>
      <c r="VRZ166" s="200"/>
      <c r="VSA166" s="200"/>
      <c r="VSB166" s="200"/>
      <c r="VSC166" s="200"/>
      <c r="VSD166" s="200"/>
      <c r="VSE166" s="200"/>
      <c r="VSK166" s="200"/>
      <c r="VSL166" s="200"/>
      <c r="VSM166" s="200"/>
      <c r="VSN166" s="200"/>
      <c r="VSO166" s="200"/>
      <c r="VSP166" s="200"/>
      <c r="VSQ166" s="200"/>
      <c r="VSS166" s="200"/>
      <c r="VST166" s="200"/>
      <c r="VSU166" s="200"/>
      <c r="VSV166" s="200"/>
      <c r="VSW166" s="200"/>
      <c r="VSX166" s="200"/>
      <c r="VSY166" s="200"/>
      <c r="VSZ166" s="200"/>
      <c r="VTC166" s="200"/>
      <c r="VTF166" s="200"/>
      <c r="VTI166" s="200"/>
      <c r="VTL166" s="200"/>
      <c r="VTO166" s="200"/>
      <c r="VTR166" s="200"/>
      <c r="VUA166" s="200"/>
      <c r="VUD166" s="200"/>
      <c r="VUG166" s="200"/>
      <c r="VUJ166" s="200"/>
      <c r="VUS166" s="200"/>
      <c r="VUY166" s="200"/>
      <c r="VVB166" s="200"/>
      <c r="VVE166" s="200"/>
      <c r="VVH166" s="200"/>
      <c r="VVN166" s="200"/>
      <c r="VVW166" s="200"/>
      <c r="VVY166" s="200"/>
      <c r="VVZ166" s="200"/>
      <c r="VWB166" s="200"/>
      <c r="VWE166" s="200"/>
      <c r="VWH166" s="200"/>
      <c r="VWK166" s="200"/>
      <c r="VWN166" s="200"/>
      <c r="VWQ166" s="200"/>
      <c r="VWS166" s="200"/>
      <c r="VWU166" s="200"/>
      <c r="VWX166" s="200"/>
      <c r="VXA166" s="200"/>
      <c r="VXD166" s="200"/>
      <c r="VXG166" s="200"/>
      <c r="VXJ166" s="200"/>
      <c r="VXM166" s="200"/>
      <c r="VXP166" s="200"/>
      <c r="VXR166" s="200"/>
      <c r="VXU166" s="200"/>
      <c r="VXX166" s="200"/>
      <c r="VYA166" s="200"/>
      <c r="VYG166" s="200"/>
      <c r="VYJ166" s="200"/>
      <c r="VYL166" s="200"/>
      <c r="VZS166" s="200"/>
      <c r="VZV166" s="200"/>
      <c r="VZY166" s="200"/>
      <c r="WAB166" s="200"/>
      <c r="WAE166" s="200"/>
      <c r="WAF166" s="200"/>
      <c r="WAG166" s="200"/>
      <c r="WAJ166" s="200"/>
      <c r="WAM166" s="200"/>
      <c r="WAP166" s="200"/>
      <c r="WAS166" s="200"/>
      <c r="WAU166" s="200"/>
      <c r="WBI166" s="200"/>
      <c r="WBJ166" s="200"/>
      <c r="WBK166" s="200"/>
      <c r="WBL166" s="200"/>
      <c r="WBM166" s="200"/>
      <c r="WBN166" s="200"/>
      <c r="WBO166" s="200"/>
      <c r="WBP166" s="200"/>
      <c r="WBQ166" s="200"/>
      <c r="WBR166" s="200"/>
      <c r="WBS166" s="200"/>
      <c r="WBT166" s="200"/>
      <c r="WBU166" s="200"/>
      <c r="WBV166" s="200"/>
      <c r="WBW166" s="200"/>
      <c r="WBX166" s="200"/>
      <c r="WBY166" s="200"/>
      <c r="WBZ166" s="200"/>
      <c r="WCA166" s="200"/>
      <c r="WCG166" s="200"/>
      <c r="WCH166" s="200"/>
      <c r="WCI166" s="200"/>
      <c r="WCJ166" s="200"/>
      <c r="WCK166" s="200"/>
      <c r="WCL166" s="200"/>
      <c r="WCM166" s="200"/>
      <c r="WCO166" s="200"/>
      <c r="WCP166" s="200"/>
      <c r="WCQ166" s="200"/>
      <c r="WCR166" s="200"/>
      <c r="WCS166" s="200"/>
      <c r="WCT166" s="200"/>
      <c r="WCU166" s="200"/>
      <c r="WCV166" s="200"/>
      <c r="WCY166" s="200"/>
      <c r="WDB166" s="200"/>
      <c r="WDE166" s="200"/>
      <c r="WDH166" s="200"/>
      <c r="WDK166" s="200"/>
      <c r="WDN166" s="200"/>
      <c r="WDW166" s="200"/>
      <c r="WDZ166" s="200"/>
      <c r="WEC166" s="200"/>
      <c r="WEF166" s="200"/>
      <c r="WEO166" s="200"/>
      <c r="WEU166" s="200"/>
      <c r="WEX166" s="200"/>
      <c r="WFA166" s="200"/>
      <c r="WFD166" s="200"/>
      <c r="WFJ166" s="200"/>
      <c r="WFS166" s="200"/>
      <c r="WFU166" s="200"/>
      <c r="WFV166" s="200"/>
      <c r="WFX166" s="200"/>
      <c r="WGA166" s="200"/>
      <c r="WGD166" s="200"/>
      <c r="WGG166" s="200"/>
      <c r="WGJ166" s="200"/>
      <c r="WGM166" s="200"/>
      <c r="WGO166" s="200"/>
      <c r="WGQ166" s="200"/>
      <c r="WGT166" s="200"/>
      <c r="WGW166" s="200"/>
      <c r="WGZ166" s="200"/>
      <c r="WHC166" s="200"/>
      <c r="WHF166" s="200"/>
      <c r="WHI166" s="200"/>
      <c r="WHL166" s="200"/>
      <c r="WHN166" s="200"/>
      <c r="WHQ166" s="200"/>
      <c r="WHT166" s="200"/>
      <c r="WHW166" s="200"/>
      <c r="WIC166" s="200"/>
      <c r="WIF166" s="200"/>
      <c r="WIH166" s="200"/>
      <c r="WJO166" s="200"/>
      <c r="WJR166" s="200"/>
      <c r="WJU166" s="200"/>
      <c r="WJX166" s="200"/>
      <c r="WKA166" s="200"/>
      <c r="WKB166" s="200"/>
      <c r="WKC166" s="200"/>
      <c r="WKF166" s="200"/>
      <c r="WKI166" s="200"/>
      <c r="WKL166" s="200"/>
      <c r="WKO166" s="200"/>
      <c r="WKQ166" s="200"/>
      <c r="WLE166" s="200"/>
      <c r="WLF166" s="200"/>
      <c r="WLG166" s="200"/>
      <c r="WLH166" s="200"/>
      <c r="WLI166" s="200"/>
      <c r="WLJ166" s="200"/>
      <c r="WLK166" s="200"/>
      <c r="WLL166" s="200"/>
      <c r="WLM166" s="200"/>
      <c r="WLN166" s="200"/>
      <c r="WLO166" s="200"/>
      <c r="WLP166" s="200"/>
      <c r="WLQ166" s="200"/>
      <c r="WLR166" s="200"/>
      <c r="WLS166" s="200"/>
      <c r="WLT166" s="200"/>
      <c r="WLU166" s="200"/>
      <c r="WLV166" s="200"/>
      <c r="WLW166" s="200"/>
      <c r="WMC166" s="200"/>
      <c r="WMD166" s="200"/>
      <c r="WME166" s="200"/>
      <c r="WMF166" s="200"/>
      <c r="WMG166" s="200"/>
      <c r="WMH166" s="200"/>
      <c r="WMI166" s="200"/>
      <c r="WMK166" s="200"/>
      <c r="WML166" s="200"/>
      <c r="WMM166" s="200"/>
      <c r="WMN166" s="200"/>
      <c r="WMO166" s="200"/>
      <c r="WMP166" s="200"/>
      <c r="WMQ166" s="200"/>
      <c r="WMR166" s="200"/>
      <c r="WMU166" s="200"/>
      <c r="WMX166" s="200"/>
      <c r="WNA166" s="200"/>
      <c r="WND166" s="200"/>
      <c r="WNG166" s="200"/>
      <c r="WNJ166" s="200"/>
      <c r="WNS166" s="200"/>
      <c r="WNV166" s="200"/>
      <c r="WNY166" s="200"/>
      <c r="WOB166" s="200"/>
      <c r="WOK166" s="200"/>
      <c r="WOQ166" s="200"/>
      <c r="WOT166" s="200"/>
      <c r="WOW166" s="200"/>
      <c r="WOZ166" s="200"/>
      <c r="WPF166" s="200"/>
      <c r="WPO166" s="200"/>
      <c r="WPQ166" s="200"/>
      <c r="WPR166" s="200"/>
      <c r="WPT166" s="200"/>
      <c r="WPW166" s="200"/>
      <c r="WPZ166" s="200"/>
      <c r="WQC166" s="200"/>
      <c r="WQF166" s="200"/>
      <c r="WQI166" s="200"/>
      <c r="WQK166" s="200"/>
      <c r="WQM166" s="200"/>
      <c r="WQP166" s="200"/>
      <c r="WQS166" s="200"/>
      <c r="WQV166" s="200"/>
      <c r="WQY166" s="200"/>
      <c r="WRB166" s="200"/>
      <c r="WRE166" s="200"/>
      <c r="WRH166" s="200"/>
      <c r="WRJ166" s="200"/>
      <c r="WRM166" s="200"/>
      <c r="WRP166" s="200"/>
      <c r="WRS166" s="200"/>
      <c r="WRY166" s="200"/>
      <c r="WSB166" s="200"/>
      <c r="WSD166" s="200"/>
      <c r="WTK166" s="200"/>
      <c r="WTN166" s="200"/>
      <c r="WTQ166" s="200"/>
      <c r="WTT166" s="200"/>
      <c r="WTW166" s="200"/>
      <c r="WTX166" s="200"/>
      <c r="WTY166" s="200"/>
      <c r="WUB166" s="200"/>
      <c r="WUE166" s="200"/>
      <c r="WUH166" s="200"/>
      <c r="WUK166" s="200"/>
      <c r="WUM166" s="200"/>
    </row>
    <row r="167" spans="1:16107" s="57" customFormat="1" ht="20.399999999999999" customHeight="1" x14ac:dyDescent="0.3">
      <c r="A167" s="9" t="s">
        <v>164</v>
      </c>
      <c r="B167" s="199" t="s">
        <v>346</v>
      </c>
      <c r="C167" s="7">
        <v>37.5</v>
      </c>
      <c r="D167" s="91">
        <v>10000</v>
      </c>
      <c r="E167" s="106">
        <f t="shared" si="4"/>
        <v>375000</v>
      </c>
      <c r="F167" s="200"/>
      <c r="G167" s="200"/>
      <c r="H167" s="200"/>
      <c r="I167" s="200"/>
      <c r="J167" s="200"/>
      <c r="K167" s="200"/>
      <c r="Q167" s="200"/>
      <c r="R167" s="200"/>
      <c r="S167" s="200"/>
      <c r="T167" s="200"/>
      <c r="U167" s="200"/>
      <c r="V167" s="200"/>
      <c r="W167" s="200"/>
      <c r="Y167" s="200"/>
      <c r="Z167" s="200"/>
      <c r="AA167" s="200"/>
      <c r="AB167" s="200"/>
      <c r="AC167" s="200"/>
      <c r="AD167" s="200"/>
      <c r="AE167" s="200"/>
      <c r="AF167" s="200"/>
      <c r="AI167" s="200"/>
      <c r="AL167" s="200"/>
      <c r="AO167" s="200"/>
      <c r="AR167" s="200"/>
      <c r="AU167" s="200"/>
      <c r="AX167" s="200"/>
      <c r="BG167" s="200"/>
      <c r="BJ167" s="200"/>
      <c r="BM167" s="200"/>
      <c r="BP167" s="200"/>
      <c r="BY167" s="200"/>
      <c r="CE167" s="200"/>
      <c r="CH167" s="200"/>
      <c r="CK167" s="200"/>
      <c r="CN167" s="200"/>
      <c r="CT167" s="200"/>
      <c r="DC167" s="200"/>
      <c r="DE167" s="200"/>
      <c r="DF167" s="200"/>
      <c r="DH167" s="200"/>
      <c r="DK167" s="200"/>
      <c r="DN167" s="200"/>
      <c r="DQ167" s="200"/>
      <c r="DT167" s="200"/>
      <c r="DW167" s="200"/>
      <c r="DY167" s="200"/>
      <c r="EA167" s="200"/>
      <c r="ED167" s="200"/>
      <c r="EG167" s="200"/>
      <c r="EJ167" s="200"/>
      <c r="EM167" s="200"/>
      <c r="EP167" s="200"/>
      <c r="ES167" s="200"/>
      <c r="EV167" s="200"/>
      <c r="EX167" s="200"/>
      <c r="FA167" s="200"/>
      <c r="FD167" s="200"/>
      <c r="FG167" s="200"/>
      <c r="FM167" s="200"/>
      <c r="FP167" s="200"/>
      <c r="FR167" s="200"/>
      <c r="GY167" s="200"/>
      <c r="HB167" s="200"/>
      <c r="HE167" s="200"/>
      <c r="HH167" s="200"/>
      <c r="HK167" s="200"/>
      <c r="HL167" s="200"/>
      <c r="HM167" s="200"/>
      <c r="HP167" s="200"/>
      <c r="HS167" s="200"/>
      <c r="HV167" s="200"/>
      <c r="HY167" s="200"/>
      <c r="IA167" s="200"/>
      <c r="IO167" s="200"/>
      <c r="IP167" s="200"/>
      <c r="IQ167" s="200"/>
      <c r="IR167" s="200"/>
      <c r="IS167" s="200"/>
      <c r="IT167" s="200"/>
      <c r="IU167" s="200"/>
      <c r="IV167" s="200"/>
      <c r="IW167" s="200"/>
      <c r="IX167" s="200"/>
      <c r="IY167" s="200"/>
      <c r="IZ167" s="200"/>
      <c r="JA167" s="200"/>
      <c r="JB167" s="200"/>
      <c r="JC167" s="200"/>
      <c r="JD167" s="200"/>
      <c r="JE167" s="200"/>
      <c r="JF167" s="200"/>
      <c r="JG167" s="200"/>
      <c r="JM167" s="200"/>
      <c r="JN167" s="200"/>
      <c r="JO167" s="200"/>
      <c r="JP167" s="200"/>
      <c r="JQ167" s="200"/>
      <c r="JR167" s="200"/>
      <c r="JS167" s="200"/>
      <c r="JU167" s="200"/>
      <c r="JV167" s="200"/>
      <c r="JW167" s="200"/>
      <c r="JX167" s="200"/>
      <c r="JY167" s="200"/>
      <c r="JZ167" s="200"/>
      <c r="KA167" s="200"/>
      <c r="KB167" s="200"/>
      <c r="KE167" s="200"/>
      <c r="KH167" s="200"/>
      <c r="KK167" s="200"/>
      <c r="KN167" s="200"/>
      <c r="KQ167" s="200"/>
      <c r="KT167" s="200"/>
      <c r="LC167" s="200"/>
      <c r="LF167" s="200"/>
      <c r="LI167" s="200"/>
      <c r="LL167" s="200"/>
      <c r="LU167" s="200"/>
      <c r="MA167" s="200"/>
      <c r="MD167" s="200"/>
      <c r="MG167" s="200"/>
      <c r="MJ167" s="200"/>
      <c r="MP167" s="200"/>
      <c r="MY167" s="200"/>
      <c r="NA167" s="200"/>
      <c r="NB167" s="200"/>
      <c r="ND167" s="200"/>
      <c r="NG167" s="200"/>
      <c r="NJ167" s="200"/>
      <c r="NM167" s="200"/>
      <c r="NP167" s="200"/>
      <c r="NS167" s="200"/>
      <c r="NU167" s="200"/>
      <c r="NW167" s="200"/>
      <c r="NZ167" s="200"/>
      <c r="OC167" s="200"/>
      <c r="OF167" s="200"/>
      <c r="OI167" s="200"/>
      <c r="OL167" s="200"/>
      <c r="OO167" s="200"/>
      <c r="OR167" s="200"/>
      <c r="OT167" s="200"/>
      <c r="OW167" s="200"/>
      <c r="OZ167" s="200"/>
      <c r="PC167" s="200"/>
      <c r="PI167" s="200"/>
      <c r="PL167" s="200"/>
      <c r="PN167" s="200"/>
      <c r="QU167" s="200"/>
      <c r="QX167" s="200"/>
      <c r="RA167" s="200"/>
      <c r="RD167" s="200"/>
      <c r="RG167" s="200"/>
      <c r="RH167" s="200"/>
      <c r="RI167" s="200"/>
      <c r="RL167" s="200"/>
      <c r="RO167" s="200"/>
      <c r="RR167" s="200"/>
      <c r="RU167" s="200"/>
      <c r="RW167" s="200"/>
      <c r="SK167" s="200"/>
      <c r="SL167" s="200"/>
      <c r="SM167" s="200"/>
      <c r="SN167" s="200"/>
      <c r="SO167" s="200"/>
      <c r="SP167" s="200"/>
      <c r="SQ167" s="200"/>
      <c r="SR167" s="200"/>
      <c r="SS167" s="200"/>
      <c r="ST167" s="200"/>
      <c r="SU167" s="200"/>
      <c r="SV167" s="200"/>
      <c r="SW167" s="200"/>
      <c r="SX167" s="200"/>
      <c r="SY167" s="200"/>
      <c r="SZ167" s="200"/>
      <c r="TA167" s="200"/>
      <c r="TB167" s="200"/>
      <c r="TC167" s="200"/>
      <c r="TI167" s="200"/>
      <c r="TJ167" s="200"/>
      <c r="TK167" s="200"/>
      <c r="TL167" s="200"/>
      <c r="TM167" s="200"/>
      <c r="TN167" s="200"/>
      <c r="TO167" s="200"/>
      <c r="TQ167" s="200"/>
      <c r="TR167" s="200"/>
      <c r="TS167" s="200"/>
      <c r="TT167" s="200"/>
      <c r="TU167" s="200"/>
      <c r="TV167" s="200"/>
      <c r="TW167" s="200"/>
      <c r="TX167" s="200"/>
      <c r="UA167" s="200"/>
      <c r="UD167" s="200"/>
      <c r="UG167" s="200"/>
      <c r="UJ167" s="200"/>
      <c r="UM167" s="200"/>
      <c r="UP167" s="200"/>
      <c r="UY167" s="200"/>
      <c r="VB167" s="200"/>
      <c r="VE167" s="200"/>
      <c r="VH167" s="200"/>
      <c r="VQ167" s="200"/>
      <c r="VW167" s="200"/>
      <c r="VZ167" s="200"/>
      <c r="WC167" s="200"/>
      <c r="WF167" s="200"/>
      <c r="WL167" s="200"/>
      <c r="WU167" s="200"/>
      <c r="WW167" s="200"/>
      <c r="WX167" s="200"/>
      <c r="WZ167" s="200"/>
      <c r="XC167" s="200"/>
      <c r="XF167" s="200"/>
      <c r="XI167" s="200"/>
      <c r="XL167" s="200"/>
      <c r="XO167" s="200"/>
      <c r="XQ167" s="200"/>
      <c r="XS167" s="200"/>
      <c r="XV167" s="200"/>
      <c r="XY167" s="200"/>
      <c r="YB167" s="200"/>
      <c r="YE167" s="200"/>
      <c r="YH167" s="200"/>
      <c r="YK167" s="200"/>
      <c r="YN167" s="200"/>
      <c r="YP167" s="200"/>
      <c r="YS167" s="200"/>
      <c r="YV167" s="200"/>
      <c r="YY167" s="200"/>
      <c r="ZE167" s="200"/>
      <c r="ZH167" s="200"/>
      <c r="ZJ167" s="200"/>
      <c r="AAQ167" s="200"/>
      <c r="AAT167" s="200"/>
      <c r="AAW167" s="200"/>
      <c r="AAZ167" s="200"/>
      <c r="ABC167" s="200"/>
      <c r="ABD167" s="200"/>
      <c r="ABE167" s="200"/>
      <c r="ABH167" s="200"/>
      <c r="ABK167" s="200"/>
      <c r="ABN167" s="200"/>
      <c r="ABQ167" s="200"/>
      <c r="ABS167" s="200"/>
      <c r="ACG167" s="200"/>
      <c r="ACH167" s="200"/>
      <c r="ACI167" s="200"/>
      <c r="ACJ167" s="200"/>
      <c r="ACK167" s="200"/>
      <c r="ACL167" s="200"/>
      <c r="ACM167" s="200"/>
      <c r="ACN167" s="200"/>
      <c r="ACO167" s="200"/>
      <c r="ACP167" s="200"/>
      <c r="ACQ167" s="200"/>
      <c r="ACR167" s="200"/>
      <c r="ACS167" s="200"/>
      <c r="ACT167" s="200"/>
      <c r="ACU167" s="200"/>
      <c r="ACV167" s="200"/>
      <c r="ACW167" s="200"/>
      <c r="ACX167" s="200"/>
      <c r="ACY167" s="200"/>
      <c r="ADE167" s="200"/>
      <c r="ADF167" s="200"/>
      <c r="ADG167" s="200"/>
      <c r="ADH167" s="200"/>
      <c r="ADI167" s="200"/>
      <c r="ADJ167" s="200"/>
      <c r="ADK167" s="200"/>
      <c r="ADM167" s="200"/>
      <c r="ADN167" s="200"/>
      <c r="ADO167" s="200"/>
      <c r="ADP167" s="200"/>
      <c r="ADQ167" s="200"/>
      <c r="ADR167" s="200"/>
      <c r="ADS167" s="200"/>
      <c r="ADT167" s="200"/>
      <c r="ADW167" s="200"/>
      <c r="ADZ167" s="200"/>
      <c r="AEC167" s="200"/>
      <c r="AEF167" s="200"/>
      <c r="AEI167" s="200"/>
      <c r="AEL167" s="200"/>
      <c r="AEU167" s="200"/>
      <c r="AEX167" s="200"/>
      <c r="AFA167" s="200"/>
      <c r="AFD167" s="200"/>
      <c r="AFM167" s="200"/>
      <c r="AFS167" s="200"/>
      <c r="AFV167" s="200"/>
      <c r="AFY167" s="200"/>
      <c r="AGB167" s="200"/>
      <c r="AGH167" s="200"/>
      <c r="AGQ167" s="200"/>
      <c r="AGS167" s="200"/>
      <c r="AGT167" s="200"/>
      <c r="AGV167" s="200"/>
      <c r="AGY167" s="200"/>
      <c r="AHB167" s="200"/>
      <c r="AHE167" s="200"/>
      <c r="AHH167" s="200"/>
      <c r="AHK167" s="200"/>
      <c r="AHM167" s="200"/>
      <c r="AHO167" s="200"/>
      <c r="AHR167" s="200"/>
      <c r="AHU167" s="200"/>
      <c r="AHX167" s="200"/>
      <c r="AIA167" s="200"/>
      <c r="AID167" s="200"/>
      <c r="AIG167" s="200"/>
      <c r="AIJ167" s="200"/>
      <c r="AIL167" s="200"/>
      <c r="AIO167" s="200"/>
      <c r="AIR167" s="200"/>
      <c r="AIU167" s="200"/>
      <c r="AJA167" s="200"/>
      <c r="AJD167" s="200"/>
      <c r="AJF167" s="200"/>
      <c r="AKM167" s="200"/>
      <c r="AKP167" s="200"/>
      <c r="AKS167" s="200"/>
      <c r="AKV167" s="200"/>
      <c r="AKY167" s="200"/>
      <c r="AKZ167" s="200"/>
      <c r="ALA167" s="200"/>
      <c r="ALD167" s="200"/>
      <c r="ALG167" s="200"/>
      <c r="ALJ167" s="200"/>
      <c r="ALM167" s="200"/>
      <c r="ALO167" s="200"/>
      <c r="AMC167" s="200"/>
      <c r="AMD167" s="200"/>
      <c r="AME167" s="200"/>
      <c r="AMF167" s="200"/>
      <c r="AMG167" s="200"/>
      <c r="AMH167" s="200"/>
      <c r="AMI167" s="200"/>
      <c r="AMJ167" s="200"/>
      <c r="AMK167" s="200"/>
      <c r="AML167" s="200"/>
      <c r="AMM167" s="200"/>
      <c r="AMN167" s="200"/>
      <c r="AMO167" s="200"/>
      <c r="AMP167" s="200"/>
      <c r="AMQ167" s="200"/>
      <c r="AMR167" s="200"/>
      <c r="AMS167" s="200"/>
      <c r="AMT167" s="200"/>
      <c r="AMU167" s="200"/>
      <c r="ANA167" s="200"/>
      <c r="ANB167" s="200"/>
      <c r="ANC167" s="200"/>
      <c r="AND167" s="200"/>
      <c r="ANE167" s="200"/>
      <c r="ANF167" s="200"/>
      <c r="ANG167" s="200"/>
      <c r="ANI167" s="200"/>
      <c r="ANJ167" s="200"/>
      <c r="ANK167" s="200"/>
      <c r="ANL167" s="200"/>
      <c r="ANM167" s="200"/>
      <c r="ANN167" s="200"/>
      <c r="ANO167" s="200"/>
      <c r="ANP167" s="200"/>
      <c r="ANS167" s="200"/>
      <c r="ANV167" s="200"/>
      <c r="ANY167" s="200"/>
      <c r="AOB167" s="200"/>
      <c r="AOE167" s="200"/>
      <c r="AOH167" s="200"/>
      <c r="AOQ167" s="200"/>
      <c r="AOT167" s="200"/>
      <c r="AOW167" s="200"/>
      <c r="AOZ167" s="200"/>
      <c r="API167" s="200"/>
      <c r="APO167" s="200"/>
      <c r="APR167" s="200"/>
      <c r="APU167" s="200"/>
      <c r="APX167" s="200"/>
      <c r="AQD167" s="200"/>
      <c r="AQM167" s="200"/>
      <c r="AQO167" s="200"/>
      <c r="AQP167" s="200"/>
      <c r="AQR167" s="200"/>
      <c r="AQU167" s="200"/>
      <c r="AQX167" s="200"/>
      <c r="ARA167" s="200"/>
      <c r="ARD167" s="200"/>
      <c r="ARG167" s="200"/>
      <c r="ARI167" s="200"/>
      <c r="ARK167" s="200"/>
      <c r="ARN167" s="200"/>
      <c r="ARQ167" s="200"/>
      <c r="ART167" s="200"/>
      <c r="ARW167" s="200"/>
      <c r="ARZ167" s="200"/>
      <c r="ASC167" s="200"/>
      <c r="ASF167" s="200"/>
      <c r="ASH167" s="200"/>
      <c r="ASK167" s="200"/>
      <c r="ASN167" s="200"/>
      <c r="ASQ167" s="200"/>
      <c r="ASW167" s="200"/>
      <c r="ASZ167" s="200"/>
      <c r="ATB167" s="200"/>
      <c r="AUI167" s="200"/>
      <c r="AUL167" s="200"/>
      <c r="AUO167" s="200"/>
      <c r="AUR167" s="200"/>
      <c r="AUU167" s="200"/>
      <c r="AUV167" s="200"/>
      <c r="AUW167" s="200"/>
      <c r="AUZ167" s="200"/>
      <c r="AVC167" s="200"/>
      <c r="AVF167" s="200"/>
      <c r="AVI167" s="200"/>
      <c r="AVK167" s="200"/>
      <c r="AVY167" s="200"/>
      <c r="AVZ167" s="200"/>
      <c r="AWA167" s="200"/>
      <c r="AWB167" s="200"/>
      <c r="AWC167" s="200"/>
      <c r="AWD167" s="200"/>
      <c r="AWE167" s="200"/>
      <c r="AWF167" s="200"/>
      <c r="AWG167" s="200"/>
      <c r="AWH167" s="200"/>
      <c r="AWI167" s="200"/>
      <c r="AWJ167" s="200"/>
      <c r="AWK167" s="200"/>
      <c r="AWL167" s="200"/>
      <c r="AWM167" s="200"/>
      <c r="AWN167" s="200"/>
      <c r="AWO167" s="200"/>
      <c r="AWP167" s="200"/>
      <c r="AWQ167" s="200"/>
      <c r="AWW167" s="200"/>
      <c r="AWX167" s="200"/>
      <c r="AWY167" s="200"/>
      <c r="AWZ167" s="200"/>
      <c r="AXA167" s="200"/>
      <c r="AXB167" s="200"/>
      <c r="AXC167" s="200"/>
      <c r="AXE167" s="200"/>
      <c r="AXF167" s="200"/>
      <c r="AXG167" s="200"/>
      <c r="AXH167" s="200"/>
      <c r="AXI167" s="200"/>
      <c r="AXJ167" s="200"/>
      <c r="AXK167" s="200"/>
      <c r="AXL167" s="200"/>
      <c r="AXO167" s="200"/>
      <c r="AXR167" s="200"/>
      <c r="AXU167" s="200"/>
      <c r="AXX167" s="200"/>
      <c r="AYA167" s="200"/>
      <c r="AYD167" s="200"/>
      <c r="AYM167" s="200"/>
      <c r="AYP167" s="200"/>
      <c r="AYS167" s="200"/>
      <c r="AYV167" s="200"/>
      <c r="AZE167" s="200"/>
      <c r="AZK167" s="200"/>
      <c r="AZN167" s="200"/>
      <c r="AZQ167" s="200"/>
      <c r="AZT167" s="200"/>
      <c r="AZZ167" s="200"/>
      <c r="BAI167" s="200"/>
      <c r="BAK167" s="200"/>
      <c r="BAL167" s="200"/>
      <c r="BAN167" s="200"/>
      <c r="BAQ167" s="200"/>
      <c r="BAT167" s="200"/>
      <c r="BAW167" s="200"/>
      <c r="BAZ167" s="200"/>
      <c r="BBC167" s="200"/>
      <c r="BBE167" s="200"/>
      <c r="BBG167" s="200"/>
      <c r="BBJ167" s="200"/>
      <c r="BBM167" s="200"/>
      <c r="BBP167" s="200"/>
      <c r="BBS167" s="200"/>
      <c r="BBV167" s="200"/>
      <c r="BBY167" s="200"/>
      <c r="BCB167" s="200"/>
      <c r="BCD167" s="200"/>
      <c r="BCG167" s="200"/>
      <c r="BCJ167" s="200"/>
      <c r="BCM167" s="200"/>
      <c r="BCS167" s="200"/>
      <c r="BCV167" s="200"/>
      <c r="BCX167" s="200"/>
      <c r="BEE167" s="200"/>
      <c r="BEH167" s="200"/>
      <c r="BEK167" s="200"/>
      <c r="BEN167" s="200"/>
      <c r="BEQ167" s="200"/>
      <c r="BER167" s="200"/>
      <c r="BES167" s="200"/>
      <c r="BEV167" s="200"/>
      <c r="BEY167" s="200"/>
      <c r="BFB167" s="200"/>
      <c r="BFE167" s="200"/>
      <c r="BFG167" s="200"/>
      <c r="BFU167" s="200"/>
      <c r="BFV167" s="200"/>
      <c r="BFW167" s="200"/>
      <c r="BFX167" s="200"/>
      <c r="BFY167" s="200"/>
      <c r="BFZ167" s="200"/>
      <c r="BGA167" s="200"/>
      <c r="BGB167" s="200"/>
      <c r="BGC167" s="200"/>
      <c r="BGD167" s="200"/>
      <c r="BGE167" s="200"/>
      <c r="BGF167" s="200"/>
      <c r="BGG167" s="200"/>
      <c r="BGH167" s="200"/>
      <c r="BGI167" s="200"/>
      <c r="BGJ167" s="200"/>
      <c r="BGK167" s="200"/>
      <c r="BGL167" s="200"/>
      <c r="BGM167" s="200"/>
      <c r="BGS167" s="200"/>
      <c r="BGT167" s="200"/>
      <c r="BGU167" s="200"/>
      <c r="BGV167" s="200"/>
      <c r="BGW167" s="200"/>
      <c r="BGX167" s="200"/>
      <c r="BGY167" s="200"/>
      <c r="BHA167" s="200"/>
      <c r="BHB167" s="200"/>
      <c r="BHC167" s="200"/>
      <c r="BHD167" s="200"/>
      <c r="BHE167" s="200"/>
      <c r="BHF167" s="200"/>
      <c r="BHG167" s="200"/>
      <c r="BHH167" s="200"/>
      <c r="BHK167" s="200"/>
      <c r="BHN167" s="200"/>
      <c r="BHQ167" s="200"/>
      <c r="BHT167" s="200"/>
      <c r="BHW167" s="200"/>
      <c r="BHZ167" s="200"/>
      <c r="BII167" s="200"/>
      <c r="BIL167" s="200"/>
      <c r="BIO167" s="200"/>
      <c r="BIR167" s="200"/>
      <c r="BJA167" s="200"/>
      <c r="BJG167" s="200"/>
      <c r="BJJ167" s="200"/>
      <c r="BJM167" s="200"/>
      <c r="BJP167" s="200"/>
      <c r="BJV167" s="200"/>
      <c r="BKE167" s="200"/>
      <c r="BKG167" s="200"/>
      <c r="BKH167" s="200"/>
      <c r="BKJ167" s="200"/>
      <c r="BKM167" s="200"/>
      <c r="BKP167" s="200"/>
      <c r="BKS167" s="200"/>
      <c r="BKV167" s="200"/>
      <c r="BKY167" s="200"/>
      <c r="BLA167" s="200"/>
      <c r="BLC167" s="200"/>
      <c r="BLF167" s="200"/>
      <c r="BLI167" s="200"/>
      <c r="BLL167" s="200"/>
      <c r="BLO167" s="200"/>
      <c r="BLR167" s="200"/>
      <c r="BLU167" s="200"/>
      <c r="BLX167" s="200"/>
      <c r="BLZ167" s="200"/>
      <c r="BMC167" s="200"/>
      <c r="BMF167" s="200"/>
      <c r="BMI167" s="200"/>
      <c r="BMO167" s="200"/>
      <c r="BMR167" s="200"/>
      <c r="BMT167" s="200"/>
      <c r="BOA167" s="200"/>
      <c r="BOD167" s="200"/>
      <c r="BOG167" s="200"/>
      <c r="BOJ167" s="200"/>
      <c r="BOM167" s="200"/>
      <c r="BON167" s="200"/>
      <c r="BOO167" s="200"/>
      <c r="BOR167" s="200"/>
      <c r="BOU167" s="200"/>
      <c r="BOX167" s="200"/>
      <c r="BPA167" s="200"/>
      <c r="BPC167" s="200"/>
      <c r="BPQ167" s="200"/>
      <c r="BPR167" s="200"/>
      <c r="BPS167" s="200"/>
      <c r="BPT167" s="200"/>
      <c r="BPU167" s="200"/>
      <c r="BPV167" s="200"/>
      <c r="BPW167" s="200"/>
      <c r="BPX167" s="200"/>
      <c r="BPY167" s="200"/>
      <c r="BPZ167" s="200"/>
      <c r="BQA167" s="200"/>
      <c r="BQB167" s="200"/>
      <c r="BQC167" s="200"/>
      <c r="BQD167" s="200"/>
      <c r="BQE167" s="200"/>
      <c r="BQF167" s="200"/>
      <c r="BQG167" s="200"/>
      <c r="BQH167" s="200"/>
      <c r="BQI167" s="200"/>
      <c r="BQO167" s="200"/>
      <c r="BQP167" s="200"/>
      <c r="BQQ167" s="200"/>
      <c r="BQR167" s="200"/>
      <c r="BQS167" s="200"/>
      <c r="BQT167" s="200"/>
      <c r="BQU167" s="200"/>
      <c r="BQW167" s="200"/>
      <c r="BQX167" s="200"/>
      <c r="BQY167" s="200"/>
      <c r="BQZ167" s="200"/>
      <c r="BRA167" s="200"/>
      <c r="BRB167" s="200"/>
      <c r="BRC167" s="200"/>
      <c r="BRD167" s="200"/>
      <c r="BRG167" s="200"/>
      <c r="BRJ167" s="200"/>
      <c r="BRM167" s="200"/>
      <c r="BRP167" s="200"/>
      <c r="BRS167" s="200"/>
      <c r="BRV167" s="200"/>
      <c r="BSE167" s="200"/>
      <c r="BSH167" s="200"/>
      <c r="BSK167" s="200"/>
      <c r="BSN167" s="200"/>
      <c r="BSW167" s="200"/>
      <c r="BTC167" s="200"/>
      <c r="BTF167" s="200"/>
      <c r="BTI167" s="200"/>
      <c r="BTL167" s="200"/>
      <c r="BTR167" s="200"/>
      <c r="BUA167" s="200"/>
      <c r="BUC167" s="200"/>
      <c r="BUD167" s="200"/>
      <c r="BUF167" s="200"/>
      <c r="BUI167" s="200"/>
      <c r="BUL167" s="200"/>
      <c r="BUO167" s="200"/>
      <c r="BUR167" s="200"/>
      <c r="BUU167" s="200"/>
      <c r="BUW167" s="200"/>
      <c r="BUY167" s="200"/>
      <c r="BVB167" s="200"/>
      <c r="BVE167" s="200"/>
      <c r="BVH167" s="200"/>
      <c r="BVK167" s="200"/>
      <c r="BVN167" s="200"/>
      <c r="BVQ167" s="200"/>
      <c r="BVT167" s="200"/>
      <c r="BVV167" s="200"/>
      <c r="BVY167" s="200"/>
      <c r="BWB167" s="200"/>
      <c r="BWE167" s="200"/>
      <c r="BWK167" s="200"/>
      <c r="BWN167" s="200"/>
      <c r="BWP167" s="200"/>
      <c r="BXW167" s="200"/>
      <c r="BXZ167" s="200"/>
      <c r="BYC167" s="200"/>
      <c r="BYF167" s="200"/>
      <c r="BYI167" s="200"/>
      <c r="BYJ167" s="200"/>
      <c r="BYK167" s="200"/>
      <c r="BYN167" s="200"/>
      <c r="BYQ167" s="200"/>
      <c r="BYT167" s="200"/>
      <c r="BYW167" s="200"/>
      <c r="BYY167" s="200"/>
      <c r="BZM167" s="200"/>
      <c r="BZN167" s="200"/>
      <c r="BZO167" s="200"/>
      <c r="BZP167" s="200"/>
      <c r="BZQ167" s="200"/>
      <c r="BZR167" s="200"/>
      <c r="BZS167" s="200"/>
      <c r="BZT167" s="200"/>
      <c r="BZU167" s="200"/>
      <c r="BZV167" s="200"/>
      <c r="BZW167" s="200"/>
      <c r="BZX167" s="200"/>
      <c r="BZY167" s="200"/>
      <c r="BZZ167" s="200"/>
      <c r="CAA167" s="200"/>
      <c r="CAB167" s="200"/>
      <c r="CAC167" s="200"/>
      <c r="CAD167" s="200"/>
      <c r="CAE167" s="200"/>
      <c r="CAK167" s="200"/>
      <c r="CAL167" s="200"/>
      <c r="CAM167" s="200"/>
      <c r="CAN167" s="200"/>
      <c r="CAO167" s="200"/>
      <c r="CAP167" s="200"/>
      <c r="CAQ167" s="200"/>
      <c r="CAS167" s="200"/>
      <c r="CAT167" s="200"/>
      <c r="CAU167" s="200"/>
      <c r="CAV167" s="200"/>
      <c r="CAW167" s="200"/>
      <c r="CAX167" s="200"/>
      <c r="CAY167" s="200"/>
      <c r="CAZ167" s="200"/>
      <c r="CBC167" s="200"/>
      <c r="CBF167" s="200"/>
      <c r="CBI167" s="200"/>
      <c r="CBL167" s="200"/>
      <c r="CBO167" s="200"/>
      <c r="CBR167" s="200"/>
      <c r="CCA167" s="200"/>
      <c r="CCD167" s="200"/>
      <c r="CCG167" s="200"/>
      <c r="CCJ167" s="200"/>
      <c r="CCS167" s="200"/>
      <c r="CCY167" s="200"/>
      <c r="CDB167" s="200"/>
      <c r="CDE167" s="200"/>
      <c r="CDH167" s="200"/>
      <c r="CDN167" s="200"/>
      <c r="CDW167" s="200"/>
      <c r="CDY167" s="200"/>
      <c r="CDZ167" s="200"/>
      <c r="CEB167" s="200"/>
      <c r="CEE167" s="200"/>
      <c r="CEH167" s="200"/>
      <c r="CEK167" s="200"/>
      <c r="CEN167" s="200"/>
      <c r="CEQ167" s="200"/>
      <c r="CES167" s="200"/>
      <c r="CEU167" s="200"/>
      <c r="CEX167" s="200"/>
      <c r="CFA167" s="200"/>
      <c r="CFD167" s="200"/>
      <c r="CFG167" s="200"/>
      <c r="CFJ167" s="200"/>
      <c r="CFM167" s="200"/>
      <c r="CFP167" s="200"/>
      <c r="CFR167" s="200"/>
      <c r="CFU167" s="200"/>
      <c r="CFX167" s="200"/>
      <c r="CGA167" s="200"/>
      <c r="CGG167" s="200"/>
      <c r="CGJ167" s="200"/>
      <c r="CGL167" s="200"/>
      <c r="CHS167" s="200"/>
      <c r="CHV167" s="200"/>
      <c r="CHY167" s="200"/>
      <c r="CIB167" s="200"/>
      <c r="CIE167" s="200"/>
      <c r="CIF167" s="200"/>
      <c r="CIG167" s="200"/>
      <c r="CIJ167" s="200"/>
      <c r="CIM167" s="200"/>
      <c r="CIP167" s="200"/>
      <c r="CIS167" s="200"/>
      <c r="CIU167" s="200"/>
      <c r="CJI167" s="200"/>
      <c r="CJJ167" s="200"/>
      <c r="CJK167" s="200"/>
      <c r="CJL167" s="200"/>
      <c r="CJM167" s="200"/>
      <c r="CJN167" s="200"/>
      <c r="CJO167" s="200"/>
      <c r="CJP167" s="200"/>
      <c r="CJQ167" s="200"/>
      <c r="CJR167" s="200"/>
      <c r="CJS167" s="200"/>
      <c r="CJT167" s="200"/>
      <c r="CJU167" s="200"/>
      <c r="CJV167" s="200"/>
      <c r="CJW167" s="200"/>
      <c r="CJX167" s="200"/>
      <c r="CJY167" s="200"/>
      <c r="CJZ167" s="200"/>
      <c r="CKA167" s="200"/>
      <c r="CKG167" s="200"/>
      <c r="CKH167" s="200"/>
      <c r="CKI167" s="200"/>
      <c r="CKJ167" s="200"/>
      <c r="CKK167" s="200"/>
      <c r="CKL167" s="200"/>
      <c r="CKM167" s="200"/>
      <c r="CKO167" s="200"/>
      <c r="CKP167" s="200"/>
      <c r="CKQ167" s="200"/>
      <c r="CKR167" s="200"/>
      <c r="CKS167" s="200"/>
      <c r="CKT167" s="200"/>
      <c r="CKU167" s="200"/>
      <c r="CKV167" s="200"/>
      <c r="CKY167" s="200"/>
      <c r="CLB167" s="200"/>
      <c r="CLE167" s="200"/>
      <c r="CLH167" s="200"/>
      <c r="CLK167" s="200"/>
      <c r="CLN167" s="200"/>
      <c r="CLW167" s="200"/>
      <c r="CLZ167" s="200"/>
      <c r="CMC167" s="200"/>
      <c r="CMF167" s="200"/>
      <c r="CMO167" s="200"/>
      <c r="CMU167" s="200"/>
      <c r="CMX167" s="200"/>
      <c r="CNA167" s="200"/>
      <c r="CND167" s="200"/>
      <c r="CNJ167" s="200"/>
      <c r="CNS167" s="200"/>
      <c r="CNU167" s="200"/>
      <c r="CNV167" s="200"/>
      <c r="CNX167" s="200"/>
      <c r="COA167" s="200"/>
      <c r="COD167" s="200"/>
      <c r="COG167" s="200"/>
      <c r="COJ167" s="200"/>
      <c r="COM167" s="200"/>
      <c r="COO167" s="200"/>
      <c r="COQ167" s="200"/>
      <c r="COT167" s="200"/>
      <c r="COW167" s="200"/>
      <c r="COZ167" s="200"/>
      <c r="CPC167" s="200"/>
      <c r="CPF167" s="200"/>
      <c r="CPI167" s="200"/>
      <c r="CPL167" s="200"/>
      <c r="CPN167" s="200"/>
      <c r="CPQ167" s="200"/>
      <c r="CPT167" s="200"/>
      <c r="CPW167" s="200"/>
      <c r="CQC167" s="200"/>
      <c r="CQF167" s="200"/>
      <c r="CQH167" s="200"/>
      <c r="CRO167" s="200"/>
      <c r="CRR167" s="200"/>
      <c r="CRU167" s="200"/>
      <c r="CRX167" s="200"/>
      <c r="CSA167" s="200"/>
      <c r="CSB167" s="200"/>
      <c r="CSC167" s="200"/>
      <c r="CSF167" s="200"/>
      <c r="CSI167" s="200"/>
      <c r="CSL167" s="200"/>
      <c r="CSO167" s="200"/>
      <c r="CSQ167" s="200"/>
      <c r="CTE167" s="200"/>
      <c r="CTF167" s="200"/>
      <c r="CTG167" s="200"/>
      <c r="CTH167" s="200"/>
      <c r="CTI167" s="200"/>
      <c r="CTJ167" s="200"/>
      <c r="CTK167" s="200"/>
      <c r="CTL167" s="200"/>
      <c r="CTM167" s="200"/>
      <c r="CTN167" s="200"/>
      <c r="CTO167" s="200"/>
      <c r="CTP167" s="200"/>
      <c r="CTQ167" s="200"/>
      <c r="CTR167" s="200"/>
      <c r="CTS167" s="200"/>
      <c r="CTT167" s="200"/>
      <c r="CTU167" s="200"/>
      <c r="CTV167" s="200"/>
      <c r="CTW167" s="200"/>
      <c r="CUC167" s="200"/>
      <c r="CUD167" s="200"/>
      <c r="CUE167" s="200"/>
      <c r="CUF167" s="200"/>
      <c r="CUG167" s="200"/>
      <c r="CUH167" s="200"/>
      <c r="CUI167" s="200"/>
      <c r="CUK167" s="200"/>
      <c r="CUL167" s="200"/>
      <c r="CUM167" s="200"/>
      <c r="CUN167" s="200"/>
      <c r="CUO167" s="200"/>
      <c r="CUP167" s="200"/>
      <c r="CUQ167" s="200"/>
      <c r="CUR167" s="200"/>
      <c r="CUU167" s="200"/>
      <c r="CUX167" s="200"/>
      <c r="CVA167" s="200"/>
      <c r="CVD167" s="200"/>
      <c r="CVG167" s="200"/>
      <c r="CVJ167" s="200"/>
      <c r="CVS167" s="200"/>
      <c r="CVV167" s="200"/>
      <c r="CVY167" s="200"/>
      <c r="CWB167" s="200"/>
      <c r="CWK167" s="200"/>
      <c r="CWQ167" s="200"/>
      <c r="CWT167" s="200"/>
      <c r="CWW167" s="200"/>
      <c r="CWZ167" s="200"/>
      <c r="CXF167" s="200"/>
      <c r="CXO167" s="200"/>
      <c r="CXQ167" s="200"/>
      <c r="CXR167" s="200"/>
      <c r="CXT167" s="200"/>
      <c r="CXW167" s="200"/>
      <c r="CXZ167" s="200"/>
      <c r="CYC167" s="200"/>
      <c r="CYF167" s="200"/>
      <c r="CYI167" s="200"/>
      <c r="CYK167" s="200"/>
      <c r="CYM167" s="200"/>
      <c r="CYP167" s="200"/>
      <c r="CYS167" s="200"/>
      <c r="CYV167" s="200"/>
      <c r="CYY167" s="200"/>
      <c r="CZB167" s="200"/>
      <c r="CZE167" s="200"/>
      <c r="CZH167" s="200"/>
      <c r="CZJ167" s="200"/>
      <c r="CZM167" s="200"/>
      <c r="CZP167" s="200"/>
      <c r="CZS167" s="200"/>
      <c r="CZY167" s="200"/>
      <c r="DAB167" s="200"/>
      <c r="DAD167" s="200"/>
      <c r="DBK167" s="200"/>
      <c r="DBN167" s="200"/>
      <c r="DBQ167" s="200"/>
      <c r="DBT167" s="200"/>
      <c r="DBW167" s="200"/>
      <c r="DBX167" s="200"/>
      <c r="DBY167" s="200"/>
      <c r="DCB167" s="200"/>
      <c r="DCE167" s="200"/>
      <c r="DCH167" s="200"/>
      <c r="DCK167" s="200"/>
      <c r="DCM167" s="200"/>
      <c r="DDA167" s="200"/>
      <c r="DDB167" s="200"/>
      <c r="DDC167" s="200"/>
      <c r="DDD167" s="200"/>
      <c r="DDE167" s="200"/>
      <c r="DDF167" s="200"/>
      <c r="DDG167" s="200"/>
      <c r="DDH167" s="200"/>
      <c r="DDI167" s="200"/>
      <c r="DDJ167" s="200"/>
      <c r="DDK167" s="200"/>
      <c r="DDL167" s="200"/>
      <c r="DDM167" s="200"/>
      <c r="DDN167" s="200"/>
      <c r="DDO167" s="200"/>
      <c r="DDP167" s="200"/>
      <c r="DDQ167" s="200"/>
      <c r="DDR167" s="200"/>
      <c r="DDS167" s="200"/>
      <c r="DDY167" s="200"/>
      <c r="DDZ167" s="200"/>
      <c r="DEA167" s="200"/>
      <c r="DEB167" s="200"/>
      <c r="DEC167" s="200"/>
      <c r="DED167" s="200"/>
      <c r="DEE167" s="200"/>
      <c r="DEG167" s="200"/>
      <c r="DEH167" s="200"/>
      <c r="DEI167" s="200"/>
      <c r="DEJ167" s="200"/>
      <c r="DEK167" s="200"/>
      <c r="DEL167" s="200"/>
      <c r="DEM167" s="200"/>
      <c r="DEN167" s="200"/>
      <c r="DEQ167" s="200"/>
      <c r="DET167" s="200"/>
      <c r="DEW167" s="200"/>
      <c r="DEZ167" s="200"/>
      <c r="DFC167" s="200"/>
      <c r="DFF167" s="200"/>
      <c r="DFO167" s="200"/>
      <c r="DFR167" s="200"/>
      <c r="DFU167" s="200"/>
      <c r="DFX167" s="200"/>
      <c r="DGG167" s="200"/>
      <c r="DGM167" s="200"/>
      <c r="DGP167" s="200"/>
      <c r="DGS167" s="200"/>
      <c r="DGV167" s="200"/>
      <c r="DHB167" s="200"/>
      <c r="DHK167" s="200"/>
      <c r="DHM167" s="200"/>
      <c r="DHN167" s="200"/>
      <c r="DHP167" s="200"/>
      <c r="DHS167" s="200"/>
      <c r="DHV167" s="200"/>
      <c r="DHY167" s="200"/>
      <c r="DIB167" s="200"/>
      <c r="DIE167" s="200"/>
      <c r="DIG167" s="200"/>
      <c r="DII167" s="200"/>
      <c r="DIL167" s="200"/>
      <c r="DIO167" s="200"/>
      <c r="DIR167" s="200"/>
      <c r="DIU167" s="200"/>
      <c r="DIX167" s="200"/>
      <c r="DJA167" s="200"/>
      <c r="DJD167" s="200"/>
      <c r="DJF167" s="200"/>
      <c r="DJI167" s="200"/>
      <c r="DJL167" s="200"/>
      <c r="DJO167" s="200"/>
      <c r="DJU167" s="200"/>
      <c r="DJX167" s="200"/>
      <c r="DJZ167" s="200"/>
      <c r="DLG167" s="200"/>
      <c r="DLJ167" s="200"/>
      <c r="DLM167" s="200"/>
      <c r="DLP167" s="200"/>
      <c r="DLS167" s="200"/>
      <c r="DLT167" s="200"/>
      <c r="DLU167" s="200"/>
      <c r="DLX167" s="200"/>
      <c r="DMA167" s="200"/>
      <c r="DMD167" s="200"/>
      <c r="DMG167" s="200"/>
      <c r="DMI167" s="200"/>
      <c r="DMW167" s="200"/>
      <c r="DMX167" s="200"/>
      <c r="DMY167" s="200"/>
      <c r="DMZ167" s="200"/>
      <c r="DNA167" s="200"/>
      <c r="DNB167" s="200"/>
      <c r="DNC167" s="200"/>
      <c r="DND167" s="200"/>
      <c r="DNE167" s="200"/>
      <c r="DNF167" s="200"/>
      <c r="DNG167" s="200"/>
      <c r="DNH167" s="200"/>
      <c r="DNI167" s="200"/>
      <c r="DNJ167" s="200"/>
      <c r="DNK167" s="200"/>
      <c r="DNL167" s="200"/>
      <c r="DNM167" s="200"/>
      <c r="DNN167" s="200"/>
      <c r="DNO167" s="200"/>
      <c r="DNU167" s="200"/>
      <c r="DNV167" s="200"/>
      <c r="DNW167" s="200"/>
      <c r="DNX167" s="200"/>
      <c r="DNY167" s="200"/>
      <c r="DNZ167" s="200"/>
      <c r="DOA167" s="200"/>
      <c r="DOC167" s="200"/>
      <c r="DOD167" s="200"/>
      <c r="DOE167" s="200"/>
      <c r="DOF167" s="200"/>
      <c r="DOG167" s="200"/>
      <c r="DOH167" s="200"/>
      <c r="DOI167" s="200"/>
      <c r="DOJ167" s="200"/>
      <c r="DOM167" s="200"/>
      <c r="DOP167" s="200"/>
      <c r="DOS167" s="200"/>
      <c r="DOV167" s="200"/>
      <c r="DOY167" s="200"/>
      <c r="DPB167" s="200"/>
      <c r="DPK167" s="200"/>
      <c r="DPN167" s="200"/>
      <c r="DPQ167" s="200"/>
      <c r="DPT167" s="200"/>
      <c r="DQC167" s="200"/>
      <c r="DQI167" s="200"/>
      <c r="DQL167" s="200"/>
      <c r="DQO167" s="200"/>
      <c r="DQR167" s="200"/>
      <c r="DQX167" s="200"/>
      <c r="DRG167" s="200"/>
      <c r="DRI167" s="200"/>
      <c r="DRJ167" s="200"/>
      <c r="DRL167" s="200"/>
      <c r="DRO167" s="200"/>
      <c r="DRR167" s="200"/>
      <c r="DRU167" s="200"/>
      <c r="DRX167" s="200"/>
      <c r="DSA167" s="200"/>
      <c r="DSC167" s="200"/>
      <c r="DSE167" s="200"/>
      <c r="DSH167" s="200"/>
      <c r="DSK167" s="200"/>
      <c r="DSN167" s="200"/>
      <c r="DSQ167" s="200"/>
      <c r="DST167" s="200"/>
      <c r="DSW167" s="200"/>
      <c r="DSZ167" s="200"/>
      <c r="DTB167" s="200"/>
      <c r="DTE167" s="200"/>
      <c r="DTH167" s="200"/>
      <c r="DTK167" s="200"/>
      <c r="DTQ167" s="200"/>
      <c r="DTT167" s="200"/>
      <c r="DTV167" s="200"/>
      <c r="DVC167" s="200"/>
      <c r="DVF167" s="200"/>
      <c r="DVI167" s="200"/>
      <c r="DVL167" s="200"/>
      <c r="DVO167" s="200"/>
      <c r="DVP167" s="200"/>
      <c r="DVQ167" s="200"/>
      <c r="DVT167" s="200"/>
      <c r="DVW167" s="200"/>
      <c r="DVZ167" s="200"/>
      <c r="DWC167" s="200"/>
      <c r="DWE167" s="200"/>
      <c r="DWS167" s="200"/>
      <c r="DWT167" s="200"/>
      <c r="DWU167" s="200"/>
      <c r="DWV167" s="200"/>
      <c r="DWW167" s="200"/>
      <c r="DWX167" s="200"/>
      <c r="DWY167" s="200"/>
      <c r="DWZ167" s="200"/>
      <c r="DXA167" s="200"/>
      <c r="DXB167" s="200"/>
      <c r="DXC167" s="200"/>
      <c r="DXD167" s="200"/>
      <c r="DXE167" s="200"/>
      <c r="DXF167" s="200"/>
      <c r="DXG167" s="200"/>
      <c r="DXH167" s="200"/>
      <c r="DXI167" s="200"/>
      <c r="DXJ167" s="200"/>
      <c r="DXK167" s="200"/>
      <c r="DXQ167" s="200"/>
      <c r="DXR167" s="200"/>
      <c r="DXS167" s="200"/>
      <c r="DXT167" s="200"/>
      <c r="DXU167" s="200"/>
      <c r="DXV167" s="200"/>
      <c r="DXW167" s="200"/>
      <c r="DXY167" s="200"/>
      <c r="DXZ167" s="200"/>
      <c r="DYA167" s="200"/>
      <c r="DYB167" s="200"/>
      <c r="DYC167" s="200"/>
      <c r="DYD167" s="200"/>
      <c r="DYE167" s="200"/>
      <c r="DYF167" s="200"/>
      <c r="DYI167" s="200"/>
      <c r="DYL167" s="200"/>
      <c r="DYO167" s="200"/>
      <c r="DYR167" s="200"/>
      <c r="DYU167" s="200"/>
      <c r="DYX167" s="200"/>
      <c r="DZG167" s="200"/>
      <c r="DZJ167" s="200"/>
      <c r="DZM167" s="200"/>
      <c r="DZP167" s="200"/>
      <c r="DZY167" s="200"/>
      <c r="EAE167" s="200"/>
      <c r="EAH167" s="200"/>
      <c r="EAK167" s="200"/>
      <c r="EAN167" s="200"/>
      <c r="EAT167" s="200"/>
      <c r="EBC167" s="200"/>
      <c r="EBE167" s="200"/>
      <c r="EBF167" s="200"/>
      <c r="EBH167" s="200"/>
      <c r="EBK167" s="200"/>
      <c r="EBN167" s="200"/>
      <c r="EBQ167" s="200"/>
      <c r="EBT167" s="200"/>
      <c r="EBW167" s="200"/>
      <c r="EBY167" s="200"/>
      <c r="ECA167" s="200"/>
      <c r="ECD167" s="200"/>
      <c r="ECG167" s="200"/>
      <c r="ECJ167" s="200"/>
      <c r="ECM167" s="200"/>
      <c r="ECP167" s="200"/>
      <c r="ECS167" s="200"/>
      <c r="ECV167" s="200"/>
      <c r="ECX167" s="200"/>
      <c r="EDA167" s="200"/>
      <c r="EDD167" s="200"/>
      <c r="EDG167" s="200"/>
      <c r="EDM167" s="200"/>
      <c r="EDP167" s="200"/>
      <c r="EDR167" s="200"/>
      <c r="EEY167" s="200"/>
      <c r="EFB167" s="200"/>
      <c r="EFE167" s="200"/>
      <c r="EFH167" s="200"/>
      <c r="EFK167" s="200"/>
      <c r="EFL167" s="200"/>
      <c r="EFM167" s="200"/>
      <c r="EFP167" s="200"/>
      <c r="EFS167" s="200"/>
      <c r="EFV167" s="200"/>
      <c r="EFY167" s="200"/>
      <c r="EGA167" s="200"/>
      <c r="EGO167" s="200"/>
      <c r="EGP167" s="200"/>
      <c r="EGQ167" s="200"/>
      <c r="EGR167" s="200"/>
      <c r="EGS167" s="200"/>
      <c r="EGT167" s="200"/>
      <c r="EGU167" s="200"/>
      <c r="EGV167" s="200"/>
      <c r="EGW167" s="200"/>
      <c r="EGX167" s="200"/>
      <c r="EGY167" s="200"/>
      <c r="EGZ167" s="200"/>
      <c r="EHA167" s="200"/>
      <c r="EHB167" s="200"/>
      <c r="EHC167" s="200"/>
      <c r="EHD167" s="200"/>
      <c r="EHE167" s="200"/>
      <c r="EHF167" s="200"/>
      <c r="EHG167" s="200"/>
      <c r="EHM167" s="200"/>
      <c r="EHN167" s="200"/>
      <c r="EHO167" s="200"/>
      <c r="EHP167" s="200"/>
      <c r="EHQ167" s="200"/>
      <c r="EHR167" s="200"/>
      <c r="EHS167" s="200"/>
      <c r="EHU167" s="200"/>
      <c r="EHV167" s="200"/>
      <c r="EHW167" s="200"/>
      <c r="EHX167" s="200"/>
      <c r="EHY167" s="200"/>
      <c r="EHZ167" s="200"/>
      <c r="EIA167" s="200"/>
      <c r="EIB167" s="200"/>
      <c r="EIE167" s="200"/>
      <c r="EIH167" s="200"/>
      <c r="EIK167" s="200"/>
      <c r="EIN167" s="200"/>
      <c r="EIQ167" s="200"/>
      <c r="EIT167" s="200"/>
      <c r="EJC167" s="200"/>
      <c r="EJF167" s="200"/>
      <c r="EJI167" s="200"/>
      <c r="EJL167" s="200"/>
      <c r="EJU167" s="200"/>
      <c r="EKA167" s="200"/>
      <c r="EKD167" s="200"/>
      <c r="EKG167" s="200"/>
      <c r="EKJ167" s="200"/>
      <c r="EKP167" s="200"/>
      <c r="EKY167" s="200"/>
      <c r="ELA167" s="200"/>
      <c r="ELB167" s="200"/>
      <c r="ELD167" s="200"/>
      <c r="ELG167" s="200"/>
      <c r="ELJ167" s="200"/>
      <c r="ELM167" s="200"/>
      <c r="ELP167" s="200"/>
      <c r="ELS167" s="200"/>
      <c r="ELU167" s="200"/>
      <c r="ELW167" s="200"/>
      <c r="ELZ167" s="200"/>
      <c r="EMC167" s="200"/>
      <c r="EMF167" s="200"/>
      <c r="EMI167" s="200"/>
      <c r="EML167" s="200"/>
      <c r="EMO167" s="200"/>
      <c r="EMR167" s="200"/>
      <c r="EMT167" s="200"/>
      <c r="EMW167" s="200"/>
      <c r="EMZ167" s="200"/>
      <c r="ENC167" s="200"/>
      <c r="ENI167" s="200"/>
      <c r="ENL167" s="200"/>
      <c r="ENN167" s="200"/>
      <c r="EOU167" s="200"/>
      <c r="EOX167" s="200"/>
      <c r="EPA167" s="200"/>
      <c r="EPD167" s="200"/>
      <c r="EPG167" s="200"/>
      <c r="EPH167" s="200"/>
      <c r="EPI167" s="200"/>
      <c r="EPL167" s="200"/>
      <c r="EPO167" s="200"/>
      <c r="EPR167" s="200"/>
      <c r="EPU167" s="200"/>
      <c r="EPW167" s="200"/>
      <c r="EQK167" s="200"/>
      <c r="EQL167" s="200"/>
      <c r="EQM167" s="200"/>
      <c r="EQN167" s="200"/>
      <c r="EQO167" s="200"/>
      <c r="EQP167" s="200"/>
      <c r="EQQ167" s="200"/>
      <c r="EQR167" s="200"/>
      <c r="EQS167" s="200"/>
      <c r="EQT167" s="200"/>
      <c r="EQU167" s="200"/>
      <c r="EQV167" s="200"/>
      <c r="EQW167" s="200"/>
      <c r="EQX167" s="200"/>
      <c r="EQY167" s="200"/>
      <c r="EQZ167" s="200"/>
      <c r="ERA167" s="200"/>
      <c r="ERB167" s="200"/>
      <c r="ERC167" s="200"/>
      <c r="ERI167" s="200"/>
      <c r="ERJ167" s="200"/>
      <c r="ERK167" s="200"/>
      <c r="ERL167" s="200"/>
      <c r="ERM167" s="200"/>
      <c r="ERN167" s="200"/>
      <c r="ERO167" s="200"/>
      <c r="ERQ167" s="200"/>
      <c r="ERR167" s="200"/>
      <c r="ERS167" s="200"/>
      <c r="ERT167" s="200"/>
      <c r="ERU167" s="200"/>
      <c r="ERV167" s="200"/>
      <c r="ERW167" s="200"/>
      <c r="ERX167" s="200"/>
      <c r="ESA167" s="200"/>
      <c r="ESD167" s="200"/>
      <c r="ESG167" s="200"/>
      <c r="ESJ167" s="200"/>
      <c r="ESM167" s="200"/>
      <c r="ESP167" s="200"/>
      <c r="ESY167" s="200"/>
      <c r="ETB167" s="200"/>
      <c r="ETE167" s="200"/>
      <c r="ETH167" s="200"/>
      <c r="ETQ167" s="200"/>
      <c r="ETW167" s="200"/>
      <c r="ETZ167" s="200"/>
      <c r="EUC167" s="200"/>
      <c r="EUF167" s="200"/>
      <c r="EUL167" s="200"/>
      <c r="EUU167" s="200"/>
      <c r="EUW167" s="200"/>
      <c r="EUX167" s="200"/>
      <c r="EUZ167" s="200"/>
      <c r="EVC167" s="200"/>
      <c r="EVF167" s="200"/>
      <c r="EVI167" s="200"/>
      <c r="EVL167" s="200"/>
      <c r="EVO167" s="200"/>
      <c r="EVQ167" s="200"/>
      <c r="EVS167" s="200"/>
      <c r="EVV167" s="200"/>
      <c r="EVY167" s="200"/>
      <c r="EWB167" s="200"/>
      <c r="EWE167" s="200"/>
      <c r="EWH167" s="200"/>
      <c r="EWK167" s="200"/>
      <c r="EWN167" s="200"/>
      <c r="EWP167" s="200"/>
      <c r="EWS167" s="200"/>
      <c r="EWV167" s="200"/>
      <c r="EWY167" s="200"/>
      <c r="EXE167" s="200"/>
      <c r="EXH167" s="200"/>
      <c r="EXJ167" s="200"/>
      <c r="EYQ167" s="200"/>
      <c r="EYT167" s="200"/>
      <c r="EYW167" s="200"/>
      <c r="EYZ167" s="200"/>
      <c r="EZC167" s="200"/>
      <c r="EZD167" s="200"/>
      <c r="EZE167" s="200"/>
      <c r="EZH167" s="200"/>
      <c r="EZK167" s="200"/>
      <c r="EZN167" s="200"/>
      <c r="EZQ167" s="200"/>
      <c r="EZS167" s="200"/>
      <c r="FAG167" s="200"/>
      <c r="FAH167" s="200"/>
      <c r="FAI167" s="200"/>
      <c r="FAJ167" s="200"/>
      <c r="FAK167" s="200"/>
      <c r="FAL167" s="200"/>
      <c r="FAM167" s="200"/>
      <c r="FAN167" s="200"/>
      <c r="FAO167" s="200"/>
      <c r="FAP167" s="200"/>
      <c r="FAQ167" s="200"/>
      <c r="FAR167" s="200"/>
      <c r="FAS167" s="200"/>
      <c r="FAT167" s="200"/>
      <c r="FAU167" s="200"/>
      <c r="FAV167" s="200"/>
      <c r="FAW167" s="200"/>
      <c r="FAX167" s="200"/>
      <c r="FAY167" s="200"/>
      <c r="FBE167" s="200"/>
      <c r="FBF167" s="200"/>
      <c r="FBG167" s="200"/>
      <c r="FBH167" s="200"/>
      <c r="FBI167" s="200"/>
      <c r="FBJ167" s="200"/>
      <c r="FBK167" s="200"/>
      <c r="FBM167" s="200"/>
      <c r="FBN167" s="200"/>
      <c r="FBO167" s="200"/>
      <c r="FBP167" s="200"/>
      <c r="FBQ167" s="200"/>
      <c r="FBR167" s="200"/>
      <c r="FBS167" s="200"/>
      <c r="FBT167" s="200"/>
      <c r="FBW167" s="200"/>
      <c r="FBZ167" s="200"/>
      <c r="FCC167" s="200"/>
      <c r="FCF167" s="200"/>
      <c r="FCI167" s="200"/>
      <c r="FCL167" s="200"/>
      <c r="FCU167" s="200"/>
      <c r="FCX167" s="200"/>
      <c r="FDA167" s="200"/>
      <c r="FDD167" s="200"/>
      <c r="FDM167" s="200"/>
      <c r="FDS167" s="200"/>
      <c r="FDV167" s="200"/>
      <c r="FDY167" s="200"/>
      <c r="FEB167" s="200"/>
      <c r="FEH167" s="200"/>
      <c r="FEQ167" s="200"/>
      <c r="FES167" s="200"/>
      <c r="FET167" s="200"/>
      <c r="FEV167" s="200"/>
      <c r="FEY167" s="200"/>
      <c r="FFB167" s="200"/>
      <c r="FFE167" s="200"/>
      <c r="FFH167" s="200"/>
      <c r="FFK167" s="200"/>
      <c r="FFM167" s="200"/>
      <c r="FFO167" s="200"/>
      <c r="FFR167" s="200"/>
      <c r="FFU167" s="200"/>
      <c r="FFX167" s="200"/>
      <c r="FGA167" s="200"/>
      <c r="FGD167" s="200"/>
      <c r="FGG167" s="200"/>
      <c r="FGJ167" s="200"/>
      <c r="FGL167" s="200"/>
      <c r="FGO167" s="200"/>
      <c r="FGR167" s="200"/>
      <c r="FGU167" s="200"/>
      <c r="FHA167" s="200"/>
      <c r="FHD167" s="200"/>
      <c r="FHF167" s="200"/>
      <c r="FIM167" s="200"/>
      <c r="FIP167" s="200"/>
      <c r="FIS167" s="200"/>
      <c r="FIV167" s="200"/>
      <c r="FIY167" s="200"/>
      <c r="FIZ167" s="200"/>
      <c r="FJA167" s="200"/>
      <c r="FJD167" s="200"/>
      <c r="FJG167" s="200"/>
      <c r="FJJ167" s="200"/>
      <c r="FJM167" s="200"/>
      <c r="FJO167" s="200"/>
      <c r="FKC167" s="200"/>
      <c r="FKD167" s="200"/>
      <c r="FKE167" s="200"/>
      <c r="FKF167" s="200"/>
      <c r="FKG167" s="200"/>
      <c r="FKH167" s="200"/>
      <c r="FKI167" s="200"/>
      <c r="FKJ167" s="200"/>
      <c r="FKK167" s="200"/>
      <c r="FKL167" s="200"/>
      <c r="FKM167" s="200"/>
      <c r="FKN167" s="200"/>
      <c r="FKO167" s="200"/>
      <c r="FKP167" s="200"/>
      <c r="FKQ167" s="200"/>
      <c r="FKR167" s="200"/>
      <c r="FKS167" s="200"/>
      <c r="FKT167" s="200"/>
      <c r="FKU167" s="200"/>
      <c r="FLA167" s="200"/>
      <c r="FLB167" s="200"/>
      <c r="FLC167" s="200"/>
      <c r="FLD167" s="200"/>
      <c r="FLE167" s="200"/>
      <c r="FLF167" s="200"/>
      <c r="FLG167" s="200"/>
      <c r="FLI167" s="200"/>
      <c r="FLJ167" s="200"/>
      <c r="FLK167" s="200"/>
      <c r="FLL167" s="200"/>
      <c r="FLM167" s="200"/>
      <c r="FLN167" s="200"/>
      <c r="FLO167" s="200"/>
      <c r="FLP167" s="200"/>
      <c r="FLS167" s="200"/>
      <c r="FLV167" s="200"/>
      <c r="FLY167" s="200"/>
      <c r="FMB167" s="200"/>
      <c r="FME167" s="200"/>
      <c r="FMH167" s="200"/>
      <c r="FMQ167" s="200"/>
      <c r="FMT167" s="200"/>
      <c r="FMW167" s="200"/>
      <c r="FMZ167" s="200"/>
      <c r="FNI167" s="200"/>
      <c r="FNO167" s="200"/>
      <c r="FNR167" s="200"/>
      <c r="FNU167" s="200"/>
      <c r="FNX167" s="200"/>
      <c r="FOD167" s="200"/>
      <c r="FOM167" s="200"/>
      <c r="FOO167" s="200"/>
      <c r="FOP167" s="200"/>
      <c r="FOR167" s="200"/>
      <c r="FOU167" s="200"/>
      <c r="FOX167" s="200"/>
      <c r="FPA167" s="200"/>
      <c r="FPD167" s="200"/>
      <c r="FPG167" s="200"/>
      <c r="FPI167" s="200"/>
      <c r="FPK167" s="200"/>
      <c r="FPN167" s="200"/>
      <c r="FPQ167" s="200"/>
      <c r="FPT167" s="200"/>
      <c r="FPW167" s="200"/>
      <c r="FPZ167" s="200"/>
      <c r="FQC167" s="200"/>
      <c r="FQF167" s="200"/>
      <c r="FQH167" s="200"/>
      <c r="FQK167" s="200"/>
      <c r="FQN167" s="200"/>
      <c r="FQQ167" s="200"/>
      <c r="FQW167" s="200"/>
      <c r="FQZ167" s="200"/>
      <c r="FRB167" s="200"/>
      <c r="FSI167" s="200"/>
      <c r="FSL167" s="200"/>
      <c r="FSO167" s="200"/>
      <c r="FSR167" s="200"/>
      <c r="FSU167" s="200"/>
      <c r="FSV167" s="200"/>
      <c r="FSW167" s="200"/>
      <c r="FSZ167" s="200"/>
      <c r="FTC167" s="200"/>
      <c r="FTF167" s="200"/>
      <c r="FTI167" s="200"/>
      <c r="FTK167" s="200"/>
      <c r="FTY167" s="200"/>
      <c r="FTZ167" s="200"/>
      <c r="FUA167" s="200"/>
      <c r="FUB167" s="200"/>
      <c r="FUC167" s="200"/>
      <c r="FUD167" s="200"/>
      <c r="FUE167" s="200"/>
      <c r="FUF167" s="200"/>
      <c r="FUG167" s="200"/>
      <c r="FUH167" s="200"/>
      <c r="FUI167" s="200"/>
      <c r="FUJ167" s="200"/>
      <c r="FUK167" s="200"/>
      <c r="FUL167" s="200"/>
      <c r="FUM167" s="200"/>
      <c r="FUN167" s="200"/>
      <c r="FUO167" s="200"/>
      <c r="FUP167" s="200"/>
      <c r="FUQ167" s="200"/>
      <c r="FUW167" s="200"/>
      <c r="FUX167" s="200"/>
      <c r="FUY167" s="200"/>
      <c r="FUZ167" s="200"/>
      <c r="FVA167" s="200"/>
      <c r="FVB167" s="200"/>
      <c r="FVC167" s="200"/>
      <c r="FVE167" s="200"/>
      <c r="FVF167" s="200"/>
      <c r="FVG167" s="200"/>
      <c r="FVH167" s="200"/>
      <c r="FVI167" s="200"/>
      <c r="FVJ167" s="200"/>
      <c r="FVK167" s="200"/>
      <c r="FVL167" s="200"/>
      <c r="FVO167" s="200"/>
      <c r="FVR167" s="200"/>
      <c r="FVU167" s="200"/>
      <c r="FVX167" s="200"/>
      <c r="FWA167" s="200"/>
      <c r="FWD167" s="200"/>
      <c r="FWM167" s="200"/>
      <c r="FWP167" s="200"/>
      <c r="FWS167" s="200"/>
      <c r="FWV167" s="200"/>
      <c r="FXE167" s="200"/>
      <c r="FXK167" s="200"/>
      <c r="FXN167" s="200"/>
      <c r="FXQ167" s="200"/>
      <c r="FXT167" s="200"/>
      <c r="FXZ167" s="200"/>
      <c r="FYI167" s="200"/>
      <c r="FYK167" s="200"/>
      <c r="FYL167" s="200"/>
      <c r="FYN167" s="200"/>
      <c r="FYQ167" s="200"/>
      <c r="FYT167" s="200"/>
      <c r="FYW167" s="200"/>
      <c r="FYZ167" s="200"/>
      <c r="FZC167" s="200"/>
      <c r="FZE167" s="200"/>
      <c r="FZG167" s="200"/>
      <c r="FZJ167" s="200"/>
      <c r="FZM167" s="200"/>
      <c r="FZP167" s="200"/>
      <c r="FZS167" s="200"/>
      <c r="FZV167" s="200"/>
      <c r="FZY167" s="200"/>
      <c r="GAB167" s="200"/>
      <c r="GAD167" s="200"/>
      <c r="GAG167" s="200"/>
      <c r="GAJ167" s="200"/>
      <c r="GAM167" s="200"/>
      <c r="GAS167" s="200"/>
      <c r="GAV167" s="200"/>
      <c r="GAX167" s="200"/>
      <c r="GCE167" s="200"/>
      <c r="GCH167" s="200"/>
      <c r="GCK167" s="200"/>
      <c r="GCN167" s="200"/>
      <c r="GCQ167" s="200"/>
      <c r="GCR167" s="200"/>
      <c r="GCS167" s="200"/>
      <c r="GCV167" s="200"/>
      <c r="GCY167" s="200"/>
      <c r="GDB167" s="200"/>
      <c r="GDE167" s="200"/>
      <c r="GDG167" s="200"/>
      <c r="GDU167" s="200"/>
      <c r="GDV167" s="200"/>
      <c r="GDW167" s="200"/>
      <c r="GDX167" s="200"/>
      <c r="GDY167" s="200"/>
      <c r="GDZ167" s="200"/>
      <c r="GEA167" s="200"/>
      <c r="GEB167" s="200"/>
      <c r="GEC167" s="200"/>
      <c r="GED167" s="200"/>
      <c r="GEE167" s="200"/>
      <c r="GEF167" s="200"/>
      <c r="GEG167" s="200"/>
      <c r="GEH167" s="200"/>
      <c r="GEI167" s="200"/>
      <c r="GEJ167" s="200"/>
      <c r="GEK167" s="200"/>
      <c r="GEL167" s="200"/>
      <c r="GEM167" s="200"/>
      <c r="GES167" s="200"/>
      <c r="GET167" s="200"/>
      <c r="GEU167" s="200"/>
      <c r="GEV167" s="200"/>
      <c r="GEW167" s="200"/>
      <c r="GEX167" s="200"/>
      <c r="GEY167" s="200"/>
      <c r="GFA167" s="200"/>
      <c r="GFB167" s="200"/>
      <c r="GFC167" s="200"/>
      <c r="GFD167" s="200"/>
      <c r="GFE167" s="200"/>
      <c r="GFF167" s="200"/>
      <c r="GFG167" s="200"/>
      <c r="GFH167" s="200"/>
      <c r="GFK167" s="200"/>
      <c r="GFN167" s="200"/>
      <c r="GFQ167" s="200"/>
      <c r="GFT167" s="200"/>
      <c r="GFW167" s="200"/>
      <c r="GFZ167" s="200"/>
      <c r="GGI167" s="200"/>
      <c r="GGL167" s="200"/>
      <c r="GGO167" s="200"/>
      <c r="GGR167" s="200"/>
      <c r="GHA167" s="200"/>
      <c r="GHG167" s="200"/>
      <c r="GHJ167" s="200"/>
      <c r="GHM167" s="200"/>
      <c r="GHP167" s="200"/>
      <c r="GHV167" s="200"/>
      <c r="GIE167" s="200"/>
      <c r="GIG167" s="200"/>
      <c r="GIH167" s="200"/>
      <c r="GIJ167" s="200"/>
      <c r="GIM167" s="200"/>
      <c r="GIP167" s="200"/>
      <c r="GIS167" s="200"/>
      <c r="GIV167" s="200"/>
      <c r="GIY167" s="200"/>
      <c r="GJA167" s="200"/>
      <c r="GJC167" s="200"/>
      <c r="GJF167" s="200"/>
      <c r="GJI167" s="200"/>
      <c r="GJL167" s="200"/>
      <c r="GJO167" s="200"/>
      <c r="GJR167" s="200"/>
      <c r="GJU167" s="200"/>
      <c r="GJX167" s="200"/>
      <c r="GJZ167" s="200"/>
      <c r="GKC167" s="200"/>
      <c r="GKF167" s="200"/>
      <c r="GKI167" s="200"/>
      <c r="GKO167" s="200"/>
      <c r="GKR167" s="200"/>
      <c r="GKT167" s="200"/>
      <c r="GMA167" s="200"/>
      <c r="GMD167" s="200"/>
      <c r="GMG167" s="200"/>
      <c r="GMJ167" s="200"/>
      <c r="GMM167" s="200"/>
      <c r="GMN167" s="200"/>
      <c r="GMO167" s="200"/>
      <c r="GMR167" s="200"/>
      <c r="GMU167" s="200"/>
      <c r="GMX167" s="200"/>
      <c r="GNA167" s="200"/>
      <c r="GNC167" s="200"/>
      <c r="GNQ167" s="200"/>
      <c r="GNR167" s="200"/>
      <c r="GNS167" s="200"/>
      <c r="GNT167" s="200"/>
      <c r="GNU167" s="200"/>
      <c r="GNV167" s="200"/>
      <c r="GNW167" s="200"/>
      <c r="GNX167" s="200"/>
      <c r="GNY167" s="200"/>
      <c r="GNZ167" s="200"/>
      <c r="GOA167" s="200"/>
      <c r="GOB167" s="200"/>
      <c r="GOC167" s="200"/>
      <c r="GOD167" s="200"/>
      <c r="GOE167" s="200"/>
      <c r="GOF167" s="200"/>
      <c r="GOG167" s="200"/>
      <c r="GOH167" s="200"/>
      <c r="GOI167" s="200"/>
      <c r="GOO167" s="200"/>
      <c r="GOP167" s="200"/>
      <c r="GOQ167" s="200"/>
      <c r="GOR167" s="200"/>
      <c r="GOS167" s="200"/>
      <c r="GOT167" s="200"/>
      <c r="GOU167" s="200"/>
      <c r="GOW167" s="200"/>
      <c r="GOX167" s="200"/>
      <c r="GOY167" s="200"/>
      <c r="GOZ167" s="200"/>
      <c r="GPA167" s="200"/>
      <c r="GPB167" s="200"/>
      <c r="GPC167" s="200"/>
      <c r="GPD167" s="200"/>
      <c r="GPG167" s="200"/>
      <c r="GPJ167" s="200"/>
      <c r="GPM167" s="200"/>
      <c r="GPP167" s="200"/>
      <c r="GPS167" s="200"/>
      <c r="GPV167" s="200"/>
      <c r="GQE167" s="200"/>
      <c r="GQH167" s="200"/>
      <c r="GQK167" s="200"/>
      <c r="GQN167" s="200"/>
      <c r="GQW167" s="200"/>
      <c r="GRC167" s="200"/>
      <c r="GRF167" s="200"/>
      <c r="GRI167" s="200"/>
      <c r="GRL167" s="200"/>
      <c r="GRR167" s="200"/>
      <c r="GSA167" s="200"/>
      <c r="GSC167" s="200"/>
      <c r="GSD167" s="200"/>
      <c r="GSF167" s="200"/>
      <c r="GSI167" s="200"/>
      <c r="GSL167" s="200"/>
      <c r="GSO167" s="200"/>
      <c r="GSR167" s="200"/>
      <c r="GSU167" s="200"/>
      <c r="GSW167" s="200"/>
      <c r="GSY167" s="200"/>
      <c r="GTB167" s="200"/>
      <c r="GTE167" s="200"/>
      <c r="GTH167" s="200"/>
      <c r="GTK167" s="200"/>
      <c r="GTN167" s="200"/>
      <c r="GTQ167" s="200"/>
      <c r="GTT167" s="200"/>
      <c r="GTV167" s="200"/>
      <c r="GTY167" s="200"/>
      <c r="GUB167" s="200"/>
      <c r="GUE167" s="200"/>
      <c r="GUK167" s="200"/>
      <c r="GUN167" s="200"/>
      <c r="GUP167" s="200"/>
      <c r="GVW167" s="200"/>
      <c r="GVZ167" s="200"/>
      <c r="GWC167" s="200"/>
      <c r="GWF167" s="200"/>
      <c r="GWI167" s="200"/>
      <c r="GWJ167" s="200"/>
      <c r="GWK167" s="200"/>
      <c r="GWN167" s="200"/>
      <c r="GWQ167" s="200"/>
      <c r="GWT167" s="200"/>
      <c r="GWW167" s="200"/>
      <c r="GWY167" s="200"/>
      <c r="GXM167" s="200"/>
      <c r="GXN167" s="200"/>
      <c r="GXO167" s="200"/>
      <c r="GXP167" s="200"/>
      <c r="GXQ167" s="200"/>
      <c r="GXR167" s="200"/>
      <c r="GXS167" s="200"/>
      <c r="GXT167" s="200"/>
      <c r="GXU167" s="200"/>
      <c r="GXV167" s="200"/>
      <c r="GXW167" s="200"/>
      <c r="GXX167" s="200"/>
      <c r="GXY167" s="200"/>
      <c r="GXZ167" s="200"/>
      <c r="GYA167" s="200"/>
      <c r="GYB167" s="200"/>
      <c r="GYC167" s="200"/>
      <c r="GYD167" s="200"/>
      <c r="GYE167" s="200"/>
      <c r="GYK167" s="200"/>
      <c r="GYL167" s="200"/>
      <c r="GYM167" s="200"/>
      <c r="GYN167" s="200"/>
      <c r="GYO167" s="200"/>
      <c r="GYP167" s="200"/>
      <c r="GYQ167" s="200"/>
      <c r="GYS167" s="200"/>
      <c r="GYT167" s="200"/>
      <c r="GYU167" s="200"/>
      <c r="GYV167" s="200"/>
      <c r="GYW167" s="200"/>
      <c r="GYX167" s="200"/>
      <c r="GYY167" s="200"/>
      <c r="GYZ167" s="200"/>
      <c r="GZC167" s="200"/>
      <c r="GZF167" s="200"/>
      <c r="GZI167" s="200"/>
      <c r="GZL167" s="200"/>
      <c r="GZO167" s="200"/>
      <c r="GZR167" s="200"/>
      <c r="HAA167" s="200"/>
      <c r="HAD167" s="200"/>
      <c r="HAG167" s="200"/>
      <c r="HAJ167" s="200"/>
      <c r="HAS167" s="200"/>
      <c r="HAY167" s="200"/>
      <c r="HBB167" s="200"/>
      <c r="HBE167" s="200"/>
      <c r="HBH167" s="200"/>
      <c r="HBN167" s="200"/>
      <c r="HBW167" s="200"/>
      <c r="HBY167" s="200"/>
      <c r="HBZ167" s="200"/>
      <c r="HCB167" s="200"/>
      <c r="HCE167" s="200"/>
      <c r="HCH167" s="200"/>
      <c r="HCK167" s="200"/>
      <c r="HCN167" s="200"/>
      <c r="HCQ167" s="200"/>
      <c r="HCS167" s="200"/>
      <c r="HCU167" s="200"/>
      <c r="HCX167" s="200"/>
      <c r="HDA167" s="200"/>
      <c r="HDD167" s="200"/>
      <c r="HDG167" s="200"/>
      <c r="HDJ167" s="200"/>
      <c r="HDM167" s="200"/>
      <c r="HDP167" s="200"/>
      <c r="HDR167" s="200"/>
      <c r="HDU167" s="200"/>
      <c r="HDX167" s="200"/>
      <c r="HEA167" s="200"/>
      <c r="HEG167" s="200"/>
      <c r="HEJ167" s="200"/>
      <c r="HEL167" s="200"/>
      <c r="HFS167" s="200"/>
      <c r="HFV167" s="200"/>
      <c r="HFY167" s="200"/>
      <c r="HGB167" s="200"/>
      <c r="HGE167" s="200"/>
      <c r="HGF167" s="200"/>
      <c r="HGG167" s="200"/>
      <c r="HGJ167" s="200"/>
      <c r="HGM167" s="200"/>
      <c r="HGP167" s="200"/>
      <c r="HGS167" s="200"/>
      <c r="HGU167" s="200"/>
      <c r="HHI167" s="200"/>
      <c r="HHJ167" s="200"/>
      <c r="HHK167" s="200"/>
      <c r="HHL167" s="200"/>
      <c r="HHM167" s="200"/>
      <c r="HHN167" s="200"/>
      <c r="HHO167" s="200"/>
      <c r="HHP167" s="200"/>
      <c r="HHQ167" s="200"/>
      <c r="HHR167" s="200"/>
      <c r="HHS167" s="200"/>
      <c r="HHT167" s="200"/>
      <c r="HHU167" s="200"/>
      <c r="HHV167" s="200"/>
      <c r="HHW167" s="200"/>
      <c r="HHX167" s="200"/>
      <c r="HHY167" s="200"/>
      <c r="HHZ167" s="200"/>
      <c r="HIA167" s="200"/>
      <c r="HIG167" s="200"/>
      <c r="HIH167" s="200"/>
      <c r="HII167" s="200"/>
      <c r="HIJ167" s="200"/>
      <c r="HIK167" s="200"/>
      <c r="HIL167" s="200"/>
      <c r="HIM167" s="200"/>
      <c r="HIO167" s="200"/>
      <c r="HIP167" s="200"/>
      <c r="HIQ167" s="200"/>
      <c r="HIR167" s="200"/>
      <c r="HIS167" s="200"/>
      <c r="HIT167" s="200"/>
      <c r="HIU167" s="200"/>
      <c r="HIV167" s="200"/>
      <c r="HIY167" s="200"/>
      <c r="HJB167" s="200"/>
      <c r="HJE167" s="200"/>
      <c r="HJH167" s="200"/>
      <c r="HJK167" s="200"/>
      <c r="HJN167" s="200"/>
      <c r="HJW167" s="200"/>
      <c r="HJZ167" s="200"/>
      <c r="HKC167" s="200"/>
      <c r="HKF167" s="200"/>
      <c r="HKO167" s="200"/>
      <c r="HKU167" s="200"/>
      <c r="HKX167" s="200"/>
      <c r="HLA167" s="200"/>
      <c r="HLD167" s="200"/>
      <c r="HLJ167" s="200"/>
      <c r="HLS167" s="200"/>
      <c r="HLU167" s="200"/>
      <c r="HLV167" s="200"/>
      <c r="HLX167" s="200"/>
      <c r="HMA167" s="200"/>
      <c r="HMD167" s="200"/>
      <c r="HMG167" s="200"/>
      <c r="HMJ167" s="200"/>
      <c r="HMM167" s="200"/>
      <c r="HMO167" s="200"/>
      <c r="HMQ167" s="200"/>
      <c r="HMT167" s="200"/>
      <c r="HMW167" s="200"/>
      <c r="HMZ167" s="200"/>
      <c r="HNC167" s="200"/>
      <c r="HNF167" s="200"/>
      <c r="HNI167" s="200"/>
      <c r="HNL167" s="200"/>
      <c r="HNN167" s="200"/>
      <c r="HNQ167" s="200"/>
      <c r="HNT167" s="200"/>
      <c r="HNW167" s="200"/>
      <c r="HOC167" s="200"/>
      <c r="HOF167" s="200"/>
      <c r="HOH167" s="200"/>
      <c r="HPO167" s="200"/>
      <c r="HPR167" s="200"/>
      <c r="HPU167" s="200"/>
      <c r="HPX167" s="200"/>
      <c r="HQA167" s="200"/>
      <c r="HQB167" s="200"/>
      <c r="HQC167" s="200"/>
      <c r="HQF167" s="200"/>
      <c r="HQI167" s="200"/>
      <c r="HQL167" s="200"/>
      <c r="HQO167" s="200"/>
      <c r="HQQ167" s="200"/>
      <c r="HRE167" s="200"/>
      <c r="HRF167" s="200"/>
      <c r="HRG167" s="200"/>
      <c r="HRH167" s="200"/>
      <c r="HRI167" s="200"/>
      <c r="HRJ167" s="200"/>
      <c r="HRK167" s="200"/>
      <c r="HRL167" s="200"/>
      <c r="HRM167" s="200"/>
      <c r="HRN167" s="200"/>
      <c r="HRO167" s="200"/>
      <c r="HRP167" s="200"/>
      <c r="HRQ167" s="200"/>
      <c r="HRR167" s="200"/>
      <c r="HRS167" s="200"/>
      <c r="HRT167" s="200"/>
      <c r="HRU167" s="200"/>
      <c r="HRV167" s="200"/>
      <c r="HRW167" s="200"/>
      <c r="HSC167" s="200"/>
      <c r="HSD167" s="200"/>
      <c r="HSE167" s="200"/>
      <c r="HSF167" s="200"/>
      <c r="HSG167" s="200"/>
      <c r="HSH167" s="200"/>
      <c r="HSI167" s="200"/>
      <c r="HSK167" s="200"/>
      <c r="HSL167" s="200"/>
      <c r="HSM167" s="200"/>
      <c r="HSN167" s="200"/>
      <c r="HSO167" s="200"/>
      <c r="HSP167" s="200"/>
      <c r="HSQ167" s="200"/>
      <c r="HSR167" s="200"/>
      <c r="HSU167" s="200"/>
      <c r="HSX167" s="200"/>
      <c r="HTA167" s="200"/>
      <c r="HTD167" s="200"/>
      <c r="HTG167" s="200"/>
      <c r="HTJ167" s="200"/>
      <c r="HTS167" s="200"/>
      <c r="HTV167" s="200"/>
      <c r="HTY167" s="200"/>
      <c r="HUB167" s="200"/>
      <c r="HUK167" s="200"/>
      <c r="HUQ167" s="200"/>
      <c r="HUT167" s="200"/>
      <c r="HUW167" s="200"/>
      <c r="HUZ167" s="200"/>
      <c r="HVF167" s="200"/>
      <c r="HVO167" s="200"/>
      <c r="HVQ167" s="200"/>
      <c r="HVR167" s="200"/>
      <c r="HVT167" s="200"/>
      <c r="HVW167" s="200"/>
      <c r="HVZ167" s="200"/>
      <c r="HWC167" s="200"/>
      <c r="HWF167" s="200"/>
      <c r="HWI167" s="200"/>
      <c r="HWK167" s="200"/>
      <c r="HWM167" s="200"/>
      <c r="HWP167" s="200"/>
      <c r="HWS167" s="200"/>
      <c r="HWV167" s="200"/>
      <c r="HWY167" s="200"/>
      <c r="HXB167" s="200"/>
      <c r="HXE167" s="200"/>
      <c r="HXH167" s="200"/>
      <c r="HXJ167" s="200"/>
      <c r="HXM167" s="200"/>
      <c r="HXP167" s="200"/>
      <c r="HXS167" s="200"/>
      <c r="HXY167" s="200"/>
      <c r="HYB167" s="200"/>
      <c r="HYD167" s="200"/>
      <c r="HZK167" s="200"/>
      <c r="HZN167" s="200"/>
      <c r="HZQ167" s="200"/>
      <c r="HZT167" s="200"/>
      <c r="HZW167" s="200"/>
      <c r="HZX167" s="200"/>
      <c r="HZY167" s="200"/>
      <c r="IAB167" s="200"/>
      <c r="IAE167" s="200"/>
      <c r="IAH167" s="200"/>
      <c r="IAK167" s="200"/>
      <c r="IAM167" s="200"/>
      <c r="IBA167" s="200"/>
      <c r="IBB167" s="200"/>
      <c r="IBC167" s="200"/>
      <c r="IBD167" s="200"/>
      <c r="IBE167" s="200"/>
      <c r="IBF167" s="200"/>
      <c r="IBG167" s="200"/>
      <c r="IBH167" s="200"/>
      <c r="IBI167" s="200"/>
      <c r="IBJ167" s="200"/>
      <c r="IBK167" s="200"/>
      <c r="IBL167" s="200"/>
      <c r="IBM167" s="200"/>
      <c r="IBN167" s="200"/>
      <c r="IBO167" s="200"/>
      <c r="IBP167" s="200"/>
      <c r="IBQ167" s="200"/>
      <c r="IBR167" s="200"/>
      <c r="IBS167" s="200"/>
      <c r="IBY167" s="200"/>
      <c r="IBZ167" s="200"/>
      <c r="ICA167" s="200"/>
      <c r="ICB167" s="200"/>
      <c r="ICC167" s="200"/>
      <c r="ICD167" s="200"/>
      <c r="ICE167" s="200"/>
      <c r="ICG167" s="200"/>
      <c r="ICH167" s="200"/>
      <c r="ICI167" s="200"/>
      <c r="ICJ167" s="200"/>
      <c r="ICK167" s="200"/>
      <c r="ICL167" s="200"/>
      <c r="ICM167" s="200"/>
      <c r="ICN167" s="200"/>
      <c r="ICQ167" s="200"/>
      <c r="ICT167" s="200"/>
      <c r="ICW167" s="200"/>
      <c r="ICZ167" s="200"/>
      <c r="IDC167" s="200"/>
      <c r="IDF167" s="200"/>
      <c r="IDO167" s="200"/>
      <c r="IDR167" s="200"/>
      <c r="IDU167" s="200"/>
      <c r="IDX167" s="200"/>
      <c r="IEG167" s="200"/>
      <c r="IEM167" s="200"/>
      <c r="IEP167" s="200"/>
      <c r="IES167" s="200"/>
      <c r="IEV167" s="200"/>
      <c r="IFB167" s="200"/>
      <c r="IFK167" s="200"/>
      <c r="IFM167" s="200"/>
      <c r="IFN167" s="200"/>
      <c r="IFP167" s="200"/>
      <c r="IFS167" s="200"/>
      <c r="IFV167" s="200"/>
      <c r="IFY167" s="200"/>
      <c r="IGB167" s="200"/>
      <c r="IGE167" s="200"/>
      <c r="IGG167" s="200"/>
      <c r="IGI167" s="200"/>
      <c r="IGL167" s="200"/>
      <c r="IGO167" s="200"/>
      <c r="IGR167" s="200"/>
      <c r="IGU167" s="200"/>
      <c r="IGX167" s="200"/>
      <c r="IHA167" s="200"/>
      <c r="IHD167" s="200"/>
      <c r="IHF167" s="200"/>
      <c r="IHI167" s="200"/>
      <c r="IHL167" s="200"/>
      <c r="IHO167" s="200"/>
      <c r="IHU167" s="200"/>
      <c r="IHX167" s="200"/>
      <c r="IHZ167" s="200"/>
      <c r="IJG167" s="200"/>
      <c r="IJJ167" s="200"/>
      <c r="IJM167" s="200"/>
      <c r="IJP167" s="200"/>
      <c r="IJS167" s="200"/>
      <c r="IJT167" s="200"/>
      <c r="IJU167" s="200"/>
      <c r="IJX167" s="200"/>
      <c r="IKA167" s="200"/>
      <c r="IKD167" s="200"/>
      <c r="IKG167" s="200"/>
      <c r="IKI167" s="200"/>
      <c r="IKW167" s="200"/>
      <c r="IKX167" s="200"/>
      <c r="IKY167" s="200"/>
      <c r="IKZ167" s="200"/>
      <c r="ILA167" s="200"/>
      <c r="ILB167" s="200"/>
      <c r="ILC167" s="200"/>
      <c r="ILD167" s="200"/>
      <c r="ILE167" s="200"/>
      <c r="ILF167" s="200"/>
      <c r="ILG167" s="200"/>
      <c r="ILH167" s="200"/>
      <c r="ILI167" s="200"/>
      <c r="ILJ167" s="200"/>
      <c r="ILK167" s="200"/>
      <c r="ILL167" s="200"/>
      <c r="ILM167" s="200"/>
      <c r="ILN167" s="200"/>
      <c r="ILO167" s="200"/>
      <c r="ILU167" s="200"/>
      <c r="ILV167" s="200"/>
      <c r="ILW167" s="200"/>
      <c r="ILX167" s="200"/>
      <c r="ILY167" s="200"/>
      <c r="ILZ167" s="200"/>
      <c r="IMA167" s="200"/>
      <c r="IMC167" s="200"/>
      <c r="IMD167" s="200"/>
      <c r="IME167" s="200"/>
      <c r="IMF167" s="200"/>
      <c r="IMG167" s="200"/>
      <c r="IMH167" s="200"/>
      <c r="IMI167" s="200"/>
      <c r="IMJ167" s="200"/>
      <c r="IMM167" s="200"/>
      <c r="IMP167" s="200"/>
      <c r="IMS167" s="200"/>
      <c r="IMV167" s="200"/>
      <c r="IMY167" s="200"/>
      <c r="INB167" s="200"/>
      <c r="INK167" s="200"/>
      <c r="INN167" s="200"/>
      <c r="INQ167" s="200"/>
      <c r="INT167" s="200"/>
      <c r="IOC167" s="200"/>
      <c r="IOI167" s="200"/>
      <c r="IOL167" s="200"/>
      <c r="IOO167" s="200"/>
      <c r="IOR167" s="200"/>
      <c r="IOX167" s="200"/>
      <c r="IPG167" s="200"/>
      <c r="IPI167" s="200"/>
      <c r="IPJ167" s="200"/>
      <c r="IPL167" s="200"/>
      <c r="IPO167" s="200"/>
      <c r="IPR167" s="200"/>
      <c r="IPU167" s="200"/>
      <c r="IPX167" s="200"/>
      <c r="IQA167" s="200"/>
      <c r="IQC167" s="200"/>
      <c r="IQE167" s="200"/>
      <c r="IQH167" s="200"/>
      <c r="IQK167" s="200"/>
      <c r="IQN167" s="200"/>
      <c r="IQQ167" s="200"/>
      <c r="IQT167" s="200"/>
      <c r="IQW167" s="200"/>
      <c r="IQZ167" s="200"/>
      <c r="IRB167" s="200"/>
      <c r="IRE167" s="200"/>
      <c r="IRH167" s="200"/>
      <c r="IRK167" s="200"/>
      <c r="IRQ167" s="200"/>
      <c r="IRT167" s="200"/>
      <c r="IRV167" s="200"/>
      <c r="ITC167" s="200"/>
      <c r="ITF167" s="200"/>
      <c r="ITI167" s="200"/>
      <c r="ITL167" s="200"/>
      <c r="ITO167" s="200"/>
      <c r="ITP167" s="200"/>
      <c r="ITQ167" s="200"/>
      <c r="ITT167" s="200"/>
      <c r="ITW167" s="200"/>
      <c r="ITZ167" s="200"/>
      <c r="IUC167" s="200"/>
      <c r="IUE167" s="200"/>
      <c r="IUS167" s="200"/>
      <c r="IUT167" s="200"/>
      <c r="IUU167" s="200"/>
      <c r="IUV167" s="200"/>
      <c r="IUW167" s="200"/>
      <c r="IUX167" s="200"/>
      <c r="IUY167" s="200"/>
      <c r="IUZ167" s="200"/>
      <c r="IVA167" s="200"/>
      <c r="IVB167" s="200"/>
      <c r="IVC167" s="200"/>
      <c r="IVD167" s="200"/>
      <c r="IVE167" s="200"/>
      <c r="IVF167" s="200"/>
      <c r="IVG167" s="200"/>
      <c r="IVH167" s="200"/>
      <c r="IVI167" s="200"/>
      <c r="IVJ167" s="200"/>
      <c r="IVK167" s="200"/>
      <c r="IVQ167" s="200"/>
      <c r="IVR167" s="200"/>
      <c r="IVS167" s="200"/>
      <c r="IVT167" s="200"/>
      <c r="IVU167" s="200"/>
      <c r="IVV167" s="200"/>
      <c r="IVW167" s="200"/>
      <c r="IVY167" s="200"/>
      <c r="IVZ167" s="200"/>
      <c r="IWA167" s="200"/>
      <c r="IWB167" s="200"/>
      <c r="IWC167" s="200"/>
      <c r="IWD167" s="200"/>
      <c r="IWE167" s="200"/>
      <c r="IWF167" s="200"/>
      <c r="IWI167" s="200"/>
      <c r="IWL167" s="200"/>
      <c r="IWO167" s="200"/>
      <c r="IWR167" s="200"/>
      <c r="IWU167" s="200"/>
      <c r="IWX167" s="200"/>
      <c r="IXG167" s="200"/>
      <c r="IXJ167" s="200"/>
      <c r="IXM167" s="200"/>
      <c r="IXP167" s="200"/>
      <c r="IXY167" s="200"/>
      <c r="IYE167" s="200"/>
      <c r="IYH167" s="200"/>
      <c r="IYK167" s="200"/>
      <c r="IYN167" s="200"/>
      <c r="IYT167" s="200"/>
      <c r="IZC167" s="200"/>
      <c r="IZE167" s="200"/>
      <c r="IZF167" s="200"/>
      <c r="IZH167" s="200"/>
      <c r="IZK167" s="200"/>
      <c r="IZN167" s="200"/>
      <c r="IZQ167" s="200"/>
      <c r="IZT167" s="200"/>
      <c r="IZW167" s="200"/>
      <c r="IZY167" s="200"/>
      <c r="JAA167" s="200"/>
      <c r="JAD167" s="200"/>
      <c r="JAG167" s="200"/>
      <c r="JAJ167" s="200"/>
      <c r="JAM167" s="200"/>
      <c r="JAP167" s="200"/>
      <c r="JAS167" s="200"/>
      <c r="JAV167" s="200"/>
      <c r="JAX167" s="200"/>
      <c r="JBA167" s="200"/>
      <c r="JBD167" s="200"/>
      <c r="JBG167" s="200"/>
      <c r="JBM167" s="200"/>
      <c r="JBP167" s="200"/>
      <c r="JBR167" s="200"/>
      <c r="JCY167" s="200"/>
      <c r="JDB167" s="200"/>
      <c r="JDE167" s="200"/>
      <c r="JDH167" s="200"/>
      <c r="JDK167" s="200"/>
      <c r="JDL167" s="200"/>
      <c r="JDM167" s="200"/>
      <c r="JDP167" s="200"/>
      <c r="JDS167" s="200"/>
      <c r="JDV167" s="200"/>
      <c r="JDY167" s="200"/>
      <c r="JEA167" s="200"/>
      <c r="JEO167" s="200"/>
      <c r="JEP167" s="200"/>
      <c r="JEQ167" s="200"/>
      <c r="JER167" s="200"/>
      <c r="JES167" s="200"/>
      <c r="JET167" s="200"/>
      <c r="JEU167" s="200"/>
      <c r="JEV167" s="200"/>
      <c r="JEW167" s="200"/>
      <c r="JEX167" s="200"/>
      <c r="JEY167" s="200"/>
      <c r="JEZ167" s="200"/>
      <c r="JFA167" s="200"/>
      <c r="JFB167" s="200"/>
      <c r="JFC167" s="200"/>
      <c r="JFD167" s="200"/>
      <c r="JFE167" s="200"/>
      <c r="JFF167" s="200"/>
      <c r="JFG167" s="200"/>
      <c r="JFM167" s="200"/>
      <c r="JFN167" s="200"/>
      <c r="JFO167" s="200"/>
      <c r="JFP167" s="200"/>
      <c r="JFQ167" s="200"/>
      <c r="JFR167" s="200"/>
      <c r="JFS167" s="200"/>
      <c r="JFU167" s="200"/>
      <c r="JFV167" s="200"/>
      <c r="JFW167" s="200"/>
      <c r="JFX167" s="200"/>
      <c r="JFY167" s="200"/>
      <c r="JFZ167" s="200"/>
      <c r="JGA167" s="200"/>
      <c r="JGB167" s="200"/>
      <c r="JGE167" s="200"/>
      <c r="JGH167" s="200"/>
      <c r="JGK167" s="200"/>
      <c r="JGN167" s="200"/>
      <c r="JGQ167" s="200"/>
      <c r="JGT167" s="200"/>
      <c r="JHC167" s="200"/>
      <c r="JHF167" s="200"/>
      <c r="JHI167" s="200"/>
      <c r="JHL167" s="200"/>
      <c r="JHU167" s="200"/>
      <c r="JIA167" s="200"/>
      <c r="JID167" s="200"/>
      <c r="JIG167" s="200"/>
      <c r="JIJ167" s="200"/>
      <c r="JIP167" s="200"/>
      <c r="JIY167" s="200"/>
      <c r="JJA167" s="200"/>
      <c r="JJB167" s="200"/>
      <c r="JJD167" s="200"/>
      <c r="JJG167" s="200"/>
      <c r="JJJ167" s="200"/>
      <c r="JJM167" s="200"/>
      <c r="JJP167" s="200"/>
      <c r="JJS167" s="200"/>
      <c r="JJU167" s="200"/>
      <c r="JJW167" s="200"/>
      <c r="JJZ167" s="200"/>
      <c r="JKC167" s="200"/>
      <c r="JKF167" s="200"/>
      <c r="JKI167" s="200"/>
      <c r="JKL167" s="200"/>
      <c r="JKO167" s="200"/>
      <c r="JKR167" s="200"/>
      <c r="JKT167" s="200"/>
      <c r="JKW167" s="200"/>
      <c r="JKZ167" s="200"/>
      <c r="JLC167" s="200"/>
      <c r="JLI167" s="200"/>
      <c r="JLL167" s="200"/>
      <c r="JLN167" s="200"/>
      <c r="JMU167" s="200"/>
      <c r="JMX167" s="200"/>
      <c r="JNA167" s="200"/>
      <c r="JND167" s="200"/>
      <c r="JNG167" s="200"/>
      <c r="JNH167" s="200"/>
      <c r="JNI167" s="200"/>
      <c r="JNL167" s="200"/>
      <c r="JNO167" s="200"/>
      <c r="JNR167" s="200"/>
      <c r="JNU167" s="200"/>
      <c r="JNW167" s="200"/>
      <c r="JOK167" s="200"/>
      <c r="JOL167" s="200"/>
      <c r="JOM167" s="200"/>
      <c r="JON167" s="200"/>
      <c r="JOO167" s="200"/>
      <c r="JOP167" s="200"/>
      <c r="JOQ167" s="200"/>
      <c r="JOR167" s="200"/>
      <c r="JOS167" s="200"/>
      <c r="JOT167" s="200"/>
      <c r="JOU167" s="200"/>
      <c r="JOV167" s="200"/>
      <c r="JOW167" s="200"/>
      <c r="JOX167" s="200"/>
      <c r="JOY167" s="200"/>
      <c r="JOZ167" s="200"/>
      <c r="JPA167" s="200"/>
      <c r="JPB167" s="200"/>
      <c r="JPC167" s="200"/>
      <c r="JPI167" s="200"/>
      <c r="JPJ167" s="200"/>
      <c r="JPK167" s="200"/>
      <c r="JPL167" s="200"/>
      <c r="JPM167" s="200"/>
      <c r="JPN167" s="200"/>
      <c r="JPO167" s="200"/>
      <c r="JPQ167" s="200"/>
      <c r="JPR167" s="200"/>
      <c r="JPS167" s="200"/>
      <c r="JPT167" s="200"/>
      <c r="JPU167" s="200"/>
      <c r="JPV167" s="200"/>
      <c r="JPW167" s="200"/>
      <c r="JPX167" s="200"/>
      <c r="JQA167" s="200"/>
      <c r="JQD167" s="200"/>
      <c r="JQG167" s="200"/>
      <c r="JQJ167" s="200"/>
      <c r="JQM167" s="200"/>
      <c r="JQP167" s="200"/>
      <c r="JQY167" s="200"/>
      <c r="JRB167" s="200"/>
      <c r="JRE167" s="200"/>
      <c r="JRH167" s="200"/>
      <c r="JRQ167" s="200"/>
      <c r="JRW167" s="200"/>
      <c r="JRZ167" s="200"/>
      <c r="JSC167" s="200"/>
      <c r="JSF167" s="200"/>
      <c r="JSL167" s="200"/>
      <c r="JSU167" s="200"/>
      <c r="JSW167" s="200"/>
      <c r="JSX167" s="200"/>
      <c r="JSZ167" s="200"/>
      <c r="JTC167" s="200"/>
      <c r="JTF167" s="200"/>
      <c r="JTI167" s="200"/>
      <c r="JTL167" s="200"/>
      <c r="JTO167" s="200"/>
      <c r="JTQ167" s="200"/>
      <c r="JTS167" s="200"/>
      <c r="JTV167" s="200"/>
      <c r="JTY167" s="200"/>
      <c r="JUB167" s="200"/>
      <c r="JUE167" s="200"/>
      <c r="JUH167" s="200"/>
      <c r="JUK167" s="200"/>
      <c r="JUN167" s="200"/>
      <c r="JUP167" s="200"/>
      <c r="JUS167" s="200"/>
      <c r="JUV167" s="200"/>
      <c r="JUY167" s="200"/>
      <c r="JVE167" s="200"/>
      <c r="JVH167" s="200"/>
      <c r="JVJ167" s="200"/>
      <c r="JWQ167" s="200"/>
      <c r="JWT167" s="200"/>
      <c r="JWW167" s="200"/>
      <c r="JWZ167" s="200"/>
      <c r="JXC167" s="200"/>
      <c r="JXD167" s="200"/>
      <c r="JXE167" s="200"/>
      <c r="JXH167" s="200"/>
      <c r="JXK167" s="200"/>
      <c r="JXN167" s="200"/>
      <c r="JXQ167" s="200"/>
      <c r="JXS167" s="200"/>
      <c r="JYG167" s="200"/>
      <c r="JYH167" s="200"/>
      <c r="JYI167" s="200"/>
      <c r="JYJ167" s="200"/>
      <c r="JYK167" s="200"/>
      <c r="JYL167" s="200"/>
      <c r="JYM167" s="200"/>
      <c r="JYN167" s="200"/>
      <c r="JYO167" s="200"/>
      <c r="JYP167" s="200"/>
      <c r="JYQ167" s="200"/>
      <c r="JYR167" s="200"/>
      <c r="JYS167" s="200"/>
      <c r="JYT167" s="200"/>
      <c r="JYU167" s="200"/>
      <c r="JYV167" s="200"/>
      <c r="JYW167" s="200"/>
      <c r="JYX167" s="200"/>
      <c r="JYY167" s="200"/>
      <c r="JZE167" s="200"/>
      <c r="JZF167" s="200"/>
      <c r="JZG167" s="200"/>
      <c r="JZH167" s="200"/>
      <c r="JZI167" s="200"/>
      <c r="JZJ167" s="200"/>
      <c r="JZK167" s="200"/>
      <c r="JZM167" s="200"/>
      <c r="JZN167" s="200"/>
      <c r="JZO167" s="200"/>
      <c r="JZP167" s="200"/>
      <c r="JZQ167" s="200"/>
      <c r="JZR167" s="200"/>
      <c r="JZS167" s="200"/>
      <c r="JZT167" s="200"/>
      <c r="JZW167" s="200"/>
      <c r="JZZ167" s="200"/>
      <c r="KAC167" s="200"/>
      <c r="KAF167" s="200"/>
      <c r="KAI167" s="200"/>
      <c r="KAL167" s="200"/>
      <c r="KAU167" s="200"/>
      <c r="KAX167" s="200"/>
      <c r="KBA167" s="200"/>
      <c r="KBD167" s="200"/>
      <c r="KBM167" s="200"/>
      <c r="KBS167" s="200"/>
      <c r="KBV167" s="200"/>
      <c r="KBY167" s="200"/>
      <c r="KCB167" s="200"/>
      <c r="KCH167" s="200"/>
      <c r="KCQ167" s="200"/>
      <c r="KCS167" s="200"/>
      <c r="KCT167" s="200"/>
      <c r="KCV167" s="200"/>
      <c r="KCY167" s="200"/>
      <c r="KDB167" s="200"/>
      <c r="KDE167" s="200"/>
      <c r="KDH167" s="200"/>
      <c r="KDK167" s="200"/>
      <c r="KDM167" s="200"/>
      <c r="KDO167" s="200"/>
      <c r="KDR167" s="200"/>
      <c r="KDU167" s="200"/>
      <c r="KDX167" s="200"/>
      <c r="KEA167" s="200"/>
      <c r="KED167" s="200"/>
      <c r="KEG167" s="200"/>
      <c r="KEJ167" s="200"/>
      <c r="KEL167" s="200"/>
      <c r="KEO167" s="200"/>
      <c r="KER167" s="200"/>
      <c r="KEU167" s="200"/>
      <c r="KFA167" s="200"/>
      <c r="KFD167" s="200"/>
      <c r="KFF167" s="200"/>
      <c r="KGM167" s="200"/>
      <c r="KGP167" s="200"/>
      <c r="KGS167" s="200"/>
      <c r="KGV167" s="200"/>
      <c r="KGY167" s="200"/>
      <c r="KGZ167" s="200"/>
      <c r="KHA167" s="200"/>
      <c r="KHD167" s="200"/>
      <c r="KHG167" s="200"/>
      <c r="KHJ167" s="200"/>
      <c r="KHM167" s="200"/>
      <c r="KHO167" s="200"/>
      <c r="KIC167" s="200"/>
      <c r="KID167" s="200"/>
      <c r="KIE167" s="200"/>
      <c r="KIF167" s="200"/>
      <c r="KIG167" s="200"/>
      <c r="KIH167" s="200"/>
      <c r="KII167" s="200"/>
      <c r="KIJ167" s="200"/>
      <c r="KIK167" s="200"/>
      <c r="KIL167" s="200"/>
      <c r="KIM167" s="200"/>
      <c r="KIN167" s="200"/>
      <c r="KIO167" s="200"/>
      <c r="KIP167" s="200"/>
      <c r="KIQ167" s="200"/>
      <c r="KIR167" s="200"/>
      <c r="KIS167" s="200"/>
      <c r="KIT167" s="200"/>
      <c r="KIU167" s="200"/>
      <c r="KJA167" s="200"/>
      <c r="KJB167" s="200"/>
      <c r="KJC167" s="200"/>
      <c r="KJD167" s="200"/>
      <c r="KJE167" s="200"/>
      <c r="KJF167" s="200"/>
      <c r="KJG167" s="200"/>
      <c r="KJI167" s="200"/>
      <c r="KJJ167" s="200"/>
      <c r="KJK167" s="200"/>
      <c r="KJL167" s="200"/>
      <c r="KJM167" s="200"/>
      <c r="KJN167" s="200"/>
      <c r="KJO167" s="200"/>
      <c r="KJP167" s="200"/>
      <c r="KJS167" s="200"/>
      <c r="KJV167" s="200"/>
      <c r="KJY167" s="200"/>
      <c r="KKB167" s="200"/>
      <c r="KKE167" s="200"/>
      <c r="KKH167" s="200"/>
      <c r="KKQ167" s="200"/>
      <c r="KKT167" s="200"/>
      <c r="KKW167" s="200"/>
      <c r="KKZ167" s="200"/>
      <c r="KLI167" s="200"/>
      <c r="KLO167" s="200"/>
      <c r="KLR167" s="200"/>
      <c r="KLU167" s="200"/>
      <c r="KLX167" s="200"/>
      <c r="KMD167" s="200"/>
      <c r="KMM167" s="200"/>
      <c r="KMO167" s="200"/>
      <c r="KMP167" s="200"/>
      <c r="KMR167" s="200"/>
      <c r="KMU167" s="200"/>
      <c r="KMX167" s="200"/>
      <c r="KNA167" s="200"/>
      <c r="KND167" s="200"/>
      <c r="KNG167" s="200"/>
      <c r="KNI167" s="200"/>
      <c r="KNK167" s="200"/>
      <c r="KNN167" s="200"/>
      <c r="KNQ167" s="200"/>
      <c r="KNT167" s="200"/>
      <c r="KNW167" s="200"/>
      <c r="KNZ167" s="200"/>
      <c r="KOC167" s="200"/>
      <c r="KOF167" s="200"/>
      <c r="KOH167" s="200"/>
      <c r="KOK167" s="200"/>
      <c r="KON167" s="200"/>
      <c r="KOQ167" s="200"/>
      <c r="KOW167" s="200"/>
      <c r="KOZ167" s="200"/>
      <c r="KPB167" s="200"/>
      <c r="KQI167" s="200"/>
      <c r="KQL167" s="200"/>
      <c r="KQO167" s="200"/>
      <c r="KQR167" s="200"/>
      <c r="KQU167" s="200"/>
      <c r="KQV167" s="200"/>
      <c r="KQW167" s="200"/>
      <c r="KQZ167" s="200"/>
      <c r="KRC167" s="200"/>
      <c r="KRF167" s="200"/>
      <c r="KRI167" s="200"/>
      <c r="KRK167" s="200"/>
      <c r="KRY167" s="200"/>
      <c r="KRZ167" s="200"/>
      <c r="KSA167" s="200"/>
      <c r="KSB167" s="200"/>
      <c r="KSC167" s="200"/>
      <c r="KSD167" s="200"/>
      <c r="KSE167" s="200"/>
      <c r="KSF167" s="200"/>
      <c r="KSG167" s="200"/>
      <c r="KSH167" s="200"/>
      <c r="KSI167" s="200"/>
      <c r="KSJ167" s="200"/>
      <c r="KSK167" s="200"/>
      <c r="KSL167" s="200"/>
      <c r="KSM167" s="200"/>
      <c r="KSN167" s="200"/>
      <c r="KSO167" s="200"/>
      <c r="KSP167" s="200"/>
      <c r="KSQ167" s="200"/>
      <c r="KSW167" s="200"/>
      <c r="KSX167" s="200"/>
      <c r="KSY167" s="200"/>
      <c r="KSZ167" s="200"/>
      <c r="KTA167" s="200"/>
      <c r="KTB167" s="200"/>
      <c r="KTC167" s="200"/>
      <c r="KTE167" s="200"/>
      <c r="KTF167" s="200"/>
      <c r="KTG167" s="200"/>
      <c r="KTH167" s="200"/>
      <c r="KTI167" s="200"/>
      <c r="KTJ167" s="200"/>
      <c r="KTK167" s="200"/>
      <c r="KTL167" s="200"/>
      <c r="KTO167" s="200"/>
      <c r="KTR167" s="200"/>
      <c r="KTU167" s="200"/>
      <c r="KTX167" s="200"/>
      <c r="KUA167" s="200"/>
      <c r="KUD167" s="200"/>
      <c r="KUM167" s="200"/>
      <c r="KUP167" s="200"/>
      <c r="KUS167" s="200"/>
      <c r="KUV167" s="200"/>
      <c r="KVE167" s="200"/>
      <c r="KVK167" s="200"/>
      <c r="KVN167" s="200"/>
      <c r="KVQ167" s="200"/>
      <c r="KVT167" s="200"/>
      <c r="KVZ167" s="200"/>
      <c r="KWI167" s="200"/>
      <c r="KWK167" s="200"/>
      <c r="KWL167" s="200"/>
      <c r="KWN167" s="200"/>
      <c r="KWQ167" s="200"/>
      <c r="KWT167" s="200"/>
      <c r="KWW167" s="200"/>
      <c r="KWZ167" s="200"/>
      <c r="KXC167" s="200"/>
      <c r="KXE167" s="200"/>
      <c r="KXG167" s="200"/>
      <c r="KXJ167" s="200"/>
      <c r="KXM167" s="200"/>
      <c r="KXP167" s="200"/>
      <c r="KXS167" s="200"/>
      <c r="KXV167" s="200"/>
      <c r="KXY167" s="200"/>
      <c r="KYB167" s="200"/>
      <c r="KYD167" s="200"/>
      <c r="KYG167" s="200"/>
      <c r="KYJ167" s="200"/>
      <c r="KYM167" s="200"/>
      <c r="KYS167" s="200"/>
      <c r="KYV167" s="200"/>
      <c r="KYX167" s="200"/>
      <c r="LAE167" s="200"/>
      <c r="LAH167" s="200"/>
      <c r="LAK167" s="200"/>
      <c r="LAN167" s="200"/>
      <c r="LAQ167" s="200"/>
      <c r="LAR167" s="200"/>
      <c r="LAS167" s="200"/>
      <c r="LAV167" s="200"/>
      <c r="LAY167" s="200"/>
      <c r="LBB167" s="200"/>
      <c r="LBE167" s="200"/>
      <c r="LBG167" s="200"/>
      <c r="LBU167" s="200"/>
      <c r="LBV167" s="200"/>
      <c r="LBW167" s="200"/>
      <c r="LBX167" s="200"/>
      <c r="LBY167" s="200"/>
      <c r="LBZ167" s="200"/>
      <c r="LCA167" s="200"/>
      <c r="LCB167" s="200"/>
      <c r="LCC167" s="200"/>
      <c r="LCD167" s="200"/>
      <c r="LCE167" s="200"/>
      <c r="LCF167" s="200"/>
      <c r="LCG167" s="200"/>
      <c r="LCH167" s="200"/>
      <c r="LCI167" s="200"/>
      <c r="LCJ167" s="200"/>
      <c r="LCK167" s="200"/>
      <c r="LCL167" s="200"/>
      <c r="LCM167" s="200"/>
      <c r="LCS167" s="200"/>
      <c r="LCT167" s="200"/>
      <c r="LCU167" s="200"/>
      <c r="LCV167" s="200"/>
      <c r="LCW167" s="200"/>
      <c r="LCX167" s="200"/>
      <c r="LCY167" s="200"/>
      <c r="LDA167" s="200"/>
      <c r="LDB167" s="200"/>
      <c r="LDC167" s="200"/>
      <c r="LDD167" s="200"/>
      <c r="LDE167" s="200"/>
      <c r="LDF167" s="200"/>
      <c r="LDG167" s="200"/>
      <c r="LDH167" s="200"/>
      <c r="LDK167" s="200"/>
      <c r="LDN167" s="200"/>
      <c r="LDQ167" s="200"/>
      <c r="LDT167" s="200"/>
      <c r="LDW167" s="200"/>
      <c r="LDZ167" s="200"/>
      <c r="LEI167" s="200"/>
      <c r="LEL167" s="200"/>
      <c r="LEO167" s="200"/>
      <c r="LER167" s="200"/>
      <c r="LFA167" s="200"/>
      <c r="LFG167" s="200"/>
      <c r="LFJ167" s="200"/>
      <c r="LFM167" s="200"/>
      <c r="LFP167" s="200"/>
      <c r="LFV167" s="200"/>
      <c r="LGE167" s="200"/>
      <c r="LGG167" s="200"/>
      <c r="LGH167" s="200"/>
      <c r="LGJ167" s="200"/>
      <c r="LGM167" s="200"/>
      <c r="LGP167" s="200"/>
      <c r="LGS167" s="200"/>
      <c r="LGV167" s="200"/>
      <c r="LGY167" s="200"/>
      <c r="LHA167" s="200"/>
      <c r="LHC167" s="200"/>
      <c r="LHF167" s="200"/>
      <c r="LHI167" s="200"/>
      <c r="LHL167" s="200"/>
      <c r="LHO167" s="200"/>
      <c r="LHR167" s="200"/>
      <c r="LHU167" s="200"/>
      <c r="LHX167" s="200"/>
      <c r="LHZ167" s="200"/>
      <c r="LIC167" s="200"/>
      <c r="LIF167" s="200"/>
      <c r="LII167" s="200"/>
      <c r="LIO167" s="200"/>
      <c r="LIR167" s="200"/>
      <c r="LIT167" s="200"/>
      <c r="LKA167" s="200"/>
      <c r="LKD167" s="200"/>
      <c r="LKG167" s="200"/>
      <c r="LKJ167" s="200"/>
      <c r="LKM167" s="200"/>
      <c r="LKN167" s="200"/>
      <c r="LKO167" s="200"/>
      <c r="LKR167" s="200"/>
      <c r="LKU167" s="200"/>
      <c r="LKX167" s="200"/>
      <c r="LLA167" s="200"/>
      <c r="LLC167" s="200"/>
      <c r="LLQ167" s="200"/>
      <c r="LLR167" s="200"/>
      <c r="LLS167" s="200"/>
      <c r="LLT167" s="200"/>
      <c r="LLU167" s="200"/>
      <c r="LLV167" s="200"/>
      <c r="LLW167" s="200"/>
      <c r="LLX167" s="200"/>
      <c r="LLY167" s="200"/>
      <c r="LLZ167" s="200"/>
      <c r="LMA167" s="200"/>
      <c r="LMB167" s="200"/>
      <c r="LMC167" s="200"/>
      <c r="LMD167" s="200"/>
      <c r="LME167" s="200"/>
      <c r="LMF167" s="200"/>
      <c r="LMG167" s="200"/>
      <c r="LMH167" s="200"/>
      <c r="LMI167" s="200"/>
      <c r="LMO167" s="200"/>
      <c r="LMP167" s="200"/>
      <c r="LMQ167" s="200"/>
      <c r="LMR167" s="200"/>
      <c r="LMS167" s="200"/>
      <c r="LMT167" s="200"/>
      <c r="LMU167" s="200"/>
      <c r="LMW167" s="200"/>
      <c r="LMX167" s="200"/>
      <c r="LMY167" s="200"/>
      <c r="LMZ167" s="200"/>
      <c r="LNA167" s="200"/>
      <c r="LNB167" s="200"/>
      <c r="LNC167" s="200"/>
      <c r="LND167" s="200"/>
      <c r="LNG167" s="200"/>
      <c r="LNJ167" s="200"/>
      <c r="LNM167" s="200"/>
      <c r="LNP167" s="200"/>
      <c r="LNS167" s="200"/>
      <c r="LNV167" s="200"/>
      <c r="LOE167" s="200"/>
      <c r="LOH167" s="200"/>
      <c r="LOK167" s="200"/>
      <c r="LON167" s="200"/>
      <c r="LOW167" s="200"/>
      <c r="LPC167" s="200"/>
      <c r="LPF167" s="200"/>
      <c r="LPI167" s="200"/>
      <c r="LPL167" s="200"/>
      <c r="LPR167" s="200"/>
      <c r="LQA167" s="200"/>
      <c r="LQC167" s="200"/>
      <c r="LQD167" s="200"/>
      <c r="LQF167" s="200"/>
      <c r="LQI167" s="200"/>
      <c r="LQL167" s="200"/>
      <c r="LQO167" s="200"/>
      <c r="LQR167" s="200"/>
      <c r="LQU167" s="200"/>
      <c r="LQW167" s="200"/>
      <c r="LQY167" s="200"/>
      <c r="LRB167" s="200"/>
      <c r="LRE167" s="200"/>
      <c r="LRH167" s="200"/>
      <c r="LRK167" s="200"/>
      <c r="LRN167" s="200"/>
      <c r="LRQ167" s="200"/>
      <c r="LRT167" s="200"/>
      <c r="LRV167" s="200"/>
      <c r="LRY167" s="200"/>
      <c r="LSB167" s="200"/>
      <c r="LSE167" s="200"/>
      <c r="LSK167" s="200"/>
      <c r="LSN167" s="200"/>
      <c r="LSP167" s="200"/>
      <c r="LTW167" s="200"/>
      <c r="LTZ167" s="200"/>
      <c r="LUC167" s="200"/>
      <c r="LUF167" s="200"/>
      <c r="LUI167" s="200"/>
      <c r="LUJ167" s="200"/>
      <c r="LUK167" s="200"/>
      <c r="LUN167" s="200"/>
      <c r="LUQ167" s="200"/>
      <c r="LUT167" s="200"/>
      <c r="LUW167" s="200"/>
      <c r="LUY167" s="200"/>
      <c r="LVM167" s="200"/>
      <c r="LVN167" s="200"/>
      <c r="LVO167" s="200"/>
      <c r="LVP167" s="200"/>
      <c r="LVQ167" s="200"/>
      <c r="LVR167" s="200"/>
      <c r="LVS167" s="200"/>
      <c r="LVT167" s="200"/>
      <c r="LVU167" s="200"/>
      <c r="LVV167" s="200"/>
      <c r="LVW167" s="200"/>
      <c r="LVX167" s="200"/>
      <c r="LVY167" s="200"/>
      <c r="LVZ167" s="200"/>
      <c r="LWA167" s="200"/>
      <c r="LWB167" s="200"/>
      <c r="LWC167" s="200"/>
      <c r="LWD167" s="200"/>
      <c r="LWE167" s="200"/>
      <c r="LWK167" s="200"/>
      <c r="LWL167" s="200"/>
      <c r="LWM167" s="200"/>
      <c r="LWN167" s="200"/>
      <c r="LWO167" s="200"/>
      <c r="LWP167" s="200"/>
      <c r="LWQ167" s="200"/>
      <c r="LWS167" s="200"/>
      <c r="LWT167" s="200"/>
      <c r="LWU167" s="200"/>
      <c r="LWV167" s="200"/>
      <c r="LWW167" s="200"/>
      <c r="LWX167" s="200"/>
      <c r="LWY167" s="200"/>
      <c r="LWZ167" s="200"/>
      <c r="LXC167" s="200"/>
      <c r="LXF167" s="200"/>
      <c r="LXI167" s="200"/>
      <c r="LXL167" s="200"/>
      <c r="LXO167" s="200"/>
      <c r="LXR167" s="200"/>
      <c r="LYA167" s="200"/>
      <c r="LYD167" s="200"/>
      <c r="LYG167" s="200"/>
      <c r="LYJ167" s="200"/>
      <c r="LYS167" s="200"/>
      <c r="LYY167" s="200"/>
      <c r="LZB167" s="200"/>
      <c r="LZE167" s="200"/>
      <c r="LZH167" s="200"/>
      <c r="LZN167" s="200"/>
      <c r="LZW167" s="200"/>
      <c r="LZY167" s="200"/>
      <c r="LZZ167" s="200"/>
      <c r="MAB167" s="200"/>
      <c r="MAE167" s="200"/>
      <c r="MAH167" s="200"/>
      <c r="MAK167" s="200"/>
      <c r="MAN167" s="200"/>
      <c r="MAQ167" s="200"/>
      <c r="MAS167" s="200"/>
      <c r="MAU167" s="200"/>
      <c r="MAX167" s="200"/>
      <c r="MBA167" s="200"/>
      <c r="MBD167" s="200"/>
      <c r="MBG167" s="200"/>
      <c r="MBJ167" s="200"/>
      <c r="MBM167" s="200"/>
      <c r="MBP167" s="200"/>
      <c r="MBR167" s="200"/>
      <c r="MBU167" s="200"/>
      <c r="MBX167" s="200"/>
      <c r="MCA167" s="200"/>
      <c r="MCG167" s="200"/>
      <c r="MCJ167" s="200"/>
      <c r="MCL167" s="200"/>
      <c r="MDS167" s="200"/>
      <c r="MDV167" s="200"/>
      <c r="MDY167" s="200"/>
      <c r="MEB167" s="200"/>
      <c r="MEE167" s="200"/>
      <c r="MEF167" s="200"/>
      <c r="MEG167" s="200"/>
      <c r="MEJ167" s="200"/>
      <c r="MEM167" s="200"/>
      <c r="MEP167" s="200"/>
      <c r="MES167" s="200"/>
      <c r="MEU167" s="200"/>
      <c r="MFI167" s="200"/>
      <c r="MFJ167" s="200"/>
      <c r="MFK167" s="200"/>
      <c r="MFL167" s="200"/>
      <c r="MFM167" s="200"/>
      <c r="MFN167" s="200"/>
      <c r="MFO167" s="200"/>
      <c r="MFP167" s="200"/>
      <c r="MFQ167" s="200"/>
      <c r="MFR167" s="200"/>
      <c r="MFS167" s="200"/>
      <c r="MFT167" s="200"/>
      <c r="MFU167" s="200"/>
      <c r="MFV167" s="200"/>
      <c r="MFW167" s="200"/>
      <c r="MFX167" s="200"/>
      <c r="MFY167" s="200"/>
      <c r="MFZ167" s="200"/>
      <c r="MGA167" s="200"/>
      <c r="MGG167" s="200"/>
      <c r="MGH167" s="200"/>
      <c r="MGI167" s="200"/>
      <c r="MGJ167" s="200"/>
      <c r="MGK167" s="200"/>
      <c r="MGL167" s="200"/>
      <c r="MGM167" s="200"/>
      <c r="MGO167" s="200"/>
      <c r="MGP167" s="200"/>
      <c r="MGQ167" s="200"/>
      <c r="MGR167" s="200"/>
      <c r="MGS167" s="200"/>
      <c r="MGT167" s="200"/>
      <c r="MGU167" s="200"/>
      <c r="MGV167" s="200"/>
      <c r="MGY167" s="200"/>
      <c r="MHB167" s="200"/>
      <c r="MHE167" s="200"/>
      <c r="MHH167" s="200"/>
      <c r="MHK167" s="200"/>
      <c r="MHN167" s="200"/>
      <c r="MHW167" s="200"/>
      <c r="MHZ167" s="200"/>
      <c r="MIC167" s="200"/>
      <c r="MIF167" s="200"/>
      <c r="MIO167" s="200"/>
      <c r="MIU167" s="200"/>
      <c r="MIX167" s="200"/>
      <c r="MJA167" s="200"/>
      <c r="MJD167" s="200"/>
      <c r="MJJ167" s="200"/>
      <c r="MJS167" s="200"/>
      <c r="MJU167" s="200"/>
      <c r="MJV167" s="200"/>
      <c r="MJX167" s="200"/>
      <c r="MKA167" s="200"/>
      <c r="MKD167" s="200"/>
      <c r="MKG167" s="200"/>
      <c r="MKJ167" s="200"/>
      <c r="MKM167" s="200"/>
      <c r="MKO167" s="200"/>
      <c r="MKQ167" s="200"/>
      <c r="MKT167" s="200"/>
      <c r="MKW167" s="200"/>
      <c r="MKZ167" s="200"/>
      <c r="MLC167" s="200"/>
      <c r="MLF167" s="200"/>
      <c r="MLI167" s="200"/>
      <c r="MLL167" s="200"/>
      <c r="MLN167" s="200"/>
      <c r="MLQ167" s="200"/>
      <c r="MLT167" s="200"/>
      <c r="MLW167" s="200"/>
      <c r="MMC167" s="200"/>
      <c r="MMF167" s="200"/>
      <c r="MMH167" s="200"/>
      <c r="MNO167" s="200"/>
      <c r="MNR167" s="200"/>
      <c r="MNU167" s="200"/>
      <c r="MNX167" s="200"/>
      <c r="MOA167" s="200"/>
      <c r="MOB167" s="200"/>
      <c r="MOC167" s="200"/>
      <c r="MOF167" s="200"/>
      <c r="MOI167" s="200"/>
      <c r="MOL167" s="200"/>
      <c r="MOO167" s="200"/>
      <c r="MOQ167" s="200"/>
      <c r="MPE167" s="200"/>
      <c r="MPF167" s="200"/>
      <c r="MPG167" s="200"/>
      <c r="MPH167" s="200"/>
      <c r="MPI167" s="200"/>
      <c r="MPJ167" s="200"/>
      <c r="MPK167" s="200"/>
      <c r="MPL167" s="200"/>
      <c r="MPM167" s="200"/>
      <c r="MPN167" s="200"/>
      <c r="MPO167" s="200"/>
      <c r="MPP167" s="200"/>
      <c r="MPQ167" s="200"/>
      <c r="MPR167" s="200"/>
      <c r="MPS167" s="200"/>
      <c r="MPT167" s="200"/>
      <c r="MPU167" s="200"/>
      <c r="MPV167" s="200"/>
      <c r="MPW167" s="200"/>
      <c r="MQC167" s="200"/>
      <c r="MQD167" s="200"/>
      <c r="MQE167" s="200"/>
      <c r="MQF167" s="200"/>
      <c r="MQG167" s="200"/>
      <c r="MQH167" s="200"/>
      <c r="MQI167" s="200"/>
      <c r="MQK167" s="200"/>
      <c r="MQL167" s="200"/>
      <c r="MQM167" s="200"/>
      <c r="MQN167" s="200"/>
      <c r="MQO167" s="200"/>
      <c r="MQP167" s="200"/>
      <c r="MQQ167" s="200"/>
      <c r="MQR167" s="200"/>
      <c r="MQU167" s="200"/>
      <c r="MQX167" s="200"/>
      <c r="MRA167" s="200"/>
      <c r="MRD167" s="200"/>
      <c r="MRG167" s="200"/>
      <c r="MRJ167" s="200"/>
      <c r="MRS167" s="200"/>
      <c r="MRV167" s="200"/>
      <c r="MRY167" s="200"/>
      <c r="MSB167" s="200"/>
      <c r="MSK167" s="200"/>
      <c r="MSQ167" s="200"/>
      <c r="MST167" s="200"/>
      <c r="MSW167" s="200"/>
      <c r="MSZ167" s="200"/>
      <c r="MTF167" s="200"/>
      <c r="MTO167" s="200"/>
      <c r="MTQ167" s="200"/>
      <c r="MTR167" s="200"/>
      <c r="MTT167" s="200"/>
      <c r="MTW167" s="200"/>
      <c r="MTZ167" s="200"/>
      <c r="MUC167" s="200"/>
      <c r="MUF167" s="200"/>
      <c r="MUI167" s="200"/>
      <c r="MUK167" s="200"/>
      <c r="MUM167" s="200"/>
      <c r="MUP167" s="200"/>
      <c r="MUS167" s="200"/>
      <c r="MUV167" s="200"/>
      <c r="MUY167" s="200"/>
      <c r="MVB167" s="200"/>
      <c r="MVE167" s="200"/>
      <c r="MVH167" s="200"/>
      <c r="MVJ167" s="200"/>
      <c r="MVM167" s="200"/>
      <c r="MVP167" s="200"/>
      <c r="MVS167" s="200"/>
      <c r="MVY167" s="200"/>
      <c r="MWB167" s="200"/>
      <c r="MWD167" s="200"/>
      <c r="MXK167" s="200"/>
      <c r="MXN167" s="200"/>
      <c r="MXQ167" s="200"/>
      <c r="MXT167" s="200"/>
      <c r="MXW167" s="200"/>
      <c r="MXX167" s="200"/>
      <c r="MXY167" s="200"/>
      <c r="MYB167" s="200"/>
      <c r="MYE167" s="200"/>
      <c r="MYH167" s="200"/>
      <c r="MYK167" s="200"/>
      <c r="MYM167" s="200"/>
      <c r="MZA167" s="200"/>
      <c r="MZB167" s="200"/>
      <c r="MZC167" s="200"/>
      <c r="MZD167" s="200"/>
      <c r="MZE167" s="200"/>
      <c r="MZF167" s="200"/>
      <c r="MZG167" s="200"/>
      <c r="MZH167" s="200"/>
      <c r="MZI167" s="200"/>
      <c r="MZJ167" s="200"/>
      <c r="MZK167" s="200"/>
      <c r="MZL167" s="200"/>
      <c r="MZM167" s="200"/>
      <c r="MZN167" s="200"/>
      <c r="MZO167" s="200"/>
      <c r="MZP167" s="200"/>
      <c r="MZQ167" s="200"/>
      <c r="MZR167" s="200"/>
      <c r="MZS167" s="200"/>
      <c r="MZY167" s="200"/>
      <c r="MZZ167" s="200"/>
      <c r="NAA167" s="200"/>
      <c r="NAB167" s="200"/>
      <c r="NAC167" s="200"/>
      <c r="NAD167" s="200"/>
      <c r="NAE167" s="200"/>
      <c r="NAG167" s="200"/>
      <c r="NAH167" s="200"/>
      <c r="NAI167" s="200"/>
      <c r="NAJ167" s="200"/>
      <c r="NAK167" s="200"/>
      <c r="NAL167" s="200"/>
      <c r="NAM167" s="200"/>
      <c r="NAN167" s="200"/>
      <c r="NAQ167" s="200"/>
      <c r="NAT167" s="200"/>
      <c r="NAW167" s="200"/>
      <c r="NAZ167" s="200"/>
      <c r="NBC167" s="200"/>
      <c r="NBF167" s="200"/>
      <c r="NBO167" s="200"/>
      <c r="NBR167" s="200"/>
      <c r="NBU167" s="200"/>
      <c r="NBX167" s="200"/>
      <c r="NCG167" s="200"/>
      <c r="NCM167" s="200"/>
      <c r="NCP167" s="200"/>
      <c r="NCS167" s="200"/>
      <c r="NCV167" s="200"/>
      <c r="NDB167" s="200"/>
      <c r="NDK167" s="200"/>
      <c r="NDM167" s="200"/>
      <c r="NDN167" s="200"/>
      <c r="NDP167" s="200"/>
      <c r="NDS167" s="200"/>
      <c r="NDV167" s="200"/>
      <c r="NDY167" s="200"/>
      <c r="NEB167" s="200"/>
      <c r="NEE167" s="200"/>
      <c r="NEG167" s="200"/>
      <c r="NEI167" s="200"/>
      <c r="NEL167" s="200"/>
      <c r="NEO167" s="200"/>
      <c r="NER167" s="200"/>
      <c r="NEU167" s="200"/>
      <c r="NEX167" s="200"/>
      <c r="NFA167" s="200"/>
      <c r="NFD167" s="200"/>
      <c r="NFF167" s="200"/>
      <c r="NFI167" s="200"/>
      <c r="NFL167" s="200"/>
      <c r="NFO167" s="200"/>
      <c r="NFU167" s="200"/>
      <c r="NFX167" s="200"/>
      <c r="NFZ167" s="200"/>
      <c r="NHG167" s="200"/>
      <c r="NHJ167" s="200"/>
      <c r="NHM167" s="200"/>
      <c r="NHP167" s="200"/>
      <c r="NHS167" s="200"/>
      <c r="NHT167" s="200"/>
      <c r="NHU167" s="200"/>
      <c r="NHX167" s="200"/>
      <c r="NIA167" s="200"/>
      <c r="NID167" s="200"/>
      <c r="NIG167" s="200"/>
      <c r="NII167" s="200"/>
      <c r="NIW167" s="200"/>
      <c r="NIX167" s="200"/>
      <c r="NIY167" s="200"/>
      <c r="NIZ167" s="200"/>
      <c r="NJA167" s="200"/>
      <c r="NJB167" s="200"/>
      <c r="NJC167" s="200"/>
      <c r="NJD167" s="200"/>
      <c r="NJE167" s="200"/>
      <c r="NJF167" s="200"/>
      <c r="NJG167" s="200"/>
      <c r="NJH167" s="200"/>
      <c r="NJI167" s="200"/>
      <c r="NJJ167" s="200"/>
      <c r="NJK167" s="200"/>
      <c r="NJL167" s="200"/>
      <c r="NJM167" s="200"/>
      <c r="NJN167" s="200"/>
      <c r="NJO167" s="200"/>
      <c r="NJU167" s="200"/>
      <c r="NJV167" s="200"/>
      <c r="NJW167" s="200"/>
      <c r="NJX167" s="200"/>
      <c r="NJY167" s="200"/>
      <c r="NJZ167" s="200"/>
      <c r="NKA167" s="200"/>
      <c r="NKC167" s="200"/>
      <c r="NKD167" s="200"/>
      <c r="NKE167" s="200"/>
      <c r="NKF167" s="200"/>
      <c r="NKG167" s="200"/>
      <c r="NKH167" s="200"/>
      <c r="NKI167" s="200"/>
      <c r="NKJ167" s="200"/>
      <c r="NKM167" s="200"/>
      <c r="NKP167" s="200"/>
      <c r="NKS167" s="200"/>
      <c r="NKV167" s="200"/>
      <c r="NKY167" s="200"/>
      <c r="NLB167" s="200"/>
      <c r="NLK167" s="200"/>
      <c r="NLN167" s="200"/>
      <c r="NLQ167" s="200"/>
      <c r="NLT167" s="200"/>
      <c r="NMC167" s="200"/>
      <c r="NMI167" s="200"/>
      <c r="NML167" s="200"/>
      <c r="NMO167" s="200"/>
      <c r="NMR167" s="200"/>
      <c r="NMX167" s="200"/>
      <c r="NNG167" s="200"/>
      <c r="NNI167" s="200"/>
      <c r="NNJ167" s="200"/>
      <c r="NNL167" s="200"/>
      <c r="NNO167" s="200"/>
      <c r="NNR167" s="200"/>
      <c r="NNU167" s="200"/>
      <c r="NNX167" s="200"/>
      <c r="NOA167" s="200"/>
      <c r="NOC167" s="200"/>
      <c r="NOE167" s="200"/>
      <c r="NOH167" s="200"/>
      <c r="NOK167" s="200"/>
      <c r="NON167" s="200"/>
      <c r="NOQ167" s="200"/>
      <c r="NOT167" s="200"/>
      <c r="NOW167" s="200"/>
      <c r="NOZ167" s="200"/>
      <c r="NPB167" s="200"/>
      <c r="NPE167" s="200"/>
      <c r="NPH167" s="200"/>
      <c r="NPK167" s="200"/>
      <c r="NPQ167" s="200"/>
      <c r="NPT167" s="200"/>
      <c r="NPV167" s="200"/>
      <c r="NRC167" s="200"/>
      <c r="NRF167" s="200"/>
      <c r="NRI167" s="200"/>
      <c r="NRL167" s="200"/>
      <c r="NRO167" s="200"/>
      <c r="NRP167" s="200"/>
      <c r="NRQ167" s="200"/>
      <c r="NRT167" s="200"/>
      <c r="NRW167" s="200"/>
      <c r="NRZ167" s="200"/>
      <c r="NSC167" s="200"/>
      <c r="NSE167" s="200"/>
      <c r="NSS167" s="200"/>
      <c r="NST167" s="200"/>
      <c r="NSU167" s="200"/>
      <c r="NSV167" s="200"/>
      <c r="NSW167" s="200"/>
      <c r="NSX167" s="200"/>
      <c r="NSY167" s="200"/>
      <c r="NSZ167" s="200"/>
      <c r="NTA167" s="200"/>
      <c r="NTB167" s="200"/>
      <c r="NTC167" s="200"/>
      <c r="NTD167" s="200"/>
      <c r="NTE167" s="200"/>
      <c r="NTF167" s="200"/>
      <c r="NTG167" s="200"/>
      <c r="NTH167" s="200"/>
      <c r="NTI167" s="200"/>
      <c r="NTJ167" s="200"/>
      <c r="NTK167" s="200"/>
      <c r="NTQ167" s="200"/>
      <c r="NTR167" s="200"/>
      <c r="NTS167" s="200"/>
      <c r="NTT167" s="200"/>
      <c r="NTU167" s="200"/>
      <c r="NTV167" s="200"/>
      <c r="NTW167" s="200"/>
      <c r="NTY167" s="200"/>
      <c r="NTZ167" s="200"/>
      <c r="NUA167" s="200"/>
      <c r="NUB167" s="200"/>
      <c r="NUC167" s="200"/>
      <c r="NUD167" s="200"/>
      <c r="NUE167" s="200"/>
      <c r="NUF167" s="200"/>
      <c r="NUI167" s="200"/>
      <c r="NUL167" s="200"/>
      <c r="NUO167" s="200"/>
      <c r="NUR167" s="200"/>
      <c r="NUU167" s="200"/>
      <c r="NUX167" s="200"/>
      <c r="NVG167" s="200"/>
      <c r="NVJ167" s="200"/>
      <c r="NVM167" s="200"/>
      <c r="NVP167" s="200"/>
      <c r="NVY167" s="200"/>
      <c r="NWE167" s="200"/>
      <c r="NWH167" s="200"/>
      <c r="NWK167" s="200"/>
      <c r="NWN167" s="200"/>
      <c r="NWT167" s="200"/>
      <c r="NXC167" s="200"/>
      <c r="NXE167" s="200"/>
      <c r="NXF167" s="200"/>
      <c r="NXH167" s="200"/>
      <c r="NXK167" s="200"/>
      <c r="NXN167" s="200"/>
      <c r="NXQ167" s="200"/>
      <c r="NXT167" s="200"/>
      <c r="NXW167" s="200"/>
      <c r="NXY167" s="200"/>
      <c r="NYA167" s="200"/>
      <c r="NYD167" s="200"/>
      <c r="NYG167" s="200"/>
      <c r="NYJ167" s="200"/>
      <c r="NYM167" s="200"/>
      <c r="NYP167" s="200"/>
      <c r="NYS167" s="200"/>
      <c r="NYV167" s="200"/>
      <c r="NYX167" s="200"/>
      <c r="NZA167" s="200"/>
      <c r="NZD167" s="200"/>
      <c r="NZG167" s="200"/>
      <c r="NZM167" s="200"/>
      <c r="NZP167" s="200"/>
      <c r="NZR167" s="200"/>
      <c r="OAY167" s="200"/>
      <c r="OBB167" s="200"/>
      <c r="OBE167" s="200"/>
      <c r="OBH167" s="200"/>
      <c r="OBK167" s="200"/>
      <c r="OBL167" s="200"/>
      <c r="OBM167" s="200"/>
      <c r="OBP167" s="200"/>
      <c r="OBS167" s="200"/>
      <c r="OBV167" s="200"/>
      <c r="OBY167" s="200"/>
      <c r="OCA167" s="200"/>
      <c r="OCO167" s="200"/>
      <c r="OCP167" s="200"/>
      <c r="OCQ167" s="200"/>
      <c r="OCR167" s="200"/>
      <c r="OCS167" s="200"/>
      <c r="OCT167" s="200"/>
      <c r="OCU167" s="200"/>
      <c r="OCV167" s="200"/>
      <c r="OCW167" s="200"/>
      <c r="OCX167" s="200"/>
      <c r="OCY167" s="200"/>
      <c r="OCZ167" s="200"/>
      <c r="ODA167" s="200"/>
      <c r="ODB167" s="200"/>
      <c r="ODC167" s="200"/>
      <c r="ODD167" s="200"/>
      <c r="ODE167" s="200"/>
      <c r="ODF167" s="200"/>
      <c r="ODG167" s="200"/>
      <c r="ODM167" s="200"/>
      <c r="ODN167" s="200"/>
      <c r="ODO167" s="200"/>
      <c r="ODP167" s="200"/>
      <c r="ODQ167" s="200"/>
      <c r="ODR167" s="200"/>
      <c r="ODS167" s="200"/>
      <c r="ODU167" s="200"/>
      <c r="ODV167" s="200"/>
      <c r="ODW167" s="200"/>
      <c r="ODX167" s="200"/>
      <c r="ODY167" s="200"/>
      <c r="ODZ167" s="200"/>
      <c r="OEA167" s="200"/>
      <c r="OEB167" s="200"/>
      <c r="OEE167" s="200"/>
      <c r="OEH167" s="200"/>
      <c r="OEK167" s="200"/>
      <c r="OEN167" s="200"/>
      <c r="OEQ167" s="200"/>
      <c r="OET167" s="200"/>
      <c r="OFC167" s="200"/>
      <c r="OFF167" s="200"/>
      <c r="OFI167" s="200"/>
      <c r="OFL167" s="200"/>
      <c r="OFU167" s="200"/>
      <c r="OGA167" s="200"/>
      <c r="OGD167" s="200"/>
      <c r="OGG167" s="200"/>
      <c r="OGJ167" s="200"/>
      <c r="OGP167" s="200"/>
      <c r="OGY167" s="200"/>
      <c r="OHA167" s="200"/>
      <c r="OHB167" s="200"/>
      <c r="OHD167" s="200"/>
      <c r="OHG167" s="200"/>
      <c r="OHJ167" s="200"/>
      <c r="OHM167" s="200"/>
      <c r="OHP167" s="200"/>
      <c r="OHS167" s="200"/>
      <c r="OHU167" s="200"/>
      <c r="OHW167" s="200"/>
      <c r="OHZ167" s="200"/>
      <c r="OIC167" s="200"/>
      <c r="OIF167" s="200"/>
      <c r="OII167" s="200"/>
      <c r="OIL167" s="200"/>
      <c r="OIO167" s="200"/>
      <c r="OIR167" s="200"/>
      <c r="OIT167" s="200"/>
      <c r="OIW167" s="200"/>
      <c r="OIZ167" s="200"/>
      <c r="OJC167" s="200"/>
      <c r="OJI167" s="200"/>
      <c r="OJL167" s="200"/>
      <c r="OJN167" s="200"/>
      <c r="OKU167" s="200"/>
      <c r="OKX167" s="200"/>
      <c r="OLA167" s="200"/>
      <c r="OLD167" s="200"/>
      <c r="OLG167" s="200"/>
      <c r="OLH167" s="200"/>
      <c r="OLI167" s="200"/>
      <c r="OLL167" s="200"/>
      <c r="OLO167" s="200"/>
      <c r="OLR167" s="200"/>
      <c r="OLU167" s="200"/>
      <c r="OLW167" s="200"/>
      <c r="OMK167" s="200"/>
      <c r="OML167" s="200"/>
      <c r="OMM167" s="200"/>
      <c r="OMN167" s="200"/>
      <c r="OMO167" s="200"/>
      <c r="OMP167" s="200"/>
      <c r="OMQ167" s="200"/>
      <c r="OMR167" s="200"/>
      <c r="OMS167" s="200"/>
      <c r="OMT167" s="200"/>
      <c r="OMU167" s="200"/>
      <c r="OMV167" s="200"/>
      <c r="OMW167" s="200"/>
      <c r="OMX167" s="200"/>
      <c r="OMY167" s="200"/>
      <c r="OMZ167" s="200"/>
      <c r="ONA167" s="200"/>
      <c r="ONB167" s="200"/>
      <c r="ONC167" s="200"/>
      <c r="ONI167" s="200"/>
      <c r="ONJ167" s="200"/>
      <c r="ONK167" s="200"/>
      <c r="ONL167" s="200"/>
      <c r="ONM167" s="200"/>
      <c r="ONN167" s="200"/>
      <c r="ONO167" s="200"/>
      <c r="ONQ167" s="200"/>
      <c r="ONR167" s="200"/>
      <c r="ONS167" s="200"/>
      <c r="ONT167" s="200"/>
      <c r="ONU167" s="200"/>
      <c r="ONV167" s="200"/>
      <c r="ONW167" s="200"/>
      <c r="ONX167" s="200"/>
      <c r="OOA167" s="200"/>
      <c r="OOD167" s="200"/>
      <c r="OOG167" s="200"/>
      <c r="OOJ167" s="200"/>
      <c r="OOM167" s="200"/>
      <c r="OOP167" s="200"/>
      <c r="OOY167" s="200"/>
      <c r="OPB167" s="200"/>
      <c r="OPE167" s="200"/>
      <c r="OPH167" s="200"/>
      <c r="OPQ167" s="200"/>
      <c r="OPW167" s="200"/>
      <c r="OPZ167" s="200"/>
      <c r="OQC167" s="200"/>
      <c r="OQF167" s="200"/>
      <c r="OQL167" s="200"/>
      <c r="OQU167" s="200"/>
      <c r="OQW167" s="200"/>
      <c r="OQX167" s="200"/>
      <c r="OQZ167" s="200"/>
      <c r="ORC167" s="200"/>
      <c r="ORF167" s="200"/>
      <c r="ORI167" s="200"/>
      <c r="ORL167" s="200"/>
      <c r="ORO167" s="200"/>
      <c r="ORQ167" s="200"/>
      <c r="ORS167" s="200"/>
      <c r="ORV167" s="200"/>
      <c r="ORY167" s="200"/>
      <c r="OSB167" s="200"/>
      <c r="OSE167" s="200"/>
      <c r="OSH167" s="200"/>
      <c r="OSK167" s="200"/>
      <c r="OSN167" s="200"/>
      <c r="OSP167" s="200"/>
      <c r="OSS167" s="200"/>
      <c r="OSV167" s="200"/>
      <c r="OSY167" s="200"/>
      <c r="OTE167" s="200"/>
      <c r="OTH167" s="200"/>
      <c r="OTJ167" s="200"/>
      <c r="OUQ167" s="200"/>
      <c r="OUT167" s="200"/>
      <c r="OUW167" s="200"/>
      <c r="OUZ167" s="200"/>
      <c r="OVC167" s="200"/>
      <c r="OVD167" s="200"/>
      <c r="OVE167" s="200"/>
      <c r="OVH167" s="200"/>
      <c r="OVK167" s="200"/>
      <c r="OVN167" s="200"/>
      <c r="OVQ167" s="200"/>
      <c r="OVS167" s="200"/>
      <c r="OWG167" s="200"/>
      <c r="OWH167" s="200"/>
      <c r="OWI167" s="200"/>
      <c r="OWJ167" s="200"/>
      <c r="OWK167" s="200"/>
      <c r="OWL167" s="200"/>
      <c r="OWM167" s="200"/>
      <c r="OWN167" s="200"/>
      <c r="OWO167" s="200"/>
      <c r="OWP167" s="200"/>
      <c r="OWQ167" s="200"/>
      <c r="OWR167" s="200"/>
      <c r="OWS167" s="200"/>
      <c r="OWT167" s="200"/>
      <c r="OWU167" s="200"/>
      <c r="OWV167" s="200"/>
      <c r="OWW167" s="200"/>
      <c r="OWX167" s="200"/>
      <c r="OWY167" s="200"/>
      <c r="OXE167" s="200"/>
      <c r="OXF167" s="200"/>
      <c r="OXG167" s="200"/>
      <c r="OXH167" s="200"/>
      <c r="OXI167" s="200"/>
      <c r="OXJ167" s="200"/>
      <c r="OXK167" s="200"/>
      <c r="OXM167" s="200"/>
      <c r="OXN167" s="200"/>
      <c r="OXO167" s="200"/>
      <c r="OXP167" s="200"/>
      <c r="OXQ167" s="200"/>
      <c r="OXR167" s="200"/>
      <c r="OXS167" s="200"/>
      <c r="OXT167" s="200"/>
      <c r="OXW167" s="200"/>
      <c r="OXZ167" s="200"/>
      <c r="OYC167" s="200"/>
      <c r="OYF167" s="200"/>
      <c r="OYI167" s="200"/>
      <c r="OYL167" s="200"/>
      <c r="OYU167" s="200"/>
      <c r="OYX167" s="200"/>
      <c r="OZA167" s="200"/>
      <c r="OZD167" s="200"/>
      <c r="OZM167" s="200"/>
      <c r="OZS167" s="200"/>
      <c r="OZV167" s="200"/>
      <c r="OZY167" s="200"/>
      <c r="PAB167" s="200"/>
      <c r="PAH167" s="200"/>
      <c r="PAQ167" s="200"/>
      <c r="PAS167" s="200"/>
      <c r="PAT167" s="200"/>
      <c r="PAV167" s="200"/>
      <c r="PAY167" s="200"/>
      <c r="PBB167" s="200"/>
      <c r="PBE167" s="200"/>
      <c r="PBH167" s="200"/>
      <c r="PBK167" s="200"/>
      <c r="PBM167" s="200"/>
      <c r="PBO167" s="200"/>
      <c r="PBR167" s="200"/>
      <c r="PBU167" s="200"/>
      <c r="PBX167" s="200"/>
      <c r="PCA167" s="200"/>
      <c r="PCD167" s="200"/>
      <c r="PCG167" s="200"/>
      <c r="PCJ167" s="200"/>
      <c r="PCL167" s="200"/>
      <c r="PCO167" s="200"/>
      <c r="PCR167" s="200"/>
      <c r="PCU167" s="200"/>
      <c r="PDA167" s="200"/>
      <c r="PDD167" s="200"/>
      <c r="PDF167" s="200"/>
      <c r="PEM167" s="200"/>
      <c r="PEP167" s="200"/>
      <c r="PES167" s="200"/>
      <c r="PEV167" s="200"/>
      <c r="PEY167" s="200"/>
      <c r="PEZ167" s="200"/>
      <c r="PFA167" s="200"/>
      <c r="PFD167" s="200"/>
      <c r="PFG167" s="200"/>
      <c r="PFJ167" s="200"/>
      <c r="PFM167" s="200"/>
      <c r="PFO167" s="200"/>
      <c r="PGC167" s="200"/>
      <c r="PGD167" s="200"/>
      <c r="PGE167" s="200"/>
      <c r="PGF167" s="200"/>
      <c r="PGG167" s="200"/>
      <c r="PGH167" s="200"/>
      <c r="PGI167" s="200"/>
      <c r="PGJ167" s="200"/>
      <c r="PGK167" s="200"/>
      <c r="PGL167" s="200"/>
      <c r="PGM167" s="200"/>
      <c r="PGN167" s="200"/>
      <c r="PGO167" s="200"/>
      <c r="PGP167" s="200"/>
      <c r="PGQ167" s="200"/>
      <c r="PGR167" s="200"/>
      <c r="PGS167" s="200"/>
      <c r="PGT167" s="200"/>
      <c r="PGU167" s="200"/>
      <c r="PHA167" s="200"/>
      <c r="PHB167" s="200"/>
      <c r="PHC167" s="200"/>
      <c r="PHD167" s="200"/>
      <c r="PHE167" s="200"/>
      <c r="PHF167" s="200"/>
      <c r="PHG167" s="200"/>
      <c r="PHI167" s="200"/>
      <c r="PHJ167" s="200"/>
      <c r="PHK167" s="200"/>
      <c r="PHL167" s="200"/>
      <c r="PHM167" s="200"/>
      <c r="PHN167" s="200"/>
      <c r="PHO167" s="200"/>
      <c r="PHP167" s="200"/>
      <c r="PHS167" s="200"/>
      <c r="PHV167" s="200"/>
      <c r="PHY167" s="200"/>
      <c r="PIB167" s="200"/>
      <c r="PIE167" s="200"/>
      <c r="PIH167" s="200"/>
      <c r="PIQ167" s="200"/>
      <c r="PIT167" s="200"/>
      <c r="PIW167" s="200"/>
      <c r="PIZ167" s="200"/>
      <c r="PJI167" s="200"/>
      <c r="PJO167" s="200"/>
      <c r="PJR167" s="200"/>
      <c r="PJU167" s="200"/>
      <c r="PJX167" s="200"/>
      <c r="PKD167" s="200"/>
      <c r="PKM167" s="200"/>
      <c r="PKO167" s="200"/>
      <c r="PKP167" s="200"/>
      <c r="PKR167" s="200"/>
      <c r="PKU167" s="200"/>
      <c r="PKX167" s="200"/>
      <c r="PLA167" s="200"/>
      <c r="PLD167" s="200"/>
      <c r="PLG167" s="200"/>
      <c r="PLI167" s="200"/>
      <c r="PLK167" s="200"/>
      <c r="PLN167" s="200"/>
      <c r="PLQ167" s="200"/>
      <c r="PLT167" s="200"/>
      <c r="PLW167" s="200"/>
      <c r="PLZ167" s="200"/>
      <c r="PMC167" s="200"/>
      <c r="PMF167" s="200"/>
      <c r="PMH167" s="200"/>
      <c r="PMK167" s="200"/>
      <c r="PMN167" s="200"/>
      <c r="PMQ167" s="200"/>
      <c r="PMW167" s="200"/>
      <c r="PMZ167" s="200"/>
      <c r="PNB167" s="200"/>
      <c r="POI167" s="200"/>
      <c r="POL167" s="200"/>
      <c r="POO167" s="200"/>
      <c r="POR167" s="200"/>
      <c r="POU167" s="200"/>
      <c r="POV167" s="200"/>
      <c r="POW167" s="200"/>
      <c r="POZ167" s="200"/>
      <c r="PPC167" s="200"/>
      <c r="PPF167" s="200"/>
      <c r="PPI167" s="200"/>
      <c r="PPK167" s="200"/>
      <c r="PPY167" s="200"/>
      <c r="PPZ167" s="200"/>
      <c r="PQA167" s="200"/>
      <c r="PQB167" s="200"/>
      <c r="PQC167" s="200"/>
      <c r="PQD167" s="200"/>
      <c r="PQE167" s="200"/>
      <c r="PQF167" s="200"/>
      <c r="PQG167" s="200"/>
      <c r="PQH167" s="200"/>
      <c r="PQI167" s="200"/>
      <c r="PQJ167" s="200"/>
      <c r="PQK167" s="200"/>
      <c r="PQL167" s="200"/>
      <c r="PQM167" s="200"/>
      <c r="PQN167" s="200"/>
      <c r="PQO167" s="200"/>
      <c r="PQP167" s="200"/>
      <c r="PQQ167" s="200"/>
      <c r="PQW167" s="200"/>
      <c r="PQX167" s="200"/>
      <c r="PQY167" s="200"/>
      <c r="PQZ167" s="200"/>
      <c r="PRA167" s="200"/>
      <c r="PRB167" s="200"/>
      <c r="PRC167" s="200"/>
      <c r="PRE167" s="200"/>
      <c r="PRF167" s="200"/>
      <c r="PRG167" s="200"/>
      <c r="PRH167" s="200"/>
      <c r="PRI167" s="200"/>
      <c r="PRJ167" s="200"/>
      <c r="PRK167" s="200"/>
      <c r="PRL167" s="200"/>
      <c r="PRO167" s="200"/>
      <c r="PRR167" s="200"/>
      <c r="PRU167" s="200"/>
      <c r="PRX167" s="200"/>
      <c r="PSA167" s="200"/>
      <c r="PSD167" s="200"/>
      <c r="PSM167" s="200"/>
      <c r="PSP167" s="200"/>
      <c r="PSS167" s="200"/>
      <c r="PSV167" s="200"/>
      <c r="PTE167" s="200"/>
      <c r="PTK167" s="200"/>
      <c r="PTN167" s="200"/>
      <c r="PTQ167" s="200"/>
      <c r="PTT167" s="200"/>
      <c r="PTZ167" s="200"/>
      <c r="PUI167" s="200"/>
      <c r="PUK167" s="200"/>
      <c r="PUL167" s="200"/>
      <c r="PUN167" s="200"/>
      <c r="PUQ167" s="200"/>
      <c r="PUT167" s="200"/>
      <c r="PUW167" s="200"/>
      <c r="PUZ167" s="200"/>
      <c r="PVC167" s="200"/>
      <c r="PVE167" s="200"/>
      <c r="PVG167" s="200"/>
      <c r="PVJ167" s="200"/>
      <c r="PVM167" s="200"/>
      <c r="PVP167" s="200"/>
      <c r="PVS167" s="200"/>
      <c r="PVV167" s="200"/>
      <c r="PVY167" s="200"/>
      <c r="PWB167" s="200"/>
      <c r="PWD167" s="200"/>
      <c r="PWG167" s="200"/>
      <c r="PWJ167" s="200"/>
      <c r="PWM167" s="200"/>
      <c r="PWS167" s="200"/>
      <c r="PWV167" s="200"/>
      <c r="PWX167" s="200"/>
      <c r="PYE167" s="200"/>
      <c r="PYH167" s="200"/>
      <c r="PYK167" s="200"/>
      <c r="PYN167" s="200"/>
      <c r="PYQ167" s="200"/>
      <c r="PYR167" s="200"/>
      <c r="PYS167" s="200"/>
      <c r="PYV167" s="200"/>
      <c r="PYY167" s="200"/>
      <c r="PZB167" s="200"/>
      <c r="PZE167" s="200"/>
      <c r="PZG167" s="200"/>
      <c r="PZU167" s="200"/>
      <c r="PZV167" s="200"/>
      <c r="PZW167" s="200"/>
      <c r="PZX167" s="200"/>
      <c r="PZY167" s="200"/>
      <c r="PZZ167" s="200"/>
      <c r="QAA167" s="200"/>
      <c r="QAB167" s="200"/>
      <c r="QAC167" s="200"/>
      <c r="QAD167" s="200"/>
      <c r="QAE167" s="200"/>
      <c r="QAF167" s="200"/>
      <c r="QAG167" s="200"/>
      <c r="QAH167" s="200"/>
      <c r="QAI167" s="200"/>
      <c r="QAJ167" s="200"/>
      <c r="QAK167" s="200"/>
      <c r="QAL167" s="200"/>
      <c r="QAM167" s="200"/>
      <c r="QAS167" s="200"/>
      <c r="QAT167" s="200"/>
      <c r="QAU167" s="200"/>
      <c r="QAV167" s="200"/>
      <c r="QAW167" s="200"/>
      <c r="QAX167" s="200"/>
      <c r="QAY167" s="200"/>
      <c r="QBA167" s="200"/>
      <c r="QBB167" s="200"/>
      <c r="QBC167" s="200"/>
      <c r="QBD167" s="200"/>
      <c r="QBE167" s="200"/>
      <c r="QBF167" s="200"/>
      <c r="QBG167" s="200"/>
      <c r="QBH167" s="200"/>
      <c r="QBK167" s="200"/>
      <c r="QBN167" s="200"/>
      <c r="QBQ167" s="200"/>
      <c r="QBT167" s="200"/>
      <c r="QBW167" s="200"/>
      <c r="QBZ167" s="200"/>
      <c r="QCI167" s="200"/>
      <c r="QCL167" s="200"/>
      <c r="QCO167" s="200"/>
      <c r="QCR167" s="200"/>
      <c r="QDA167" s="200"/>
      <c r="QDG167" s="200"/>
      <c r="QDJ167" s="200"/>
      <c r="QDM167" s="200"/>
      <c r="QDP167" s="200"/>
      <c r="QDV167" s="200"/>
      <c r="QEE167" s="200"/>
      <c r="QEG167" s="200"/>
      <c r="QEH167" s="200"/>
      <c r="QEJ167" s="200"/>
      <c r="QEM167" s="200"/>
      <c r="QEP167" s="200"/>
      <c r="QES167" s="200"/>
      <c r="QEV167" s="200"/>
      <c r="QEY167" s="200"/>
      <c r="QFA167" s="200"/>
      <c r="QFC167" s="200"/>
      <c r="QFF167" s="200"/>
      <c r="QFI167" s="200"/>
      <c r="QFL167" s="200"/>
      <c r="QFO167" s="200"/>
      <c r="QFR167" s="200"/>
      <c r="QFU167" s="200"/>
      <c r="QFX167" s="200"/>
      <c r="QFZ167" s="200"/>
      <c r="QGC167" s="200"/>
      <c r="QGF167" s="200"/>
      <c r="QGI167" s="200"/>
      <c r="QGO167" s="200"/>
      <c r="QGR167" s="200"/>
      <c r="QGT167" s="200"/>
      <c r="QIA167" s="200"/>
      <c r="QID167" s="200"/>
      <c r="QIG167" s="200"/>
      <c r="QIJ167" s="200"/>
      <c r="QIM167" s="200"/>
      <c r="QIN167" s="200"/>
      <c r="QIO167" s="200"/>
      <c r="QIR167" s="200"/>
      <c r="QIU167" s="200"/>
      <c r="QIX167" s="200"/>
      <c r="QJA167" s="200"/>
      <c r="QJC167" s="200"/>
      <c r="QJQ167" s="200"/>
      <c r="QJR167" s="200"/>
      <c r="QJS167" s="200"/>
      <c r="QJT167" s="200"/>
      <c r="QJU167" s="200"/>
      <c r="QJV167" s="200"/>
      <c r="QJW167" s="200"/>
      <c r="QJX167" s="200"/>
      <c r="QJY167" s="200"/>
      <c r="QJZ167" s="200"/>
      <c r="QKA167" s="200"/>
      <c r="QKB167" s="200"/>
      <c r="QKC167" s="200"/>
      <c r="QKD167" s="200"/>
      <c r="QKE167" s="200"/>
      <c r="QKF167" s="200"/>
      <c r="QKG167" s="200"/>
      <c r="QKH167" s="200"/>
      <c r="QKI167" s="200"/>
      <c r="QKO167" s="200"/>
      <c r="QKP167" s="200"/>
      <c r="QKQ167" s="200"/>
      <c r="QKR167" s="200"/>
      <c r="QKS167" s="200"/>
      <c r="QKT167" s="200"/>
      <c r="QKU167" s="200"/>
      <c r="QKW167" s="200"/>
      <c r="QKX167" s="200"/>
      <c r="QKY167" s="200"/>
      <c r="QKZ167" s="200"/>
      <c r="QLA167" s="200"/>
      <c r="QLB167" s="200"/>
      <c r="QLC167" s="200"/>
      <c r="QLD167" s="200"/>
      <c r="QLG167" s="200"/>
      <c r="QLJ167" s="200"/>
      <c r="QLM167" s="200"/>
      <c r="QLP167" s="200"/>
      <c r="QLS167" s="200"/>
      <c r="QLV167" s="200"/>
      <c r="QME167" s="200"/>
      <c r="QMH167" s="200"/>
      <c r="QMK167" s="200"/>
      <c r="QMN167" s="200"/>
      <c r="QMW167" s="200"/>
      <c r="QNC167" s="200"/>
      <c r="QNF167" s="200"/>
      <c r="QNI167" s="200"/>
      <c r="QNL167" s="200"/>
      <c r="QNR167" s="200"/>
      <c r="QOA167" s="200"/>
      <c r="QOC167" s="200"/>
      <c r="QOD167" s="200"/>
      <c r="QOF167" s="200"/>
      <c r="QOI167" s="200"/>
      <c r="QOL167" s="200"/>
      <c r="QOO167" s="200"/>
      <c r="QOR167" s="200"/>
      <c r="QOU167" s="200"/>
      <c r="QOW167" s="200"/>
      <c r="QOY167" s="200"/>
      <c r="QPB167" s="200"/>
      <c r="QPE167" s="200"/>
      <c r="QPH167" s="200"/>
      <c r="QPK167" s="200"/>
      <c r="QPN167" s="200"/>
      <c r="QPQ167" s="200"/>
      <c r="QPT167" s="200"/>
      <c r="QPV167" s="200"/>
      <c r="QPY167" s="200"/>
      <c r="QQB167" s="200"/>
      <c r="QQE167" s="200"/>
      <c r="QQK167" s="200"/>
      <c r="QQN167" s="200"/>
      <c r="QQP167" s="200"/>
      <c r="QRW167" s="200"/>
      <c r="QRZ167" s="200"/>
      <c r="QSC167" s="200"/>
      <c r="QSF167" s="200"/>
      <c r="QSI167" s="200"/>
      <c r="QSJ167" s="200"/>
      <c r="QSK167" s="200"/>
      <c r="QSN167" s="200"/>
      <c r="QSQ167" s="200"/>
      <c r="QST167" s="200"/>
      <c r="QSW167" s="200"/>
      <c r="QSY167" s="200"/>
      <c r="QTM167" s="200"/>
      <c r="QTN167" s="200"/>
      <c r="QTO167" s="200"/>
      <c r="QTP167" s="200"/>
      <c r="QTQ167" s="200"/>
      <c r="QTR167" s="200"/>
      <c r="QTS167" s="200"/>
      <c r="QTT167" s="200"/>
      <c r="QTU167" s="200"/>
      <c r="QTV167" s="200"/>
      <c r="QTW167" s="200"/>
      <c r="QTX167" s="200"/>
      <c r="QTY167" s="200"/>
      <c r="QTZ167" s="200"/>
      <c r="QUA167" s="200"/>
      <c r="QUB167" s="200"/>
      <c r="QUC167" s="200"/>
      <c r="QUD167" s="200"/>
      <c r="QUE167" s="200"/>
      <c r="QUK167" s="200"/>
      <c r="QUL167" s="200"/>
      <c r="QUM167" s="200"/>
      <c r="QUN167" s="200"/>
      <c r="QUO167" s="200"/>
      <c r="QUP167" s="200"/>
      <c r="QUQ167" s="200"/>
      <c r="QUS167" s="200"/>
      <c r="QUT167" s="200"/>
      <c r="QUU167" s="200"/>
      <c r="QUV167" s="200"/>
      <c r="QUW167" s="200"/>
      <c r="QUX167" s="200"/>
      <c r="QUY167" s="200"/>
      <c r="QUZ167" s="200"/>
      <c r="QVC167" s="200"/>
      <c r="QVF167" s="200"/>
      <c r="QVI167" s="200"/>
      <c r="QVL167" s="200"/>
      <c r="QVO167" s="200"/>
      <c r="QVR167" s="200"/>
      <c r="QWA167" s="200"/>
      <c r="QWD167" s="200"/>
      <c r="QWG167" s="200"/>
      <c r="QWJ167" s="200"/>
      <c r="QWS167" s="200"/>
      <c r="QWY167" s="200"/>
      <c r="QXB167" s="200"/>
      <c r="QXE167" s="200"/>
      <c r="QXH167" s="200"/>
      <c r="QXN167" s="200"/>
      <c r="QXW167" s="200"/>
      <c r="QXY167" s="200"/>
      <c r="QXZ167" s="200"/>
      <c r="QYB167" s="200"/>
      <c r="QYE167" s="200"/>
      <c r="QYH167" s="200"/>
      <c r="QYK167" s="200"/>
      <c r="QYN167" s="200"/>
      <c r="QYQ167" s="200"/>
      <c r="QYS167" s="200"/>
      <c r="QYU167" s="200"/>
      <c r="QYX167" s="200"/>
      <c r="QZA167" s="200"/>
      <c r="QZD167" s="200"/>
      <c r="QZG167" s="200"/>
      <c r="QZJ167" s="200"/>
      <c r="QZM167" s="200"/>
      <c r="QZP167" s="200"/>
      <c r="QZR167" s="200"/>
      <c r="QZU167" s="200"/>
      <c r="QZX167" s="200"/>
      <c r="RAA167" s="200"/>
      <c r="RAG167" s="200"/>
      <c r="RAJ167" s="200"/>
      <c r="RAL167" s="200"/>
      <c r="RBS167" s="200"/>
      <c r="RBV167" s="200"/>
      <c r="RBY167" s="200"/>
      <c r="RCB167" s="200"/>
      <c r="RCE167" s="200"/>
      <c r="RCF167" s="200"/>
      <c r="RCG167" s="200"/>
      <c r="RCJ167" s="200"/>
      <c r="RCM167" s="200"/>
      <c r="RCP167" s="200"/>
      <c r="RCS167" s="200"/>
      <c r="RCU167" s="200"/>
      <c r="RDI167" s="200"/>
      <c r="RDJ167" s="200"/>
      <c r="RDK167" s="200"/>
      <c r="RDL167" s="200"/>
      <c r="RDM167" s="200"/>
      <c r="RDN167" s="200"/>
      <c r="RDO167" s="200"/>
      <c r="RDP167" s="200"/>
      <c r="RDQ167" s="200"/>
      <c r="RDR167" s="200"/>
      <c r="RDS167" s="200"/>
      <c r="RDT167" s="200"/>
      <c r="RDU167" s="200"/>
      <c r="RDV167" s="200"/>
      <c r="RDW167" s="200"/>
      <c r="RDX167" s="200"/>
      <c r="RDY167" s="200"/>
      <c r="RDZ167" s="200"/>
      <c r="REA167" s="200"/>
      <c r="REG167" s="200"/>
      <c r="REH167" s="200"/>
      <c r="REI167" s="200"/>
      <c r="REJ167" s="200"/>
      <c r="REK167" s="200"/>
      <c r="REL167" s="200"/>
      <c r="REM167" s="200"/>
      <c r="REO167" s="200"/>
      <c r="REP167" s="200"/>
      <c r="REQ167" s="200"/>
      <c r="RER167" s="200"/>
      <c r="RES167" s="200"/>
      <c r="RET167" s="200"/>
      <c r="REU167" s="200"/>
      <c r="REV167" s="200"/>
      <c r="REY167" s="200"/>
      <c r="RFB167" s="200"/>
      <c r="RFE167" s="200"/>
      <c r="RFH167" s="200"/>
      <c r="RFK167" s="200"/>
      <c r="RFN167" s="200"/>
      <c r="RFW167" s="200"/>
      <c r="RFZ167" s="200"/>
      <c r="RGC167" s="200"/>
      <c r="RGF167" s="200"/>
      <c r="RGO167" s="200"/>
      <c r="RGU167" s="200"/>
      <c r="RGX167" s="200"/>
      <c r="RHA167" s="200"/>
      <c r="RHD167" s="200"/>
      <c r="RHJ167" s="200"/>
      <c r="RHS167" s="200"/>
      <c r="RHU167" s="200"/>
      <c r="RHV167" s="200"/>
      <c r="RHX167" s="200"/>
      <c r="RIA167" s="200"/>
      <c r="RID167" s="200"/>
      <c r="RIG167" s="200"/>
      <c r="RIJ167" s="200"/>
      <c r="RIM167" s="200"/>
      <c r="RIO167" s="200"/>
      <c r="RIQ167" s="200"/>
      <c r="RIT167" s="200"/>
      <c r="RIW167" s="200"/>
      <c r="RIZ167" s="200"/>
      <c r="RJC167" s="200"/>
      <c r="RJF167" s="200"/>
      <c r="RJI167" s="200"/>
      <c r="RJL167" s="200"/>
      <c r="RJN167" s="200"/>
      <c r="RJQ167" s="200"/>
      <c r="RJT167" s="200"/>
      <c r="RJW167" s="200"/>
      <c r="RKC167" s="200"/>
      <c r="RKF167" s="200"/>
      <c r="RKH167" s="200"/>
      <c r="RLO167" s="200"/>
      <c r="RLR167" s="200"/>
      <c r="RLU167" s="200"/>
      <c r="RLX167" s="200"/>
      <c r="RMA167" s="200"/>
      <c r="RMB167" s="200"/>
      <c r="RMC167" s="200"/>
      <c r="RMF167" s="200"/>
      <c r="RMI167" s="200"/>
      <c r="RML167" s="200"/>
      <c r="RMO167" s="200"/>
      <c r="RMQ167" s="200"/>
      <c r="RNE167" s="200"/>
      <c r="RNF167" s="200"/>
      <c r="RNG167" s="200"/>
      <c r="RNH167" s="200"/>
      <c r="RNI167" s="200"/>
      <c r="RNJ167" s="200"/>
      <c r="RNK167" s="200"/>
      <c r="RNL167" s="200"/>
      <c r="RNM167" s="200"/>
      <c r="RNN167" s="200"/>
      <c r="RNO167" s="200"/>
      <c r="RNP167" s="200"/>
      <c r="RNQ167" s="200"/>
      <c r="RNR167" s="200"/>
      <c r="RNS167" s="200"/>
      <c r="RNT167" s="200"/>
      <c r="RNU167" s="200"/>
      <c r="RNV167" s="200"/>
      <c r="RNW167" s="200"/>
      <c r="ROC167" s="200"/>
      <c r="ROD167" s="200"/>
      <c r="ROE167" s="200"/>
      <c r="ROF167" s="200"/>
      <c r="ROG167" s="200"/>
      <c r="ROH167" s="200"/>
      <c r="ROI167" s="200"/>
      <c r="ROK167" s="200"/>
      <c r="ROL167" s="200"/>
      <c r="ROM167" s="200"/>
      <c r="RON167" s="200"/>
      <c r="ROO167" s="200"/>
      <c r="ROP167" s="200"/>
      <c r="ROQ167" s="200"/>
      <c r="ROR167" s="200"/>
      <c r="ROU167" s="200"/>
      <c r="ROX167" s="200"/>
      <c r="RPA167" s="200"/>
      <c r="RPD167" s="200"/>
      <c r="RPG167" s="200"/>
      <c r="RPJ167" s="200"/>
      <c r="RPS167" s="200"/>
      <c r="RPV167" s="200"/>
      <c r="RPY167" s="200"/>
      <c r="RQB167" s="200"/>
      <c r="RQK167" s="200"/>
      <c r="RQQ167" s="200"/>
      <c r="RQT167" s="200"/>
      <c r="RQW167" s="200"/>
      <c r="RQZ167" s="200"/>
      <c r="RRF167" s="200"/>
      <c r="RRO167" s="200"/>
      <c r="RRQ167" s="200"/>
      <c r="RRR167" s="200"/>
      <c r="RRT167" s="200"/>
      <c r="RRW167" s="200"/>
      <c r="RRZ167" s="200"/>
      <c r="RSC167" s="200"/>
      <c r="RSF167" s="200"/>
      <c r="RSI167" s="200"/>
      <c r="RSK167" s="200"/>
      <c r="RSM167" s="200"/>
      <c r="RSP167" s="200"/>
      <c r="RSS167" s="200"/>
      <c r="RSV167" s="200"/>
      <c r="RSY167" s="200"/>
      <c r="RTB167" s="200"/>
      <c r="RTE167" s="200"/>
      <c r="RTH167" s="200"/>
      <c r="RTJ167" s="200"/>
      <c r="RTM167" s="200"/>
      <c r="RTP167" s="200"/>
      <c r="RTS167" s="200"/>
      <c r="RTY167" s="200"/>
      <c r="RUB167" s="200"/>
      <c r="RUD167" s="200"/>
      <c r="RVK167" s="200"/>
      <c r="RVN167" s="200"/>
      <c r="RVQ167" s="200"/>
      <c r="RVT167" s="200"/>
      <c r="RVW167" s="200"/>
      <c r="RVX167" s="200"/>
      <c r="RVY167" s="200"/>
      <c r="RWB167" s="200"/>
      <c r="RWE167" s="200"/>
      <c r="RWH167" s="200"/>
      <c r="RWK167" s="200"/>
      <c r="RWM167" s="200"/>
      <c r="RXA167" s="200"/>
      <c r="RXB167" s="200"/>
      <c r="RXC167" s="200"/>
      <c r="RXD167" s="200"/>
      <c r="RXE167" s="200"/>
      <c r="RXF167" s="200"/>
      <c r="RXG167" s="200"/>
      <c r="RXH167" s="200"/>
      <c r="RXI167" s="200"/>
      <c r="RXJ167" s="200"/>
      <c r="RXK167" s="200"/>
      <c r="RXL167" s="200"/>
      <c r="RXM167" s="200"/>
      <c r="RXN167" s="200"/>
      <c r="RXO167" s="200"/>
      <c r="RXP167" s="200"/>
      <c r="RXQ167" s="200"/>
      <c r="RXR167" s="200"/>
      <c r="RXS167" s="200"/>
      <c r="RXY167" s="200"/>
      <c r="RXZ167" s="200"/>
      <c r="RYA167" s="200"/>
      <c r="RYB167" s="200"/>
      <c r="RYC167" s="200"/>
      <c r="RYD167" s="200"/>
      <c r="RYE167" s="200"/>
      <c r="RYG167" s="200"/>
      <c r="RYH167" s="200"/>
      <c r="RYI167" s="200"/>
      <c r="RYJ167" s="200"/>
      <c r="RYK167" s="200"/>
      <c r="RYL167" s="200"/>
      <c r="RYM167" s="200"/>
      <c r="RYN167" s="200"/>
      <c r="RYQ167" s="200"/>
      <c r="RYT167" s="200"/>
      <c r="RYW167" s="200"/>
      <c r="RYZ167" s="200"/>
      <c r="RZC167" s="200"/>
      <c r="RZF167" s="200"/>
      <c r="RZO167" s="200"/>
      <c r="RZR167" s="200"/>
      <c r="RZU167" s="200"/>
      <c r="RZX167" s="200"/>
      <c r="SAG167" s="200"/>
      <c r="SAM167" s="200"/>
      <c r="SAP167" s="200"/>
      <c r="SAS167" s="200"/>
      <c r="SAV167" s="200"/>
      <c r="SBB167" s="200"/>
      <c r="SBK167" s="200"/>
      <c r="SBM167" s="200"/>
      <c r="SBN167" s="200"/>
      <c r="SBP167" s="200"/>
      <c r="SBS167" s="200"/>
      <c r="SBV167" s="200"/>
      <c r="SBY167" s="200"/>
      <c r="SCB167" s="200"/>
      <c r="SCE167" s="200"/>
      <c r="SCG167" s="200"/>
      <c r="SCI167" s="200"/>
      <c r="SCL167" s="200"/>
      <c r="SCO167" s="200"/>
      <c r="SCR167" s="200"/>
      <c r="SCU167" s="200"/>
      <c r="SCX167" s="200"/>
      <c r="SDA167" s="200"/>
      <c r="SDD167" s="200"/>
      <c r="SDF167" s="200"/>
      <c r="SDI167" s="200"/>
      <c r="SDL167" s="200"/>
      <c r="SDO167" s="200"/>
      <c r="SDU167" s="200"/>
      <c r="SDX167" s="200"/>
      <c r="SDZ167" s="200"/>
      <c r="SFG167" s="200"/>
      <c r="SFJ167" s="200"/>
      <c r="SFM167" s="200"/>
      <c r="SFP167" s="200"/>
      <c r="SFS167" s="200"/>
      <c r="SFT167" s="200"/>
      <c r="SFU167" s="200"/>
      <c r="SFX167" s="200"/>
      <c r="SGA167" s="200"/>
      <c r="SGD167" s="200"/>
      <c r="SGG167" s="200"/>
      <c r="SGI167" s="200"/>
      <c r="SGW167" s="200"/>
      <c r="SGX167" s="200"/>
      <c r="SGY167" s="200"/>
      <c r="SGZ167" s="200"/>
      <c r="SHA167" s="200"/>
      <c r="SHB167" s="200"/>
      <c r="SHC167" s="200"/>
      <c r="SHD167" s="200"/>
      <c r="SHE167" s="200"/>
      <c r="SHF167" s="200"/>
      <c r="SHG167" s="200"/>
      <c r="SHH167" s="200"/>
      <c r="SHI167" s="200"/>
      <c r="SHJ167" s="200"/>
      <c r="SHK167" s="200"/>
      <c r="SHL167" s="200"/>
      <c r="SHM167" s="200"/>
      <c r="SHN167" s="200"/>
      <c r="SHO167" s="200"/>
      <c r="SHU167" s="200"/>
      <c r="SHV167" s="200"/>
      <c r="SHW167" s="200"/>
      <c r="SHX167" s="200"/>
      <c r="SHY167" s="200"/>
      <c r="SHZ167" s="200"/>
      <c r="SIA167" s="200"/>
      <c r="SIC167" s="200"/>
      <c r="SID167" s="200"/>
      <c r="SIE167" s="200"/>
      <c r="SIF167" s="200"/>
      <c r="SIG167" s="200"/>
      <c r="SIH167" s="200"/>
      <c r="SII167" s="200"/>
      <c r="SIJ167" s="200"/>
      <c r="SIM167" s="200"/>
      <c r="SIP167" s="200"/>
      <c r="SIS167" s="200"/>
      <c r="SIV167" s="200"/>
      <c r="SIY167" s="200"/>
      <c r="SJB167" s="200"/>
      <c r="SJK167" s="200"/>
      <c r="SJN167" s="200"/>
      <c r="SJQ167" s="200"/>
      <c r="SJT167" s="200"/>
      <c r="SKC167" s="200"/>
      <c r="SKI167" s="200"/>
      <c r="SKL167" s="200"/>
      <c r="SKO167" s="200"/>
      <c r="SKR167" s="200"/>
      <c r="SKX167" s="200"/>
      <c r="SLG167" s="200"/>
      <c r="SLI167" s="200"/>
      <c r="SLJ167" s="200"/>
      <c r="SLL167" s="200"/>
      <c r="SLO167" s="200"/>
      <c r="SLR167" s="200"/>
      <c r="SLU167" s="200"/>
      <c r="SLX167" s="200"/>
      <c r="SMA167" s="200"/>
      <c r="SMC167" s="200"/>
      <c r="SME167" s="200"/>
      <c r="SMH167" s="200"/>
      <c r="SMK167" s="200"/>
      <c r="SMN167" s="200"/>
      <c r="SMQ167" s="200"/>
      <c r="SMT167" s="200"/>
      <c r="SMW167" s="200"/>
      <c r="SMZ167" s="200"/>
      <c r="SNB167" s="200"/>
      <c r="SNE167" s="200"/>
      <c r="SNH167" s="200"/>
      <c r="SNK167" s="200"/>
      <c r="SNQ167" s="200"/>
      <c r="SNT167" s="200"/>
      <c r="SNV167" s="200"/>
      <c r="SPC167" s="200"/>
      <c r="SPF167" s="200"/>
      <c r="SPI167" s="200"/>
      <c r="SPL167" s="200"/>
      <c r="SPO167" s="200"/>
      <c r="SPP167" s="200"/>
      <c r="SPQ167" s="200"/>
      <c r="SPT167" s="200"/>
      <c r="SPW167" s="200"/>
      <c r="SPZ167" s="200"/>
      <c r="SQC167" s="200"/>
      <c r="SQE167" s="200"/>
      <c r="SQS167" s="200"/>
      <c r="SQT167" s="200"/>
      <c r="SQU167" s="200"/>
      <c r="SQV167" s="200"/>
      <c r="SQW167" s="200"/>
      <c r="SQX167" s="200"/>
      <c r="SQY167" s="200"/>
      <c r="SQZ167" s="200"/>
      <c r="SRA167" s="200"/>
      <c r="SRB167" s="200"/>
      <c r="SRC167" s="200"/>
      <c r="SRD167" s="200"/>
      <c r="SRE167" s="200"/>
      <c r="SRF167" s="200"/>
      <c r="SRG167" s="200"/>
      <c r="SRH167" s="200"/>
      <c r="SRI167" s="200"/>
      <c r="SRJ167" s="200"/>
      <c r="SRK167" s="200"/>
      <c r="SRQ167" s="200"/>
      <c r="SRR167" s="200"/>
      <c r="SRS167" s="200"/>
      <c r="SRT167" s="200"/>
      <c r="SRU167" s="200"/>
      <c r="SRV167" s="200"/>
      <c r="SRW167" s="200"/>
      <c r="SRY167" s="200"/>
      <c r="SRZ167" s="200"/>
      <c r="SSA167" s="200"/>
      <c r="SSB167" s="200"/>
      <c r="SSC167" s="200"/>
      <c r="SSD167" s="200"/>
      <c r="SSE167" s="200"/>
      <c r="SSF167" s="200"/>
      <c r="SSI167" s="200"/>
      <c r="SSL167" s="200"/>
      <c r="SSO167" s="200"/>
      <c r="SSR167" s="200"/>
      <c r="SSU167" s="200"/>
      <c r="SSX167" s="200"/>
      <c r="STG167" s="200"/>
      <c r="STJ167" s="200"/>
      <c r="STM167" s="200"/>
      <c r="STP167" s="200"/>
      <c r="STY167" s="200"/>
      <c r="SUE167" s="200"/>
      <c r="SUH167" s="200"/>
      <c r="SUK167" s="200"/>
      <c r="SUN167" s="200"/>
      <c r="SUT167" s="200"/>
      <c r="SVC167" s="200"/>
      <c r="SVE167" s="200"/>
      <c r="SVF167" s="200"/>
      <c r="SVH167" s="200"/>
      <c r="SVK167" s="200"/>
      <c r="SVN167" s="200"/>
      <c r="SVQ167" s="200"/>
      <c r="SVT167" s="200"/>
      <c r="SVW167" s="200"/>
      <c r="SVY167" s="200"/>
      <c r="SWA167" s="200"/>
      <c r="SWD167" s="200"/>
      <c r="SWG167" s="200"/>
      <c r="SWJ167" s="200"/>
      <c r="SWM167" s="200"/>
      <c r="SWP167" s="200"/>
      <c r="SWS167" s="200"/>
      <c r="SWV167" s="200"/>
      <c r="SWX167" s="200"/>
      <c r="SXA167" s="200"/>
      <c r="SXD167" s="200"/>
      <c r="SXG167" s="200"/>
      <c r="SXM167" s="200"/>
      <c r="SXP167" s="200"/>
      <c r="SXR167" s="200"/>
      <c r="SYY167" s="200"/>
      <c r="SZB167" s="200"/>
      <c r="SZE167" s="200"/>
      <c r="SZH167" s="200"/>
      <c r="SZK167" s="200"/>
      <c r="SZL167" s="200"/>
      <c r="SZM167" s="200"/>
      <c r="SZP167" s="200"/>
      <c r="SZS167" s="200"/>
      <c r="SZV167" s="200"/>
      <c r="SZY167" s="200"/>
      <c r="TAA167" s="200"/>
      <c r="TAO167" s="200"/>
      <c r="TAP167" s="200"/>
      <c r="TAQ167" s="200"/>
      <c r="TAR167" s="200"/>
      <c r="TAS167" s="200"/>
      <c r="TAT167" s="200"/>
      <c r="TAU167" s="200"/>
      <c r="TAV167" s="200"/>
      <c r="TAW167" s="200"/>
      <c r="TAX167" s="200"/>
      <c r="TAY167" s="200"/>
      <c r="TAZ167" s="200"/>
      <c r="TBA167" s="200"/>
      <c r="TBB167" s="200"/>
      <c r="TBC167" s="200"/>
      <c r="TBD167" s="200"/>
      <c r="TBE167" s="200"/>
      <c r="TBF167" s="200"/>
      <c r="TBG167" s="200"/>
      <c r="TBM167" s="200"/>
      <c r="TBN167" s="200"/>
      <c r="TBO167" s="200"/>
      <c r="TBP167" s="200"/>
      <c r="TBQ167" s="200"/>
      <c r="TBR167" s="200"/>
      <c r="TBS167" s="200"/>
      <c r="TBU167" s="200"/>
      <c r="TBV167" s="200"/>
      <c r="TBW167" s="200"/>
      <c r="TBX167" s="200"/>
      <c r="TBY167" s="200"/>
      <c r="TBZ167" s="200"/>
      <c r="TCA167" s="200"/>
      <c r="TCB167" s="200"/>
      <c r="TCE167" s="200"/>
      <c r="TCH167" s="200"/>
      <c r="TCK167" s="200"/>
      <c r="TCN167" s="200"/>
      <c r="TCQ167" s="200"/>
      <c r="TCT167" s="200"/>
      <c r="TDC167" s="200"/>
      <c r="TDF167" s="200"/>
      <c r="TDI167" s="200"/>
      <c r="TDL167" s="200"/>
      <c r="TDU167" s="200"/>
      <c r="TEA167" s="200"/>
      <c r="TED167" s="200"/>
      <c r="TEG167" s="200"/>
      <c r="TEJ167" s="200"/>
      <c r="TEP167" s="200"/>
      <c r="TEY167" s="200"/>
      <c r="TFA167" s="200"/>
      <c r="TFB167" s="200"/>
      <c r="TFD167" s="200"/>
      <c r="TFG167" s="200"/>
      <c r="TFJ167" s="200"/>
      <c r="TFM167" s="200"/>
      <c r="TFP167" s="200"/>
      <c r="TFS167" s="200"/>
      <c r="TFU167" s="200"/>
      <c r="TFW167" s="200"/>
      <c r="TFZ167" s="200"/>
      <c r="TGC167" s="200"/>
      <c r="TGF167" s="200"/>
      <c r="TGI167" s="200"/>
      <c r="TGL167" s="200"/>
      <c r="TGO167" s="200"/>
      <c r="TGR167" s="200"/>
      <c r="TGT167" s="200"/>
      <c r="TGW167" s="200"/>
      <c r="TGZ167" s="200"/>
      <c r="THC167" s="200"/>
      <c r="THI167" s="200"/>
      <c r="THL167" s="200"/>
      <c r="THN167" s="200"/>
      <c r="TIU167" s="200"/>
      <c r="TIX167" s="200"/>
      <c r="TJA167" s="200"/>
      <c r="TJD167" s="200"/>
      <c r="TJG167" s="200"/>
      <c r="TJH167" s="200"/>
      <c r="TJI167" s="200"/>
      <c r="TJL167" s="200"/>
      <c r="TJO167" s="200"/>
      <c r="TJR167" s="200"/>
      <c r="TJU167" s="200"/>
      <c r="TJW167" s="200"/>
      <c r="TKK167" s="200"/>
      <c r="TKL167" s="200"/>
      <c r="TKM167" s="200"/>
      <c r="TKN167" s="200"/>
      <c r="TKO167" s="200"/>
      <c r="TKP167" s="200"/>
      <c r="TKQ167" s="200"/>
      <c r="TKR167" s="200"/>
      <c r="TKS167" s="200"/>
      <c r="TKT167" s="200"/>
      <c r="TKU167" s="200"/>
      <c r="TKV167" s="200"/>
      <c r="TKW167" s="200"/>
      <c r="TKX167" s="200"/>
      <c r="TKY167" s="200"/>
      <c r="TKZ167" s="200"/>
      <c r="TLA167" s="200"/>
      <c r="TLB167" s="200"/>
      <c r="TLC167" s="200"/>
      <c r="TLI167" s="200"/>
      <c r="TLJ167" s="200"/>
      <c r="TLK167" s="200"/>
      <c r="TLL167" s="200"/>
      <c r="TLM167" s="200"/>
      <c r="TLN167" s="200"/>
      <c r="TLO167" s="200"/>
      <c r="TLQ167" s="200"/>
      <c r="TLR167" s="200"/>
      <c r="TLS167" s="200"/>
      <c r="TLT167" s="200"/>
      <c r="TLU167" s="200"/>
      <c r="TLV167" s="200"/>
      <c r="TLW167" s="200"/>
      <c r="TLX167" s="200"/>
      <c r="TMA167" s="200"/>
      <c r="TMD167" s="200"/>
      <c r="TMG167" s="200"/>
      <c r="TMJ167" s="200"/>
      <c r="TMM167" s="200"/>
      <c r="TMP167" s="200"/>
      <c r="TMY167" s="200"/>
      <c r="TNB167" s="200"/>
      <c r="TNE167" s="200"/>
      <c r="TNH167" s="200"/>
      <c r="TNQ167" s="200"/>
      <c r="TNW167" s="200"/>
      <c r="TNZ167" s="200"/>
      <c r="TOC167" s="200"/>
      <c r="TOF167" s="200"/>
      <c r="TOL167" s="200"/>
      <c r="TOU167" s="200"/>
      <c r="TOW167" s="200"/>
      <c r="TOX167" s="200"/>
      <c r="TOZ167" s="200"/>
      <c r="TPC167" s="200"/>
      <c r="TPF167" s="200"/>
      <c r="TPI167" s="200"/>
      <c r="TPL167" s="200"/>
      <c r="TPO167" s="200"/>
      <c r="TPQ167" s="200"/>
      <c r="TPS167" s="200"/>
      <c r="TPV167" s="200"/>
      <c r="TPY167" s="200"/>
      <c r="TQB167" s="200"/>
      <c r="TQE167" s="200"/>
      <c r="TQH167" s="200"/>
      <c r="TQK167" s="200"/>
      <c r="TQN167" s="200"/>
      <c r="TQP167" s="200"/>
      <c r="TQS167" s="200"/>
      <c r="TQV167" s="200"/>
      <c r="TQY167" s="200"/>
      <c r="TRE167" s="200"/>
      <c r="TRH167" s="200"/>
      <c r="TRJ167" s="200"/>
      <c r="TSQ167" s="200"/>
      <c r="TST167" s="200"/>
      <c r="TSW167" s="200"/>
      <c r="TSZ167" s="200"/>
      <c r="TTC167" s="200"/>
      <c r="TTD167" s="200"/>
      <c r="TTE167" s="200"/>
      <c r="TTH167" s="200"/>
      <c r="TTK167" s="200"/>
      <c r="TTN167" s="200"/>
      <c r="TTQ167" s="200"/>
      <c r="TTS167" s="200"/>
      <c r="TUG167" s="200"/>
      <c r="TUH167" s="200"/>
      <c r="TUI167" s="200"/>
      <c r="TUJ167" s="200"/>
      <c r="TUK167" s="200"/>
      <c r="TUL167" s="200"/>
      <c r="TUM167" s="200"/>
      <c r="TUN167" s="200"/>
      <c r="TUO167" s="200"/>
      <c r="TUP167" s="200"/>
      <c r="TUQ167" s="200"/>
      <c r="TUR167" s="200"/>
      <c r="TUS167" s="200"/>
      <c r="TUT167" s="200"/>
      <c r="TUU167" s="200"/>
      <c r="TUV167" s="200"/>
      <c r="TUW167" s="200"/>
      <c r="TUX167" s="200"/>
      <c r="TUY167" s="200"/>
      <c r="TVE167" s="200"/>
      <c r="TVF167" s="200"/>
      <c r="TVG167" s="200"/>
      <c r="TVH167" s="200"/>
      <c r="TVI167" s="200"/>
      <c r="TVJ167" s="200"/>
      <c r="TVK167" s="200"/>
      <c r="TVM167" s="200"/>
      <c r="TVN167" s="200"/>
      <c r="TVO167" s="200"/>
      <c r="TVP167" s="200"/>
      <c r="TVQ167" s="200"/>
      <c r="TVR167" s="200"/>
      <c r="TVS167" s="200"/>
      <c r="TVT167" s="200"/>
      <c r="TVW167" s="200"/>
      <c r="TVZ167" s="200"/>
      <c r="TWC167" s="200"/>
      <c r="TWF167" s="200"/>
      <c r="TWI167" s="200"/>
      <c r="TWL167" s="200"/>
      <c r="TWU167" s="200"/>
      <c r="TWX167" s="200"/>
      <c r="TXA167" s="200"/>
      <c r="TXD167" s="200"/>
      <c r="TXM167" s="200"/>
      <c r="TXS167" s="200"/>
      <c r="TXV167" s="200"/>
      <c r="TXY167" s="200"/>
      <c r="TYB167" s="200"/>
      <c r="TYH167" s="200"/>
      <c r="TYQ167" s="200"/>
      <c r="TYS167" s="200"/>
      <c r="TYT167" s="200"/>
      <c r="TYV167" s="200"/>
      <c r="TYY167" s="200"/>
      <c r="TZB167" s="200"/>
      <c r="TZE167" s="200"/>
      <c r="TZH167" s="200"/>
      <c r="TZK167" s="200"/>
      <c r="TZM167" s="200"/>
      <c r="TZO167" s="200"/>
      <c r="TZR167" s="200"/>
      <c r="TZU167" s="200"/>
      <c r="TZX167" s="200"/>
      <c r="UAA167" s="200"/>
      <c r="UAD167" s="200"/>
      <c r="UAG167" s="200"/>
      <c r="UAJ167" s="200"/>
      <c r="UAL167" s="200"/>
      <c r="UAO167" s="200"/>
      <c r="UAR167" s="200"/>
      <c r="UAU167" s="200"/>
      <c r="UBA167" s="200"/>
      <c r="UBD167" s="200"/>
      <c r="UBF167" s="200"/>
      <c r="UCM167" s="200"/>
      <c r="UCP167" s="200"/>
      <c r="UCS167" s="200"/>
      <c r="UCV167" s="200"/>
      <c r="UCY167" s="200"/>
      <c r="UCZ167" s="200"/>
      <c r="UDA167" s="200"/>
      <c r="UDD167" s="200"/>
      <c r="UDG167" s="200"/>
      <c r="UDJ167" s="200"/>
      <c r="UDM167" s="200"/>
      <c r="UDO167" s="200"/>
      <c r="UEC167" s="200"/>
      <c r="UED167" s="200"/>
      <c r="UEE167" s="200"/>
      <c r="UEF167" s="200"/>
      <c r="UEG167" s="200"/>
      <c r="UEH167" s="200"/>
      <c r="UEI167" s="200"/>
      <c r="UEJ167" s="200"/>
      <c r="UEK167" s="200"/>
      <c r="UEL167" s="200"/>
      <c r="UEM167" s="200"/>
      <c r="UEN167" s="200"/>
      <c r="UEO167" s="200"/>
      <c r="UEP167" s="200"/>
      <c r="UEQ167" s="200"/>
      <c r="UER167" s="200"/>
      <c r="UES167" s="200"/>
      <c r="UET167" s="200"/>
      <c r="UEU167" s="200"/>
      <c r="UFA167" s="200"/>
      <c r="UFB167" s="200"/>
      <c r="UFC167" s="200"/>
      <c r="UFD167" s="200"/>
      <c r="UFE167" s="200"/>
      <c r="UFF167" s="200"/>
      <c r="UFG167" s="200"/>
      <c r="UFI167" s="200"/>
      <c r="UFJ167" s="200"/>
      <c r="UFK167" s="200"/>
      <c r="UFL167" s="200"/>
      <c r="UFM167" s="200"/>
      <c r="UFN167" s="200"/>
      <c r="UFO167" s="200"/>
      <c r="UFP167" s="200"/>
      <c r="UFS167" s="200"/>
      <c r="UFV167" s="200"/>
      <c r="UFY167" s="200"/>
      <c r="UGB167" s="200"/>
      <c r="UGE167" s="200"/>
      <c r="UGH167" s="200"/>
      <c r="UGQ167" s="200"/>
      <c r="UGT167" s="200"/>
      <c r="UGW167" s="200"/>
      <c r="UGZ167" s="200"/>
      <c r="UHI167" s="200"/>
      <c r="UHO167" s="200"/>
      <c r="UHR167" s="200"/>
      <c r="UHU167" s="200"/>
      <c r="UHX167" s="200"/>
      <c r="UID167" s="200"/>
      <c r="UIM167" s="200"/>
      <c r="UIO167" s="200"/>
      <c r="UIP167" s="200"/>
      <c r="UIR167" s="200"/>
      <c r="UIU167" s="200"/>
      <c r="UIX167" s="200"/>
      <c r="UJA167" s="200"/>
      <c r="UJD167" s="200"/>
      <c r="UJG167" s="200"/>
      <c r="UJI167" s="200"/>
      <c r="UJK167" s="200"/>
      <c r="UJN167" s="200"/>
      <c r="UJQ167" s="200"/>
      <c r="UJT167" s="200"/>
      <c r="UJW167" s="200"/>
      <c r="UJZ167" s="200"/>
      <c r="UKC167" s="200"/>
      <c r="UKF167" s="200"/>
      <c r="UKH167" s="200"/>
      <c r="UKK167" s="200"/>
      <c r="UKN167" s="200"/>
      <c r="UKQ167" s="200"/>
      <c r="UKW167" s="200"/>
      <c r="UKZ167" s="200"/>
      <c r="ULB167" s="200"/>
      <c r="UMI167" s="200"/>
      <c r="UML167" s="200"/>
      <c r="UMO167" s="200"/>
      <c r="UMR167" s="200"/>
      <c r="UMU167" s="200"/>
      <c r="UMV167" s="200"/>
      <c r="UMW167" s="200"/>
      <c r="UMZ167" s="200"/>
      <c r="UNC167" s="200"/>
      <c r="UNF167" s="200"/>
      <c r="UNI167" s="200"/>
      <c r="UNK167" s="200"/>
      <c r="UNY167" s="200"/>
      <c r="UNZ167" s="200"/>
      <c r="UOA167" s="200"/>
      <c r="UOB167" s="200"/>
      <c r="UOC167" s="200"/>
      <c r="UOD167" s="200"/>
      <c r="UOE167" s="200"/>
      <c r="UOF167" s="200"/>
      <c r="UOG167" s="200"/>
      <c r="UOH167" s="200"/>
      <c r="UOI167" s="200"/>
      <c r="UOJ167" s="200"/>
      <c r="UOK167" s="200"/>
      <c r="UOL167" s="200"/>
      <c r="UOM167" s="200"/>
      <c r="UON167" s="200"/>
      <c r="UOO167" s="200"/>
      <c r="UOP167" s="200"/>
      <c r="UOQ167" s="200"/>
      <c r="UOW167" s="200"/>
      <c r="UOX167" s="200"/>
      <c r="UOY167" s="200"/>
      <c r="UOZ167" s="200"/>
      <c r="UPA167" s="200"/>
      <c r="UPB167" s="200"/>
      <c r="UPC167" s="200"/>
      <c r="UPE167" s="200"/>
      <c r="UPF167" s="200"/>
      <c r="UPG167" s="200"/>
      <c r="UPH167" s="200"/>
      <c r="UPI167" s="200"/>
      <c r="UPJ167" s="200"/>
      <c r="UPK167" s="200"/>
      <c r="UPL167" s="200"/>
      <c r="UPO167" s="200"/>
      <c r="UPR167" s="200"/>
      <c r="UPU167" s="200"/>
      <c r="UPX167" s="200"/>
      <c r="UQA167" s="200"/>
      <c r="UQD167" s="200"/>
      <c r="UQM167" s="200"/>
      <c r="UQP167" s="200"/>
      <c r="UQS167" s="200"/>
      <c r="UQV167" s="200"/>
      <c r="URE167" s="200"/>
      <c r="URK167" s="200"/>
      <c r="URN167" s="200"/>
      <c r="URQ167" s="200"/>
      <c r="URT167" s="200"/>
      <c r="URZ167" s="200"/>
      <c r="USI167" s="200"/>
      <c r="USK167" s="200"/>
      <c r="USL167" s="200"/>
      <c r="USN167" s="200"/>
      <c r="USQ167" s="200"/>
      <c r="UST167" s="200"/>
      <c r="USW167" s="200"/>
      <c r="USZ167" s="200"/>
      <c r="UTC167" s="200"/>
      <c r="UTE167" s="200"/>
      <c r="UTG167" s="200"/>
      <c r="UTJ167" s="200"/>
      <c r="UTM167" s="200"/>
      <c r="UTP167" s="200"/>
      <c r="UTS167" s="200"/>
      <c r="UTV167" s="200"/>
      <c r="UTY167" s="200"/>
      <c r="UUB167" s="200"/>
      <c r="UUD167" s="200"/>
      <c r="UUG167" s="200"/>
      <c r="UUJ167" s="200"/>
      <c r="UUM167" s="200"/>
      <c r="UUS167" s="200"/>
      <c r="UUV167" s="200"/>
      <c r="UUX167" s="200"/>
      <c r="UWE167" s="200"/>
      <c r="UWH167" s="200"/>
      <c r="UWK167" s="200"/>
      <c r="UWN167" s="200"/>
      <c r="UWQ167" s="200"/>
      <c r="UWR167" s="200"/>
      <c r="UWS167" s="200"/>
      <c r="UWV167" s="200"/>
      <c r="UWY167" s="200"/>
      <c r="UXB167" s="200"/>
      <c r="UXE167" s="200"/>
      <c r="UXG167" s="200"/>
      <c r="UXU167" s="200"/>
      <c r="UXV167" s="200"/>
      <c r="UXW167" s="200"/>
      <c r="UXX167" s="200"/>
      <c r="UXY167" s="200"/>
      <c r="UXZ167" s="200"/>
      <c r="UYA167" s="200"/>
      <c r="UYB167" s="200"/>
      <c r="UYC167" s="200"/>
      <c r="UYD167" s="200"/>
      <c r="UYE167" s="200"/>
      <c r="UYF167" s="200"/>
      <c r="UYG167" s="200"/>
      <c r="UYH167" s="200"/>
      <c r="UYI167" s="200"/>
      <c r="UYJ167" s="200"/>
      <c r="UYK167" s="200"/>
      <c r="UYL167" s="200"/>
      <c r="UYM167" s="200"/>
      <c r="UYS167" s="200"/>
      <c r="UYT167" s="200"/>
      <c r="UYU167" s="200"/>
      <c r="UYV167" s="200"/>
      <c r="UYW167" s="200"/>
      <c r="UYX167" s="200"/>
      <c r="UYY167" s="200"/>
      <c r="UZA167" s="200"/>
      <c r="UZB167" s="200"/>
      <c r="UZC167" s="200"/>
      <c r="UZD167" s="200"/>
      <c r="UZE167" s="200"/>
      <c r="UZF167" s="200"/>
      <c r="UZG167" s="200"/>
      <c r="UZH167" s="200"/>
      <c r="UZK167" s="200"/>
      <c r="UZN167" s="200"/>
      <c r="UZQ167" s="200"/>
      <c r="UZT167" s="200"/>
      <c r="UZW167" s="200"/>
      <c r="UZZ167" s="200"/>
      <c r="VAI167" s="200"/>
      <c r="VAL167" s="200"/>
      <c r="VAO167" s="200"/>
      <c r="VAR167" s="200"/>
      <c r="VBA167" s="200"/>
      <c r="VBG167" s="200"/>
      <c r="VBJ167" s="200"/>
      <c r="VBM167" s="200"/>
      <c r="VBP167" s="200"/>
      <c r="VBV167" s="200"/>
      <c r="VCE167" s="200"/>
      <c r="VCG167" s="200"/>
      <c r="VCH167" s="200"/>
      <c r="VCJ167" s="200"/>
      <c r="VCM167" s="200"/>
      <c r="VCP167" s="200"/>
      <c r="VCS167" s="200"/>
      <c r="VCV167" s="200"/>
      <c r="VCY167" s="200"/>
      <c r="VDA167" s="200"/>
      <c r="VDC167" s="200"/>
      <c r="VDF167" s="200"/>
      <c r="VDI167" s="200"/>
      <c r="VDL167" s="200"/>
      <c r="VDO167" s="200"/>
      <c r="VDR167" s="200"/>
      <c r="VDU167" s="200"/>
      <c r="VDX167" s="200"/>
      <c r="VDZ167" s="200"/>
      <c r="VEC167" s="200"/>
      <c r="VEF167" s="200"/>
      <c r="VEI167" s="200"/>
      <c r="VEO167" s="200"/>
      <c r="VER167" s="200"/>
      <c r="VET167" s="200"/>
      <c r="VGA167" s="200"/>
      <c r="VGD167" s="200"/>
      <c r="VGG167" s="200"/>
      <c r="VGJ167" s="200"/>
      <c r="VGM167" s="200"/>
      <c r="VGN167" s="200"/>
      <c r="VGO167" s="200"/>
      <c r="VGR167" s="200"/>
      <c r="VGU167" s="200"/>
      <c r="VGX167" s="200"/>
      <c r="VHA167" s="200"/>
      <c r="VHC167" s="200"/>
      <c r="VHQ167" s="200"/>
      <c r="VHR167" s="200"/>
      <c r="VHS167" s="200"/>
      <c r="VHT167" s="200"/>
      <c r="VHU167" s="200"/>
      <c r="VHV167" s="200"/>
      <c r="VHW167" s="200"/>
      <c r="VHX167" s="200"/>
      <c r="VHY167" s="200"/>
      <c r="VHZ167" s="200"/>
      <c r="VIA167" s="200"/>
      <c r="VIB167" s="200"/>
      <c r="VIC167" s="200"/>
      <c r="VID167" s="200"/>
      <c r="VIE167" s="200"/>
      <c r="VIF167" s="200"/>
      <c r="VIG167" s="200"/>
      <c r="VIH167" s="200"/>
      <c r="VII167" s="200"/>
      <c r="VIO167" s="200"/>
      <c r="VIP167" s="200"/>
      <c r="VIQ167" s="200"/>
      <c r="VIR167" s="200"/>
      <c r="VIS167" s="200"/>
      <c r="VIT167" s="200"/>
      <c r="VIU167" s="200"/>
      <c r="VIW167" s="200"/>
      <c r="VIX167" s="200"/>
      <c r="VIY167" s="200"/>
      <c r="VIZ167" s="200"/>
      <c r="VJA167" s="200"/>
      <c r="VJB167" s="200"/>
      <c r="VJC167" s="200"/>
      <c r="VJD167" s="200"/>
      <c r="VJG167" s="200"/>
      <c r="VJJ167" s="200"/>
      <c r="VJM167" s="200"/>
      <c r="VJP167" s="200"/>
      <c r="VJS167" s="200"/>
      <c r="VJV167" s="200"/>
      <c r="VKE167" s="200"/>
      <c r="VKH167" s="200"/>
      <c r="VKK167" s="200"/>
      <c r="VKN167" s="200"/>
      <c r="VKW167" s="200"/>
      <c r="VLC167" s="200"/>
      <c r="VLF167" s="200"/>
      <c r="VLI167" s="200"/>
      <c r="VLL167" s="200"/>
      <c r="VLR167" s="200"/>
      <c r="VMA167" s="200"/>
      <c r="VMC167" s="200"/>
      <c r="VMD167" s="200"/>
      <c r="VMF167" s="200"/>
      <c r="VMI167" s="200"/>
      <c r="VML167" s="200"/>
      <c r="VMO167" s="200"/>
      <c r="VMR167" s="200"/>
      <c r="VMU167" s="200"/>
      <c r="VMW167" s="200"/>
      <c r="VMY167" s="200"/>
      <c r="VNB167" s="200"/>
      <c r="VNE167" s="200"/>
      <c r="VNH167" s="200"/>
      <c r="VNK167" s="200"/>
      <c r="VNN167" s="200"/>
      <c r="VNQ167" s="200"/>
      <c r="VNT167" s="200"/>
      <c r="VNV167" s="200"/>
      <c r="VNY167" s="200"/>
      <c r="VOB167" s="200"/>
      <c r="VOE167" s="200"/>
      <c r="VOK167" s="200"/>
      <c r="VON167" s="200"/>
      <c r="VOP167" s="200"/>
      <c r="VPW167" s="200"/>
      <c r="VPZ167" s="200"/>
      <c r="VQC167" s="200"/>
      <c r="VQF167" s="200"/>
      <c r="VQI167" s="200"/>
      <c r="VQJ167" s="200"/>
      <c r="VQK167" s="200"/>
      <c r="VQN167" s="200"/>
      <c r="VQQ167" s="200"/>
      <c r="VQT167" s="200"/>
      <c r="VQW167" s="200"/>
      <c r="VQY167" s="200"/>
      <c r="VRM167" s="200"/>
      <c r="VRN167" s="200"/>
      <c r="VRO167" s="200"/>
      <c r="VRP167" s="200"/>
      <c r="VRQ167" s="200"/>
      <c r="VRR167" s="200"/>
      <c r="VRS167" s="200"/>
      <c r="VRT167" s="200"/>
      <c r="VRU167" s="200"/>
      <c r="VRV167" s="200"/>
      <c r="VRW167" s="200"/>
      <c r="VRX167" s="200"/>
      <c r="VRY167" s="200"/>
      <c r="VRZ167" s="200"/>
      <c r="VSA167" s="200"/>
      <c r="VSB167" s="200"/>
      <c r="VSC167" s="200"/>
      <c r="VSD167" s="200"/>
      <c r="VSE167" s="200"/>
      <c r="VSK167" s="200"/>
      <c r="VSL167" s="200"/>
      <c r="VSM167" s="200"/>
      <c r="VSN167" s="200"/>
      <c r="VSO167" s="200"/>
      <c r="VSP167" s="200"/>
      <c r="VSQ167" s="200"/>
      <c r="VSS167" s="200"/>
      <c r="VST167" s="200"/>
      <c r="VSU167" s="200"/>
      <c r="VSV167" s="200"/>
      <c r="VSW167" s="200"/>
      <c r="VSX167" s="200"/>
      <c r="VSY167" s="200"/>
      <c r="VSZ167" s="200"/>
      <c r="VTC167" s="200"/>
      <c r="VTF167" s="200"/>
      <c r="VTI167" s="200"/>
      <c r="VTL167" s="200"/>
      <c r="VTO167" s="200"/>
      <c r="VTR167" s="200"/>
      <c r="VUA167" s="200"/>
      <c r="VUD167" s="200"/>
      <c r="VUG167" s="200"/>
      <c r="VUJ167" s="200"/>
      <c r="VUS167" s="200"/>
      <c r="VUY167" s="200"/>
      <c r="VVB167" s="200"/>
      <c r="VVE167" s="200"/>
      <c r="VVH167" s="200"/>
      <c r="VVN167" s="200"/>
      <c r="VVW167" s="200"/>
      <c r="VVY167" s="200"/>
      <c r="VVZ167" s="200"/>
      <c r="VWB167" s="200"/>
      <c r="VWE167" s="200"/>
      <c r="VWH167" s="200"/>
      <c r="VWK167" s="200"/>
      <c r="VWN167" s="200"/>
      <c r="VWQ167" s="200"/>
      <c r="VWS167" s="200"/>
      <c r="VWU167" s="200"/>
      <c r="VWX167" s="200"/>
      <c r="VXA167" s="200"/>
      <c r="VXD167" s="200"/>
      <c r="VXG167" s="200"/>
      <c r="VXJ167" s="200"/>
      <c r="VXM167" s="200"/>
      <c r="VXP167" s="200"/>
      <c r="VXR167" s="200"/>
      <c r="VXU167" s="200"/>
      <c r="VXX167" s="200"/>
      <c r="VYA167" s="200"/>
      <c r="VYG167" s="200"/>
      <c r="VYJ167" s="200"/>
      <c r="VYL167" s="200"/>
      <c r="VZS167" s="200"/>
      <c r="VZV167" s="200"/>
      <c r="VZY167" s="200"/>
      <c r="WAB167" s="200"/>
      <c r="WAE167" s="200"/>
      <c r="WAF167" s="200"/>
      <c r="WAG167" s="200"/>
      <c r="WAJ167" s="200"/>
      <c r="WAM167" s="200"/>
      <c r="WAP167" s="200"/>
      <c r="WAS167" s="200"/>
      <c r="WAU167" s="200"/>
      <c r="WBI167" s="200"/>
      <c r="WBJ167" s="200"/>
      <c r="WBK167" s="200"/>
      <c r="WBL167" s="200"/>
      <c r="WBM167" s="200"/>
      <c r="WBN167" s="200"/>
      <c r="WBO167" s="200"/>
      <c r="WBP167" s="200"/>
      <c r="WBQ167" s="200"/>
      <c r="WBR167" s="200"/>
      <c r="WBS167" s="200"/>
      <c r="WBT167" s="200"/>
      <c r="WBU167" s="200"/>
      <c r="WBV167" s="200"/>
      <c r="WBW167" s="200"/>
      <c r="WBX167" s="200"/>
      <c r="WBY167" s="200"/>
      <c r="WBZ167" s="200"/>
      <c r="WCA167" s="200"/>
      <c r="WCG167" s="200"/>
      <c r="WCH167" s="200"/>
      <c r="WCI167" s="200"/>
      <c r="WCJ167" s="200"/>
      <c r="WCK167" s="200"/>
      <c r="WCL167" s="200"/>
      <c r="WCM167" s="200"/>
      <c r="WCO167" s="200"/>
      <c r="WCP167" s="200"/>
      <c r="WCQ167" s="200"/>
      <c r="WCR167" s="200"/>
      <c r="WCS167" s="200"/>
      <c r="WCT167" s="200"/>
      <c r="WCU167" s="200"/>
      <c r="WCV167" s="200"/>
      <c r="WCY167" s="200"/>
      <c r="WDB167" s="200"/>
      <c r="WDE167" s="200"/>
      <c r="WDH167" s="200"/>
      <c r="WDK167" s="200"/>
      <c r="WDN167" s="200"/>
      <c r="WDW167" s="200"/>
      <c r="WDZ167" s="200"/>
      <c r="WEC167" s="200"/>
      <c r="WEF167" s="200"/>
      <c r="WEO167" s="200"/>
      <c r="WEU167" s="200"/>
      <c r="WEX167" s="200"/>
      <c r="WFA167" s="200"/>
      <c r="WFD167" s="200"/>
      <c r="WFJ167" s="200"/>
      <c r="WFS167" s="200"/>
      <c r="WFU167" s="200"/>
      <c r="WFV167" s="200"/>
      <c r="WFX167" s="200"/>
      <c r="WGA167" s="200"/>
      <c r="WGD167" s="200"/>
      <c r="WGG167" s="200"/>
      <c r="WGJ167" s="200"/>
      <c r="WGM167" s="200"/>
      <c r="WGO167" s="200"/>
      <c r="WGQ167" s="200"/>
      <c r="WGT167" s="200"/>
      <c r="WGW167" s="200"/>
      <c r="WGZ167" s="200"/>
      <c r="WHC167" s="200"/>
      <c r="WHF167" s="200"/>
      <c r="WHI167" s="200"/>
      <c r="WHL167" s="200"/>
      <c r="WHN167" s="200"/>
      <c r="WHQ167" s="200"/>
      <c r="WHT167" s="200"/>
      <c r="WHW167" s="200"/>
      <c r="WIC167" s="200"/>
      <c r="WIF167" s="200"/>
      <c r="WIH167" s="200"/>
      <c r="WJO167" s="200"/>
      <c r="WJR167" s="200"/>
      <c r="WJU167" s="200"/>
      <c r="WJX167" s="200"/>
      <c r="WKA167" s="200"/>
      <c r="WKB167" s="200"/>
      <c r="WKC167" s="200"/>
      <c r="WKF167" s="200"/>
      <c r="WKI167" s="200"/>
      <c r="WKL167" s="200"/>
      <c r="WKO167" s="200"/>
      <c r="WKQ167" s="200"/>
      <c r="WLE167" s="200"/>
      <c r="WLF167" s="200"/>
      <c r="WLG167" s="200"/>
      <c r="WLH167" s="200"/>
      <c r="WLI167" s="200"/>
      <c r="WLJ167" s="200"/>
      <c r="WLK167" s="200"/>
      <c r="WLL167" s="200"/>
      <c r="WLM167" s="200"/>
      <c r="WLN167" s="200"/>
      <c r="WLO167" s="200"/>
      <c r="WLP167" s="200"/>
      <c r="WLQ167" s="200"/>
      <c r="WLR167" s="200"/>
      <c r="WLS167" s="200"/>
      <c r="WLT167" s="200"/>
      <c r="WLU167" s="200"/>
      <c r="WLV167" s="200"/>
      <c r="WLW167" s="200"/>
      <c r="WMC167" s="200"/>
      <c r="WMD167" s="200"/>
      <c r="WME167" s="200"/>
      <c r="WMF167" s="200"/>
      <c r="WMG167" s="200"/>
      <c r="WMH167" s="200"/>
      <c r="WMI167" s="200"/>
      <c r="WMK167" s="200"/>
      <c r="WML167" s="200"/>
      <c r="WMM167" s="200"/>
      <c r="WMN167" s="200"/>
      <c r="WMO167" s="200"/>
      <c r="WMP167" s="200"/>
      <c r="WMQ167" s="200"/>
      <c r="WMR167" s="200"/>
      <c r="WMU167" s="200"/>
      <c r="WMX167" s="200"/>
      <c r="WNA167" s="200"/>
      <c r="WND167" s="200"/>
      <c r="WNG167" s="200"/>
      <c r="WNJ167" s="200"/>
      <c r="WNS167" s="200"/>
      <c r="WNV167" s="200"/>
      <c r="WNY167" s="200"/>
      <c r="WOB167" s="200"/>
      <c r="WOK167" s="200"/>
      <c r="WOQ167" s="200"/>
      <c r="WOT167" s="200"/>
      <c r="WOW167" s="200"/>
      <c r="WOZ167" s="200"/>
      <c r="WPF167" s="200"/>
      <c r="WPO167" s="200"/>
      <c r="WPQ167" s="200"/>
      <c r="WPR167" s="200"/>
      <c r="WPT167" s="200"/>
      <c r="WPW167" s="200"/>
      <c r="WPZ167" s="200"/>
      <c r="WQC167" s="200"/>
      <c r="WQF167" s="200"/>
      <c r="WQI167" s="200"/>
      <c r="WQK167" s="200"/>
      <c r="WQM167" s="200"/>
      <c r="WQP167" s="200"/>
      <c r="WQS167" s="200"/>
      <c r="WQV167" s="200"/>
      <c r="WQY167" s="200"/>
      <c r="WRB167" s="200"/>
      <c r="WRE167" s="200"/>
      <c r="WRH167" s="200"/>
      <c r="WRJ167" s="200"/>
      <c r="WRM167" s="200"/>
      <c r="WRP167" s="200"/>
      <c r="WRS167" s="200"/>
      <c r="WRY167" s="200"/>
      <c r="WSB167" s="200"/>
      <c r="WSD167" s="200"/>
      <c r="WTK167" s="200"/>
      <c r="WTN167" s="200"/>
      <c r="WTQ167" s="200"/>
      <c r="WTT167" s="200"/>
      <c r="WTW167" s="200"/>
      <c r="WTX167" s="200"/>
      <c r="WTY167" s="200"/>
      <c r="WUB167" s="200"/>
      <c r="WUE167" s="200"/>
      <c r="WUH167" s="200"/>
      <c r="WUK167" s="200"/>
      <c r="WUM167" s="200"/>
    </row>
    <row r="168" spans="1:16107" s="57" customFormat="1" ht="22.8" hidden="1" x14ac:dyDescent="0.3">
      <c r="A168" s="9" t="s">
        <v>165</v>
      </c>
      <c r="B168" s="53" t="s">
        <v>346</v>
      </c>
      <c r="C168" s="7"/>
      <c r="D168" s="91"/>
      <c r="E168" s="92"/>
    </row>
    <row r="169" spans="1:16107" s="57" customFormat="1" ht="22.8" hidden="1" x14ac:dyDescent="0.3">
      <c r="A169" s="19" t="s">
        <v>166</v>
      </c>
      <c r="B169" s="53" t="s">
        <v>346</v>
      </c>
      <c r="C169" s="7"/>
      <c r="D169" s="91"/>
      <c r="E169" s="92"/>
    </row>
    <row r="170" spans="1:16107" s="57" customFormat="1" ht="22.8" hidden="1" x14ac:dyDescent="0.3">
      <c r="A170" s="9" t="s">
        <v>167</v>
      </c>
      <c r="B170" s="53" t="s">
        <v>349</v>
      </c>
      <c r="C170" s="7"/>
      <c r="D170" s="91"/>
      <c r="E170" s="92"/>
    </row>
    <row r="171" spans="1:16107" s="57" customFormat="1" ht="20.399999999999999" customHeight="1" x14ac:dyDescent="0.3">
      <c r="A171" s="29" t="s">
        <v>168</v>
      </c>
      <c r="B171" s="202" t="s">
        <v>346</v>
      </c>
      <c r="C171" s="31">
        <v>29</v>
      </c>
      <c r="D171" s="99">
        <v>15000</v>
      </c>
      <c r="E171" s="106">
        <f>+D171*C171</f>
        <v>435000</v>
      </c>
      <c r="F171" s="200"/>
      <c r="G171" s="200"/>
      <c r="H171" s="200"/>
      <c r="I171" s="200"/>
      <c r="J171" s="200"/>
      <c r="K171" s="200"/>
      <c r="Q171" s="200"/>
      <c r="R171" s="200"/>
      <c r="S171" s="200"/>
      <c r="T171" s="200"/>
      <c r="U171" s="200"/>
      <c r="V171" s="200"/>
      <c r="W171" s="200"/>
      <c r="Y171" s="200"/>
      <c r="Z171" s="200"/>
      <c r="AA171" s="200"/>
      <c r="AB171" s="200"/>
      <c r="AC171" s="200"/>
      <c r="AD171" s="200"/>
      <c r="AE171" s="200"/>
      <c r="AF171" s="200"/>
      <c r="AI171" s="200"/>
      <c r="AL171" s="200"/>
      <c r="AO171" s="200"/>
      <c r="AR171" s="200"/>
      <c r="AU171" s="200"/>
      <c r="AX171" s="200"/>
      <c r="BG171" s="200"/>
      <c r="BJ171" s="200"/>
      <c r="BM171" s="200"/>
      <c r="BP171" s="200"/>
      <c r="BY171" s="200"/>
      <c r="CE171" s="200"/>
      <c r="CH171" s="200"/>
      <c r="CK171" s="200"/>
      <c r="CN171" s="200"/>
      <c r="CT171" s="200"/>
      <c r="DC171" s="200"/>
      <c r="DE171" s="200"/>
      <c r="DF171" s="200"/>
      <c r="DH171" s="200"/>
      <c r="DK171" s="200"/>
      <c r="DN171" s="200"/>
      <c r="DQ171" s="200"/>
      <c r="DT171" s="200"/>
      <c r="DW171" s="200"/>
      <c r="DY171" s="200"/>
      <c r="EA171" s="200"/>
      <c r="ED171" s="200"/>
      <c r="EG171" s="200"/>
      <c r="EJ171" s="200"/>
      <c r="EM171" s="200"/>
      <c r="EP171" s="200"/>
      <c r="ES171" s="200"/>
      <c r="EV171" s="200"/>
      <c r="EX171" s="200"/>
      <c r="FA171" s="200"/>
      <c r="FD171" s="200"/>
      <c r="FG171" s="200"/>
      <c r="FM171" s="200"/>
      <c r="FP171" s="200"/>
      <c r="FR171" s="200"/>
      <c r="GY171" s="200"/>
      <c r="HB171" s="200"/>
      <c r="HE171" s="200"/>
      <c r="HH171" s="200"/>
      <c r="HK171" s="200"/>
      <c r="HL171" s="200"/>
      <c r="HM171" s="200"/>
      <c r="HP171" s="200"/>
      <c r="HS171" s="200"/>
      <c r="HV171" s="200"/>
      <c r="HY171" s="200"/>
      <c r="IA171" s="200"/>
      <c r="IO171" s="200"/>
      <c r="IP171" s="200"/>
      <c r="IQ171" s="200"/>
      <c r="IR171" s="200"/>
      <c r="IS171" s="200"/>
      <c r="IT171" s="200"/>
      <c r="IU171" s="200"/>
      <c r="IV171" s="200"/>
      <c r="IW171" s="200"/>
      <c r="IX171" s="200"/>
      <c r="IY171" s="200"/>
      <c r="IZ171" s="200"/>
      <c r="JA171" s="200"/>
      <c r="JB171" s="200"/>
      <c r="JC171" s="200"/>
      <c r="JD171" s="200"/>
      <c r="JE171" s="200"/>
      <c r="JF171" s="200"/>
      <c r="JG171" s="200"/>
      <c r="JM171" s="200"/>
      <c r="JN171" s="200"/>
      <c r="JO171" s="200"/>
      <c r="JP171" s="200"/>
      <c r="JQ171" s="200"/>
      <c r="JR171" s="200"/>
      <c r="JS171" s="200"/>
      <c r="JU171" s="200"/>
      <c r="JV171" s="200"/>
      <c r="JW171" s="200"/>
      <c r="JX171" s="200"/>
      <c r="JY171" s="200"/>
      <c r="JZ171" s="200"/>
      <c r="KA171" s="200"/>
      <c r="KB171" s="200"/>
      <c r="KE171" s="200"/>
      <c r="KH171" s="200"/>
      <c r="KK171" s="200"/>
      <c r="KN171" s="200"/>
      <c r="KQ171" s="200"/>
      <c r="KT171" s="200"/>
      <c r="LC171" s="200"/>
      <c r="LF171" s="200"/>
      <c r="LI171" s="200"/>
      <c r="LL171" s="200"/>
      <c r="LU171" s="200"/>
      <c r="MA171" s="200"/>
      <c r="MD171" s="200"/>
      <c r="MG171" s="200"/>
      <c r="MJ171" s="200"/>
      <c r="MP171" s="200"/>
      <c r="MY171" s="200"/>
      <c r="NA171" s="200"/>
      <c r="NB171" s="200"/>
      <c r="ND171" s="200"/>
      <c r="NG171" s="200"/>
      <c r="NJ171" s="200"/>
      <c r="NM171" s="200"/>
      <c r="NP171" s="200"/>
      <c r="NS171" s="200"/>
      <c r="NU171" s="200"/>
      <c r="NW171" s="200"/>
      <c r="NZ171" s="200"/>
      <c r="OC171" s="200"/>
      <c r="OF171" s="200"/>
      <c r="OI171" s="200"/>
      <c r="OL171" s="200"/>
      <c r="OO171" s="200"/>
      <c r="OR171" s="200"/>
      <c r="OT171" s="200"/>
      <c r="OW171" s="200"/>
      <c r="OZ171" s="200"/>
      <c r="PC171" s="200"/>
      <c r="PI171" s="200"/>
      <c r="PL171" s="200"/>
      <c r="PN171" s="200"/>
      <c r="QU171" s="200"/>
      <c r="QX171" s="200"/>
      <c r="RA171" s="200"/>
      <c r="RD171" s="200"/>
      <c r="RG171" s="200"/>
      <c r="RH171" s="200"/>
      <c r="RI171" s="200"/>
      <c r="RL171" s="200"/>
      <c r="RO171" s="200"/>
      <c r="RR171" s="200"/>
      <c r="RU171" s="200"/>
      <c r="RW171" s="200"/>
      <c r="SK171" s="200"/>
      <c r="SL171" s="200"/>
      <c r="SM171" s="200"/>
      <c r="SN171" s="200"/>
      <c r="SO171" s="200"/>
      <c r="SP171" s="200"/>
      <c r="SQ171" s="200"/>
      <c r="SR171" s="200"/>
      <c r="SS171" s="200"/>
      <c r="ST171" s="200"/>
      <c r="SU171" s="200"/>
      <c r="SV171" s="200"/>
      <c r="SW171" s="200"/>
      <c r="SX171" s="200"/>
      <c r="SY171" s="200"/>
      <c r="SZ171" s="200"/>
      <c r="TA171" s="200"/>
      <c r="TB171" s="200"/>
      <c r="TC171" s="200"/>
      <c r="TI171" s="200"/>
      <c r="TJ171" s="200"/>
      <c r="TK171" s="200"/>
      <c r="TL171" s="200"/>
      <c r="TM171" s="200"/>
      <c r="TN171" s="200"/>
      <c r="TO171" s="200"/>
      <c r="TQ171" s="200"/>
      <c r="TR171" s="200"/>
      <c r="TS171" s="200"/>
      <c r="TT171" s="200"/>
      <c r="TU171" s="200"/>
      <c r="TV171" s="200"/>
      <c r="TW171" s="200"/>
      <c r="TX171" s="200"/>
      <c r="UA171" s="200"/>
      <c r="UD171" s="200"/>
      <c r="UG171" s="200"/>
      <c r="UJ171" s="200"/>
      <c r="UM171" s="200"/>
      <c r="UP171" s="200"/>
      <c r="UY171" s="200"/>
      <c r="VB171" s="200"/>
      <c r="VE171" s="200"/>
      <c r="VH171" s="200"/>
      <c r="VQ171" s="200"/>
      <c r="VW171" s="200"/>
      <c r="VZ171" s="200"/>
      <c r="WC171" s="200"/>
      <c r="WF171" s="200"/>
      <c r="WL171" s="200"/>
      <c r="WU171" s="200"/>
      <c r="WW171" s="200"/>
      <c r="WX171" s="200"/>
      <c r="WZ171" s="200"/>
      <c r="XC171" s="200"/>
      <c r="XF171" s="200"/>
      <c r="XI171" s="200"/>
      <c r="XL171" s="200"/>
      <c r="XO171" s="200"/>
      <c r="XQ171" s="200"/>
      <c r="XS171" s="200"/>
      <c r="XV171" s="200"/>
      <c r="XY171" s="200"/>
      <c r="YB171" s="200"/>
      <c r="YE171" s="200"/>
      <c r="YH171" s="200"/>
      <c r="YK171" s="200"/>
      <c r="YN171" s="200"/>
      <c r="YP171" s="200"/>
      <c r="YS171" s="200"/>
      <c r="YV171" s="200"/>
      <c r="YY171" s="200"/>
      <c r="ZE171" s="200"/>
      <c r="ZH171" s="200"/>
      <c r="ZJ171" s="200"/>
      <c r="AAQ171" s="200"/>
      <c r="AAT171" s="200"/>
      <c r="AAW171" s="200"/>
      <c r="AAZ171" s="200"/>
      <c r="ABC171" s="200"/>
      <c r="ABD171" s="200"/>
      <c r="ABE171" s="200"/>
      <c r="ABH171" s="200"/>
      <c r="ABK171" s="200"/>
      <c r="ABN171" s="200"/>
      <c r="ABQ171" s="200"/>
      <c r="ABS171" s="200"/>
      <c r="ACG171" s="200"/>
      <c r="ACH171" s="200"/>
      <c r="ACI171" s="200"/>
      <c r="ACJ171" s="200"/>
      <c r="ACK171" s="200"/>
      <c r="ACL171" s="200"/>
      <c r="ACM171" s="200"/>
      <c r="ACN171" s="200"/>
      <c r="ACO171" s="200"/>
      <c r="ACP171" s="200"/>
      <c r="ACQ171" s="200"/>
      <c r="ACR171" s="200"/>
      <c r="ACS171" s="200"/>
      <c r="ACT171" s="200"/>
      <c r="ACU171" s="200"/>
      <c r="ACV171" s="200"/>
      <c r="ACW171" s="200"/>
      <c r="ACX171" s="200"/>
      <c r="ACY171" s="200"/>
      <c r="ADE171" s="200"/>
      <c r="ADF171" s="200"/>
      <c r="ADG171" s="200"/>
      <c r="ADH171" s="200"/>
      <c r="ADI171" s="200"/>
      <c r="ADJ171" s="200"/>
      <c r="ADK171" s="200"/>
      <c r="ADM171" s="200"/>
      <c r="ADN171" s="200"/>
      <c r="ADO171" s="200"/>
      <c r="ADP171" s="200"/>
      <c r="ADQ171" s="200"/>
      <c r="ADR171" s="200"/>
      <c r="ADS171" s="200"/>
      <c r="ADT171" s="200"/>
      <c r="ADW171" s="200"/>
      <c r="ADZ171" s="200"/>
      <c r="AEC171" s="200"/>
      <c r="AEF171" s="200"/>
      <c r="AEI171" s="200"/>
      <c r="AEL171" s="200"/>
      <c r="AEU171" s="200"/>
      <c r="AEX171" s="200"/>
      <c r="AFA171" s="200"/>
      <c r="AFD171" s="200"/>
      <c r="AFM171" s="200"/>
      <c r="AFS171" s="200"/>
      <c r="AFV171" s="200"/>
      <c r="AFY171" s="200"/>
      <c r="AGB171" s="200"/>
      <c r="AGH171" s="200"/>
      <c r="AGQ171" s="200"/>
      <c r="AGS171" s="200"/>
      <c r="AGT171" s="200"/>
      <c r="AGV171" s="200"/>
      <c r="AGY171" s="200"/>
      <c r="AHB171" s="200"/>
      <c r="AHE171" s="200"/>
      <c r="AHH171" s="200"/>
      <c r="AHK171" s="200"/>
      <c r="AHM171" s="200"/>
      <c r="AHO171" s="200"/>
      <c r="AHR171" s="200"/>
      <c r="AHU171" s="200"/>
      <c r="AHX171" s="200"/>
      <c r="AIA171" s="200"/>
      <c r="AID171" s="200"/>
      <c r="AIG171" s="200"/>
      <c r="AIJ171" s="200"/>
      <c r="AIL171" s="200"/>
      <c r="AIO171" s="200"/>
      <c r="AIR171" s="200"/>
      <c r="AIU171" s="200"/>
      <c r="AJA171" s="200"/>
      <c r="AJD171" s="200"/>
      <c r="AJF171" s="200"/>
      <c r="AKM171" s="200"/>
      <c r="AKP171" s="200"/>
      <c r="AKS171" s="200"/>
      <c r="AKV171" s="200"/>
      <c r="AKY171" s="200"/>
      <c r="AKZ171" s="200"/>
      <c r="ALA171" s="200"/>
      <c r="ALD171" s="200"/>
      <c r="ALG171" s="200"/>
      <c r="ALJ171" s="200"/>
      <c r="ALM171" s="200"/>
      <c r="ALO171" s="200"/>
      <c r="AMC171" s="200"/>
      <c r="AMD171" s="200"/>
      <c r="AME171" s="200"/>
      <c r="AMF171" s="200"/>
      <c r="AMG171" s="200"/>
      <c r="AMH171" s="200"/>
      <c r="AMI171" s="200"/>
      <c r="AMJ171" s="200"/>
      <c r="AMK171" s="200"/>
      <c r="AML171" s="200"/>
      <c r="AMM171" s="200"/>
      <c r="AMN171" s="200"/>
      <c r="AMO171" s="200"/>
      <c r="AMP171" s="200"/>
      <c r="AMQ171" s="200"/>
      <c r="AMR171" s="200"/>
      <c r="AMS171" s="200"/>
      <c r="AMT171" s="200"/>
      <c r="AMU171" s="200"/>
      <c r="ANA171" s="200"/>
      <c r="ANB171" s="200"/>
      <c r="ANC171" s="200"/>
      <c r="AND171" s="200"/>
      <c r="ANE171" s="200"/>
      <c r="ANF171" s="200"/>
      <c r="ANG171" s="200"/>
      <c r="ANI171" s="200"/>
      <c r="ANJ171" s="200"/>
      <c r="ANK171" s="200"/>
      <c r="ANL171" s="200"/>
      <c r="ANM171" s="200"/>
      <c r="ANN171" s="200"/>
      <c r="ANO171" s="200"/>
      <c r="ANP171" s="200"/>
      <c r="ANS171" s="200"/>
      <c r="ANV171" s="200"/>
      <c r="ANY171" s="200"/>
      <c r="AOB171" s="200"/>
      <c r="AOE171" s="200"/>
      <c r="AOH171" s="200"/>
      <c r="AOQ171" s="200"/>
      <c r="AOT171" s="200"/>
      <c r="AOW171" s="200"/>
      <c r="AOZ171" s="200"/>
      <c r="API171" s="200"/>
      <c r="APO171" s="200"/>
      <c r="APR171" s="200"/>
      <c r="APU171" s="200"/>
      <c r="APX171" s="200"/>
      <c r="AQD171" s="200"/>
      <c r="AQM171" s="200"/>
      <c r="AQO171" s="200"/>
      <c r="AQP171" s="200"/>
      <c r="AQR171" s="200"/>
      <c r="AQU171" s="200"/>
      <c r="AQX171" s="200"/>
      <c r="ARA171" s="200"/>
      <c r="ARD171" s="200"/>
      <c r="ARG171" s="200"/>
      <c r="ARI171" s="200"/>
      <c r="ARK171" s="200"/>
      <c r="ARN171" s="200"/>
      <c r="ARQ171" s="200"/>
      <c r="ART171" s="200"/>
      <c r="ARW171" s="200"/>
      <c r="ARZ171" s="200"/>
      <c r="ASC171" s="200"/>
      <c r="ASF171" s="200"/>
      <c r="ASH171" s="200"/>
      <c r="ASK171" s="200"/>
      <c r="ASN171" s="200"/>
      <c r="ASQ171" s="200"/>
      <c r="ASW171" s="200"/>
      <c r="ASZ171" s="200"/>
      <c r="ATB171" s="200"/>
      <c r="AUI171" s="200"/>
      <c r="AUL171" s="200"/>
      <c r="AUO171" s="200"/>
      <c r="AUR171" s="200"/>
      <c r="AUU171" s="200"/>
      <c r="AUV171" s="200"/>
      <c r="AUW171" s="200"/>
      <c r="AUZ171" s="200"/>
      <c r="AVC171" s="200"/>
      <c r="AVF171" s="200"/>
      <c r="AVI171" s="200"/>
      <c r="AVK171" s="200"/>
      <c r="AVY171" s="200"/>
      <c r="AVZ171" s="200"/>
      <c r="AWA171" s="200"/>
      <c r="AWB171" s="200"/>
      <c r="AWC171" s="200"/>
      <c r="AWD171" s="200"/>
      <c r="AWE171" s="200"/>
      <c r="AWF171" s="200"/>
      <c r="AWG171" s="200"/>
      <c r="AWH171" s="200"/>
      <c r="AWI171" s="200"/>
      <c r="AWJ171" s="200"/>
      <c r="AWK171" s="200"/>
      <c r="AWL171" s="200"/>
      <c r="AWM171" s="200"/>
      <c r="AWN171" s="200"/>
      <c r="AWO171" s="200"/>
      <c r="AWP171" s="200"/>
      <c r="AWQ171" s="200"/>
      <c r="AWW171" s="200"/>
      <c r="AWX171" s="200"/>
      <c r="AWY171" s="200"/>
      <c r="AWZ171" s="200"/>
      <c r="AXA171" s="200"/>
      <c r="AXB171" s="200"/>
      <c r="AXC171" s="200"/>
      <c r="AXE171" s="200"/>
      <c r="AXF171" s="200"/>
      <c r="AXG171" s="200"/>
      <c r="AXH171" s="200"/>
      <c r="AXI171" s="200"/>
      <c r="AXJ171" s="200"/>
      <c r="AXK171" s="200"/>
      <c r="AXL171" s="200"/>
      <c r="AXO171" s="200"/>
      <c r="AXR171" s="200"/>
      <c r="AXU171" s="200"/>
      <c r="AXX171" s="200"/>
      <c r="AYA171" s="200"/>
      <c r="AYD171" s="200"/>
      <c r="AYM171" s="200"/>
      <c r="AYP171" s="200"/>
      <c r="AYS171" s="200"/>
      <c r="AYV171" s="200"/>
      <c r="AZE171" s="200"/>
      <c r="AZK171" s="200"/>
      <c r="AZN171" s="200"/>
      <c r="AZQ171" s="200"/>
      <c r="AZT171" s="200"/>
      <c r="AZZ171" s="200"/>
      <c r="BAI171" s="200"/>
      <c r="BAK171" s="200"/>
      <c r="BAL171" s="200"/>
      <c r="BAN171" s="200"/>
      <c r="BAQ171" s="200"/>
      <c r="BAT171" s="200"/>
      <c r="BAW171" s="200"/>
      <c r="BAZ171" s="200"/>
      <c r="BBC171" s="200"/>
      <c r="BBE171" s="200"/>
      <c r="BBG171" s="200"/>
      <c r="BBJ171" s="200"/>
      <c r="BBM171" s="200"/>
      <c r="BBP171" s="200"/>
      <c r="BBS171" s="200"/>
      <c r="BBV171" s="200"/>
      <c r="BBY171" s="200"/>
      <c r="BCB171" s="200"/>
      <c r="BCD171" s="200"/>
      <c r="BCG171" s="200"/>
      <c r="BCJ171" s="200"/>
      <c r="BCM171" s="200"/>
      <c r="BCS171" s="200"/>
      <c r="BCV171" s="200"/>
      <c r="BCX171" s="200"/>
      <c r="BEE171" s="200"/>
      <c r="BEH171" s="200"/>
      <c r="BEK171" s="200"/>
      <c r="BEN171" s="200"/>
      <c r="BEQ171" s="200"/>
      <c r="BER171" s="200"/>
      <c r="BES171" s="200"/>
      <c r="BEV171" s="200"/>
      <c r="BEY171" s="200"/>
      <c r="BFB171" s="200"/>
      <c r="BFE171" s="200"/>
      <c r="BFG171" s="200"/>
      <c r="BFU171" s="200"/>
      <c r="BFV171" s="200"/>
      <c r="BFW171" s="200"/>
      <c r="BFX171" s="200"/>
      <c r="BFY171" s="200"/>
      <c r="BFZ171" s="200"/>
      <c r="BGA171" s="200"/>
      <c r="BGB171" s="200"/>
      <c r="BGC171" s="200"/>
      <c r="BGD171" s="200"/>
      <c r="BGE171" s="200"/>
      <c r="BGF171" s="200"/>
      <c r="BGG171" s="200"/>
      <c r="BGH171" s="200"/>
      <c r="BGI171" s="200"/>
      <c r="BGJ171" s="200"/>
      <c r="BGK171" s="200"/>
      <c r="BGL171" s="200"/>
      <c r="BGM171" s="200"/>
      <c r="BGS171" s="200"/>
      <c r="BGT171" s="200"/>
      <c r="BGU171" s="200"/>
      <c r="BGV171" s="200"/>
      <c r="BGW171" s="200"/>
      <c r="BGX171" s="200"/>
      <c r="BGY171" s="200"/>
      <c r="BHA171" s="200"/>
      <c r="BHB171" s="200"/>
      <c r="BHC171" s="200"/>
      <c r="BHD171" s="200"/>
      <c r="BHE171" s="200"/>
      <c r="BHF171" s="200"/>
      <c r="BHG171" s="200"/>
      <c r="BHH171" s="200"/>
      <c r="BHK171" s="200"/>
      <c r="BHN171" s="200"/>
      <c r="BHQ171" s="200"/>
      <c r="BHT171" s="200"/>
      <c r="BHW171" s="200"/>
      <c r="BHZ171" s="200"/>
      <c r="BII171" s="200"/>
      <c r="BIL171" s="200"/>
      <c r="BIO171" s="200"/>
      <c r="BIR171" s="200"/>
      <c r="BJA171" s="200"/>
      <c r="BJG171" s="200"/>
      <c r="BJJ171" s="200"/>
      <c r="BJM171" s="200"/>
      <c r="BJP171" s="200"/>
      <c r="BJV171" s="200"/>
      <c r="BKE171" s="200"/>
      <c r="BKG171" s="200"/>
      <c r="BKH171" s="200"/>
      <c r="BKJ171" s="200"/>
      <c r="BKM171" s="200"/>
      <c r="BKP171" s="200"/>
      <c r="BKS171" s="200"/>
      <c r="BKV171" s="200"/>
      <c r="BKY171" s="200"/>
      <c r="BLA171" s="200"/>
      <c r="BLC171" s="200"/>
      <c r="BLF171" s="200"/>
      <c r="BLI171" s="200"/>
      <c r="BLL171" s="200"/>
      <c r="BLO171" s="200"/>
      <c r="BLR171" s="200"/>
      <c r="BLU171" s="200"/>
      <c r="BLX171" s="200"/>
      <c r="BLZ171" s="200"/>
      <c r="BMC171" s="200"/>
      <c r="BMF171" s="200"/>
      <c r="BMI171" s="200"/>
      <c r="BMO171" s="200"/>
      <c r="BMR171" s="200"/>
      <c r="BMT171" s="200"/>
      <c r="BOA171" s="200"/>
      <c r="BOD171" s="200"/>
      <c r="BOG171" s="200"/>
      <c r="BOJ171" s="200"/>
      <c r="BOM171" s="200"/>
      <c r="BON171" s="200"/>
      <c r="BOO171" s="200"/>
      <c r="BOR171" s="200"/>
      <c r="BOU171" s="200"/>
      <c r="BOX171" s="200"/>
      <c r="BPA171" s="200"/>
      <c r="BPC171" s="200"/>
      <c r="BPQ171" s="200"/>
      <c r="BPR171" s="200"/>
      <c r="BPS171" s="200"/>
      <c r="BPT171" s="200"/>
      <c r="BPU171" s="200"/>
      <c r="BPV171" s="200"/>
      <c r="BPW171" s="200"/>
      <c r="BPX171" s="200"/>
      <c r="BPY171" s="200"/>
      <c r="BPZ171" s="200"/>
      <c r="BQA171" s="200"/>
      <c r="BQB171" s="200"/>
      <c r="BQC171" s="200"/>
      <c r="BQD171" s="200"/>
      <c r="BQE171" s="200"/>
      <c r="BQF171" s="200"/>
      <c r="BQG171" s="200"/>
      <c r="BQH171" s="200"/>
      <c r="BQI171" s="200"/>
      <c r="BQO171" s="200"/>
      <c r="BQP171" s="200"/>
      <c r="BQQ171" s="200"/>
      <c r="BQR171" s="200"/>
      <c r="BQS171" s="200"/>
      <c r="BQT171" s="200"/>
      <c r="BQU171" s="200"/>
      <c r="BQW171" s="200"/>
      <c r="BQX171" s="200"/>
      <c r="BQY171" s="200"/>
      <c r="BQZ171" s="200"/>
      <c r="BRA171" s="200"/>
      <c r="BRB171" s="200"/>
      <c r="BRC171" s="200"/>
      <c r="BRD171" s="200"/>
      <c r="BRG171" s="200"/>
      <c r="BRJ171" s="200"/>
      <c r="BRM171" s="200"/>
      <c r="BRP171" s="200"/>
      <c r="BRS171" s="200"/>
      <c r="BRV171" s="200"/>
      <c r="BSE171" s="200"/>
      <c r="BSH171" s="200"/>
      <c r="BSK171" s="200"/>
      <c r="BSN171" s="200"/>
      <c r="BSW171" s="200"/>
      <c r="BTC171" s="200"/>
      <c r="BTF171" s="200"/>
      <c r="BTI171" s="200"/>
      <c r="BTL171" s="200"/>
      <c r="BTR171" s="200"/>
      <c r="BUA171" s="200"/>
      <c r="BUC171" s="200"/>
      <c r="BUD171" s="200"/>
      <c r="BUF171" s="200"/>
      <c r="BUI171" s="200"/>
      <c r="BUL171" s="200"/>
      <c r="BUO171" s="200"/>
      <c r="BUR171" s="200"/>
      <c r="BUU171" s="200"/>
      <c r="BUW171" s="200"/>
      <c r="BUY171" s="200"/>
      <c r="BVB171" s="200"/>
      <c r="BVE171" s="200"/>
      <c r="BVH171" s="200"/>
      <c r="BVK171" s="200"/>
      <c r="BVN171" s="200"/>
      <c r="BVQ171" s="200"/>
      <c r="BVT171" s="200"/>
      <c r="BVV171" s="200"/>
      <c r="BVY171" s="200"/>
      <c r="BWB171" s="200"/>
      <c r="BWE171" s="200"/>
      <c r="BWK171" s="200"/>
      <c r="BWN171" s="200"/>
      <c r="BWP171" s="200"/>
      <c r="BXW171" s="200"/>
      <c r="BXZ171" s="200"/>
      <c r="BYC171" s="200"/>
      <c r="BYF171" s="200"/>
      <c r="BYI171" s="200"/>
      <c r="BYJ171" s="200"/>
      <c r="BYK171" s="200"/>
      <c r="BYN171" s="200"/>
      <c r="BYQ171" s="200"/>
      <c r="BYT171" s="200"/>
      <c r="BYW171" s="200"/>
      <c r="BYY171" s="200"/>
      <c r="BZM171" s="200"/>
      <c r="BZN171" s="200"/>
      <c r="BZO171" s="200"/>
      <c r="BZP171" s="200"/>
      <c r="BZQ171" s="200"/>
      <c r="BZR171" s="200"/>
      <c r="BZS171" s="200"/>
      <c r="BZT171" s="200"/>
      <c r="BZU171" s="200"/>
      <c r="BZV171" s="200"/>
      <c r="BZW171" s="200"/>
      <c r="BZX171" s="200"/>
      <c r="BZY171" s="200"/>
      <c r="BZZ171" s="200"/>
      <c r="CAA171" s="200"/>
      <c r="CAB171" s="200"/>
      <c r="CAC171" s="200"/>
      <c r="CAD171" s="200"/>
      <c r="CAE171" s="200"/>
      <c r="CAK171" s="200"/>
      <c r="CAL171" s="200"/>
      <c r="CAM171" s="200"/>
      <c r="CAN171" s="200"/>
      <c r="CAO171" s="200"/>
      <c r="CAP171" s="200"/>
      <c r="CAQ171" s="200"/>
      <c r="CAS171" s="200"/>
      <c r="CAT171" s="200"/>
      <c r="CAU171" s="200"/>
      <c r="CAV171" s="200"/>
      <c r="CAW171" s="200"/>
      <c r="CAX171" s="200"/>
      <c r="CAY171" s="200"/>
      <c r="CAZ171" s="200"/>
      <c r="CBC171" s="200"/>
      <c r="CBF171" s="200"/>
      <c r="CBI171" s="200"/>
      <c r="CBL171" s="200"/>
      <c r="CBO171" s="200"/>
      <c r="CBR171" s="200"/>
      <c r="CCA171" s="200"/>
      <c r="CCD171" s="200"/>
      <c r="CCG171" s="200"/>
      <c r="CCJ171" s="200"/>
      <c r="CCS171" s="200"/>
      <c r="CCY171" s="200"/>
      <c r="CDB171" s="200"/>
      <c r="CDE171" s="200"/>
      <c r="CDH171" s="200"/>
      <c r="CDN171" s="200"/>
      <c r="CDW171" s="200"/>
      <c r="CDY171" s="200"/>
      <c r="CDZ171" s="200"/>
      <c r="CEB171" s="200"/>
      <c r="CEE171" s="200"/>
      <c r="CEH171" s="200"/>
      <c r="CEK171" s="200"/>
      <c r="CEN171" s="200"/>
      <c r="CEQ171" s="200"/>
      <c r="CES171" s="200"/>
      <c r="CEU171" s="200"/>
      <c r="CEX171" s="200"/>
      <c r="CFA171" s="200"/>
      <c r="CFD171" s="200"/>
      <c r="CFG171" s="200"/>
      <c r="CFJ171" s="200"/>
      <c r="CFM171" s="200"/>
      <c r="CFP171" s="200"/>
      <c r="CFR171" s="200"/>
      <c r="CFU171" s="200"/>
      <c r="CFX171" s="200"/>
      <c r="CGA171" s="200"/>
      <c r="CGG171" s="200"/>
      <c r="CGJ171" s="200"/>
      <c r="CGL171" s="200"/>
      <c r="CHS171" s="200"/>
      <c r="CHV171" s="200"/>
      <c r="CHY171" s="200"/>
      <c r="CIB171" s="200"/>
      <c r="CIE171" s="200"/>
      <c r="CIF171" s="200"/>
      <c r="CIG171" s="200"/>
      <c r="CIJ171" s="200"/>
      <c r="CIM171" s="200"/>
      <c r="CIP171" s="200"/>
      <c r="CIS171" s="200"/>
      <c r="CIU171" s="200"/>
      <c r="CJI171" s="200"/>
      <c r="CJJ171" s="200"/>
      <c r="CJK171" s="200"/>
      <c r="CJL171" s="200"/>
      <c r="CJM171" s="200"/>
      <c r="CJN171" s="200"/>
      <c r="CJO171" s="200"/>
      <c r="CJP171" s="200"/>
      <c r="CJQ171" s="200"/>
      <c r="CJR171" s="200"/>
      <c r="CJS171" s="200"/>
      <c r="CJT171" s="200"/>
      <c r="CJU171" s="200"/>
      <c r="CJV171" s="200"/>
      <c r="CJW171" s="200"/>
      <c r="CJX171" s="200"/>
      <c r="CJY171" s="200"/>
      <c r="CJZ171" s="200"/>
      <c r="CKA171" s="200"/>
      <c r="CKG171" s="200"/>
      <c r="CKH171" s="200"/>
      <c r="CKI171" s="200"/>
      <c r="CKJ171" s="200"/>
      <c r="CKK171" s="200"/>
      <c r="CKL171" s="200"/>
      <c r="CKM171" s="200"/>
      <c r="CKO171" s="200"/>
      <c r="CKP171" s="200"/>
      <c r="CKQ171" s="200"/>
      <c r="CKR171" s="200"/>
      <c r="CKS171" s="200"/>
      <c r="CKT171" s="200"/>
      <c r="CKU171" s="200"/>
      <c r="CKV171" s="200"/>
      <c r="CKY171" s="200"/>
      <c r="CLB171" s="200"/>
      <c r="CLE171" s="200"/>
      <c r="CLH171" s="200"/>
      <c r="CLK171" s="200"/>
      <c r="CLN171" s="200"/>
      <c r="CLW171" s="200"/>
      <c r="CLZ171" s="200"/>
      <c r="CMC171" s="200"/>
      <c r="CMF171" s="200"/>
      <c r="CMO171" s="200"/>
      <c r="CMU171" s="200"/>
      <c r="CMX171" s="200"/>
      <c r="CNA171" s="200"/>
      <c r="CND171" s="200"/>
      <c r="CNJ171" s="200"/>
      <c r="CNS171" s="200"/>
      <c r="CNU171" s="200"/>
      <c r="CNV171" s="200"/>
      <c r="CNX171" s="200"/>
      <c r="COA171" s="200"/>
      <c r="COD171" s="200"/>
      <c r="COG171" s="200"/>
      <c r="COJ171" s="200"/>
      <c r="COM171" s="200"/>
      <c r="COO171" s="200"/>
      <c r="COQ171" s="200"/>
      <c r="COT171" s="200"/>
      <c r="COW171" s="200"/>
      <c r="COZ171" s="200"/>
      <c r="CPC171" s="200"/>
      <c r="CPF171" s="200"/>
      <c r="CPI171" s="200"/>
      <c r="CPL171" s="200"/>
      <c r="CPN171" s="200"/>
      <c r="CPQ171" s="200"/>
      <c r="CPT171" s="200"/>
      <c r="CPW171" s="200"/>
      <c r="CQC171" s="200"/>
      <c r="CQF171" s="200"/>
      <c r="CQH171" s="200"/>
      <c r="CRO171" s="200"/>
      <c r="CRR171" s="200"/>
      <c r="CRU171" s="200"/>
      <c r="CRX171" s="200"/>
      <c r="CSA171" s="200"/>
      <c r="CSB171" s="200"/>
      <c r="CSC171" s="200"/>
      <c r="CSF171" s="200"/>
      <c r="CSI171" s="200"/>
      <c r="CSL171" s="200"/>
      <c r="CSO171" s="200"/>
      <c r="CSQ171" s="200"/>
      <c r="CTE171" s="200"/>
      <c r="CTF171" s="200"/>
      <c r="CTG171" s="200"/>
      <c r="CTH171" s="200"/>
      <c r="CTI171" s="200"/>
      <c r="CTJ171" s="200"/>
      <c r="CTK171" s="200"/>
      <c r="CTL171" s="200"/>
      <c r="CTM171" s="200"/>
      <c r="CTN171" s="200"/>
      <c r="CTO171" s="200"/>
      <c r="CTP171" s="200"/>
      <c r="CTQ171" s="200"/>
      <c r="CTR171" s="200"/>
      <c r="CTS171" s="200"/>
      <c r="CTT171" s="200"/>
      <c r="CTU171" s="200"/>
      <c r="CTV171" s="200"/>
      <c r="CTW171" s="200"/>
      <c r="CUC171" s="200"/>
      <c r="CUD171" s="200"/>
      <c r="CUE171" s="200"/>
      <c r="CUF171" s="200"/>
      <c r="CUG171" s="200"/>
      <c r="CUH171" s="200"/>
      <c r="CUI171" s="200"/>
      <c r="CUK171" s="200"/>
      <c r="CUL171" s="200"/>
      <c r="CUM171" s="200"/>
      <c r="CUN171" s="200"/>
      <c r="CUO171" s="200"/>
      <c r="CUP171" s="200"/>
      <c r="CUQ171" s="200"/>
      <c r="CUR171" s="200"/>
      <c r="CUU171" s="200"/>
      <c r="CUX171" s="200"/>
      <c r="CVA171" s="200"/>
      <c r="CVD171" s="200"/>
      <c r="CVG171" s="200"/>
      <c r="CVJ171" s="200"/>
      <c r="CVS171" s="200"/>
      <c r="CVV171" s="200"/>
      <c r="CVY171" s="200"/>
      <c r="CWB171" s="200"/>
      <c r="CWK171" s="200"/>
      <c r="CWQ171" s="200"/>
      <c r="CWT171" s="200"/>
      <c r="CWW171" s="200"/>
      <c r="CWZ171" s="200"/>
      <c r="CXF171" s="200"/>
      <c r="CXO171" s="200"/>
      <c r="CXQ171" s="200"/>
      <c r="CXR171" s="200"/>
      <c r="CXT171" s="200"/>
      <c r="CXW171" s="200"/>
      <c r="CXZ171" s="200"/>
      <c r="CYC171" s="200"/>
      <c r="CYF171" s="200"/>
      <c r="CYI171" s="200"/>
      <c r="CYK171" s="200"/>
      <c r="CYM171" s="200"/>
      <c r="CYP171" s="200"/>
      <c r="CYS171" s="200"/>
      <c r="CYV171" s="200"/>
      <c r="CYY171" s="200"/>
      <c r="CZB171" s="200"/>
      <c r="CZE171" s="200"/>
      <c r="CZH171" s="200"/>
      <c r="CZJ171" s="200"/>
      <c r="CZM171" s="200"/>
      <c r="CZP171" s="200"/>
      <c r="CZS171" s="200"/>
      <c r="CZY171" s="200"/>
      <c r="DAB171" s="200"/>
      <c r="DAD171" s="200"/>
      <c r="DBK171" s="200"/>
      <c r="DBN171" s="200"/>
      <c r="DBQ171" s="200"/>
      <c r="DBT171" s="200"/>
      <c r="DBW171" s="200"/>
      <c r="DBX171" s="200"/>
      <c r="DBY171" s="200"/>
      <c r="DCB171" s="200"/>
      <c r="DCE171" s="200"/>
      <c r="DCH171" s="200"/>
      <c r="DCK171" s="200"/>
      <c r="DCM171" s="200"/>
      <c r="DDA171" s="200"/>
      <c r="DDB171" s="200"/>
      <c r="DDC171" s="200"/>
      <c r="DDD171" s="200"/>
      <c r="DDE171" s="200"/>
      <c r="DDF171" s="200"/>
      <c r="DDG171" s="200"/>
      <c r="DDH171" s="200"/>
      <c r="DDI171" s="200"/>
      <c r="DDJ171" s="200"/>
      <c r="DDK171" s="200"/>
      <c r="DDL171" s="200"/>
      <c r="DDM171" s="200"/>
      <c r="DDN171" s="200"/>
      <c r="DDO171" s="200"/>
      <c r="DDP171" s="200"/>
      <c r="DDQ171" s="200"/>
      <c r="DDR171" s="200"/>
      <c r="DDS171" s="200"/>
      <c r="DDY171" s="200"/>
      <c r="DDZ171" s="200"/>
      <c r="DEA171" s="200"/>
      <c r="DEB171" s="200"/>
      <c r="DEC171" s="200"/>
      <c r="DED171" s="200"/>
      <c r="DEE171" s="200"/>
      <c r="DEG171" s="200"/>
      <c r="DEH171" s="200"/>
      <c r="DEI171" s="200"/>
      <c r="DEJ171" s="200"/>
      <c r="DEK171" s="200"/>
      <c r="DEL171" s="200"/>
      <c r="DEM171" s="200"/>
      <c r="DEN171" s="200"/>
      <c r="DEQ171" s="200"/>
      <c r="DET171" s="200"/>
      <c r="DEW171" s="200"/>
      <c r="DEZ171" s="200"/>
      <c r="DFC171" s="200"/>
      <c r="DFF171" s="200"/>
      <c r="DFO171" s="200"/>
      <c r="DFR171" s="200"/>
      <c r="DFU171" s="200"/>
      <c r="DFX171" s="200"/>
      <c r="DGG171" s="200"/>
      <c r="DGM171" s="200"/>
      <c r="DGP171" s="200"/>
      <c r="DGS171" s="200"/>
      <c r="DGV171" s="200"/>
      <c r="DHB171" s="200"/>
      <c r="DHK171" s="200"/>
      <c r="DHM171" s="200"/>
      <c r="DHN171" s="200"/>
      <c r="DHP171" s="200"/>
      <c r="DHS171" s="200"/>
      <c r="DHV171" s="200"/>
      <c r="DHY171" s="200"/>
      <c r="DIB171" s="200"/>
      <c r="DIE171" s="200"/>
      <c r="DIG171" s="200"/>
      <c r="DII171" s="200"/>
      <c r="DIL171" s="200"/>
      <c r="DIO171" s="200"/>
      <c r="DIR171" s="200"/>
      <c r="DIU171" s="200"/>
      <c r="DIX171" s="200"/>
      <c r="DJA171" s="200"/>
      <c r="DJD171" s="200"/>
      <c r="DJF171" s="200"/>
      <c r="DJI171" s="200"/>
      <c r="DJL171" s="200"/>
      <c r="DJO171" s="200"/>
      <c r="DJU171" s="200"/>
      <c r="DJX171" s="200"/>
      <c r="DJZ171" s="200"/>
      <c r="DLG171" s="200"/>
      <c r="DLJ171" s="200"/>
      <c r="DLM171" s="200"/>
      <c r="DLP171" s="200"/>
      <c r="DLS171" s="200"/>
      <c r="DLT171" s="200"/>
      <c r="DLU171" s="200"/>
      <c r="DLX171" s="200"/>
      <c r="DMA171" s="200"/>
      <c r="DMD171" s="200"/>
      <c r="DMG171" s="200"/>
      <c r="DMI171" s="200"/>
      <c r="DMW171" s="200"/>
      <c r="DMX171" s="200"/>
      <c r="DMY171" s="200"/>
      <c r="DMZ171" s="200"/>
      <c r="DNA171" s="200"/>
      <c r="DNB171" s="200"/>
      <c r="DNC171" s="200"/>
      <c r="DND171" s="200"/>
      <c r="DNE171" s="200"/>
      <c r="DNF171" s="200"/>
      <c r="DNG171" s="200"/>
      <c r="DNH171" s="200"/>
      <c r="DNI171" s="200"/>
      <c r="DNJ171" s="200"/>
      <c r="DNK171" s="200"/>
      <c r="DNL171" s="200"/>
      <c r="DNM171" s="200"/>
      <c r="DNN171" s="200"/>
      <c r="DNO171" s="200"/>
      <c r="DNU171" s="200"/>
      <c r="DNV171" s="200"/>
      <c r="DNW171" s="200"/>
      <c r="DNX171" s="200"/>
      <c r="DNY171" s="200"/>
      <c r="DNZ171" s="200"/>
      <c r="DOA171" s="200"/>
      <c r="DOC171" s="200"/>
      <c r="DOD171" s="200"/>
      <c r="DOE171" s="200"/>
      <c r="DOF171" s="200"/>
      <c r="DOG171" s="200"/>
      <c r="DOH171" s="200"/>
      <c r="DOI171" s="200"/>
      <c r="DOJ171" s="200"/>
      <c r="DOM171" s="200"/>
      <c r="DOP171" s="200"/>
      <c r="DOS171" s="200"/>
      <c r="DOV171" s="200"/>
      <c r="DOY171" s="200"/>
      <c r="DPB171" s="200"/>
      <c r="DPK171" s="200"/>
      <c r="DPN171" s="200"/>
      <c r="DPQ171" s="200"/>
      <c r="DPT171" s="200"/>
      <c r="DQC171" s="200"/>
      <c r="DQI171" s="200"/>
      <c r="DQL171" s="200"/>
      <c r="DQO171" s="200"/>
      <c r="DQR171" s="200"/>
      <c r="DQX171" s="200"/>
      <c r="DRG171" s="200"/>
      <c r="DRI171" s="200"/>
      <c r="DRJ171" s="200"/>
      <c r="DRL171" s="200"/>
      <c r="DRO171" s="200"/>
      <c r="DRR171" s="200"/>
      <c r="DRU171" s="200"/>
      <c r="DRX171" s="200"/>
      <c r="DSA171" s="200"/>
      <c r="DSC171" s="200"/>
      <c r="DSE171" s="200"/>
      <c r="DSH171" s="200"/>
      <c r="DSK171" s="200"/>
      <c r="DSN171" s="200"/>
      <c r="DSQ171" s="200"/>
      <c r="DST171" s="200"/>
      <c r="DSW171" s="200"/>
      <c r="DSZ171" s="200"/>
      <c r="DTB171" s="200"/>
      <c r="DTE171" s="200"/>
      <c r="DTH171" s="200"/>
      <c r="DTK171" s="200"/>
      <c r="DTQ171" s="200"/>
      <c r="DTT171" s="200"/>
      <c r="DTV171" s="200"/>
      <c r="DVC171" s="200"/>
      <c r="DVF171" s="200"/>
      <c r="DVI171" s="200"/>
      <c r="DVL171" s="200"/>
      <c r="DVO171" s="200"/>
      <c r="DVP171" s="200"/>
      <c r="DVQ171" s="200"/>
      <c r="DVT171" s="200"/>
      <c r="DVW171" s="200"/>
      <c r="DVZ171" s="200"/>
      <c r="DWC171" s="200"/>
      <c r="DWE171" s="200"/>
      <c r="DWS171" s="200"/>
      <c r="DWT171" s="200"/>
      <c r="DWU171" s="200"/>
      <c r="DWV171" s="200"/>
      <c r="DWW171" s="200"/>
      <c r="DWX171" s="200"/>
      <c r="DWY171" s="200"/>
      <c r="DWZ171" s="200"/>
      <c r="DXA171" s="200"/>
      <c r="DXB171" s="200"/>
      <c r="DXC171" s="200"/>
      <c r="DXD171" s="200"/>
      <c r="DXE171" s="200"/>
      <c r="DXF171" s="200"/>
      <c r="DXG171" s="200"/>
      <c r="DXH171" s="200"/>
      <c r="DXI171" s="200"/>
      <c r="DXJ171" s="200"/>
      <c r="DXK171" s="200"/>
      <c r="DXQ171" s="200"/>
      <c r="DXR171" s="200"/>
      <c r="DXS171" s="200"/>
      <c r="DXT171" s="200"/>
      <c r="DXU171" s="200"/>
      <c r="DXV171" s="200"/>
      <c r="DXW171" s="200"/>
      <c r="DXY171" s="200"/>
      <c r="DXZ171" s="200"/>
      <c r="DYA171" s="200"/>
      <c r="DYB171" s="200"/>
      <c r="DYC171" s="200"/>
      <c r="DYD171" s="200"/>
      <c r="DYE171" s="200"/>
      <c r="DYF171" s="200"/>
      <c r="DYI171" s="200"/>
      <c r="DYL171" s="200"/>
      <c r="DYO171" s="200"/>
      <c r="DYR171" s="200"/>
      <c r="DYU171" s="200"/>
      <c r="DYX171" s="200"/>
      <c r="DZG171" s="200"/>
      <c r="DZJ171" s="200"/>
      <c r="DZM171" s="200"/>
      <c r="DZP171" s="200"/>
      <c r="DZY171" s="200"/>
      <c r="EAE171" s="200"/>
      <c r="EAH171" s="200"/>
      <c r="EAK171" s="200"/>
      <c r="EAN171" s="200"/>
      <c r="EAT171" s="200"/>
      <c r="EBC171" s="200"/>
      <c r="EBE171" s="200"/>
      <c r="EBF171" s="200"/>
      <c r="EBH171" s="200"/>
      <c r="EBK171" s="200"/>
      <c r="EBN171" s="200"/>
      <c r="EBQ171" s="200"/>
      <c r="EBT171" s="200"/>
      <c r="EBW171" s="200"/>
      <c r="EBY171" s="200"/>
      <c r="ECA171" s="200"/>
      <c r="ECD171" s="200"/>
      <c r="ECG171" s="200"/>
      <c r="ECJ171" s="200"/>
      <c r="ECM171" s="200"/>
      <c r="ECP171" s="200"/>
      <c r="ECS171" s="200"/>
      <c r="ECV171" s="200"/>
      <c r="ECX171" s="200"/>
      <c r="EDA171" s="200"/>
      <c r="EDD171" s="200"/>
      <c r="EDG171" s="200"/>
      <c r="EDM171" s="200"/>
      <c r="EDP171" s="200"/>
      <c r="EDR171" s="200"/>
      <c r="EEY171" s="200"/>
      <c r="EFB171" s="200"/>
      <c r="EFE171" s="200"/>
      <c r="EFH171" s="200"/>
      <c r="EFK171" s="200"/>
      <c r="EFL171" s="200"/>
      <c r="EFM171" s="200"/>
      <c r="EFP171" s="200"/>
      <c r="EFS171" s="200"/>
      <c r="EFV171" s="200"/>
      <c r="EFY171" s="200"/>
      <c r="EGA171" s="200"/>
      <c r="EGO171" s="200"/>
      <c r="EGP171" s="200"/>
      <c r="EGQ171" s="200"/>
      <c r="EGR171" s="200"/>
      <c r="EGS171" s="200"/>
      <c r="EGT171" s="200"/>
      <c r="EGU171" s="200"/>
      <c r="EGV171" s="200"/>
      <c r="EGW171" s="200"/>
      <c r="EGX171" s="200"/>
      <c r="EGY171" s="200"/>
      <c r="EGZ171" s="200"/>
      <c r="EHA171" s="200"/>
      <c r="EHB171" s="200"/>
      <c r="EHC171" s="200"/>
      <c r="EHD171" s="200"/>
      <c r="EHE171" s="200"/>
      <c r="EHF171" s="200"/>
      <c r="EHG171" s="200"/>
      <c r="EHM171" s="200"/>
      <c r="EHN171" s="200"/>
      <c r="EHO171" s="200"/>
      <c r="EHP171" s="200"/>
      <c r="EHQ171" s="200"/>
      <c r="EHR171" s="200"/>
      <c r="EHS171" s="200"/>
      <c r="EHU171" s="200"/>
      <c r="EHV171" s="200"/>
      <c r="EHW171" s="200"/>
      <c r="EHX171" s="200"/>
      <c r="EHY171" s="200"/>
      <c r="EHZ171" s="200"/>
      <c r="EIA171" s="200"/>
      <c r="EIB171" s="200"/>
      <c r="EIE171" s="200"/>
      <c r="EIH171" s="200"/>
      <c r="EIK171" s="200"/>
      <c r="EIN171" s="200"/>
      <c r="EIQ171" s="200"/>
      <c r="EIT171" s="200"/>
      <c r="EJC171" s="200"/>
      <c r="EJF171" s="200"/>
      <c r="EJI171" s="200"/>
      <c r="EJL171" s="200"/>
      <c r="EJU171" s="200"/>
      <c r="EKA171" s="200"/>
      <c r="EKD171" s="200"/>
      <c r="EKG171" s="200"/>
      <c r="EKJ171" s="200"/>
      <c r="EKP171" s="200"/>
      <c r="EKY171" s="200"/>
      <c r="ELA171" s="200"/>
      <c r="ELB171" s="200"/>
      <c r="ELD171" s="200"/>
      <c r="ELG171" s="200"/>
      <c r="ELJ171" s="200"/>
      <c r="ELM171" s="200"/>
      <c r="ELP171" s="200"/>
      <c r="ELS171" s="200"/>
      <c r="ELU171" s="200"/>
      <c r="ELW171" s="200"/>
      <c r="ELZ171" s="200"/>
      <c r="EMC171" s="200"/>
      <c r="EMF171" s="200"/>
      <c r="EMI171" s="200"/>
      <c r="EML171" s="200"/>
      <c r="EMO171" s="200"/>
      <c r="EMR171" s="200"/>
      <c r="EMT171" s="200"/>
      <c r="EMW171" s="200"/>
      <c r="EMZ171" s="200"/>
      <c r="ENC171" s="200"/>
      <c r="ENI171" s="200"/>
      <c r="ENL171" s="200"/>
      <c r="ENN171" s="200"/>
      <c r="EOU171" s="200"/>
      <c r="EOX171" s="200"/>
      <c r="EPA171" s="200"/>
      <c r="EPD171" s="200"/>
      <c r="EPG171" s="200"/>
      <c r="EPH171" s="200"/>
      <c r="EPI171" s="200"/>
      <c r="EPL171" s="200"/>
      <c r="EPO171" s="200"/>
      <c r="EPR171" s="200"/>
      <c r="EPU171" s="200"/>
      <c r="EPW171" s="200"/>
      <c r="EQK171" s="200"/>
      <c r="EQL171" s="200"/>
      <c r="EQM171" s="200"/>
      <c r="EQN171" s="200"/>
      <c r="EQO171" s="200"/>
      <c r="EQP171" s="200"/>
      <c r="EQQ171" s="200"/>
      <c r="EQR171" s="200"/>
      <c r="EQS171" s="200"/>
      <c r="EQT171" s="200"/>
      <c r="EQU171" s="200"/>
      <c r="EQV171" s="200"/>
      <c r="EQW171" s="200"/>
      <c r="EQX171" s="200"/>
      <c r="EQY171" s="200"/>
      <c r="EQZ171" s="200"/>
      <c r="ERA171" s="200"/>
      <c r="ERB171" s="200"/>
      <c r="ERC171" s="200"/>
      <c r="ERI171" s="200"/>
      <c r="ERJ171" s="200"/>
      <c r="ERK171" s="200"/>
      <c r="ERL171" s="200"/>
      <c r="ERM171" s="200"/>
      <c r="ERN171" s="200"/>
      <c r="ERO171" s="200"/>
      <c r="ERQ171" s="200"/>
      <c r="ERR171" s="200"/>
      <c r="ERS171" s="200"/>
      <c r="ERT171" s="200"/>
      <c r="ERU171" s="200"/>
      <c r="ERV171" s="200"/>
      <c r="ERW171" s="200"/>
      <c r="ERX171" s="200"/>
      <c r="ESA171" s="200"/>
      <c r="ESD171" s="200"/>
      <c r="ESG171" s="200"/>
      <c r="ESJ171" s="200"/>
      <c r="ESM171" s="200"/>
      <c r="ESP171" s="200"/>
      <c r="ESY171" s="200"/>
      <c r="ETB171" s="200"/>
      <c r="ETE171" s="200"/>
      <c r="ETH171" s="200"/>
      <c r="ETQ171" s="200"/>
      <c r="ETW171" s="200"/>
      <c r="ETZ171" s="200"/>
      <c r="EUC171" s="200"/>
      <c r="EUF171" s="200"/>
      <c r="EUL171" s="200"/>
      <c r="EUU171" s="200"/>
      <c r="EUW171" s="200"/>
      <c r="EUX171" s="200"/>
      <c r="EUZ171" s="200"/>
      <c r="EVC171" s="200"/>
      <c r="EVF171" s="200"/>
      <c r="EVI171" s="200"/>
      <c r="EVL171" s="200"/>
      <c r="EVO171" s="200"/>
      <c r="EVQ171" s="200"/>
      <c r="EVS171" s="200"/>
      <c r="EVV171" s="200"/>
      <c r="EVY171" s="200"/>
      <c r="EWB171" s="200"/>
      <c r="EWE171" s="200"/>
      <c r="EWH171" s="200"/>
      <c r="EWK171" s="200"/>
      <c r="EWN171" s="200"/>
      <c r="EWP171" s="200"/>
      <c r="EWS171" s="200"/>
      <c r="EWV171" s="200"/>
      <c r="EWY171" s="200"/>
      <c r="EXE171" s="200"/>
      <c r="EXH171" s="200"/>
      <c r="EXJ171" s="200"/>
      <c r="EYQ171" s="200"/>
      <c r="EYT171" s="200"/>
      <c r="EYW171" s="200"/>
      <c r="EYZ171" s="200"/>
      <c r="EZC171" s="200"/>
      <c r="EZD171" s="200"/>
      <c r="EZE171" s="200"/>
      <c r="EZH171" s="200"/>
      <c r="EZK171" s="200"/>
      <c r="EZN171" s="200"/>
      <c r="EZQ171" s="200"/>
      <c r="EZS171" s="200"/>
      <c r="FAG171" s="200"/>
      <c r="FAH171" s="200"/>
      <c r="FAI171" s="200"/>
      <c r="FAJ171" s="200"/>
      <c r="FAK171" s="200"/>
      <c r="FAL171" s="200"/>
      <c r="FAM171" s="200"/>
      <c r="FAN171" s="200"/>
      <c r="FAO171" s="200"/>
      <c r="FAP171" s="200"/>
      <c r="FAQ171" s="200"/>
      <c r="FAR171" s="200"/>
      <c r="FAS171" s="200"/>
      <c r="FAT171" s="200"/>
      <c r="FAU171" s="200"/>
      <c r="FAV171" s="200"/>
      <c r="FAW171" s="200"/>
      <c r="FAX171" s="200"/>
      <c r="FAY171" s="200"/>
      <c r="FBE171" s="200"/>
      <c r="FBF171" s="200"/>
      <c r="FBG171" s="200"/>
      <c r="FBH171" s="200"/>
      <c r="FBI171" s="200"/>
      <c r="FBJ171" s="200"/>
      <c r="FBK171" s="200"/>
      <c r="FBM171" s="200"/>
      <c r="FBN171" s="200"/>
      <c r="FBO171" s="200"/>
      <c r="FBP171" s="200"/>
      <c r="FBQ171" s="200"/>
      <c r="FBR171" s="200"/>
      <c r="FBS171" s="200"/>
      <c r="FBT171" s="200"/>
      <c r="FBW171" s="200"/>
      <c r="FBZ171" s="200"/>
      <c r="FCC171" s="200"/>
      <c r="FCF171" s="200"/>
      <c r="FCI171" s="200"/>
      <c r="FCL171" s="200"/>
      <c r="FCU171" s="200"/>
      <c r="FCX171" s="200"/>
      <c r="FDA171" s="200"/>
      <c r="FDD171" s="200"/>
      <c r="FDM171" s="200"/>
      <c r="FDS171" s="200"/>
      <c r="FDV171" s="200"/>
      <c r="FDY171" s="200"/>
      <c r="FEB171" s="200"/>
      <c r="FEH171" s="200"/>
      <c r="FEQ171" s="200"/>
      <c r="FES171" s="200"/>
      <c r="FET171" s="200"/>
      <c r="FEV171" s="200"/>
      <c r="FEY171" s="200"/>
      <c r="FFB171" s="200"/>
      <c r="FFE171" s="200"/>
      <c r="FFH171" s="200"/>
      <c r="FFK171" s="200"/>
      <c r="FFM171" s="200"/>
      <c r="FFO171" s="200"/>
      <c r="FFR171" s="200"/>
      <c r="FFU171" s="200"/>
      <c r="FFX171" s="200"/>
      <c r="FGA171" s="200"/>
      <c r="FGD171" s="200"/>
      <c r="FGG171" s="200"/>
      <c r="FGJ171" s="200"/>
      <c r="FGL171" s="200"/>
      <c r="FGO171" s="200"/>
      <c r="FGR171" s="200"/>
      <c r="FGU171" s="200"/>
      <c r="FHA171" s="200"/>
      <c r="FHD171" s="200"/>
      <c r="FHF171" s="200"/>
      <c r="FIM171" s="200"/>
      <c r="FIP171" s="200"/>
      <c r="FIS171" s="200"/>
      <c r="FIV171" s="200"/>
      <c r="FIY171" s="200"/>
      <c r="FIZ171" s="200"/>
      <c r="FJA171" s="200"/>
      <c r="FJD171" s="200"/>
      <c r="FJG171" s="200"/>
      <c r="FJJ171" s="200"/>
      <c r="FJM171" s="200"/>
      <c r="FJO171" s="200"/>
      <c r="FKC171" s="200"/>
      <c r="FKD171" s="200"/>
      <c r="FKE171" s="200"/>
      <c r="FKF171" s="200"/>
      <c r="FKG171" s="200"/>
      <c r="FKH171" s="200"/>
      <c r="FKI171" s="200"/>
      <c r="FKJ171" s="200"/>
      <c r="FKK171" s="200"/>
      <c r="FKL171" s="200"/>
      <c r="FKM171" s="200"/>
      <c r="FKN171" s="200"/>
      <c r="FKO171" s="200"/>
      <c r="FKP171" s="200"/>
      <c r="FKQ171" s="200"/>
      <c r="FKR171" s="200"/>
      <c r="FKS171" s="200"/>
      <c r="FKT171" s="200"/>
      <c r="FKU171" s="200"/>
      <c r="FLA171" s="200"/>
      <c r="FLB171" s="200"/>
      <c r="FLC171" s="200"/>
      <c r="FLD171" s="200"/>
      <c r="FLE171" s="200"/>
      <c r="FLF171" s="200"/>
      <c r="FLG171" s="200"/>
      <c r="FLI171" s="200"/>
      <c r="FLJ171" s="200"/>
      <c r="FLK171" s="200"/>
      <c r="FLL171" s="200"/>
      <c r="FLM171" s="200"/>
      <c r="FLN171" s="200"/>
      <c r="FLO171" s="200"/>
      <c r="FLP171" s="200"/>
      <c r="FLS171" s="200"/>
      <c r="FLV171" s="200"/>
      <c r="FLY171" s="200"/>
      <c r="FMB171" s="200"/>
      <c r="FME171" s="200"/>
      <c r="FMH171" s="200"/>
      <c r="FMQ171" s="200"/>
      <c r="FMT171" s="200"/>
      <c r="FMW171" s="200"/>
      <c r="FMZ171" s="200"/>
      <c r="FNI171" s="200"/>
      <c r="FNO171" s="200"/>
      <c r="FNR171" s="200"/>
      <c r="FNU171" s="200"/>
      <c r="FNX171" s="200"/>
      <c r="FOD171" s="200"/>
      <c r="FOM171" s="200"/>
      <c r="FOO171" s="200"/>
      <c r="FOP171" s="200"/>
      <c r="FOR171" s="200"/>
      <c r="FOU171" s="200"/>
      <c r="FOX171" s="200"/>
      <c r="FPA171" s="200"/>
      <c r="FPD171" s="200"/>
      <c r="FPG171" s="200"/>
      <c r="FPI171" s="200"/>
      <c r="FPK171" s="200"/>
      <c r="FPN171" s="200"/>
      <c r="FPQ171" s="200"/>
      <c r="FPT171" s="200"/>
      <c r="FPW171" s="200"/>
      <c r="FPZ171" s="200"/>
      <c r="FQC171" s="200"/>
      <c r="FQF171" s="200"/>
      <c r="FQH171" s="200"/>
      <c r="FQK171" s="200"/>
      <c r="FQN171" s="200"/>
      <c r="FQQ171" s="200"/>
      <c r="FQW171" s="200"/>
      <c r="FQZ171" s="200"/>
      <c r="FRB171" s="200"/>
      <c r="FSI171" s="200"/>
      <c r="FSL171" s="200"/>
      <c r="FSO171" s="200"/>
      <c r="FSR171" s="200"/>
      <c r="FSU171" s="200"/>
      <c r="FSV171" s="200"/>
      <c r="FSW171" s="200"/>
      <c r="FSZ171" s="200"/>
      <c r="FTC171" s="200"/>
      <c r="FTF171" s="200"/>
      <c r="FTI171" s="200"/>
      <c r="FTK171" s="200"/>
      <c r="FTY171" s="200"/>
      <c r="FTZ171" s="200"/>
      <c r="FUA171" s="200"/>
      <c r="FUB171" s="200"/>
      <c r="FUC171" s="200"/>
      <c r="FUD171" s="200"/>
      <c r="FUE171" s="200"/>
      <c r="FUF171" s="200"/>
      <c r="FUG171" s="200"/>
      <c r="FUH171" s="200"/>
      <c r="FUI171" s="200"/>
      <c r="FUJ171" s="200"/>
      <c r="FUK171" s="200"/>
      <c r="FUL171" s="200"/>
      <c r="FUM171" s="200"/>
      <c r="FUN171" s="200"/>
      <c r="FUO171" s="200"/>
      <c r="FUP171" s="200"/>
      <c r="FUQ171" s="200"/>
      <c r="FUW171" s="200"/>
      <c r="FUX171" s="200"/>
      <c r="FUY171" s="200"/>
      <c r="FUZ171" s="200"/>
      <c r="FVA171" s="200"/>
      <c r="FVB171" s="200"/>
      <c r="FVC171" s="200"/>
      <c r="FVE171" s="200"/>
      <c r="FVF171" s="200"/>
      <c r="FVG171" s="200"/>
      <c r="FVH171" s="200"/>
      <c r="FVI171" s="200"/>
      <c r="FVJ171" s="200"/>
      <c r="FVK171" s="200"/>
      <c r="FVL171" s="200"/>
      <c r="FVO171" s="200"/>
      <c r="FVR171" s="200"/>
      <c r="FVU171" s="200"/>
      <c r="FVX171" s="200"/>
      <c r="FWA171" s="200"/>
      <c r="FWD171" s="200"/>
      <c r="FWM171" s="200"/>
      <c r="FWP171" s="200"/>
      <c r="FWS171" s="200"/>
      <c r="FWV171" s="200"/>
      <c r="FXE171" s="200"/>
      <c r="FXK171" s="200"/>
      <c r="FXN171" s="200"/>
      <c r="FXQ171" s="200"/>
      <c r="FXT171" s="200"/>
      <c r="FXZ171" s="200"/>
      <c r="FYI171" s="200"/>
      <c r="FYK171" s="200"/>
      <c r="FYL171" s="200"/>
      <c r="FYN171" s="200"/>
      <c r="FYQ171" s="200"/>
      <c r="FYT171" s="200"/>
      <c r="FYW171" s="200"/>
      <c r="FYZ171" s="200"/>
      <c r="FZC171" s="200"/>
      <c r="FZE171" s="200"/>
      <c r="FZG171" s="200"/>
      <c r="FZJ171" s="200"/>
      <c r="FZM171" s="200"/>
      <c r="FZP171" s="200"/>
      <c r="FZS171" s="200"/>
      <c r="FZV171" s="200"/>
      <c r="FZY171" s="200"/>
      <c r="GAB171" s="200"/>
      <c r="GAD171" s="200"/>
      <c r="GAG171" s="200"/>
      <c r="GAJ171" s="200"/>
      <c r="GAM171" s="200"/>
      <c r="GAS171" s="200"/>
      <c r="GAV171" s="200"/>
      <c r="GAX171" s="200"/>
      <c r="GCE171" s="200"/>
      <c r="GCH171" s="200"/>
      <c r="GCK171" s="200"/>
      <c r="GCN171" s="200"/>
      <c r="GCQ171" s="200"/>
      <c r="GCR171" s="200"/>
      <c r="GCS171" s="200"/>
      <c r="GCV171" s="200"/>
      <c r="GCY171" s="200"/>
      <c r="GDB171" s="200"/>
      <c r="GDE171" s="200"/>
      <c r="GDG171" s="200"/>
      <c r="GDU171" s="200"/>
      <c r="GDV171" s="200"/>
      <c r="GDW171" s="200"/>
      <c r="GDX171" s="200"/>
      <c r="GDY171" s="200"/>
      <c r="GDZ171" s="200"/>
      <c r="GEA171" s="200"/>
      <c r="GEB171" s="200"/>
      <c r="GEC171" s="200"/>
      <c r="GED171" s="200"/>
      <c r="GEE171" s="200"/>
      <c r="GEF171" s="200"/>
      <c r="GEG171" s="200"/>
      <c r="GEH171" s="200"/>
      <c r="GEI171" s="200"/>
      <c r="GEJ171" s="200"/>
      <c r="GEK171" s="200"/>
      <c r="GEL171" s="200"/>
      <c r="GEM171" s="200"/>
      <c r="GES171" s="200"/>
      <c r="GET171" s="200"/>
      <c r="GEU171" s="200"/>
      <c r="GEV171" s="200"/>
      <c r="GEW171" s="200"/>
      <c r="GEX171" s="200"/>
      <c r="GEY171" s="200"/>
      <c r="GFA171" s="200"/>
      <c r="GFB171" s="200"/>
      <c r="GFC171" s="200"/>
      <c r="GFD171" s="200"/>
      <c r="GFE171" s="200"/>
      <c r="GFF171" s="200"/>
      <c r="GFG171" s="200"/>
      <c r="GFH171" s="200"/>
      <c r="GFK171" s="200"/>
      <c r="GFN171" s="200"/>
      <c r="GFQ171" s="200"/>
      <c r="GFT171" s="200"/>
      <c r="GFW171" s="200"/>
      <c r="GFZ171" s="200"/>
      <c r="GGI171" s="200"/>
      <c r="GGL171" s="200"/>
      <c r="GGO171" s="200"/>
      <c r="GGR171" s="200"/>
      <c r="GHA171" s="200"/>
      <c r="GHG171" s="200"/>
      <c r="GHJ171" s="200"/>
      <c r="GHM171" s="200"/>
      <c r="GHP171" s="200"/>
      <c r="GHV171" s="200"/>
      <c r="GIE171" s="200"/>
      <c r="GIG171" s="200"/>
      <c r="GIH171" s="200"/>
      <c r="GIJ171" s="200"/>
      <c r="GIM171" s="200"/>
      <c r="GIP171" s="200"/>
      <c r="GIS171" s="200"/>
      <c r="GIV171" s="200"/>
      <c r="GIY171" s="200"/>
      <c r="GJA171" s="200"/>
      <c r="GJC171" s="200"/>
      <c r="GJF171" s="200"/>
      <c r="GJI171" s="200"/>
      <c r="GJL171" s="200"/>
      <c r="GJO171" s="200"/>
      <c r="GJR171" s="200"/>
      <c r="GJU171" s="200"/>
      <c r="GJX171" s="200"/>
      <c r="GJZ171" s="200"/>
      <c r="GKC171" s="200"/>
      <c r="GKF171" s="200"/>
      <c r="GKI171" s="200"/>
      <c r="GKO171" s="200"/>
      <c r="GKR171" s="200"/>
      <c r="GKT171" s="200"/>
      <c r="GMA171" s="200"/>
      <c r="GMD171" s="200"/>
      <c r="GMG171" s="200"/>
      <c r="GMJ171" s="200"/>
      <c r="GMM171" s="200"/>
      <c r="GMN171" s="200"/>
      <c r="GMO171" s="200"/>
      <c r="GMR171" s="200"/>
      <c r="GMU171" s="200"/>
      <c r="GMX171" s="200"/>
      <c r="GNA171" s="200"/>
      <c r="GNC171" s="200"/>
      <c r="GNQ171" s="200"/>
      <c r="GNR171" s="200"/>
      <c r="GNS171" s="200"/>
      <c r="GNT171" s="200"/>
      <c r="GNU171" s="200"/>
      <c r="GNV171" s="200"/>
      <c r="GNW171" s="200"/>
      <c r="GNX171" s="200"/>
      <c r="GNY171" s="200"/>
      <c r="GNZ171" s="200"/>
      <c r="GOA171" s="200"/>
      <c r="GOB171" s="200"/>
      <c r="GOC171" s="200"/>
      <c r="GOD171" s="200"/>
      <c r="GOE171" s="200"/>
      <c r="GOF171" s="200"/>
      <c r="GOG171" s="200"/>
      <c r="GOH171" s="200"/>
      <c r="GOI171" s="200"/>
      <c r="GOO171" s="200"/>
      <c r="GOP171" s="200"/>
      <c r="GOQ171" s="200"/>
      <c r="GOR171" s="200"/>
      <c r="GOS171" s="200"/>
      <c r="GOT171" s="200"/>
      <c r="GOU171" s="200"/>
      <c r="GOW171" s="200"/>
      <c r="GOX171" s="200"/>
      <c r="GOY171" s="200"/>
      <c r="GOZ171" s="200"/>
      <c r="GPA171" s="200"/>
      <c r="GPB171" s="200"/>
      <c r="GPC171" s="200"/>
      <c r="GPD171" s="200"/>
      <c r="GPG171" s="200"/>
      <c r="GPJ171" s="200"/>
      <c r="GPM171" s="200"/>
      <c r="GPP171" s="200"/>
      <c r="GPS171" s="200"/>
      <c r="GPV171" s="200"/>
      <c r="GQE171" s="200"/>
      <c r="GQH171" s="200"/>
      <c r="GQK171" s="200"/>
      <c r="GQN171" s="200"/>
      <c r="GQW171" s="200"/>
      <c r="GRC171" s="200"/>
      <c r="GRF171" s="200"/>
      <c r="GRI171" s="200"/>
      <c r="GRL171" s="200"/>
      <c r="GRR171" s="200"/>
      <c r="GSA171" s="200"/>
      <c r="GSC171" s="200"/>
      <c r="GSD171" s="200"/>
      <c r="GSF171" s="200"/>
      <c r="GSI171" s="200"/>
      <c r="GSL171" s="200"/>
      <c r="GSO171" s="200"/>
      <c r="GSR171" s="200"/>
      <c r="GSU171" s="200"/>
      <c r="GSW171" s="200"/>
      <c r="GSY171" s="200"/>
      <c r="GTB171" s="200"/>
      <c r="GTE171" s="200"/>
      <c r="GTH171" s="200"/>
      <c r="GTK171" s="200"/>
      <c r="GTN171" s="200"/>
      <c r="GTQ171" s="200"/>
      <c r="GTT171" s="200"/>
      <c r="GTV171" s="200"/>
      <c r="GTY171" s="200"/>
      <c r="GUB171" s="200"/>
      <c r="GUE171" s="200"/>
      <c r="GUK171" s="200"/>
      <c r="GUN171" s="200"/>
      <c r="GUP171" s="200"/>
      <c r="GVW171" s="200"/>
      <c r="GVZ171" s="200"/>
      <c r="GWC171" s="200"/>
      <c r="GWF171" s="200"/>
      <c r="GWI171" s="200"/>
      <c r="GWJ171" s="200"/>
      <c r="GWK171" s="200"/>
      <c r="GWN171" s="200"/>
      <c r="GWQ171" s="200"/>
      <c r="GWT171" s="200"/>
      <c r="GWW171" s="200"/>
      <c r="GWY171" s="200"/>
      <c r="GXM171" s="200"/>
      <c r="GXN171" s="200"/>
      <c r="GXO171" s="200"/>
      <c r="GXP171" s="200"/>
      <c r="GXQ171" s="200"/>
      <c r="GXR171" s="200"/>
      <c r="GXS171" s="200"/>
      <c r="GXT171" s="200"/>
      <c r="GXU171" s="200"/>
      <c r="GXV171" s="200"/>
      <c r="GXW171" s="200"/>
      <c r="GXX171" s="200"/>
      <c r="GXY171" s="200"/>
      <c r="GXZ171" s="200"/>
      <c r="GYA171" s="200"/>
      <c r="GYB171" s="200"/>
      <c r="GYC171" s="200"/>
      <c r="GYD171" s="200"/>
      <c r="GYE171" s="200"/>
      <c r="GYK171" s="200"/>
      <c r="GYL171" s="200"/>
      <c r="GYM171" s="200"/>
      <c r="GYN171" s="200"/>
      <c r="GYO171" s="200"/>
      <c r="GYP171" s="200"/>
      <c r="GYQ171" s="200"/>
      <c r="GYS171" s="200"/>
      <c r="GYT171" s="200"/>
      <c r="GYU171" s="200"/>
      <c r="GYV171" s="200"/>
      <c r="GYW171" s="200"/>
      <c r="GYX171" s="200"/>
      <c r="GYY171" s="200"/>
      <c r="GYZ171" s="200"/>
      <c r="GZC171" s="200"/>
      <c r="GZF171" s="200"/>
      <c r="GZI171" s="200"/>
      <c r="GZL171" s="200"/>
      <c r="GZO171" s="200"/>
      <c r="GZR171" s="200"/>
      <c r="HAA171" s="200"/>
      <c r="HAD171" s="200"/>
      <c r="HAG171" s="200"/>
      <c r="HAJ171" s="200"/>
      <c r="HAS171" s="200"/>
      <c r="HAY171" s="200"/>
      <c r="HBB171" s="200"/>
      <c r="HBE171" s="200"/>
      <c r="HBH171" s="200"/>
      <c r="HBN171" s="200"/>
      <c r="HBW171" s="200"/>
      <c r="HBY171" s="200"/>
      <c r="HBZ171" s="200"/>
      <c r="HCB171" s="200"/>
      <c r="HCE171" s="200"/>
      <c r="HCH171" s="200"/>
      <c r="HCK171" s="200"/>
      <c r="HCN171" s="200"/>
      <c r="HCQ171" s="200"/>
      <c r="HCS171" s="200"/>
      <c r="HCU171" s="200"/>
      <c r="HCX171" s="200"/>
      <c r="HDA171" s="200"/>
      <c r="HDD171" s="200"/>
      <c r="HDG171" s="200"/>
      <c r="HDJ171" s="200"/>
      <c r="HDM171" s="200"/>
      <c r="HDP171" s="200"/>
      <c r="HDR171" s="200"/>
      <c r="HDU171" s="200"/>
      <c r="HDX171" s="200"/>
      <c r="HEA171" s="200"/>
      <c r="HEG171" s="200"/>
      <c r="HEJ171" s="200"/>
      <c r="HEL171" s="200"/>
      <c r="HFS171" s="200"/>
      <c r="HFV171" s="200"/>
      <c r="HFY171" s="200"/>
      <c r="HGB171" s="200"/>
      <c r="HGE171" s="200"/>
      <c r="HGF171" s="200"/>
      <c r="HGG171" s="200"/>
      <c r="HGJ171" s="200"/>
      <c r="HGM171" s="200"/>
      <c r="HGP171" s="200"/>
      <c r="HGS171" s="200"/>
      <c r="HGU171" s="200"/>
      <c r="HHI171" s="200"/>
      <c r="HHJ171" s="200"/>
      <c r="HHK171" s="200"/>
      <c r="HHL171" s="200"/>
      <c r="HHM171" s="200"/>
      <c r="HHN171" s="200"/>
      <c r="HHO171" s="200"/>
      <c r="HHP171" s="200"/>
      <c r="HHQ171" s="200"/>
      <c r="HHR171" s="200"/>
      <c r="HHS171" s="200"/>
      <c r="HHT171" s="200"/>
      <c r="HHU171" s="200"/>
      <c r="HHV171" s="200"/>
      <c r="HHW171" s="200"/>
      <c r="HHX171" s="200"/>
      <c r="HHY171" s="200"/>
      <c r="HHZ171" s="200"/>
      <c r="HIA171" s="200"/>
      <c r="HIG171" s="200"/>
      <c r="HIH171" s="200"/>
      <c r="HII171" s="200"/>
      <c r="HIJ171" s="200"/>
      <c r="HIK171" s="200"/>
      <c r="HIL171" s="200"/>
      <c r="HIM171" s="200"/>
      <c r="HIO171" s="200"/>
      <c r="HIP171" s="200"/>
      <c r="HIQ171" s="200"/>
      <c r="HIR171" s="200"/>
      <c r="HIS171" s="200"/>
      <c r="HIT171" s="200"/>
      <c r="HIU171" s="200"/>
      <c r="HIV171" s="200"/>
      <c r="HIY171" s="200"/>
      <c r="HJB171" s="200"/>
      <c r="HJE171" s="200"/>
      <c r="HJH171" s="200"/>
      <c r="HJK171" s="200"/>
      <c r="HJN171" s="200"/>
      <c r="HJW171" s="200"/>
      <c r="HJZ171" s="200"/>
      <c r="HKC171" s="200"/>
      <c r="HKF171" s="200"/>
      <c r="HKO171" s="200"/>
      <c r="HKU171" s="200"/>
      <c r="HKX171" s="200"/>
      <c r="HLA171" s="200"/>
      <c r="HLD171" s="200"/>
      <c r="HLJ171" s="200"/>
      <c r="HLS171" s="200"/>
      <c r="HLU171" s="200"/>
      <c r="HLV171" s="200"/>
      <c r="HLX171" s="200"/>
      <c r="HMA171" s="200"/>
      <c r="HMD171" s="200"/>
      <c r="HMG171" s="200"/>
      <c r="HMJ171" s="200"/>
      <c r="HMM171" s="200"/>
      <c r="HMO171" s="200"/>
      <c r="HMQ171" s="200"/>
      <c r="HMT171" s="200"/>
      <c r="HMW171" s="200"/>
      <c r="HMZ171" s="200"/>
      <c r="HNC171" s="200"/>
      <c r="HNF171" s="200"/>
      <c r="HNI171" s="200"/>
      <c r="HNL171" s="200"/>
      <c r="HNN171" s="200"/>
      <c r="HNQ171" s="200"/>
      <c r="HNT171" s="200"/>
      <c r="HNW171" s="200"/>
      <c r="HOC171" s="200"/>
      <c r="HOF171" s="200"/>
      <c r="HOH171" s="200"/>
      <c r="HPO171" s="200"/>
      <c r="HPR171" s="200"/>
      <c r="HPU171" s="200"/>
      <c r="HPX171" s="200"/>
      <c r="HQA171" s="200"/>
      <c r="HQB171" s="200"/>
      <c r="HQC171" s="200"/>
      <c r="HQF171" s="200"/>
      <c r="HQI171" s="200"/>
      <c r="HQL171" s="200"/>
      <c r="HQO171" s="200"/>
      <c r="HQQ171" s="200"/>
      <c r="HRE171" s="200"/>
      <c r="HRF171" s="200"/>
      <c r="HRG171" s="200"/>
      <c r="HRH171" s="200"/>
      <c r="HRI171" s="200"/>
      <c r="HRJ171" s="200"/>
      <c r="HRK171" s="200"/>
      <c r="HRL171" s="200"/>
      <c r="HRM171" s="200"/>
      <c r="HRN171" s="200"/>
      <c r="HRO171" s="200"/>
      <c r="HRP171" s="200"/>
      <c r="HRQ171" s="200"/>
      <c r="HRR171" s="200"/>
      <c r="HRS171" s="200"/>
      <c r="HRT171" s="200"/>
      <c r="HRU171" s="200"/>
      <c r="HRV171" s="200"/>
      <c r="HRW171" s="200"/>
      <c r="HSC171" s="200"/>
      <c r="HSD171" s="200"/>
      <c r="HSE171" s="200"/>
      <c r="HSF171" s="200"/>
      <c r="HSG171" s="200"/>
      <c r="HSH171" s="200"/>
      <c r="HSI171" s="200"/>
      <c r="HSK171" s="200"/>
      <c r="HSL171" s="200"/>
      <c r="HSM171" s="200"/>
      <c r="HSN171" s="200"/>
      <c r="HSO171" s="200"/>
      <c r="HSP171" s="200"/>
      <c r="HSQ171" s="200"/>
      <c r="HSR171" s="200"/>
      <c r="HSU171" s="200"/>
      <c r="HSX171" s="200"/>
      <c r="HTA171" s="200"/>
      <c r="HTD171" s="200"/>
      <c r="HTG171" s="200"/>
      <c r="HTJ171" s="200"/>
      <c r="HTS171" s="200"/>
      <c r="HTV171" s="200"/>
      <c r="HTY171" s="200"/>
      <c r="HUB171" s="200"/>
      <c r="HUK171" s="200"/>
      <c r="HUQ171" s="200"/>
      <c r="HUT171" s="200"/>
      <c r="HUW171" s="200"/>
      <c r="HUZ171" s="200"/>
      <c r="HVF171" s="200"/>
      <c r="HVO171" s="200"/>
      <c r="HVQ171" s="200"/>
      <c r="HVR171" s="200"/>
      <c r="HVT171" s="200"/>
      <c r="HVW171" s="200"/>
      <c r="HVZ171" s="200"/>
      <c r="HWC171" s="200"/>
      <c r="HWF171" s="200"/>
      <c r="HWI171" s="200"/>
      <c r="HWK171" s="200"/>
      <c r="HWM171" s="200"/>
      <c r="HWP171" s="200"/>
      <c r="HWS171" s="200"/>
      <c r="HWV171" s="200"/>
      <c r="HWY171" s="200"/>
      <c r="HXB171" s="200"/>
      <c r="HXE171" s="200"/>
      <c r="HXH171" s="200"/>
      <c r="HXJ171" s="200"/>
      <c r="HXM171" s="200"/>
      <c r="HXP171" s="200"/>
      <c r="HXS171" s="200"/>
      <c r="HXY171" s="200"/>
      <c r="HYB171" s="200"/>
      <c r="HYD171" s="200"/>
      <c r="HZK171" s="200"/>
      <c r="HZN171" s="200"/>
      <c r="HZQ171" s="200"/>
      <c r="HZT171" s="200"/>
      <c r="HZW171" s="200"/>
      <c r="HZX171" s="200"/>
      <c r="HZY171" s="200"/>
      <c r="IAB171" s="200"/>
      <c r="IAE171" s="200"/>
      <c r="IAH171" s="200"/>
      <c r="IAK171" s="200"/>
      <c r="IAM171" s="200"/>
      <c r="IBA171" s="200"/>
      <c r="IBB171" s="200"/>
      <c r="IBC171" s="200"/>
      <c r="IBD171" s="200"/>
      <c r="IBE171" s="200"/>
      <c r="IBF171" s="200"/>
      <c r="IBG171" s="200"/>
      <c r="IBH171" s="200"/>
      <c r="IBI171" s="200"/>
      <c r="IBJ171" s="200"/>
      <c r="IBK171" s="200"/>
      <c r="IBL171" s="200"/>
      <c r="IBM171" s="200"/>
      <c r="IBN171" s="200"/>
      <c r="IBO171" s="200"/>
      <c r="IBP171" s="200"/>
      <c r="IBQ171" s="200"/>
      <c r="IBR171" s="200"/>
      <c r="IBS171" s="200"/>
      <c r="IBY171" s="200"/>
      <c r="IBZ171" s="200"/>
      <c r="ICA171" s="200"/>
      <c r="ICB171" s="200"/>
      <c r="ICC171" s="200"/>
      <c r="ICD171" s="200"/>
      <c r="ICE171" s="200"/>
      <c r="ICG171" s="200"/>
      <c r="ICH171" s="200"/>
      <c r="ICI171" s="200"/>
      <c r="ICJ171" s="200"/>
      <c r="ICK171" s="200"/>
      <c r="ICL171" s="200"/>
      <c r="ICM171" s="200"/>
      <c r="ICN171" s="200"/>
      <c r="ICQ171" s="200"/>
      <c r="ICT171" s="200"/>
      <c r="ICW171" s="200"/>
      <c r="ICZ171" s="200"/>
      <c r="IDC171" s="200"/>
      <c r="IDF171" s="200"/>
      <c r="IDO171" s="200"/>
      <c r="IDR171" s="200"/>
      <c r="IDU171" s="200"/>
      <c r="IDX171" s="200"/>
      <c r="IEG171" s="200"/>
      <c r="IEM171" s="200"/>
      <c r="IEP171" s="200"/>
      <c r="IES171" s="200"/>
      <c r="IEV171" s="200"/>
      <c r="IFB171" s="200"/>
      <c r="IFK171" s="200"/>
      <c r="IFM171" s="200"/>
      <c r="IFN171" s="200"/>
      <c r="IFP171" s="200"/>
      <c r="IFS171" s="200"/>
      <c r="IFV171" s="200"/>
      <c r="IFY171" s="200"/>
      <c r="IGB171" s="200"/>
      <c r="IGE171" s="200"/>
      <c r="IGG171" s="200"/>
      <c r="IGI171" s="200"/>
      <c r="IGL171" s="200"/>
      <c r="IGO171" s="200"/>
      <c r="IGR171" s="200"/>
      <c r="IGU171" s="200"/>
      <c r="IGX171" s="200"/>
      <c r="IHA171" s="200"/>
      <c r="IHD171" s="200"/>
      <c r="IHF171" s="200"/>
      <c r="IHI171" s="200"/>
      <c r="IHL171" s="200"/>
      <c r="IHO171" s="200"/>
      <c r="IHU171" s="200"/>
      <c r="IHX171" s="200"/>
      <c r="IHZ171" s="200"/>
      <c r="IJG171" s="200"/>
      <c r="IJJ171" s="200"/>
      <c r="IJM171" s="200"/>
      <c r="IJP171" s="200"/>
      <c r="IJS171" s="200"/>
      <c r="IJT171" s="200"/>
      <c r="IJU171" s="200"/>
      <c r="IJX171" s="200"/>
      <c r="IKA171" s="200"/>
      <c r="IKD171" s="200"/>
      <c r="IKG171" s="200"/>
      <c r="IKI171" s="200"/>
      <c r="IKW171" s="200"/>
      <c r="IKX171" s="200"/>
      <c r="IKY171" s="200"/>
      <c r="IKZ171" s="200"/>
      <c r="ILA171" s="200"/>
      <c r="ILB171" s="200"/>
      <c r="ILC171" s="200"/>
      <c r="ILD171" s="200"/>
      <c r="ILE171" s="200"/>
      <c r="ILF171" s="200"/>
      <c r="ILG171" s="200"/>
      <c r="ILH171" s="200"/>
      <c r="ILI171" s="200"/>
      <c r="ILJ171" s="200"/>
      <c r="ILK171" s="200"/>
      <c r="ILL171" s="200"/>
      <c r="ILM171" s="200"/>
      <c r="ILN171" s="200"/>
      <c r="ILO171" s="200"/>
      <c r="ILU171" s="200"/>
      <c r="ILV171" s="200"/>
      <c r="ILW171" s="200"/>
      <c r="ILX171" s="200"/>
      <c r="ILY171" s="200"/>
      <c r="ILZ171" s="200"/>
      <c r="IMA171" s="200"/>
      <c r="IMC171" s="200"/>
      <c r="IMD171" s="200"/>
      <c r="IME171" s="200"/>
      <c r="IMF171" s="200"/>
      <c r="IMG171" s="200"/>
      <c r="IMH171" s="200"/>
      <c r="IMI171" s="200"/>
      <c r="IMJ171" s="200"/>
      <c r="IMM171" s="200"/>
      <c r="IMP171" s="200"/>
      <c r="IMS171" s="200"/>
      <c r="IMV171" s="200"/>
      <c r="IMY171" s="200"/>
      <c r="INB171" s="200"/>
      <c r="INK171" s="200"/>
      <c r="INN171" s="200"/>
      <c r="INQ171" s="200"/>
      <c r="INT171" s="200"/>
      <c r="IOC171" s="200"/>
      <c r="IOI171" s="200"/>
      <c r="IOL171" s="200"/>
      <c r="IOO171" s="200"/>
      <c r="IOR171" s="200"/>
      <c r="IOX171" s="200"/>
      <c r="IPG171" s="200"/>
      <c r="IPI171" s="200"/>
      <c r="IPJ171" s="200"/>
      <c r="IPL171" s="200"/>
      <c r="IPO171" s="200"/>
      <c r="IPR171" s="200"/>
      <c r="IPU171" s="200"/>
      <c r="IPX171" s="200"/>
      <c r="IQA171" s="200"/>
      <c r="IQC171" s="200"/>
      <c r="IQE171" s="200"/>
      <c r="IQH171" s="200"/>
      <c r="IQK171" s="200"/>
      <c r="IQN171" s="200"/>
      <c r="IQQ171" s="200"/>
      <c r="IQT171" s="200"/>
      <c r="IQW171" s="200"/>
      <c r="IQZ171" s="200"/>
      <c r="IRB171" s="200"/>
      <c r="IRE171" s="200"/>
      <c r="IRH171" s="200"/>
      <c r="IRK171" s="200"/>
      <c r="IRQ171" s="200"/>
      <c r="IRT171" s="200"/>
      <c r="IRV171" s="200"/>
      <c r="ITC171" s="200"/>
      <c r="ITF171" s="200"/>
      <c r="ITI171" s="200"/>
      <c r="ITL171" s="200"/>
      <c r="ITO171" s="200"/>
      <c r="ITP171" s="200"/>
      <c r="ITQ171" s="200"/>
      <c r="ITT171" s="200"/>
      <c r="ITW171" s="200"/>
      <c r="ITZ171" s="200"/>
      <c r="IUC171" s="200"/>
      <c r="IUE171" s="200"/>
      <c r="IUS171" s="200"/>
      <c r="IUT171" s="200"/>
      <c r="IUU171" s="200"/>
      <c r="IUV171" s="200"/>
      <c r="IUW171" s="200"/>
      <c r="IUX171" s="200"/>
      <c r="IUY171" s="200"/>
      <c r="IUZ171" s="200"/>
      <c r="IVA171" s="200"/>
      <c r="IVB171" s="200"/>
      <c r="IVC171" s="200"/>
      <c r="IVD171" s="200"/>
      <c r="IVE171" s="200"/>
      <c r="IVF171" s="200"/>
      <c r="IVG171" s="200"/>
      <c r="IVH171" s="200"/>
      <c r="IVI171" s="200"/>
      <c r="IVJ171" s="200"/>
      <c r="IVK171" s="200"/>
      <c r="IVQ171" s="200"/>
      <c r="IVR171" s="200"/>
      <c r="IVS171" s="200"/>
      <c r="IVT171" s="200"/>
      <c r="IVU171" s="200"/>
      <c r="IVV171" s="200"/>
      <c r="IVW171" s="200"/>
      <c r="IVY171" s="200"/>
      <c r="IVZ171" s="200"/>
      <c r="IWA171" s="200"/>
      <c r="IWB171" s="200"/>
      <c r="IWC171" s="200"/>
      <c r="IWD171" s="200"/>
      <c r="IWE171" s="200"/>
      <c r="IWF171" s="200"/>
      <c r="IWI171" s="200"/>
      <c r="IWL171" s="200"/>
      <c r="IWO171" s="200"/>
      <c r="IWR171" s="200"/>
      <c r="IWU171" s="200"/>
      <c r="IWX171" s="200"/>
      <c r="IXG171" s="200"/>
      <c r="IXJ171" s="200"/>
      <c r="IXM171" s="200"/>
      <c r="IXP171" s="200"/>
      <c r="IXY171" s="200"/>
      <c r="IYE171" s="200"/>
      <c r="IYH171" s="200"/>
      <c r="IYK171" s="200"/>
      <c r="IYN171" s="200"/>
      <c r="IYT171" s="200"/>
      <c r="IZC171" s="200"/>
      <c r="IZE171" s="200"/>
      <c r="IZF171" s="200"/>
      <c r="IZH171" s="200"/>
      <c r="IZK171" s="200"/>
      <c r="IZN171" s="200"/>
      <c r="IZQ171" s="200"/>
      <c r="IZT171" s="200"/>
      <c r="IZW171" s="200"/>
      <c r="IZY171" s="200"/>
      <c r="JAA171" s="200"/>
      <c r="JAD171" s="200"/>
      <c r="JAG171" s="200"/>
      <c r="JAJ171" s="200"/>
      <c r="JAM171" s="200"/>
      <c r="JAP171" s="200"/>
      <c r="JAS171" s="200"/>
      <c r="JAV171" s="200"/>
      <c r="JAX171" s="200"/>
      <c r="JBA171" s="200"/>
      <c r="JBD171" s="200"/>
      <c r="JBG171" s="200"/>
      <c r="JBM171" s="200"/>
      <c r="JBP171" s="200"/>
      <c r="JBR171" s="200"/>
      <c r="JCY171" s="200"/>
      <c r="JDB171" s="200"/>
      <c r="JDE171" s="200"/>
      <c r="JDH171" s="200"/>
      <c r="JDK171" s="200"/>
      <c r="JDL171" s="200"/>
      <c r="JDM171" s="200"/>
      <c r="JDP171" s="200"/>
      <c r="JDS171" s="200"/>
      <c r="JDV171" s="200"/>
      <c r="JDY171" s="200"/>
      <c r="JEA171" s="200"/>
      <c r="JEO171" s="200"/>
      <c r="JEP171" s="200"/>
      <c r="JEQ171" s="200"/>
      <c r="JER171" s="200"/>
      <c r="JES171" s="200"/>
      <c r="JET171" s="200"/>
      <c r="JEU171" s="200"/>
      <c r="JEV171" s="200"/>
      <c r="JEW171" s="200"/>
      <c r="JEX171" s="200"/>
      <c r="JEY171" s="200"/>
      <c r="JEZ171" s="200"/>
      <c r="JFA171" s="200"/>
      <c r="JFB171" s="200"/>
      <c r="JFC171" s="200"/>
      <c r="JFD171" s="200"/>
      <c r="JFE171" s="200"/>
      <c r="JFF171" s="200"/>
      <c r="JFG171" s="200"/>
      <c r="JFM171" s="200"/>
      <c r="JFN171" s="200"/>
      <c r="JFO171" s="200"/>
      <c r="JFP171" s="200"/>
      <c r="JFQ171" s="200"/>
      <c r="JFR171" s="200"/>
      <c r="JFS171" s="200"/>
      <c r="JFU171" s="200"/>
      <c r="JFV171" s="200"/>
      <c r="JFW171" s="200"/>
      <c r="JFX171" s="200"/>
      <c r="JFY171" s="200"/>
      <c r="JFZ171" s="200"/>
      <c r="JGA171" s="200"/>
      <c r="JGB171" s="200"/>
      <c r="JGE171" s="200"/>
      <c r="JGH171" s="200"/>
      <c r="JGK171" s="200"/>
      <c r="JGN171" s="200"/>
      <c r="JGQ171" s="200"/>
      <c r="JGT171" s="200"/>
      <c r="JHC171" s="200"/>
      <c r="JHF171" s="200"/>
      <c r="JHI171" s="200"/>
      <c r="JHL171" s="200"/>
      <c r="JHU171" s="200"/>
      <c r="JIA171" s="200"/>
      <c r="JID171" s="200"/>
      <c r="JIG171" s="200"/>
      <c r="JIJ171" s="200"/>
      <c r="JIP171" s="200"/>
      <c r="JIY171" s="200"/>
      <c r="JJA171" s="200"/>
      <c r="JJB171" s="200"/>
      <c r="JJD171" s="200"/>
      <c r="JJG171" s="200"/>
      <c r="JJJ171" s="200"/>
      <c r="JJM171" s="200"/>
      <c r="JJP171" s="200"/>
      <c r="JJS171" s="200"/>
      <c r="JJU171" s="200"/>
      <c r="JJW171" s="200"/>
      <c r="JJZ171" s="200"/>
      <c r="JKC171" s="200"/>
      <c r="JKF171" s="200"/>
      <c r="JKI171" s="200"/>
      <c r="JKL171" s="200"/>
      <c r="JKO171" s="200"/>
      <c r="JKR171" s="200"/>
      <c r="JKT171" s="200"/>
      <c r="JKW171" s="200"/>
      <c r="JKZ171" s="200"/>
      <c r="JLC171" s="200"/>
      <c r="JLI171" s="200"/>
      <c r="JLL171" s="200"/>
      <c r="JLN171" s="200"/>
      <c r="JMU171" s="200"/>
      <c r="JMX171" s="200"/>
      <c r="JNA171" s="200"/>
      <c r="JND171" s="200"/>
      <c r="JNG171" s="200"/>
      <c r="JNH171" s="200"/>
      <c r="JNI171" s="200"/>
      <c r="JNL171" s="200"/>
      <c r="JNO171" s="200"/>
      <c r="JNR171" s="200"/>
      <c r="JNU171" s="200"/>
      <c r="JNW171" s="200"/>
      <c r="JOK171" s="200"/>
      <c r="JOL171" s="200"/>
      <c r="JOM171" s="200"/>
      <c r="JON171" s="200"/>
      <c r="JOO171" s="200"/>
      <c r="JOP171" s="200"/>
      <c r="JOQ171" s="200"/>
      <c r="JOR171" s="200"/>
      <c r="JOS171" s="200"/>
      <c r="JOT171" s="200"/>
      <c r="JOU171" s="200"/>
      <c r="JOV171" s="200"/>
      <c r="JOW171" s="200"/>
      <c r="JOX171" s="200"/>
      <c r="JOY171" s="200"/>
      <c r="JOZ171" s="200"/>
      <c r="JPA171" s="200"/>
      <c r="JPB171" s="200"/>
      <c r="JPC171" s="200"/>
      <c r="JPI171" s="200"/>
      <c r="JPJ171" s="200"/>
      <c r="JPK171" s="200"/>
      <c r="JPL171" s="200"/>
      <c r="JPM171" s="200"/>
      <c r="JPN171" s="200"/>
      <c r="JPO171" s="200"/>
      <c r="JPQ171" s="200"/>
      <c r="JPR171" s="200"/>
      <c r="JPS171" s="200"/>
      <c r="JPT171" s="200"/>
      <c r="JPU171" s="200"/>
      <c r="JPV171" s="200"/>
      <c r="JPW171" s="200"/>
      <c r="JPX171" s="200"/>
      <c r="JQA171" s="200"/>
      <c r="JQD171" s="200"/>
      <c r="JQG171" s="200"/>
      <c r="JQJ171" s="200"/>
      <c r="JQM171" s="200"/>
      <c r="JQP171" s="200"/>
      <c r="JQY171" s="200"/>
      <c r="JRB171" s="200"/>
      <c r="JRE171" s="200"/>
      <c r="JRH171" s="200"/>
      <c r="JRQ171" s="200"/>
      <c r="JRW171" s="200"/>
      <c r="JRZ171" s="200"/>
      <c r="JSC171" s="200"/>
      <c r="JSF171" s="200"/>
      <c r="JSL171" s="200"/>
      <c r="JSU171" s="200"/>
      <c r="JSW171" s="200"/>
      <c r="JSX171" s="200"/>
      <c r="JSZ171" s="200"/>
      <c r="JTC171" s="200"/>
      <c r="JTF171" s="200"/>
      <c r="JTI171" s="200"/>
      <c r="JTL171" s="200"/>
      <c r="JTO171" s="200"/>
      <c r="JTQ171" s="200"/>
      <c r="JTS171" s="200"/>
      <c r="JTV171" s="200"/>
      <c r="JTY171" s="200"/>
      <c r="JUB171" s="200"/>
      <c r="JUE171" s="200"/>
      <c r="JUH171" s="200"/>
      <c r="JUK171" s="200"/>
      <c r="JUN171" s="200"/>
      <c r="JUP171" s="200"/>
      <c r="JUS171" s="200"/>
      <c r="JUV171" s="200"/>
      <c r="JUY171" s="200"/>
      <c r="JVE171" s="200"/>
      <c r="JVH171" s="200"/>
      <c r="JVJ171" s="200"/>
      <c r="JWQ171" s="200"/>
      <c r="JWT171" s="200"/>
      <c r="JWW171" s="200"/>
      <c r="JWZ171" s="200"/>
      <c r="JXC171" s="200"/>
      <c r="JXD171" s="200"/>
      <c r="JXE171" s="200"/>
      <c r="JXH171" s="200"/>
      <c r="JXK171" s="200"/>
      <c r="JXN171" s="200"/>
      <c r="JXQ171" s="200"/>
      <c r="JXS171" s="200"/>
      <c r="JYG171" s="200"/>
      <c r="JYH171" s="200"/>
      <c r="JYI171" s="200"/>
      <c r="JYJ171" s="200"/>
      <c r="JYK171" s="200"/>
      <c r="JYL171" s="200"/>
      <c r="JYM171" s="200"/>
      <c r="JYN171" s="200"/>
      <c r="JYO171" s="200"/>
      <c r="JYP171" s="200"/>
      <c r="JYQ171" s="200"/>
      <c r="JYR171" s="200"/>
      <c r="JYS171" s="200"/>
      <c r="JYT171" s="200"/>
      <c r="JYU171" s="200"/>
      <c r="JYV171" s="200"/>
      <c r="JYW171" s="200"/>
      <c r="JYX171" s="200"/>
      <c r="JYY171" s="200"/>
      <c r="JZE171" s="200"/>
      <c r="JZF171" s="200"/>
      <c r="JZG171" s="200"/>
      <c r="JZH171" s="200"/>
      <c r="JZI171" s="200"/>
      <c r="JZJ171" s="200"/>
      <c r="JZK171" s="200"/>
      <c r="JZM171" s="200"/>
      <c r="JZN171" s="200"/>
      <c r="JZO171" s="200"/>
      <c r="JZP171" s="200"/>
      <c r="JZQ171" s="200"/>
      <c r="JZR171" s="200"/>
      <c r="JZS171" s="200"/>
      <c r="JZT171" s="200"/>
      <c r="JZW171" s="200"/>
      <c r="JZZ171" s="200"/>
      <c r="KAC171" s="200"/>
      <c r="KAF171" s="200"/>
      <c r="KAI171" s="200"/>
      <c r="KAL171" s="200"/>
      <c r="KAU171" s="200"/>
      <c r="KAX171" s="200"/>
      <c r="KBA171" s="200"/>
      <c r="KBD171" s="200"/>
      <c r="KBM171" s="200"/>
      <c r="KBS171" s="200"/>
      <c r="KBV171" s="200"/>
      <c r="KBY171" s="200"/>
      <c r="KCB171" s="200"/>
      <c r="KCH171" s="200"/>
      <c r="KCQ171" s="200"/>
      <c r="KCS171" s="200"/>
      <c r="KCT171" s="200"/>
      <c r="KCV171" s="200"/>
      <c r="KCY171" s="200"/>
      <c r="KDB171" s="200"/>
      <c r="KDE171" s="200"/>
      <c r="KDH171" s="200"/>
      <c r="KDK171" s="200"/>
      <c r="KDM171" s="200"/>
      <c r="KDO171" s="200"/>
      <c r="KDR171" s="200"/>
      <c r="KDU171" s="200"/>
      <c r="KDX171" s="200"/>
      <c r="KEA171" s="200"/>
      <c r="KED171" s="200"/>
      <c r="KEG171" s="200"/>
      <c r="KEJ171" s="200"/>
      <c r="KEL171" s="200"/>
      <c r="KEO171" s="200"/>
      <c r="KER171" s="200"/>
      <c r="KEU171" s="200"/>
      <c r="KFA171" s="200"/>
      <c r="KFD171" s="200"/>
      <c r="KFF171" s="200"/>
      <c r="KGM171" s="200"/>
      <c r="KGP171" s="200"/>
      <c r="KGS171" s="200"/>
      <c r="KGV171" s="200"/>
      <c r="KGY171" s="200"/>
      <c r="KGZ171" s="200"/>
      <c r="KHA171" s="200"/>
      <c r="KHD171" s="200"/>
      <c r="KHG171" s="200"/>
      <c r="KHJ171" s="200"/>
      <c r="KHM171" s="200"/>
      <c r="KHO171" s="200"/>
      <c r="KIC171" s="200"/>
      <c r="KID171" s="200"/>
      <c r="KIE171" s="200"/>
      <c r="KIF171" s="200"/>
      <c r="KIG171" s="200"/>
      <c r="KIH171" s="200"/>
      <c r="KII171" s="200"/>
      <c r="KIJ171" s="200"/>
      <c r="KIK171" s="200"/>
      <c r="KIL171" s="200"/>
      <c r="KIM171" s="200"/>
      <c r="KIN171" s="200"/>
      <c r="KIO171" s="200"/>
      <c r="KIP171" s="200"/>
      <c r="KIQ171" s="200"/>
      <c r="KIR171" s="200"/>
      <c r="KIS171" s="200"/>
      <c r="KIT171" s="200"/>
      <c r="KIU171" s="200"/>
      <c r="KJA171" s="200"/>
      <c r="KJB171" s="200"/>
      <c r="KJC171" s="200"/>
      <c r="KJD171" s="200"/>
      <c r="KJE171" s="200"/>
      <c r="KJF171" s="200"/>
      <c r="KJG171" s="200"/>
      <c r="KJI171" s="200"/>
      <c r="KJJ171" s="200"/>
      <c r="KJK171" s="200"/>
      <c r="KJL171" s="200"/>
      <c r="KJM171" s="200"/>
      <c r="KJN171" s="200"/>
      <c r="KJO171" s="200"/>
      <c r="KJP171" s="200"/>
      <c r="KJS171" s="200"/>
      <c r="KJV171" s="200"/>
      <c r="KJY171" s="200"/>
      <c r="KKB171" s="200"/>
      <c r="KKE171" s="200"/>
      <c r="KKH171" s="200"/>
      <c r="KKQ171" s="200"/>
      <c r="KKT171" s="200"/>
      <c r="KKW171" s="200"/>
      <c r="KKZ171" s="200"/>
      <c r="KLI171" s="200"/>
      <c r="KLO171" s="200"/>
      <c r="KLR171" s="200"/>
      <c r="KLU171" s="200"/>
      <c r="KLX171" s="200"/>
      <c r="KMD171" s="200"/>
      <c r="KMM171" s="200"/>
      <c r="KMO171" s="200"/>
      <c r="KMP171" s="200"/>
      <c r="KMR171" s="200"/>
      <c r="KMU171" s="200"/>
      <c r="KMX171" s="200"/>
      <c r="KNA171" s="200"/>
      <c r="KND171" s="200"/>
      <c r="KNG171" s="200"/>
      <c r="KNI171" s="200"/>
      <c r="KNK171" s="200"/>
      <c r="KNN171" s="200"/>
      <c r="KNQ171" s="200"/>
      <c r="KNT171" s="200"/>
      <c r="KNW171" s="200"/>
      <c r="KNZ171" s="200"/>
      <c r="KOC171" s="200"/>
      <c r="KOF171" s="200"/>
      <c r="KOH171" s="200"/>
      <c r="KOK171" s="200"/>
      <c r="KON171" s="200"/>
      <c r="KOQ171" s="200"/>
      <c r="KOW171" s="200"/>
      <c r="KOZ171" s="200"/>
      <c r="KPB171" s="200"/>
      <c r="KQI171" s="200"/>
      <c r="KQL171" s="200"/>
      <c r="KQO171" s="200"/>
      <c r="KQR171" s="200"/>
      <c r="KQU171" s="200"/>
      <c r="KQV171" s="200"/>
      <c r="KQW171" s="200"/>
      <c r="KQZ171" s="200"/>
      <c r="KRC171" s="200"/>
      <c r="KRF171" s="200"/>
      <c r="KRI171" s="200"/>
      <c r="KRK171" s="200"/>
      <c r="KRY171" s="200"/>
      <c r="KRZ171" s="200"/>
      <c r="KSA171" s="200"/>
      <c r="KSB171" s="200"/>
      <c r="KSC171" s="200"/>
      <c r="KSD171" s="200"/>
      <c r="KSE171" s="200"/>
      <c r="KSF171" s="200"/>
      <c r="KSG171" s="200"/>
      <c r="KSH171" s="200"/>
      <c r="KSI171" s="200"/>
      <c r="KSJ171" s="200"/>
      <c r="KSK171" s="200"/>
      <c r="KSL171" s="200"/>
      <c r="KSM171" s="200"/>
      <c r="KSN171" s="200"/>
      <c r="KSO171" s="200"/>
      <c r="KSP171" s="200"/>
      <c r="KSQ171" s="200"/>
      <c r="KSW171" s="200"/>
      <c r="KSX171" s="200"/>
      <c r="KSY171" s="200"/>
      <c r="KSZ171" s="200"/>
      <c r="KTA171" s="200"/>
      <c r="KTB171" s="200"/>
      <c r="KTC171" s="200"/>
      <c r="KTE171" s="200"/>
      <c r="KTF171" s="200"/>
      <c r="KTG171" s="200"/>
      <c r="KTH171" s="200"/>
      <c r="KTI171" s="200"/>
      <c r="KTJ171" s="200"/>
      <c r="KTK171" s="200"/>
      <c r="KTL171" s="200"/>
      <c r="KTO171" s="200"/>
      <c r="KTR171" s="200"/>
      <c r="KTU171" s="200"/>
      <c r="KTX171" s="200"/>
      <c r="KUA171" s="200"/>
      <c r="KUD171" s="200"/>
      <c r="KUM171" s="200"/>
      <c r="KUP171" s="200"/>
      <c r="KUS171" s="200"/>
      <c r="KUV171" s="200"/>
      <c r="KVE171" s="200"/>
      <c r="KVK171" s="200"/>
      <c r="KVN171" s="200"/>
      <c r="KVQ171" s="200"/>
      <c r="KVT171" s="200"/>
      <c r="KVZ171" s="200"/>
      <c r="KWI171" s="200"/>
      <c r="KWK171" s="200"/>
      <c r="KWL171" s="200"/>
      <c r="KWN171" s="200"/>
      <c r="KWQ171" s="200"/>
      <c r="KWT171" s="200"/>
      <c r="KWW171" s="200"/>
      <c r="KWZ171" s="200"/>
      <c r="KXC171" s="200"/>
      <c r="KXE171" s="200"/>
      <c r="KXG171" s="200"/>
      <c r="KXJ171" s="200"/>
      <c r="KXM171" s="200"/>
      <c r="KXP171" s="200"/>
      <c r="KXS171" s="200"/>
      <c r="KXV171" s="200"/>
      <c r="KXY171" s="200"/>
      <c r="KYB171" s="200"/>
      <c r="KYD171" s="200"/>
      <c r="KYG171" s="200"/>
      <c r="KYJ171" s="200"/>
      <c r="KYM171" s="200"/>
      <c r="KYS171" s="200"/>
      <c r="KYV171" s="200"/>
      <c r="KYX171" s="200"/>
      <c r="LAE171" s="200"/>
      <c r="LAH171" s="200"/>
      <c r="LAK171" s="200"/>
      <c r="LAN171" s="200"/>
      <c r="LAQ171" s="200"/>
      <c r="LAR171" s="200"/>
      <c r="LAS171" s="200"/>
      <c r="LAV171" s="200"/>
      <c r="LAY171" s="200"/>
      <c r="LBB171" s="200"/>
      <c r="LBE171" s="200"/>
      <c r="LBG171" s="200"/>
      <c r="LBU171" s="200"/>
      <c r="LBV171" s="200"/>
      <c r="LBW171" s="200"/>
      <c r="LBX171" s="200"/>
      <c r="LBY171" s="200"/>
      <c r="LBZ171" s="200"/>
      <c r="LCA171" s="200"/>
      <c r="LCB171" s="200"/>
      <c r="LCC171" s="200"/>
      <c r="LCD171" s="200"/>
      <c r="LCE171" s="200"/>
      <c r="LCF171" s="200"/>
      <c r="LCG171" s="200"/>
      <c r="LCH171" s="200"/>
      <c r="LCI171" s="200"/>
      <c r="LCJ171" s="200"/>
      <c r="LCK171" s="200"/>
      <c r="LCL171" s="200"/>
      <c r="LCM171" s="200"/>
      <c r="LCS171" s="200"/>
      <c r="LCT171" s="200"/>
      <c r="LCU171" s="200"/>
      <c r="LCV171" s="200"/>
      <c r="LCW171" s="200"/>
      <c r="LCX171" s="200"/>
      <c r="LCY171" s="200"/>
      <c r="LDA171" s="200"/>
      <c r="LDB171" s="200"/>
      <c r="LDC171" s="200"/>
      <c r="LDD171" s="200"/>
      <c r="LDE171" s="200"/>
      <c r="LDF171" s="200"/>
      <c r="LDG171" s="200"/>
      <c r="LDH171" s="200"/>
      <c r="LDK171" s="200"/>
      <c r="LDN171" s="200"/>
      <c r="LDQ171" s="200"/>
      <c r="LDT171" s="200"/>
      <c r="LDW171" s="200"/>
      <c r="LDZ171" s="200"/>
      <c r="LEI171" s="200"/>
      <c r="LEL171" s="200"/>
      <c r="LEO171" s="200"/>
      <c r="LER171" s="200"/>
      <c r="LFA171" s="200"/>
      <c r="LFG171" s="200"/>
      <c r="LFJ171" s="200"/>
      <c r="LFM171" s="200"/>
      <c r="LFP171" s="200"/>
      <c r="LFV171" s="200"/>
      <c r="LGE171" s="200"/>
      <c r="LGG171" s="200"/>
      <c r="LGH171" s="200"/>
      <c r="LGJ171" s="200"/>
      <c r="LGM171" s="200"/>
      <c r="LGP171" s="200"/>
      <c r="LGS171" s="200"/>
      <c r="LGV171" s="200"/>
      <c r="LGY171" s="200"/>
      <c r="LHA171" s="200"/>
      <c r="LHC171" s="200"/>
      <c r="LHF171" s="200"/>
      <c r="LHI171" s="200"/>
      <c r="LHL171" s="200"/>
      <c r="LHO171" s="200"/>
      <c r="LHR171" s="200"/>
      <c r="LHU171" s="200"/>
      <c r="LHX171" s="200"/>
      <c r="LHZ171" s="200"/>
      <c r="LIC171" s="200"/>
      <c r="LIF171" s="200"/>
      <c r="LII171" s="200"/>
      <c r="LIO171" s="200"/>
      <c r="LIR171" s="200"/>
      <c r="LIT171" s="200"/>
      <c r="LKA171" s="200"/>
      <c r="LKD171" s="200"/>
      <c r="LKG171" s="200"/>
      <c r="LKJ171" s="200"/>
      <c r="LKM171" s="200"/>
      <c r="LKN171" s="200"/>
      <c r="LKO171" s="200"/>
      <c r="LKR171" s="200"/>
      <c r="LKU171" s="200"/>
      <c r="LKX171" s="200"/>
      <c r="LLA171" s="200"/>
      <c r="LLC171" s="200"/>
      <c r="LLQ171" s="200"/>
      <c r="LLR171" s="200"/>
      <c r="LLS171" s="200"/>
      <c r="LLT171" s="200"/>
      <c r="LLU171" s="200"/>
      <c r="LLV171" s="200"/>
      <c r="LLW171" s="200"/>
      <c r="LLX171" s="200"/>
      <c r="LLY171" s="200"/>
      <c r="LLZ171" s="200"/>
      <c r="LMA171" s="200"/>
      <c r="LMB171" s="200"/>
      <c r="LMC171" s="200"/>
      <c r="LMD171" s="200"/>
      <c r="LME171" s="200"/>
      <c r="LMF171" s="200"/>
      <c r="LMG171" s="200"/>
      <c r="LMH171" s="200"/>
      <c r="LMI171" s="200"/>
      <c r="LMO171" s="200"/>
      <c r="LMP171" s="200"/>
      <c r="LMQ171" s="200"/>
      <c r="LMR171" s="200"/>
      <c r="LMS171" s="200"/>
      <c r="LMT171" s="200"/>
      <c r="LMU171" s="200"/>
      <c r="LMW171" s="200"/>
      <c r="LMX171" s="200"/>
      <c r="LMY171" s="200"/>
      <c r="LMZ171" s="200"/>
      <c r="LNA171" s="200"/>
      <c r="LNB171" s="200"/>
      <c r="LNC171" s="200"/>
      <c r="LND171" s="200"/>
      <c r="LNG171" s="200"/>
      <c r="LNJ171" s="200"/>
      <c r="LNM171" s="200"/>
      <c r="LNP171" s="200"/>
      <c r="LNS171" s="200"/>
      <c r="LNV171" s="200"/>
      <c r="LOE171" s="200"/>
      <c r="LOH171" s="200"/>
      <c r="LOK171" s="200"/>
      <c r="LON171" s="200"/>
      <c r="LOW171" s="200"/>
      <c r="LPC171" s="200"/>
      <c r="LPF171" s="200"/>
      <c r="LPI171" s="200"/>
      <c r="LPL171" s="200"/>
      <c r="LPR171" s="200"/>
      <c r="LQA171" s="200"/>
      <c r="LQC171" s="200"/>
      <c r="LQD171" s="200"/>
      <c r="LQF171" s="200"/>
      <c r="LQI171" s="200"/>
      <c r="LQL171" s="200"/>
      <c r="LQO171" s="200"/>
      <c r="LQR171" s="200"/>
      <c r="LQU171" s="200"/>
      <c r="LQW171" s="200"/>
      <c r="LQY171" s="200"/>
      <c r="LRB171" s="200"/>
      <c r="LRE171" s="200"/>
      <c r="LRH171" s="200"/>
      <c r="LRK171" s="200"/>
      <c r="LRN171" s="200"/>
      <c r="LRQ171" s="200"/>
      <c r="LRT171" s="200"/>
      <c r="LRV171" s="200"/>
      <c r="LRY171" s="200"/>
      <c r="LSB171" s="200"/>
      <c r="LSE171" s="200"/>
      <c r="LSK171" s="200"/>
      <c r="LSN171" s="200"/>
      <c r="LSP171" s="200"/>
      <c r="LTW171" s="200"/>
      <c r="LTZ171" s="200"/>
      <c r="LUC171" s="200"/>
      <c r="LUF171" s="200"/>
      <c r="LUI171" s="200"/>
      <c r="LUJ171" s="200"/>
      <c r="LUK171" s="200"/>
      <c r="LUN171" s="200"/>
      <c r="LUQ171" s="200"/>
      <c r="LUT171" s="200"/>
      <c r="LUW171" s="200"/>
      <c r="LUY171" s="200"/>
      <c r="LVM171" s="200"/>
      <c r="LVN171" s="200"/>
      <c r="LVO171" s="200"/>
      <c r="LVP171" s="200"/>
      <c r="LVQ171" s="200"/>
      <c r="LVR171" s="200"/>
      <c r="LVS171" s="200"/>
      <c r="LVT171" s="200"/>
      <c r="LVU171" s="200"/>
      <c r="LVV171" s="200"/>
      <c r="LVW171" s="200"/>
      <c r="LVX171" s="200"/>
      <c r="LVY171" s="200"/>
      <c r="LVZ171" s="200"/>
      <c r="LWA171" s="200"/>
      <c r="LWB171" s="200"/>
      <c r="LWC171" s="200"/>
      <c r="LWD171" s="200"/>
      <c r="LWE171" s="200"/>
      <c r="LWK171" s="200"/>
      <c r="LWL171" s="200"/>
      <c r="LWM171" s="200"/>
      <c r="LWN171" s="200"/>
      <c r="LWO171" s="200"/>
      <c r="LWP171" s="200"/>
      <c r="LWQ171" s="200"/>
      <c r="LWS171" s="200"/>
      <c r="LWT171" s="200"/>
      <c r="LWU171" s="200"/>
      <c r="LWV171" s="200"/>
      <c r="LWW171" s="200"/>
      <c r="LWX171" s="200"/>
      <c r="LWY171" s="200"/>
      <c r="LWZ171" s="200"/>
      <c r="LXC171" s="200"/>
      <c r="LXF171" s="200"/>
      <c r="LXI171" s="200"/>
      <c r="LXL171" s="200"/>
      <c r="LXO171" s="200"/>
      <c r="LXR171" s="200"/>
      <c r="LYA171" s="200"/>
      <c r="LYD171" s="200"/>
      <c r="LYG171" s="200"/>
      <c r="LYJ171" s="200"/>
      <c r="LYS171" s="200"/>
      <c r="LYY171" s="200"/>
      <c r="LZB171" s="200"/>
      <c r="LZE171" s="200"/>
      <c r="LZH171" s="200"/>
      <c r="LZN171" s="200"/>
      <c r="LZW171" s="200"/>
      <c r="LZY171" s="200"/>
      <c r="LZZ171" s="200"/>
      <c r="MAB171" s="200"/>
      <c r="MAE171" s="200"/>
      <c r="MAH171" s="200"/>
      <c r="MAK171" s="200"/>
      <c r="MAN171" s="200"/>
      <c r="MAQ171" s="200"/>
      <c r="MAS171" s="200"/>
      <c r="MAU171" s="200"/>
      <c r="MAX171" s="200"/>
      <c r="MBA171" s="200"/>
      <c r="MBD171" s="200"/>
      <c r="MBG171" s="200"/>
      <c r="MBJ171" s="200"/>
      <c r="MBM171" s="200"/>
      <c r="MBP171" s="200"/>
      <c r="MBR171" s="200"/>
      <c r="MBU171" s="200"/>
      <c r="MBX171" s="200"/>
      <c r="MCA171" s="200"/>
      <c r="MCG171" s="200"/>
      <c r="MCJ171" s="200"/>
      <c r="MCL171" s="200"/>
      <c r="MDS171" s="200"/>
      <c r="MDV171" s="200"/>
      <c r="MDY171" s="200"/>
      <c r="MEB171" s="200"/>
      <c r="MEE171" s="200"/>
      <c r="MEF171" s="200"/>
      <c r="MEG171" s="200"/>
      <c r="MEJ171" s="200"/>
      <c r="MEM171" s="200"/>
      <c r="MEP171" s="200"/>
      <c r="MES171" s="200"/>
      <c r="MEU171" s="200"/>
      <c r="MFI171" s="200"/>
      <c r="MFJ171" s="200"/>
      <c r="MFK171" s="200"/>
      <c r="MFL171" s="200"/>
      <c r="MFM171" s="200"/>
      <c r="MFN171" s="200"/>
      <c r="MFO171" s="200"/>
      <c r="MFP171" s="200"/>
      <c r="MFQ171" s="200"/>
      <c r="MFR171" s="200"/>
      <c r="MFS171" s="200"/>
      <c r="MFT171" s="200"/>
      <c r="MFU171" s="200"/>
      <c r="MFV171" s="200"/>
      <c r="MFW171" s="200"/>
      <c r="MFX171" s="200"/>
      <c r="MFY171" s="200"/>
      <c r="MFZ171" s="200"/>
      <c r="MGA171" s="200"/>
      <c r="MGG171" s="200"/>
      <c r="MGH171" s="200"/>
      <c r="MGI171" s="200"/>
      <c r="MGJ171" s="200"/>
      <c r="MGK171" s="200"/>
      <c r="MGL171" s="200"/>
      <c r="MGM171" s="200"/>
      <c r="MGO171" s="200"/>
      <c r="MGP171" s="200"/>
      <c r="MGQ171" s="200"/>
      <c r="MGR171" s="200"/>
      <c r="MGS171" s="200"/>
      <c r="MGT171" s="200"/>
      <c r="MGU171" s="200"/>
      <c r="MGV171" s="200"/>
      <c r="MGY171" s="200"/>
      <c r="MHB171" s="200"/>
      <c r="MHE171" s="200"/>
      <c r="MHH171" s="200"/>
      <c r="MHK171" s="200"/>
      <c r="MHN171" s="200"/>
      <c r="MHW171" s="200"/>
      <c r="MHZ171" s="200"/>
      <c r="MIC171" s="200"/>
      <c r="MIF171" s="200"/>
      <c r="MIO171" s="200"/>
      <c r="MIU171" s="200"/>
      <c r="MIX171" s="200"/>
      <c r="MJA171" s="200"/>
      <c r="MJD171" s="200"/>
      <c r="MJJ171" s="200"/>
      <c r="MJS171" s="200"/>
      <c r="MJU171" s="200"/>
      <c r="MJV171" s="200"/>
      <c r="MJX171" s="200"/>
      <c r="MKA171" s="200"/>
      <c r="MKD171" s="200"/>
      <c r="MKG171" s="200"/>
      <c r="MKJ171" s="200"/>
      <c r="MKM171" s="200"/>
      <c r="MKO171" s="200"/>
      <c r="MKQ171" s="200"/>
      <c r="MKT171" s="200"/>
      <c r="MKW171" s="200"/>
      <c r="MKZ171" s="200"/>
      <c r="MLC171" s="200"/>
      <c r="MLF171" s="200"/>
      <c r="MLI171" s="200"/>
      <c r="MLL171" s="200"/>
      <c r="MLN171" s="200"/>
      <c r="MLQ171" s="200"/>
      <c r="MLT171" s="200"/>
      <c r="MLW171" s="200"/>
      <c r="MMC171" s="200"/>
      <c r="MMF171" s="200"/>
      <c r="MMH171" s="200"/>
      <c r="MNO171" s="200"/>
      <c r="MNR171" s="200"/>
      <c r="MNU171" s="200"/>
      <c r="MNX171" s="200"/>
      <c r="MOA171" s="200"/>
      <c r="MOB171" s="200"/>
      <c r="MOC171" s="200"/>
      <c r="MOF171" s="200"/>
      <c r="MOI171" s="200"/>
      <c r="MOL171" s="200"/>
      <c r="MOO171" s="200"/>
      <c r="MOQ171" s="200"/>
      <c r="MPE171" s="200"/>
      <c r="MPF171" s="200"/>
      <c r="MPG171" s="200"/>
      <c r="MPH171" s="200"/>
      <c r="MPI171" s="200"/>
      <c r="MPJ171" s="200"/>
      <c r="MPK171" s="200"/>
      <c r="MPL171" s="200"/>
      <c r="MPM171" s="200"/>
      <c r="MPN171" s="200"/>
      <c r="MPO171" s="200"/>
      <c r="MPP171" s="200"/>
      <c r="MPQ171" s="200"/>
      <c r="MPR171" s="200"/>
      <c r="MPS171" s="200"/>
      <c r="MPT171" s="200"/>
      <c r="MPU171" s="200"/>
      <c r="MPV171" s="200"/>
      <c r="MPW171" s="200"/>
      <c r="MQC171" s="200"/>
      <c r="MQD171" s="200"/>
      <c r="MQE171" s="200"/>
      <c r="MQF171" s="200"/>
      <c r="MQG171" s="200"/>
      <c r="MQH171" s="200"/>
      <c r="MQI171" s="200"/>
      <c r="MQK171" s="200"/>
      <c r="MQL171" s="200"/>
      <c r="MQM171" s="200"/>
      <c r="MQN171" s="200"/>
      <c r="MQO171" s="200"/>
      <c r="MQP171" s="200"/>
      <c r="MQQ171" s="200"/>
      <c r="MQR171" s="200"/>
      <c r="MQU171" s="200"/>
      <c r="MQX171" s="200"/>
      <c r="MRA171" s="200"/>
      <c r="MRD171" s="200"/>
      <c r="MRG171" s="200"/>
      <c r="MRJ171" s="200"/>
      <c r="MRS171" s="200"/>
      <c r="MRV171" s="200"/>
      <c r="MRY171" s="200"/>
      <c r="MSB171" s="200"/>
      <c r="MSK171" s="200"/>
      <c r="MSQ171" s="200"/>
      <c r="MST171" s="200"/>
      <c r="MSW171" s="200"/>
      <c r="MSZ171" s="200"/>
      <c r="MTF171" s="200"/>
      <c r="MTO171" s="200"/>
      <c r="MTQ171" s="200"/>
      <c r="MTR171" s="200"/>
      <c r="MTT171" s="200"/>
      <c r="MTW171" s="200"/>
      <c r="MTZ171" s="200"/>
      <c r="MUC171" s="200"/>
      <c r="MUF171" s="200"/>
      <c r="MUI171" s="200"/>
      <c r="MUK171" s="200"/>
      <c r="MUM171" s="200"/>
      <c r="MUP171" s="200"/>
      <c r="MUS171" s="200"/>
      <c r="MUV171" s="200"/>
      <c r="MUY171" s="200"/>
      <c r="MVB171" s="200"/>
      <c r="MVE171" s="200"/>
      <c r="MVH171" s="200"/>
      <c r="MVJ171" s="200"/>
      <c r="MVM171" s="200"/>
      <c r="MVP171" s="200"/>
      <c r="MVS171" s="200"/>
      <c r="MVY171" s="200"/>
      <c r="MWB171" s="200"/>
      <c r="MWD171" s="200"/>
      <c r="MXK171" s="200"/>
      <c r="MXN171" s="200"/>
      <c r="MXQ171" s="200"/>
      <c r="MXT171" s="200"/>
      <c r="MXW171" s="200"/>
      <c r="MXX171" s="200"/>
      <c r="MXY171" s="200"/>
      <c r="MYB171" s="200"/>
      <c r="MYE171" s="200"/>
      <c r="MYH171" s="200"/>
      <c r="MYK171" s="200"/>
      <c r="MYM171" s="200"/>
      <c r="MZA171" s="200"/>
      <c r="MZB171" s="200"/>
      <c r="MZC171" s="200"/>
      <c r="MZD171" s="200"/>
      <c r="MZE171" s="200"/>
      <c r="MZF171" s="200"/>
      <c r="MZG171" s="200"/>
      <c r="MZH171" s="200"/>
      <c r="MZI171" s="200"/>
      <c r="MZJ171" s="200"/>
      <c r="MZK171" s="200"/>
      <c r="MZL171" s="200"/>
      <c r="MZM171" s="200"/>
      <c r="MZN171" s="200"/>
      <c r="MZO171" s="200"/>
      <c r="MZP171" s="200"/>
      <c r="MZQ171" s="200"/>
      <c r="MZR171" s="200"/>
      <c r="MZS171" s="200"/>
      <c r="MZY171" s="200"/>
      <c r="MZZ171" s="200"/>
      <c r="NAA171" s="200"/>
      <c r="NAB171" s="200"/>
      <c r="NAC171" s="200"/>
      <c r="NAD171" s="200"/>
      <c r="NAE171" s="200"/>
      <c r="NAG171" s="200"/>
      <c r="NAH171" s="200"/>
      <c r="NAI171" s="200"/>
      <c r="NAJ171" s="200"/>
      <c r="NAK171" s="200"/>
      <c r="NAL171" s="200"/>
      <c r="NAM171" s="200"/>
      <c r="NAN171" s="200"/>
      <c r="NAQ171" s="200"/>
      <c r="NAT171" s="200"/>
      <c r="NAW171" s="200"/>
      <c r="NAZ171" s="200"/>
      <c r="NBC171" s="200"/>
      <c r="NBF171" s="200"/>
      <c r="NBO171" s="200"/>
      <c r="NBR171" s="200"/>
      <c r="NBU171" s="200"/>
      <c r="NBX171" s="200"/>
      <c r="NCG171" s="200"/>
      <c r="NCM171" s="200"/>
      <c r="NCP171" s="200"/>
      <c r="NCS171" s="200"/>
      <c r="NCV171" s="200"/>
      <c r="NDB171" s="200"/>
      <c r="NDK171" s="200"/>
      <c r="NDM171" s="200"/>
      <c r="NDN171" s="200"/>
      <c r="NDP171" s="200"/>
      <c r="NDS171" s="200"/>
      <c r="NDV171" s="200"/>
      <c r="NDY171" s="200"/>
      <c r="NEB171" s="200"/>
      <c r="NEE171" s="200"/>
      <c r="NEG171" s="200"/>
      <c r="NEI171" s="200"/>
      <c r="NEL171" s="200"/>
      <c r="NEO171" s="200"/>
      <c r="NER171" s="200"/>
      <c r="NEU171" s="200"/>
      <c r="NEX171" s="200"/>
      <c r="NFA171" s="200"/>
      <c r="NFD171" s="200"/>
      <c r="NFF171" s="200"/>
      <c r="NFI171" s="200"/>
      <c r="NFL171" s="200"/>
      <c r="NFO171" s="200"/>
      <c r="NFU171" s="200"/>
      <c r="NFX171" s="200"/>
      <c r="NFZ171" s="200"/>
      <c r="NHG171" s="200"/>
      <c r="NHJ171" s="200"/>
      <c r="NHM171" s="200"/>
      <c r="NHP171" s="200"/>
      <c r="NHS171" s="200"/>
      <c r="NHT171" s="200"/>
      <c r="NHU171" s="200"/>
      <c r="NHX171" s="200"/>
      <c r="NIA171" s="200"/>
      <c r="NID171" s="200"/>
      <c r="NIG171" s="200"/>
      <c r="NII171" s="200"/>
      <c r="NIW171" s="200"/>
      <c r="NIX171" s="200"/>
      <c r="NIY171" s="200"/>
      <c r="NIZ171" s="200"/>
      <c r="NJA171" s="200"/>
      <c r="NJB171" s="200"/>
      <c r="NJC171" s="200"/>
      <c r="NJD171" s="200"/>
      <c r="NJE171" s="200"/>
      <c r="NJF171" s="200"/>
      <c r="NJG171" s="200"/>
      <c r="NJH171" s="200"/>
      <c r="NJI171" s="200"/>
      <c r="NJJ171" s="200"/>
      <c r="NJK171" s="200"/>
      <c r="NJL171" s="200"/>
      <c r="NJM171" s="200"/>
      <c r="NJN171" s="200"/>
      <c r="NJO171" s="200"/>
      <c r="NJU171" s="200"/>
      <c r="NJV171" s="200"/>
      <c r="NJW171" s="200"/>
      <c r="NJX171" s="200"/>
      <c r="NJY171" s="200"/>
      <c r="NJZ171" s="200"/>
      <c r="NKA171" s="200"/>
      <c r="NKC171" s="200"/>
      <c r="NKD171" s="200"/>
      <c r="NKE171" s="200"/>
      <c r="NKF171" s="200"/>
      <c r="NKG171" s="200"/>
      <c r="NKH171" s="200"/>
      <c r="NKI171" s="200"/>
      <c r="NKJ171" s="200"/>
      <c r="NKM171" s="200"/>
      <c r="NKP171" s="200"/>
      <c r="NKS171" s="200"/>
      <c r="NKV171" s="200"/>
      <c r="NKY171" s="200"/>
      <c r="NLB171" s="200"/>
      <c r="NLK171" s="200"/>
      <c r="NLN171" s="200"/>
      <c r="NLQ171" s="200"/>
      <c r="NLT171" s="200"/>
      <c r="NMC171" s="200"/>
      <c r="NMI171" s="200"/>
      <c r="NML171" s="200"/>
      <c r="NMO171" s="200"/>
      <c r="NMR171" s="200"/>
      <c r="NMX171" s="200"/>
      <c r="NNG171" s="200"/>
      <c r="NNI171" s="200"/>
      <c r="NNJ171" s="200"/>
      <c r="NNL171" s="200"/>
      <c r="NNO171" s="200"/>
      <c r="NNR171" s="200"/>
      <c r="NNU171" s="200"/>
      <c r="NNX171" s="200"/>
      <c r="NOA171" s="200"/>
      <c r="NOC171" s="200"/>
      <c r="NOE171" s="200"/>
      <c r="NOH171" s="200"/>
      <c r="NOK171" s="200"/>
      <c r="NON171" s="200"/>
      <c r="NOQ171" s="200"/>
      <c r="NOT171" s="200"/>
      <c r="NOW171" s="200"/>
      <c r="NOZ171" s="200"/>
      <c r="NPB171" s="200"/>
      <c r="NPE171" s="200"/>
      <c r="NPH171" s="200"/>
      <c r="NPK171" s="200"/>
      <c r="NPQ171" s="200"/>
      <c r="NPT171" s="200"/>
      <c r="NPV171" s="200"/>
      <c r="NRC171" s="200"/>
      <c r="NRF171" s="200"/>
      <c r="NRI171" s="200"/>
      <c r="NRL171" s="200"/>
      <c r="NRO171" s="200"/>
      <c r="NRP171" s="200"/>
      <c r="NRQ171" s="200"/>
      <c r="NRT171" s="200"/>
      <c r="NRW171" s="200"/>
      <c r="NRZ171" s="200"/>
      <c r="NSC171" s="200"/>
      <c r="NSE171" s="200"/>
      <c r="NSS171" s="200"/>
      <c r="NST171" s="200"/>
      <c r="NSU171" s="200"/>
      <c r="NSV171" s="200"/>
      <c r="NSW171" s="200"/>
      <c r="NSX171" s="200"/>
      <c r="NSY171" s="200"/>
      <c r="NSZ171" s="200"/>
      <c r="NTA171" s="200"/>
      <c r="NTB171" s="200"/>
      <c r="NTC171" s="200"/>
      <c r="NTD171" s="200"/>
      <c r="NTE171" s="200"/>
      <c r="NTF171" s="200"/>
      <c r="NTG171" s="200"/>
      <c r="NTH171" s="200"/>
      <c r="NTI171" s="200"/>
      <c r="NTJ171" s="200"/>
      <c r="NTK171" s="200"/>
      <c r="NTQ171" s="200"/>
      <c r="NTR171" s="200"/>
      <c r="NTS171" s="200"/>
      <c r="NTT171" s="200"/>
      <c r="NTU171" s="200"/>
      <c r="NTV171" s="200"/>
      <c r="NTW171" s="200"/>
      <c r="NTY171" s="200"/>
      <c r="NTZ171" s="200"/>
      <c r="NUA171" s="200"/>
      <c r="NUB171" s="200"/>
      <c r="NUC171" s="200"/>
      <c r="NUD171" s="200"/>
      <c r="NUE171" s="200"/>
      <c r="NUF171" s="200"/>
      <c r="NUI171" s="200"/>
      <c r="NUL171" s="200"/>
      <c r="NUO171" s="200"/>
      <c r="NUR171" s="200"/>
      <c r="NUU171" s="200"/>
      <c r="NUX171" s="200"/>
      <c r="NVG171" s="200"/>
      <c r="NVJ171" s="200"/>
      <c r="NVM171" s="200"/>
      <c r="NVP171" s="200"/>
      <c r="NVY171" s="200"/>
      <c r="NWE171" s="200"/>
      <c r="NWH171" s="200"/>
      <c r="NWK171" s="200"/>
      <c r="NWN171" s="200"/>
      <c r="NWT171" s="200"/>
      <c r="NXC171" s="200"/>
      <c r="NXE171" s="200"/>
      <c r="NXF171" s="200"/>
      <c r="NXH171" s="200"/>
      <c r="NXK171" s="200"/>
      <c r="NXN171" s="200"/>
      <c r="NXQ171" s="200"/>
      <c r="NXT171" s="200"/>
      <c r="NXW171" s="200"/>
      <c r="NXY171" s="200"/>
      <c r="NYA171" s="200"/>
      <c r="NYD171" s="200"/>
      <c r="NYG171" s="200"/>
      <c r="NYJ171" s="200"/>
      <c r="NYM171" s="200"/>
      <c r="NYP171" s="200"/>
      <c r="NYS171" s="200"/>
      <c r="NYV171" s="200"/>
      <c r="NYX171" s="200"/>
      <c r="NZA171" s="200"/>
      <c r="NZD171" s="200"/>
      <c r="NZG171" s="200"/>
      <c r="NZM171" s="200"/>
      <c r="NZP171" s="200"/>
      <c r="NZR171" s="200"/>
      <c r="OAY171" s="200"/>
      <c r="OBB171" s="200"/>
      <c r="OBE171" s="200"/>
      <c r="OBH171" s="200"/>
      <c r="OBK171" s="200"/>
      <c r="OBL171" s="200"/>
      <c r="OBM171" s="200"/>
      <c r="OBP171" s="200"/>
      <c r="OBS171" s="200"/>
      <c r="OBV171" s="200"/>
      <c r="OBY171" s="200"/>
      <c r="OCA171" s="200"/>
      <c r="OCO171" s="200"/>
      <c r="OCP171" s="200"/>
      <c r="OCQ171" s="200"/>
      <c r="OCR171" s="200"/>
      <c r="OCS171" s="200"/>
      <c r="OCT171" s="200"/>
      <c r="OCU171" s="200"/>
      <c r="OCV171" s="200"/>
      <c r="OCW171" s="200"/>
      <c r="OCX171" s="200"/>
      <c r="OCY171" s="200"/>
      <c r="OCZ171" s="200"/>
      <c r="ODA171" s="200"/>
      <c r="ODB171" s="200"/>
      <c r="ODC171" s="200"/>
      <c r="ODD171" s="200"/>
      <c r="ODE171" s="200"/>
      <c r="ODF171" s="200"/>
      <c r="ODG171" s="200"/>
      <c r="ODM171" s="200"/>
      <c r="ODN171" s="200"/>
      <c r="ODO171" s="200"/>
      <c r="ODP171" s="200"/>
      <c r="ODQ171" s="200"/>
      <c r="ODR171" s="200"/>
      <c r="ODS171" s="200"/>
      <c r="ODU171" s="200"/>
      <c r="ODV171" s="200"/>
      <c r="ODW171" s="200"/>
      <c r="ODX171" s="200"/>
      <c r="ODY171" s="200"/>
      <c r="ODZ171" s="200"/>
      <c r="OEA171" s="200"/>
      <c r="OEB171" s="200"/>
      <c r="OEE171" s="200"/>
      <c r="OEH171" s="200"/>
      <c r="OEK171" s="200"/>
      <c r="OEN171" s="200"/>
      <c r="OEQ171" s="200"/>
      <c r="OET171" s="200"/>
      <c r="OFC171" s="200"/>
      <c r="OFF171" s="200"/>
      <c r="OFI171" s="200"/>
      <c r="OFL171" s="200"/>
      <c r="OFU171" s="200"/>
      <c r="OGA171" s="200"/>
      <c r="OGD171" s="200"/>
      <c r="OGG171" s="200"/>
      <c r="OGJ171" s="200"/>
      <c r="OGP171" s="200"/>
      <c r="OGY171" s="200"/>
      <c r="OHA171" s="200"/>
      <c r="OHB171" s="200"/>
      <c r="OHD171" s="200"/>
      <c r="OHG171" s="200"/>
      <c r="OHJ171" s="200"/>
      <c r="OHM171" s="200"/>
      <c r="OHP171" s="200"/>
      <c r="OHS171" s="200"/>
      <c r="OHU171" s="200"/>
      <c r="OHW171" s="200"/>
      <c r="OHZ171" s="200"/>
      <c r="OIC171" s="200"/>
      <c r="OIF171" s="200"/>
      <c r="OII171" s="200"/>
      <c r="OIL171" s="200"/>
      <c r="OIO171" s="200"/>
      <c r="OIR171" s="200"/>
      <c r="OIT171" s="200"/>
      <c r="OIW171" s="200"/>
      <c r="OIZ171" s="200"/>
      <c r="OJC171" s="200"/>
      <c r="OJI171" s="200"/>
      <c r="OJL171" s="200"/>
      <c r="OJN171" s="200"/>
      <c r="OKU171" s="200"/>
      <c r="OKX171" s="200"/>
      <c r="OLA171" s="200"/>
      <c r="OLD171" s="200"/>
      <c r="OLG171" s="200"/>
      <c r="OLH171" s="200"/>
      <c r="OLI171" s="200"/>
      <c r="OLL171" s="200"/>
      <c r="OLO171" s="200"/>
      <c r="OLR171" s="200"/>
      <c r="OLU171" s="200"/>
      <c r="OLW171" s="200"/>
      <c r="OMK171" s="200"/>
      <c r="OML171" s="200"/>
      <c r="OMM171" s="200"/>
      <c r="OMN171" s="200"/>
      <c r="OMO171" s="200"/>
      <c r="OMP171" s="200"/>
      <c r="OMQ171" s="200"/>
      <c r="OMR171" s="200"/>
      <c r="OMS171" s="200"/>
      <c r="OMT171" s="200"/>
      <c r="OMU171" s="200"/>
      <c r="OMV171" s="200"/>
      <c r="OMW171" s="200"/>
      <c r="OMX171" s="200"/>
      <c r="OMY171" s="200"/>
      <c r="OMZ171" s="200"/>
      <c r="ONA171" s="200"/>
      <c r="ONB171" s="200"/>
      <c r="ONC171" s="200"/>
      <c r="ONI171" s="200"/>
      <c r="ONJ171" s="200"/>
      <c r="ONK171" s="200"/>
      <c r="ONL171" s="200"/>
      <c r="ONM171" s="200"/>
      <c r="ONN171" s="200"/>
      <c r="ONO171" s="200"/>
      <c r="ONQ171" s="200"/>
      <c r="ONR171" s="200"/>
      <c r="ONS171" s="200"/>
      <c r="ONT171" s="200"/>
      <c r="ONU171" s="200"/>
      <c r="ONV171" s="200"/>
      <c r="ONW171" s="200"/>
      <c r="ONX171" s="200"/>
      <c r="OOA171" s="200"/>
      <c r="OOD171" s="200"/>
      <c r="OOG171" s="200"/>
      <c r="OOJ171" s="200"/>
      <c r="OOM171" s="200"/>
      <c r="OOP171" s="200"/>
      <c r="OOY171" s="200"/>
      <c r="OPB171" s="200"/>
      <c r="OPE171" s="200"/>
      <c r="OPH171" s="200"/>
      <c r="OPQ171" s="200"/>
      <c r="OPW171" s="200"/>
      <c r="OPZ171" s="200"/>
      <c r="OQC171" s="200"/>
      <c r="OQF171" s="200"/>
      <c r="OQL171" s="200"/>
      <c r="OQU171" s="200"/>
      <c r="OQW171" s="200"/>
      <c r="OQX171" s="200"/>
      <c r="OQZ171" s="200"/>
      <c r="ORC171" s="200"/>
      <c r="ORF171" s="200"/>
      <c r="ORI171" s="200"/>
      <c r="ORL171" s="200"/>
      <c r="ORO171" s="200"/>
      <c r="ORQ171" s="200"/>
      <c r="ORS171" s="200"/>
      <c r="ORV171" s="200"/>
      <c r="ORY171" s="200"/>
      <c r="OSB171" s="200"/>
      <c r="OSE171" s="200"/>
      <c r="OSH171" s="200"/>
      <c r="OSK171" s="200"/>
      <c r="OSN171" s="200"/>
      <c r="OSP171" s="200"/>
      <c r="OSS171" s="200"/>
      <c r="OSV171" s="200"/>
      <c r="OSY171" s="200"/>
      <c r="OTE171" s="200"/>
      <c r="OTH171" s="200"/>
      <c r="OTJ171" s="200"/>
      <c r="OUQ171" s="200"/>
      <c r="OUT171" s="200"/>
      <c r="OUW171" s="200"/>
      <c r="OUZ171" s="200"/>
      <c r="OVC171" s="200"/>
      <c r="OVD171" s="200"/>
      <c r="OVE171" s="200"/>
      <c r="OVH171" s="200"/>
      <c r="OVK171" s="200"/>
      <c r="OVN171" s="200"/>
      <c r="OVQ171" s="200"/>
      <c r="OVS171" s="200"/>
      <c r="OWG171" s="200"/>
      <c r="OWH171" s="200"/>
      <c r="OWI171" s="200"/>
      <c r="OWJ171" s="200"/>
      <c r="OWK171" s="200"/>
      <c r="OWL171" s="200"/>
      <c r="OWM171" s="200"/>
      <c r="OWN171" s="200"/>
      <c r="OWO171" s="200"/>
      <c r="OWP171" s="200"/>
      <c r="OWQ171" s="200"/>
      <c r="OWR171" s="200"/>
      <c r="OWS171" s="200"/>
      <c r="OWT171" s="200"/>
      <c r="OWU171" s="200"/>
      <c r="OWV171" s="200"/>
      <c r="OWW171" s="200"/>
      <c r="OWX171" s="200"/>
      <c r="OWY171" s="200"/>
      <c r="OXE171" s="200"/>
      <c r="OXF171" s="200"/>
      <c r="OXG171" s="200"/>
      <c r="OXH171" s="200"/>
      <c r="OXI171" s="200"/>
      <c r="OXJ171" s="200"/>
      <c r="OXK171" s="200"/>
      <c r="OXM171" s="200"/>
      <c r="OXN171" s="200"/>
      <c r="OXO171" s="200"/>
      <c r="OXP171" s="200"/>
      <c r="OXQ171" s="200"/>
      <c r="OXR171" s="200"/>
      <c r="OXS171" s="200"/>
      <c r="OXT171" s="200"/>
      <c r="OXW171" s="200"/>
      <c r="OXZ171" s="200"/>
      <c r="OYC171" s="200"/>
      <c r="OYF171" s="200"/>
      <c r="OYI171" s="200"/>
      <c r="OYL171" s="200"/>
      <c r="OYU171" s="200"/>
      <c r="OYX171" s="200"/>
      <c r="OZA171" s="200"/>
      <c r="OZD171" s="200"/>
      <c r="OZM171" s="200"/>
      <c r="OZS171" s="200"/>
      <c r="OZV171" s="200"/>
      <c r="OZY171" s="200"/>
      <c r="PAB171" s="200"/>
      <c r="PAH171" s="200"/>
      <c r="PAQ171" s="200"/>
      <c r="PAS171" s="200"/>
      <c r="PAT171" s="200"/>
      <c r="PAV171" s="200"/>
      <c r="PAY171" s="200"/>
      <c r="PBB171" s="200"/>
      <c r="PBE171" s="200"/>
      <c r="PBH171" s="200"/>
      <c r="PBK171" s="200"/>
      <c r="PBM171" s="200"/>
      <c r="PBO171" s="200"/>
      <c r="PBR171" s="200"/>
      <c r="PBU171" s="200"/>
      <c r="PBX171" s="200"/>
      <c r="PCA171" s="200"/>
      <c r="PCD171" s="200"/>
      <c r="PCG171" s="200"/>
      <c r="PCJ171" s="200"/>
      <c r="PCL171" s="200"/>
      <c r="PCO171" s="200"/>
      <c r="PCR171" s="200"/>
      <c r="PCU171" s="200"/>
      <c r="PDA171" s="200"/>
      <c r="PDD171" s="200"/>
      <c r="PDF171" s="200"/>
      <c r="PEM171" s="200"/>
      <c r="PEP171" s="200"/>
      <c r="PES171" s="200"/>
      <c r="PEV171" s="200"/>
      <c r="PEY171" s="200"/>
      <c r="PEZ171" s="200"/>
      <c r="PFA171" s="200"/>
      <c r="PFD171" s="200"/>
      <c r="PFG171" s="200"/>
      <c r="PFJ171" s="200"/>
      <c r="PFM171" s="200"/>
      <c r="PFO171" s="200"/>
      <c r="PGC171" s="200"/>
      <c r="PGD171" s="200"/>
      <c r="PGE171" s="200"/>
      <c r="PGF171" s="200"/>
      <c r="PGG171" s="200"/>
      <c r="PGH171" s="200"/>
      <c r="PGI171" s="200"/>
      <c r="PGJ171" s="200"/>
      <c r="PGK171" s="200"/>
      <c r="PGL171" s="200"/>
      <c r="PGM171" s="200"/>
      <c r="PGN171" s="200"/>
      <c r="PGO171" s="200"/>
      <c r="PGP171" s="200"/>
      <c r="PGQ171" s="200"/>
      <c r="PGR171" s="200"/>
      <c r="PGS171" s="200"/>
      <c r="PGT171" s="200"/>
      <c r="PGU171" s="200"/>
      <c r="PHA171" s="200"/>
      <c r="PHB171" s="200"/>
      <c r="PHC171" s="200"/>
      <c r="PHD171" s="200"/>
      <c r="PHE171" s="200"/>
      <c r="PHF171" s="200"/>
      <c r="PHG171" s="200"/>
      <c r="PHI171" s="200"/>
      <c r="PHJ171" s="200"/>
      <c r="PHK171" s="200"/>
      <c r="PHL171" s="200"/>
      <c r="PHM171" s="200"/>
      <c r="PHN171" s="200"/>
      <c r="PHO171" s="200"/>
      <c r="PHP171" s="200"/>
      <c r="PHS171" s="200"/>
      <c r="PHV171" s="200"/>
      <c r="PHY171" s="200"/>
      <c r="PIB171" s="200"/>
      <c r="PIE171" s="200"/>
      <c r="PIH171" s="200"/>
      <c r="PIQ171" s="200"/>
      <c r="PIT171" s="200"/>
      <c r="PIW171" s="200"/>
      <c r="PIZ171" s="200"/>
      <c r="PJI171" s="200"/>
      <c r="PJO171" s="200"/>
      <c r="PJR171" s="200"/>
      <c r="PJU171" s="200"/>
      <c r="PJX171" s="200"/>
      <c r="PKD171" s="200"/>
      <c r="PKM171" s="200"/>
      <c r="PKO171" s="200"/>
      <c r="PKP171" s="200"/>
      <c r="PKR171" s="200"/>
      <c r="PKU171" s="200"/>
      <c r="PKX171" s="200"/>
      <c r="PLA171" s="200"/>
      <c r="PLD171" s="200"/>
      <c r="PLG171" s="200"/>
      <c r="PLI171" s="200"/>
      <c r="PLK171" s="200"/>
      <c r="PLN171" s="200"/>
      <c r="PLQ171" s="200"/>
      <c r="PLT171" s="200"/>
      <c r="PLW171" s="200"/>
      <c r="PLZ171" s="200"/>
      <c r="PMC171" s="200"/>
      <c r="PMF171" s="200"/>
      <c r="PMH171" s="200"/>
      <c r="PMK171" s="200"/>
      <c r="PMN171" s="200"/>
      <c r="PMQ171" s="200"/>
      <c r="PMW171" s="200"/>
      <c r="PMZ171" s="200"/>
      <c r="PNB171" s="200"/>
      <c r="POI171" s="200"/>
      <c r="POL171" s="200"/>
      <c r="POO171" s="200"/>
      <c r="POR171" s="200"/>
      <c r="POU171" s="200"/>
      <c r="POV171" s="200"/>
      <c r="POW171" s="200"/>
      <c r="POZ171" s="200"/>
      <c r="PPC171" s="200"/>
      <c r="PPF171" s="200"/>
      <c r="PPI171" s="200"/>
      <c r="PPK171" s="200"/>
      <c r="PPY171" s="200"/>
      <c r="PPZ171" s="200"/>
      <c r="PQA171" s="200"/>
      <c r="PQB171" s="200"/>
      <c r="PQC171" s="200"/>
      <c r="PQD171" s="200"/>
      <c r="PQE171" s="200"/>
      <c r="PQF171" s="200"/>
      <c r="PQG171" s="200"/>
      <c r="PQH171" s="200"/>
      <c r="PQI171" s="200"/>
      <c r="PQJ171" s="200"/>
      <c r="PQK171" s="200"/>
      <c r="PQL171" s="200"/>
      <c r="PQM171" s="200"/>
      <c r="PQN171" s="200"/>
      <c r="PQO171" s="200"/>
      <c r="PQP171" s="200"/>
      <c r="PQQ171" s="200"/>
      <c r="PQW171" s="200"/>
      <c r="PQX171" s="200"/>
      <c r="PQY171" s="200"/>
      <c r="PQZ171" s="200"/>
      <c r="PRA171" s="200"/>
      <c r="PRB171" s="200"/>
      <c r="PRC171" s="200"/>
      <c r="PRE171" s="200"/>
      <c r="PRF171" s="200"/>
      <c r="PRG171" s="200"/>
      <c r="PRH171" s="200"/>
      <c r="PRI171" s="200"/>
      <c r="PRJ171" s="200"/>
      <c r="PRK171" s="200"/>
      <c r="PRL171" s="200"/>
      <c r="PRO171" s="200"/>
      <c r="PRR171" s="200"/>
      <c r="PRU171" s="200"/>
      <c r="PRX171" s="200"/>
      <c r="PSA171" s="200"/>
      <c r="PSD171" s="200"/>
      <c r="PSM171" s="200"/>
      <c r="PSP171" s="200"/>
      <c r="PSS171" s="200"/>
      <c r="PSV171" s="200"/>
      <c r="PTE171" s="200"/>
      <c r="PTK171" s="200"/>
      <c r="PTN171" s="200"/>
      <c r="PTQ171" s="200"/>
      <c r="PTT171" s="200"/>
      <c r="PTZ171" s="200"/>
      <c r="PUI171" s="200"/>
      <c r="PUK171" s="200"/>
      <c r="PUL171" s="200"/>
      <c r="PUN171" s="200"/>
      <c r="PUQ171" s="200"/>
      <c r="PUT171" s="200"/>
      <c r="PUW171" s="200"/>
      <c r="PUZ171" s="200"/>
      <c r="PVC171" s="200"/>
      <c r="PVE171" s="200"/>
      <c r="PVG171" s="200"/>
      <c r="PVJ171" s="200"/>
      <c r="PVM171" s="200"/>
      <c r="PVP171" s="200"/>
      <c r="PVS171" s="200"/>
      <c r="PVV171" s="200"/>
      <c r="PVY171" s="200"/>
      <c r="PWB171" s="200"/>
      <c r="PWD171" s="200"/>
      <c r="PWG171" s="200"/>
      <c r="PWJ171" s="200"/>
      <c r="PWM171" s="200"/>
      <c r="PWS171" s="200"/>
      <c r="PWV171" s="200"/>
      <c r="PWX171" s="200"/>
      <c r="PYE171" s="200"/>
      <c r="PYH171" s="200"/>
      <c r="PYK171" s="200"/>
      <c r="PYN171" s="200"/>
      <c r="PYQ171" s="200"/>
      <c r="PYR171" s="200"/>
      <c r="PYS171" s="200"/>
      <c r="PYV171" s="200"/>
      <c r="PYY171" s="200"/>
      <c r="PZB171" s="200"/>
      <c r="PZE171" s="200"/>
      <c r="PZG171" s="200"/>
      <c r="PZU171" s="200"/>
      <c r="PZV171" s="200"/>
      <c r="PZW171" s="200"/>
      <c r="PZX171" s="200"/>
      <c r="PZY171" s="200"/>
      <c r="PZZ171" s="200"/>
      <c r="QAA171" s="200"/>
      <c r="QAB171" s="200"/>
      <c r="QAC171" s="200"/>
      <c r="QAD171" s="200"/>
      <c r="QAE171" s="200"/>
      <c r="QAF171" s="200"/>
      <c r="QAG171" s="200"/>
      <c r="QAH171" s="200"/>
      <c r="QAI171" s="200"/>
      <c r="QAJ171" s="200"/>
      <c r="QAK171" s="200"/>
      <c r="QAL171" s="200"/>
      <c r="QAM171" s="200"/>
      <c r="QAS171" s="200"/>
      <c r="QAT171" s="200"/>
      <c r="QAU171" s="200"/>
      <c r="QAV171" s="200"/>
      <c r="QAW171" s="200"/>
      <c r="QAX171" s="200"/>
      <c r="QAY171" s="200"/>
      <c r="QBA171" s="200"/>
      <c r="QBB171" s="200"/>
      <c r="QBC171" s="200"/>
      <c r="QBD171" s="200"/>
      <c r="QBE171" s="200"/>
      <c r="QBF171" s="200"/>
      <c r="QBG171" s="200"/>
      <c r="QBH171" s="200"/>
      <c r="QBK171" s="200"/>
      <c r="QBN171" s="200"/>
      <c r="QBQ171" s="200"/>
      <c r="QBT171" s="200"/>
      <c r="QBW171" s="200"/>
      <c r="QBZ171" s="200"/>
      <c r="QCI171" s="200"/>
      <c r="QCL171" s="200"/>
      <c r="QCO171" s="200"/>
      <c r="QCR171" s="200"/>
      <c r="QDA171" s="200"/>
      <c r="QDG171" s="200"/>
      <c r="QDJ171" s="200"/>
      <c r="QDM171" s="200"/>
      <c r="QDP171" s="200"/>
      <c r="QDV171" s="200"/>
      <c r="QEE171" s="200"/>
      <c r="QEG171" s="200"/>
      <c r="QEH171" s="200"/>
      <c r="QEJ171" s="200"/>
      <c r="QEM171" s="200"/>
      <c r="QEP171" s="200"/>
      <c r="QES171" s="200"/>
      <c r="QEV171" s="200"/>
      <c r="QEY171" s="200"/>
      <c r="QFA171" s="200"/>
      <c r="QFC171" s="200"/>
      <c r="QFF171" s="200"/>
      <c r="QFI171" s="200"/>
      <c r="QFL171" s="200"/>
      <c r="QFO171" s="200"/>
      <c r="QFR171" s="200"/>
      <c r="QFU171" s="200"/>
      <c r="QFX171" s="200"/>
      <c r="QFZ171" s="200"/>
      <c r="QGC171" s="200"/>
      <c r="QGF171" s="200"/>
      <c r="QGI171" s="200"/>
      <c r="QGO171" s="200"/>
      <c r="QGR171" s="200"/>
      <c r="QGT171" s="200"/>
      <c r="QIA171" s="200"/>
      <c r="QID171" s="200"/>
      <c r="QIG171" s="200"/>
      <c r="QIJ171" s="200"/>
      <c r="QIM171" s="200"/>
      <c r="QIN171" s="200"/>
      <c r="QIO171" s="200"/>
      <c r="QIR171" s="200"/>
      <c r="QIU171" s="200"/>
      <c r="QIX171" s="200"/>
      <c r="QJA171" s="200"/>
      <c r="QJC171" s="200"/>
      <c r="QJQ171" s="200"/>
      <c r="QJR171" s="200"/>
      <c r="QJS171" s="200"/>
      <c r="QJT171" s="200"/>
      <c r="QJU171" s="200"/>
      <c r="QJV171" s="200"/>
      <c r="QJW171" s="200"/>
      <c r="QJX171" s="200"/>
      <c r="QJY171" s="200"/>
      <c r="QJZ171" s="200"/>
      <c r="QKA171" s="200"/>
      <c r="QKB171" s="200"/>
      <c r="QKC171" s="200"/>
      <c r="QKD171" s="200"/>
      <c r="QKE171" s="200"/>
      <c r="QKF171" s="200"/>
      <c r="QKG171" s="200"/>
      <c r="QKH171" s="200"/>
      <c r="QKI171" s="200"/>
      <c r="QKO171" s="200"/>
      <c r="QKP171" s="200"/>
      <c r="QKQ171" s="200"/>
      <c r="QKR171" s="200"/>
      <c r="QKS171" s="200"/>
      <c r="QKT171" s="200"/>
      <c r="QKU171" s="200"/>
      <c r="QKW171" s="200"/>
      <c r="QKX171" s="200"/>
      <c r="QKY171" s="200"/>
      <c r="QKZ171" s="200"/>
      <c r="QLA171" s="200"/>
      <c r="QLB171" s="200"/>
      <c r="QLC171" s="200"/>
      <c r="QLD171" s="200"/>
      <c r="QLG171" s="200"/>
      <c r="QLJ171" s="200"/>
      <c r="QLM171" s="200"/>
      <c r="QLP171" s="200"/>
      <c r="QLS171" s="200"/>
      <c r="QLV171" s="200"/>
      <c r="QME171" s="200"/>
      <c r="QMH171" s="200"/>
      <c r="QMK171" s="200"/>
      <c r="QMN171" s="200"/>
      <c r="QMW171" s="200"/>
      <c r="QNC171" s="200"/>
      <c r="QNF171" s="200"/>
      <c r="QNI171" s="200"/>
      <c r="QNL171" s="200"/>
      <c r="QNR171" s="200"/>
      <c r="QOA171" s="200"/>
      <c r="QOC171" s="200"/>
      <c r="QOD171" s="200"/>
      <c r="QOF171" s="200"/>
      <c r="QOI171" s="200"/>
      <c r="QOL171" s="200"/>
      <c r="QOO171" s="200"/>
      <c r="QOR171" s="200"/>
      <c r="QOU171" s="200"/>
      <c r="QOW171" s="200"/>
      <c r="QOY171" s="200"/>
      <c r="QPB171" s="200"/>
      <c r="QPE171" s="200"/>
      <c r="QPH171" s="200"/>
      <c r="QPK171" s="200"/>
      <c r="QPN171" s="200"/>
      <c r="QPQ171" s="200"/>
      <c r="QPT171" s="200"/>
      <c r="QPV171" s="200"/>
      <c r="QPY171" s="200"/>
      <c r="QQB171" s="200"/>
      <c r="QQE171" s="200"/>
      <c r="QQK171" s="200"/>
      <c r="QQN171" s="200"/>
      <c r="QQP171" s="200"/>
      <c r="QRW171" s="200"/>
      <c r="QRZ171" s="200"/>
      <c r="QSC171" s="200"/>
      <c r="QSF171" s="200"/>
      <c r="QSI171" s="200"/>
      <c r="QSJ171" s="200"/>
      <c r="QSK171" s="200"/>
      <c r="QSN171" s="200"/>
      <c r="QSQ171" s="200"/>
      <c r="QST171" s="200"/>
      <c r="QSW171" s="200"/>
      <c r="QSY171" s="200"/>
      <c r="QTM171" s="200"/>
      <c r="QTN171" s="200"/>
      <c r="QTO171" s="200"/>
      <c r="QTP171" s="200"/>
      <c r="QTQ171" s="200"/>
      <c r="QTR171" s="200"/>
      <c r="QTS171" s="200"/>
      <c r="QTT171" s="200"/>
      <c r="QTU171" s="200"/>
      <c r="QTV171" s="200"/>
      <c r="QTW171" s="200"/>
      <c r="QTX171" s="200"/>
      <c r="QTY171" s="200"/>
      <c r="QTZ171" s="200"/>
      <c r="QUA171" s="200"/>
      <c r="QUB171" s="200"/>
      <c r="QUC171" s="200"/>
      <c r="QUD171" s="200"/>
      <c r="QUE171" s="200"/>
      <c r="QUK171" s="200"/>
      <c r="QUL171" s="200"/>
      <c r="QUM171" s="200"/>
      <c r="QUN171" s="200"/>
      <c r="QUO171" s="200"/>
      <c r="QUP171" s="200"/>
      <c r="QUQ171" s="200"/>
      <c r="QUS171" s="200"/>
      <c r="QUT171" s="200"/>
      <c r="QUU171" s="200"/>
      <c r="QUV171" s="200"/>
      <c r="QUW171" s="200"/>
      <c r="QUX171" s="200"/>
      <c r="QUY171" s="200"/>
      <c r="QUZ171" s="200"/>
      <c r="QVC171" s="200"/>
      <c r="QVF171" s="200"/>
      <c r="QVI171" s="200"/>
      <c r="QVL171" s="200"/>
      <c r="QVO171" s="200"/>
      <c r="QVR171" s="200"/>
      <c r="QWA171" s="200"/>
      <c r="QWD171" s="200"/>
      <c r="QWG171" s="200"/>
      <c r="QWJ171" s="200"/>
      <c r="QWS171" s="200"/>
      <c r="QWY171" s="200"/>
      <c r="QXB171" s="200"/>
      <c r="QXE171" s="200"/>
      <c r="QXH171" s="200"/>
      <c r="QXN171" s="200"/>
      <c r="QXW171" s="200"/>
      <c r="QXY171" s="200"/>
      <c r="QXZ171" s="200"/>
      <c r="QYB171" s="200"/>
      <c r="QYE171" s="200"/>
      <c r="QYH171" s="200"/>
      <c r="QYK171" s="200"/>
      <c r="QYN171" s="200"/>
      <c r="QYQ171" s="200"/>
      <c r="QYS171" s="200"/>
      <c r="QYU171" s="200"/>
      <c r="QYX171" s="200"/>
      <c r="QZA171" s="200"/>
      <c r="QZD171" s="200"/>
      <c r="QZG171" s="200"/>
      <c r="QZJ171" s="200"/>
      <c r="QZM171" s="200"/>
      <c r="QZP171" s="200"/>
      <c r="QZR171" s="200"/>
      <c r="QZU171" s="200"/>
      <c r="QZX171" s="200"/>
      <c r="RAA171" s="200"/>
      <c r="RAG171" s="200"/>
      <c r="RAJ171" s="200"/>
      <c r="RAL171" s="200"/>
      <c r="RBS171" s="200"/>
      <c r="RBV171" s="200"/>
      <c r="RBY171" s="200"/>
      <c r="RCB171" s="200"/>
      <c r="RCE171" s="200"/>
      <c r="RCF171" s="200"/>
      <c r="RCG171" s="200"/>
      <c r="RCJ171" s="200"/>
      <c r="RCM171" s="200"/>
      <c r="RCP171" s="200"/>
      <c r="RCS171" s="200"/>
      <c r="RCU171" s="200"/>
      <c r="RDI171" s="200"/>
      <c r="RDJ171" s="200"/>
      <c r="RDK171" s="200"/>
      <c r="RDL171" s="200"/>
      <c r="RDM171" s="200"/>
      <c r="RDN171" s="200"/>
      <c r="RDO171" s="200"/>
      <c r="RDP171" s="200"/>
      <c r="RDQ171" s="200"/>
      <c r="RDR171" s="200"/>
      <c r="RDS171" s="200"/>
      <c r="RDT171" s="200"/>
      <c r="RDU171" s="200"/>
      <c r="RDV171" s="200"/>
      <c r="RDW171" s="200"/>
      <c r="RDX171" s="200"/>
      <c r="RDY171" s="200"/>
      <c r="RDZ171" s="200"/>
      <c r="REA171" s="200"/>
      <c r="REG171" s="200"/>
      <c r="REH171" s="200"/>
      <c r="REI171" s="200"/>
      <c r="REJ171" s="200"/>
      <c r="REK171" s="200"/>
      <c r="REL171" s="200"/>
      <c r="REM171" s="200"/>
      <c r="REO171" s="200"/>
      <c r="REP171" s="200"/>
      <c r="REQ171" s="200"/>
      <c r="RER171" s="200"/>
      <c r="RES171" s="200"/>
      <c r="RET171" s="200"/>
      <c r="REU171" s="200"/>
      <c r="REV171" s="200"/>
      <c r="REY171" s="200"/>
      <c r="RFB171" s="200"/>
      <c r="RFE171" s="200"/>
      <c r="RFH171" s="200"/>
      <c r="RFK171" s="200"/>
      <c r="RFN171" s="200"/>
      <c r="RFW171" s="200"/>
      <c r="RFZ171" s="200"/>
      <c r="RGC171" s="200"/>
      <c r="RGF171" s="200"/>
      <c r="RGO171" s="200"/>
      <c r="RGU171" s="200"/>
      <c r="RGX171" s="200"/>
      <c r="RHA171" s="200"/>
      <c r="RHD171" s="200"/>
      <c r="RHJ171" s="200"/>
      <c r="RHS171" s="200"/>
      <c r="RHU171" s="200"/>
      <c r="RHV171" s="200"/>
      <c r="RHX171" s="200"/>
      <c r="RIA171" s="200"/>
      <c r="RID171" s="200"/>
      <c r="RIG171" s="200"/>
      <c r="RIJ171" s="200"/>
      <c r="RIM171" s="200"/>
      <c r="RIO171" s="200"/>
      <c r="RIQ171" s="200"/>
      <c r="RIT171" s="200"/>
      <c r="RIW171" s="200"/>
      <c r="RIZ171" s="200"/>
      <c r="RJC171" s="200"/>
      <c r="RJF171" s="200"/>
      <c r="RJI171" s="200"/>
      <c r="RJL171" s="200"/>
      <c r="RJN171" s="200"/>
      <c r="RJQ171" s="200"/>
      <c r="RJT171" s="200"/>
      <c r="RJW171" s="200"/>
      <c r="RKC171" s="200"/>
      <c r="RKF171" s="200"/>
      <c r="RKH171" s="200"/>
      <c r="RLO171" s="200"/>
      <c r="RLR171" s="200"/>
      <c r="RLU171" s="200"/>
      <c r="RLX171" s="200"/>
      <c r="RMA171" s="200"/>
      <c r="RMB171" s="200"/>
      <c r="RMC171" s="200"/>
      <c r="RMF171" s="200"/>
      <c r="RMI171" s="200"/>
      <c r="RML171" s="200"/>
      <c r="RMO171" s="200"/>
      <c r="RMQ171" s="200"/>
      <c r="RNE171" s="200"/>
      <c r="RNF171" s="200"/>
      <c r="RNG171" s="200"/>
      <c r="RNH171" s="200"/>
      <c r="RNI171" s="200"/>
      <c r="RNJ171" s="200"/>
      <c r="RNK171" s="200"/>
      <c r="RNL171" s="200"/>
      <c r="RNM171" s="200"/>
      <c r="RNN171" s="200"/>
      <c r="RNO171" s="200"/>
      <c r="RNP171" s="200"/>
      <c r="RNQ171" s="200"/>
      <c r="RNR171" s="200"/>
      <c r="RNS171" s="200"/>
      <c r="RNT171" s="200"/>
      <c r="RNU171" s="200"/>
      <c r="RNV171" s="200"/>
      <c r="RNW171" s="200"/>
      <c r="ROC171" s="200"/>
      <c r="ROD171" s="200"/>
      <c r="ROE171" s="200"/>
      <c r="ROF171" s="200"/>
      <c r="ROG171" s="200"/>
      <c r="ROH171" s="200"/>
      <c r="ROI171" s="200"/>
      <c r="ROK171" s="200"/>
      <c r="ROL171" s="200"/>
      <c r="ROM171" s="200"/>
      <c r="RON171" s="200"/>
      <c r="ROO171" s="200"/>
      <c r="ROP171" s="200"/>
      <c r="ROQ171" s="200"/>
      <c r="ROR171" s="200"/>
      <c r="ROU171" s="200"/>
      <c r="ROX171" s="200"/>
      <c r="RPA171" s="200"/>
      <c r="RPD171" s="200"/>
      <c r="RPG171" s="200"/>
      <c r="RPJ171" s="200"/>
      <c r="RPS171" s="200"/>
      <c r="RPV171" s="200"/>
      <c r="RPY171" s="200"/>
      <c r="RQB171" s="200"/>
      <c r="RQK171" s="200"/>
      <c r="RQQ171" s="200"/>
      <c r="RQT171" s="200"/>
      <c r="RQW171" s="200"/>
      <c r="RQZ171" s="200"/>
      <c r="RRF171" s="200"/>
      <c r="RRO171" s="200"/>
      <c r="RRQ171" s="200"/>
      <c r="RRR171" s="200"/>
      <c r="RRT171" s="200"/>
      <c r="RRW171" s="200"/>
      <c r="RRZ171" s="200"/>
      <c r="RSC171" s="200"/>
      <c r="RSF171" s="200"/>
      <c r="RSI171" s="200"/>
      <c r="RSK171" s="200"/>
      <c r="RSM171" s="200"/>
      <c r="RSP171" s="200"/>
      <c r="RSS171" s="200"/>
      <c r="RSV171" s="200"/>
      <c r="RSY171" s="200"/>
      <c r="RTB171" s="200"/>
      <c r="RTE171" s="200"/>
      <c r="RTH171" s="200"/>
      <c r="RTJ171" s="200"/>
      <c r="RTM171" s="200"/>
      <c r="RTP171" s="200"/>
      <c r="RTS171" s="200"/>
      <c r="RTY171" s="200"/>
      <c r="RUB171" s="200"/>
      <c r="RUD171" s="200"/>
      <c r="RVK171" s="200"/>
      <c r="RVN171" s="200"/>
      <c r="RVQ171" s="200"/>
      <c r="RVT171" s="200"/>
      <c r="RVW171" s="200"/>
      <c r="RVX171" s="200"/>
      <c r="RVY171" s="200"/>
      <c r="RWB171" s="200"/>
      <c r="RWE171" s="200"/>
      <c r="RWH171" s="200"/>
      <c r="RWK171" s="200"/>
      <c r="RWM171" s="200"/>
      <c r="RXA171" s="200"/>
      <c r="RXB171" s="200"/>
      <c r="RXC171" s="200"/>
      <c r="RXD171" s="200"/>
      <c r="RXE171" s="200"/>
      <c r="RXF171" s="200"/>
      <c r="RXG171" s="200"/>
      <c r="RXH171" s="200"/>
      <c r="RXI171" s="200"/>
      <c r="RXJ171" s="200"/>
      <c r="RXK171" s="200"/>
      <c r="RXL171" s="200"/>
      <c r="RXM171" s="200"/>
      <c r="RXN171" s="200"/>
      <c r="RXO171" s="200"/>
      <c r="RXP171" s="200"/>
      <c r="RXQ171" s="200"/>
      <c r="RXR171" s="200"/>
      <c r="RXS171" s="200"/>
      <c r="RXY171" s="200"/>
      <c r="RXZ171" s="200"/>
      <c r="RYA171" s="200"/>
      <c r="RYB171" s="200"/>
      <c r="RYC171" s="200"/>
      <c r="RYD171" s="200"/>
      <c r="RYE171" s="200"/>
      <c r="RYG171" s="200"/>
      <c r="RYH171" s="200"/>
      <c r="RYI171" s="200"/>
      <c r="RYJ171" s="200"/>
      <c r="RYK171" s="200"/>
      <c r="RYL171" s="200"/>
      <c r="RYM171" s="200"/>
      <c r="RYN171" s="200"/>
      <c r="RYQ171" s="200"/>
      <c r="RYT171" s="200"/>
      <c r="RYW171" s="200"/>
      <c r="RYZ171" s="200"/>
      <c r="RZC171" s="200"/>
      <c r="RZF171" s="200"/>
      <c r="RZO171" s="200"/>
      <c r="RZR171" s="200"/>
      <c r="RZU171" s="200"/>
      <c r="RZX171" s="200"/>
      <c r="SAG171" s="200"/>
      <c r="SAM171" s="200"/>
      <c r="SAP171" s="200"/>
      <c r="SAS171" s="200"/>
      <c r="SAV171" s="200"/>
      <c r="SBB171" s="200"/>
      <c r="SBK171" s="200"/>
      <c r="SBM171" s="200"/>
      <c r="SBN171" s="200"/>
      <c r="SBP171" s="200"/>
      <c r="SBS171" s="200"/>
      <c r="SBV171" s="200"/>
      <c r="SBY171" s="200"/>
      <c r="SCB171" s="200"/>
      <c r="SCE171" s="200"/>
      <c r="SCG171" s="200"/>
      <c r="SCI171" s="200"/>
      <c r="SCL171" s="200"/>
      <c r="SCO171" s="200"/>
      <c r="SCR171" s="200"/>
      <c r="SCU171" s="200"/>
      <c r="SCX171" s="200"/>
      <c r="SDA171" s="200"/>
      <c r="SDD171" s="200"/>
      <c r="SDF171" s="200"/>
      <c r="SDI171" s="200"/>
      <c r="SDL171" s="200"/>
      <c r="SDO171" s="200"/>
      <c r="SDU171" s="200"/>
      <c r="SDX171" s="200"/>
      <c r="SDZ171" s="200"/>
      <c r="SFG171" s="200"/>
      <c r="SFJ171" s="200"/>
      <c r="SFM171" s="200"/>
      <c r="SFP171" s="200"/>
      <c r="SFS171" s="200"/>
      <c r="SFT171" s="200"/>
      <c r="SFU171" s="200"/>
      <c r="SFX171" s="200"/>
      <c r="SGA171" s="200"/>
      <c r="SGD171" s="200"/>
      <c r="SGG171" s="200"/>
      <c r="SGI171" s="200"/>
      <c r="SGW171" s="200"/>
      <c r="SGX171" s="200"/>
      <c r="SGY171" s="200"/>
      <c r="SGZ171" s="200"/>
      <c r="SHA171" s="200"/>
      <c r="SHB171" s="200"/>
      <c r="SHC171" s="200"/>
      <c r="SHD171" s="200"/>
      <c r="SHE171" s="200"/>
      <c r="SHF171" s="200"/>
      <c r="SHG171" s="200"/>
      <c r="SHH171" s="200"/>
      <c r="SHI171" s="200"/>
      <c r="SHJ171" s="200"/>
      <c r="SHK171" s="200"/>
      <c r="SHL171" s="200"/>
      <c r="SHM171" s="200"/>
      <c r="SHN171" s="200"/>
      <c r="SHO171" s="200"/>
      <c r="SHU171" s="200"/>
      <c r="SHV171" s="200"/>
      <c r="SHW171" s="200"/>
      <c r="SHX171" s="200"/>
      <c r="SHY171" s="200"/>
      <c r="SHZ171" s="200"/>
      <c r="SIA171" s="200"/>
      <c r="SIC171" s="200"/>
      <c r="SID171" s="200"/>
      <c r="SIE171" s="200"/>
      <c r="SIF171" s="200"/>
      <c r="SIG171" s="200"/>
      <c r="SIH171" s="200"/>
      <c r="SII171" s="200"/>
      <c r="SIJ171" s="200"/>
      <c r="SIM171" s="200"/>
      <c r="SIP171" s="200"/>
      <c r="SIS171" s="200"/>
      <c r="SIV171" s="200"/>
      <c r="SIY171" s="200"/>
      <c r="SJB171" s="200"/>
      <c r="SJK171" s="200"/>
      <c r="SJN171" s="200"/>
      <c r="SJQ171" s="200"/>
      <c r="SJT171" s="200"/>
      <c r="SKC171" s="200"/>
      <c r="SKI171" s="200"/>
      <c r="SKL171" s="200"/>
      <c r="SKO171" s="200"/>
      <c r="SKR171" s="200"/>
      <c r="SKX171" s="200"/>
      <c r="SLG171" s="200"/>
      <c r="SLI171" s="200"/>
      <c r="SLJ171" s="200"/>
      <c r="SLL171" s="200"/>
      <c r="SLO171" s="200"/>
      <c r="SLR171" s="200"/>
      <c r="SLU171" s="200"/>
      <c r="SLX171" s="200"/>
      <c r="SMA171" s="200"/>
      <c r="SMC171" s="200"/>
      <c r="SME171" s="200"/>
      <c r="SMH171" s="200"/>
      <c r="SMK171" s="200"/>
      <c r="SMN171" s="200"/>
      <c r="SMQ171" s="200"/>
      <c r="SMT171" s="200"/>
      <c r="SMW171" s="200"/>
      <c r="SMZ171" s="200"/>
      <c r="SNB171" s="200"/>
      <c r="SNE171" s="200"/>
      <c r="SNH171" s="200"/>
      <c r="SNK171" s="200"/>
      <c r="SNQ171" s="200"/>
      <c r="SNT171" s="200"/>
      <c r="SNV171" s="200"/>
      <c r="SPC171" s="200"/>
      <c r="SPF171" s="200"/>
      <c r="SPI171" s="200"/>
      <c r="SPL171" s="200"/>
      <c r="SPO171" s="200"/>
      <c r="SPP171" s="200"/>
      <c r="SPQ171" s="200"/>
      <c r="SPT171" s="200"/>
      <c r="SPW171" s="200"/>
      <c r="SPZ171" s="200"/>
      <c r="SQC171" s="200"/>
      <c r="SQE171" s="200"/>
      <c r="SQS171" s="200"/>
      <c r="SQT171" s="200"/>
      <c r="SQU171" s="200"/>
      <c r="SQV171" s="200"/>
      <c r="SQW171" s="200"/>
      <c r="SQX171" s="200"/>
      <c r="SQY171" s="200"/>
      <c r="SQZ171" s="200"/>
      <c r="SRA171" s="200"/>
      <c r="SRB171" s="200"/>
      <c r="SRC171" s="200"/>
      <c r="SRD171" s="200"/>
      <c r="SRE171" s="200"/>
      <c r="SRF171" s="200"/>
      <c r="SRG171" s="200"/>
      <c r="SRH171" s="200"/>
      <c r="SRI171" s="200"/>
      <c r="SRJ171" s="200"/>
      <c r="SRK171" s="200"/>
      <c r="SRQ171" s="200"/>
      <c r="SRR171" s="200"/>
      <c r="SRS171" s="200"/>
      <c r="SRT171" s="200"/>
      <c r="SRU171" s="200"/>
      <c r="SRV171" s="200"/>
      <c r="SRW171" s="200"/>
      <c r="SRY171" s="200"/>
      <c r="SRZ171" s="200"/>
      <c r="SSA171" s="200"/>
      <c r="SSB171" s="200"/>
      <c r="SSC171" s="200"/>
      <c r="SSD171" s="200"/>
      <c r="SSE171" s="200"/>
      <c r="SSF171" s="200"/>
      <c r="SSI171" s="200"/>
      <c r="SSL171" s="200"/>
      <c r="SSO171" s="200"/>
      <c r="SSR171" s="200"/>
      <c r="SSU171" s="200"/>
      <c r="SSX171" s="200"/>
      <c r="STG171" s="200"/>
      <c r="STJ171" s="200"/>
      <c r="STM171" s="200"/>
      <c r="STP171" s="200"/>
      <c r="STY171" s="200"/>
      <c r="SUE171" s="200"/>
      <c r="SUH171" s="200"/>
      <c r="SUK171" s="200"/>
      <c r="SUN171" s="200"/>
      <c r="SUT171" s="200"/>
      <c r="SVC171" s="200"/>
      <c r="SVE171" s="200"/>
      <c r="SVF171" s="200"/>
      <c r="SVH171" s="200"/>
      <c r="SVK171" s="200"/>
      <c r="SVN171" s="200"/>
      <c r="SVQ171" s="200"/>
      <c r="SVT171" s="200"/>
      <c r="SVW171" s="200"/>
      <c r="SVY171" s="200"/>
      <c r="SWA171" s="200"/>
      <c r="SWD171" s="200"/>
      <c r="SWG171" s="200"/>
      <c r="SWJ171" s="200"/>
      <c r="SWM171" s="200"/>
      <c r="SWP171" s="200"/>
      <c r="SWS171" s="200"/>
      <c r="SWV171" s="200"/>
      <c r="SWX171" s="200"/>
      <c r="SXA171" s="200"/>
      <c r="SXD171" s="200"/>
      <c r="SXG171" s="200"/>
      <c r="SXM171" s="200"/>
      <c r="SXP171" s="200"/>
      <c r="SXR171" s="200"/>
      <c r="SYY171" s="200"/>
      <c r="SZB171" s="200"/>
      <c r="SZE171" s="200"/>
      <c r="SZH171" s="200"/>
      <c r="SZK171" s="200"/>
      <c r="SZL171" s="200"/>
      <c r="SZM171" s="200"/>
      <c r="SZP171" s="200"/>
      <c r="SZS171" s="200"/>
      <c r="SZV171" s="200"/>
      <c r="SZY171" s="200"/>
      <c r="TAA171" s="200"/>
      <c r="TAO171" s="200"/>
      <c r="TAP171" s="200"/>
      <c r="TAQ171" s="200"/>
      <c r="TAR171" s="200"/>
      <c r="TAS171" s="200"/>
      <c r="TAT171" s="200"/>
      <c r="TAU171" s="200"/>
      <c r="TAV171" s="200"/>
      <c r="TAW171" s="200"/>
      <c r="TAX171" s="200"/>
      <c r="TAY171" s="200"/>
      <c r="TAZ171" s="200"/>
      <c r="TBA171" s="200"/>
      <c r="TBB171" s="200"/>
      <c r="TBC171" s="200"/>
      <c r="TBD171" s="200"/>
      <c r="TBE171" s="200"/>
      <c r="TBF171" s="200"/>
      <c r="TBG171" s="200"/>
      <c r="TBM171" s="200"/>
      <c r="TBN171" s="200"/>
      <c r="TBO171" s="200"/>
      <c r="TBP171" s="200"/>
      <c r="TBQ171" s="200"/>
      <c r="TBR171" s="200"/>
      <c r="TBS171" s="200"/>
      <c r="TBU171" s="200"/>
      <c r="TBV171" s="200"/>
      <c r="TBW171" s="200"/>
      <c r="TBX171" s="200"/>
      <c r="TBY171" s="200"/>
      <c r="TBZ171" s="200"/>
      <c r="TCA171" s="200"/>
      <c r="TCB171" s="200"/>
      <c r="TCE171" s="200"/>
      <c r="TCH171" s="200"/>
      <c r="TCK171" s="200"/>
      <c r="TCN171" s="200"/>
      <c r="TCQ171" s="200"/>
      <c r="TCT171" s="200"/>
      <c r="TDC171" s="200"/>
      <c r="TDF171" s="200"/>
      <c r="TDI171" s="200"/>
      <c r="TDL171" s="200"/>
      <c r="TDU171" s="200"/>
      <c r="TEA171" s="200"/>
      <c r="TED171" s="200"/>
      <c r="TEG171" s="200"/>
      <c r="TEJ171" s="200"/>
      <c r="TEP171" s="200"/>
      <c r="TEY171" s="200"/>
      <c r="TFA171" s="200"/>
      <c r="TFB171" s="200"/>
      <c r="TFD171" s="200"/>
      <c r="TFG171" s="200"/>
      <c r="TFJ171" s="200"/>
      <c r="TFM171" s="200"/>
      <c r="TFP171" s="200"/>
      <c r="TFS171" s="200"/>
      <c r="TFU171" s="200"/>
      <c r="TFW171" s="200"/>
      <c r="TFZ171" s="200"/>
      <c r="TGC171" s="200"/>
      <c r="TGF171" s="200"/>
      <c r="TGI171" s="200"/>
      <c r="TGL171" s="200"/>
      <c r="TGO171" s="200"/>
      <c r="TGR171" s="200"/>
      <c r="TGT171" s="200"/>
      <c r="TGW171" s="200"/>
      <c r="TGZ171" s="200"/>
      <c r="THC171" s="200"/>
      <c r="THI171" s="200"/>
      <c r="THL171" s="200"/>
      <c r="THN171" s="200"/>
      <c r="TIU171" s="200"/>
      <c r="TIX171" s="200"/>
      <c r="TJA171" s="200"/>
      <c r="TJD171" s="200"/>
      <c r="TJG171" s="200"/>
      <c r="TJH171" s="200"/>
      <c r="TJI171" s="200"/>
      <c r="TJL171" s="200"/>
      <c r="TJO171" s="200"/>
      <c r="TJR171" s="200"/>
      <c r="TJU171" s="200"/>
      <c r="TJW171" s="200"/>
      <c r="TKK171" s="200"/>
      <c r="TKL171" s="200"/>
      <c r="TKM171" s="200"/>
      <c r="TKN171" s="200"/>
      <c r="TKO171" s="200"/>
      <c r="TKP171" s="200"/>
      <c r="TKQ171" s="200"/>
      <c r="TKR171" s="200"/>
      <c r="TKS171" s="200"/>
      <c r="TKT171" s="200"/>
      <c r="TKU171" s="200"/>
      <c r="TKV171" s="200"/>
      <c r="TKW171" s="200"/>
      <c r="TKX171" s="200"/>
      <c r="TKY171" s="200"/>
      <c r="TKZ171" s="200"/>
      <c r="TLA171" s="200"/>
      <c r="TLB171" s="200"/>
      <c r="TLC171" s="200"/>
      <c r="TLI171" s="200"/>
      <c r="TLJ171" s="200"/>
      <c r="TLK171" s="200"/>
      <c r="TLL171" s="200"/>
      <c r="TLM171" s="200"/>
      <c r="TLN171" s="200"/>
      <c r="TLO171" s="200"/>
      <c r="TLQ171" s="200"/>
      <c r="TLR171" s="200"/>
      <c r="TLS171" s="200"/>
      <c r="TLT171" s="200"/>
      <c r="TLU171" s="200"/>
      <c r="TLV171" s="200"/>
      <c r="TLW171" s="200"/>
      <c r="TLX171" s="200"/>
      <c r="TMA171" s="200"/>
      <c r="TMD171" s="200"/>
      <c r="TMG171" s="200"/>
      <c r="TMJ171" s="200"/>
      <c r="TMM171" s="200"/>
      <c r="TMP171" s="200"/>
      <c r="TMY171" s="200"/>
      <c r="TNB171" s="200"/>
      <c r="TNE171" s="200"/>
      <c r="TNH171" s="200"/>
      <c r="TNQ171" s="200"/>
      <c r="TNW171" s="200"/>
      <c r="TNZ171" s="200"/>
      <c r="TOC171" s="200"/>
      <c r="TOF171" s="200"/>
      <c r="TOL171" s="200"/>
      <c r="TOU171" s="200"/>
      <c r="TOW171" s="200"/>
      <c r="TOX171" s="200"/>
      <c r="TOZ171" s="200"/>
      <c r="TPC171" s="200"/>
      <c r="TPF171" s="200"/>
      <c r="TPI171" s="200"/>
      <c r="TPL171" s="200"/>
      <c r="TPO171" s="200"/>
      <c r="TPQ171" s="200"/>
      <c r="TPS171" s="200"/>
      <c r="TPV171" s="200"/>
      <c r="TPY171" s="200"/>
      <c r="TQB171" s="200"/>
      <c r="TQE171" s="200"/>
      <c r="TQH171" s="200"/>
      <c r="TQK171" s="200"/>
      <c r="TQN171" s="200"/>
      <c r="TQP171" s="200"/>
      <c r="TQS171" s="200"/>
      <c r="TQV171" s="200"/>
      <c r="TQY171" s="200"/>
      <c r="TRE171" s="200"/>
      <c r="TRH171" s="200"/>
      <c r="TRJ171" s="200"/>
      <c r="TSQ171" s="200"/>
      <c r="TST171" s="200"/>
      <c r="TSW171" s="200"/>
      <c r="TSZ171" s="200"/>
      <c r="TTC171" s="200"/>
      <c r="TTD171" s="200"/>
      <c r="TTE171" s="200"/>
      <c r="TTH171" s="200"/>
      <c r="TTK171" s="200"/>
      <c r="TTN171" s="200"/>
      <c r="TTQ171" s="200"/>
      <c r="TTS171" s="200"/>
      <c r="TUG171" s="200"/>
      <c r="TUH171" s="200"/>
      <c r="TUI171" s="200"/>
      <c r="TUJ171" s="200"/>
      <c r="TUK171" s="200"/>
      <c r="TUL171" s="200"/>
      <c r="TUM171" s="200"/>
      <c r="TUN171" s="200"/>
      <c r="TUO171" s="200"/>
      <c r="TUP171" s="200"/>
      <c r="TUQ171" s="200"/>
      <c r="TUR171" s="200"/>
      <c r="TUS171" s="200"/>
      <c r="TUT171" s="200"/>
      <c r="TUU171" s="200"/>
      <c r="TUV171" s="200"/>
      <c r="TUW171" s="200"/>
      <c r="TUX171" s="200"/>
      <c r="TUY171" s="200"/>
      <c r="TVE171" s="200"/>
      <c r="TVF171" s="200"/>
      <c r="TVG171" s="200"/>
      <c r="TVH171" s="200"/>
      <c r="TVI171" s="200"/>
      <c r="TVJ171" s="200"/>
      <c r="TVK171" s="200"/>
      <c r="TVM171" s="200"/>
      <c r="TVN171" s="200"/>
      <c r="TVO171" s="200"/>
      <c r="TVP171" s="200"/>
      <c r="TVQ171" s="200"/>
      <c r="TVR171" s="200"/>
      <c r="TVS171" s="200"/>
      <c r="TVT171" s="200"/>
      <c r="TVW171" s="200"/>
      <c r="TVZ171" s="200"/>
      <c r="TWC171" s="200"/>
      <c r="TWF171" s="200"/>
      <c r="TWI171" s="200"/>
      <c r="TWL171" s="200"/>
      <c r="TWU171" s="200"/>
      <c r="TWX171" s="200"/>
      <c r="TXA171" s="200"/>
      <c r="TXD171" s="200"/>
      <c r="TXM171" s="200"/>
      <c r="TXS171" s="200"/>
      <c r="TXV171" s="200"/>
      <c r="TXY171" s="200"/>
      <c r="TYB171" s="200"/>
      <c r="TYH171" s="200"/>
      <c r="TYQ171" s="200"/>
      <c r="TYS171" s="200"/>
      <c r="TYT171" s="200"/>
      <c r="TYV171" s="200"/>
      <c r="TYY171" s="200"/>
      <c r="TZB171" s="200"/>
      <c r="TZE171" s="200"/>
      <c r="TZH171" s="200"/>
      <c r="TZK171" s="200"/>
      <c r="TZM171" s="200"/>
      <c r="TZO171" s="200"/>
      <c r="TZR171" s="200"/>
      <c r="TZU171" s="200"/>
      <c r="TZX171" s="200"/>
      <c r="UAA171" s="200"/>
      <c r="UAD171" s="200"/>
      <c r="UAG171" s="200"/>
      <c r="UAJ171" s="200"/>
      <c r="UAL171" s="200"/>
      <c r="UAO171" s="200"/>
      <c r="UAR171" s="200"/>
      <c r="UAU171" s="200"/>
      <c r="UBA171" s="200"/>
      <c r="UBD171" s="200"/>
      <c r="UBF171" s="200"/>
      <c r="UCM171" s="200"/>
      <c r="UCP171" s="200"/>
      <c r="UCS171" s="200"/>
      <c r="UCV171" s="200"/>
      <c r="UCY171" s="200"/>
      <c r="UCZ171" s="200"/>
      <c r="UDA171" s="200"/>
      <c r="UDD171" s="200"/>
      <c r="UDG171" s="200"/>
      <c r="UDJ171" s="200"/>
      <c r="UDM171" s="200"/>
      <c r="UDO171" s="200"/>
      <c r="UEC171" s="200"/>
      <c r="UED171" s="200"/>
      <c r="UEE171" s="200"/>
      <c r="UEF171" s="200"/>
      <c r="UEG171" s="200"/>
      <c r="UEH171" s="200"/>
      <c r="UEI171" s="200"/>
      <c r="UEJ171" s="200"/>
      <c r="UEK171" s="200"/>
      <c r="UEL171" s="200"/>
      <c r="UEM171" s="200"/>
      <c r="UEN171" s="200"/>
      <c r="UEO171" s="200"/>
      <c r="UEP171" s="200"/>
      <c r="UEQ171" s="200"/>
      <c r="UER171" s="200"/>
      <c r="UES171" s="200"/>
      <c r="UET171" s="200"/>
      <c r="UEU171" s="200"/>
      <c r="UFA171" s="200"/>
      <c r="UFB171" s="200"/>
      <c r="UFC171" s="200"/>
      <c r="UFD171" s="200"/>
      <c r="UFE171" s="200"/>
      <c r="UFF171" s="200"/>
      <c r="UFG171" s="200"/>
      <c r="UFI171" s="200"/>
      <c r="UFJ171" s="200"/>
      <c r="UFK171" s="200"/>
      <c r="UFL171" s="200"/>
      <c r="UFM171" s="200"/>
      <c r="UFN171" s="200"/>
      <c r="UFO171" s="200"/>
      <c r="UFP171" s="200"/>
      <c r="UFS171" s="200"/>
      <c r="UFV171" s="200"/>
      <c r="UFY171" s="200"/>
      <c r="UGB171" s="200"/>
      <c r="UGE171" s="200"/>
      <c r="UGH171" s="200"/>
      <c r="UGQ171" s="200"/>
      <c r="UGT171" s="200"/>
      <c r="UGW171" s="200"/>
      <c r="UGZ171" s="200"/>
      <c r="UHI171" s="200"/>
      <c r="UHO171" s="200"/>
      <c r="UHR171" s="200"/>
      <c r="UHU171" s="200"/>
      <c r="UHX171" s="200"/>
      <c r="UID171" s="200"/>
      <c r="UIM171" s="200"/>
      <c r="UIO171" s="200"/>
      <c r="UIP171" s="200"/>
      <c r="UIR171" s="200"/>
      <c r="UIU171" s="200"/>
      <c r="UIX171" s="200"/>
      <c r="UJA171" s="200"/>
      <c r="UJD171" s="200"/>
      <c r="UJG171" s="200"/>
      <c r="UJI171" s="200"/>
      <c r="UJK171" s="200"/>
      <c r="UJN171" s="200"/>
      <c r="UJQ171" s="200"/>
      <c r="UJT171" s="200"/>
      <c r="UJW171" s="200"/>
      <c r="UJZ171" s="200"/>
      <c r="UKC171" s="200"/>
      <c r="UKF171" s="200"/>
      <c r="UKH171" s="200"/>
      <c r="UKK171" s="200"/>
      <c r="UKN171" s="200"/>
      <c r="UKQ171" s="200"/>
      <c r="UKW171" s="200"/>
      <c r="UKZ171" s="200"/>
      <c r="ULB171" s="200"/>
      <c r="UMI171" s="200"/>
      <c r="UML171" s="200"/>
      <c r="UMO171" s="200"/>
      <c r="UMR171" s="200"/>
      <c r="UMU171" s="200"/>
      <c r="UMV171" s="200"/>
      <c r="UMW171" s="200"/>
      <c r="UMZ171" s="200"/>
      <c r="UNC171" s="200"/>
      <c r="UNF171" s="200"/>
      <c r="UNI171" s="200"/>
      <c r="UNK171" s="200"/>
      <c r="UNY171" s="200"/>
      <c r="UNZ171" s="200"/>
      <c r="UOA171" s="200"/>
      <c r="UOB171" s="200"/>
      <c r="UOC171" s="200"/>
      <c r="UOD171" s="200"/>
      <c r="UOE171" s="200"/>
      <c r="UOF171" s="200"/>
      <c r="UOG171" s="200"/>
      <c r="UOH171" s="200"/>
      <c r="UOI171" s="200"/>
      <c r="UOJ171" s="200"/>
      <c r="UOK171" s="200"/>
      <c r="UOL171" s="200"/>
      <c r="UOM171" s="200"/>
      <c r="UON171" s="200"/>
      <c r="UOO171" s="200"/>
      <c r="UOP171" s="200"/>
      <c r="UOQ171" s="200"/>
      <c r="UOW171" s="200"/>
      <c r="UOX171" s="200"/>
      <c r="UOY171" s="200"/>
      <c r="UOZ171" s="200"/>
      <c r="UPA171" s="200"/>
      <c r="UPB171" s="200"/>
      <c r="UPC171" s="200"/>
      <c r="UPE171" s="200"/>
      <c r="UPF171" s="200"/>
      <c r="UPG171" s="200"/>
      <c r="UPH171" s="200"/>
      <c r="UPI171" s="200"/>
      <c r="UPJ171" s="200"/>
      <c r="UPK171" s="200"/>
      <c r="UPL171" s="200"/>
      <c r="UPO171" s="200"/>
      <c r="UPR171" s="200"/>
      <c r="UPU171" s="200"/>
      <c r="UPX171" s="200"/>
      <c r="UQA171" s="200"/>
      <c r="UQD171" s="200"/>
      <c r="UQM171" s="200"/>
      <c r="UQP171" s="200"/>
      <c r="UQS171" s="200"/>
      <c r="UQV171" s="200"/>
      <c r="URE171" s="200"/>
      <c r="URK171" s="200"/>
      <c r="URN171" s="200"/>
      <c r="URQ171" s="200"/>
      <c r="URT171" s="200"/>
      <c r="URZ171" s="200"/>
      <c r="USI171" s="200"/>
      <c r="USK171" s="200"/>
      <c r="USL171" s="200"/>
      <c r="USN171" s="200"/>
      <c r="USQ171" s="200"/>
      <c r="UST171" s="200"/>
      <c r="USW171" s="200"/>
      <c r="USZ171" s="200"/>
      <c r="UTC171" s="200"/>
      <c r="UTE171" s="200"/>
      <c r="UTG171" s="200"/>
      <c r="UTJ171" s="200"/>
      <c r="UTM171" s="200"/>
      <c r="UTP171" s="200"/>
      <c r="UTS171" s="200"/>
      <c r="UTV171" s="200"/>
      <c r="UTY171" s="200"/>
      <c r="UUB171" s="200"/>
      <c r="UUD171" s="200"/>
      <c r="UUG171" s="200"/>
      <c r="UUJ171" s="200"/>
      <c r="UUM171" s="200"/>
      <c r="UUS171" s="200"/>
      <c r="UUV171" s="200"/>
      <c r="UUX171" s="200"/>
      <c r="UWE171" s="200"/>
      <c r="UWH171" s="200"/>
      <c r="UWK171" s="200"/>
      <c r="UWN171" s="200"/>
      <c r="UWQ171" s="200"/>
      <c r="UWR171" s="200"/>
      <c r="UWS171" s="200"/>
      <c r="UWV171" s="200"/>
      <c r="UWY171" s="200"/>
      <c r="UXB171" s="200"/>
      <c r="UXE171" s="200"/>
      <c r="UXG171" s="200"/>
      <c r="UXU171" s="200"/>
      <c r="UXV171" s="200"/>
      <c r="UXW171" s="200"/>
      <c r="UXX171" s="200"/>
      <c r="UXY171" s="200"/>
      <c r="UXZ171" s="200"/>
      <c r="UYA171" s="200"/>
      <c r="UYB171" s="200"/>
      <c r="UYC171" s="200"/>
      <c r="UYD171" s="200"/>
      <c r="UYE171" s="200"/>
      <c r="UYF171" s="200"/>
      <c r="UYG171" s="200"/>
      <c r="UYH171" s="200"/>
      <c r="UYI171" s="200"/>
      <c r="UYJ171" s="200"/>
      <c r="UYK171" s="200"/>
      <c r="UYL171" s="200"/>
      <c r="UYM171" s="200"/>
      <c r="UYS171" s="200"/>
      <c r="UYT171" s="200"/>
      <c r="UYU171" s="200"/>
      <c r="UYV171" s="200"/>
      <c r="UYW171" s="200"/>
      <c r="UYX171" s="200"/>
      <c r="UYY171" s="200"/>
      <c r="UZA171" s="200"/>
      <c r="UZB171" s="200"/>
      <c r="UZC171" s="200"/>
      <c r="UZD171" s="200"/>
      <c r="UZE171" s="200"/>
      <c r="UZF171" s="200"/>
      <c r="UZG171" s="200"/>
      <c r="UZH171" s="200"/>
      <c r="UZK171" s="200"/>
      <c r="UZN171" s="200"/>
      <c r="UZQ171" s="200"/>
      <c r="UZT171" s="200"/>
      <c r="UZW171" s="200"/>
      <c r="UZZ171" s="200"/>
      <c r="VAI171" s="200"/>
      <c r="VAL171" s="200"/>
      <c r="VAO171" s="200"/>
      <c r="VAR171" s="200"/>
      <c r="VBA171" s="200"/>
      <c r="VBG171" s="200"/>
      <c r="VBJ171" s="200"/>
      <c r="VBM171" s="200"/>
      <c r="VBP171" s="200"/>
      <c r="VBV171" s="200"/>
      <c r="VCE171" s="200"/>
      <c r="VCG171" s="200"/>
      <c r="VCH171" s="200"/>
      <c r="VCJ171" s="200"/>
      <c r="VCM171" s="200"/>
      <c r="VCP171" s="200"/>
      <c r="VCS171" s="200"/>
      <c r="VCV171" s="200"/>
      <c r="VCY171" s="200"/>
      <c r="VDA171" s="200"/>
      <c r="VDC171" s="200"/>
      <c r="VDF171" s="200"/>
      <c r="VDI171" s="200"/>
      <c r="VDL171" s="200"/>
      <c r="VDO171" s="200"/>
      <c r="VDR171" s="200"/>
      <c r="VDU171" s="200"/>
      <c r="VDX171" s="200"/>
      <c r="VDZ171" s="200"/>
      <c r="VEC171" s="200"/>
      <c r="VEF171" s="200"/>
      <c r="VEI171" s="200"/>
      <c r="VEO171" s="200"/>
      <c r="VER171" s="200"/>
      <c r="VET171" s="200"/>
      <c r="VGA171" s="200"/>
      <c r="VGD171" s="200"/>
      <c r="VGG171" s="200"/>
      <c r="VGJ171" s="200"/>
      <c r="VGM171" s="200"/>
      <c r="VGN171" s="200"/>
      <c r="VGO171" s="200"/>
      <c r="VGR171" s="200"/>
      <c r="VGU171" s="200"/>
      <c r="VGX171" s="200"/>
      <c r="VHA171" s="200"/>
      <c r="VHC171" s="200"/>
      <c r="VHQ171" s="200"/>
      <c r="VHR171" s="200"/>
      <c r="VHS171" s="200"/>
      <c r="VHT171" s="200"/>
      <c r="VHU171" s="200"/>
      <c r="VHV171" s="200"/>
      <c r="VHW171" s="200"/>
      <c r="VHX171" s="200"/>
      <c r="VHY171" s="200"/>
      <c r="VHZ171" s="200"/>
      <c r="VIA171" s="200"/>
      <c r="VIB171" s="200"/>
      <c r="VIC171" s="200"/>
      <c r="VID171" s="200"/>
      <c r="VIE171" s="200"/>
      <c r="VIF171" s="200"/>
      <c r="VIG171" s="200"/>
      <c r="VIH171" s="200"/>
      <c r="VII171" s="200"/>
      <c r="VIO171" s="200"/>
      <c r="VIP171" s="200"/>
      <c r="VIQ171" s="200"/>
      <c r="VIR171" s="200"/>
      <c r="VIS171" s="200"/>
      <c r="VIT171" s="200"/>
      <c r="VIU171" s="200"/>
      <c r="VIW171" s="200"/>
      <c r="VIX171" s="200"/>
      <c r="VIY171" s="200"/>
      <c r="VIZ171" s="200"/>
      <c r="VJA171" s="200"/>
      <c r="VJB171" s="200"/>
      <c r="VJC171" s="200"/>
      <c r="VJD171" s="200"/>
      <c r="VJG171" s="200"/>
      <c r="VJJ171" s="200"/>
      <c r="VJM171" s="200"/>
      <c r="VJP171" s="200"/>
      <c r="VJS171" s="200"/>
      <c r="VJV171" s="200"/>
      <c r="VKE171" s="200"/>
      <c r="VKH171" s="200"/>
      <c r="VKK171" s="200"/>
      <c r="VKN171" s="200"/>
      <c r="VKW171" s="200"/>
      <c r="VLC171" s="200"/>
      <c r="VLF171" s="200"/>
      <c r="VLI171" s="200"/>
      <c r="VLL171" s="200"/>
      <c r="VLR171" s="200"/>
      <c r="VMA171" s="200"/>
      <c r="VMC171" s="200"/>
      <c r="VMD171" s="200"/>
      <c r="VMF171" s="200"/>
      <c r="VMI171" s="200"/>
      <c r="VML171" s="200"/>
      <c r="VMO171" s="200"/>
      <c r="VMR171" s="200"/>
      <c r="VMU171" s="200"/>
      <c r="VMW171" s="200"/>
      <c r="VMY171" s="200"/>
      <c r="VNB171" s="200"/>
      <c r="VNE171" s="200"/>
      <c r="VNH171" s="200"/>
      <c r="VNK171" s="200"/>
      <c r="VNN171" s="200"/>
      <c r="VNQ171" s="200"/>
      <c r="VNT171" s="200"/>
      <c r="VNV171" s="200"/>
      <c r="VNY171" s="200"/>
      <c r="VOB171" s="200"/>
      <c r="VOE171" s="200"/>
      <c r="VOK171" s="200"/>
      <c r="VON171" s="200"/>
      <c r="VOP171" s="200"/>
      <c r="VPW171" s="200"/>
      <c r="VPZ171" s="200"/>
      <c r="VQC171" s="200"/>
      <c r="VQF171" s="200"/>
      <c r="VQI171" s="200"/>
      <c r="VQJ171" s="200"/>
      <c r="VQK171" s="200"/>
      <c r="VQN171" s="200"/>
      <c r="VQQ171" s="200"/>
      <c r="VQT171" s="200"/>
      <c r="VQW171" s="200"/>
      <c r="VQY171" s="200"/>
      <c r="VRM171" s="200"/>
      <c r="VRN171" s="200"/>
      <c r="VRO171" s="200"/>
      <c r="VRP171" s="200"/>
      <c r="VRQ171" s="200"/>
      <c r="VRR171" s="200"/>
      <c r="VRS171" s="200"/>
      <c r="VRT171" s="200"/>
      <c r="VRU171" s="200"/>
      <c r="VRV171" s="200"/>
      <c r="VRW171" s="200"/>
      <c r="VRX171" s="200"/>
      <c r="VRY171" s="200"/>
      <c r="VRZ171" s="200"/>
      <c r="VSA171" s="200"/>
      <c r="VSB171" s="200"/>
      <c r="VSC171" s="200"/>
      <c r="VSD171" s="200"/>
      <c r="VSE171" s="200"/>
      <c r="VSK171" s="200"/>
      <c r="VSL171" s="200"/>
      <c r="VSM171" s="200"/>
      <c r="VSN171" s="200"/>
      <c r="VSO171" s="200"/>
      <c r="VSP171" s="200"/>
      <c r="VSQ171" s="200"/>
      <c r="VSS171" s="200"/>
      <c r="VST171" s="200"/>
      <c r="VSU171" s="200"/>
      <c r="VSV171" s="200"/>
      <c r="VSW171" s="200"/>
      <c r="VSX171" s="200"/>
      <c r="VSY171" s="200"/>
      <c r="VSZ171" s="200"/>
      <c r="VTC171" s="200"/>
      <c r="VTF171" s="200"/>
      <c r="VTI171" s="200"/>
      <c r="VTL171" s="200"/>
      <c r="VTO171" s="200"/>
      <c r="VTR171" s="200"/>
      <c r="VUA171" s="200"/>
      <c r="VUD171" s="200"/>
      <c r="VUG171" s="200"/>
      <c r="VUJ171" s="200"/>
      <c r="VUS171" s="200"/>
      <c r="VUY171" s="200"/>
      <c r="VVB171" s="200"/>
      <c r="VVE171" s="200"/>
      <c r="VVH171" s="200"/>
      <c r="VVN171" s="200"/>
      <c r="VVW171" s="200"/>
      <c r="VVY171" s="200"/>
      <c r="VVZ171" s="200"/>
      <c r="VWB171" s="200"/>
      <c r="VWE171" s="200"/>
      <c r="VWH171" s="200"/>
      <c r="VWK171" s="200"/>
      <c r="VWN171" s="200"/>
      <c r="VWQ171" s="200"/>
      <c r="VWS171" s="200"/>
      <c r="VWU171" s="200"/>
      <c r="VWX171" s="200"/>
      <c r="VXA171" s="200"/>
      <c r="VXD171" s="200"/>
      <c r="VXG171" s="200"/>
      <c r="VXJ171" s="200"/>
      <c r="VXM171" s="200"/>
      <c r="VXP171" s="200"/>
      <c r="VXR171" s="200"/>
      <c r="VXU171" s="200"/>
      <c r="VXX171" s="200"/>
      <c r="VYA171" s="200"/>
      <c r="VYG171" s="200"/>
      <c r="VYJ171" s="200"/>
      <c r="VYL171" s="200"/>
      <c r="VZS171" s="200"/>
      <c r="VZV171" s="200"/>
      <c r="VZY171" s="200"/>
      <c r="WAB171" s="200"/>
      <c r="WAE171" s="200"/>
      <c r="WAF171" s="200"/>
      <c r="WAG171" s="200"/>
      <c r="WAJ171" s="200"/>
      <c r="WAM171" s="200"/>
      <c r="WAP171" s="200"/>
      <c r="WAS171" s="200"/>
      <c r="WAU171" s="200"/>
      <c r="WBI171" s="200"/>
      <c r="WBJ171" s="200"/>
      <c r="WBK171" s="200"/>
      <c r="WBL171" s="200"/>
      <c r="WBM171" s="200"/>
      <c r="WBN171" s="200"/>
      <c r="WBO171" s="200"/>
      <c r="WBP171" s="200"/>
      <c r="WBQ171" s="200"/>
      <c r="WBR171" s="200"/>
      <c r="WBS171" s="200"/>
      <c r="WBT171" s="200"/>
      <c r="WBU171" s="200"/>
      <c r="WBV171" s="200"/>
      <c r="WBW171" s="200"/>
      <c r="WBX171" s="200"/>
      <c r="WBY171" s="200"/>
      <c r="WBZ171" s="200"/>
      <c r="WCA171" s="200"/>
      <c r="WCG171" s="200"/>
      <c r="WCH171" s="200"/>
      <c r="WCI171" s="200"/>
      <c r="WCJ171" s="200"/>
      <c r="WCK171" s="200"/>
      <c r="WCL171" s="200"/>
      <c r="WCM171" s="200"/>
      <c r="WCO171" s="200"/>
      <c r="WCP171" s="200"/>
      <c r="WCQ171" s="200"/>
      <c r="WCR171" s="200"/>
      <c r="WCS171" s="200"/>
      <c r="WCT171" s="200"/>
      <c r="WCU171" s="200"/>
      <c r="WCV171" s="200"/>
      <c r="WCY171" s="200"/>
      <c r="WDB171" s="200"/>
      <c r="WDE171" s="200"/>
      <c r="WDH171" s="200"/>
      <c r="WDK171" s="200"/>
      <c r="WDN171" s="200"/>
      <c r="WDW171" s="200"/>
      <c r="WDZ171" s="200"/>
      <c r="WEC171" s="200"/>
      <c r="WEF171" s="200"/>
      <c r="WEO171" s="200"/>
      <c r="WEU171" s="200"/>
      <c r="WEX171" s="200"/>
      <c r="WFA171" s="200"/>
      <c r="WFD171" s="200"/>
      <c r="WFJ171" s="200"/>
      <c r="WFS171" s="200"/>
      <c r="WFU171" s="200"/>
      <c r="WFV171" s="200"/>
      <c r="WFX171" s="200"/>
      <c r="WGA171" s="200"/>
      <c r="WGD171" s="200"/>
      <c r="WGG171" s="200"/>
      <c r="WGJ171" s="200"/>
      <c r="WGM171" s="200"/>
      <c r="WGO171" s="200"/>
      <c r="WGQ171" s="200"/>
      <c r="WGT171" s="200"/>
      <c r="WGW171" s="200"/>
      <c r="WGZ171" s="200"/>
      <c r="WHC171" s="200"/>
      <c r="WHF171" s="200"/>
      <c r="WHI171" s="200"/>
      <c r="WHL171" s="200"/>
      <c r="WHN171" s="200"/>
      <c r="WHQ171" s="200"/>
      <c r="WHT171" s="200"/>
      <c r="WHW171" s="200"/>
      <c r="WIC171" s="200"/>
      <c r="WIF171" s="200"/>
      <c r="WIH171" s="200"/>
      <c r="WJO171" s="200"/>
      <c r="WJR171" s="200"/>
      <c r="WJU171" s="200"/>
      <c r="WJX171" s="200"/>
      <c r="WKA171" s="200"/>
      <c r="WKB171" s="200"/>
      <c r="WKC171" s="200"/>
      <c r="WKF171" s="200"/>
      <c r="WKI171" s="200"/>
      <c r="WKL171" s="200"/>
      <c r="WKO171" s="200"/>
      <c r="WKQ171" s="200"/>
      <c r="WLE171" s="200"/>
      <c r="WLF171" s="200"/>
      <c r="WLG171" s="200"/>
      <c r="WLH171" s="200"/>
      <c r="WLI171" s="200"/>
      <c r="WLJ171" s="200"/>
      <c r="WLK171" s="200"/>
      <c r="WLL171" s="200"/>
      <c r="WLM171" s="200"/>
      <c r="WLN171" s="200"/>
      <c r="WLO171" s="200"/>
      <c r="WLP171" s="200"/>
      <c r="WLQ171" s="200"/>
      <c r="WLR171" s="200"/>
      <c r="WLS171" s="200"/>
      <c r="WLT171" s="200"/>
      <c r="WLU171" s="200"/>
      <c r="WLV171" s="200"/>
      <c r="WLW171" s="200"/>
      <c r="WMC171" s="200"/>
      <c r="WMD171" s="200"/>
      <c r="WME171" s="200"/>
      <c r="WMF171" s="200"/>
      <c r="WMG171" s="200"/>
      <c r="WMH171" s="200"/>
      <c r="WMI171" s="200"/>
      <c r="WMK171" s="200"/>
      <c r="WML171" s="200"/>
      <c r="WMM171" s="200"/>
      <c r="WMN171" s="200"/>
      <c r="WMO171" s="200"/>
      <c r="WMP171" s="200"/>
      <c r="WMQ171" s="200"/>
      <c r="WMR171" s="200"/>
      <c r="WMU171" s="200"/>
      <c r="WMX171" s="200"/>
      <c r="WNA171" s="200"/>
      <c r="WND171" s="200"/>
      <c r="WNG171" s="200"/>
      <c r="WNJ171" s="200"/>
      <c r="WNS171" s="200"/>
      <c r="WNV171" s="200"/>
      <c r="WNY171" s="200"/>
      <c r="WOB171" s="200"/>
      <c r="WOK171" s="200"/>
      <c r="WOQ171" s="200"/>
      <c r="WOT171" s="200"/>
      <c r="WOW171" s="200"/>
      <c r="WOZ171" s="200"/>
      <c r="WPF171" s="200"/>
      <c r="WPO171" s="200"/>
      <c r="WPQ171" s="200"/>
      <c r="WPR171" s="200"/>
      <c r="WPT171" s="200"/>
      <c r="WPW171" s="200"/>
      <c r="WPZ171" s="200"/>
      <c r="WQC171" s="200"/>
      <c r="WQF171" s="200"/>
      <c r="WQI171" s="200"/>
      <c r="WQK171" s="200"/>
      <c r="WQM171" s="200"/>
      <c r="WQP171" s="200"/>
      <c r="WQS171" s="200"/>
      <c r="WQV171" s="200"/>
      <c r="WQY171" s="200"/>
      <c r="WRB171" s="200"/>
      <c r="WRE171" s="200"/>
      <c r="WRH171" s="200"/>
      <c r="WRJ171" s="200"/>
      <c r="WRM171" s="200"/>
      <c r="WRP171" s="200"/>
      <c r="WRS171" s="200"/>
      <c r="WRY171" s="200"/>
      <c r="WSB171" s="200"/>
      <c r="WSD171" s="200"/>
      <c r="WTK171" s="200"/>
      <c r="WTN171" s="200"/>
      <c r="WTQ171" s="200"/>
      <c r="WTT171" s="200"/>
      <c r="WTW171" s="200"/>
      <c r="WTX171" s="200"/>
      <c r="WTY171" s="200"/>
      <c r="WUB171" s="200"/>
      <c r="WUE171" s="200"/>
      <c r="WUH171" s="200"/>
      <c r="WUK171" s="200"/>
      <c r="WUM171" s="200"/>
    </row>
    <row r="172" spans="1:16107" s="57" customFormat="1" ht="21.75" hidden="1" customHeight="1" x14ac:dyDescent="0.3">
      <c r="A172" s="11" t="s">
        <v>169</v>
      </c>
      <c r="B172" s="53" t="s">
        <v>346</v>
      </c>
      <c r="C172" s="7"/>
      <c r="D172" s="91"/>
      <c r="E172" s="92"/>
    </row>
    <row r="173" spans="1:16107" s="57" customFormat="1" ht="21.75" hidden="1" customHeight="1" x14ac:dyDescent="0.3">
      <c r="A173" s="9" t="s">
        <v>170</v>
      </c>
      <c r="B173" s="53" t="s">
        <v>346</v>
      </c>
      <c r="C173" s="7"/>
      <c r="D173" s="91"/>
      <c r="E173" s="92"/>
    </row>
    <row r="174" spans="1:16107" s="57" customFormat="1" ht="20.25" hidden="1" customHeight="1" x14ac:dyDescent="0.3">
      <c r="A174" s="9" t="s">
        <v>171</v>
      </c>
      <c r="B174" s="53" t="s">
        <v>346</v>
      </c>
      <c r="C174" s="7"/>
      <c r="D174" s="91"/>
      <c r="E174" s="92"/>
    </row>
    <row r="175" spans="1:16107" s="57" customFormat="1" ht="21.75" hidden="1" customHeight="1" x14ac:dyDescent="0.3">
      <c r="A175" s="12" t="s">
        <v>172</v>
      </c>
      <c r="B175" s="53" t="s">
        <v>346</v>
      </c>
      <c r="C175" s="7"/>
      <c r="D175" s="91"/>
      <c r="E175" s="92"/>
    </row>
    <row r="176" spans="1:16107" s="57" customFormat="1" ht="20.25" hidden="1" customHeight="1" x14ac:dyDescent="0.3">
      <c r="A176" s="9" t="s">
        <v>173</v>
      </c>
      <c r="B176" s="53" t="s">
        <v>346</v>
      </c>
      <c r="C176" s="7"/>
      <c r="D176" s="91"/>
      <c r="E176" s="92"/>
    </row>
    <row r="177" spans="1:16107" s="57" customFormat="1" ht="21.75" hidden="1" customHeight="1" x14ac:dyDescent="0.3">
      <c r="A177" s="9" t="s">
        <v>174</v>
      </c>
      <c r="B177" s="53" t="s">
        <v>346</v>
      </c>
      <c r="C177" s="7"/>
      <c r="D177" s="91"/>
      <c r="E177" s="92"/>
    </row>
    <row r="178" spans="1:16107" s="57" customFormat="1" ht="21.75" hidden="1" customHeight="1" x14ac:dyDescent="0.3">
      <c r="A178" s="12" t="s">
        <v>175</v>
      </c>
      <c r="B178" s="53" t="s">
        <v>346</v>
      </c>
      <c r="C178" s="7"/>
      <c r="D178" s="91"/>
      <c r="E178" s="92"/>
    </row>
    <row r="179" spans="1:16107" s="57" customFormat="1" ht="21.75" hidden="1" customHeight="1" x14ac:dyDescent="0.3">
      <c r="A179" s="12" t="s">
        <v>176</v>
      </c>
      <c r="B179" s="53" t="s">
        <v>346</v>
      </c>
      <c r="C179" s="7"/>
      <c r="D179" s="91"/>
      <c r="E179" s="92"/>
    </row>
    <row r="180" spans="1:16107" s="57" customFormat="1" ht="20.25" hidden="1" customHeight="1" x14ac:dyDescent="0.3">
      <c r="A180" s="12" t="s">
        <v>177</v>
      </c>
      <c r="B180" s="53" t="s">
        <v>346</v>
      </c>
      <c r="C180" s="7"/>
      <c r="D180" s="91"/>
      <c r="E180" s="92"/>
    </row>
    <row r="181" spans="1:16107" s="57" customFormat="1" ht="20.399999999999999" customHeight="1" x14ac:dyDescent="0.3">
      <c r="A181" s="9" t="s">
        <v>178</v>
      </c>
      <c r="B181" s="199" t="s">
        <v>349</v>
      </c>
      <c r="C181" s="7">
        <v>200</v>
      </c>
      <c r="D181" s="91">
        <f>7000*0.3</f>
        <v>2100</v>
      </c>
      <c r="E181" s="106">
        <f>+D181*C181</f>
        <v>420000</v>
      </c>
      <c r="F181" s="200"/>
      <c r="G181" s="200"/>
      <c r="H181" s="200"/>
      <c r="I181" s="200"/>
      <c r="J181" s="200"/>
      <c r="K181" s="200"/>
      <c r="Q181" s="200"/>
      <c r="R181" s="200"/>
      <c r="S181" s="200"/>
      <c r="T181" s="200"/>
      <c r="U181" s="200"/>
      <c r="V181" s="200"/>
      <c r="W181" s="200"/>
      <c r="Y181" s="200"/>
      <c r="Z181" s="200"/>
      <c r="AA181" s="200"/>
      <c r="AB181" s="200"/>
      <c r="AC181" s="200"/>
      <c r="AD181" s="200"/>
      <c r="AE181" s="200"/>
      <c r="AF181" s="200"/>
      <c r="AI181" s="200"/>
      <c r="AL181" s="200"/>
      <c r="AO181" s="200"/>
      <c r="AR181" s="200"/>
      <c r="AU181" s="200"/>
      <c r="AX181" s="200"/>
      <c r="BG181" s="200"/>
      <c r="BJ181" s="200"/>
      <c r="BM181" s="200"/>
      <c r="BP181" s="200"/>
      <c r="BY181" s="200"/>
      <c r="CE181" s="200"/>
      <c r="CH181" s="200"/>
      <c r="CK181" s="200"/>
      <c r="CN181" s="200"/>
      <c r="CT181" s="200"/>
      <c r="DC181" s="200"/>
      <c r="DE181" s="200"/>
      <c r="DF181" s="200"/>
      <c r="DH181" s="200"/>
      <c r="DK181" s="200"/>
      <c r="DN181" s="200"/>
      <c r="DQ181" s="200"/>
      <c r="DT181" s="200"/>
      <c r="DW181" s="200"/>
      <c r="DY181" s="200"/>
      <c r="EA181" s="200"/>
      <c r="ED181" s="200"/>
      <c r="EG181" s="200"/>
      <c r="EJ181" s="200"/>
      <c r="EM181" s="200"/>
      <c r="EP181" s="200"/>
      <c r="ES181" s="200"/>
      <c r="EV181" s="200"/>
      <c r="EX181" s="200"/>
      <c r="FA181" s="200"/>
      <c r="FD181" s="200"/>
      <c r="FG181" s="200"/>
      <c r="FM181" s="200"/>
      <c r="FP181" s="200"/>
      <c r="FR181" s="200"/>
      <c r="GY181" s="200"/>
      <c r="HB181" s="200"/>
      <c r="HE181" s="200"/>
      <c r="HH181" s="200"/>
      <c r="HK181" s="200"/>
      <c r="HL181" s="200"/>
      <c r="HM181" s="200"/>
      <c r="HP181" s="200"/>
      <c r="HS181" s="200"/>
      <c r="HV181" s="200"/>
      <c r="HY181" s="200"/>
      <c r="IA181" s="200"/>
      <c r="IO181" s="200"/>
      <c r="IP181" s="200"/>
      <c r="IQ181" s="200"/>
      <c r="IR181" s="200"/>
      <c r="IS181" s="200"/>
      <c r="IT181" s="200"/>
      <c r="IU181" s="200"/>
      <c r="IV181" s="200"/>
      <c r="IW181" s="200"/>
      <c r="IX181" s="200"/>
      <c r="IY181" s="200"/>
      <c r="IZ181" s="200"/>
      <c r="JA181" s="200"/>
      <c r="JB181" s="200"/>
      <c r="JC181" s="200"/>
      <c r="JD181" s="200"/>
      <c r="JE181" s="200"/>
      <c r="JF181" s="200"/>
      <c r="JG181" s="200"/>
      <c r="JM181" s="200"/>
      <c r="JN181" s="200"/>
      <c r="JO181" s="200"/>
      <c r="JP181" s="200"/>
      <c r="JQ181" s="200"/>
      <c r="JR181" s="200"/>
      <c r="JS181" s="200"/>
      <c r="JU181" s="200"/>
      <c r="JV181" s="200"/>
      <c r="JW181" s="200"/>
      <c r="JX181" s="200"/>
      <c r="JY181" s="200"/>
      <c r="JZ181" s="200"/>
      <c r="KA181" s="200"/>
      <c r="KB181" s="200"/>
      <c r="KE181" s="200"/>
      <c r="KH181" s="200"/>
      <c r="KK181" s="200"/>
      <c r="KN181" s="200"/>
      <c r="KQ181" s="200"/>
      <c r="KT181" s="200"/>
      <c r="LC181" s="200"/>
      <c r="LF181" s="200"/>
      <c r="LI181" s="200"/>
      <c r="LL181" s="200"/>
      <c r="LU181" s="200"/>
      <c r="MA181" s="200"/>
      <c r="MD181" s="200"/>
      <c r="MG181" s="200"/>
      <c r="MJ181" s="200"/>
      <c r="MP181" s="200"/>
      <c r="MY181" s="200"/>
      <c r="NA181" s="200"/>
      <c r="NB181" s="200"/>
      <c r="ND181" s="200"/>
      <c r="NG181" s="200"/>
      <c r="NJ181" s="200"/>
      <c r="NM181" s="200"/>
      <c r="NP181" s="200"/>
      <c r="NS181" s="200"/>
      <c r="NU181" s="200"/>
      <c r="NW181" s="200"/>
      <c r="NZ181" s="200"/>
      <c r="OC181" s="200"/>
      <c r="OF181" s="200"/>
      <c r="OI181" s="200"/>
      <c r="OL181" s="200"/>
      <c r="OO181" s="200"/>
      <c r="OR181" s="200"/>
      <c r="OT181" s="200"/>
      <c r="OW181" s="200"/>
      <c r="OZ181" s="200"/>
      <c r="PC181" s="200"/>
      <c r="PI181" s="200"/>
      <c r="PL181" s="200"/>
      <c r="PN181" s="200"/>
      <c r="QU181" s="200"/>
      <c r="QX181" s="200"/>
      <c r="RA181" s="200"/>
      <c r="RD181" s="200"/>
      <c r="RG181" s="200"/>
      <c r="RH181" s="200"/>
      <c r="RI181" s="200"/>
      <c r="RL181" s="200"/>
      <c r="RO181" s="200"/>
      <c r="RR181" s="200"/>
      <c r="RU181" s="200"/>
      <c r="RW181" s="200"/>
      <c r="SK181" s="200"/>
      <c r="SL181" s="200"/>
      <c r="SM181" s="200"/>
      <c r="SN181" s="200"/>
      <c r="SO181" s="200"/>
      <c r="SP181" s="200"/>
      <c r="SQ181" s="200"/>
      <c r="SR181" s="200"/>
      <c r="SS181" s="200"/>
      <c r="ST181" s="200"/>
      <c r="SU181" s="200"/>
      <c r="SV181" s="200"/>
      <c r="SW181" s="200"/>
      <c r="SX181" s="200"/>
      <c r="SY181" s="200"/>
      <c r="SZ181" s="200"/>
      <c r="TA181" s="200"/>
      <c r="TB181" s="200"/>
      <c r="TC181" s="200"/>
      <c r="TI181" s="200"/>
      <c r="TJ181" s="200"/>
      <c r="TK181" s="200"/>
      <c r="TL181" s="200"/>
      <c r="TM181" s="200"/>
      <c r="TN181" s="200"/>
      <c r="TO181" s="200"/>
      <c r="TQ181" s="200"/>
      <c r="TR181" s="200"/>
      <c r="TS181" s="200"/>
      <c r="TT181" s="200"/>
      <c r="TU181" s="200"/>
      <c r="TV181" s="200"/>
      <c r="TW181" s="200"/>
      <c r="TX181" s="200"/>
      <c r="UA181" s="200"/>
      <c r="UD181" s="200"/>
      <c r="UG181" s="200"/>
      <c r="UJ181" s="200"/>
      <c r="UM181" s="200"/>
      <c r="UP181" s="200"/>
      <c r="UY181" s="200"/>
      <c r="VB181" s="200"/>
      <c r="VE181" s="200"/>
      <c r="VH181" s="200"/>
      <c r="VQ181" s="200"/>
      <c r="VW181" s="200"/>
      <c r="VZ181" s="200"/>
      <c r="WC181" s="200"/>
      <c r="WF181" s="200"/>
      <c r="WL181" s="200"/>
      <c r="WU181" s="200"/>
      <c r="WW181" s="200"/>
      <c r="WX181" s="200"/>
      <c r="WZ181" s="200"/>
      <c r="XC181" s="200"/>
      <c r="XF181" s="200"/>
      <c r="XI181" s="200"/>
      <c r="XL181" s="200"/>
      <c r="XO181" s="200"/>
      <c r="XQ181" s="200"/>
      <c r="XS181" s="200"/>
      <c r="XV181" s="200"/>
      <c r="XY181" s="200"/>
      <c r="YB181" s="200"/>
      <c r="YE181" s="200"/>
      <c r="YH181" s="200"/>
      <c r="YK181" s="200"/>
      <c r="YN181" s="200"/>
      <c r="YP181" s="200"/>
      <c r="YS181" s="200"/>
      <c r="YV181" s="200"/>
      <c r="YY181" s="200"/>
      <c r="ZE181" s="200"/>
      <c r="ZH181" s="200"/>
      <c r="ZJ181" s="200"/>
      <c r="AAQ181" s="200"/>
      <c r="AAT181" s="200"/>
      <c r="AAW181" s="200"/>
      <c r="AAZ181" s="200"/>
      <c r="ABC181" s="200"/>
      <c r="ABD181" s="200"/>
      <c r="ABE181" s="200"/>
      <c r="ABH181" s="200"/>
      <c r="ABK181" s="200"/>
      <c r="ABN181" s="200"/>
      <c r="ABQ181" s="200"/>
      <c r="ABS181" s="200"/>
      <c r="ACG181" s="200"/>
      <c r="ACH181" s="200"/>
      <c r="ACI181" s="200"/>
      <c r="ACJ181" s="200"/>
      <c r="ACK181" s="200"/>
      <c r="ACL181" s="200"/>
      <c r="ACM181" s="200"/>
      <c r="ACN181" s="200"/>
      <c r="ACO181" s="200"/>
      <c r="ACP181" s="200"/>
      <c r="ACQ181" s="200"/>
      <c r="ACR181" s="200"/>
      <c r="ACS181" s="200"/>
      <c r="ACT181" s="200"/>
      <c r="ACU181" s="200"/>
      <c r="ACV181" s="200"/>
      <c r="ACW181" s="200"/>
      <c r="ACX181" s="200"/>
      <c r="ACY181" s="200"/>
      <c r="ADE181" s="200"/>
      <c r="ADF181" s="200"/>
      <c r="ADG181" s="200"/>
      <c r="ADH181" s="200"/>
      <c r="ADI181" s="200"/>
      <c r="ADJ181" s="200"/>
      <c r="ADK181" s="200"/>
      <c r="ADM181" s="200"/>
      <c r="ADN181" s="200"/>
      <c r="ADO181" s="200"/>
      <c r="ADP181" s="200"/>
      <c r="ADQ181" s="200"/>
      <c r="ADR181" s="200"/>
      <c r="ADS181" s="200"/>
      <c r="ADT181" s="200"/>
      <c r="ADW181" s="200"/>
      <c r="ADZ181" s="200"/>
      <c r="AEC181" s="200"/>
      <c r="AEF181" s="200"/>
      <c r="AEI181" s="200"/>
      <c r="AEL181" s="200"/>
      <c r="AEU181" s="200"/>
      <c r="AEX181" s="200"/>
      <c r="AFA181" s="200"/>
      <c r="AFD181" s="200"/>
      <c r="AFM181" s="200"/>
      <c r="AFS181" s="200"/>
      <c r="AFV181" s="200"/>
      <c r="AFY181" s="200"/>
      <c r="AGB181" s="200"/>
      <c r="AGH181" s="200"/>
      <c r="AGQ181" s="200"/>
      <c r="AGS181" s="200"/>
      <c r="AGT181" s="200"/>
      <c r="AGV181" s="200"/>
      <c r="AGY181" s="200"/>
      <c r="AHB181" s="200"/>
      <c r="AHE181" s="200"/>
      <c r="AHH181" s="200"/>
      <c r="AHK181" s="200"/>
      <c r="AHM181" s="200"/>
      <c r="AHO181" s="200"/>
      <c r="AHR181" s="200"/>
      <c r="AHU181" s="200"/>
      <c r="AHX181" s="200"/>
      <c r="AIA181" s="200"/>
      <c r="AID181" s="200"/>
      <c r="AIG181" s="200"/>
      <c r="AIJ181" s="200"/>
      <c r="AIL181" s="200"/>
      <c r="AIO181" s="200"/>
      <c r="AIR181" s="200"/>
      <c r="AIU181" s="200"/>
      <c r="AJA181" s="200"/>
      <c r="AJD181" s="200"/>
      <c r="AJF181" s="200"/>
      <c r="AKM181" s="200"/>
      <c r="AKP181" s="200"/>
      <c r="AKS181" s="200"/>
      <c r="AKV181" s="200"/>
      <c r="AKY181" s="200"/>
      <c r="AKZ181" s="200"/>
      <c r="ALA181" s="200"/>
      <c r="ALD181" s="200"/>
      <c r="ALG181" s="200"/>
      <c r="ALJ181" s="200"/>
      <c r="ALM181" s="200"/>
      <c r="ALO181" s="200"/>
      <c r="AMC181" s="200"/>
      <c r="AMD181" s="200"/>
      <c r="AME181" s="200"/>
      <c r="AMF181" s="200"/>
      <c r="AMG181" s="200"/>
      <c r="AMH181" s="200"/>
      <c r="AMI181" s="200"/>
      <c r="AMJ181" s="200"/>
      <c r="AMK181" s="200"/>
      <c r="AML181" s="200"/>
      <c r="AMM181" s="200"/>
      <c r="AMN181" s="200"/>
      <c r="AMO181" s="200"/>
      <c r="AMP181" s="200"/>
      <c r="AMQ181" s="200"/>
      <c r="AMR181" s="200"/>
      <c r="AMS181" s="200"/>
      <c r="AMT181" s="200"/>
      <c r="AMU181" s="200"/>
      <c r="ANA181" s="200"/>
      <c r="ANB181" s="200"/>
      <c r="ANC181" s="200"/>
      <c r="AND181" s="200"/>
      <c r="ANE181" s="200"/>
      <c r="ANF181" s="200"/>
      <c r="ANG181" s="200"/>
      <c r="ANI181" s="200"/>
      <c r="ANJ181" s="200"/>
      <c r="ANK181" s="200"/>
      <c r="ANL181" s="200"/>
      <c r="ANM181" s="200"/>
      <c r="ANN181" s="200"/>
      <c r="ANO181" s="200"/>
      <c r="ANP181" s="200"/>
      <c r="ANS181" s="200"/>
      <c r="ANV181" s="200"/>
      <c r="ANY181" s="200"/>
      <c r="AOB181" s="200"/>
      <c r="AOE181" s="200"/>
      <c r="AOH181" s="200"/>
      <c r="AOQ181" s="200"/>
      <c r="AOT181" s="200"/>
      <c r="AOW181" s="200"/>
      <c r="AOZ181" s="200"/>
      <c r="API181" s="200"/>
      <c r="APO181" s="200"/>
      <c r="APR181" s="200"/>
      <c r="APU181" s="200"/>
      <c r="APX181" s="200"/>
      <c r="AQD181" s="200"/>
      <c r="AQM181" s="200"/>
      <c r="AQO181" s="200"/>
      <c r="AQP181" s="200"/>
      <c r="AQR181" s="200"/>
      <c r="AQU181" s="200"/>
      <c r="AQX181" s="200"/>
      <c r="ARA181" s="200"/>
      <c r="ARD181" s="200"/>
      <c r="ARG181" s="200"/>
      <c r="ARI181" s="200"/>
      <c r="ARK181" s="200"/>
      <c r="ARN181" s="200"/>
      <c r="ARQ181" s="200"/>
      <c r="ART181" s="200"/>
      <c r="ARW181" s="200"/>
      <c r="ARZ181" s="200"/>
      <c r="ASC181" s="200"/>
      <c r="ASF181" s="200"/>
      <c r="ASH181" s="200"/>
      <c r="ASK181" s="200"/>
      <c r="ASN181" s="200"/>
      <c r="ASQ181" s="200"/>
      <c r="ASW181" s="200"/>
      <c r="ASZ181" s="200"/>
      <c r="ATB181" s="200"/>
      <c r="AUI181" s="200"/>
      <c r="AUL181" s="200"/>
      <c r="AUO181" s="200"/>
      <c r="AUR181" s="200"/>
      <c r="AUU181" s="200"/>
      <c r="AUV181" s="200"/>
      <c r="AUW181" s="200"/>
      <c r="AUZ181" s="200"/>
      <c r="AVC181" s="200"/>
      <c r="AVF181" s="200"/>
      <c r="AVI181" s="200"/>
      <c r="AVK181" s="200"/>
      <c r="AVY181" s="200"/>
      <c r="AVZ181" s="200"/>
      <c r="AWA181" s="200"/>
      <c r="AWB181" s="200"/>
      <c r="AWC181" s="200"/>
      <c r="AWD181" s="200"/>
      <c r="AWE181" s="200"/>
      <c r="AWF181" s="200"/>
      <c r="AWG181" s="200"/>
      <c r="AWH181" s="200"/>
      <c r="AWI181" s="200"/>
      <c r="AWJ181" s="200"/>
      <c r="AWK181" s="200"/>
      <c r="AWL181" s="200"/>
      <c r="AWM181" s="200"/>
      <c r="AWN181" s="200"/>
      <c r="AWO181" s="200"/>
      <c r="AWP181" s="200"/>
      <c r="AWQ181" s="200"/>
      <c r="AWW181" s="200"/>
      <c r="AWX181" s="200"/>
      <c r="AWY181" s="200"/>
      <c r="AWZ181" s="200"/>
      <c r="AXA181" s="200"/>
      <c r="AXB181" s="200"/>
      <c r="AXC181" s="200"/>
      <c r="AXE181" s="200"/>
      <c r="AXF181" s="200"/>
      <c r="AXG181" s="200"/>
      <c r="AXH181" s="200"/>
      <c r="AXI181" s="200"/>
      <c r="AXJ181" s="200"/>
      <c r="AXK181" s="200"/>
      <c r="AXL181" s="200"/>
      <c r="AXO181" s="200"/>
      <c r="AXR181" s="200"/>
      <c r="AXU181" s="200"/>
      <c r="AXX181" s="200"/>
      <c r="AYA181" s="200"/>
      <c r="AYD181" s="200"/>
      <c r="AYM181" s="200"/>
      <c r="AYP181" s="200"/>
      <c r="AYS181" s="200"/>
      <c r="AYV181" s="200"/>
      <c r="AZE181" s="200"/>
      <c r="AZK181" s="200"/>
      <c r="AZN181" s="200"/>
      <c r="AZQ181" s="200"/>
      <c r="AZT181" s="200"/>
      <c r="AZZ181" s="200"/>
      <c r="BAI181" s="200"/>
      <c r="BAK181" s="200"/>
      <c r="BAL181" s="200"/>
      <c r="BAN181" s="200"/>
      <c r="BAQ181" s="200"/>
      <c r="BAT181" s="200"/>
      <c r="BAW181" s="200"/>
      <c r="BAZ181" s="200"/>
      <c r="BBC181" s="200"/>
      <c r="BBE181" s="200"/>
      <c r="BBG181" s="200"/>
      <c r="BBJ181" s="200"/>
      <c r="BBM181" s="200"/>
      <c r="BBP181" s="200"/>
      <c r="BBS181" s="200"/>
      <c r="BBV181" s="200"/>
      <c r="BBY181" s="200"/>
      <c r="BCB181" s="200"/>
      <c r="BCD181" s="200"/>
      <c r="BCG181" s="200"/>
      <c r="BCJ181" s="200"/>
      <c r="BCM181" s="200"/>
      <c r="BCS181" s="200"/>
      <c r="BCV181" s="200"/>
      <c r="BCX181" s="200"/>
      <c r="BEE181" s="200"/>
      <c r="BEH181" s="200"/>
      <c r="BEK181" s="200"/>
      <c r="BEN181" s="200"/>
      <c r="BEQ181" s="200"/>
      <c r="BER181" s="200"/>
      <c r="BES181" s="200"/>
      <c r="BEV181" s="200"/>
      <c r="BEY181" s="200"/>
      <c r="BFB181" s="200"/>
      <c r="BFE181" s="200"/>
      <c r="BFG181" s="200"/>
      <c r="BFU181" s="200"/>
      <c r="BFV181" s="200"/>
      <c r="BFW181" s="200"/>
      <c r="BFX181" s="200"/>
      <c r="BFY181" s="200"/>
      <c r="BFZ181" s="200"/>
      <c r="BGA181" s="200"/>
      <c r="BGB181" s="200"/>
      <c r="BGC181" s="200"/>
      <c r="BGD181" s="200"/>
      <c r="BGE181" s="200"/>
      <c r="BGF181" s="200"/>
      <c r="BGG181" s="200"/>
      <c r="BGH181" s="200"/>
      <c r="BGI181" s="200"/>
      <c r="BGJ181" s="200"/>
      <c r="BGK181" s="200"/>
      <c r="BGL181" s="200"/>
      <c r="BGM181" s="200"/>
      <c r="BGS181" s="200"/>
      <c r="BGT181" s="200"/>
      <c r="BGU181" s="200"/>
      <c r="BGV181" s="200"/>
      <c r="BGW181" s="200"/>
      <c r="BGX181" s="200"/>
      <c r="BGY181" s="200"/>
      <c r="BHA181" s="200"/>
      <c r="BHB181" s="200"/>
      <c r="BHC181" s="200"/>
      <c r="BHD181" s="200"/>
      <c r="BHE181" s="200"/>
      <c r="BHF181" s="200"/>
      <c r="BHG181" s="200"/>
      <c r="BHH181" s="200"/>
      <c r="BHK181" s="200"/>
      <c r="BHN181" s="200"/>
      <c r="BHQ181" s="200"/>
      <c r="BHT181" s="200"/>
      <c r="BHW181" s="200"/>
      <c r="BHZ181" s="200"/>
      <c r="BII181" s="200"/>
      <c r="BIL181" s="200"/>
      <c r="BIO181" s="200"/>
      <c r="BIR181" s="200"/>
      <c r="BJA181" s="200"/>
      <c r="BJG181" s="200"/>
      <c r="BJJ181" s="200"/>
      <c r="BJM181" s="200"/>
      <c r="BJP181" s="200"/>
      <c r="BJV181" s="200"/>
      <c r="BKE181" s="200"/>
      <c r="BKG181" s="200"/>
      <c r="BKH181" s="200"/>
      <c r="BKJ181" s="200"/>
      <c r="BKM181" s="200"/>
      <c r="BKP181" s="200"/>
      <c r="BKS181" s="200"/>
      <c r="BKV181" s="200"/>
      <c r="BKY181" s="200"/>
      <c r="BLA181" s="200"/>
      <c r="BLC181" s="200"/>
      <c r="BLF181" s="200"/>
      <c r="BLI181" s="200"/>
      <c r="BLL181" s="200"/>
      <c r="BLO181" s="200"/>
      <c r="BLR181" s="200"/>
      <c r="BLU181" s="200"/>
      <c r="BLX181" s="200"/>
      <c r="BLZ181" s="200"/>
      <c r="BMC181" s="200"/>
      <c r="BMF181" s="200"/>
      <c r="BMI181" s="200"/>
      <c r="BMO181" s="200"/>
      <c r="BMR181" s="200"/>
      <c r="BMT181" s="200"/>
      <c r="BOA181" s="200"/>
      <c r="BOD181" s="200"/>
      <c r="BOG181" s="200"/>
      <c r="BOJ181" s="200"/>
      <c r="BOM181" s="200"/>
      <c r="BON181" s="200"/>
      <c r="BOO181" s="200"/>
      <c r="BOR181" s="200"/>
      <c r="BOU181" s="200"/>
      <c r="BOX181" s="200"/>
      <c r="BPA181" s="200"/>
      <c r="BPC181" s="200"/>
      <c r="BPQ181" s="200"/>
      <c r="BPR181" s="200"/>
      <c r="BPS181" s="200"/>
      <c r="BPT181" s="200"/>
      <c r="BPU181" s="200"/>
      <c r="BPV181" s="200"/>
      <c r="BPW181" s="200"/>
      <c r="BPX181" s="200"/>
      <c r="BPY181" s="200"/>
      <c r="BPZ181" s="200"/>
      <c r="BQA181" s="200"/>
      <c r="BQB181" s="200"/>
      <c r="BQC181" s="200"/>
      <c r="BQD181" s="200"/>
      <c r="BQE181" s="200"/>
      <c r="BQF181" s="200"/>
      <c r="BQG181" s="200"/>
      <c r="BQH181" s="200"/>
      <c r="BQI181" s="200"/>
      <c r="BQO181" s="200"/>
      <c r="BQP181" s="200"/>
      <c r="BQQ181" s="200"/>
      <c r="BQR181" s="200"/>
      <c r="BQS181" s="200"/>
      <c r="BQT181" s="200"/>
      <c r="BQU181" s="200"/>
      <c r="BQW181" s="200"/>
      <c r="BQX181" s="200"/>
      <c r="BQY181" s="200"/>
      <c r="BQZ181" s="200"/>
      <c r="BRA181" s="200"/>
      <c r="BRB181" s="200"/>
      <c r="BRC181" s="200"/>
      <c r="BRD181" s="200"/>
      <c r="BRG181" s="200"/>
      <c r="BRJ181" s="200"/>
      <c r="BRM181" s="200"/>
      <c r="BRP181" s="200"/>
      <c r="BRS181" s="200"/>
      <c r="BRV181" s="200"/>
      <c r="BSE181" s="200"/>
      <c r="BSH181" s="200"/>
      <c r="BSK181" s="200"/>
      <c r="BSN181" s="200"/>
      <c r="BSW181" s="200"/>
      <c r="BTC181" s="200"/>
      <c r="BTF181" s="200"/>
      <c r="BTI181" s="200"/>
      <c r="BTL181" s="200"/>
      <c r="BTR181" s="200"/>
      <c r="BUA181" s="200"/>
      <c r="BUC181" s="200"/>
      <c r="BUD181" s="200"/>
      <c r="BUF181" s="200"/>
      <c r="BUI181" s="200"/>
      <c r="BUL181" s="200"/>
      <c r="BUO181" s="200"/>
      <c r="BUR181" s="200"/>
      <c r="BUU181" s="200"/>
      <c r="BUW181" s="200"/>
      <c r="BUY181" s="200"/>
      <c r="BVB181" s="200"/>
      <c r="BVE181" s="200"/>
      <c r="BVH181" s="200"/>
      <c r="BVK181" s="200"/>
      <c r="BVN181" s="200"/>
      <c r="BVQ181" s="200"/>
      <c r="BVT181" s="200"/>
      <c r="BVV181" s="200"/>
      <c r="BVY181" s="200"/>
      <c r="BWB181" s="200"/>
      <c r="BWE181" s="200"/>
      <c r="BWK181" s="200"/>
      <c r="BWN181" s="200"/>
      <c r="BWP181" s="200"/>
      <c r="BXW181" s="200"/>
      <c r="BXZ181" s="200"/>
      <c r="BYC181" s="200"/>
      <c r="BYF181" s="200"/>
      <c r="BYI181" s="200"/>
      <c r="BYJ181" s="200"/>
      <c r="BYK181" s="200"/>
      <c r="BYN181" s="200"/>
      <c r="BYQ181" s="200"/>
      <c r="BYT181" s="200"/>
      <c r="BYW181" s="200"/>
      <c r="BYY181" s="200"/>
      <c r="BZM181" s="200"/>
      <c r="BZN181" s="200"/>
      <c r="BZO181" s="200"/>
      <c r="BZP181" s="200"/>
      <c r="BZQ181" s="200"/>
      <c r="BZR181" s="200"/>
      <c r="BZS181" s="200"/>
      <c r="BZT181" s="200"/>
      <c r="BZU181" s="200"/>
      <c r="BZV181" s="200"/>
      <c r="BZW181" s="200"/>
      <c r="BZX181" s="200"/>
      <c r="BZY181" s="200"/>
      <c r="BZZ181" s="200"/>
      <c r="CAA181" s="200"/>
      <c r="CAB181" s="200"/>
      <c r="CAC181" s="200"/>
      <c r="CAD181" s="200"/>
      <c r="CAE181" s="200"/>
      <c r="CAK181" s="200"/>
      <c r="CAL181" s="200"/>
      <c r="CAM181" s="200"/>
      <c r="CAN181" s="200"/>
      <c r="CAO181" s="200"/>
      <c r="CAP181" s="200"/>
      <c r="CAQ181" s="200"/>
      <c r="CAS181" s="200"/>
      <c r="CAT181" s="200"/>
      <c r="CAU181" s="200"/>
      <c r="CAV181" s="200"/>
      <c r="CAW181" s="200"/>
      <c r="CAX181" s="200"/>
      <c r="CAY181" s="200"/>
      <c r="CAZ181" s="200"/>
      <c r="CBC181" s="200"/>
      <c r="CBF181" s="200"/>
      <c r="CBI181" s="200"/>
      <c r="CBL181" s="200"/>
      <c r="CBO181" s="200"/>
      <c r="CBR181" s="200"/>
      <c r="CCA181" s="200"/>
      <c r="CCD181" s="200"/>
      <c r="CCG181" s="200"/>
      <c r="CCJ181" s="200"/>
      <c r="CCS181" s="200"/>
      <c r="CCY181" s="200"/>
      <c r="CDB181" s="200"/>
      <c r="CDE181" s="200"/>
      <c r="CDH181" s="200"/>
      <c r="CDN181" s="200"/>
      <c r="CDW181" s="200"/>
      <c r="CDY181" s="200"/>
      <c r="CDZ181" s="200"/>
      <c r="CEB181" s="200"/>
      <c r="CEE181" s="200"/>
      <c r="CEH181" s="200"/>
      <c r="CEK181" s="200"/>
      <c r="CEN181" s="200"/>
      <c r="CEQ181" s="200"/>
      <c r="CES181" s="200"/>
      <c r="CEU181" s="200"/>
      <c r="CEX181" s="200"/>
      <c r="CFA181" s="200"/>
      <c r="CFD181" s="200"/>
      <c r="CFG181" s="200"/>
      <c r="CFJ181" s="200"/>
      <c r="CFM181" s="200"/>
      <c r="CFP181" s="200"/>
      <c r="CFR181" s="200"/>
      <c r="CFU181" s="200"/>
      <c r="CFX181" s="200"/>
      <c r="CGA181" s="200"/>
      <c r="CGG181" s="200"/>
      <c r="CGJ181" s="200"/>
      <c r="CGL181" s="200"/>
      <c r="CHS181" s="200"/>
      <c r="CHV181" s="200"/>
      <c r="CHY181" s="200"/>
      <c r="CIB181" s="200"/>
      <c r="CIE181" s="200"/>
      <c r="CIF181" s="200"/>
      <c r="CIG181" s="200"/>
      <c r="CIJ181" s="200"/>
      <c r="CIM181" s="200"/>
      <c r="CIP181" s="200"/>
      <c r="CIS181" s="200"/>
      <c r="CIU181" s="200"/>
      <c r="CJI181" s="200"/>
      <c r="CJJ181" s="200"/>
      <c r="CJK181" s="200"/>
      <c r="CJL181" s="200"/>
      <c r="CJM181" s="200"/>
      <c r="CJN181" s="200"/>
      <c r="CJO181" s="200"/>
      <c r="CJP181" s="200"/>
      <c r="CJQ181" s="200"/>
      <c r="CJR181" s="200"/>
      <c r="CJS181" s="200"/>
      <c r="CJT181" s="200"/>
      <c r="CJU181" s="200"/>
      <c r="CJV181" s="200"/>
      <c r="CJW181" s="200"/>
      <c r="CJX181" s="200"/>
      <c r="CJY181" s="200"/>
      <c r="CJZ181" s="200"/>
      <c r="CKA181" s="200"/>
      <c r="CKG181" s="200"/>
      <c r="CKH181" s="200"/>
      <c r="CKI181" s="200"/>
      <c r="CKJ181" s="200"/>
      <c r="CKK181" s="200"/>
      <c r="CKL181" s="200"/>
      <c r="CKM181" s="200"/>
      <c r="CKO181" s="200"/>
      <c r="CKP181" s="200"/>
      <c r="CKQ181" s="200"/>
      <c r="CKR181" s="200"/>
      <c r="CKS181" s="200"/>
      <c r="CKT181" s="200"/>
      <c r="CKU181" s="200"/>
      <c r="CKV181" s="200"/>
      <c r="CKY181" s="200"/>
      <c r="CLB181" s="200"/>
      <c r="CLE181" s="200"/>
      <c r="CLH181" s="200"/>
      <c r="CLK181" s="200"/>
      <c r="CLN181" s="200"/>
      <c r="CLW181" s="200"/>
      <c r="CLZ181" s="200"/>
      <c r="CMC181" s="200"/>
      <c r="CMF181" s="200"/>
      <c r="CMO181" s="200"/>
      <c r="CMU181" s="200"/>
      <c r="CMX181" s="200"/>
      <c r="CNA181" s="200"/>
      <c r="CND181" s="200"/>
      <c r="CNJ181" s="200"/>
      <c r="CNS181" s="200"/>
      <c r="CNU181" s="200"/>
      <c r="CNV181" s="200"/>
      <c r="CNX181" s="200"/>
      <c r="COA181" s="200"/>
      <c r="COD181" s="200"/>
      <c r="COG181" s="200"/>
      <c r="COJ181" s="200"/>
      <c r="COM181" s="200"/>
      <c r="COO181" s="200"/>
      <c r="COQ181" s="200"/>
      <c r="COT181" s="200"/>
      <c r="COW181" s="200"/>
      <c r="COZ181" s="200"/>
      <c r="CPC181" s="200"/>
      <c r="CPF181" s="200"/>
      <c r="CPI181" s="200"/>
      <c r="CPL181" s="200"/>
      <c r="CPN181" s="200"/>
      <c r="CPQ181" s="200"/>
      <c r="CPT181" s="200"/>
      <c r="CPW181" s="200"/>
      <c r="CQC181" s="200"/>
      <c r="CQF181" s="200"/>
      <c r="CQH181" s="200"/>
      <c r="CRO181" s="200"/>
      <c r="CRR181" s="200"/>
      <c r="CRU181" s="200"/>
      <c r="CRX181" s="200"/>
      <c r="CSA181" s="200"/>
      <c r="CSB181" s="200"/>
      <c r="CSC181" s="200"/>
      <c r="CSF181" s="200"/>
      <c r="CSI181" s="200"/>
      <c r="CSL181" s="200"/>
      <c r="CSO181" s="200"/>
      <c r="CSQ181" s="200"/>
      <c r="CTE181" s="200"/>
      <c r="CTF181" s="200"/>
      <c r="CTG181" s="200"/>
      <c r="CTH181" s="200"/>
      <c r="CTI181" s="200"/>
      <c r="CTJ181" s="200"/>
      <c r="CTK181" s="200"/>
      <c r="CTL181" s="200"/>
      <c r="CTM181" s="200"/>
      <c r="CTN181" s="200"/>
      <c r="CTO181" s="200"/>
      <c r="CTP181" s="200"/>
      <c r="CTQ181" s="200"/>
      <c r="CTR181" s="200"/>
      <c r="CTS181" s="200"/>
      <c r="CTT181" s="200"/>
      <c r="CTU181" s="200"/>
      <c r="CTV181" s="200"/>
      <c r="CTW181" s="200"/>
      <c r="CUC181" s="200"/>
      <c r="CUD181" s="200"/>
      <c r="CUE181" s="200"/>
      <c r="CUF181" s="200"/>
      <c r="CUG181" s="200"/>
      <c r="CUH181" s="200"/>
      <c r="CUI181" s="200"/>
      <c r="CUK181" s="200"/>
      <c r="CUL181" s="200"/>
      <c r="CUM181" s="200"/>
      <c r="CUN181" s="200"/>
      <c r="CUO181" s="200"/>
      <c r="CUP181" s="200"/>
      <c r="CUQ181" s="200"/>
      <c r="CUR181" s="200"/>
      <c r="CUU181" s="200"/>
      <c r="CUX181" s="200"/>
      <c r="CVA181" s="200"/>
      <c r="CVD181" s="200"/>
      <c r="CVG181" s="200"/>
      <c r="CVJ181" s="200"/>
      <c r="CVS181" s="200"/>
      <c r="CVV181" s="200"/>
      <c r="CVY181" s="200"/>
      <c r="CWB181" s="200"/>
      <c r="CWK181" s="200"/>
      <c r="CWQ181" s="200"/>
      <c r="CWT181" s="200"/>
      <c r="CWW181" s="200"/>
      <c r="CWZ181" s="200"/>
      <c r="CXF181" s="200"/>
      <c r="CXO181" s="200"/>
      <c r="CXQ181" s="200"/>
      <c r="CXR181" s="200"/>
      <c r="CXT181" s="200"/>
      <c r="CXW181" s="200"/>
      <c r="CXZ181" s="200"/>
      <c r="CYC181" s="200"/>
      <c r="CYF181" s="200"/>
      <c r="CYI181" s="200"/>
      <c r="CYK181" s="200"/>
      <c r="CYM181" s="200"/>
      <c r="CYP181" s="200"/>
      <c r="CYS181" s="200"/>
      <c r="CYV181" s="200"/>
      <c r="CYY181" s="200"/>
      <c r="CZB181" s="200"/>
      <c r="CZE181" s="200"/>
      <c r="CZH181" s="200"/>
      <c r="CZJ181" s="200"/>
      <c r="CZM181" s="200"/>
      <c r="CZP181" s="200"/>
      <c r="CZS181" s="200"/>
      <c r="CZY181" s="200"/>
      <c r="DAB181" s="200"/>
      <c r="DAD181" s="200"/>
      <c r="DBK181" s="200"/>
      <c r="DBN181" s="200"/>
      <c r="DBQ181" s="200"/>
      <c r="DBT181" s="200"/>
      <c r="DBW181" s="200"/>
      <c r="DBX181" s="200"/>
      <c r="DBY181" s="200"/>
      <c r="DCB181" s="200"/>
      <c r="DCE181" s="200"/>
      <c r="DCH181" s="200"/>
      <c r="DCK181" s="200"/>
      <c r="DCM181" s="200"/>
      <c r="DDA181" s="200"/>
      <c r="DDB181" s="200"/>
      <c r="DDC181" s="200"/>
      <c r="DDD181" s="200"/>
      <c r="DDE181" s="200"/>
      <c r="DDF181" s="200"/>
      <c r="DDG181" s="200"/>
      <c r="DDH181" s="200"/>
      <c r="DDI181" s="200"/>
      <c r="DDJ181" s="200"/>
      <c r="DDK181" s="200"/>
      <c r="DDL181" s="200"/>
      <c r="DDM181" s="200"/>
      <c r="DDN181" s="200"/>
      <c r="DDO181" s="200"/>
      <c r="DDP181" s="200"/>
      <c r="DDQ181" s="200"/>
      <c r="DDR181" s="200"/>
      <c r="DDS181" s="200"/>
      <c r="DDY181" s="200"/>
      <c r="DDZ181" s="200"/>
      <c r="DEA181" s="200"/>
      <c r="DEB181" s="200"/>
      <c r="DEC181" s="200"/>
      <c r="DED181" s="200"/>
      <c r="DEE181" s="200"/>
      <c r="DEG181" s="200"/>
      <c r="DEH181" s="200"/>
      <c r="DEI181" s="200"/>
      <c r="DEJ181" s="200"/>
      <c r="DEK181" s="200"/>
      <c r="DEL181" s="200"/>
      <c r="DEM181" s="200"/>
      <c r="DEN181" s="200"/>
      <c r="DEQ181" s="200"/>
      <c r="DET181" s="200"/>
      <c r="DEW181" s="200"/>
      <c r="DEZ181" s="200"/>
      <c r="DFC181" s="200"/>
      <c r="DFF181" s="200"/>
      <c r="DFO181" s="200"/>
      <c r="DFR181" s="200"/>
      <c r="DFU181" s="200"/>
      <c r="DFX181" s="200"/>
      <c r="DGG181" s="200"/>
      <c r="DGM181" s="200"/>
      <c r="DGP181" s="200"/>
      <c r="DGS181" s="200"/>
      <c r="DGV181" s="200"/>
      <c r="DHB181" s="200"/>
      <c r="DHK181" s="200"/>
      <c r="DHM181" s="200"/>
      <c r="DHN181" s="200"/>
      <c r="DHP181" s="200"/>
      <c r="DHS181" s="200"/>
      <c r="DHV181" s="200"/>
      <c r="DHY181" s="200"/>
      <c r="DIB181" s="200"/>
      <c r="DIE181" s="200"/>
      <c r="DIG181" s="200"/>
      <c r="DII181" s="200"/>
      <c r="DIL181" s="200"/>
      <c r="DIO181" s="200"/>
      <c r="DIR181" s="200"/>
      <c r="DIU181" s="200"/>
      <c r="DIX181" s="200"/>
      <c r="DJA181" s="200"/>
      <c r="DJD181" s="200"/>
      <c r="DJF181" s="200"/>
      <c r="DJI181" s="200"/>
      <c r="DJL181" s="200"/>
      <c r="DJO181" s="200"/>
      <c r="DJU181" s="200"/>
      <c r="DJX181" s="200"/>
      <c r="DJZ181" s="200"/>
      <c r="DLG181" s="200"/>
      <c r="DLJ181" s="200"/>
      <c r="DLM181" s="200"/>
      <c r="DLP181" s="200"/>
      <c r="DLS181" s="200"/>
      <c r="DLT181" s="200"/>
      <c r="DLU181" s="200"/>
      <c r="DLX181" s="200"/>
      <c r="DMA181" s="200"/>
      <c r="DMD181" s="200"/>
      <c r="DMG181" s="200"/>
      <c r="DMI181" s="200"/>
      <c r="DMW181" s="200"/>
      <c r="DMX181" s="200"/>
      <c r="DMY181" s="200"/>
      <c r="DMZ181" s="200"/>
      <c r="DNA181" s="200"/>
      <c r="DNB181" s="200"/>
      <c r="DNC181" s="200"/>
      <c r="DND181" s="200"/>
      <c r="DNE181" s="200"/>
      <c r="DNF181" s="200"/>
      <c r="DNG181" s="200"/>
      <c r="DNH181" s="200"/>
      <c r="DNI181" s="200"/>
      <c r="DNJ181" s="200"/>
      <c r="DNK181" s="200"/>
      <c r="DNL181" s="200"/>
      <c r="DNM181" s="200"/>
      <c r="DNN181" s="200"/>
      <c r="DNO181" s="200"/>
      <c r="DNU181" s="200"/>
      <c r="DNV181" s="200"/>
      <c r="DNW181" s="200"/>
      <c r="DNX181" s="200"/>
      <c r="DNY181" s="200"/>
      <c r="DNZ181" s="200"/>
      <c r="DOA181" s="200"/>
      <c r="DOC181" s="200"/>
      <c r="DOD181" s="200"/>
      <c r="DOE181" s="200"/>
      <c r="DOF181" s="200"/>
      <c r="DOG181" s="200"/>
      <c r="DOH181" s="200"/>
      <c r="DOI181" s="200"/>
      <c r="DOJ181" s="200"/>
      <c r="DOM181" s="200"/>
      <c r="DOP181" s="200"/>
      <c r="DOS181" s="200"/>
      <c r="DOV181" s="200"/>
      <c r="DOY181" s="200"/>
      <c r="DPB181" s="200"/>
      <c r="DPK181" s="200"/>
      <c r="DPN181" s="200"/>
      <c r="DPQ181" s="200"/>
      <c r="DPT181" s="200"/>
      <c r="DQC181" s="200"/>
      <c r="DQI181" s="200"/>
      <c r="DQL181" s="200"/>
      <c r="DQO181" s="200"/>
      <c r="DQR181" s="200"/>
      <c r="DQX181" s="200"/>
      <c r="DRG181" s="200"/>
      <c r="DRI181" s="200"/>
      <c r="DRJ181" s="200"/>
      <c r="DRL181" s="200"/>
      <c r="DRO181" s="200"/>
      <c r="DRR181" s="200"/>
      <c r="DRU181" s="200"/>
      <c r="DRX181" s="200"/>
      <c r="DSA181" s="200"/>
      <c r="DSC181" s="200"/>
      <c r="DSE181" s="200"/>
      <c r="DSH181" s="200"/>
      <c r="DSK181" s="200"/>
      <c r="DSN181" s="200"/>
      <c r="DSQ181" s="200"/>
      <c r="DST181" s="200"/>
      <c r="DSW181" s="200"/>
      <c r="DSZ181" s="200"/>
      <c r="DTB181" s="200"/>
      <c r="DTE181" s="200"/>
      <c r="DTH181" s="200"/>
      <c r="DTK181" s="200"/>
      <c r="DTQ181" s="200"/>
      <c r="DTT181" s="200"/>
      <c r="DTV181" s="200"/>
      <c r="DVC181" s="200"/>
      <c r="DVF181" s="200"/>
      <c r="DVI181" s="200"/>
      <c r="DVL181" s="200"/>
      <c r="DVO181" s="200"/>
      <c r="DVP181" s="200"/>
      <c r="DVQ181" s="200"/>
      <c r="DVT181" s="200"/>
      <c r="DVW181" s="200"/>
      <c r="DVZ181" s="200"/>
      <c r="DWC181" s="200"/>
      <c r="DWE181" s="200"/>
      <c r="DWS181" s="200"/>
      <c r="DWT181" s="200"/>
      <c r="DWU181" s="200"/>
      <c r="DWV181" s="200"/>
      <c r="DWW181" s="200"/>
      <c r="DWX181" s="200"/>
      <c r="DWY181" s="200"/>
      <c r="DWZ181" s="200"/>
      <c r="DXA181" s="200"/>
      <c r="DXB181" s="200"/>
      <c r="DXC181" s="200"/>
      <c r="DXD181" s="200"/>
      <c r="DXE181" s="200"/>
      <c r="DXF181" s="200"/>
      <c r="DXG181" s="200"/>
      <c r="DXH181" s="200"/>
      <c r="DXI181" s="200"/>
      <c r="DXJ181" s="200"/>
      <c r="DXK181" s="200"/>
      <c r="DXQ181" s="200"/>
      <c r="DXR181" s="200"/>
      <c r="DXS181" s="200"/>
      <c r="DXT181" s="200"/>
      <c r="DXU181" s="200"/>
      <c r="DXV181" s="200"/>
      <c r="DXW181" s="200"/>
      <c r="DXY181" s="200"/>
      <c r="DXZ181" s="200"/>
      <c r="DYA181" s="200"/>
      <c r="DYB181" s="200"/>
      <c r="DYC181" s="200"/>
      <c r="DYD181" s="200"/>
      <c r="DYE181" s="200"/>
      <c r="DYF181" s="200"/>
      <c r="DYI181" s="200"/>
      <c r="DYL181" s="200"/>
      <c r="DYO181" s="200"/>
      <c r="DYR181" s="200"/>
      <c r="DYU181" s="200"/>
      <c r="DYX181" s="200"/>
      <c r="DZG181" s="200"/>
      <c r="DZJ181" s="200"/>
      <c r="DZM181" s="200"/>
      <c r="DZP181" s="200"/>
      <c r="DZY181" s="200"/>
      <c r="EAE181" s="200"/>
      <c r="EAH181" s="200"/>
      <c r="EAK181" s="200"/>
      <c r="EAN181" s="200"/>
      <c r="EAT181" s="200"/>
      <c r="EBC181" s="200"/>
      <c r="EBE181" s="200"/>
      <c r="EBF181" s="200"/>
      <c r="EBH181" s="200"/>
      <c r="EBK181" s="200"/>
      <c r="EBN181" s="200"/>
      <c r="EBQ181" s="200"/>
      <c r="EBT181" s="200"/>
      <c r="EBW181" s="200"/>
      <c r="EBY181" s="200"/>
      <c r="ECA181" s="200"/>
      <c r="ECD181" s="200"/>
      <c r="ECG181" s="200"/>
      <c r="ECJ181" s="200"/>
      <c r="ECM181" s="200"/>
      <c r="ECP181" s="200"/>
      <c r="ECS181" s="200"/>
      <c r="ECV181" s="200"/>
      <c r="ECX181" s="200"/>
      <c r="EDA181" s="200"/>
      <c r="EDD181" s="200"/>
      <c r="EDG181" s="200"/>
      <c r="EDM181" s="200"/>
      <c r="EDP181" s="200"/>
      <c r="EDR181" s="200"/>
      <c r="EEY181" s="200"/>
      <c r="EFB181" s="200"/>
      <c r="EFE181" s="200"/>
      <c r="EFH181" s="200"/>
      <c r="EFK181" s="200"/>
      <c r="EFL181" s="200"/>
      <c r="EFM181" s="200"/>
      <c r="EFP181" s="200"/>
      <c r="EFS181" s="200"/>
      <c r="EFV181" s="200"/>
      <c r="EFY181" s="200"/>
      <c r="EGA181" s="200"/>
      <c r="EGO181" s="200"/>
      <c r="EGP181" s="200"/>
      <c r="EGQ181" s="200"/>
      <c r="EGR181" s="200"/>
      <c r="EGS181" s="200"/>
      <c r="EGT181" s="200"/>
      <c r="EGU181" s="200"/>
      <c r="EGV181" s="200"/>
      <c r="EGW181" s="200"/>
      <c r="EGX181" s="200"/>
      <c r="EGY181" s="200"/>
      <c r="EGZ181" s="200"/>
      <c r="EHA181" s="200"/>
      <c r="EHB181" s="200"/>
      <c r="EHC181" s="200"/>
      <c r="EHD181" s="200"/>
      <c r="EHE181" s="200"/>
      <c r="EHF181" s="200"/>
      <c r="EHG181" s="200"/>
      <c r="EHM181" s="200"/>
      <c r="EHN181" s="200"/>
      <c r="EHO181" s="200"/>
      <c r="EHP181" s="200"/>
      <c r="EHQ181" s="200"/>
      <c r="EHR181" s="200"/>
      <c r="EHS181" s="200"/>
      <c r="EHU181" s="200"/>
      <c r="EHV181" s="200"/>
      <c r="EHW181" s="200"/>
      <c r="EHX181" s="200"/>
      <c r="EHY181" s="200"/>
      <c r="EHZ181" s="200"/>
      <c r="EIA181" s="200"/>
      <c r="EIB181" s="200"/>
      <c r="EIE181" s="200"/>
      <c r="EIH181" s="200"/>
      <c r="EIK181" s="200"/>
      <c r="EIN181" s="200"/>
      <c r="EIQ181" s="200"/>
      <c r="EIT181" s="200"/>
      <c r="EJC181" s="200"/>
      <c r="EJF181" s="200"/>
      <c r="EJI181" s="200"/>
      <c r="EJL181" s="200"/>
      <c r="EJU181" s="200"/>
      <c r="EKA181" s="200"/>
      <c r="EKD181" s="200"/>
      <c r="EKG181" s="200"/>
      <c r="EKJ181" s="200"/>
      <c r="EKP181" s="200"/>
      <c r="EKY181" s="200"/>
      <c r="ELA181" s="200"/>
      <c r="ELB181" s="200"/>
      <c r="ELD181" s="200"/>
      <c r="ELG181" s="200"/>
      <c r="ELJ181" s="200"/>
      <c r="ELM181" s="200"/>
      <c r="ELP181" s="200"/>
      <c r="ELS181" s="200"/>
      <c r="ELU181" s="200"/>
      <c r="ELW181" s="200"/>
      <c r="ELZ181" s="200"/>
      <c r="EMC181" s="200"/>
      <c r="EMF181" s="200"/>
      <c r="EMI181" s="200"/>
      <c r="EML181" s="200"/>
      <c r="EMO181" s="200"/>
      <c r="EMR181" s="200"/>
      <c r="EMT181" s="200"/>
      <c r="EMW181" s="200"/>
      <c r="EMZ181" s="200"/>
      <c r="ENC181" s="200"/>
      <c r="ENI181" s="200"/>
      <c r="ENL181" s="200"/>
      <c r="ENN181" s="200"/>
      <c r="EOU181" s="200"/>
      <c r="EOX181" s="200"/>
      <c r="EPA181" s="200"/>
      <c r="EPD181" s="200"/>
      <c r="EPG181" s="200"/>
      <c r="EPH181" s="200"/>
      <c r="EPI181" s="200"/>
      <c r="EPL181" s="200"/>
      <c r="EPO181" s="200"/>
      <c r="EPR181" s="200"/>
      <c r="EPU181" s="200"/>
      <c r="EPW181" s="200"/>
      <c r="EQK181" s="200"/>
      <c r="EQL181" s="200"/>
      <c r="EQM181" s="200"/>
      <c r="EQN181" s="200"/>
      <c r="EQO181" s="200"/>
      <c r="EQP181" s="200"/>
      <c r="EQQ181" s="200"/>
      <c r="EQR181" s="200"/>
      <c r="EQS181" s="200"/>
      <c r="EQT181" s="200"/>
      <c r="EQU181" s="200"/>
      <c r="EQV181" s="200"/>
      <c r="EQW181" s="200"/>
      <c r="EQX181" s="200"/>
      <c r="EQY181" s="200"/>
      <c r="EQZ181" s="200"/>
      <c r="ERA181" s="200"/>
      <c r="ERB181" s="200"/>
      <c r="ERC181" s="200"/>
      <c r="ERI181" s="200"/>
      <c r="ERJ181" s="200"/>
      <c r="ERK181" s="200"/>
      <c r="ERL181" s="200"/>
      <c r="ERM181" s="200"/>
      <c r="ERN181" s="200"/>
      <c r="ERO181" s="200"/>
      <c r="ERQ181" s="200"/>
      <c r="ERR181" s="200"/>
      <c r="ERS181" s="200"/>
      <c r="ERT181" s="200"/>
      <c r="ERU181" s="200"/>
      <c r="ERV181" s="200"/>
      <c r="ERW181" s="200"/>
      <c r="ERX181" s="200"/>
      <c r="ESA181" s="200"/>
      <c r="ESD181" s="200"/>
      <c r="ESG181" s="200"/>
      <c r="ESJ181" s="200"/>
      <c r="ESM181" s="200"/>
      <c r="ESP181" s="200"/>
      <c r="ESY181" s="200"/>
      <c r="ETB181" s="200"/>
      <c r="ETE181" s="200"/>
      <c r="ETH181" s="200"/>
      <c r="ETQ181" s="200"/>
      <c r="ETW181" s="200"/>
      <c r="ETZ181" s="200"/>
      <c r="EUC181" s="200"/>
      <c r="EUF181" s="200"/>
      <c r="EUL181" s="200"/>
      <c r="EUU181" s="200"/>
      <c r="EUW181" s="200"/>
      <c r="EUX181" s="200"/>
      <c r="EUZ181" s="200"/>
      <c r="EVC181" s="200"/>
      <c r="EVF181" s="200"/>
      <c r="EVI181" s="200"/>
      <c r="EVL181" s="200"/>
      <c r="EVO181" s="200"/>
      <c r="EVQ181" s="200"/>
      <c r="EVS181" s="200"/>
      <c r="EVV181" s="200"/>
      <c r="EVY181" s="200"/>
      <c r="EWB181" s="200"/>
      <c r="EWE181" s="200"/>
      <c r="EWH181" s="200"/>
      <c r="EWK181" s="200"/>
      <c r="EWN181" s="200"/>
      <c r="EWP181" s="200"/>
      <c r="EWS181" s="200"/>
      <c r="EWV181" s="200"/>
      <c r="EWY181" s="200"/>
      <c r="EXE181" s="200"/>
      <c r="EXH181" s="200"/>
      <c r="EXJ181" s="200"/>
      <c r="EYQ181" s="200"/>
      <c r="EYT181" s="200"/>
      <c r="EYW181" s="200"/>
      <c r="EYZ181" s="200"/>
      <c r="EZC181" s="200"/>
      <c r="EZD181" s="200"/>
      <c r="EZE181" s="200"/>
      <c r="EZH181" s="200"/>
      <c r="EZK181" s="200"/>
      <c r="EZN181" s="200"/>
      <c r="EZQ181" s="200"/>
      <c r="EZS181" s="200"/>
      <c r="FAG181" s="200"/>
      <c r="FAH181" s="200"/>
      <c r="FAI181" s="200"/>
      <c r="FAJ181" s="200"/>
      <c r="FAK181" s="200"/>
      <c r="FAL181" s="200"/>
      <c r="FAM181" s="200"/>
      <c r="FAN181" s="200"/>
      <c r="FAO181" s="200"/>
      <c r="FAP181" s="200"/>
      <c r="FAQ181" s="200"/>
      <c r="FAR181" s="200"/>
      <c r="FAS181" s="200"/>
      <c r="FAT181" s="200"/>
      <c r="FAU181" s="200"/>
      <c r="FAV181" s="200"/>
      <c r="FAW181" s="200"/>
      <c r="FAX181" s="200"/>
      <c r="FAY181" s="200"/>
      <c r="FBE181" s="200"/>
      <c r="FBF181" s="200"/>
      <c r="FBG181" s="200"/>
      <c r="FBH181" s="200"/>
      <c r="FBI181" s="200"/>
      <c r="FBJ181" s="200"/>
      <c r="FBK181" s="200"/>
      <c r="FBM181" s="200"/>
      <c r="FBN181" s="200"/>
      <c r="FBO181" s="200"/>
      <c r="FBP181" s="200"/>
      <c r="FBQ181" s="200"/>
      <c r="FBR181" s="200"/>
      <c r="FBS181" s="200"/>
      <c r="FBT181" s="200"/>
      <c r="FBW181" s="200"/>
      <c r="FBZ181" s="200"/>
      <c r="FCC181" s="200"/>
      <c r="FCF181" s="200"/>
      <c r="FCI181" s="200"/>
      <c r="FCL181" s="200"/>
      <c r="FCU181" s="200"/>
      <c r="FCX181" s="200"/>
      <c r="FDA181" s="200"/>
      <c r="FDD181" s="200"/>
      <c r="FDM181" s="200"/>
      <c r="FDS181" s="200"/>
      <c r="FDV181" s="200"/>
      <c r="FDY181" s="200"/>
      <c r="FEB181" s="200"/>
      <c r="FEH181" s="200"/>
      <c r="FEQ181" s="200"/>
      <c r="FES181" s="200"/>
      <c r="FET181" s="200"/>
      <c r="FEV181" s="200"/>
      <c r="FEY181" s="200"/>
      <c r="FFB181" s="200"/>
      <c r="FFE181" s="200"/>
      <c r="FFH181" s="200"/>
      <c r="FFK181" s="200"/>
      <c r="FFM181" s="200"/>
      <c r="FFO181" s="200"/>
      <c r="FFR181" s="200"/>
      <c r="FFU181" s="200"/>
      <c r="FFX181" s="200"/>
      <c r="FGA181" s="200"/>
      <c r="FGD181" s="200"/>
      <c r="FGG181" s="200"/>
      <c r="FGJ181" s="200"/>
      <c r="FGL181" s="200"/>
      <c r="FGO181" s="200"/>
      <c r="FGR181" s="200"/>
      <c r="FGU181" s="200"/>
      <c r="FHA181" s="200"/>
      <c r="FHD181" s="200"/>
      <c r="FHF181" s="200"/>
      <c r="FIM181" s="200"/>
      <c r="FIP181" s="200"/>
      <c r="FIS181" s="200"/>
      <c r="FIV181" s="200"/>
      <c r="FIY181" s="200"/>
      <c r="FIZ181" s="200"/>
      <c r="FJA181" s="200"/>
      <c r="FJD181" s="200"/>
      <c r="FJG181" s="200"/>
      <c r="FJJ181" s="200"/>
      <c r="FJM181" s="200"/>
      <c r="FJO181" s="200"/>
      <c r="FKC181" s="200"/>
      <c r="FKD181" s="200"/>
      <c r="FKE181" s="200"/>
      <c r="FKF181" s="200"/>
      <c r="FKG181" s="200"/>
      <c r="FKH181" s="200"/>
      <c r="FKI181" s="200"/>
      <c r="FKJ181" s="200"/>
      <c r="FKK181" s="200"/>
      <c r="FKL181" s="200"/>
      <c r="FKM181" s="200"/>
      <c r="FKN181" s="200"/>
      <c r="FKO181" s="200"/>
      <c r="FKP181" s="200"/>
      <c r="FKQ181" s="200"/>
      <c r="FKR181" s="200"/>
      <c r="FKS181" s="200"/>
      <c r="FKT181" s="200"/>
      <c r="FKU181" s="200"/>
      <c r="FLA181" s="200"/>
      <c r="FLB181" s="200"/>
      <c r="FLC181" s="200"/>
      <c r="FLD181" s="200"/>
      <c r="FLE181" s="200"/>
      <c r="FLF181" s="200"/>
      <c r="FLG181" s="200"/>
      <c r="FLI181" s="200"/>
      <c r="FLJ181" s="200"/>
      <c r="FLK181" s="200"/>
      <c r="FLL181" s="200"/>
      <c r="FLM181" s="200"/>
      <c r="FLN181" s="200"/>
      <c r="FLO181" s="200"/>
      <c r="FLP181" s="200"/>
      <c r="FLS181" s="200"/>
      <c r="FLV181" s="200"/>
      <c r="FLY181" s="200"/>
      <c r="FMB181" s="200"/>
      <c r="FME181" s="200"/>
      <c r="FMH181" s="200"/>
      <c r="FMQ181" s="200"/>
      <c r="FMT181" s="200"/>
      <c r="FMW181" s="200"/>
      <c r="FMZ181" s="200"/>
      <c r="FNI181" s="200"/>
      <c r="FNO181" s="200"/>
      <c r="FNR181" s="200"/>
      <c r="FNU181" s="200"/>
      <c r="FNX181" s="200"/>
      <c r="FOD181" s="200"/>
      <c r="FOM181" s="200"/>
      <c r="FOO181" s="200"/>
      <c r="FOP181" s="200"/>
      <c r="FOR181" s="200"/>
      <c r="FOU181" s="200"/>
      <c r="FOX181" s="200"/>
      <c r="FPA181" s="200"/>
      <c r="FPD181" s="200"/>
      <c r="FPG181" s="200"/>
      <c r="FPI181" s="200"/>
      <c r="FPK181" s="200"/>
      <c r="FPN181" s="200"/>
      <c r="FPQ181" s="200"/>
      <c r="FPT181" s="200"/>
      <c r="FPW181" s="200"/>
      <c r="FPZ181" s="200"/>
      <c r="FQC181" s="200"/>
      <c r="FQF181" s="200"/>
      <c r="FQH181" s="200"/>
      <c r="FQK181" s="200"/>
      <c r="FQN181" s="200"/>
      <c r="FQQ181" s="200"/>
      <c r="FQW181" s="200"/>
      <c r="FQZ181" s="200"/>
      <c r="FRB181" s="200"/>
      <c r="FSI181" s="200"/>
      <c r="FSL181" s="200"/>
      <c r="FSO181" s="200"/>
      <c r="FSR181" s="200"/>
      <c r="FSU181" s="200"/>
      <c r="FSV181" s="200"/>
      <c r="FSW181" s="200"/>
      <c r="FSZ181" s="200"/>
      <c r="FTC181" s="200"/>
      <c r="FTF181" s="200"/>
      <c r="FTI181" s="200"/>
      <c r="FTK181" s="200"/>
      <c r="FTY181" s="200"/>
      <c r="FTZ181" s="200"/>
      <c r="FUA181" s="200"/>
      <c r="FUB181" s="200"/>
      <c r="FUC181" s="200"/>
      <c r="FUD181" s="200"/>
      <c r="FUE181" s="200"/>
      <c r="FUF181" s="200"/>
      <c r="FUG181" s="200"/>
      <c r="FUH181" s="200"/>
      <c r="FUI181" s="200"/>
      <c r="FUJ181" s="200"/>
      <c r="FUK181" s="200"/>
      <c r="FUL181" s="200"/>
      <c r="FUM181" s="200"/>
      <c r="FUN181" s="200"/>
      <c r="FUO181" s="200"/>
      <c r="FUP181" s="200"/>
      <c r="FUQ181" s="200"/>
      <c r="FUW181" s="200"/>
      <c r="FUX181" s="200"/>
      <c r="FUY181" s="200"/>
      <c r="FUZ181" s="200"/>
      <c r="FVA181" s="200"/>
      <c r="FVB181" s="200"/>
      <c r="FVC181" s="200"/>
      <c r="FVE181" s="200"/>
      <c r="FVF181" s="200"/>
      <c r="FVG181" s="200"/>
      <c r="FVH181" s="200"/>
      <c r="FVI181" s="200"/>
      <c r="FVJ181" s="200"/>
      <c r="FVK181" s="200"/>
      <c r="FVL181" s="200"/>
      <c r="FVO181" s="200"/>
      <c r="FVR181" s="200"/>
      <c r="FVU181" s="200"/>
      <c r="FVX181" s="200"/>
      <c r="FWA181" s="200"/>
      <c r="FWD181" s="200"/>
      <c r="FWM181" s="200"/>
      <c r="FWP181" s="200"/>
      <c r="FWS181" s="200"/>
      <c r="FWV181" s="200"/>
      <c r="FXE181" s="200"/>
      <c r="FXK181" s="200"/>
      <c r="FXN181" s="200"/>
      <c r="FXQ181" s="200"/>
      <c r="FXT181" s="200"/>
      <c r="FXZ181" s="200"/>
      <c r="FYI181" s="200"/>
      <c r="FYK181" s="200"/>
      <c r="FYL181" s="200"/>
      <c r="FYN181" s="200"/>
      <c r="FYQ181" s="200"/>
      <c r="FYT181" s="200"/>
      <c r="FYW181" s="200"/>
      <c r="FYZ181" s="200"/>
      <c r="FZC181" s="200"/>
      <c r="FZE181" s="200"/>
      <c r="FZG181" s="200"/>
      <c r="FZJ181" s="200"/>
      <c r="FZM181" s="200"/>
      <c r="FZP181" s="200"/>
      <c r="FZS181" s="200"/>
      <c r="FZV181" s="200"/>
      <c r="FZY181" s="200"/>
      <c r="GAB181" s="200"/>
      <c r="GAD181" s="200"/>
      <c r="GAG181" s="200"/>
      <c r="GAJ181" s="200"/>
      <c r="GAM181" s="200"/>
      <c r="GAS181" s="200"/>
      <c r="GAV181" s="200"/>
      <c r="GAX181" s="200"/>
      <c r="GCE181" s="200"/>
      <c r="GCH181" s="200"/>
      <c r="GCK181" s="200"/>
      <c r="GCN181" s="200"/>
      <c r="GCQ181" s="200"/>
      <c r="GCR181" s="200"/>
      <c r="GCS181" s="200"/>
      <c r="GCV181" s="200"/>
      <c r="GCY181" s="200"/>
      <c r="GDB181" s="200"/>
      <c r="GDE181" s="200"/>
      <c r="GDG181" s="200"/>
      <c r="GDU181" s="200"/>
      <c r="GDV181" s="200"/>
      <c r="GDW181" s="200"/>
      <c r="GDX181" s="200"/>
      <c r="GDY181" s="200"/>
      <c r="GDZ181" s="200"/>
      <c r="GEA181" s="200"/>
      <c r="GEB181" s="200"/>
      <c r="GEC181" s="200"/>
      <c r="GED181" s="200"/>
      <c r="GEE181" s="200"/>
      <c r="GEF181" s="200"/>
      <c r="GEG181" s="200"/>
      <c r="GEH181" s="200"/>
      <c r="GEI181" s="200"/>
      <c r="GEJ181" s="200"/>
      <c r="GEK181" s="200"/>
      <c r="GEL181" s="200"/>
      <c r="GEM181" s="200"/>
      <c r="GES181" s="200"/>
      <c r="GET181" s="200"/>
      <c r="GEU181" s="200"/>
      <c r="GEV181" s="200"/>
      <c r="GEW181" s="200"/>
      <c r="GEX181" s="200"/>
      <c r="GEY181" s="200"/>
      <c r="GFA181" s="200"/>
      <c r="GFB181" s="200"/>
      <c r="GFC181" s="200"/>
      <c r="GFD181" s="200"/>
      <c r="GFE181" s="200"/>
      <c r="GFF181" s="200"/>
      <c r="GFG181" s="200"/>
      <c r="GFH181" s="200"/>
      <c r="GFK181" s="200"/>
      <c r="GFN181" s="200"/>
      <c r="GFQ181" s="200"/>
      <c r="GFT181" s="200"/>
      <c r="GFW181" s="200"/>
      <c r="GFZ181" s="200"/>
      <c r="GGI181" s="200"/>
      <c r="GGL181" s="200"/>
      <c r="GGO181" s="200"/>
      <c r="GGR181" s="200"/>
      <c r="GHA181" s="200"/>
      <c r="GHG181" s="200"/>
      <c r="GHJ181" s="200"/>
      <c r="GHM181" s="200"/>
      <c r="GHP181" s="200"/>
      <c r="GHV181" s="200"/>
      <c r="GIE181" s="200"/>
      <c r="GIG181" s="200"/>
      <c r="GIH181" s="200"/>
      <c r="GIJ181" s="200"/>
      <c r="GIM181" s="200"/>
      <c r="GIP181" s="200"/>
      <c r="GIS181" s="200"/>
      <c r="GIV181" s="200"/>
      <c r="GIY181" s="200"/>
      <c r="GJA181" s="200"/>
      <c r="GJC181" s="200"/>
      <c r="GJF181" s="200"/>
      <c r="GJI181" s="200"/>
      <c r="GJL181" s="200"/>
      <c r="GJO181" s="200"/>
      <c r="GJR181" s="200"/>
      <c r="GJU181" s="200"/>
      <c r="GJX181" s="200"/>
      <c r="GJZ181" s="200"/>
      <c r="GKC181" s="200"/>
      <c r="GKF181" s="200"/>
      <c r="GKI181" s="200"/>
      <c r="GKO181" s="200"/>
      <c r="GKR181" s="200"/>
      <c r="GKT181" s="200"/>
      <c r="GMA181" s="200"/>
      <c r="GMD181" s="200"/>
      <c r="GMG181" s="200"/>
      <c r="GMJ181" s="200"/>
      <c r="GMM181" s="200"/>
      <c r="GMN181" s="200"/>
      <c r="GMO181" s="200"/>
      <c r="GMR181" s="200"/>
      <c r="GMU181" s="200"/>
      <c r="GMX181" s="200"/>
      <c r="GNA181" s="200"/>
      <c r="GNC181" s="200"/>
      <c r="GNQ181" s="200"/>
      <c r="GNR181" s="200"/>
      <c r="GNS181" s="200"/>
      <c r="GNT181" s="200"/>
      <c r="GNU181" s="200"/>
      <c r="GNV181" s="200"/>
      <c r="GNW181" s="200"/>
      <c r="GNX181" s="200"/>
      <c r="GNY181" s="200"/>
      <c r="GNZ181" s="200"/>
      <c r="GOA181" s="200"/>
      <c r="GOB181" s="200"/>
      <c r="GOC181" s="200"/>
      <c r="GOD181" s="200"/>
      <c r="GOE181" s="200"/>
      <c r="GOF181" s="200"/>
      <c r="GOG181" s="200"/>
      <c r="GOH181" s="200"/>
      <c r="GOI181" s="200"/>
      <c r="GOO181" s="200"/>
      <c r="GOP181" s="200"/>
      <c r="GOQ181" s="200"/>
      <c r="GOR181" s="200"/>
      <c r="GOS181" s="200"/>
      <c r="GOT181" s="200"/>
      <c r="GOU181" s="200"/>
      <c r="GOW181" s="200"/>
      <c r="GOX181" s="200"/>
      <c r="GOY181" s="200"/>
      <c r="GOZ181" s="200"/>
      <c r="GPA181" s="200"/>
      <c r="GPB181" s="200"/>
      <c r="GPC181" s="200"/>
      <c r="GPD181" s="200"/>
      <c r="GPG181" s="200"/>
      <c r="GPJ181" s="200"/>
      <c r="GPM181" s="200"/>
      <c r="GPP181" s="200"/>
      <c r="GPS181" s="200"/>
      <c r="GPV181" s="200"/>
      <c r="GQE181" s="200"/>
      <c r="GQH181" s="200"/>
      <c r="GQK181" s="200"/>
      <c r="GQN181" s="200"/>
      <c r="GQW181" s="200"/>
      <c r="GRC181" s="200"/>
      <c r="GRF181" s="200"/>
      <c r="GRI181" s="200"/>
      <c r="GRL181" s="200"/>
      <c r="GRR181" s="200"/>
      <c r="GSA181" s="200"/>
      <c r="GSC181" s="200"/>
      <c r="GSD181" s="200"/>
      <c r="GSF181" s="200"/>
      <c r="GSI181" s="200"/>
      <c r="GSL181" s="200"/>
      <c r="GSO181" s="200"/>
      <c r="GSR181" s="200"/>
      <c r="GSU181" s="200"/>
      <c r="GSW181" s="200"/>
      <c r="GSY181" s="200"/>
      <c r="GTB181" s="200"/>
      <c r="GTE181" s="200"/>
      <c r="GTH181" s="200"/>
      <c r="GTK181" s="200"/>
      <c r="GTN181" s="200"/>
      <c r="GTQ181" s="200"/>
      <c r="GTT181" s="200"/>
      <c r="GTV181" s="200"/>
      <c r="GTY181" s="200"/>
      <c r="GUB181" s="200"/>
      <c r="GUE181" s="200"/>
      <c r="GUK181" s="200"/>
      <c r="GUN181" s="200"/>
      <c r="GUP181" s="200"/>
      <c r="GVW181" s="200"/>
      <c r="GVZ181" s="200"/>
      <c r="GWC181" s="200"/>
      <c r="GWF181" s="200"/>
      <c r="GWI181" s="200"/>
      <c r="GWJ181" s="200"/>
      <c r="GWK181" s="200"/>
      <c r="GWN181" s="200"/>
      <c r="GWQ181" s="200"/>
      <c r="GWT181" s="200"/>
      <c r="GWW181" s="200"/>
      <c r="GWY181" s="200"/>
      <c r="GXM181" s="200"/>
      <c r="GXN181" s="200"/>
      <c r="GXO181" s="200"/>
      <c r="GXP181" s="200"/>
      <c r="GXQ181" s="200"/>
      <c r="GXR181" s="200"/>
      <c r="GXS181" s="200"/>
      <c r="GXT181" s="200"/>
      <c r="GXU181" s="200"/>
      <c r="GXV181" s="200"/>
      <c r="GXW181" s="200"/>
      <c r="GXX181" s="200"/>
      <c r="GXY181" s="200"/>
      <c r="GXZ181" s="200"/>
      <c r="GYA181" s="200"/>
      <c r="GYB181" s="200"/>
      <c r="GYC181" s="200"/>
      <c r="GYD181" s="200"/>
      <c r="GYE181" s="200"/>
      <c r="GYK181" s="200"/>
      <c r="GYL181" s="200"/>
      <c r="GYM181" s="200"/>
      <c r="GYN181" s="200"/>
      <c r="GYO181" s="200"/>
      <c r="GYP181" s="200"/>
      <c r="GYQ181" s="200"/>
      <c r="GYS181" s="200"/>
      <c r="GYT181" s="200"/>
      <c r="GYU181" s="200"/>
      <c r="GYV181" s="200"/>
      <c r="GYW181" s="200"/>
      <c r="GYX181" s="200"/>
      <c r="GYY181" s="200"/>
      <c r="GYZ181" s="200"/>
      <c r="GZC181" s="200"/>
      <c r="GZF181" s="200"/>
      <c r="GZI181" s="200"/>
      <c r="GZL181" s="200"/>
      <c r="GZO181" s="200"/>
      <c r="GZR181" s="200"/>
      <c r="HAA181" s="200"/>
      <c r="HAD181" s="200"/>
      <c r="HAG181" s="200"/>
      <c r="HAJ181" s="200"/>
      <c r="HAS181" s="200"/>
      <c r="HAY181" s="200"/>
      <c r="HBB181" s="200"/>
      <c r="HBE181" s="200"/>
      <c r="HBH181" s="200"/>
      <c r="HBN181" s="200"/>
      <c r="HBW181" s="200"/>
      <c r="HBY181" s="200"/>
      <c r="HBZ181" s="200"/>
      <c r="HCB181" s="200"/>
      <c r="HCE181" s="200"/>
      <c r="HCH181" s="200"/>
      <c r="HCK181" s="200"/>
      <c r="HCN181" s="200"/>
      <c r="HCQ181" s="200"/>
      <c r="HCS181" s="200"/>
      <c r="HCU181" s="200"/>
      <c r="HCX181" s="200"/>
      <c r="HDA181" s="200"/>
      <c r="HDD181" s="200"/>
      <c r="HDG181" s="200"/>
      <c r="HDJ181" s="200"/>
      <c r="HDM181" s="200"/>
      <c r="HDP181" s="200"/>
      <c r="HDR181" s="200"/>
      <c r="HDU181" s="200"/>
      <c r="HDX181" s="200"/>
      <c r="HEA181" s="200"/>
      <c r="HEG181" s="200"/>
      <c r="HEJ181" s="200"/>
      <c r="HEL181" s="200"/>
      <c r="HFS181" s="200"/>
      <c r="HFV181" s="200"/>
      <c r="HFY181" s="200"/>
      <c r="HGB181" s="200"/>
      <c r="HGE181" s="200"/>
      <c r="HGF181" s="200"/>
      <c r="HGG181" s="200"/>
      <c r="HGJ181" s="200"/>
      <c r="HGM181" s="200"/>
      <c r="HGP181" s="200"/>
      <c r="HGS181" s="200"/>
      <c r="HGU181" s="200"/>
      <c r="HHI181" s="200"/>
      <c r="HHJ181" s="200"/>
      <c r="HHK181" s="200"/>
      <c r="HHL181" s="200"/>
      <c r="HHM181" s="200"/>
      <c r="HHN181" s="200"/>
      <c r="HHO181" s="200"/>
      <c r="HHP181" s="200"/>
      <c r="HHQ181" s="200"/>
      <c r="HHR181" s="200"/>
      <c r="HHS181" s="200"/>
      <c r="HHT181" s="200"/>
      <c r="HHU181" s="200"/>
      <c r="HHV181" s="200"/>
      <c r="HHW181" s="200"/>
      <c r="HHX181" s="200"/>
      <c r="HHY181" s="200"/>
      <c r="HHZ181" s="200"/>
      <c r="HIA181" s="200"/>
      <c r="HIG181" s="200"/>
      <c r="HIH181" s="200"/>
      <c r="HII181" s="200"/>
      <c r="HIJ181" s="200"/>
      <c r="HIK181" s="200"/>
      <c r="HIL181" s="200"/>
      <c r="HIM181" s="200"/>
      <c r="HIO181" s="200"/>
      <c r="HIP181" s="200"/>
      <c r="HIQ181" s="200"/>
      <c r="HIR181" s="200"/>
      <c r="HIS181" s="200"/>
      <c r="HIT181" s="200"/>
      <c r="HIU181" s="200"/>
      <c r="HIV181" s="200"/>
      <c r="HIY181" s="200"/>
      <c r="HJB181" s="200"/>
      <c r="HJE181" s="200"/>
      <c r="HJH181" s="200"/>
      <c r="HJK181" s="200"/>
      <c r="HJN181" s="200"/>
      <c r="HJW181" s="200"/>
      <c r="HJZ181" s="200"/>
      <c r="HKC181" s="200"/>
      <c r="HKF181" s="200"/>
      <c r="HKO181" s="200"/>
      <c r="HKU181" s="200"/>
      <c r="HKX181" s="200"/>
      <c r="HLA181" s="200"/>
      <c r="HLD181" s="200"/>
      <c r="HLJ181" s="200"/>
      <c r="HLS181" s="200"/>
      <c r="HLU181" s="200"/>
      <c r="HLV181" s="200"/>
      <c r="HLX181" s="200"/>
      <c r="HMA181" s="200"/>
      <c r="HMD181" s="200"/>
      <c r="HMG181" s="200"/>
      <c r="HMJ181" s="200"/>
      <c r="HMM181" s="200"/>
      <c r="HMO181" s="200"/>
      <c r="HMQ181" s="200"/>
      <c r="HMT181" s="200"/>
      <c r="HMW181" s="200"/>
      <c r="HMZ181" s="200"/>
      <c r="HNC181" s="200"/>
      <c r="HNF181" s="200"/>
      <c r="HNI181" s="200"/>
      <c r="HNL181" s="200"/>
      <c r="HNN181" s="200"/>
      <c r="HNQ181" s="200"/>
      <c r="HNT181" s="200"/>
      <c r="HNW181" s="200"/>
      <c r="HOC181" s="200"/>
      <c r="HOF181" s="200"/>
      <c r="HOH181" s="200"/>
      <c r="HPO181" s="200"/>
      <c r="HPR181" s="200"/>
      <c r="HPU181" s="200"/>
      <c r="HPX181" s="200"/>
      <c r="HQA181" s="200"/>
      <c r="HQB181" s="200"/>
      <c r="HQC181" s="200"/>
      <c r="HQF181" s="200"/>
      <c r="HQI181" s="200"/>
      <c r="HQL181" s="200"/>
      <c r="HQO181" s="200"/>
      <c r="HQQ181" s="200"/>
      <c r="HRE181" s="200"/>
      <c r="HRF181" s="200"/>
      <c r="HRG181" s="200"/>
      <c r="HRH181" s="200"/>
      <c r="HRI181" s="200"/>
      <c r="HRJ181" s="200"/>
      <c r="HRK181" s="200"/>
      <c r="HRL181" s="200"/>
      <c r="HRM181" s="200"/>
      <c r="HRN181" s="200"/>
      <c r="HRO181" s="200"/>
      <c r="HRP181" s="200"/>
      <c r="HRQ181" s="200"/>
      <c r="HRR181" s="200"/>
      <c r="HRS181" s="200"/>
      <c r="HRT181" s="200"/>
      <c r="HRU181" s="200"/>
      <c r="HRV181" s="200"/>
      <c r="HRW181" s="200"/>
      <c r="HSC181" s="200"/>
      <c r="HSD181" s="200"/>
      <c r="HSE181" s="200"/>
      <c r="HSF181" s="200"/>
      <c r="HSG181" s="200"/>
      <c r="HSH181" s="200"/>
      <c r="HSI181" s="200"/>
      <c r="HSK181" s="200"/>
      <c r="HSL181" s="200"/>
      <c r="HSM181" s="200"/>
      <c r="HSN181" s="200"/>
      <c r="HSO181" s="200"/>
      <c r="HSP181" s="200"/>
      <c r="HSQ181" s="200"/>
      <c r="HSR181" s="200"/>
      <c r="HSU181" s="200"/>
      <c r="HSX181" s="200"/>
      <c r="HTA181" s="200"/>
      <c r="HTD181" s="200"/>
      <c r="HTG181" s="200"/>
      <c r="HTJ181" s="200"/>
      <c r="HTS181" s="200"/>
      <c r="HTV181" s="200"/>
      <c r="HTY181" s="200"/>
      <c r="HUB181" s="200"/>
      <c r="HUK181" s="200"/>
      <c r="HUQ181" s="200"/>
      <c r="HUT181" s="200"/>
      <c r="HUW181" s="200"/>
      <c r="HUZ181" s="200"/>
      <c r="HVF181" s="200"/>
      <c r="HVO181" s="200"/>
      <c r="HVQ181" s="200"/>
      <c r="HVR181" s="200"/>
      <c r="HVT181" s="200"/>
      <c r="HVW181" s="200"/>
      <c r="HVZ181" s="200"/>
      <c r="HWC181" s="200"/>
      <c r="HWF181" s="200"/>
      <c r="HWI181" s="200"/>
      <c r="HWK181" s="200"/>
      <c r="HWM181" s="200"/>
      <c r="HWP181" s="200"/>
      <c r="HWS181" s="200"/>
      <c r="HWV181" s="200"/>
      <c r="HWY181" s="200"/>
      <c r="HXB181" s="200"/>
      <c r="HXE181" s="200"/>
      <c r="HXH181" s="200"/>
      <c r="HXJ181" s="200"/>
      <c r="HXM181" s="200"/>
      <c r="HXP181" s="200"/>
      <c r="HXS181" s="200"/>
      <c r="HXY181" s="200"/>
      <c r="HYB181" s="200"/>
      <c r="HYD181" s="200"/>
      <c r="HZK181" s="200"/>
      <c r="HZN181" s="200"/>
      <c r="HZQ181" s="200"/>
      <c r="HZT181" s="200"/>
      <c r="HZW181" s="200"/>
      <c r="HZX181" s="200"/>
      <c r="HZY181" s="200"/>
      <c r="IAB181" s="200"/>
      <c r="IAE181" s="200"/>
      <c r="IAH181" s="200"/>
      <c r="IAK181" s="200"/>
      <c r="IAM181" s="200"/>
      <c r="IBA181" s="200"/>
      <c r="IBB181" s="200"/>
      <c r="IBC181" s="200"/>
      <c r="IBD181" s="200"/>
      <c r="IBE181" s="200"/>
      <c r="IBF181" s="200"/>
      <c r="IBG181" s="200"/>
      <c r="IBH181" s="200"/>
      <c r="IBI181" s="200"/>
      <c r="IBJ181" s="200"/>
      <c r="IBK181" s="200"/>
      <c r="IBL181" s="200"/>
      <c r="IBM181" s="200"/>
      <c r="IBN181" s="200"/>
      <c r="IBO181" s="200"/>
      <c r="IBP181" s="200"/>
      <c r="IBQ181" s="200"/>
      <c r="IBR181" s="200"/>
      <c r="IBS181" s="200"/>
      <c r="IBY181" s="200"/>
      <c r="IBZ181" s="200"/>
      <c r="ICA181" s="200"/>
      <c r="ICB181" s="200"/>
      <c r="ICC181" s="200"/>
      <c r="ICD181" s="200"/>
      <c r="ICE181" s="200"/>
      <c r="ICG181" s="200"/>
      <c r="ICH181" s="200"/>
      <c r="ICI181" s="200"/>
      <c r="ICJ181" s="200"/>
      <c r="ICK181" s="200"/>
      <c r="ICL181" s="200"/>
      <c r="ICM181" s="200"/>
      <c r="ICN181" s="200"/>
      <c r="ICQ181" s="200"/>
      <c r="ICT181" s="200"/>
      <c r="ICW181" s="200"/>
      <c r="ICZ181" s="200"/>
      <c r="IDC181" s="200"/>
      <c r="IDF181" s="200"/>
      <c r="IDO181" s="200"/>
      <c r="IDR181" s="200"/>
      <c r="IDU181" s="200"/>
      <c r="IDX181" s="200"/>
      <c r="IEG181" s="200"/>
      <c r="IEM181" s="200"/>
      <c r="IEP181" s="200"/>
      <c r="IES181" s="200"/>
      <c r="IEV181" s="200"/>
      <c r="IFB181" s="200"/>
      <c r="IFK181" s="200"/>
      <c r="IFM181" s="200"/>
      <c r="IFN181" s="200"/>
      <c r="IFP181" s="200"/>
      <c r="IFS181" s="200"/>
      <c r="IFV181" s="200"/>
      <c r="IFY181" s="200"/>
      <c r="IGB181" s="200"/>
      <c r="IGE181" s="200"/>
      <c r="IGG181" s="200"/>
      <c r="IGI181" s="200"/>
      <c r="IGL181" s="200"/>
      <c r="IGO181" s="200"/>
      <c r="IGR181" s="200"/>
      <c r="IGU181" s="200"/>
      <c r="IGX181" s="200"/>
      <c r="IHA181" s="200"/>
      <c r="IHD181" s="200"/>
      <c r="IHF181" s="200"/>
      <c r="IHI181" s="200"/>
      <c r="IHL181" s="200"/>
      <c r="IHO181" s="200"/>
      <c r="IHU181" s="200"/>
      <c r="IHX181" s="200"/>
      <c r="IHZ181" s="200"/>
      <c r="IJG181" s="200"/>
      <c r="IJJ181" s="200"/>
      <c r="IJM181" s="200"/>
      <c r="IJP181" s="200"/>
      <c r="IJS181" s="200"/>
      <c r="IJT181" s="200"/>
      <c r="IJU181" s="200"/>
      <c r="IJX181" s="200"/>
      <c r="IKA181" s="200"/>
      <c r="IKD181" s="200"/>
      <c r="IKG181" s="200"/>
      <c r="IKI181" s="200"/>
      <c r="IKW181" s="200"/>
      <c r="IKX181" s="200"/>
      <c r="IKY181" s="200"/>
      <c r="IKZ181" s="200"/>
      <c r="ILA181" s="200"/>
      <c r="ILB181" s="200"/>
      <c r="ILC181" s="200"/>
      <c r="ILD181" s="200"/>
      <c r="ILE181" s="200"/>
      <c r="ILF181" s="200"/>
      <c r="ILG181" s="200"/>
      <c r="ILH181" s="200"/>
      <c r="ILI181" s="200"/>
      <c r="ILJ181" s="200"/>
      <c r="ILK181" s="200"/>
      <c r="ILL181" s="200"/>
      <c r="ILM181" s="200"/>
      <c r="ILN181" s="200"/>
      <c r="ILO181" s="200"/>
      <c r="ILU181" s="200"/>
      <c r="ILV181" s="200"/>
      <c r="ILW181" s="200"/>
      <c r="ILX181" s="200"/>
      <c r="ILY181" s="200"/>
      <c r="ILZ181" s="200"/>
      <c r="IMA181" s="200"/>
      <c r="IMC181" s="200"/>
      <c r="IMD181" s="200"/>
      <c r="IME181" s="200"/>
      <c r="IMF181" s="200"/>
      <c r="IMG181" s="200"/>
      <c r="IMH181" s="200"/>
      <c r="IMI181" s="200"/>
      <c r="IMJ181" s="200"/>
      <c r="IMM181" s="200"/>
      <c r="IMP181" s="200"/>
      <c r="IMS181" s="200"/>
      <c r="IMV181" s="200"/>
      <c r="IMY181" s="200"/>
      <c r="INB181" s="200"/>
      <c r="INK181" s="200"/>
      <c r="INN181" s="200"/>
      <c r="INQ181" s="200"/>
      <c r="INT181" s="200"/>
      <c r="IOC181" s="200"/>
      <c r="IOI181" s="200"/>
      <c r="IOL181" s="200"/>
      <c r="IOO181" s="200"/>
      <c r="IOR181" s="200"/>
      <c r="IOX181" s="200"/>
      <c r="IPG181" s="200"/>
      <c r="IPI181" s="200"/>
      <c r="IPJ181" s="200"/>
      <c r="IPL181" s="200"/>
      <c r="IPO181" s="200"/>
      <c r="IPR181" s="200"/>
      <c r="IPU181" s="200"/>
      <c r="IPX181" s="200"/>
      <c r="IQA181" s="200"/>
      <c r="IQC181" s="200"/>
      <c r="IQE181" s="200"/>
      <c r="IQH181" s="200"/>
      <c r="IQK181" s="200"/>
      <c r="IQN181" s="200"/>
      <c r="IQQ181" s="200"/>
      <c r="IQT181" s="200"/>
      <c r="IQW181" s="200"/>
      <c r="IQZ181" s="200"/>
      <c r="IRB181" s="200"/>
      <c r="IRE181" s="200"/>
      <c r="IRH181" s="200"/>
      <c r="IRK181" s="200"/>
      <c r="IRQ181" s="200"/>
      <c r="IRT181" s="200"/>
      <c r="IRV181" s="200"/>
      <c r="ITC181" s="200"/>
      <c r="ITF181" s="200"/>
      <c r="ITI181" s="200"/>
      <c r="ITL181" s="200"/>
      <c r="ITO181" s="200"/>
      <c r="ITP181" s="200"/>
      <c r="ITQ181" s="200"/>
      <c r="ITT181" s="200"/>
      <c r="ITW181" s="200"/>
      <c r="ITZ181" s="200"/>
      <c r="IUC181" s="200"/>
      <c r="IUE181" s="200"/>
      <c r="IUS181" s="200"/>
      <c r="IUT181" s="200"/>
      <c r="IUU181" s="200"/>
      <c r="IUV181" s="200"/>
      <c r="IUW181" s="200"/>
      <c r="IUX181" s="200"/>
      <c r="IUY181" s="200"/>
      <c r="IUZ181" s="200"/>
      <c r="IVA181" s="200"/>
      <c r="IVB181" s="200"/>
      <c r="IVC181" s="200"/>
      <c r="IVD181" s="200"/>
      <c r="IVE181" s="200"/>
      <c r="IVF181" s="200"/>
      <c r="IVG181" s="200"/>
      <c r="IVH181" s="200"/>
      <c r="IVI181" s="200"/>
      <c r="IVJ181" s="200"/>
      <c r="IVK181" s="200"/>
      <c r="IVQ181" s="200"/>
      <c r="IVR181" s="200"/>
      <c r="IVS181" s="200"/>
      <c r="IVT181" s="200"/>
      <c r="IVU181" s="200"/>
      <c r="IVV181" s="200"/>
      <c r="IVW181" s="200"/>
      <c r="IVY181" s="200"/>
      <c r="IVZ181" s="200"/>
      <c r="IWA181" s="200"/>
      <c r="IWB181" s="200"/>
      <c r="IWC181" s="200"/>
      <c r="IWD181" s="200"/>
      <c r="IWE181" s="200"/>
      <c r="IWF181" s="200"/>
      <c r="IWI181" s="200"/>
      <c r="IWL181" s="200"/>
      <c r="IWO181" s="200"/>
      <c r="IWR181" s="200"/>
      <c r="IWU181" s="200"/>
      <c r="IWX181" s="200"/>
      <c r="IXG181" s="200"/>
      <c r="IXJ181" s="200"/>
      <c r="IXM181" s="200"/>
      <c r="IXP181" s="200"/>
      <c r="IXY181" s="200"/>
      <c r="IYE181" s="200"/>
      <c r="IYH181" s="200"/>
      <c r="IYK181" s="200"/>
      <c r="IYN181" s="200"/>
      <c r="IYT181" s="200"/>
      <c r="IZC181" s="200"/>
      <c r="IZE181" s="200"/>
      <c r="IZF181" s="200"/>
      <c r="IZH181" s="200"/>
      <c r="IZK181" s="200"/>
      <c r="IZN181" s="200"/>
      <c r="IZQ181" s="200"/>
      <c r="IZT181" s="200"/>
      <c r="IZW181" s="200"/>
      <c r="IZY181" s="200"/>
      <c r="JAA181" s="200"/>
      <c r="JAD181" s="200"/>
      <c r="JAG181" s="200"/>
      <c r="JAJ181" s="200"/>
      <c r="JAM181" s="200"/>
      <c r="JAP181" s="200"/>
      <c r="JAS181" s="200"/>
      <c r="JAV181" s="200"/>
      <c r="JAX181" s="200"/>
      <c r="JBA181" s="200"/>
      <c r="JBD181" s="200"/>
      <c r="JBG181" s="200"/>
      <c r="JBM181" s="200"/>
      <c r="JBP181" s="200"/>
      <c r="JBR181" s="200"/>
      <c r="JCY181" s="200"/>
      <c r="JDB181" s="200"/>
      <c r="JDE181" s="200"/>
      <c r="JDH181" s="200"/>
      <c r="JDK181" s="200"/>
      <c r="JDL181" s="200"/>
      <c r="JDM181" s="200"/>
      <c r="JDP181" s="200"/>
      <c r="JDS181" s="200"/>
      <c r="JDV181" s="200"/>
      <c r="JDY181" s="200"/>
      <c r="JEA181" s="200"/>
      <c r="JEO181" s="200"/>
      <c r="JEP181" s="200"/>
      <c r="JEQ181" s="200"/>
      <c r="JER181" s="200"/>
      <c r="JES181" s="200"/>
      <c r="JET181" s="200"/>
      <c r="JEU181" s="200"/>
      <c r="JEV181" s="200"/>
      <c r="JEW181" s="200"/>
      <c r="JEX181" s="200"/>
      <c r="JEY181" s="200"/>
      <c r="JEZ181" s="200"/>
      <c r="JFA181" s="200"/>
      <c r="JFB181" s="200"/>
      <c r="JFC181" s="200"/>
      <c r="JFD181" s="200"/>
      <c r="JFE181" s="200"/>
      <c r="JFF181" s="200"/>
      <c r="JFG181" s="200"/>
      <c r="JFM181" s="200"/>
      <c r="JFN181" s="200"/>
      <c r="JFO181" s="200"/>
      <c r="JFP181" s="200"/>
      <c r="JFQ181" s="200"/>
      <c r="JFR181" s="200"/>
      <c r="JFS181" s="200"/>
      <c r="JFU181" s="200"/>
      <c r="JFV181" s="200"/>
      <c r="JFW181" s="200"/>
      <c r="JFX181" s="200"/>
      <c r="JFY181" s="200"/>
      <c r="JFZ181" s="200"/>
      <c r="JGA181" s="200"/>
      <c r="JGB181" s="200"/>
      <c r="JGE181" s="200"/>
      <c r="JGH181" s="200"/>
      <c r="JGK181" s="200"/>
      <c r="JGN181" s="200"/>
      <c r="JGQ181" s="200"/>
      <c r="JGT181" s="200"/>
      <c r="JHC181" s="200"/>
      <c r="JHF181" s="200"/>
      <c r="JHI181" s="200"/>
      <c r="JHL181" s="200"/>
      <c r="JHU181" s="200"/>
      <c r="JIA181" s="200"/>
      <c r="JID181" s="200"/>
      <c r="JIG181" s="200"/>
      <c r="JIJ181" s="200"/>
      <c r="JIP181" s="200"/>
      <c r="JIY181" s="200"/>
      <c r="JJA181" s="200"/>
      <c r="JJB181" s="200"/>
      <c r="JJD181" s="200"/>
      <c r="JJG181" s="200"/>
      <c r="JJJ181" s="200"/>
      <c r="JJM181" s="200"/>
      <c r="JJP181" s="200"/>
      <c r="JJS181" s="200"/>
      <c r="JJU181" s="200"/>
      <c r="JJW181" s="200"/>
      <c r="JJZ181" s="200"/>
      <c r="JKC181" s="200"/>
      <c r="JKF181" s="200"/>
      <c r="JKI181" s="200"/>
      <c r="JKL181" s="200"/>
      <c r="JKO181" s="200"/>
      <c r="JKR181" s="200"/>
      <c r="JKT181" s="200"/>
      <c r="JKW181" s="200"/>
      <c r="JKZ181" s="200"/>
      <c r="JLC181" s="200"/>
      <c r="JLI181" s="200"/>
      <c r="JLL181" s="200"/>
      <c r="JLN181" s="200"/>
      <c r="JMU181" s="200"/>
      <c r="JMX181" s="200"/>
      <c r="JNA181" s="200"/>
      <c r="JND181" s="200"/>
      <c r="JNG181" s="200"/>
      <c r="JNH181" s="200"/>
      <c r="JNI181" s="200"/>
      <c r="JNL181" s="200"/>
      <c r="JNO181" s="200"/>
      <c r="JNR181" s="200"/>
      <c r="JNU181" s="200"/>
      <c r="JNW181" s="200"/>
      <c r="JOK181" s="200"/>
      <c r="JOL181" s="200"/>
      <c r="JOM181" s="200"/>
      <c r="JON181" s="200"/>
      <c r="JOO181" s="200"/>
      <c r="JOP181" s="200"/>
      <c r="JOQ181" s="200"/>
      <c r="JOR181" s="200"/>
      <c r="JOS181" s="200"/>
      <c r="JOT181" s="200"/>
      <c r="JOU181" s="200"/>
      <c r="JOV181" s="200"/>
      <c r="JOW181" s="200"/>
      <c r="JOX181" s="200"/>
      <c r="JOY181" s="200"/>
      <c r="JOZ181" s="200"/>
      <c r="JPA181" s="200"/>
      <c r="JPB181" s="200"/>
      <c r="JPC181" s="200"/>
      <c r="JPI181" s="200"/>
      <c r="JPJ181" s="200"/>
      <c r="JPK181" s="200"/>
      <c r="JPL181" s="200"/>
      <c r="JPM181" s="200"/>
      <c r="JPN181" s="200"/>
      <c r="JPO181" s="200"/>
      <c r="JPQ181" s="200"/>
      <c r="JPR181" s="200"/>
      <c r="JPS181" s="200"/>
      <c r="JPT181" s="200"/>
      <c r="JPU181" s="200"/>
      <c r="JPV181" s="200"/>
      <c r="JPW181" s="200"/>
      <c r="JPX181" s="200"/>
      <c r="JQA181" s="200"/>
      <c r="JQD181" s="200"/>
      <c r="JQG181" s="200"/>
      <c r="JQJ181" s="200"/>
      <c r="JQM181" s="200"/>
      <c r="JQP181" s="200"/>
      <c r="JQY181" s="200"/>
      <c r="JRB181" s="200"/>
      <c r="JRE181" s="200"/>
      <c r="JRH181" s="200"/>
      <c r="JRQ181" s="200"/>
      <c r="JRW181" s="200"/>
      <c r="JRZ181" s="200"/>
      <c r="JSC181" s="200"/>
      <c r="JSF181" s="200"/>
      <c r="JSL181" s="200"/>
      <c r="JSU181" s="200"/>
      <c r="JSW181" s="200"/>
      <c r="JSX181" s="200"/>
      <c r="JSZ181" s="200"/>
      <c r="JTC181" s="200"/>
      <c r="JTF181" s="200"/>
      <c r="JTI181" s="200"/>
      <c r="JTL181" s="200"/>
      <c r="JTO181" s="200"/>
      <c r="JTQ181" s="200"/>
      <c r="JTS181" s="200"/>
      <c r="JTV181" s="200"/>
      <c r="JTY181" s="200"/>
      <c r="JUB181" s="200"/>
      <c r="JUE181" s="200"/>
      <c r="JUH181" s="200"/>
      <c r="JUK181" s="200"/>
      <c r="JUN181" s="200"/>
      <c r="JUP181" s="200"/>
      <c r="JUS181" s="200"/>
      <c r="JUV181" s="200"/>
      <c r="JUY181" s="200"/>
      <c r="JVE181" s="200"/>
      <c r="JVH181" s="200"/>
      <c r="JVJ181" s="200"/>
      <c r="JWQ181" s="200"/>
      <c r="JWT181" s="200"/>
      <c r="JWW181" s="200"/>
      <c r="JWZ181" s="200"/>
      <c r="JXC181" s="200"/>
      <c r="JXD181" s="200"/>
      <c r="JXE181" s="200"/>
      <c r="JXH181" s="200"/>
      <c r="JXK181" s="200"/>
      <c r="JXN181" s="200"/>
      <c r="JXQ181" s="200"/>
      <c r="JXS181" s="200"/>
      <c r="JYG181" s="200"/>
      <c r="JYH181" s="200"/>
      <c r="JYI181" s="200"/>
      <c r="JYJ181" s="200"/>
      <c r="JYK181" s="200"/>
      <c r="JYL181" s="200"/>
      <c r="JYM181" s="200"/>
      <c r="JYN181" s="200"/>
      <c r="JYO181" s="200"/>
      <c r="JYP181" s="200"/>
      <c r="JYQ181" s="200"/>
      <c r="JYR181" s="200"/>
      <c r="JYS181" s="200"/>
      <c r="JYT181" s="200"/>
      <c r="JYU181" s="200"/>
      <c r="JYV181" s="200"/>
      <c r="JYW181" s="200"/>
      <c r="JYX181" s="200"/>
      <c r="JYY181" s="200"/>
      <c r="JZE181" s="200"/>
      <c r="JZF181" s="200"/>
      <c r="JZG181" s="200"/>
      <c r="JZH181" s="200"/>
      <c r="JZI181" s="200"/>
      <c r="JZJ181" s="200"/>
      <c r="JZK181" s="200"/>
      <c r="JZM181" s="200"/>
      <c r="JZN181" s="200"/>
      <c r="JZO181" s="200"/>
      <c r="JZP181" s="200"/>
      <c r="JZQ181" s="200"/>
      <c r="JZR181" s="200"/>
      <c r="JZS181" s="200"/>
      <c r="JZT181" s="200"/>
      <c r="JZW181" s="200"/>
      <c r="JZZ181" s="200"/>
      <c r="KAC181" s="200"/>
      <c r="KAF181" s="200"/>
      <c r="KAI181" s="200"/>
      <c r="KAL181" s="200"/>
      <c r="KAU181" s="200"/>
      <c r="KAX181" s="200"/>
      <c r="KBA181" s="200"/>
      <c r="KBD181" s="200"/>
      <c r="KBM181" s="200"/>
      <c r="KBS181" s="200"/>
      <c r="KBV181" s="200"/>
      <c r="KBY181" s="200"/>
      <c r="KCB181" s="200"/>
      <c r="KCH181" s="200"/>
      <c r="KCQ181" s="200"/>
      <c r="KCS181" s="200"/>
      <c r="KCT181" s="200"/>
      <c r="KCV181" s="200"/>
      <c r="KCY181" s="200"/>
      <c r="KDB181" s="200"/>
      <c r="KDE181" s="200"/>
      <c r="KDH181" s="200"/>
      <c r="KDK181" s="200"/>
      <c r="KDM181" s="200"/>
      <c r="KDO181" s="200"/>
      <c r="KDR181" s="200"/>
      <c r="KDU181" s="200"/>
      <c r="KDX181" s="200"/>
      <c r="KEA181" s="200"/>
      <c r="KED181" s="200"/>
      <c r="KEG181" s="200"/>
      <c r="KEJ181" s="200"/>
      <c r="KEL181" s="200"/>
      <c r="KEO181" s="200"/>
      <c r="KER181" s="200"/>
      <c r="KEU181" s="200"/>
      <c r="KFA181" s="200"/>
      <c r="KFD181" s="200"/>
      <c r="KFF181" s="200"/>
      <c r="KGM181" s="200"/>
      <c r="KGP181" s="200"/>
      <c r="KGS181" s="200"/>
      <c r="KGV181" s="200"/>
      <c r="KGY181" s="200"/>
      <c r="KGZ181" s="200"/>
      <c r="KHA181" s="200"/>
      <c r="KHD181" s="200"/>
      <c r="KHG181" s="200"/>
      <c r="KHJ181" s="200"/>
      <c r="KHM181" s="200"/>
      <c r="KHO181" s="200"/>
      <c r="KIC181" s="200"/>
      <c r="KID181" s="200"/>
      <c r="KIE181" s="200"/>
      <c r="KIF181" s="200"/>
      <c r="KIG181" s="200"/>
      <c r="KIH181" s="200"/>
      <c r="KII181" s="200"/>
      <c r="KIJ181" s="200"/>
      <c r="KIK181" s="200"/>
      <c r="KIL181" s="200"/>
      <c r="KIM181" s="200"/>
      <c r="KIN181" s="200"/>
      <c r="KIO181" s="200"/>
      <c r="KIP181" s="200"/>
      <c r="KIQ181" s="200"/>
      <c r="KIR181" s="200"/>
      <c r="KIS181" s="200"/>
      <c r="KIT181" s="200"/>
      <c r="KIU181" s="200"/>
      <c r="KJA181" s="200"/>
      <c r="KJB181" s="200"/>
      <c r="KJC181" s="200"/>
      <c r="KJD181" s="200"/>
      <c r="KJE181" s="200"/>
      <c r="KJF181" s="200"/>
      <c r="KJG181" s="200"/>
      <c r="KJI181" s="200"/>
      <c r="KJJ181" s="200"/>
      <c r="KJK181" s="200"/>
      <c r="KJL181" s="200"/>
      <c r="KJM181" s="200"/>
      <c r="KJN181" s="200"/>
      <c r="KJO181" s="200"/>
      <c r="KJP181" s="200"/>
      <c r="KJS181" s="200"/>
      <c r="KJV181" s="200"/>
      <c r="KJY181" s="200"/>
      <c r="KKB181" s="200"/>
      <c r="KKE181" s="200"/>
      <c r="KKH181" s="200"/>
      <c r="KKQ181" s="200"/>
      <c r="KKT181" s="200"/>
      <c r="KKW181" s="200"/>
      <c r="KKZ181" s="200"/>
      <c r="KLI181" s="200"/>
      <c r="KLO181" s="200"/>
      <c r="KLR181" s="200"/>
      <c r="KLU181" s="200"/>
      <c r="KLX181" s="200"/>
      <c r="KMD181" s="200"/>
      <c r="KMM181" s="200"/>
      <c r="KMO181" s="200"/>
      <c r="KMP181" s="200"/>
      <c r="KMR181" s="200"/>
      <c r="KMU181" s="200"/>
      <c r="KMX181" s="200"/>
      <c r="KNA181" s="200"/>
      <c r="KND181" s="200"/>
      <c r="KNG181" s="200"/>
      <c r="KNI181" s="200"/>
      <c r="KNK181" s="200"/>
      <c r="KNN181" s="200"/>
      <c r="KNQ181" s="200"/>
      <c r="KNT181" s="200"/>
      <c r="KNW181" s="200"/>
      <c r="KNZ181" s="200"/>
      <c r="KOC181" s="200"/>
      <c r="KOF181" s="200"/>
      <c r="KOH181" s="200"/>
      <c r="KOK181" s="200"/>
      <c r="KON181" s="200"/>
      <c r="KOQ181" s="200"/>
      <c r="KOW181" s="200"/>
      <c r="KOZ181" s="200"/>
      <c r="KPB181" s="200"/>
      <c r="KQI181" s="200"/>
      <c r="KQL181" s="200"/>
      <c r="KQO181" s="200"/>
      <c r="KQR181" s="200"/>
      <c r="KQU181" s="200"/>
      <c r="KQV181" s="200"/>
      <c r="KQW181" s="200"/>
      <c r="KQZ181" s="200"/>
      <c r="KRC181" s="200"/>
      <c r="KRF181" s="200"/>
      <c r="KRI181" s="200"/>
      <c r="KRK181" s="200"/>
      <c r="KRY181" s="200"/>
      <c r="KRZ181" s="200"/>
      <c r="KSA181" s="200"/>
      <c r="KSB181" s="200"/>
      <c r="KSC181" s="200"/>
      <c r="KSD181" s="200"/>
      <c r="KSE181" s="200"/>
      <c r="KSF181" s="200"/>
      <c r="KSG181" s="200"/>
      <c r="KSH181" s="200"/>
      <c r="KSI181" s="200"/>
      <c r="KSJ181" s="200"/>
      <c r="KSK181" s="200"/>
      <c r="KSL181" s="200"/>
      <c r="KSM181" s="200"/>
      <c r="KSN181" s="200"/>
      <c r="KSO181" s="200"/>
      <c r="KSP181" s="200"/>
      <c r="KSQ181" s="200"/>
      <c r="KSW181" s="200"/>
      <c r="KSX181" s="200"/>
      <c r="KSY181" s="200"/>
      <c r="KSZ181" s="200"/>
      <c r="KTA181" s="200"/>
      <c r="KTB181" s="200"/>
      <c r="KTC181" s="200"/>
      <c r="KTE181" s="200"/>
      <c r="KTF181" s="200"/>
      <c r="KTG181" s="200"/>
      <c r="KTH181" s="200"/>
      <c r="KTI181" s="200"/>
      <c r="KTJ181" s="200"/>
      <c r="KTK181" s="200"/>
      <c r="KTL181" s="200"/>
      <c r="KTO181" s="200"/>
      <c r="KTR181" s="200"/>
      <c r="KTU181" s="200"/>
      <c r="KTX181" s="200"/>
      <c r="KUA181" s="200"/>
      <c r="KUD181" s="200"/>
      <c r="KUM181" s="200"/>
      <c r="KUP181" s="200"/>
      <c r="KUS181" s="200"/>
      <c r="KUV181" s="200"/>
      <c r="KVE181" s="200"/>
      <c r="KVK181" s="200"/>
      <c r="KVN181" s="200"/>
      <c r="KVQ181" s="200"/>
      <c r="KVT181" s="200"/>
      <c r="KVZ181" s="200"/>
      <c r="KWI181" s="200"/>
      <c r="KWK181" s="200"/>
      <c r="KWL181" s="200"/>
      <c r="KWN181" s="200"/>
      <c r="KWQ181" s="200"/>
      <c r="KWT181" s="200"/>
      <c r="KWW181" s="200"/>
      <c r="KWZ181" s="200"/>
      <c r="KXC181" s="200"/>
      <c r="KXE181" s="200"/>
      <c r="KXG181" s="200"/>
      <c r="KXJ181" s="200"/>
      <c r="KXM181" s="200"/>
      <c r="KXP181" s="200"/>
      <c r="KXS181" s="200"/>
      <c r="KXV181" s="200"/>
      <c r="KXY181" s="200"/>
      <c r="KYB181" s="200"/>
      <c r="KYD181" s="200"/>
      <c r="KYG181" s="200"/>
      <c r="KYJ181" s="200"/>
      <c r="KYM181" s="200"/>
      <c r="KYS181" s="200"/>
      <c r="KYV181" s="200"/>
      <c r="KYX181" s="200"/>
      <c r="LAE181" s="200"/>
      <c r="LAH181" s="200"/>
      <c r="LAK181" s="200"/>
      <c r="LAN181" s="200"/>
      <c r="LAQ181" s="200"/>
      <c r="LAR181" s="200"/>
      <c r="LAS181" s="200"/>
      <c r="LAV181" s="200"/>
      <c r="LAY181" s="200"/>
      <c r="LBB181" s="200"/>
      <c r="LBE181" s="200"/>
      <c r="LBG181" s="200"/>
      <c r="LBU181" s="200"/>
      <c r="LBV181" s="200"/>
      <c r="LBW181" s="200"/>
      <c r="LBX181" s="200"/>
      <c r="LBY181" s="200"/>
      <c r="LBZ181" s="200"/>
      <c r="LCA181" s="200"/>
      <c r="LCB181" s="200"/>
      <c r="LCC181" s="200"/>
      <c r="LCD181" s="200"/>
      <c r="LCE181" s="200"/>
      <c r="LCF181" s="200"/>
      <c r="LCG181" s="200"/>
      <c r="LCH181" s="200"/>
      <c r="LCI181" s="200"/>
      <c r="LCJ181" s="200"/>
      <c r="LCK181" s="200"/>
      <c r="LCL181" s="200"/>
      <c r="LCM181" s="200"/>
      <c r="LCS181" s="200"/>
      <c r="LCT181" s="200"/>
      <c r="LCU181" s="200"/>
      <c r="LCV181" s="200"/>
      <c r="LCW181" s="200"/>
      <c r="LCX181" s="200"/>
      <c r="LCY181" s="200"/>
      <c r="LDA181" s="200"/>
      <c r="LDB181" s="200"/>
      <c r="LDC181" s="200"/>
      <c r="LDD181" s="200"/>
      <c r="LDE181" s="200"/>
      <c r="LDF181" s="200"/>
      <c r="LDG181" s="200"/>
      <c r="LDH181" s="200"/>
      <c r="LDK181" s="200"/>
      <c r="LDN181" s="200"/>
      <c r="LDQ181" s="200"/>
      <c r="LDT181" s="200"/>
      <c r="LDW181" s="200"/>
      <c r="LDZ181" s="200"/>
      <c r="LEI181" s="200"/>
      <c r="LEL181" s="200"/>
      <c r="LEO181" s="200"/>
      <c r="LER181" s="200"/>
      <c r="LFA181" s="200"/>
      <c r="LFG181" s="200"/>
      <c r="LFJ181" s="200"/>
      <c r="LFM181" s="200"/>
      <c r="LFP181" s="200"/>
      <c r="LFV181" s="200"/>
      <c r="LGE181" s="200"/>
      <c r="LGG181" s="200"/>
      <c r="LGH181" s="200"/>
      <c r="LGJ181" s="200"/>
      <c r="LGM181" s="200"/>
      <c r="LGP181" s="200"/>
      <c r="LGS181" s="200"/>
      <c r="LGV181" s="200"/>
      <c r="LGY181" s="200"/>
      <c r="LHA181" s="200"/>
      <c r="LHC181" s="200"/>
      <c r="LHF181" s="200"/>
      <c r="LHI181" s="200"/>
      <c r="LHL181" s="200"/>
      <c r="LHO181" s="200"/>
      <c r="LHR181" s="200"/>
      <c r="LHU181" s="200"/>
      <c r="LHX181" s="200"/>
      <c r="LHZ181" s="200"/>
      <c r="LIC181" s="200"/>
      <c r="LIF181" s="200"/>
      <c r="LII181" s="200"/>
      <c r="LIO181" s="200"/>
      <c r="LIR181" s="200"/>
      <c r="LIT181" s="200"/>
      <c r="LKA181" s="200"/>
      <c r="LKD181" s="200"/>
      <c r="LKG181" s="200"/>
      <c r="LKJ181" s="200"/>
      <c r="LKM181" s="200"/>
      <c r="LKN181" s="200"/>
      <c r="LKO181" s="200"/>
      <c r="LKR181" s="200"/>
      <c r="LKU181" s="200"/>
      <c r="LKX181" s="200"/>
      <c r="LLA181" s="200"/>
      <c r="LLC181" s="200"/>
      <c r="LLQ181" s="200"/>
      <c r="LLR181" s="200"/>
      <c r="LLS181" s="200"/>
      <c r="LLT181" s="200"/>
      <c r="LLU181" s="200"/>
      <c r="LLV181" s="200"/>
      <c r="LLW181" s="200"/>
      <c r="LLX181" s="200"/>
      <c r="LLY181" s="200"/>
      <c r="LLZ181" s="200"/>
      <c r="LMA181" s="200"/>
      <c r="LMB181" s="200"/>
      <c r="LMC181" s="200"/>
      <c r="LMD181" s="200"/>
      <c r="LME181" s="200"/>
      <c r="LMF181" s="200"/>
      <c r="LMG181" s="200"/>
      <c r="LMH181" s="200"/>
      <c r="LMI181" s="200"/>
      <c r="LMO181" s="200"/>
      <c r="LMP181" s="200"/>
      <c r="LMQ181" s="200"/>
      <c r="LMR181" s="200"/>
      <c r="LMS181" s="200"/>
      <c r="LMT181" s="200"/>
      <c r="LMU181" s="200"/>
      <c r="LMW181" s="200"/>
      <c r="LMX181" s="200"/>
      <c r="LMY181" s="200"/>
      <c r="LMZ181" s="200"/>
      <c r="LNA181" s="200"/>
      <c r="LNB181" s="200"/>
      <c r="LNC181" s="200"/>
      <c r="LND181" s="200"/>
      <c r="LNG181" s="200"/>
      <c r="LNJ181" s="200"/>
      <c r="LNM181" s="200"/>
      <c r="LNP181" s="200"/>
      <c r="LNS181" s="200"/>
      <c r="LNV181" s="200"/>
      <c r="LOE181" s="200"/>
      <c r="LOH181" s="200"/>
      <c r="LOK181" s="200"/>
      <c r="LON181" s="200"/>
      <c r="LOW181" s="200"/>
      <c r="LPC181" s="200"/>
      <c r="LPF181" s="200"/>
      <c r="LPI181" s="200"/>
      <c r="LPL181" s="200"/>
      <c r="LPR181" s="200"/>
      <c r="LQA181" s="200"/>
      <c r="LQC181" s="200"/>
      <c r="LQD181" s="200"/>
      <c r="LQF181" s="200"/>
      <c r="LQI181" s="200"/>
      <c r="LQL181" s="200"/>
      <c r="LQO181" s="200"/>
      <c r="LQR181" s="200"/>
      <c r="LQU181" s="200"/>
      <c r="LQW181" s="200"/>
      <c r="LQY181" s="200"/>
      <c r="LRB181" s="200"/>
      <c r="LRE181" s="200"/>
      <c r="LRH181" s="200"/>
      <c r="LRK181" s="200"/>
      <c r="LRN181" s="200"/>
      <c r="LRQ181" s="200"/>
      <c r="LRT181" s="200"/>
      <c r="LRV181" s="200"/>
      <c r="LRY181" s="200"/>
      <c r="LSB181" s="200"/>
      <c r="LSE181" s="200"/>
      <c r="LSK181" s="200"/>
      <c r="LSN181" s="200"/>
      <c r="LSP181" s="200"/>
      <c r="LTW181" s="200"/>
      <c r="LTZ181" s="200"/>
      <c r="LUC181" s="200"/>
      <c r="LUF181" s="200"/>
      <c r="LUI181" s="200"/>
      <c r="LUJ181" s="200"/>
      <c r="LUK181" s="200"/>
      <c r="LUN181" s="200"/>
      <c r="LUQ181" s="200"/>
      <c r="LUT181" s="200"/>
      <c r="LUW181" s="200"/>
      <c r="LUY181" s="200"/>
      <c r="LVM181" s="200"/>
      <c r="LVN181" s="200"/>
      <c r="LVO181" s="200"/>
      <c r="LVP181" s="200"/>
      <c r="LVQ181" s="200"/>
      <c r="LVR181" s="200"/>
      <c r="LVS181" s="200"/>
      <c r="LVT181" s="200"/>
      <c r="LVU181" s="200"/>
      <c r="LVV181" s="200"/>
      <c r="LVW181" s="200"/>
      <c r="LVX181" s="200"/>
      <c r="LVY181" s="200"/>
      <c r="LVZ181" s="200"/>
      <c r="LWA181" s="200"/>
      <c r="LWB181" s="200"/>
      <c r="LWC181" s="200"/>
      <c r="LWD181" s="200"/>
      <c r="LWE181" s="200"/>
      <c r="LWK181" s="200"/>
      <c r="LWL181" s="200"/>
      <c r="LWM181" s="200"/>
      <c r="LWN181" s="200"/>
      <c r="LWO181" s="200"/>
      <c r="LWP181" s="200"/>
      <c r="LWQ181" s="200"/>
      <c r="LWS181" s="200"/>
      <c r="LWT181" s="200"/>
      <c r="LWU181" s="200"/>
      <c r="LWV181" s="200"/>
      <c r="LWW181" s="200"/>
      <c r="LWX181" s="200"/>
      <c r="LWY181" s="200"/>
      <c r="LWZ181" s="200"/>
      <c r="LXC181" s="200"/>
      <c r="LXF181" s="200"/>
      <c r="LXI181" s="200"/>
      <c r="LXL181" s="200"/>
      <c r="LXO181" s="200"/>
      <c r="LXR181" s="200"/>
      <c r="LYA181" s="200"/>
      <c r="LYD181" s="200"/>
      <c r="LYG181" s="200"/>
      <c r="LYJ181" s="200"/>
      <c r="LYS181" s="200"/>
      <c r="LYY181" s="200"/>
      <c r="LZB181" s="200"/>
      <c r="LZE181" s="200"/>
      <c r="LZH181" s="200"/>
      <c r="LZN181" s="200"/>
      <c r="LZW181" s="200"/>
      <c r="LZY181" s="200"/>
      <c r="LZZ181" s="200"/>
      <c r="MAB181" s="200"/>
      <c r="MAE181" s="200"/>
      <c r="MAH181" s="200"/>
      <c r="MAK181" s="200"/>
      <c r="MAN181" s="200"/>
      <c r="MAQ181" s="200"/>
      <c r="MAS181" s="200"/>
      <c r="MAU181" s="200"/>
      <c r="MAX181" s="200"/>
      <c r="MBA181" s="200"/>
      <c r="MBD181" s="200"/>
      <c r="MBG181" s="200"/>
      <c r="MBJ181" s="200"/>
      <c r="MBM181" s="200"/>
      <c r="MBP181" s="200"/>
      <c r="MBR181" s="200"/>
      <c r="MBU181" s="200"/>
      <c r="MBX181" s="200"/>
      <c r="MCA181" s="200"/>
      <c r="MCG181" s="200"/>
      <c r="MCJ181" s="200"/>
      <c r="MCL181" s="200"/>
      <c r="MDS181" s="200"/>
      <c r="MDV181" s="200"/>
      <c r="MDY181" s="200"/>
      <c r="MEB181" s="200"/>
      <c r="MEE181" s="200"/>
      <c r="MEF181" s="200"/>
      <c r="MEG181" s="200"/>
      <c r="MEJ181" s="200"/>
      <c r="MEM181" s="200"/>
      <c r="MEP181" s="200"/>
      <c r="MES181" s="200"/>
      <c r="MEU181" s="200"/>
      <c r="MFI181" s="200"/>
      <c r="MFJ181" s="200"/>
      <c r="MFK181" s="200"/>
      <c r="MFL181" s="200"/>
      <c r="MFM181" s="200"/>
      <c r="MFN181" s="200"/>
      <c r="MFO181" s="200"/>
      <c r="MFP181" s="200"/>
      <c r="MFQ181" s="200"/>
      <c r="MFR181" s="200"/>
      <c r="MFS181" s="200"/>
      <c r="MFT181" s="200"/>
      <c r="MFU181" s="200"/>
      <c r="MFV181" s="200"/>
      <c r="MFW181" s="200"/>
      <c r="MFX181" s="200"/>
      <c r="MFY181" s="200"/>
      <c r="MFZ181" s="200"/>
      <c r="MGA181" s="200"/>
      <c r="MGG181" s="200"/>
      <c r="MGH181" s="200"/>
      <c r="MGI181" s="200"/>
      <c r="MGJ181" s="200"/>
      <c r="MGK181" s="200"/>
      <c r="MGL181" s="200"/>
      <c r="MGM181" s="200"/>
      <c r="MGO181" s="200"/>
      <c r="MGP181" s="200"/>
      <c r="MGQ181" s="200"/>
      <c r="MGR181" s="200"/>
      <c r="MGS181" s="200"/>
      <c r="MGT181" s="200"/>
      <c r="MGU181" s="200"/>
      <c r="MGV181" s="200"/>
      <c r="MGY181" s="200"/>
      <c r="MHB181" s="200"/>
      <c r="MHE181" s="200"/>
      <c r="MHH181" s="200"/>
      <c r="MHK181" s="200"/>
      <c r="MHN181" s="200"/>
      <c r="MHW181" s="200"/>
      <c r="MHZ181" s="200"/>
      <c r="MIC181" s="200"/>
      <c r="MIF181" s="200"/>
      <c r="MIO181" s="200"/>
      <c r="MIU181" s="200"/>
      <c r="MIX181" s="200"/>
      <c r="MJA181" s="200"/>
      <c r="MJD181" s="200"/>
      <c r="MJJ181" s="200"/>
      <c r="MJS181" s="200"/>
      <c r="MJU181" s="200"/>
      <c r="MJV181" s="200"/>
      <c r="MJX181" s="200"/>
      <c r="MKA181" s="200"/>
      <c r="MKD181" s="200"/>
      <c r="MKG181" s="200"/>
      <c r="MKJ181" s="200"/>
      <c r="MKM181" s="200"/>
      <c r="MKO181" s="200"/>
      <c r="MKQ181" s="200"/>
      <c r="MKT181" s="200"/>
      <c r="MKW181" s="200"/>
      <c r="MKZ181" s="200"/>
      <c r="MLC181" s="200"/>
      <c r="MLF181" s="200"/>
      <c r="MLI181" s="200"/>
      <c r="MLL181" s="200"/>
      <c r="MLN181" s="200"/>
      <c r="MLQ181" s="200"/>
      <c r="MLT181" s="200"/>
      <c r="MLW181" s="200"/>
      <c r="MMC181" s="200"/>
      <c r="MMF181" s="200"/>
      <c r="MMH181" s="200"/>
      <c r="MNO181" s="200"/>
      <c r="MNR181" s="200"/>
      <c r="MNU181" s="200"/>
      <c r="MNX181" s="200"/>
      <c r="MOA181" s="200"/>
      <c r="MOB181" s="200"/>
      <c r="MOC181" s="200"/>
      <c r="MOF181" s="200"/>
      <c r="MOI181" s="200"/>
      <c r="MOL181" s="200"/>
      <c r="MOO181" s="200"/>
      <c r="MOQ181" s="200"/>
      <c r="MPE181" s="200"/>
      <c r="MPF181" s="200"/>
      <c r="MPG181" s="200"/>
      <c r="MPH181" s="200"/>
      <c r="MPI181" s="200"/>
      <c r="MPJ181" s="200"/>
      <c r="MPK181" s="200"/>
      <c r="MPL181" s="200"/>
      <c r="MPM181" s="200"/>
      <c r="MPN181" s="200"/>
      <c r="MPO181" s="200"/>
      <c r="MPP181" s="200"/>
      <c r="MPQ181" s="200"/>
      <c r="MPR181" s="200"/>
      <c r="MPS181" s="200"/>
      <c r="MPT181" s="200"/>
      <c r="MPU181" s="200"/>
      <c r="MPV181" s="200"/>
      <c r="MPW181" s="200"/>
      <c r="MQC181" s="200"/>
      <c r="MQD181" s="200"/>
      <c r="MQE181" s="200"/>
      <c r="MQF181" s="200"/>
      <c r="MQG181" s="200"/>
      <c r="MQH181" s="200"/>
      <c r="MQI181" s="200"/>
      <c r="MQK181" s="200"/>
      <c r="MQL181" s="200"/>
      <c r="MQM181" s="200"/>
      <c r="MQN181" s="200"/>
      <c r="MQO181" s="200"/>
      <c r="MQP181" s="200"/>
      <c r="MQQ181" s="200"/>
      <c r="MQR181" s="200"/>
      <c r="MQU181" s="200"/>
      <c r="MQX181" s="200"/>
      <c r="MRA181" s="200"/>
      <c r="MRD181" s="200"/>
      <c r="MRG181" s="200"/>
      <c r="MRJ181" s="200"/>
      <c r="MRS181" s="200"/>
      <c r="MRV181" s="200"/>
      <c r="MRY181" s="200"/>
      <c r="MSB181" s="200"/>
      <c r="MSK181" s="200"/>
      <c r="MSQ181" s="200"/>
      <c r="MST181" s="200"/>
      <c r="MSW181" s="200"/>
      <c r="MSZ181" s="200"/>
      <c r="MTF181" s="200"/>
      <c r="MTO181" s="200"/>
      <c r="MTQ181" s="200"/>
      <c r="MTR181" s="200"/>
      <c r="MTT181" s="200"/>
      <c r="MTW181" s="200"/>
      <c r="MTZ181" s="200"/>
      <c r="MUC181" s="200"/>
      <c r="MUF181" s="200"/>
      <c r="MUI181" s="200"/>
      <c r="MUK181" s="200"/>
      <c r="MUM181" s="200"/>
      <c r="MUP181" s="200"/>
      <c r="MUS181" s="200"/>
      <c r="MUV181" s="200"/>
      <c r="MUY181" s="200"/>
      <c r="MVB181" s="200"/>
      <c r="MVE181" s="200"/>
      <c r="MVH181" s="200"/>
      <c r="MVJ181" s="200"/>
      <c r="MVM181" s="200"/>
      <c r="MVP181" s="200"/>
      <c r="MVS181" s="200"/>
      <c r="MVY181" s="200"/>
      <c r="MWB181" s="200"/>
      <c r="MWD181" s="200"/>
      <c r="MXK181" s="200"/>
      <c r="MXN181" s="200"/>
      <c r="MXQ181" s="200"/>
      <c r="MXT181" s="200"/>
      <c r="MXW181" s="200"/>
      <c r="MXX181" s="200"/>
      <c r="MXY181" s="200"/>
      <c r="MYB181" s="200"/>
      <c r="MYE181" s="200"/>
      <c r="MYH181" s="200"/>
      <c r="MYK181" s="200"/>
      <c r="MYM181" s="200"/>
      <c r="MZA181" s="200"/>
      <c r="MZB181" s="200"/>
      <c r="MZC181" s="200"/>
      <c r="MZD181" s="200"/>
      <c r="MZE181" s="200"/>
      <c r="MZF181" s="200"/>
      <c r="MZG181" s="200"/>
      <c r="MZH181" s="200"/>
      <c r="MZI181" s="200"/>
      <c r="MZJ181" s="200"/>
      <c r="MZK181" s="200"/>
      <c r="MZL181" s="200"/>
      <c r="MZM181" s="200"/>
      <c r="MZN181" s="200"/>
      <c r="MZO181" s="200"/>
      <c r="MZP181" s="200"/>
      <c r="MZQ181" s="200"/>
      <c r="MZR181" s="200"/>
      <c r="MZS181" s="200"/>
      <c r="MZY181" s="200"/>
      <c r="MZZ181" s="200"/>
      <c r="NAA181" s="200"/>
      <c r="NAB181" s="200"/>
      <c r="NAC181" s="200"/>
      <c r="NAD181" s="200"/>
      <c r="NAE181" s="200"/>
      <c r="NAG181" s="200"/>
      <c r="NAH181" s="200"/>
      <c r="NAI181" s="200"/>
      <c r="NAJ181" s="200"/>
      <c r="NAK181" s="200"/>
      <c r="NAL181" s="200"/>
      <c r="NAM181" s="200"/>
      <c r="NAN181" s="200"/>
      <c r="NAQ181" s="200"/>
      <c r="NAT181" s="200"/>
      <c r="NAW181" s="200"/>
      <c r="NAZ181" s="200"/>
      <c r="NBC181" s="200"/>
      <c r="NBF181" s="200"/>
      <c r="NBO181" s="200"/>
      <c r="NBR181" s="200"/>
      <c r="NBU181" s="200"/>
      <c r="NBX181" s="200"/>
      <c r="NCG181" s="200"/>
      <c r="NCM181" s="200"/>
      <c r="NCP181" s="200"/>
      <c r="NCS181" s="200"/>
      <c r="NCV181" s="200"/>
      <c r="NDB181" s="200"/>
      <c r="NDK181" s="200"/>
      <c r="NDM181" s="200"/>
      <c r="NDN181" s="200"/>
      <c r="NDP181" s="200"/>
      <c r="NDS181" s="200"/>
      <c r="NDV181" s="200"/>
      <c r="NDY181" s="200"/>
      <c r="NEB181" s="200"/>
      <c r="NEE181" s="200"/>
      <c r="NEG181" s="200"/>
      <c r="NEI181" s="200"/>
      <c r="NEL181" s="200"/>
      <c r="NEO181" s="200"/>
      <c r="NER181" s="200"/>
      <c r="NEU181" s="200"/>
      <c r="NEX181" s="200"/>
      <c r="NFA181" s="200"/>
      <c r="NFD181" s="200"/>
      <c r="NFF181" s="200"/>
      <c r="NFI181" s="200"/>
      <c r="NFL181" s="200"/>
      <c r="NFO181" s="200"/>
      <c r="NFU181" s="200"/>
      <c r="NFX181" s="200"/>
      <c r="NFZ181" s="200"/>
      <c r="NHG181" s="200"/>
      <c r="NHJ181" s="200"/>
      <c r="NHM181" s="200"/>
      <c r="NHP181" s="200"/>
      <c r="NHS181" s="200"/>
      <c r="NHT181" s="200"/>
      <c r="NHU181" s="200"/>
      <c r="NHX181" s="200"/>
      <c r="NIA181" s="200"/>
      <c r="NID181" s="200"/>
      <c r="NIG181" s="200"/>
      <c r="NII181" s="200"/>
      <c r="NIW181" s="200"/>
      <c r="NIX181" s="200"/>
      <c r="NIY181" s="200"/>
      <c r="NIZ181" s="200"/>
      <c r="NJA181" s="200"/>
      <c r="NJB181" s="200"/>
      <c r="NJC181" s="200"/>
      <c r="NJD181" s="200"/>
      <c r="NJE181" s="200"/>
      <c r="NJF181" s="200"/>
      <c r="NJG181" s="200"/>
      <c r="NJH181" s="200"/>
      <c r="NJI181" s="200"/>
      <c r="NJJ181" s="200"/>
      <c r="NJK181" s="200"/>
      <c r="NJL181" s="200"/>
      <c r="NJM181" s="200"/>
      <c r="NJN181" s="200"/>
      <c r="NJO181" s="200"/>
      <c r="NJU181" s="200"/>
      <c r="NJV181" s="200"/>
      <c r="NJW181" s="200"/>
      <c r="NJX181" s="200"/>
      <c r="NJY181" s="200"/>
      <c r="NJZ181" s="200"/>
      <c r="NKA181" s="200"/>
      <c r="NKC181" s="200"/>
      <c r="NKD181" s="200"/>
      <c r="NKE181" s="200"/>
      <c r="NKF181" s="200"/>
      <c r="NKG181" s="200"/>
      <c r="NKH181" s="200"/>
      <c r="NKI181" s="200"/>
      <c r="NKJ181" s="200"/>
      <c r="NKM181" s="200"/>
      <c r="NKP181" s="200"/>
      <c r="NKS181" s="200"/>
      <c r="NKV181" s="200"/>
      <c r="NKY181" s="200"/>
      <c r="NLB181" s="200"/>
      <c r="NLK181" s="200"/>
      <c r="NLN181" s="200"/>
      <c r="NLQ181" s="200"/>
      <c r="NLT181" s="200"/>
      <c r="NMC181" s="200"/>
      <c r="NMI181" s="200"/>
      <c r="NML181" s="200"/>
      <c r="NMO181" s="200"/>
      <c r="NMR181" s="200"/>
      <c r="NMX181" s="200"/>
      <c r="NNG181" s="200"/>
      <c r="NNI181" s="200"/>
      <c r="NNJ181" s="200"/>
      <c r="NNL181" s="200"/>
      <c r="NNO181" s="200"/>
      <c r="NNR181" s="200"/>
      <c r="NNU181" s="200"/>
      <c r="NNX181" s="200"/>
      <c r="NOA181" s="200"/>
      <c r="NOC181" s="200"/>
      <c r="NOE181" s="200"/>
      <c r="NOH181" s="200"/>
      <c r="NOK181" s="200"/>
      <c r="NON181" s="200"/>
      <c r="NOQ181" s="200"/>
      <c r="NOT181" s="200"/>
      <c r="NOW181" s="200"/>
      <c r="NOZ181" s="200"/>
      <c r="NPB181" s="200"/>
      <c r="NPE181" s="200"/>
      <c r="NPH181" s="200"/>
      <c r="NPK181" s="200"/>
      <c r="NPQ181" s="200"/>
      <c r="NPT181" s="200"/>
      <c r="NPV181" s="200"/>
      <c r="NRC181" s="200"/>
      <c r="NRF181" s="200"/>
      <c r="NRI181" s="200"/>
      <c r="NRL181" s="200"/>
      <c r="NRO181" s="200"/>
      <c r="NRP181" s="200"/>
      <c r="NRQ181" s="200"/>
      <c r="NRT181" s="200"/>
      <c r="NRW181" s="200"/>
      <c r="NRZ181" s="200"/>
      <c r="NSC181" s="200"/>
      <c r="NSE181" s="200"/>
      <c r="NSS181" s="200"/>
      <c r="NST181" s="200"/>
      <c r="NSU181" s="200"/>
      <c r="NSV181" s="200"/>
      <c r="NSW181" s="200"/>
      <c r="NSX181" s="200"/>
      <c r="NSY181" s="200"/>
      <c r="NSZ181" s="200"/>
      <c r="NTA181" s="200"/>
      <c r="NTB181" s="200"/>
      <c r="NTC181" s="200"/>
      <c r="NTD181" s="200"/>
      <c r="NTE181" s="200"/>
      <c r="NTF181" s="200"/>
      <c r="NTG181" s="200"/>
      <c r="NTH181" s="200"/>
      <c r="NTI181" s="200"/>
      <c r="NTJ181" s="200"/>
      <c r="NTK181" s="200"/>
      <c r="NTQ181" s="200"/>
      <c r="NTR181" s="200"/>
      <c r="NTS181" s="200"/>
      <c r="NTT181" s="200"/>
      <c r="NTU181" s="200"/>
      <c r="NTV181" s="200"/>
      <c r="NTW181" s="200"/>
      <c r="NTY181" s="200"/>
      <c r="NTZ181" s="200"/>
      <c r="NUA181" s="200"/>
      <c r="NUB181" s="200"/>
      <c r="NUC181" s="200"/>
      <c r="NUD181" s="200"/>
      <c r="NUE181" s="200"/>
      <c r="NUF181" s="200"/>
      <c r="NUI181" s="200"/>
      <c r="NUL181" s="200"/>
      <c r="NUO181" s="200"/>
      <c r="NUR181" s="200"/>
      <c r="NUU181" s="200"/>
      <c r="NUX181" s="200"/>
      <c r="NVG181" s="200"/>
      <c r="NVJ181" s="200"/>
      <c r="NVM181" s="200"/>
      <c r="NVP181" s="200"/>
      <c r="NVY181" s="200"/>
      <c r="NWE181" s="200"/>
      <c r="NWH181" s="200"/>
      <c r="NWK181" s="200"/>
      <c r="NWN181" s="200"/>
      <c r="NWT181" s="200"/>
      <c r="NXC181" s="200"/>
      <c r="NXE181" s="200"/>
      <c r="NXF181" s="200"/>
      <c r="NXH181" s="200"/>
      <c r="NXK181" s="200"/>
      <c r="NXN181" s="200"/>
      <c r="NXQ181" s="200"/>
      <c r="NXT181" s="200"/>
      <c r="NXW181" s="200"/>
      <c r="NXY181" s="200"/>
      <c r="NYA181" s="200"/>
      <c r="NYD181" s="200"/>
      <c r="NYG181" s="200"/>
      <c r="NYJ181" s="200"/>
      <c r="NYM181" s="200"/>
      <c r="NYP181" s="200"/>
      <c r="NYS181" s="200"/>
      <c r="NYV181" s="200"/>
      <c r="NYX181" s="200"/>
      <c r="NZA181" s="200"/>
      <c r="NZD181" s="200"/>
      <c r="NZG181" s="200"/>
      <c r="NZM181" s="200"/>
      <c r="NZP181" s="200"/>
      <c r="NZR181" s="200"/>
      <c r="OAY181" s="200"/>
      <c r="OBB181" s="200"/>
      <c r="OBE181" s="200"/>
      <c r="OBH181" s="200"/>
      <c r="OBK181" s="200"/>
      <c r="OBL181" s="200"/>
      <c r="OBM181" s="200"/>
      <c r="OBP181" s="200"/>
      <c r="OBS181" s="200"/>
      <c r="OBV181" s="200"/>
      <c r="OBY181" s="200"/>
      <c r="OCA181" s="200"/>
      <c r="OCO181" s="200"/>
      <c r="OCP181" s="200"/>
      <c r="OCQ181" s="200"/>
      <c r="OCR181" s="200"/>
      <c r="OCS181" s="200"/>
      <c r="OCT181" s="200"/>
      <c r="OCU181" s="200"/>
      <c r="OCV181" s="200"/>
      <c r="OCW181" s="200"/>
      <c r="OCX181" s="200"/>
      <c r="OCY181" s="200"/>
      <c r="OCZ181" s="200"/>
      <c r="ODA181" s="200"/>
      <c r="ODB181" s="200"/>
      <c r="ODC181" s="200"/>
      <c r="ODD181" s="200"/>
      <c r="ODE181" s="200"/>
      <c r="ODF181" s="200"/>
      <c r="ODG181" s="200"/>
      <c r="ODM181" s="200"/>
      <c r="ODN181" s="200"/>
      <c r="ODO181" s="200"/>
      <c r="ODP181" s="200"/>
      <c r="ODQ181" s="200"/>
      <c r="ODR181" s="200"/>
      <c r="ODS181" s="200"/>
      <c r="ODU181" s="200"/>
      <c r="ODV181" s="200"/>
      <c r="ODW181" s="200"/>
      <c r="ODX181" s="200"/>
      <c r="ODY181" s="200"/>
      <c r="ODZ181" s="200"/>
      <c r="OEA181" s="200"/>
      <c r="OEB181" s="200"/>
      <c r="OEE181" s="200"/>
      <c r="OEH181" s="200"/>
      <c r="OEK181" s="200"/>
      <c r="OEN181" s="200"/>
      <c r="OEQ181" s="200"/>
      <c r="OET181" s="200"/>
      <c r="OFC181" s="200"/>
      <c r="OFF181" s="200"/>
      <c r="OFI181" s="200"/>
      <c r="OFL181" s="200"/>
      <c r="OFU181" s="200"/>
      <c r="OGA181" s="200"/>
      <c r="OGD181" s="200"/>
      <c r="OGG181" s="200"/>
      <c r="OGJ181" s="200"/>
      <c r="OGP181" s="200"/>
      <c r="OGY181" s="200"/>
      <c r="OHA181" s="200"/>
      <c r="OHB181" s="200"/>
      <c r="OHD181" s="200"/>
      <c r="OHG181" s="200"/>
      <c r="OHJ181" s="200"/>
      <c r="OHM181" s="200"/>
      <c r="OHP181" s="200"/>
      <c r="OHS181" s="200"/>
      <c r="OHU181" s="200"/>
      <c r="OHW181" s="200"/>
      <c r="OHZ181" s="200"/>
      <c r="OIC181" s="200"/>
      <c r="OIF181" s="200"/>
      <c r="OII181" s="200"/>
      <c r="OIL181" s="200"/>
      <c r="OIO181" s="200"/>
      <c r="OIR181" s="200"/>
      <c r="OIT181" s="200"/>
      <c r="OIW181" s="200"/>
      <c r="OIZ181" s="200"/>
      <c r="OJC181" s="200"/>
      <c r="OJI181" s="200"/>
      <c r="OJL181" s="200"/>
      <c r="OJN181" s="200"/>
      <c r="OKU181" s="200"/>
      <c r="OKX181" s="200"/>
      <c r="OLA181" s="200"/>
      <c r="OLD181" s="200"/>
      <c r="OLG181" s="200"/>
      <c r="OLH181" s="200"/>
      <c r="OLI181" s="200"/>
      <c r="OLL181" s="200"/>
      <c r="OLO181" s="200"/>
      <c r="OLR181" s="200"/>
      <c r="OLU181" s="200"/>
      <c r="OLW181" s="200"/>
      <c r="OMK181" s="200"/>
      <c r="OML181" s="200"/>
      <c r="OMM181" s="200"/>
      <c r="OMN181" s="200"/>
      <c r="OMO181" s="200"/>
      <c r="OMP181" s="200"/>
      <c r="OMQ181" s="200"/>
      <c r="OMR181" s="200"/>
      <c r="OMS181" s="200"/>
      <c r="OMT181" s="200"/>
      <c r="OMU181" s="200"/>
      <c r="OMV181" s="200"/>
      <c r="OMW181" s="200"/>
      <c r="OMX181" s="200"/>
      <c r="OMY181" s="200"/>
      <c r="OMZ181" s="200"/>
      <c r="ONA181" s="200"/>
      <c r="ONB181" s="200"/>
      <c r="ONC181" s="200"/>
      <c r="ONI181" s="200"/>
      <c r="ONJ181" s="200"/>
      <c r="ONK181" s="200"/>
      <c r="ONL181" s="200"/>
      <c r="ONM181" s="200"/>
      <c r="ONN181" s="200"/>
      <c r="ONO181" s="200"/>
      <c r="ONQ181" s="200"/>
      <c r="ONR181" s="200"/>
      <c r="ONS181" s="200"/>
      <c r="ONT181" s="200"/>
      <c r="ONU181" s="200"/>
      <c r="ONV181" s="200"/>
      <c r="ONW181" s="200"/>
      <c r="ONX181" s="200"/>
      <c r="OOA181" s="200"/>
      <c r="OOD181" s="200"/>
      <c r="OOG181" s="200"/>
      <c r="OOJ181" s="200"/>
      <c r="OOM181" s="200"/>
      <c r="OOP181" s="200"/>
      <c r="OOY181" s="200"/>
      <c r="OPB181" s="200"/>
      <c r="OPE181" s="200"/>
      <c r="OPH181" s="200"/>
      <c r="OPQ181" s="200"/>
      <c r="OPW181" s="200"/>
      <c r="OPZ181" s="200"/>
      <c r="OQC181" s="200"/>
      <c r="OQF181" s="200"/>
      <c r="OQL181" s="200"/>
      <c r="OQU181" s="200"/>
      <c r="OQW181" s="200"/>
      <c r="OQX181" s="200"/>
      <c r="OQZ181" s="200"/>
      <c r="ORC181" s="200"/>
      <c r="ORF181" s="200"/>
      <c r="ORI181" s="200"/>
      <c r="ORL181" s="200"/>
      <c r="ORO181" s="200"/>
      <c r="ORQ181" s="200"/>
      <c r="ORS181" s="200"/>
      <c r="ORV181" s="200"/>
      <c r="ORY181" s="200"/>
      <c r="OSB181" s="200"/>
      <c r="OSE181" s="200"/>
      <c r="OSH181" s="200"/>
      <c r="OSK181" s="200"/>
      <c r="OSN181" s="200"/>
      <c r="OSP181" s="200"/>
      <c r="OSS181" s="200"/>
      <c r="OSV181" s="200"/>
      <c r="OSY181" s="200"/>
      <c r="OTE181" s="200"/>
      <c r="OTH181" s="200"/>
      <c r="OTJ181" s="200"/>
      <c r="OUQ181" s="200"/>
      <c r="OUT181" s="200"/>
      <c r="OUW181" s="200"/>
      <c r="OUZ181" s="200"/>
      <c r="OVC181" s="200"/>
      <c r="OVD181" s="200"/>
      <c r="OVE181" s="200"/>
      <c r="OVH181" s="200"/>
      <c r="OVK181" s="200"/>
      <c r="OVN181" s="200"/>
      <c r="OVQ181" s="200"/>
      <c r="OVS181" s="200"/>
      <c r="OWG181" s="200"/>
      <c r="OWH181" s="200"/>
      <c r="OWI181" s="200"/>
      <c r="OWJ181" s="200"/>
      <c r="OWK181" s="200"/>
      <c r="OWL181" s="200"/>
      <c r="OWM181" s="200"/>
      <c r="OWN181" s="200"/>
      <c r="OWO181" s="200"/>
      <c r="OWP181" s="200"/>
      <c r="OWQ181" s="200"/>
      <c r="OWR181" s="200"/>
      <c r="OWS181" s="200"/>
      <c r="OWT181" s="200"/>
      <c r="OWU181" s="200"/>
      <c r="OWV181" s="200"/>
      <c r="OWW181" s="200"/>
      <c r="OWX181" s="200"/>
      <c r="OWY181" s="200"/>
      <c r="OXE181" s="200"/>
      <c r="OXF181" s="200"/>
      <c r="OXG181" s="200"/>
      <c r="OXH181" s="200"/>
      <c r="OXI181" s="200"/>
      <c r="OXJ181" s="200"/>
      <c r="OXK181" s="200"/>
      <c r="OXM181" s="200"/>
      <c r="OXN181" s="200"/>
      <c r="OXO181" s="200"/>
      <c r="OXP181" s="200"/>
      <c r="OXQ181" s="200"/>
      <c r="OXR181" s="200"/>
      <c r="OXS181" s="200"/>
      <c r="OXT181" s="200"/>
      <c r="OXW181" s="200"/>
      <c r="OXZ181" s="200"/>
      <c r="OYC181" s="200"/>
      <c r="OYF181" s="200"/>
      <c r="OYI181" s="200"/>
      <c r="OYL181" s="200"/>
      <c r="OYU181" s="200"/>
      <c r="OYX181" s="200"/>
      <c r="OZA181" s="200"/>
      <c r="OZD181" s="200"/>
      <c r="OZM181" s="200"/>
      <c r="OZS181" s="200"/>
      <c r="OZV181" s="200"/>
      <c r="OZY181" s="200"/>
      <c r="PAB181" s="200"/>
      <c r="PAH181" s="200"/>
      <c r="PAQ181" s="200"/>
      <c r="PAS181" s="200"/>
      <c r="PAT181" s="200"/>
      <c r="PAV181" s="200"/>
      <c r="PAY181" s="200"/>
      <c r="PBB181" s="200"/>
      <c r="PBE181" s="200"/>
      <c r="PBH181" s="200"/>
      <c r="PBK181" s="200"/>
      <c r="PBM181" s="200"/>
      <c r="PBO181" s="200"/>
      <c r="PBR181" s="200"/>
      <c r="PBU181" s="200"/>
      <c r="PBX181" s="200"/>
      <c r="PCA181" s="200"/>
      <c r="PCD181" s="200"/>
      <c r="PCG181" s="200"/>
      <c r="PCJ181" s="200"/>
      <c r="PCL181" s="200"/>
      <c r="PCO181" s="200"/>
      <c r="PCR181" s="200"/>
      <c r="PCU181" s="200"/>
      <c r="PDA181" s="200"/>
      <c r="PDD181" s="200"/>
      <c r="PDF181" s="200"/>
      <c r="PEM181" s="200"/>
      <c r="PEP181" s="200"/>
      <c r="PES181" s="200"/>
      <c r="PEV181" s="200"/>
      <c r="PEY181" s="200"/>
      <c r="PEZ181" s="200"/>
      <c r="PFA181" s="200"/>
      <c r="PFD181" s="200"/>
      <c r="PFG181" s="200"/>
      <c r="PFJ181" s="200"/>
      <c r="PFM181" s="200"/>
      <c r="PFO181" s="200"/>
      <c r="PGC181" s="200"/>
      <c r="PGD181" s="200"/>
      <c r="PGE181" s="200"/>
      <c r="PGF181" s="200"/>
      <c r="PGG181" s="200"/>
      <c r="PGH181" s="200"/>
      <c r="PGI181" s="200"/>
      <c r="PGJ181" s="200"/>
      <c r="PGK181" s="200"/>
      <c r="PGL181" s="200"/>
      <c r="PGM181" s="200"/>
      <c r="PGN181" s="200"/>
      <c r="PGO181" s="200"/>
      <c r="PGP181" s="200"/>
      <c r="PGQ181" s="200"/>
      <c r="PGR181" s="200"/>
      <c r="PGS181" s="200"/>
      <c r="PGT181" s="200"/>
      <c r="PGU181" s="200"/>
      <c r="PHA181" s="200"/>
      <c r="PHB181" s="200"/>
      <c r="PHC181" s="200"/>
      <c r="PHD181" s="200"/>
      <c r="PHE181" s="200"/>
      <c r="PHF181" s="200"/>
      <c r="PHG181" s="200"/>
      <c r="PHI181" s="200"/>
      <c r="PHJ181" s="200"/>
      <c r="PHK181" s="200"/>
      <c r="PHL181" s="200"/>
      <c r="PHM181" s="200"/>
      <c r="PHN181" s="200"/>
      <c r="PHO181" s="200"/>
      <c r="PHP181" s="200"/>
      <c r="PHS181" s="200"/>
      <c r="PHV181" s="200"/>
      <c r="PHY181" s="200"/>
      <c r="PIB181" s="200"/>
      <c r="PIE181" s="200"/>
      <c r="PIH181" s="200"/>
      <c r="PIQ181" s="200"/>
      <c r="PIT181" s="200"/>
      <c r="PIW181" s="200"/>
      <c r="PIZ181" s="200"/>
      <c r="PJI181" s="200"/>
      <c r="PJO181" s="200"/>
      <c r="PJR181" s="200"/>
      <c r="PJU181" s="200"/>
      <c r="PJX181" s="200"/>
      <c r="PKD181" s="200"/>
      <c r="PKM181" s="200"/>
      <c r="PKO181" s="200"/>
      <c r="PKP181" s="200"/>
      <c r="PKR181" s="200"/>
      <c r="PKU181" s="200"/>
      <c r="PKX181" s="200"/>
      <c r="PLA181" s="200"/>
      <c r="PLD181" s="200"/>
      <c r="PLG181" s="200"/>
      <c r="PLI181" s="200"/>
      <c r="PLK181" s="200"/>
      <c r="PLN181" s="200"/>
      <c r="PLQ181" s="200"/>
      <c r="PLT181" s="200"/>
      <c r="PLW181" s="200"/>
      <c r="PLZ181" s="200"/>
      <c r="PMC181" s="200"/>
      <c r="PMF181" s="200"/>
      <c r="PMH181" s="200"/>
      <c r="PMK181" s="200"/>
      <c r="PMN181" s="200"/>
      <c r="PMQ181" s="200"/>
      <c r="PMW181" s="200"/>
      <c r="PMZ181" s="200"/>
      <c r="PNB181" s="200"/>
      <c r="POI181" s="200"/>
      <c r="POL181" s="200"/>
      <c r="POO181" s="200"/>
      <c r="POR181" s="200"/>
      <c r="POU181" s="200"/>
      <c r="POV181" s="200"/>
      <c r="POW181" s="200"/>
      <c r="POZ181" s="200"/>
      <c r="PPC181" s="200"/>
      <c r="PPF181" s="200"/>
      <c r="PPI181" s="200"/>
      <c r="PPK181" s="200"/>
      <c r="PPY181" s="200"/>
      <c r="PPZ181" s="200"/>
      <c r="PQA181" s="200"/>
      <c r="PQB181" s="200"/>
      <c r="PQC181" s="200"/>
      <c r="PQD181" s="200"/>
      <c r="PQE181" s="200"/>
      <c r="PQF181" s="200"/>
      <c r="PQG181" s="200"/>
      <c r="PQH181" s="200"/>
      <c r="PQI181" s="200"/>
      <c r="PQJ181" s="200"/>
      <c r="PQK181" s="200"/>
      <c r="PQL181" s="200"/>
      <c r="PQM181" s="200"/>
      <c r="PQN181" s="200"/>
      <c r="PQO181" s="200"/>
      <c r="PQP181" s="200"/>
      <c r="PQQ181" s="200"/>
      <c r="PQW181" s="200"/>
      <c r="PQX181" s="200"/>
      <c r="PQY181" s="200"/>
      <c r="PQZ181" s="200"/>
      <c r="PRA181" s="200"/>
      <c r="PRB181" s="200"/>
      <c r="PRC181" s="200"/>
      <c r="PRE181" s="200"/>
      <c r="PRF181" s="200"/>
      <c r="PRG181" s="200"/>
      <c r="PRH181" s="200"/>
      <c r="PRI181" s="200"/>
      <c r="PRJ181" s="200"/>
      <c r="PRK181" s="200"/>
      <c r="PRL181" s="200"/>
      <c r="PRO181" s="200"/>
      <c r="PRR181" s="200"/>
      <c r="PRU181" s="200"/>
      <c r="PRX181" s="200"/>
      <c r="PSA181" s="200"/>
      <c r="PSD181" s="200"/>
      <c r="PSM181" s="200"/>
      <c r="PSP181" s="200"/>
      <c r="PSS181" s="200"/>
      <c r="PSV181" s="200"/>
      <c r="PTE181" s="200"/>
      <c r="PTK181" s="200"/>
      <c r="PTN181" s="200"/>
      <c r="PTQ181" s="200"/>
      <c r="PTT181" s="200"/>
      <c r="PTZ181" s="200"/>
      <c r="PUI181" s="200"/>
      <c r="PUK181" s="200"/>
      <c r="PUL181" s="200"/>
      <c r="PUN181" s="200"/>
      <c r="PUQ181" s="200"/>
      <c r="PUT181" s="200"/>
      <c r="PUW181" s="200"/>
      <c r="PUZ181" s="200"/>
      <c r="PVC181" s="200"/>
      <c r="PVE181" s="200"/>
      <c r="PVG181" s="200"/>
      <c r="PVJ181" s="200"/>
      <c r="PVM181" s="200"/>
      <c r="PVP181" s="200"/>
      <c r="PVS181" s="200"/>
      <c r="PVV181" s="200"/>
      <c r="PVY181" s="200"/>
      <c r="PWB181" s="200"/>
      <c r="PWD181" s="200"/>
      <c r="PWG181" s="200"/>
      <c r="PWJ181" s="200"/>
      <c r="PWM181" s="200"/>
      <c r="PWS181" s="200"/>
      <c r="PWV181" s="200"/>
      <c r="PWX181" s="200"/>
      <c r="PYE181" s="200"/>
      <c r="PYH181" s="200"/>
      <c r="PYK181" s="200"/>
      <c r="PYN181" s="200"/>
      <c r="PYQ181" s="200"/>
      <c r="PYR181" s="200"/>
      <c r="PYS181" s="200"/>
      <c r="PYV181" s="200"/>
      <c r="PYY181" s="200"/>
      <c r="PZB181" s="200"/>
      <c r="PZE181" s="200"/>
      <c r="PZG181" s="200"/>
      <c r="PZU181" s="200"/>
      <c r="PZV181" s="200"/>
      <c r="PZW181" s="200"/>
      <c r="PZX181" s="200"/>
      <c r="PZY181" s="200"/>
      <c r="PZZ181" s="200"/>
      <c r="QAA181" s="200"/>
      <c r="QAB181" s="200"/>
      <c r="QAC181" s="200"/>
      <c r="QAD181" s="200"/>
      <c r="QAE181" s="200"/>
      <c r="QAF181" s="200"/>
      <c r="QAG181" s="200"/>
      <c r="QAH181" s="200"/>
      <c r="QAI181" s="200"/>
      <c r="QAJ181" s="200"/>
      <c r="QAK181" s="200"/>
      <c r="QAL181" s="200"/>
      <c r="QAM181" s="200"/>
      <c r="QAS181" s="200"/>
      <c r="QAT181" s="200"/>
      <c r="QAU181" s="200"/>
      <c r="QAV181" s="200"/>
      <c r="QAW181" s="200"/>
      <c r="QAX181" s="200"/>
      <c r="QAY181" s="200"/>
      <c r="QBA181" s="200"/>
      <c r="QBB181" s="200"/>
      <c r="QBC181" s="200"/>
      <c r="QBD181" s="200"/>
      <c r="QBE181" s="200"/>
      <c r="QBF181" s="200"/>
      <c r="QBG181" s="200"/>
      <c r="QBH181" s="200"/>
      <c r="QBK181" s="200"/>
      <c r="QBN181" s="200"/>
      <c r="QBQ181" s="200"/>
      <c r="QBT181" s="200"/>
      <c r="QBW181" s="200"/>
      <c r="QBZ181" s="200"/>
      <c r="QCI181" s="200"/>
      <c r="QCL181" s="200"/>
      <c r="QCO181" s="200"/>
      <c r="QCR181" s="200"/>
      <c r="QDA181" s="200"/>
      <c r="QDG181" s="200"/>
      <c r="QDJ181" s="200"/>
      <c r="QDM181" s="200"/>
      <c r="QDP181" s="200"/>
      <c r="QDV181" s="200"/>
      <c r="QEE181" s="200"/>
      <c r="QEG181" s="200"/>
      <c r="QEH181" s="200"/>
      <c r="QEJ181" s="200"/>
      <c r="QEM181" s="200"/>
      <c r="QEP181" s="200"/>
      <c r="QES181" s="200"/>
      <c r="QEV181" s="200"/>
      <c r="QEY181" s="200"/>
      <c r="QFA181" s="200"/>
      <c r="QFC181" s="200"/>
      <c r="QFF181" s="200"/>
      <c r="QFI181" s="200"/>
      <c r="QFL181" s="200"/>
      <c r="QFO181" s="200"/>
      <c r="QFR181" s="200"/>
      <c r="QFU181" s="200"/>
      <c r="QFX181" s="200"/>
      <c r="QFZ181" s="200"/>
      <c r="QGC181" s="200"/>
      <c r="QGF181" s="200"/>
      <c r="QGI181" s="200"/>
      <c r="QGO181" s="200"/>
      <c r="QGR181" s="200"/>
      <c r="QGT181" s="200"/>
      <c r="QIA181" s="200"/>
      <c r="QID181" s="200"/>
      <c r="QIG181" s="200"/>
      <c r="QIJ181" s="200"/>
      <c r="QIM181" s="200"/>
      <c r="QIN181" s="200"/>
      <c r="QIO181" s="200"/>
      <c r="QIR181" s="200"/>
      <c r="QIU181" s="200"/>
      <c r="QIX181" s="200"/>
      <c r="QJA181" s="200"/>
      <c r="QJC181" s="200"/>
      <c r="QJQ181" s="200"/>
      <c r="QJR181" s="200"/>
      <c r="QJS181" s="200"/>
      <c r="QJT181" s="200"/>
      <c r="QJU181" s="200"/>
      <c r="QJV181" s="200"/>
      <c r="QJW181" s="200"/>
      <c r="QJX181" s="200"/>
      <c r="QJY181" s="200"/>
      <c r="QJZ181" s="200"/>
      <c r="QKA181" s="200"/>
      <c r="QKB181" s="200"/>
      <c r="QKC181" s="200"/>
      <c r="QKD181" s="200"/>
      <c r="QKE181" s="200"/>
      <c r="QKF181" s="200"/>
      <c r="QKG181" s="200"/>
      <c r="QKH181" s="200"/>
      <c r="QKI181" s="200"/>
      <c r="QKO181" s="200"/>
      <c r="QKP181" s="200"/>
      <c r="QKQ181" s="200"/>
      <c r="QKR181" s="200"/>
      <c r="QKS181" s="200"/>
      <c r="QKT181" s="200"/>
      <c r="QKU181" s="200"/>
      <c r="QKW181" s="200"/>
      <c r="QKX181" s="200"/>
      <c r="QKY181" s="200"/>
      <c r="QKZ181" s="200"/>
      <c r="QLA181" s="200"/>
      <c r="QLB181" s="200"/>
      <c r="QLC181" s="200"/>
      <c r="QLD181" s="200"/>
      <c r="QLG181" s="200"/>
      <c r="QLJ181" s="200"/>
      <c r="QLM181" s="200"/>
      <c r="QLP181" s="200"/>
      <c r="QLS181" s="200"/>
      <c r="QLV181" s="200"/>
      <c r="QME181" s="200"/>
      <c r="QMH181" s="200"/>
      <c r="QMK181" s="200"/>
      <c r="QMN181" s="200"/>
      <c r="QMW181" s="200"/>
      <c r="QNC181" s="200"/>
      <c r="QNF181" s="200"/>
      <c r="QNI181" s="200"/>
      <c r="QNL181" s="200"/>
      <c r="QNR181" s="200"/>
      <c r="QOA181" s="200"/>
      <c r="QOC181" s="200"/>
      <c r="QOD181" s="200"/>
      <c r="QOF181" s="200"/>
      <c r="QOI181" s="200"/>
      <c r="QOL181" s="200"/>
      <c r="QOO181" s="200"/>
      <c r="QOR181" s="200"/>
      <c r="QOU181" s="200"/>
      <c r="QOW181" s="200"/>
      <c r="QOY181" s="200"/>
      <c r="QPB181" s="200"/>
      <c r="QPE181" s="200"/>
      <c r="QPH181" s="200"/>
      <c r="QPK181" s="200"/>
      <c r="QPN181" s="200"/>
      <c r="QPQ181" s="200"/>
      <c r="QPT181" s="200"/>
      <c r="QPV181" s="200"/>
      <c r="QPY181" s="200"/>
      <c r="QQB181" s="200"/>
      <c r="QQE181" s="200"/>
      <c r="QQK181" s="200"/>
      <c r="QQN181" s="200"/>
      <c r="QQP181" s="200"/>
      <c r="QRW181" s="200"/>
      <c r="QRZ181" s="200"/>
      <c r="QSC181" s="200"/>
      <c r="QSF181" s="200"/>
      <c r="QSI181" s="200"/>
      <c r="QSJ181" s="200"/>
      <c r="QSK181" s="200"/>
      <c r="QSN181" s="200"/>
      <c r="QSQ181" s="200"/>
      <c r="QST181" s="200"/>
      <c r="QSW181" s="200"/>
      <c r="QSY181" s="200"/>
      <c r="QTM181" s="200"/>
      <c r="QTN181" s="200"/>
      <c r="QTO181" s="200"/>
      <c r="QTP181" s="200"/>
      <c r="QTQ181" s="200"/>
      <c r="QTR181" s="200"/>
      <c r="QTS181" s="200"/>
      <c r="QTT181" s="200"/>
      <c r="QTU181" s="200"/>
      <c r="QTV181" s="200"/>
      <c r="QTW181" s="200"/>
      <c r="QTX181" s="200"/>
      <c r="QTY181" s="200"/>
      <c r="QTZ181" s="200"/>
      <c r="QUA181" s="200"/>
      <c r="QUB181" s="200"/>
      <c r="QUC181" s="200"/>
      <c r="QUD181" s="200"/>
      <c r="QUE181" s="200"/>
      <c r="QUK181" s="200"/>
      <c r="QUL181" s="200"/>
      <c r="QUM181" s="200"/>
      <c r="QUN181" s="200"/>
      <c r="QUO181" s="200"/>
      <c r="QUP181" s="200"/>
      <c r="QUQ181" s="200"/>
      <c r="QUS181" s="200"/>
      <c r="QUT181" s="200"/>
      <c r="QUU181" s="200"/>
      <c r="QUV181" s="200"/>
      <c r="QUW181" s="200"/>
      <c r="QUX181" s="200"/>
      <c r="QUY181" s="200"/>
      <c r="QUZ181" s="200"/>
      <c r="QVC181" s="200"/>
      <c r="QVF181" s="200"/>
      <c r="QVI181" s="200"/>
      <c r="QVL181" s="200"/>
      <c r="QVO181" s="200"/>
      <c r="QVR181" s="200"/>
      <c r="QWA181" s="200"/>
      <c r="QWD181" s="200"/>
      <c r="QWG181" s="200"/>
      <c r="QWJ181" s="200"/>
      <c r="QWS181" s="200"/>
      <c r="QWY181" s="200"/>
      <c r="QXB181" s="200"/>
      <c r="QXE181" s="200"/>
      <c r="QXH181" s="200"/>
      <c r="QXN181" s="200"/>
      <c r="QXW181" s="200"/>
      <c r="QXY181" s="200"/>
      <c r="QXZ181" s="200"/>
      <c r="QYB181" s="200"/>
      <c r="QYE181" s="200"/>
      <c r="QYH181" s="200"/>
      <c r="QYK181" s="200"/>
      <c r="QYN181" s="200"/>
      <c r="QYQ181" s="200"/>
      <c r="QYS181" s="200"/>
      <c r="QYU181" s="200"/>
      <c r="QYX181" s="200"/>
      <c r="QZA181" s="200"/>
      <c r="QZD181" s="200"/>
      <c r="QZG181" s="200"/>
      <c r="QZJ181" s="200"/>
      <c r="QZM181" s="200"/>
      <c r="QZP181" s="200"/>
      <c r="QZR181" s="200"/>
      <c r="QZU181" s="200"/>
      <c r="QZX181" s="200"/>
      <c r="RAA181" s="200"/>
      <c r="RAG181" s="200"/>
      <c r="RAJ181" s="200"/>
      <c r="RAL181" s="200"/>
      <c r="RBS181" s="200"/>
      <c r="RBV181" s="200"/>
      <c r="RBY181" s="200"/>
      <c r="RCB181" s="200"/>
      <c r="RCE181" s="200"/>
      <c r="RCF181" s="200"/>
      <c r="RCG181" s="200"/>
      <c r="RCJ181" s="200"/>
      <c r="RCM181" s="200"/>
      <c r="RCP181" s="200"/>
      <c r="RCS181" s="200"/>
      <c r="RCU181" s="200"/>
      <c r="RDI181" s="200"/>
      <c r="RDJ181" s="200"/>
      <c r="RDK181" s="200"/>
      <c r="RDL181" s="200"/>
      <c r="RDM181" s="200"/>
      <c r="RDN181" s="200"/>
      <c r="RDO181" s="200"/>
      <c r="RDP181" s="200"/>
      <c r="RDQ181" s="200"/>
      <c r="RDR181" s="200"/>
      <c r="RDS181" s="200"/>
      <c r="RDT181" s="200"/>
      <c r="RDU181" s="200"/>
      <c r="RDV181" s="200"/>
      <c r="RDW181" s="200"/>
      <c r="RDX181" s="200"/>
      <c r="RDY181" s="200"/>
      <c r="RDZ181" s="200"/>
      <c r="REA181" s="200"/>
      <c r="REG181" s="200"/>
      <c r="REH181" s="200"/>
      <c r="REI181" s="200"/>
      <c r="REJ181" s="200"/>
      <c r="REK181" s="200"/>
      <c r="REL181" s="200"/>
      <c r="REM181" s="200"/>
      <c r="REO181" s="200"/>
      <c r="REP181" s="200"/>
      <c r="REQ181" s="200"/>
      <c r="RER181" s="200"/>
      <c r="RES181" s="200"/>
      <c r="RET181" s="200"/>
      <c r="REU181" s="200"/>
      <c r="REV181" s="200"/>
      <c r="REY181" s="200"/>
      <c r="RFB181" s="200"/>
      <c r="RFE181" s="200"/>
      <c r="RFH181" s="200"/>
      <c r="RFK181" s="200"/>
      <c r="RFN181" s="200"/>
      <c r="RFW181" s="200"/>
      <c r="RFZ181" s="200"/>
      <c r="RGC181" s="200"/>
      <c r="RGF181" s="200"/>
      <c r="RGO181" s="200"/>
      <c r="RGU181" s="200"/>
      <c r="RGX181" s="200"/>
      <c r="RHA181" s="200"/>
      <c r="RHD181" s="200"/>
      <c r="RHJ181" s="200"/>
      <c r="RHS181" s="200"/>
      <c r="RHU181" s="200"/>
      <c r="RHV181" s="200"/>
      <c r="RHX181" s="200"/>
      <c r="RIA181" s="200"/>
      <c r="RID181" s="200"/>
      <c r="RIG181" s="200"/>
      <c r="RIJ181" s="200"/>
      <c r="RIM181" s="200"/>
      <c r="RIO181" s="200"/>
      <c r="RIQ181" s="200"/>
      <c r="RIT181" s="200"/>
      <c r="RIW181" s="200"/>
      <c r="RIZ181" s="200"/>
      <c r="RJC181" s="200"/>
      <c r="RJF181" s="200"/>
      <c r="RJI181" s="200"/>
      <c r="RJL181" s="200"/>
      <c r="RJN181" s="200"/>
      <c r="RJQ181" s="200"/>
      <c r="RJT181" s="200"/>
      <c r="RJW181" s="200"/>
      <c r="RKC181" s="200"/>
      <c r="RKF181" s="200"/>
      <c r="RKH181" s="200"/>
      <c r="RLO181" s="200"/>
      <c r="RLR181" s="200"/>
      <c r="RLU181" s="200"/>
      <c r="RLX181" s="200"/>
      <c r="RMA181" s="200"/>
      <c r="RMB181" s="200"/>
      <c r="RMC181" s="200"/>
      <c r="RMF181" s="200"/>
      <c r="RMI181" s="200"/>
      <c r="RML181" s="200"/>
      <c r="RMO181" s="200"/>
      <c r="RMQ181" s="200"/>
      <c r="RNE181" s="200"/>
      <c r="RNF181" s="200"/>
      <c r="RNG181" s="200"/>
      <c r="RNH181" s="200"/>
      <c r="RNI181" s="200"/>
      <c r="RNJ181" s="200"/>
      <c r="RNK181" s="200"/>
      <c r="RNL181" s="200"/>
      <c r="RNM181" s="200"/>
      <c r="RNN181" s="200"/>
      <c r="RNO181" s="200"/>
      <c r="RNP181" s="200"/>
      <c r="RNQ181" s="200"/>
      <c r="RNR181" s="200"/>
      <c r="RNS181" s="200"/>
      <c r="RNT181" s="200"/>
      <c r="RNU181" s="200"/>
      <c r="RNV181" s="200"/>
      <c r="RNW181" s="200"/>
      <c r="ROC181" s="200"/>
      <c r="ROD181" s="200"/>
      <c r="ROE181" s="200"/>
      <c r="ROF181" s="200"/>
      <c r="ROG181" s="200"/>
      <c r="ROH181" s="200"/>
      <c r="ROI181" s="200"/>
      <c r="ROK181" s="200"/>
      <c r="ROL181" s="200"/>
      <c r="ROM181" s="200"/>
      <c r="RON181" s="200"/>
      <c r="ROO181" s="200"/>
      <c r="ROP181" s="200"/>
      <c r="ROQ181" s="200"/>
      <c r="ROR181" s="200"/>
      <c r="ROU181" s="200"/>
      <c r="ROX181" s="200"/>
      <c r="RPA181" s="200"/>
      <c r="RPD181" s="200"/>
      <c r="RPG181" s="200"/>
      <c r="RPJ181" s="200"/>
      <c r="RPS181" s="200"/>
      <c r="RPV181" s="200"/>
      <c r="RPY181" s="200"/>
      <c r="RQB181" s="200"/>
      <c r="RQK181" s="200"/>
      <c r="RQQ181" s="200"/>
      <c r="RQT181" s="200"/>
      <c r="RQW181" s="200"/>
      <c r="RQZ181" s="200"/>
      <c r="RRF181" s="200"/>
      <c r="RRO181" s="200"/>
      <c r="RRQ181" s="200"/>
      <c r="RRR181" s="200"/>
      <c r="RRT181" s="200"/>
      <c r="RRW181" s="200"/>
      <c r="RRZ181" s="200"/>
      <c r="RSC181" s="200"/>
      <c r="RSF181" s="200"/>
      <c r="RSI181" s="200"/>
      <c r="RSK181" s="200"/>
      <c r="RSM181" s="200"/>
      <c r="RSP181" s="200"/>
      <c r="RSS181" s="200"/>
      <c r="RSV181" s="200"/>
      <c r="RSY181" s="200"/>
      <c r="RTB181" s="200"/>
      <c r="RTE181" s="200"/>
      <c r="RTH181" s="200"/>
      <c r="RTJ181" s="200"/>
      <c r="RTM181" s="200"/>
      <c r="RTP181" s="200"/>
      <c r="RTS181" s="200"/>
      <c r="RTY181" s="200"/>
      <c r="RUB181" s="200"/>
      <c r="RUD181" s="200"/>
      <c r="RVK181" s="200"/>
      <c r="RVN181" s="200"/>
      <c r="RVQ181" s="200"/>
      <c r="RVT181" s="200"/>
      <c r="RVW181" s="200"/>
      <c r="RVX181" s="200"/>
      <c r="RVY181" s="200"/>
      <c r="RWB181" s="200"/>
      <c r="RWE181" s="200"/>
      <c r="RWH181" s="200"/>
      <c r="RWK181" s="200"/>
      <c r="RWM181" s="200"/>
      <c r="RXA181" s="200"/>
      <c r="RXB181" s="200"/>
      <c r="RXC181" s="200"/>
      <c r="RXD181" s="200"/>
      <c r="RXE181" s="200"/>
      <c r="RXF181" s="200"/>
      <c r="RXG181" s="200"/>
      <c r="RXH181" s="200"/>
      <c r="RXI181" s="200"/>
      <c r="RXJ181" s="200"/>
      <c r="RXK181" s="200"/>
      <c r="RXL181" s="200"/>
      <c r="RXM181" s="200"/>
      <c r="RXN181" s="200"/>
      <c r="RXO181" s="200"/>
      <c r="RXP181" s="200"/>
      <c r="RXQ181" s="200"/>
      <c r="RXR181" s="200"/>
      <c r="RXS181" s="200"/>
      <c r="RXY181" s="200"/>
      <c r="RXZ181" s="200"/>
      <c r="RYA181" s="200"/>
      <c r="RYB181" s="200"/>
      <c r="RYC181" s="200"/>
      <c r="RYD181" s="200"/>
      <c r="RYE181" s="200"/>
      <c r="RYG181" s="200"/>
      <c r="RYH181" s="200"/>
      <c r="RYI181" s="200"/>
      <c r="RYJ181" s="200"/>
      <c r="RYK181" s="200"/>
      <c r="RYL181" s="200"/>
      <c r="RYM181" s="200"/>
      <c r="RYN181" s="200"/>
      <c r="RYQ181" s="200"/>
      <c r="RYT181" s="200"/>
      <c r="RYW181" s="200"/>
      <c r="RYZ181" s="200"/>
      <c r="RZC181" s="200"/>
      <c r="RZF181" s="200"/>
      <c r="RZO181" s="200"/>
      <c r="RZR181" s="200"/>
      <c r="RZU181" s="200"/>
      <c r="RZX181" s="200"/>
      <c r="SAG181" s="200"/>
      <c r="SAM181" s="200"/>
      <c r="SAP181" s="200"/>
      <c r="SAS181" s="200"/>
      <c r="SAV181" s="200"/>
      <c r="SBB181" s="200"/>
      <c r="SBK181" s="200"/>
      <c r="SBM181" s="200"/>
      <c r="SBN181" s="200"/>
      <c r="SBP181" s="200"/>
      <c r="SBS181" s="200"/>
      <c r="SBV181" s="200"/>
      <c r="SBY181" s="200"/>
      <c r="SCB181" s="200"/>
      <c r="SCE181" s="200"/>
      <c r="SCG181" s="200"/>
      <c r="SCI181" s="200"/>
      <c r="SCL181" s="200"/>
      <c r="SCO181" s="200"/>
      <c r="SCR181" s="200"/>
      <c r="SCU181" s="200"/>
      <c r="SCX181" s="200"/>
      <c r="SDA181" s="200"/>
      <c r="SDD181" s="200"/>
      <c r="SDF181" s="200"/>
      <c r="SDI181" s="200"/>
      <c r="SDL181" s="200"/>
      <c r="SDO181" s="200"/>
      <c r="SDU181" s="200"/>
      <c r="SDX181" s="200"/>
      <c r="SDZ181" s="200"/>
      <c r="SFG181" s="200"/>
      <c r="SFJ181" s="200"/>
      <c r="SFM181" s="200"/>
      <c r="SFP181" s="200"/>
      <c r="SFS181" s="200"/>
      <c r="SFT181" s="200"/>
      <c r="SFU181" s="200"/>
      <c r="SFX181" s="200"/>
      <c r="SGA181" s="200"/>
      <c r="SGD181" s="200"/>
      <c r="SGG181" s="200"/>
      <c r="SGI181" s="200"/>
      <c r="SGW181" s="200"/>
      <c r="SGX181" s="200"/>
      <c r="SGY181" s="200"/>
      <c r="SGZ181" s="200"/>
      <c r="SHA181" s="200"/>
      <c r="SHB181" s="200"/>
      <c r="SHC181" s="200"/>
      <c r="SHD181" s="200"/>
      <c r="SHE181" s="200"/>
      <c r="SHF181" s="200"/>
      <c r="SHG181" s="200"/>
      <c r="SHH181" s="200"/>
      <c r="SHI181" s="200"/>
      <c r="SHJ181" s="200"/>
      <c r="SHK181" s="200"/>
      <c r="SHL181" s="200"/>
      <c r="SHM181" s="200"/>
      <c r="SHN181" s="200"/>
      <c r="SHO181" s="200"/>
      <c r="SHU181" s="200"/>
      <c r="SHV181" s="200"/>
      <c r="SHW181" s="200"/>
      <c r="SHX181" s="200"/>
      <c r="SHY181" s="200"/>
      <c r="SHZ181" s="200"/>
      <c r="SIA181" s="200"/>
      <c r="SIC181" s="200"/>
      <c r="SID181" s="200"/>
      <c r="SIE181" s="200"/>
      <c r="SIF181" s="200"/>
      <c r="SIG181" s="200"/>
      <c r="SIH181" s="200"/>
      <c r="SII181" s="200"/>
      <c r="SIJ181" s="200"/>
      <c r="SIM181" s="200"/>
      <c r="SIP181" s="200"/>
      <c r="SIS181" s="200"/>
      <c r="SIV181" s="200"/>
      <c r="SIY181" s="200"/>
      <c r="SJB181" s="200"/>
      <c r="SJK181" s="200"/>
      <c r="SJN181" s="200"/>
      <c r="SJQ181" s="200"/>
      <c r="SJT181" s="200"/>
      <c r="SKC181" s="200"/>
      <c r="SKI181" s="200"/>
      <c r="SKL181" s="200"/>
      <c r="SKO181" s="200"/>
      <c r="SKR181" s="200"/>
      <c r="SKX181" s="200"/>
      <c r="SLG181" s="200"/>
      <c r="SLI181" s="200"/>
      <c r="SLJ181" s="200"/>
      <c r="SLL181" s="200"/>
      <c r="SLO181" s="200"/>
      <c r="SLR181" s="200"/>
      <c r="SLU181" s="200"/>
      <c r="SLX181" s="200"/>
      <c r="SMA181" s="200"/>
      <c r="SMC181" s="200"/>
      <c r="SME181" s="200"/>
      <c r="SMH181" s="200"/>
      <c r="SMK181" s="200"/>
      <c r="SMN181" s="200"/>
      <c r="SMQ181" s="200"/>
      <c r="SMT181" s="200"/>
      <c r="SMW181" s="200"/>
      <c r="SMZ181" s="200"/>
      <c r="SNB181" s="200"/>
      <c r="SNE181" s="200"/>
      <c r="SNH181" s="200"/>
      <c r="SNK181" s="200"/>
      <c r="SNQ181" s="200"/>
      <c r="SNT181" s="200"/>
      <c r="SNV181" s="200"/>
      <c r="SPC181" s="200"/>
      <c r="SPF181" s="200"/>
      <c r="SPI181" s="200"/>
      <c r="SPL181" s="200"/>
      <c r="SPO181" s="200"/>
      <c r="SPP181" s="200"/>
      <c r="SPQ181" s="200"/>
      <c r="SPT181" s="200"/>
      <c r="SPW181" s="200"/>
      <c r="SPZ181" s="200"/>
      <c r="SQC181" s="200"/>
      <c r="SQE181" s="200"/>
      <c r="SQS181" s="200"/>
      <c r="SQT181" s="200"/>
      <c r="SQU181" s="200"/>
      <c r="SQV181" s="200"/>
      <c r="SQW181" s="200"/>
      <c r="SQX181" s="200"/>
      <c r="SQY181" s="200"/>
      <c r="SQZ181" s="200"/>
      <c r="SRA181" s="200"/>
      <c r="SRB181" s="200"/>
      <c r="SRC181" s="200"/>
      <c r="SRD181" s="200"/>
      <c r="SRE181" s="200"/>
      <c r="SRF181" s="200"/>
      <c r="SRG181" s="200"/>
      <c r="SRH181" s="200"/>
      <c r="SRI181" s="200"/>
      <c r="SRJ181" s="200"/>
      <c r="SRK181" s="200"/>
      <c r="SRQ181" s="200"/>
      <c r="SRR181" s="200"/>
      <c r="SRS181" s="200"/>
      <c r="SRT181" s="200"/>
      <c r="SRU181" s="200"/>
      <c r="SRV181" s="200"/>
      <c r="SRW181" s="200"/>
      <c r="SRY181" s="200"/>
      <c r="SRZ181" s="200"/>
      <c r="SSA181" s="200"/>
      <c r="SSB181" s="200"/>
      <c r="SSC181" s="200"/>
      <c r="SSD181" s="200"/>
      <c r="SSE181" s="200"/>
      <c r="SSF181" s="200"/>
      <c r="SSI181" s="200"/>
      <c r="SSL181" s="200"/>
      <c r="SSO181" s="200"/>
      <c r="SSR181" s="200"/>
      <c r="SSU181" s="200"/>
      <c r="SSX181" s="200"/>
      <c r="STG181" s="200"/>
      <c r="STJ181" s="200"/>
      <c r="STM181" s="200"/>
      <c r="STP181" s="200"/>
      <c r="STY181" s="200"/>
      <c r="SUE181" s="200"/>
      <c r="SUH181" s="200"/>
      <c r="SUK181" s="200"/>
      <c r="SUN181" s="200"/>
      <c r="SUT181" s="200"/>
      <c r="SVC181" s="200"/>
      <c r="SVE181" s="200"/>
      <c r="SVF181" s="200"/>
      <c r="SVH181" s="200"/>
      <c r="SVK181" s="200"/>
      <c r="SVN181" s="200"/>
      <c r="SVQ181" s="200"/>
      <c r="SVT181" s="200"/>
      <c r="SVW181" s="200"/>
      <c r="SVY181" s="200"/>
      <c r="SWA181" s="200"/>
      <c r="SWD181" s="200"/>
      <c r="SWG181" s="200"/>
      <c r="SWJ181" s="200"/>
      <c r="SWM181" s="200"/>
      <c r="SWP181" s="200"/>
      <c r="SWS181" s="200"/>
      <c r="SWV181" s="200"/>
      <c r="SWX181" s="200"/>
      <c r="SXA181" s="200"/>
      <c r="SXD181" s="200"/>
      <c r="SXG181" s="200"/>
      <c r="SXM181" s="200"/>
      <c r="SXP181" s="200"/>
      <c r="SXR181" s="200"/>
      <c r="SYY181" s="200"/>
      <c r="SZB181" s="200"/>
      <c r="SZE181" s="200"/>
      <c r="SZH181" s="200"/>
      <c r="SZK181" s="200"/>
      <c r="SZL181" s="200"/>
      <c r="SZM181" s="200"/>
      <c r="SZP181" s="200"/>
      <c r="SZS181" s="200"/>
      <c r="SZV181" s="200"/>
      <c r="SZY181" s="200"/>
      <c r="TAA181" s="200"/>
      <c r="TAO181" s="200"/>
      <c r="TAP181" s="200"/>
      <c r="TAQ181" s="200"/>
      <c r="TAR181" s="200"/>
      <c r="TAS181" s="200"/>
      <c r="TAT181" s="200"/>
      <c r="TAU181" s="200"/>
      <c r="TAV181" s="200"/>
      <c r="TAW181" s="200"/>
      <c r="TAX181" s="200"/>
      <c r="TAY181" s="200"/>
      <c r="TAZ181" s="200"/>
      <c r="TBA181" s="200"/>
      <c r="TBB181" s="200"/>
      <c r="TBC181" s="200"/>
      <c r="TBD181" s="200"/>
      <c r="TBE181" s="200"/>
      <c r="TBF181" s="200"/>
      <c r="TBG181" s="200"/>
      <c r="TBM181" s="200"/>
      <c r="TBN181" s="200"/>
      <c r="TBO181" s="200"/>
      <c r="TBP181" s="200"/>
      <c r="TBQ181" s="200"/>
      <c r="TBR181" s="200"/>
      <c r="TBS181" s="200"/>
      <c r="TBU181" s="200"/>
      <c r="TBV181" s="200"/>
      <c r="TBW181" s="200"/>
      <c r="TBX181" s="200"/>
      <c r="TBY181" s="200"/>
      <c r="TBZ181" s="200"/>
      <c r="TCA181" s="200"/>
      <c r="TCB181" s="200"/>
      <c r="TCE181" s="200"/>
      <c r="TCH181" s="200"/>
      <c r="TCK181" s="200"/>
      <c r="TCN181" s="200"/>
      <c r="TCQ181" s="200"/>
      <c r="TCT181" s="200"/>
      <c r="TDC181" s="200"/>
      <c r="TDF181" s="200"/>
      <c r="TDI181" s="200"/>
      <c r="TDL181" s="200"/>
      <c r="TDU181" s="200"/>
      <c r="TEA181" s="200"/>
      <c r="TED181" s="200"/>
      <c r="TEG181" s="200"/>
      <c r="TEJ181" s="200"/>
      <c r="TEP181" s="200"/>
      <c r="TEY181" s="200"/>
      <c r="TFA181" s="200"/>
      <c r="TFB181" s="200"/>
      <c r="TFD181" s="200"/>
      <c r="TFG181" s="200"/>
      <c r="TFJ181" s="200"/>
      <c r="TFM181" s="200"/>
      <c r="TFP181" s="200"/>
      <c r="TFS181" s="200"/>
      <c r="TFU181" s="200"/>
      <c r="TFW181" s="200"/>
      <c r="TFZ181" s="200"/>
      <c r="TGC181" s="200"/>
      <c r="TGF181" s="200"/>
      <c r="TGI181" s="200"/>
      <c r="TGL181" s="200"/>
      <c r="TGO181" s="200"/>
      <c r="TGR181" s="200"/>
      <c r="TGT181" s="200"/>
      <c r="TGW181" s="200"/>
      <c r="TGZ181" s="200"/>
      <c r="THC181" s="200"/>
      <c r="THI181" s="200"/>
      <c r="THL181" s="200"/>
      <c r="THN181" s="200"/>
      <c r="TIU181" s="200"/>
      <c r="TIX181" s="200"/>
      <c r="TJA181" s="200"/>
      <c r="TJD181" s="200"/>
      <c r="TJG181" s="200"/>
      <c r="TJH181" s="200"/>
      <c r="TJI181" s="200"/>
      <c r="TJL181" s="200"/>
      <c r="TJO181" s="200"/>
      <c r="TJR181" s="200"/>
      <c r="TJU181" s="200"/>
      <c r="TJW181" s="200"/>
      <c r="TKK181" s="200"/>
      <c r="TKL181" s="200"/>
      <c r="TKM181" s="200"/>
      <c r="TKN181" s="200"/>
      <c r="TKO181" s="200"/>
      <c r="TKP181" s="200"/>
      <c r="TKQ181" s="200"/>
      <c r="TKR181" s="200"/>
      <c r="TKS181" s="200"/>
      <c r="TKT181" s="200"/>
      <c r="TKU181" s="200"/>
      <c r="TKV181" s="200"/>
      <c r="TKW181" s="200"/>
      <c r="TKX181" s="200"/>
      <c r="TKY181" s="200"/>
      <c r="TKZ181" s="200"/>
      <c r="TLA181" s="200"/>
      <c r="TLB181" s="200"/>
      <c r="TLC181" s="200"/>
      <c r="TLI181" s="200"/>
      <c r="TLJ181" s="200"/>
      <c r="TLK181" s="200"/>
      <c r="TLL181" s="200"/>
      <c r="TLM181" s="200"/>
      <c r="TLN181" s="200"/>
      <c r="TLO181" s="200"/>
      <c r="TLQ181" s="200"/>
      <c r="TLR181" s="200"/>
      <c r="TLS181" s="200"/>
      <c r="TLT181" s="200"/>
      <c r="TLU181" s="200"/>
      <c r="TLV181" s="200"/>
      <c r="TLW181" s="200"/>
      <c r="TLX181" s="200"/>
      <c r="TMA181" s="200"/>
      <c r="TMD181" s="200"/>
      <c r="TMG181" s="200"/>
      <c r="TMJ181" s="200"/>
      <c r="TMM181" s="200"/>
      <c r="TMP181" s="200"/>
      <c r="TMY181" s="200"/>
      <c r="TNB181" s="200"/>
      <c r="TNE181" s="200"/>
      <c r="TNH181" s="200"/>
      <c r="TNQ181" s="200"/>
      <c r="TNW181" s="200"/>
      <c r="TNZ181" s="200"/>
      <c r="TOC181" s="200"/>
      <c r="TOF181" s="200"/>
      <c r="TOL181" s="200"/>
      <c r="TOU181" s="200"/>
      <c r="TOW181" s="200"/>
      <c r="TOX181" s="200"/>
      <c r="TOZ181" s="200"/>
      <c r="TPC181" s="200"/>
      <c r="TPF181" s="200"/>
      <c r="TPI181" s="200"/>
      <c r="TPL181" s="200"/>
      <c r="TPO181" s="200"/>
      <c r="TPQ181" s="200"/>
      <c r="TPS181" s="200"/>
      <c r="TPV181" s="200"/>
      <c r="TPY181" s="200"/>
      <c r="TQB181" s="200"/>
      <c r="TQE181" s="200"/>
      <c r="TQH181" s="200"/>
      <c r="TQK181" s="200"/>
      <c r="TQN181" s="200"/>
      <c r="TQP181" s="200"/>
      <c r="TQS181" s="200"/>
      <c r="TQV181" s="200"/>
      <c r="TQY181" s="200"/>
      <c r="TRE181" s="200"/>
      <c r="TRH181" s="200"/>
      <c r="TRJ181" s="200"/>
      <c r="TSQ181" s="200"/>
      <c r="TST181" s="200"/>
      <c r="TSW181" s="200"/>
      <c r="TSZ181" s="200"/>
      <c r="TTC181" s="200"/>
      <c r="TTD181" s="200"/>
      <c r="TTE181" s="200"/>
      <c r="TTH181" s="200"/>
      <c r="TTK181" s="200"/>
      <c r="TTN181" s="200"/>
      <c r="TTQ181" s="200"/>
      <c r="TTS181" s="200"/>
      <c r="TUG181" s="200"/>
      <c r="TUH181" s="200"/>
      <c r="TUI181" s="200"/>
      <c r="TUJ181" s="200"/>
      <c r="TUK181" s="200"/>
      <c r="TUL181" s="200"/>
      <c r="TUM181" s="200"/>
      <c r="TUN181" s="200"/>
      <c r="TUO181" s="200"/>
      <c r="TUP181" s="200"/>
      <c r="TUQ181" s="200"/>
      <c r="TUR181" s="200"/>
      <c r="TUS181" s="200"/>
      <c r="TUT181" s="200"/>
      <c r="TUU181" s="200"/>
      <c r="TUV181" s="200"/>
      <c r="TUW181" s="200"/>
      <c r="TUX181" s="200"/>
      <c r="TUY181" s="200"/>
      <c r="TVE181" s="200"/>
      <c r="TVF181" s="200"/>
      <c r="TVG181" s="200"/>
      <c r="TVH181" s="200"/>
      <c r="TVI181" s="200"/>
      <c r="TVJ181" s="200"/>
      <c r="TVK181" s="200"/>
      <c r="TVM181" s="200"/>
      <c r="TVN181" s="200"/>
      <c r="TVO181" s="200"/>
      <c r="TVP181" s="200"/>
      <c r="TVQ181" s="200"/>
      <c r="TVR181" s="200"/>
      <c r="TVS181" s="200"/>
      <c r="TVT181" s="200"/>
      <c r="TVW181" s="200"/>
      <c r="TVZ181" s="200"/>
      <c r="TWC181" s="200"/>
      <c r="TWF181" s="200"/>
      <c r="TWI181" s="200"/>
      <c r="TWL181" s="200"/>
      <c r="TWU181" s="200"/>
      <c r="TWX181" s="200"/>
      <c r="TXA181" s="200"/>
      <c r="TXD181" s="200"/>
      <c r="TXM181" s="200"/>
      <c r="TXS181" s="200"/>
      <c r="TXV181" s="200"/>
      <c r="TXY181" s="200"/>
      <c r="TYB181" s="200"/>
      <c r="TYH181" s="200"/>
      <c r="TYQ181" s="200"/>
      <c r="TYS181" s="200"/>
      <c r="TYT181" s="200"/>
      <c r="TYV181" s="200"/>
      <c r="TYY181" s="200"/>
      <c r="TZB181" s="200"/>
      <c r="TZE181" s="200"/>
      <c r="TZH181" s="200"/>
      <c r="TZK181" s="200"/>
      <c r="TZM181" s="200"/>
      <c r="TZO181" s="200"/>
      <c r="TZR181" s="200"/>
      <c r="TZU181" s="200"/>
      <c r="TZX181" s="200"/>
      <c r="UAA181" s="200"/>
      <c r="UAD181" s="200"/>
      <c r="UAG181" s="200"/>
      <c r="UAJ181" s="200"/>
      <c r="UAL181" s="200"/>
      <c r="UAO181" s="200"/>
      <c r="UAR181" s="200"/>
      <c r="UAU181" s="200"/>
      <c r="UBA181" s="200"/>
      <c r="UBD181" s="200"/>
      <c r="UBF181" s="200"/>
      <c r="UCM181" s="200"/>
      <c r="UCP181" s="200"/>
      <c r="UCS181" s="200"/>
      <c r="UCV181" s="200"/>
      <c r="UCY181" s="200"/>
      <c r="UCZ181" s="200"/>
      <c r="UDA181" s="200"/>
      <c r="UDD181" s="200"/>
      <c r="UDG181" s="200"/>
      <c r="UDJ181" s="200"/>
      <c r="UDM181" s="200"/>
      <c r="UDO181" s="200"/>
      <c r="UEC181" s="200"/>
      <c r="UED181" s="200"/>
      <c r="UEE181" s="200"/>
      <c r="UEF181" s="200"/>
      <c r="UEG181" s="200"/>
      <c r="UEH181" s="200"/>
      <c r="UEI181" s="200"/>
      <c r="UEJ181" s="200"/>
      <c r="UEK181" s="200"/>
      <c r="UEL181" s="200"/>
      <c r="UEM181" s="200"/>
      <c r="UEN181" s="200"/>
      <c r="UEO181" s="200"/>
      <c r="UEP181" s="200"/>
      <c r="UEQ181" s="200"/>
      <c r="UER181" s="200"/>
      <c r="UES181" s="200"/>
      <c r="UET181" s="200"/>
      <c r="UEU181" s="200"/>
      <c r="UFA181" s="200"/>
      <c r="UFB181" s="200"/>
      <c r="UFC181" s="200"/>
      <c r="UFD181" s="200"/>
      <c r="UFE181" s="200"/>
      <c r="UFF181" s="200"/>
      <c r="UFG181" s="200"/>
      <c r="UFI181" s="200"/>
      <c r="UFJ181" s="200"/>
      <c r="UFK181" s="200"/>
      <c r="UFL181" s="200"/>
      <c r="UFM181" s="200"/>
      <c r="UFN181" s="200"/>
      <c r="UFO181" s="200"/>
      <c r="UFP181" s="200"/>
      <c r="UFS181" s="200"/>
      <c r="UFV181" s="200"/>
      <c r="UFY181" s="200"/>
      <c r="UGB181" s="200"/>
      <c r="UGE181" s="200"/>
      <c r="UGH181" s="200"/>
      <c r="UGQ181" s="200"/>
      <c r="UGT181" s="200"/>
      <c r="UGW181" s="200"/>
      <c r="UGZ181" s="200"/>
      <c r="UHI181" s="200"/>
      <c r="UHO181" s="200"/>
      <c r="UHR181" s="200"/>
      <c r="UHU181" s="200"/>
      <c r="UHX181" s="200"/>
      <c r="UID181" s="200"/>
      <c r="UIM181" s="200"/>
      <c r="UIO181" s="200"/>
      <c r="UIP181" s="200"/>
      <c r="UIR181" s="200"/>
      <c r="UIU181" s="200"/>
      <c r="UIX181" s="200"/>
      <c r="UJA181" s="200"/>
      <c r="UJD181" s="200"/>
      <c r="UJG181" s="200"/>
      <c r="UJI181" s="200"/>
      <c r="UJK181" s="200"/>
      <c r="UJN181" s="200"/>
      <c r="UJQ181" s="200"/>
      <c r="UJT181" s="200"/>
      <c r="UJW181" s="200"/>
      <c r="UJZ181" s="200"/>
      <c r="UKC181" s="200"/>
      <c r="UKF181" s="200"/>
      <c r="UKH181" s="200"/>
      <c r="UKK181" s="200"/>
      <c r="UKN181" s="200"/>
      <c r="UKQ181" s="200"/>
      <c r="UKW181" s="200"/>
      <c r="UKZ181" s="200"/>
      <c r="ULB181" s="200"/>
      <c r="UMI181" s="200"/>
      <c r="UML181" s="200"/>
      <c r="UMO181" s="200"/>
      <c r="UMR181" s="200"/>
      <c r="UMU181" s="200"/>
      <c r="UMV181" s="200"/>
      <c r="UMW181" s="200"/>
      <c r="UMZ181" s="200"/>
      <c r="UNC181" s="200"/>
      <c r="UNF181" s="200"/>
      <c r="UNI181" s="200"/>
      <c r="UNK181" s="200"/>
      <c r="UNY181" s="200"/>
      <c r="UNZ181" s="200"/>
      <c r="UOA181" s="200"/>
      <c r="UOB181" s="200"/>
      <c r="UOC181" s="200"/>
      <c r="UOD181" s="200"/>
      <c r="UOE181" s="200"/>
      <c r="UOF181" s="200"/>
      <c r="UOG181" s="200"/>
      <c r="UOH181" s="200"/>
      <c r="UOI181" s="200"/>
      <c r="UOJ181" s="200"/>
      <c r="UOK181" s="200"/>
      <c r="UOL181" s="200"/>
      <c r="UOM181" s="200"/>
      <c r="UON181" s="200"/>
      <c r="UOO181" s="200"/>
      <c r="UOP181" s="200"/>
      <c r="UOQ181" s="200"/>
      <c r="UOW181" s="200"/>
      <c r="UOX181" s="200"/>
      <c r="UOY181" s="200"/>
      <c r="UOZ181" s="200"/>
      <c r="UPA181" s="200"/>
      <c r="UPB181" s="200"/>
      <c r="UPC181" s="200"/>
      <c r="UPE181" s="200"/>
      <c r="UPF181" s="200"/>
      <c r="UPG181" s="200"/>
      <c r="UPH181" s="200"/>
      <c r="UPI181" s="200"/>
      <c r="UPJ181" s="200"/>
      <c r="UPK181" s="200"/>
      <c r="UPL181" s="200"/>
      <c r="UPO181" s="200"/>
      <c r="UPR181" s="200"/>
      <c r="UPU181" s="200"/>
      <c r="UPX181" s="200"/>
      <c r="UQA181" s="200"/>
      <c r="UQD181" s="200"/>
      <c r="UQM181" s="200"/>
      <c r="UQP181" s="200"/>
      <c r="UQS181" s="200"/>
      <c r="UQV181" s="200"/>
      <c r="URE181" s="200"/>
      <c r="URK181" s="200"/>
      <c r="URN181" s="200"/>
      <c r="URQ181" s="200"/>
      <c r="URT181" s="200"/>
      <c r="URZ181" s="200"/>
      <c r="USI181" s="200"/>
      <c r="USK181" s="200"/>
      <c r="USL181" s="200"/>
      <c r="USN181" s="200"/>
      <c r="USQ181" s="200"/>
      <c r="UST181" s="200"/>
      <c r="USW181" s="200"/>
      <c r="USZ181" s="200"/>
      <c r="UTC181" s="200"/>
      <c r="UTE181" s="200"/>
      <c r="UTG181" s="200"/>
      <c r="UTJ181" s="200"/>
      <c r="UTM181" s="200"/>
      <c r="UTP181" s="200"/>
      <c r="UTS181" s="200"/>
      <c r="UTV181" s="200"/>
      <c r="UTY181" s="200"/>
      <c r="UUB181" s="200"/>
      <c r="UUD181" s="200"/>
      <c r="UUG181" s="200"/>
      <c r="UUJ181" s="200"/>
      <c r="UUM181" s="200"/>
      <c r="UUS181" s="200"/>
      <c r="UUV181" s="200"/>
      <c r="UUX181" s="200"/>
      <c r="UWE181" s="200"/>
      <c r="UWH181" s="200"/>
      <c r="UWK181" s="200"/>
      <c r="UWN181" s="200"/>
      <c r="UWQ181" s="200"/>
      <c r="UWR181" s="200"/>
      <c r="UWS181" s="200"/>
      <c r="UWV181" s="200"/>
      <c r="UWY181" s="200"/>
      <c r="UXB181" s="200"/>
      <c r="UXE181" s="200"/>
      <c r="UXG181" s="200"/>
      <c r="UXU181" s="200"/>
      <c r="UXV181" s="200"/>
      <c r="UXW181" s="200"/>
      <c r="UXX181" s="200"/>
      <c r="UXY181" s="200"/>
      <c r="UXZ181" s="200"/>
      <c r="UYA181" s="200"/>
      <c r="UYB181" s="200"/>
      <c r="UYC181" s="200"/>
      <c r="UYD181" s="200"/>
      <c r="UYE181" s="200"/>
      <c r="UYF181" s="200"/>
      <c r="UYG181" s="200"/>
      <c r="UYH181" s="200"/>
      <c r="UYI181" s="200"/>
      <c r="UYJ181" s="200"/>
      <c r="UYK181" s="200"/>
      <c r="UYL181" s="200"/>
      <c r="UYM181" s="200"/>
      <c r="UYS181" s="200"/>
      <c r="UYT181" s="200"/>
      <c r="UYU181" s="200"/>
      <c r="UYV181" s="200"/>
      <c r="UYW181" s="200"/>
      <c r="UYX181" s="200"/>
      <c r="UYY181" s="200"/>
      <c r="UZA181" s="200"/>
      <c r="UZB181" s="200"/>
      <c r="UZC181" s="200"/>
      <c r="UZD181" s="200"/>
      <c r="UZE181" s="200"/>
      <c r="UZF181" s="200"/>
      <c r="UZG181" s="200"/>
      <c r="UZH181" s="200"/>
      <c r="UZK181" s="200"/>
      <c r="UZN181" s="200"/>
      <c r="UZQ181" s="200"/>
      <c r="UZT181" s="200"/>
      <c r="UZW181" s="200"/>
      <c r="UZZ181" s="200"/>
      <c r="VAI181" s="200"/>
      <c r="VAL181" s="200"/>
      <c r="VAO181" s="200"/>
      <c r="VAR181" s="200"/>
      <c r="VBA181" s="200"/>
      <c r="VBG181" s="200"/>
      <c r="VBJ181" s="200"/>
      <c r="VBM181" s="200"/>
      <c r="VBP181" s="200"/>
      <c r="VBV181" s="200"/>
      <c r="VCE181" s="200"/>
      <c r="VCG181" s="200"/>
      <c r="VCH181" s="200"/>
      <c r="VCJ181" s="200"/>
      <c r="VCM181" s="200"/>
      <c r="VCP181" s="200"/>
      <c r="VCS181" s="200"/>
      <c r="VCV181" s="200"/>
      <c r="VCY181" s="200"/>
      <c r="VDA181" s="200"/>
      <c r="VDC181" s="200"/>
      <c r="VDF181" s="200"/>
      <c r="VDI181" s="200"/>
      <c r="VDL181" s="200"/>
      <c r="VDO181" s="200"/>
      <c r="VDR181" s="200"/>
      <c r="VDU181" s="200"/>
      <c r="VDX181" s="200"/>
      <c r="VDZ181" s="200"/>
      <c r="VEC181" s="200"/>
      <c r="VEF181" s="200"/>
      <c r="VEI181" s="200"/>
      <c r="VEO181" s="200"/>
      <c r="VER181" s="200"/>
      <c r="VET181" s="200"/>
      <c r="VGA181" s="200"/>
      <c r="VGD181" s="200"/>
      <c r="VGG181" s="200"/>
      <c r="VGJ181" s="200"/>
      <c r="VGM181" s="200"/>
      <c r="VGN181" s="200"/>
      <c r="VGO181" s="200"/>
      <c r="VGR181" s="200"/>
      <c r="VGU181" s="200"/>
      <c r="VGX181" s="200"/>
      <c r="VHA181" s="200"/>
      <c r="VHC181" s="200"/>
      <c r="VHQ181" s="200"/>
      <c r="VHR181" s="200"/>
      <c r="VHS181" s="200"/>
      <c r="VHT181" s="200"/>
      <c r="VHU181" s="200"/>
      <c r="VHV181" s="200"/>
      <c r="VHW181" s="200"/>
      <c r="VHX181" s="200"/>
      <c r="VHY181" s="200"/>
      <c r="VHZ181" s="200"/>
      <c r="VIA181" s="200"/>
      <c r="VIB181" s="200"/>
      <c r="VIC181" s="200"/>
      <c r="VID181" s="200"/>
      <c r="VIE181" s="200"/>
      <c r="VIF181" s="200"/>
      <c r="VIG181" s="200"/>
      <c r="VIH181" s="200"/>
      <c r="VII181" s="200"/>
      <c r="VIO181" s="200"/>
      <c r="VIP181" s="200"/>
      <c r="VIQ181" s="200"/>
      <c r="VIR181" s="200"/>
      <c r="VIS181" s="200"/>
      <c r="VIT181" s="200"/>
      <c r="VIU181" s="200"/>
      <c r="VIW181" s="200"/>
      <c r="VIX181" s="200"/>
      <c r="VIY181" s="200"/>
      <c r="VIZ181" s="200"/>
      <c r="VJA181" s="200"/>
      <c r="VJB181" s="200"/>
      <c r="VJC181" s="200"/>
      <c r="VJD181" s="200"/>
      <c r="VJG181" s="200"/>
      <c r="VJJ181" s="200"/>
      <c r="VJM181" s="200"/>
      <c r="VJP181" s="200"/>
      <c r="VJS181" s="200"/>
      <c r="VJV181" s="200"/>
      <c r="VKE181" s="200"/>
      <c r="VKH181" s="200"/>
      <c r="VKK181" s="200"/>
      <c r="VKN181" s="200"/>
      <c r="VKW181" s="200"/>
      <c r="VLC181" s="200"/>
      <c r="VLF181" s="200"/>
      <c r="VLI181" s="200"/>
      <c r="VLL181" s="200"/>
      <c r="VLR181" s="200"/>
      <c r="VMA181" s="200"/>
      <c r="VMC181" s="200"/>
      <c r="VMD181" s="200"/>
      <c r="VMF181" s="200"/>
      <c r="VMI181" s="200"/>
      <c r="VML181" s="200"/>
      <c r="VMO181" s="200"/>
      <c r="VMR181" s="200"/>
      <c r="VMU181" s="200"/>
      <c r="VMW181" s="200"/>
      <c r="VMY181" s="200"/>
      <c r="VNB181" s="200"/>
      <c r="VNE181" s="200"/>
      <c r="VNH181" s="200"/>
      <c r="VNK181" s="200"/>
      <c r="VNN181" s="200"/>
      <c r="VNQ181" s="200"/>
      <c r="VNT181" s="200"/>
      <c r="VNV181" s="200"/>
      <c r="VNY181" s="200"/>
      <c r="VOB181" s="200"/>
      <c r="VOE181" s="200"/>
      <c r="VOK181" s="200"/>
      <c r="VON181" s="200"/>
      <c r="VOP181" s="200"/>
      <c r="VPW181" s="200"/>
      <c r="VPZ181" s="200"/>
      <c r="VQC181" s="200"/>
      <c r="VQF181" s="200"/>
      <c r="VQI181" s="200"/>
      <c r="VQJ181" s="200"/>
      <c r="VQK181" s="200"/>
      <c r="VQN181" s="200"/>
      <c r="VQQ181" s="200"/>
      <c r="VQT181" s="200"/>
      <c r="VQW181" s="200"/>
      <c r="VQY181" s="200"/>
      <c r="VRM181" s="200"/>
      <c r="VRN181" s="200"/>
      <c r="VRO181" s="200"/>
      <c r="VRP181" s="200"/>
      <c r="VRQ181" s="200"/>
      <c r="VRR181" s="200"/>
      <c r="VRS181" s="200"/>
      <c r="VRT181" s="200"/>
      <c r="VRU181" s="200"/>
      <c r="VRV181" s="200"/>
      <c r="VRW181" s="200"/>
      <c r="VRX181" s="200"/>
      <c r="VRY181" s="200"/>
      <c r="VRZ181" s="200"/>
      <c r="VSA181" s="200"/>
      <c r="VSB181" s="200"/>
      <c r="VSC181" s="200"/>
      <c r="VSD181" s="200"/>
      <c r="VSE181" s="200"/>
      <c r="VSK181" s="200"/>
      <c r="VSL181" s="200"/>
      <c r="VSM181" s="200"/>
      <c r="VSN181" s="200"/>
      <c r="VSO181" s="200"/>
      <c r="VSP181" s="200"/>
      <c r="VSQ181" s="200"/>
      <c r="VSS181" s="200"/>
      <c r="VST181" s="200"/>
      <c r="VSU181" s="200"/>
      <c r="VSV181" s="200"/>
      <c r="VSW181" s="200"/>
      <c r="VSX181" s="200"/>
      <c r="VSY181" s="200"/>
      <c r="VSZ181" s="200"/>
      <c r="VTC181" s="200"/>
      <c r="VTF181" s="200"/>
      <c r="VTI181" s="200"/>
      <c r="VTL181" s="200"/>
      <c r="VTO181" s="200"/>
      <c r="VTR181" s="200"/>
      <c r="VUA181" s="200"/>
      <c r="VUD181" s="200"/>
      <c r="VUG181" s="200"/>
      <c r="VUJ181" s="200"/>
      <c r="VUS181" s="200"/>
      <c r="VUY181" s="200"/>
      <c r="VVB181" s="200"/>
      <c r="VVE181" s="200"/>
      <c r="VVH181" s="200"/>
      <c r="VVN181" s="200"/>
      <c r="VVW181" s="200"/>
      <c r="VVY181" s="200"/>
      <c r="VVZ181" s="200"/>
      <c r="VWB181" s="200"/>
      <c r="VWE181" s="200"/>
      <c r="VWH181" s="200"/>
      <c r="VWK181" s="200"/>
      <c r="VWN181" s="200"/>
      <c r="VWQ181" s="200"/>
      <c r="VWS181" s="200"/>
      <c r="VWU181" s="200"/>
      <c r="VWX181" s="200"/>
      <c r="VXA181" s="200"/>
      <c r="VXD181" s="200"/>
      <c r="VXG181" s="200"/>
      <c r="VXJ181" s="200"/>
      <c r="VXM181" s="200"/>
      <c r="VXP181" s="200"/>
      <c r="VXR181" s="200"/>
      <c r="VXU181" s="200"/>
      <c r="VXX181" s="200"/>
      <c r="VYA181" s="200"/>
      <c r="VYG181" s="200"/>
      <c r="VYJ181" s="200"/>
      <c r="VYL181" s="200"/>
      <c r="VZS181" s="200"/>
      <c r="VZV181" s="200"/>
      <c r="VZY181" s="200"/>
      <c r="WAB181" s="200"/>
      <c r="WAE181" s="200"/>
      <c r="WAF181" s="200"/>
      <c r="WAG181" s="200"/>
      <c r="WAJ181" s="200"/>
      <c r="WAM181" s="200"/>
      <c r="WAP181" s="200"/>
      <c r="WAS181" s="200"/>
      <c r="WAU181" s="200"/>
      <c r="WBI181" s="200"/>
      <c r="WBJ181" s="200"/>
      <c r="WBK181" s="200"/>
      <c r="WBL181" s="200"/>
      <c r="WBM181" s="200"/>
      <c r="WBN181" s="200"/>
      <c r="WBO181" s="200"/>
      <c r="WBP181" s="200"/>
      <c r="WBQ181" s="200"/>
      <c r="WBR181" s="200"/>
      <c r="WBS181" s="200"/>
      <c r="WBT181" s="200"/>
      <c r="WBU181" s="200"/>
      <c r="WBV181" s="200"/>
      <c r="WBW181" s="200"/>
      <c r="WBX181" s="200"/>
      <c r="WBY181" s="200"/>
      <c r="WBZ181" s="200"/>
      <c r="WCA181" s="200"/>
      <c r="WCG181" s="200"/>
      <c r="WCH181" s="200"/>
      <c r="WCI181" s="200"/>
      <c r="WCJ181" s="200"/>
      <c r="WCK181" s="200"/>
      <c r="WCL181" s="200"/>
      <c r="WCM181" s="200"/>
      <c r="WCO181" s="200"/>
      <c r="WCP181" s="200"/>
      <c r="WCQ181" s="200"/>
      <c r="WCR181" s="200"/>
      <c r="WCS181" s="200"/>
      <c r="WCT181" s="200"/>
      <c r="WCU181" s="200"/>
      <c r="WCV181" s="200"/>
      <c r="WCY181" s="200"/>
      <c r="WDB181" s="200"/>
      <c r="WDE181" s="200"/>
      <c r="WDH181" s="200"/>
      <c r="WDK181" s="200"/>
      <c r="WDN181" s="200"/>
      <c r="WDW181" s="200"/>
      <c r="WDZ181" s="200"/>
      <c r="WEC181" s="200"/>
      <c r="WEF181" s="200"/>
      <c r="WEO181" s="200"/>
      <c r="WEU181" s="200"/>
      <c r="WEX181" s="200"/>
      <c r="WFA181" s="200"/>
      <c r="WFD181" s="200"/>
      <c r="WFJ181" s="200"/>
      <c r="WFS181" s="200"/>
      <c r="WFU181" s="200"/>
      <c r="WFV181" s="200"/>
      <c r="WFX181" s="200"/>
      <c r="WGA181" s="200"/>
      <c r="WGD181" s="200"/>
      <c r="WGG181" s="200"/>
      <c r="WGJ181" s="200"/>
      <c r="WGM181" s="200"/>
      <c r="WGO181" s="200"/>
      <c r="WGQ181" s="200"/>
      <c r="WGT181" s="200"/>
      <c r="WGW181" s="200"/>
      <c r="WGZ181" s="200"/>
      <c r="WHC181" s="200"/>
      <c r="WHF181" s="200"/>
      <c r="WHI181" s="200"/>
      <c r="WHL181" s="200"/>
      <c r="WHN181" s="200"/>
      <c r="WHQ181" s="200"/>
      <c r="WHT181" s="200"/>
      <c r="WHW181" s="200"/>
      <c r="WIC181" s="200"/>
      <c r="WIF181" s="200"/>
      <c r="WIH181" s="200"/>
      <c r="WJO181" s="200"/>
      <c r="WJR181" s="200"/>
      <c r="WJU181" s="200"/>
      <c r="WJX181" s="200"/>
      <c r="WKA181" s="200"/>
      <c r="WKB181" s="200"/>
      <c r="WKC181" s="200"/>
      <c r="WKF181" s="200"/>
      <c r="WKI181" s="200"/>
      <c r="WKL181" s="200"/>
      <c r="WKO181" s="200"/>
      <c r="WKQ181" s="200"/>
      <c r="WLE181" s="200"/>
      <c r="WLF181" s="200"/>
      <c r="WLG181" s="200"/>
      <c r="WLH181" s="200"/>
      <c r="WLI181" s="200"/>
      <c r="WLJ181" s="200"/>
      <c r="WLK181" s="200"/>
      <c r="WLL181" s="200"/>
      <c r="WLM181" s="200"/>
      <c r="WLN181" s="200"/>
      <c r="WLO181" s="200"/>
      <c r="WLP181" s="200"/>
      <c r="WLQ181" s="200"/>
      <c r="WLR181" s="200"/>
      <c r="WLS181" s="200"/>
      <c r="WLT181" s="200"/>
      <c r="WLU181" s="200"/>
      <c r="WLV181" s="200"/>
      <c r="WLW181" s="200"/>
      <c r="WMC181" s="200"/>
      <c r="WMD181" s="200"/>
      <c r="WME181" s="200"/>
      <c r="WMF181" s="200"/>
      <c r="WMG181" s="200"/>
      <c r="WMH181" s="200"/>
      <c r="WMI181" s="200"/>
      <c r="WMK181" s="200"/>
      <c r="WML181" s="200"/>
      <c r="WMM181" s="200"/>
      <c r="WMN181" s="200"/>
      <c r="WMO181" s="200"/>
      <c r="WMP181" s="200"/>
      <c r="WMQ181" s="200"/>
      <c r="WMR181" s="200"/>
      <c r="WMU181" s="200"/>
      <c r="WMX181" s="200"/>
      <c r="WNA181" s="200"/>
      <c r="WND181" s="200"/>
      <c r="WNG181" s="200"/>
      <c r="WNJ181" s="200"/>
      <c r="WNS181" s="200"/>
      <c r="WNV181" s="200"/>
      <c r="WNY181" s="200"/>
      <c r="WOB181" s="200"/>
      <c r="WOK181" s="200"/>
      <c r="WOQ181" s="200"/>
      <c r="WOT181" s="200"/>
      <c r="WOW181" s="200"/>
      <c r="WOZ181" s="200"/>
      <c r="WPF181" s="200"/>
      <c r="WPO181" s="200"/>
      <c r="WPQ181" s="200"/>
      <c r="WPR181" s="200"/>
      <c r="WPT181" s="200"/>
      <c r="WPW181" s="200"/>
      <c r="WPZ181" s="200"/>
      <c r="WQC181" s="200"/>
      <c r="WQF181" s="200"/>
      <c r="WQI181" s="200"/>
      <c r="WQK181" s="200"/>
      <c r="WQM181" s="200"/>
      <c r="WQP181" s="200"/>
      <c r="WQS181" s="200"/>
      <c r="WQV181" s="200"/>
      <c r="WQY181" s="200"/>
      <c r="WRB181" s="200"/>
      <c r="WRE181" s="200"/>
      <c r="WRH181" s="200"/>
      <c r="WRJ181" s="200"/>
      <c r="WRM181" s="200"/>
      <c r="WRP181" s="200"/>
      <c r="WRS181" s="200"/>
      <c r="WRY181" s="200"/>
      <c r="WSB181" s="200"/>
      <c r="WSD181" s="200"/>
      <c r="WTK181" s="200"/>
      <c r="WTN181" s="200"/>
      <c r="WTQ181" s="200"/>
      <c r="WTT181" s="200"/>
      <c r="WTW181" s="200"/>
      <c r="WTX181" s="200"/>
      <c r="WTY181" s="200"/>
      <c r="WUB181" s="200"/>
      <c r="WUE181" s="200"/>
      <c r="WUH181" s="200"/>
      <c r="WUK181" s="200"/>
      <c r="WUM181" s="200"/>
    </row>
    <row r="182" spans="1:16107" s="57" customFormat="1" ht="21.75" hidden="1" customHeight="1" x14ac:dyDescent="0.3">
      <c r="A182" s="12" t="s">
        <v>179</v>
      </c>
      <c r="B182" s="53" t="s">
        <v>346</v>
      </c>
      <c r="C182" s="7"/>
      <c r="D182" s="91"/>
      <c r="E182" s="92"/>
    </row>
    <row r="183" spans="1:16107" s="57" customFormat="1" ht="20.399999999999999" customHeight="1" x14ac:dyDescent="0.3">
      <c r="A183" s="12" t="s">
        <v>180</v>
      </c>
      <c r="B183" s="199" t="s">
        <v>346</v>
      </c>
      <c r="C183" s="7">
        <v>7</v>
      </c>
      <c r="D183" s="91">
        <v>25000</v>
      </c>
      <c r="E183" s="106">
        <f>+D183*C183</f>
        <v>175000</v>
      </c>
      <c r="F183" s="200"/>
      <c r="G183" s="200"/>
      <c r="H183" s="200"/>
      <c r="I183" s="200"/>
      <c r="J183" s="200"/>
      <c r="K183" s="200"/>
      <c r="Q183" s="200"/>
      <c r="R183" s="200"/>
      <c r="S183" s="200"/>
      <c r="T183" s="200"/>
      <c r="U183" s="200"/>
      <c r="V183" s="200"/>
      <c r="W183" s="200"/>
      <c r="Y183" s="200"/>
      <c r="Z183" s="200"/>
      <c r="AA183" s="200"/>
      <c r="AB183" s="200"/>
      <c r="AC183" s="200"/>
      <c r="AD183" s="200"/>
      <c r="AE183" s="200"/>
      <c r="AF183" s="200"/>
      <c r="AI183" s="200"/>
      <c r="AL183" s="200"/>
      <c r="AO183" s="200"/>
      <c r="AR183" s="200"/>
      <c r="AU183" s="200"/>
      <c r="AX183" s="200"/>
      <c r="BG183" s="200"/>
      <c r="BJ183" s="200"/>
      <c r="BM183" s="200"/>
      <c r="BP183" s="200"/>
      <c r="BY183" s="200"/>
      <c r="CE183" s="200"/>
      <c r="CH183" s="200"/>
      <c r="CK183" s="200"/>
      <c r="CN183" s="200"/>
      <c r="CT183" s="200"/>
      <c r="DC183" s="200"/>
      <c r="DE183" s="200"/>
      <c r="DF183" s="200"/>
      <c r="DH183" s="200"/>
      <c r="DK183" s="200"/>
      <c r="DN183" s="200"/>
      <c r="DQ183" s="200"/>
      <c r="DT183" s="200"/>
      <c r="DW183" s="200"/>
      <c r="DY183" s="200"/>
      <c r="EA183" s="200"/>
      <c r="ED183" s="200"/>
      <c r="EG183" s="200"/>
      <c r="EJ183" s="200"/>
      <c r="EM183" s="200"/>
      <c r="EP183" s="200"/>
      <c r="ES183" s="200"/>
      <c r="EV183" s="200"/>
      <c r="EX183" s="200"/>
      <c r="FA183" s="200"/>
      <c r="FD183" s="200"/>
      <c r="FG183" s="200"/>
      <c r="FM183" s="200"/>
      <c r="FP183" s="200"/>
      <c r="FR183" s="200"/>
      <c r="GY183" s="200"/>
      <c r="HB183" s="200"/>
      <c r="HE183" s="200"/>
      <c r="HH183" s="200"/>
      <c r="HK183" s="200"/>
      <c r="HL183" s="200"/>
      <c r="HM183" s="200"/>
      <c r="HP183" s="200"/>
      <c r="HS183" s="200"/>
      <c r="HV183" s="200"/>
      <c r="HY183" s="200"/>
      <c r="IA183" s="200"/>
      <c r="IO183" s="200"/>
      <c r="IP183" s="200"/>
      <c r="IQ183" s="200"/>
      <c r="IR183" s="200"/>
      <c r="IS183" s="200"/>
      <c r="IT183" s="200"/>
      <c r="IU183" s="200"/>
      <c r="IV183" s="200"/>
      <c r="IW183" s="200"/>
      <c r="IX183" s="200"/>
      <c r="IY183" s="200"/>
      <c r="IZ183" s="200"/>
      <c r="JA183" s="200"/>
      <c r="JB183" s="200"/>
      <c r="JC183" s="200"/>
      <c r="JD183" s="200"/>
      <c r="JE183" s="200"/>
      <c r="JF183" s="200"/>
      <c r="JG183" s="200"/>
      <c r="JM183" s="200"/>
      <c r="JN183" s="200"/>
      <c r="JO183" s="200"/>
      <c r="JP183" s="200"/>
      <c r="JQ183" s="200"/>
      <c r="JR183" s="200"/>
      <c r="JS183" s="200"/>
      <c r="JU183" s="200"/>
      <c r="JV183" s="200"/>
      <c r="JW183" s="200"/>
      <c r="JX183" s="200"/>
      <c r="JY183" s="200"/>
      <c r="JZ183" s="200"/>
      <c r="KA183" s="200"/>
      <c r="KB183" s="200"/>
      <c r="KE183" s="200"/>
      <c r="KH183" s="200"/>
      <c r="KK183" s="200"/>
      <c r="KN183" s="200"/>
      <c r="KQ183" s="200"/>
      <c r="KT183" s="200"/>
      <c r="LC183" s="200"/>
      <c r="LF183" s="200"/>
      <c r="LI183" s="200"/>
      <c r="LL183" s="200"/>
      <c r="LU183" s="200"/>
      <c r="MA183" s="200"/>
      <c r="MD183" s="200"/>
      <c r="MG183" s="200"/>
      <c r="MJ183" s="200"/>
      <c r="MP183" s="200"/>
      <c r="MY183" s="200"/>
      <c r="NA183" s="200"/>
      <c r="NB183" s="200"/>
      <c r="ND183" s="200"/>
      <c r="NG183" s="200"/>
      <c r="NJ183" s="200"/>
      <c r="NM183" s="200"/>
      <c r="NP183" s="200"/>
      <c r="NS183" s="200"/>
      <c r="NU183" s="200"/>
      <c r="NW183" s="200"/>
      <c r="NZ183" s="200"/>
      <c r="OC183" s="200"/>
      <c r="OF183" s="200"/>
      <c r="OI183" s="200"/>
      <c r="OL183" s="200"/>
      <c r="OO183" s="200"/>
      <c r="OR183" s="200"/>
      <c r="OT183" s="200"/>
      <c r="OW183" s="200"/>
      <c r="OZ183" s="200"/>
      <c r="PC183" s="200"/>
      <c r="PI183" s="200"/>
      <c r="PL183" s="200"/>
      <c r="PN183" s="200"/>
      <c r="QU183" s="200"/>
      <c r="QX183" s="200"/>
      <c r="RA183" s="200"/>
      <c r="RD183" s="200"/>
      <c r="RG183" s="200"/>
      <c r="RH183" s="200"/>
      <c r="RI183" s="200"/>
      <c r="RL183" s="200"/>
      <c r="RO183" s="200"/>
      <c r="RR183" s="200"/>
      <c r="RU183" s="200"/>
      <c r="RW183" s="200"/>
      <c r="SK183" s="200"/>
      <c r="SL183" s="200"/>
      <c r="SM183" s="200"/>
      <c r="SN183" s="200"/>
      <c r="SO183" s="200"/>
      <c r="SP183" s="200"/>
      <c r="SQ183" s="200"/>
      <c r="SR183" s="200"/>
      <c r="SS183" s="200"/>
      <c r="ST183" s="200"/>
      <c r="SU183" s="200"/>
      <c r="SV183" s="200"/>
      <c r="SW183" s="200"/>
      <c r="SX183" s="200"/>
      <c r="SY183" s="200"/>
      <c r="SZ183" s="200"/>
      <c r="TA183" s="200"/>
      <c r="TB183" s="200"/>
      <c r="TC183" s="200"/>
      <c r="TI183" s="200"/>
      <c r="TJ183" s="200"/>
      <c r="TK183" s="200"/>
      <c r="TL183" s="200"/>
      <c r="TM183" s="200"/>
      <c r="TN183" s="200"/>
      <c r="TO183" s="200"/>
      <c r="TQ183" s="200"/>
      <c r="TR183" s="200"/>
      <c r="TS183" s="200"/>
      <c r="TT183" s="200"/>
      <c r="TU183" s="200"/>
      <c r="TV183" s="200"/>
      <c r="TW183" s="200"/>
      <c r="TX183" s="200"/>
      <c r="UA183" s="200"/>
      <c r="UD183" s="200"/>
      <c r="UG183" s="200"/>
      <c r="UJ183" s="200"/>
      <c r="UM183" s="200"/>
      <c r="UP183" s="200"/>
      <c r="UY183" s="200"/>
      <c r="VB183" s="200"/>
      <c r="VE183" s="200"/>
      <c r="VH183" s="200"/>
      <c r="VQ183" s="200"/>
      <c r="VW183" s="200"/>
      <c r="VZ183" s="200"/>
      <c r="WC183" s="200"/>
      <c r="WF183" s="200"/>
      <c r="WL183" s="200"/>
      <c r="WU183" s="200"/>
      <c r="WW183" s="200"/>
      <c r="WX183" s="200"/>
      <c r="WZ183" s="200"/>
      <c r="XC183" s="200"/>
      <c r="XF183" s="200"/>
      <c r="XI183" s="200"/>
      <c r="XL183" s="200"/>
      <c r="XO183" s="200"/>
      <c r="XQ183" s="200"/>
      <c r="XS183" s="200"/>
      <c r="XV183" s="200"/>
      <c r="XY183" s="200"/>
      <c r="YB183" s="200"/>
      <c r="YE183" s="200"/>
      <c r="YH183" s="200"/>
      <c r="YK183" s="200"/>
      <c r="YN183" s="200"/>
      <c r="YP183" s="200"/>
      <c r="YS183" s="200"/>
      <c r="YV183" s="200"/>
      <c r="YY183" s="200"/>
      <c r="ZE183" s="200"/>
      <c r="ZH183" s="200"/>
      <c r="ZJ183" s="200"/>
      <c r="AAQ183" s="200"/>
      <c r="AAT183" s="200"/>
      <c r="AAW183" s="200"/>
      <c r="AAZ183" s="200"/>
      <c r="ABC183" s="200"/>
      <c r="ABD183" s="200"/>
      <c r="ABE183" s="200"/>
      <c r="ABH183" s="200"/>
      <c r="ABK183" s="200"/>
      <c r="ABN183" s="200"/>
      <c r="ABQ183" s="200"/>
      <c r="ABS183" s="200"/>
      <c r="ACG183" s="200"/>
      <c r="ACH183" s="200"/>
      <c r="ACI183" s="200"/>
      <c r="ACJ183" s="200"/>
      <c r="ACK183" s="200"/>
      <c r="ACL183" s="200"/>
      <c r="ACM183" s="200"/>
      <c r="ACN183" s="200"/>
      <c r="ACO183" s="200"/>
      <c r="ACP183" s="200"/>
      <c r="ACQ183" s="200"/>
      <c r="ACR183" s="200"/>
      <c r="ACS183" s="200"/>
      <c r="ACT183" s="200"/>
      <c r="ACU183" s="200"/>
      <c r="ACV183" s="200"/>
      <c r="ACW183" s="200"/>
      <c r="ACX183" s="200"/>
      <c r="ACY183" s="200"/>
      <c r="ADE183" s="200"/>
      <c r="ADF183" s="200"/>
      <c r="ADG183" s="200"/>
      <c r="ADH183" s="200"/>
      <c r="ADI183" s="200"/>
      <c r="ADJ183" s="200"/>
      <c r="ADK183" s="200"/>
      <c r="ADM183" s="200"/>
      <c r="ADN183" s="200"/>
      <c r="ADO183" s="200"/>
      <c r="ADP183" s="200"/>
      <c r="ADQ183" s="200"/>
      <c r="ADR183" s="200"/>
      <c r="ADS183" s="200"/>
      <c r="ADT183" s="200"/>
      <c r="ADW183" s="200"/>
      <c r="ADZ183" s="200"/>
      <c r="AEC183" s="200"/>
      <c r="AEF183" s="200"/>
      <c r="AEI183" s="200"/>
      <c r="AEL183" s="200"/>
      <c r="AEU183" s="200"/>
      <c r="AEX183" s="200"/>
      <c r="AFA183" s="200"/>
      <c r="AFD183" s="200"/>
      <c r="AFM183" s="200"/>
      <c r="AFS183" s="200"/>
      <c r="AFV183" s="200"/>
      <c r="AFY183" s="200"/>
      <c r="AGB183" s="200"/>
      <c r="AGH183" s="200"/>
      <c r="AGQ183" s="200"/>
      <c r="AGS183" s="200"/>
      <c r="AGT183" s="200"/>
      <c r="AGV183" s="200"/>
      <c r="AGY183" s="200"/>
      <c r="AHB183" s="200"/>
      <c r="AHE183" s="200"/>
      <c r="AHH183" s="200"/>
      <c r="AHK183" s="200"/>
      <c r="AHM183" s="200"/>
      <c r="AHO183" s="200"/>
      <c r="AHR183" s="200"/>
      <c r="AHU183" s="200"/>
      <c r="AHX183" s="200"/>
      <c r="AIA183" s="200"/>
      <c r="AID183" s="200"/>
      <c r="AIG183" s="200"/>
      <c r="AIJ183" s="200"/>
      <c r="AIL183" s="200"/>
      <c r="AIO183" s="200"/>
      <c r="AIR183" s="200"/>
      <c r="AIU183" s="200"/>
      <c r="AJA183" s="200"/>
      <c r="AJD183" s="200"/>
      <c r="AJF183" s="200"/>
      <c r="AKM183" s="200"/>
      <c r="AKP183" s="200"/>
      <c r="AKS183" s="200"/>
      <c r="AKV183" s="200"/>
      <c r="AKY183" s="200"/>
      <c r="AKZ183" s="200"/>
      <c r="ALA183" s="200"/>
      <c r="ALD183" s="200"/>
      <c r="ALG183" s="200"/>
      <c r="ALJ183" s="200"/>
      <c r="ALM183" s="200"/>
      <c r="ALO183" s="200"/>
      <c r="AMC183" s="200"/>
      <c r="AMD183" s="200"/>
      <c r="AME183" s="200"/>
      <c r="AMF183" s="200"/>
      <c r="AMG183" s="200"/>
      <c r="AMH183" s="200"/>
      <c r="AMI183" s="200"/>
      <c r="AMJ183" s="200"/>
      <c r="AMK183" s="200"/>
      <c r="AML183" s="200"/>
      <c r="AMM183" s="200"/>
      <c r="AMN183" s="200"/>
      <c r="AMO183" s="200"/>
      <c r="AMP183" s="200"/>
      <c r="AMQ183" s="200"/>
      <c r="AMR183" s="200"/>
      <c r="AMS183" s="200"/>
      <c r="AMT183" s="200"/>
      <c r="AMU183" s="200"/>
      <c r="ANA183" s="200"/>
      <c r="ANB183" s="200"/>
      <c r="ANC183" s="200"/>
      <c r="AND183" s="200"/>
      <c r="ANE183" s="200"/>
      <c r="ANF183" s="200"/>
      <c r="ANG183" s="200"/>
      <c r="ANI183" s="200"/>
      <c r="ANJ183" s="200"/>
      <c r="ANK183" s="200"/>
      <c r="ANL183" s="200"/>
      <c r="ANM183" s="200"/>
      <c r="ANN183" s="200"/>
      <c r="ANO183" s="200"/>
      <c r="ANP183" s="200"/>
      <c r="ANS183" s="200"/>
      <c r="ANV183" s="200"/>
      <c r="ANY183" s="200"/>
      <c r="AOB183" s="200"/>
      <c r="AOE183" s="200"/>
      <c r="AOH183" s="200"/>
      <c r="AOQ183" s="200"/>
      <c r="AOT183" s="200"/>
      <c r="AOW183" s="200"/>
      <c r="AOZ183" s="200"/>
      <c r="API183" s="200"/>
      <c r="APO183" s="200"/>
      <c r="APR183" s="200"/>
      <c r="APU183" s="200"/>
      <c r="APX183" s="200"/>
      <c r="AQD183" s="200"/>
      <c r="AQM183" s="200"/>
      <c r="AQO183" s="200"/>
      <c r="AQP183" s="200"/>
      <c r="AQR183" s="200"/>
      <c r="AQU183" s="200"/>
      <c r="AQX183" s="200"/>
      <c r="ARA183" s="200"/>
      <c r="ARD183" s="200"/>
      <c r="ARG183" s="200"/>
      <c r="ARI183" s="200"/>
      <c r="ARK183" s="200"/>
      <c r="ARN183" s="200"/>
      <c r="ARQ183" s="200"/>
      <c r="ART183" s="200"/>
      <c r="ARW183" s="200"/>
      <c r="ARZ183" s="200"/>
      <c r="ASC183" s="200"/>
      <c r="ASF183" s="200"/>
      <c r="ASH183" s="200"/>
      <c r="ASK183" s="200"/>
      <c r="ASN183" s="200"/>
      <c r="ASQ183" s="200"/>
      <c r="ASW183" s="200"/>
      <c r="ASZ183" s="200"/>
      <c r="ATB183" s="200"/>
      <c r="AUI183" s="200"/>
      <c r="AUL183" s="200"/>
      <c r="AUO183" s="200"/>
      <c r="AUR183" s="200"/>
      <c r="AUU183" s="200"/>
      <c r="AUV183" s="200"/>
      <c r="AUW183" s="200"/>
      <c r="AUZ183" s="200"/>
      <c r="AVC183" s="200"/>
      <c r="AVF183" s="200"/>
      <c r="AVI183" s="200"/>
      <c r="AVK183" s="200"/>
      <c r="AVY183" s="200"/>
      <c r="AVZ183" s="200"/>
      <c r="AWA183" s="200"/>
      <c r="AWB183" s="200"/>
      <c r="AWC183" s="200"/>
      <c r="AWD183" s="200"/>
      <c r="AWE183" s="200"/>
      <c r="AWF183" s="200"/>
      <c r="AWG183" s="200"/>
      <c r="AWH183" s="200"/>
      <c r="AWI183" s="200"/>
      <c r="AWJ183" s="200"/>
      <c r="AWK183" s="200"/>
      <c r="AWL183" s="200"/>
      <c r="AWM183" s="200"/>
      <c r="AWN183" s="200"/>
      <c r="AWO183" s="200"/>
      <c r="AWP183" s="200"/>
      <c r="AWQ183" s="200"/>
      <c r="AWW183" s="200"/>
      <c r="AWX183" s="200"/>
      <c r="AWY183" s="200"/>
      <c r="AWZ183" s="200"/>
      <c r="AXA183" s="200"/>
      <c r="AXB183" s="200"/>
      <c r="AXC183" s="200"/>
      <c r="AXE183" s="200"/>
      <c r="AXF183" s="200"/>
      <c r="AXG183" s="200"/>
      <c r="AXH183" s="200"/>
      <c r="AXI183" s="200"/>
      <c r="AXJ183" s="200"/>
      <c r="AXK183" s="200"/>
      <c r="AXL183" s="200"/>
      <c r="AXO183" s="200"/>
      <c r="AXR183" s="200"/>
      <c r="AXU183" s="200"/>
      <c r="AXX183" s="200"/>
      <c r="AYA183" s="200"/>
      <c r="AYD183" s="200"/>
      <c r="AYM183" s="200"/>
      <c r="AYP183" s="200"/>
      <c r="AYS183" s="200"/>
      <c r="AYV183" s="200"/>
      <c r="AZE183" s="200"/>
      <c r="AZK183" s="200"/>
      <c r="AZN183" s="200"/>
      <c r="AZQ183" s="200"/>
      <c r="AZT183" s="200"/>
      <c r="AZZ183" s="200"/>
      <c r="BAI183" s="200"/>
      <c r="BAK183" s="200"/>
      <c r="BAL183" s="200"/>
      <c r="BAN183" s="200"/>
      <c r="BAQ183" s="200"/>
      <c r="BAT183" s="200"/>
      <c r="BAW183" s="200"/>
      <c r="BAZ183" s="200"/>
      <c r="BBC183" s="200"/>
      <c r="BBE183" s="200"/>
      <c r="BBG183" s="200"/>
      <c r="BBJ183" s="200"/>
      <c r="BBM183" s="200"/>
      <c r="BBP183" s="200"/>
      <c r="BBS183" s="200"/>
      <c r="BBV183" s="200"/>
      <c r="BBY183" s="200"/>
      <c r="BCB183" s="200"/>
      <c r="BCD183" s="200"/>
      <c r="BCG183" s="200"/>
      <c r="BCJ183" s="200"/>
      <c r="BCM183" s="200"/>
      <c r="BCS183" s="200"/>
      <c r="BCV183" s="200"/>
      <c r="BCX183" s="200"/>
      <c r="BEE183" s="200"/>
      <c r="BEH183" s="200"/>
      <c r="BEK183" s="200"/>
      <c r="BEN183" s="200"/>
      <c r="BEQ183" s="200"/>
      <c r="BER183" s="200"/>
      <c r="BES183" s="200"/>
      <c r="BEV183" s="200"/>
      <c r="BEY183" s="200"/>
      <c r="BFB183" s="200"/>
      <c r="BFE183" s="200"/>
      <c r="BFG183" s="200"/>
      <c r="BFU183" s="200"/>
      <c r="BFV183" s="200"/>
      <c r="BFW183" s="200"/>
      <c r="BFX183" s="200"/>
      <c r="BFY183" s="200"/>
      <c r="BFZ183" s="200"/>
      <c r="BGA183" s="200"/>
      <c r="BGB183" s="200"/>
      <c r="BGC183" s="200"/>
      <c r="BGD183" s="200"/>
      <c r="BGE183" s="200"/>
      <c r="BGF183" s="200"/>
      <c r="BGG183" s="200"/>
      <c r="BGH183" s="200"/>
      <c r="BGI183" s="200"/>
      <c r="BGJ183" s="200"/>
      <c r="BGK183" s="200"/>
      <c r="BGL183" s="200"/>
      <c r="BGM183" s="200"/>
      <c r="BGS183" s="200"/>
      <c r="BGT183" s="200"/>
      <c r="BGU183" s="200"/>
      <c r="BGV183" s="200"/>
      <c r="BGW183" s="200"/>
      <c r="BGX183" s="200"/>
      <c r="BGY183" s="200"/>
      <c r="BHA183" s="200"/>
      <c r="BHB183" s="200"/>
      <c r="BHC183" s="200"/>
      <c r="BHD183" s="200"/>
      <c r="BHE183" s="200"/>
      <c r="BHF183" s="200"/>
      <c r="BHG183" s="200"/>
      <c r="BHH183" s="200"/>
      <c r="BHK183" s="200"/>
      <c r="BHN183" s="200"/>
      <c r="BHQ183" s="200"/>
      <c r="BHT183" s="200"/>
      <c r="BHW183" s="200"/>
      <c r="BHZ183" s="200"/>
      <c r="BII183" s="200"/>
      <c r="BIL183" s="200"/>
      <c r="BIO183" s="200"/>
      <c r="BIR183" s="200"/>
      <c r="BJA183" s="200"/>
      <c r="BJG183" s="200"/>
      <c r="BJJ183" s="200"/>
      <c r="BJM183" s="200"/>
      <c r="BJP183" s="200"/>
      <c r="BJV183" s="200"/>
      <c r="BKE183" s="200"/>
      <c r="BKG183" s="200"/>
      <c r="BKH183" s="200"/>
      <c r="BKJ183" s="200"/>
      <c r="BKM183" s="200"/>
      <c r="BKP183" s="200"/>
      <c r="BKS183" s="200"/>
      <c r="BKV183" s="200"/>
      <c r="BKY183" s="200"/>
      <c r="BLA183" s="200"/>
      <c r="BLC183" s="200"/>
      <c r="BLF183" s="200"/>
      <c r="BLI183" s="200"/>
      <c r="BLL183" s="200"/>
      <c r="BLO183" s="200"/>
      <c r="BLR183" s="200"/>
      <c r="BLU183" s="200"/>
      <c r="BLX183" s="200"/>
      <c r="BLZ183" s="200"/>
      <c r="BMC183" s="200"/>
      <c r="BMF183" s="200"/>
      <c r="BMI183" s="200"/>
      <c r="BMO183" s="200"/>
      <c r="BMR183" s="200"/>
      <c r="BMT183" s="200"/>
      <c r="BOA183" s="200"/>
      <c r="BOD183" s="200"/>
      <c r="BOG183" s="200"/>
      <c r="BOJ183" s="200"/>
      <c r="BOM183" s="200"/>
      <c r="BON183" s="200"/>
      <c r="BOO183" s="200"/>
      <c r="BOR183" s="200"/>
      <c r="BOU183" s="200"/>
      <c r="BOX183" s="200"/>
      <c r="BPA183" s="200"/>
      <c r="BPC183" s="200"/>
      <c r="BPQ183" s="200"/>
      <c r="BPR183" s="200"/>
      <c r="BPS183" s="200"/>
      <c r="BPT183" s="200"/>
      <c r="BPU183" s="200"/>
      <c r="BPV183" s="200"/>
      <c r="BPW183" s="200"/>
      <c r="BPX183" s="200"/>
      <c r="BPY183" s="200"/>
      <c r="BPZ183" s="200"/>
      <c r="BQA183" s="200"/>
      <c r="BQB183" s="200"/>
      <c r="BQC183" s="200"/>
      <c r="BQD183" s="200"/>
      <c r="BQE183" s="200"/>
      <c r="BQF183" s="200"/>
      <c r="BQG183" s="200"/>
      <c r="BQH183" s="200"/>
      <c r="BQI183" s="200"/>
      <c r="BQO183" s="200"/>
      <c r="BQP183" s="200"/>
      <c r="BQQ183" s="200"/>
      <c r="BQR183" s="200"/>
      <c r="BQS183" s="200"/>
      <c r="BQT183" s="200"/>
      <c r="BQU183" s="200"/>
      <c r="BQW183" s="200"/>
      <c r="BQX183" s="200"/>
      <c r="BQY183" s="200"/>
      <c r="BQZ183" s="200"/>
      <c r="BRA183" s="200"/>
      <c r="BRB183" s="200"/>
      <c r="BRC183" s="200"/>
      <c r="BRD183" s="200"/>
      <c r="BRG183" s="200"/>
      <c r="BRJ183" s="200"/>
      <c r="BRM183" s="200"/>
      <c r="BRP183" s="200"/>
      <c r="BRS183" s="200"/>
      <c r="BRV183" s="200"/>
      <c r="BSE183" s="200"/>
      <c r="BSH183" s="200"/>
      <c r="BSK183" s="200"/>
      <c r="BSN183" s="200"/>
      <c r="BSW183" s="200"/>
      <c r="BTC183" s="200"/>
      <c r="BTF183" s="200"/>
      <c r="BTI183" s="200"/>
      <c r="BTL183" s="200"/>
      <c r="BTR183" s="200"/>
      <c r="BUA183" s="200"/>
      <c r="BUC183" s="200"/>
      <c r="BUD183" s="200"/>
      <c r="BUF183" s="200"/>
      <c r="BUI183" s="200"/>
      <c r="BUL183" s="200"/>
      <c r="BUO183" s="200"/>
      <c r="BUR183" s="200"/>
      <c r="BUU183" s="200"/>
      <c r="BUW183" s="200"/>
      <c r="BUY183" s="200"/>
      <c r="BVB183" s="200"/>
      <c r="BVE183" s="200"/>
      <c r="BVH183" s="200"/>
      <c r="BVK183" s="200"/>
      <c r="BVN183" s="200"/>
      <c r="BVQ183" s="200"/>
      <c r="BVT183" s="200"/>
      <c r="BVV183" s="200"/>
      <c r="BVY183" s="200"/>
      <c r="BWB183" s="200"/>
      <c r="BWE183" s="200"/>
      <c r="BWK183" s="200"/>
      <c r="BWN183" s="200"/>
      <c r="BWP183" s="200"/>
      <c r="BXW183" s="200"/>
      <c r="BXZ183" s="200"/>
      <c r="BYC183" s="200"/>
      <c r="BYF183" s="200"/>
      <c r="BYI183" s="200"/>
      <c r="BYJ183" s="200"/>
      <c r="BYK183" s="200"/>
      <c r="BYN183" s="200"/>
      <c r="BYQ183" s="200"/>
      <c r="BYT183" s="200"/>
      <c r="BYW183" s="200"/>
      <c r="BYY183" s="200"/>
      <c r="BZM183" s="200"/>
      <c r="BZN183" s="200"/>
      <c r="BZO183" s="200"/>
      <c r="BZP183" s="200"/>
      <c r="BZQ183" s="200"/>
      <c r="BZR183" s="200"/>
      <c r="BZS183" s="200"/>
      <c r="BZT183" s="200"/>
      <c r="BZU183" s="200"/>
      <c r="BZV183" s="200"/>
      <c r="BZW183" s="200"/>
      <c r="BZX183" s="200"/>
      <c r="BZY183" s="200"/>
      <c r="BZZ183" s="200"/>
      <c r="CAA183" s="200"/>
      <c r="CAB183" s="200"/>
      <c r="CAC183" s="200"/>
      <c r="CAD183" s="200"/>
      <c r="CAE183" s="200"/>
      <c r="CAK183" s="200"/>
      <c r="CAL183" s="200"/>
      <c r="CAM183" s="200"/>
      <c r="CAN183" s="200"/>
      <c r="CAO183" s="200"/>
      <c r="CAP183" s="200"/>
      <c r="CAQ183" s="200"/>
      <c r="CAS183" s="200"/>
      <c r="CAT183" s="200"/>
      <c r="CAU183" s="200"/>
      <c r="CAV183" s="200"/>
      <c r="CAW183" s="200"/>
      <c r="CAX183" s="200"/>
      <c r="CAY183" s="200"/>
      <c r="CAZ183" s="200"/>
      <c r="CBC183" s="200"/>
      <c r="CBF183" s="200"/>
      <c r="CBI183" s="200"/>
      <c r="CBL183" s="200"/>
      <c r="CBO183" s="200"/>
      <c r="CBR183" s="200"/>
      <c r="CCA183" s="200"/>
      <c r="CCD183" s="200"/>
      <c r="CCG183" s="200"/>
      <c r="CCJ183" s="200"/>
      <c r="CCS183" s="200"/>
      <c r="CCY183" s="200"/>
      <c r="CDB183" s="200"/>
      <c r="CDE183" s="200"/>
      <c r="CDH183" s="200"/>
      <c r="CDN183" s="200"/>
      <c r="CDW183" s="200"/>
      <c r="CDY183" s="200"/>
      <c r="CDZ183" s="200"/>
      <c r="CEB183" s="200"/>
      <c r="CEE183" s="200"/>
      <c r="CEH183" s="200"/>
      <c r="CEK183" s="200"/>
      <c r="CEN183" s="200"/>
      <c r="CEQ183" s="200"/>
      <c r="CES183" s="200"/>
      <c r="CEU183" s="200"/>
      <c r="CEX183" s="200"/>
      <c r="CFA183" s="200"/>
      <c r="CFD183" s="200"/>
      <c r="CFG183" s="200"/>
      <c r="CFJ183" s="200"/>
      <c r="CFM183" s="200"/>
      <c r="CFP183" s="200"/>
      <c r="CFR183" s="200"/>
      <c r="CFU183" s="200"/>
      <c r="CFX183" s="200"/>
      <c r="CGA183" s="200"/>
      <c r="CGG183" s="200"/>
      <c r="CGJ183" s="200"/>
      <c r="CGL183" s="200"/>
      <c r="CHS183" s="200"/>
      <c r="CHV183" s="200"/>
      <c r="CHY183" s="200"/>
      <c r="CIB183" s="200"/>
      <c r="CIE183" s="200"/>
      <c r="CIF183" s="200"/>
      <c r="CIG183" s="200"/>
      <c r="CIJ183" s="200"/>
      <c r="CIM183" s="200"/>
      <c r="CIP183" s="200"/>
      <c r="CIS183" s="200"/>
      <c r="CIU183" s="200"/>
      <c r="CJI183" s="200"/>
      <c r="CJJ183" s="200"/>
      <c r="CJK183" s="200"/>
      <c r="CJL183" s="200"/>
      <c r="CJM183" s="200"/>
      <c r="CJN183" s="200"/>
      <c r="CJO183" s="200"/>
      <c r="CJP183" s="200"/>
      <c r="CJQ183" s="200"/>
      <c r="CJR183" s="200"/>
      <c r="CJS183" s="200"/>
      <c r="CJT183" s="200"/>
      <c r="CJU183" s="200"/>
      <c r="CJV183" s="200"/>
      <c r="CJW183" s="200"/>
      <c r="CJX183" s="200"/>
      <c r="CJY183" s="200"/>
      <c r="CJZ183" s="200"/>
      <c r="CKA183" s="200"/>
      <c r="CKG183" s="200"/>
      <c r="CKH183" s="200"/>
      <c r="CKI183" s="200"/>
      <c r="CKJ183" s="200"/>
      <c r="CKK183" s="200"/>
      <c r="CKL183" s="200"/>
      <c r="CKM183" s="200"/>
      <c r="CKO183" s="200"/>
      <c r="CKP183" s="200"/>
      <c r="CKQ183" s="200"/>
      <c r="CKR183" s="200"/>
      <c r="CKS183" s="200"/>
      <c r="CKT183" s="200"/>
      <c r="CKU183" s="200"/>
      <c r="CKV183" s="200"/>
      <c r="CKY183" s="200"/>
      <c r="CLB183" s="200"/>
      <c r="CLE183" s="200"/>
      <c r="CLH183" s="200"/>
      <c r="CLK183" s="200"/>
      <c r="CLN183" s="200"/>
      <c r="CLW183" s="200"/>
      <c r="CLZ183" s="200"/>
      <c r="CMC183" s="200"/>
      <c r="CMF183" s="200"/>
      <c r="CMO183" s="200"/>
      <c r="CMU183" s="200"/>
      <c r="CMX183" s="200"/>
      <c r="CNA183" s="200"/>
      <c r="CND183" s="200"/>
      <c r="CNJ183" s="200"/>
      <c r="CNS183" s="200"/>
      <c r="CNU183" s="200"/>
      <c r="CNV183" s="200"/>
      <c r="CNX183" s="200"/>
      <c r="COA183" s="200"/>
      <c r="COD183" s="200"/>
      <c r="COG183" s="200"/>
      <c r="COJ183" s="200"/>
      <c r="COM183" s="200"/>
      <c r="COO183" s="200"/>
      <c r="COQ183" s="200"/>
      <c r="COT183" s="200"/>
      <c r="COW183" s="200"/>
      <c r="COZ183" s="200"/>
      <c r="CPC183" s="200"/>
      <c r="CPF183" s="200"/>
      <c r="CPI183" s="200"/>
      <c r="CPL183" s="200"/>
      <c r="CPN183" s="200"/>
      <c r="CPQ183" s="200"/>
      <c r="CPT183" s="200"/>
      <c r="CPW183" s="200"/>
      <c r="CQC183" s="200"/>
      <c r="CQF183" s="200"/>
      <c r="CQH183" s="200"/>
      <c r="CRO183" s="200"/>
      <c r="CRR183" s="200"/>
      <c r="CRU183" s="200"/>
      <c r="CRX183" s="200"/>
      <c r="CSA183" s="200"/>
      <c r="CSB183" s="200"/>
      <c r="CSC183" s="200"/>
      <c r="CSF183" s="200"/>
      <c r="CSI183" s="200"/>
      <c r="CSL183" s="200"/>
      <c r="CSO183" s="200"/>
      <c r="CSQ183" s="200"/>
      <c r="CTE183" s="200"/>
      <c r="CTF183" s="200"/>
      <c r="CTG183" s="200"/>
      <c r="CTH183" s="200"/>
      <c r="CTI183" s="200"/>
      <c r="CTJ183" s="200"/>
      <c r="CTK183" s="200"/>
      <c r="CTL183" s="200"/>
      <c r="CTM183" s="200"/>
      <c r="CTN183" s="200"/>
      <c r="CTO183" s="200"/>
      <c r="CTP183" s="200"/>
      <c r="CTQ183" s="200"/>
      <c r="CTR183" s="200"/>
      <c r="CTS183" s="200"/>
      <c r="CTT183" s="200"/>
      <c r="CTU183" s="200"/>
      <c r="CTV183" s="200"/>
      <c r="CTW183" s="200"/>
      <c r="CUC183" s="200"/>
      <c r="CUD183" s="200"/>
      <c r="CUE183" s="200"/>
      <c r="CUF183" s="200"/>
      <c r="CUG183" s="200"/>
      <c r="CUH183" s="200"/>
      <c r="CUI183" s="200"/>
      <c r="CUK183" s="200"/>
      <c r="CUL183" s="200"/>
      <c r="CUM183" s="200"/>
      <c r="CUN183" s="200"/>
      <c r="CUO183" s="200"/>
      <c r="CUP183" s="200"/>
      <c r="CUQ183" s="200"/>
      <c r="CUR183" s="200"/>
      <c r="CUU183" s="200"/>
      <c r="CUX183" s="200"/>
      <c r="CVA183" s="200"/>
      <c r="CVD183" s="200"/>
      <c r="CVG183" s="200"/>
      <c r="CVJ183" s="200"/>
      <c r="CVS183" s="200"/>
      <c r="CVV183" s="200"/>
      <c r="CVY183" s="200"/>
      <c r="CWB183" s="200"/>
      <c r="CWK183" s="200"/>
      <c r="CWQ183" s="200"/>
      <c r="CWT183" s="200"/>
      <c r="CWW183" s="200"/>
      <c r="CWZ183" s="200"/>
      <c r="CXF183" s="200"/>
      <c r="CXO183" s="200"/>
      <c r="CXQ183" s="200"/>
      <c r="CXR183" s="200"/>
      <c r="CXT183" s="200"/>
      <c r="CXW183" s="200"/>
      <c r="CXZ183" s="200"/>
      <c r="CYC183" s="200"/>
      <c r="CYF183" s="200"/>
      <c r="CYI183" s="200"/>
      <c r="CYK183" s="200"/>
      <c r="CYM183" s="200"/>
      <c r="CYP183" s="200"/>
      <c r="CYS183" s="200"/>
      <c r="CYV183" s="200"/>
      <c r="CYY183" s="200"/>
      <c r="CZB183" s="200"/>
      <c r="CZE183" s="200"/>
      <c r="CZH183" s="200"/>
      <c r="CZJ183" s="200"/>
      <c r="CZM183" s="200"/>
      <c r="CZP183" s="200"/>
      <c r="CZS183" s="200"/>
      <c r="CZY183" s="200"/>
      <c r="DAB183" s="200"/>
      <c r="DAD183" s="200"/>
      <c r="DBK183" s="200"/>
      <c r="DBN183" s="200"/>
      <c r="DBQ183" s="200"/>
      <c r="DBT183" s="200"/>
      <c r="DBW183" s="200"/>
      <c r="DBX183" s="200"/>
      <c r="DBY183" s="200"/>
      <c r="DCB183" s="200"/>
      <c r="DCE183" s="200"/>
      <c r="DCH183" s="200"/>
      <c r="DCK183" s="200"/>
      <c r="DCM183" s="200"/>
      <c r="DDA183" s="200"/>
      <c r="DDB183" s="200"/>
      <c r="DDC183" s="200"/>
      <c r="DDD183" s="200"/>
      <c r="DDE183" s="200"/>
      <c r="DDF183" s="200"/>
      <c r="DDG183" s="200"/>
      <c r="DDH183" s="200"/>
      <c r="DDI183" s="200"/>
      <c r="DDJ183" s="200"/>
      <c r="DDK183" s="200"/>
      <c r="DDL183" s="200"/>
      <c r="DDM183" s="200"/>
      <c r="DDN183" s="200"/>
      <c r="DDO183" s="200"/>
      <c r="DDP183" s="200"/>
      <c r="DDQ183" s="200"/>
      <c r="DDR183" s="200"/>
      <c r="DDS183" s="200"/>
      <c r="DDY183" s="200"/>
      <c r="DDZ183" s="200"/>
      <c r="DEA183" s="200"/>
      <c r="DEB183" s="200"/>
      <c r="DEC183" s="200"/>
      <c r="DED183" s="200"/>
      <c r="DEE183" s="200"/>
      <c r="DEG183" s="200"/>
      <c r="DEH183" s="200"/>
      <c r="DEI183" s="200"/>
      <c r="DEJ183" s="200"/>
      <c r="DEK183" s="200"/>
      <c r="DEL183" s="200"/>
      <c r="DEM183" s="200"/>
      <c r="DEN183" s="200"/>
      <c r="DEQ183" s="200"/>
      <c r="DET183" s="200"/>
      <c r="DEW183" s="200"/>
      <c r="DEZ183" s="200"/>
      <c r="DFC183" s="200"/>
      <c r="DFF183" s="200"/>
      <c r="DFO183" s="200"/>
      <c r="DFR183" s="200"/>
      <c r="DFU183" s="200"/>
      <c r="DFX183" s="200"/>
      <c r="DGG183" s="200"/>
      <c r="DGM183" s="200"/>
      <c r="DGP183" s="200"/>
      <c r="DGS183" s="200"/>
      <c r="DGV183" s="200"/>
      <c r="DHB183" s="200"/>
      <c r="DHK183" s="200"/>
      <c r="DHM183" s="200"/>
      <c r="DHN183" s="200"/>
      <c r="DHP183" s="200"/>
      <c r="DHS183" s="200"/>
      <c r="DHV183" s="200"/>
      <c r="DHY183" s="200"/>
      <c r="DIB183" s="200"/>
      <c r="DIE183" s="200"/>
      <c r="DIG183" s="200"/>
      <c r="DII183" s="200"/>
      <c r="DIL183" s="200"/>
      <c r="DIO183" s="200"/>
      <c r="DIR183" s="200"/>
      <c r="DIU183" s="200"/>
      <c r="DIX183" s="200"/>
      <c r="DJA183" s="200"/>
      <c r="DJD183" s="200"/>
      <c r="DJF183" s="200"/>
      <c r="DJI183" s="200"/>
      <c r="DJL183" s="200"/>
      <c r="DJO183" s="200"/>
      <c r="DJU183" s="200"/>
      <c r="DJX183" s="200"/>
      <c r="DJZ183" s="200"/>
      <c r="DLG183" s="200"/>
      <c r="DLJ183" s="200"/>
      <c r="DLM183" s="200"/>
      <c r="DLP183" s="200"/>
      <c r="DLS183" s="200"/>
      <c r="DLT183" s="200"/>
      <c r="DLU183" s="200"/>
      <c r="DLX183" s="200"/>
      <c r="DMA183" s="200"/>
      <c r="DMD183" s="200"/>
      <c r="DMG183" s="200"/>
      <c r="DMI183" s="200"/>
      <c r="DMW183" s="200"/>
      <c r="DMX183" s="200"/>
      <c r="DMY183" s="200"/>
      <c r="DMZ183" s="200"/>
      <c r="DNA183" s="200"/>
      <c r="DNB183" s="200"/>
      <c r="DNC183" s="200"/>
      <c r="DND183" s="200"/>
      <c r="DNE183" s="200"/>
      <c r="DNF183" s="200"/>
      <c r="DNG183" s="200"/>
      <c r="DNH183" s="200"/>
      <c r="DNI183" s="200"/>
      <c r="DNJ183" s="200"/>
      <c r="DNK183" s="200"/>
      <c r="DNL183" s="200"/>
      <c r="DNM183" s="200"/>
      <c r="DNN183" s="200"/>
      <c r="DNO183" s="200"/>
      <c r="DNU183" s="200"/>
      <c r="DNV183" s="200"/>
      <c r="DNW183" s="200"/>
      <c r="DNX183" s="200"/>
      <c r="DNY183" s="200"/>
      <c r="DNZ183" s="200"/>
      <c r="DOA183" s="200"/>
      <c r="DOC183" s="200"/>
      <c r="DOD183" s="200"/>
      <c r="DOE183" s="200"/>
      <c r="DOF183" s="200"/>
      <c r="DOG183" s="200"/>
      <c r="DOH183" s="200"/>
      <c r="DOI183" s="200"/>
      <c r="DOJ183" s="200"/>
      <c r="DOM183" s="200"/>
      <c r="DOP183" s="200"/>
      <c r="DOS183" s="200"/>
      <c r="DOV183" s="200"/>
      <c r="DOY183" s="200"/>
      <c r="DPB183" s="200"/>
      <c r="DPK183" s="200"/>
      <c r="DPN183" s="200"/>
      <c r="DPQ183" s="200"/>
      <c r="DPT183" s="200"/>
      <c r="DQC183" s="200"/>
      <c r="DQI183" s="200"/>
      <c r="DQL183" s="200"/>
      <c r="DQO183" s="200"/>
      <c r="DQR183" s="200"/>
      <c r="DQX183" s="200"/>
      <c r="DRG183" s="200"/>
      <c r="DRI183" s="200"/>
      <c r="DRJ183" s="200"/>
      <c r="DRL183" s="200"/>
      <c r="DRO183" s="200"/>
      <c r="DRR183" s="200"/>
      <c r="DRU183" s="200"/>
      <c r="DRX183" s="200"/>
      <c r="DSA183" s="200"/>
      <c r="DSC183" s="200"/>
      <c r="DSE183" s="200"/>
      <c r="DSH183" s="200"/>
      <c r="DSK183" s="200"/>
      <c r="DSN183" s="200"/>
      <c r="DSQ183" s="200"/>
      <c r="DST183" s="200"/>
      <c r="DSW183" s="200"/>
      <c r="DSZ183" s="200"/>
      <c r="DTB183" s="200"/>
      <c r="DTE183" s="200"/>
      <c r="DTH183" s="200"/>
      <c r="DTK183" s="200"/>
      <c r="DTQ183" s="200"/>
      <c r="DTT183" s="200"/>
      <c r="DTV183" s="200"/>
      <c r="DVC183" s="200"/>
      <c r="DVF183" s="200"/>
      <c r="DVI183" s="200"/>
      <c r="DVL183" s="200"/>
      <c r="DVO183" s="200"/>
      <c r="DVP183" s="200"/>
      <c r="DVQ183" s="200"/>
      <c r="DVT183" s="200"/>
      <c r="DVW183" s="200"/>
      <c r="DVZ183" s="200"/>
      <c r="DWC183" s="200"/>
      <c r="DWE183" s="200"/>
      <c r="DWS183" s="200"/>
      <c r="DWT183" s="200"/>
      <c r="DWU183" s="200"/>
      <c r="DWV183" s="200"/>
      <c r="DWW183" s="200"/>
      <c r="DWX183" s="200"/>
      <c r="DWY183" s="200"/>
      <c r="DWZ183" s="200"/>
      <c r="DXA183" s="200"/>
      <c r="DXB183" s="200"/>
      <c r="DXC183" s="200"/>
      <c r="DXD183" s="200"/>
      <c r="DXE183" s="200"/>
      <c r="DXF183" s="200"/>
      <c r="DXG183" s="200"/>
      <c r="DXH183" s="200"/>
      <c r="DXI183" s="200"/>
      <c r="DXJ183" s="200"/>
      <c r="DXK183" s="200"/>
      <c r="DXQ183" s="200"/>
      <c r="DXR183" s="200"/>
      <c r="DXS183" s="200"/>
      <c r="DXT183" s="200"/>
      <c r="DXU183" s="200"/>
      <c r="DXV183" s="200"/>
      <c r="DXW183" s="200"/>
      <c r="DXY183" s="200"/>
      <c r="DXZ183" s="200"/>
      <c r="DYA183" s="200"/>
      <c r="DYB183" s="200"/>
      <c r="DYC183" s="200"/>
      <c r="DYD183" s="200"/>
      <c r="DYE183" s="200"/>
      <c r="DYF183" s="200"/>
      <c r="DYI183" s="200"/>
      <c r="DYL183" s="200"/>
      <c r="DYO183" s="200"/>
      <c r="DYR183" s="200"/>
      <c r="DYU183" s="200"/>
      <c r="DYX183" s="200"/>
      <c r="DZG183" s="200"/>
      <c r="DZJ183" s="200"/>
      <c r="DZM183" s="200"/>
      <c r="DZP183" s="200"/>
      <c r="DZY183" s="200"/>
      <c r="EAE183" s="200"/>
      <c r="EAH183" s="200"/>
      <c r="EAK183" s="200"/>
      <c r="EAN183" s="200"/>
      <c r="EAT183" s="200"/>
      <c r="EBC183" s="200"/>
      <c r="EBE183" s="200"/>
      <c r="EBF183" s="200"/>
      <c r="EBH183" s="200"/>
      <c r="EBK183" s="200"/>
      <c r="EBN183" s="200"/>
      <c r="EBQ183" s="200"/>
      <c r="EBT183" s="200"/>
      <c r="EBW183" s="200"/>
      <c r="EBY183" s="200"/>
      <c r="ECA183" s="200"/>
      <c r="ECD183" s="200"/>
      <c r="ECG183" s="200"/>
      <c r="ECJ183" s="200"/>
      <c r="ECM183" s="200"/>
      <c r="ECP183" s="200"/>
      <c r="ECS183" s="200"/>
      <c r="ECV183" s="200"/>
      <c r="ECX183" s="200"/>
      <c r="EDA183" s="200"/>
      <c r="EDD183" s="200"/>
      <c r="EDG183" s="200"/>
      <c r="EDM183" s="200"/>
      <c r="EDP183" s="200"/>
      <c r="EDR183" s="200"/>
      <c r="EEY183" s="200"/>
      <c r="EFB183" s="200"/>
      <c r="EFE183" s="200"/>
      <c r="EFH183" s="200"/>
      <c r="EFK183" s="200"/>
      <c r="EFL183" s="200"/>
      <c r="EFM183" s="200"/>
      <c r="EFP183" s="200"/>
      <c r="EFS183" s="200"/>
      <c r="EFV183" s="200"/>
      <c r="EFY183" s="200"/>
      <c r="EGA183" s="200"/>
      <c r="EGO183" s="200"/>
      <c r="EGP183" s="200"/>
      <c r="EGQ183" s="200"/>
      <c r="EGR183" s="200"/>
      <c r="EGS183" s="200"/>
      <c r="EGT183" s="200"/>
      <c r="EGU183" s="200"/>
      <c r="EGV183" s="200"/>
      <c r="EGW183" s="200"/>
      <c r="EGX183" s="200"/>
      <c r="EGY183" s="200"/>
      <c r="EGZ183" s="200"/>
      <c r="EHA183" s="200"/>
      <c r="EHB183" s="200"/>
      <c r="EHC183" s="200"/>
      <c r="EHD183" s="200"/>
      <c r="EHE183" s="200"/>
      <c r="EHF183" s="200"/>
      <c r="EHG183" s="200"/>
      <c r="EHM183" s="200"/>
      <c r="EHN183" s="200"/>
      <c r="EHO183" s="200"/>
      <c r="EHP183" s="200"/>
      <c r="EHQ183" s="200"/>
      <c r="EHR183" s="200"/>
      <c r="EHS183" s="200"/>
      <c r="EHU183" s="200"/>
      <c r="EHV183" s="200"/>
      <c r="EHW183" s="200"/>
      <c r="EHX183" s="200"/>
      <c r="EHY183" s="200"/>
      <c r="EHZ183" s="200"/>
      <c r="EIA183" s="200"/>
      <c r="EIB183" s="200"/>
      <c r="EIE183" s="200"/>
      <c r="EIH183" s="200"/>
      <c r="EIK183" s="200"/>
      <c r="EIN183" s="200"/>
      <c r="EIQ183" s="200"/>
      <c r="EIT183" s="200"/>
      <c r="EJC183" s="200"/>
      <c r="EJF183" s="200"/>
      <c r="EJI183" s="200"/>
      <c r="EJL183" s="200"/>
      <c r="EJU183" s="200"/>
      <c r="EKA183" s="200"/>
      <c r="EKD183" s="200"/>
      <c r="EKG183" s="200"/>
      <c r="EKJ183" s="200"/>
      <c r="EKP183" s="200"/>
      <c r="EKY183" s="200"/>
      <c r="ELA183" s="200"/>
      <c r="ELB183" s="200"/>
      <c r="ELD183" s="200"/>
      <c r="ELG183" s="200"/>
      <c r="ELJ183" s="200"/>
      <c r="ELM183" s="200"/>
      <c r="ELP183" s="200"/>
      <c r="ELS183" s="200"/>
      <c r="ELU183" s="200"/>
      <c r="ELW183" s="200"/>
      <c r="ELZ183" s="200"/>
      <c r="EMC183" s="200"/>
      <c r="EMF183" s="200"/>
      <c r="EMI183" s="200"/>
      <c r="EML183" s="200"/>
      <c r="EMO183" s="200"/>
      <c r="EMR183" s="200"/>
      <c r="EMT183" s="200"/>
      <c r="EMW183" s="200"/>
      <c r="EMZ183" s="200"/>
      <c r="ENC183" s="200"/>
      <c r="ENI183" s="200"/>
      <c r="ENL183" s="200"/>
      <c r="ENN183" s="200"/>
      <c r="EOU183" s="200"/>
      <c r="EOX183" s="200"/>
      <c r="EPA183" s="200"/>
      <c r="EPD183" s="200"/>
      <c r="EPG183" s="200"/>
      <c r="EPH183" s="200"/>
      <c r="EPI183" s="200"/>
      <c r="EPL183" s="200"/>
      <c r="EPO183" s="200"/>
      <c r="EPR183" s="200"/>
      <c r="EPU183" s="200"/>
      <c r="EPW183" s="200"/>
      <c r="EQK183" s="200"/>
      <c r="EQL183" s="200"/>
      <c r="EQM183" s="200"/>
      <c r="EQN183" s="200"/>
      <c r="EQO183" s="200"/>
      <c r="EQP183" s="200"/>
      <c r="EQQ183" s="200"/>
      <c r="EQR183" s="200"/>
      <c r="EQS183" s="200"/>
      <c r="EQT183" s="200"/>
      <c r="EQU183" s="200"/>
      <c r="EQV183" s="200"/>
      <c r="EQW183" s="200"/>
      <c r="EQX183" s="200"/>
      <c r="EQY183" s="200"/>
      <c r="EQZ183" s="200"/>
      <c r="ERA183" s="200"/>
      <c r="ERB183" s="200"/>
      <c r="ERC183" s="200"/>
      <c r="ERI183" s="200"/>
      <c r="ERJ183" s="200"/>
      <c r="ERK183" s="200"/>
      <c r="ERL183" s="200"/>
      <c r="ERM183" s="200"/>
      <c r="ERN183" s="200"/>
      <c r="ERO183" s="200"/>
      <c r="ERQ183" s="200"/>
      <c r="ERR183" s="200"/>
      <c r="ERS183" s="200"/>
      <c r="ERT183" s="200"/>
      <c r="ERU183" s="200"/>
      <c r="ERV183" s="200"/>
      <c r="ERW183" s="200"/>
      <c r="ERX183" s="200"/>
      <c r="ESA183" s="200"/>
      <c r="ESD183" s="200"/>
      <c r="ESG183" s="200"/>
      <c r="ESJ183" s="200"/>
      <c r="ESM183" s="200"/>
      <c r="ESP183" s="200"/>
      <c r="ESY183" s="200"/>
      <c r="ETB183" s="200"/>
      <c r="ETE183" s="200"/>
      <c r="ETH183" s="200"/>
      <c r="ETQ183" s="200"/>
      <c r="ETW183" s="200"/>
      <c r="ETZ183" s="200"/>
      <c r="EUC183" s="200"/>
      <c r="EUF183" s="200"/>
      <c r="EUL183" s="200"/>
      <c r="EUU183" s="200"/>
      <c r="EUW183" s="200"/>
      <c r="EUX183" s="200"/>
      <c r="EUZ183" s="200"/>
      <c r="EVC183" s="200"/>
      <c r="EVF183" s="200"/>
      <c r="EVI183" s="200"/>
      <c r="EVL183" s="200"/>
      <c r="EVO183" s="200"/>
      <c r="EVQ183" s="200"/>
      <c r="EVS183" s="200"/>
      <c r="EVV183" s="200"/>
      <c r="EVY183" s="200"/>
      <c r="EWB183" s="200"/>
      <c r="EWE183" s="200"/>
      <c r="EWH183" s="200"/>
      <c r="EWK183" s="200"/>
      <c r="EWN183" s="200"/>
      <c r="EWP183" s="200"/>
      <c r="EWS183" s="200"/>
      <c r="EWV183" s="200"/>
      <c r="EWY183" s="200"/>
      <c r="EXE183" s="200"/>
      <c r="EXH183" s="200"/>
      <c r="EXJ183" s="200"/>
      <c r="EYQ183" s="200"/>
      <c r="EYT183" s="200"/>
      <c r="EYW183" s="200"/>
      <c r="EYZ183" s="200"/>
      <c r="EZC183" s="200"/>
      <c r="EZD183" s="200"/>
      <c r="EZE183" s="200"/>
      <c r="EZH183" s="200"/>
      <c r="EZK183" s="200"/>
      <c r="EZN183" s="200"/>
      <c r="EZQ183" s="200"/>
      <c r="EZS183" s="200"/>
      <c r="FAG183" s="200"/>
      <c r="FAH183" s="200"/>
      <c r="FAI183" s="200"/>
      <c r="FAJ183" s="200"/>
      <c r="FAK183" s="200"/>
      <c r="FAL183" s="200"/>
      <c r="FAM183" s="200"/>
      <c r="FAN183" s="200"/>
      <c r="FAO183" s="200"/>
      <c r="FAP183" s="200"/>
      <c r="FAQ183" s="200"/>
      <c r="FAR183" s="200"/>
      <c r="FAS183" s="200"/>
      <c r="FAT183" s="200"/>
      <c r="FAU183" s="200"/>
      <c r="FAV183" s="200"/>
      <c r="FAW183" s="200"/>
      <c r="FAX183" s="200"/>
      <c r="FAY183" s="200"/>
      <c r="FBE183" s="200"/>
      <c r="FBF183" s="200"/>
      <c r="FBG183" s="200"/>
      <c r="FBH183" s="200"/>
      <c r="FBI183" s="200"/>
      <c r="FBJ183" s="200"/>
      <c r="FBK183" s="200"/>
      <c r="FBM183" s="200"/>
      <c r="FBN183" s="200"/>
      <c r="FBO183" s="200"/>
      <c r="FBP183" s="200"/>
      <c r="FBQ183" s="200"/>
      <c r="FBR183" s="200"/>
      <c r="FBS183" s="200"/>
      <c r="FBT183" s="200"/>
      <c r="FBW183" s="200"/>
      <c r="FBZ183" s="200"/>
      <c r="FCC183" s="200"/>
      <c r="FCF183" s="200"/>
      <c r="FCI183" s="200"/>
      <c r="FCL183" s="200"/>
      <c r="FCU183" s="200"/>
      <c r="FCX183" s="200"/>
      <c r="FDA183" s="200"/>
      <c r="FDD183" s="200"/>
      <c r="FDM183" s="200"/>
      <c r="FDS183" s="200"/>
      <c r="FDV183" s="200"/>
      <c r="FDY183" s="200"/>
      <c r="FEB183" s="200"/>
      <c r="FEH183" s="200"/>
      <c r="FEQ183" s="200"/>
      <c r="FES183" s="200"/>
      <c r="FET183" s="200"/>
      <c r="FEV183" s="200"/>
      <c r="FEY183" s="200"/>
      <c r="FFB183" s="200"/>
      <c r="FFE183" s="200"/>
      <c r="FFH183" s="200"/>
      <c r="FFK183" s="200"/>
      <c r="FFM183" s="200"/>
      <c r="FFO183" s="200"/>
      <c r="FFR183" s="200"/>
      <c r="FFU183" s="200"/>
      <c r="FFX183" s="200"/>
      <c r="FGA183" s="200"/>
      <c r="FGD183" s="200"/>
      <c r="FGG183" s="200"/>
      <c r="FGJ183" s="200"/>
      <c r="FGL183" s="200"/>
      <c r="FGO183" s="200"/>
      <c r="FGR183" s="200"/>
      <c r="FGU183" s="200"/>
      <c r="FHA183" s="200"/>
      <c r="FHD183" s="200"/>
      <c r="FHF183" s="200"/>
      <c r="FIM183" s="200"/>
      <c r="FIP183" s="200"/>
      <c r="FIS183" s="200"/>
      <c r="FIV183" s="200"/>
      <c r="FIY183" s="200"/>
      <c r="FIZ183" s="200"/>
      <c r="FJA183" s="200"/>
      <c r="FJD183" s="200"/>
      <c r="FJG183" s="200"/>
      <c r="FJJ183" s="200"/>
      <c r="FJM183" s="200"/>
      <c r="FJO183" s="200"/>
      <c r="FKC183" s="200"/>
      <c r="FKD183" s="200"/>
      <c r="FKE183" s="200"/>
      <c r="FKF183" s="200"/>
      <c r="FKG183" s="200"/>
      <c r="FKH183" s="200"/>
      <c r="FKI183" s="200"/>
      <c r="FKJ183" s="200"/>
      <c r="FKK183" s="200"/>
      <c r="FKL183" s="200"/>
      <c r="FKM183" s="200"/>
      <c r="FKN183" s="200"/>
      <c r="FKO183" s="200"/>
      <c r="FKP183" s="200"/>
      <c r="FKQ183" s="200"/>
      <c r="FKR183" s="200"/>
      <c r="FKS183" s="200"/>
      <c r="FKT183" s="200"/>
      <c r="FKU183" s="200"/>
      <c r="FLA183" s="200"/>
      <c r="FLB183" s="200"/>
      <c r="FLC183" s="200"/>
      <c r="FLD183" s="200"/>
      <c r="FLE183" s="200"/>
      <c r="FLF183" s="200"/>
      <c r="FLG183" s="200"/>
      <c r="FLI183" s="200"/>
      <c r="FLJ183" s="200"/>
      <c r="FLK183" s="200"/>
      <c r="FLL183" s="200"/>
      <c r="FLM183" s="200"/>
      <c r="FLN183" s="200"/>
      <c r="FLO183" s="200"/>
      <c r="FLP183" s="200"/>
      <c r="FLS183" s="200"/>
      <c r="FLV183" s="200"/>
      <c r="FLY183" s="200"/>
      <c r="FMB183" s="200"/>
      <c r="FME183" s="200"/>
      <c r="FMH183" s="200"/>
      <c r="FMQ183" s="200"/>
      <c r="FMT183" s="200"/>
      <c r="FMW183" s="200"/>
      <c r="FMZ183" s="200"/>
      <c r="FNI183" s="200"/>
      <c r="FNO183" s="200"/>
      <c r="FNR183" s="200"/>
      <c r="FNU183" s="200"/>
      <c r="FNX183" s="200"/>
      <c r="FOD183" s="200"/>
      <c r="FOM183" s="200"/>
      <c r="FOO183" s="200"/>
      <c r="FOP183" s="200"/>
      <c r="FOR183" s="200"/>
      <c r="FOU183" s="200"/>
      <c r="FOX183" s="200"/>
      <c r="FPA183" s="200"/>
      <c r="FPD183" s="200"/>
      <c r="FPG183" s="200"/>
      <c r="FPI183" s="200"/>
      <c r="FPK183" s="200"/>
      <c r="FPN183" s="200"/>
      <c r="FPQ183" s="200"/>
      <c r="FPT183" s="200"/>
      <c r="FPW183" s="200"/>
      <c r="FPZ183" s="200"/>
      <c r="FQC183" s="200"/>
      <c r="FQF183" s="200"/>
      <c r="FQH183" s="200"/>
      <c r="FQK183" s="200"/>
      <c r="FQN183" s="200"/>
      <c r="FQQ183" s="200"/>
      <c r="FQW183" s="200"/>
      <c r="FQZ183" s="200"/>
      <c r="FRB183" s="200"/>
      <c r="FSI183" s="200"/>
      <c r="FSL183" s="200"/>
      <c r="FSO183" s="200"/>
      <c r="FSR183" s="200"/>
      <c r="FSU183" s="200"/>
      <c r="FSV183" s="200"/>
      <c r="FSW183" s="200"/>
      <c r="FSZ183" s="200"/>
      <c r="FTC183" s="200"/>
      <c r="FTF183" s="200"/>
      <c r="FTI183" s="200"/>
      <c r="FTK183" s="200"/>
      <c r="FTY183" s="200"/>
      <c r="FTZ183" s="200"/>
      <c r="FUA183" s="200"/>
      <c r="FUB183" s="200"/>
      <c r="FUC183" s="200"/>
      <c r="FUD183" s="200"/>
      <c r="FUE183" s="200"/>
      <c r="FUF183" s="200"/>
      <c r="FUG183" s="200"/>
      <c r="FUH183" s="200"/>
      <c r="FUI183" s="200"/>
      <c r="FUJ183" s="200"/>
      <c r="FUK183" s="200"/>
      <c r="FUL183" s="200"/>
      <c r="FUM183" s="200"/>
      <c r="FUN183" s="200"/>
      <c r="FUO183" s="200"/>
      <c r="FUP183" s="200"/>
      <c r="FUQ183" s="200"/>
      <c r="FUW183" s="200"/>
      <c r="FUX183" s="200"/>
      <c r="FUY183" s="200"/>
      <c r="FUZ183" s="200"/>
      <c r="FVA183" s="200"/>
      <c r="FVB183" s="200"/>
      <c r="FVC183" s="200"/>
      <c r="FVE183" s="200"/>
      <c r="FVF183" s="200"/>
      <c r="FVG183" s="200"/>
      <c r="FVH183" s="200"/>
      <c r="FVI183" s="200"/>
      <c r="FVJ183" s="200"/>
      <c r="FVK183" s="200"/>
      <c r="FVL183" s="200"/>
      <c r="FVO183" s="200"/>
      <c r="FVR183" s="200"/>
      <c r="FVU183" s="200"/>
      <c r="FVX183" s="200"/>
      <c r="FWA183" s="200"/>
      <c r="FWD183" s="200"/>
      <c r="FWM183" s="200"/>
      <c r="FWP183" s="200"/>
      <c r="FWS183" s="200"/>
      <c r="FWV183" s="200"/>
      <c r="FXE183" s="200"/>
      <c r="FXK183" s="200"/>
      <c r="FXN183" s="200"/>
      <c r="FXQ183" s="200"/>
      <c r="FXT183" s="200"/>
      <c r="FXZ183" s="200"/>
      <c r="FYI183" s="200"/>
      <c r="FYK183" s="200"/>
      <c r="FYL183" s="200"/>
      <c r="FYN183" s="200"/>
      <c r="FYQ183" s="200"/>
      <c r="FYT183" s="200"/>
      <c r="FYW183" s="200"/>
      <c r="FYZ183" s="200"/>
      <c r="FZC183" s="200"/>
      <c r="FZE183" s="200"/>
      <c r="FZG183" s="200"/>
      <c r="FZJ183" s="200"/>
      <c r="FZM183" s="200"/>
      <c r="FZP183" s="200"/>
      <c r="FZS183" s="200"/>
      <c r="FZV183" s="200"/>
      <c r="FZY183" s="200"/>
      <c r="GAB183" s="200"/>
      <c r="GAD183" s="200"/>
      <c r="GAG183" s="200"/>
      <c r="GAJ183" s="200"/>
      <c r="GAM183" s="200"/>
      <c r="GAS183" s="200"/>
      <c r="GAV183" s="200"/>
      <c r="GAX183" s="200"/>
      <c r="GCE183" s="200"/>
      <c r="GCH183" s="200"/>
      <c r="GCK183" s="200"/>
      <c r="GCN183" s="200"/>
      <c r="GCQ183" s="200"/>
      <c r="GCR183" s="200"/>
      <c r="GCS183" s="200"/>
      <c r="GCV183" s="200"/>
      <c r="GCY183" s="200"/>
      <c r="GDB183" s="200"/>
      <c r="GDE183" s="200"/>
      <c r="GDG183" s="200"/>
      <c r="GDU183" s="200"/>
      <c r="GDV183" s="200"/>
      <c r="GDW183" s="200"/>
      <c r="GDX183" s="200"/>
      <c r="GDY183" s="200"/>
      <c r="GDZ183" s="200"/>
      <c r="GEA183" s="200"/>
      <c r="GEB183" s="200"/>
      <c r="GEC183" s="200"/>
      <c r="GED183" s="200"/>
      <c r="GEE183" s="200"/>
      <c r="GEF183" s="200"/>
      <c r="GEG183" s="200"/>
      <c r="GEH183" s="200"/>
      <c r="GEI183" s="200"/>
      <c r="GEJ183" s="200"/>
      <c r="GEK183" s="200"/>
      <c r="GEL183" s="200"/>
      <c r="GEM183" s="200"/>
      <c r="GES183" s="200"/>
      <c r="GET183" s="200"/>
      <c r="GEU183" s="200"/>
      <c r="GEV183" s="200"/>
      <c r="GEW183" s="200"/>
      <c r="GEX183" s="200"/>
      <c r="GEY183" s="200"/>
      <c r="GFA183" s="200"/>
      <c r="GFB183" s="200"/>
      <c r="GFC183" s="200"/>
      <c r="GFD183" s="200"/>
      <c r="GFE183" s="200"/>
      <c r="GFF183" s="200"/>
      <c r="GFG183" s="200"/>
      <c r="GFH183" s="200"/>
      <c r="GFK183" s="200"/>
      <c r="GFN183" s="200"/>
      <c r="GFQ183" s="200"/>
      <c r="GFT183" s="200"/>
      <c r="GFW183" s="200"/>
      <c r="GFZ183" s="200"/>
      <c r="GGI183" s="200"/>
      <c r="GGL183" s="200"/>
      <c r="GGO183" s="200"/>
      <c r="GGR183" s="200"/>
      <c r="GHA183" s="200"/>
      <c r="GHG183" s="200"/>
      <c r="GHJ183" s="200"/>
      <c r="GHM183" s="200"/>
      <c r="GHP183" s="200"/>
      <c r="GHV183" s="200"/>
      <c r="GIE183" s="200"/>
      <c r="GIG183" s="200"/>
      <c r="GIH183" s="200"/>
      <c r="GIJ183" s="200"/>
      <c r="GIM183" s="200"/>
      <c r="GIP183" s="200"/>
      <c r="GIS183" s="200"/>
      <c r="GIV183" s="200"/>
      <c r="GIY183" s="200"/>
      <c r="GJA183" s="200"/>
      <c r="GJC183" s="200"/>
      <c r="GJF183" s="200"/>
      <c r="GJI183" s="200"/>
      <c r="GJL183" s="200"/>
      <c r="GJO183" s="200"/>
      <c r="GJR183" s="200"/>
      <c r="GJU183" s="200"/>
      <c r="GJX183" s="200"/>
      <c r="GJZ183" s="200"/>
      <c r="GKC183" s="200"/>
      <c r="GKF183" s="200"/>
      <c r="GKI183" s="200"/>
      <c r="GKO183" s="200"/>
      <c r="GKR183" s="200"/>
      <c r="GKT183" s="200"/>
      <c r="GMA183" s="200"/>
      <c r="GMD183" s="200"/>
      <c r="GMG183" s="200"/>
      <c r="GMJ183" s="200"/>
      <c r="GMM183" s="200"/>
      <c r="GMN183" s="200"/>
      <c r="GMO183" s="200"/>
      <c r="GMR183" s="200"/>
      <c r="GMU183" s="200"/>
      <c r="GMX183" s="200"/>
      <c r="GNA183" s="200"/>
      <c r="GNC183" s="200"/>
      <c r="GNQ183" s="200"/>
      <c r="GNR183" s="200"/>
      <c r="GNS183" s="200"/>
      <c r="GNT183" s="200"/>
      <c r="GNU183" s="200"/>
      <c r="GNV183" s="200"/>
      <c r="GNW183" s="200"/>
      <c r="GNX183" s="200"/>
      <c r="GNY183" s="200"/>
      <c r="GNZ183" s="200"/>
      <c r="GOA183" s="200"/>
      <c r="GOB183" s="200"/>
      <c r="GOC183" s="200"/>
      <c r="GOD183" s="200"/>
      <c r="GOE183" s="200"/>
      <c r="GOF183" s="200"/>
      <c r="GOG183" s="200"/>
      <c r="GOH183" s="200"/>
      <c r="GOI183" s="200"/>
      <c r="GOO183" s="200"/>
      <c r="GOP183" s="200"/>
      <c r="GOQ183" s="200"/>
      <c r="GOR183" s="200"/>
      <c r="GOS183" s="200"/>
      <c r="GOT183" s="200"/>
      <c r="GOU183" s="200"/>
      <c r="GOW183" s="200"/>
      <c r="GOX183" s="200"/>
      <c r="GOY183" s="200"/>
      <c r="GOZ183" s="200"/>
      <c r="GPA183" s="200"/>
      <c r="GPB183" s="200"/>
      <c r="GPC183" s="200"/>
      <c r="GPD183" s="200"/>
      <c r="GPG183" s="200"/>
      <c r="GPJ183" s="200"/>
      <c r="GPM183" s="200"/>
      <c r="GPP183" s="200"/>
      <c r="GPS183" s="200"/>
      <c r="GPV183" s="200"/>
      <c r="GQE183" s="200"/>
      <c r="GQH183" s="200"/>
      <c r="GQK183" s="200"/>
      <c r="GQN183" s="200"/>
      <c r="GQW183" s="200"/>
      <c r="GRC183" s="200"/>
      <c r="GRF183" s="200"/>
      <c r="GRI183" s="200"/>
      <c r="GRL183" s="200"/>
      <c r="GRR183" s="200"/>
      <c r="GSA183" s="200"/>
      <c r="GSC183" s="200"/>
      <c r="GSD183" s="200"/>
      <c r="GSF183" s="200"/>
      <c r="GSI183" s="200"/>
      <c r="GSL183" s="200"/>
      <c r="GSO183" s="200"/>
      <c r="GSR183" s="200"/>
      <c r="GSU183" s="200"/>
      <c r="GSW183" s="200"/>
      <c r="GSY183" s="200"/>
      <c r="GTB183" s="200"/>
      <c r="GTE183" s="200"/>
      <c r="GTH183" s="200"/>
      <c r="GTK183" s="200"/>
      <c r="GTN183" s="200"/>
      <c r="GTQ183" s="200"/>
      <c r="GTT183" s="200"/>
      <c r="GTV183" s="200"/>
      <c r="GTY183" s="200"/>
      <c r="GUB183" s="200"/>
      <c r="GUE183" s="200"/>
      <c r="GUK183" s="200"/>
      <c r="GUN183" s="200"/>
      <c r="GUP183" s="200"/>
      <c r="GVW183" s="200"/>
      <c r="GVZ183" s="200"/>
      <c r="GWC183" s="200"/>
      <c r="GWF183" s="200"/>
      <c r="GWI183" s="200"/>
      <c r="GWJ183" s="200"/>
      <c r="GWK183" s="200"/>
      <c r="GWN183" s="200"/>
      <c r="GWQ183" s="200"/>
      <c r="GWT183" s="200"/>
      <c r="GWW183" s="200"/>
      <c r="GWY183" s="200"/>
      <c r="GXM183" s="200"/>
      <c r="GXN183" s="200"/>
      <c r="GXO183" s="200"/>
      <c r="GXP183" s="200"/>
      <c r="GXQ183" s="200"/>
      <c r="GXR183" s="200"/>
      <c r="GXS183" s="200"/>
      <c r="GXT183" s="200"/>
      <c r="GXU183" s="200"/>
      <c r="GXV183" s="200"/>
      <c r="GXW183" s="200"/>
      <c r="GXX183" s="200"/>
      <c r="GXY183" s="200"/>
      <c r="GXZ183" s="200"/>
      <c r="GYA183" s="200"/>
      <c r="GYB183" s="200"/>
      <c r="GYC183" s="200"/>
      <c r="GYD183" s="200"/>
      <c r="GYE183" s="200"/>
      <c r="GYK183" s="200"/>
      <c r="GYL183" s="200"/>
      <c r="GYM183" s="200"/>
      <c r="GYN183" s="200"/>
      <c r="GYO183" s="200"/>
      <c r="GYP183" s="200"/>
      <c r="GYQ183" s="200"/>
      <c r="GYS183" s="200"/>
      <c r="GYT183" s="200"/>
      <c r="GYU183" s="200"/>
      <c r="GYV183" s="200"/>
      <c r="GYW183" s="200"/>
      <c r="GYX183" s="200"/>
      <c r="GYY183" s="200"/>
      <c r="GYZ183" s="200"/>
      <c r="GZC183" s="200"/>
      <c r="GZF183" s="200"/>
      <c r="GZI183" s="200"/>
      <c r="GZL183" s="200"/>
      <c r="GZO183" s="200"/>
      <c r="GZR183" s="200"/>
      <c r="HAA183" s="200"/>
      <c r="HAD183" s="200"/>
      <c r="HAG183" s="200"/>
      <c r="HAJ183" s="200"/>
      <c r="HAS183" s="200"/>
      <c r="HAY183" s="200"/>
      <c r="HBB183" s="200"/>
      <c r="HBE183" s="200"/>
      <c r="HBH183" s="200"/>
      <c r="HBN183" s="200"/>
      <c r="HBW183" s="200"/>
      <c r="HBY183" s="200"/>
      <c r="HBZ183" s="200"/>
      <c r="HCB183" s="200"/>
      <c r="HCE183" s="200"/>
      <c r="HCH183" s="200"/>
      <c r="HCK183" s="200"/>
      <c r="HCN183" s="200"/>
      <c r="HCQ183" s="200"/>
      <c r="HCS183" s="200"/>
      <c r="HCU183" s="200"/>
      <c r="HCX183" s="200"/>
      <c r="HDA183" s="200"/>
      <c r="HDD183" s="200"/>
      <c r="HDG183" s="200"/>
      <c r="HDJ183" s="200"/>
      <c r="HDM183" s="200"/>
      <c r="HDP183" s="200"/>
      <c r="HDR183" s="200"/>
      <c r="HDU183" s="200"/>
      <c r="HDX183" s="200"/>
      <c r="HEA183" s="200"/>
      <c r="HEG183" s="200"/>
      <c r="HEJ183" s="200"/>
      <c r="HEL183" s="200"/>
      <c r="HFS183" s="200"/>
      <c r="HFV183" s="200"/>
      <c r="HFY183" s="200"/>
      <c r="HGB183" s="200"/>
      <c r="HGE183" s="200"/>
      <c r="HGF183" s="200"/>
      <c r="HGG183" s="200"/>
      <c r="HGJ183" s="200"/>
      <c r="HGM183" s="200"/>
      <c r="HGP183" s="200"/>
      <c r="HGS183" s="200"/>
      <c r="HGU183" s="200"/>
      <c r="HHI183" s="200"/>
      <c r="HHJ183" s="200"/>
      <c r="HHK183" s="200"/>
      <c r="HHL183" s="200"/>
      <c r="HHM183" s="200"/>
      <c r="HHN183" s="200"/>
      <c r="HHO183" s="200"/>
      <c r="HHP183" s="200"/>
      <c r="HHQ183" s="200"/>
      <c r="HHR183" s="200"/>
      <c r="HHS183" s="200"/>
      <c r="HHT183" s="200"/>
      <c r="HHU183" s="200"/>
      <c r="HHV183" s="200"/>
      <c r="HHW183" s="200"/>
      <c r="HHX183" s="200"/>
      <c r="HHY183" s="200"/>
      <c r="HHZ183" s="200"/>
      <c r="HIA183" s="200"/>
      <c r="HIG183" s="200"/>
      <c r="HIH183" s="200"/>
      <c r="HII183" s="200"/>
      <c r="HIJ183" s="200"/>
      <c r="HIK183" s="200"/>
      <c r="HIL183" s="200"/>
      <c r="HIM183" s="200"/>
      <c r="HIO183" s="200"/>
      <c r="HIP183" s="200"/>
      <c r="HIQ183" s="200"/>
      <c r="HIR183" s="200"/>
      <c r="HIS183" s="200"/>
      <c r="HIT183" s="200"/>
      <c r="HIU183" s="200"/>
      <c r="HIV183" s="200"/>
      <c r="HIY183" s="200"/>
      <c r="HJB183" s="200"/>
      <c r="HJE183" s="200"/>
      <c r="HJH183" s="200"/>
      <c r="HJK183" s="200"/>
      <c r="HJN183" s="200"/>
      <c r="HJW183" s="200"/>
      <c r="HJZ183" s="200"/>
      <c r="HKC183" s="200"/>
      <c r="HKF183" s="200"/>
      <c r="HKO183" s="200"/>
      <c r="HKU183" s="200"/>
      <c r="HKX183" s="200"/>
      <c r="HLA183" s="200"/>
      <c r="HLD183" s="200"/>
      <c r="HLJ183" s="200"/>
      <c r="HLS183" s="200"/>
      <c r="HLU183" s="200"/>
      <c r="HLV183" s="200"/>
      <c r="HLX183" s="200"/>
      <c r="HMA183" s="200"/>
      <c r="HMD183" s="200"/>
      <c r="HMG183" s="200"/>
      <c r="HMJ183" s="200"/>
      <c r="HMM183" s="200"/>
      <c r="HMO183" s="200"/>
      <c r="HMQ183" s="200"/>
      <c r="HMT183" s="200"/>
      <c r="HMW183" s="200"/>
      <c r="HMZ183" s="200"/>
      <c r="HNC183" s="200"/>
      <c r="HNF183" s="200"/>
      <c r="HNI183" s="200"/>
      <c r="HNL183" s="200"/>
      <c r="HNN183" s="200"/>
      <c r="HNQ183" s="200"/>
      <c r="HNT183" s="200"/>
      <c r="HNW183" s="200"/>
      <c r="HOC183" s="200"/>
      <c r="HOF183" s="200"/>
      <c r="HOH183" s="200"/>
      <c r="HPO183" s="200"/>
      <c r="HPR183" s="200"/>
      <c r="HPU183" s="200"/>
      <c r="HPX183" s="200"/>
      <c r="HQA183" s="200"/>
      <c r="HQB183" s="200"/>
      <c r="HQC183" s="200"/>
      <c r="HQF183" s="200"/>
      <c r="HQI183" s="200"/>
      <c r="HQL183" s="200"/>
      <c r="HQO183" s="200"/>
      <c r="HQQ183" s="200"/>
      <c r="HRE183" s="200"/>
      <c r="HRF183" s="200"/>
      <c r="HRG183" s="200"/>
      <c r="HRH183" s="200"/>
      <c r="HRI183" s="200"/>
      <c r="HRJ183" s="200"/>
      <c r="HRK183" s="200"/>
      <c r="HRL183" s="200"/>
      <c r="HRM183" s="200"/>
      <c r="HRN183" s="200"/>
      <c r="HRO183" s="200"/>
      <c r="HRP183" s="200"/>
      <c r="HRQ183" s="200"/>
      <c r="HRR183" s="200"/>
      <c r="HRS183" s="200"/>
      <c r="HRT183" s="200"/>
      <c r="HRU183" s="200"/>
      <c r="HRV183" s="200"/>
      <c r="HRW183" s="200"/>
      <c r="HSC183" s="200"/>
      <c r="HSD183" s="200"/>
      <c r="HSE183" s="200"/>
      <c r="HSF183" s="200"/>
      <c r="HSG183" s="200"/>
      <c r="HSH183" s="200"/>
      <c r="HSI183" s="200"/>
      <c r="HSK183" s="200"/>
      <c r="HSL183" s="200"/>
      <c r="HSM183" s="200"/>
      <c r="HSN183" s="200"/>
      <c r="HSO183" s="200"/>
      <c r="HSP183" s="200"/>
      <c r="HSQ183" s="200"/>
      <c r="HSR183" s="200"/>
      <c r="HSU183" s="200"/>
      <c r="HSX183" s="200"/>
      <c r="HTA183" s="200"/>
      <c r="HTD183" s="200"/>
      <c r="HTG183" s="200"/>
      <c r="HTJ183" s="200"/>
      <c r="HTS183" s="200"/>
      <c r="HTV183" s="200"/>
      <c r="HTY183" s="200"/>
      <c r="HUB183" s="200"/>
      <c r="HUK183" s="200"/>
      <c r="HUQ183" s="200"/>
      <c r="HUT183" s="200"/>
      <c r="HUW183" s="200"/>
      <c r="HUZ183" s="200"/>
      <c r="HVF183" s="200"/>
      <c r="HVO183" s="200"/>
      <c r="HVQ183" s="200"/>
      <c r="HVR183" s="200"/>
      <c r="HVT183" s="200"/>
      <c r="HVW183" s="200"/>
      <c r="HVZ183" s="200"/>
      <c r="HWC183" s="200"/>
      <c r="HWF183" s="200"/>
      <c r="HWI183" s="200"/>
      <c r="HWK183" s="200"/>
      <c r="HWM183" s="200"/>
      <c r="HWP183" s="200"/>
      <c r="HWS183" s="200"/>
      <c r="HWV183" s="200"/>
      <c r="HWY183" s="200"/>
      <c r="HXB183" s="200"/>
      <c r="HXE183" s="200"/>
      <c r="HXH183" s="200"/>
      <c r="HXJ183" s="200"/>
      <c r="HXM183" s="200"/>
      <c r="HXP183" s="200"/>
      <c r="HXS183" s="200"/>
      <c r="HXY183" s="200"/>
      <c r="HYB183" s="200"/>
      <c r="HYD183" s="200"/>
      <c r="HZK183" s="200"/>
      <c r="HZN183" s="200"/>
      <c r="HZQ183" s="200"/>
      <c r="HZT183" s="200"/>
      <c r="HZW183" s="200"/>
      <c r="HZX183" s="200"/>
      <c r="HZY183" s="200"/>
      <c r="IAB183" s="200"/>
      <c r="IAE183" s="200"/>
      <c r="IAH183" s="200"/>
      <c r="IAK183" s="200"/>
      <c r="IAM183" s="200"/>
      <c r="IBA183" s="200"/>
      <c r="IBB183" s="200"/>
      <c r="IBC183" s="200"/>
      <c r="IBD183" s="200"/>
      <c r="IBE183" s="200"/>
      <c r="IBF183" s="200"/>
      <c r="IBG183" s="200"/>
      <c r="IBH183" s="200"/>
      <c r="IBI183" s="200"/>
      <c r="IBJ183" s="200"/>
      <c r="IBK183" s="200"/>
      <c r="IBL183" s="200"/>
      <c r="IBM183" s="200"/>
      <c r="IBN183" s="200"/>
      <c r="IBO183" s="200"/>
      <c r="IBP183" s="200"/>
      <c r="IBQ183" s="200"/>
      <c r="IBR183" s="200"/>
      <c r="IBS183" s="200"/>
      <c r="IBY183" s="200"/>
      <c r="IBZ183" s="200"/>
      <c r="ICA183" s="200"/>
      <c r="ICB183" s="200"/>
      <c r="ICC183" s="200"/>
      <c r="ICD183" s="200"/>
      <c r="ICE183" s="200"/>
      <c r="ICG183" s="200"/>
      <c r="ICH183" s="200"/>
      <c r="ICI183" s="200"/>
      <c r="ICJ183" s="200"/>
      <c r="ICK183" s="200"/>
      <c r="ICL183" s="200"/>
      <c r="ICM183" s="200"/>
      <c r="ICN183" s="200"/>
      <c r="ICQ183" s="200"/>
      <c r="ICT183" s="200"/>
      <c r="ICW183" s="200"/>
      <c r="ICZ183" s="200"/>
      <c r="IDC183" s="200"/>
      <c r="IDF183" s="200"/>
      <c r="IDO183" s="200"/>
      <c r="IDR183" s="200"/>
      <c r="IDU183" s="200"/>
      <c r="IDX183" s="200"/>
      <c r="IEG183" s="200"/>
      <c r="IEM183" s="200"/>
      <c r="IEP183" s="200"/>
      <c r="IES183" s="200"/>
      <c r="IEV183" s="200"/>
      <c r="IFB183" s="200"/>
      <c r="IFK183" s="200"/>
      <c r="IFM183" s="200"/>
      <c r="IFN183" s="200"/>
      <c r="IFP183" s="200"/>
      <c r="IFS183" s="200"/>
      <c r="IFV183" s="200"/>
      <c r="IFY183" s="200"/>
      <c r="IGB183" s="200"/>
      <c r="IGE183" s="200"/>
      <c r="IGG183" s="200"/>
      <c r="IGI183" s="200"/>
      <c r="IGL183" s="200"/>
      <c r="IGO183" s="200"/>
      <c r="IGR183" s="200"/>
      <c r="IGU183" s="200"/>
      <c r="IGX183" s="200"/>
      <c r="IHA183" s="200"/>
      <c r="IHD183" s="200"/>
      <c r="IHF183" s="200"/>
      <c r="IHI183" s="200"/>
      <c r="IHL183" s="200"/>
      <c r="IHO183" s="200"/>
      <c r="IHU183" s="200"/>
      <c r="IHX183" s="200"/>
      <c r="IHZ183" s="200"/>
      <c r="IJG183" s="200"/>
      <c r="IJJ183" s="200"/>
      <c r="IJM183" s="200"/>
      <c r="IJP183" s="200"/>
      <c r="IJS183" s="200"/>
      <c r="IJT183" s="200"/>
      <c r="IJU183" s="200"/>
      <c r="IJX183" s="200"/>
      <c r="IKA183" s="200"/>
      <c r="IKD183" s="200"/>
      <c r="IKG183" s="200"/>
      <c r="IKI183" s="200"/>
      <c r="IKW183" s="200"/>
      <c r="IKX183" s="200"/>
      <c r="IKY183" s="200"/>
      <c r="IKZ183" s="200"/>
      <c r="ILA183" s="200"/>
      <c r="ILB183" s="200"/>
      <c r="ILC183" s="200"/>
      <c r="ILD183" s="200"/>
      <c r="ILE183" s="200"/>
      <c r="ILF183" s="200"/>
      <c r="ILG183" s="200"/>
      <c r="ILH183" s="200"/>
      <c r="ILI183" s="200"/>
      <c r="ILJ183" s="200"/>
      <c r="ILK183" s="200"/>
      <c r="ILL183" s="200"/>
      <c r="ILM183" s="200"/>
      <c r="ILN183" s="200"/>
      <c r="ILO183" s="200"/>
      <c r="ILU183" s="200"/>
      <c r="ILV183" s="200"/>
      <c r="ILW183" s="200"/>
      <c r="ILX183" s="200"/>
      <c r="ILY183" s="200"/>
      <c r="ILZ183" s="200"/>
      <c r="IMA183" s="200"/>
      <c r="IMC183" s="200"/>
      <c r="IMD183" s="200"/>
      <c r="IME183" s="200"/>
      <c r="IMF183" s="200"/>
      <c r="IMG183" s="200"/>
      <c r="IMH183" s="200"/>
      <c r="IMI183" s="200"/>
      <c r="IMJ183" s="200"/>
      <c r="IMM183" s="200"/>
      <c r="IMP183" s="200"/>
      <c r="IMS183" s="200"/>
      <c r="IMV183" s="200"/>
      <c r="IMY183" s="200"/>
      <c r="INB183" s="200"/>
      <c r="INK183" s="200"/>
      <c r="INN183" s="200"/>
      <c r="INQ183" s="200"/>
      <c r="INT183" s="200"/>
      <c r="IOC183" s="200"/>
      <c r="IOI183" s="200"/>
      <c r="IOL183" s="200"/>
      <c r="IOO183" s="200"/>
      <c r="IOR183" s="200"/>
      <c r="IOX183" s="200"/>
      <c r="IPG183" s="200"/>
      <c r="IPI183" s="200"/>
      <c r="IPJ183" s="200"/>
      <c r="IPL183" s="200"/>
      <c r="IPO183" s="200"/>
      <c r="IPR183" s="200"/>
      <c r="IPU183" s="200"/>
      <c r="IPX183" s="200"/>
      <c r="IQA183" s="200"/>
      <c r="IQC183" s="200"/>
      <c r="IQE183" s="200"/>
      <c r="IQH183" s="200"/>
      <c r="IQK183" s="200"/>
      <c r="IQN183" s="200"/>
      <c r="IQQ183" s="200"/>
      <c r="IQT183" s="200"/>
      <c r="IQW183" s="200"/>
      <c r="IQZ183" s="200"/>
      <c r="IRB183" s="200"/>
      <c r="IRE183" s="200"/>
      <c r="IRH183" s="200"/>
      <c r="IRK183" s="200"/>
      <c r="IRQ183" s="200"/>
      <c r="IRT183" s="200"/>
      <c r="IRV183" s="200"/>
      <c r="ITC183" s="200"/>
      <c r="ITF183" s="200"/>
      <c r="ITI183" s="200"/>
      <c r="ITL183" s="200"/>
      <c r="ITO183" s="200"/>
      <c r="ITP183" s="200"/>
      <c r="ITQ183" s="200"/>
      <c r="ITT183" s="200"/>
      <c r="ITW183" s="200"/>
      <c r="ITZ183" s="200"/>
      <c r="IUC183" s="200"/>
      <c r="IUE183" s="200"/>
      <c r="IUS183" s="200"/>
      <c r="IUT183" s="200"/>
      <c r="IUU183" s="200"/>
      <c r="IUV183" s="200"/>
      <c r="IUW183" s="200"/>
      <c r="IUX183" s="200"/>
      <c r="IUY183" s="200"/>
      <c r="IUZ183" s="200"/>
      <c r="IVA183" s="200"/>
      <c r="IVB183" s="200"/>
      <c r="IVC183" s="200"/>
      <c r="IVD183" s="200"/>
      <c r="IVE183" s="200"/>
      <c r="IVF183" s="200"/>
      <c r="IVG183" s="200"/>
      <c r="IVH183" s="200"/>
      <c r="IVI183" s="200"/>
      <c r="IVJ183" s="200"/>
      <c r="IVK183" s="200"/>
      <c r="IVQ183" s="200"/>
      <c r="IVR183" s="200"/>
      <c r="IVS183" s="200"/>
      <c r="IVT183" s="200"/>
      <c r="IVU183" s="200"/>
      <c r="IVV183" s="200"/>
      <c r="IVW183" s="200"/>
      <c r="IVY183" s="200"/>
      <c r="IVZ183" s="200"/>
      <c r="IWA183" s="200"/>
      <c r="IWB183" s="200"/>
      <c r="IWC183" s="200"/>
      <c r="IWD183" s="200"/>
      <c r="IWE183" s="200"/>
      <c r="IWF183" s="200"/>
      <c r="IWI183" s="200"/>
      <c r="IWL183" s="200"/>
      <c r="IWO183" s="200"/>
      <c r="IWR183" s="200"/>
      <c r="IWU183" s="200"/>
      <c r="IWX183" s="200"/>
      <c r="IXG183" s="200"/>
      <c r="IXJ183" s="200"/>
      <c r="IXM183" s="200"/>
      <c r="IXP183" s="200"/>
      <c r="IXY183" s="200"/>
      <c r="IYE183" s="200"/>
      <c r="IYH183" s="200"/>
      <c r="IYK183" s="200"/>
      <c r="IYN183" s="200"/>
      <c r="IYT183" s="200"/>
      <c r="IZC183" s="200"/>
      <c r="IZE183" s="200"/>
      <c r="IZF183" s="200"/>
      <c r="IZH183" s="200"/>
      <c r="IZK183" s="200"/>
      <c r="IZN183" s="200"/>
      <c r="IZQ183" s="200"/>
      <c r="IZT183" s="200"/>
      <c r="IZW183" s="200"/>
      <c r="IZY183" s="200"/>
      <c r="JAA183" s="200"/>
      <c r="JAD183" s="200"/>
      <c r="JAG183" s="200"/>
      <c r="JAJ183" s="200"/>
      <c r="JAM183" s="200"/>
      <c r="JAP183" s="200"/>
      <c r="JAS183" s="200"/>
      <c r="JAV183" s="200"/>
      <c r="JAX183" s="200"/>
      <c r="JBA183" s="200"/>
      <c r="JBD183" s="200"/>
      <c r="JBG183" s="200"/>
      <c r="JBM183" s="200"/>
      <c r="JBP183" s="200"/>
      <c r="JBR183" s="200"/>
      <c r="JCY183" s="200"/>
      <c r="JDB183" s="200"/>
      <c r="JDE183" s="200"/>
      <c r="JDH183" s="200"/>
      <c r="JDK183" s="200"/>
      <c r="JDL183" s="200"/>
      <c r="JDM183" s="200"/>
      <c r="JDP183" s="200"/>
      <c r="JDS183" s="200"/>
      <c r="JDV183" s="200"/>
      <c r="JDY183" s="200"/>
      <c r="JEA183" s="200"/>
      <c r="JEO183" s="200"/>
      <c r="JEP183" s="200"/>
      <c r="JEQ183" s="200"/>
      <c r="JER183" s="200"/>
      <c r="JES183" s="200"/>
      <c r="JET183" s="200"/>
      <c r="JEU183" s="200"/>
      <c r="JEV183" s="200"/>
      <c r="JEW183" s="200"/>
      <c r="JEX183" s="200"/>
      <c r="JEY183" s="200"/>
      <c r="JEZ183" s="200"/>
      <c r="JFA183" s="200"/>
      <c r="JFB183" s="200"/>
      <c r="JFC183" s="200"/>
      <c r="JFD183" s="200"/>
      <c r="JFE183" s="200"/>
      <c r="JFF183" s="200"/>
      <c r="JFG183" s="200"/>
      <c r="JFM183" s="200"/>
      <c r="JFN183" s="200"/>
      <c r="JFO183" s="200"/>
      <c r="JFP183" s="200"/>
      <c r="JFQ183" s="200"/>
      <c r="JFR183" s="200"/>
      <c r="JFS183" s="200"/>
      <c r="JFU183" s="200"/>
      <c r="JFV183" s="200"/>
      <c r="JFW183" s="200"/>
      <c r="JFX183" s="200"/>
      <c r="JFY183" s="200"/>
      <c r="JFZ183" s="200"/>
      <c r="JGA183" s="200"/>
      <c r="JGB183" s="200"/>
      <c r="JGE183" s="200"/>
      <c r="JGH183" s="200"/>
      <c r="JGK183" s="200"/>
      <c r="JGN183" s="200"/>
      <c r="JGQ183" s="200"/>
      <c r="JGT183" s="200"/>
      <c r="JHC183" s="200"/>
      <c r="JHF183" s="200"/>
      <c r="JHI183" s="200"/>
      <c r="JHL183" s="200"/>
      <c r="JHU183" s="200"/>
      <c r="JIA183" s="200"/>
      <c r="JID183" s="200"/>
      <c r="JIG183" s="200"/>
      <c r="JIJ183" s="200"/>
      <c r="JIP183" s="200"/>
      <c r="JIY183" s="200"/>
      <c r="JJA183" s="200"/>
      <c r="JJB183" s="200"/>
      <c r="JJD183" s="200"/>
      <c r="JJG183" s="200"/>
      <c r="JJJ183" s="200"/>
      <c r="JJM183" s="200"/>
      <c r="JJP183" s="200"/>
      <c r="JJS183" s="200"/>
      <c r="JJU183" s="200"/>
      <c r="JJW183" s="200"/>
      <c r="JJZ183" s="200"/>
      <c r="JKC183" s="200"/>
      <c r="JKF183" s="200"/>
      <c r="JKI183" s="200"/>
      <c r="JKL183" s="200"/>
      <c r="JKO183" s="200"/>
      <c r="JKR183" s="200"/>
      <c r="JKT183" s="200"/>
      <c r="JKW183" s="200"/>
      <c r="JKZ183" s="200"/>
      <c r="JLC183" s="200"/>
      <c r="JLI183" s="200"/>
      <c r="JLL183" s="200"/>
      <c r="JLN183" s="200"/>
      <c r="JMU183" s="200"/>
      <c r="JMX183" s="200"/>
      <c r="JNA183" s="200"/>
      <c r="JND183" s="200"/>
      <c r="JNG183" s="200"/>
      <c r="JNH183" s="200"/>
      <c r="JNI183" s="200"/>
      <c r="JNL183" s="200"/>
      <c r="JNO183" s="200"/>
      <c r="JNR183" s="200"/>
      <c r="JNU183" s="200"/>
      <c r="JNW183" s="200"/>
      <c r="JOK183" s="200"/>
      <c r="JOL183" s="200"/>
      <c r="JOM183" s="200"/>
      <c r="JON183" s="200"/>
      <c r="JOO183" s="200"/>
      <c r="JOP183" s="200"/>
      <c r="JOQ183" s="200"/>
      <c r="JOR183" s="200"/>
      <c r="JOS183" s="200"/>
      <c r="JOT183" s="200"/>
      <c r="JOU183" s="200"/>
      <c r="JOV183" s="200"/>
      <c r="JOW183" s="200"/>
      <c r="JOX183" s="200"/>
      <c r="JOY183" s="200"/>
      <c r="JOZ183" s="200"/>
      <c r="JPA183" s="200"/>
      <c r="JPB183" s="200"/>
      <c r="JPC183" s="200"/>
      <c r="JPI183" s="200"/>
      <c r="JPJ183" s="200"/>
      <c r="JPK183" s="200"/>
      <c r="JPL183" s="200"/>
      <c r="JPM183" s="200"/>
      <c r="JPN183" s="200"/>
      <c r="JPO183" s="200"/>
      <c r="JPQ183" s="200"/>
      <c r="JPR183" s="200"/>
      <c r="JPS183" s="200"/>
      <c r="JPT183" s="200"/>
      <c r="JPU183" s="200"/>
      <c r="JPV183" s="200"/>
      <c r="JPW183" s="200"/>
      <c r="JPX183" s="200"/>
      <c r="JQA183" s="200"/>
      <c r="JQD183" s="200"/>
      <c r="JQG183" s="200"/>
      <c r="JQJ183" s="200"/>
      <c r="JQM183" s="200"/>
      <c r="JQP183" s="200"/>
      <c r="JQY183" s="200"/>
      <c r="JRB183" s="200"/>
      <c r="JRE183" s="200"/>
      <c r="JRH183" s="200"/>
      <c r="JRQ183" s="200"/>
      <c r="JRW183" s="200"/>
      <c r="JRZ183" s="200"/>
      <c r="JSC183" s="200"/>
      <c r="JSF183" s="200"/>
      <c r="JSL183" s="200"/>
      <c r="JSU183" s="200"/>
      <c r="JSW183" s="200"/>
      <c r="JSX183" s="200"/>
      <c r="JSZ183" s="200"/>
      <c r="JTC183" s="200"/>
      <c r="JTF183" s="200"/>
      <c r="JTI183" s="200"/>
      <c r="JTL183" s="200"/>
      <c r="JTO183" s="200"/>
      <c r="JTQ183" s="200"/>
      <c r="JTS183" s="200"/>
      <c r="JTV183" s="200"/>
      <c r="JTY183" s="200"/>
      <c r="JUB183" s="200"/>
      <c r="JUE183" s="200"/>
      <c r="JUH183" s="200"/>
      <c r="JUK183" s="200"/>
      <c r="JUN183" s="200"/>
      <c r="JUP183" s="200"/>
      <c r="JUS183" s="200"/>
      <c r="JUV183" s="200"/>
      <c r="JUY183" s="200"/>
      <c r="JVE183" s="200"/>
      <c r="JVH183" s="200"/>
      <c r="JVJ183" s="200"/>
      <c r="JWQ183" s="200"/>
      <c r="JWT183" s="200"/>
      <c r="JWW183" s="200"/>
      <c r="JWZ183" s="200"/>
      <c r="JXC183" s="200"/>
      <c r="JXD183" s="200"/>
      <c r="JXE183" s="200"/>
      <c r="JXH183" s="200"/>
      <c r="JXK183" s="200"/>
      <c r="JXN183" s="200"/>
      <c r="JXQ183" s="200"/>
      <c r="JXS183" s="200"/>
      <c r="JYG183" s="200"/>
      <c r="JYH183" s="200"/>
      <c r="JYI183" s="200"/>
      <c r="JYJ183" s="200"/>
      <c r="JYK183" s="200"/>
      <c r="JYL183" s="200"/>
      <c r="JYM183" s="200"/>
      <c r="JYN183" s="200"/>
      <c r="JYO183" s="200"/>
      <c r="JYP183" s="200"/>
      <c r="JYQ183" s="200"/>
      <c r="JYR183" s="200"/>
      <c r="JYS183" s="200"/>
      <c r="JYT183" s="200"/>
      <c r="JYU183" s="200"/>
      <c r="JYV183" s="200"/>
      <c r="JYW183" s="200"/>
      <c r="JYX183" s="200"/>
      <c r="JYY183" s="200"/>
      <c r="JZE183" s="200"/>
      <c r="JZF183" s="200"/>
      <c r="JZG183" s="200"/>
      <c r="JZH183" s="200"/>
      <c r="JZI183" s="200"/>
      <c r="JZJ183" s="200"/>
      <c r="JZK183" s="200"/>
      <c r="JZM183" s="200"/>
      <c r="JZN183" s="200"/>
      <c r="JZO183" s="200"/>
      <c r="JZP183" s="200"/>
      <c r="JZQ183" s="200"/>
      <c r="JZR183" s="200"/>
      <c r="JZS183" s="200"/>
      <c r="JZT183" s="200"/>
      <c r="JZW183" s="200"/>
      <c r="JZZ183" s="200"/>
      <c r="KAC183" s="200"/>
      <c r="KAF183" s="200"/>
      <c r="KAI183" s="200"/>
      <c r="KAL183" s="200"/>
      <c r="KAU183" s="200"/>
      <c r="KAX183" s="200"/>
      <c r="KBA183" s="200"/>
      <c r="KBD183" s="200"/>
      <c r="KBM183" s="200"/>
      <c r="KBS183" s="200"/>
      <c r="KBV183" s="200"/>
      <c r="KBY183" s="200"/>
      <c r="KCB183" s="200"/>
      <c r="KCH183" s="200"/>
      <c r="KCQ183" s="200"/>
      <c r="KCS183" s="200"/>
      <c r="KCT183" s="200"/>
      <c r="KCV183" s="200"/>
      <c r="KCY183" s="200"/>
      <c r="KDB183" s="200"/>
      <c r="KDE183" s="200"/>
      <c r="KDH183" s="200"/>
      <c r="KDK183" s="200"/>
      <c r="KDM183" s="200"/>
      <c r="KDO183" s="200"/>
      <c r="KDR183" s="200"/>
      <c r="KDU183" s="200"/>
      <c r="KDX183" s="200"/>
      <c r="KEA183" s="200"/>
      <c r="KED183" s="200"/>
      <c r="KEG183" s="200"/>
      <c r="KEJ183" s="200"/>
      <c r="KEL183" s="200"/>
      <c r="KEO183" s="200"/>
      <c r="KER183" s="200"/>
      <c r="KEU183" s="200"/>
      <c r="KFA183" s="200"/>
      <c r="KFD183" s="200"/>
      <c r="KFF183" s="200"/>
      <c r="KGM183" s="200"/>
      <c r="KGP183" s="200"/>
      <c r="KGS183" s="200"/>
      <c r="KGV183" s="200"/>
      <c r="KGY183" s="200"/>
      <c r="KGZ183" s="200"/>
      <c r="KHA183" s="200"/>
      <c r="KHD183" s="200"/>
      <c r="KHG183" s="200"/>
      <c r="KHJ183" s="200"/>
      <c r="KHM183" s="200"/>
      <c r="KHO183" s="200"/>
      <c r="KIC183" s="200"/>
      <c r="KID183" s="200"/>
      <c r="KIE183" s="200"/>
      <c r="KIF183" s="200"/>
      <c r="KIG183" s="200"/>
      <c r="KIH183" s="200"/>
      <c r="KII183" s="200"/>
      <c r="KIJ183" s="200"/>
      <c r="KIK183" s="200"/>
      <c r="KIL183" s="200"/>
      <c r="KIM183" s="200"/>
      <c r="KIN183" s="200"/>
      <c r="KIO183" s="200"/>
      <c r="KIP183" s="200"/>
      <c r="KIQ183" s="200"/>
      <c r="KIR183" s="200"/>
      <c r="KIS183" s="200"/>
      <c r="KIT183" s="200"/>
      <c r="KIU183" s="200"/>
      <c r="KJA183" s="200"/>
      <c r="KJB183" s="200"/>
      <c r="KJC183" s="200"/>
      <c r="KJD183" s="200"/>
      <c r="KJE183" s="200"/>
      <c r="KJF183" s="200"/>
      <c r="KJG183" s="200"/>
      <c r="KJI183" s="200"/>
      <c r="KJJ183" s="200"/>
      <c r="KJK183" s="200"/>
      <c r="KJL183" s="200"/>
      <c r="KJM183" s="200"/>
      <c r="KJN183" s="200"/>
      <c r="KJO183" s="200"/>
      <c r="KJP183" s="200"/>
      <c r="KJS183" s="200"/>
      <c r="KJV183" s="200"/>
      <c r="KJY183" s="200"/>
      <c r="KKB183" s="200"/>
      <c r="KKE183" s="200"/>
      <c r="KKH183" s="200"/>
      <c r="KKQ183" s="200"/>
      <c r="KKT183" s="200"/>
      <c r="KKW183" s="200"/>
      <c r="KKZ183" s="200"/>
      <c r="KLI183" s="200"/>
      <c r="KLO183" s="200"/>
      <c r="KLR183" s="200"/>
      <c r="KLU183" s="200"/>
      <c r="KLX183" s="200"/>
      <c r="KMD183" s="200"/>
      <c r="KMM183" s="200"/>
      <c r="KMO183" s="200"/>
      <c r="KMP183" s="200"/>
      <c r="KMR183" s="200"/>
      <c r="KMU183" s="200"/>
      <c r="KMX183" s="200"/>
      <c r="KNA183" s="200"/>
      <c r="KND183" s="200"/>
      <c r="KNG183" s="200"/>
      <c r="KNI183" s="200"/>
      <c r="KNK183" s="200"/>
      <c r="KNN183" s="200"/>
      <c r="KNQ183" s="200"/>
      <c r="KNT183" s="200"/>
      <c r="KNW183" s="200"/>
      <c r="KNZ183" s="200"/>
      <c r="KOC183" s="200"/>
      <c r="KOF183" s="200"/>
      <c r="KOH183" s="200"/>
      <c r="KOK183" s="200"/>
      <c r="KON183" s="200"/>
      <c r="KOQ183" s="200"/>
      <c r="KOW183" s="200"/>
      <c r="KOZ183" s="200"/>
      <c r="KPB183" s="200"/>
      <c r="KQI183" s="200"/>
      <c r="KQL183" s="200"/>
      <c r="KQO183" s="200"/>
      <c r="KQR183" s="200"/>
      <c r="KQU183" s="200"/>
      <c r="KQV183" s="200"/>
      <c r="KQW183" s="200"/>
      <c r="KQZ183" s="200"/>
      <c r="KRC183" s="200"/>
      <c r="KRF183" s="200"/>
      <c r="KRI183" s="200"/>
      <c r="KRK183" s="200"/>
      <c r="KRY183" s="200"/>
      <c r="KRZ183" s="200"/>
      <c r="KSA183" s="200"/>
      <c r="KSB183" s="200"/>
      <c r="KSC183" s="200"/>
      <c r="KSD183" s="200"/>
      <c r="KSE183" s="200"/>
      <c r="KSF183" s="200"/>
      <c r="KSG183" s="200"/>
      <c r="KSH183" s="200"/>
      <c r="KSI183" s="200"/>
      <c r="KSJ183" s="200"/>
      <c r="KSK183" s="200"/>
      <c r="KSL183" s="200"/>
      <c r="KSM183" s="200"/>
      <c r="KSN183" s="200"/>
      <c r="KSO183" s="200"/>
      <c r="KSP183" s="200"/>
      <c r="KSQ183" s="200"/>
      <c r="KSW183" s="200"/>
      <c r="KSX183" s="200"/>
      <c r="KSY183" s="200"/>
      <c r="KSZ183" s="200"/>
      <c r="KTA183" s="200"/>
      <c r="KTB183" s="200"/>
      <c r="KTC183" s="200"/>
      <c r="KTE183" s="200"/>
      <c r="KTF183" s="200"/>
      <c r="KTG183" s="200"/>
      <c r="KTH183" s="200"/>
      <c r="KTI183" s="200"/>
      <c r="KTJ183" s="200"/>
      <c r="KTK183" s="200"/>
      <c r="KTL183" s="200"/>
      <c r="KTO183" s="200"/>
      <c r="KTR183" s="200"/>
      <c r="KTU183" s="200"/>
      <c r="KTX183" s="200"/>
      <c r="KUA183" s="200"/>
      <c r="KUD183" s="200"/>
      <c r="KUM183" s="200"/>
      <c r="KUP183" s="200"/>
      <c r="KUS183" s="200"/>
      <c r="KUV183" s="200"/>
      <c r="KVE183" s="200"/>
      <c r="KVK183" s="200"/>
      <c r="KVN183" s="200"/>
      <c r="KVQ183" s="200"/>
      <c r="KVT183" s="200"/>
      <c r="KVZ183" s="200"/>
      <c r="KWI183" s="200"/>
      <c r="KWK183" s="200"/>
      <c r="KWL183" s="200"/>
      <c r="KWN183" s="200"/>
      <c r="KWQ183" s="200"/>
      <c r="KWT183" s="200"/>
      <c r="KWW183" s="200"/>
      <c r="KWZ183" s="200"/>
      <c r="KXC183" s="200"/>
      <c r="KXE183" s="200"/>
      <c r="KXG183" s="200"/>
      <c r="KXJ183" s="200"/>
      <c r="KXM183" s="200"/>
      <c r="KXP183" s="200"/>
      <c r="KXS183" s="200"/>
      <c r="KXV183" s="200"/>
      <c r="KXY183" s="200"/>
      <c r="KYB183" s="200"/>
      <c r="KYD183" s="200"/>
      <c r="KYG183" s="200"/>
      <c r="KYJ183" s="200"/>
      <c r="KYM183" s="200"/>
      <c r="KYS183" s="200"/>
      <c r="KYV183" s="200"/>
      <c r="KYX183" s="200"/>
      <c r="LAE183" s="200"/>
      <c r="LAH183" s="200"/>
      <c r="LAK183" s="200"/>
      <c r="LAN183" s="200"/>
      <c r="LAQ183" s="200"/>
      <c r="LAR183" s="200"/>
      <c r="LAS183" s="200"/>
      <c r="LAV183" s="200"/>
      <c r="LAY183" s="200"/>
      <c r="LBB183" s="200"/>
      <c r="LBE183" s="200"/>
      <c r="LBG183" s="200"/>
      <c r="LBU183" s="200"/>
      <c r="LBV183" s="200"/>
      <c r="LBW183" s="200"/>
      <c r="LBX183" s="200"/>
      <c r="LBY183" s="200"/>
      <c r="LBZ183" s="200"/>
      <c r="LCA183" s="200"/>
      <c r="LCB183" s="200"/>
      <c r="LCC183" s="200"/>
      <c r="LCD183" s="200"/>
      <c r="LCE183" s="200"/>
      <c r="LCF183" s="200"/>
      <c r="LCG183" s="200"/>
      <c r="LCH183" s="200"/>
      <c r="LCI183" s="200"/>
      <c r="LCJ183" s="200"/>
      <c r="LCK183" s="200"/>
      <c r="LCL183" s="200"/>
      <c r="LCM183" s="200"/>
      <c r="LCS183" s="200"/>
      <c r="LCT183" s="200"/>
      <c r="LCU183" s="200"/>
      <c r="LCV183" s="200"/>
      <c r="LCW183" s="200"/>
      <c r="LCX183" s="200"/>
      <c r="LCY183" s="200"/>
      <c r="LDA183" s="200"/>
      <c r="LDB183" s="200"/>
      <c r="LDC183" s="200"/>
      <c r="LDD183" s="200"/>
      <c r="LDE183" s="200"/>
      <c r="LDF183" s="200"/>
      <c r="LDG183" s="200"/>
      <c r="LDH183" s="200"/>
      <c r="LDK183" s="200"/>
      <c r="LDN183" s="200"/>
      <c r="LDQ183" s="200"/>
      <c r="LDT183" s="200"/>
      <c r="LDW183" s="200"/>
      <c r="LDZ183" s="200"/>
      <c r="LEI183" s="200"/>
      <c r="LEL183" s="200"/>
      <c r="LEO183" s="200"/>
      <c r="LER183" s="200"/>
      <c r="LFA183" s="200"/>
      <c r="LFG183" s="200"/>
      <c r="LFJ183" s="200"/>
      <c r="LFM183" s="200"/>
      <c r="LFP183" s="200"/>
      <c r="LFV183" s="200"/>
      <c r="LGE183" s="200"/>
      <c r="LGG183" s="200"/>
      <c r="LGH183" s="200"/>
      <c r="LGJ183" s="200"/>
      <c r="LGM183" s="200"/>
      <c r="LGP183" s="200"/>
      <c r="LGS183" s="200"/>
      <c r="LGV183" s="200"/>
      <c r="LGY183" s="200"/>
      <c r="LHA183" s="200"/>
      <c r="LHC183" s="200"/>
      <c r="LHF183" s="200"/>
      <c r="LHI183" s="200"/>
      <c r="LHL183" s="200"/>
      <c r="LHO183" s="200"/>
      <c r="LHR183" s="200"/>
      <c r="LHU183" s="200"/>
      <c r="LHX183" s="200"/>
      <c r="LHZ183" s="200"/>
      <c r="LIC183" s="200"/>
      <c r="LIF183" s="200"/>
      <c r="LII183" s="200"/>
      <c r="LIO183" s="200"/>
      <c r="LIR183" s="200"/>
      <c r="LIT183" s="200"/>
      <c r="LKA183" s="200"/>
      <c r="LKD183" s="200"/>
      <c r="LKG183" s="200"/>
      <c r="LKJ183" s="200"/>
      <c r="LKM183" s="200"/>
      <c r="LKN183" s="200"/>
      <c r="LKO183" s="200"/>
      <c r="LKR183" s="200"/>
      <c r="LKU183" s="200"/>
      <c r="LKX183" s="200"/>
      <c r="LLA183" s="200"/>
      <c r="LLC183" s="200"/>
      <c r="LLQ183" s="200"/>
      <c r="LLR183" s="200"/>
      <c r="LLS183" s="200"/>
      <c r="LLT183" s="200"/>
      <c r="LLU183" s="200"/>
      <c r="LLV183" s="200"/>
      <c r="LLW183" s="200"/>
      <c r="LLX183" s="200"/>
      <c r="LLY183" s="200"/>
      <c r="LLZ183" s="200"/>
      <c r="LMA183" s="200"/>
      <c r="LMB183" s="200"/>
      <c r="LMC183" s="200"/>
      <c r="LMD183" s="200"/>
      <c r="LME183" s="200"/>
      <c r="LMF183" s="200"/>
      <c r="LMG183" s="200"/>
      <c r="LMH183" s="200"/>
      <c r="LMI183" s="200"/>
      <c r="LMO183" s="200"/>
      <c r="LMP183" s="200"/>
      <c r="LMQ183" s="200"/>
      <c r="LMR183" s="200"/>
      <c r="LMS183" s="200"/>
      <c r="LMT183" s="200"/>
      <c r="LMU183" s="200"/>
      <c r="LMW183" s="200"/>
      <c r="LMX183" s="200"/>
      <c r="LMY183" s="200"/>
      <c r="LMZ183" s="200"/>
      <c r="LNA183" s="200"/>
      <c r="LNB183" s="200"/>
      <c r="LNC183" s="200"/>
      <c r="LND183" s="200"/>
      <c r="LNG183" s="200"/>
      <c r="LNJ183" s="200"/>
      <c r="LNM183" s="200"/>
      <c r="LNP183" s="200"/>
      <c r="LNS183" s="200"/>
      <c r="LNV183" s="200"/>
      <c r="LOE183" s="200"/>
      <c r="LOH183" s="200"/>
      <c r="LOK183" s="200"/>
      <c r="LON183" s="200"/>
      <c r="LOW183" s="200"/>
      <c r="LPC183" s="200"/>
      <c r="LPF183" s="200"/>
      <c r="LPI183" s="200"/>
      <c r="LPL183" s="200"/>
      <c r="LPR183" s="200"/>
      <c r="LQA183" s="200"/>
      <c r="LQC183" s="200"/>
      <c r="LQD183" s="200"/>
      <c r="LQF183" s="200"/>
      <c r="LQI183" s="200"/>
      <c r="LQL183" s="200"/>
      <c r="LQO183" s="200"/>
      <c r="LQR183" s="200"/>
      <c r="LQU183" s="200"/>
      <c r="LQW183" s="200"/>
      <c r="LQY183" s="200"/>
      <c r="LRB183" s="200"/>
      <c r="LRE183" s="200"/>
      <c r="LRH183" s="200"/>
      <c r="LRK183" s="200"/>
      <c r="LRN183" s="200"/>
      <c r="LRQ183" s="200"/>
      <c r="LRT183" s="200"/>
      <c r="LRV183" s="200"/>
      <c r="LRY183" s="200"/>
      <c r="LSB183" s="200"/>
      <c r="LSE183" s="200"/>
      <c r="LSK183" s="200"/>
      <c r="LSN183" s="200"/>
      <c r="LSP183" s="200"/>
      <c r="LTW183" s="200"/>
      <c r="LTZ183" s="200"/>
      <c r="LUC183" s="200"/>
      <c r="LUF183" s="200"/>
      <c r="LUI183" s="200"/>
      <c r="LUJ183" s="200"/>
      <c r="LUK183" s="200"/>
      <c r="LUN183" s="200"/>
      <c r="LUQ183" s="200"/>
      <c r="LUT183" s="200"/>
      <c r="LUW183" s="200"/>
      <c r="LUY183" s="200"/>
      <c r="LVM183" s="200"/>
      <c r="LVN183" s="200"/>
      <c r="LVO183" s="200"/>
      <c r="LVP183" s="200"/>
      <c r="LVQ183" s="200"/>
      <c r="LVR183" s="200"/>
      <c r="LVS183" s="200"/>
      <c r="LVT183" s="200"/>
      <c r="LVU183" s="200"/>
      <c r="LVV183" s="200"/>
      <c r="LVW183" s="200"/>
      <c r="LVX183" s="200"/>
      <c r="LVY183" s="200"/>
      <c r="LVZ183" s="200"/>
      <c r="LWA183" s="200"/>
      <c r="LWB183" s="200"/>
      <c r="LWC183" s="200"/>
      <c r="LWD183" s="200"/>
      <c r="LWE183" s="200"/>
      <c r="LWK183" s="200"/>
      <c r="LWL183" s="200"/>
      <c r="LWM183" s="200"/>
      <c r="LWN183" s="200"/>
      <c r="LWO183" s="200"/>
      <c r="LWP183" s="200"/>
      <c r="LWQ183" s="200"/>
      <c r="LWS183" s="200"/>
      <c r="LWT183" s="200"/>
      <c r="LWU183" s="200"/>
      <c r="LWV183" s="200"/>
      <c r="LWW183" s="200"/>
      <c r="LWX183" s="200"/>
      <c r="LWY183" s="200"/>
      <c r="LWZ183" s="200"/>
      <c r="LXC183" s="200"/>
      <c r="LXF183" s="200"/>
      <c r="LXI183" s="200"/>
      <c r="LXL183" s="200"/>
      <c r="LXO183" s="200"/>
      <c r="LXR183" s="200"/>
      <c r="LYA183" s="200"/>
      <c r="LYD183" s="200"/>
      <c r="LYG183" s="200"/>
      <c r="LYJ183" s="200"/>
      <c r="LYS183" s="200"/>
      <c r="LYY183" s="200"/>
      <c r="LZB183" s="200"/>
      <c r="LZE183" s="200"/>
      <c r="LZH183" s="200"/>
      <c r="LZN183" s="200"/>
      <c r="LZW183" s="200"/>
      <c r="LZY183" s="200"/>
      <c r="LZZ183" s="200"/>
      <c r="MAB183" s="200"/>
      <c r="MAE183" s="200"/>
      <c r="MAH183" s="200"/>
      <c r="MAK183" s="200"/>
      <c r="MAN183" s="200"/>
      <c r="MAQ183" s="200"/>
      <c r="MAS183" s="200"/>
      <c r="MAU183" s="200"/>
      <c r="MAX183" s="200"/>
      <c r="MBA183" s="200"/>
      <c r="MBD183" s="200"/>
      <c r="MBG183" s="200"/>
      <c r="MBJ183" s="200"/>
      <c r="MBM183" s="200"/>
      <c r="MBP183" s="200"/>
      <c r="MBR183" s="200"/>
      <c r="MBU183" s="200"/>
      <c r="MBX183" s="200"/>
      <c r="MCA183" s="200"/>
      <c r="MCG183" s="200"/>
      <c r="MCJ183" s="200"/>
      <c r="MCL183" s="200"/>
      <c r="MDS183" s="200"/>
      <c r="MDV183" s="200"/>
      <c r="MDY183" s="200"/>
      <c r="MEB183" s="200"/>
      <c r="MEE183" s="200"/>
      <c r="MEF183" s="200"/>
      <c r="MEG183" s="200"/>
      <c r="MEJ183" s="200"/>
      <c r="MEM183" s="200"/>
      <c r="MEP183" s="200"/>
      <c r="MES183" s="200"/>
      <c r="MEU183" s="200"/>
      <c r="MFI183" s="200"/>
      <c r="MFJ183" s="200"/>
      <c r="MFK183" s="200"/>
      <c r="MFL183" s="200"/>
      <c r="MFM183" s="200"/>
      <c r="MFN183" s="200"/>
      <c r="MFO183" s="200"/>
      <c r="MFP183" s="200"/>
      <c r="MFQ183" s="200"/>
      <c r="MFR183" s="200"/>
      <c r="MFS183" s="200"/>
      <c r="MFT183" s="200"/>
      <c r="MFU183" s="200"/>
      <c r="MFV183" s="200"/>
      <c r="MFW183" s="200"/>
      <c r="MFX183" s="200"/>
      <c r="MFY183" s="200"/>
      <c r="MFZ183" s="200"/>
      <c r="MGA183" s="200"/>
      <c r="MGG183" s="200"/>
      <c r="MGH183" s="200"/>
      <c r="MGI183" s="200"/>
      <c r="MGJ183" s="200"/>
      <c r="MGK183" s="200"/>
      <c r="MGL183" s="200"/>
      <c r="MGM183" s="200"/>
      <c r="MGO183" s="200"/>
      <c r="MGP183" s="200"/>
      <c r="MGQ183" s="200"/>
      <c r="MGR183" s="200"/>
      <c r="MGS183" s="200"/>
      <c r="MGT183" s="200"/>
      <c r="MGU183" s="200"/>
      <c r="MGV183" s="200"/>
      <c r="MGY183" s="200"/>
      <c r="MHB183" s="200"/>
      <c r="MHE183" s="200"/>
      <c r="MHH183" s="200"/>
      <c r="MHK183" s="200"/>
      <c r="MHN183" s="200"/>
      <c r="MHW183" s="200"/>
      <c r="MHZ183" s="200"/>
      <c r="MIC183" s="200"/>
      <c r="MIF183" s="200"/>
      <c r="MIO183" s="200"/>
      <c r="MIU183" s="200"/>
      <c r="MIX183" s="200"/>
      <c r="MJA183" s="200"/>
      <c r="MJD183" s="200"/>
      <c r="MJJ183" s="200"/>
      <c r="MJS183" s="200"/>
      <c r="MJU183" s="200"/>
      <c r="MJV183" s="200"/>
      <c r="MJX183" s="200"/>
      <c r="MKA183" s="200"/>
      <c r="MKD183" s="200"/>
      <c r="MKG183" s="200"/>
      <c r="MKJ183" s="200"/>
      <c r="MKM183" s="200"/>
      <c r="MKO183" s="200"/>
      <c r="MKQ183" s="200"/>
      <c r="MKT183" s="200"/>
      <c r="MKW183" s="200"/>
      <c r="MKZ183" s="200"/>
      <c r="MLC183" s="200"/>
      <c r="MLF183" s="200"/>
      <c r="MLI183" s="200"/>
      <c r="MLL183" s="200"/>
      <c r="MLN183" s="200"/>
      <c r="MLQ183" s="200"/>
      <c r="MLT183" s="200"/>
      <c r="MLW183" s="200"/>
      <c r="MMC183" s="200"/>
      <c r="MMF183" s="200"/>
      <c r="MMH183" s="200"/>
      <c r="MNO183" s="200"/>
      <c r="MNR183" s="200"/>
      <c r="MNU183" s="200"/>
      <c r="MNX183" s="200"/>
      <c r="MOA183" s="200"/>
      <c r="MOB183" s="200"/>
      <c r="MOC183" s="200"/>
      <c r="MOF183" s="200"/>
      <c r="MOI183" s="200"/>
      <c r="MOL183" s="200"/>
      <c r="MOO183" s="200"/>
      <c r="MOQ183" s="200"/>
      <c r="MPE183" s="200"/>
      <c r="MPF183" s="200"/>
      <c r="MPG183" s="200"/>
      <c r="MPH183" s="200"/>
      <c r="MPI183" s="200"/>
      <c r="MPJ183" s="200"/>
      <c r="MPK183" s="200"/>
      <c r="MPL183" s="200"/>
      <c r="MPM183" s="200"/>
      <c r="MPN183" s="200"/>
      <c r="MPO183" s="200"/>
      <c r="MPP183" s="200"/>
      <c r="MPQ183" s="200"/>
      <c r="MPR183" s="200"/>
      <c r="MPS183" s="200"/>
      <c r="MPT183" s="200"/>
      <c r="MPU183" s="200"/>
      <c r="MPV183" s="200"/>
      <c r="MPW183" s="200"/>
      <c r="MQC183" s="200"/>
      <c r="MQD183" s="200"/>
      <c r="MQE183" s="200"/>
      <c r="MQF183" s="200"/>
      <c r="MQG183" s="200"/>
      <c r="MQH183" s="200"/>
      <c r="MQI183" s="200"/>
      <c r="MQK183" s="200"/>
      <c r="MQL183" s="200"/>
      <c r="MQM183" s="200"/>
      <c r="MQN183" s="200"/>
      <c r="MQO183" s="200"/>
      <c r="MQP183" s="200"/>
      <c r="MQQ183" s="200"/>
      <c r="MQR183" s="200"/>
      <c r="MQU183" s="200"/>
      <c r="MQX183" s="200"/>
      <c r="MRA183" s="200"/>
      <c r="MRD183" s="200"/>
      <c r="MRG183" s="200"/>
      <c r="MRJ183" s="200"/>
      <c r="MRS183" s="200"/>
      <c r="MRV183" s="200"/>
      <c r="MRY183" s="200"/>
      <c r="MSB183" s="200"/>
      <c r="MSK183" s="200"/>
      <c r="MSQ183" s="200"/>
      <c r="MST183" s="200"/>
      <c r="MSW183" s="200"/>
      <c r="MSZ183" s="200"/>
      <c r="MTF183" s="200"/>
      <c r="MTO183" s="200"/>
      <c r="MTQ183" s="200"/>
      <c r="MTR183" s="200"/>
      <c r="MTT183" s="200"/>
      <c r="MTW183" s="200"/>
      <c r="MTZ183" s="200"/>
      <c r="MUC183" s="200"/>
      <c r="MUF183" s="200"/>
      <c r="MUI183" s="200"/>
      <c r="MUK183" s="200"/>
      <c r="MUM183" s="200"/>
      <c r="MUP183" s="200"/>
      <c r="MUS183" s="200"/>
      <c r="MUV183" s="200"/>
      <c r="MUY183" s="200"/>
      <c r="MVB183" s="200"/>
      <c r="MVE183" s="200"/>
      <c r="MVH183" s="200"/>
      <c r="MVJ183" s="200"/>
      <c r="MVM183" s="200"/>
      <c r="MVP183" s="200"/>
      <c r="MVS183" s="200"/>
      <c r="MVY183" s="200"/>
      <c r="MWB183" s="200"/>
      <c r="MWD183" s="200"/>
      <c r="MXK183" s="200"/>
      <c r="MXN183" s="200"/>
      <c r="MXQ183" s="200"/>
      <c r="MXT183" s="200"/>
      <c r="MXW183" s="200"/>
      <c r="MXX183" s="200"/>
      <c r="MXY183" s="200"/>
      <c r="MYB183" s="200"/>
      <c r="MYE183" s="200"/>
      <c r="MYH183" s="200"/>
      <c r="MYK183" s="200"/>
      <c r="MYM183" s="200"/>
      <c r="MZA183" s="200"/>
      <c r="MZB183" s="200"/>
      <c r="MZC183" s="200"/>
      <c r="MZD183" s="200"/>
      <c r="MZE183" s="200"/>
      <c r="MZF183" s="200"/>
      <c r="MZG183" s="200"/>
      <c r="MZH183" s="200"/>
      <c r="MZI183" s="200"/>
      <c r="MZJ183" s="200"/>
      <c r="MZK183" s="200"/>
      <c r="MZL183" s="200"/>
      <c r="MZM183" s="200"/>
      <c r="MZN183" s="200"/>
      <c r="MZO183" s="200"/>
      <c r="MZP183" s="200"/>
      <c r="MZQ183" s="200"/>
      <c r="MZR183" s="200"/>
      <c r="MZS183" s="200"/>
      <c r="MZY183" s="200"/>
      <c r="MZZ183" s="200"/>
      <c r="NAA183" s="200"/>
      <c r="NAB183" s="200"/>
      <c r="NAC183" s="200"/>
      <c r="NAD183" s="200"/>
      <c r="NAE183" s="200"/>
      <c r="NAG183" s="200"/>
      <c r="NAH183" s="200"/>
      <c r="NAI183" s="200"/>
      <c r="NAJ183" s="200"/>
      <c r="NAK183" s="200"/>
      <c r="NAL183" s="200"/>
      <c r="NAM183" s="200"/>
      <c r="NAN183" s="200"/>
      <c r="NAQ183" s="200"/>
      <c r="NAT183" s="200"/>
      <c r="NAW183" s="200"/>
      <c r="NAZ183" s="200"/>
      <c r="NBC183" s="200"/>
      <c r="NBF183" s="200"/>
      <c r="NBO183" s="200"/>
      <c r="NBR183" s="200"/>
      <c r="NBU183" s="200"/>
      <c r="NBX183" s="200"/>
      <c r="NCG183" s="200"/>
      <c r="NCM183" s="200"/>
      <c r="NCP183" s="200"/>
      <c r="NCS183" s="200"/>
      <c r="NCV183" s="200"/>
      <c r="NDB183" s="200"/>
      <c r="NDK183" s="200"/>
      <c r="NDM183" s="200"/>
      <c r="NDN183" s="200"/>
      <c r="NDP183" s="200"/>
      <c r="NDS183" s="200"/>
      <c r="NDV183" s="200"/>
      <c r="NDY183" s="200"/>
      <c r="NEB183" s="200"/>
      <c r="NEE183" s="200"/>
      <c r="NEG183" s="200"/>
      <c r="NEI183" s="200"/>
      <c r="NEL183" s="200"/>
      <c r="NEO183" s="200"/>
      <c r="NER183" s="200"/>
      <c r="NEU183" s="200"/>
      <c r="NEX183" s="200"/>
      <c r="NFA183" s="200"/>
      <c r="NFD183" s="200"/>
      <c r="NFF183" s="200"/>
      <c r="NFI183" s="200"/>
      <c r="NFL183" s="200"/>
      <c r="NFO183" s="200"/>
      <c r="NFU183" s="200"/>
      <c r="NFX183" s="200"/>
      <c r="NFZ183" s="200"/>
      <c r="NHG183" s="200"/>
      <c r="NHJ183" s="200"/>
      <c r="NHM183" s="200"/>
      <c r="NHP183" s="200"/>
      <c r="NHS183" s="200"/>
      <c r="NHT183" s="200"/>
      <c r="NHU183" s="200"/>
      <c r="NHX183" s="200"/>
      <c r="NIA183" s="200"/>
      <c r="NID183" s="200"/>
      <c r="NIG183" s="200"/>
      <c r="NII183" s="200"/>
      <c r="NIW183" s="200"/>
      <c r="NIX183" s="200"/>
      <c r="NIY183" s="200"/>
      <c r="NIZ183" s="200"/>
      <c r="NJA183" s="200"/>
      <c r="NJB183" s="200"/>
      <c r="NJC183" s="200"/>
      <c r="NJD183" s="200"/>
      <c r="NJE183" s="200"/>
      <c r="NJF183" s="200"/>
      <c r="NJG183" s="200"/>
      <c r="NJH183" s="200"/>
      <c r="NJI183" s="200"/>
      <c r="NJJ183" s="200"/>
      <c r="NJK183" s="200"/>
      <c r="NJL183" s="200"/>
      <c r="NJM183" s="200"/>
      <c r="NJN183" s="200"/>
      <c r="NJO183" s="200"/>
      <c r="NJU183" s="200"/>
      <c r="NJV183" s="200"/>
      <c r="NJW183" s="200"/>
      <c r="NJX183" s="200"/>
      <c r="NJY183" s="200"/>
      <c r="NJZ183" s="200"/>
      <c r="NKA183" s="200"/>
      <c r="NKC183" s="200"/>
      <c r="NKD183" s="200"/>
      <c r="NKE183" s="200"/>
      <c r="NKF183" s="200"/>
      <c r="NKG183" s="200"/>
      <c r="NKH183" s="200"/>
      <c r="NKI183" s="200"/>
      <c r="NKJ183" s="200"/>
      <c r="NKM183" s="200"/>
      <c r="NKP183" s="200"/>
      <c r="NKS183" s="200"/>
      <c r="NKV183" s="200"/>
      <c r="NKY183" s="200"/>
      <c r="NLB183" s="200"/>
      <c r="NLK183" s="200"/>
      <c r="NLN183" s="200"/>
      <c r="NLQ183" s="200"/>
      <c r="NLT183" s="200"/>
      <c r="NMC183" s="200"/>
      <c r="NMI183" s="200"/>
      <c r="NML183" s="200"/>
      <c r="NMO183" s="200"/>
      <c r="NMR183" s="200"/>
      <c r="NMX183" s="200"/>
      <c r="NNG183" s="200"/>
      <c r="NNI183" s="200"/>
      <c r="NNJ183" s="200"/>
      <c r="NNL183" s="200"/>
      <c r="NNO183" s="200"/>
      <c r="NNR183" s="200"/>
      <c r="NNU183" s="200"/>
      <c r="NNX183" s="200"/>
      <c r="NOA183" s="200"/>
      <c r="NOC183" s="200"/>
      <c r="NOE183" s="200"/>
      <c r="NOH183" s="200"/>
      <c r="NOK183" s="200"/>
      <c r="NON183" s="200"/>
      <c r="NOQ183" s="200"/>
      <c r="NOT183" s="200"/>
      <c r="NOW183" s="200"/>
      <c r="NOZ183" s="200"/>
      <c r="NPB183" s="200"/>
      <c r="NPE183" s="200"/>
      <c r="NPH183" s="200"/>
      <c r="NPK183" s="200"/>
      <c r="NPQ183" s="200"/>
      <c r="NPT183" s="200"/>
      <c r="NPV183" s="200"/>
      <c r="NRC183" s="200"/>
      <c r="NRF183" s="200"/>
      <c r="NRI183" s="200"/>
      <c r="NRL183" s="200"/>
      <c r="NRO183" s="200"/>
      <c r="NRP183" s="200"/>
      <c r="NRQ183" s="200"/>
      <c r="NRT183" s="200"/>
      <c r="NRW183" s="200"/>
      <c r="NRZ183" s="200"/>
      <c r="NSC183" s="200"/>
      <c r="NSE183" s="200"/>
      <c r="NSS183" s="200"/>
      <c r="NST183" s="200"/>
      <c r="NSU183" s="200"/>
      <c r="NSV183" s="200"/>
      <c r="NSW183" s="200"/>
      <c r="NSX183" s="200"/>
      <c r="NSY183" s="200"/>
      <c r="NSZ183" s="200"/>
      <c r="NTA183" s="200"/>
      <c r="NTB183" s="200"/>
      <c r="NTC183" s="200"/>
      <c r="NTD183" s="200"/>
      <c r="NTE183" s="200"/>
      <c r="NTF183" s="200"/>
      <c r="NTG183" s="200"/>
      <c r="NTH183" s="200"/>
      <c r="NTI183" s="200"/>
      <c r="NTJ183" s="200"/>
      <c r="NTK183" s="200"/>
      <c r="NTQ183" s="200"/>
      <c r="NTR183" s="200"/>
      <c r="NTS183" s="200"/>
      <c r="NTT183" s="200"/>
      <c r="NTU183" s="200"/>
      <c r="NTV183" s="200"/>
      <c r="NTW183" s="200"/>
      <c r="NTY183" s="200"/>
      <c r="NTZ183" s="200"/>
      <c r="NUA183" s="200"/>
      <c r="NUB183" s="200"/>
      <c r="NUC183" s="200"/>
      <c r="NUD183" s="200"/>
      <c r="NUE183" s="200"/>
      <c r="NUF183" s="200"/>
      <c r="NUI183" s="200"/>
      <c r="NUL183" s="200"/>
      <c r="NUO183" s="200"/>
      <c r="NUR183" s="200"/>
      <c r="NUU183" s="200"/>
      <c r="NUX183" s="200"/>
      <c r="NVG183" s="200"/>
      <c r="NVJ183" s="200"/>
      <c r="NVM183" s="200"/>
      <c r="NVP183" s="200"/>
      <c r="NVY183" s="200"/>
      <c r="NWE183" s="200"/>
      <c r="NWH183" s="200"/>
      <c r="NWK183" s="200"/>
      <c r="NWN183" s="200"/>
      <c r="NWT183" s="200"/>
      <c r="NXC183" s="200"/>
      <c r="NXE183" s="200"/>
      <c r="NXF183" s="200"/>
      <c r="NXH183" s="200"/>
      <c r="NXK183" s="200"/>
      <c r="NXN183" s="200"/>
      <c r="NXQ183" s="200"/>
      <c r="NXT183" s="200"/>
      <c r="NXW183" s="200"/>
      <c r="NXY183" s="200"/>
      <c r="NYA183" s="200"/>
      <c r="NYD183" s="200"/>
      <c r="NYG183" s="200"/>
      <c r="NYJ183" s="200"/>
      <c r="NYM183" s="200"/>
      <c r="NYP183" s="200"/>
      <c r="NYS183" s="200"/>
      <c r="NYV183" s="200"/>
      <c r="NYX183" s="200"/>
      <c r="NZA183" s="200"/>
      <c r="NZD183" s="200"/>
      <c r="NZG183" s="200"/>
      <c r="NZM183" s="200"/>
      <c r="NZP183" s="200"/>
      <c r="NZR183" s="200"/>
      <c r="OAY183" s="200"/>
      <c r="OBB183" s="200"/>
      <c r="OBE183" s="200"/>
      <c r="OBH183" s="200"/>
      <c r="OBK183" s="200"/>
      <c r="OBL183" s="200"/>
      <c r="OBM183" s="200"/>
      <c r="OBP183" s="200"/>
      <c r="OBS183" s="200"/>
      <c r="OBV183" s="200"/>
      <c r="OBY183" s="200"/>
      <c r="OCA183" s="200"/>
      <c r="OCO183" s="200"/>
      <c r="OCP183" s="200"/>
      <c r="OCQ183" s="200"/>
      <c r="OCR183" s="200"/>
      <c r="OCS183" s="200"/>
      <c r="OCT183" s="200"/>
      <c r="OCU183" s="200"/>
      <c r="OCV183" s="200"/>
      <c r="OCW183" s="200"/>
      <c r="OCX183" s="200"/>
      <c r="OCY183" s="200"/>
      <c r="OCZ183" s="200"/>
      <c r="ODA183" s="200"/>
      <c r="ODB183" s="200"/>
      <c r="ODC183" s="200"/>
      <c r="ODD183" s="200"/>
      <c r="ODE183" s="200"/>
      <c r="ODF183" s="200"/>
      <c r="ODG183" s="200"/>
      <c r="ODM183" s="200"/>
      <c r="ODN183" s="200"/>
      <c r="ODO183" s="200"/>
      <c r="ODP183" s="200"/>
      <c r="ODQ183" s="200"/>
      <c r="ODR183" s="200"/>
      <c r="ODS183" s="200"/>
      <c r="ODU183" s="200"/>
      <c r="ODV183" s="200"/>
      <c r="ODW183" s="200"/>
      <c r="ODX183" s="200"/>
      <c r="ODY183" s="200"/>
      <c r="ODZ183" s="200"/>
      <c r="OEA183" s="200"/>
      <c r="OEB183" s="200"/>
      <c r="OEE183" s="200"/>
      <c r="OEH183" s="200"/>
      <c r="OEK183" s="200"/>
      <c r="OEN183" s="200"/>
      <c r="OEQ183" s="200"/>
      <c r="OET183" s="200"/>
      <c r="OFC183" s="200"/>
      <c r="OFF183" s="200"/>
      <c r="OFI183" s="200"/>
      <c r="OFL183" s="200"/>
      <c r="OFU183" s="200"/>
      <c r="OGA183" s="200"/>
      <c r="OGD183" s="200"/>
      <c r="OGG183" s="200"/>
      <c r="OGJ183" s="200"/>
      <c r="OGP183" s="200"/>
      <c r="OGY183" s="200"/>
      <c r="OHA183" s="200"/>
      <c r="OHB183" s="200"/>
      <c r="OHD183" s="200"/>
      <c r="OHG183" s="200"/>
      <c r="OHJ183" s="200"/>
      <c r="OHM183" s="200"/>
      <c r="OHP183" s="200"/>
      <c r="OHS183" s="200"/>
      <c r="OHU183" s="200"/>
      <c r="OHW183" s="200"/>
      <c r="OHZ183" s="200"/>
      <c r="OIC183" s="200"/>
      <c r="OIF183" s="200"/>
      <c r="OII183" s="200"/>
      <c r="OIL183" s="200"/>
      <c r="OIO183" s="200"/>
      <c r="OIR183" s="200"/>
      <c r="OIT183" s="200"/>
      <c r="OIW183" s="200"/>
      <c r="OIZ183" s="200"/>
      <c r="OJC183" s="200"/>
      <c r="OJI183" s="200"/>
      <c r="OJL183" s="200"/>
      <c r="OJN183" s="200"/>
      <c r="OKU183" s="200"/>
      <c r="OKX183" s="200"/>
      <c r="OLA183" s="200"/>
      <c r="OLD183" s="200"/>
      <c r="OLG183" s="200"/>
      <c r="OLH183" s="200"/>
      <c r="OLI183" s="200"/>
      <c r="OLL183" s="200"/>
      <c r="OLO183" s="200"/>
      <c r="OLR183" s="200"/>
      <c r="OLU183" s="200"/>
      <c r="OLW183" s="200"/>
      <c r="OMK183" s="200"/>
      <c r="OML183" s="200"/>
      <c r="OMM183" s="200"/>
      <c r="OMN183" s="200"/>
      <c r="OMO183" s="200"/>
      <c r="OMP183" s="200"/>
      <c r="OMQ183" s="200"/>
      <c r="OMR183" s="200"/>
      <c r="OMS183" s="200"/>
      <c r="OMT183" s="200"/>
      <c r="OMU183" s="200"/>
      <c r="OMV183" s="200"/>
      <c r="OMW183" s="200"/>
      <c r="OMX183" s="200"/>
      <c r="OMY183" s="200"/>
      <c r="OMZ183" s="200"/>
      <c r="ONA183" s="200"/>
      <c r="ONB183" s="200"/>
      <c r="ONC183" s="200"/>
      <c r="ONI183" s="200"/>
      <c r="ONJ183" s="200"/>
      <c r="ONK183" s="200"/>
      <c r="ONL183" s="200"/>
      <c r="ONM183" s="200"/>
      <c r="ONN183" s="200"/>
      <c r="ONO183" s="200"/>
      <c r="ONQ183" s="200"/>
      <c r="ONR183" s="200"/>
      <c r="ONS183" s="200"/>
      <c r="ONT183" s="200"/>
      <c r="ONU183" s="200"/>
      <c r="ONV183" s="200"/>
      <c r="ONW183" s="200"/>
      <c r="ONX183" s="200"/>
      <c r="OOA183" s="200"/>
      <c r="OOD183" s="200"/>
      <c r="OOG183" s="200"/>
      <c r="OOJ183" s="200"/>
      <c r="OOM183" s="200"/>
      <c r="OOP183" s="200"/>
      <c r="OOY183" s="200"/>
      <c r="OPB183" s="200"/>
      <c r="OPE183" s="200"/>
      <c r="OPH183" s="200"/>
      <c r="OPQ183" s="200"/>
      <c r="OPW183" s="200"/>
      <c r="OPZ183" s="200"/>
      <c r="OQC183" s="200"/>
      <c r="OQF183" s="200"/>
      <c r="OQL183" s="200"/>
      <c r="OQU183" s="200"/>
      <c r="OQW183" s="200"/>
      <c r="OQX183" s="200"/>
      <c r="OQZ183" s="200"/>
      <c r="ORC183" s="200"/>
      <c r="ORF183" s="200"/>
      <c r="ORI183" s="200"/>
      <c r="ORL183" s="200"/>
      <c r="ORO183" s="200"/>
      <c r="ORQ183" s="200"/>
      <c r="ORS183" s="200"/>
      <c r="ORV183" s="200"/>
      <c r="ORY183" s="200"/>
      <c r="OSB183" s="200"/>
      <c r="OSE183" s="200"/>
      <c r="OSH183" s="200"/>
      <c r="OSK183" s="200"/>
      <c r="OSN183" s="200"/>
      <c r="OSP183" s="200"/>
      <c r="OSS183" s="200"/>
      <c r="OSV183" s="200"/>
      <c r="OSY183" s="200"/>
      <c r="OTE183" s="200"/>
      <c r="OTH183" s="200"/>
      <c r="OTJ183" s="200"/>
      <c r="OUQ183" s="200"/>
      <c r="OUT183" s="200"/>
      <c r="OUW183" s="200"/>
      <c r="OUZ183" s="200"/>
      <c r="OVC183" s="200"/>
      <c r="OVD183" s="200"/>
      <c r="OVE183" s="200"/>
      <c r="OVH183" s="200"/>
      <c r="OVK183" s="200"/>
      <c r="OVN183" s="200"/>
      <c r="OVQ183" s="200"/>
      <c r="OVS183" s="200"/>
      <c r="OWG183" s="200"/>
      <c r="OWH183" s="200"/>
      <c r="OWI183" s="200"/>
      <c r="OWJ183" s="200"/>
      <c r="OWK183" s="200"/>
      <c r="OWL183" s="200"/>
      <c r="OWM183" s="200"/>
      <c r="OWN183" s="200"/>
      <c r="OWO183" s="200"/>
      <c r="OWP183" s="200"/>
      <c r="OWQ183" s="200"/>
      <c r="OWR183" s="200"/>
      <c r="OWS183" s="200"/>
      <c r="OWT183" s="200"/>
      <c r="OWU183" s="200"/>
      <c r="OWV183" s="200"/>
      <c r="OWW183" s="200"/>
      <c r="OWX183" s="200"/>
      <c r="OWY183" s="200"/>
      <c r="OXE183" s="200"/>
      <c r="OXF183" s="200"/>
      <c r="OXG183" s="200"/>
      <c r="OXH183" s="200"/>
      <c r="OXI183" s="200"/>
      <c r="OXJ183" s="200"/>
      <c r="OXK183" s="200"/>
      <c r="OXM183" s="200"/>
      <c r="OXN183" s="200"/>
      <c r="OXO183" s="200"/>
      <c r="OXP183" s="200"/>
      <c r="OXQ183" s="200"/>
      <c r="OXR183" s="200"/>
      <c r="OXS183" s="200"/>
      <c r="OXT183" s="200"/>
      <c r="OXW183" s="200"/>
      <c r="OXZ183" s="200"/>
      <c r="OYC183" s="200"/>
      <c r="OYF183" s="200"/>
      <c r="OYI183" s="200"/>
      <c r="OYL183" s="200"/>
      <c r="OYU183" s="200"/>
      <c r="OYX183" s="200"/>
      <c r="OZA183" s="200"/>
      <c r="OZD183" s="200"/>
      <c r="OZM183" s="200"/>
      <c r="OZS183" s="200"/>
      <c r="OZV183" s="200"/>
      <c r="OZY183" s="200"/>
      <c r="PAB183" s="200"/>
      <c r="PAH183" s="200"/>
      <c r="PAQ183" s="200"/>
      <c r="PAS183" s="200"/>
      <c r="PAT183" s="200"/>
      <c r="PAV183" s="200"/>
      <c r="PAY183" s="200"/>
      <c r="PBB183" s="200"/>
      <c r="PBE183" s="200"/>
      <c r="PBH183" s="200"/>
      <c r="PBK183" s="200"/>
      <c r="PBM183" s="200"/>
      <c r="PBO183" s="200"/>
      <c r="PBR183" s="200"/>
      <c r="PBU183" s="200"/>
      <c r="PBX183" s="200"/>
      <c r="PCA183" s="200"/>
      <c r="PCD183" s="200"/>
      <c r="PCG183" s="200"/>
      <c r="PCJ183" s="200"/>
      <c r="PCL183" s="200"/>
      <c r="PCO183" s="200"/>
      <c r="PCR183" s="200"/>
      <c r="PCU183" s="200"/>
      <c r="PDA183" s="200"/>
      <c r="PDD183" s="200"/>
      <c r="PDF183" s="200"/>
      <c r="PEM183" s="200"/>
      <c r="PEP183" s="200"/>
      <c r="PES183" s="200"/>
      <c r="PEV183" s="200"/>
      <c r="PEY183" s="200"/>
      <c r="PEZ183" s="200"/>
      <c r="PFA183" s="200"/>
      <c r="PFD183" s="200"/>
      <c r="PFG183" s="200"/>
      <c r="PFJ183" s="200"/>
      <c r="PFM183" s="200"/>
      <c r="PFO183" s="200"/>
      <c r="PGC183" s="200"/>
      <c r="PGD183" s="200"/>
      <c r="PGE183" s="200"/>
      <c r="PGF183" s="200"/>
      <c r="PGG183" s="200"/>
      <c r="PGH183" s="200"/>
      <c r="PGI183" s="200"/>
      <c r="PGJ183" s="200"/>
      <c r="PGK183" s="200"/>
      <c r="PGL183" s="200"/>
      <c r="PGM183" s="200"/>
      <c r="PGN183" s="200"/>
      <c r="PGO183" s="200"/>
      <c r="PGP183" s="200"/>
      <c r="PGQ183" s="200"/>
      <c r="PGR183" s="200"/>
      <c r="PGS183" s="200"/>
      <c r="PGT183" s="200"/>
      <c r="PGU183" s="200"/>
      <c r="PHA183" s="200"/>
      <c r="PHB183" s="200"/>
      <c r="PHC183" s="200"/>
      <c r="PHD183" s="200"/>
      <c r="PHE183" s="200"/>
      <c r="PHF183" s="200"/>
      <c r="PHG183" s="200"/>
      <c r="PHI183" s="200"/>
      <c r="PHJ183" s="200"/>
      <c r="PHK183" s="200"/>
      <c r="PHL183" s="200"/>
      <c r="PHM183" s="200"/>
      <c r="PHN183" s="200"/>
      <c r="PHO183" s="200"/>
      <c r="PHP183" s="200"/>
      <c r="PHS183" s="200"/>
      <c r="PHV183" s="200"/>
      <c r="PHY183" s="200"/>
      <c r="PIB183" s="200"/>
      <c r="PIE183" s="200"/>
      <c r="PIH183" s="200"/>
      <c r="PIQ183" s="200"/>
      <c r="PIT183" s="200"/>
      <c r="PIW183" s="200"/>
      <c r="PIZ183" s="200"/>
      <c r="PJI183" s="200"/>
      <c r="PJO183" s="200"/>
      <c r="PJR183" s="200"/>
      <c r="PJU183" s="200"/>
      <c r="PJX183" s="200"/>
      <c r="PKD183" s="200"/>
      <c r="PKM183" s="200"/>
      <c r="PKO183" s="200"/>
      <c r="PKP183" s="200"/>
      <c r="PKR183" s="200"/>
      <c r="PKU183" s="200"/>
      <c r="PKX183" s="200"/>
      <c r="PLA183" s="200"/>
      <c r="PLD183" s="200"/>
      <c r="PLG183" s="200"/>
      <c r="PLI183" s="200"/>
      <c r="PLK183" s="200"/>
      <c r="PLN183" s="200"/>
      <c r="PLQ183" s="200"/>
      <c r="PLT183" s="200"/>
      <c r="PLW183" s="200"/>
      <c r="PLZ183" s="200"/>
      <c r="PMC183" s="200"/>
      <c r="PMF183" s="200"/>
      <c r="PMH183" s="200"/>
      <c r="PMK183" s="200"/>
      <c r="PMN183" s="200"/>
      <c r="PMQ183" s="200"/>
      <c r="PMW183" s="200"/>
      <c r="PMZ183" s="200"/>
      <c r="PNB183" s="200"/>
      <c r="POI183" s="200"/>
      <c r="POL183" s="200"/>
      <c r="POO183" s="200"/>
      <c r="POR183" s="200"/>
      <c r="POU183" s="200"/>
      <c r="POV183" s="200"/>
      <c r="POW183" s="200"/>
      <c r="POZ183" s="200"/>
      <c r="PPC183" s="200"/>
      <c r="PPF183" s="200"/>
      <c r="PPI183" s="200"/>
      <c r="PPK183" s="200"/>
      <c r="PPY183" s="200"/>
      <c r="PPZ183" s="200"/>
      <c r="PQA183" s="200"/>
      <c r="PQB183" s="200"/>
      <c r="PQC183" s="200"/>
      <c r="PQD183" s="200"/>
      <c r="PQE183" s="200"/>
      <c r="PQF183" s="200"/>
      <c r="PQG183" s="200"/>
      <c r="PQH183" s="200"/>
      <c r="PQI183" s="200"/>
      <c r="PQJ183" s="200"/>
      <c r="PQK183" s="200"/>
      <c r="PQL183" s="200"/>
      <c r="PQM183" s="200"/>
      <c r="PQN183" s="200"/>
      <c r="PQO183" s="200"/>
      <c r="PQP183" s="200"/>
      <c r="PQQ183" s="200"/>
      <c r="PQW183" s="200"/>
      <c r="PQX183" s="200"/>
      <c r="PQY183" s="200"/>
      <c r="PQZ183" s="200"/>
      <c r="PRA183" s="200"/>
      <c r="PRB183" s="200"/>
      <c r="PRC183" s="200"/>
      <c r="PRE183" s="200"/>
      <c r="PRF183" s="200"/>
      <c r="PRG183" s="200"/>
      <c r="PRH183" s="200"/>
      <c r="PRI183" s="200"/>
      <c r="PRJ183" s="200"/>
      <c r="PRK183" s="200"/>
      <c r="PRL183" s="200"/>
      <c r="PRO183" s="200"/>
      <c r="PRR183" s="200"/>
      <c r="PRU183" s="200"/>
      <c r="PRX183" s="200"/>
      <c r="PSA183" s="200"/>
      <c r="PSD183" s="200"/>
      <c r="PSM183" s="200"/>
      <c r="PSP183" s="200"/>
      <c r="PSS183" s="200"/>
      <c r="PSV183" s="200"/>
      <c r="PTE183" s="200"/>
      <c r="PTK183" s="200"/>
      <c r="PTN183" s="200"/>
      <c r="PTQ183" s="200"/>
      <c r="PTT183" s="200"/>
      <c r="PTZ183" s="200"/>
      <c r="PUI183" s="200"/>
      <c r="PUK183" s="200"/>
      <c r="PUL183" s="200"/>
      <c r="PUN183" s="200"/>
      <c r="PUQ183" s="200"/>
      <c r="PUT183" s="200"/>
      <c r="PUW183" s="200"/>
      <c r="PUZ183" s="200"/>
      <c r="PVC183" s="200"/>
      <c r="PVE183" s="200"/>
      <c r="PVG183" s="200"/>
      <c r="PVJ183" s="200"/>
      <c r="PVM183" s="200"/>
      <c r="PVP183" s="200"/>
      <c r="PVS183" s="200"/>
      <c r="PVV183" s="200"/>
      <c r="PVY183" s="200"/>
      <c r="PWB183" s="200"/>
      <c r="PWD183" s="200"/>
      <c r="PWG183" s="200"/>
      <c r="PWJ183" s="200"/>
      <c r="PWM183" s="200"/>
      <c r="PWS183" s="200"/>
      <c r="PWV183" s="200"/>
      <c r="PWX183" s="200"/>
      <c r="PYE183" s="200"/>
      <c r="PYH183" s="200"/>
      <c r="PYK183" s="200"/>
      <c r="PYN183" s="200"/>
      <c r="PYQ183" s="200"/>
      <c r="PYR183" s="200"/>
      <c r="PYS183" s="200"/>
      <c r="PYV183" s="200"/>
      <c r="PYY183" s="200"/>
      <c r="PZB183" s="200"/>
      <c r="PZE183" s="200"/>
      <c r="PZG183" s="200"/>
      <c r="PZU183" s="200"/>
      <c r="PZV183" s="200"/>
      <c r="PZW183" s="200"/>
      <c r="PZX183" s="200"/>
      <c r="PZY183" s="200"/>
      <c r="PZZ183" s="200"/>
      <c r="QAA183" s="200"/>
      <c r="QAB183" s="200"/>
      <c r="QAC183" s="200"/>
      <c r="QAD183" s="200"/>
      <c r="QAE183" s="200"/>
      <c r="QAF183" s="200"/>
      <c r="QAG183" s="200"/>
      <c r="QAH183" s="200"/>
      <c r="QAI183" s="200"/>
      <c r="QAJ183" s="200"/>
      <c r="QAK183" s="200"/>
      <c r="QAL183" s="200"/>
      <c r="QAM183" s="200"/>
      <c r="QAS183" s="200"/>
      <c r="QAT183" s="200"/>
      <c r="QAU183" s="200"/>
      <c r="QAV183" s="200"/>
      <c r="QAW183" s="200"/>
      <c r="QAX183" s="200"/>
      <c r="QAY183" s="200"/>
      <c r="QBA183" s="200"/>
      <c r="QBB183" s="200"/>
      <c r="QBC183" s="200"/>
      <c r="QBD183" s="200"/>
      <c r="QBE183" s="200"/>
      <c r="QBF183" s="200"/>
      <c r="QBG183" s="200"/>
      <c r="QBH183" s="200"/>
      <c r="QBK183" s="200"/>
      <c r="QBN183" s="200"/>
      <c r="QBQ183" s="200"/>
      <c r="QBT183" s="200"/>
      <c r="QBW183" s="200"/>
      <c r="QBZ183" s="200"/>
      <c r="QCI183" s="200"/>
      <c r="QCL183" s="200"/>
      <c r="QCO183" s="200"/>
      <c r="QCR183" s="200"/>
      <c r="QDA183" s="200"/>
      <c r="QDG183" s="200"/>
      <c r="QDJ183" s="200"/>
      <c r="QDM183" s="200"/>
      <c r="QDP183" s="200"/>
      <c r="QDV183" s="200"/>
      <c r="QEE183" s="200"/>
      <c r="QEG183" s="200"/>
      <c r="QEH183" s="200"/>
      <c r="QEJ183" s="200"/>
      <c r="QEM183" s="200"/>
      <c r="QEP183" s="200"/>
      <c r="QES183" s="200"/>
      <c r="QEV183" s="200"/>
      <c r="QEY183" s="200"/>
      <c r="QFA183" s="200"/>
      <c r="QFC183" s="200"/>
      <c r="QFF183" s="200"/>
      <c r="QFI183" s="200"/>
      <c r="QFL183" s="200"/>
      <c r="QFO183" s="200"/>
      <c r="QFR183" s="200"/>
      <c r="QFU183" s="200"/>
      <c r="QFX183" s="200"/>
      <c r="QFZ183" s="200"/>
      <c r="QGC183" s="200"/>
      <c r="QGF183" s="200"/>
      <c r="QGI183" s="200"/>
      <c r="QGO183" s="200"/>
      <c r="QGR183" s="200"/>
      <c r="QGT183" s="200"/>
      <c r="QIA183" s="200"/>
      <c r="QID183" s="200"/>
      <c r="QIG183" s="200"/>
      <c r="QIJ183" s="200"/>
      <c r="QIM183" s="200"/>
      <c r="QIN183" s="200"/>
      <c r="QIO183" s="200"/>
      <c r="QIR183" s="200"/>
      <c r="QIU183" s="200"/>
      <c r="QIX183" s="200"/>
      <c r="QJA183" s="200"/>
      <c r="QJC183" s="200"/>
      <c r="QJQ183" s="200"/>
      <c r="QJR183" s="200"/>
      <c r="QJS183" s="200"/>
      <c r="QJT183" s="200"/>
      <c r="QJU183" s="200"/>
      <c r="QJV183" s="200"/>
      <c r="QJW183" s="200"/>
      <c r="QJX183" s="200"/>
      <c r="QJY183" s="200"/>
      <c r="QJZ183" s="200"/>
      <c r="QKA183" s="200"/>
      <c r="QKB183" s="200"/>
      <c r="QKC183" s="200"/>
      <c r="QKD183" s="200"/>
      <c r="QKE183" s="200"/>
      <c r="QKF183" s="200"/>
      <c r="QKG183" s="200"/>
      <c r="QKH183" s="200"/>
      <c r="QKI183" s="200"/>
      <c r="QKO183" s="200"/>
      <c r="QKP183" s="200"/>
      <c r="QKQ183" s="200"/>
      <c r="QKR183" s="200"/>
      <c r="QKS183" s="200"/>
      <c r="QKT183" s="200"/>
      <c r="QKU183" s="200"/>
      <c r="QKW183" s="200"/>
      <c r="QKX183" s="200"/>
      <c r="QKY183" s="200"/>
      <c r="QKZ183" s="200"/>
      <c r="QLA183" s="200"/>
      <c r="QLB183" s="200"/>
      <c r="QLC183" s="200"/>
      <c r="QLD183" s="200"/>
      <c r="QLG183" s="200"/>
      <c r="QLJ183" s="200"/>
      <c r="QLM183" s="200"/>
      <c r="QLP183" s="200"/>
      <c r="QLS183" s="200"/>
      <c r="QLV183" s="200"/>
      <c r="QME183" s="200"/>
      <c r="QMH183" s="200"/>
      <c r="QMK183" s="200"/>
      <c r="QMN183" s="200"/>
      <c r="QMW183" s="200"/>
      <c r="QNC183" s="200"/>
      <c r="QNF183" s="200"/>
      <c r="QNI183" s="200"/>
      <c r="QNL183" s="200"/>
      <c r="QNR183" s="200"/>
      <c r="QOA183" s="200"/>
      <c r="QOC183" s="200"/>
      <c r="QOD183" s="200"/>
      <c r="QOF183" s="200"/>
      <c r="QOI183" s="200"/>
      <c r="QOL183" s="200"/>
      <c r="QOO183" s="200"/>
      <c r="QOR183" s="200"/>
      <c r="QOU183" s="200"/>
      <c r="QOW183" s="200"/>
      <c r="QOY183" s="200"/>
      <c r="QPB183" s="200"/>
      <c r="QPE183" s="200"/>
      <c r="QPH183" s="200"/>
      <c r="QPK183" s="200"/>
      <c r="QPN183" s="200"/>
      <c r="QPQ183" s="200"/>
      <c r="QPT183" s="200"/>
      <c r="QPV183" s="200"/>
      <c r="QPY183" s="200"/>
      <c r="QQB183" s="200"/>
      <c r="QQE183" s="200"/>
      <c r="QQK183" s="200"/>
      <c r="QQN183" s="200"/>
      <c r="QQP183" s="200"/>
      <c r="QRW183" s="200"/>
      <c r="QRZ183" s="200"/>
      <c r="QSC183" s="200"/>
      <c r="QSF183" s="200"/>
      <c r="QSI183" s="200"/>
      <c r="QSJ183" s="200"/>
      <c r="QSK183" s="200"/>
      <c r="QSN183" s="200"/>
      <c r="QSQ183" s="200"/>
      <c r="QST183" s="200"/>
      <c r="QSW183" s="200"/>
      <c r="QSY183" s="200"/>
      <c r="QTM183" s="200"/>
      <c r="QTN183" s="200"/>
      <c r="QTO183" s="200"/>
      <c r="QTP183" s="200"/>
      <c r="QTQ183" s="200"/>
      <c r="QTR183" s="200"/>
      <c r="QTS183" s="200"/>
      <c r="QTT183" s="200"/>
      <c r="QTU183" s="200"/>
      <c r="QTV183" s="200"/>
      <c r="QTW183" s="200"/>
      <c r="QTX183" s="200"/>
      <c r="QTY183" s="200"/>
      <c r="QTZ183" s="200"/>
      <c r="QUA183" s="200"/>
      <c r="QUB183" s="200"/>
      <c r="QUC183" s="200"/>
      <c r="QUD183" s="200"/>
      <c r="QUE183" s="200"/>
      <c r="QUK183" s="200"/>
      <c r="QUL183" s="200"/>
      <c r="QUM183" s="200"/>
      <c r="QUN183" s="200"/>
      <c r="QUO183" s="200"/>
      <c r="QUP183" s="200"/>
      <c r="QUQ183" s="200"/>
      <c r="QUS183" s="200"/>
      <c r="QUT183" s="200"/>
      <c r="QUU183" s="200"/>
      <c r="QUV183" s="200"/>
      <c r="QUW183" s="200"/>
      <c r="QUX183" s="200"/>
      <c r="QUY183" s="200"/>
      <c r="QUZ183" s="200"/>
      <c r="QVC183" s="200"/>
      <c r="QVF183" s="200"/>
      <c r="QVI183" s="200"/>
      <c r="QVL183" s="200"/>
      <c r="QVO183" s="200"/>
      <c r="QVR183" s="200"/>
      <c r="QWA183" s="200"/>
      <c r="QWD183" s="200"/>
      <c r="QWG183" s="200"/>
      <c r="QWJ183" s="200"/>
      <c r="QWS183" s="200"/>
      <c r="QWY183" s="200"/>
      <c r="QXB183" s="200"/>
      <c r="QXE183" s="200"/>
      <c r="QXH183" s="200"/>
      <c r="QXN183" s="200"/>
      <c r="QXW183" s="200"/>
      <c r="QXY183" s="200"/>
      <c r="QXZ183" s="200"/>
      <c r="QYB183" s="200"/>
      <c r="QYE183" s="200"/>
      <c r="QYH183" s="200"/>
      <c r="QYK183" s="200"/>
      <c r="QYN183" s="200"/>
      <c r="QYQ183" s="200"/>
      <c r="QYS183" s="200"/>
      <c r="QYU183" s="200"/>
      <c r="QYX183" s="200"/>
      <c r="QZA183" s="200"/>
      <c r="QZD183" s="200"/>
      <c r="QZG183" s="200"/>
      <c r="QZJ183" s="200"/>
      <c r="QZM183" s="200"/>
      <c r="QZP183" s="200"/>
      <c r="QZR183" s="200"/>
      <c r="QZU183" s="200"/>
      <c r="QZX183" s="200"/>
      <c r="RAA183" s="200"/>
      <c r="RAG183" s="200"/>
      <c r="RAJ183" s="200"/>
      <c r="RAL183" s="200"/>
      <c r="RBS183" s="200"/>
      <c r="RBV183" s="200"/>
      <c r="RBY183" s="200"/>
      <c r="RCB183" s="200"/>
      <c r="RCE183" s="200"/>
      <c r="RCF183" s="200"/>
      <c r="RCG183" s="200"/>
      <c r="RCJ183" s="200"/>
      <c r="RCM183" s="200"/>
      <c r="RCP183" s="200"/>
      <c r="RCS183" s="200"/>
      <c r="RCU183" s="200"/>
      <c r="RDI183" s="200"/>
      <c r="RDJ183" s="200"/>
      <c r="RDK183" s="200"/>
      <c r="RDL183" s="200"/>
      <c r="RDM183" s="200"/>
      <c r="RDN183" s="200"/>
      <c r="RDO183" s="200"/>
      <c r="RDP183" s="200"/>
      <c r="RDQ183" s="200"/>
      <c r="RDR183" s="200"/>
      <c r="RDS183" s="200"/>
      <c r="RDT183" s="200"/>
      <c r="RDU183" s="200"/>
      <c r="RDV183" s="200"/>
      <c r="RDW183" s="200"/>
      <c r="RDX183" s="200"/>
      <c r="RDY183" s="200"/>
      <c r="RDZ183" s="200"/>
      <c r="REA183" s="200"/>
      <c r="REG183" s="200"/>
      <c r="REH183" s="200"/>
      <c r="REI183" s="200"/>
      <c r="REJ183" s="200"/>
      <c r="REK183" s="200"/>
      <c r="REL183" s="200"/>
      <c r="REM183" s="200"/>
      <c r="REO183" s="200"/>
      <c r="REP183" s="200"/>
      <c r="REQ183" s="200"/>
      <c r="RER183" s="200"/>
      <c r="RES183" s="200"/>
      <c r="RET183" s="200"/>
      <c r="REU183" s="200"/>
      <c r="REV183" s="200"/>
      <c r="REY183" s="200"/>
      <c r="RFB183" s="200"/>
      <c r="RFE183" s="200"/>
      <c r="RFH183" s="200"/>
      <c r="RFK183" s="200"/>
      <c r="RFN183" s="200"/>
      <c r="RFW183" s="200"/>
      <c r="RFZ183" s="200"/>
      <c r="RGC183" s="200"/>
      <c r="RGF183" s="200"/>
      <c r="RGO183" s="200"/>
      <c r="RGU183" s="200"/>
      <c r="RGX183" s="200"/>
      <c r="RHA183" s="200"/>
      <c r="RHD183" s="200"/>
      <c r="RHJ183" s="200"/>
      <c r="RHS183" s="200"/>
      <c r="RHU183" s="200"/>
      <c r="RHV183" s="200"/>
      <c r="RHX183" s="200"/>
      <c r="RIA183" s="200"/>
      <c r="RID183" s="200"/>
      <c r="RIG183" s="200"/>
      <c r="RIJ183" s="200"/>
      <c r="RIM183" s="200"/>
      <c r="RIO183" s="200"/>
      <c r="RIQ183" s="200"/>
      <c r="RIT183" s="200"/>
      <c r="RIW183" s="200"/>
      <c r="RIZ183" s="200"/>
      <c r="RJC183" s="200"/>
      <c r="RJF183" s="200"/>
      <c r="RJI183" s="200"/>
      <c r="RJL183" s="200"/>
      <c r="RJN183" s="200"/>
      <c r="RJQ183" s="200"/>
      <c r="RJT183" s="200"/>
      <c r="RJW183" s="200"/>
      <c r="RKC183" s="200"/>
      <c r="RKF183" s="200"/>
      <c r="RKH183" s="200"/>
      <c r="RLO183" s="200"/>
      <c r="RLR183" s="200"/>
      <c r="RLU183" s="200"/>
      <c r="RLX183" s="200"/>
      <c r="RMA183" s="200"/>
      <c r="RMB183" s="200"/>
      <c r="RMC183" s="200"/>
      <c r="RMF183" s="200"/>
      <c r="RMI183" s="200"/>
      <c r="RML183" s="200"/>
      <c r="RMO183" s="200"/>
      <c r="RMQ183" s="200"/>
      <c r="RNE183" s="200"/>
      <c r="RNF183" s="200"/>
      <c r="RNG183" s="200"/>
      <c r="RNH183" s="200"/>
      <c r="RNI183" s="200"/>
      <c r="RNJ183" s="200"/>
      <c r="RNK183" s="200"/>
      <c r="RNL183" s="200"/>
      <c r="RNM183" s="200"/>
      <c r="RNN183" s="200"/>
      <c r="RNO183" s="200"/>
      <c r="RNP183" s="200"/>
      <c r="RNQ183" s="200"/>
      <c r="RNR183" s="200"/>
      <c r="RNS183" s="200"/>
      <c r="RNT183" s="200"/>
      <c r="RNU183" s="200"/>
      <c r="RNV183" s="200"/>
      <c r="RNW183" s="200"/>
      <c r="ROC183" s="200"/>
      <c r="ROD183" s="200"/>
      <c r="ROE183" s="200"/>
      <c r="ROF183" s="200"/>
      <c r="ROG183" s="200"/>
      <c r="ROH183" s="200"/>
      <c r="ROI183" s="200"/>
      <c r="ROK183" s="200"/>
      <c r="ROL183" s="200"/>
      <c r="ROM183" s="200"/>
      <c r="RON183" s="200"/>
      <c r="ROO183" s="200"/>
      <c r="ROP183" s="200"/>
      <c r="ROQ183" s="200"/>
      <c r="ROR183" s="200"/>
      <c r="ROU183" s="200"/>
      <c r="ROX183" s="200"/>
      <c r="RPA183" s="200"/>
      <c r="RPD183" s="200"/>
      <c r="RPG183" s="200"/>
      <c r="RPJ183" s="200"/>
      <c r="RPS183" s="200"/>
      <c r="RPV183" s="200"/>
      <c r="RPY183" s="200"/>
      <c r="RQB183" s="200"/>
      <c r="RQK183" s="200"/>
      <c r="RQQ183" s="200"/>
      <c r="RQT183" s="200"/>
      <c r="RQW183" s="200"/>
      <c r="RQZ183" s="200"/>
      <c r="RRF183" s="200"/>
      <c r="RRO183" s="200"/>
      <c r="RRQ183" s="200"/>
      <c r="RRR183" s="200"/>
      <c r="RRT183" s="200"/>
      <c r="RRW183" s="200"/>
      <c r="RRZ183" s="200"/>
      <c r="RSC183" s="200"/>
      <c r="RSF183" s="200"/>
      <c r="RSI183" s="200"/>
      <c r="RSK183" s="200"/>
      <c r="RSM183" s="200"/>
      <c r="RSP183" s="200"/>
      <c r="RSS183" s="200"/>
      <c r="RSV183" s="200"/>
      <c r="RSY183" s="200"/>
      <c r="RTB183" s="200"/>
      <c r="RTE183" s="200"/>
      <c r="RTH183" s="200"/>
      <c r="RTJ183" s="200"/>
      <c r="RTM183" s="200"/>
      <c r="RTP183" s="200"/>
      <c r="RTS183" s="200"/>
      <c r="RTY183" s="200"/>
      <c r="RUB183" s="200"/>
      <c r="RUD183" s="200"/>
      <c r="RVK183" s="200"/>
      <c r="RVN183" s="200"/>
      <c r="RVQ183" s="200"/>
      <c r="RVT183" s="200"/>
      <c r="RVW183" s="200"/>
      <c r="RVX183" s="200"/>
      <c r="RVY183" s="200"/>
      <c r="RWB183" s="200"/>
      <c r="RWE183" s="200"/>
      <c r="RWH183" s="200"/>
      <c r="RWK183" s="200"/>
      <c r="RWM183" s="200"/>
      <c r="RXA183" s="200"/>
      <c r="RXB183" s="200"/>
      <c r="RXC183" s="200"/>
      <c r="RXD183" s="200"/>
      <c r="RXE183" s="200"/>
      <c r="RXF183" s="200"/>
      <c r="RXG183" s="200"/>
      <c r="RXH183" s="200"/>
      <c r="RXI183" s="200"/>
      <c r="RXJ183" s="200"/>
      <c r="RXK183" s="200"/>
      <c r="RXL183" s="200"/>
      <c r="RXM183" s="200"/>
      <c r="RXN183" s="200"/>
      <c r="RXO183" s="200"/>
      <c r="RXP183" s="200"/>
      <c r="RXQ183" s="200"/>
      <c r="RXR183" s="200"/>
      <c r="RXS183" s="200"/>
      <c r="RXY183" s="200"/>
      <c r="RXZ183" s="200"/>
      <c r="RYA183" s="200"/>
      <c r="RYB183" s="200"/>
      <c r="RYC183" s="200"/>
      <c r="RYD183" s="200"/>
      <c r="RYE183" s="200"/>
      <c r="RYG183" s="200"/>
      <c r="RYH183" s="200"/>
      <c r="RYI183" s="200"/>
      <c r="RYJ183" s="200"/>
      <c r="RYK183" s="200"/>
      <c r="RYL183" s="200"/>
      <c r="RYM183" s="200"/>
      <c r="RYN183" s="200"/>
      <c r="RYQ183" s="200"/>
      <c r="RYT183" s="200"/>
      <c r="RYW183" s="200"/>
      <c r="RYZ183" s="200"/>
      <c r="RZC183" s="200"/>
      <c r="RZF183" s="200"/>
      <c r="RZO183" s="200"/>
      <c r="RZR183" s="200"/>
      <c r="RZU183" s="200"/>
      <c r="RZX183" s="200"/>
      <c r="SAG183" s="200"/>
      <c r="SAM183" s="200"/>
      <c r="SAP183" s="200"/>
      <c r="SAS183" s="200"/>
      <c r="SAV183" s="200"/>
      <c r="SBB183" s="200"/>
      <c r="SBK183" s="200"/>
      <c r="SBM183" s="200"/>
      <c r="SBN183" s="200"/>
      <c r="SBP183" s="200"/>
      <c r="SBS183" s="200"/>
      <c r="SBV183" s="200"/>
      <c r="SBY183" s="200"/>
      <c r="SCB183" s="200"/>
      <c r="SCE183" s="200"/>
      <c r="SCG183" s="200"/>
      <c r="SCI183" s="200"/>
      <c r="SCL183" s="200"/>
      <c r="SCO183" s="200"/>
      <c r="SCR183" s="200"/>
      <c r="SCU183" s="200"/>
      <c r="SCX183" s="200"/>
      <c r="SDA183" s="200"/>
      <c r="SDD183" s="200"/>
      <c r="SDF183" s="200"/>
      <c r="SDI183" s="200"/>
      <c r="SDL183" s="200"/>
      <c r="SDO183" s="200"/>
      <c r="SDU183" s="200"/>
      <c r="SDX183" s="200"/>
      <c r="SDZ183" s="200"/>
      <c r="SFG183" s="200"/>
      <c r="SFJ183" s="200"/>
      <c r="SFM183" s="200"/>
      <c r="SFP183" s="200"/>
      <c r="SFS183" s="200"/>
      <c r="SFT183" s="200"/>
      <c r="SFU183" s="200"/>
      <c r="SFX183" s="200"/>
      <c r="SGA183" s="200"/>
      <c r="SGD183" s="200"/>
      <c r="SGG183" s="200"/>
      <c r="SGI183" s="200"/>
      <c r="SGW183" s="200"/>
      <c r="SGX183" s="200"/>
      <c r="SGY183" s="200"/>
      <c r="SGZ183" s="200"/>
      <c r="SHA183" s="200"/>
      <c r="SHB183" s="200"/>
      <c r="SHC183" s="200"/>
      <c r="SHD183" s="200"/>
      <c r="SHE183" s="200"/>
      <c r="SHF183" s="200"/>
      <c r="SHG183" s="200"/>
      <c r="SHH183" s="200"/>
      <c r="SHI183" s="200"/>
      <c r="SHJ183" s="200"/>
      <c r="SHK183" s="200"/>
      <c r="SHL183" s="200"/>
      <c r="SHM183" s="200"/>
      <c r="SHN183" s="200"/>
      <c r="SHO183" s="200"/>
      <c r="SHU183" s="200"/>
      <c r="SHV183" s="200"/>
      <c r="SHW183" s="200"/>
      <c r="SHX183" s="200"/>
      <c r="SHY183" s="200"/>
      <c r="SHZ183" s="200"/>
      <c r="SIA183" s="200"/>
      <c r="SIC183" s="200"/>
      <c r="SID183" s="200"/>
      <c r="SIE183" s="200"/>
      <c r="SIF183" s="200"/>
      <c r="SIG183" s="200"/>
      <c r="SIH183" s="200"/>
      <c r="SII183" s="200"/>
      <c r="SIJ183" s="200"/>
      <c r="SIM183" s="200"/>
      <c r="SIP183" s="200"/>
      <c r="SIS183" s="200"/>
      <c r="SIV183" s="200"/>
      <c r="SIY183" s="200"/>
      <c r="SJB183" s="200"/>
      <c r="SJK183" s="200"/>
      <c r="SJN183" s="200"/>
      <c r="SJQ183" s="200"/>
      <c r="SJT183" s="200"/>
      <c r="SKC183" s="200"/>
      <c r="SKI183" s="200"/>
      <c r="SKL183" s="200"/>
      <c r="SKO183" s="200"/>
      <c r="SKR183" s="200"/>
      <c r="SKX183" s="200"/>
      <c r="SLG183" s="200"/>
      <c r="SLI183" s="200"/>
      <c r="SLJ183" s="200"/>
      <c r="SLL183" s="200"/>
      <c r="SLO183" s="200"/>
      <c r="SLR183" s="200"/>
      <c r="SLU183" s="200"/>
      <c r="SLX183" s="200"/>
      <c r="SMA183" s="200"/>
      <c r="SMC183" s="200"/>
      <c r="SME183" s="200"/>
      <c r="SMH183" s="200"/>
      <c r="SMK183" s="200"/>
      <c r="SMN183" s="200"/>
      <c r="SMQ183" s="200"/>
      <c r="SMT183" s="200"/>
      <c r="SMW183" s="200"/>
      <c r="SMZ183" s="200"/>
      <c r="SNB183" s="200"/>
      <c r="SNE183" s="200"/>
      <c r="SNH183" s="200"/>
      <c r="SNK183" s="200"/>
      <c r="SNQ183" s="200"/>
      <c r="SNT183" s="200"/>
      <c r="SNV183" s="200"/>
      <c r="SPC183" s="200"/>
      <c r="SPF183" s="200"/>
      <c r="SPI183" s="200"/>
      <c r="SPL183" s="200"/>
      <c r="SPO183" s="200"/>
      <c r="SPP183" s="200"/>
      <c r="SPQ183" s="200"/>
      <c r="SPT183" s="200"/>
      <c r="SPW183" s="200"/>
      <c r="SPZ183" s="200"/>
      <c r="SQC183" s="200"/>
      <c r="SQE183" s="200"/>
      <c r="SQS183" s="200"/>
      <c r="SQT183" s="200"/>
      <c r="SQU183" s="200"/>
      <c r="SQV183" s="200"/>
      <c r="SQW183" s="200"/>
      <c r="SQX183" s="200"/>
      <c r="SQY183" s="200"/>
      <c r="SQZ183" s="200"/>
      <c r="SRA183" s="200"/>
      <c r="SRB183" s="200"/>
      <c r="SRC183" s="200"/>
      <c r="SRD183" s="200"/>
      <c r="SRE183" s="200"/>
      <c r="SRF183" s="200"/>
      <c r="SRG183" s="200"/>
      <c r="SRH183" s="200"/>
      <c r="SRI183" s="200"/>
      <c r="SRJ183" s="200"/>
      <c r="SRK183" s="200"/>
      <c r="SRQ183" s="200"/>
      <c r="SRR183" s="200"/>
      <c r="SRS183" s="200"/>
      <c r="SRT183" s="200"/>
      <c r="SRU183" s="200"/>
      <c r="SRV183" s="200"/>
      <c r="SRW183" s="200"/>
      <c r="SRY183" s="200"/>
      <c r="SRZ183" s="200"/>
      <c r="SSA183" s="200"/>
      <c r="SSB183" s="200"/>
      <c r="SSC183" s="200"/>
      <c r="SSD183" s="200"/>
      <c r="SSE183" s="200"/>
      <c r="SSF183" s="200"/>
      <c r="SSI183" s="200"/>
      <c r="SSL183" s="200"/>
      <c r="SSO183" s="200"/>
      <c r="SSR183" s="200"/>
      <c r="SSU183" s="200"/>
      <c r="SSX183" s="200"/>
      <c r="STG183" s="200"/>
      <c r="STJ183" s="200"/>
      <c r="STM183" s="200"/>
      <c r="STP183" s="200"/>
      <c r="STY183" s="200"/>
      <c r="SUE183" s="200"/>
      <c r="SUH183" s="200"/>
      <c r="SUK183" s="200"/>
      <c r="SUN183" s="200"/>
      <c r="SUT183" s="200"/>
      <c r="SVC183" s="200"/>
      <c r="SVE183" s="200"/>
      <c r="SVF183" s="200"/>
      <c r="SVH183" s="200"/>
      <c r="SVK183" s="200"/>
      <c r="SVN183" s="200"/>
      <c r="SVQ183" s="200"/>
      <c r="SVT183" s="200"/>
      <c r="SVW183" s="200"/>
      <c r="SVY183" s="200"/>
      <c r="SWA183" s="200"/>
      <c r="SWD183" s="200"/>
      <c r="SWG183" s="200"/>
      <c r="SWJ183" s="200"/>
      <c r="SWM183" s="200"/>
      <c r="SWP183" s="200"/>
      <c r="SWS183" s="200"/>
      <c r="SWV183" s="200"/>
      <c r="SWX183" s="200"/>
      <c r="SXA183" s="200"/>
      <c r="SXD183" s="200"/>
      <c r="SXG183" s="200"/>
      <c r="SXM183" s="200"/>
      <c r="SXP183" s="200"/>
      <c r="SXR183" s="200"/>
      <c r="SYY183" s="200"/>
      <c r="SZB183" s="200"/>
      <c r="SZE183" s="200"/>
      <c r="SZH183" s="200"/>
      <c r="SZK183" s="200"/>
      <c r="SZL183" s="200"/>
      <c r="SZM183" s="200"/>
      <c r="SZP183" s="200"/>
      <c r="SZS183" s="200"/>
      <c r="SZV183" s="200"/>
      <c r="SZY183" s="200"/>
      <c r="TAA183" s="200"/>
      <c r="TAO183" s="200"/>
      <c r="TAP183" s="200"/>
      <c r="TAQ183" s="200"/>
      <c r="TAR183" s="200"/>
      <c r="TAS183" s="200"/>
      <c r="TAT183" s="200"/>
      <c r="TAU183" s="200"/>
      <c r="TAV183" s="200"/>
      <c r="TAW183" s="200"/>
      <c r="TAX183" s="200"/>
      <c r="TAY183" s="200"/>
      <c r="TAZ183" s="200"/>
      <c r="TBA183" s="200"/>
      <c r="TBB183" s="200"/>
      <c r="TBC183" s="200"/>
      <c r="TBD183" s="200"/>
      <c r="TBE183" s="200"/>
      <c r="TBF183" s="200"/>
      <c r="TBG183" s="200"/>
      <c r="TBM183" s="200"/>
      <c r="TBN183" s="200"/>
      <c r="TBO183" s="200"/>
      <c r="TBP183" s="200"/>
      <c r="TBQ183" s="200"/>
      <c r="TBR183" s="200"/>
      <c r="TBS183" s="200"/>
      <c r="TBU183" s="200"/>
      <c r="TBV183" s="200"/>
      <c r="TBW183" s="200"/>
      <c r="TBX183" s="200"/>
      <c r="TBY183" s="200"/>
      <c r="TBZ183" s="200"/>
      <c r="TCA183" s="200"/>
      <c r="TCB183" s="200"/>
      <c r="TCE183" s="200"/>
      <c r="TCH183" s="200"/>
      <c r="TCK183" s="200"/>
      <c r="TCN183" s="200"/>
      <c r="TCQ183" s="200"/>
      <c r="TCT183" s="200"/>
      <c r="TDC183" s="200"/>
      <c r="TDF183" s="200"/>
      <c r="TDI183" s="200"/>
      <c r="TDL183" s="200"/>
      <c r="TDU183" s="200"/>
      <c r="TEA183" s="200"/>
      <c r="TED183" s="200"/>
      <c r="TEG183" s="200"/>
      <c r="TEJ183" s="200"/>
      <c r="TEP183" s="200"/>
      <c r="TEY183" s="200"/>
      <c r="TFA183" s="200"/>
      <c r="TFB183" s="200"/>
      <c r="TFD183" s="200"/>
      <c r="TFG183" s="200"/>
      <c r="TFJ183" s="200"/>
      <c r="TFM183" s="200"/>
      <c r="TFP183" s="200"/>
      <c r="TFS183" s="200"/>
      <c r="TFU183" s="200"/>
      <c r="TFW183" s="200"/>
      <c r="TFZ183" s="200"/>
      <c r="TGC183" s="200"/>
      <c r="TGF183" s="200"/>
      <c r="TGI183" s="200"/>
      <c r="TGL183" s="200"/>
      <c r="TGO183" s="200"/>
      <c r="TGR183" s="200"/>
      <c r="TGT183" s="200"/>
      <c r="TGW183" s="200"/>
      <c r="TGZ183" s="200"/>
      <c r="THC183" s="200"/>
      <c r="THI183" s="200"/>
      <c r="THL183" s="200"/>
      <c r="THN183" s="200"/>
      <c r="TIU183" s="200"/>
      <c r="TIX183" s="200"/>
      <c r="TJA183" s="200"/>
      <c r="TJD183" s="200"/>
      <c r="TJG183" s="200"/>
      <c r="TJH183" s="200"/>
      <c r="TJI183" s="200"/>
      <c r="TJL183" s="200"/>
      <c r="TJO183" s="200"/>
      <c r="TJR183" s="200"/>
      <c r="TJU183" s="200"/>
      <c r="TJW183" s="200"/>
      <c r="TKK183" s="200"/>
      <c r="TKL183" s="200"/>
      <c r="TKM183" s="200"/>
      <c r="TKN183" s="200"/>
      <c r="TKO183" s="200"/>
      <c r="TKP183" s="200"/>
      <c r="TKQ183" s="200"/>
      <c r="TKR183" s="200"/>
      <c r="TKS183" s="200"/>
      <c r="TKT183" s="200"/>
      <c r="TKU183" s="200"/>
      <c r="TKV183" s="200"/>
      <c r="TKW183" s="200"/>
      <c r="TKX183" s="200"/>
      <c r="TKY183" s="200"/>
      <c r="TKZ183" s="200"/>
      <c r="TLA183" s="200"/>
      <c r="TLB183" s="200"/>
      <c r="TLC183" s="200"/>
      <c r="TLI183" s="200"/>
      <c r="TLJ183" s="200"/>
      <c r="TLK183" s="200"/>
      <c r="TLL183" s="200"/>
      <c r="TLM183" s="200"/>
      <c r="TLN183" s="200"/>
      <c r="TLO183" s="200"/>
      <c r="TLQ183" s="200"/>
      <c r="TLR183" s="200"/>
      <c r="TLS183" s="200"/>
      <c r="TLT183" s="200"/>
      <c r="TLU183" s="200"/>
      <c r="TLV183" s="200"/>
      <c r="TLW183" s="200"/>
      <c r="TLX183" s="200"/>
      <c r="TMA183" s="200"/>
      <c r="TMD183" s="200"/>
      <c r="TMG183" s="200"/>
      <c r="TMJ183" s="200"/>
      <c r="TMM183" s="200"/>
      <c r="TMP183" s="200"/>
      <c r="TMY183" s="200"/>
      <c r="TNB183" s="200"/>
      <c r="TNE183" s="200"/>
      <c r="TNH183" s="200"/>
      <c r="TNQ183" s="200"/>
      <c r="TNW183" s="200"/>
      <c r="TNZ183" s="200"/>
      <c r="TOC183" s="200"/>
      <c r="TOF183" s="200"/>
      <c r="TOL183" s="200"/>
      <c r="TOU183" s="200"/>
      <c r="TOW183" s="200"/>
      <c r="TOX183" s="200"/>
      <c r="TOZ183" s="200"/>
      <c r="TPC183" s="200"/>
      <c r="TPF183" s="200"/>
      <c r="TPI183" s="200"/>
      <c r="TPL183" s="200"/>
      <c r="TPO183" s="200"/>
      <c r="TPQ183" s="200"/>
      <c r="TPS183" s="200"/>
      <c r="TPV183" s="200"/>
      <c r="TPY183" s="200"/>
      <c r="TQB183" s="200"/>
      <c r="TQE183" s="200"/>
      <c r="TQH183" s="200"/>
      <c r="TQK183" s="200"/>
      <c r="TQN183" s="200"/>
      <c r="TQP183" s="200"/>
      <c r="TQS183" s="200"/>
      <c r="TQV183" s="200"/>
      <c r="TQY183" s="200"/>
      <c r="TRE183" s="200"/>
      <c r="TRH183" s="200"/>
      <c r="TRJ183" s="200"/>
      <c r="TSQ183" s="200"/>
      <c r="TST183" s="200"/>
      <c r="TSW183" s="200"/>
      <c r="TSZ183" s="200"/>
      <c r="TTC183" s="200"/>
      <c r="TTD183" s="200"/>
      <c r="TTE183" s="200"/>
      <c r="TTH183" s="200"/>
      <c r="TTK183" s="200"/>
      <c r="TTN183" s="200"/>
      <c r="TTQ183" s="200"/>
      <c r="TTS183" s="200"/>
      <c r="TUG183" s="200"/>
      <c r="TUH183" s="200"/>
      <c r="TUI183" s="200"/>
      <c r="TUJ183" s="200"/>
      <c r="TUK183" s="200"/>
      <c r="TUL183" s="200"/>
      <c r="TUM183" s="200"/>
      <c r="TUN183" s="200"/>
      <c r="TUO183" s="200"/>
      <c r="TUP183" s="200"/>
      <c r="TUQ183" s="200"/>
      <c r="TUR183" s="200"/>
      <c r="TUS183" s="200"/>
      <c r="TUT183" s="200"/>
      <c r="TUU183" s="200"/>
      <c r="TUV183" s="200"/>
      <c r="TUW183" s="200"/>
      <c r="TUX183" s="200"/>
      <c r="TUY183" s="200"/>
      <c r="TVE183" s="200"/>
      <c r="TVF183" s="200"/>
      <c r="TVG183" s="200"/>
      <c r="TVH183" s="200"/>
      <c r="TVI183" s="200"/>
      <c r="TVJ183" s="200"/>
      <c r="TVK183" s="200"/>
      <c r="TVM183" s="200"/>
      <c r="TVN183" s="200"/>
      <c r="TVO183" s="200"/>
      <c r="TVP183" s="200"/>
      <c r="TVQ183" s="200"/>
      <c r="TVR183" s="200"/>
      <c r="TVS183" s="200"/>
      <c r="TVT183" s="200"/>
      <c r="TVW183" s="200"/>
      <c r="TVZ183" s="200"/>
      <c r="TWC183" s="200"/>
      <c r="TWF183" s="200"/>
      <c r="TWI183" s="200"/>
      <c r="TWL183" s="200"/>
      <c r="TWU183" s="200"/>
      <c r="TWX183" s="200"/>
      <c r="TXA183" s="200"/>
      <c r="TXD183" s="200"/>
      <c r="TXM183" s="200"/>
      <c r="TXS183" s="200"/>
      <c r="TXV183" s="200"/>
      <c r="TXY183" s="200"/>
      <c r="TYB183" s="200"/>
      <c r="TYH183" s="200"/>
      <c r="TYQ183" s="200"/>
      <c r="TYS183" s="200"/>
      <c r="TYT183" s="200"/>
      <c r="TYV183" s="200"/>
      <c r="TYY183" s="200"/>
      <c r="TZB183" s="200"/>
      <c r="TZE183" s="200"/>
      <c r="TZH183" s="200"/>
      <c r="TZK183" s="200"/>
      <c r="TZM183" s="200"/>
      <c r="TZO183" s="200"/>
      <c r="TZR183" s="200"/>
      <c r="TZU183" s="200"/>
      <c r="TZX183" s="200"/>
      <c r="UAA183" s="200"/>
      <c r="UAD183" s="200"/>
      <c r="UAG183" s="200"/>
      <c r="UAJ183" s="200"/>
      <c r="UAL183" s="200"/>
      <c r="UAO183" s="200"/>
      <c r="UAR183" s="200"/>
      <c r="UAU183" s="200"/>
      <c r="UBA183" s="200"/>
      <c r="UBD183" s="200"/>
      <c r="UBF183" s="200"/>
      <c r="UCM183" s="200"/>
      <c r="UCP183" s="200"/>
      <c r="UCS183" s="200"/>
      <c r="UCV183" s="200"/>
      <c r="UCY183" s="200"/>
      <c r="UCZ183" s="200"/>
      <c r="UDA183" s="200"/>
      <c r="UDD183" s="200"/>
      <c r="UDG183" s="200"/>
      <c r="UDJ183" s="200"/>
      <c r="UDM183" s="200"/>
      <c r="UDO183" s="200"/>
      <c r="UEC183" s="200"/>
      <c r="UED183" s="200"/>
      <c r="UEE183" s="200"/>
      <c r="UEF183" s="200"/>
      <c r="UEG183" s="200"/>
      <c r="UEH183" s="200"/>
      <c r="UEI183" s="200"/>
      <c r="UEJ183" s="200"/>
      <c r="UEK183" s="200"/>
      <c r="UEL183" s="200"/>
      <c r="UEM183" s="200"/>
      <c r="UEN183" s="200"/>
      <c r="UEO183" s="200"/>
      <c r="UEP183" s="200"/>
      <c r="UEQ183" s="200"/>
      <c r="UER183" s="200"/>
      <c r="UES183" s="200"/>
      <c r="UET183" s="200"/>
      <c r="UEU183" s="200"/>
      <c r="UFA183" s="200"/>
      <c r="UFB183" s="200"/>
      <c r="UFC183" s="200"/>
      <c r="UFD183" s="200"/>
      <c r="UFE183" s="200"/>
      <c r="UFF183" s="200"/>
      <c r="UFG183" s="200"/>
      <c r="UFI183" s="200"/>
      <c r="UFJ183" s="200"/>
      <c r="UFK183" s="200"/>
      <c r="UFL183" s="200"/>
      <c r="UFM183" s="200"/>
      <c r="UFN183" s="200"/>
      <c r="UFO183" s="200"/>
      <c r="UFP183" s="200"/>
      <c r="UFS183" s="200"/>
      <c r="UFV183" s="200"/>
      <c r="UFY183" s="200"/>
      <c r="UGB183" s="200"/>
      <c r="UGE183" s="200"/>
      <c r="UGH183" s="200"/>
      <c r="UGQ183" s="200"/>
      <c r="UGT183" s="200"/>
      <c r="UGW183" s="200"/>
      <c r="UGZ183" s="200"/>
      <c r="UHI183" s="200"/>
      <c r="UHO183" s="200"/>
      <c r="UHR183" s="200"/>
      <c r="UHU183" s="200"/>
      <c r="UHX183" s="200"/>
      <c r="UID183" s="200"/>
      <c r="UIM183" s="200"/>
      <c r="UIO183" s="200"/>
      <c r="UIP183" s="200"/>
      <c r="UIR183" s="200"/>
      <c r="UIU183" s="200"/>
      <c r="UIX183" s="200"/>
      <c r="UJA183" s="200"/>
      <c r="UJD183" s="200"/>
      <c r="UJG183" s="200"/>
      <c r="UJI183" s="200"/>
      <c r="UJK183" s="200"/>
      <c r="UJN183" s="200"/>
      <c r="UJQ183" s="200"/>
      <c r="UJT183" s="200"/>
      <c r="UJW183" s="200"/>
      <c r="UJZ183" s="200"/>
      <c r="UKC183" s="200"/>
      <c r="UKF183" s="200"/>
      <c r="UKH183" s="200"/>
      <c r="UKK183" s="200"/>
      <c r="UKN183" s="200"/>
      <c r="UKQ183" s="200"/>
      <c r="UKW183" s="200"/>
      <c r="UKZ183" s="200"/>
      <c r="ULB183" s="200"/>
      <c r="UMI183" s="200"/>
      <c r="UML183" s="200"/>
      <c r="UMO183" s="200"/>
      <c r="UMR183" s="200"/>
      <c r="UMU183" s="200"/>
      <c r="UMV183" s="200"/>
      <c r="UMW183" s="200"/>
      <c r="UMZ183" s="200"/>
      <c r="UNC183" s="200"/>
      <c r="UNF183" s="200"/>
      <c r="UNI183" s="200"/>
      <c r="UNK183" s="200"/>
      <c r="UNY183" s="200"/>
      <c r="UNZ183" s="200"/>
      <c r="UOA183" s="200"/>
      <c r="UOB183" s="200"/>
      <c r="UOC183" s="200"/>
      <c r="UOD183" s="200"/>
      <c r="UOE183" s="200"/>
      <c r="UOF183" s="200"/>
      <c r="UOG183" s="200"/>
      <c r="UOH183" s="200"/>
      <c r="UOI183" s="200"/>
      <c r="UOJ183" s="200"/>
      <c r="UOK183" s="200"/>
      <c r="UOL183" s="200"/>
      <c r="UOM183" s="200"/>
      <c r="UON183" s="200"/>
      <c r="UOO183" s="200"/>
      <c r="UOP183" s="200"/>
      <c r="UOQ183" s="200"/>
      <c r="UOW183" s="200"/>
      <c r="UOX183" s="200"/>
      <c r="UOY183" s="200"/>
      <c r="UOZ183" s="200"/>
      <c r="UPA183" s="200"/>
      <c r="UPB183" s="200"/>
      <c r="UPC183" s="200"/>
      <c r="UPE183" s="200"/>
      <c r="UPF183" s="200"/>
      <c r="UPG183" s="200"/>
      <c r="UPH183" s="200"/>
      <c r="UPI183" s="200"/>
      <c r="UPJ183" s="200"/>
      <c r="UPK183" s="200"/>
      <c r="UPL183" s="200"/>
      <c r="UPO183" s="200"/>
      <c r="UPR183" s="200"/>
      <c r="UPU183" s="200"/>
      <c r="UPX183" s="200"/>
      <c r="UQA183" s="200"/>
      <c r="UQD183" s="200"/>
      <c r="UQM183" s="200"/>
      <c r="UQP183" s="200"/>
      <c r="UQS183" s="200"/>
      <c r="UQV183" s="200"/>
      <c r="URE183" s="200"/>
      <c r="URK183" s="200"/>
      <c r="URN183" s="200"/>
      <c r="URQ183" s="200"/>
      <c r="URT183" s="200"/>
      <c r="URZ183" s="200"/>
      <c r="USI183" s="200"/>
      <c r="USK183" s="200"/>
      <c r="USL183" s="200"/>
      <c r="USN183" s="200"/>
      <c r="USQ183" s="200"/>
      <c r="UST183" s="200"/>
      <c r="USW183" s="200"/>
      <c r="USZ183" s="200"/>
      <c r="UTC183" s="200"/>
      <c r="UTE183" s="200"/>
      <c r="UTG183" s="200"/>
      <c r="UTJ183" s="200"/>
      <c r="UTM183" s="200"/>
      <c r="UTP183" s="200"/>
      <c r="UTS183" s="200"/>
      <c r="UTV183" s="200"/>
      <c r="UTY183" s="200"/>
      <c r="UUB183" s="200"/>
      <c r="UUD183" s="200"/>
      <c r="UUG183" s="200"/>
      <c r="UUJ183" s="200"/>
      <c r="UUM183" s="200"/>
      <c r="UUS183" s="200"/>
      <c r="UUV183" s="200"/>
      <c r="UUX183" s="200"/>
      <c r="UWE183" s="200"/>
      <c r="UWH183" s="200"/>
      <c r="UWK183" s="200"/>
      <c r="UWN183" s="200"/>
      <c r="UWQ183" s="200"/>
      <c r="UWR183" s="200"/>
      <c r="UWS183" s="200"/>
      <c r="UWV183" s="200"/>
      <c r="UWY183" s="200"/>
      <c r="UXB183" s="200"/>
      <c r="UXE183" s="200"/>
      <c r="UXG183" s="200"/>
      <c r="UXU183" s="200"/>
      <c r="UXV183" s="200"/>
      <c r="UXW183" s="200"/>
      <c r="UXX183" s="200"/>
      <c r="UXY183" s="200"/>
      <c r="UXZ183" s="200"/>
      <c r="UYA183" s="200"/>
      <c r="UYB183" s="200"/>
      <c r="UYC183" s="200"/>
      <c r="UYD183" s="200"/>
      <c r="UYE183" s="200"/>
      <c r="UYF183" s="200"/>
      <c r="UYG183" s="200"/>
      <c r="UYH183" s="200"/>
      <c r="UYI183" s="200"/>
      <c r="UYJ183" s="200"/>
      <c r="UYK183" s="200"/>
      <c r="UYL183" s="200"/>
      <c r="UYM183" s="200"/>
      <c r="UYS183" s="200"/>
      <c r="UYT183" s="200"/>
      <c r="UYU183" s="200"/>
      <c r="UYV183" s="200"/>
      <c r="UYW183" s="200"/>
      <c r="UYX183" s="200"/>
      <c r="UYY183" s="200"/>
      <c r="UZA183" s="200"/>
      <c r="UZB183" s="200"/>
      <c r="UZC183" s="200"/>
      <c r="UZD183" s="200"/>
      <c r="UZE183" s="200"/>
      <c r="UZF183" s="200"/>
      <c r="UZG183" s="200"/>
      <c r="UZH183" s="200"/>
      <c r="UZK183" s="200"/>
      <c r="UZN183" s="200"/>
      <c r="UZQ183" s="200"/>
      <c r="UZT183" s="200"/>
      <c r="UZW183" s="200"/>
      <c r="UZZ183" s="200"/>
      <c r="VAI183" s="200"/>
      <c r="VAL183" s="200"/>
      <c r="VAO183" s="200"/>
      <c r="VAR183" s="200"/>
      <c r="VBA183" s="200"/>
      <c r="VBG183" s="200"/>
      <c r="VBJ183" s="200"/>
      <c r="VBM183" s="200"/>
      <c r="VBP183" s="200"/>
      <c r="VBV183" s="200"/>
      <c r="VCE183" s="200"/>
      <c r="VCG183" s="200"/>
      <c r="VCH183" s="200"/>
      <c r="VCJ183" s="200"/>
      <c r="VCM183" s="200"/>
      <c r="VCP183" s="200"/>
      <c r="VCS183" s="200"/>
      <c r="VCV183" s="200"/>
      <c r="VCY183" s="200"/>
      <c r="VDA183" s="200"/>
      <c r="VDC183" s="200"/>
      <c r="VDF183" s="200"/>
      <c r="VDI183" s="200"/>
      <c r="VDL183" s="200"/>
      <c r="VDO183" s="200"/>
      <c r="VDR183" s="200"/>
      <c r="VDU183" s="200"/>
      <c r="VDX183" s="200"/>
      <c r="VDZ183" s="200"/>
      <c r="VEC183" s="200"/>
      <c r="VEF183" s="200"/>
      <c r="VEI183" s="200"/>
      <c r="VEO183" s="200"/>
      <c r="VER183" s="200"/>
      <c r="VET183" s="200"/>
      <c r="VGA183" s="200"/>
      <c r="VGD183" s="200"/>
      <c r="VGG183" s="200"/>
      <c r="VGJ183" s="200"/>
      <c r="VGM183" s="200"/>
      <c r="VGN183" s="200"/>
      <c r="VGO183" s="200"/>
      <c r="VGR183" s="200"/>
      <c r="VGU183" s="200"/>
      <c r="VGX183" s="200"/>
      <c r="VHA183" s="200"/>
      <c r="VHC183" s="200"/>
      <c r="VHQ183" s="200"/>
      <c r="VHR183" s="200"/>
      <c r="VHS183" s="200"/>
      <c r="VHT183" s="200"/>
      <c r="VHU183" s="200"/>
      <c r="VHV183" s="200"/>
      <c r="VHW183" s="200"/>
      <c r="VHX183" s="200"/>
      <c r="VHY183" s="200"/>
      <c r="VHZ183" s="200"/>
      <c r="VIA183" s="200"/>
      <c r="VIB183" s="200"/>
      <c r="VIC183" s="200"/>
      <c r="VID183" s="200"/>
      <c r="VIE183" s="200"/>
      <c r="VIF183" s="200"/>
      <c r="VIG183" s="200"/>
      <c r="VIH183" s="200"/>
      <c r="VII183" s="200"/>
      <c r="VIO183" s="200"/>
      <c r="VIP183" s="200"/>
      <c r="VIQ183" s="200"/>
      <c r="VIR183" s="200"/>
      <c r="VIS183" s="200"/>
      <c r="VIT183" s="200"/>
      <c r="VIU183" s="200"/>
      <c r="VIW183" s="200"/>
      <c r="VIX183" s="200"/>
      <c r="VIY183" s="200"/>
      <c r="VIZ183" s="200"/>
      <c r="VJA183" s="200"/>
      <c r="VJB183" s="200"/>
      <c r="VJC183" s="200"/>
      <c r="VJD183" s="200"/>
      <c r="VJG183" s="200"/>
      <c r="VJJ183" s="200"/>
      <c r="VJM183" s="200"/>
      <c r="VJP183" s="200"/>
      <c r="VJS183" s="200"/>
      <c r="VJV183" s="200"/>
      <c r="VKE183" s="200"/>
      <c r="VKH183" s="200"/>
      <c r="VKK183" s="200"/>
      <c r="VKN183" s="200"/>
      <c r="VKW183" s="200"/>
      <c r="VLC183" s="200"/>
      <c r="VLF183" s="200"/>
      <c r="VLI183" s="200"/>
      <c r="VLL183" s="200"/>
      <c r="VLR183" s="200"/>
      <c r="VMA183" s="200"/>
      <c r="VMC183" s="200"/>
      <c r="VMD183" s="200"/>
      <c r="VMF183" s="200"/>
      <c r="VMI183" s="200"/>
      <c r="VML183" s="200"/>
      <c r="VMO183" s="200"/>
      <c r="VMR183" s="200"/>
      <c r="VMU183" s="200"/>
      <c r="VMW183" s="200"/>
      <c r="VMY183" s="200"/>
      <c r="VNB183" s="200"/>
      <c r="VNE183" s="200"/>
      <c r="VNH183" s="200"/>
      <c r="VNK183" s="200"/>
      <c r="VNN183" s="200"/>
      <c r="VNQ183" s="200"/>
      <c r="VNT183" s="200"/>
      <c r="VNV183" s="200"/>
      <c r="VNY183" s="200"/>
      <c r="VOB183" s="200"/>
      <c r="VOE183" s="200"/>
      <c r="VOK183" s="200"/>
      <c r="VON183" s="200"/>
      <c r="VOP183" s="200"/>
      <c r="VPW183" s="200"/>
      <c r="VPZ183" s="200"/>
      <c r="VQC183" s="200"/>
      <c r="VQF183" s="200"/>
      <c r="VQI183" s="200"/>
      <c r="VQJ183" s="200"/>
      <c r="VQK183" s="200"/>
      <c r="VQN183" s="200"/>
      <c r="VQQ183" s="200"/>
      <c r="VQT183" s="200"/>
      <c r="VQW183" s="200"/>
      <c r="VQY183" s="200"/>
      <c r="VRM183" s="200"/>
      <c r="VRN183" s="200"/>
      <c r="VRO183" s="200"/>
      <c r="VRP183" s="200"/>
      <c r="VRQ183" s="200"/>
      <c r="VRR183" s="200"/>
      <c r="VRS183" s="200"/>
      <c r="VRT183" s="200"/>
      <c r="VRU183" s="200"/>
      <c r="VRV183" s="200"/>
      <c r="VRW183" s="200"/>
      <c r="VRX183" s="200"/>
      <c r="VRY183" s="200"/>
      <c r="VRZ183" s="200"/>
      <c r="VSA183" s="200"/>
      <c r="VSB183" s="200"/>
      <c r="VSC183" s="200"/>
      <c r="VSD183" s="200"/>
      <c r="VSE183" s="200"/>
      <c r="VSK183" s="200"/>
      <c r="VSL183" s="200"/>
      <c r="VSM183" s="200"/>
      <c r="VSN183" s="200"/>
      <c r="VSO183" s="200"/>
      <c r="VSP183" s="200"/>
      <c r="VSQ183" s="200"/>
      <c r="VSS183" s="200"/>
      <c r="VST183" s="200"/>
      <c r="VSU183" s="200"/>
      <c r="VSV183" s="200"/>
      <c r="VSW183" s="200"/>
      <c r="VSX183" s="200"/>
      <c r="VSY183" s="200"/>
      <c r="VSZ183" s="200"/>
      <c r="VTC183" s="200"/>
      <c r="VTF183" s="200"/>
      <c r="VTI183" s="200"/>
      <c r="VTL183" s="200"/>
      <c r="VTO183" s="200"/>
      <c r="VTR183" s="200"/>
      <c r="VUA183" s="200"/>
      <c r="VUD183" s="200"/>
      <c r="VUG183" s="200"/>
      <c r="VUJ183" s="200"/>
      <c r="VUS183" s="200"/>
      <c r="VUY183" s="200"/>
      <c r="VVB183" s="200"/>
      <c r="VVE183" s="200"/>
      <c r="VVH183" s="200"/>
      <c r="VVN183" s="200"/>
      <c r="VVW183" s="200"/>
      <c r="VVY183" s="200"/>
      <c r="VVZ183" s="200"/>
      <c r="VWB183" s="200"/>
      <c r="VWE183" s="200"/>
      <c r="VWH183" s="200"/>
      <c r="VWK183" s="200"/>
      <c r="VWN183" s="200"/>
      <c r="VWQ183" s="200"/>
      <c r="VWS183" s="200"/>
      <c r="VWU183" s="200"/>
      <c r="VWX183" s="200"/>
      <c r="VXA183" s="200"/>
      <c r="VXD183" s="200"/>
      <c r="VXG183" s="200"/>
      <c r="VXJ183" s="200"/>
      <c r="VXM183" s="200"/>
      <c r="VXP183" s="200"/>
      <c r="VXR183" s="200"/>
      <c r="VXU183" s="200"/>
      <c r="VXX183" s="200"/>
      <c r="VYA183" s="200"/>
      <c r="VYG183" s="200"/>
      <c r="VYJ183" s="200"/>
      <c r="VYL183" s="200"/>
      <c r="VZS183" s="200"/>
      <c r="VZV183" s="200"/>
      <c r="VZY183" s="200"/>
      <c r="WAB183" s="200"/>
      <c r="WAE183" s="200"/>
      <c r="WAF183" s="200"/>
      <c r="WAG183" s="200"/>
      <c r="WAJ183" s="200"/>
      <c r="WAM183" s="200"/>
      <c r="WAP183" s="200"/>
      <c r="WAS183" s="200"/>
      <c r="WAU183" s="200"/>
      <c r="WBI183" s="200"/>
      <c r="WBJ183" s="200"/>
      <c r="WBK183" s="200"/>
      <c r="WBL183" s="200"/>
      <c r="WBM183" s="200"/>
      <c r="WBN183" s="200"/>
      <c r="WBO183" s="200"/>
      <c r="WBP183" s="200"/>
      <c r="WBQ183" s="200"/>
      <c r="WBR183" s="200"/>
      <c r="WBS183" s="200"/>
      <c r="WBT183" s="200"/>
      <c r="WBU183" s="200"/>
      <c r="WBV183" s="200"/>
      <c r="WBW183" s="200"/>
      <c r="WBX183" s="200"/>
      <c r="WBY183" s="200"/>
      <c r="WBZ183" s="200"/>
      <c r="WCA183" s="200"/>
      <c r="WCG183" s="200"/>
      <c r="WCH183" s="200"/>
      <c r="WCI183" s="200"/>
      <c r="WCJ183" s="200"/>
      <c r="WCK183" s="200"/>
      <c r="WCL183" s="200"/>
      <c r="WCM183" s="200"/>
      <c r="WCO183" s="200"/>
      <c r="WCP183" s="200"/>
      <c r="WCQ183" s="200"/>
      <c r="WCR183" s="200"/>
      <c r="WCS183" s="200"/>
      <c r="WCT183" s="200"/>
      <c r="WCU183" s="200"/>
      <c r="WCV183" s="200"/>
      <c r="WCY183" s="200"/>
      <c r="WDB183" s="200"/>
      <c r="WDE183" s="200"/>
      <c r="WDH183" s="200"/>
      <c r="WDK183" s="200"/>
      <c r="WDN183" s="200"/>
      <c r="WDW183" s="200"/>
      <c r="WDZ183" s="200"/>
      <c r="WEC183" s="200"/>
      <c r="WEF183" s="200"/>
      <c r="WEO183" s="200"/>
      <c r="WEU183" s="200"/>
      <c r="WEX183" s="200"/>
      <c r="WFA183" s="200"/>
      <c r="WFD183" s="200"/>
      <c r="WFJ183" s="200"/>
      <c r="WFS183" s="200"/>
      <c r="WFU183" s="200"/>
      <c r="WFV183" s="200"/>
      <c r="WFX183" s="200"/>
      <c r="WGA183" s="200"/>
      <c r="WGD183" s="200"/>
      <c r="WGG183" s="200"/>
      <c r="WGJ183" s="200"/>
      <c r="WGM183" s="200"/>
      <c r="WGO183" s="200"/>
      <c r="WGQ183" s="200"/>
      <c r="WGT183" s="200"/>
      <c r="WGW183" s="200"/>
      <c r="WGZ183" s="200"/>
      <c r="WHC183" s="200"/>
      <c r="WHF183" s="200"/>
      <c r="WHI183" s="200"/>
      <c r="WHL183" s="200"/>
      <c r="WHN183" s="200"/>
      <c r="WHQ183" s="200"/>
      <c r="WHT183" s="200"/>
      <c r="WHW183" s="200"/>
      <c r="WIC183" s="200"/>
      <c r="WIF183" s="200"/>
      <c r="WIH183" s="200"/>
      <c r="WJO183" s="200"/>
      <c r="WJR183" s="200"/>
      <c r="WJU183" s="200"/>
      <c r="WJX183" s="200"/>
      <c r="WKA183" s="200"/>
      <c r="WKB183" s="200"/>
      <c r="WKC183" s="200"/>
      <c r="WKF183" s="200"/>
      <c r="WKI183" s="200"/>
      <c r="WKL183" s="200"/>
      <c r="WKO183" s="200"/>
      <c r="WKQ183" s="200"/>
      <c r="WLE183" s="200"/>
      <c r="WLF183" s="200"/>
      <c r="WLG183" s="200"/>
      <c r="WLH183" s="200"/>
      <c r="WLI183" s="200"/>
      <c r="WLJ183" s="200"/>
      <c r="WLK183" s="200"/>
      <c r="WLL183" s="200"/>
      <c r="WLM183" s="200"/>
      <c r="WLN183" s="200"/>
      <c r="WLO183" s="200"/>
      <c r="WLP183" s="200"/>
      <c r="WLQ183" s="200"/>
      <c r="WLR183" s="200"/>
      <c r="WLS183" s="200"/>
      <c r="WLT183" s="200"/>
      <c r="WLU183" s="200"/>
      <c r="WLV183" s="200"/>
      <c r="WLW183" s="200"/>
      <c r="WMC183" s="200"/>
      <c r="WMD183" s="200"/>
      <c r="WME183" s="200"/>
      <c r="WMF183" s="200"/>
      <c r="WMG183" s="200"/>
      <c r="WMH183" s="200"/>
      <c r="WMI183" s="200"/>
      <c r="WMK183" s="200"/>
      <c r="WML183" s="200"/>
      <c r="WMM183" s="200"/>
      <c r="WMN183" s="200"/>
      <c r="WMO183" s="200"/>
      <c r="WMP183" s="200"/>
      <c r="WMQ183" s="200"/>
      <c r="WMR183" s="200"/>
      <c r="WMU183" s="200"/>
      <c r="WMX183" s="200"/>
      <c r="WNA183" s="200"/>
      <c r="WND183" s="200"/>
      <c r="WNG183" s="200"/>
      <c r="WNJ183" s="200"/>
      <c r="WNS183" s="200"/>
      <c r="WNV183" s="200"/>
      <c r="WNY183" s="200"/>
      <c r="WOB183" s="200"/>
      <c r="WOK183" s="200"/>
      <c r="WOQ183" s="200"/>
      <c r="WOT183" s="200"/>
      <c r="WOW183" s="200"/>
      <c r="WOZ183" s="200"/>
      <c r="WPF183" s="200"/>
      <c r="WPO183" s="200"/>
      <c r="WPQ183" s="200"/>
      <c r="WPR183" s="200"/>
      <c r="WPT183" s="200"/>
      <c r="WPW183" s="200"/>
      <c r="WPZ183" s="200"/>
      <c r="WQC183" s="200"/>
      <c r="WQF183" s="200"/>
      <c r="WQI183" s="200"/>
      <c r="WQK183" s="200"/>
      <c r="WQM183" s="200"/>
      <c r="WQP183" s="200"/>
      <c r="WQS183" s="200"/>
      <c r="WQV183" s="200"/>
      <c r="WQY183" s="200"/>
      <c r="WRB183" s="200"/>
      <c r="WRE183" s="200"/>
      <c r="WRH183" s="200"/>
      <c r="WRJ183" s="200"/>
      <c r="WRM183" s="200"/>
      <c r="WRP183" s="200"/>
      <c r="WRS183" s="200"/>
      <c r="WRY183" s="200"/>
      <c r="WSB183" s="200"/>
      <c r="WSD183" s="200"/>
      <c r="WTK183" s="200"/>
      <c r="WTN183" s="200"/>
      <c r="WTQ183" s="200"/>
      <c r="WTT183" s="200"/>
      <c r="WTW183" s="200"/>
      <c r="WTX183" s="200"/>
      <c r="WTY183" s="200"/>
      <c r="WUB183" s="200"/>
      <c r="WUE183" s="200"/>
      <c r="WUH183" s="200"/>
      <c r="WUK183" s="200"/>
      <c r="WUM183" s="200"/>
    </row>
    <row r="184" spans="1:16107" s="57" customFormat="1" ht="20.25" hidden="1" customHeight="1" x14ac:dyDescent="0.3">
      <c r="A184" s="12" t="s">
        <v>181</v>
      </c>
      <c r="B184" s="53" t="s">
        <v>349</v>
      </c>
      <c r="C184" s="7"/>
      <c r="D184" s="91"/>
      <c r="E184" s="92"/>
    </row>
    <row r="185" spans="1:16107" s="57" customFormat="1" ht="20.25" hidden="1" customHeight="1" x14ac:dyDescent="0.3">
      <c r="A185" s="9" t="s">
        <v>182</v>
      </c>
      <c r="B185" s="53" t="s">
        <v>349</v>
      </c>
      <c r="C185" s="7"/>
      <c r="D185" s="91"/>
      <c r="E185" s="92"/>
    </row>
    <row r="186" spans="1:16107" s="57" customFormat="1" ht="20.25" hidden="1" customHeight="1" x14ac:dyDescent="0.3">
      <c r="A186" s="16" t="s">
        <v>183</v>
      </c>
      <c r="B186" s="53" t="s">
        <v>346</v>
      </c>
      <c r="C186" s="7"/>
      <c r="D186" s="91"/>
      <c r="E186" s="92"/>
    </row>
    <row r="187" spans="1:16107" s="57" customFormat="1" ht="20.25" hidden="1" customHeight="1" x14ac:dyDescent="0.3">
      <c r="A187" s="16" t="s">
        <v>184</v>
      </c>
      <c r="B187" s="53" t="s">
        <v>346</v>
      </c>
      <c r="C187" s="7"/>
      <c r="D187" s="91"/>
      <c r="E187" s="92"/>
    </row>
    <row r="188" spans="1:16107" s="57" customFormat="1" ht="20.25" hidden="1" customHeight="1" x14ac:dyDescent="0.3">
      <c r="A188" s="16" t="s">
        <v>185</v>
      </c>
      <c r="B188" s="53" t="s">
        <v>346</v>
      </c>
      <c r="C188" s="7"/>
      <c r="D188" s="91"/>
      <c r="E188" s="92"/>
    </row>
    <row r="189" spans="1:16107" s="57" customFormat="1" ht="21.75" hidden="1" customHeight="1" x14ac:dyDescent="0.3">
      <c r="A189" s="16" t="s">
        <v>186</v>
      </c>
      <c r="B189" s="53" t="s">
        <v>349</v>
      </c>
      <c r="C189" s="7"/>
      <c r="D189" s="91"/>
      <c r="E189" s="92"/>
    </row>
    <row r="190" spans="1:16107" s="57" customFormat="1" ht="21.75" hidden="1" customHeight="1" x14ac:dyDescent="0.3">
      <c r="A190" s="12" t="s">
        <v>187</v>
      </c>
      <c r="B190" s="53" t="s">
        <v>346</v>
      </c>
      <c r="C190" s="7"/>
      <c r="D190" s="91"/>
      <c r="E190" s="92"/>
    </row>
    <row r="191" spans="1:16107" s="57" customFormat="1" ht="21.75" hidden="1" customHeight="1" x14ac:dyDescent="0.3">
      <c r="A191" s="9" t="s">
        <v>188</v>
      </c>
      <c r="B191" s="53" t="s">
        <v>349</v>
      </c>
      <c r="C191" s="7"/>
      <c r="D191" s="91"/>
      <c r="E191" s="92"/>
    </row>
    <row r="192" spans="1:16107" s="57" customFormat="1" ht="20.25" hidden="1" customHeight="1" x14ac:dyDescent="0.3">
      <c r="A192" s="32" t="s">
        <v>189</v>
      </c>
      <c r="B192" s="53" t="s">
        <v>349</v>
      </c>
      <c r="C192" s="7"/>
      <c r="D192" s="91"/>
      <c r="E192" s="92"/>
    </row>
    <row r="193" spans="1:16107" s="57" customFormat="1" ht="20.25" hidden="1" customHeight="1" x14ac:dyDescent="0.3">
      <c r="A193" s="32" t="s">
        <v>190</v>
      </c>
      <c r="B193" s="53" t="s">
        <v>349</v>
      </c>
      <c r="C193" s="7"/>
      <c r="D193" s="91"/>
      <c r="E193" s="92"/>
    </row>
    <row r="194" spans="1:16107" s="57" customFormat="1" ht="20.25" hidden="1" customHeight="1" x14ac:dyDescent="0.3">
      <c r="A194" s="32" t="s">
        <v>191</v>
      </c>
      <c r="B194" s="53" t="s">
        <v>349</v>
      </c>
      <c r="C194" s="7"/>
      <c r="D194" s="91"/>
      <c r="E194" s="92"/>
    </row>
    <row r="195" spans="1:16107" s="57" customFormat="1" ht="20.25" hidden="1" customHeight="1" x14ac:dyDescent="0.3">
      <c r="A195" s="32" t="s">
        <v>192</v>
      </c>
      <c r="B195" s="53" t="s">
        <v>349</v>
      </c>
      <c r="C195" s="7"/>
      <c r="D195" s="91"/>
      <c r="E195" s="92"/>
    </row>
    <row r="196" spans="1:16107" s="57" customFormat="1" ht="21.75" hidden="1" customHeight="1" x14ac:dyDescent="0.3">
      <c r="A196" s="9" t="s">
        <v>193</v>
      </c>
      <c r="B196" s="53" t="s">
        <v>346</v>
      </c>
      <c r="C196" s="7"/>
      <c r="D196" s="91"/>
      <c r="E196" s="92"/>
    </row>
    <row r="197" spans="1:16107" s="57" customFormat="1" ht="21.75" hidden="1" customHeight="1" x14ac:dyDescent="0.3">
      <c r="A197" s="33" t="s">
        <v>194</v>
      </c>
      <c r="B197" s="53" t="s">
        <v>350</v>
      </c>
      <c r="C197" s="7"/>
      <c r="D197" s="91"/>
      <c r="E197" s="92"/>
    </row>
    <row r="198" spans="1:16107" s="57" customFormat="1" ht="20.399999999999999" customHeight="1" x14ac:dyDescent="0.3">
      <c r="A198" s="9" t="s">
        <v>195</v>
      </c>
      <c r="B198" s="199" t="s">
        <v>346</v>
      </c>
      <c r="C198" s="7">
        <v>480</v>
      </c>
      <c r="D198" s="91">
        <v>21000</v>
      </c>
      <c r="E198" s="106">
        <f t="shared" ref="E198:E199" si="5">+D198*C198</f>
        <v>10080000</v>
      </c>
      <c r="F198" s="200"/>
      <c r="G198" s="200"/>
      <c r="H198" s="200"/>
      <c r="I198" s="200"/>
      <c r="J198" s="200"/>
      <c r="K198" s="200"/>
      <c r="Q198" s="200"/>
      <c r="R198" s="200"/>
      <c r="S198" s="200"/>
      <c r="T198" s="200"/>
      <c r="U198" s="200"/>
      <c r="V198" s="200"/>
      <c r="W198" s="200"/>
      <c r="Y198" s="200"/>
      <c r="Z198" s="200"/>
      <c r="AA198" s="200"/>
      <c r="AB198" s="200"/>
      <c r="AC198" s="200"/>
      <c r="AD198" s="200"/>
      <c r="AE198" s="200"/>
      <c r="AF198" s="200"/>
      <c r="AI198" s="200"/>
      <c r="AL198" s="200"/>
      <c r="AO198" s="200"/>
      <c r="AR198" s="200"/>
      <c r="AU198" s="200"/>
      <c r="AX198" s="200"/>
      <c r="BG198" s="200"/>
      <c r="BJ198" s="200"/>
      <c r="BM198" s="200"/>
      <c r="BP198" s="200"/>
      <c r="BY198" s="200"/>
      <c r="CE198" s="200"/>
      <c r="CH198" s="200"/>
      <c r="CK198" s="200"/>
      <c r="CN198" s="200"/>
      <c r="CT198" s="200"/>
      <c r="DC198" s="200"/>
      <c r="DE198" s="200"/>
      <c r="DF198" s="200"/>
      <c r="DH198" s="200"/>
      <c r="DK198" s="200"/>
      <c r="DN198" s="200"/>
      <c r="DQ198" s="200"/>
      <c r="DT198" s="200"/>
      <c r="DW198" s="200"/>
      <c r="DY198" s="200"/>
      <c r="EA198" s="200"/>
      <c r="ED198" s="200"/>
      <c r="EG198" s="200"/>
      <c r="EJ198" s="200"/>
      <c r="EM198" s="200"/>
      <c r="EP198" s="200"/>
      <c r="ES198" s="200"/>
      <c r="EV198" s="200"/>
      <c r="EX198" s="200"/>
      <c r="FA198" s="200"/>
      <c r="FD198" s="200"/>
      <c r="FG198" s="200"/>
      <c r="FM198" s="200"/>
      <c r="FP198" s="200"/>
      <c r="FR198" s="200"/>
      <c r="GY198" s="200"/>
      <c r="HB198" s="200"/>
      <c r="HE198" s="200"/>
      <c r="HH198" s="200"/>
      <c r="HK198" s="200"/>
      <c r="HL198" s="200"/>
      <c r="HM198" s="200"/>
      <c r="HP198" s="200"/>
      <c r="HS198" s="200"/>
      <c r="HV198" s="200"/>
      <c r="HY198" s="200"/>
      <c r="IA198" s="200"/>
      <c r="IO198" s="200"/>
      <c r="IP198" s="200"/>
      <c r="IQ198" s="200"/>
      <c r="IR198" s="200"/>
      <c r="IS198" s="200"/>
      <c r="IT198" s="200"/>
      <c r="IU198" s="200"/>
      <c r="IV198" s="200"/>
      <c r="IW198" s="200"/>
      <c r="IX198" s="200"/>
      <c r="IY198" s="200"/>
      <c r="IZ198" s="200"/>
      <c r="JA198" s="200"/>
      <c r="JB198" s="200"/>
      <c r="JC198" s="200"/>
      <c r="JD198" s="200"/>
      <c r="JE198" s="200"/>
      <c r="JF198" s="200"/>
      <c r="JG198" s="200"/>
      <c r="JM198" s="200"/>
      <c r="JN198" s="200"/>
      <c r="JO198" s="200"/>
      <c r="JP198" s="200"/>
      <c r="JQ198" s="200"/>
      <c r="JR198" s="200"/>
      <c r="JS198" s="200"/>
      <c r="JU198" s="200"/>
      <c r="JV198" s="200"/>
      <c r="JW198" s="200"/>
      <c r="JX198" s="200"/>
      <c r="JY198" s="200"/>
      <c r="JZ198" s="200"/>
      <c r="KA198" s="200"/>
      <c r="KB198" s="200"/>
      <c r="KE198" s="200"/>
      <c r="KH198" s="200"/>
      <c r="KK198" s="200"/>
      <c r="KN198" s="200"/>
      <c r="KQ198" s="200"/>
      <c r="KT198" s="200"/>
      <c r="LC198" s="200"/>
      <c r="LF198" s="200"/>
      <c r="LI198" s="200"/>
      <c r="LL198" s="200"/>
      <c r="LU198" s="200"/>
      <c r="MA198" s="200"/>
      <c r="MD198" s="200"/>
      <c r="MG198" s="200"/>
      <c r="MJ198" s="200"/>
      <c r="MP198" s="200"/>
      <c r="MY198" s="200"/>
      <c r="NA198" s="200"/>
      <c r="NB198" s="200"/>
      <c r="ND198" s="200"/>
      <c r="NG198" s="200"/>
      <c r="NJ198" s="200"/>
      <c r="NM198" s="200"/>
      <c r="NP198" s="200"/>
      <c r="NS198" s="200"/>
      <c r="NU198" s="200"/>
      <c r="NW198" s="200"/>
      <c r="NZ198" s="200"/>
      <c r="OC198" s="200"/>
      <c r="OF198" s="200"/>
      <c r="OI198" s="200"/>
      <c r="OL198" s="200"/>
      <c r="OO198" s="200"/>
      <c r="OR198" s="200"/>
      <c r="OT198" s="200"/>
      <c r="OW198" s="200"/>
      <c r="OZ198" s="200"/>
      <c r="PC198" s="200"/>
      <c r="PI198" s="200"/>
      <c r="PL198" s="200"/>
      <c r="PN198" s="200"/>
      <c r="QU198" s="200"/>
      <c r="QX198" s="200"/>
      <c r="RA198" s="200"/>
      <c r="RD198" s="200"/>
      <c r="RG198" s="200"/>
      <c r="RH198" s="200"/>
      <c r="RI198" s="200"/>
      <c r="RL198" s="200"/>
      <c r="RO198" s="200"/>
      <c r="RR198" s="200"/>
      <c r="RU198" s="200"/>
      <c r="RW198" s="200"/>
      <c r="SK198" s="200"/>
      <c r="SL198" s="200"/>
      <c r="SM198" s="200"/>
      <c r="SN198" s="200"/>
      <c r="SO198" s="200"/>
      <c r="SP198" s="200"/>
      <c r="SQ198" s="200"/>
      <c r="SR198" s="200"/>
      <c r="SS198" s="200"/>
      <c r="ST198" s="200"/>
      <c r="SU198" s="200"/>
      <c r="SV198" s="200"/>
      <c r="SW198" s="200"/>
      <c r="SX198" s="200"/>
      <c r="SY198" s="200"/>
      <c r="SZ198" s="200"/>
      <c r="TA198" s="200"/>
      <c r="TB198" s="200"/>
      <c r="TC198" s="200"/>
      <c r="TI198" s="200"/>
      <c r="TJ198" s="200"/>
      <c r="TK198" s="200"/>
      <c r="TL198" s="200"/>
      <c r="TM198" s="200"/>
      <c r="TN198" s="200"/>
      <c r="TO198" s="200"/>
      <c r="TQ198" s="200"/>
      <c r="TR198" s="200"/>
      <c r="TS198" s="200"/>
      <c r="TT198" s="200"/>
      <c r="TU198" s="200"/>
      <c r="TV198" s="200"/>
      <c r="TW198" s="200"/>
      <c r="TX198" s="200"/>
      <c r="UA198" s="200"/>
      <c r="UD198" s="200"/>
      <c r="UG198" s="200"/>
      <c r="UJ198" s="200"/>
      <c r="UM198" s="200"/>
      <c r="UP198" s="200"/>
      <c r="UY198" s="200"/>
      <c r="VB198" s="200"/>
      <c r="VE198" s="200"/>
      <c r="VH198" s="200"/>
      <c r="VQ198" s="200"/>
      <c r="VW198" s="200"/>
      <c r="VZ198" s="200"/>
      <c r="WC198" s="200"/>
      <c r="WF198" s="200"/>
      <c r="WL198" s="200"/>
      <c r="WU198" s="200"/>
      <c r="WW198" s="200"/>
      <c r="WX198" s="200"/>
      <c r="WZ198" s="200"/>
      <c r="XC198" s="200"/>
      <c r="XF198" s="200"/>
      <c r="XI198" s="200"/>
      <c r="XL198" s="200"/>
      <c r="XO198" s="200"/>
      <c r="XQ198" s="200"/>
      <c r="XS198" s="200"/>
      <c r="XV198" s="200"/>
      <c r="XY198" s="200"/>
      <c r="YB198" s="200"/>
      <c r="YE198" s="200"/>
      <c r="YH198" s="200"/>
      <c r="YK198" s="200"/>
      <c r="YN198" s="200"/>
      <c r="YP198" s="200"/>
      <c r="YS198" s="200"/>
      <c r="YV198" s="200"/>
      <c r="YY198" s="200"/>
      <c r="ZE198" s="200"/>
      <c r="ZH198" s="200"/>
      <c r="ZJ198" s="200"/>
      <c r="AAQ198" s="200"/>
      <c r="AAT198" s="200"/>
      <c r="AAW198" s="200"/>
      <c r="AAZ198" s="200"/>
      <c r="ABC198" s="200"/>
      <c r="ABD198" s="200"/>
      <c r="ABE198" s="200"/>
      <c r="ABH198" s="200"/>
      <c r="ABK198" s="200"/>
      <c r="ABN198" s="200"/>
      <c r="ABQ198" s="200"/>
      <c r="ABS198" s="200"/>
      <c r="ACG198" s="200"/>
      <c r="ACH198" s="200"/>
      <c r="ACI198" s="200"/>
      <c r="ACJ198" s="200"/>
      <c r="ACK198" s="200"/>
      <c r="ACL198" s="200"/>
      <c r="ACM198" s="200"/>
      <c r="ACN198" s="200"/>
      <c r="ACO198" s="200"/>
      <c r="ACP198" s="200"/>
      <c r="ACQ198" s="200"/>
      <c r="ACR198" s="200"/>
      <c r="ACS198" s="200"/>
      <c r="ACT198" s="200"/>
      <c r="ACU198" s="200"/>
      <c r="ACV198" s="200"/>
      <c r="ACW198" s="200"/>
      <c r="ACX198" s="200"/>
      <c r="ACY198" s="200"/>
      <c r="ADE198" s="200"/>
      <c r="ADF198" s="200"/>
      <c r="ADG198" s="200"/>
      <c r="ADH198" s="200"/>
      <c r="ADI198" s="200"/>
      <c r="ADJ198" s="200"/>
      <c r="ADK198" s="200"/>
      <c r="ADM198" s="200"/>
      <c r="ADN198" s="200"/>
      <c r="ADO198" s="200"/>
      <c r="ADP198" s="200"/>
      <c r="ADQ198" s="200"/>
      <c r="ADR198" s="200"/>
      <c r="ADS198" s="200"/>
      <c r="ADT198" s="200"/>
      <c r="ADW198" s="200"/>
      <c r="ADZ198" s="200"/>
      <c r="AEC198" s="200"/>
      <c r="AEF198" s="200"/>
      <c r="AEI198" s="200"/>
      <c r="AEL198" s="200"/>
      <c r="AEU198" s="200"/>
      <c r="AEX198" s="200"/>
      <c r="AFA198" s="200"/>
      <c r="AFD198" s="200"/>
      <c r="AFM198" s="200"/>
      <c r="AFS198" s="200"/>
      <c r="AFV198" s="200"/>
      <c r="AFY198" s="200"/>
      <c r="AGB198" s="200"/>
      <c r="AGH198" s="200"/>
      <c r="AGQ198" s="200"/>
      <c r="AGS198" s="200"/>
      <c r="AGT198" s="200"/>
      <c r="AGV198" s="200"/>
      <c r="AGY198" s="200"/>
      <c r="AHB198" s="200"/>
      <c r="AHE198" s="200"/>
      <c r="AHH198" s="200"/>
      <c r="AHK198" s="200"/>
      <c r="AHM198" s="200"/>
      <c r="AHO198" s="200"/>
      <c r="AHR198" s="200"/>
      <c r="AHU198" s="200"/>
      <c r="AHX198" s="200"/>
      <c r="AIA198" s="200"/>
      <c r="AID198" s="200"/>
      <c r="AIG198" s="200"/>
      <c r="AIJ198" s="200"/>
      <c r="AIL198" s="200"/>
      <c r="AIO198" s="200"/>
      <c r="AIR198" s="200"/>
      <c r="AIU198" s="200"/>
      <c r="AJA198" s="200"/>
      <c r="AJD198" s="200"/>
      <c r="AJF198" s="200"/>
      <c r="AKM198" s="200"/>
      <c r="AKP198" s="200"/>
      <c r="AKS198" s="200"/>
      <c r="AKV198" s="200"/>
      <c r="AKY198" s="200"/>
      <c r="AKZ198" s="200"/>
      <c r="ALA198" s="200"/>
      <c r="ALD198" s="200"/>
      <c r="ALG198" s="200"/>
      <c r="ALJ198" s="200"/>
      <c r="ALM198" s="200"/>
      <c r="ALO198" s="200"/>
      <c r="AMC198" s="200"/>
      <c r="AMD198" s="200"/>
      <c r="AME198" s="200"/>
      <c r="AMF198" s="200"/>
      <c r="AMG198" s="200"/>
      <c r="AMH198" s="200"/>
      <c r="AMI198" s="200"/>
      <c r="AMJ198" s="200"/>
      <c r="AMK198" s="200"/>
      <c r="AML198" s="200"/>
      <c r="AMM198" s="200"/>
      <c r="AMN198" s="200"/>
      <c r="AMO198" s="200"/>
      <c r="AMP198" s="200"/>
      <c r="AMQ198" s="200"/>
      <c r="AMR198" s="200"/>
      <c r="AMS198" s="200"/>
      <c r="AMT198" s="200"/>
      <c r="AMU198" s="200"/>
      <c r="ANA198" s="200"/>
      <c r="ANB198" s="200"/>
      <c r="ANC198" s="200"/>
      <c r="AND198" s="200"/>
      <c r="ANE198" s="200"/>
      <c r="ANF198" s="200"/>
      <c r="ANG198" s="200"/>
      <c r="ANI198" s="200"/>
      <c r="ANJ198" s="200"/>
      <c r="ANK198" s="200"/>
      <c r="ANL198" s="200"/>
      <c r="ANM198" s="200"/>
      <c r="ANN198" s="200"/>
      <c r="ANO198" s="200"/>
      <c r="ANP198" s="200"/>
      <c r="ANS198" s="200"/>
      <c r="ANV198" s="200"/>
      <c r="ANY198" s="200"/>
      <c r="AOB198" s="200"/>
      <c r="AOE198" s="200"/>
      <c r="AOH198" s="200"/>
      <c r="AOQ198" s="200"/>
      <c r="AOT198" s="200"/>
      <c r="AOW198" s="200"/>
      <c r="AOZ198" s="200"/>
      <c r="API198" s="200"/>
      <c r="APO198" s="200"/>
      <c r="APR198" s="200"/>
      <c r="APU198" s="200"/>
      <c r="APX198" s="200"/>
      <c r="AQD198" s="200"/>
      <c r="AQM198" s="200"/>
      <c r="AQO198" s="200"/>
      <c r="AQP198" s="200"/>
      <c r="AQR198" s="200"/>
      <c r="AQU198" s="200"/>
      <c r="AQX198" s="200"/>
      <c r="ARA198" s="200"/>
      <c r="ARD198" s="200"/>
      <c r="ARG198" s="200"/>
      <c r="ARI198" s="200"/>
      <c r="ARK198" s="200"/>
      <c r="ARN198" s="200"/>
      <c r="ARQ198" s="200"/>
      <c r="ART198" s="200"/>
      <c r="ARW198" s="200"/>
      <c r="ARZ198" s="200"/>
      <c r="ASC198" s="200"/>
      <c r="ASF198" s="200"/>
      <c r="ASH198" s="200"/>
      <c r="ASK198" s="200"/>
      <c r="ASN198" s="200"/>
      <c r="ASQ198" s="200"/>
      <c r="ASW198" s="200"/>
      <c r="ASZ198" s="200"/>
      <c r="ATB198" s="200"/>
      <c r="AUI198" s="200"/>
      <c r="AUL198" s="200"/>
      <c r="AUO198" s="200"/>
      <c r="AUR198" s="200"/>
      <c r="AUU198" s="200"/>
      <c r="AUV198" s="200"/>
      <c r="AUW198" s="200"/>
      <c r="AUZ198" s="200"/>
      <c r="AVC198" s="200"/>
      <c r="AVF198" s="200"/>
      <c r="AVI198" s="200"/>
      <c r="AVK198" s="200"/>
      <c r="AVY198" s="200"/>
      <c r="AVZ198" s="200"/>
      <c r="AWA198" s="200"/>
      <c r="AWB198" s="200"/>
      <c r="AWC198" s="200"/>
      <c r="AWD198" s="200"/>
      <c r="AWE198" s="200"/>
      <c r="AWF198" s="200"/>
      <c r="AWG198" s="200"/>
      <c r="AWH198" s="200"/>
      <c r="AWI198" s="200"/>
      <c r="AWJ198" s="200"/>
      <c r="AWK198" s="200"/>
      <c r="AWL198" s="200"/>
      <c r="AWM198" s="200"/>
      <c r="AWN198" s="200"/>
      <c r="AWO198" s="200"/>
      <c r="AWP198" s="200"/>
      <c r="AWQ198" s="200"/>
      <c r="AWW198" s="200"/>
      <c r="AWX198" s="200"/>
      <c r="AWY198" s="200"/>
      <c r="AWZ198" s="200"/>
      <c r="AXA198" s="200"/>
      <c r="AXB198" s="200"/>
      <c r="AXC198" s="200"/>
      <c r="AXE198" s="200"/>
      <c r="AXF198" s="200"/>
      <c r="AXG198" s="200"/>
      <c r="AXH198" s="200"/>
      <c r="AXI198" s="200"/>
      <c r="AXJ198" s="200"/>
      <c r="AXK198" s="200"/>
      <c r="AXL198" s="200"/>
      <c r="AXO198" s="200"/>
      <c r="AXR198" s="200"/>
      <c r="AXU198" s="200"/>
      <c r="AXX198" s="200"/>
      <c r="AYA198" s="200"/>
      <c r="AYD198" s="200"/>
      <c r="AYM198" s="200"/>
      <c r="AYP198" s="200"/>
      <c r="AYS198" s="200"/>
      <c r="AYV198" s="200"/>
      <c r="AZE198" s="200"/>
      <c r="AZK198" s="200"/>
      <c r="AZN198" s="200"/>
      <c r="AZQ198" s="200"/>
      <c r="AZT198" s="200"/>
      <c r="AZZ198" s="200"/>
      <c r="BAI198" s="200"/>
      <c r="BAK198" s="200"/>
      <c r="BAL198" s="200"/>
      <c r="BAN198" s="200"/>
      <c r="BAQ198" s="200"/>
      <c r="BAT198" s="200"/>
      <c r="BAW198" s="200"/>
      <c r="BAZ198" s="200"/>
      <c r="BBC198" s="200"/>
      <c r="BBE198" s="200"/>
      <c r="BBG198" s="200"/>
      <c r="BBJ198" s="200"/>
      <c r="BBM198" s="200"/>
      <c r="BBP198" s="200"/>
      <c r="BBS198" s="200"/>
      <c r="BBV198" s="200"/>
      <c r="BBY198" s="200"/>
      <c r="BCB198" s="200"/>
      <c r="BCD198" s="200"/>
      <c r="BCG198" s="200"/>
      <c r="BCJ198" s="200"/>
      <c r="BCM198" s="200"/>
      <c r="BCS198" s="200"/>
      <c r="BCV198" s="200"/>
      <c r="BCX198" s="200"/>
      <c r="BEE198" s="200"/>
      <c r="BEH198" s="200"/>
      <c r="BEK198" s="200"/>
      <c r="BEN198" s="200"/>
      <c r="BEQ198" s="200"/>
      <c r="BER198" s="200"/>
      <c r="BES198" s="200"/>
      <c r="BEV198" s="200"/>
      <c r="BEY198" s="200"/>
      <c r="BFB198" s="200"/>
      <c r="BFE198" s="200"/>
      <c r="BFG198" s="200"/>
      <c r="BFU198" s="200"/>
      <c r="BFV198" s="200"/>
      <c r="BFW198" s="200"/>
      <c r="BFX198" s="200"/>
      <c r="BFY198" s="200"/>
      <c r="BFZ198" s="200"/>
      <c r="BGA198" s="200"/>
      <c r="BGB198" s="200"/>
      <c r="BGC198" s="200"/>
      <c r="BGD198" s="200"/>
      <c r="BGE198" s="200"/>
      <c r="BGF198" s="200"/>
      <c r="BGG198" s="200"/>
      <c r="BGH198" s="200"/>
      <c r="BGI198" s="200"/>
      <c r="BGJ198" s="200"/>
      <c r="BGK198" s="200"/>
      <c r="BGL198" s="200"/>
      <c r="BGM198" s="200"/>
      <c r="BGS198" s="200"/>
      <c r="BGT198" s="200"/>
      <c r="BGU198" s="200"/>
      <c r="BGV198" s="200"/>
      <c r="BGW198" s="200"/>
      <c r="BGX198" s="200"/>
      <c r="BGY198" s="200"/>
      <c r="BHA198" s="200"/>
      <c r="BHB198" s="200"/>
      <c r="BHC198" s="200"/>
      <c r="BHD198" s="200"/>
      <c r="BHE198" s="200"/>
      <c r="BHF198" s="200"/>
      <c r="BHG198" s="200"/>
      <c r="BHH198" s="200"/>
      <c r="BHK198" s="200"/>
      <c r="BHN198" s="200"/>
      <c r="BHQ198" s="200"/>
      <c r="BHT198" s="200"/>
      <c r="BHW198" s="200"/>
      <c r="BHZ198" s="200"/>
      <c r="BII198" s="200"/>
      <c r="BIL198" s="200"/>
      <c r="BIO198" s="200"/>
      <c r="BIR198" s="200"/>
      <c r="BJA198" s="200"/>
      <c r="BJG198" s="200"/>
      <c r="BJJ198" s="200"/>
      <c r="BJM198" s="200"/>
      <c r="BJP198" s="200"/>
      <c r="BJV198" s="200"/>
      <c r="BKE198" s="200"/>
      <c r="BKG198" s="200"/>
      <c r="BKH198" s="200"/>
      <c r="BKJ198" s="200"/>
      <c r="BKM198" s="200"/>
      <c r="BKP198" s="200"/>
      <c r="BKS198" s="200"/>
      <c r="BKV198" s="200"/>
      <c r="BKY198" s="200"/>
      <c r="BLA198" s="200"/>
      <c r="BLC198" s="200"/>
      <c r="BLF198" s="200"/>
      <c r="BLI198" s="200"/>
      <c r="BLL198" s="200"/>
      <c r="BLO198" s="200"/>
      <c r="BLR198" s="200"/>
      <c r="BLU198" s="200"/>
      <c r="BLX198" s="200"/>
      <c r="BLZ198" s="200"/>
      <c r="BMC198" s="200"/>
      <c r="BMF198" s="200"/>
      <c r="BMI198" s="200"/>
      <c r="BMO198" s="200"/>
      <c r="BMR198" s="200"/>
      <c r="BMT198" s="200"/>
      <c r="BOA198" s="200"/>
      <c r="BOD198" s="200"/>
      <c r="BOG198" s="200"/>
      <c r="BOJ198" s="200"/>
      <c r="BOM198" s="200"/>
      <c r="BON198" s="200"/>
      <c r="BOO198" s="200"/>
      <c r="BOR198" s="200"/>
      <c r="BOU198" s="200"/>
      <c r="BOX198" s="200"/>
      <c r="BPA198" s="200"/>
      <c r="BPC198" s="200"/>
      <c r="BPQ198" s="200"/>
      <c r="BPR198" s="200"/>
      <c r="BPS198" s="200"/>
      <c r="BPT198" s="200"/>
      <c r="BPU198" s="200"/>
      <c r="BPV198" s="200"/>
      <c r="BPW198" s="200"/>
      <c r="BPX198" s="200"/>
      <c r="BPY198" s="200"/>
      <c r="BPZ198" s="200"/>
      <c r="BQA198" s="200"/>
      <c r="BQB198" s="200"/>
      <c r="BQC198" s="200"/>
      <c r="BQD198" s="200"/>
      <c r="BQE198" s="200"/>
      <c r="BQF198" s="200"/>
      <c r="BQG198" s="200"/>
      <c r="BQH198" s="200"/>
      <c r="BQI198" s="200"/>
      <c r="BQO198" s="200"/>
      <c r="BQP198" s="200"/>
      <c r="BQQ198" s="200"/>
      <c r="BQR198" s="200"/>
      <c r="BQS198" s="200"/>
      <c r="BQT198" s="200"/>
      <c r="BQU198" s="200"/>
      <c r="BQW198" s="200"/>
      <c r="BQX198" s="200"/>
      <c r="BQY198" s="200"/>
      <c r="BQZ198" s="200"/>
      <c r="BRA198" s="200"/>
      <c r="BRB198" s="200"/>
      <c r="BRC198" s="200"/>
      <c r="BRD198" s="200"/>
      <c r="BRG198" s="200"/>
      <c r="BRJ198" s="200"/>
      <c r="BRM198" s="200"/>
      <c r="BRP198" s="200"/>
      <c r="BRS198" s="200"/>
      <c r="BRV198" s="200"/>
      <c r="BSE198" s="200"/>
      <c r="BSH198" s="200"/>
      <c r="BSK198" s="200"/>
      <c r="BSN198" s="200"/>
      <c r="BSW198" s="200"/>
      <c r="BTC198" s="200"/>
      <c r="BTF198" s="200"/>
      <c r="BTI198" s="200"/>
      <c r="BTL198" s="200"/>
      <c r="BTR198" s="200"/>
      <c r="BUA198" s="200"/>
      <c r="BUC198" s="200"/>
      <c r="BUD198" s="200"/>
      <c r="BUF198" s="200"/>
      <c r="BUI198" s="200"/>
      <c r="BUL198" s="200"/>
      <c r="BUO198" s="200"/>
      <c r="BUR198" s="200"/>
      <c r="BUU198" s="200"/>
      <c r="BUW198" s="200"/>
      <c r="BUY198" s="200"/>
      <c r="BVB198" s="200"/>
      <c r="BVE198" s="200"/>
      <c r="BVH198" s="200"/>
      <c r="BVK198" s="200"/>
      <c r="BVN198" s="200"/>
      <c r="BVQ198" s="200"/>
      <c r="BVT198" s="200"/>
      <c r="BVV198" s="200"/>
      <c r="BVY198" s="200"/>
      <c r="BWB198" s="200"/>
      <c r="BWE198" s="200"/>
      <c r="BWK198" s="200"/>
      <c r="BWN198" s="200"/>
      <c r="BWP198" s="200"/>
      <c r="BXW198" s="200"/>
      <c r="BXZ198" s="200"/>
      <c r="BYC198" s="200"/>
      <c r="BYF198" s="200"/>
      <c r="BYI198" s="200"/>
      <c r="BYJ198" s="200"/>
      <c r="BYK198" s="200"/>
      <c r="BYN198" s="200"/>
      <c r="BYQ198" s="200"/>
      <c r="BYT198" s="200"/>
      <c r="BYW198" s="200"/>
      <c r="BYY198" s="200"/>
      <c r="BZM198" s="200"/>
      <c r="BZN198" s="200"/>
      <c r="BZO198" s="200"/>
      <c r="BZP198" s="200"/>
      <c r="BZQ198" s="200"/>
      <c r="BZR198" s="200"/>
      <c r="BZS198" s="200"/>
      <c r="BZT198" s="200"/>
      <c r="BZU198" s="200"/>
      <c r="BZV198" s="200"/>
      <c r="BZW198" s="200"/>
      <c r="BZX198" s="200"/>
      <c r="BZY198" s="200"/>
      <c r="BZZ198" s="200"/>
      <c r="CAA198" s="200"/>
      <c r="CAB198" s="200"/>
      <c r="CAC198" s="200"/>
      <c r="CAD198" s="200"/>
      <c r="CAE198" s="200"/>
      <c r="CAK198" s="200"/>
      <c r="CAL198" s="200"/>
      <c r="CAM198" s="200"/>
      <c r="CAN198" s="200"/>
      <c r="CAO198" s="200"/>
      <c r="CAP198" s="200"/>
      <c r="CAQ198" s="200"/>
      <c r="CAS198" s="200"/>
      <c r="CAT198" s="200"/>
      <c r="CAU198" s="200"/>
      <c r="CAV198" s="200"/>
      <c r="CAW198" s="200"/>
      <c r="CAX198" s="200"/>
      <c r="CAY198" s="200"/>
      <c r="CAZ198" s="200"/>
      <c r="CBC198" s="200"/>
      <c r="CBF198" s="200"/>
      <c r="CBI198" s="200"/>
      <c r="CBL198" s="200"/>
      <c r="CBO198" s="200"/>
      <c r="CBR198" s="200"/>
      <c r="CCA198" s="200"/>
      <c r="CCD198" s="200"/>
      <c r="CCG198" s="200"/>
      <c r="CCJ198" s="200"/>
      <c r="CCS198" s="200"/>
      <c r="CCY198" s="200"/>
      <c r="CDB198" s="200"/>
      <c r="CDE198" s="200"/>
      <c r="CDH198" s="200"/>
      <c r="CDN198" s="200"/>
      <c r="CDW198" s="200"/>
      <c r="CDY198" s="200"/>
      <c r="CDZ198" s="200"/>
      <c r="CEB198" s="200"/>
      <c r="CEE198" s="200"/>
      <c r="CEH198" s="200"/>
      <c r="CEK198" s="200"/>
      <c r="CEN198" s="200"/>
      <c r="CEQ198" s="200"/>
      <c r="CES198" s="200"/>
      <c r="CEU198" s="200"/>
      <c r="CEX198" s="200"/>
      <c r="CFA198" s="200"/>
      <c r="CFD198" s="200"/>
      <c r="CFG198" s="200"/>
      <c r="CFJ198" s="200"/>
      <c r="CFM198" s="200"/>
      <c r="CFP198" s="200"/>
      <c r="CFR198" s="200"/>
      <c r="CFU198" s="200"/>
      <c r="CFX198" s="200"/>
      <c r="CGA198" s="200"/>
      <c r="CGG198" s="200"/>
      <c r="CGJ198" s="200"/>
      <c r="CGL198" s="200"/>
      <c r="CHS198" s="200"/>
      <c r="CHV198" s="200"/>
      <c r="CHY198" s="200"/>
      <c r="CIB198" s="200"/>
      <c r="CIE198" s="200"/>
      <c r="CIF198" s="200"/>
      <c r="CIG198" s="200"/>
      <c r="CIJ198" s="200"/>
      <c r="CIM198" s="200"/>
      <c r="CIP198" s="200"/>
      <c r="CIS198" s="200"/>
      <c r="CIU198" s="200"/>
      <c r="CJI198" s="200"/>
      <c r="CJJ198" s="200"/>
      <c r="CJK198" s="200"/>
      <c r="CJL198" s="200"/>
      <c r="CJM198" s="200"/>
      <c r="CJN198" s="200"/>
      <c r="CJO198" s="200"/>
      <c r="CJP198" s="200"/>
      <c r="CJQ198" s="200"/>
      <c r="CJR198" s="200"/>
      <c r="CJS198" s="200"/>
      <c r="CJT198" s="200"/>
      <c r="CJU198" s="200"/>
      <c r="CJV198" s="200"/>
      <c r="CJW198" s="200"/>
      <c r="CJX198" s="200"/>
      <c r="CJY198" s="200"/>
      <c r="CJZ198" s="200"/>
      <c r="CKA198" s="200"/>
      <c r="CKG198" s="200"/>
      <c r="CKH198" s="200"/>
      <c r="CKI198" s="200"/>
      <c r="CKJ198" s="200"/>
      <c r="CKK198" s="200"/>
      <c r="CKL198" s="200"/>
      <c r="CKM198" s="200"/>
      <c r="CKO198" s="200"/>
      <c r="CKP198" s="200"/>
      <c r="CKQ198" s="200"/>
      <c r="CKR198" s="200"/>
      <c r="CKS198" s="200"/>
      <c r="CKT198" s="200"/>
      <c r="CKU198" s="200"/>
      <c r="CKV198" s="200"/>
      <c r="CKY198" s="200"/>
      <c r="CLB198" s="200"/>
      <c r="CLE198" s="200"/>
      <c r="CLH198" s="200"/>
      <c r="CLK198" s="200"/>
      <c r="CLN198" s="200"/>
      <c r="CLW198" s="200"/>
      <c r="CLZ198" s="200"/>
      <c r="CMC198" s="200"/>
      <c r="CMF198" s="200"/>
      <c r="CMO198" s="200"/>
      <c r="CMU198" s="200"/>
      <c r="CMX198" s="200"/>
      <c r="CNA198" s="200"/>
      <c r="CND198" s="200"/>
      <c r="CNJ198" s="200"/>
      <c r="CNS198" s="200"/>
      <c r="CNU198" s="200"/>
      <c r="CNV198" s="200"/>
      <c r="CNX198" s="200"/>
      <c r="COA198" s="200"/>
      <c r="COD198" s="200"/>
      <c r="COG198" s="200"/>
      <c r="COJ198" s="200"/>
      <c r="COM198" s="200"/>
      <c r="COO198" s="200"/>
      <c r="COQ198" s="200"/>
      <c r="COT198" s="200"/>
      <c r="COW198" s="200"/>
      <c r="COZ198" s="200"/>
      <c r="CPC198" s="200"/>
      <c r="CPF198" s="200"/>
      <c r="CPI198" s="200"/>
      <c r="CPL198" s="200"/>
      <c r="CPN198" s="200"/>
      <c r="CPQ198" s="200"/>
      <c r="CPT198" s="200"/>
      <c r="CPW198" s="200"/>
      <c r="CQC198" s="200"/>
      <c r="CQF198" s="200"/>
      <c r="CQH198" s="200"/>
      <c r="CRO198" s="200"/>
      <c r="CRR198" s="200"/>
      <c r="CRU198" s="200"/>
      <c r="CRX198" s="200"/>
      <c r="CSA198" s="200"/>
      <c r="CSB198" s="200"/>
      <c r="CSC198" s="200"/>
      <c r="CSF198" s="200"/>
      <c r="CSI198" s="200"/>
      <c r="CSL198" s="200"/>
      <c r="CSO198" s="200"/>
      <c r="CSQ198" s="200"/>
      <c r="CTE198" s="200"/>
      <c r="CTF198" s="200"/>
      <c r="CTG198" s="200"/>
      <c r="CTH198" s="200"/>
      <c r="CTI198" s="200"/>
      <c r="CTJ198" s="200"/>
      <c r="CTK198" s="200"/>
      <c r="CTL198" s="200"/>
      <c r="CTM198" s="200"/>
      <c r="CTN198" s="200"/>
      <c r="CTO198" s="200"/>
      <c r="CTP198" s="200"/>
      <c r="CTQ198" s="200"/>
      <c r="CTR198" s="200"/>
      <c r="CTS198" s="200"/>
      <c r="CTT198" s="200"/>
      <c r="CTU198" s="200"/>
      <c r="CTV198" s="200"/>
      <c r="CTW198" s="200"/>
      <c r="CUC198" s="200"/>
      <c r="CUD198" s="200"/>
      <c r="CUE198" s="200"/>
      <c r="CUF198" s="200"/>
      <c r="CUG198" s="200"/>
      <c r="CUH198" s="200"/>
      <c r="CUI198" s="200"/>
      <c r="CUK198" s="200"/>
      <c r="CUL198" s="200"/>
      <c r="CUM198" s="200"/>
      <c r="CUN198" s="200"/>
      <c r="CUO198" s="200"/>
      <c r="CUP198" s="200"/>
      <c r="CUQ198" s="200"/>
      <c r="CUR198" s="200"/>
      <c r="CUU198" s="200"/>
      <c r="CUX198" s="200"/>
      <c r="CVA198" s="200"/>
      <c r="CVD198" s="200"/>
      <c r="CVG198" s="200"/>
      <c r="CVJ198" s="200"/>
      <c r="CVS198" s="200"/>
      <c r="CVV198" s="200"/>
      <c r="CVY198" s="200"/>
      <c r="CWB198" s="200"/>
      <c r="CWK198" s="200"/>
      <c r="CWQ198" s="200"/>
      <c r="CWT198" s="200"/>
      <c r="CWW198" s="200"/>
      <c r="CWZ198" s="200"/>
      <c r="CXF198" s="200"/>
      <c r="CXO198" s="200"/>
      <c r="CXQ198" s="200"/>
      <c r="CXR198" s="200"/>
      <c r="CXT198" s="200"/>
      <c r="CXW198" s="200"/>
      <c r="CXZ198" s="200"/>
      <c r="CYC198" s="200"/>
      <c r="CYF198" s="200"/>
      <c r="CYI198" s="200"/>
      <c r="CYK198" s="200"/>
      <c r="CYM198" s="200"/>
      <c r="CYP198" s="200"/>
      <c r="CYS198" s="200"/>
      <c r="CYV198" s="200"/>
      <c r="CYY198" s="200"/>
      <c r="CZB198" s="200"/>
      <c r="CZE198" s="200"/>
      <c r="CZH198" s="200"/>
      <c r="CZJ198" s="200"/>
      <c r="CZM198" s="200"/>
      <c r="CZP198" s="200"/>
      <c r="CZS198" s="200"/>
      <c r="CZY198" s="200"/>
      <c r="DAB198" s="200"/>
      <c r="DAD198" s="200"/>
      <c r="DBK198" s="200"/>
      <c r="DBN198" s="200"/>
      <c r="DBQ198" s="200"/>
      <c r="DBT198" s="200"/>
      <c r="DBW198" s="200"/>
      <c r="DBX198" s="200"/>
      <c r="DBY198" s="200"/>
      <c r="DCB198" s="200"/>
      <c r="DCE198" s="200"/>
      <c r="DCH198" s="200"/>
      <c r="DCK198" s="200"/>
      <c r="DCM198" s="200"/>
      <c r="DDA198" s="200"/>
      <c r="DDB198" s="200"/>
      <c r="DDC198" s="200"/>
      <c r="DDD198" s="200"/>
      <c r="DDE198" s="200"/>
      <c r="DDF198" s="200"/>
      <c r="DDG198" s="200"/>
      <c r="DDH198" s="200"/>
      <c r="DDI198" s="200"/>
      <c r="DDJ198" s="200"/>
      <c r="DDK198" s="200"/>
      <c r="DDL198" s="200"/>
      <c r="DDM198" s="200"/>
      <c r="DDN198" s="200"/>
      <c r="DDO198" s="200"/>
      <c r="DDP198" s="200"/>
      <c r="DDQ198" s="200"/>
      <c r="DDR198" s="200"/>
      <c r="DDS198" s="200"/>
      <c r="DDY198" s="200"/>
      <c r="DDZ198" s="200"/>
      <c r="DEA198" s="200"/>
      <c r="DEB198" s="200"/>
      <c r="DEC198" s="200"/>
      <c r="DED198" s="200"/>
      <c r="DEE198" s="200"/>
      <c r="DEG198" s="200"/>
      <c r="DEH198" s="200"/>
      <c r="DEI198" s="200"/>
      <c r="DEJ198" s="200"/>
      <c r="DEK198" s="200"/>
      <c r="DEL198" s="200"/>
      <c r="DEM198" s="200"/>
      <c r="DEN198" s="200"/>
      <c r="DEQ198" s="200"/>
      <c r="DET198" s="200"/>
      <c r="DEW198" s="200"/>
      <c r="DEZ198" s="200"/>
      <c r="DFC198" s="200"/>
      <c r="DFF198" s="200"/>
      <c r="DFO198" s="200"/>
      <c r="DFR198" s="200"/>
      <c r="DFU198" s="200"/>
      <c r="DFX198" s="200"/>
      <c r="DGG198" s="200"/>
      <c r="DGM198" s="200"/>
      <c r="DGP198" s="200"/>
      <c r="DGS198" s="200"/>
      <c r="DGV198" s="200"/>
      <c r="DHB198" s="200"/>
      <c r="DHK198" s="200"/>
      <c r="DHM198" s="200"/>
      <c r="DHN198" s="200"/>
      <c r="DHP198" s="200"/>
      <c r="DHS198" s="200"/>
      <c r="DHV198" s="200"/>
      <c r="DHY198" s="200"/>
      <c r="DIB198" s="200"/>
      <c r="DIE198" s="200"/>
      <c r="DIG198" s="200"/>
      <c r="DII198" s="200"/>
      <c r="DIL198" s="200"/>
      <c r="DIO198" s="200"/>
      <c r="DIR198" s="200"/>
      <c r="DIU198" s="200"/>
      <c r="DIX198" s="200"/>
      <c r="DJA198" s="200"/>
      <c r="DJD198" s="200"/>
      <c r="DJF198" s="200"/>
      <c r="DJI198" s="200"/>
      <c r="DJL198" s="200"/>
      <c r="DJO198" s="200"/>
      <c r="DJU198" s="200"/>
      <c r="DJX198" s="200"/>
      <c r="DJZ198" s="200"/>
      <c r="DLG198" s="200"/>
      <c r="DLJ198" s="200"/>
      <c r="DLM198" s="200"/>
      <c r="DLP198" s="200"/>
      <c r="DLS198" s="200"/>
      <c r="DLT198" s="200"/>
      <c r="DLU198" s="200"/>
      <c r="DLX198" s="200"/>
      <c r="DMA198" s="200"/>
      <c r="DMD198" s="200"/>
      <c r="DMG198" s="200"/>
      <c r="DMI198" s="200"/>
      <c r="DMW198" s="200"/>
      <c r="DMX198" s="200"/>
      <c r="DMY198" s="200"/>
      <c r="DMZ198" s="200"/>
      <c r="DNA198" s="200"/>
      <c r="DNB198" s="200"/>
      <c r="DNC198" s="200"/>
      <c r="DND198" s="200"/>
      <c r="DNE198" s="200"/>
      <c r="DNF198" s="200"/>
      <c r="DNG198" s="200"/>
      <c r="DNH198" s="200"/>
      <c r="DNI198" s="200"/>
      <c r="DNJ198" s="200"/>
      <c r="DNK198" s="200"/>
      <c r="DNL198" s="200"/>
      <c r="DNM198" s="200"/>
      <c r="DNN198" s="200"/>
      <c r="DNO198" s="200"/>
      <c r="DNU198" s="200"/>
      <c r="DNV198" s="200"/>
      <c r="DNW198" s="200"/>
      <c r="DNX198" s="200"/>
      <c r="DNY198" s="200"/>
      <c r="DNZ198" s="200"/>
      <c r="DOA198" s="200"/>
      <c r="DOC198" s="200"/>
      <c r="DOD198" s="200"/>
      <c r="DOE198" s="200"/>
      <c r="DOF198" s="200"/>
      <c r="DOG198" s="200"/>
      <c r="DOH198" s="200"/>
      <c r="DOI198" s="200"/>
      <c r="DOJ198" s="200"/>
      <c r="DOM198" s="200"/>
      <c r="DOP198" s="200"/>
      <c r="DOS198" s="200"/>
      <c r="DOV198" s="200"/>
      <c r="DOY198" s="200"/>
      <c r="DPB198" s="200"/>
      <c r="DPK198" s="200"/>
      <c r="DPN198" s="200"/>
      <c r="DPQ198" s="200"/>
      <c r="DPT198" s="200"/>
      <c r="DQC198" s="200"/>
      <c r="DQI198" s="200"/>
      <c r="DQL198" s="200"/>
      <c r="DQO198" s="200"/>
      <c r="DQR198" s="200"/>
      <c r="DQX198" s="200"/>
      <c r="DRG198" s="200"/>
      <c r="DRI198" s="200"/>
      <c r="DRJ198" s="200"/>
      <c r="DRL198" s="200"/>
      <c r="DRO198" s="200"/>
      <c r="DRR198" s="200"/>
      <c r="DRU198" s="200"/>
      <c r="DRX198" s="200"/>
      <c r="DSA198" s="200"/>
      <c r="DSC198" s="200"/>
      <c r="DSE198" s="200"/>
      <c r="DSH198" s="200"/>
      <c r="DSK198" s="200"/>
      <c r="DSN198" s="200"/>
      <c r="DSQ198" s="200"/>
      <c r="DST198" s="200"/>
      <c r="DSW198" s="200"/>
      <c r="DSZ198" s="200"/>
      <c r="DTB198" s="200"/>
      <c r="DTE198" s="200"/>
      <c r="DTH198" s="200"/>
      <c r="DTK198" s="200"/>
      <c r="DTQ198" s="200"/>
      <c r="DTT198" s="200"/>
      <c r="DTV198" s="200"/>
      <c r="DVC198" s="200"/>
      <c r="DVF198" s="200"/>
      <c r="DVI198" s="200"/>
      <c r="DVL198" s="200"/>
      <c r="DVO198" s="200"/>
      <c r="DVP198" s="200"/>
      <c r="DVQ198" s="200"/>
      <c r="DVT198" s="200"/>
      <c r="DVW198" s="200"/>
      <c r="DVZ198" s="200"/>
      <c r="DWC198" s="200"/>
      <c r="DWE198" s="200"/>
      <c r="DWS198" s="200"/>
      <c r="DWT198" s="200"/>
      <c r="DWU198" s="200"/>
      <c r="DWV198" s="200"/>
      <c r="DWW198" s="200"/>
      <c r="DWX198" s="200"/>
      <c r="DWY198" s="200"/>
      <c r="DWZ198" s="200"/>
      <c r="DXA198" s="200"/>
      <c r="DXB198" s="200"/>
      <c r="DXC198" s="200"/>
      <c r="DXD198" s="200"/>
      <c r="DXE198" s="200"/>
      <c r="DXF198" s="200"/>
      <c r="DXG198" s="200"/>
      <c r="DXH198" s="200"/>
      <c r="DXI198" s="200"/>
      <c r="DXJ198" s="200"/>
      <c r="DXK198" s="200"/>
      <c r="DXQ198" s="200"/>
      <c r="DXR198" s="200"/>
      <c r="DXS198" s="200"/>
      <c r="DXT198" s="200"/>
      <c r="DXU198" s="200"/>
      <c r="DXV198" s="200"/>
      <c r="DXW198" s="200"/>
      <c r="DXY198" s="200"/>
      <c r="DXZ198" s="200"/>
      <c r="DYA198" s="200"/>
      <c r="DYB198" s="200"/>
      <c r="DYC198" s="200"/>
      <c r="DYD198" s="200"/>
      <c r="DYE198" s="200"/>
      <c r="DYF198" s="200"/>
      <c r="DYI198" s="200"/>
      <c r="DYL198" s="200"/>
      <c r="DYO198" s="200"/>
      <c r="DYR198" s="200"/>
      <c r="DYU198" s="200"/>
      <c r="DYX198" s="200"/>
      <c r="DZG198" s="200"/>
      <c r="DZJ198" s="200"/>
      <c r="DZM198" s="200"/>
      <c r="DZP198" s="200"/>
      <c r="DZY198" s="200"/>
      <c r="EAE198" s="200"/>
      <c r="EAH198" s="200"/>
      <c r="EAK198" s="200"/>
      <c r="EAN198" s="200"/>
      <c r="EAT198" s="200"/>
      <c r="EBC198" s="200"/>
      <c r="EBE198" s="200"/>
      <c r="EBF198" s="200"/>
      <c r="EBH198" s="200"/>
      <c r="EBK198" s="200"/>
      <c r="EBN198" s="200"/>
      <c r="EBQ198" s="200"/>
      <c r="EBT198" s="200"/>
      <c r="EBW198" s="200"/>
      <c r="EBY198" s="200"/>
      <c r="ECA198" s="200"/>
      <c r="ECD198" s="200"/>
      <c r="ECG198" s="200"/>
      <c r="ECJ198" s="200"/>
      <c r="ECM198" s="200"/>
      <c r="ECP198" s="200"/>
      <c r="ECS198" s="200"/>
      <c r="ECV198" s="200"/>
      <c r="ECX198" s="200"/>
      <c r="EDA198" s="200"/>
      <c r="EDD198" s="200"/>
      <c r="EDG198" s="200"/>
      <c r="EDM198" s="200"/>
      <c r="EDP198" s="200"/>
      <c r="EDR198" s="200"/>
      <c r="EEY198" s="200"/>
      <c r="EFB198" s="200"/>
      <c r="EFE198" s="200"/>
      <c r="EFH198" s="200"/>
      <c r="EFK198" s="200"/>
      <c r="EFL198" s="200"/>
      <c r="EFM198" s="200"/>
      <c r="EFP198" s="200"/>
      <c r="EFS198" s="200"/>
      <c r="EFV198" s="200"/>
      <c r="EFY198" s="200"/>
      <c r="EGA198" s="200"/>
      <c r="EGO198" s="200"/>
      <c r="EGP198" s="200"/>
      <c r="EGQ198" s="200"/>
      <c r="EGR198" s="200"/>
      <c r="EGS198" s="200"/>
      <c r="EGT198" s="200"/>
      <c r="EGU198" s="200"/>
      <c r="EGV198" s="200"/>
      <c r="EGW198" s="200"/>
      <c r="EGX198" s="200"/>
      <c r="EGY198" s="200"/>
      <c r="EGZ198" s="200"/>
      <c r="EHA198" s="200"/>
      <c r="EHB198" s="200"/>
      <c r="EHC198" s="200"/>
      <c r="EHD198" s="200"/>
      <c r="EHE198" s="200"/>
      <c r="EHF198" s="200"/>
      <c r="EHG198" s="200"/>
      <c r="EHM198" s="200"/>
      <c r="EHN198" s="200"/>
      <c r="EHO198" s="200"/>
      <c r="EHP198" s="200"/>
      <c r="EHQ198" s="200"/>
      <c r="EHR198" s="200"/>
      <c r="EHS198" s="200"/>
      <c r="EHU198" s="200"/>
      <c r="EHV198" s="200"/>
      <c r="EHW198" s="200"/>
      <c r="EHX198" s="200"/>
      <c r="EHY198" s="200"/>
      <c r="EHZ198" s="200"/>
      <c r="EIA198" s="200"/>
      <c r="EIB198" s="200"/>
      <c r="EIE198" s="200"/>
      <c r="EIH198" s="200"/>
      <c r="EIK198" s="200"/>
      <c r="EIN198" s="200"/>
      <c r="EIQ198" s="200"/>
      <c r="EIT198" s="200"/>
      <c r="EJC198" s="200"/>
      <c r="EJF198" s="200"/>
      <c r="EJI198" s="200"/>
      <c r="EJL198" s="200"/>
      <c r="EJU198" s="200"/>
      <c r="EKA198" s="200"/>
      <c r="EKD198" s="200"/>
      <c r="EKG198" s="200"/>
      <c r="EKJ198" s="200"/>
      <c r="EKP198" s="200"/>
      <c r="EKY198" s="200"/>
      <c r="ELA198" s="200"/>
      <c r="ELB198" s="200"/>
      <c r="ELD198" s="200"/>
      <c r="ELG198" s="200"/>
      <c r="ELJ198" s="200"/>
      <c r="ELM198" s="200"/>
      <c r="ELP198" s="200"/>
      <c r="ELS198" s="200"/>
      <c r="ELU198" s="200"/>
      <c r="ELW198" s="200"/>
      <c r="ELZ198" s="200"/>
      <c r="EMC198" s="200"/>
      <c r="EMF198" s="200"/>
      <c r="EMI198" s="200"/>
      <c r="EML198" s="200"/>
      <c r="EMO198" s="200"/>
      <c r="EMR198" s="200"/>
      <c r="EMT198" s="200"/>
      <c r="EMW198" s="200"/>
      <c r="EMZ198" s="200"/>
      <c r="ENC198" s="200"/>
      <c r="ENI198" s="200"/>
      <c r="ENL198" s="200"/>
      <c r="ENN198" s="200"/>
      <c r="EOU198" s="200"/>
      <c r="EOX198" s="200"/>
      <c r="EPA198" s="200"/>
      <c r="EPD198" s="200"/>
      <c r="EPG198" s="200"/>
      <c r="EPH198" s="200"/>
      <c r="EPI198" s="200"/>
      <c r="EPL198" s="200"/>
      <c r="EPO198" s="200"/>
      <c r="EPR198" s="200"/>
      <c r="EPU198" s="200"/>
      <c r="EPW198" s="200"/>
      <c r="EQK198" s="200"/>
      <c r="EQL198" s="200"/>
      <c r="EQM198" s="200"/>
      <c r="EQN198" s="200"/>
      <c r="EQO198" s="200"/>
      <c r="EQP198" s="200"/>
      <c r="EQQ198" s="200"/>
      <c r="EQR198" s="200"/>
      <c r="EQS198" s="200"/>
      <c r="EQT198" s="200"/>
      <c r="EQU198" s="200"/>
      <c r="EQV198" s="200"/>
      <c r="EQW198" s="200"/>
      <c r="EQX198" s="200"/>
      <c r="EQY198" s="200"/>
      <c r="EQZ198" s="200"/>
      <c r="ERA198" s="200"/>
      <c r="ERB198" s="200"/>
      <c r="ERC198" s="200"/>
      <c r="ERI198" s="200"/>
      <c r="ERJ198" s="200"/>
      <c r="ERK198" s="200"/>
      <c r="ERL198" s="200"/>
      <c r="ERM198" s="200"/>
      <c r="ERN198" s="200"/>
      <c r="ERO198" s="200"/>
      <c r="ERQ198" s="200"/>
      <c r="ERR198" s="200"/>
      <c r="ERS198" s="200"/>
      <c r="ERT198" s="200"/>
      <c r="ERU198" s="200"/>
      <c r="ERV198" s="200"/>
      <c r="ERW198" s="200"/>
      <c r="ERX198" s="200"/>
      <c r="ESA198" s="200"/>
      <c r="ESD198" s="200"/>
      <c r="ESG198" s="200"/>
      <c r="ESJ198" s="200"/>
      <c r="ESM198" s="200"/>
      <c r="ESP198" s="200"/>
      <c r="ESY198" s="200"/>
      <c r="ETB198" s="200"/>
      <c r="ETE198" s="200"/>
      <c r="ETH198" s="200"/>
      <c r="ETQ198" s="200"/>
      <c r="ETW198" s="200"/>
      <c r="ETZ198" s="200"/>
      <c r="EUC198" s="200"/>
      <c r="EUF198" s="200"/>
      <c r="EUL198" s="200"/>
      <c r="EUU198" s="200"/>
      <c r="EUW198" s="200"/>
      <c r="EUX198" s="200"/>
      <c r="EUZ198" s="200"/>
      <c r="EVC198" s="200"/>
      <c r="EVF198" s="200"/>
      <c r="EVI198" s="200"/>
      <c r="EVL198" s="200"/>
      <c r="EVO198" s="200"/>
      <c r="EVQ198" s="200"/>
      <c r="EVS198" s="200"/>
      <c r="EVV198" s="200"/>
      <c r="EVY198" s="200"/>
      <c r="EWB198" s="200"/>
      <c r="EWE198" s="200"/>
      <c r="EWH198" s="200"/>
      <c r="EWK198" s="200"/>
      <c r="EWN198" s="200"/>
      <c r="EWP198" s="200"/>
      <c r="EWS198" s="200"/>
      <c r="EWV198" s="200"/>
      <c r="EWY198" s="200"/>
      <c r="EXE198" s="200"/>
      <c r="EXH198" s="200"/>
      <c r="EXJ198" s="200"/>
      <c r="EYQ198" s="200"/>
      <c r="EYT198" s="200"/>
      <c r="EYW198" s="200"/>
      <c r="EYZ198" s="200"/>
      <c r="EZC198" s="200"/>
      <c r="EZD198" s="200"/>
      <c r="EZE198" s="200"/>
      <c r="EZH198" s="200"/>
      <c r="EZK198" s="200"/>
      <c r="EZN198" s="200"/>
      <c r="EZQ198" s="200"/>
      <c r="EZS198" s="200"/>
      <c r="FAG198" s="200"/>
      <c r="FAH198" s="200"/>
      <c r="FAI198" s="200"/>
      <c r="FAJ198" s="200"/>
      <c r="FAK198" s="200"/>
      <c r="FAL198" s="200"/>
      <c r="FAM198" s="200"/>
      <c r="FAN198" s="200"/>
      <c r="FAO198" s="200"/>
      <c r="FAP198" s="200"/>
      <c r="FAQ198" s="200"/>
      <c r="FAR198" s="200"/>
      <c r="FAS198" s="200"/>
      <c r="FAT198" s="200"/>
      <c r="FAU198" s="200"/>
      <c r="FAV198" s="200"/>
      <c r="FAW198" s="200"/>
      <c r="FAX198" s="200"/>
      <c r="FAY198" s="200"/>
      <c r="FBE198" s="200"/>
      <c r="FBF198" s="200"/>
      <c r="FBG198" s="200"/>
      <c r="FBH198" s="200"/>
      <c r="FBI198" s="200"/>
      <c r="FBJ198" s="200"/>
      <c r="FBK198" s="200"/>
      <c r="FBM198" s="200"/>
      <c r="FBN198" s="200"/>
      <c r="FBO198" s="200"/>
      <c r="FBP198" s="200"/>
      <c r="FBQ198" s="200"/>
      <c r="FBR198" s="200"/>
      <c r="FBS198" s="200"/>
      <c r="FBT198" s="200"/>
      <c r="FBW198" s="200"/>
      <c r="FBZ198" s="200"/>
      <c r="FCC198" s="200"/>
      <c r="FCF198" s="200"/>
      <c r="FCI198" s="200"/>
      <c r="FCL198" s="200"/>
      <c r="FCU198" s="200"/>
      <c r="FCX198" s="200"/>
      <c r="FDA198" s="200"/>
      <c r="FDD198" s="200"/>
      <c r="FDM198" s="200"/>
      <c r="FDS198" s="200"/>
      <c r="FDV198" s="200"/>
      <c r="FDY198" s="200"/>
      <c r="FEB198" s="200"/>
      <c r="FEH198" s="200"/>
      <c r="FEQ198" s="200"/>
      <c r="FES198" s="200"/>
      <c r="FET198" s="200"/>
      <c r="FEV198" s="200"/>
      <c r="FEY198" s="200"/>
      <c r="FFB198" s="200"/>
      <c r="FFE198" s="200"/>
      <c r="FFH198" s="200"/>
      <c r="FFK198" s="200"/>
      <c r="FFM198" s="200"/>
      <c r="FFO198" s="200"/>
      <c r="FFR198" s="200"/>
      <c r="FFU198" s="200"/>
      <c r="FFX198" s="200"/>
      <c r="FGA198" s="200"/>
      <c r="FGD198" s="200"/>
      <c r="FGG198" s="200"/>
      <c r="FGJ198" s="200"/>
      <c r="FGL198" s="200"/>
      <c r="FGO198" s="200"/>
      <c r="FGR198" s="200"/>
      <c r="FGU198" s="200"/>
      <c r="FHA198" s="200"/>
      <c r="FHD198" s="200"/>
      <c r="FHF198" s="200"/>
      <c r="FIM198" s="200"/>
      <c r="FIP198" s="200"/>
      <c r="FIS198" s="200"/>
      <c r="FIV198" s="200"/>
      <c r="FIY198" s="200"/>
      <c r="FIZ198" s="200"/>
      <c r="FJA198" s="200"/>
      <c r="FJD198" s="200"/>
      <c r="FJG198" s="200"/>
      <c r="FJJ198" s="200"/>
      <c r="FJM198" s="200"/>
      <c r="FJO198" s="200"/>
      <c r="FKC198" s="200"/>
      <c r="FKD198" s="200"/>
      <c r="FKE198" s="200"/>
      <c r="FKF198" s="200"/>
      <c r="FKG198" s="200"/>
      <c r="FKH198" s="200"/>
      <c r="FKI198" s="200"/>
      <c r="FKJ198" s="200"/>
      <c r="FKK198" s="200"/>
      <c r="FKL198" s="200"/>
      <c r="FKM198" s="200"/>
      <c r="FKN198" s="200"/>
      <c r="FKO198" s="200"/>
      <c r="FKP198" s="200"/>
      <c r="FKQ198" s="200"/>
      <c r="FKR198" s="200"/>
      <c r="FKS198" s="200"/>
      <c r="FKT198" s="200"/>
      <c r="FKU198" s="200"/>
      <c r="FLA198" s="200"/>
      <c r="FLB198" s="200"/>
      <c r="FLC198" s="200"/>
      <c r="FLD198" s="200"/>
      <c r="FLE198" s="200"/>
      <c r="FLF198" s="200"/>
      <c r="FLG198" s="200"/>
      <c r="FLI198" s="200"/>
      <c r="FLJ198" s="200"/>
      <c r="FLK198" s="200"/>
      <c r="FLL198" s="200"/>
      <c r="FLM198" s="200"/>
      <c r="FLN198" s="200"/>
      <c r="FLO198" s="200"/>
      <c r="FLP198" s="200"/>
      <c r="FLS198" s="200"/>
      <c r="FLV198" s="200"/>
      <c r="FLY198" s="200"/>
      <c r="FMB198" s="200"/>
      <c r="FME198" s="200"/>
      <c r="FMH198" s="200"/>
      <c r="FMQ198" s="200"/>
      <c r="FMT198" s="200"/>
      <c r="FMW198" s="200"/>
      <c r="FMZ198" s="200"/>
      <c r="FNI198" s="200"/>
      <c r="FNO198" s="200"/>
      <c r="FNR198" s="200"/>
      <c r="FNU198" s="200"/>
      <c r="FNX198" s="200"/>
      <c r="FOD198" s="200"/>
      <c r="FOM198" s="200"/>
      <c r="FOO198" s="200"/>
      <c r="FOP198" s="200"/>
      <c r="FOR198" s="200"/>
      <c r="FOU198" s="200"/>
      <c r="FOX198" s="200"/>
      <c r="FPA198" s="200"/>
      <c r="FPD198" s="200"/>
      <c r="FPG198" s="200"/>
      <c r="FPI198" s="200"/>
      <c r="FPK198" s="200"/>
      <c r="FPN198" s="200"/>
      <c r="FPQ198" s="200"/>
      <c r="FPT198" s="200"/>
      <c r="FPW198" s="200"/>
      <c r="FPZ198" s="200"/>
      <c r="FQC198" s="200"/>
      <c r="FQF198" s="200"/>
      <c r="FQH198" s="200"/>
      <c r="FQK198" s="200"/>
      <c r="FQN198" s="200"/>
      <c r="FQQ198" s="200"/>
      <c r="FQW198" s="200"/>
      <c r="FQZ198" s="200"/>
      <c r="FRB198" s="200"/>
      <c r="FSI198" s="200"/>
      <c r="FSL198" s="200"/>
      <c r="FSO198" s="200"/>
      <c r="FSR198" s="200"/>
      <c r="FSU198" s="200"/>
      <c r="FSV198" s="200"/>
      <c r="FSW198" s="200"/>
      <c r="FSZ198" s="200"/>
      <c r="FTC198" s="200"/>
      <c r="FTF198" s="200"/>
      <c r="FTI198" s="200"/>
      <c r="FTK198" s="200"/>
      <c r="FTY198" s="200"/>
      <c r="FTZ198" s="200"/>
      <c r="FUA198" s="200"/>
      <c r="FUB198" s="200"/>
      <c r="FUC198" s="200"/>
      <c r="FUD198" s="200"/>
      <c r="FUE198" s="200"/>
      <c r="FUF198" s="200"/>
      <c r="FUG198" s="200"/>
      <c r="FUH198" s="200"/>
      <c r="FUI198" s="200"/>
      <c r="FUJ198" s="200"/>
      <c r="FUK198" s="200"/>
      <c r="FUL198" s="200"/>
      <c r="FUM198" s="200"/>
      <c r="FUN198" s="200"/>
      <c r="FUO198" s="200"/>
      <c r="FUP198" s="200"/>
      <c r="FUQ198" s="200"/>
      <c r="FUW198" s="200"/>
      <c r="FUX198" s="200"/>
      <c r="FUY198" s="200"/>
      <c r="FUZ198" s="200"/>
      <c r="FVA198" s="200"/>
      <c r="FVB198" s="200"/>
      <c r="FVC198" s="200"/>
      <c r="FVE198" s="200"/>
      <c r="FVF198" s="200"/>
      <c r="FVG198" s="200"/>
      <c r="FVH198" s="200"/>
      <c r="FVI198" s="200"/>
      <c r="FVJ198" s="200"/>
      <c r="FVK198" s="200"/>
      <c r="FVL198" s="200"/>
      <c r="FVO198" s="200"/>
      <c r="FVR198" s="200"/>
      <c r="FVU198" s="200"/>
      <c r="FVX198" s="200"/>
      <c r="FWA198" s="200"/>
      <c r="FWD198" s="200"/>
      <c r="FWM198" s="200"/>
      <c r="FWP198" s="200"/>
      <c r="FWS198" s="200"/>
      <c r="FWV198" s="200"/>
      <c r="FXE198" s="200"/>
      <c r="FXK198" s="200"/>
      <c r="FXN198" s="200"/>
      <c r="FXQ198" s="200"/>
      <c r="FXT198" s="200"/>
      <c r="FXZ198" s="200"/>
      <c r="FYI198" s="200"/>
      <c r="FYK198" s="200"/>
      <c r="FYL198" s="200"/>
      <c r="FYN198" s="200"/>
      <c r="FYQ198" s="200"/>
      <c r="FYT198" s="200"/>
      <c r="FYW198" s="200"/>
      <c r="FYZ198" s="200"/>
      <c r="FZC198" s="200"/>
      <c r="FZE198" s="200"/>
      <c r="FZG198" s="200"/>
      <c r="FZJ198" s="200"/>
      <c r="FZM198" s="200"/>
      <c r="FZP198" s="200"/>
      <c r="FZS198" s="200"/>
      <c r="FZV198" s="200"/>
      <c r="FZY198" s="200"/>
      <c r="GAB198" s="200"/>
      <c r="GAD198" s="200"/>
      <c r="GAG198" s="200"/>
      <c r="GAJ198" s="200"/>
      <c r="GAM198" s="200"/>
      <c r="GAS198" s="200"/>
      <c r="GAV198" s="200"/>
      <c r="GAX198" s="200"/>
      <c r="GCE198" s="200"/>
      <c r="GCH198" s="200"/>
      <c r="GCK198" s="200"/>
      <c r="GCN198" s="200"/>
      <c r="GCQ198" s="200"/>
      <c r="GCR198" s="200"/>
      <c r="GCS198" s="200"/>
      <c r="GCV198" s="200"/>
      <c r="GCY198" s="200"/>
      <c r="GDB198" s="200"/>
      <c r="GDE198" s="200"/>
      <c r="GDG198" s="200"/>
      <c r="GDU198" s="200"/>
      <c r="GDV198" s="200"/>
      <c r="GDW198" s="200"/>
      <c r="GDX198" s="200"/>
      <c r="GDY198" s="200"/>
      <c r="GDZ198" s="200"/>
      <c r="GEA198" s="200"/>
      <c r="GEB198" s="200"/>
      <c r="GEC198" s="200"/>
      <c r="GED198" s="200"/>
      <c r="GEE198" s="200"/>
      <c r="GEF198" s="200"/>
      <c r="GEG198" s="200"/>
      <c r="GEH198" s="200"/>
      <c r="GEI198" s="200"/>
      <c r="GEJ198" s="200"/>
      <c r="GEK198" s="200"/>
      <c r="GEL198" s="200"/>
      <c r="GEM198" s="200"/>
      <c r="GES198" s="200"/>
      <c r="GET198" s="200"/>
      <c r="GEU198" s="200"/>
      <c r="GEV198" s="200"/>
      <c r="GEW198" s="200"/>
      <c r="GEX198" s="200"/>
      <c r="GEY198" s="200"/>
      <c r="GFA198" s="200"/>
      <c r="GFB198" s="200"/>
      <c r="GFC198" s="200"/>
      <c r="GFD198" s="200"/>
      <c r="GFE198" s="200"/>
      <c r="GFF198" s="200"/>
      <c r="GFG198" s="200"/>
      <c r="GFH198" s="200"/>
      <c r="GFK198" s="200"/>
      <c r="GFN198" s="200"/>
      <c r="GFQ198" s="200"/>
      <c r="GFT198" s="200"/>
      <c r="GFW198" s="200"/>
      <c r="GFZ198" s="200"/>
      <c r="GGI198" s="200"/>
      <c r="GGL198" s="200"/>
      <c r="GGO198" s="200"/>
      <c r="GGR198" s="200"/>
      <c r="GHA198" s="200"/>
      <c r="GHG198" s="200"/>
      <c r="GHJ198" s="200"/>
      <c r="GHM198" s="200"/>
      <c r="GHP198" s="200"/>
      <c r="GHV198" s="200"/>
      <c r="GIE198" s="200"/>
      <c r="GIG198" s="200"/>
      <c r="GIH198" s="200"/>
      <c r="GIJ198" s="200"/>
      <c r="GIM198" s="200"/>
      <c r="GIP198" s="200"/>
      <c r="GIS198" s="200"/>
      <c r="GIV198" s="200"/>
      <c r="GIY198" s="200"/>
      <c r="GJA198" s="200"/>
      <c r="GJC198" s="200"/>
      <c r="GJF198" s="200"/>
      <c r="GJI198" s="200"/>
      <c r="GJL198" s="200"/>
      <c r="GJO198" s="200"/>
      <c r="GJR198" s="200"/>
      <c r="GJU198" s="200"/>
      <c r="GJX198" s="200"/>
      <c r="GJZ198" s="200"/>
      <c r="GKC198" s="200"/>
      <c r="GKF198" s="200"/>
      <c r="GKI198" s="200"/>
      <c r="GKO198" s="200"/>
      <c r="GKR198" s="200"/>
      <c r="GKT198" s="200"/>
      <c r="GMA198" s="200"/>
      <c r="GMD198" s="200"/>
      <c r="GMG198" s="200"/>
      <c r="GMJ198" s="200"/>
      <c r="GMM198" s="200"/>
      <c r="GMN198" s="200"/>
      <c r="GMO198" s="200"/>
      <c r="GMR198" s="200"/>
      <c r="GMU198" s="200"/>
      <c r="GMX198" s="200"/>
      <c r="GNA198" s="200"/>
      <c r="GNC198" s="200"/>
      <c r="GNQ198" s="200"/>
      <c r="GNR198" s="200"/>
      <c r="GNS198" s="200"/>
      <c r="GNT198" s="200"/>
      <c r="GNU198" s="200"/>
      <c r="GNV198" s="200"/>
      <c r="GNW198" s="200"/>
      <c r="GNX198" s="200"/>
      <c r="GNY198" s="200"/>
      <c r="GNZ198" s="200"/>
      <c r="GOA198" s="200"/>
      <c r="GOB198" s="200"/>
      <c r="GOC198" s="200"/>
      <c r="GOD198" s="200"/>
      <c r="GOE198" s="200"/>
      <c r="GOF198" s="200"/>
      <c r="GOG198" s="200"/>
      <c r="GOH198" s="200"/>
      <c r="GOI198" s="200"/>
      <c r="GOO198" s="200"/>
      <c r="GOP198" s="200"/>
      <c r="GOQ198" s="200"/>
      <c r="GOR198" s="200"/>
      <c r="GOS198" s="200"/>
      <c r="GOT198" s="200"/>
      <c r="GOU198" s="200"/>
      <c r="GOW198" s="200"/>
      <c r="GOX198" s="200"/>
      <c r="GOY198" s="200"/>
      <c r="GOZ198" s="200"/>
      <c r="GPA198" s="200"/>
      <c r="GPB198" s="200"/>
      <c r="GPC198" s="200"/>
      <c r="GPD198" s="200"/>
      <c r="GPG198" s="200"/>
      <c r="GPJ198" s="200"/>
      <c r="GPM198" s="200"/>
      <c r="GPP198" s="200"/>
      <c r="GPS198" s="200"/>
      <c r="GPV198" s="200"/>
      <c r="GQE198" s="200"/>
      <c r="GQH198" s="200"/>
      <c r="GQK198" s="200"/>
      <c r="GQN198" s="200"/>
      <c r="GQW198" s="200"/>
      <c r="GRC198" s="200"/>
      <c r="GRF198" s="200"/>
      <c r="GRI198" s="200"/>
      <c r="GRL198" s="200"/>
      <c r="GRR198" s="200"/>
      <c r="GSA198" s="200"/>
      <c r="GSC198" s="200"/>
      <c r="GSD198" s="200"/>
      <c r="GSF198" s="200"/>
      <c r="GSI198" s="200"/>
      <c r="GSL198" s="200"/>
      <c r="GSO198" s="200"/>
      <c r="GSR198" s="200"/>
      <c r="GSU198" s="200"/>
      <c r="GSW198" s="200"/>
      <c r="GSY198" s="200"/>
      <c r="GTB198" s="200"/>
      <c r="GTE198" s="200"/>
      <c r="GTH198" s="200"/>
      <c r="GTK198" s="200"/>
      <c r="GTN198" s="200"/>
      <c r="GTQ198" s="200"/>
      <c r="GTT198" s="200"/>
      <c r="GTV198" s="200"/>
      <c r="GTY198" s="200"/>
      <c r="GUB198" s="200"/>
      <c r="GUE198" s="200"/>
      <c r="GUK198" s="200"/>
      <c r="GUN198" s="200"/>
      <c r="GUP198" s="200"/>
      <c r="GVW198" s="200"/>
      <c r="GVZ198" s="200"/>
      <c r="GWC198" s="200"/>
      <c r="GWF198" s="200"/>
      <c r="GWI198" s="200"/>
      <c r="GWJ198" s="200"/>
      <c r="GWK198" s="200"/>
      <c r="GWN198" s="200"/>
      <c r="GWQ198" s="200"/>
      <c r="GWT198" s="200"/>
      <c r="GWW198" s="200"/>
      <c r="GWY198" s="200"/>
      <c r="GXM198" s="200"/>
      <c r="GXN198" s="200"/>
      <c r="GXO198" s="200"/>
      <c r="GXP198" s="200"/>
      <c r="GXQ198" s="200"/>
      <c r="GXR198" s="200"/>
      <c r="GXS198" s="200"/>
      <c r="GXT198" s="200"/>
      <c r="GXU198" s="200"/>
      <c r="GXV198" s="200"/>
      <c r="GXW198" s="200"/>
      <c r="GXX198" s="200"/>
      <c r="GXY198" s="200"/>
      <c r="GXZ198" s="200"/>
      <c r="GYA198" s="200"/>
      <c r="GYB198" s="200"/>
      <c r="GYC198" s="200"/>
      <c r="GYD198" s="200"/>
      <c r="GYE198" s="200"/>
      <c r="GYK198" s="200"/>
      <c r="GYL198" s="200"/>
      <c r="GYM198" s="200"/>
      <c r="GYN198" s="200"/>
      <c r="GYO198" s="200"/>
      <c r="GYP198" s="200"/>
      <c r="GYQ198" s="200"/>
      <c r="GYS198" s="200"/>
      <c r="GYT198" s="200"/>
      <c r="GYU198" s="200"/>
      <c r="GYV198" s="200"/>
      <c r="GYW198" s="200"/>
      <c r="GYX198" s="200"/>
      <c r="GYY198" s="200"/>
      <c r="GYZ198" s="200"/>
      <c r="GZC198" s="200"/>
      <c r="GZF198" s="200"/>
      <c r="GZI198" s="200"/>
      <c r="GZL198" s="200"/>
      <c r="GZO198" s="200"/>
      <c r="GZR198" s="200"/>
      <c r="HAA198" s="200"/>
      <c r="HAD198" s="200"/>
      <c r="HAG198" s="200"/>
      <c r="HAJ198" s="200"/>
      <c r="HAS198" s="200"/>
      <c r="HAY198" s="200"/>
      <c r="HBB198" s="200"/>
      <c r="HBE198" s="200"/>
      <c r="HBH198" s="200"/>
      <c r="HBN198" s="200"/>
      <c r="HBW198" s="200"/>
      <c r="HBY198" s="200"/>
      <c r="HBZ198" s="200"/>
      <c r="HCB198" s="200"/>
      <c r="HCE198" s="200"/>
      <c r="HCH198" s="200"/>
      <c r="HCK198" s="200"/>
      <c r="HCN198" s="200"/>
      <c r="HCQ198" s="200"/>
      <c r="HCS198" s="200"/>
      <c r="HCU198" s="200"/>
      <c r="HCX198" s="200"/>
      <c r="HDA198" s="200"/>
      <c r="HDD198" s="200"/>
      <c r="HDG198" s="200"/>
      <c r="HDJ198" s="200"/>
      <c r="HDM198" s="200"/>
      <c r="HDP198" s="200"/>
      <c r="HDR198" s="200"/>
      <c r="HDU198" s="200"/>
      <c r="HDX198" s="200"/>
      <c r="HEA198" s="200"/>
      <c r="HEG198" s="200"/>
      <c r="HEJ198" s="200"/>
      <c r="HEL198" s="200"/>
      <c r="HFS198" s="200"/>
      <c r="HFV198" s="200"/>
      <c r="HFY198" s="200"/>
      <c r="HGB198" s="200"/>
      <c r="HGE198" s="200"/>
      <c r="HGF198" s="200"/>
      <c r="HGG198" s="200"/>
      <c r="HGJ198" s="200"/>
      <c r="HGM198" s="200"/>
      <c r="HGP198" s="200"/>
      <c r="HGS198" s="200"/>
      <c r="HGU198" s="200"/>
      <c r="HHI198" s="200"/>
      <c r="HHJ198" s="200"/>
      <c r="HHK198" s="200"/>
      <c r="HHL198" s="200"/>
      <c r="HHM198" s="200"/>
      <c r="HHN198" s="200"/>
      <c r="HHO198" s="200"/>
      <c r="HHP198" s="200"/>
      <c r="HHQ198" s="200"/>
      <c r="HHR198" s="200"/>
      <c r="HHS198" s="200"/>
      <c r="HHT198" s="200"/>
      <c r="HHU198" s="200"/>
      <c r="HHV198" s="200"/>
      <c r="HHW198" s="200"/>
      <c r="HHX198" s="200"/>
      <c r="HHY198" s="200"/>
      <c r="HHZ198" s="200"/>
      <c r="HIA198" s="200"/>
      <c r="HIG198" s="200"/>
      <c r="HIH198" s="200"/>
      <c r="HII198" s="200"/>
      <c r="HIJ198" s="200"/>
      <c r="HIK198" s="200"/>
      <c r="HIL198" s="200"/>
      <c r="HIM198" s="200"/>
      <c r="HIO198" s="200"/>
      <c r="HIP198" s="200"/>
      <c r="HIQ198" s="200"/>
      <c r="HIR198" s="200"/>
      <c r="HIS198" s="200"/>
      <c r="HIT198" s="200"/>
      <c r="HIU198" s="200"/>
      <c r="HIV198" s="200"/>
      <c r="HIY198" s="200"/>
      <c r="HJB198" s="200"/>
      <c r="HJE198" s="200"/>
      <c r="HJH198" s="200"/>
      <c r="HJK198" s="200"/>
      <c r="HJN198" s="200"/>
      <c r="HJW198" s="200"/>
      <c r="HJZ198" s="200"/>
      <c r="HKC198" s="200"/>
      <c r="HKF198" s="200"/>
      <c r="HKO198" s="200"/>
      <c r="HKU198" s="200"/>
      <c r="HKX198" s="200"/>
      <c r="HLA198" s="200"/>
      <c r="HLD198" s="200"/>
      <c r="HLJ198" s="200"/>
      <c r="HLS198" s="200"/>
      <c r="HLU198" s="200"/>
      <c r="HLV198" s="200"/>
      <c r="HLX198" s="200"/>
      <c r="HMA198" s="200"/>
      <c r="HMD198" s="200"/>
      <c r="HMG198" s="200"/>
      <c r="HMJ198" s="200"/>
      <c r="HMM198" s="200"/>
      <c r="HMO198" s="200"/>
      <c r="HMQ198" s="200"/>
      <c r="HMT198" s="200"/>
      <c r="HMW198" s="200"/>
      <c r="HMZ198" s="200"/>
      <c r="HNC198" s="200"/>
      <c r="HNF198" s="200"/>
      <c r="HNI198" s="200"/>
      <c r="HNL198" s="200"/>
      <c r="HNN198" s="200"/>
      <c r="HNQ198" s="200"/>
      <c r="HNT198" s="200"/>
      <c r="HNW198" s="200"/>
      <c r="HOC198" s="200"/>
      <c r="HOF198" s="200"/>
      <c r="HOH198" s="200"/>
      <c r="HPO198" s="200"/>
      <c r="HPR198" s="200"/>
      <c r="HPU198" s="200"/>
      <c r="HPX198" s="200"/>
      <c r="HQA198" s="200"/>
      <c r="HQB198" s="200"/>
      <c r="HQC198" s="200"/>
      <c r="HQF198" s="200"/>
      <c r="HQI198" s="200"/>
      <c r="HQL198" s="200"/>
      <c r="HQO198" s="200"/>
      <c r="HQQ198" s="200"/>
      <c r="HRE198" s="200"/>
      <c r="HRF198" s="200"/>
      <c r="HRG198" s="200"/>
      <c r="HRH198" s="200"/>
      <c r="HRI198" s="200"/>
      <c r="HRJ198" s="200"/>
      <c r="HRK198" s="200"/>
      <c r="HRL198" s="200"/>
      <c r="HRM198" s="200"/>
      <c r="HRN198" s="200"/>
      <c r="HRO198" s="200"/>
      <c r="HRP198" s="200"/>
      <c r="HRQ198" s="200"/>
      <c r="HRR198" s="200"/>
      <c r="HRS198" s="200"/>
      <c r="HRT198" s="200"/>
      <c r="HRU198" s="200"/>
      <c r="HRV198" s="200"/>
      <c r="HRW198" s="200"/>
      <c r="HSC198" s="200"/>
      <c r="HSD198" s="200"/>
      <c r="HSE198" s="200"/>
      <c r="HSF198" s="200"/>
      <c r="HSG198" s="200"/>
      <c r="HSH198" s="200"/>
      <c r="HSI198" s="200"/>
      <c r="HSK198" s="200"/>
      <c r="HSL198" s="200"/>
      <c r="HSM198" s="200"/>
      <c r="HSN198" s="200"/>
      <c r="HSO198" s="200"/>
      <c r="HSP198" s="200"/>
      <c r="HSQ198" s="200"/>
      <c r="HSR198" s="200"/>
      <c r="HSU198" s="200"/>
      <c r="HSX198" s="200"/>
      <c r="HTA198" s="200"/>
      <c r="HTD198" s="200"/>
      <c r="HTG198" s="200"/>
      <c r="HTJ198" s="200"/>
      <c r="HTS198" s="200"/>
      <c r="HTV198" s="200"/>
      <c r="HTY198" s="200"/>
      <c r="HUB198" s="200"/>
      <c r="HUK198" s="200"/>
      <c r="HUQ198" s="200"/>
      <c r="HUT198" s="200"/>
      <c r="HUW198" s="200"/>
      <c r="HUZ198" s="200"/>
      <c r="HVF198" s="200"/>
      <c r="HVO198" s="200"/>
      <c r="HVQ198" s="200"/>
      <c r="HVR198" s="200"/>
      <c r="HVT198" s="200"/>
      <c r="HVW198" s="200"/>
      <c r="HVZ198" s="200"/>
      <c r="HWC198" s="200"/>
      <c r="HWF198" s="200"/>
      <c r="HWI198" s="200"/>
      <c r="HWK198" s="200"/>
      <c r="HWM198" s="200"/>
      <c r="HWP198" s="200"/>
      <c r="HWS198" s="200"/>
      <c r="HWV198" s="200"/>
      <c r="HWY198" s="200"/>
      <c r="HXB198" s="200"/>
      <c r="HXE198" s="200"/>
      <c r="HXH198" s="200"/>
      <c r="HXJ198" s="200"/>
      <c r="HXM198" s="200"/>
      <c r="HXP198" s="200"/>
      <c r="HXS198" s="200"/>
      <c r="HXY198" s="200"/>
      <c r="HYB198" s="200"/>
      <c r="HYD198" s="200"/>
      <c r="HZK198" s="200"/>
      <c r="HZN198" s="200"/>
      <c r="HZQ198" s="200"/>
      <c r="HZT198" s="200"/>
      <c r="HZW198" s="200"/>
      <c r="HZX198" s="200"/>
      <c r="HZY198" s="200"/>
      <c r="IAB198" s="200"/>
      <c r="IAE198" s="200"/>
      <c r="IAH198" s="200"/>
      <c r="IAK198" s="200"/>
      <c r="IAM198" s="200"/>
      <c r="IBA198" s="200"/>
      <c r="IBB198" s="200"/>
      <c r="IBC198" s="200"/>
      <c r="IBD198" s="200"/>
      <c r="IBE198" s="200"/>
      <c r="IBF198" s="200"/>
      <c r="IBG198" s="200"/>
      <c r="IBH198" s="200"/>
      <c r="IBI198" s="200"/>
      <c r="IBJ198" s="200"/>
      <c r="IBK198" s="200"/>
      <c r="IBL198" s="200"/>
      <c r="IBM198" s="200"/>
      <c r="IBN198" s="200"/>
      <c r="IBO198" s="200"/>
      <c r="IBP198" s="200"/>
      <c r="IBQ198" s="200"/>
      <c r="IBR198" s="200"/>
      <c r="IBS198" s="200"/>
      <c r="IBY198" s="200"/>
      <c r="IBZ198" s="200"/>
      <c r="ICA198" s="200"/>
      <c r="ICB198" s="200"/>
      <c r="ICC198" s="200"/>
      <c r="ICD198" s="200"/>
      <c r="ICE198" s="200"/>
      <c r="ICG198" s="200"/>
      <c r="ICH198" s="200"/>
      <c r="ICI198" s="200"/>
      <c r="ICJ198" s="200"/>
      <c r="ICK198" s="200"/>
      <c r="ICL198" s="200"/>
      <c r="ICM198" s="200"/>
      <c r="ICN198" s="200"/>
      <c r="ICQ198" s="200"/>
      <c r="ICT198" s="200"/>
      <c r="ICW198" s="200"/>
      <c r="ICZ198" s="200"/>
      <c r="IDC198" s="200"/>
      <c r="IDF198" s="200"/>
      <c r="IDO198" s="200"/>
      <c r="IDR198" s="200"/>
      <c r="IDU198" s="200"/>
      <c r="IDX198" s="200"/>
      <c r="IEG198" s="200"/>
      <c r="IEM198" s="200"/>
      <c r="IEP198" s="200"/>
      <c r="IES198" s="200"/>
      <c r="IEV198" s="200"/>
      <c r="IFB198" s="200"/>
      <c r="IFK198" s="200"/>
      <c r="IFM198" s="200"/>
      <c r="IFN198" s="200"/>
      <c r="IFP198" s="200"/>
      <c r="IFS198" s="200"/>
      <c r="IFV198" s="200"/>
      <c r="IFY198" s="200"/>
      <c r="IGB198" s="200"/>
      <c r="IGE198" s="200"/>
      <c r="IGG198" s="200"/>
      <c r="IGI198" s="200"/>
      <c r="IGL198" s="200"/>
      <c r="IGO198" s="200"/>
      <c r="IGR198" s="200"/>
      <c r="IGU198" s="200"/>
      <c r="IGX198" s="200"/>
      <c r="IHA198" s="200"/>
      <c r="IHD198" s="200"/>
      <c r="IHF198" s="200"/>
      <c r="IHI198" s="200"/>
      <c r="IHL198" s="200"/>
      <c r="IHO198" s="200"/>
      <c r="IHU198" s="200"/>
      <c r="IHX198" s="200"/>
      <c r="IHZ198" s="200"/>
      <c r="IJG198" s="200"/>
      <c r="IJJ198" s="200"/>
      <c r="IJM198" s="200"/>
      <c r="IJP198" s="200"/>
      <c r="IJS198" s="200"/>
      <c r="IJT198" s="200"/>
      <c r="IJU198" s="200"/>
      <c r="IJX198" s="200"/>
      <c r="IKA198" s="200"/>
      <c r="IKD198" s="200"/>
      <c r="IKG198" s="200"/>
      <c r="IKI198" s="200"/>
      <c r="IKW198" s="200"/>
      <c r="IKX198" s="200"/>
      <c r="IKY198" s="200"/>
      <c r="IKZ198" s="200"/>
      <c r="ILA198" s="200"/>
      <c r="ILB198" s="200"/>
      <c r="ILC198" s="200"/>
      <c r="ILD198" s="200"/>
      <c r="ILE198" s="200"/>
      <c r="ILF198" s="200"/>
      <c r="ILG198" s="200"/>
      <c r="ILH198" s="200"/>
      <c r="ILI198" s="200"/>
      <c r="ILJ198" s="200"/>
      <c r="ILK198" s="200"/>
      <c r="ILL198" s="200"/>
      <c r="ILM198" s="200"/>
      <c r="ILN198" s="200"/>
      <c r="ILO198" s="200"/>
      <c r="ILU198" s="200"/>
      <c r="ILV198" s="200"/>
      <c r="ILW198" s="200"/>
      <c r="ILX198" s="200"/>
      <c r="ILY198" s="200"/>
      <c r="ILZ198" s="200"/>
      <c r="IMA198" s="200"/>
      <c r="IMC198" s="200"/>
      <c r="IMD198" s="200"/>
      <c r="IME198" s="200"/>
      <c r="IMF198" s="200"/>
      <c r="IMG198" s="200"/>
      <c r="IMH198" s="200"/>
      <c r="IMI198" s="200"/>
      <c r="IMJ198" s="200"/>
      <c r="IMM198" s="200"/>
      <c r="IMP198" s="200"/>
      <c r="IMS198" s="200"/>
      <c r="IMV198" s="200"/>
      <c r="IMY198" s="200"/>
      <c r="INB198" s="200"/>
      <c r="INK198" s="200"/>
      <c r="INN198" s="200"/>
      <c r="INQ198" s="200"/>
      <c r="INT198" s="200"/>
      <c r="IOC198" s="200"/>
      <c r="IOI198" s="200"/>
      <c r="IOL198" s="200"/>
      <c r="IOO198" s="200"/>
      <c r="IOR198" s="200"/>
      <c r="IOX198" s="200"/>
      <c r="IPG198" s="200"/>
      <c r="IPI198" s="200"/>
      <c r="IPJ198" s="200"/>
      <c r="IPL198" s="200"/>
      <c r="IPO198" s="200"/>
      <c r="IPR198" s="200"/>
      <c r="IPU198" s="200"/>
      <c r="IPX198" s="200"/>
      <c r="IQA198" s="200"/>
      <c r="IQC198" s="200"/>
      <c r="IQE198" s="200"/>
      <c r="IQH198" s="200"/>
      <c r="IQK198" s="200"/>
      <c r="IQN198" s="200"/>
      <c r="IQQ198" s="200"/>
      <c r="IQT198" s="200"/>
      <c r="IQW198" s="200"/>
      <c r="IQZ198" s="200"/>
      <c r="IRB198" s="200"/>
      <c r="IRE198" s="200"/>
      <c r="IRH198" s="200"/>
      <c r="IRK198" s="200"/>
      <c r="IRQ198" s="200"/>
      <c r="IRT198" s="200"/>
      <c r="IRV198" s="200"/>
      <c r="ITC198" s="200"/>
      <c r="ITF198" s="200"/>
      <c r="ITI198" s="200"/>
      <c r="ITL198" s="200"/>
      <c r="ITO198" s="200"/>
      <c r="ITP198" s="200"/>
      <c r="ITQ198" s="200"/>
      <c r="ITT198" s="200"/>
      <c r="ITW198" s="200"/>
      <c r="ITZ198" s="200"/>
      <c r="IUC198" s="200"/>
      <c r="IUE198" s="200"/>
      <c r="IUS198" s="200"/>
      <c r="IUT198" s="200"/>
      <c r="IUU198" s="200"/>
      <c r="IUV198" s="200"/>
      <c r="IUW198" s="200"/>
      <c r="IUX198" s="200"/>
      <c r="IUY198" s="200"/>
      <c r="IUZ198" s="200"/>
      <c r="IVA198" s="200"/>
      <c r="IVB198" s="200"/>
      <c r="IVC198" s="200"/>
      <c r="IVD198" s="200"/>
      <c r="IVE198" s="200"/>
      <c r="IVF198" s="200"/>
      <c r="IVG198" s="200"/>
      <c r="IVH198" s="200"/>
      <c r="IVI198" s="200"/>
      <c r="IVJ198" s="200"/>
      <c r="IVK198" s="200"/>
      <c r="IVQ198" s="200"/>
      <c r="IVR198" s="200"/>
      <c r="IVS198" s="200"/>
      <c r="IVT198" s="200"/>
      <c r="IVU198" s="200"/>
      <c r="IVV198" s="200"/>
      <c r="IVW198" s="200"/>
      <c r="IVY198" s="200"/>
      <c r="IVZ198" s="200"/>
      <c r="IWA198" s="200"/>
      <c r="IWB198" s="200"/>
      <c r="IWC198" s="200"/>
      <c r="IWD198" s="200"/>
      <c r="IWE198" s="200"/>
      <c r="IWF198" s="200"/>
      <c r="IWI198" s="200"/>
      <c r="IWL198" s="200"/>
      <c r="IWO198" s="200"/>
      <c r="IWR198" s="200"/>
      <c r="IWU198" s="200"/>
      <c r="IWX198" s="200"/>
      <c r="IXG198" s="200"/>
      <c r="IXJ198" s="200"/>
      <c r="IXM198" s="200"/>
      <c r="IXP198" s="200"/>
      <c r="IXY198" s="200"/>
      <c r="IYE198" s="200"/>
      <c r="IYH198" s="200"/>
      <c r="IYK198" s="200"/>
      <c r="IYN198" s="200"/>
      <c r="IYT198" s="200"/>
      <c r="IZC198" s="200"/>
      <c r="IZE198" s="200"/>
      <c r="IZF198" s="200"/>
      <c r="IZH198" s="200"/>
      <c r="IZK198" s="200"/>
      <c r="IZN198" s="200"/>
      <c r="IZQ198" s="200"/>
      <c r="IZT198" s="200"/>
      <c r="IZW198" s="200"/>
      <c r="IZY198" s="200"/>
      <c r="JAA198" s="200"/>
      <c r="JAD198" s="200"/>
      <c r="JAG198" s="200"/>
      <c r="JAJ198" s="200"/>
      <c r="JAM198" s="200"/>
      <c r="JAP198" s="200"/>
      <c r="JAS198" s="200"/>
      <c r="JAV198" s="200"/>
      <c r="JAX198" s="200"/>
      <c r="JBA198" s="200"/>
      <c r="JBD198" s="200"/>
      <c r="JBG198" s="200"/>
      <c r="JBM198" s="200"/>
      <c r="JBP198" s="200"/>
      <c r="JBR198" s="200"/>
      <c r="JCY198" s="200"/>
      <c r="JDB198" s="200"/>
      <c r="JDE198" s="200"/>
      <c r="JDH198" s="200"/>
      <c r="JDK198" s="200"/>
      <c r="JDL198" s="200"/>
      <c r="JDM198" s="200"/>
      <c r="JDP198" s="200"/>
      <c r="JDS198" s="200"/>
      <c r="JDV198" s="200"/>
      <c r="JDY198" s="200"/>
      <c r="JEA198" s="200"/>
      <c r="JEO198" s="200"/>
      <c r="JEP198" s="200"/>
      <c r="JEQ198" s="200"/>
      <c r="JER198" s="200"/>
      <c r="JES198" s="200"/>
      <c r="JET198" s="200"/>
      <c r="JEU198" s="200"/>
      <c r="JEV198" s="200"/>
      <c r="JEW198" s="200"/>
      <c r="JEX198" s="200"/>
      <c r="JEY198" s="200"/>
      <c r="JEZ198" s="200"/>
      <c r="JFA198" s="200"/>
      <c r="JFB198" s="200"/>
      <c r="JFC198" s="200"/>
      <c r="JFD198" s="200"/>
      <c r="JFE198" s="200"/>
      <c r="JFF198" s="200"/>
      <c r="JFG198" s="200"/>
      <c r="JFM198" s="200"/>
      <c r="JFN198" s="200"/>
      <c r="JFO198" s="200"/>
      <c r="JFP198" s="200"/>
      <c r="JFQ198" s="200"/>
      <c r="JFR198" s="200"/>
      <c r="JFS198" s="200"/>
      <c r="JFU198" s="200"/>
      <c r="JFV198" s="200"/>
      <c r="JFW198" s="200"/>
      <c r="JFX198" s="200"/>
      <c r="JFY198" s="200"/>
      <c r="JFZ198" s="200"/>
      <c r="JGA198" s="200"/>
      <c r="JGB198" s="200"/>
      <c r="JGE198" s="200"/>
      <c r="JGH198" s="200"/>
      <c r="JGK198" s="200"/>
      <c r="JGN198" s="200"/>
      <c r="JGQ198" s="200"/>
      <c r="JGT198" s="200"/>
      <c r="JHC198" s="200"/>
      <c r="JHF198" s="200"/>
      <c r="JHI198" s="200"/>
      <c r="JHL198" s="200"/>
      <c r="JHU198" s="200"/>
      <c r="JIA198" s="200"/>
      <c r="JID198" s="200"/>
      <c r="JIG198" s="200"/>
      <c r="JIJ198" s="200"/>
      <c r="JIP198" s="200"/>
      <c r="JIY198" s="200"/>
      <c r="JJA198" s="200"/>
      <c r="JJB198" s="200"/>
      <c r="JJD198" s="200"/>
      <c r="JJG198" s="200"/>
      <c r="JJJ198" s="200"/>
      <c r="JJM198" s="200"/>
      <c r="JJP198" s="200"/>
      <c r="JJS198" s="200"/>
      <c r="JJU198" s="200"/>
      <c r="JJW198" s="200"/>
      <c r="JJZ198" s="200"/>
      <c r="JKC198" s="200"/>
      <c r="JKF198" s="200"/>
      <c r="JKI198" s="200"/>
      <c r="JKL198" s="200"/>
      <c r="JKO198" s="200"/>
      <c r="JKR198" s="200"/>
      <c r="JKT198" s="200"/>
      <c r="JKW198" s="200"/>
      <c r="JKZ198" s="200"/>
      <c r="JLC198" s="200"/>
      <c r="JLI198" s="200"/>
      <c r="JLL198" s="200"/>
      <c r="JLN198" s="200"/>
      <c r="JMU198" s="200"/>
      <c r="JMX198" s="200"/>
      <c r="JNA198" s="200"/>
      <c r="JND198" s="200"/>
      <c r="JNG198" s="200"/>
      <c r="JNH198" s="200"/>
      <c r="JNI198" s="200"/>
      <c r="JNL198" s="200"/>
      <c r="JNO198" s="200"/>
      <c r="JNR198" s="200"/>
      <c r="JNU198" s="200"/>
      <c r="JNW198" s="200"/>
      <c r="JOK198" s="200"/>
      <c r="JOL198" s="200"/>
      <c r="JOM198" s="200"/>
      <c r="JON198" s="200"/>
      <c r="JOO198" s="200"/>
      <c r="JOP198" s="200"/>
      <c r="JOQ198" s="200"/>
      <c r="JOR198" s="200"/>
      <c r="JOS198" s="200"/>
      <c r="JOT198" s="200"/>
      <c r="JOU198" s="200"/>
      <c r="JOV198" s="200"/>
      <c r="JOW198" s="200"/>
      <c r="JOX198" s="200"/>
      <c r="JOY198" s="200"/>
      <c r="JOZ198" s="200"/>
      <c r="JPA198" s="200"/>
      <c r="JPB198" s="200"/>
      <c r="JPC198" s="200"/>
      <c r="JPI198" s="200"/>
      <c r="JPJ198" s="200"/>
      <c r="JPK198" s="200"/>
      <c r="JPL198" s="200"/>
      <c r="JPM198" s="200"/>
      <c r="JPN198" s="200"/>
      <c r="JPO198" s="200"/>
      <c r="JPQ198" s="200"/>
      <c r="JPR198" s="200"/>
      <c r="JPS198" s="200"/>
      <c r="JPT198" s="200"/>
      <c r="JPU198" s="200"/>
      <c r="JPV198" s="200"/>
      <c r="JPW198" s="200"/>
      <c r="JPX198" s="200"/>
      <c r="JQA198" s="200"/>
      <c r="JQD198" s="200"/>
      <c r="JQG198" s="200"/>
      <c r="JQJ198" s="200"/>
      <c r="JQM198" s="200"/>
      <c r="JQP198" s="200"/>
      <c r="JQY198" s="200"/>
      <c r="JRB198" s="200"/>
      <c r="JRE198" s="200"/>
      <c r="JRH198" s="200"/>
      <c r="JRQ198" s="200"/>
      <c r="JRW198" s="200"/>
      <c r="JRZ198" s="200"/>
      <c r="JSC198" s="200"/>
      <c r="JSF198" s="200"/>
      <c r="JSL198" s="200"/>
      <c r="JSU198" s="200"/>
      <c r="JSW198" s="200"/>
      <c r="JSX198" s="200"/>
      <c r="JSZ198" s="200"/>
      <c r="JTC198" s="200"/>
      <c r="JTF198" s="200"/>
      <c r="JTI198" s="200"/>
      <c r="JTL198" s="200"/>
      <c r="JTO198" s="200"/>
      <c r="JTQ198" s="200"/>
      <c r="JTS198" s="200"/>
      <c r="JTV198" s="200"/>
      <c r="JTY198" s="200"/>
      <c r="JUB198" s="200"/>
      <c r="JUE198" s="200"/>
      <c r="JUH198" s="200"/>
      <c r="JUK198" s="200"/>
      <c r="JUN198" s="200"/>
      <c r="JUP198" s="200"/>
      <c r="JUS198" s="200"/>
      <c r="JUV198" s="200"/>
      <c r="JUY198" s="200"/>
      <c r="JVE198" s="200"/>
      <c r="JVH198" s="200"/>
      <c r="JVJ198" s="200"/>
      <c r="JWQ198" s="200"/>
      <c r="JWT198" s="200"/>
      <c r="JWW198" s="200"/>
      <c r="JWZ198" s="200"/>
      <c r="JXC198" s="200"/>
      <c r="JXD198" s="200"/>
      <c r="JXE198" s="200"/>
      <c r="JXH198" s="200"/>
      <c r="JXK198" s="200"/>
      <c r="JXN198" s="200"/>
      <c r="JXQ198" s="200"/>
      <c r="JXS198" s="200"/>
      <c r="JYG198" s="200"/>
      <c r="JYH198" s="200"/>
      <c r="JYI198" s="200"/>
      <c r="JYJ198" s="200"/>
      <c r="JYK198" s="200"/>
      <c r="JYL198" s="200"/>
      <c r="JYM198" s="200"/>
      <c r="JYN198" s="200"/>
      <c r="JYO198" s="200"/>
      <c r="JYP198" s="200"/>
      <c r="JYQ198" s="200"/>
      <c r="JYR198" s="200"/>
      <c r="JYS198" s="200"/>
      <c r="JYT198" s="200"/>
      <c r="JYU198" s="200"/>
      <c r="JYV198" s="200"/>
      <c r="JYW198" s="200"/>
      <c r="JYX198" s="200"/>
      <c r="JYY198" s="200"/>
      <c r="JZE198" s="200"/>
      <c r="JZF198" s="200"/>
      <c r="JZG198" s="200"/>
      <c r="JZH198" s="200"/>
      <c r="JZI198" s="200"/>
      <c r="JZJ198" s="200"/>
      <c r="JZK198" s="200"/>
      <c r="JZM198" s="200"/>
      <c r="JZN198" s="200"/>
      <c r="JZO198" s="200"/>
      <c r="JZP198" s="200"/>
      <c r="JZQ198" s="200"/>
      <c r="JZR198" s="200"/>
      <c r="JZS198" s="200"/>
      <c r="JZT198" s="200"/>
      <c r="JZW198" s="200"/>
      <c r="JZZ198" s="200"/>
      <c r="KAC198" s="200"/>
      <c r="KAF198" s="200"/>
      <c r="KAI198" s="200"/>
      <c r="KAL198" s="200"/>
      <c r="KAU198" s="200"/>
      <c r="KAX198" s="200"/>
      <c r="KBA198" s="200"/>
      <c r="KBD198" s="200"/>
      <c r="KBM198" s="200"/>
      <c r="KBS198" s="200"/>
      <c r="KBV198" s="200"/>
      <c r="KBY198" s="200"/>
      <c r="KCB198" s="200"/>
      <c r="KCH198" s="200"/>
      <c r="KCQ198" s="200"/>
      <c r="KCS198" s="200"/>
      <c r="KCT198" s="200"/>
      <c r="KCV198" s="200"/>
      <c r="KCY198" s="200"/>
      <c r="KDB198" s="200"/>
      <c r="KDE198" s="200"/>
      <c r="KDH198" s="200"/>
      <c r="KDK198" s="200"/>
      <c r="KDM198" s="200"/>
      <c r="KDO198" s="200"/>
      <c r="KDR198" s="200"/>
      <c r="KDU198" s="200"/>
      <c r="KDX198" s="200"/>
      <c r="KEA198" s="200"/>
      <c r="KED198" s="200"/>
      <c r="KEG198" s="200"/>
      <c r="KEJ198" s="200"/>
      <c r="KEL198" s="200"/>
      <c r="KEO198" s="200"/>
      <c r="KER198" s="200"/>
      <c r="KEU198" s="200"/>
      <c r="KFA198" s="200"/>
      <c r="KFD198" s="200"/>
      <c r="KFF198" s="200"/>
      <c r="KGM198" s="200"/>
      <c r="KGP198" s="200"/>
      <c r="KGS198" s="200"/>
      <c r="KGV198" s="200"/>
      <c r="KGY198" s="200"/>
      <c r="KGZ198" s="200"/>
      <c r="KHA198" s="200"/>
      <c r="KHD198" s="200"/>
      <c r="KHG198" s="200"/>
      <c r="KHJ198" s="200"/>
      <c r="KHM198" s="200"/>
      <c r="KHO198" s="200"/>
      <c r="KIC198" s="200"/>
      <c r="KID198" s="200"/>
      <c r="KIE198" s="200"/>
      <c r="KIF198" s="200"/>
      <c r="KIG198" s="200"/>
      <c r="KIH198" s="200"/>
      <c r="KII198" s="200"/>
      <c r="KIJ198" s="200"/>
      <c r="KIK198" s="200"/>
      <c r="KIL198" s="200"/>
      <c r="KIM198" s="200"/>
      <c r="KIN198" s="200"/>
      <c r="KIO198" s="200"/>
      <c r="KIP198" s="200"/>
      <c r="KIQ198" s="200"/>
      <c r="KIR198" s="200"/>
      <c r="KIS198" s="200"/>
      <c r="KIT198" s="200"/>
      <c r="KIU198" s="200"/>
      <c r="KJA198" s="200"/>
      <c r="KJB198" s="200"/>
      <c r="KJC198" s="200"/>
      <c r="KJD198" s="200"/>
      <c r="KJE198" s="200"/>
      <c r="KJF198" s="200"/>
      <c r="KJG198" s="200"/>
      <c r="KJI198" s="200"/>
      <c r="KJJ198" s="200"/>
      <c r="KJK198" s="200"/>
      <c r="KJL198" s="200"/>
      <c r="KJM198" s="200"/>
      <c r="KJN198" s="200"/>
      <c r="KJO198" s="200"/>
      <c r="KJP198" s="200"/>
      <c r="KJS198" s="200"/>
      <c r="KJV198" s="200"/>
      <c r="KJY198" s="200"/>
      <c r="KKB198" s="200"/>
      <c r="KKE198" s="200"/>
      <c r="KKH198" s="200"/>
      <c r="KKQ198" s="200"/>
      <c r="KKT198" s="200"/>
      <c r="KKW198" s="200"/>
      <c r="KKZ198" s="200"/>
      <c r="KLI198" s="200"/>
      <c r="KLO198" s="200"/>
      <c r="KLR198" s="200"/>
      <c r="KLU198" s="200"/>
      <c r="KLX198" s="200"/>
      <c r="KMD198" s="200"/>
      <c r="KMM198" s="200"/>
      <c r="KMO198" s="200"/>
      <c r="KMP198" s="200"/>
      <c r="KMR198" s="200"/>
      <c r="KMU198" s="200"/>
      <c r="KMX198" s="200"/>
      <c r="KNA198" s="200"/>
      <c r="KND198" s="200"/>
      <c r="KNG198" s="200"/>
      <c r="KNI198" s="200"/>
      <c r="KNK198" s="200"/>
      <c r="KNN198" s="200"/>
      <c r="KNQ198" s="200"/>
      <c r="KNT198" s="200"/>
      <c r="KNW198" s="200"/>
      <c r="KNZ198" s="200"/>
      <c r="KOC198" s="200"/>
      <c r="KOF198" s="200"/>
      <c r="KOH198" s="200"/>
      <c r="KOK198" s="200"/>
      <c r="KON198" s="200"/>
      <c r="KOQ198" s="200"/>
      <c r="KOW198" s="200"/>
      <c r="KOZ198" s="200"/>
      <c r="KPB198" s="200"/>
      <c r="KQI198" s="200"/>
      <c r="KQL198" s="200"/>
      <c r="KQO198" s="200"/>
      <c r="KQR198" s="200"/>
      <c r="KQU198" s="200"/>
      <c r="KQV198" s="200"/>
      <c r="KQW198" s="200"/>
      <c r="KQZ198" s="200"/>
      <c r="KRC198" s="200"/>
      <c r="KRF198" s="200"/>
      <c r="KRI198" s="200"/>
      <c r="KRK198" s="200"/>
      <c r="KRY198" s="200"/>
      <c r="KRZ198" s="200"/>
      <c r="KSA198" s="200"/>
      <c r="KSB198" s="200"/>
      <c r="KSC198" s="200"/>
      <c r="KSD198" s="200"/>
      <c r="KSE198" s="200"/>
      <c r="KSF198" s="200"/>
      <c r="KSG198" s="200"/>
      <c r="KSH198" s="200"/>
      <c r="KSI198" s="200"/>
      <c r="KSJ198" s="200"/>
      <c r="KSK198" s="200"/>
      <c r="KSL198" s="200"/>
      <c r="KSM198" s="200"/>
      <c r="KSN198" s="200"/>
      <c r="KSO198" s="200"/>
      <c r="KSP198" s="200"/>
      <c r="KSQ198" s="200"/>
      <c r="KSW198" s="200"/>
      <c r="KSX198" s="200"/>
      <c r="KSY198" s="200"/>
      <c r="KSZ198" s="200"/>
      <c r="KTA198" s="200"/>
      <c r="KTB198" s="200"/>
      <c r="KTC198" s="200"/>
      <c r="KTE198" s="200"/>
      <c r="KTF198" s="200"/>
      <c r="KTG198" s="200"/>
      <c r="KTH198" s="200"/>
      <c r="KTI198" s="200"/>
      <c r="KTJ198" s="200"/>
      <c r="KTK198" s="200"/>
      <c r="KTL198" s="200"/>
      <c r="KTO198" s="200"/>
      <c r="KTR198" s="200"/>
      <c r="KTU198" s="200"/>
      <c r="KTX198" s="200"/>
      <c r="KUA198" s="200"/>
      <c r="KUD198" s="200"/>
      <c r="KUM198" s="200"/>
      <c r="KUP198" s="200"/>
      <c r="KUS198" s="200"/>
      <c r="KUV198" s="200"/>
      <c r="KVE198" s="200"/>
      <c r="KVK198" s="200"/>
      <c r="KVN198" s="200"/>
      <c r="KVQ198" s="200"/>
      <c r="KVT198" s="200"/>
      <c r="KVZ198" s="200"/>
      <c r="KWI198" s="200"/>
      <c r="KWK198" s="200"/>
      <c r="KWL198" s="200"/>
      <c r="KWN198" s="200"/>
      <c r="KWQ198" s="200"/>
      <c r="KWT198" s="200"/>
      <c r="KWW198" s="200"/>
      <c r="KWZ198" s="200"/>
      <c r="KXC198" s="200"/>
      <c r="KXE198" s="200"/>
      <c r="KXG198" s="200"/>
      <c r="KXJ198" s="200"/>
      <c r="KXM198" s="200"/>
      <c r="KXP198" s="200"/>
      <c r="KXS198" s="200"/>
      <c r="KXV198" s="200"/>
      <c r="KXY198" s="200"/>
      <c r="KYB198" s="200"/>
      <c r="KYD198" s="200"/>
      <c r="KYG198" s="200"/>
      <c r="KYJ198" s="200"/>
      <c r="KYM198" s="200"/>
      <c r="KYS198" s="200"/>
      <c r="KYV198" s="200"/>
      <c r="KYX198" s="200"/>
      <c r="LAE198" s="200"/>
      <c r="LAH198" s="200"/>
      <c r="LAK198" s="200"/>
      <c r="LAN198" s="200"/>
      <c r="LAQ198" s="200"/>
      <c r="LAR198" s="200"/>
      <c r="LAS198" s="200"/>
      <c r="LAV198" s="200"/>
      <c r="LAY198" s="200"/>
      <c r="LBB198" s="200"/>
      <c r="LBE198" s="200"/>
      <c r="LBG198" s="200"/>
      <c r="LBU198" s="200"/>
      <c r="LBV198" s="200"/>
      <c r="LBW198" s="200"/>
      <c r="LBX198" s="200"/>
      <c r="LBY198" s="200"/>
      <c r="LBZ198" s="200"/>
      <c r="LCA198" s="200"/>
      <c r="LCB198" s="200"/>
      <c r="LCC198" s="200"/>
      <c r="LCD198" s="200"/>
      <c r="LCE198" s="200"/>
      <c r="LCF198" s="200"/>
      <c r="LCG198" s="200"/>
      <c r="LCH198" s="200"/>
      <c r="LCI198" s="200"/>
      <c r="LCJ198" s="200"/>
      <c r="LCK198" s="200"/>
      <c r="LCL198" s="200"/>
      <c r="LCM198" s="200"/>
      <c r="LCS198" s="200"/>
      <c r="LCT198" s="200"/>
      <c r="LCU198" s="200"/>
      <c r="LCV198" s="200"/>
      <c r="LCW198" s="200"/>
      <c r="LCX198" s="200"/>
      <c r="LCY198" s="200"/>
      <c r="LDA198" s="200"/>
      <c r="LDB198" s="200"/>
      <c r="LDC198" s="200"/>
      <c r="LDD198" s="200"/>
      <c r="LDE198" s="200"/>
      <c r="LDF198" s="200"/>
      <c r="LDG198" s="200"/>
      <c r="LDH198" s="200"/>
      <c r="LDK198" s="200"/>
      <c r="LDN198" s="200"/>
      <c r="LDQ198" s="200"/>
      <c r="LDT198" s="200"/>
      <c r="LDW198" s="200"/>
      <c r="LDZ198" s="200"/>
      <c r="LEI198" s="200"/>
      <c r="LEL198" s="200"/>
      <c r="LEO198" s="200"/>
      <c r="LER198" s="200"/>
      <c r="LFA198" s="200"/>
      <c r="LFG198" s="200"/>
      <c r="LFJ198" s="200"/>
      <c r="LFM198" s="200"/>
      <c r="LFP198" s="200"/>
      <c r="LFV198" s="200"/>
      <c r="LGE198" s="200"/>
      <c r="LGG198" s="200"/>
      <c r="LGH198" s="200"/>
      <c r="LGJ198" s="200"/>
      <c r="LGM198" s="200"/>
      <c r="LGP198" s="200"/>
      <c r="LGS198" s="200"/>
      <c r="LGV198" s="200"/>
      <c r="LGY198" s="200"/>
      <c r="LHA198" s="200"/>
      <c r="LHC198" s="200"/>
      <c r="LHF198" s="200"/>
      <c r="LHI198" s="200"/>
      <c r="LHL198" s="200"/>
      <c r="LHO198" s="200"/>
      <c r="LHR198" s="200"/>
      <c r="LHU198" s="200"/>
      <c r="LHX198" s="200"/>
      <c r="LHZ198" s="200"/>
      <c r="LIC198" s="200"/>
      <c r="LIF198" s="200"/>
      <c r="LII198" s="200"/>
      <c r="LIO198" s="200"/>
      <c r="LIR198" s="200"/>
      <c r="LIT198" s="200"/>
      <c r="LKA198" s="200"/>
      <c r="LKD198" s="200"/>
      <c r="LKG198" s="200"/>
      <c r="LKJ198" s="200"/>
      <c r="LKM198" s="200"/>
      <c r="LKN198" s="200"/>
      <c r="LKO198" s="200"/>
      <c r="LKR198" s="200"/>
      <c r="LKU198" s="200"/>
      <c r="LKX198" s="200"/>
      <c r="LLA198" s="200"/>
      <c r="LLC198" s="200"/>
      <c r="LLQ198" s="200"/>
      <c r="LLR198" s="200"/>
      <c r="LLS198" s="200"/>
      <c r="LLT198" s="200"/>
      <c r="LLU198" s="200"/>
      <c r="LLV198" s="200"/>
      <c r="LLW198" s="200"/>
      <c r="LLX198" s="200"/>
      <c r="LLY198" s="200"/>
      <c r="LLZ198" s="200"/>
      <c r="LMA198" s="200"/>
      <c r="LMB198" s="200"/>
      <c r="LMC198" s="200"/>
      <c r="LMD198" s="200"/>
      <c r="LME198" s="200"/>
      <c r="LMF198" s="200"/>
      <c r="LMG198" s="200"/>
      <c r="LMH198" s="200"/>
      <c r="LMI198" s="200"/>
      <c r="LMO198" s="200"/>
      <c r="LMP198" s="200"/>
      <c r="LMQ198" s="200"/>
      <c r="LMR198" s="200"/>
      <c r="LMS198" s="200"/>
      <c r="LMT198" s="200"/>
      <c r="LMU198" s="200"/>
      <c r="LMW198" s="200"/>
      <c r="LMX198" s="200"/>
      <c r="LMY198" s="200"/>
      <c r="LMZ198" s="200"/>
      <c r="LNA198" s="200"/>
      <c r="LNB198" s="200"/>
      <c r="LNC198" s="200"/>
      <c r="LND198" s="200"/>
      <c r="LNG198" s="200"/>
      <c r="LNJ198" s="200"/>
      <c r="LNM198" s="200"/>
      <c r="LNP198" s="200"/>
      <c r="LNS198" s="200"/>
      <c r="LNV198" s="200"/>
      <c r="LOE198" s="200"/>
      <c r="LOH198" s="200"/>
      <c r="LOK198" s="200"/>
      <c r="LON198" s="200"/>
      <c r="LOW198" s="200"/>
      <c r="LPC198" s="200"/>
      <c r="LPF198" s="200"/>
      <c r="LPI198" s="200"/>
      <c r="LPL198" s="200"/>
      <c r="LPR198" s="200"/>
      <c r="LQA198" s="200"/>
      <c r="LQC198" s="200"/>
      <c r="LQD198" s="200"/>
      <c r="LQF198" s="200"/>
      <c r="LQI198" s="200"/>
      <c r="LQL198" s="200"/>
      <c r="LQO198" s="200"/>
      <c r="LQR198" s="200"/>
      <c r="LQU198" s="200"/>
      <c r="LQW198" s="200"/>
      <c r="LQY198" s="200"/>
      <c r="LRB198" s="200"/>
      <c r="LRE198" s="200"/>
      <c r="LRH198" s="200"/>
      <c r="LRK198" s="200"/>
      <c r="LRN198" s="200"/>
      <c r="LRQ198" s="200"/>
      <c r="LRT198" s="200"/>
      <c r="LRV198" s="200"/>
      <c r="LRY198" s="200"/>
      <c r="LSB198" s="200"/>
      <c r="LSE198" s="200"/>
      <c r="LSK198" s="200"/>
      <c r="LSN198" s="200"/>
      <c r="LSP198" s="200"/>
      <c r="LTW198" s="200"/>
      <c r="LTZ198" s="200"/>
      <c r="LUC198" s="200"/>
      <c r="LUF198" s="200"/>
      <c r="LUI198" s="200"/>
      <c r="LUJ198" s="200"/>
      <c r="LUK198" s="200"/>
      <c r="LUN198" s="200"/>
      <c r="LUQ198" s="200"/>
      <c r="LUT198" s="200"/>
      <c r="LUW198" s="200"/>
      <c r="LUY198" s="200"/>
      <c r="LVM198" s="200"/>
      <c r="LVN198" s="200"/>
      <c r="LVO198" s="200"/>
      <c r="LVP198" s="200"/>
      <c r="LVQ198" s="200"/>
      <c r="LVR198" s="200"/>
      <c r="LVS198" s="200"/>
      <c r="LVT198" s="200"/>
      <c r="LVU198" s="200"/>
      <c r="LVV198" s="200"/>
      <c r="LVW198" s="200"/>
      <c r="LVX198" s="200"/>
      <c r="LVY198" s="200"/>
      <c r="LVZ198" s="200"/>
      <c r="LWA198" s="200"/>
      <c r="LWB198" s="200"/>
      <c r="LWC198" s="200"/>
      <c r="LWD198" s="200"/>
      <c r="LWE198" s="200"/>
      <c r="LWK198" s="200"/>
      <c r="LWL198" s="200"/>
      <c r="LWM198" s="200"/>
      <c r="LWN198" s="200"/>
      <c r="LWO198" s="200"/>
      <c r="LWP198" s="200"/>
      <c r="LWQ198" s="200"/>
      <c r="LWS198" s="200"/>
      <c r="LWT198" s="200"/>
      <c r="LWU198" s="200"/>
      <c r="LWV198" s="200"/>
      <c r="LWW198" s="200"/>
      <c r="LWX198" s="200"/>
      <c r="LWY198" s="200"/>
      <c r="LWZ198" s="200"/>
      <c r="LXC198" s="200"/>
      <c r="LXF198" s="200"/>
      <c r="LXI198" s="200"/>
      <c r="LXL198" s="200"/>
      <c r="LXO198" s="200"/>
      <c r="LXR198" s="200"/>
      <c r="LYA198" s="200"/>
      <c r="LYD198" s="200"/>
      <c r="LYG198" s="200"/>
      <c r="LYJ198" s="200"/>
      <c r="LYS198" s="200"/>
      <c r="LYY198" s="200"/>
      <c r="LZB198" s="200"/>
      <c r="LZE198" s="200"/>
      <c r="LZH198" s="200"/>
      <c r="LZN198" s="200"/>
      <c r="LZW198" s="200"/>
      <c r="LZY198" s="200"/>
      <c r="LZZ198" s="200"/>
      <c r="MAB198" s="200"/>
      <c r="MAE198" s="200"/>
      <c r="MAH198" s="200"/>
      <c r="MAK198" s="200"/>
      <c r="MAN198" s="200"/>
      <c r="MAQ198" s="200"/>
      <c r="MAS198" s="200"/>
      <c r="MAU198" s="200"/>
      <c r="MAX198" s="200"/>
      <c r="MBA198" s="200"/>
      <c r="MBD198" s="200"/>
      <c r="MBG198" s="200"/>
      <c r="MBJ198" s="200"/>
      <c r="MBM198" s="200"/>
      <c r="MBP198" s="200"/>
      <c r="MBR198" s="200"/>
      <c r="MBU198" s="200"/>
      <c r="MBX198" s="200"/>
      <c r="MCA198" s="200"/>
      <c r="MCG198" s="200"/>
      <c r="MCJ198" s="200"/>
      <c r="MCL198" s="200"/>
      <c r="MDS198" s="200"/>
      <c r="MDV198" s="200"/>
      <c r="MDY198" s="200"/>
      <c r="MEB198" s="200"/>
      <c r="MEE198" s="200"/>
      <c r="MEF198" s="200"/>
      <c r="MEG198" s="200"/>
      <c r="MEJ198" s="200"/>
      <c r="MEM198" s="200"/>
      <c r="MEP198" s="200"/>
      <c r="MES198" s="200"/>
      <c r="MEU198" s="200"/>
      <c r="MFI198" s="200"/>
      <c r="MFJ198" s="200"/>
      <c r="MFK198" s="200"/>
      <c r="MFL198" s="200"/>
      <c r="MFM198" s="200"/>
      <c r="MFN198" s="200"/>
      <c r="MFO198" s="200"/>
      <c r="MFP198" s="200"/>
      <c r="MFQ198" s="200"/>
      <c r="MFR198" s="200"/>
      <c r="MFS198" s="200"/>
      <c r="MFT198" s="200"/>
      <c r="MFU198" s="200"/>
      <c r="MFV198" s="200"/>
      <c r="MFW198" s="200"/>
      <c r="MFX198" s="200"/>
      <c r="MFY198" s="200"/>
      <c r="MFZ198" s="200"/>
      <c r="MGA198" s="200"/>
      <c r="MGG198" s="200"/>
      <c r="MGH198" s="200"/>
      <c r="MGI198" s="200"/>
      <c r="MGJ198" s="200"/>
      <c r="MGK198" s="200"/>
      <c r="MGL198" s="200"/>
      <c r="MGM198" s="200"/>
      <c r="MGO198" s="200"/>
      <c r="MGP198" s="200"/>
      <c r="MGQ198" s="200"/>
      <c r="MGR198" s="200"/>
      <c r="MGS198" s="200"/>
      <c r="MGT198" s="200"/>
      <c r="MGU198" s="200"/>
      <c r="MGV198" s="200"/>
      <c r="MGY198" s="200"/>
      <c r="MHB198" s="200"/>
      <c r="MHE198" s="200"/>
      <c r="MHH198" s="200"/>
      <c r="MHK198" s="200"/>
      <c r="MHN198" s="200"/>
      <c r="MHW198" s="200"/>
      <c r="MHZ198" s="200"/>
      <c r="MIC198" s="200"/>
      <c r="MIF198" s="200"/>
      <c r="MIO198" s="200"/>
      <c r="MIU198" s="200"/>
      <c r="MIX198" s="200"/>
      <c r="MJA198" s="200"/>
      <c r="MJD198" s="200"/>
      <c r="MJJ198" s="200"/>
      <c r="MJS198" s="200"/>
      <c r="MJU198" s="200"/>
      <c r="MJV198" s="200"/>
      <c r="MJX198" s="200"/>
      <c r="MKA198" s="200"/>
      <c r="MKD198" s="200"/>
      <c r="MKG198" s="200"/>
      <c r="MKJ198" s="200"/>
      <c r="MKM198" s="200"/>
      <c r="MKO198" s="200"/>
      <c r="MKQ198" s="200"/>
      <c r="MKT198" s="200"/>
      <c r="MKW198" s="200"/>
      <c r="MKZ198" s="200"/>
      <c r="MLC198" s="200"/>
      <c r="MLF198" s="200"/>
      <c r="MLI198" s="200"/>
      <c r="MLL198" s="200"/>
      <c r="MLN198" s="200"/>
      <c r="MLQ198" s="200"/>
      <c r="MLT198" s="200"/>
      <c r="MLW198" s="200"/>
      <c r="MMC198" s="200"/>
      <c r="MMF198" s="200"/>
      <c r="MMH198" s="200"/>
      <c r="MNO198" s="200"/>
      <c r="MNR198" s="200"/>
      <c r="MNU198" s="200"/>
      <c r="MNX198" s="200"/>
      <c r="MOA198" s="200"/>
      <c r="MOB198" s="200"/>
      <c r="MOC198" s="200"/>
      <c r="MOF198" s="200"/>
      <c r="MOI198" s="200"/>
      <c r="MOL198" s="200"/>
      <c r="MOO198" s="200"/>
      <c r="MOQ198" s="200"/>
      <c r="MPE198" s="200"/>
      <c r="MPF198" s="200"/>
      <c r="MPG198" s="200"/>
      <c r="MPH198" s="200"/>
      <c r="MPI198" s="200"/>
      <c r="MPJ198" s="200"/>
      <c r="MPK198" s="200"/>
      <c r="MPL198" s="200"/>
      <c r="MPM198" s="200"/>
      <c r="MPN198" s="200"/>
      <c r="MPO198" s="200"/>
      <c r="MPP198" s="200"/>
      <c r="MPQ198" s="200"/>
      <c r="MPR198" s="200"/>
      <c r="MPS198" s="200"/>
      <c r="MPT198" s="200"/>
      <c r="MPU198" s="200"/>
      <c r="MPV198" s="200"/>
      <c r="MPW198" s="200"/>
      <c r="MQC198" s="200"/>
      <c r="MQD198" s="200"/>
      <c r="MQE198" s="200"/>
      <c r="MQF198" s="200"/>
      <c r="MQG198" s="200"/>
      <c r="MQH198" s="200"/>
      <c r="MQI198" s="200"/>
      <c r="MQK198" s="200"/>
      <c r="MQL198" s="200"/>
      <c r="MQM198" s="200"/>
      <c r="MQN198" s="200"/>
      <c r="MQO198" s="200"/>
      <c r="MQP198" s="200"/>
      <c r="MQQ198" s="200"/>
      <c r="MQR198" s="200"/>
      <c r="MQU198" s="200"/>
      <c r="MQX198" s="200"/>
      <c r="MRA198" s="200"/>
      <c r="MRD198" s="200"/>
      <c r="MRG198" s="200"/>
      <c r="MRJ198" s="200"/>
      <c r="MRS198" s="200"/>
      <c r="MRV198" s="200"/>
      <c r="MRY198" s="200"/>
      <c r="MSB198" s="200"/>
      <c r="MSK198" s="200"/>
      <c r="MSQ198" s="200"/>
      <c r="MST198" s="200"/>
      <c r="MSW198" s="200"/>
      <c r="MSZ198" s="200"/>
      <c r="MTF198" s="200"/>
      <c r="MTO198" s="200"/>
      <c r="MTQ198" s="200"/>
      <c r="MTR198" s="200"/>
      <c r="MTT198" s="200"/>
      <c r="MTW198" s="200"/>
      <c r="MTZ198" s="200"/>
      <c r="MUC198" s="200"/>
      <c r="MUF198" s="200"/>
      <c r="MUI198" s="200"/>
      <c r="MUK198" s="200"/>
      <c r="MUM198" s="200"/>
      <c r="MUP198" s="200"/>
      <c r="MUS198" s="200"/>
      <c r="MUV198" s="200"/>
      <c r="MUY198" s="200"/>
      <c r="MVB198" s="200"/>
      <c r="MVE198" s="200"/>
      <c r="MVH198" s="200"/>
      <c r="MVJ198" s="200"/>
      <c r="MVM198" s="200"/>
      <c r="MVP198" s="200"/>
      <c r="MVS198" s="200"/>
      <c r="MVY198" s="200"/>
      <c r="MWB198" s="200"/>
      <c r="MWD198" s="200"/>
      <c r="MXK198" s="200"/>
      <c r="MXN198" s="200"/>
      <c r="MXQ198" s="200"/>
      <c r="MXT198" s="200"/>
      <c r="MXW198" s="200"/>
      <c r="MXX198" s="200"/>
      <c r="MXY198" s="200"/>
      <c r="MYB198" s="200"/>
      <c r="MYE198" s="200"/>
      <c r="MYH198" s="200"/>
      <c r="MYK198" s="200"/>
      <c r="MYM198" s="200"/>
      <c r="MZA198" s="200"/>
      <c r="MZB198" s="200"/>
      <c r="MZC198" s="200"/>
      <c r="MZD198" s="200"/>
      <c r="MZE198" s="200"/>
      <c r="MZF198" s="200"/>
      <c r="MZG198" s="200"/>
      <c r="MZH198" s="200"/>
      <c r="MZI198" s="200"/>
      <c r="MZJ198" s="200"/>
      <c r="MZK198" s="200"/>
      <c r="MZL198" s="200"/>
      <c r="MZM198" s="200"/>
      <c r="MZN198" s="200"/>
      <c r="MZO198" s="200"/>
      <c r="MZP198" s="200"/>
      <c r="MZQ198" s="200"/>
      <c r="MZR198" s="200"/>
      <c r="MZS198" s="200"/>
      <c r="MZY198" s="200"/>
      <c r="MZZ198" s="200"/>
      <c r="NAA198" s="200"/>
      <c r="NAB198" s="200"/>
      <c r="NAC198" s="200"/>
      <c r="NAD198" s="200"/>
      <c r="NAE198" s="200"/>
      <c r="NAG198" s="200"/>
      <c r="NAH198" s="200"/>
      <c r="NAI198" s="200"/>
      <c r="NAJ198" s="200"/>
      <c r="NAK198" s="200"/>
      <c r="NAL198" s="200"/>
      <c r="NAM198" s="200"/>
      <c r="NAN198" s="200"/>
      <c r="NAQ198" s="200"/>
      <c r="NAT198" s="200"/>
      <c r="NAW198" s="200"/>
      <c r="NAZ198" s="200"/>
      <c r="NBC198" s="200"/>
      <c r="NBF198" s="200"/>
      <c r="NBO198" s="200"/>
      <c r="NBR198" s="200"/>
      <c r="NBU198" s="200"/>
      <c r="NBX198" s="200"/>
      <c r="NCG198" s="200"/>
      <c r="NCM198" s="200"/>
      <c r="NCP198" s="200"/>
      <c r="NCS198" s="200"/>
      <c r="NCV198" s="200"/>
      <c r="NDB198" s="200"/>
      <c r="NDK198" s="200"/>
      <c r="NDM198" s="200"/>
      <c r="NDN198" s="200"/>
      <c r="NDP198" s="200"/>
      <c r="NDS198" s="200"/>
      <c r="NDV198" s="200"/>
      <c r="NDY198" s="200"/>
      <c r="NEB198" s="200"/>
      <c r="NEE198" s="200"/>
      <c r="NEG198" s="200"/>
      <c r="NEI198" s="200"/>
      <c r="NEL198" s="200"/>
      <c r="NEO198" s="200"/>
      <c r="NER198" s="200"/>
      <c r="NEU198" s="200"/>
      <c r="NEX198" s="200"/>
      <c r="NFA198" s="200"/>
      <c r="NFD198" s="200"/>
      <c r="NFF198" s="200"/>
      <c r="NFI198" s="200"/>
      <c r="NFL198" s="200"/>
      <c r="NFO198" s="200"/>
      <c r="NFU198" s="200"/>
      <c r="NFX198" s="200"/>
      <c r="NFZ198" s="200"/>
      <c r="NHG198" s="200"/>
      <c r="NHJ198" s="200"/>
      <c r="NHM198" s="200"/>
      <c r="NHP198" s="200"/>
      <c r="NHS198" s="200"/>
      <c r="NHT198" s="200"/>
      <c r="NHU198" s="200"/>
      <c r="NHX198" s="200"/>
      <c r="NIA198" s="200"/>
      <c r="NID198" s="200"/>
      <c r="NIG198" s="200"/>
      <c r="NII198" s="200"/>
      <c r="NIW198" s="200"/>
      <c r="NIX198" s="200"/>
      <c r="NIY198" s="200"/>
      <c r="NIZ198" s="200"/>
      <c r="NJA198" s="200"/>
      <c r="NJB198" s="200"/>
      <c r="NJC198" s="200"/>
      <c r="NJD198" s="200"/>
      <c r="NJE198" s="200"/>
      <c r="NJF198" s="200"/>
      <c r="NJG198" s="200"/>
      <c r="NJH198" s="200"/>
      <c r="NJI198" s="200"/>
      <c r="NJJ198" s="200"/>
      <c r="NJK198" s="200"/>
      <c r="NJL198" s="200"/>
      <c r="NJM198" s="200"/>
      <c r="NJN198" s="200"/>
      <c r="NJO198" s="200"/>
      <c r="NJU198" s="200"/>
      <c r="NJV198" s="200"/>
      <c r="NJW198" s="200"/>
      <c r="NJX198" s="200"/>
      <c r="NJY198" s="200"/>
      <c r="NJZ198" s="200"/>
      <c r="NKA198" s="200"/>
      <c r="NKC198" s="200"/>
      <c r="NKD198" s="200"/>
      <c r="NKE198" s="200"/>
      <c r="NKF198" s="200"/>
      <c r="NKG198" s="200"/>
      <c r="NKH198" s="200"/>
      <c r="NKI198" s="200"/>
      <c r="NKJ198" s="200"/>
      <c r="NKM198" s="200"/>
      <c r="NKP198" s="200"/>
      <c r="NKS198" s="200"/>
      <c r="NKV198" s="200"/>
      <c r="NKY198" s="200"/>
      <c r="NLB198" s="200"/>
      <c r="NLK198" s="200"/>
      <c r="NLN198" s="200"/>
      <c r="NLQ198" s="200"/>
      <c r="NLT198" s="200"/>
      <c r="NMC198" s="200"/>
      <c r="NMI198" s="200"/>
      <c r="NML198" s="200"/>
      <c r="NMO198" s="200"/>
      <c r="NMR198" s="200"/>
      <c r="NMX198" s="200"/>
      <c r="NNG198" s="200"/>
      <c r="NNI198" s="200"/>
      <c r="NNJ198" s="200"/>
      <c r="NNL198" s="200"/>
      <c r="NNO198" s="200"/>
      <c r="NNR198" s="200"/>
      <c r="NNU198" s="200"/>
      <c r="NNX198" s="200"/>
      <c r="NOA198" s="200"/>
      <c r="NOC198" s="200"/>
      <c r="NOE198" s="200"/>
      <c r="NOH198" s="200"/>
      <c r="NOK198" s="200"/>
      <c r="NON198" s="200"/>
      <c r="NOQ198" s="200"/>
      <c r="NOT198" s="200"/>
      <c r="NOW198" s="200"/>
      <c r="NOZ198" s="200"/>
      <c r="NPB198" s="200"/>
      <c r="NPE198" s="200"/>
      <c r="NPH198" s="200"/>
      <c r="NPK198" s="200"/>
      <c r="NPQ198" s="200"/>
      <c r="NPT198" s="200"/>
      <c r="NPV198" s="200"/>
      <c r="NRC198" s="200"/>
      <c r="NRF198" s="200"/>
      <c r="NRI198" s="200"/>
      <c r="NRL198" s="200"/>
      <c r="NRO198" s="200"/>
      <c r="NRP198" s="200"/>
      <c r="NRQ198" s="200"/>
      <c r="NRT198" s="200"/>
      <c r="NRW198" s="200"/>
      <c r="NRZ198" s="200"/>
      <c r="NSC198" s="200"/>
      <c r="NSE198" s="200"/>
      <c r="NSS198" s="200"/>
      <c r="NST198" s="200"/>
      <c r="NSU198" s="200"/>
      <c r="NSV198" s="200"/>
      <c r="NSW198" s="200"/>
      <c r="NSX198" s="200"/>
      <c r="NSY198" s="200"/>
      <c r="NSZ198" s="200"/>
      <c r="NTA198" s="200"/>
      <c r="NTB198" s="200"/>
      <c r="NTC198" s="200"/>
      <c r="NTD198" s="200"/>
      <c r="NTE198" s="200"/>
      <c r="NTF198" s="200"/>
      <c r="NTG198" s="200"/>
      <c r="NTH198" s="200"/>
      <c r="NTI198" s="200"/>
      <c r="NTJ198" s="200"/>
      <c r="NTK198" s="200"/>
      <c r="NTQ198" s="200"/>
      <c r="NTR198" s="200"/>
      <c r="NTS198" s="200"/>
      <c r="NTT198" s="200"/>
      <c r="NTU198" s="200"/>
      <c r="NTV198" s="200"/>
      <c r="NTW198" s="200"/>
      <c r="NTY198" s="200"/>
      <c r="NTZ198" s="200"/>
      <c r="NUA198" s="200"/>
      <c r="NUB198" s="200"/>
      <c r="NUC198" s="200"/>
      <c r="NUD198" s="200"/>
      <c r="NUE198" s="200"/>
      <c r="NUF198" s="200"/>
      <c r="NUI198" s="200"/>
      <c r="NUL198" s="200"/>
      <c r="NUO198" s="200"/>
      <c r="NUR198" s="200"/>
      <c r="NUU198" s="200"/>
      <c r="NUX198" s="200"/>
      <c r="NVG198" s="200"/>
      <c r="NVJ198" s="200"/>
      <c r="NVM198" s="200"/>
      <c r="NVP198" s="200"/>
      <c r="NVY198" s="200"/>
      <c r="NWE198" s="200"/>
      <c r="NWH198" s="200"/>
      <c r="NWK198" s="200"/>
      <c r="NWN198" s="200"/>
      <c r="NWT198" s="200"/>
      <c r="NXC198" s="200"/>
      <c r="NXE198" s="200"/>
      <c r="NXF198" s="200"/>
      <c r="NXH198" s="200"/>
      <c r="NXK198" s="200"/>
      <c r="NXN198" s="200"/>
      <c r="NXQ198" s="200"/>
      <c r="NXT198" s="200"/>
      <c r="NXW198" s="200"/>
      <c r="NXY198" s="200"/>
      <c r="NYA198" s="200"/>
      <c r="NYD198" s="200"/>
      <c r="NYG198" s="200"/>
      <c r="NYJ198" s="200"/>
      <c r="NYM198" s="200"/>
      <c r="NYP198" s="200"/>
      <c r="NYS198" s="200"/>
      <c r="NYV198" s="200"/>
      <c r="NYX198" s="200"/>
      <c r="NZA198" s="200"/>
      <c r="NZD198" s="200"/>
      <c r="NZG198" s="200"/>
      <c r="NZM198" s="200"/>
      <c r="NZP198" s="200"/>
      <c r="NZR198" s="200"/>
      <c r="OAY198" s="200"/>
      <c r="OBB198" s="200"/>
      <c r="OBE198" s="200"/>
      <c r="OBH198" s="200"/>
      <c r="OBK198" s="200"/>
      <c r="OBL198" s="200"/>
      <c r="OBM198" s="200"/>
      <c r="OBP198" s="200"/>
      <c r="OBS198" s="200"/>
      <c r="OBV198" s="200"/>
      <c r="OBY198" s="200"/>
      <c r="OCA198" s="200"/>
      <c r="OCO198" s="200"/>
      <c r="OCP198" s="200"/>
      <c r="OCQ198" s="200"/>
      <c r="OCR198" s="200"/>
      <c r="OCS198" s="200"/>
      <c r="OCT198" s="200"/>
      <c r="OCU198" s="200"/>
      <c r="OCV198" s="200"/>
      <c r="OCW198" s="200"/>
      <c r="OCX198" s="200"/>
      <c r="OCY198" s="200"/>
      <c r="OCZ198" s="200"/>
      <c r="ODA198" s="200"/>
      <c r="ODB198" s="200"/>
      <c r="ODC198" s="200"/>
      <c r="ODD198" s="200"/>
      <c r="ODE198" s="200"/>
      <c r="ODF198" s="200"/>
      <c r="ODG198" s="200"/>
      <c r="ODM198" s="200"/>
      <c r="ODN198" s="200"/>
      <c r="ODO198" s="200"/>
      <c r="ODP198" s="200"/>
      <c r="ODQ198" s="200"/>
      <c r="ODR198" s="200"/>
      <c r="ODS198" s="200"/>
      <c r="ODU198" s="200"/>
      <c r="ODV198" s="200"/>
      <c r="ODW198" s="200"/>
      <c r="ODX198" s="200"/>
      <c r="ODY198" s="200"/>
      <c r="ODZ198" s="200"/>
      <c r="OEA198" s="200"/>
      <c r="OEB198" s="200"/>
      <c r="OEE198" s="200"/>
      <c r="OEH198" s="200"/>
      <c r="OEK198" s="200"/>
      <c r="OEN198" s="200"/>
      <c r="OEQ198" s="200"/>
      <c r="OET198" s="200"/>
      <c r="OFC198" s="200"/>
      <c r="OFF198" s="200"/>
      <c r="OFI198" s="200"/>
      <c r="OFL198" s="200"/>
      <c r="OFU198" s="200"/>
      <c r="OGA198" s="200"/>
      <c r="OGD198" s="200"/>
      <c r="OGG198" s="200"/>
      <c r="OGJ198" s="200"/>
      <c r="OGP198" s="200"/>
      <c r="OGY198" s="200"/>
      <c r="OHA198" s="200"/>
      <c r="OHB198" s="200"/>
      <c r="OHD198" s="200"/>
      <c r="OHG198" s="200"/>
      <c r="OHJ198" s="200"/>
      <c r="OHM198" s="200"/>
      <c r="OHP198" s="200"/>
      <c r="OHS198" s="200"/>
      <c r="OHU198" s="200"/>
      <c r="OHW198" s="200"/>
      <c r="OHZ198" s="200"/>
      <c r="OIC198" s="200"/>
      <c r="OIF198" s="200"/>
      <c r="OII198" s="200"/>
      <c r="OIL198" s="200"/>
      <c r="OIO198" s="200"/>
      <c r="OIR198" s="200"/>
      <c r="OIT198" s="200"/>
      <c r="OIW198" s="200"/>
      <c r="OIZ198" s="200"/>
      <c r="OJC198" s="200"/>
      <c r="OJI198" s="200"/>
      <c r="OJL198" s="200"/>
      <c r="OJN198" s="200"/>
      <c r="OKU198" s="200"/>
      <c r="OKX198" s="200"/>
      <c r="OLA198" s="200"/>
      <c r="OLD198" s="200"/>
      <c r="OLG198" s="200"/>
      <c r="OLH198" s="200"/>
      <c r="OLI198" s="200"/>
      <c r="OLL198" s="200"/>
      <c r="OLO198" s="200"/>
      <c r="OLR198" s="200"/>
      <c r="OLU198" s="200"/>
      <c r="OLW198" s="200"/>
      <c r="OMK198" s="200"/>
      <c r="OML198" s="200"/>
      <c r="OMM198" s="200"/>
      <c r="OMN198" s="200"/>
      <c r="OMO198" s="200"/>
      <c r="OMP198" s="200"/>
      <c r="OMQ198" s="200"/>
      <c r="OMR198" s="200"/>
      <c r="OMS198" s="200"/>
      <c r="OMT198" s="200"/>
      <c r="OMU198" s="200"/>
      <c r="OMV198" s="200"/>
      <c r="OMW198" s="200"/>
      <c r="OMX198" s="200"/>
      <c r="OMY198" s="200"/>
      <c r="OMZ198" s="200"/>
      <c r="ONA198" s="200"/>
      <c r="ONB198" s="200"/>
      <c r="ONC198" s="200"/>
      <c r="ONI198" s="200"/>
      <c r="ONJ198" s="200"/>
      <c r="ONK198" s="200"/>
      <c r="ONL198" s="200"/>
      <c r="ONM198" s="200"/>
      <c r="ONN198" s="200"/>
      <c r="ONO198" s="200"/>
      <c r="ONQ198" s="200"/>
      <c r="ONR198" s="200"/>
      <c r="ONS198" s="200"/>
      <c r="ONT198" s="200"/>
      <c r="ONU198" s="200"/>
      <c r="ONV198" s="200"/>
      <c r="ONW198" s="200"/>
      <c r="ONX198" s="200"/>
      <c r="OOA198" s="200"/>
      <c r="OOD198" s="200"/>
      <c r="OOG198" s="200"/>
      <c r="OOJ198" s="200"/>
      <c r="OOM198" s="200"/>
      <c r="OOP198" s="200"/>
      <c r="OOY198" s="200"/>
      <c r="OPB198" s="200"/>
      <c r="OPE198" s="200"/>
      <c r="OPH198" s="200"/>
      <c r="OPQ198" s="200"/>
      <c r="OPW198" s="200"/>
      <c r="OPZ198" s="200"/>
      <c r="OQC198" s="200"/>
      <c r="OQF198" s="200"/>
      <c r="OQL198" s="200"/>
      <c r="OQU198" s="200"/>
      <c r="OQW198" s="200"/>
      <c r="OQX198" s="200"/>
      <c r="OQZ198" s="200"/>
      <c r="ORC198" s="200"/>
      <c r="ORF198" s="200"/>
      <c r="ORI198" s="200"/>
      <c r="ORL198" s="200"/>
      <c r="ORO198" s="200"/>
      <c r="ORQ198" s="200"/>
      <c r="ORS198" s="200"/>
      <c r="ORV198" s="200"/>
      <c r="ORY198" s="200"/>
      <c r="OSB198" s="200"/>
      <c r="OSE198" s="200"/>
      <c r="OSH198" s="200"/>
      <c r="OSK198" s="200"/>
      <c r="OSN198" s="200"/>
      <c r="OSP198" s="200"/>
      <c r="OSS198" s="200"/>
      <c r="OSV198" s="200"/>
      <c r="OSY198" s="200"/>
      <c r="OTE198" s="200"/>
      <c r="OTH198" s="200"/>
      <c r="OTJ198" s="200"/>
      <c r="OUQ198" s="200"/>
      <c r="OUT198" s="200"/>
      <c r="OUW198" s="200"/>
      <c r="OUZ198" s="200"/>
      <c r="OVC198" s="200"/>
      <c r="OVD198" s="200"/>
      <c r="OVE198" s="200"/>
      <c r="OVH198" s="200"/>
      <c r="OVK198" s="200"/>
      <c r="OVN198" s="200"/>
      <c r="OVQ198" s="200"/>
      <c r="OVS198" s="200"/>
      <c r="OWG198" s="200"/>
      <c r="OWH198" s="200"/>
      <c r="OWI198" s="200"/>
      <c r="OWJ198" s="200"/>
      <c r="OWK198" s="200"/>
      <c r="OWL198" s="200"/>
      <c r="OWM198" s="200"/>
      <c r="OWN198" s="200"/>
      <c r="OWO198" s="200"/>
      <c r="OWP198" s="200"/>
      <c r="OWQ198" s="200"/>
      <c r="OWR198" s="200"/>
      <c r="OWS198" s="200"/>
      <c r="OWT198" s="200"/>
      <c r="OWU198" s="200"/>
      <c r="OWV198" s="200"/>
      <c r="OWW198" s="200"/>
      <c r="OWX198" s="200"/>
      <c r="OWY198" s="200"/>
      <c r="OXE198" s="200"/>
      <c r="OXF198" s="200"/>
      <c r="OXG198" s="200"/>
      <c r="OXH198" s="200"/>
      <c r="OXI198" s="200"/>
      <c r="OXJ198" s="200"/>
      <c r="OXK198" s="200"/>
      <c r="OXM198" s="200"/>
      <c r="OXN198" s="200"/>
      <c r="OXO198" s="200"/>
      <c r="OXP198" s="200"/>
      <c r="OXQ198" s="200"/>
      <c r="OXR198" s="200"/>
      <c r="OXS198" s="200"/>
      <c r="OXT198" s="200"/>
      <c r="OXW198" s="200"/>
      <c r="OXZ198" s="200"/>
      <c r="OYC198" s="200"/>
      <c r="OYF198" s="200"/>
      <c r="OYI198" s="200"/>
      <c r="OYL198" s="200"/>
      <c r="OYU198" s="200"/>
      <c r="OYX198" s="200"/>
      <c r="OZA198" s="200"/>
      <c r="OZD198" s="200"/>
      <c r="OZM198" s="200"/>
      <c r="OZS198" s="200"/>
      <c r="OZV198" s="200"/>
      <c r="OZY198" s="200"/>
      <c r="PAB198" s="200"/>
      <c r="PAH198" s="200"/>
      <c r="PAQ198" s="200"/>
      <c r="PAS198" s="200"/>
      <c r="PAT198" s="200"/>
      <c r="PAV198" s="200"/>
      <c r="PAY198" s="200"/>
      <c r="PBB198" s="200"/>
      <c r="PBE198" s="200"/>
      <c r="PBH198" s="200"/>
      <c r="PBK198" s="200"/>
      <c r="PBM198" s="200"/>
      <c r="PBO198" s="200"/>
      <c r="PBR198" s="200"/>
      <c r="PBU198" s="200"/>
      <c r="PBX198" s="200"/>
      <c r="PCA198" s="200"/>
      <c r="PCD198" s="200"/>
      <c r="PCG198" s="200"/>
      <c r="PCJ198" s="200"/>
      <c r="PCL198" s="200"/>
      <c r="PCO198" s="200"/>
      <c r="PCR198" s="200"/>
      <c r="PCU198" s="200"/>
      <c r="PDA198" s="200"/>
      <c r="PDD198" s="200"/>
      <c r="PDF198" s="200"/>
      <c r="PEM198" s="200"/>
      <c r="PEP198" s="200"/>
      <c r="PES198" s="200"/>
      <c r="PEV198" s="200"/>
      <c r="PEY198" s="200"/>
      <c r="PEZ198" s="200"/>
      <c r="PFA198" s="200"/>
      <c r="PFD198" s="200"/>
      <c r="PFG198" s="200"/>
      <c r="PFJ198" s="200"/>
      <c r="PFM198" s="200"/>
      <c r="PFO198" s="200"/>
      <c r="PGC198" s="200"/>
      <c r="PGD198" s="200"/>
      <c r="PGE198" s="200"/>
      <c r="PGF198" s="200"/>
      <c r="PGG198" s="200"/>
      <c r="PGH198" s="200"/>
      <c r="PGI198" s="200"/>
      <c r="PGJ198" s="200"/>
      <c r="PGK198" s="200"/>
      <c r="PGL198" s="200"/>
      <c r="PGM198" s="200"/>
      <c r="PGN198" s="200"/>
      <c r="PGO198" s="200"/>
      <c r="PGP198" s="200"/>
      <c r="PGQ198" s="200"/>
      <c r="PGR198" s="200"/>
      <c r="PGS198" s="200"/>
      <c r="PGT198" s="200"/>
      <c r="PGU198" s="200"/>
      <c r="PHA198" s="200"/>
      <c r="PHB198" s="200"/>
      <c r="PHC198" s="200"/>
      <c r="PHD198" s="200"/>
      <c r="PHE198" s="200"/>
      <c r="PHF198" s="200"/>
      <c r="PHG198" s="200"/>
      <c r="PHI198" s="200"/>
      <c r="PHJ198" s="200"/>
      <c r="PHK198" s="200"/>
      <c r="PHL198" s="200"/>
      <c r="PHM198" s="200"/>
      <c r="PHN198" s="200"/>
      <c r="PHO198" s="200"/>
      <c r="PHP198" s="200"/>
      <c r="PHS198" s="200"/>
      <c r="PHV198" s="200"/>
      <c r="PHY198" s="200"/>
      <c r="PIB198" s="200"/>
      <c r="PIE198" s="200"/>
      <c r="PIH198" s="200"/>
      <c r="PIQ198" s="200"/>
      <c r="PIT198" s="200"/>
      <c r="PIW198" s="200"/>
      <c r="PIZ198" s="200"/>
      <c r="PJI198" s="200"/>
      <c r="PJO198" s="200"/>
      <c r="PJR198" s="200"/>
      <c r="PJU198" s="200"/>
      <c r="PJX198" s="200"/>
      <c r="PKD198" s="200"/>
      <c r="PKM198" s="200"/>
      <c r="PKO198" s="200"/>
      <c r="PKP198" s="200"/>
      <c r="PKR198" s="200"/>
      <c r="PKU198" s="200"/>
      <c r="PKX198" s="200"/>
      <c r="PLA198" s="200"/>
      <c r="PLD198" s="200"/>
      <c r="PLG198" s="200"/>
      <c r="PLI198" s="200"/>
      <c r="PLK198" s="200"/>
      <c r="PLN198" s="200"/>
      <c r="PLQ198" s="200"/>
      <c r="PLT198" s="200"/>
      <c r="PLW198" s="200"/>
      <c r="PLZ198" s="200"/>
      <c r="PMC198" s="200"/>
      <c r="PMF198" s="200"/>
      <c r="PMH198" s="200"/>
      <c r="PMK198" s="200"/>
      <c r="PMN198" s="200"/>
      <c r="PMQ198" s="200"/>
      <c r="PMW198" s="200"/>
      <c r="PMZ198" s="200"/>
      <c r="PNB198" s="200"/>
      <c r="POI198" s="200"/>
      <c r="POL198" s="200"/>
      <c r="POO198" s="200"/>
      <c r="POR198" s="200"/>
      <c r="POU198" s="200"/>
      <c r="POV198" s="200"/>
      <c r="POW198" s="200"/>
      <c r="POZ198" s="200"/>
      <c r="PPC198" s="200"/>
      <c r="PPF198" s="200"/>
      <c r="PPI198" s="200"/>
      <c r="PPK198" s="200"/>
      <c r="PPY198" s="200"/>
      <c r="PPZ198" s="200"/>
      <c r="PQA198" s="200"/>
      <c r="PQB198" s="200"/>
      <c r="PQC198" s="200"/>
      <c r="PQD198" s="200"/>
      <c r="PQE198" s="200"/>
      <c r="PQF198" s="200"/>
      <c r="PQG198" s="200"/>
      <c r="PQH198" s="200"/>
      <c r="PQI198" s="200"/>
      <c r="PQJ198" s="200"/>
      <c r="PQK198" s="200"/>
      <c r="PQL198" s="200"/>
      <c r="PQM198" s="200"/>
      <c r="PQN198" s="200"/>
      <c r="PQO198" s="200"/>
      <c r="PQP198" s="200"/>
      <c r="PQQ198" s="200"/>
      <c r="PQW198" s="200"/>
      <c r="PQX198" s="200"/>
      <c r="PQY198" s="200"/>
      <c r="PQZ198" s="200"/>
      <c r="PRA198" s="200"/>
      <c r="PRB198" s="200"/>
      <c r="PRC198" s="200"/>
      <c r="PRE198" s="200"/>
      <c r="PRF198" s="200"/>
      <c r="PRG198" s="200"/>
      <c r="PRH198" s="200"/>
      <c r="PRI198" s="200"/>
      <c r="PRJ198" s="200"/>
      <c r="PRK198" s="200"/>
      <c r="PRL198" s="200"/>
      <c r="PRO198" s="200"/>
      <c r="PRR198" s="200"/>
      <c r="PRU198" s="200"/>
      <c r="PRX198" s="200"/>
      <c r="PSA198" s="200"/>
      <c r="PSD198" s="200"/>
      <c r="PSM198" s="200"/>
      <c r="PSP198" s="200"/>
      <c r="PSS198" s="200"/>
      <c r="PSV198" s="200"/>
      <c r="PTE198" s="200"/>
      <c r="PTK198" s="200"/>
      <c r="PTN198" s="200"/>
      <c r="PTQ198" s="200"/>
      <c r="PTT198" s="200"/>
      <c r="PTZ198" s="200"/>
      <c r="PUI198" s="200"/>
      <c r="PUK198" s="200"/>
      <c r="PUL198" s="200"/>
      <c r="PUN198" s="200"/>
      <c r="PUQ198" s="200"/>
      <c r="PUT198" s="200"/>
      <c r="PUW198" s="200"/>
      <c r="PUZ198" s="200"/>
      <c r="PVC198" s="200"/>
      <c r="PVE198" s="200"/>
      <c r="PVG198" s="200"/>
      <c r="PVJ198" s="200"/>
      <c r="PVM198" s="200"/>
      <c r="PVP198" s="200"/>
      <c r="PVS198" s="200"/>
      <c r="PVV198" s="200"/>
      <c r="PVY198" s="200"/>
      <c r="PWB198" s="200"/>
      <c r="PWD198" s="200"/>
      <c r="PWG198" s="200"/>
      <c r="PWJ198" s="200"/>
      <c r="PWM198" s="200"/>
      <c r="PWS198" s="200"/>
      <c r="PWV198" s="200"/>
      <c r="PWX198" s="200"/>
      <c r="PYE198" s="200"/>
      <c r="PYH198" s="200"/>
      <c r="PYK198" s="200"/>
      <c r="PYN198" s="200"/>
      <c r="PYQ198" s="200"/>
      <c r="PYR198" s="200"/>
      <c r="PYS198" s="200"/>
      <c r="PYV198" s="200"/>
      <c r="PYY198" s="200"/>
      <c r="PZB198" s="200"/>
      <c r="PZE198" s="200"/>
      <c r="PZG198" s="200"/>
      <c r="PZU198" s="200"/>
      <c r="PZV198" s="200"/>
      <c r="PZW198" s="200"/>
      <c r="PZX198" s="200"/>
      <c r="PZY198" s="200"/>
      <c r="PZZ198" s="200"/>
      <c r="QAA198" s="200"/>
      <c r="QAB198" s="200"/>
      <c r="QAC198" s="200"/>
      <c r="QAD198" s="200"/>
      <c r="QAE198" s="200"/>
      <c r="QAF198" s="200"/>
      <c r="QAG198" s="200"/>
      <c r="QAH198" s="200"/>
      <c r="QAI198" s="200"/>
      <c r="QAJ198" s="200"/>
      <c r="QAK198" s="200"/>
      <c r="QAL198" s="200"/>
      <c r="QAM198" s="200"/>
      <c r="QAS198" s="200"/>
      <c r="QAT198" s="200"/>
      <c r="QAU198" s="200"/>
      <c r="QAV198" s="200"/>
      <c r="QAW198" s="200"/>
      <c r="QAX198" s="200"/>
      <c r="QAY198" s="200"/>
      <c r="QBA198" s="200"/>
      <c r="QBB198" s="200"/>
      <c r="QBC198" s="200"/>
      <c r="QBD198" s="200"/>
      <c r="QBE198" s="200"/>
      <c r="QBF198" s="200"/>
      <c r="QBG198" s="200"/>
      <c r="QBH198" s="200"/>
      <c r="QBK198" s="200"/>
      <c r="QBN198" s="200"/>
      <c r="QBQ198" s="200"/>
      <c r="QBT198" s="200"/>
      <c r="QBW198" s="200"/>
      <c r="QBZ198" s="200"/>
      <c r="QCI198" s="200"/>
      <c r="QCL198" s="200"/>
      <c r="QCO198" s="200"/>
      <c r="QCR198" s="200"/>
      <c r="QDA198" s="200"/>
      <c r="QDG198" s="200"/>
      <c r="QDJ198" s="200"/>
      <c r="QDM198" s="200"/>
      <c r="QDP198" s="200"/>
      <c r="QDV198" s="200"/>
      <c r="QEE198" s="200"/>
      <c r="QEG198" s="200"/>
      <c r="QEH198" s="200"/>
      <c r="QEJ198" s="200"/>
      <c r="QEM198" s="200"/>
      <c r="QEP198" s="200"/>
      <c r="QES198" s="200"/>
      <c r="QEV198" s="200"/>
      <c r="QEY198" s="200"/>
      <c r="QFA198" s="200"/>
      <c r="QFC198" s="200"/>
      <c r="QFF198" s="200"/>
      <c r="QFI198" s="200"/>
      <c r="QFL198" s="200"/>
      <c r="QFO198" s="200"/>
      <c r="QFR198" s="200"/>
      <c r="QFU198" s="200"/>
      <c r="QFX198" s="200"/>
      <c r="QFZ198" s="200"/>
      <c r="QGC198" s="200"/>
      <c r="QGF198" s="200"/>
      <c r="QGI198" s="200"/>
      <c r="QGO198" s="200"/>
      <c r="QGR198" s="200"/>
      <c r="QGT198" s="200"/>
      <c r="QIA198" s="200"/>
      <c r="QID198" s="200"/>
      <c r="QIG198" s="200"/>
      <c r="QIJ198" s="200"/>
      <c r="QIM198" s="200"/>
      <c r="QIN198" s="200"/>
      <c r="QIO198" s="200"/>
      <c r="QIR198" s="200"/>
      <c r="QIU198" s="200"/>
      <c r="QIX198" s="200"/>
      <c r="QJA198" s="200"/>
      <c r="QJC198" s="200"/>
      <c r="QJQ198" s="200"/>
      <c r="QJR198" s="200"/>
      <c r="QJS198" s="200"/>
      <c r="QJT198" s="200"/>
      <c r="QJU198" s="200"/>
      <c r="QJV198" s="200"/>
      <c r="QJW198" s="200"/>
      <c r="QJX198" s="200"/>
      <c r="QJY198" s="200"/>
      <c r="QJZ198" s="200"/>
      <c r="QKA198" s="200"/>
      <c r="QKB198" s="200"/>
      <c r="QKC198" s="200"/>
      <c r="QKD198" s="200"/>
      <c r="QKE198" s="200"/>
      <c r="QKF198" s="200"/>
      <c r="QKG198" s="200"/>
      <c r="QKH198" s="200"/>
      <c r="QKI198" s="200"/>
      <c r="QKO198" s="200"/>
      <c r="QKP198" s="200"/>
      <c r="QKQ198" s="200"/>
      <c r="QKR198" s="200"/>
      <c r="QKS198" s="200"/>
      <c r="QKT198" s="200"/>
      <c r="QKU198" s="200"/>
      <c r="QKW198" s="200"/>
      <c r="QKX198" s="200"/>
      <c r="QKY198" s="200"/>
      <c r="QKZ198" s="200"/>
      <c r="QLA198" s="200"/>
      <c r="QLB198" s="200"/>
      <c r="QLC198" s="200"/>
      <c r="QLD198" s="200"/>
      <c r="QLG198" s="200"/>
      <c r="QLJ198" s="200"/>
      <c r="QLM198" s="200"/>
      <c r="QLP198" s="200"/>
      <c r="QLS198" s="200"/>
      <c r="QLV198" s="200"/>
      <c r="QME198" s="200"/>
      <c r="QMH198" s="200"/>
      <c r="QMK198" s="200"/>
      <c r="QMN198" s="200"/>
      <c r="QMW198" s="200"/>
      <c r="QNC198" s="200"/>
      <c r="QNF198" s="200"/>
      <c r="QNI198" s="200"/>
      <c r="QNL198" s="200"/>
      <c r="QNR198" s="200"/>
      <c r="QOA198" s="200"/>
      <c r="QOC198" s="200"/>
      <c r="QOD198" s="200"/>
      <c r="QOF198" s="200"/>
      <c r="QOI198" s="200"/>
      <c r="QOL198" s="200"/>
      <c r="QOO198" s="200"/>
      <c r="QOR198" s="200"/>
      <c r="QOU198" s="200"/>
      <c r="QOW198" s="200"/>
      <c r="QOY198" s="200"/>
      <c r="QPB198" s="200"/>
      <c r="QPE198" s="200"/>
      <c r="QPH198" s="200"/>
      <c r="QPK198" s="200"/>
      <c r="QPN198" s="200"/>
      <c r="QPQ198" s="200"/>
      <c r="QPT198" s="200"/>
      <c r="QPV198" s="200"/>
      <c r="QPY198" s="200"/>
      <c r="QQB198" s="200"/>
      <c r="QQE198" s="200"/>
      <c r="QQK198" s="200"/>
      <c r="QQN198" s="200"/>
      <c r="QQP198" s="200"/>
      <c r="QRW198" s="200"/>
      <c r="QRZ198" s="200"/>
      <c r="QSC198" s="200"/>
      <c r="QSF198" s="200"/>
      <c r="QSI198" s="200"/>
      <c r="QSJ198" s="200"/>
      <c r="QSK198" s="200"/>
      <c r="QSN198" s="200"/>
      <c r="QSQ198" s="200"/>
      <c r="QST198" s="200"/>
      <c r="QSW198" s="200"/>
      <c r="QSY198" s="200"/>
      <c r="QTM198" s="200"/>
      <c r="QTN198" s="200"/>
      <c r="QTO198" s="200"/>
      <c r="QTP198" s="200"/>
      <c r="QTQ198" s="200"/>
      <c r="QTR198" s="200"/>
      <c r="QTS198" s="200"/>
      <c r="QTT198" s="200"/>
      <c r="QTU198" s="200"/>
      <c r="QTV198" s="200"/>
      <c r="QTW198" s="200"/>
      <c r="QTX198" s="200"/>
      <c r="QTY198" s="200"/>
      <c r="QTZ198" s="200"/>
      <c r="QUA198" s="200"/>
      <c r="QUB198" s="200"/>
      <c r="QUC198" s="200"/>
      <c r="QUD198" s="200"/>
      <c r="QUE198" s="200"/>
      <c r="QUK198" s="200"/>
      <c r="QUL198" s="200"/>
      <c r="QUM198" s="200"/>
      <c r="QUN198" s="200"/>
      <c r="QUO198" s="200"/>
      <c r="QUP198" s="200"/>
      <c r="QUQ198" s="200"/>
      <c r="QUS198" s="200"/>
      <c r="QUT198" s="200"/>
      <c r="QUU198" s="200"/>
      <c r="QUV198" s="200"/>
      <c r="QUW198" s="200"/>
      <c r="QUX198" s="200"/>
      <c r="QUY198" s="200"/>
      <c r="QUZ198" s="200"/>
      <c r="QVC198" s="200"/>
      <c r="QVF198" s="200"/>
      <c r="QVI198" s="200"/>
      <c r="QVL198" s="200"/>
      <c r="QVO198" s="200"/>
      <c r="QVR198" s="200"/>
      <c r="QWA198" s="200"/>
      <c r="QWD198" s="200"/>
      <c r="QWG198" s="200"/>
      <c r="QWJ198" s="200"/>
      <c r="QWS198" s="200"/>
      <c r="QWY198" s="200"/>
      <c r="QXB198" s="200"/>
      <c r="QXE198" s="200"/>
      <c r="QXH198" s="200"/>
      <c r="QXN198" s="200"/>
      <c r="QXW198" s="200"/>
      <c r="QXY198" s="200"/>
      <c r="QXZ198" s="200"/>
      <c r="QYB198" s="200"/>
      <c r="QYE198" s="200"/>
      <c r="QYH198" s="200"/>
      <c r="QYK198" s="200"/>
      <c r="QYN198" s="200"/>
      <c r="QYQ198" s="200"/>
      <c r="QYS198" s="200"/>
      <c r="QYU198" s="200"/>
      <c r="QYX198" s="200"/>
      <c r="QZA198" s="200"/>
      <c r="QZD198" s="200"/>
      <c r="QZG198" s="200"/>
      <c r="QZJ198" s="200"/>
      <c r="QZM198" s="200"/>
      <c r="QZP198" s="200"/>
      <c r="QZR198" s="200"/>
      <c r="QZU198" s="200"/>
      <c r="QZX198" s="200"/>
      <c r="RAA198" s="200"/>
      <c r="RAG198" s="200"/>
      <c r="RAJ198" s="200"/>
      <c r="RAL198" s="200"/>
      <c r="RBS198" s="200"/>
      <c r="RBV198" s="200"/>
      <c r="RBY198" s="200"/>
      <c r="RCB198" s="200"/>
      <c r="RCE198" s="200"/>
      <c r="RCF198" s="200"/>
      <c r="RCG198" s="200"/>
      <c r="RCJ198" s="200"/>
      <c r="RCM198" s="200"/>
      <c r="RCP198" s="200"/>
      <c r="RCS198" s="200"/>
      <c r="RCU198" s="200"/>
      <c r="RDI198" s="200"/>
      <c r="RDJ198" s="200"/>
      <c r="RDK198" s="200"/>
      <c r="RDL198" s="200"/>
      <c r="RDM198" s="200"/>
      <c r="RDN198" s="200"/>
      <c r="RDO198" s="200"/>
      <c r="RDP198" s="200"/>
      <c r="RDQ198" s="200"/>
      <c r="RDR198" s="200"/>
      <c r="RDS198" s="200"/>
      <c r="RDT198" s="200"/>
      <c r="RDU198" s="200"/>
      <c r="RDV198" s="200"/>
      <c r="RDW198" s="200"/>
      <c r="RDX198" s="200"/>
      <c r="RDY198" s="200"/>
      <c r="RDZ198" s="200"/>
      <c r="REA198" s="200"/>
      <c r="REG198" s="200"/>
      <c r="REH198" s="200"/>
      <c r="REI198" s="200"/>
      <c r="REJ198" s="200"/>
      <c r="REK198" s="200"/>
      <c r="REL198" s="200"/>
      <c r="REM198" s="200"/>
      <c r="REO198" s="200"/>
      <c r="REP198" s="200"/>
      <c r="REQ198" s="200"/>
      <c r="RER198" s="200"/>
      <c r="RES198" s="200"/>
      <c r="RET198" s="200"/>
      <c r="REU198" s="200"/>
      <c r="REV198" s="200"/>
      <c r="REY198" s="200"/>
      <c r="RFB198" s="200"/>
      <c r="RFE198" s="200"/>
      <c r="RFH198" s="200"/>
      <c r="RFK198" s="200"/>
      <c r="RFN198" s="200"/>
      <c r="RFW198" s="200"/>
      <c r="RFZ198" s="200"/>
      <c r="RGC198" s="200"/>
      <c r="RGF198" s="200"/>
      <c r="RGO198" s="200"/>
      <c r="RGU198" s="200"/>
      <c r="RGX198" s="200"/>
      <c r="RHA198" s="200"/>
      <c r="RHD198" s="200"/>
      <c r="RHJ198" s="200"/>
      <c r="RHS198" s="200"/>
      <c r="RHU198" s="200"/>
      <c r="RHV198" s="200"/>
      <c r="RHX198" s="200"/>
      <c r="RIA198" s="200"/>
      <c r="RID198" s="200"/>
      <c r="RIG198" s="200"/>
      <c r="RIJ198" s="200"/>
      <c r="RIM198" s="200"/>
      <c r="RIO198" s="200"/>
      <c r="RIQ198" s="200"/>
      <c r="RIT198" s="200"/>
      <c r="RIW198" s="200"/>
      <c r="RIZ198" s="200"/>
      <c r="RJC198" s="200"/>
      <c r="RJF198" s="200"/>
      <c r="RJI198" s="200"/>
      <c r="RJL198" s="200"/>
      <c r="RJN198" s="200"/>
      <c r="RJQ198" s="200"/>
      <c r="RJT198" s="200"/>
      <c r="RJW198" s="200"/>
      <c r="RKC198" s="200"/>
      <c r="RKF198" s="200"/>
      <c r="RKH198" s="200"/>
      <c r="RLO198" s="200"/>
      <c r="RLR198" s="200"/>
      <c r="RLU198" s="200"/>
      <c r="RLX198" s="200"/>
      <c r="RMA198" s="200"/>
      <c r="RMB198" s="200"/>
      <c r="RMC198" s="200"/>
      <c r="RMF198" s="200"/>
      <c r="RMI198" s="200"/>
      <c r="RML198" s="200"/>
      <c r="RMO198" s="200"/>
      <c r="RMQ198" s="200"/>
      <c r="RNE198" s="200"/>
      <c r="RNF198" s="200"/>
      <c r="RNG198" s="200"/>
      <c r="RNH198" s="200"/>
      <c r="RNI198" s="200"/>
      <c r="RNJ198" s="200"/>
      <c r="RNK198" s="200"/>
      <c r="RNL198" s="200"/>
      <c r="RNM198" s="200"/>
      <c r="RNN198" s="200"/>
      <c r="RNO198" s="200"/>
      <c r="RNP198" s="200"/>
      <c r="RNQ198" s="200"/>
      <c r="RNR198" s="200"/>
      <c r="RNS198" s="200"/>
      <c r="RNT198" s="200"/>
      <c r="RNU198" s="200"/>
      <c r="RNV198" s="200"/>
      <c r="RNW198" s="200"/>
      <c r="ROC198" s="200"/>
      <c r="ROD198" s="200"/>
      <c r="ROE198" s="200"/>
      <c r="ROF198" s="200"/>
      <c r="ROG198" s="200"/>
      <c r="ROH198" s="200"/>
      <c r="ROI198" s="200"/>
      <c r="ROK198" s="200"/>
      <c r="ROL198" s="200"/>
      <c r="ROM198" s="200"/>
      <c r="RON198" s="200"/>
      <c r="ROO198" s="200"/>
      <c r="ROP198" s="200"/>
      <c r="ROQ198" s="200"/>
      <c r="ROR198" s="200"/>
      <c r="ROU198" s="200"/>
      <c r="ROX198" s="200"/>
      <c r="RPA198" s="200"/>
      <c r="RPD198" s="200"/>
      <c r="RPG198" s="200"/>
      <c r="RPJ198" s="200"/>
      <c r="RPS198" s="200"/>
      <c r="RPV198" s="200"/>
      <c r="RPY198" s="200"/>
      <c r="RQB198" s="200"/>
      <c r="RQK198" s="200"/>
      <c r="RQQ198" s="200"/>
      <c r="RQT198" s="200"/>
      <c r="RQW198" s="200"/>
      <c r="RQZ198" s="200"/>
      <c r="RRF198" s="200"/>
      <c r="RRO198" s="200"/>
      <c r="RRQ198" s="200"/>
      <c r="RRR198" s="200"/>
      <c r="RRT198" s="200"/>
      <c r="RRW198" s="200"/>
      <c r="RRZ198" s="200"/>
      <c r="RSC198" s="200"/>
      <c r="RSF198" s="200"/>
      <c r="RSI198" s="200"/>
      <c r="RSK198" s="200"/>
      <c r="RSM198" s="200"/>
      <c r="RSP198" s="200"/>
      <c r="RSS198" s="200"/>
      <c r="RSV198" s="200"/>
      <c r="RSY198" s="200"/>
      <c r="RTB198" s="200"/>
      <c r="RTE198" s="200"/>
      <c r="RTH198" s="200"/>
      <c r="RTJ198" s="200"/>
      <c r="RTM198" s="200"/>
      <c r="RTP198" s="200"/>
      <c r="RTS198" s="200"/>
      <c r="RTY198" s="200"/>
      <c r="RUB198" s="200"/>
      <c r="RUD198" s="200"/>
      <c r="RVK198" s="200"/>
      <c r="RVN198" s="200"/>
      <c r="RVQ198" s="200"/>
      <c r="RVT198" s="200"/>
      <c r="RVW198" s="200"/>
      <c r="RVX198" s="200"/>
      <c r="RVY198" s="200"/>
      <c r="RWB198" s="200"/>
      <c r="RWE198" s="200"/>
      <c r="RWH198" s="200"/>
      <c r="RWK198" s="200"/>
      <c r="RWM198" s="200"/>
      <c r="RXA198" s="200"/>
      <c r="RXB198" s="200"/>
      <c r="RXC198" s="200"/>
      <c r="RXD198" s="200"/>
      <c r="RXE198" s="200"/>
      <c r="RXF198" s="200"/>
      <c r="RXG198" s="200"/>
      <c r="RXH198" s="200"/>
      <c r="RXI198" s="200"/>
      <c r="RXJ198" s="200"/>
      <c r="RXK198" s="200"/>
      <c r="RXL198" s="200"/>
      <c r="RXM198" s="200"/>
      <c r="RXN198" s="200"/>
      <c r="RXO198" s="200"/>
      <c r="RXP198" s="200"/>
      <c r="RXQ198" s="200"/>
      <c r="RXR198" s="200"/>
      <c r="RXS198" s="200"/>
      <c r="RXY198" s="200"/>
      <c r="RXZ198" s="200"/>
      <c r="RYA198" s="200"/>
      <c r="RYB198" s="200"/>
      <c r="RYC198" s="200"/>
      <c r="RYD198" s="200"/>
      <c r="RYE198" s="200"/>
      <c r="RYG198" s="200"/>
      <c r="RYH198" s="200"/>
      <c r="RYI198" s="200"/>
      <c r="RYJ198" s="200"/>
      <c r="RYK198" s="200"/>
      <c r="RYL198" s="200"/>
      <c r="RYM198" s="200"/>
      <c r="RYN198" s="200"/>
      <c r="RYQ198" s="200"/>
      <c r="RYT198" s="200"/>
      <c r="RYW198" s="200"/>
      <c r="RYZ198" s="200"/>
      <c r="RZC198" s="200"/>
      <c r="RZF198" s="200"/>
      <c r="RZO198" s="200"/>
      <c r="RZR198" s="200"/>
      <c r="RZU198" s="200"/>
      <c r="RZX198" s="200"/>
      <c r="SAG198" s="200"/>
      <c r="SAM198" s="200"/>
      <c r="SAP198" s="200"/>
      <c r="SAS198" s="200"/>
      <c r="SAV198" s="200"/>
      <c r="SBB198" s="200"/>
      <c r="SBK198" s="200"/>
      <c r="SBM198" s="200"/>
      <c r="SBN198" s="200"/>
      <c r="SBP198" s="200"/>
      <c r="SBS198" s="200"/>
      <c r="SBV198" s="200"/>
      <c r="SBY198" s="200"/>
      <c r="SCB198" s="200"/>
      <c r="SCE198" s="200"/>
      <c r="SCG198" s="200"/>
      <c r="SCI198" s="200"/>
      <c r="SCL198" s="200"/>
      <c r="SCO198" s="200"/>
      <c r="SCR198" s="200"/>
      <c r="SCU198" s="200"/>
      <c r="SCX198" s="200"/>
      <c r="SDA198" s="200"/>
      <c r="SDD198" s="200"/>
      <c r="SDF198" s="200"/>
      <c r="SDI198" s="200"/>
      <c r="SDL198" s="200"/>
      <c r="SDO198" s="200"/>
      <c r="SDU198" s="200"/>
      <c r="SDX198" s="200"/>
      <c r="SDZ198" s="200"/>
      <c r="SFG198" s="200"/>
      <c r="SFJ198" s="200"/>
      <c r="SFM198" s="200"/>
      <c r="SFP198" s="200"/>
      <c r="SFS198" s="200"/>
      <c r="SFT198" s="200"/>
      <c r="SFU198" s="200"/>
      <c r="SFX198" s="200"/>
      <c r="SGA198" s="200"/>
      <c r="SGD198" s="200"/>
      <c r="SGG198" s="200"/>
      <c r="SGI198" s="200"/>
      <c r="SGW198" s="200"/>
      <c r="SGX198" s="200"/>
      <c r="SGY198" s="200"/>
      <c r="SGZ198" s="200"/>
      <c r="SHA198" s="200"/>
      <c r="SHB198" s="200"/>
      <c r="SHC198" s="200"/>
      <c r="SHD198" s="200"/>
      <c r="SHE198" s="200"/>
      <c r="SHF198" s="200"/>
      <c r="SHG198" s="200"/>
      <c r="SHH198" s="200"/>
      <c r="SHI198" s="200"/>
      <c r="SHJ198" s="200"/>
      <c r="SHK198" s="200"/>
      <c r="SHL198" s="200"/>
      <c r="SHM198" s="200"/>
      <c r="SHN198" s="200"/>
      <c r="SHO198" s="200"/>
      <c r="SHU198" s="200"/>
      <c r="SHV198" s="200"/>
      <c r="SHW198" s="200"/>
      <c r="SHX198" s="200"/>
      <c r="SHY198" s="200"/>
      <c r="SHZ198" s="200"/>
      <c r="SIA198" s="200"/>
      <c r="SIC198" s="200"/>
      <c r="SID198" s="200"/>
      <c r="SIE198" s="200"/>
      <c r="SIF198" s="200"/>
      <c r="SIG198" s="200"/>
      <c r="SIH198" s="200"/>
      <c r="SII198" s="200"/>
      <c r="SIJ198" s="200"/>
      <c r="SIM198" s="200"/>
      <c r="SIP198" s="200"/>
      <c r="SIS198" s="200"/>
      <c r="SIV198" s="200"/>
      <c r="SIY198" s="200"/>
      <c r="SJB198" s="200"/>
      <c r="SJK198" s="200"/>
      <c r="SJN198" s="200"/>
      <c r="SJQ198" s="200"/>
      <c r="SJT198" s="200"/>
      <c r="SKC198" s="200"/>
      <c r="SKI198" s="200"/>
      <c r="SKL198" s="200"/>
      <c r="SKO198" s="200"/>
      <c r="SKR198" s="200"/>
      <c r="SKX198" s="200"/>
      <c r="SLG198" s="200"/>
      <c r="SLI198" s="200"/>
      <c r="SLJ198" s="200"/>
      <c r="SLL198" s="200"/>
      <c r="SLO198" s="200"/>
      <c r="SLR198" s="200"/>
      <c r="SLU198" s="200"/>
      <c r="SLX198" s="200"/>
      <c r="SMA198" s="200"/>
      <c r="SMC198" s="200"/>
      <c r="SME198" s="200"/>
      <c r="SMH198" s="200"/>
      <c r="SMK198" s="200"/>
      <c r="SMN198" s="200"/>
      <c r="SMQ198" s="200"/>
      <c r="SMT198" s="200"/>
      <c r="SMW198" s="200"/>
      <c r="SMZ198" s="200"/>
      <c r="SNB198" s="200"/>
      <c r="SNE198" s="200"/>
      <c r="SNH198" s="200"/>
      <c r="SNK198" s="200"/>
      <c r="SNQ198" s="200"/>
      <c r="SNT198" s="200"/>
      <c r="SNV198" s="200"/>
      <c r="SPC198" s="200"/>
      <c r="SPF198" s="200"/>
      <c r="SPI198" s="200"/>
      <c r="SPL198" s="200"/>
      <c r="SPO198" s="200"/>
      <c r="SPP198" s="200"/>
      <c r="SPQ198" s="200"/>
      <c r="SPT198" s="200"/>
      <c r="SPW198" s="200"/>
      <c r="SPZ198" s="200"/>
      <c r="SQC198" s="200"/>
      <c r="SQE198" s="200"/>
      <c r="SQS198" s="200"/>
      <c r="SQT198" s="200"/>
      <c r="SQU198" s="200"/>
      <c r="SQV198" s="200"/>
      <c r="SQW198" s="200"/>
      <c r="SQX198" s="200"/>
      <c r="SQY198" s="200"/>
      <c r="SQZ198" s="200"/>
      <c r="SRA198" s="200"/>
      <c r="SRB198" s="200"/>
      <c r="SRC198" s="200"/>
      <c r="SRD198" s="200"/>
      <c r="SRE198" s="200"/>
      <c r="SRF198" s="200"/>
      <c r="SRG198" s="200"/>
      <c r="SRH198" s="200"/>
      <c r="SRI198" s="200"/>
      <c r="SRJ198" s="200"/>
      <c r="SRK198" s="200"/>
      <c r="SRQ198" s="200"/>
      <c r="SRR198" s="200"/>
      <c r="SRS198" s="200"/>
      <c r="SRT198" s="200"/>
      <c r="SRU198" s="200"/>
      <c r="SRV198" s="200"/>
      <c r="SRW198" s="200"/>
      <c r="SRY198" s="200"/>
      <c r="SRZ198" s="200"/>
      <c r="SSA198" s="200"/>
      <c r="SSB198" s="200"/>
      <c r="SSC198" s="200"/>
      <c r="SSD198" s="200"/>
      <c r="SSE198" s="200"/>
      <c r="SSF198" s="200"/>
      <c r="SSI198" s="200"/>
      <c r="SSL198" s="200"/>
      <c r="SSO198" s="200"/>
      <c r="SSR198" s="200"/>
      <c r="SSU198" s="200"/>
      <c r="SSX198" s="200"/>
      <c r="STG198" s="200"/>
      <c r="STJ198" s="200"/>
      <c r="STM198" s="200"/>
      <c r="STP198" s="200"/>
      <c r="STY198" s="200"/>
      <c r="SUE198" s="200"/>
      <c r="SUH198" s="200"/>
      <c r="SUK198" s="200"/>
      <c r="SUN198" s="200"/>
      <c r="SUT198" s="200"/>
      <c r="SVC198" s="200"/>
      <c r="SVE198" s="200"/>
      <c r="SVF198" s="200"/>
      <c r="SVH198" s="200"/>
      <c r="SVK198" s="200"/>
      <c r="SVN198" s="200"/>
      <c r="SVQ198" s="200"/>
      <c r="SVT198" s="200"/>
      <c r="SVW198" s="200"/>
      <c r="SVY198" s="200"/>
      <c r="SWA198" s="200"/>
      <c r="SWD198" s="200"/>
      <c r="SWG198" s="200"/>
      <c r="SWJ198" s="200"/>
      <c r="SWM198" s="200"/>
      <c r="SWP198" s="200"/>
      <c r="SWS198" s="200"/>
      <c r="SWV198" s="200"/>
      <c r="SWX198" s="200"/>
      <c r="SXA198" s="200"/>
      <c r="SXD198" s="200"/>
      <c r="SXG198" s="200"/>
      <c r="SXM198" s="200"/>
      <c r="SXP198" s="200"/>
      <c r="SXR198" s="200"/>
      <c r="SYY198" s="200"/>
      <c r="SZB198" s="200"/>
      <c r="SZE198" s="200"/>
      <c r="SZH198" s="200"/>
      <c r="SZK198" s="200"/>
      <c r="SZL198" s="200"/>
      <c r="SZM198" s="200"/>
      <c r="SZP198" s="200"/>
      <c r="SZS198" s="200"/>
      <c r="SZV198" s="200"/>
      <c r="SZY198" s="200"/>
      <c r="TAA198" s="200"/>
      <c r="TAO198" s="200"/>
      <c r="TAP198" s="200"/>
      <c r="TAQ198" s="200"/>
      <c r="TAR198" s="200"/>
      <c r="TAS198" s="200"/>
      <c r="TAT198" s="200"/>
      <c r="TAU198" s="200"/>
      <c r="TAV198" s="200"/>
      <c r="TAW198" s="200"/>
      <c r="TAX198" s="200"/>
      <c r="TAY198" s="200"/>
      <c r="TAZ198" s="200"/>
      <c r="TBA198" s="200"/>
      <c r="TBB198" s="200"/>
      <c r="TBC198" s="200"/>
      <c r="TBD198" s="200"/>
      <c r="TBE198" s="200"/>
      <c r="TBF198" s="200"/>
      <c r="TBG198" s="200"/>
      <c r="TBM198" s="200"/>
      <c r="TBN198" s="200"/>
      <c r="TBO198" s="200"/>
      <c r="TBP198" s="200"/>
      <c r="TBQ198" s="200"/>
      <c r="TBR198" s="200"/>
      <c r="TBS198" s="200"/>
      <c r="TBU198" s="200"/>
      <c r="TBV198" s="200"/>
      <c r="TBW198" s="200"/>
      <c r="TBX198" s="200"/>
      <c r="TBY198" s="200"/>
      <c r="TBZ198" s="200"/>
      <c r="TCA198" s="200"/>
      <c r="TCB198" s="200"/>
      <c r="TCE198" s="200"/>
      <c r="TCH198" s="200"/>
      <c r="TCK198" s="200"/>
      <c r="TCN198" s="200"/>
      <c r="TCQ198" s="200"/>
      <c r="TCT198" s="200"/>
      <c r="TDC198" s="200"/>
      <c r="TDF198" s="200"/>
      <c r="TDI198" s="200"/>
      <c r="TDL198" s="200"/>
      <c r="TDU198" s="200"/>
      <c r="TEA198" s="200"/>
      <c r="TED198" s="200"/>
      <c r="TEG198" s="200"/>
      <c r="TEJ198" s="200"/>
      <c r="TEP198" s="200"/>
      <c r="TEY198" s="200"/>
      <c r="TFA198" s="200"/>
      <c r="TFB198" s="200"/>
      <c r="TFD198" s="200"/>
      <c r="TFG198" s="200"/>
      <c r="TFJ198" s="200"/>
      <c r="TFM198" s="200"/>
      <c r="TFP198" s="200"/>
      <c r="TFS198" s="200"/>
      <c r="TFU198" s="200"/>
      <c r="TFW198" s="200"/>
      <c r="TFZ198" s="200"/>
      <c r="TGC198" s="200"/>
      <c r="TGF198" s="200"/>
      <c r="TGI198" s="200"/>
      <c r="TGL198" s="200"/>
      <c r="TGO198" s="200"/>
      <c r="TGR198" s="200"/>
      <c r="TGT198" s="200"/>
      <c r="TGW198" s="200"/>
      <c r="TGZ198" s="200"/>
      <c r="THC198" s="200"/>
      <c r="THI198" s="200"/>
      <c r="THL198" s="200"/>
      <c r="THN198" s="200"/>
      <c r="TIU198" s="200"/>
      <c r="TIX198" s="200"/>
      <c r="TJA198" s="200"/>
      <c r="TJD198" s="200"/>
      <c r="TJG198" s="200"/>
      <c r="TJH198" s="200"/>
      <c r="TJI198" s="200"/>
      <c r="TJL198" s="200"/>
      <c r="TJO198" s="200"/>
      <c r="TJR198" s="200"/>
      <c r="TJU198" s="200"/>
      <c r="TJW198" s="200"/>
      <c r="TKK198" s="200"/>
      <c r="TKL198" s="200"/>
      <c r="TKM198" s="200"/>
      <c r="TKN198" s="200"/>
      <c r="TKO198" s="200"/>
      <c r="TKP198" s="200"/>
      <c r="TKQ198" s="200"/>
      <c r="TKR198" s="200"/>
      <c r="TKS198" s="200"/>
      <c r="TKT198" s="200"/>
      <c r="TKU198" s="200"/>
      <c r="TKV198" s="200"/>
      <c r="TKW198" s="200"/>
      <c r="TKX198" s="200"/>
      <c r="TKY198" s="200"/>
      <c r="TKZ198" s="200"/>
      <c r="TLA198" s="200"/>
      <c r="TLB198" s="200"/>
      <c r="TLC198" s="200"/>
      <c r="TLI198" s="200"/>
      <c r="TLJ198" s="200"/>
      <c r="TLK198" s="200"/>
      <c r="TLL198" s="200"/>
      <c r="TLM198" s="200"/>
      <c r="TLN198" s="200"/>
      <c r="TLO198" s="200"/>
      <c r="TLQ198" s="200"/>
      <c r="TLR198" s="200"/>
      <c r="TLS198" s="200"/>
      <c r="TLT198" s="200"/>
      <c r="TLU198" s="200"/>
      <c r="TLV198" s="200"/>
      <c r="TLW198" s="200"/>
      <c r="TLX198" s="200"/>
      <c r="TMA198" s="200"/>
      <c r="TMD198" s="200"/>
      <c r="TMG198" s="200"/>
      <c r="TMJ198" s="200"/>
      <c r="TMM198" s="200"/>
      <c r="TMP198" s="200"/>
      <c r="TMY198" s="200"/>
      <c r="TNB198" s="200"/>
      <c r="TNE198" s="200"/>
      <c r="TNH198" s="200"/>
      <c r="TNQ198" s="200"/>
      <c r="TNW198" s="200"/>
      <c r="TNZ198" s="200"/>
      <c r="TOC198" s="200"/>
      <c r="TOF198" s="200"/>
      <c r="TOL198" s="200"/>
      <c r="TOU198" s="200"/>
      <c r="TOW198" s="200"/>
      <c r="TOX198" s="200"/>
      <c r="TOZ198" s="200"/>
      <c r="TPC198" s="200"/>
      <c r="TPF198" s="200"/>
      <c r="TPI198" s="200"/>
      <c r="TPL198" s="200"/>
      <c r="TPO198" s="200"/>
      <c r="TPQ198" s="200"/>
      <c r="TPS198" s="200"/>
      <c r="TPV198" s="200"/>
      <c r="TPY198" s="200"/>
      <c r="TQB198" s="200"/>
      <c r="TQE198" s="200"/>
      <c r="TQH198" s="200"/>
      <c r="TQK198" s="200"/>
      <c r="TQN198" s="200"/>
      <c r="TQP198" s="200"/>
      <c r="TQS198" s="200"/>
      <c r="TQV198" s="200"/>
      <c r="TQY198" s="200"/>
      <c r="TRE198" s="200"/>
      <c r="TRH198" s="200"/>
      <c r="TRJ198" s="200"/>
      <c r="TSQ198" s="200"/>
      <c r="TST198" s="200"/>
      <c r="TSW198" s="200"/>
      <c r="TSZ198" s="200"/>
      <c r="TTC198" s="200"/>
      <c r="TTD198" s="200"/>
      <c r="TTE198" s="200"/>
      <c r="TTH198" s="200"/>
      <c r="TTK198" s="200"/>
      <c r="TTN198" s="200"/>
      <c r="TTQ198" s="200"/>
      <c r="TTS198" s="200"/>
      <c r="TUG198" s="200"/>
      <c r="TUH198" s="200"/>
      <c r="TUI198" s="200"/>
      <c r="TUJ198" s="200"/>
      <c r="TUK198" s="200"/>
      <c r="TUL198" s="200"/>
      <c r="TUM198" s="200"/>
      <c r="TUN198" s="200"/>
      <c r="TUO198" s="200"/>
      <c r="TUP198" s="200"/>
      <c r="TUQ198" s="200"/>
      <c r="TUR198" s="200"/>
      <c r="TUS198" s="200"/>
      <c r="TUT198" s="200"/>
      <c r="TUU198" s="200"/>
      <c r="TUV198" s="200"/>
      <c r="TUW198" s="200"/>
      <c r="TUX198" s="200"/>
      <c r="TUY198" s="200"/>
      <c r="TVE198" s="200"/>
      <c r="TVF198" s="200"/>
      <c r="TVG198" s="200"/>
      <c r="TVH198" s="200"/>
      <c r="TVI198" s="200"/>
      <c r="TVJ198" s="200"/>
      <c r="TVK198" s="200"/>
      <c r="TVM198" s="200"/>
      <c r="TVN198" s="200"/>
      <c r="TVO198" s="200"/>
      <c r="TVP198" s="200"/>
      <c r="TVQ198" s="200"/>
      <c r="TVR198" s="200"/>
      <c r="TVS198" s="200"/>
      <c r="TVT198" s="200"/>
      <c r="TVW198" s="200"/>
      <c r="TVZ198" s="200"/>
      <c r="TWC198" s="200"/>
      <c r="TWF198" s="200"/>
      <c r="TWI198" s="200"/>
      <c r="TWL198" s="200"/>
      <c r="TWU198" s="200"/>
      <c r="TWX198" s="200"/>
      <c r="TXA198" s="200"/>
      <c r="TXD198" s="200"/>
      <c r="TXM198" s="200"/>
      <c r="TXS198" s="200"/>
      <c r="TXV198" s="200"/>
      <c r="TXY198" s="200"/>
      <c r="TYB198" s="200"/>
      <c r="TYH198" s="200"/>
      <c r="TYQ198" s="200"/>
      <c r="TYS198" s="200"/>
      <c r="TYT198" s="200"/>
      <c r="TYV198" s="200"/>
      <c r="TYY198" s="200"/>
      <c r="TZB198" s="200"/>
      <c r="TZE198" s="200"/>
      <c r="TZH198" s="200"/>
      <c r="TZK198" s="200"/>
      <c r="TZM198" s="200"/>
      <c r="TZO198" s="200"/>
      <c r="TZR198" s="200"/>
      <c r="TZU198" s="200"/>
      <c r="TZX198" s="200"/>
      <c r="UAA198" s="200"/>
      <c r="UAD198" s="200"/>
      <c r="UAG198" s="200"/>
      <c r="UAJ198" s="200"/>
      <c r="UAL198" s="200"/>
      <c r="UAO198" s="200"/>
      <c r="UAR198" s="200"/>
      <c r="UAU198" s="200"/>
      <c r="UBA198" s="200"/>
      <c r="UBD198" s="200"/>
      <c r="UBF198" s="200"/>
      <c r="UCM198" s="200"/>
      <c r="UCP198" s="200"/>
      <c r="UCS198" s="200"/>
      <c r="UCV198" s="200"/>
      <c r="UCY198" s="200"/>
      <c r="UCZ198" s="200"/>
      <c r="UDA198" s="200"/>
      <c r="UDD198" s="200"/>
      <c r="UDG198" s="200"/>
      <c r="UDJ198" s="200"/>
      <c r="UDM198" s="200"/>
      <c r="UDO198" s="200"/>
      <c r="UEC198" s="200"/>
      <c r="UED198" s="200"/>
      <c r="UEE198" s="200"/>
      <c r="UEF198" s="200"/>
      <c r="UEG198" s="200"/>
      <c r="UEH198" s="200"/>
      <c r="UEI198" s="200"/>
      <c r="UEJ198" s="200"/>
      <c r="UEK198" s="200"/>
      <c r="UEL198" s="200"/>
      <c r="UEM198" s="200"/>
      <c r="UEN198" s="200"/>
      <c r="UEO198" s="200"/>
      <c r="UEP198" s="200"/>
      <c r="UEQ198" s="200"/>
      <c r="UER198" s="200"/>
      <c r="UES198" s="200"/>
      <c r="UET198" s="200"/>
      <c r="UEU198" s="200"/>
      <c r="UFA198" s="200"/>
      <c r="UFB198" s="200"/>
      <c r="UFC198" s="200"/>
      <c r="UFD198" s="200"/>
      <c r="UFE198" s="200"/>
      <c r="UFF198" s="200"/>
      <c r="UFG198" s="200"/>
      <c r="UFI198" s="200"/>
      <c r="UFJ198" s="200"/>
      <c r="UFK198" s="200"/>
      <c r="UFL198" s="200"/>
      <c r="UFM198" s="200"/>
      <c r="UFN198" s="200"/>
      <c r="UFO198" s="200"/>
      <c r="UFP198" s="200"/>
      <c r="UFS198" s="200"/>
      <c r="UFV198" s="200"/>
      <c r="UFY198" s="200"/>
      <c r="UGB198" s="200"/>
      <c r="UGE198" s="200"/>
      <c r="UGH198" s="200"/>
      <c r="UGQ198" s="200"/>
      <c r="UGT198" s="200"/>
      <c r="UGW198" s="200"/>
      <c r="UGZ198" s="200"/>
      <c r="UHI198" s="200"/>
      <c r="UHO198" s="200"/>
      <c r="UHR198" s="200"/>
      <c r="UHU198" s="200"/>
      <c r="UHX198" s="200"/>
      <c r="UID198" s="200"/>
      <c r="UIM198" s="200"/>
      <c r="UIO198" s="200"/>
      <c r="UIP198" s="200"/>
      <c r="UIR198" s="200"/>
      <c r="UIU198" s="200"/>
      <c r="UIX198" s="200"/>
      <c r="UJA198" s="200"/>
      <c r="UJD198" s="200"/>
      <c r="UJG198" s="200"/>
      <c r="UJI198" s="200"/>
      <c r="UJK198" s="200"/>
      <c r="UJN198" s="200"/>
      <c r="UJQ198" s="200"/>
      <c r="UJT198" s="200"/>
      <c r="UJW198" s="200"/>
      <c r="UJZ198" s="200"/>
      <c r="UKC198" s="200"/>
      <c r="UKF198" s="200"/>
      <c r="UKH198" s="200"/>
      <c r="UKK198" s="200"/>
      <c r="UKN198" s="200"/>
      <c r="UKQ198" s="200"/>
      <c r="UKW198" s="200"/>
      <c r="UKZ198" s="200"/>
      <c r="ULB198" s="200"/>
      <c r="UMI198" s="200"/>
      <c r="UML198" s="200"/>
      <c r="UMO198" s="200"/>
      <c r="UMR198" s="200"/>
      <c r="UMU198" s="200"/>
      <c r="UMV198" s="200"/>
      <c r="UMW198" s="200"/>
      <c r="UMZ198" s="200"/>
      <c r="UNC198" s="200"/>
      <c r="UNF198" s="200"/>
      <c r="UNI198" s="200"/>
      <c r="UNK198" s="200"/>
      <c r="UNY198" s="200"/>
      <c r="UNZ198" s="200"/>
      <c r="UOA198" s="200"/>
      <c r="UOB198" s="200"/>
      <c r="UOC198" s="200"/>
      <c r="UOD198" s="200"/>
      <c r="UOE198" s="200"/>
      <c r="UOF198" s="200"/>
      <c r="UOG198" s="200"/>
      <c r="UOH198" s="200"/>
      <c r="UOI198" s="200"/>
      <c r="UOJ198" s="200"/>
      <c r="UOK198" s="200"/>
      <c r="UOL198" s="200"/>
      <c r="UOM198" s="200"/>
      <c r="UON198" s="200"/>
      <c r="UOO198" s="200"/>
      <c r="UOP198" s="200"/>
      <c r="UOQ198" s="200"/>
      <c r="UOW198" s="200"/>
      <c r="UOX198" s="200"/>
      <c r="UOY198" s="200"/>
      <c r="UOZ198" s="200"/>
      <c r="UPA198" s="200"/>
      <c r="UPB198" s="200"/>
      <c r="UPC198" s="200"/>
      <c r="UPE198" s="200"/>
      <c r="UPF198" s="200"/>
      <c r="UPG198" s="200"/>
      <c r="UPH198" s="200"/>
      <c r="UPI198" s="200"/>
      <c r="UPJ198" s="200"/>
      <c r="UPK198" s="200"/>
      <c r="UPL198" s="200"/>
      <c r="UPO198" s="200"/>
      <c r="UPR198" s="200"/>
      <c r="UPU198" s="200"/>
      <c r="UPX198" s="200"/>
      <c r="UQA198" s="200"/>
      <c r="UQD198" s="200"/>
      <c r="UQM198" s="200"/>
      <c r="UQP198" s="200"/>
      <c r="UQS198" s="200"/>
      <c r="UQV198" s="200"/>
      <c r="URE198" s="200"/>
      <c r="URK198" s="200"/>
      <c r="URN198" s="200"/>
      <c r="URQ198" s="200"/>
      <c r="URT198" s="200"/>
      <c r="URZ198" s="200"/>
      <c r="USI198" s="200"/>
      <c r="USK198" s="200"/>
      <c r="USL198" s="200"/>
      <c r="USN198" s="200"/>
      <c r="USQ198" s="200"/>
      <c r="UST198" s="200"/>
      <c r="USW198" s="200"/>
      <c r="USZ198" s="200"/>
      <c r="UTC198" s="200"/>
      <c r="UTE198" s="200"/>
      <c r="UTG198" s="200"/>
      <c r="UTJ198" s="200"/>
      <c r="UTM198" s="200"/>
      <c r="UTP198" s="200"/>
      <c r="UTS198" s="200"/>
      <c r="UTV198" s="200"/>
      <c r="UTY198" s="200"/>
      <c r="UUB198" s="200"/>
      <c r="UUD198" s="200"/>
      <c r="UUG198" s="200"/>
      <c r="UUJ198" s="200"/>
      <c r="UUM198" s="200"/>
      <c r="UUS198" s="200"/>
      <c r="UUV198" s="200"/>
      <c r="UUX198" s="200"/>
      <c r="UWE198" s="200"/>
      <c r="UWH198" s="200"/>
      <c r="UWK198" s="200"/>
      <c r="UWN198" s="200"/>
      <c r="UWQ198" s="200"/>
      <c r="UWR198" s="200"/>
      <c r="UWS198" s="200"/>
      <c r="UWV198" s="200"/>
      <c r="UWY198" s="200"/>
      <c r="UXB198" s="200"/>
      <c r="UXE198" s="200"/>
      <c r="UXG198" s="200"/>
      <c r="UXU198" s="200"/>
      <c r="UXV198" s="200"/>
      <c r="UXW198" s="200"/>
      <c r="UXX198" s="200"/>
      <c r="UXY198" s="200"/>
      <c r="UXZ198" s="200"/>
      <c r="UYA198" s="200"/>
      <c r="UYB198" s="200"/>
      <c r="UYC198" s="200"/>
      <c r="UYD198" s="200"/>
      <c r="UYE198" s="200"/>
      <c r="UYF198" s="200"/>
      <c r="UYG198" s="200"/>
      <c r="UYH198" s="200"/>
      <c r="UYI198" s="200"/>
      <c r="UYJ198" s="200"/>
      <c r="UYK198" s="200"/>
      <c r="UYL198" s="200"/>
      <c r="UYM198" s="200"/>
      <c r="UYS198" s="200"/>
      <c r="UYT198" s="200"/>
      <c r="UYU198" s="200"/>
      <c r="UYV198" s="200"/>
      <c r="UYW198" s="200"/>
      <c r="UYX198" s="200"/>
      <c r="UYY198" s="200"/>
      <c r="UZA198" s="200"/>
      <c r="UZB198" s="200"/>
      <c r="UZC198" s="200"/>
      <c r="UZD198" s="200"/>
      <c r="UZE198" s="200"/>
      <c r="UZF198" s="200"/>
      <c r="UZG198" s="200"/>
      <c r="UZH198" s="200"/>
      <c r="UZK198" s="200"/>
      <c r="UZN198" s="200"/>
      <c r="UZQ198" s="200"/>
      <c r="UZT198" s="200"/>
      <c r="UZW198" s="200"/>
      <c r="UZZ198" s="200"/>
      <c r="VAI198" s="200"/>
      <c r="VAL198" s="200"/>
      <c r="VAO198" s="200"/>
      <c r="VAR198" s="200"/>
      <c r="VBA198" s="200"/>
      <c r="VBG198" s="200"/>
      <c r="VBJ198" s="200"/>
      <c r="VBM198" s="200"/>
      <c r="VBP198" s="200"/>
      <c r="VBV198" s="200"/>
      <c r="VCE198" s="200"/>
      <c r="VCG198" s="200"/>
      <c r="VCH198" s="200"/>
      <c r="VCJ198" s="200"/>
      <c r="VCM198" s="200"/>
      <c r="VCP198" s="200"/>
      <c r="VCS198" s="200"/>
      <c r="VCV198" s="200"/>
      <c r="VCY198" s="200"/>
      <c r="VDA198" s="200"/>
      <c r="VDC198" s="200"/>
      <c r="VDF198" s="200"/>
      <c r="VDI198" s="200"/>
      <c r="VDL198" s="200"/>
      <c r="VDO198" s="200"/>
      <c r="VDR198" s="200"/>
      <c r="VDU198" s="200"/>
      <c r="VDX198" s="200"/>
      <c r="VDZ198" s="200"/>
      <c r="VEC198" s="200"/>
      <c r="VEF198" s="200"/>
      <c r="VEI198" s="200"/>
      <c r="VEO198" s="200"/>
      <c r="VER198" s="200"/>
      <c r="VET198" s="200"/>
      <c r="VGA198" s="200"/>
      <c r="VGD198" s="200"/>
      <c r="VGG198" s="200"/>
      <c r="VGJ198" s="200"/>
      <c r="VGM198" s="200"/>
      <c r="VGN198" s="200"/>
      <c r="VGO198" s="200"/>
      <c r="VGR198" s="200"/>
      <c r="VGU198" s="200"/>
      <c r="VGX198" s="200"/>
      <c r="VHA198" s="200"/>
      <c r="VHC198" s="200"/>
      <c r="VHQ198" s="200"/>
      <c r="VHR198" s="200"/>
      <c r="VHS198" s="200"/>
      <c r="VHT198" s="200"/>
      <c r="VHU198" s="200"/>
      <c r="VHV198" s="200"/>
      <c r="VHW198" s="200"/>
      <c r="VHX198" s="200"/>
      <c r="VHY198" s="200"/>
      <c r="VHZ198" s="200"/>
      <c r="VIA198" s="200"/>
      <c r="VIB198" s="200"/>
      <c r="VIC198" s="200"/>
      <c r="VID198" s="200"/>
      <c r="VIE198" s="200"/>
      <c r="VIF198" s="200"/>
      <c r="VIG198" s="200"/>
      <c r="VIH198" s="200"/>
      <c r="VII198" s="200"/>
      <c r="VIO198" s="200"/>
      <c r="VIP198" s="200"/>
      <c r="VIQ198" s="200"/>
      <c r="VIR198" s="200"/>
      <c r="VIS198" s="200"/>
      <c r="VIT198" s="200"/>
      <c r="VIU198" s="200"/>
      <c r="VIW198" s="200"/>
      <c r="VIX198" s="200"/>
      <c r="VIY198" s="200"/>
      <c r="VIZ198" s="200"/>
      <c r="VJA198" s="200"/>
      <c r="VJB198" s="200"/>
      <c r="VJC198" s="200"/>
      <c r="VJD198" s="200"/>
      <c r="VJG198" s="200"/>
      <c r="VJJ198" s="200"/>
      <c r="VJM198" s="200"/>
      <c r="VJP198" s="200"/>
      <c r="VJS198" s="200"/>
      <c r="VJV198" s="200"/>
      <c r="VKE198" s="200"/>
      <c r="VKH198" s="200"/>
      <c r="VKK198" s="200"/>
      <c r="VKN198" s="200"/>
      <c r="VKW198" s="200"/>
      <c r="VLC198" s="200"/>
      <c r="VLF198" s="200"/>
      <c r="VLI198" s="200"/>
      <c r="VLL198" s="200"/>
      <c r="VLR198" s="200"/>
      <c r="VMA198" s="200"/>
      <c r="VMC198" s="200"/>
      <c r="VMD198" s="200"/>
      <c r="VMF198" s="200"/>
      <c r="VMI198" s="200"/>
      <c r="VML198" s="200"/>
      <c r="VMO198" s="200"/>
      <c r="VMR198" s="200"/>
      <c r="VMU198" s="200"/>
      <c r="VMW198" s="200"/>
      <c r="VMY198" s="200"/>
      <c r="VNB198" s="200"/>
      <c r="VNE198" s="200"/>
      <c r="VNH198" s="200"/>
      <c r="VNK198" s="200"/>
      <c r="VNN198" s="200"/>
      <c r="VNQ198" s="200"/>
      <c r="VNT198" s="200"/>
      <c r="VNV198" s="200"/>
      <c r="VNY198" s="200"/>
      <c r="VOB198" s="200"/>
      <c r="VOE198" s="200"/>
      <c r="VOK198" s="200"/>
      <c r="VON198" s="200"/>
      <c r="VOP198" s="200"/>
      <c r="VPW198" s="200"/>
      <c r="VPZ198" s="200"/>
      <c r="VQC198" s="200"/>
      <c r="VQF198" s="200"/>
      <c r="VQI198" s="200"/>
      <c r="VQJ198" s="200"/>
      <c r="VQK198" s="200"/>
      <c r="VQN198" s="200"/>
      <c r="VQQ198" s="200"/>
      <c r="VQT198" s="200"/>
      <c r="VQW198" s="200"/>
      <c r="VQY198" s="200"/>
      <c r="VRM198" s="200"/>
      <c r="VRN198" s="200"/>
      <c r="VRO198" s="200"/>
      <c r="VRP198" s="200"/>
      <c r="VRQ198" s="200"/>
      <c r="VRR198" s="200"/>
      <c r="VRS198" s="200"/>
      <c r="VRT198" s="200"/>
      <c r="VRU198" s="200"/>
      <c r="VRV198" s="200"/>
      <c r="VRW198" s="200"/>
      <c r="VRX198" s="200"/>
      <c r="VRY198" s="200"/>
      <c r="VRZ198" s="200"/>
      <c r="VSA198" s="200"/>
      <c r="VSB198" s="200"/>
      <c r="VSC198" s="200"/>
      <c r="VSD198" s="200"/>
      <c r="VSE198" s="200"/>
      <c r="VSK198" s="200"/>
      <c r="VSL198" s="200"/>
      <c r="VSM198" s="200"/>
      <c r="VSN198" s="200"/>
      <c r="VSO198" s="200"/>
      <c r="VSP198" s="200"/>
      <c r="VSQ198" s="200"/>
      <c r="VSS198" s="200"/>
      <c r="VST198" s="200"/>
      <c r="VSU198" s="200"/>
      <c r="VSV198" s="200"/>
      <c r="VSW198" s="200"/>
      <c r="VSX198" s="200"/>
      <c r="VSY198" s="200"/>
      <c r="VSZ198" s="200"/>
      <c r="VTC198" s="200"/>
      <c r="VTF198" s="200"/>
      <c r="VTI198" s="200"/>
      <c r="VTL198" s="200"/>
      <c r="VTO198" s="200"/>
      <c r="VTR198" s="200"/>
      <c r="VUA198" s="200"/>
      <c r="VUD198" s="200"/>
      <c r="VUG198" s="200"/>
      <c r="VUJ198" s="200"/>
      <c r="VUS198" s="200"/>
      <c r="VUY198" s="200"/>
      <c r="VVB198" s="200"/>
      <c r="VVE198" s="200"/>
      <c r="VVH198" s="200"/>
      <c r="VVN198" s="200"/>
      <c r="VVW198" s="200"/>
      <c r="VVY198" s="200"/>
      <c r="VVZ198" s="200"/>
      <c r="VWB198" s="200"/>
      <c r="VWE198" s="200"/>
      <c r="VWH198" s="200"/>
      <c r="VWK198" s="200"/>
      <c r="VWN198" s="200"/>
      <c r="VWQ198" s="200"/>
      <c r="VWS198" s="200"/>
      <c r="VWU198" s="200"/>
      <c r="VWX198" s="200"/>
      <c r="VXA198" s="200"/>
      <c r="VXD198" s="200"/>
      <c r="VXG198" s="200"/>
      <c r="VXJ198" s="200"/>
      <c r="VXM198" s="200"/>
      <c r="VXP198" s="200"/>
      <c r="VXR198" s="200"/>
      <c r="VXU198" s="200"/>
      <c r="VXX198" s="200"/>
      <c r="VYA198" s="200"/>
      <c r="VYG198" s="200"/>
      <c r="VYJ198" s="200"/>
      <c r="VYL198" s="200"/>
      <c r="VZS198" s="200"/>
      <c r="VZV198" s="200"/>
      <c r="VZY198" s="200"/>
      <c r="WAB198" s="200"/>
      <c r="WAE198" s="200"/>
      <c r="WAF198" s="200"/>
      <c r="WAG198" s="200"/>
      <c r="WAJ198" s="200"/>
      <c r="WAM198" s="200"/>
      <c r="WAP198" s="200"/>
      <c r="WAS198" s="200"/>
      <c r="WAU198" s="200"/>
      <c r="WBI198" s="200"/>
      <c r="WBJ198" s="200"/>
      <c r="WBK198" s="200"/>
      <c r="WBL198" s="200"/>
      <c r="WBM198" s="200"/>
      <c r="WBN198" s="200"/>
      <c r="WBO198" s="200"/>
      <c r="WBP198" s="200"/>
      <c r="WBQ198" s="200"/>
      <c r="WBR198" s="200"/>
      <c r="WBS198" s="200"/>
      <c r="WBT198" s="200"/>
      <c r="WBU198" s="200"/>
      <c r="WBV198" s="200"/>
      <c r="WBW198" s="200"/>
      <c r="WBX198" s="200"/>
      <c r="WBY198" s="200"/>
      <c r="WBZ198" s="200"/>
      <c r="WCA198" s="200"/>
      <c r="WCG198" s="200"/>
      <c r="WCH198" s="200"/>
      <c r="WCI198" s="200"/>
      <c r="WCJ198" s="200"/>
      <c r="WCK198" s="200"/>
      <c r="WCL198" s="200"/>
      <c r="WCM198" s="200"/>
      <c r="WCO198" s="200"/>
      <c r="WCP198" s="200"/>
      <c r="WCQ198" s="200"/>
      <c r="WCR198" s="200"/>
      <c r="WCS198" s="200"/>
      <c r="WCT198" s="200"/>
      <c r="WCU198" s="200"/>
      <c r="WCV198" s="200"/>
      <c r="WCY198" s="200"/>
      <c r="WDB198" s="200"/>
      <c r="WDE198" s="200"/>
      <c r="WDH198" s="200"/>
      <c r="WDK198" s="200"/>
      <c r="WDN198" s="200"/>
      <c r="WDW198" s="200"/>
      <c r="WDZ198" s="200"/>
      <c r="WEC198" s="200"/>
      <c r="WEF198" s="200"/>
      <c r="WEO198" s="200"/>
      <c r="WEU198" s="200"/>
      <c r="WEX198" s="200"/>
      <c r="WFA198" s="200"/>
      <c r="WFD198" s="200"/>
      <c r="WFJ198" s="200"/>
      <c r="WFS198" s="200"/>
      <c r="WFU198" s="200"/>
      <c r="WFV198" s="200"/>
      <c r="WFX198" s="200"/>
      <c r="WGA198" s="200"/>
      <c r="WGD198" s="200"/>
      <c r="WGG198" s="200"/>
      <c r="WGJ198" s="200"/>
      <c r="WGM198" s="200"/>
      <c r="WGO198" s="200"/>
      <c r="WGQ198" s="200"/>
      <c r="WGT198" s="200"/>
      <c r="WGW198" s="200"/>
      <c r="WGZ198" s="200"/>
      <c r="WHC198" s="200"/>
      <c r="WHF198" s="200"/>
      <c r="WHI198" s="200"/>
      <c r="WHL198" s="200"/>
      <c r="WHN198" s="200"/>
      <c r="WHQ198" s="200"/>
      <c r="WHT198" s="200"/>
      <c r="WHW198" s="200"/>
      <c r="WIC198" s="200"/>
      <c r="WIF198" s="200"/>
      <c r="WIH198" s="200"/>
      <c r="WJO198" s="200"/>
      <c r="WJR198" s="200"/>
      <c r="WJU198" s="200"/>
      <c r="WJX198" s="200"/>
      <c r="WKA198" s="200"/>
      <c r="WKB198" s="200"/>
      <c r="WKC198" s="200"/>
      <c r="WKF198" s="200"/>
      <c r="WKI198" s="200"/>
      <c r="WKL198" s="200"/>
      <c r="WKO198" s="200"/>
      <c r="WKQ198" s="200"/>
      <c r="WLE198" s="200"/>
      <c r="WLF198" s="200"/>
      <c r="WLG198" s="200"/>
      <c r="WLH198" s="200"/>
      <c r="WLI198" s="200"/>
      <c r="WLJ198" s="200"/>
      <c r="WLK198" s="200"/>
      <c r="WLL198" s="200"/>
      <c r="WLM198" s="200"/>
      <c r="WLN198" s="200"/>
      <c r="WLO198" s="200"/>
      <c r="WLP198" s="200"/>
      <c r="WLQ198" s="200"/>
      <c r="WLR198" s="200"/>
      <c r="WLS198" s="200"/>
      <c r="WLT198" s="200"/>
      <c r="WLU198" s="200"/>
      <c r="WLV198" s="200"/>
      <c r="WLW198" s="200"/>
      <c r="WMC198" s="200"/>
      <c r="WMD198" s="200"/>
      <c r="WME198" s="200"/>
      <c r="WMF198" s="200"/>
      <c r="WMG198" s="200"/>
      <c r="WMH198" s="200"/>
      <c r="WMI198" s="200"/>
      <c r="WMK198" s="200"/>
      <c r="WML198" s="200"/>
      <c r="WMM198" s="200"/>
      <c r="WMN198" s="200"/>
      <c r="WMO198" s="200"/>
      <c r="WMP198" s="200"/>
      <c r="WMQ198" s="200"/>
      <c r="WMR198" s="200"/>
      <c r="WMU198" s="200"/>
      <c r="WMX198" s="200"/>
      <c r="WNA198" s="200"/>
      <c r="WND198" s="200"/>
      <c r="WNG198" s="200"/>
      <c r="WNJ198" s="200"/>
      <c r="WNS198" s="200"/>
      <c r="WNV198" s="200"/>
      <c r="WNY198" s="200"/>
      <c r="WOB198" s="200"/>
      <c r="WOK198" s="200"/>
      <c r="WOQ198" s="200"/>
      <c r="WOT198" s="200"/>
      <c r="WOW198" s="200"/>
      <c r="WOZ198" s="200"/>
      <c r="WPF198" s="200"/>
      <c r="WPO198" s="200"/>
      <c r="WPQ198" s="200"/>
      <c r="WPR198" s="200"/>
      <c r="WPT198" s="200"/>
      <c r="WPW198" s="200"/>
      <c r="WPZ198" s="200"/>
      <c r="WQC198" s="200"/>
      <c r="WQF198" s="200"/>
      <c r="WQI198" s="200"/>
      <c r="WQK198" s="200"/>
      <c r="WQM198" s="200"/>
      <c r="WQP198" s="200"/>
      <c r="WQS198" s="200"/>
      <c r="WQV198" s="200"/>
      <c r="WQY198" s="200"/>
      <c r="WRB198" s="200"/>
      <c r="WRE198" s="200"/>
      <c r="WRH198" s="200"/>
      <c r="WRJ198" s="200"/>
      <c r="WRM198" s="200"/>
      <c r="WRP198" s="200"/>
      <c r="WRS198" s="200"/>
      <c r="WRY198" s="200"/>
      <c r="WSB198" s="200"/>
      <c r="WSD198" s="200"/>
      <c r="WTK198" s="200"/>
      <c r="WTN198" s="200"/>
      <c r="WTQ198" s="200"/>
      <c r="WTT198" s="200"/>
      <c r="WTW198" s="200"/>
      <c r="WTX198" s="200"/>
      <c r="WTY198" s="200"/>
      <c r="WUB198" s="200"/>
      <c r="WUE198" s="200"/>
      <c r="WUH198" s="200"/>
      <c r="WUK198" s="200"/>
      <c r="WUM198" s="200"/>
    </row>
    <row r="199" spans="1:16107" s="57" customFormat="1" ht="20.399999999999999" customHeight="1" x14ac:dyDescent="0.3">
      <c r="A199" s="12" t="s">
        <v>196</v>
      </c>
      <c r="B199" s="199" t="s">
        <v>346</v>
      </c>
      <c r="C199" s="7">
        <v>360</v>
      </c>
      <c r="D199" s="91">
        <v>20000</v>
      </c>
      <c r="E199" s="106">
        <f t="shared" si="5"/>
        <v>7200000</v>
      </c>
      <c r="F199" s="200"/>
      <c r="G199" s="200"/>
      <c r="H199" s="200"/>
      <c r="I199" s="200"/>
      <c r="J199" s="200"/>
      <c r="K199" s="200"/>
      <c r="Q199" s="200"/>
      <c r="R199" s="200"/>
      <c r="S199" s="200"/>
      <c r="T199" s="200"/>
      <c r="U199" s="200"/>
      <c r="V199" s="200"/>
      <c r="W199" s="200"/>
      <c r="Y199" s="200"/>
      <c r="Z199" s="200"/>
      <c r="AA199" s="200"/>
      <c r="AB199" s="200"/>
      <c r="AC199" s="200"/>
      <c r="AD199" s="200"/>
      <c r="AE199" s="200"/>
      <c r="AF199" s="200"/>
      <c r="AI199" s="200"/>
      <c r="AL199" s="200"/>
      <c r="AO199" s="200"/>
      <c r="AR199" s="200"/>
      <c r="AU199" s="200"/>
      <c r="AX199" s="200"/>
      <c r="BG199" s="200"/>
      <c r="BJ199" s="200"/>
      <c r="BM199" s="200"/>
      <c r="BP199" s="200"/>
      <c r="BY199" s="200"/>
      <c r="CE199" s="200"/>
      <c r="CH199" s="200"/>
      <c r="CK199" s="200"/>
      <c r="CN199" s="200"/>
      <c r="CT199" s="200"/>
      <c r="DC199" s="200"/>
      <c r="DE199" s="200"/>
      <c r="DF199" s="200"/>
      <c r="DH199" s="200"/>
      <c r="DK199" s="200"/>
      <c r="DN199" s="200"/>
      <c r="DQ199" s="200"/>
      <c r="DT199" s="200"/>
      <c r="DW199" s="200"/>
      <c r="DY199" s="200"/>
      <c r="EA199" s="200"/>
      <c r="ED199" s="200"/>
      <c r="EG199" s="200"/>
      <c r="EJ199" s="200"/>
      <c r="EM199" s="200"/>
      <c r="EP199" s="200"/>
      <c r="ES199" s="200"/>
      <c r="EV199" s="200"/>
      <c r="EX199" s="200"/>
      <c r="FA199" s="200"/>
      <c r="FD199" s="200"/>
      <c r="FG199" s="200"/>
      <c r="FM199" s="200"/>
      <c r="FP199" s="200"/>
      <c r="FR199" s="200"/>
      <c r="GY199" s="200"/>
      <c r="HB199" s="200"/>
      <c r="HE199" s="200"/>
      <c r="HH199" s="200"/>
      <c r="HK199" s="200"/>
      <c r="HL199" s="200"/>
      <c r="HM199" s="200"/>
      <c r="HP199" s="200"/>
      <c r="HS199" s="200"/>
      <c r="HV199" s="200"/>
      <c r="HY199" s="200"/>
      <c r="IA199" s="200"/>
      <c r="IO199" s="200"/>
      <c r="IP199" s="200"/>
      <c r="IQ199" s="200"/>
      <c r="IR199" s="200"/>
      <c r="IS199" s="200"/>
      <c r="IT199" s="200"/>
      <c r="IU199" s="200"/>
      <c r="IV199" s="200"/>
      <c r="IW199" s="200"/>
      <c r="IX199" s="200"/>
      <c r="IY199" s="200"/>
      <c r="IZ199" s="200"/>
      <c r="JA199" s="200"/>
      <c r="JB199" s="200"/>
      <c r="JC199" s="200"/>
      <c r="JD199" s="200"/>
      <c r="JE199" s="200"/>
      <c r="JF199" s="200"/>
      <c r="JG199" s="200"/>
      <c r="JM199" s="200"/>
      <c r="JN199" s="200"/>
      <c r="JO199" s="200"/>
      <c r="JP199" s="200"/>
      <c r="JQ199" s="200"/>
      <c r="JR199" s="200"/>
      <c r="JS199" s="200"/>
      <c r="JU199" s="200"/>
      <c r="JV199" s="200"/>
      <c r="JW199" s="200"/>
      <c r="JX199" s="200"/>
      <c r="JY199" s="200"/>
      <c r="JZ199" s="200"/>
      <c r="KA199" s="200"/>
      <c r="KB199" s="200"/>
      <c r="KE199" s="200"/>
      <c r="KH199" s="200"/>
      <c r="KK199" s="200"/>
      <c r="KN199" s="200"/>
      <c r="KQ199" s="200"/>
      <c r="KT199" s="200"/>
      <c r="LC199" s="200"/>
      <c r="LF199" s="200"/>
      <c r="LI199" s="200"/>
      <c r="LL199" s="200"/>
      <c r="LU199" s="200"/>
      <c r="MA199" s="200"/>
      <c r="MD199" s="200"/>
      <c r="MG199" s="200"/>
      <c r="MJ199" s="200"/>
      <c r="MP199" s="200"/>
      <c r="MY199" s="200"/>
      <c r="NA199" s="200"/>
      <c r="NB199" s="200"/>
      <c r="ND199" s="200"/>
      <c r="NG199" s="200"/>
      <c r="NJ199" s="200"/>
      <c r="NM199" s="200"/>
      <c r="NP199" s="200"/>
      <c r="NS199" s="200"/>
      <c r="NU199" s="200"/>
      <c r="NW199" s="200"/>
      <c r="NZ199" s="200"/>
      <c r="OC199" s="200"/>
      <c r="OF199" s="200"/>
      <c r="OI199" s="200"/>
      <c r="OL199" s="200"/>
      <c r="OO199" s="200"/>
      <c r="OR199" s="200"/>
      <c r="OT199" s="200"/>
      <c r="OW199" s="200"/>
      <c r="OZ199" s="200"/>
      <c r="PC199" s="200"/>
      <c r="PI199" s="200"/>
      <c r="PL199" s="200"/>
      <c r="PN199" s="200"/>
      <c r="QU199" s="200"/>
      <c r="QX199" s="200"/>
      <c r="RA199" s="200"/>
      <c r="RD199" s="200"/>
      <c r="RG199" s="200"/>
      <c r="RH199" s="200"/>
      <c r="RI199" s="200"/>
      <c r="RL199" s="200"/>
      <c r="RO199" s="200"/>
      <c r="RR199" s="200"/>
      <c r="RU199" s="200"/>
      <c r="RW199" s="200"/>
      <c r="SK199" s="200"/>
      <c r="SL199" s="200"/>
      <c r="SM199" s="200"/>
      <c r="SN199" s="200"/>
      <c r="SO199" s="200"/>
      <c r="SP199" s="200"/>
      <c r="SQ199" s="200"/>
      <c r="SR199" s="200"/>
      <c r="SS199" s="200"/>
      <c r="ST199" s="200"/>
      <c r="SU199" s="200"/>
      <c r="SV199" s="200"/>
      <c r="SW199" s="200"/>
      <c r="SX199" s="200"/>
      <c r="SY199" s="200"/>
      <c r="SZ199" s="200"/>
      <c r="TA199" s="200"/>
      <c r="TB199" s="200"/>
      <c r="TC199" s="200"/>
      <c r="TI199" s="200"/>
      <c r="TJ199" s="200"/>
      <c r="TK199" s="200"/>
      <c r="TL199" s="200"/>
      <c r="TM199" s="200"/>
      <c r="TN199" s="200"/>
      <c r="TO199" s="200"/>
      <c r="TQ199" s="200"/>
      <c r="TR199" s="200"/>
      <c r="TS199" s="200"/>
      <c r="TT199" s="200"/>
      <c r="TU199" s="200"/>
      <c r="TV199" s="200"/>
      <c r="TW199" s="200"/>
      <c r="TX199" s="200"/>
      <c r="UA199" s="200"/>
      <c r="UD199" s="200"/>
      <c r="UG199" s="200"/>
      <c r="UJ199" s="200"/>
      <c r="UM199" s="200"/>
      <c r="UP199" s="200"/>
      <c r="UY199" s="200"/>
      <c r="VB199" s="200"/>
      <c r="VE199" s="200"/>
      <c r="VH199" s="200"/>
      <c r="VQ199" s="200"/>
      <c r="VW199" s="200"/>
      <c r="VZ199" s="200"/>
      <c r="WC199" s="200"/>
      <c r="WF199" s="200"/>
      <c r="WL199" s="200"/>
      <c r="WU199" s="200"/>
      <c r="WW199" s="200"/>
      <c r="WX199" s="200"/>
      <c r="WZ199" s="200"/>
      <c r="XC199" s="200"/>
      <c r="XF199" s="200"/>
      <c r="XI199" s="200"/>
      <c r="XL199" s="200"/>
      <c r="XO199" s="200"/>
      <c r="XQ199" s="200"/>
      <c r="XS199" s="200"/>
      <c r="XV199" s="200"/>
      <c r="XY199" s="200"/>
      <c r="YB199" s="200"/>
      <c r="YE199" s="200"/>
      <c r="YH199" s="200"/>
      <c r="YK199" s="200"/>
      <c r="YN199" s="200"/>
      <c r="YP199" s="200"/>
      <c r="YS199" s="200"/>
      <c r="YV199" s="200"/>
      <c r="YY199" s="200"/>
      <c r="ZE199" s="200"/>
      <c r="ZH199" s="200"/>
      <c r="ZJ199" s="200"/>
      <c r="AAQ199" s="200"/>
      <c r="AAT199" s="200"/>
      <c r="AAW199" s="200"/>
      <c r="AAZ199" s="200"/>
      <c r="ABC199" s="200"/>
      <c r="ABD199" s="200"/>
      <c r="ABE199" s="200"/>
      <c r="ABH199" s="200"/>
      <c r="ABK199" s="200"/>
      <c r="ABN199" s="200"/>
      <c r="ABQ199" s="200"/>
      <c r="ABS199" s="200"/>
      <c r="ACG199" s="200"/>
      <c r="ACH199" s="200"/>
      <c r="ACI199" s="200"/>
      <c r="ACJ199" s="200"/>
      <c r="ACK199" s="200"/>
      <c r="ACL199" s="200"/>
      <c r="ACM199" s="200"/>
      <c r="ACN199" s="200"/>
      <c r="ACO199" s="200"/>
      <c r="ACP199" s="200"/>
      <c r="ACQ199" s="200"/>
      <c r="ACR199" s="200"/>
      <c r="ACS199" s="200"/>
      <c r="ACT199" s="200"/>
      <c r="ACU199" s="200"/>
      <c r="ACV199" s="200"/>
      <c r="ACW199" s="200"/>
      <c r="ACX199" s="200"/>
      <c r="ACY199" s="200"/>
      <c r="ADE199" s="200"/>
      <c r="ADF199" s="200"/>
      <c r="ADG199" s="200"/>
      <c r="ADH199" s="200"/>
      <c r="ADI199" s="200"/>
      <c r="ADJ199" s="200"/>
      <c r="ADK199" s="200"/>
      <c r="ADM199" s="200"/>
      <c r="ADN199" s="200"/>
      <c r="ADO199" s="200"/>
      <c r="ADP199" s="200"/>
      <c r="ADQ199" s="200"/>
      <c r="ADR199" s="200"/>
      <c r="ADS199" s="200"/>
      <c r="ADT199" s="200"/>
      <c r="ADW199" s="200"/>
      <c r="ADZ199" s="200"/>
      <c r="AEC199" s="200"/>
      <c r="AEF199" s="200"/>
      <c r="AEI199" s="200"/>
      <c r="AEL199" s="200"/>
      <c r="AEU199" s="200"/>
      <c r="AEX199" s="200"/>
      <c r="AFA199" s="200"/>
      <c r="AFD199" s="200"/>
      <c r="AFM199" s="200"/>
      <c r="AFS199" s="200"/>
      <c r="AFV199" s="200"/>
      <c r="AFY199" s="200"/>
      <c r="AGB199" s="200"/>
      <c r="AGH199" s="200"/>
      <c r="AGQ199" s="200"/>
      <c r="AGS199" s="200"/>
      <c r="AGT199" s="200"/>
      <c r="AGV199" s="200"/>
      <c r="AGY199" s="200"/>
      <c r="AHB199" s="200"/>
      <c r="AHE199" s="200"/>
      <c r="AHH199" s="200"/>
      <c r="AHK199" s="200"/>
      <c r="AHM199" s="200"/>
      <c r="AHO199" s="200"/>
      <c r="AHR199" s="200"/>
      <c r="AHU199" s="200"/>
      <c r="AHX199" s="200"/>
      <c r="AIA199" s="200"/>
      <c r="AID199" s="200"/>
      <c r="AIG199" s="200"/>
      <c r="AIJ199" s="200"/>
      <c r="AIL199" s="200"/>
      <c r="AIO199" s="200"/>
      <c r="AIR199" s="200"/>
      <c r="AIU199" s="200"/>
      <c r="AJA199" s="200"/>
      <c r="AJD199" s="200"/>
      <c r="AJF199" s="200"/>
      <c r="AKM199" s="200"/>
      <c r="AKP199" s="200"/>
      <c r="AKS199" s="200"/>
      <c r="AKV199" s="200"/>
      <c r="AKY199" s="200"/>
      <c r="AKZ199" s="200"/>
      <c r="ALA199" s="200"/>
      <c r="ALD199" s="200"/>
      <c r="ALG199" s="200"/>
      <c r="ALJ199" s="200"/>
      <c r="ALM199" s="200"/>
      <c r="ALO199" s="200"/>
      <c r="AMC199" s="200"/>
      <c r="AMD199" s="200"/>
      <c r="AME199" s="200"/>
      <c r="AMF199" s="200"/>
      <c r="AMG199" s="200"/>
      <c r="AMH199" s="200"/>
      <c r="AMI199" s="200"/>
      <c r="AMJ199" s="200"/>
      <c r="AMK199" s="200"/>
      <c r="AML199" s="200"/>
      <c r="AMM199" s="200"/>
      <c r="AMN199" s="200"/>
      <c r="AMO199" s="200"/>
      <c r="AMP199" s="200"/>
      <c r="AMQ199" s="200"/>
      <c r="AMR199" s="200"/>
      <c r="AMS199" s="200"/>
      <c r="AMT199" s="200"/>
      <c r="AMU199" s="200"/>
      <c r="ANA199" s="200"/>
      <c r="ANB199" s="200"/>
      <c r="ANC199" s="200"/>
      <c r="AND199" s="200"/>
      <c r="ANE199" s="200"/>
      <c r="ANF199" s="200"/>
      <c r="ANG199" s="200"/>
      <c r="ANI199" s="200"/>
      <c r="ANJ199" s="200"/>
      <c r="ANK199" s="200"/>
      <c r="ANL199" s="200"/>
      <c r="ANM199" s="200"/>
      <c r="ANN199" s="200"/>
      <c r="ANO199" s="200"/>
      <c r="ANP199" s="200"/>
      <c r="ANS199" s="200"/>
      <c r="ANV199" s="200"/>
      <c r="ANY199" s="200"/>
      <c r="AOB199" s="200"/>
      <c r="AOE199" s="200"/>
      <c r="AOH199" s="200"/>
      <c r="AOQ199" s="200"/>
      <c r="AOT199" s="200"/>
      <c r="AOW199" s="200"/>
      <c r="AOZ199" s="200"/>
      <c r="API199" s="200"/>
      <c r="APO199" s="200"/>
      <c r="APR199" s="200"/>
      <c r="APU199" s="200"/>
      <c r="APX199" s="200"/>
      <c r="AQD199" s="200"/>
      <c r="AQM199" s="200"/>
      <c r="AQO199" s="200"/>
      <c r="AQP199" s="200"/>
      <c r="AQR199" s="200"/>
      <c r="AQU199" s="200"/>
      <c r="AQX199" s="200"/>
      <c r="ARA199" s="200"/>
      <c r="ARD199" s="200"/>
      <c r="ARG199" s="200"/>
      <c r="ARI199" s="200"/>
      <c r="ARK199" s="200"/>
      <c r="ARN199" s="200"/>
      <c r="ARQ199" s="200"/>
      <c r="ART199" s="200"/>
      <c r="ARW199" s="200"/>
      <c r="ARZ199" s="200"/>
      <c r="ASC199" s="200"/>
      <c r="ASF199" s="200"/>
      <c r="ASH199" s="200"/>
      <c r="ASK199" s="200"/>
      <c r="ASN199" s="200"/>
      <c r="ASQ199" s="200"/>
      <c r="ASW199" s="200"/>
      <c r="ASZ199" s="200"/>
      <c r="ATB199" s="200"/>
      <c r="AUI199" s="200"/>
      <c r="AUL199" s="200"/>
      <c r="AUO199" s="200"/>
      <c r="AUR199" s="200"/>
      <c r="AUU199" s="200"/>
      <c r="AUV199" s="200"/>
      <c r="AUW199" s="200"/>
      <c r="AUZ199" s="200"/>
      <c r="AVC199" s="200"/>
      <c r="AVF199" s="200"/>
      <c r="AVI199" s="200"/>
      <c r="AVK199" s="200"/>
      <c r="AVY199" s="200"/>
      <c r="AVZ199" s="200"/>
      <c r="AWA199" s="200"/>
      <c r="AWB199" s="200"/>
      <c r="AWC199" s="200"/>
      <c r="AWD199" s="200"/>
      <c r="AWE199" s="200"/>
      <c r="AWF199" s="200"/>
      <c r="AWG199" s="200"/>
      <c r="AWH199" s="200"/>
      <c r="AWI199" s="200"/>
      <c r="AWJ199" s="200"/>
      <c r="AWK199" s="200"/>
      <c r="AWL199" s="200"/>
      <c r="AWM199" s="200"/>
      <c r="AWN199" s="200"/>
      <c r="AWO199" s="200"/>
      <c r="AWP199" s="200"/>
      <c r="AWQ199" s="200"/>
      <c r="AWW199" s="200"/>
      <c r="AWX199" s="200"/>
      <c r="AWY199" s="200"/>
      <c r="AWZ199" s="200"/>
      <c r="AXA199" s="200"/>
      <c r="AXB199" s="200"/>
      <c r="AXC199" s="200"/>
      <c r="AXE199" s="200"/>
      <c r="AXF199" s="200"/>
      <c r="AXG199" s="200"/>
      <c r="AXH199" s="200"/>
      <c r="AXI199" s="200"/>
      <c r="AXJ199" s="200"/>
      <c r="AXK199" s="200"/>
      <c r="AXL199" s="200"/>
      <c r="AXO199" s="200"/>
      <c r="AXR199" s="200"/>
      <c r="AXU199" s="200"/>
      <c r="AXX199" s="200"/>
      <c r="AYA199" s="200"/>
      <c r="AYD199" s="200"/>
      <c r="AYM199" s="200"/>
      <c r="AYP199" s="200"/>
      <c r="AYS199" s="200"/>
      <c r="AYV199" s="200"/>
      <c r="AZE199" s="200"/>
      <c r="AZK199" s="200"/>
      <c r="AZN199" s="200"/>
      <c r="AZQ199" s="200"/>
      <c r="AZT199" s="200"/>
      <c r="AZZ199" s="200"/>
      <c r="BAI199" s="200"/>
      <c r="BAK199" s="200"/>
      <c r="BAL199" s="200"/>
      <c r="BAN199" s="200"/>
      <c r="BAQ199" s="200"/>
      <c r="BAT199" s="200"/>
      <c r="BAW199" s="200"/>
      <c r="BAZ199" s="200"/>
      <c r="BBC199" s="200"/>
      <c r="BBE199" s="200"/>
      <c r="BBG199" s="200"/>
      <c r="BBJ199" s="200"/>
      <c r="BBM199" s="200"/>
      <c r="BBP199" s="200"/>
      <c r="BBS199" s="200"/>
      <c r="BBV199" s="200"/>
      <c r="BBY199" s="200"/>
      <c r="BCB199" s="200"/>
      <c r="BCD199" s="200"/>
      <c r="BCG199" s="200"/>
      <c r="BCJ199" s="200"/>
      <c r="BCM199" s="200"/>
      <c r="BCS199" s="200"/>
      <c r="BCV199" s="200"/>
      <c r="BCX199" s="200"/>
      <c r="BEE199" s="200"/>
      <c r="BEH199" s="200"/>
      <c r="BEK199" s="200"/>
      <c r="BEN199" s="200"/>
      <c r="BEQ199" s="200"/>
      <c r="BER199" s="200"/>
      <c r="BES199" s="200"/>
      <c r="BEV199" s="200"/>
      <c r="BEY199" s="200"/>
      <c r="BFB199" s="200"/>
      <c r="BFE199" s="200"/>
      <c r="BFG199" s="200"/>
      <c r="BFU199" s="200"/>
      <c r="BFV199" s="200"/>
      <c r="BFW199" s="200"/>
      <c r="BFX199" s="200"/>
      <c r="BFY199" s="200"/>
      <c r="BFZ199" s="200"/>
      <c r="BGA199" s="200"/>
      <c r="BGB199" s="200"/>
      <c r="BGC199" s="200"/>
      <c r="BGD199" s="200"/>
      <c r="BGE199" s="200"/>
      <c r="BGF199" s="200"/>
      <c r="BGG199" s="200"/>
      <c r="BGH199" s="200"/>
      <c r="BGI199" s="200"/>
      <c r="BGJ199" s="200"/>
      <c r="BGK199" s="200"/>
      <c r="BGL199" s="200"/>
      <c r="BGM199" s="200"/>
      <c r="BGS199" s="200"/>
      <c r="BGT199" s="200"/>
      <c r="BGU199" s="200"/>
      <c r="BGV199" s="200"/>
      <c r="BGW199" s="200"/>
      <c r="BGX199" s="200"/>
      <c r="BGY199" s="200"/>
      <c r="BHA199" s="200"/>
      <c r="BHB199" s="200"/>
      <c r="BHC199" s="200"/>
      <c r="BHD199" s="200"/>
      <c r="BHE199" s="200"/>
      <c r="BHF199" s="200"/>
      <c r="BHG199" s="200"/>
      <c r="BHH199" s="200"/>
      <c r="BHK199" s="200"/>
      <c r="BHN199" s="200"/>
      <c r="BHQ199" s="200"/>
      <c r="BHT199" s="200"/>
      <c r="BHW199" s="200"/>
      <c r="BHZ199" s="200"/>
      <c r="BII199" s="200"/>
      <c r="BIL199" s="200"/>
      <c r="BIO199" s="200"/>
      <c r="BIR199" s="200"/>
      <c r="BJA199" s="200"/>
      <c r="BJG199" s="200"/>
      <c r="BJJ199" s="200"/>
      <c r="BJM199" s="200"/>
      <c r="BJP199" s="200"/>
      <c r="BJV199" s="200"/>
      <c r="BKE199" s="200"/>
      <c r="BKG199" s="200"/>
      <c r="BKH199" s="200"/>
      <c r="BKJ199" s="200"/>
      <c r="BKM199" s="200"/>
      <c r="BKP199" s="200"/>
      <c r="BKS199" s="200"/>
      <c r="BKV199" s="200"/>
      <c r="BKY199" s="200"/>
      <c r="BLA199" s="200"/>
      <c r="BLC199" s="200"/>
      <c r="BLF199" s="200"/>
      <c r="BLI199" s="200"/>
      <c r="BLL199" s="200"/>
      <c r="BLO199" s="200"/>
      <c r="BLR199" s="200"/>
      <c r="BLU199" s="200"/>
      <c r="BLX199" s="200"/>
      <c r="BLZ199" s="200"/>
      <c r="BMC199" s="200"/>
      <c r="BMF199" s="200"/>
      <c r="BMI199" s="200"/>
      <c r="BMO199" s="200"/>
      <c r="BMR199" s="200"/>
      <c r="BMT199" s="200"/>
      <c r="BOA199" s="200"/>
      <c r="BOD199" s="200"/>
      <c r="BOG199" s="200"/>
      <c r="BOJ199" s="200"/>
      <c r="BOM199" s="200"/>
      <c r="BON199" s="200"/>
      <c r="BOO199" s="200"/>
      <c r="BOR199" s="200"/>
      <c r="BOU199" s="200"/>
      <c r="BOX199" s="200"/>
      <c r="BPA199" s="200"/>
      <c r="BPC199" s="200"/>
      <c r="BPQ199" s="200"/>
      <c r="BPR199" s="200"/>
      <c r="BPS199" s="200"/>
      <c r="BPT199" s="200"/>
      <c r="BPU199" s="200"/>
      <c r="BPV199" s="200"/>
      <c r="BPW199" s="200"/>
      <c r="BPX199" s="200"/>
      <c r="BPY199" s="200"/>
      <c r="BPZ199" s="200"/>
      <c r="BQA199" s="200"/>
      <c r="BQB199" s="200"/>
      <c r="BQC199" s="200"/>
      <c r="BQD199" s="200"/>
      <c r="BQE199" s="200"/>
      <c r="BQF199" s="200"/>
      <c r="BQG199" s="200"/>
      <c r="BQH199" s="200"/>
      <c r="BQI199" s="200"/>
      <c r="BQO199" s="200"/>
      <c r="BQP199" s="200"/>
      <c r="BQQ199" s="200"/>
      <c r="BQR199" s="200"/>
      <c r="BQS199" s="200"/>
      <c r="BQT199" s="200"/>
      <c r="BQU199" s="200"/>
      <c r="BQW199" s="200"/>
      <c r="BQX199" s="200"/>
      <c r="BQY199" s="200"/>
      <c r="BQZ199" s="200"/>
      <c r="BRA199" s="200"/>
      <c r="BRB199" s="200"/>
      <c r="BRC199" s="200"/>
      <c r="BRD199" s="200"/>
      <c r="BRG199" s="200"/>
      <c r="BRJ199" s="200"/>
      <c r="BRM199" s="200"/>
      <c r="BRP199" s="200"/>
      <c r="BRS199" s="200"/>
      <c r="BRV199" s="200"/>
      <c r="BSE199" s="200"/>
      <c r="BSH199" s="200"/>
      <c r="BSK199" s="200"/>
      <c r="BSN199" s="200"/>
      <c r="BSW199" s="200"/>
      <c r="BTC199" s="200"/>
      <c r="BTF199" s="200"/>
      <c r="BTI199" s="200"/>
      <c r="BTL199" s="200"/>
      <c r="BTR199" s="200"/>
      <c r="BUA199" s="200"/>
      <c r="BUC199" s="200"/>
      <c r="BUD199" s="200"/>
      <c r="BUF199" s="200"/>
      <c r="BUI199" s="200"/>
      <c r="BUL199" s="200"/>
      <c r="BUO199" s="200"/>
      <c r="BUR199" s="200"/>
      <c r="BUU199" s="200"/>
      <c r="BUW199" s="200"/>
      <c r="BUY199" s="200"/>
      <c r="BVB199" s="200"/>
      <c r="BVE199" s="200"/>
      <c r="BVH199" s="200"/>
      <c r="BVK199" s="200"/>
      <c r="BVN199" s="200"/>
      <c r="BVQ199" s="200"/>
      <c r="BVT199" s="200"/>
      <c r="BVV199" s="200"/>
      <c r="BVY199" s="200"/>
      <c r="BWB199" s="200"/>
      <c r="BWE199" s="200"/>
      <c r="BWK199" s="200"/>
      <c r="BWN199" s="200"/>
      <c r="BWP199" s="200"/>
      <c r="BXW199" s="200"/>
      <c r="BXZ199" s="200"/>
      <c r="BYC199" s="200"/>
      <c r="BYF199" s="200"/>
      <c r="BYI199" s="200"/>
      <c r="BYJ199" s="200"/>
      <c r="BYK199" s="200"/>
      <c r="BYN199" s="200"/>
      <c r="BYQ199" s="200"/>
      <c r="BYT199" s="200"/>
      <c r="BYW199" s="200"/>
      <c r="BYY199" s="200"/>
      <c r="BZM199" s="200"/>
      <c r="BZN199" s="200"/>
      <c r="BZO199" s="200"/>
      <c r="BZP199" s="200"/>
      <c r="BZQ199" s="200"/>
      <c r="BZR199" s="200"/>
      <c r="BZS199" s="200"/>
      <c r="BZT199" s="200"/>
      <c r="BZU199" s="200"/>
      <c r="BZV199" s="200"/>
      <c r="BZW199" s="200"/>
      <c r="BZX199" s="200"/>
      <c r="BZY199" s="200"/>
      <c r="BZZ199" s="200"/>
      <c r="CAA199" s="200"/>
      <c r="CAB199" s="200"/>
      <c r="CAC199" s="200"/>
      <c r="CAD199" s="200"/>
      <c r="CAE199" s="200"/>
      <c r="CAK199" s="200"/>
      <c r="CAL199" s="200"/>
      <c r="CAM199" s="200"/>
      <c r="CAN199" s="200"/>
      <c r="CAO199" s="200"/>
      <c r="CAP199" s="200"/>
      <c r="CAQ199" s="200"/>
      <c r="CAS199" s="200"/>
      <c r="CAT199" s="200"/>
      <c r="CAU199" s="200"/>
      <c r="CAV199" s="200"/>
      <c r="CAW199" s="200"/>
      <c r="CAX199" s="200"/>
      <c r="CAY199" s="200"/>
      <c r="CAZ199" s="200"/>
      <c r="CBC199" s="200"/>
      <c r="CBF199" s="200"/>
      <c r="CBI199" s="200"/>
      <c r="CBL199" s="200"/>
      <c r="CBO199" s="200"/>
      <c r="CBR199" s="200"/>
      <c r="CCA199" s="200"/>
      <c r="CCD199" s="200"/>
      <c r="CCG199" s="200"/>
      <c r="CCJ199" s="200"/>
      <c r="CCS199" s="200"/>
      <c r="CCY199" s="200"/>
      <c r="CDB199" s="200"/>
      <c r="CDE199" s="200"/>
      <c r="CDH199" s="200"/>
      <c r="CDN199" s="200"/>
      <c r="CDW199" s="200"/>
      <c r="CDY199" s="200"/>
      <c r="CDZ199" s="200"/>
      <c r="CEB199" s="200"/>
      <c r="CEE199" s="200"/>
      <c r="CEH199" s="200"/>
      <c r="CEK199" s="200"/>
      <c r="CEN199" s="200"/>
      <c r="CEQ199" s="200"/>
      <c r="CES199" s="200"/>
      <c r="CEU199" s="200"/>
      <c r="CEX199" s="200"/>
      <c r="CFA199" s="200"/>
      <c r="CFD199" s="200"/>
      <c r="CFG199" s="200"/>
      <c r="CFJ199" s="200"/>
      <c r="CFM199" s="200"/>
      <c r="CFP199" s="200"/>
      <c r="CFR199" s="200"/>
      <c r="CFU199" s="200"/>
      <c r="CFX199" s="200"/>
      <c r="CGA199" s="200"/>
      <c r="CGG199" s="200"/>
      <c r="CGJ199" s="200"/>
      <c r="CGL199" s="200"/>
      <c r="CHS199" s="200"/>
      <c r="CHV199" s="200"/>
      <c r="CHY199" s="200"/>
      <c r="CIB199" s="200"/>
      <c r="CIE199" s="200"/>
      <c r="CIF199" s="200"/>
      <c r="CIG199" s="200"/>
      <c r="CIJ199" s="200"/>
      <c r="CIM199" s="200"/>
      <c r="CIP199" s="200"/>
      <c r="CIS199" s="200"/>
      <c r="CIU199" s="200"/>
      <c r="CJI199" s="200"/>
      <c r="CJJ199" s="200"/>
      <c r="CJK199" s="200"/>
      <c r="CJL199" s="200"/>
      <c r="CJM199" s="200"/>
      <c r="CJN199" s="200"/>
      <c r="CJO199" s="200"/>
      <c r="CJP199" s="200"/>
      <c r="CJQ199" s="200"/>
      <c r="CJR199" s="200"/>
      <c r="CJS199" s="200"/>
      <c r="CJT199" s="200"/>
      <c r="CJU199" s="200"/>
      <c r="CJV199" s="200"/>
      <c r="CJW199" s="200"/>
      <c r="CJX199" s="200"/>
      <c r="CJY199" s="200"/>
      <c r="CJZ199" s="200"/>
      <c r="CKA199" s="200"/>
      <c r="CKG199" s="200"/>
      <c r="CKH199" s="200"/>
      <c r="CKI199" s="200"/>
      <c r="CKJ199" s="200"/>
      <c r="CKK199" s="200"/>
      <c r="CKL199" s="200"/>
      <c r="CKM199" s="200"/>
      <c r="CKO199" s="200"/>
      <c r="CKP199" s="200"/>
      <c r="CKQ199" s="200"/>
      <c r="CKR199" s="200"/>
      <c r="CKS199" s="200"/>
      <c r="CKT199" s="200"/>
      <c r="CKU199" s="200"/>
      <c r="CKV199" s="200"/>
      <c r="CKY199" s="200"/>
      <c r="CLB199" s="200"/>
      <c r="CLE199" s="200"/>
      <c r="CLH199" s="200"/>
      <c r="CLK199" s="200"/>
      <c r="CLN199" s="200"/>
      <c r="CLW199" s="200"/>
      <c r="CLZ199" s="200"/>
      <c r="CMC199" s="200"/>
      <c r="CMF199" s="200"/>
      <c r="CMO199" s="200"/>
      <c r="CMU199" s="200"/>
      <c r="CMX199" s="200"/>
      <c r="CNA199" s="200"/>
      <c r="CND199" s="200"/>
      <c r="CNJ199" s="200"/>
      <c r="CNS199" s="200"/>
      <c r="CNU199" s="200"/>
      <c r="CNV199" s="200"/>
      <c r="CNX199" s="200"/>
      <c r="COA199" s="200"/>
      <c r="COD199" s="200"/>
      <c r="COG199" s="200"/>
      <c r="COJ199" s="200"/>
      <c r="COM199" s="200"/>
      <c r="COO199" s="200"/>
      <c r="COQ199" s="200"/>
      <c r="COT199" s="200"/>
      <c r="COW199" s="200"/>
      <c r="COZ199" s="200"/>
      <c r="CPC199" s="200"/>
      <c r="CPF199" s="200"/>
      <c r="CPI199" s="200"/>
      <c r="CPL199" s="200"/>
      <c r="CPN199" s="200"/>
      <c r="CPQ199" s="200"/>
      <c r="CPT199" s="200"/>
      <c r="CPW199" s="200"/>
      <c r="CQC199" s="200"/>
      <c r="CQF199" s="200"/>
      <c r="CQH199" s="200"/>
      <c r="CRO199" s="200"/>
      <c r="CRR199" s="200"/>
      <c r="CRU199" s="200"/>
      <c r="CRX199" s="200"/>
      <c r="CSA199" s="200"/>
      <c r="CSB199" s="200"/>
      <c r="CSC199" s="200"/>
      <c r="CSF199" s="200"/>
      <c r="CSI199" s="200"/>
      <c r="CSL199" s="200"/>
      <c r="CSO199" s="200"/>
      <c r="CSQ199" s="200"/>
      <c r="CTE199" s="200"/>
      <c r="CTF199" s="200"/>
      <c r="CTG199" s="200"/>
      <c r="CTH199" s="200"/>
      <c r="CTI199" s="200"/>
      <c r="CTJ199" s="200"/>
      <c r="CTK199" s="200"/>
      <c r="CTL199" s="200"/>
      <c r="CTM199" s="200"/>
      <c r="CTN199" s="200"/>
      <c r="CTO199" s="200"/>
      <c r="CTP199" s="200"/>
      <c r="CTQ199" s="200"/>
      <c r="CTR199" s="200"/>
      <c r="CTS199" s="200"/>
      <c r="CTT199" s="200"/>
      <c r="CTU199" s="200"/>
      <c r="CTV199" s="200"/>
      <c r="CTW199" s="200"/>
      <c r="CUC199" s="200"/>
      <c r="CUD199" s="200"/>
      <c r="CUE199" s="200"/>
      <c r="CUF199" s="200"/>
      <c r="CUG199" s="200"/>
      <c r="CUH199" s="200"/>
      <c r="CUI199" s="200"/>
      <c r="CUK199" s="200"/>
      <c r="CUL199" s="200"/>
      <c r="CUM199" s="200"/>
      <c r="CUN199" s="200"/>
      <c r="CUO199" s="200"/>
      <c r="CUP199" s="200"/>
      <c r="CUQ199" s="200"/>
      <c r="CUR199" s="200"/>
      <c r="CUU199" s="200"/>
      <c r="CUX199" s="200"/>
      <c r="CVA199" s="200"/>
      <c r="CVD199" s="200"/>
      <c r="CVG199" s="200"/>
      <c r="CVJ199" s="200"/>
      <c r="CVS199" s="200"/>
      <c r="CVV199" s="200"/>
      <c r="CVY199" s="200"/>
      <c r="CWB199" s="200"/>
      <c r="CWK199" s="200"/>
      <c r="CWQ199" s="200"/>
      <c r="CWT199" s="200"/>
      <c r="CWW199" s="200"/>
      <c r="CWZ199" s="200"/>
      <c r="CXF199" s="200"/>
      <c r="CXO199" s="200"/>
      <c r="CXQ199" s="200"/>
      <c r="CXR199" s="200"/>
      <c r="CXT199" s="200"/>
      <c r="CXW199" s="200"/>
      <c r="CXZ199" s="200"/>
      <c r="CYC199" s="200"/>
      <c r="CYF199" s="200"/>
      <c r="CYI199" s="200"/>
      <c r="CYK199" s="200"/>
      <c r="CYM199" s="200"/>
      <c r="CYP199" s="200"/>
      <c r="CYS199" s="200"/>
      <c r="CYV199" s="200"/>
      <c r="CYY199" s="200"/>
      <c r="CZB199" s="200"/>
      <c r="CZE199" s="200"/>
      <c r="CZH199" s="200"/>
      <c r="CZJ199" s="200"/>
      <c r="CZM199" s="200"/>
      <c r="CZP199" s="200"/>
      <c r="CZS199" s="200"/>
      <c r="CZY199" s="200"/>
      <c r="DAB199" s="200"/>
      <c r="DAD199" s="200"/>
      <c r="DBK199" s="200"/>
      <c r="DBN199" s="200"/>
      <c r="DBQ199" s="200"/>
      <c r="DBT199" s="200"/>
      <c r="DBW199" s="200"/>
      <c r="DBX199" s="200"/>
      <c r="DBY199" s="200"/>
      <c r="DCB199" s="200"/>
      <c r="DCE199" s="200"/>
      <c r="DCH199" s="200"/>
      <c r="DCK199" s="200"/>
      <c r="DCM199" s="200"/>
      <c r="DDA199" s="200"/>
      <c r="DDB199" s="200"/>
      <c r="DDC199" s="200"/>
      <c r="DDD199" s="200"/>
      <c r="DDE199" s="200"/>
      <c r="DDF199" s="200"/>
      <c r="DDG199" s="200"/>
      <c r="DDH199" s="200"/>
      <c r="DDI199" s="200"/>
      <c r="DDJ199" s="200"/>
      <c r="DDK199" s="200"/>
      <c r="DDL199" s="200"/>
      <c r="DDM199" s="200"/>
      <c r="DDN199" s="200"/>
      <c r="DDO199" s="200"/>
      <c r="DDP199" s="200"/>
      <c r="DDQ199" s="200"/>
      <c r="DDR199" s="200"/>
      <c r="DDS199" s="200"/>
      <c r="DDY199" s="200"/>
      <c r="DDZ199" s="200"/>
      <c r="DEA199" s="200"/>
      <c r="DEB199" s="200"/>
      <c r="DEC199" s="200"/>
      <c r="DED199" s="200"/>
      <c r="DEE199" s="200"/>
      <c r="DEG199" s="200"/>
      <c r="DEH199" s="200"/>
      <c r="DEI199" s="200"/>
      <c r="DEJ199" s="200"/>
      <c r="DEK199" s="200"/>
      <c r="DEL199" s="200"/>
      <c r="DEM199" s="200"/>
      <c r="DEN199" s="200"/>
      <c r="DEQ199" s="200"/>
      <c r="DET199" s="200"/>
      <c r="DEW199" s="200"/>
      <c r="DEZ199" s="200"/>
      <c r="DFC199" s="200"/>
      <c r="DFF199" s="200"/>
      <c r="DFO199" s="200"/>
      <c r="DFR199" s="200"/>
      <c r="DFU199" s="200"/>
      <c r="DFX199" s="200"/>
      <c r="DGG199" s="200"/>
      <c r="DGM199" s="200"/>
      <c r="DGP199" s="200"/>
      <c r="DGS199" s="200"/>
      <c r="DGV199" s="200"/>
      <c r="DHB199" s="200"/>
      <c r="DHK199" s="200"/>
      <c r="DHM199" s="200"/>
      <c r="DHN199" s="200"/>
      <c r="DHP199" s="200"/>
      <c r="DHS199" s="200"/>
      <c r="DHV199" s="200"/>
      <c r="DHY199" s="200"/>
      <c r="DIB199" s="200"/>
      <c r="DIE199" s="200"/>
      <c r="DIG199" s="200"/>
      <c r="DII199" s="200"/>
      <c r="DIL199" s="200"/>
      <c r="DIO199" s="200"/>
      <c r="DIR199" s="200"/>
      <c r="DIU199" s="200"/>
      <c r="DIX199" s="200"/>
      <c r="DJA199" s="200"/>
      <c r="DJD199" s="200"/>
      <c r="DJF199" s="200"/>
      <c r="DJI199" s="200"/>
      <c r="DJL199" s="200"/>
      <c r="DJO199" s="200"/>
      <c r="DJU199" s="200"/>
      <c r="DJX199" s="200"/>
      <c r="DJZ199" s="200"/>
      <c r="DLG199" s="200"/>
      <c r="DLJ199" s="200"/>
      <c r="DLM199" s="200"/>
      <c r="DLP199" s="200"/>
      <c r="DLS199" s="200"/>
      <c r="DLT199" s="200"/>
      <c r="DLU199" s="200"/>
      <c r="DLX199" s="200"/>
      <c r="DMA199" s="200"/>
      <c r="DMD199" s="200"/>
      <c r="DMG199" s="200"/>
      <c r="DMI199" s="200"/>
      <c r="DMW199" s="200"/>
      <c r="DMX199" s="200"/>
      <c r="DMY199" s="200"/>
      <c r="DMZ199" s="200"/>
      <c r="DNA199" s="200"/>
      <c r="DNB199" s="200"/>
      <c r="DNC199" s="200"/>
      <c r="DND199" s="200"/>
      <c r="DNE199" s="200"/>
      <c r="DNF199" s="200"/>
      <c r="DNG199" s="200"/>
      <c r="DNH199" s="200"/>
      <c r="DNI199" s="200"/>
      <c r="DNJ199" s="200"/>
      <c r="DNK199" s="200"/>
      <c r="DNL199" s="200"/>
      <c r="DNM199" s="200"/>
      <c r="DNN199" s="200"/>
      <c r="DNO199" s="200"/>
      <c r="DNU199" s="200"/>
      <c r="DNV199" s="200"/>
      <c r="DNW199" s="200"/>
      <c r="DNX199" s="200"/>
      <c r="DNY199" s="200"/>
      <c r="DNZ199" s="200"/>
      <c r="DOA199" s="200"/>
      <c r="DOC199" s="200"/>
      <c r="DOD199" s="200"/>
      <c r="DOE199" s="200"/>
      <c r="DOF199" s="200"/>
      <c r="DOG199" s="200"/>
      <c r="DOH199" s="200"/>
      <c r="DOI199" s="200"/>
      <c r="DOJ199" s="200"/>
      <c r="DOM199" s="200"/>
      <c r="DOP199" s="200"/>
      <c r="DOS199" s="200"/>
      <c r="DOV199" s="200"/>
      <c r="DOY199" s="200"/>
      <c r="DPB199" s="200"/>
      <c r="DPK199" s="200"/>
      <c r="DPN199" s="200"/>
      <c r="DPQ199" s="200"/>
      <c r="DPT199" s="200"/>
      <c r="DQC199" s="200"/>
      <c r="DQI199" s="200"/>
      <c r="DQL199" s="200"/>
      <c r="DQO199" s="200"/>
      <c r="DQR199" s="200"/>
      <c r="DQX199" s="200"/>
      <c r="DRG199" s="200"/>
      <c r="DRI199" s="200"/>
      <c r="DRJ199" s="200"/>
      <c r="DRL199" s="200"/>
      <c r="DRO199" s="200"/>
      <c r="DRR199" s="200"/>
      <c r="DRU199" s="200"/>
      <c r="DRX199" s="200"/>
      <c r="DSA199" s="200"/>
      <c r="DSC199" s="200"/>
      <c r="DSE199" s="200"/>
      <c r="DSH199" s="200"/>
      <c r="DSK199" s="200"/>
      <c r="DSN199" s="200"/>
      <c r="DSQ199" s="200"/>
      <c r="DST199" s="200"/>
      <c r="DSW199" s="200"/>
      <c r="DSZ199" s="200"/>
      <c r="DTB199" s="200"/>
      <c r="DTE199" s="200"/>
      <c r="DTH199" s="200"/>
      <c r="DTK199" s="200"/>
      <c r="DTQ199" s="200"/>
      <c r="DTT199" s="200"/>
      <c r="DTV199" s="200"/>
      <c r="DVC199" s="200"/>
      <c r="DVF199" s="200"/>
      <c r="DVI199" s="200"/>
      <c r="DVL199" s="200"/>
      <c r="DVO199" s="200"/>
      <c r="DVP199" s="200"/>
      <c r="DVQ199" s="200"/>
      <c r="DVT199" s="200"/>
      <c r="DVW199" s="200"/>
      <c r="DVZ199" s="200"/>
      <c r="DWC199" s="200"/>
      <c r="DWE199" s="200"/>
      <c r="DWS199" s="200"/>
      <c r="DWT199" s="200"/>
      <c r="DWU199" s="200"/>
      <c r="DWV199" s="200"/>
      <c r="DWW199" s="200"/>
      <c r="DWX199" s="200"/>
      <c r="DWY199" s="200"/>
      <c r="DWZ199" s="200"/>
      <c r="DXA199" s="200"/>
      <c r="DXB199" s="200"/>
      <c r="DXC199" s="200"/>
      <c r="DXD199" s="200"/>
      <c r="DXE199" s="200"/>
      <c r="DXF199" s="200"/>
      <c r="DXG199" s="200"/>
      <c r="DXH199" s="200"/>
      <c r="DXI199" s="200"/>
      <c r="DXJ199" s="200"/>
      <c r="DXK199" s="200"/>
      <c r="DXQ199" s="200"/>
      <c r="DXR199" s="200"/>
      <c r="DXS199" s="200"/>
      <c r="DXT199" s="200"/>
      <c r="DXU199" s="200"/>
      <c r="DXV199" s="200"/>
      <c r="DXW199" s="200"/>
      <c r="DXY199" s="200"/>
      <c r="DXZ199" s="200"/>
      <c r="DYA199" s="200"/>
      <c r="DYB199" s="200"/>
      <c r="DYC199" s="200"/>
      <c r="DYD199" s="200"/>
      <c r="DYE199" s="200"/>
      <c r="DYF199" s="200"/>
      <c r="DYI199" s="200"/>
      <c r="DYL199" s="200"/>
      <c r="DYO199" s="200"/>
      <c r="DYR199" s="200"/>
      <c r="DYU199" s="200"/>
      <c r="DYX199" s="200"/>
      <c r="DZG199" s="200"/>
      <c r="DZJ199" s="200"/>
      <c r="DZM199" s="200"/>
      <c r="DZP199" s="200"/>
      <c r="DZY199" s="200"/>
      <c r="EAE199" s="200"/>
      <c r="EAH199" s="200"/>
      <c r="EAK199" s="200"/>
      <c r="EAN199" s="200"/>
      <c r="EAT199" s="200"/>
      <c r="EBC199" s="200"/>
      <c r="EBE199" s="200"/>
      <c r="EBF199" s="200"/>
      <c r="EBH199" s="200"/>
      <c r="EBK199" s="200"/>
      <c r="EBN199" s="200"/>
      <c r="EBQ199" s="200"/>
      <c r="EBT199" s="200"/>
      <c r="EBW199" s="200"/>
      <c r="EBY199" s="200"/>
      <c r="ECA199" s="200"/>
      <c r="ECD199" s="200"/>
      <c r="ECG199" s="200"/>
      <c r="ECJ199" s="200"/>
      <c r="ECM199" s="200"/>
      <c r="ECP199" s="200"/>
      <c r="ECS199" s="200"/>
      <c r="ECV199" s="200"/>
      <c r="ECX199" s="200"/>
      <c r="EDA199" s="200"/>
      <c r="EDD199" s="200"/>
      <c r="EDG199" s="200"/>
      <c r="EDM199" s="200"/>
      <c r="EDP199" s="200"/>
      <c r="EDR199" s="200"/>
      <c r="EEY199" s="200"/>
      <c r="EFB199" s="200"/>
      <c r="EFE199" s="200"/>
      <c r="EFH199" s="200"/>
      <c r="EFK199" s="200"/>
      <c r="EFL199" s="200"/>
      <c r="EFM199" s="200"/>
      <c r="EFP199" s="200"/>
      <c r="EFS199" s="200"/>
      <c r="EFV199" s="200"/>
      <c r="EFY199" s="200"/>
      <c r="EGA199" s="200"/>
      <c r="EGO199" s="200"/>
      <c r="EGP199" s="200"/>
      <c r="EGQ199" s="200"/>
      <c r="EGR199" s="200"/>
      <c r="EGS199" s="200"/>
      <c r="EGT199" s="200"/>
      <c r="EGU199" s="200"/>
      <c r="EGV199" s="200"/>
      <c r="EGW199" s="200"/>
      <c r="EGX199" s="200"/>
      <c r="EGY199" s="200"/>
      <c r="EGZ199" s="200"/>
      <c r="EHA199" s="200"/>
      <c r="EHB199" s="200"/>
      <c r="EHC199" s="200"/>
      <c r="EHD199" s="200"/>
      <c r="EHE199" s="200"/>
      <c r="EHF199" s="200"/>
      <c r="EHG199" s="200"/>
      <c r="EHM199" s="200"/>
      <c r="EHN199" s="200"/>
      <c r="EHO199" s="200"/>
      <c r="EHP199" s="200"/>
      <c r="EHQ199" s="200"/>
      <c r="EHR199" s="200"/>
      <c r="EHS199" s="200"/>
      <c r="EHU199" s="200"/>
      <c r="EHV199" s="200"/>
      <c r="EHW199" s="200"/>
      <c r="EHX199" s="200"/>
      <c r="EHY199" s="200"/>
      <c r="EHZ199" s="200"/>
      <c r="EIA199" s="200"/>
      <c r="EIB199" s="200"/>
      <c r="EIE199" s="200"/>
      <c r="EIH199" s="200"/>
      <c r="EIK199" s="200"/>
      <c r="EIN199" s="200"/>
      <c r="EIQ199" s="200"/>
      <c r="EIT199" s="200"/>
      <c r="EJC199" s="200"/>
      <c r="EJF199" s="200"/>
      <c r="EJI199" s="200"/>
      <c r="EJL199" s="200"/>
      <c r="EJU199" s="200"/>
      <c r="EKA199" s="200"/>
      <c r="EKD199" s="200"/>
      <c r="EKG199" s="200"/>
      <c r="EKJ199" s="200"/>
      <c r="EKP199" s="200"/>
      <c r="EKY199" s="200"/>
      <c r="ELA199" s="200"/>
      <c r="ELB199" s="200"/>
      <c r="ELD199" s="200"/>
      <c r="ELG199" s="200"/>
      <c r="ELJ199" s="200"/>
      <c r="ELM199" s="200"/>
      <c r="ELP199" s="200"/>
      <c r="ELS199" s="200"/>
      <c r="ELU199" s="200"/>
      <c r="ELW199" s="200"/>
      <c r="ELZ199" s="200"/>
      <c r="EMC199" s="200"/>
      <c r="EMF199" s="200"/>
      <c r="EMI199" s="200"/>
      <c r="EML199" s="200"/>
      <c r="EMO199" s="200"/>
      <c r="EMR199" s="200"/>
      <c r="EMT199" s="200"/>
      <c r="EMW199" s="200"/>
      <c r="EMZ199" s="200"/>
      <c r="ENC199" s="200"/>
      <c r="ENI199" s="200"/>
      <c r="ENL199" s="200"/>
      <c r="ENN199" s="200"/>
      <c r="EOU199" s="200"/>
      <c r="EOX199" s="200"/>
      <c r="EPA199" s="200"/>
      <c r="EPD199" s="200"/>
      <c r="EPG199" s="200"/>
      <c r="EPH199" s="200"/>
      <c r="EPI199" s="200"/>
      <c r="EPL199" s="200"/>
      <c r="EPO199" s="200"/>
      <c r="EPR199" s="200"/>
      <c r="EPU199" s="200"/>
      <c r="EPW199" s="200"/>
      <c r="EQK199" s="200"/>
      <c r="EQL199" s="200"/>
      <c r="EQM199" s="200"/>
      <c r="EQN199" s="200"/>
      <c r="EQO199" s="200"/>
      <c r="EQP199" s="200"/>
      <c r="EQQ199" s="200"/>
      <c r="EQR199" s="200"/>
      <c r="EQS199" s="200"/>
      <c r="EQT199" s="200"/>
      <c r="EQU199" s="200"/>
      <c r="EQV199" s="200"/>
      <c r="EQW199" s="200"/>
      <c r="EQX199" s="200"/>
      <c r="EQY199" s="200"/>
      <c r="EQZ199" s="200"/>
      <c r="ERA199" s="200"/>
      <c r="ERB199" s="200"/>
      <c r="ERC199" s="200"/>
      <c r="ERI199" s="200"/>
      <c r="ERJ199" s="200"/>
      <c r="ERK199" s="200"/>
      <c r="ERL199" s="200"/>
      <c r="ERM199" s="200"/>
      <c r="ERN199" s="200"/>
      <c r="ERO199" s="200"/>
      <c r="ERQ199" s="200"/>
      <c r="ERR199" s="200"/>
      <c r="ERS199" s="200"/>
      <c r="ERT199" s="200"/>
      <c r="ERU199" s="200"/>
      <c r="ERV199" s="200"/>
      <c r="ERW199" s="200"/>
      <c r="ERX199" s="200"/>
      <c r="ESA199" s="200"/>
      <c r="ESD199" s="200"/>
      <c r="ESG199" s="200"/>
      <c r="ESJ199" s="200"/>
      <c r="ESM199" s="200"/>
      <c r="ESP199" s="200"/>
      <c r="ESY199" s="200"/>
      <c r="ETB199" s="200"/>
      <c r="ETE199" s="200"/>
      <c r="ETH199" s="200"/>
      <c r="ETQ199" s="200"/>
      <c r="ETW199" s="200"/>
      <c r="ETZ199" s="200"/>
      <c r="EUC199" s="200"/>
      <c r="EUF199" s="200"/>
      <c r="EUL199" s="200"/>
      <c r="EUU199" s="200"/>
      <c r="EUW199" s="200"/>
      <c r="EUX199" s="200"/>
      <c r="EUZ199" s="200"/>
      <c r="EVC199" s="200"/>
      <c r="EVF199" s="200"/>
      <c r="EVI199" s="200"/>
      <c r="EVL199" s="200"/>
      <c r="EVO199" s="200"/>
      <c r="EVQ199" s="200"/>
      <c r="EVS199" s="200"/>
      <c r="EVV199" s="200"/>
      <c r="EVY199" s="200"/>
      <c r="EWB199" s="200"/>
      <c r="EWE199" s="200"/>
      <c r="EWH199" s="200"/>
      <c r="EWK199" s="200"/>
      <c r="EWN199" s="200"/>
      <c r="EWP199" s="200"/>
      <c r="EWS199" s="200"/>
      <c r="EWV199" s="200"/>
      <c r="EWY199" s="200"/>
      <c r="EXE199" s="200"/>
      <c r="EXH199" s="200"/>
      <c r="EXJ199" s="200"/>
      <c r="EYQ199" s="200"/>
      <c r="EYT199" s="200"/>
      <c r="EYW199" s="200"/>
      <c r="EYZ199" s="200"/>
      <c r="EZC199" s="200"/>
      <c r="EZD199" s="200"/>
      <c r="EZE199" s="200"/>
      <c r="EZH199" s="200"/>
      <c r="EZK199" s="200"/>
      <c r="EZN199" s="200"/>
      <c r="EZQ199" s="200"/>
      <c r="EZS199" s="200"/>
      <c r="FAG199" s="200"/>
      <c r="FAH199" s="200"/>
      <c r="FAI199" s="200"/>
      <c r="FAJ199" s="200"/>
      <c r="FAK199" s="200"/>
      <c r="FAL199" s="200"/>
      <c r="FAM199" s="200"/>
      <c r="FAN199" s="200"/>
      <c r="FAO199" s="200"/>
      <c r="FAP199" s="200"/>
      <c r="FAQ199" s="200"/>
      <c r="FAR199" s="200"/>
      <c r="FAS199" s="200"/>
      <c r="FAT199" s="200"/>
      <c r="FAU199" s="200"/>
      <c r="FAV199" s="200"/>
      <c r="FAW199" s="200"/>
      <c r="FAX199" s="200"/>
      <c r="FAY199" s="200"/>
      <c r="FBE199" s="200"/>
      <c r="FBF199" s="200"/>
      <c r="FBG199" s="200"/>
      <c r="FBH199" s="200"/>
      <c r="FBI199" s="200"/>
      <c r="FBJ199" s="200"/>
      <c r="FBK199" s="200"/>
      <c r="FBM199" s="200"/>
      <c r="FBN199" s="200"/>
      <c r="FBO199" s="200"/>
      <c r="FBP199" s="200"/>
      <c r="FBQ199" s="200"/>
      <c r="FBR199" s="200"/>
      <c r="FBS199" s="200"/>
      <c r="FBT199" s="200"/>
      <c r="FBW199" s="200"/>
      <c r="FBZ199" s="200"/>
      <c r="FCC199" s="200"/>
      <c r="FCF199" s="200"/>
      <c r="FCI199" s="200"/>
      <c r="FCL199" s="200"/>
      <c r="FCU199" s="200"/>
      <c r="FCX199" s="200"/>
      <c r="FDA199" s="200"/>
      <c r="FDD199" s="200"/>
      <c r="FDM199" s="200"/>
      <c r="FDS199" s="200"/>
      <c r="FDV199" s="200"/>
      <c r="FDY199" s="200"/>
      <c r="FEB199" s="200"/>
      <c r="FEH199" s="200"/>
      <c r="FEQ199" s="200"/>
      <c r="FES199" s="200"/>
      <c r="FET199" s="200"/>
      <c r="FEV199" s="200"/>
      <c r="FEY199" s="200"/>
      <c r="FFB199" s="200"/>
      <c r="FFE199" s="200"/>
      <c r="FFH199" s="200"/>
      <c r="FFK199" s="200"/>
      <c r="FFM199" s="200"/>
      <c r="FFO199" s="200"/>
      <c r="FFR199" s="200"/>
      <c r="FFU199" s="200"/>
      <c r="FFX199" s="200"/>
      <c r="FGA199" s="200"/>
      <c r="FGD199" s="200"/>
      <c r="FGG199" s="200"/>
      <c r="FGJ199" s="200"/>
      <c r="FGL199" s="200"/>
      <c r="FGO199" s="200"/>
      <c r="FGR199" s="200"/>
      <c r="FGU199" s="200"/>
      <c r="FHA199" s="200"/>
      <c r="FHD199" s="200"/>
      <c r="FHF199" s="200"/>
      <c r="FIM199" s="200"/>
      <c r="FIP199" s="200"/>
      <c r="FIS199" s="200"/>
      <c r="FIV199" s="200"/>
      <c r="FIY199" s="200"/>
      <c r="FIZ199" s="200"/>
      <c r="FJA199" s="200"/>
      <c r="FJD199" s="200"/>
      <c r="FJG199" s="200"/>
      <c r="FJJ199" s="200"/>
      <c r="FJM199" s="200"/>
      <c r="FJO199" s="200"/>
      <c r="FKC199" s="200"/>
      <c r="FKD199" s="200"/>
      <c r="FKE199" s="200"/>
      <c r="FKF199" s="200"/>
      <c r="FKG199" s="200"/>
      <c r="FKH199" s="200"/>
      <c r="FKI199" s="200"/>
      <c r="FKJ199" s="200"/>
      <c r="FKK199" s="200"/>
      <c r="FKL199" s="200"/>
      <c r="FKM199" s="200"/>
      <c r="FKN199" s="200"/>
      <c r="FKO199" s="200"/>
      <c r="FKP199" s="200"/>
      <c r="FKQ199" s="200"/>
      <c r="FKR199" s="200"/>
      <c r="FKS199" s="200"/>
      <c r="FKT199" s="200"/>
      <c r="FKU199" s="200"/>
      <c r="FLA199" s="200"/>
      <c r="FLB199" s="200"/>
      <c r="FLC199" s="200"/>
      <c r="FLD199" s="200"/>
      <c r="FLE199" s="200"/>
      <c r="FLF199" s="200"/>
      <c r="FLG199" s="200"/>
      <c r="FLI199" s="200"/>
      <c r="FLJ199" s="200"/>
      <c r="FLK199" s="200"/>
      <c r="FLL199" s="200"/>
      <c r="FLM199" s="200"/>
      <c r="FLN199" s="200"/>
      <c r="FLO199" s="200"/>
      <c r="FLP199" s="200"/>
      <c r="FLS199" s="200"/>
      <c r="FLV199" s="200"/>
      <c r="FLY199" s="200"/>
      <c r="FMB199" s="200"/>
      <c r="FME199" s="200"/>
      <c r="FMH199" s="200"/>
      <c r="FMQ199" s="200"/>
      <c r="FMT199" s="200"/>
      <c r="FMW199" s="200"/>
      <c r="FMZ199" s="200"/>
      <c r="FNI199" s="200"/>
      <c r="FNO199" s="200"/>
      <c r="FNR199" s="200"/>
      <c r="FNU199" s="200"/>
      <c r="FNX199" s="200"/>
      <c r="FOD199" s="200"/>
      <c r="FOM199" s="200"/>
      <c r="FOO199" s="200"/>
      <c r="FOP199" s="200"/>
      <c r="FOR199" s="200"/>
      <c r="FOU199" s="200"/>
      <c r="FOX199" s="200"/>
      <c r="FPA199" s="200"/>
      <c r="FPD199" s="200"/>
      <c r="FPG199" s="200"/>
      <c r="FPI199" s="200"/>
      <c r="FPK199" s="200"/>
      <c r="FPN199" s="200"/>
      <c r="FPQ199" s="200"/>
      <c r="FPT199" s="200"/>
      <c r="FPW199" s="200"/>
      <c r="FPZ199" s="200"/>
      <c r="FQC199" s="200"/>
      <c r="FQF199" s="200"/>
      <c r="FQH199" s="200"/>
      <c r="FQK199" s="200"/>
      <c r="FQN199" s="200"/>
      <c r="FQQ199" s="200"/>
      <c r="FQW199" s="200"/>
      <c r="FQZ199" s="200"/>
      <c r="FRB199" s="200"/>
      <c r="FSI199" s="200"/>
      <c r="FSL199" s="200"/>
      <c r="FSO199" s="200"/>
      <c r="FSR199" s="200"/>
      <c r="FSU199" s="200"/>
      <c r="FSV199" s="200"/>
      <c r="FSW199" s="200"/>
      <c r="FSZ199" s="200"/>
      <c r="FTC199" s="200"/>
      <c r="FTF199" s="200"/>
      <c r="FTI199" s="200"/>
      <c r="FTK199" s="200"/>
      <c r="FTY199" s="200"/>
      <c r="FTZ199" s="200"/>
      <c r="FUA199" s="200"/>
      <c r="FUB199" s="200"/>
      <c r="FUC199" s="200"/>
      <c r="FUD199" s="200"/>
      <c r="FUE199" s="200"/>
      <c r="FUF199" s="200"/>
      <c r="FUG199" s="200"/>
      <c r="FUH199" s="200"/>
      <c r="FUI199" s="200"/>
      <c r="FUJ199" s="200"/>
      <c r="FUK199" s="200"/>
      <c r="FUL199" s="200"/>
      <c r="FUM199" s="200"/>
      <c r="FUN199" s="200"/>
      <c r="FUO199" s="200"/>
      <c r="FUP199" s="200"/>
      <c r="FUQ199" s="200"/>
      <c r="FUW199" s="200"/>
      <c r="FUX199" s="200"/>
      <c r="FUY199" s="200"/>
      <c r="FUZ199" s="200"/>
      <c r="FVA199" s="200"/>
      <c r="FVB199" s="200"/>
      <c r="FVC199" s="200"/>
      <c r="FVE199" s="200"/>
      <c r="FVF199" s="200"/>
      <c r="FVG199" s="200"/>
      <c r="FVH199" s="200"/>
      <c r="FVI199" s="200"/>
      <c r="FVJ199" s="200"/>
      <c r="FVK199" s="200"/>
      <c r="FVL199" s="200"/>
      <c r="FVO199" s="200"/>
      <c r="FVR199" s="200"/>
      <c r="FVU199" s="200"/>
      <c r="FVX199" s="200"/>
      <c r="FWA199" s="200"/>
      <c r="FWD199" s="200"/>
      <c r="FWM199" s="200"/>
      <c r="FWP199" s="200"/>
      <c r="FWS199" s="200"/>
      <c r="FWV199" s="200"/>
      <c r="FXE199" s="200"/>
      <c r="FXK199" s="200"/>
      <c r="FXN199" s="200"/>
      <c r="FXQ199" s="200"/>
      <c r="FXT199" s="200"/>
      <c r="FXZ199" s="200"/>
      <c r="FYI199" s="200"/>
      <c r="FYK199" s="200"/>
      <c r="FYL199" s="200"/>
      <c r="FYN199" s="200"/>
      <c r="FYQ199" s="200"/>
      <c r="FYT199" s="200"/>
      <c r="FYW199" s="200"/>
      <c r="FYZ199" s="200"/>
      <c r="FZC199" s="200"/>
      <c r="FZE199" s="200"/>
      <c r="FZG199" s="200"/>
      <c r="FZJ199" s="200"/>
      <c r="FZM199" s="200"/>
      <c r="FZP199" s="200"/>
      <c r="FZS199" s="200"/>
      <c r="FZV199" s="200"/>
      <c r="FZY199" s="200"/>
      <c r="GAB199" s="200"/>
      <c r="GAD199" s="200"/>
      <c r="GAG199" s="200"/>
      <c r="GAJ199" s="200"/>
      <c r="GAM199" s="200"/>
      <c r="GAS199" s="200"/>
      <c r="GAV199" s="200"/>
      <c r="GAX199" s="200"/>
      <c r="GCE199" s="200"/>
      <c r="GCH199" s="200"/>
      <c r="GCK199" s="200"/>
      <c r="GCN199" s="200"/>
      <c r="GCQ199" s="200"/>
      <c r="GCR199" s="200"/>
      <c r="GCS199" s="200"/>
      <c r="GCV199" s="200"/>
      <c r="GCY199" s="200"/>
      <c r="GDB199" s="200"/>
      <c r="GDE199" s="200"/>
      <c r="GDG199" s="200"/>
      <c r="GDU199" s="200"/>
      <c r="GDV199" s="200"/>
      <c r="GDW199" s="200"/>
      <c r="GDX199" s="200"/>
      <c r="GDY199" s="200"/>
      <c r="GDZ199" s="200"/>
      <c r="GEA199" s="200"/>
      <c r="GEB199" s="200"/>
      <c r="GEC199" s="200"/>
      <c r="GED199" s="200"/>
      <c r="GEE199" s="200"/>
      <c r="GEF199" s="200"/>
      <c r="GEG199" s="200"/>
      <c r="GEH199" s="200"/>
      <c r="GEI199" s="200"/>
      <c r="GEJ199" s="200"/>
      <c r="GEK199" s="200"/>
      <c r="GEL199" s="200"/>
      <c r="GEM199" s="200"/>
      <c r="GES199" s="200"/>
      <c r="GET199" s="200"/>
      <c r="GEU199" s="200"/>
      <c r="GEV199" s="200"/>
      <c r="GEW199" s="200"/>
      <c r="GEX199" s="200"/>
      <c r="GEY199" s="200"/>
      <c r="GFA199" s="200"/>
      <c r="GFB199" s="200"/>
      <c r="GFC199" s="200"/>
      <c r="GFD199" s="200"/>
      <c r="GFE199" s="200"/>
      <c r="GFF199" s="200"/>
      <c r="GFG199" s="200"/>
      <c r="GFH199" s="200"/>
      <c r="GFK199" s="200"/>
      <c r="GFN199" s="200"/>
      <c r="GFQ199" s="200"/>
      <c r="GFT199" s="200"/>
      <c r="GFW199" s="200"/>
      <c r="GFZ199" s="200"/>
      <c r="GGI199" s="200"/>
      <c r="GGL199" s="200"/>
      <c r="GGO199" s="200"/>
      <c r="GGR199" s="200"/>
      <c r="GHA199" s="200"/>
      <c r="GHG199" s="200"/>
      <c r="GHJ199" s="200"/>
      <c r="GHM199" s="200"/>
      <c r="GHP199" s="200"/>
      <c r="GHV199" s="200"/>
      <c r="GIE199" s="200"/>
      <c r="GIG199" s="200"/>
      <c r="GIH199" s="200"/>
      <c r="GIJ199" s="200"/>
      <c r="GIM199" s="200"/>
      <c r="GIP199" s="200"/>
      <c r="GIS199" s="200"/>
      <c r="GIV199" s="200"/>
      <c r="GIY199" s="200"/>
      <c r="GJA199" s="200"/>
      <c r="GJC199" s="200"/>
      <c r="GJF199" s="200"/>
      <c r="GJI199" s="200"/>
      <c r="GJL199" s="200"/>
      <c r="GJO199" s="200"/>
      <c r="GJR199" s="200"/>
      <c r="GJU199" s="200"/>
      <c r="GJX199" s="200"/>
      <c r="GJZ199" s="200"/>
      <c r="GKC199" s="200"/>
      <c r="GKF199" s="200"/>
      <c r="GKI199" s="200"/>
      <c r="GKO199" s="200"/>
      <c r="GKR199" s="200"/>
      <c r="GKT199" s="200"/>
      <c r="GMA199" s="200"/>
      <c r="GMD199" s="200"/>
      <c r="GMG199" s="200"/>
      <c r="GMJ199" s="200"/>
      <c r="GMM199" s="200"/>
      <c r="GMN199" s="200"/>
      <c r="GMO199" s="200"/>
      <c r="GMR199" s="200"/>
      <c r="GMU199" s="200"/>
      <c r="GMX199" s="200"/>
      <c r="GNA199" s="200"/>
      <c r="GNC199" s="200"/>
      <c r="GNQ199" s="200"/>
      <c r="GNR199" s="200"/>
      <c r="GNS199" s="200"/>
      <c r="GNT199" s="200"/>
      <c r="GNU199" s="200"/>
      <c r="GNV199" s="200"/>
      <c r="GNW199" s="200"/>
      <c r="GNX199" s="200"/>
      <c r="GNY199" s="200"/>
      <c r="GNZ199" s="200"/>
      <c r="GOA199" s="200"/>
      <c r="GOB199" s="200"/>
      <c r="GOC199" s="200"/>
      <c r="GOD199" s="200"/>
      <c r="GOE199" s="200"/>
      <c r="GOF199" s="200"/>
      <c r="GOG199" s="200"/>
      <c r="GOH199" s="200"/>
      <c r="GOI199" s="200"/>
      <c r="GOO199" s="200"/>
      <c r="GOP199" s="200"/>
      <c r="GOQ199" s="200"/>
      <c r="GOR199" s="200"/>
      <c r="GOS199" s="200"/>
      <c r="GOT199" s="200"/>
      <c r="GOU199" s="200"/>
      <c r="GOW199" s="200"/>
      <c r="GOX199" s="200"/>
      <c r="GOY199" s="200"/>
      <c r="GOZ199" s="200"/>
      <c r="GPA199" s="200"/>
      <c r="GPB199" s="200"/>
      <c r="GPC199" s="200"/>
      <c r="GPD199" s="200"/>
      <c r="GPG199" s="200"/>
      <c r="GPJ199" s="200"/>
      <c r="GPM199" s="200"/>
      <c r="GPP199" s="200"/>
      <c r="GPS199" s="200"/>
      <c r="GPV199" s="200"/>
      <c r="GQE199" s="200"/>
      <c r="GQH199" s="200"/>
      <c r="GQK199" s="200"/>
      <c r="GQN199" s="200"/>
      <c r="GQW199" s="200"/>
      <c r="GRC199" s="200"/>
      <c r="GRF199" s="200"/>
      <c r="GRI199" s="200"/>
      <c r="GRL199" s="200"/>
      <c r="GRR199" s="200"/>
      <c r="GSA199" s="200"/>
      <c r="GSC199" s="200"/>
      <c r="GSD199" s="200"/>
      <c r="GSF199" s="200"/>
      <c r="GSI199" s="200"/>
      <c r="GSL199" s="200"/>
      <c r="GSO199" s="200"/>
      <c r="GSR199" s="200"/>
      <c r="GSU199" s="200"/>
      <c r="GSW199" s="200"/>
      <c r="GSY199" s="200"/>
      <c r="GTB199" s="200"/>
      <c r="GTE199" s="200"/>
      <c r="GTH199" s="200"/>
      <c r="GTK199" s="200"/>
      <c r="GTN199" s="200"/>
      <c r="GTQ199" s="200"/>
      <c r="GTT199" s="200"/>
      <c r="GTV199" s="200"/>
      <c r="GTY199" s="200"/>
      <c r="GUB199" s="200"/>
      <c r="GUE199" s="200"/>
      <c r="GUK199" s="200"/>
      <c r="GUN199" s="200"/>
      <c r="GUP199" s="200"/>
      <c r="GVW199" s="200"/>
      <c r="GVZ199" s="200"/>
      <c r="GWC199" s="200"/>
      <c r="GWF199" s="200"/>
      <c r="GWI199" s="200"/>
      <c r="GWJ199" s="200"/>
      <c r="GWK199" s="200"/>
      <c r="GWN199" s="200"/>
      <c r="GWQ199" s="200"/>
      <c r="GWT199" s="200"/>
      <c r="GWW199" s="200"/>
      <c r="GWY199" s="200"/>
      <c r="GXM199" s="200"/>
      <c r="GXN199" s="200"/>
      <c r="GXO199" s="200"/>
      <c r="GXP199" s="200"/>
      <c r="GXQ199" s="200"/>
      <c r="GXR199" s="200"/>
      <c r="GXS199" s="200"/>
      <c r="GXT199" s="200"/>
      <c r="GXU199" s="200"/>
      <c r="GXV199" s="200"/>
      <c r="GXW199" s="200"/>
      <c r="GXX199" s="200"/>
      <c r="GXY199" s="200"/>
      <c r="GXZ199" s="200"/>
      <c r="GYA199" s="200"/>
      <c r="GYB199" s="200"/>
      <c r="GYC199" s="200"/>
      <c r="GYD199" s="200"/>
      <c r="GYE199" s="200"/>
      <c r="GYK199" s="200"/>
      <c r="GYL199" s="200"/>
      <c r="GYM199" s="200"/>
      <c r="GYN199" s="200"/>
      <c r="GYO199" s="200"/>
      <c r="GYP199" s="200"/>
      <c r="GYQ199" s="200"/>
      <c r="GYS199" s="200"/>
      <c r="GYT199" s="200"/>
      <c r="GYU199" s="200"/>
      <c r="GYV199" s="200"/>
      <c r="GYW199" s="200"/>
      <c r="GYX199" s="200"/>
      <c r="GYY199" s="200"/>
      <c r="GYZ199" s="200"/>
      <c r="GZC199" s="200"/>
      <c r="GZF199" s="200"/>
      <c r="GZI199" s="200"/>
      <c r="GZL199" s="200"/>
      <c r="GZO199" s="200"/>
      <c r="GZR199" s="200"/>
      <c r="HAA199" s="200"/>
      <c r="HAD199" s="200"/>
      <c r="HAG199" s="200"/>
      <c r="HAJ199" s="200"/>
      <c r="HAS199" s="200"/>
      <c r="HAY199" s="200"/>
      <c r="HBB199" s="200"/>
      <c r="HBE199" s="200"/>
      <c r="HBH199" s="200"/>
      <c r="HBN199" s="200"/>
      <c r="HBW199" s="200"/>
      <c r="HBY199" s="200"/>
      <c r="HBZ199" s="200"/>
      <c r="HCB199" s="200"/>
      <c r="HCE199" s="200"/>
      <c r="HCH199" s="200"/>
      <c r="HCK199" s="200"/>
      <c r="HCN199" s="200"/>
      <c r="HCQ199" s="200"/>
      <c r="HCS199" s="200"/>
      <c r="HCU199" s="200"/>
      <c r="HCX199" s="200"/>
      <c r="HDA199" s="200"/>
      <c r="HDD199" s="200"/>
      <c r="HDG199" s="200"/>
      <c r="HDJ199" s="200"/>
      <c r="HDM199" s="200"/>
      <c r="HDP199" s="200"/>
      <c r="HDR199" s="200"/>
      <c r="HDU199" s="200"/>
      <c r="HDX199" s="200"/>
      <c r="HEA199" s="200"/>
      <c r="HEG199" s="200"/>
      <c r="HEJ199" s="200"/>
      <c r="HEL199" s="200"/>
      <c r="HFS199" s="200"/>
      <c r="HFV199" s="200"/>
      <c r="HFY199" s="200"/>
      <c r="HGB199" s="200"/>
      <c r="HGE199" s="200"/>
      <c r="HGF199" s="200"/>
      <c r="HGG199" s="200"/>
      <c r="HGJ199" s="200"/>
      <c r="HGM199" s="200"/>
      <c r="HGP199" s="200"/>
      <c r="HGS199" s="200"/>
      <c r="HGU199" s="200"/>
      <c r="HHI199" s="200"/>
      <c r="HHJ199" s="200"/>
      <c r="HHK199" s="200"/>
      <c r="HHL199" s="200"/>
      <c r="HHM199" s="200"/>
      <c r="HHN199" s="200"/>
      <c r="HHO199" s="200"/>
      <c r="HHP199" s="200"/>
      <c r="HHQ199" s="200"/>
      <c r="HHR199" s="200"/>
      <c r="HHS199" s="200"/>
      <c r="HHT199" s="200"/>
      <c r="HHU199" s="200"/>
      <c r="HHV199" s="200"/>
      <c r="HHW199" s="200"/>
      <c r="HHX199" s="200"/>
      <c r="HHY199" s="200"/>
      <c r="HHZ199" s="200"/>
      <c r="HIA199" s="200"/>
      <c r="HIG199" s="200"/>
      <c r="HIH199" s="200"/>
      <c r="HII199" s="200"/>
      <c r="HIJ199" s="200"/>
      <c r="HIK199" s="200"/>
      <c r="HIL199" s="200"/>
      <c r="HIM199" s="200"/>
      <c r="HIO199" s="200"/>
      <c r="HIP199" s="200"/>
      <c r="HIQ199" s="200"/>
      <c r="HIR199" s="200"/>
      <c r="HIS199" s="200"/>
      <c r="HIT199" s="200"/>
      <c r="HIU199" s="200"/>
      <c r="HIV199" s="200"/>
      <c r="HIY199" s="200"/>
      <c r="HJB199" s="200"/>
      <c r="HJE199" s="200"/>
      <c r="HJH199" s="200"/>
      <c r="HJK199" s="200"/>
      <c r="HJN199" s="200"/>
      <c r="HJW199" s="200"/>
      <c r="HJZ199" s="200"/>
      <c r="HKC199" s="200"/>
      <c r="HKF199" s="200"/>
      <c r="HKO199" s="200"/>
      <c r="HKU199" s="200"/>
      <c r="HKX199" s="200"/>
      <c r="HLA199" s="200"/>
      <c r="HLD199" s="200"/>
      <c r="HLJ199" s="200"/>
      <c r="HLS199" s="200"/>
      <c r="HLU199" s="200"/>
      <c r="HLV199" s="200"/>
      <c r="HLX199" s="200"/>
      <c r="HMA199" s="200"/>
      <c r="HMD199" s="200"/>
      <c r="HMG199" s="200"/>
      <c r="HMJ199" s="200"/>
      <c r="HMM199" s="200"/>
      <c r="HMO199" s="200"/>
      <c r="HMQ199" s="200"/>
      <c r="HMT199" s="200"/>
      <c r="HMW199" s="200"/>
      <c r="HMZ199" s="200"/>
      <c r="HNC199" s="200"/>
      <c r="HNF199" s="200"/>
      <c r="HNI199" s="200"/>
      <c r="HNL199" s="200"/>
      <c r="HNN199" s="200"/>
      <c r="HNQ199" s="200"/>
      <c r="HNT199" s="200"/>
      <c r="HNW199" s="200"/>
      <c r="HOC199" s="200"/>
      <c r="HOF199" s="200"/>
      <c r="HOH199" s="200"/>
      <c r="HPO199" s="200"/>
      <c r="HPR199" s="200"/>
      <c r="HPU199" s="200"/>
      <c r="HPX199" s="200"/>
      <c r="HQA199" s="200"/>
      <c r="HQB199" s="200"/>
      <c r="HQC199" s="200"/>
      <c r="HQF199" s="200"/>
      <c r="HQI199" s="200"/>
      <c r="HQL199" s="200"/>
      <c r="HQO199" s="200"/>
      <c r="HQQ199" s="200"/>
      <c r="HRE199" s="200"/>
      <c r="HRF199" s="200"/>
      <c r="HRG199" s="200"/>
      <c r="HRH199" s="200"/>
      <c r="HRI199" s="200"/>
      <c r="HRJ199" s="200"/>
      <c r="HRK199" s="200"/>
      <c r="HRL199" s="200"/>
      <c r="HRM199" s="200"/>
      <c r="HRN199" s="200"/>
      <c r="HRO199" s="200"/>
      <c r="HRP199" s="200"/>
      <c r="HRQ199" s="200"/>
      <c r="HRR199" s="200"/>
      <c r="HRS199" s="200"/>
      <c r="HRT199" s="200"/>
      <c r="HRU199" s="200"/>
      <c r="HRV199" s="200"/>
      <c r="HRW199" s="200"/>
      <c r="HSC199" s="200"/>
      <c r="HSD199" s="200"/>
      <c r="HSE199" s="200"/>
      <c r="HSF199" s="200"/>
      <c r="HSG199" s="200"/>
      <c r="HSH199" s="200"/>
      <c r="HSI199" s="200"/>
      <c r="HSK199" s="200"/>
      <c r="HSL199" s="200"/>
      <c r="HSM199" s="200"/>
      <c r="HSN199" s="200"/>
      <c r="HSO199" s="200"/>
      <c r="HSP199" s="200"/>
      <c r="HSQ199" s="200"/>
      <c r="HSR199" s="200"/>
      <c r="HSU199" s="200"/>
      <c r="HSX199" s="200"/>
      <c r="HTA199" s="200"/>
      <c r="HTD199" s="200"/>
      <c r="HTG199" s="200"/>
      <c r="HTJ199" s="200"/>
      <c r="HTS199" s="200"/>
      <c r="HTV199" s="200"/>
      <c r="HTY199" s="200"/>
      <c r="HUB199" s="200"/>
      <c r="HUK199" s="200"/>
      <c r="HUQ199" s="200"/>
      <c r="HUT199" s="200"/>
      <c r="HUW199" s="200"/>
      <c r="HUZ199" s="200"/>
      <c r="HVF199" s="200"/>
      <c r="HVO199" s="200"/>
      <c r="HVQ199" s="200"/>
      <c r="HVR199" s="200"/>
      <c r="HVT199" s="200"/>
      <c r="HVW199" s="200"/>
      <c r="HVZ199" s="200"/>
      <c r="HWC199" s="200"/>
      <c r="HWF199" s="200"/>
      <c r="HWI199" s="200"/>
      <c r="HWK199" s="200"/>
      <c r="HWM199" s="200"/>
      <c r="HWP199" s="200"/>
      <c r="HWS199" s="200"/>
      <c r="HWV199" s="200"/>
      <c r="HWY199" s="200"/>
      <c r="HXB199" s="200"/>
      <c r="HXE199" s="200"/>
      <c r="HXH199" s="200"/>
      <c r="HXJ199" s="200"/>
      <c r="HXM199" s="200"/>
      <c r="HXP199" s="200"/>
      <c r="HXS199" s="200"/>
      <c r="HXY199" s="200"/>
      <c r="HYB199" s="200"/>
      <c r="HYD199" s="200"/>
      <c r="HZK199" s="200"/>
      <c r="HZN199" s="200"/>
      <c r="HZQ199" s="200"/>
      <c r="HZT199" s="200"/>
      <c r="HZW199" s="200"/>
      <c r="HZX199" s="200"/>
      <c r="HZY199" s="200"/>
      <c r="IAB199" s="200"/>
      <c r="IAE199" s="200"/>
      <c r="IAH199" s="200"/>
      <c r="IAK199" s="200"/>
      <c r="IAM199" s="200"/>
      <c r="IBA199" s="200"/>
      <c r="IBB199" s="200"/>
      <c r="IBC199" s="200"/>
      <c r="IBD199" s="200"/>
      <c r="IBE199" s="200"/>
      <c r="IBF199" s="200"/>
      <c r="IBG199" s="200"/>
      <c r="IBH199" s="200"/>
      <c r="IBI199" s="200"/>
      <c r="IBJ199" s="200"/>
      <c r="IBK199" s="200"/>
      <c r="IBL199" s="200"/>
      <c r="IBM199" s="200"/>
      <c r="IBN199" s="200"/>
      <c r="IBO199" s="200"/>
      <c r="IBP199" s="200"/>
      <c r="IBQ199" s="200"/>
      <c r="IBR199" s="200"/>
      <c r="IBS199" s="200"/>
      <c r="IBY199" s="200"/>
      <c r="IBZ199" s="200"/>
      <c r="ICA199" s="200"/>
      <c r="ICB199" s="200"/>
      <c r="ICC199" s="200"/>
      <c r="ICD199" s="200"/>
      <c r="ICE199" s="200"/>
      <c r="ICG199" s="200"/>
      <c r="ICH199" s="200"/>
      <c r="ICI199" s="200"/>
      <c r="ICJ199" s="200"/>
      <c r="ICK199" s="200"/>
      <c r="ICL199" s="200"/>
      <c r="ICM199" s="200"/>
      <c r="ICN199" s="200"/>
      <c r="ICQ199" s="200"/>
      <c r="ICT199" s="200"/>
      <c r="ICW199" s="200"/>
      <c r="ICZ199" s="200"/>
      <c r="IDC199" s="200"/>
      <c r="IDF199" s="200"/>
      <c r="IDO199" s="200"/>
      <c r="IDR199" s="200"/>
      <c r="IDU199" s="200"/>
      <c r="IDX199" s="200"/>
      <c r="IEG199" s="200"/>
      <c r="IEM199" s="200"/>
      <c r="IEP199" s="200"/>
      <c r="IES199" s="200"/>
      <c r="IEV199" s="200"/>
      <c r="IFB199" s="200"/>
      <c r="IFK199" s="200"/>
      <c r="IFM199" s="200"/>
      <c r="IFN199" s="200"/>
      <c r="IFP199" s="200"/>
      <c r="IFS199" s="200"/>
      <c r="IFV199" s="200"/>
      <c r="IFY199" s="200"/>
      <c r="IGB199" s="200"/>
      <c r="IGE199" s="200"/>
      <c r="IGG199" s="200"/>
      <c r="IGI199" s="200"/>
      <c r="IGL199" s="200"/>
      <c r="IGO199" s="200"/>
      <c r="IGR199" s="200"/>
      <c r="IGU199" s="200"/>
      <c r="IGX199" s="200"/>
      <c r="IHA199" s="200"/>
      <c r="IHD199" s="200"/>
      <c r="IHF199" s="200"/>
      <c r="IHI199" s="200"/>
      <c r="IHL199" s="200"/>
      <c r="IHO199" s="200"/>
      <c r="IHU199" s="200"/>
      <c r="IHX199" s="200"/>
      <c r="IHZ199" s="200"/>
      <c r="IJG199" s="200"/>
      <c r="IJJ199" s="200"/>
      <c r="IJM199" s="200"/>
      <c r="IJP199" s="200"/>
      <c r="IJS199" s="200"/>
      <c r="IJT199" s="200"/>
      <c r="IJU199" s="200"/>
      <c r="IJX199" s="200"/>
      <c r="IKA199" s="200"/>
      <c r="IKD199" s="200"/>
      <c r="IKG199" s="200"/>
      <c r="IKI199" s="200"/>
      <c r="IKW199" s="200"/>
      <c r="IKX199" s="200"/>
      <c r="IKY199" s="200"/>
      <c r="IKZ199" s="200"/>
      <c r="ILA199" s="200"/>
      <c r="ILB199" s="200"/>
      <c r="ILC199" s="200"/>
      <c r="ILD199" s="200"/>
      <c r="ILE199" s="200"/>
      <c r="ILF199" s="200"/>
      <c r="ILG199" s="200"/>
      <c r="ILH199" s="200"/>
      <c r="ILI199" s="200"/>
      <c r="ILJ199" s="200"/>
      <c r="ILK199" s="200"/>
      <c r="ILL199" s="200"/>
      <c r="ILM199" s="200"/>
      <c r="ILN199" s="200"/>
      <c r="ILO199" s="200"/>
      <c r="ILU199" s="200"/>
      <c r="ILV199" s="200"/>
      <c r="ILW199" s="200"/>
      <c r="ILX199" s="200"/>
      <c r="ILY199" s="200"/>
      <c r="ILZ199" s="200"/>
      <c r="IMA199" s="200"/>
      <c r="IMC199" s="200"/>
      <c r="IMD199" s="200"/>
      <c r="IME199" s="200"/>
      <c r="IMF199" s="200"/>
      <c r="IMG199" s="200"/>
      <c r="IMH199" s="200"/>
      <c r="IMI199" s="200"/>
      <c r="IMJ199" s="200"/>
      <c r="IMM199" s="200"/>
      <c r="IMP199" s="200"/>
      <c r="IMS199" s="200"/>
      <c r="IMV199" s="200"/>
      <c r="IMY199" s="200"/>
      <c r="INB199" s="200"/>
      <c r="INK199" s="200"/>
      <c r="INN199" s="200"/>
      <c r="INQ199" s="200"/>
      <c r="INT199" s="200"/>
      <c r="IOC199" s="200"/>
      <c r="IOI199" s="200"/>
      <c r="IOL199" s="200"/>
      <c r="IOO199" s="200"/>
      <c r="IOR199" s="200"/>
      <c r="IOX199" s="200"/>
      <c r="IPG199" s="200"/>
      <c r="IPI199" s="200"/>
      <c r="IPJ199" s="200"/>
      <c r="IPL199" s="200"/>
      <c r="IPO199" s="200"/>
      <c r="IPR199" s="200"/>
      <c r="IPU199" s="200"/>
      <c r="IPX199" s="200"/>
      <c r="IQA199" s="200"/>
      <c r="IQC199" s="200"/>
      <c r="IQE199" s="200"/>
      <c r="IQH199" s="200"/>
      <c r="IQK199" s="200"/>
      <c r="IQN199" s="200"/>
      <c r="IQQ199" s="200"/>
      <c r="IQT199" s="200"/>
      <c r="IQW199" s="200"/>
      <c r="IQZ199" s="200"/>
      <c r="IRB199" s="200"/>
      <c r="IRE199" s="200"/>
      <c r="IRH199" s="200"/>
      <c r="IRK199" s="200"/>
      <c r="IRQ199" s="200"/>
      <c r="IRT199" s="200"/>
      <c r="IRV199" s="200"/>
      <c r="ITC199" s="200"/>
      <c r="ITF199" s="200"/>
      <c r="ITI199" s="200"/>
      <c r="ITL199" s="200"/>
      <c r="ITO199" s="200"/>
      <c r="ITP199" s="200"/>
      <c r="ITQ199" s="200"/>
      <c r="ITT199" s="200"/>
      <c r="ITW199" s="200"/>
      <c r="ITZ199" s="200"/>
      <c r="IUC199" s="200"/>
      <c r="IUE199" s="200"/>
      <c r="IUS199" s="200"/>
      <c r="IUT199" s="200"/>
      <c r="IUU199" s="200"/>
      <c r="IUV199" s="200"/>
      <c r="IUW199" s="200"/>
      <c r="IUX199" s="200"/>
      <c r="IUY199" s="200"/>
      <c r="IUZ199" s="200"/>
      <c r="IVA199" s="200"/>
      <c r="IVB199" s="200"/>
      <c r="IVC199" s="200"/>
      <c r="IVD199" s="200"/>
      <c r="IVE199" s="200"/>
      <c r="IVF199" s="200"/>
      <c r="IVG199" s="200"/>
      <c r="IVH199" s="200"/>
      <c r="IVI199" s="200"/>
      <c r="IVJ199" s="200"/>
      <c r="IVK199" s="200"/>
      <c r="IVQ199" s="200"/>
      <c r="IVR199" s="200"/>
      <c r="IVS199" s="200"/>
      <c r="IVT199" s="200"/>
      <c r="IVU199" s="200"/>
      <c r="IVV199" s="200"/>
      <c r="IVW199" s="200"/>
      <c r="IVY199" s="200"/>
      <c r="IVZ199" s="200"/>
      <c r="IWA199" s="200"/>
      <c r="IWB199" s="200"/>
      <c r="IWC199" s="200"/>
      <c r="IWD199" s="200"/>
      <c r="IWE199" s="200"/>
      <c r="IWF199" s="200"/>
      <c r="IWI199" s="200"/>
      <c r="IWL199" s="200"/>
      <c r="IWO199" s="200"/>
      <c r="IWR199" s="200"/>
      <c r="IWU199" s="200"/>
      <c r="IWX199" s="200"/>
      <c r="IXG199" s="200"/>
      <c r="IXJ199" s="200"/>
      <c r="IXM199" s="200"/>
      <c r="IXP199" s="200"/>
      <c r="IXY199" s="200"/>
      <c r="IYE199" s="200"/>
      <c r="IYH199" s="200"/>
      <c r="IYK199" s="200"/>
      <c r="IYN199" s="200"/>
      <c r="IYT199" s="200"/>
      <c r="IZC199" s="200"/>
      <c r="IZE199" s="200"/>
      <c r="IZF199" s="200"/>
      <c r="IZH199" s="200"/>
      <c r="IZK199" s="200"/>
      <c r="IZN199" s="200"/>
      <c r="IZQ199" s="200"/>
      <c r="IZT199" s="200"/>
      <c r="IZW199" s="200"/>
      <c r="IZY199" s="200"/>
      <c r="JAA199" s="200"/>
      <c r="JAD199" s="200"/>
      <c r="JAG199" s="200"/>
      <c r="JAJ199" s="200"/>
      <c r="JAM199" s="200"/>
      <c r="JAP199" s="200"/>
      <c r="JAS199" s="200"/>
      <c r="JAV199" s="200"/>
      <c r="JAX199" s="200"/>
      <c r="JBA199" s="200"/>
      <c r="JBD199" s="200"/>
      <c r="JBG199" s="200"/>
      <c r="JBM199" s="200"/>
      <c r="JBP199" s="200"/>
      <c r="JBR199" s="200"/>
      <c r="JCY199" s="200"/>
      <c r="JDB199" s="200"/>
      <c r="JDE199" s="200"/>
      <c r="JDH199" s="200"/>
      <c r="JDK199" s="200"/>
      <c r="JDL199" s="200"/>
      <c r="JDM199" s="200"/>
      <c r="JDP199" s="200"/>
      <c r="JDS199" s="200"/>
      <c r="JDV199" s="200"/>
      <c r="JDY199" s="200"/>
      <c r="JEA199" s="200"/>
      <c r="JEO199" s="200"/>
      <c r="JEP199" s="200"/>
      <c r="JEQ199" s="200"/>
      <c r="JER199" s="200"/>
      <c r="JES199" s="200"/>
      <c r="JET199" s="200"/>
      <c r="JEU199" s="200"/>
      <c r="JEV199" s="200"/>
      <c r="JEW199" s="200"/>
      <c r="JEX199" s="200"/>
      <c r="JEY199" s="200"/>
      <c r="JEZ199" s="200"/>
      <c r="JFA199" s="200"/>
      <c r="JFB199" s="200"/>
      <c r="JFC199" s="200"/>
      <c r="JFD199" s="200"/>
      <c r="JFE199" s="200"/>
      <c r="JFF199" s="200"/>
      <c r="JFG199" s="200"/>
      <c r="JFM199" s="200"/>
      <c r="JFN199" s="200"/>
      <c r="JFO199" s="200"/>
      <c r="JFP199" s="200"/>
      <c r="JFQ199" s="200"/>
      <c r="JFR199" s="200"/>
      <c r="JFS199" s="200"/>
      <c r="JFU199" s="200"/>
      <c r="JFV199" s="200"/>
      <c r="JFW199" s="200"/>
      <c r="JFX199" s="200"/>
      <c r="JFY199" s="200"/>
      <c r="JFZ199" s="200"/>
      <c r="JGA199" s="200"/>
      <c r="JGB199" s="200"/>
      <c r="JGE199" s="200"/>
      <c r="JGH199" s="200"/>
      <c r="JGK199" s="200"/>
      <c r="JGN199" s="200"/>
      <c r="JGQ199" s="200"/>
      <c r="JGT199" s="200"/>
      <c r="JHC199" s="200"/>
      <c r="JHF199" s="200"/>
      <c r="JHI199" s="200"/>
      <c r="JHL199" s="200"/>
      <c r="JHU199" s="200"/>
      <c r="JIA199" s="200"/>
      <c r="JID199" s="200"/>
      <c r="JIG199" s="200"/>
      <c r="JIJ199" s="200"/>
      <c r="JIP199" s="200"/>
      <c r="JIY199" s="200"/>
      <c r="JJA199" s="200"/>
      <c r="JJB199" s="200"/>
      <c r="JJD199" s="200"/>
      <c r="JJG199" s="200"/>
      <c r="JJJ199" s="200"/>
      <c r="JJM199" s="200"/>
      <c r="JJP199" s="200"/>
      <c r="JJS199" s="200"/>
      <c r="JJU199" s="200"/>
      <c r="JJW199" s="200"/>
      <c r="JJZ199" s="200"/>
      <c r="JKC199" s="200"/>
      <c r="JKF199" s="200"/>
      <c r="JKI199" s="200"/>
      <c r="JKL199" s="200"/>
      <c r="JKO199" s="200"/>
      <c r="JKR199" s="200"/>
      <c r="JKT199" s="200"/>
      <c r="JKW199" s="200"/>
      <c r="JKZ199" s="200"/>
      <c r="JLC199" s="200"/>
      <c r="JLI199" s="200"/>
      <c r="JLL199" s="200"/>
      <c r="JLN199" s="200"/>
      <c r="JMU199" s="200"/>
      <c r="JMX199" s="200"/>
      <c r="JNA199" s="200"/>
      <c r="JND199" s="200"/>
      <c r="JNG199" s="200"/>
      <c r="JNH199" s="200"/>
      <c r="JNI199" s="200"/>
      <c r="JNL199" s="200"/>
      <c r="JNO199" s="200"/>
      <c r="JNR199" s="200"/>
      <c r="JNU199" s="200"/>
      <c r="JNW199" s="200"/>
      <c r="JOK199" s="200"/>
      <c r="JOL199" s="200"/>
      <c r="JOM199" s="200"/>
      <c r="JON199" s="200"/>
      <c r="JOO199" s="200"/>
      <c r="JOP199" s="200"/>
      <c r="JOQ199" s="200"/>
      <c r="JOR199" s="200"/>
      <c r="JOS199" s="200"/>
      <c r="JOT199" s="200"/>
      <c r="JOU199" s="200"/>
      <c r="JOV199" s="200"/>
      <c r="JOW199" s="200"/>
      <c r="JOX199" s="200"/>
      <c r="JOY199" s="200"/>
      <c r="JOZ199" s="200"/>
      <c r="JPA199" s="200"/>
      <c r="JPB199" s="200"/>
      <c r="JPC199" s="200"/>
      <c r="JPI199" s="200"/>
      <c r="JPJ199" s="200"/>
      <c r="JPK199" s="200"/>
      <c r="JPL199" s="200"/>
      <c r="JPM199" s="200"/>
      <c r="JPN199" s="200"/>
      <c r="JPO199" s="200"/>
      <c r="JPQ199" s="200"/>
      <c r="JPR199" s="200"/>
      <c r="JPS199" s="200"/>
      <c r="JPT199" s="200"/>
      <c r="JPU199" s="200"/>
      <c r="JPV199" s="200"/>
      <c r="JPW199" s="200"/>
      <c r="JPX199" s="200"/>
      <c r="JQA199" s="200"/>
      <c r="JQD199" s="200"/>
      <c r="JQG199" s="200"/>
      <c r="JQJ199" s="200"/>
      <c r="JQM199" s="200"/>
      <c r="JQP199" s="200"/>
      <c r="JQY199" s="200"/>
      <c r="JRB199" s="200"/>
      <c r="JRE199" s="200"/>
      <c r="JRH199" s="200"/>
      <c r="JRQ199" s="200"/>
      <c r="JRW199" s="200"/>
      <c r="JRZ199" s="200"/>
      <c r="JSC199" s="200"/>
      <c r="JSF199" s="200"/>
      <c r="JSL199" s="200"/>
      <c r="JSU199" s="200"/>
      <c r="JSW199" s="200"/>
      <c r="JSX199" s="200"/>
      <c r="JSZ199" s="200"/>
      <c r="JTC199" s="200"/>
      <c r="JTF199" s="200"/>
      <c r="JTI199" s="200"/>
      <c r="JTL199" s="200"/>
      <c r="JTO199" s="200"/>
      <c r="JTQ199" s="200"/>
      <c r="JTS199" s="200"/>
      <c r="JTV199" s="200"/>
      <c r="JTY199" s="200"/>
      <c r="JUB199" s="200"/>
      <c r="JUE199" s="200"/>
      <c r="JUH199" s="200"/>
      <c r="JUK199" s="200"/>
      <c r="JUN199" s="200"/>
      <c r="JUP199" s="200"/>
      <c r="JUS199" s="200"/>
      <c r="JUV199" s="200"/>
      <c r="JUY199" s="200"/>
      <c r="JVE199" s="200"/>
      <c r="JVH199" s="200"/>
      <c r="JVJ199" s="200"/>
      <c r="JWQ199" s="200"/>
      <c r="JWT199" s="200"/>
      <c r="JWW199" s="200"/>
      <c r="JWZ199" s="200"/>
      <c r="JXC199" s="200"/>
      <c r="JXD199" s="200"/>
      <c r="JXE199" s="200"/>
      <c r="JXH199" s="200"/>
      <c r="JXK199" s="200"/>
      <c r="JXN199" s="200"/>
      <c r="JXQ199" s="200"/>
      <c r="JXS199" s="200"/>
      <c r="JYG199" s="200"/>
      <c r="JYH199" s="200"/>
      <c r="JYI199" s="200"/>
      <c r="JYJ199" s="200"/>
      <c r="JYK199" s="200"/>
      <c r="JYL199" s="200"/>
      <c r="JYM199" s="200"/>
      <c r="JYN199" s="200"/>
      <c r="JYO199" s="200"/>
      <c r="JYP199" s="200"/>
      <c r="JYQ199" s="200"/>
      <c r="JYR199" s="200"/>
      <c r="JYS199" s="200"/>
      <c r="JYT199" s="200"/>
      <c r="JYU199" s="200"/>
      <c r="JYV199" s="200"/>
      <c r="JYW199" s="200"/>
      <c r="JYX199" s="200"/>
      <c r="JYY199" s="200"/>
      <c r="JZE199" s="200"/>
      <c r="JZF199" s="200"/>
      <c r="JZG199" s="200"/>
      <c r="JZH199" s="200"/>
      <c r="JZI199" s="200"/>
      <c r="JZJ199" s="200"/>
      <c r="JZK199" s="200"/>
      <c r="JZM199" s="200"/>
      <c r="JZN199" s="200"/>
      <c r="JZO199" s="200"/>
      <c r="JZP199" s="200"/>
      <c r="JZQ199" s="200"/>
      <c r="JZR199" s="200"/>
      <c r="JZS199" s="200"/>
      <c r="JZT199" s="200"/>
      <c r="JZW199" s="200"/>
      <c r="JZZ199" s="200"/>
      <c r="KAC199" s="200"/>
      <c r="KAF199" s="200"/>
      <c r="KAI199" s="200"/>
      <c r="KAL199" s="200"/>
      <c r="KAU199" s="200"/>
      <c r="KAX199" s="200"/>
      <c r="KBA199" s="200"/>
      <c r="KBD199" s="200"/>
      <c r="KBM199" s="200"/>
      <c r="KBS199" s="200"/>
      <c r="KBV199" s="200"/>
      <c r="KBY199" s="200"/>
      <c r="KCB199" s="200"/>
      <c r="KCH199" s="200"/>
      <c r="KCQ199" s="200"/>
      <c r="KCS199" s="200"/>
      <c r="KCT199" s="200"/>
      <c r="KCV199" s="200"/>
      <c r="KCY199" s="200"/>
      <c r="KDB199" s="200"/>
      <c r="KDE199" s="200"/>
      <c r="KDH199" s="200"/>
      <c r="KDK199" s="200"/>
      <c r="KDM199" s="200"/>
      <c r="KDO199" s="200"/>
      <c r="KDR199" s="200"/>
      <c r="KDU199" s="200"/>
      <c r="KDX199" s="200"/>
      <c r="KEA199" s="200"/>
      <c r="KED199" s="200"/>
      <c r="KEG199" s="200"/>
      <c r="KEJ199" s="200"/>
      <c r="KEL199" s="200"/>
      <c r="KEO199" s="200"/>
      <c r="KER199" s="200"/>
      <c r="KEU199" s="200"/>
      <c r="KFA199" s="200"/>
      <c r="KFD199" s="200"/>
      <c r="KFF199" s="200"/>
      <c r="KGM199" s="200"/>
      <c r="KGP199" s="200"/>
      <c r="KGS199" s="200"/>
      <c r="KGV199" s="200"/>
      <c r="KGY199" s="200"/>
      <c r="KGZ199" s="200"/>
      <c r="KHA199" s="200"/>
      <c r="KHD199" s="200"/>
      <c r="KHG199" s="200"/>
      <c r="KHJ199" s="200"/>
      <c r="KHM199" s="200"/>
      <c r="KHO199" s="200"/>
      <c r="KIC199" s="200"/>
      <c r="KID199" s="200"/>
      <c r="KIE199" s="200"/>
      <c r="KIF199" s="200"/>
      <c r="KIG199" s="200"/>
      <c r="KIH199" s="200"/>
      <c r="KII199" s="200"/>
      <c r="KIJ199" s="200"/>
      <c r="KIK199" s="200"/>
      <c r="KIL199" s="200"/>
      <c r="KIM199" s="200"/>
      <c r="KIN199" s="200"/>
      <c r="KIO199" s="200"/>
      <c r="KIP199" s="200"/>
      <c r="KIQ199" s="200"/>
      <c r="KIR199" s="200"/>
      <c r="KIS199" s="200"/>
      <c r="KIT199" s="200"/>
      <c r="KIU199" s="200"/>
      <c r="KJA199" s="200"/>
      <c r="KJB199" s="200"/>
      <c r="KJC199" s="200"/>
      <c r="KJD199" s="200"/>
      <c r="KJE199" s="200"/>
      <c r="KJF199" s="200"/>
      <c r="KJG199" s="200"/>
      <c r="KJI199" s="200"/>
      <c r="KJJ199" s="200"/>
      <c r="KJK199" s="200"/>
      <c r="KJL199" s="200"/>
      <c r="KJM199" s="200"/>
      <c r="KJN199" s="200"/>
      <c r="KJO199" s="200"/>
      <c r="KJP199" s="200"/>
      <c r="KJS199" s="200"/>
      <c r="KJV199" s="200"/>
      <c r="KJY199" s="200"/>
      <c r="KKB199" s="200"/>
      <c r="KKE199" s="200"/>
      <c r="KKH199" s="200"/>
      <c r="KKQ199" s="200"/>
      <c r="KKT199" s="200"/>
      <c r="KKW199" s="200"/>
      <c r="KKZ199" s="200"/>
      <c r="KLI199" s="200"/>
      <c r="KLO199" s="200"/>
      <c r="KLR199" s="200"/>
      <c r="KLU199" s="200"/>
      <c r="KLX199" s="200"/>
      <c r="KMD199" s="200"/>
      <c r="KMM199" s="200"/>
      <c r="KMO199" s="200"/>
      <c r="KMP199" s="200"/>
      <c r="KMR199" s="200"/>
      <c r="KMU199" s="200"/>
      <c r="KMX199" s="200"/>
      <c r="KNA199" s="200"/>
      <c r="KND199" s="200"/>
      <c r="KNG199" s="200"/>
      <c r="KNI199" s="200"/>
      <c r="KNK199" s="200"/>
      <c r="KNN199" s="200"/>
      <c r="KNQ199" s="200"/>
      <c r="KNT199" s="200"/>
      <c r="KNW199" s="200"/>
      <c r="KNZ199" s="200"/>
      <c r="KOC199" s="200"/>
      <c r="KOF199" s="200"/>
      <c r="KOH199" s="200"/>
      <c r="KOK199" s="200"/>
      <c r="KON199" s="200"/>
      <c r="KOQ199" s="200"/>
      <c r="KOW199" s="200"/>
      <c r="KOZ199" s="200"/>
      <c r="KPB199" s="200"/>
      <c r="KQI199" s="200"/>
      <c r="KQL199" s="200"/>
      <c r="KQO199" s="200"/>
      <c r="KQR199" s="200"/>
      <c r="KQU199" s="200"/>
      <c r="KQV199" s="200"/>
      <c r="KQW199" s="200"/>
      <c r="KQZ199" s="200"/>
      <c r="KRC199" s="200"/>
      <c r="KRF199" s="200"/>
      <c r="KRI199" s="200"/>
      <c r="KRK199" s="200"/>
      <c r="KRY199" s="200"/>
      <c r="KRZ199" s="200"/>
      <c r="KSA199" s="200"/>
      <c r="KSB199" s="200"/>
      <c r="KSC199" s="200"/>
      <c r="KSD199" s="200"/>
      <c r="KSE199" s="200"/>
      <c r="KSF199" s="200"/>
      <c r="KSG199" s="200"/>
      <c r="KSH199" s="200"/>
      <c r="KSI199" s="200"/>
      <c r="KSJ199" s="200"/>
      <c r="KSK199" s="200"/>
      <c r="KSL199" s="200"/>
      <c r="KSM199" s="200"/>
      <c r="KSN199" s="200"/>
      <c r="KSO199" s="200"/>
      <c r="KSP199" s="200"/>
      <c r="KSQ199" s="200"/>
      <c r="KSW199" s="200"/>
      <c r="KSX199" s="200"/>
      <c r="KSY199" s="200"/>
      <c r="KSZ199" s="200"/>
      <c r="KTA199" s="200"/>
      <c r="KTB199" s="200"/>
      <c r="KTC199" s="200"/>
      <c r="KTE199" s="200"/>
      <c r="KTF199" s="200"/>
      <c r="KTG199" s="200"/>
      <c r="KTH199" s="200"/>
      <c r="KTI199" s="200"/>
      <c r="KTJ199" s="200"/>
      <c r="KTK199" s="200"/>
      <c r="KTL199" s="200"/>
      <c r="KTO199" s="200"/>
      <c r="KTR199" s="200"/>
      <c r="KTU199" s="200"/>
      <c r="KTX199" s="200"/>
      <c r="KUA199" s="200"/>
      <c r="KUD199" s="200"/>
      <c r="KUM199" s="200"/>
      <c r="KUP199" s="200"/>
      <c r="KUS199" s="200"/>
      <c r="KUV199" s="200"/>
      <c r="KVE199" s="200"/>
      <c r="KVK199" s="200"/>
      <c r="KVN199" s="200"/>
      <c r="KVQ199" s="200"/>
      <c r="KVT199" s="200"/>
      <c r="KVZ199" s="200"/>
      <c r="KWI199" s="200"/>
      <c r="KWK199" s="200"/>
      <c r="KWL199" s="200"/>
      <c r="KWN199" s="200"/>
      <c r="KWQ199" s="200"/>
      <c r="KWT199" s="200"/>
      <c r="KWW199" s="200"/>
      <c r="KWZ199" s="200"/>
      <c r="KXC199" s="200"/>
      <c r="KXE199" s="200"/>
      <c r="KXG199" s="200"/>
      <c r="KXJ199" s="200"/>
      <c r="KXM199" s="200"/>
      <c r="KXP199" s="200"/>
      <c r="KXS199" s="200"/>
      <c r="KXV199" s="200"/>
      <c r="KXY199" s="200"/>
      <c r="KYB199" s="200"/>
      <c r="KYD199" s="200"/>
      <c r="KYG199" s="200"/>
      <c r="KYJ199" s="200"/>
      <c r="KYM199" s="200"/>
      <c r="KYS199" s="200"/>
      <c r="KYV199" s="200"/>
      <c r="KYX199" s="200"/>
      <c r="LAE199" s="200"/>
      <c r="LAH199" s="200"/>
      <c r="LAK199" s="200"/>
      <c r="LAN199" s="200"/>
      <c r="LAQ199" s="200"/>
      <c r="LAR199" s="200"/>
      <c r="LAS199" s="200"/>
      <c r="LAV199" s="200"/>
      <c r="LAY199" s="200"/>
      <c r="LBB199" s="200"/>
      <c r="LBE199" s="200"/>
      <c r="LBG199" s="200"/>
      <c r="LBU199" s="200"/>
      <c r="LBV199" s="200"/>
      <c r="LBW199" s="200"/>
      <c r="LBX199" s="200"/>
      <c r="LBY199" s="200"/>
      <c r="LBZ199" s="200"/>
      <c r="LCA199" s="200"/>
      <c r="LCB199" s="200"/>
      <c r="LCC199" s="200"/>
      <c r="LCD199" s="200"/>
      <c r="LCE199" s="200"/>
      <c r="LCF199" s="200"/>
      <c r="LCG199" s="200"/>
      <c r="LCH199" s="200"/>
      <c r="LCI199" s="200"/>
      <c r="LCJ199" s="200"/>
      <c r="LCK199" s="200"/>
      <c r="LCL199" s="200"/>
      <c r="LCM199" s="200"/>
      <c r="LCS199" s="200"/>
      <c r="LCT199" s="200"/>
      <c r="LCU199" s="200"/>
      <c r="LCV199" s="200"/>
      <c r="LCW199" s="200"/>
      <c r="LCX199" s="200"/>
      <c r="LCY199" s="200"/>
      <c r="LDA199" s="200"/>
      <c r="LDB199" s="200"/>
      <c r="LDC199" s="200"/>
      <c r="LDD199" s="200"/>
      <c r="LDE199" s="200"/>
      <c r="LDF199" s="200"/>
      <c r="LDG199" s="200"/>
      <c r="LDH199" s="200"/>
      <c r="LDK199" s="200"/>
      <c r="LDN199" s="200"/>
      <c r="LDQ199" s="200"/>
      <c r="LDT199" s="200"/>
      <c r="LDW199" s="200"/>
      <c r="LDZ199" s="200"/>
      <c r="LEI199" s="200"/>
      <c r="LEL199" s="200"/>
      <c r="LEO199" s="200"/>
      <c r="LER199" s="200"/>
      <c r="LFA199" s="200"/>
      <c r="LFG199" s="200"/>
      <c r="LFJ199" s="200"/>
      <c r="LFM199" s="200"/>
      <c r="LFP199" s="200"/>
      <c r="LFV199" s="200"/>
      <c r="LGE199" s="200"/>
      <c r="LGG199" s="200"/>
      <c r="LGH199" s="200"/>
      <c r="LGJ199" s="200"/>
      <c r="LGM199" s="200"/>
      <c r="LGP199" s="200"/>
      <c r="LGS199" s="200"/>
      <c r="LGV199" s="200"/>
      <c r="LGY199" s="200"/>
      <c r="LHA199" s="200"/>
      <c r="LHC199" s="200"/>
      <c r="LHF199" s="200"/>
      <c r="LHI199" s="200"/>
      <c r="LHL199" s="200"/>
      <c r="LHO199" s="200"/>
      <c r="LHR199" s="200"/>
      <c r="LHU199" s="200"/>
      <c r="LHX199" s="200"/>
      <c r="LHZ199" s="200"/>
      <c r="LIC199" s="200"/>
      <c r="LIF199" s="200"/>
      <c r="LII199" s="200"/>
      <c r="LIO199" s="200"/>
      <c r="LIR199" s="200"/>
      <c r="LIT199" s="200"/>
      <c r="LKA199" s="200"/>
      <c r="LKD199" s="200"/>
      <c r="LKG199" s="200"/>
      <c r="LKJ199" s="200"/>
      <c r="LKM199" s="200"/>
      <c r="LKN199" s="200"/>
      <c r="LKO199" s="200"/>
      <c r="LKR199" s="200"/>
      <c r="LKU199" s="200"/>
      <c r="LKX199" s="200"/>
      <c r="LLA199" s="200"/>
      <c r="LLC199" s="200"/>
      <c r="LLQ199" s="200"/>
      <c r="LLR199" s="200"/>
      <c r="LLS199" s="200"/>
      <c r="LLT199" s="200"/>
      <c r="LLU199" s="200"/>
      <c r="LLV199" s="200"/>
      <c r="LLW199" s="200"/>
      <c r="LLX199" s="200"/>
      <c r="LLY199" s="200"/>
      <c r="LLZ199" s="200"/>
      <c r="LMA199" s="200"/>
      <c r="LMB199" s="200"/>
      <c r="LMC199" s="200"/>
      <c r="LMD199" s="200"/>
      <c r="LME199" s="200"/>
      <c r="LMF199" s="200"/>
      <c r="LMG199" s="200"/>
      <c r="LMH199" s="200"/>
      <c r="LMI199" s="200"/>
      <c r="LMO199" s="200"/>
      <c r="LMP199" s="200"/>
      <c r="LMQ199" s="200"/>
      <c r="LMR199" s="200"/>
      <c r="LMS199" s="200"/>
      <c r="LMT199" s="200"/>
      <c r="LMU199" s="200"/>
      <c r="LMW199" s="200"/>
      <c r="LMX199" s="200"/>
      <c r="LMY199" s="200"/>
      <c r="LMZ199" s="200"/>
      <c r="LNA199" s="200"/>
      <c r="LNB199" s="200"/>
      <c r="LNC199" s="200"/>
      <c r="LND199" s="200"/>
      <c r="LNG199" s="200"/>
      <c r="LNJ199" s="200"/>
      <c r="LNM199" s="200"/>
      <c r="LNP199" s="200"/>
      <c r="LNS199" s="200"/>
      <c r="LNV199" s="200"/>
      <c r="LOE199" s="200"/>
      <c r="LOH199" s="200"/>
      <c r="LOK199" s="200"/>
      <c r="LON199" s="200"/>
      <c r="LOW199" s="200"/>
      <c r="LPC199" s="200"/>
      <c r="LPF199" s="200"/>
      <c r="LPI199" s="200"/>
      <c r="LPL199" s="200"/>
      <c r="LPR199" s="200"/>
      <c r="LQA199" s="200"/>
      <c r="LQC199" s="200"/>
      <c r="LQD199" s="200"/>
      <c r="LQF199" s="200"/>
      <c r="LQI199" s="200"/>
      <c r="LQL199" s="200"/>
      <c r="LQO199" s="200"/>
      <c r="LQR199" s="200"/>
      <c r="LQU199" s="200"/>
      <c r="LQW199" s="200"/>
      <c r="LQY199" s="200"/>
      <c r="LRB199" s="200"/>
      <c r="LRE199" s="200"/>
      <c r="LRH199" s="200"/>
      <c r="LRK199" s="200"/>
      <c r="LRN199" s="200"/>
      <c r="LRQ199" s="200"/>
      <c r="LRT199" s="200"/>
      <c r="LRV199" s="200"/>
      <c r="LRY199" s="200"/>
      <c r="LSB199" s="200"/>
      <c r="LSE199" s="200"/>
      <c r="LSK199" s="200"/>
      <c r="LSN199" s="200"/>
      <c r="LSP199" s="200"/>
      <c r="LTW199" s="200"/>
      <c r="LTZ199" s="200"/>
      <c r="LUC199" s="200"/>
      <c r="LUF199" s="200"/>
      <c r="LUI199" s="200"/>
      <c r="LUJ199" s="200"/>
      <c r="LUK199" s="200"/>
      <c r="LUN199" s="200"/>
      <c r="LUQ199" s="200"/>
      <c r="LUT199" s="200"/>
      <c r="LUW199" s="200"/>
      <c r="LUY199" s="200"/>
      <c r="LVM199" s="200"/>
      <c r="LVN199" s="200"/>
      <c r="LVO199" s="200"/>
      <c r="LVP199" s="200"/>
      <c r="LVQ199" s="200"/>
      <c r="LVR199" s="200"/>
      <c r="LVS199" s="200"/>
      <c r="LVT199" s="200"/>
      <c r="LVU199" s="200"/>
      <c r="LVV199" s="200"/>
      <c r="LVW199" s="200"/>
      <c r="LVX199" s="200"/>
      <c r="LVY199" s="200"/>
      <c r="LVZ199" s="200"/>
      <c r="LWA199" s="200"/>
      <c r="LWB199" s="200"/>
      <c r="LWC199" s="200"/>
      <c r="LWD199" s="200"/>
      <c r="LWE199" s="200"/>
      <c r="LWK199" s="200"/>
      <c r="LWL199" s="200"/>
      <c r="LWM199" s="200"/>
      <c r="LWN199" s="200"/>
      <c r="LWO199" s="200"/>
      <c r="LWP199" s="200"/>
      <c r="LWQ199" s="200"/>
      <c r="LWS199" s="200"/>
      <c r="LWT199" s="200"/>
      <c r="LWU199" s="200"/>
      <c r="LWV199" s="200"/>
      <c r="LWW199" s="200"/>
      <c r="LWX199" s="200"/>
      <c r="LWY199" s="200"/>
      <c r="LWZ199" s="200"/>
      <c r="LXC199" s="200"/>
      <c r="LXF199" s="200"/>
      <c r="LXI199" s="200"/>
      <c r="LXL199" s="200"/>
      <c r="LXO199" s="200"/>
      <c r="LXR199" s="200"/>
      <c r="LYA199" s="200"/>
      <c r="LYD199" s="200"/>
      <c r="LYG199" s="200"/>
      <c r="LYJ199" s="200"/>
      <c r="LYS199" s="200"/>
      <c r="LYY199" s="200"/>
      <c r="LZB199" s="200"/>
      <c r="LZE199" s="200"/>
      <c r="LZH199" s="200"/>
      <c r="LZN199" s="200"/>
      <c r="LZW199" s="200"/>
      <c r="LZY199" s="200"/>
      <c r="LZZ199" s="200"/>
      <c r="MAB199" s="200"/>
      <c r="MAE199" s="200"/>
      <c r="MAH199" s="200"/>
      <c r="MAK199" s="200"/>
      <c r="MAN199" s="200"/>
      <c r="MAQ199" s="200"/>
      <c r="MAS199" s="200"/>
      <c r="MAU199" s="200"/>
      <c r="MAX199" s="200"/>
      <c r="MBA199" s="200"/>
      <c r="MBD199" s="200"/>
      <c r="MBG199" s="200"/>
      <c r="MBJ199" s="200"/>
      <c r="MBM199" s="200"/>
      <c r="MBP199" s="200"/>
      <c r="MBR199" s="200"/>
      <c r="MBU199" s="200"/>
      <c r="MBX199" s="200"/>
      <c r="MCA199" s="200"/>
      <c r="MCG199" s="200"/>
      <c r="MCJ199" s="200"/>
      <c r="MCL199" s="200"/>
      <c r="MDS199" s="200"/>
      <c r="MDV199" s="200"/>
      <c r="MDY199" s="200"/>
      <c r="MEB199" s="200"/>
      <c r="MEE199" s="200"/>
      <c r="MEF199" s="200"/>
      <c r="MEG199" s="200"/>
      <c r="MEJ199" s="200"/>
      <c r="MEM199" s="200"/>
      <c r="MEP199" s="200"/>
      <c r="MES199" s="200"/>
      <c r="MEU199" s="200"/>
      <c r="MFI199" s="200"/>
      <c r="MFJ199" s="200"/>
      <c r="MFK199" s="200"/>
      <c r="MFL199" s="200"/>
      <c r="MFM199" s="200"/>
      <c r="MFN199" s="200"/>
      <c r="MFO199" s="200"/>
      <c r="MFP199" s="200"/>
      <c r="MFQ199" s="200"/>
      <c r="MFR199" s="200"/>
      <c r="MFS199" s="200"/>
      <c r="MFT199" s="200"/>
      <c r="MFU199" s="200"/>
      <c r="MFV199" s="200"/>
      <c r="MFW199" s="200"/>
      <c r="MFX199" s="200"/>
      <c r="MFY199" s="200"/>
      <c r="MFZ199" s="200"/>
      <c r="MGA199" s="200"/>
      <c r="MGG199" s="200"/>
      <c r="MGH199" s="200"/>
      <c r="MGI199" s="200"/>
      <c r="MGJ199" s="200"/>
      <c r="MGK199" s="200"/>
      <c r="MGL199" s="200"/>
      <c r="MGM199" s="200"/>
      <c r="MGO199" s="200"/>
      <c r="MGP199" s="200"/>
      <c r="MGQ199" s="200"/>
      <c r="MGR199" s="200"/>
      <c r="MGS199" s="200"/>
      <c r="MGT199" s="200"/>
      <c r="MGU199" s="200"/>
      <c r="MGV199" s="200"/>
      <c r="MGY199" s="200"/>
      <c r="MHB199" s="200"/>
      <c r="MHE199" s="200"/>
      <c r="MHH199" s="200"/>
      <c r="MHK199" s="200"/>
      <c r="MHN199" s="200"/>
      <c r="MHW199" s="200"/>
      <c r="MHZ199" s="200"/>
      <c r="MIC199" s="200"/>
      <c r="MIF199" s="200"/>
      <c r="MIO199" s="200"/>
      <c r="MIU199" s="200"/>
      <c r="MIX199" s="200"/>
      <c r="MJA199" s="200"/>
      <c r="MJD199" s="200"/>
      <c r="MJJ199" s="200"/>
      <c r="MJS199" s="200"/>
      <c r="MJU199" s="200"/>
      <c r="MJV199" s="200"/>
      <c r="MJX199" s="200"/>
      <c r="MKA199" s="200"/>
      <c r="MKD199" s="200"/>
      <c r="MKG199" s="200"/>
      <c r="MKJ199" s="200"/>
      <c r="MKM199" s="200"/>
      <c r="MKO199" s="200"/>
      <c r="MKQ199" s="200"/>
      <c r="MKT199" s="200"/>
      <c r="MKW199" s="200"/>
      <c r="MKZ199" s="200"/>
      <c r="MLC199" s="200"/>
      <c r="MLF199" s="200"/>
      <c r="MLI199" s="200"/>
      <c r="MLL199" s="200"/>
      <c r="MLN199" s="200"/>
      <c r="MLQ199" s="200"/>
      <c r="MLT199" s="200"/>
      <c r="MLW199" s="200"/>
      <c r="MMC199" s="200"/>
      <c r="MMF199" s="200"/>
      <c r="MMH199" s="200"/>
      <c r="MNO199" s="200"/>
      <c r="MNR199" s="200"/>
      <c r="MNU199" s="200"/>
      <c r="MNX199" s="200"/>
      <c r="MOA199" s="200"/>
      <c r="MOB199" s="200"/>
      <c r="MOC199" s="200"/>
      <c r="MOF199" s="200"/>
      <c r="MOI199" s="200"/>
      <c r="MOL199" s="200"/>
      <c r="MOO199" s="200"/>
      <c r="MOQ199" s="200"/>
      <c r="MPE199" s="200"/>
      <c r="MPF199" s="200"/>
      <c r="MPG199" s="200"/>
      <c r="MPH199" s="200"/>
      <c r="MPI199" s="200"/>
      <c r="MPJ199" s="200"/>
      <c r="MPK199" s="200"/>
      <c r="MPL199" s="200"/>
      <c r="MPM199" s="200"/>
      <c r="MPN199" s="200"/>
      <c r="MPO199" s="200"/>
      <c r="MPP199" s="200"/>
      <c r="MPQ199" s="200"/>
      <c r="MPR199" s="200"/>
      <c r="MPS199" s="200"/>
      <c r="MPT199" s="200"/>
      <c r="MPU199" s="200"/>
      <c r="MPV199" s="200"/>
      <c r="MPW199" s="200"/>
      <c r="MQC199" s="200"/>
      <c r="MQD199" s="200"/>
      <c r="MQE199" s="200"/>
      <c r="MQF199" s="200"/>
      <c r="MQG199" s="200"/>
      <c r="MQH199" s="200"/>
      <c r="MQI199" s="200"/>
      <c r="MQK199" s="200"/>
      <c r="MQL199" s="200"/>
      <c r="MQM199" s="200"/>
      <c r="MQN199" s="200"/>
      <c r="MQO199" s="200"/>
      <c r="MQP199" s="200"/>
      <c r="MQQ199" s="200"/>
      <c r="MQR199" s="200"/>
      <c r="MQU199" s="200"/>
      <c r="MQX199" s="200"/>
      <c r="MRA199" s="200"/>
      <c r="MRD199" s="200"/>
      <c r="MRG199" s="200"/>
      <c r="MRJ199" s="200"/>
      <c r="MRS199" s="200"/>
      <c r="MRV199" s="200"/>
      <c r="MRY199" s="200"/>
      <c r="MSB199" s="200"/>
      <c r="MSK199" s="200"/>
      <c r="MSQ199" s="200"/>
      <c r="MST199" s="200"/>
      <c r="MSW199" s="200"/>
      <c r="MSZ199" s="200"/>
      <c r="MTF199" s="200"/>
      <c r="MTO199" s="200"/>
      <c r="MTQ199" s="200"/>
      <c r="MTR199" s="200"/>
      <c r="MTT199" s="200"/>
      <c r="MTW199" s="200"/>
      <c r="MTZ199" s="200"/>
      <c r="MUC199" s="200"/>
      <c r="MUF199" s="200"/>
      <c r="MUI199" s="200"/>
      <c r="MUK199" s="200"/>
      <c r="MUM199" s="200"/>
      <c r="MUP199" s="200"/>
      <c r="MUS199" s="200"/>
      <c r="MUV199" s="200"/>
      <c r="MUY199" s="200"/>
      <c r="MVB199" s="200"/>
      <c r="MVE199" s="200"/>
      <c r="MVH199" s="200"/>
      <c r="MVJ199" s="200"/>
      <c r="MVM199" s="200"/>
      <c r="MVP199" s="200"/>
      <c r="MVS199" s="200"/>
      <c r="MVY199" s="200"/>
      <c r="MWB199" s="200"/>
      <c r="MWD199" s="200"/>
      <c r="MXK199" s="200"/>
      <c r="MXN199" s="200"/>
      <c r="MXQ199" s="200"/>
      <c r="MXT199" s="200"/>
      <c r="MXW199" s="200"/>
      <c r="MXX199" s="200"/>
      <c r="MXY199" s="200"/>
      <c r="MYB199" s="200"/>
      <c r="MYE199" s="200"/>
      <c r="MYH199" s="200"/>
      <c r="MYK199" s="200"/>
      <c r="MYM199" s="200"/>
      <c r="MZA199" s="200"/>
      <c r="MZB199" s="200"/>
      <c r="MZC199" s="200"/>
      <c r="MZD199" s="200"/>
      <c r="MZE199" s="200"/>
      <c r="MZF199" s="200"/>
      <c r="MZG199" s="200"/>
      <c r="MZH199" s="200"/>
      <c r="MZI199" s="200"/>
      <c r="MZJ199" s="200"/>
      <c r="MZK199" s="200"/>
      <c r="MZL199" s="200"/>
      <c r="MZM199" s="200"/>
      <c r="MZN199" s="200"/>
      <c r="MZO199" s="200"/>
      <c r="MZP199" s="200"/>
      <c r="MZQ199" s="200"/>
      <c r="MZR199" s="200"/>
      <c r="MZS199" s="200"/>
      <c r="MZY199" s="200"/>
      <c r="MZZ199" s="200"/>
      <c r="NAA199" s="200"/>
      <c r="NAB199" s="200"/>
      <c r="NAC199" s="200"/>
      <c r="NAD199" s="200"/>
      <c r="NAE199" s="200"/>
      <c r="NAG199" s="200"/>
      <c r="NAH199" s="200"/>
      <c r="NAI199" s="200"/>
      <c r="NAJ199" s="200"/>
      <c r="NAK199" s="200"/>
      <c r="NAL199" s="200"/>
      <c r="NAM199" s="200"/>
      <c r="NAN199" s="200"/>
      <c r="NAQ199" s="200"/>
      <c r="NAT199" s="200"/>
      <c r="NAW199" s="200"/>
      <c r="NAZ199" s="200"/>
      <c r="NBC199" s="200"/>
      <c r="NBF199" s="200"/>
      <c r="NBO199" s="200"/>
      <c r="NBR199" s="200"/>
      <c r="NBU199" s="200"/>
      <c r="NBX199" s="200"/>
      <c r="NCG199" s="200"/>
      <c r="NCM199" s="200"/>
      <c r="NCP199" s="200"/>
      <c r="NCS199" s="200"/>
      <c r="NCV199" s="200"/>
      <c r="NDB199" s="200"/>
      <c r="NDK199" s="200"/>
      <c r="NDM199" s="200"/>
      <c r="NDN199" s="200"/>
      <c r="NDP199" s="200"/>
      <c r="NDS199" s="200"/>
      <c r="NDV199" s="200"/>
      <c r="NDY199" s="200"/>
      <c r="NEB199" s="200"/>
      <c r="NEE199" s="200"/>
      <c r="NEG199" s="200"/>
      <c r="NEI199" s="200"/>
      <c r="NEL199" s="200"/>
      <c r="NEO199" s="200"/>
      <c r="NER199" s="200"/>
      <c r="NEU199" s="200"/>
      <c r="NEX199" s="200"/>
      <c r="NFA199" s="200"/>
      <c r="NFD199" s="200"/>
      <c r="NFF199" s="200"/>
      <c r="NFI199" s="200"/>
      <c r="NFL199" s="200"/>
      <c r="NFO199" s="200"/>
      <c r="NFU199" s="200"/>
      <c r="NFX199" s="200"/>
      <c r="NFZ199" s="200"/>
      <c r="NHG199" s="200"/>
      <c r="NHJ199" s="200"/>
      <c r="NHM199" s="200"/>
      <c r="NHP199" s="200"/>
      <c r="NHS199" s="200"/>
      <c r="NHT199" s="200"/>
      <c r="NHU199" s="200"/>
      <c r="NHX199" s="200"/>
      <c r="NIA199" s="200"/>
      <c r="NID199" s="200"/>
      <c r="NIG199" s="200"/>
      <c r="NII199" s="200"/>
      <c r="NIW199" s="200"/>
      <c r="NIX199" s="200"/>
      <c r="NIY199" s="200"/>
      <c r="NIZ199" s="200"/>
      <c r="NJA199" s="200"/>
      <c r="NJB199" s="200"/>
      <c r="NJC199" s="200"/>
      <c r="NJD199" s="200"/>
      <c r="NJE199" s="200"/>
      <c r="NJF199" s="200"/>
      <c r="NJG199" s="200"/>
      <c r="NJH199" s="200"/>
      <c r="NJI199" s="200"/>
      <c r="NJJ199" s="200"/>
      <c r="NJK199" s="200"/>
      <c r="NJL199" s="200"/>
      <c r="NJM199" s="200"/>
      <c r="NJN199" s="200"/>
      <c r="NJO199" s="200"/>
      <c r="NJU199" s="200"/>
      <c r="NJV199" s="200"/>
      <c r="NJW199" s="200"/>
      <c r="NJX199" s="200"/>
      <c r="NJY199" s="200"/>
      <c r="NJZ199" s="200"/>
      <c r="NKA199" s="200"/>
      <c r="NKC199" s="200"/>
      <c r="NKD199" s="200"/>
      <c r="NKE199" s="200"/>
      <c r="NKF199" s="200"/>
      <c r="NKG199" s="200"/>
      <c r="NKH199" s="200"/>
      <c r="NKI199" s="200"/>
      <c r="NKJ199" s="200"/>
      <c r="NKM199" s="200"/>
      <c r="NKP199" s="200"/>
      <c r="NKS199" s="200"/>
      <c r="NKV199" s="200"/>
      <c r="NKY199" s="200"/>
      <c r="NLB199" s="200"/>
      <c r="NLK199" s="200"/>
      <c r="NLN199" s="200"/>
      <c r="NLQ199" s="200"/>
      <c r="NLT199" s="200"/>
      <c r="NMC199" s="200"/>
      <c r="NMI199" s="200"/>
      <c r="NML199" s="200"/>
      <c r="NMO199" s="200"/>
      <c r="NMR199" s="200"/>
      <c r="NMX199" s="200"/>
      <c r="NNG199" s="200"/>
      <c r="NNI199" s="200"/>
      <c r="NNJ199" s="200"/>
      <c r="NNL199" s="200"/>
      <c r="NNO199" s="200"/>
      <c r="NNR199" s="200"/>
      <c r="NNU199" s="200"/>
      <c r="NNX199" s="200"/>
      <c r="NOA199" s="200"/>
      <c r="NOC199" s="200"/>
      <c r="NOE199" s="200"/>
      <c r="NOH199" s="200"/>
      <c r="NOK199" s="200"/>
      <c r="NON199" s="200"/>
      <c r="NOQ199" s="200"/>
      <c r="NOT199" s="200"/>
      <c r="NOW199" s="200"/>
      <c r="NOZ199" s="200"/>
      <c r="NPB199" s="200"/>
      <c r="NPE199" s="200"/>
      <c r="NPH199" s="200"/>
      <c r="NPK199" s="200"/>
      <c r="NPQ199" s="200"/>
      <c r="NPT199" s="200"/>
      <c r="NPV199" s="200"/>
      <c r="NRC199" s="200"/>
      <c r="NRF199" s="200"/>
      <c r="NRI199" s="200"/>
      <c r="NRL199" s="200"/>
      <c r="NRO199" s="200"/>
      <c r="NRP199" s="200"/>
      <c r="NRQ199" s="200"/>
      <c r="NRT199" s="200"/>
      <c r="NRW199" s="200"/>
      <c r="NRZ199" s="200"/>
      <c r="NSC199" s="200"/>
      <c r="NSE199" s="200"/>
      <c r="NSS199" s="200"/>
      <c r="NST199" s="200"/>
      <c r="NSU199" s="200"/>
      <c r="NSV199" s="200"/>
      <c r="NSW199" s="200"/>
      <c r="NSX199" s="200"/>
      <c r="NSY199" s="200"/>
      <c r="NSZ199" s="200"/>
      <c r="NTA199" s="200"/>
      <c r="NTB199" s="200"/>
      <c r="NTC199" s="200"/>
      <c r="NTD199" s="200"/>
      <c r="NTE199" s="200"/>
      <c r="NTF199" s="200"/>
      <c r="NTG199" s="200"/>
      <c r="NTH199" s="200"/>
      <c r="NTI199" s="200"/>
      <c r="NTJ199" s="200"/>
      <c r="NTK199" s="200"/>
      <c r="NTQ199" s="200"/>
      <c r="NTR199" s="200"/>
      <c r="NTS199" s="200"/>
      <c r="NTT199" s="200"/>
      <c r="NTU199" s="200"/>
      <c r="NTV199" s="200"/>
      <c r="NTW199" s="200"/>
      <c r="NTY199" s="200"/>
      <c r="NTZ199" s="200"/>
      <c r="NUA199" s="200"/>
      <c r="NUB199" s="200"/>
      <c r="NUC199" s="200"/>
      <c r="NUD199" s="200"/>
      <c r="NUE199" s="200"/>
      <c r="NUF199" s="200"/>
      <c r="NUI199" s="200"/>
      <c r="NUL199" s="200"/>
      <c r="NUO199" s="200"/>
      <c r="NUR199" s="200"/>
      <c r="NUU199" s="200"/>
      <c r="NUX199" s="200"/>
      <c r="NVG199" s="200"/>
      <c r="NVJ199" s="200"/>
      <c r="NVM199" s="200"/>
      <c r="NVP199" s="200"/>
      <c r="NVY199" s="200"/>
      <c r="NWE199" s="200"/>
      <c r="NWH199" s="200"/>
      <c r="NWK199" s="200"/>
      <c r="NWN199" s="200"/>
      <c r="NWT199" s="200"/>
      <c r="NXC199" s="200"/>
      <c r="NXE199" s="200"/>
      <c r="NXF199" s="200"/>
      <c r="NXH199" s="200"/>
      <c r="NXK199" s="200"/>
      <c r="NXN199" s="200"/>
      <c r="NXQ199" s="200"/>
      <c r="NXT199" s="200"/>
      <c r="NXW199" s="200"/>
      <c r="NXY199" s="200"/>
      <c r="NYA199" s="200"/>
      <c r="NYD199" s="200"/>
      <c r="NYG199" s="200"/>
      <c r="NYJ199" s="200"/>
      <c r="NYM199" s="200"/>
      <c r="NYP199" s="200"/>
      <c r="NYS199" s="200"/>
      <c r="NYV199" s="200"/>
      <c r="NYX199" s="200"/>
      <c r="NZA199" s="200"/>
      <c r="NZD199" s="200"/>
      <c r="NZG199" s="200"/>
      <c r="NZM199" s="200"/>
      <c r="NZP199" s="200"/>
      <c r="NZR199" s="200"/>
      <c r="OAY199" s="200"/>
      <c r="OBB199" s="200"/>
      <c r="OBE199" s="200"/>
      <c r="OBH199" s="200"/>
      <c r="OBK199" s="200"/>
      <c r="OBL199" s="200"/>
      <c r="OBM199" s="200"/>
      <c r="OBP199" s="200"/>
      <c r="OBS199" s="200"/>
      <c r="OBV199" s="200"/>
      <c r="OBY199" s="200"/>
      <c r="OCA199" s="200"/>
      <c r="OCO199" s="200"/>
      <c r="OCP199" s="200"/>
      <c r="OCQ199" s="200"/>
      <c r="OCR199" s="200"/>
      <c r="OCS199" s="200"/>
      <c r="OCT199" s="200"/>
      <c r="OCU199" s="200"/>
      <c r="OCV199" s="200"/>
      <c r="OCW199" s="200"/>
      <c r="OCX199" s="200"/>
      <c r="OCY199" s="200"/>
      <c r="OCZ199" s="200"/>
      <c r="ODA199" s="200"/>
      <c r="ODB199" s="200"/>
      <c r="ODC199" s="200"/>
      <c r="ODD199" s="200"/>
      <c r="ODE199" s="200"/>
      <c r="ODF199" s="200"/>
      <c r="ODG199" s="200"/>
      <c r="ODM199" s="200"/>
      <c r="ODN199" s="200"/>
      <c r="ODO199" s="200"/>
      <c r="ODP199" s="200"/>
      <c r="ODQ199" s="200"/>
      <c r="ODR199" s="200"/>
      <c r="ODS199" s="200"/>
      <c r="ODU199" s="200"/>
      <c r="ODV199" s="200"/>
      <c r="ODW199" s="200"/>
      <c r="ODX199" s="200"/>
      <c r="ODY199" s="200"/>
      <c r="ODZ199" s="200"/>
      <c r="OEA199" s="200"/>
      <c r="OEB199" s="200"/>
      <c r="OEE199" s="200"/>
      <c r="OEH199" s="200"/>
      <c r="OEK199" s="200"/>
      <c r="OEN199" s="200"/>
      <c r="OEQ199" s="200"/>
      <c r="OET199" s="200"/>
      <c r="OFC199" s="200"/>
      <c r="OFF199" s="200"/>
      <c r="OFI199" s="200"/>
      <c r="OFL199" s="200"/>
      <c r="OFU199" s="200"/>
      <c r="OGA199" s="200"/>
      <c r="OGD199" s="200"/>
      <c r="OGG199" s="200"/>
      <c r="OGJ199" s="200"/>
      <c r="OGP199" s="200"/>
      <c r="OGY199" s="200"/>
      <c r="OHA199" s="200"/>
      <c r="OHB199" s="200"/>
      <c r="OHD199" s="200"/>
      <c r="OHG199" s="200"/>
      <c r="OHJ199" s="200"/>
      <c r="OHM199" s="200"/>
      <c r="OHP199" s="200"/>
      <c r="OHS199" s="200"/>
      <c r="OHU199" s="200"/>
      <c r="OHW199" s="200"/>
      <c r="OHZ199" s="200"/>
      <c r="OIC199" s="200"/>
      <c r="OIF199" s="200"/>
      <c r="OII199" s="200"/>
      <c r="OIL199" s="200"/>
      <c r="OIO199" s="200"/>
      <c r="OIR199" s="200"/>
      <c r="OIT199" s="200"/>
      <c r="OIW199" s="200"/>
      <c r="OIZ199" s="200"/>
      <c r="OJC199" s="200"/>
      <c r="OJI199" s="200"/>
      <c r="OJL199" s="200"/>
      <c r="OJN199" s="200"/>
      <c r="OKU199" s="200"/>
      <c r="OKX199" s="200"/>
      <c r="OLA199" s="200"/>
      <c r="OLD199" s="200"/>
      <c r="OLG199" s="200"/>
      <c r="OLH199" s="200"/>
      <c r="OLI199" s="200"/>
      <c r="OLL199" s="200"/>
      <c r="OLO199" s="200"/>
      <c r="OLR199" s="200"/>
      <c r="OLU199" s="200"/>
      <c r="OLW199" s="200"/>
      <c r="OMK199" s="200"/>
      <c r="OML199" s="200"/>
      <c r="OMM199" s="200"/>
      <c r="OMN199" s="200"/>
      <c r="OMO199" s="200"/>
      <c r="OMP199" s="200"/>
      <c r="OMQ199" s="200"/>
      <c r="OMR199" s="200"/>
      <c r="OMS199" s="200"/>
      <c r="OMT199" s="200"/>
      <c r="OMU199" s="200"/>
      <c r="OMV199" s="200"/>
      <c r="OMW199" s="200"/>
      <c r="OMX199" s="200"/>
      <c r="OMY199" s="200"/>
      <c r="OMZ199" s="200"/>
      <c r="ONA199" s="200"/>
      <c r="ONB199" s="200"/>
      <c r="ONC199" s="200"/>
      <c r="ONI199" s="200"/>
      <c r="ONJ199" s="200"/>
      <c r="ONK199" s="200"/>
      <c r="ONL199" s="200"/>
      <c r="ONM199" s="200"/>
      <c r="ONN199" s="200"/>
      <c r="ONO199" s="200"/>
      <c r="ONQ199" s="200"/>
      <c r="ONR199" s="200"/>
      <c r="ONS199" s="200"/>
      <c r="ONT199" s="200"/>
      <c r="ONU199" s="200"/>
      <c r="ONV199" s="200"/>
      <c r="ONW199" s="200"/>
      <c r="ONX199" s="200"/>
      <c r="OOA199" s="200"/>
      <c r="OOD199" s="200"/>
      <c r="OOG199" s="200"/>
      <c r="OOJ199" s="200"/>
      <c r="OOM199" s="200"/>
      <c r="OOP199" s="200"/>
      <c r="OOY199" s="200"/>
      <c r="OPB199" s="200"/>
      <c r="OPE199" s="200"/>
      <c r="OPH199" s="200"/>
      <c r="OPQ199" s="200"/>
      <c r="OPW199" s="200"/>
      <c r="OPZ199" s="200"/>
      <c r="OQC199" s="200"/>
      <c r="OQF199" s="200"/>
      <c r="OQL199" s="200"/>
      <c r="OQU199" s="200"/>
      <c r="OQW199" s="200"/>
      <c r="OQX199" s="200"/>
      <c r="OQZ199" s="200"/>
      <c r="ORC199" s="200"/>
      <c r="ORF199" s="200"/>
      <c r="ORI199" s="200"/>
      <c r="ORL199" s="200"/>
      <c r="ORO199" s="200"/>
      <c r="ORQ199" s="200"/>
      <c r="ORS199" s="200"/>
      <c r="ORV199" s="200"/>
      <c r="ORY199" s="200"/>
      <c r="OSB199" s="200"/>
      <c r="OSE199" s="200"/>
      <c r="OSH199" s="200"/>
      <c r="OSK199" s="200"/>
      <c r="OSN199" s="200"/>
      <c r="OSP199" s="200"/>
      <c r="OSS199" s="200"/>
      <c r="OSV199" s="200"/>
      <c r="OSY199" s="200"/>
      <c r="OTE199" s="200"/>
      <c r="OTH199" s="200"/>
      <c r="OTJ199" s="200"/>
      <c r="OUQ199" s="200"/>
      <c r="OUT199" s="200"/>
      <c r="OUW199" s="200"/>
      <c r="OUZ199" s="200"/>
      <c r="OVC199" s="200"/>
      <c r="OVD199" s="200"/>
      <c r="OVE199" s="200"/>
      <c r="OVH199" s="200"/>
      <c r="OVK199" s="200"/>
      <c r="OVN199" s="200"/>
      <c r="OVQ199" s="200"/>
      <c r="OVS199" s="200"/>
      <c r="OWG199" s="200"/>
      <c r="OWH199" s="200"/>
      <c r="OWI199" s="200"/>
      <c r="OWJ199" s="200"/>
      <c r="OWK199" s="200"/>
      <c r="OWL199" s="200"/>
      <c r="OWM199" s="200"/>
      <c r="OWN199" s="200"/>
      <c r="OWO199" s="200"/>
      <c r="OWP199" s="200"/>
      <c r="OWQ199" s="200"/>
      <c r="OWR199" s="200"/>
      <c r="OWS199" s="200"/>
      <c r="OWT199" s="200"/>
      <c r="OWU199" s="200"/>
      <c r="OWV199" s="200"/>
      <c r="OWW199" s="200"/>
      <c r="OWX199" s="200"/>
      <c r="OWY199" s="200"/>
      <c r="OXE199" s="200"/>
      <c r="OXF199" s="200"/>
      <c r="OXG199" s="200"/>
      <c r="OXH199" s="200"/>
      <c r="OXI199" s="200"/>
      <c r="OXJ199" s="200"/>
      <c r="OXK199" s="200"/>
      <c r="OXM199" s="200"/>
      <c r="OXN199" s="200"/>
      <c r="OXO199" s="200"/>
      <c r="OXP199" s="200"/>
      <c r="OXQ199" s="200"/>
      <c r="OXR199" s="200"/>
      <c r="OXS199" s="200"/>
      <c r="OXT199" s="200"/>
      <c r="OXW199" s="200"/>
      <c r="OXZ199" s="200"/>
      <c r="OYC199" s="200"/>
      <c r="OYF199" s="200"/>
      <c r="OYI199" s="200"/>
      <c r="OYL199" s="200"/>
      <c r="OYU199" s="200"/>
      <c r="OYX199" s="200"/>
      <c r="OZA199" s="200"/>
      <c r="OZD199" s="200"/>
      <c r="OZM199" s="200"/>
      <c r="OZS199" s="200"/>
      <c r="OZV199" s="200"/>
      <c r="OZY199" s="200"/>
      <c r="PAB199" s="200"/>
      <c r="PAH199" s="200"/>
      <c r="PAQ199" s="200"/>
      <c r="PAS199" s="200"/>
      <c r="PAT199" s="200"/>
      <c r="PAV199" s="200"/>
      <c r="PAY199" s="200"/>
      <c r="PBB199" s="200"/>
      <c r="PBE199" s="200"/>
      <c r="PBH199" s="200"/>
      <c r="PBK199" s="200"/>
      <c r="PBM199" s="200"/>
      <c r="PBO199" s="200"/>
      <c r="PBR199" s="200"/>
      <c r="PBU199" s="200"/>
      <c r="PBX199" s="200"/>
      <c r="PCA199" s="200"/>
      <c r="PCD199" s="200"/>
      <c r="PCG199" s="200"/>
      <c r="PCJ199" s="200"/>
      <c r="PCL199" s="200"/>
      <c r="PCO199" s="200"/>
      <c r="PCR199" s="200"/>
      <c r="PCU199" s="200"/>
      <c r="PDA199" s="200"/>
      <c r="PDD199" s="200"/>
      <c r="PDF199" s="200"/>
      <c r="PEM199" s="200"/>
      <c r="PEP199" s="200"/>
      <c r="PES199" s="200"/>
      <c r="PEV199" s="200"/>
      <c r="PEY199" s="200"/>
      <c r="PEZ199" s="200"/>
      <c r="PFA199" s="200"/>
      <c r="PFD199" s="200"/>
      <c r="PFG199" s="200"/>
      <c r="PFJ199" s="200"/>
      <c r="PFM199" s="200"/>
      <c r="PFO199" s="200"/>
      <c r="PGC199" s="200"/>
      <c r="PGD199" s="200"/>
      <c r="PGE199" s="200"/>
      <c r="PGF199" s="200"/>
      <c r="PGG199" s="200"/>
      <c r="PGH199" s="200"/>
      <c r="PGI199" s="200"/>
      <c r="PGJ199" s="200"/>
      <c r="PGK199" s="200"/>
      <c r="PGL199" s="200"/>
      <c r="PGM199" s="200"/>
      <c r="PGN199" s="200"/>
      <c r="PGO199" s="200"/>
      <c r="PGP199" s="200"/>
      <c r="PGQ199" s="200"/>
      <c r="PGR199" s="200"/>
      <c r="PGS199" s="200"/>
      <c r="PGT199" s="200"/>
      <c r="PGU199" s="200"/>
      <c r="PHA199" s="200"/>
      <c r="PHB199" s="200"/>
      <c r="PHC199" s="200"/>
      <c r="PHD199" s="200"/>
      <c r="PHE199" s="200"/>
      <c r="PHF199" s="200"/>
      <c r="PHG199" s="200"/>
      <c r="PHI199" s="200"/>
      <c r="PHJ199" s="200"/>
      <c r="PHK199" s="200"/>
      <c r="PHL199" s="200"/>
      <c r="PHM199" s="200"/>
      <c r="PHN199" s="200"/>
      <c r="PHO199" s="200"/>
      <c r="PHP199" s="200"/>
      <c r="PHS199" s="200"/>
      <c r="PHV199" s="200"/>
      <c r="PHY199" s="200"/>
      <c r="PIB199" s="200"/>
      <c r="PIE199" s="200"/>
      <c r="PIH199" s="200"/>
      <c r="PIQ199" s="200"/>
      <c r="PIT199" s="200"/>
      <c r="PIW199" s="200"/>
      <c r="PIZ199" s="200"/>
      <c r="PJI199" s="200"/>
      <c r="PJO199" s="200"/>
      <c r="PJR199" s="200"/>
      <c r="PJU199" s="200"/>
      <c r="PJX199" s="200"/>
      <c r="PKD199" s="200"/>
      <c r="PKM199" s="200"/>
      <c r="PKO199" s="200"/>
      <c r="PKP199" s="200"/>
      <c r="PKR199" s="200"/>
      <c r="PKU199" s="200"/>
      <c r="PKX199" s="200"/>
      <c r="PLA199" s="200"/>
      <c r="PLD199" s="200"/>
      <c r="PLG199" s="200"/>
      <c r="PLI199" s="200"/>
      <c r="PLK199" s="200"/>
      <c r="PLN199" s="200"/>
      <c r="PLQ199" s="200"/>
      <c r="PLT199" s="200"/>
      <c r="PLW199" s="200"/>
      <c r="PLZ199" s="200"/>
      <c r="PMC199" s="200"/>
      <c r="PMF199" s="200"/>
      <c r="PMH199" s="200"/>
      <c r="PMK199" s="200"/>
      <c r="PMN199" s="200"/>
      <c r="PMQ199" s="200"/>
      <c r="PMW199" s="200"/>
      <c r="PMZ199" s="200"/>
      <c r="PNB199" s="200"/>
      <c r="POI199" s="200"/>
      <c r="POL199" s="200"/>
      <c r="POO199" s="200"/>
      <c r="POR199" s="200"/>
      <c r="POU199" s="200"/>
      <c r="POV199" s="200"/>
      <c r="POW199" s="200"/>
      <c r="POZ199" s="200"/>
      <c r="PPC199" s="200"/>
      <c r="PPF199" s="200"/>
      <c r="PPI199" s="200"/>
      <c r="PPK199" s="200"/>
      <c r="PPY199" s="200"/>
      <c r="PPZ199" s="200"/>
      <c r="PQA199" s="200"/>
      <c r="PQB199" s="200"/>
      <c r="PQC199" s="200"/>
      <c r="PQD199" s="200"/>
      <c r="PQE199" s="200"/>
      <c r="PQF199" s="200"/>
      <c r="PQG199" s="200"/>
      <c r="PQH199" s="200"/>
      <c r="PQI199" s="200"/>
      <c r="PQJ199" s="200"/>
      <c r="PQK199" s="200"/>
      <c r="PQL199" s="200"/>
      <c r="PQM199" s="200"/>
      <c r="PQN199" s="200"/>
      <c r="PQO199" s="200"/>
      <c r="PQP199" s="200"/>
      <c r="PQQ199" s="200"/>
      <c r="PQW199" s="200"/>
      <c r="PQX199" s="200"/>
      <c r="PQY199" s="200"/>
      <c r="PQZ199" s="200"/>
      <c r="PRA199" s="200"/>
      <c r="PRB199" s="200"/>
      <c r="PRC199" s="200"/>
      <c r="PRE199" s="200"/>
      <c r="PRF199" s="200"/>
      <c r="PRG199" s="200"/>
      <c r="PRH199" s="200"/>
      <c r="PRI199" s="200"/>
      <c r="PRJ199" s="200"/>
      <c r="PRK199" s="200"/>
      <c r="PRL199" s="200"/>
      <c r="PRO199" s="200"/>
      <c r="PRR199" s="200"/>
      <c r="PRU199" s="200"/>
      <c r="PRX199" s="200"/>
      <c r="PSA199" s="200"/>
      <c r="PSD199" s="200"/>
      <c r="PSM199" s="200"/>
      <c r="PSP199" s="200"/>
      <c r="PSS199" s="200"/>
      <c r="PSV199" s="200"/>
      <c r="PTE199" s="200"/>
      <c r="PTK199" s="200"/>
      <c r="PTN199" s="200"/>
      <c r="PTQ199" s="200"/>
      <c r="PTT199" s="200"/>
      <c r="PTZ199" s="200"/>
      <c r="PUI199" s="200"/>
      <c r="PUK199" s="200"/>
      <c r="PUL199" s="200"/>
      <c r="PUN199" s="200"/>
      <c r="PUQ199" s="200"/>
      <c r="PUT199" s="200"/>
      <c r="PUW199" s="200"/>
      <c r="PUZ199" s="200"/>
      <c r="PVC199" s="200"/>
      <c r="PVE199" s="200"/>
      <c r="PVG199" s="200"/>
      <c r="PVJ199" s="200"/>
      <c r="PVM199" s="200"/>
      <c r="PVP199" s="200"/>
      <c r="PVS199" s="200"/>
      <c r="PVV199" s="200"/>
      <c r="PVY199" s="200"/>
      <c r="PWB199" s="200"/>
      <c r="PWD199" s="200"/>
      <c r="PWG199" s="200"/>
      <c r="PWJ199" s="200"/>
      <c r="PWM199" s="200"/>
      <c r="PWS199" s="200"/>
      <c r="PWV199" s="200"/>
      <c r="PWX199" s="200"/>
      <c r="PYE199" s="200"/>
      <c r="PYH199" s="200"/>
      <c r="PYK199" s="200"/>
      <c r="PYN199" s="200"/>
      <c r="PYQ199" s="200"/>
      <c r="PYR199" s="200"/>
      <c r="PYS199" s="200"/>
      <c r="PYV199" s="200"/>
      <c r="PYY199" s="200"/>
      <c r="PZB199" s="200"/>
      <c r="PZE199" s="200"/>
      <c r="PZG199" s="200"/>
      <c r="PZU199" s="200"/>
      <c r="PZV199" s="200"/>
      <c r="PZW199" s="200"/>
      <c r="PZX199" s="200"/>
      <c r="PZY199" s="200"/>
      <c r="PZZ199" s="200"/>
      <c r="QAA199" s="200"/>
      <c r="QAB199" s="200"/>
      <c r="QAC199" s="200"/>
      <c r="QAD199" s="200"/>
      <c r="QAE199" s="200"/>
      <c r="QAF199" s="200"/>
      <c r="QAG199" s="200"/>
      <c r="QAH199" s="200"/>
      <c r="QAI199" s="200"/>
      <c r="QAJ199" s="200"/>
      <c r="QAK199" s="200"/>
      <c r="QAL199" s="200"/>
      <c r="QAM199" s="200"/>
      <c r="QAS199" s="200"/>
      <c r="QAT199" s="200"/>
      <c r="QAU199" s="200"/>
      <c r="QAV199" s="200"/>
      <c r="QAW199" s="200"/>
      <c r="QAX199" s="200"/>
      <c r="QAY199" s="200"/>
      <c r="QBA199" s="200"/>
      <c r="QBB199" s="200"/>
      <c r="QBC199" s="200"/>
      <c r="QBD199" s="200"/>
      <c r="QBE199" s="200"/>
      <c r="QBF199" s="200"/>
      <c r="QBG199" s="200"/>
      <c r="QBH199" s="200"/>
      <c r="QBK199" s="200"/>
      <c r="QBN199" s="200"/>
      <c r="QBQ199" s="200"/>
      <c r="QBT199" s="200"/>
      <c r="QBW199" s="200"/>
      <c r="QBZ199" s="200"/>
      <c r="QCI199" s="200"/>
      <c r="QCL199" s="200"/>
      <c r="QCO199" s="200"/>
      <c r="QCR199" s="200"/>
      <c r="QDA199" s="200"/>
      <c r="QDG199" s="200"/>
      <c r="QDJ199" s="200"/>
      <c r="QDM199" s="200"/>
      <c r="QDP199" s="200"/>
      <c r="QDV199" s="200"/>
      <c r="QEE199" s="200"/>
      <c r="QEG199" s="200"/>
      <c r="QEH199" s="200"/>
      <c r="QEJ199" s="200"/>
      <c r="QEM199" s="200"/>
      <c r="QEP199" s="200"/>
      <c r="QES199" s="200"/>
      <c r="QEV199" s="200"/>
      <c r="QEY199" s="200"/>
      <c r="QFA199" s="200"/>
      <c r="QFC199" s="200"/>
      <c r="QFF199" s="200"/>
      <c r="QFI199" s="200"/>
      <c r="QFL199" s="200"/>
      <c r="QFO199" s="200"/>
      <c r="QFR199" s="200"/>
      <c r="QFU199" s="200"/>
      <c r="QFX199" s="200"/>
      <c r="QFZ199" s="200"/>
      <c r="QGC199" s="200"/>
      <c r="QGF199" s="200"/>
      <c r="QGI199" s="200"/>
      <c r="QGO199" s="200"/>
      <c r="QGR199" s="200"/>
      <c r="QGT199" s="200"/>
      <c r="QIA199" s="200"/>
      <c r="QID199" s="200"/>
      <c r="QIG199" s="200"/>
      <c r="QIJ199" s="200"/>
      <c r="QIM199" s="200"/>
      <c r="QIN199" s="200"/>
      <c r="QIO199" s="200"/>
      <c r="QIR199" s="200"/>
      <c r="QIU199" s="200"/>
      <c r="QIX199" s="200"/>
      <c r="QJA199" s="200"/>
      <c r="QJC199" s="200"/>
      <c r="QJQ199" s="200"/>
      <c r="QJR199" s="200"/>
      <c r="QJS199" s="200"/>
      <c r="QJT199" s="200"/>
      <c r="QJU199" s="200"/>
      <c r="QJV199" s="200"/>
      <c r="QJW199" s="200"/>
      <c r="QJX199" s="200"/>
      <c r="QJY199" s="200"/>
      <c r="QJZ199" s="200"/>
      <c r="QKA199" s="200"/>
      <c r="QKB199" s="200"/>
      <c r="QKC199" s="200"/>
      <c r="QKD199" s="200"/>
      <c r="QKE199" s="200"/>
      <c r="QKF199" s="200"/>
      <c r="QKG199" s="200"/>
      <c r="QKH199" s="200"/>
      <c r="QKI199" s="200"/>
      <c r="QKO199" s="200"/>
      <c r="QKP199" s="200"/>
      <c r="QKQ199" s="200"/>
      <c r="QKR199" s="200"/>
      <c r="QKS199" s="200"/>
      <c r="QKT199" s="200"/>
      <c r="QKU199" s="200"/>
      <c r="QKW199" s="200"/>
      <c r="QKX199" s="200"/>
      <c r="QKY199" s="200"/>
      <c r="QKZ199" s="200"/>
      <c r="QLA199" s="200"/>
      <c r="QLB199" s="200"/>
      <c r="QLC199" s="200"/>
      <c r="QLD199" s="200"/>
      <c r="QLG199" s="200"/>
      <c r="QLJ199" s="200"/>
      <c r="QLM199" s="200"/>
      <c r="QLP199" s="200"/>
      <c r="QLS199" s="200"/>
      <c r="QLV199" s="200"/>
      <c r="QME199" s="200"/>
      <c r="QMH199" s="200"/>
      <c r="QMK199" s="200"/>
      <c r="QMN199" s="200"/>
      <c r="QMW199" s="200"/>
      <c r="QNC199" s="200"/>
      <c r="QNF199" s="200"/>
      <c r="QNI199" s="200"/>
      <c r="QNL199" s="200"/>
      <c r="QNR199" s="200"/>
      <c r="QOA199" s="200"/>
      <c r="QOC199" s="200"/>
      <c r="QOD199" s="200"/>
      <c r="QOF199" s="200"/>
      <c r="QOI199" s="200"/>
      <c r="QOL199" s="200"/>
      <c r="QOO199" s="200"/>
      <c r="QOR199" s="200"/>
      <c r="QOU199" s="200"/>
      <c r="QOW199" s="200"/>
      <c r="QOY199" s="200"/>
      <c r="QPB199" s="200"/>
      <c r="QPE199" s="200"/>
      <c r="QPH199" s="200"/>
      <c r="QPK199" s="200"/>
      <c r="QPN199" s="200"/>
      <c r="QPQ199" s="200"/>
      <c r="QPT199" s="200"/>
      <c r="QPV199" s="200"/>
      <c r="QPY199" s="200"/>
      <c r="QQB199" s="200"/>
      <c r="QQE199" s="200"/>
      <c r="QQK199" s="200"/>
      <c r="QQN199" s="200"/>
      <c r="QQP199" s="200"/>
      <c r="QRW199" s="200"/>
      <c r="QRZ199" s="200"/>
      <c r="QSC199" s="200"/>
      <c r="QSF199" s="200"/>
      <c r="QSI199" s="200"/>
      <c r="QSJ199" s="200"/>
      <c r="QSK199" s="200"/>
      <c r="QSN199" s="200"/>
      <c r="QSQ199" s="200"/>
      <c r="QST199" s="200"/>
      <c r="QSW199" s="200"/>
      <c r="QSY199" s="200"/>
      <c r="QTM199" s="200"/>
      <c r="QTN199" s="200"/>
      <c r="QTO199" s="200"/>
      <c r="QTP199" s="200"/>
      <c r="QTQ199" s="200"/>
      <c r="QTR199" s="200"/>
      <c r="QTS199" s="200"/>
      <c r="QTT199" s="200"/>
      <c r="QTU199" s="200"/>
      <c r="QTV199" s="200"/>
      <c r="QTW199" s="200"/>
      <c r="QTX199" s="200"/>
      <c r="QTY199" s="200"/>
      <c r="QTZ199" s="200"/>
      <c r="QUA199" s="200"/>
      <c r="QUB199" s="200"/>
      <c r="QUC199" s="200"/>
      <c r="QUD199" s="200"/>
      <c r="QUE199" s="200"/>
      <c r="QUK199" s="200"/>
      <c r="QUL199" s="200"/>
      <c r="QUM199" s="200"/>
      <c r="QUN199" s="200"/>
      <c r="QUO199" s="200"/>
      <c r="QUP199" s="200"/>
      <c r="QUQ199" s="200"/>
      <c r="QUS199" s="200"/>
      <c r="QUT199" s="200"/>
      <c r="QUU199" s="200"/>
      <c r="QUV199" s="200"/>
      <c r="QUW199" s="200"/>
      <c r="QUX199" s="200"/>
      <c r="QUY199" s="200"/>
      <c r="QUZ199" s="200"/>
      <c r="QVC199" s="200"/>
      <c r="QVF199" s="200"/>
      <c r="QVI199" s="200"/>
      <c r="QVL199" s="200"/>
      <c r="QVO199" s="200"/>
      <c r="QVR199" s="200"/>
      <c r="QWA199" s="200"/>
      <c r="QWD199" s="200"/>
      <c r="QWG199" s="200"/>
      <c r="QWJ199" s="200"/>
      <c r="QWS199" s="200"/>
      <c r="QWY199" s="200"/>
      <c r="QXB199" s="200"/>
      <c r="QXE199" s="200"/>
      <c r="QXH199" s="200"/>
      <c r="QXN199" s="200"/>
      <c r="QXW199" s="200"/>
      <c r="QXY199" s="200"/>
      <c r="QXZ199" s="200"/>
      <c r="QYB199" s="200"/>
      <c r="QYE199" s="200"/>
      <c r="QYH199" s="200"/>
      <c r="QYK199" s="200"/>
      <c r="QYN199" s="200"/>
      <c r="QYQ199" s="200"/>
      <c r="QYS199" s="200"/>
      <c r="QYU199" s="200"/>
      <c r="QYX199" s="200"/>
      <c r="QZA199" s="200"/>
      <c r="QZD199" s="200"/>
      <c r="QZG199" s="200"/>
      <c r="QZJ199" s="200"/>
      <c r="QZM199" s="200"/>
      <c r="QZP199" s="200"/>
      <c r="QZR199" s="200"/>
      <c r="QZU199" s="200"/>
      <c r="QZX199" s="200"/>
      <c r="RAA199" s="200"/>
      <c r="RAG199" s="200"/>
      <c r="RAJ199" s="200"/>
      <c r="RAL199" s="200"/>
      <c r="RBS199" s="200"/>
      <c r="RBV199" s="200"/>
      <c r="RBY199" s="200"/>
      <c r="RCB199" s="200"/>
      <c r="RCE199" s="200"/>
      <c r="RCF199" s="200"/>
      <c r="RCG199" s="200"/>
      <c r="RCJ199" s="200"/>
      <c r="RCM199" s="200"/>
      <c r="RCP199" s="200"/>
      <c r="RCS199" s="200"/>
      <c r="RCU199" s="200"/>
      <c r="RDI199" s="200"/>
      <c r="RDJ199" s="200"/>
      <c r="RDK199" s="200"/>
      <c r="RDL199" s="200"/>
      <c r="RDM199" s="200"/>
      <c r="RDN199" s="200"/>
      <c r="RDO199" s="200"/>
      <c r="RDP199" s="200"/>
      <c r="RDQ199" s="200"/>
      <c r="RDR199" s="200"/>
      <c r="RDS199" s="200"/>
      <c r="RDT199" s="200"/>
      <c r="RDU199" s="200"/>
      <c r="RDV199" s="200"/>
      <c r="RDW199" s="200"/>
      <c r="RDX199" s="200"/>
      <c r="RDY199" s="200"/>
      <c r="RDZ199" s="200"/>
      <c r="REA199" s="200"/>
      <c r="REG199" s="200"/>
      <c r="REH199" s="200"/>
      <c r="REI199" s="200"/>
      <c r="REJ199" s="200"/>
      <c r="REK199" s="200"/>
      <c r="REL199" s="200"/>
      <c r="REM199" s="200"/>
      <c r="REO199" s="200"/>
      <c r="REP199" s="200"/>
      <c r="REQ199" s="200"/>
      <c r="RER199" s="200"/>
      <c r="RES199" s="200"/>
      <c r="RET199" s="200"/>
      <c r="REU199" s="200"/>
      <c r="REV199" s="200"/>
      <c r="REY199" s="200"/>
      <c r="RFB199" s="200"/>
      <c r="RFE199" s="200"/>
      <c r="RFH199" s="200"/>
      <c r="RFK199" s="200"/>
      <c r="RFN199" s="200"/>
      <c r="RFW199" s="200"/>
      <c r="RFZ199" s="200"/>
      <c r="RGC199" s="200"/>
      <c r="RGF199" s="200"/>
      <c r="RGO199" s="200"/>
      <c r="RGU199" s="200"/>
      <c r="RGX199" s="200"/>
      <c r="RHA199" s="200"/>
      <c r="RHD199" s="200"/>
      <c r="RHJ199" s="200"/>
      <c r="RHS199" s="200"/>
      <c r="RHU199" s="200"/>
      <c r="RHV199" s="200"/>
      <c r="RHX199" s="200"/>
      <c r="RIA199" s="200"/>
      <c r="RID199" s="200"/>
      <c r="RIG199" s="200"/>
      <c r="RIJ199" s="200"/>
      <c r="RIM199" s="200"/>
      <c r="RIO199" s="200"/>
      <c r="RIQ199" s="200"/>
      <c r="RIT199" s="200"/>
      <c r="RIW199" s="200"/>
      <c r="RIZ199" s="200"/>
      <c r="RJC199" s="200"/>
      <c r="RJF199" s="200"/>
      <c r="RJI199" s="200"/>
      <c r="RJL199" s="200"/>
      <c r="RJN199" s="200"/>
      <c r="RJQ199" s="200"/>
      <c r="RJT199" s="200"/>
      <c r="RJW199" s="200"/>
      <c r="RKC199" s="200"/>
      <c r="RKF199" s="200"/>
      <c r="RKH199" s="200"/>
      <c r="RLO199" s="200"/>
      <c r="RLR199" s="200"/>
      <c r="RLU199" s="200"/>
      <c r="RLX199" s="200"/>
      <c r="RMA199" s="200"/>
      <c r="RMB199" s="200"/>
      <c r="RMC199" s="200"/>
      <c r="RMF199" s="200"/>
      <c r="RMI199" s="200"/>
      <c r="RML199" s="200"/>
      <c r="RMO199" s="200"/>
      <c r="RMQ199" s="200"/>
      <c r="RNE199" s="200"/>
      <c r="RNF199" s="200"/>
      <c r="RNG199" s="200"/>
      <c r="RNH199" s="200"/>
      <c r="RNI199" s="200"/>
      <c r="RNJ199" s="200"/>
      <c r="RNK199" s="200"/>
      <c r="RNL199" s="200"/>
      <c r="RNM199" s="200"/>
      <c r="RNN199" s="200"/>
      <c r="RNO199" s="200"/>
      <c r="RNP199" s="200"/>
      <c r="RNQ199" s="200"/>
      <c r="RNR199" s="200"/>
      <c r="RNS199" s="200"/>
      <c r="RNT199" s="200"/>
      <c r="RNU199" s="200"/>
      <c r="RNV199" s="200"/>
      <c r="RNW199" s="200"/>
      <c r="ROC199" s="200"/>
      <c r="ROD199" s="200"/>
      <c r="ROE199" s="200"/>
      <c r="ROF199" s="200"/>
      <c r="ROG199" s="200"/>
      <c r="ROH199" s="200"/>
      <c r="ROI199" s="200"/>
      <c r="ROK199" s="200"/>
      <c r="ROL199" s="200"/>
      <c r="ROM199" s="200"/>
      <c r="RON199" s="200"/>
      <c r="ROO199" s="200"/>
      <c r="ROP199" s="200"/>
      <c r="ROQ199" s="200"/>
      <c r="ROR199" s="200"/>
      <c r="ROU199" s="200"/>
      <c r="ROX199" s="200"/>
      <c r="RPA199" s="200"/>
      <c r="RPD199" s="200"/>
      <c r="RPG199" s="200"/>
      <c r="RPJ199" s="200"/>
      <c r="RPS199" s="200"/>
      <c r="RPV199" s="200"/>
      <c r="RPY199" s="200"/>
      <c r="RQB199" s="200"/>
      <c r="RQK199" s="200"/>
      <c r="RQQ199" s="200"/>
      <c r="RQT199" s="200"/>
      <c r="RQW199" s="200"/>
      <c r="RQZ199" s="200"/>
      <c r="RRF199" s="200"/>
      <c r="RRO199" s="200"/>
      <c r="RRQ199" s="200"/>
      <c r="RRR199" s="200"/>
      <c r="RRT199" s="200"/>
      <c r="RRW199" s="200"/>
      <c r="RRZ199" s="200"/>
      <c r="RSC199" s="200"/>
      <c r="RSF199" s="200"/>
      <c r="RSI199" s="200"/>
      <c r="RSK199" s="200"/>
      <c r="RSM199" s="200"/>
      <c r="RSP199" s="200"/>
      <c r="RSS199" s="200"/>
      <c r="RSV199" s="200"/>
      <c r="RSY199" s="200"/>
      <c r="RTB199" s="200"/>
      <c r="RTE199" s="200"/>
      <c r="RTH199" s="200"/>
      <c r="RTJ199" s="200"/>
      <c r="RTM199" s="200"/>
      <c r="RTP199" s="200"/>
      <c r="RTS199" s="200"/>
      <c r="RTY199" s="200"/>
      <c r="RUB199" s="200"/>
      <c r="RUD199" s="200"/>
      <c r="RVK199" s="200"/>
      <c r="RVN199" s="200"/>
      <c r="RVQ199" s="200"/>
      <c r="RVT199" s="200"/>
      <c r="RVW199" s="200"/>
      <c r="RVX199" s="200"/>
      <c r="RVY199" s="200"/>
      <c r="RWB199" s="200"/>
      <c r="RWE199" s="200"/>
      <c r="RWH199" s="200"/>
      <c r="RWK199" s="200"/>
      <c r="RWM199" s="200"/>
      <c r="RXA199" s="200"/>
      <c r="RXB199" s="200"/>
      <c r="RXC199" s="200"/>
      <c r="RXD199" s="200"/>
      <c r="RXE199" s="200"/>
      <c r="RXF199" s="200"/>
      <c r="RXG199" s="200"/>
      <c r="RXH199" s="200"/>
      <c r="RXI199" s="200"/>
      <c r="RXJ199" s="200"/>
      <c r="RXK199" s="200"/>
      <c r="RXL199" s="200"/>
      <c r="RXM199" s="200"/>
      <c r="RXN199" s="200"/>
      <c r="RXO199" s="200"/>
      <c r="RXP199" s="200"/>
      <c r="RXQ199" s="200"/>
      <c r="RXR199" s="200"/>
      <c r="RXS199" s="200"/>
      <c r="RXY199" s="200"/>
      <c r="RXZ199" s="200"/>
      <c r="RYA199" s="200"/>
      <c r="RYB199" s="200"/>
      <c r="RYC199" s="200"/>
      <c r="RYD199" s="200"/>
      <c r="RYE199" s="200"/>
      <c r="RYG199" s="200"/>
      <c r="RYH199" s="200"/>
      <c r="RYI199" s="200"/>
      <c r="RYJ199" s="200"/>
      <c r="RYK199" s="200"/>
      <c r="RYL199" s="200"/>
      <c r="RYM199" s="200"/>
      <c r="RYN199" s="200"/>
      <c r="RYQ199" s="200"/>
      <c r="RYT199" s="200"/>
      <c r="RYW199" s="200"/>
      <c r="RYZ199" s="200"/>
      <c r="RZC199" s="200"/>
      <c r="RZF199" s="200"/>
      <c r="RZO199" s="200"/>
      <c r="RZR199" s="200"/>
      <c r="RZU199" s="200"/>
      <c r="RZX199" s="200"/>
      <c r="SAG199" s="200"/>
      <c r="SAM199" s="200"/>
      <c r="SAP199" s="200"/>
      <c r="SAS199" s="200"/>
      <c r="SAV199" s="200"/>
      <c r="SBB199" s="200"/>
      <c r="SBK199" s="200"/>
      <c r="SBM199" s="200"/>
      <c r="SBN199" s="200"/>
      <c r="SBP199" s="200"/>
      <c r="SBS199" s="200"/>
      <c r="SBV199" s="200"/>
      <c r="SBY199" s="200"/>
      <c r="SCB199" s="200"/>
      <c r="SCE199" s="200"/>
      <c r="SCG199" s="200"/>
      <c r="SCI199" s="200"/>
      <c r="SCL199" s="200"/>
      <c r="SCO199" s="200"/>
      <c r="SCR199" s="200"/>
      <c r="SCU199" s="200"/>
      <c r="SCX199" s="200"/>
      <c r="SDA199" s="200"/>
      <c r="SDD199" s="200"/>
      <c r="SDF199" s="200"/>
      <c r="SDI199" s="200"/>
      <c r="SDL199" s="200"/>
      <c r="SDO199" s="200"/>
      <c r="SDU199" s="200"/>
      <c r="SDX199" s="200"/>
      <c r="SDZ199" s="200"/>
      <c r="SFG199" s="200"/>
      <c r="SFJ199" s="200"/>
      <c r="SFM199" s="200"/>
      <c r="SFP199" s="200"/>
      <c r="SFS199" s="200"/>
      <c r="SFT199" s="200"/>
      <c r="SFU199" s="200"/>
      <c r="SFX199" s="200"/>
      <c r="SGA199" s="200"/>
      <c r="SGD199" s="200"/>
      <c r="SGG199" s="200"/>
      <c r="SGI199" s="200"/>
      <c r="SGW199" s="200"/>
      <c r="SGX199" s="200"/>
      <c r="SGY199" s="200"/>
      <c r="SGZ199" s="200"/>
      <c r="SHA199" s="200"/>
      <c r="SHB199" s="200"/>
      <c r="SHC199" s="200"/>
      <c r="SHD199" s="200"/>
      <c r="SHE199" s="200"/>
      <c r="SHF199" s="200"/>
      <c r="SHG199" s="200"/>
      <c r="SHH199" s="200"/>
      <c r="SHI199" s="200"/>
      <c r="SHJ199" s="200"/>
      <c r="SHK199" s="200"/>
      <c r="SHL199" s="200"/>
      <c r="SHM199" s="200"/>
      <c r="SHN199" s="200"/>
      <c r="SHO199" s="200"/>
      <c r="SHU199" s="200"/>
      <c r="SHV199" s="200"/>
      <c r="SHW199" s="200"/>
      <c r="SHX199" s="200"/>
      <c r="SHY199" s="200"/>
      <c r="SHZ199" s="200"/>
      <c r="SIA199" s="200"/>
      <c r="SIC199" s="200"/>
      <c r="SID199" s="200"/>
      <c r="SIE199" s="200"/>
      <c r="SIF199" s="200"/>
      <c r="SIG199" s="200"/>
      <c r="SIH199" s="200"/>
      <c r="SII199" s="200"/>
      <c r="SIJ199" s="200"/>
      <c r="SIM199" s="200"/>
      <c r="SIP199" s="200"/>
      <c r="SIS199" s="200"/>
      <c r="SIV199" s="200"/>
      <c r="SIY199" s="200"/>
      <c r="SJB199" s="200"/>
      <c r="SJK199" s="200"/>
      <c r="SJN199" s="200"/>
      <c r="SJQ199" s="200"/>
      <c r="SJT199" s="200"/>
      <c r="SKC199" s="200"/>
      <c r="SKI199" s="200"/>
      <c r="SKL199" s="200"/>
      <c r="SKO199" s="200"/>
      <c r="SKR199" s="200"/>
      <c r="SKX199" s="200"/>
      <c r="SLG199" s="200"/>
      <c r="SLI199" s="200"/>
      <c r="SLJ199" s="200"/>
      <c r="SLL199" s="200"/>
      <c r="SLO199" s="200"/>
      <c r="SLR199" s="200"/>
      <c r="SLU199" s="200"/>
      <c r="SLX199" s="200"/>
      <c r="SMA199" s="200"/>
      <c r="SMC199" s="200"/>
      <c r="SME199" s="200"/>
      <c r="SMH199" s="200"/>
      <c r="SMK199" s="200"/>
      <c r="SMN199" s="200"/>
      <c r="SMQ199" s="200"/>
      <c r="SMT199" s="200"/>
      <c r="SMW199" s="200"/>
      <c r="SMZ199" s="200"/>
      <c r="SNB199" s="200"/>
      <c r="SNE199" s="200"/>
      <c r="SNH199" s="200"/>
      <c r="SNK199" s="200"/>
      <c r="SNQ199" s="200"/>
      <c r="SNT199" s="200"/>
      <c r="SNV199" s="200"/>
      <c r="SPC199" s="200"/>
      <c r="SPF199" s="200"/>
      <c r="SPI199" s="200"/>
      <c r="SPL199" s="200"/>
      <c r="SPO199" s="200"/>
      <c r="SPP199" s="200"/>
      <c r="SPQ199" s="200"/>
      <c r="SPT199" s="200"/>
      <c r="SPW199" s="200"/>
      <c r="SPZ199" s="200"/>
      <c r="SQC199" s="200"/>
      <c r="SQE199" s="200"/>
      <c r="SQS199" s="200"/>
      <c r="SQT199" s="200"/>
      <c r="SQU199" s="200"/>
      <c r="SQV199" s="200"/>
      <c r="SQW199" s="200"/>
      <c r="SQX199" s="200"/>
      <c r="SQY199" s="200"/>
      <c r="SQZ199" s="200"/>
      <c r="SRA199" s="200"/>
      <c r="SRB199" s="200"/>
      <c r="SRC199" s="200"/>
      <c r="SRD199" s="200"/>
      <c r="SRE199" s="200"/>
      <c r="SRF199" s="200"/>
      <c r="SRG199" s="200"/>
      <c r="SRH199" s="200"/>
      <c r="SRI199" s="200"/>
      <c r="SRJ199" s="200"/>
      <c r="SRK199" s="200"/>
      <c r="SRQ199" s="200"/>
      <c r="SRR199" s="200"/>
      <c r="SRS199" s="200"/>
      <c r="SRT199" s="200"/>
      <c r="SRU199" s="200"/>
      <c r="SRV199" s="200"/>
      <c r="SRW199" s="200"/>
      <c r="SRY199" s="200"/>
      <c r="SRZ199" s="200"/>
      <c r="SSA199" s="200"/>
      <c r="SSB199" s="200"/>
      <c r="SSC199" s="200"/>
      <c r="SSD199" s="200"/>
      <c r="SSE199" s="200"/>
      <c r="SSF199" s="200"/>
      <c r="SSI199" s="200"/>
      <c r="SSL199" s="200"/>
      <c r="SSO199" s="200"/>
      <c r="SSR199" s="200"/>
      <c r="SSU199" s="200"/>
      <c r="SSX199" s="200"/>
      <c r="STG199" s="200"/>
      <c r="STJ199" s="200"/>
      <c r="STM199" s="200"/>
      <c r="STP199" s="200"/>
      <c r="STY199" s="200"/>
      <c r="SUE199" s="200"/>
      <c r="SUH199" s="200"/>
      <c r="SUK199" s="200"/>
      <c r="SUN199" s="200"/>
      <c r="SUT199" s="200"/>
      <c r="SVC199" s="200"/>
      <c r="SVE199" s="200"/>
      <c r="SVF199" s="200"/>
      <c r="SVH199" s="200"/>
      <c r="SVK199" s="200"/>
      <c r="SVN199" s="200"/>
      <c r="SVQ199" s="200"/>
      <c r="SVT199" s="200"/>
      <c r="SVW199" s="200"/>
      <c r="SVY199" s="200"/>
      <c r="SWA199" s="200"/>
      <c r="SWD199" s="200"/>
      <c r="SWG199" s="200"/>
      <c r="SWJ199" s="200"/>
      <c r="SWM199" s="200"/>
      <c r="SWP199" s="200"/>
      <c r="SWS199" s="200"/>
      <c r="SWV199" s="200"/>
      <c r="SWX199" s="200"/>
      <c r="SXA199" s="200"/>
      <c r="SXD199" s="200"/>
      <c r="SXG199" s="200"/>
      <c r="SXM199" s="200"/>
      <c r="SXP199" s="200"/>
      <c r="SXR199" s="200"/>
      <c r="SYY199" s="200"/>
      <c r="SZB199" s="200"/>
      <c r="SZE199" s="200"/>
      <c r="SZH199" s="200"/>
      <c r="SZK199" s="200"/>
      <c r="SZL199" s="200"/>
      <c r="SZM199" s="200"/>
      <c r="SZP199" s="200"/>
      <c r="SZS199" s="200"/>
      <c r="SZV199" s="200"/>
      <c r="SZY199" s="200"/>
      <c r="TAA199" s="200"/>
      <c r="TAO199" s="200"/>
      <c r="TAP199" s="200"/>
      <c r="TAQ199" s="200"/>
      <c r="TAR199" s="200"/>
      <c r="TAS199" s="200"/>
      <c r="TAT199" s="200"/>
      <c r="TAU199" s="200"/>
      <c r="TAV199" s="200"/>
      <c r="TAW199" s="200"/>
      <c r="TAX199" s="200"/>
      <c r="TAY199" s="200"/>
      <c r="TAZ199" s="200"/>
      <c r="TBA199" s="200"/>
      <c r="TBB199" s="200"/>
      <c r="TBC199" s="200"/>
      <c r="TBD199" s="200"/>
      <c r="TBE199" s="200"/>
      <c r="TBF199" s="200"/>
      <c r="TBG199" s="200"/>
      <c r="TBM199" s="200"/>
      <c r="TBN199" s="200"/>
      <c r="TBO199" s="200"/>
      <c r="TBP199" s="200"/>
      <c r="TBQ199" s="200"/>
      <c r="TBR199" s="200"/>
      <c r="TBS199" s="200"/>
      <c r="TBU199" s="200"/>
      <c r="TBV199" s="200"/>
      <c r="TBW199" s="200"/>
      <c r="TBX199" s="200"/>
      <c r="TBY199" s="200"/>
      <c r="TBZ199" s="200"/>
      <c r="TCA199" s="200"/>
      <c r="TCB199" s="200"/>
      <c r="TCE199" s="200"/>
      <c r="TCH199" s="200"/>
      <c r="TCK199" s="200"/>
      <c r="TCN199" s="200"/>
      <c r="TCQ199" s="200"/>
      <c r="TCT199" s="200"/>
      <c r="TDC199" s="200"/>
      <c r="TDF199" s="200"/>
      <c r="TDI199" s="200"/>
      <c r="TDL199" s="200"/>
      <c r="TDU199" s="200"/>
      <c r="TEA199" s="200"/>
      <c r="TED199" s="200"/>
      <c r="TEG199" s="200"/>
      <c r="TEJ199" s="200"/>
      <c r="TEP199" s="200"/>
      <c r="TEY199" s="200"/>
      <c r="TFA199" s="200"/>
      <c r="TFB199" s="200"/>
      <c r="TFD199" s="200"/>
      <c r="TFG199" s="200"/>
      <c r="TFJ199" s="200"/>
      <c r="TFM199" s="200"/>
      <c r="TFP199" s="200"/>
      <c r="TFS199" s="200"/>
      <c r="TFU199" s="200"/>
      <c r="TFW199" s="200"/>
      <c r="TFZ199" s="200"/>
      <c r="TGC199" s="200"/>
      <c r="TGF199" s="200"/>
      <c r="TGI199" s="200"/>
      <c r="TGL199" s="200"/>
      <c r="TGO199" s="200"/>
      <c r="TGR199" s="200"/>
      <c r="TGT199" s="200"/>
      <c r="TGW199" s="200"/>
      <c r="TGZ199" s="200"/>
      <c r="THC199" s="200"/>
      <c r="THI199" s="200"/>
      <c r="THL199" s="200"/>
      <c r="THN199" s="200"/>
      <c r="TIU199" s="200"/>
      <c r="TIX199" s="200"/>
      <c r="TJA199" s="200"/>
      <c r="TJD199" s="200"/>
      <c r="TJG199" s="200"/>
      <c r="TJH199" s="200"/>
      <c r="TJI199" s="200"/>
      <c r="TJL199" s="200"/>
      <c r="TJO199" s="200"/>
      <c r="TJR199" s="200"/>
      <c r="TJU199" s="200"/>
      <c r="TJW199" s="200"/>
      <c r="TKK199" s="200"/>
      <c r="TKL199" s="200"/>
      <c r="TKM199" s="200"/>
      <c r="TKN199" s="200"/>
      <c r="TKO199" s="200"/>
      <c r="TKP199" s="200"/>
      <c r="TKQ199" s="200"/>
      <c r="TKR199" s="200"/>
      <c r="TKS199" s="200"/>
      <c r="TKT199" s="200"/>
      <c r="TKU199" s="200"/>
      <c r="TKV199" s="200"/>
      <c r="TKW199" s="200"/>
      <c r="TKX199" s="200"/>
      <c r="TKY199" s="200"/>
      <c r="TKZ199" s="200"/>
      <c r="TLA199" s="200"/>
      <c r="TLB199" s="200"/>
      <c r="TLC199" s="200"/>
      <c r="TLI199" s="200"/>
      <c r="TLJ199" s="200"/>
      <c r="TLK199" s="200"/>
      <c r="TLL199" s="200"/>
      <c r="TLM199" s="200"/>
      <c r="TLN199" s="200"/>
      <c r="TLO199" s="200"/>
      <c r="TLQ199" s="200"/>
      <c r="TLR199" s="200"/>
      <c r="TLS199" s="200"/>
      <c r="TLT199" s="200"/>
      <c r="TLU199" s="200"/>
      <c r="TLV199" s="200"/>
      <c r="TLW199" s="200"/>
      <c r="TLX199" s="200"/>
      <c r="TMA199" s="200"/>
      <c r="TMD199" s="200"/>
      <c r="TMG199" s="200"/>
      <c r="TMJ199" s="200"/>
      <c r="TMM199" s="200"/>
      <c r="TMP199" s="200"/>
      <c r="TMY199" s="200"/>
      <c r="TNB199" s="200"/>
      <c r="TNE199" s="200"/>
      <c r="TNH199" s="200"/>
      <c r="TNQ199" s="200"/>
      <c r="TNW199" s="200"/>
      <c r="TNZ199" s="200"/>
      <c r="TOC199" s="200"/>
      <c r="TOF199" s="200"/>
      <c r="TOL199" s="200"/>
      <c r="TOU199" s="200"/>
      <c r="TOW199" s="200"/>
      <c r="TOX199" s="200"/>
      <c r="TOZ199" s="200"/>
      <c r="TPC199" s="200"/>
      <c r="TPF199" s="200"/>
      <c r="TPI199" s="200"/>
      <c r="TPL199" s="200"/>
      <c r="TPO199" s="200"/>
      <c r="TPQ199" s="200"/>
      <c r="TPS199" s="200"/>
      <c r="TPV199" s="200"/>
      <c r="TPY199" s="200"/>
      <c r="TQB199" s="200"/>
      <c r="TQE199" s="200"/>
      <c r="TQH199" s="200"/>
      <c r="TQK199" s="200"/>
      <c r="TQN199" s="200"/>
      <c r="TQP199" s="200"/>
      <c r="TQS199" s="200"/>
      <c r="TQV199" s="200"/>
      <c r="TQY199" s="200"/>
      <c r="TRE199" s="200"/>
      <c r="TRH199" s="200"/>
      <c r="TRJ199" s="200"/>
      <c r="TSQ199" s="200"/>
      <c r="TST199" s="200"/>
      <c r="TSW199" s="200"/>
      <c r="TSZ199" s="200"/>
      <c r="TTC199" s="200"/>
      <c r="TTD199" s="200"/>
      <c r="TTE199" s="200"/>
      <c r="TTH199" s="200"/>
      <c r="TTK199" s="200"/>
      <c r="TTN199" s="200"/>
      <c r="TTQ199" s="200"/>
      <c r="TTS199" s="200"/>
      <c r="TUG199" s="200"/>
      <c r="TUH199" s="200"/>
      <c r="TUI199" s="200"/>
      <c r="TUJ199" s="200"/>
      <c r="TUK199" s="200"/>
      <c r="TUL199" s="200"/>
      <c r="TUM199" s="200"/>
      <c r="TUN199" s="200"/>
      <c r="TUO199" s="200"/>
      <c r="TUP199" s="200"/>
      <c r="TUQ199" s="200"/>
      <c r="TUR199" s="200"/>
      <c r="TUS199" s="200"/>
      <c r="TUT199" s="200"/>
      <c r="TUU199" s="200"/>
      <c r="TUV199" s="200"/>
      <c r="TUW199" s="200"/>
      <c r="TUX199" s="200"/>
      <c r="TUY199" s="200"/>
      <c r="TVE199" s="200"/>
      <c r="TVF199" s="200"/>
      <c r="TVG199" s="200"/>
      <c r="TVH199" s="200"/>
      <c r="TVI199" s="200"/>
      <c r="TVJ199" s="200"/>
      <c r="TVK199" s="200"/>
      <c r="TVM199" s="200"/>
      <c r="TVN199" s="200"/>
      <c r="TVO199" s="200"/>
      <c r="TVP199" s="200"/>
      <c r="TVQ199" s="200"/>
      <c r="TVR199" s="200"/>
      <c r="TVS199" s="200"/>
      <c r="TVT199" s="200"/>
      <c r="TVW199" s="200"/>
      <c r="TVZ199" s="200"/>
      <c r="TWC199" s="200"/>
      <c r="TWF199" s="200"/>
      <c r="TWI199" s="200"/>
      <c r="TWL199" s="200"/>
      <c r="TWU199" s="200"/>
      <c r="TWX199" s="200"/>
      <c r="TXA199" s="200"/>
      <c r="TXD199" s="200"/>
      <c r="TXM199" s="200"/>
      <c r="TXS199" s="200"/>
      <c r="TXV199" s="200"/>
      <c r="TXY199" s="200"/>
      <c r="TYB199" s="200"/>
      <c r="TYH199" s="200"/>
      <c r="TYQ199" s="200"/>
      <c r="TYS199" s="200"/>
      <c r="TYT199" s="200"/>
      <c r="TYV199" s="200"/>
      <c r="TYY199" s="200"/>
      <c r="TZB199" s="200"/>
      <c r="TZE199" s="200"/>
      <c r="TZH199" s="200"/>
      <c r="TZK199" s="200"/>
      <c r="TZM199" s="200"/>
      <c r="TZO199" s="200"/>
      <c r="TZR199" s="200"/>
      <c r="TZU199" s="200"/>
      <c r="TZX199" s="200"/>
      <c r="UAA199" s="200"/>
      <c r="UAD199" s="200"/>
      <c r="UAG199" s="200"/>
      <c r="UAJ199" s="200"/>
      <c r="UAL199" s="200"/>
      <c r="UAO199" s="200"/>
      <c r="UAR199" s="200"/>
      <c r="UAU199" s="200"/>
      <c r="UBA199" s="200"/>
      <c r="UBD199" s="200"/>
      <c r="UBF199" s="200"/>
      <c r="UCM199" s="200"/>
      <c r="UCP199" s="200"/>
      <c r="UCS199" s="200"/>
      <c r="UCV199" s="200"/>
      <c r="UCY199" s="200"/>
      <c r="UCZ199" s="200"/>
      <c r="UDA199" s="200"/>
      <c r="UDD199" s="200"/>
      <c r="UDG199" s="200"/>
      <c r="UDJ199" s="200"/>
      <c r="UDM199" s="200"/>
      <c r="UDO199" s="200"/>
      <c r="UEC199" s="200"/>
      <c r="UED199" s="200"/>
      <c r="UEE199" s="200"/>
      <c r="UEF199" s="200"/>
      <c r="UEG199" s="200"/>
      <c r="UEH199" s="200"/>
      <c r="UEI199" s="200"/>
      <c r="UEJ199" s="200"/>
      <c r="UEK199" s="200"/>
      <c r="UEL199" s="200"/>
      <c r="UEM199" s="200"/>
      <c r="UEN199" s="200"/>
      <c r="UEO199" s="200"/>
      <c r="UEP199" s="200"/>
      <c r="UEQ199" s="200"/>
      <c r="UER199" s="200"/>
      <c r="UES199" s="200"/>
      <c r="UET199" s="200"/>
      <c r="UEU199" s="200"/>
      <c r="UFA199" s="200"/>
      <c r="UFB199" s="200"/>
      <c r="UFC199" s="200"/>
      <c r="UFD199" s="200"/>
      <c r="UFE199" s="200"/>
      <c r="UFF199" s="200"/>
      <c r="UFG199" s="200"/>
      <c r="UFI199" s="200"/>
      <c r="UFJ199" s="200"/>
      <c r="UFK199" s="200"/>
      <c r="UFL199" s="200"/>
      <c r="UFM199" s="200"/>
      <c r="UFN199" s="200"/>
      <c r="UFO199" s="200"/>
      <c r="UFP199" s="200"/>
      <c r="UFS199" s="200"/>
      <c r="UFV199" s="200"/>
      <c r="UFY199" s="200"/>
      <c r="UGB199" s="200"/>
      <c r="UGE199" s="200"/>
      <c r="UGH199" s="200"/>
      <c r="UGQ199" s="200"/>
      <c r="UGT199" s="200"/>
      <c r="UGW199" s="200"/>
      <c r="UGZ199" s="200"/>
      <c r="UHI199" s="200"/>
      <c r="UHO199" s="200"/>
      <c r="UHR199" s="200"/>
      <c r="UHU199" s="200"/>
      <c r="UHX199" s="200"/>
      <c r="UID199" s="200"/>
      <c r="UIM199" s="200"/>
      <c r="UIO199" s="200"/>
      <c r="UIP199" s="200"/>
      <c r="UIR199" s="200"/>
      <c r="UIU199" s="200"/>
      <c r="UIX199" s="200"/>
      <c r="UJA199" s="200"/>
      <c r="UJD199" s="200"/>
      <c r="UJG199" s="200"/>
      <c r="UJI199" s="200"/>
      <c r="UJK199" s="200"/>
      <c r="UJN199" s="200"/>
      <c r="UJQ199" s="200"/>
      <c r="UJT199" s="200"/>
      <c r="UJW199" s="200"/>
      <c r="UJZ199" s="200"/>
      <c r="UKC199" s="200"/>
      <c r="UKF199" s="200"/>
      <c r="UKH199" s="200"/>
      <c r="UKK199" s="200"/>
      <c r="UKN199" s="200"/>
      <c r="UKQ199" s="200"/>
      <c r="UKW199" s="200"/>
      <c r="UKZ199" s="200"/>
      <c r="ULB199" s="200"/>
      <c r="UMI199" s="200"/>
      <c r="UML199" s="200"/>
      <c r="UMO199" s="200"/>
      <c r="UMR199" s="200"/>
      <c r="UMU199" s="200"/>
      <c r="UMV199" s="200"/>
      <c r="UMW199" s="200"/>
      <c r="UMZ199" s="200"/>
      <c r="UNC199" s="200"/>
      <c r="UNF199" s="200"/>
      <c r="UNI199" s="200"/>
      <c r="UNK199" s="200"/>
      <c r="UNY199" s="200"/>
      <c r="UNZ199" s="200"/>
      <c r="UOA199" s="200"/>
      <c r="UOB199" s="200"/>
      <c r="UOC199" s="200"/>
      <c r="UOD199" s="200"/>
      <c r="UOE199" s="200"/>
      <c r="UOF199" s="200"/>
      <c r="UOG199" s="200"/>
      <c r="UOH199" s="200"/>
      <c r="UOI199" s="200"/>
      <c r="UOJ199" s="200"/>
      <c r="UOK199" s="200"/>
      <c r="UOL199" s="200"/>
      <c r="UOM199" s="200"/>
      <c r="UON199" s="200"/>
      <c r="UOO199" s="200"/>
      <c r="UOP199" s="200"/>
      <c r="UOQ199" s="200"/>
      <c r="UOW199" s="200"/>
      <c r="UOX199" s="200"/>
      <c r="UOY199" s="200"/>
      <c r="UOZ199" s="200"/>
      <c r="UPA199" s="200"/>
      <c r="UPB199" s="200"/>
      <c r="UPC199" s="200"/>
      <c r="UPE199" s="200"/>
      <c r="UPF199" s="200"/>
      <c r="UPG199" s="200"/>
      <c r="UPH199" s="200"/>
      <c r="UPI199" s="200"/>
      <c r="UPJ199" s="200"/>
      <c r="UPK199" s="200"/>
      <c r="UPL199" s="200"/>
      <c r="UPO199" s="200"/>
      <c r="UPR199" s="200"/>
      <c r="UPU199" s="200"/>
      <c r="UPX199" s="200"/>
      <c r="UQA199" s="200"/>
      <c r="UQD199" s="200"/>
      <c r="UQM199" s="200"/>
      <c r="UQP199" s="200"/>
      <c r="UQS199" s="200"/>
      <c r="UQV199" s="200"/>
      <c r="URE199" s="200"/>
      <c r="URK199" s="200"/>
      <c r="URN199" s="200"/>
      <c r="URQ199" s="200"/>
      <c r="URT199" s="200"/>
      <c r="URZ199" s="200"/>
      <c r="USI199" s="200"/>
      <c r="USK199" s="200"/>
      <c r="USL199" s="200"/>
      <c r="USN199" s="200"/>
      <c r="USQ199" s="200"/>
      <c r="UST199" s="200"/>
      <c r="USW199" s="200"/>
      <c r="USZ199" s="200"/>
      <c r="UTC199" s="200"/>
      <c r="UTE199" s="200"/>
      <c r="UTG199" s="200"/>
      <c r="UTJ199" s="200"/>
      <c r="UTM199" s="200"/>
      <c r="UTP199" s="200"/>
      <c r="UTS199" s="200"/>
      <c r="UTV199" s="200"/>
      <c r="UTY199" s="200"/>
      <c r="UUB199" s="200"/>
      <c r="UUD199" s="200"/>
      <c r="UUG199" s="200"/>
      <c r="UUJ199" s="200"/>
      <c r="UUM199" s="200"/>
      <c r="UUS199" s="200"/>
      <c r="UUV199" s="200"/>
      <c r="UUX199" s="200"/>
      <c r="UWE199" s="200"/>
      <c r="UWH199" s="200"/>
      <c r="UWK199" s="200"/>
      <c r="UWN199" s="200"/>
      <c r="UWQ199" s="200"/>
      <c r="UWR199" s="200"/>
      <c r="UWS199" s="200"/>
      <c r="UWV199" s="200"/>
      <c r="UWY199" s="200"/>
      <c r="UXB199" s="200"/>
      <c r="UXE199" s="200"/>
      <c r="UXG199" s="200"/>
      <c r="UXU199" s="200"/>
      <c r="UXV199" s="200"/>
      <c r="UXW199" s="200"/>
      <c r="UXX199" s="200"/>
      <c r="UXY199" s="200"/>
      <c r="UXZ199" s="200"/>
      <c r="UYA199" s="200"/>
      <c r="UYB199" s="200"/>
      <c r="UYC199" s="200"/>
      <c r="UYD199" s="200"/>
      <c r="UYE199" s="200"/>
      <c r="UYF199" s="200"/>
      <c r="UYG199" s="200"/>
      <c r="UYH199" s="200"/>
      <c r="UYI199" s="200"/>
      <c r="UYJ199" s="200"/>
      <c r="UYK199" s="200"/>
      <c r="UYL199" s="200"/>
      <c r="UYM199" s="200"/>
      <c r="UYS199" s="200"/>
      <c r="UYT199" s="200"/>
      <c r="UYU199" s="200"/>
      <c r="UYV199" s="200"/>
      <c r="UYW199" s="200"/>
      <c r="UYX199" s="200"/>
      <c r="UYY199" s="200"/>
      <c r="UZA199" s="200"/>
      <c r="UZB199" s="200"/>
      <c r="UZC199" s="200"/>
      <c r="UZD199" s="200"/>
      <c r="UZE199" s="200"/>
      <c r="UZF199" s="200"/>
      <c r="UZG199" s="200"/>
      <c r="UZH199" s="200"/>
      <c r="UZK199" s="200"/>
      <c r="UZN199" s="200"/>
      <c r="UZQ199" s="200"/>
      <c r="UZT199" s="200"/>
      <c r="UZW199" s="200"/>
      <c r="UZZ199" s="200"/>
      <c r="VAI199" s="200"/>
      <c r="VAL199" s="200"/>
      <c r="VAO199" s="200"/>
      <c r="VAR199" s="200"/>
      <c r="VBA199" s="200"/>
      <c r="VBG199" s="200"/>
      <c r="VBJ199" s="200"/>
      <c r="VBM199" s="200"/>
      <c r="VBP199" s="200"/>
      <c r="VBV199" s="200"/>
      <c r="VCE199" s="200"/>
      <c r="VCG199" s="200"/>
      <c r="VCH199" s="200"/>
      <c r="VCJ199" s="200"/>
      <c r="VCM199" s="200"/>
      <c r="VCP199" s="200"/>
      <c r="VCS199" s="200"/>
      <c r="VCV199" s="200"/>
      <c r="VCY199" s="200"/>
      <c r="VDA199" s="200"/>
      <c r="VDC199" s="200"/>
      <c r="VDF199" s="200"/>
      <c r="VDI199" s="200"/>
      <c r="VDL199" s="200"/>
      <c r="VDO199" s="200"/>
      <c r="VDR199" s="200"/>
      <c r="VDU199" s="200"/>
      <c r="VDX199" s="200"/>
      <c r="VDZ199" s="200"/>
      <c r="VEC199" s="200"/>
      <c r="VEF199" s="200"/>
      <c r="VEI199" s="200"/>
      <c r="VEO199" s="200"/>
      <c r="VER199" s="200"/>
      <c r="VET199" s="200"/>
      <c r="VGA199" s="200"/>
      <c r="VGD199" s="200"/>
      <c r="VGG199" s="200"/>
      <c r="VGJ199" s="200"/>
      <c r="VGM199" s="200"/>
      <c r="VGN199" s="200"/>
      <c r="VGO199" s="200"/>
      <c r="VGR199" s="200"/>
      <c r="VGU199" s="200"/>
      <c r="VGX199" s="200"/>
      <c r="VHA199" s="200"/>
      <c r="VHC199" s="200"/>
      <c r="VHQ199" s="200"/>
      <c r="VHR199" s="200"/>
      <c r="VHS199" s="200"/>
      <c r="VHT199" s="200"/>
      <c r="VHU199" s="200"/>
      <c r="VHV199" s="200"/>
      <c r="VHW199" s="200"/>
      <c r="VHX199" s="200"/>
      <c r="VHY199" s="200"/>
      <c r="VHZ199" s="200"/>
      <c r="VIA199" s="200"/>
      <c r="VIB199" s="200"/>
      <c r="VIC199" s="200"/>
      <c r="VID199" s="200"/>
      <c r="VIE199" s="200"/>
      <c r="VIF199" s="200"/>
      <c r="VIG199" s="200"/>
      <c r="VIH199" s="200"/>
      <c r="VII199" s="200"/>
      <c r="VIO199" s="200"/>
      <c r="VIP199" s="200"/>
      <c r="VIQ199" s="200"/>
      <c r="VIR199" s="200"/>
      <c r="VIS199" s="200"/>
      <c r="VIT199" s="200"/>
      <c r="VIU199" s="200"/>
      <c r="VIW199" s="200"/>
      <c r="VIX199" s="200"/>
      <c r="VIY199" s="200"/>
      <c r="VIZ199" s="200"/>
      <c r="VJA199" s="200"/>
      <c r="VJB199" s="200"/>
      <c r="VJC199" s="200"/>
      <c r="VJD199" s="200"/>
      <c r="VJG199" s="200"/>
      <c r="VJJ199" s="200"/>
      <c r="VJM199" s="200"/>
      <c r="VJP199" s="200"/>
      <c r="VJS199" s="200"/>
      <c r="VJV199" s="200"/>
      <c r="VKE199" s="200"/>
      <c r="VKH199" s="200"/>
      <c r="VKK199" s="200"/>
      <c r="VKN199" s="200"/>
      <c r="VKW199" s="200"/>
      <c r="VLC199" s="200"/>
      <c r="VLF199" s="200"/>
      <c r="VLI199" s="200"/>
      <c r="VLL199" s="200"/>
      <c r="VLR199" s="200"/>
      <c r="VMA199" s="200"/>
      <c r="VMC199" s="200"/>
      <c r="VMD199" s="200"/>
      <c r="VMF199" s="200"/>
      <c r="VMI199" s="200"/>
      <c r="VML199" s="200"/>
      <c r="VMO199" s="200"/>
      <c r="VMR199" s="200"/>
      <c r="VMU199" s="200"/>
      <c r="VMW199" s="200"/>
      <c r="VMY199" s="200"/>
      <c r="VNB199" s="200"/>
      <c r="VNE199" s="200"/>
      <c r="VNH199" s="200"/>
      <c r="VNK199" s="200"/>
      <c r="VNN199" s="200"/>
      <c r="VNQ199" s="200"/>
      <c r="VNT199" s="200"/>
      <c r="VNV199" s="200"/>
      <c r="VNY199" s="200"/>
      <c r="VOB199" s="200"/>
      <c r="VOE199" s="200"/>
      <c r="VOK199" s="200"/>
      <c r="VON199" s="200"/>
      <c r="VOP199" s="200"/>
      <c r="VPW199" s="200"/>
      <c r="VPZ199" s="200"/>
      <c r="VQC199" s="200"/>
      <c r="VQF199" s="200"/>
      <c r="VQI199" s="200"/>
      <c r="VQJ199" s="200"/>
      <c r="VQK199" s="200"/>
      <c r="VQN199" s="200"/>
      <c r="VQQ199" s="200"/>
      <c r="VQT199" s="200"/>
      <c r="VQW199" s="200"/>
      <c r="VQY199" s="200"/>
      <c r="VRM199" s="200"/>
      <c r="VRN199" s="200"/>
      <c r="VRO199" s="200"/>
      <c r="VRP199" s="200"/>
      <c r="VRQ199" s="200"/>
      <c r="VRR199" s="200"/>
      <c r="VRS199" s="200"/>
      <c r="VRT199" s="200"/>
      <c r="VRU199" s="200"/>
      <c r="VRV199" s="200"/>
      <c r="VRW199" s="200"/>
      <c r="VRX199" s="200"/>
      <c r="VRY199" s="200"/>
      <c r="VRZ199" s="200"/>
      <c r="VSA199" s="200"/>
      <c r="VSB199" s="200"/>
      <c r="VSC199" s="200"/>
      <c r="VSD199" s="200"/>
      <c r="VSE199" s="200"/>
      <c r="VSK199" s="200"/>
      <c r="VSL199" s="200"/>
      <c r="VSM199" s="200"/>
      <c r="VSN199" s="200"/>
      <c r="VSO199" s="200"/>
      <c r="VSP199" s="200"/>
      <c r="VSQ199" s="200"/>
      <c r="VSS199" s="200"/>
      <c r="VST199" s="200"/>
      <c r="VSU199" s="200"/>
      <c r="VSV199" s="200"/>
      <c r="VSW199" s="200"/>
      <c r="VSX199" s="200"/>
      <c r="VSY199" s="200"/>
      <c r="VSZ199" s="200"/>
      <c r="VTC199" s="200"/>
      <c r="VTF199" s="200"/>
      <c r="VTI199" s="200"/>
      <c r="VTL199" s="200"/>
      <c r="VTO199" s="200"/>
      <c r="VTR199" s="200"/>
      <c r="VUA199" s="200"/>
      <c r="VUD199" s="200"/>
      <c r="VUG199" s="200"/>
      <c r="VUJ199" s="200"/>
      <c r="VUS199" s="200"/>
      <c r="VUY199" s="200"/>
      <c r="VVB199" s="200"/>
      <c r="VVE199" s="200"/>
      <c r="VVH199" s="200"/>
      <c r="VVN199" s="200"/>
      <c r="VVW199" s="200"/>
      <c r="VVY199" s="200"/>
      <c r="VVZ199" s="200"/>
      <c r="VWB199" s="200"/>
      <c r="VWE199" s="200"/>
      <c r="VWH199" s="200"/>
      <c r="VWK199" s="200"/>
      <c r="VWN199" s="200"/>
      <c r="VWQ199" s="200"/>
      <c r="VWS199" s="200"/>
      <c r="VWU199" s="200"/>
      <c r="VWX199" s="200"/>
      <c r="VXA199" s="200"/>
      <c r="VXD199" s="200"/>
      <c r="VXG199" s="200"/>
      <c r="VXJ199" s="200"/>
      <c r="VXM199" s="200"/>
      <c r="VXP199" s="200"/>
      <c r="VXR199" s="200"/>
      <c r="VXU199" s="200"/>
      <c r="VXX199" s="200"/>
      <c r="VYA199" s="200"/>
      <c r="VYG199" s="200"/>
      <c r="VYJ199" s="200"/>
      <c r="VYL199" s="200"/>
      <c r="VZS199" s="200"/>
      <c r="VZV199" s="200"/>
      <c r="VZY199" s="200"/>
      <c r="WAB199" s="200"/>
      <c r="WAE199" s="200"/>
      <c r="WAF199" s="200"/>
      <c r="WAG199" s="200"/>
      <c r="WAJ199" s="200"/>
      <c r="WAM199" s="200"/>
      <c r="WAP199" s="200"/>
      <c r="WAS199" s="200"/>
      <c r="WAU199" s="200"/>
      <c r="WBI199" s="200"/>
      <c r="WBJ199" s="200"/>
      <c r="WBK199" s="200"/>
      <c r="WBL199" s="200"/>
      <c r="WBM199" s="200"/>
      <c r="WBN199" s="200"/>
      <c r="WBO199" s="200"/>
      <c r="WBP199" s="200"/>
      <c r="WBQ199" s="200"/>
      <c r="WBR199" s="200"/>
      <c r="WBS199" s="200"/>
      <c r="WBT199" s="200"/>
      <c r="WBU199" s="200"/>
      <c r="WBV199" s="200"/>
      <c r="WBW199" s="200"/>
      <c r="WBX199" s="200"/>
      <c r="WBY199" s="200"/>
      <c r="WBZ199" s="200"/>
      <c r="WCA199" s="200"/>
      <c r="WCG199" s="200"/>
      <c r="WCH199" s="200"/>
      <c r="WCI199" s="200"/>
      <c r="WCJ199" s="200"/>
      <c r="WCK199" s="200"/>
      <c r="WCL199" s="200"/>
      <c r="WCM199" s="200"/>
      <c r="WCO199" s="200"/>
      <c r="WCP199" s="200"/>
      <c r="WCQ199" s="200"/>
      <c r="WCR199" s="200"/>
      <c r="WCS199" s="200"/>
      <c r="WCT199" s="200"/>
      <c r="WCU199" s="200"/>
      <c r="WCV199" s="200"/>
      <c r="WCY199" s="200"/>
      <c r="WDB199" s="200"/>
      <c r="WDE199" s="200"/>
      <c r="WDH199" s="200"/>
      <c r="WDK199" s="200"/>
      <c r="WDN199" s="200"/>
      <c r="WDW199" s="200"/>
      <c r="WDZ199" s="200"/>
      <c r="WEC199" s="200"/>
      <c r="WEF199" s="200"/>
      <c r="WEO199" s="200"/>
      <c r="WEU199" s="200"/>
      <c r="WEX199" s="200"/>
      <c r="WFA199" s="200"/>
      <c r="WFD199" s="200"/>
      <c r="WFJ199" s="200"/>
      <c r="WFS199" s="200"/>
      <c r="WFU199" s="200"/>
      <c r="WFV199" s="200"/>
      <c r="WFX199" s="200"/>
      <c r="WGA199" s="200"/>
      <c r="WGD199" s="200"/>
      <c r="WGG199" s="200"/>
      <c r="WGJ199" s="200"/>
      <c r="WGM199" s="200"/>
      <c r="WGO199" s="200"/>
      <c r="WGQ199" s="200"/>
      <c r="WGT199" s="200"/>
      <c r="WGW199" s="200"/>
      <c r="WGZ199" s="200"/>
      <c r="WHC199" s="200"/>
      <c r="WHF199" s="200"/>
      <c r="WHI199" s="200"/>
      <c r="WHL199" s="200"/>
      <c r="WHN199" s="200"/>
      <c r="WHQ199" s="200"/>
      <c r="WHT199" s="200"/>
      <c r="WHW199" s="200"/>
      <c r="WIC199" s="200"/>
      <c r="WIF199" s="200"/>
      <c r="WIH199" s="200"/>
      <c r="WJO199" s="200"/>
      <c r="WJR199" s="200"/>
      <c r="WJU199" s="200"/>
      <c r="WJX199" s="200"/>
      <c r="WKA199" s="200"/>
      <c r="WKB199" s="200"/>
      <c r="WKC199" s="200"/>
      <c r="WKF199" s="200"/>
      <c r="WKI199" s="200"/>
      <c r="WKL199" s="200"/>
      <c r="WKO199" s="200"/>
      <c r="WKQ199" s="200"/>
      <c r="WLE199" s="200"/>
      <c r="WLF199" s="200"/>
      <c r="WLG199" s="200"/>
      <c r="WLH199" s="200"/>
      <c r="WLI199" s="200"/>
      <c r="WLJ199" s="200"/>
      <c r="WLK199" s="200"/>
      <c r="WLL199" s="200"/>
      <c r="WLM199" s="200"/>
      <c r="WLN199" s="200"/>
      <c r="WLO199" s="200"/>
      <c r="WLP199" s="200"/>
      <c r="WLQ199" s="200"/>
      <c r="WLR199" s="200"/>
      <c r="WLS199" s="200"/>
      <c r="WLT199" s="200"/>
      <c r="WLU199" s="200"/>
      <c r="WLV199" s="200"/>
      <c r="WLW199" s="200"/>
      <c r="WMC199" s="200"/>
      <c r="WMD199" s="200"/>
      <c r="WME199" s="200"/>
      <c r="WMF199" s="200"/>
      <c r="WMG199" s="200"/>
      <c r="WMH199" s="200"/>
      <c r="WMI199" s="200"/>
      <c r="WMK199" s="200"/>
      <c r="WML199" s="200"/>
      <c r="WMM199" s="200"/>
      <c r="WMN199" s="200"/>
      <c r="WMO199" s="200"/>
      <c r="WMP199" s="200"/>
      <c r="WMQ199" s="200"/>
      <c r="WMR199" s="200"/>
      <c r="WMU199" s="200"/>
      <c r="WMX199" s="200"/>
      <c r="WNA199" s="200"/>
      <c r="WND199" s="200"/>
      <c r="WNG199" s="200"/>
      <c r="WNJ199" s="200"/>
      <c r="WNS199" s="200"/>
      <c r="WNV199" s="200"/>
      <c r="WNY199" s="200"/>
      <c r="WOB199" s="200"/>
      <c r="WOK199" s="200"/>
      <c r="WOQ199" s="200"/>
      <c r="WOT199" s="200"/>
      <c r="WOW199" s="200"/>
      <c r="WOZ199" s="200"/>
      <c r="WPF199" s="200"/>
      <c r="WPO199" s="200"/>
      <c r="WPQ199" s="200"/>
      <c r="WPR199" s="200"/>
      <c r="WPT199" s="200"/>
      <c r="WPW199" s="200"/>
      <c r="WPZ199" s="200"/>
      <c r="WQC199" s="200"/>
      <c r="WQF199" s="200"/>
      <c r="WQI199" s="200"/>
      <c r="WQK199" s="200"/>
      <c r="WQM199" s="200"/>
      <c r="WQP199" s="200"/>
      <c r="WQS199" s="200"/>
      <c r="WQV199" s="200"/>
      <c r="WQY199" s="200"/>
      <c r="WRB199" s="200"/>
      <c r="WRE199" s="200"/>
      <c r="WRH199" s="200"/>
      <c r="WRJ199" s="200"/>
      <c r="WRM199" s="200"/>
      <c r="WRP199" s="200"/>
      <c r="WRS199" s="200"/>
      <c r="WRY199" s="200"/>
      <c r="WSB199" s="200"/>
      <c r="WSD199" s="200"/>
      <c r="WTK199" s="200"/>
      <c r="WTN199" s="200"/>
      <c r="WTQ199" s="200"/>
      <c r="WTT199" s="200"/>
      <c r="WTW199" s="200"/>
      <c r="WTX199" s="200"/>
      <c r="WTY199" s="200"/>
      <c r="WUB199" s="200"/>
      <c r="WUE199" s="200"/>
      <c r="WUH199" s="200"/>
      <c r="WUK199" s="200"/>
      <c r="WUM199" s="200"/>
    </row>
    <row r="200" spans="1:16107" s="57" customFormat="1" ht="22.8" hidden="1" x14ac:dyDescent="0.3">
      <c r="A200" s="9" t="s">
        <v>197</v>
      </c>
      <c r="B200" s="53" t="s">
        <v>349</v>
      </c>
      <c r="C200" s="7"/>
      <c r="D200" s="91"/>
      <c r="E200" s="92"/>
    </row>
    <row r="201" spans="1:16107" s="57" customFormat="1" ht="22.8" hidden="1" x14ac:dyDescent="0.3">
      <c r="A201" s="9" t="s">
        <v>198</v>
      </c>
      <c r="B201" s="53" t="s">
        <v>349</v>
      </c>
      <c r="C201" s="7"/>
      <c r="D201" s="91"/>
      <c r="E201" s="92"/>
    </row>
    <row r="202" spans="1:16107" s="57" customFormat="1" ht="20.25" hidden="1" customHeight="1" x14ac:dyDescent="0.3">
      <c r="A202" s="9" t="s">
        <v>199</v>
      </c>
      <c r="B202" s="53" t="s">
        <v>346</v>
      </c>
      <c r="C202" s="7"/>
      <c r="D202" s="91"/>
      <c r="E202" s="101"/>
    </row>
    <row r="203" spans="1:16107" s="57" customFormat="1" ht="21.75" hidden="1" customHeight="1" x14ac:dyDescent="0.3">
      <c r="A203" s="34" t="s">
        <v>200</v>
      </c>
      <c r="B203" s="53" t="s">
        <v>349</v>
      </c>
      <c r="C203" s="7"/>
      <c r="D203" s="91"/>
      <c r="E203" s="92"/>
    </row>
    <row r="204" spans="1:16107" s="57" customFormat="1" ht="20.25" hidden="1" customHeight="1" x14ac:dyDescent="0.3">
      <c r="A204" s="34" t="s">
        <v>201</v>
      </c>
      <c r="B204" s="53" t="s">
        <v>349</v>
      </c>
      <c r="C204" s="7"/>
      <c r="D204" s="91"/>
      <c r="E204" s="92"/>
    </row>
    <row r="205" spans="1:16107" s="57" customFormat="1" ht="20.399999999999999" customHeight="1" x14ac:dyDescent="0.3">
      <c r="A205" s="9" t="s">
        <v>202</v>
      </c>
      <c r="B205" s="199" t="s">
        <v>346</v>
      </c>
      <c r="C205" s="7">
        <v>3</v>
      </c>
      <c r="D205" s="103">
        <v>25000</v>
      </c>
      <c r="E205" s="106">
        <f>+D205*C205</f>
        <v>75000</v>
      </c>
      <c r="F205" s="200"/>
      <c r="G205" s="200"/>
      <c r="H205" s="200"/>
      <c r="I205" s="200"/>
      <c r="J205" s="200"/>
      <c r="K205" s="200"/>
      <c r="Q205" s="200"/>
      <c r="R205" s="200"/>
      <c r="S205" s="200"/>
      <c r="T205" s="200"/>
      <c r="U205" s="200"/>
      <c r="V205" s="200"/>
      <c r="W205" s="200"/>
      <c r="Y205" s="200"/>
      <c r="Z205" s="200"/>
      <c r="AA205" s="200"/>
      <c r="AB205" s="200"/>
      <c r="AC205" s="200"/>
      <c r="AD205" s="200"/>
      <c r="AE205" s="200"/>
      <c r="AF205" s="200"/>
      <c r="AI205" s="200"/>
      <c r="AL205" s="200"/>
      <c r="AO205" s="200"/>
      <c r="AR205" s="200"/>
      <c r="AU205" s="200"/>
      <c r="AX205" s="200"/>
      <c r="BG205" s="200"/>
      <c r="BJ205" s="200"/>
      <c r="BM205" s="200"/>
      <c r="BP205" s="200"/>
      <c r="BY205" s="200"/>
      <c r="CE205" s="200"/>
      <c r="CH205" s="200"/>
      <c r="CK205" s="200"/>
      <c r="CN205" s="200"/>
      <c r="CT205" s="200"/>
      <c r="DC205" s="200"/>
      <c r="DE205" s="200"/>
      <c r="DF205" s="200"/>
      <c r="DH205" s="200"/>
      <c r="DK205" s="200"/>
      <c r="DN205" s="200"/>
      <c r="DQ205" s="200"/>
      <c r="DT205" s="200"/>
      <c r="DW205" s="200"/>
      <c r="DY205" s="200"/>
      <c r="EA205" s="200"/>
      <c r="ED205" s="200"/>
      <c r="EG205" s="200"/>
      <c r="EJ205" s="200"/>
      <c r="EM205" s="200"/>
      <c r="EP205" s="200"/>
      <c r="ES205" s="200"/>
      <c r="EV205" s="200"/>
      <c r="EX205" s="200"/>
      <c r="FA205" s="200"/>
      <c r="FD205" s="200"/>
      <c r="FG205" s="200"/>
      <c r="FM205" s="200"/>
      <c r="FP205" s="200"/>
      <c r="FR205" s="200"/>
      <c r="GY205" s="200"/>
      <c r="HB205" s="200"/>
      <c r="HE205" s="200"/>
      <c r="HH205" s="200"/>
      <c r="HK205" s="200"/>
      <c r="HL205" s="200"/>
      <c r="HM205" s="200"/>
      <c r="HP205" s="200"/>
      <c r="HS205" s="200"/>
      <c r="HV205" s="200"/>
      <c r="HY205" s="200"/>
      <c r="IA205" s="200"/>
      <c r="IO205" s="200"/>
      <c r="IP205" s="200"/>
      <c r="IQ205" s="200"/>
      <c r="IR205" s="200"/>
      <c r="IS205" s="200"/>
      <c r="IT205" s="200"/>
      <c r="IU205" s="200"/>
      <c r="IV205" s="200"/>
      <c r="IW205" s="200"/>
      <c r="IX205" s="200"/>
      <c r="IY205" s="200"/>
      <c r="IZ205" s="200"/>
      <c r="JA205" s="200"/>
      <c r="JB205" s="200"/>
      <c r="JC205" s="200"/>
      <c r="JD205" s="200"/>
      <c r="JE205" s="200"/>
      <c r="JF205" s="200"/>
      <c r="JG205" s="200"/>
      <c r="JM205" s="200"/>
      <c r="JN205" s="200"/>
      <c r="JO205" s="200"/>
      <c r="JP205" s="200"/>
      <c r="JQ205" s="200"/>
      <c r="JR205" s="200"/>
      <c r="JS205" s="200"/>
      <c r="JU205" s="200"/>
      <c r="JV205" s="200"/>
      <c r="JW205" s="200"/>
      <c r="JX205" s="200"/>
      <c r="JY205" s="200"/>
      <c r="JZ205" s="200"/>
      <c r="KA205" s="200"/>
      <c r="KB205" s="200"/>
      <c r="KE205" s="200"/>
      <c r="KH205" s="200"/>
      <c r="KK205" s="200"/>
      <c r="KN205" s="200"/>
      <c r="KQ205" s="200"/>
      <c r="KT205" s="200"/>
      <c r="LC205" s="200"/>
      <c r="LF205" s="200"/>
      <c r="LI205" s="200"/>
      <c r="LL205" s="200"/>
      <c r="LU205" s="200"/>
      <c r="MA205" s="200"/>
      <c r="MD205" s="200"/>
      <c r="MG205" s="200"/>
      <c r="MJ205" s="200"/>
      <c r="MP205" s="200"/>
      <c r="MY205" s="200"/>
      <c r="NA205" s="200"/>
      <c r="NB205" s="200"/>
      <c r="ND205" s="200"/>
      <c r="NG205" s="200"/>
      <c r="NJ205" s="200"/>
      <c r="NM205" s="200"/>
      <c r="NP205" s="200"/>
      <c r="NS205" s="200"/>
      <c r="NU205" s="200"/>
      <c r="NW205" s="200"/>
      <c r="NZ205" s="200"/>
      <c r="OC205" s="200"/>
      <c r="OF205" s="200"/>
      <c r="OI205" s="200"/>
      <c r="OL205" s="200"/>
      <c r="OO205" s="200"/>
      <c r="OR205" s="200"/>
      <c r="OT205" s="200"/>
      <c r="OW205" s="200"/>
      <c r="OZ205" s="200"/>
      <c r="PC205" s="200"/>
      <c r="PI205" s="200"/>
      <c r="PL205" s="200"/>
      <c r="PN205" s="200"/>
      <c r="QU205" s="200"/>
      <c r="QX205" s="200"/>
      <c r="RA205" s="200"/>
      <c r="RD205" s="200"/>
      <c r="RG205" s="200"/>
      <c r="RH205" s="200"/>
      <c r="RI205" s="200"/>
      <c r="RL205" s="200"/>
      <c r="RO205" s="200"/>
      <c r="RR205" s="200"/>
      <c r="RU205" s="200"/>
      <c r="RW205" s="200"/>
      <c r="SK205" s="200"/>
      <c r="SL205" s="200"/>
      <c r="SM205" s="200"/>
      <c r="SN205" s="200"/>
      <c r="SO205" s="200"/>
      <c r="SP205" s="200"/>
      <c r="SQ205" s="200"/>
      <c r="SR205" s="200"/>
      <c r="SS205" s="200"/>
      <c r="ST205" s="200"/>
      <c r="SU205" s="200"/>
      <c r="SV205" s="200"/>
      <c r="SW205" s="200"/>
      <c r="SX205" s="200"/>
      <c r="SY205" s="200"/>
      <c r="SZ205" s="200"/>
      <c r="TA205" s="200"/>
      <c r="TB205" s="200"/>
      <c r="TC205" s="200"/>
      <c r="TI205" s="200"/>
      <c r="TJ205" s="200"/>
      <c r="TK205" s="200"/>
      <c r="TL205" s="200"/>
      <c r="TM205" s="200"/>
      <c r="TN205" s="200"/>
      <c r="TO205" s="200"/>
      <c r="TQ205" s="200"/>
      <c r="TR205" s="200"/>
      <c r="TS205" s="200"/>
      <c r="TT205" s="200"/>
      <c r="TU205" s="200"/>
      <c r="TV205" s="200"/>
      <c r="TW205" s="200"/>
      <c r="TX205" s="200"/>
      <c r="UA205" s="200"/>
      <c r="UD205" s="200"/>
      <c r="UG205" s="200"/>
      <c r="UJ205" s="200"/>
      <c r="UM205" s="200"/>
      <c r="UP205" s="200"/>
      <c r="UY205" s="200"/>
      <c r="VB205" s="200"/>
      <c r="VE205" s="200"/>
      <c r="VH205" s="200"/>
      <c r="VQ205" s="200"/>
      <c r="VW205" s="200"/>
      <c r="VZ205" s="200"/>
      <c r="WC205" s="200"/>
      <c r="WF205" s="200"/>
      <c r="WL205" s="200"/>
      <c r="WU205" s="200"/>
      <c r="WW205" s="200"/>
      <c r="WX205" s="200"/>
      <c r="WZ205" s="200"/>
      <c r="XC205" s="200"/>
      <c r="XF205" s="200"/>
      <c r="XI205" s="200"/>
      <c r="XL205" s="200"/>
      <c r="XO205" s="200"/>
      <c r="XQ205" s="200"/>
      <c r="XS205" s="200"/>
      <c r="XV205" s="200"/>
      <c r="XY205" s="200"/>
      <c r="YB205" s="200"/>
      <c r="YE205" s="200"/>
      <c r="YH205" s="200"/>
      <c r="YK205" s="200"/>
      <c r="YN205" s="200"/>
      <c r="YP205" s="200"/>
      <c r="YS205" s="200"/>
      <c r="YV205" s="200"/>
      <c r="YY205" s="200"/>
      <c r="ZE205" s="200"/>
      <c r="ZH205" s="200"/>
      <c r="ZJ205" s="200"/>
      <c r="AAQ205" s="200"/>
      <c r="AAT205" s="200"/>
      <c r="AAW205" s="200"/>
      <c r="AAZ205" s="200"/>
      <c r="ABC205" s="200"/>
      <c r="ABD205" s="200"/>
      <c r="ABE205" s="200"/>
      <c r="ABH205" s="200"/>
      <c r="ABK205" s="200"/>
      <c r="ABN205" s="200"/>
      <c r="ABQ205" s="200"/>
      <c r="ABS205" s="200"/>
      <c r="ACG205" s="200"/>
      <c r="ACH205" s="200"/>
      <c r="ACI205" s="200"/>
      <c r="ACJ205" s="200"/>
      <c r="ACK205" s="200"/>
      <c r="ACL205" s="200"/>
      <c r="ACM205" s="200"/>
      <c r="ACN205" s="200"/>
      <c r="ACO205" s="200"/>
      <c r="ACP205" s="200"/>
      <c r="ACQ205" s="200"/>
      <c r="ACR205" s="200"/>
      <c r="ACS205" s="200"/>
      <c r="ACT205" s="200"/>
      <c r="ACU205" s="200"/>
      <c r="ACV205" s="200"/>
      <c r="ACW205" s="200"/>
      <c r="ACX205" s="200"/>
      <c r="ACY205" s="200"/>
      <c r="ADE205" s="200"/>
      <c r="ADF205" s="200"/>
      <c r="ADG205" s="200"/>
      <c r="ADH205" s="200"/>
      <c r="ADI205" s="200"/>
      <c r="ADJ205" s="200"/>
      <c r="ADK205" s="200"/>
      <c r="ADM205" s="200"/>
      <c r="ADN205" s="200"/>
      <c r="ADO205" s="200"/>
      <c r="ADP205" s="200"/>
      <c r="ADQ205" s="200"/>
      <c r="ADR205" s="200"/>
      <c r="ADS205" s="200"/>
      <c r="ADT205" s="200"/>
      <c r="ADW205" s="200"/>
      <c r="ADZ205" s="200"/>
      <c r="AEC205" s="200"/>
      <c r="AEF205" s="200"/>
      <c r="AEI205" s="200"/>
      <c r="AEL205" s="200"/>
      <c r="AEU205" s="200"/>
      <c r="AEX205" s="200"/>
      <c r="AFA205" s="200"/>
      <c r="AFD205" s="200"/>
      <c r="AFM205" s="200"/>
      <c r="AFS205" s="200"/>
      <c r="AFV205" s="200"/>
      <c r="AFY205" s="200"/>
      <c r="AGB205" s="200"/>
      <c r="AGH205" s="200"/>
      <c r="AGQ205" s="200"/>
      <c r="AGS205" s="200"/>
      <c r="AGT205" s="200"/>
      <c r="AGV205" s="200"/>
      <c r="AGY205" s="200"/>
      <c r="AHB205" s="200"/>
      <c r="AHE205" s="200"/>
      <c r="AHH205" s="200"/>
      <c r="AHK205" s="200"/>
      <c r="AHM205" s="200"/>
      <c r="AHO205" s="200"/>
      <c r="AHR205" s="200"/>
      <c r="AHU205" s="200"/>
      <c r="AHX205" s="200"/>
      <c r="AIA205" s="200"/>
      <c r="AID205" s="200"/>
      <c r="AIG205" s="200"/>
      <c r="AIJ205" s="200"/>
      <c r="AIL205" s="200"/>
      <c r="AIO205" s="200"/>
      <c r="AIR205" s="200"/>
      <c r="AIU205" s="200"/>
      <c r="AJA205" s="200"/>
      <c r="AJD205" s="200"/>
      <c r="AJF205" s="200"/>
      <c r="AKM205" s="200"/>
      <c r="AKP205" s="200"/>
      <c r="AKS205" s="200"/>
      <c r="AKV205" s="200"/>
      <c r="AKY205" s="200"/>
      <c r="AKZ205" s="200"/>
      <c r="ALA205" s="200"/>
      <c r="ALD205" s="200"/>
      <c r="ALG205" s="200"/>
      <c r="ALJ205" s="200"/>
      <c r="ALM205" s="200"/>
      <c r="ALO205" s="200"/>
      <c r="AMC205" s="200"/>
      <c r="AMD205" s="200"/>
      <c r="AME205" s="200"/>
      <c r="AMF205" s="200"/>
      <c r="AMG205" s="200"/>
      <c r="AMH205" s="200"/>
      <c r="AMI205" s="200"/>
      <c r="AMJ205" s="200"/>
      <c r="AMK205" s="200"/>
      <c r="AML205" s="200"/>
      <c r="AMM205" s="200"/>
      <c r="AMN205" s="200"/>
      <c r="AMO205" s="200"/>
      <c r="AMP205" s="200"/>
      <c r="AMQ205" s="200"/>
      <c r="AMR205" s="200"/>
      <c r="AMS205" s="200"/>
      <c r="AMT205" s="200"/>
      <c r="AMU205" s="200"/>
      <c r="ANA205" s="200"/>
      <c r="ANB205" s="200"/>
      <c r="ANC205" s="200"/>
      <c r="AND205" s="200"/>
      <c r="ANE205" s="200"/>
      <c r="ANF205" s="200"/>
      <c r="ANG205" s="200"/>
      <c r="ANI205" s="200"/>
      <c r="ANJ205" s="200"/>
      <c r="ANK205" s="200"/>
      <c r="ANL205" s="200"/>
      <c r="ANM205" s="200"/>
      <c r="ANN205" s="200"/>
      <c r="ANO205" s="200"/>
      <c r="ANP205" s="200"/>
      <c r="ANS205" s="200"/>
      <c r="ANV205" s="200"/>
      <c r="ANY205" s="200"/>
      <c r="AOB205" s="200"/>
      <c r="AOE205" s="200"/>
      <c r="AOH205" s="200"/>
      <c r="AOQ205" s="200"/>
      <c r="AOT205" s="200"/>
      <c r="AOW205" s="200"/>
      <c r="AOZ205" s="200"/>
      <c r="API205" s="200"/>
      <c r="APO205" s="200"/>
      <c r="APR205" s="200"/>
      <c r="APU205" s="200"/>
      <c r="APX205" s="200"/>
      <c r="AQD205" s="200"/>
      <c r="AQM205" s="200"/>
      <c r="AQO205" s="200"/>
      <c r="AQP205" s="200"/>
      <c r="AQR205" s="200"/>
      <c r="AQU205" s="200"/>
      <c r="AQX205" s="200"/>
      <c r="ARA205" s="200"/>
      <c r="ARD205" s="200"/>
      <c r="ARG205" s="200"/>
      <c r="ARI205" s="200"/>
      <c r="ARK205" s="200"/>
      <c r="ARN205" s="200"/>
      <c r="ARQ205" s="200"/>
      <c r="ART205" s="200"/>
      <c r="ARW205" s="200"/>
      <c r="ARZ205" s="200"/>
      <c r="ASC205" s="200"/>
      <c r="ASF205" s="200"/>
      <c r="ASH205" s="200"/>
      <c r="ASK205" s="200"/>
      <c r="ASN205" s="200"/>
      <c r="ASQ205" s="200"/>
      <c r="ASW205" s="200"/>
      <c r="ASZ205" s="200"/>
      <c r="ATB205" s="200"/>
      <c r="AUI205" s="200"/>
      <c r="AUL205" s="200"/>
      <c r="AUO205" s="200"/>
      <c r="AUR205" s="200"/>
      <c r="AUU205" s="200"/>
      <c r="AUV205" s="200"/>
      <c r="AUW205" s="200"/>
      <c r="AUZ205" s="200"/>
      <c r="AVC205" s="200"/>
      <c r="AVF205" s="200"/>
      <c r="AVI205" s="200"/>
      <c r="AVK205" s="200"/>
      <c r="AVY205" s="200"/>
      <c r="AVZ205" s="200"/>
      <c r="AWA205" s="200"/>
      <c r="AWB205" s="200"/>
      <c r="AWC205" s="200"/>
      <c r="AWD205" s="200"/>
      <c r="AWE205" s="200"/>
      <c r="AWF205" s="200"/>
      <c r="AWG205" s="200"/>
      <c r="AWH205" s="200"/>
      <c r="AWI205" s="200"/>
      <c r="AWJ205" s="200"/>
      <c r="AWK205" s="200"/>
      <c r="AWL205" s="200"/>
      <c r="AWM205" s="200"/>
      <c r="AWN205" s="200"/>
      <c r="AWO205" s="200"/>
      <c r="AWP205" s="200"/>
      <c r="AWQ205" s="200"/>
      <c r="AWW205" s="200"/>
      <c r="AWX205" s="200"/>
      <c r="AWY205" s="200"/>
      <c r="AWZ205" s="200"/>
      <c r="AXA205" s="200"/>
      <c r="AXB205" s="200"/>
      <c r="AXC205" s="200"/>
      <c r="AXE205" s="200"/>
      <c r="AXF205" s="200"/>
      <c r="AXG205" s="200"/>
      <c r="AXH205" s="200"/>
      <c r="AXI205" s="200"/>
      <c r="AXJ205" s="200"/>
      <c r="AXK205" s="200"/>
      <c r="AXL205" s="200"/>
      <c r="AXO205" s="200"/>
      <c r="AXR205" s="200"/>
      <c r="AXU205" s="200"/>
      <c r="AXX205" s="200"/>
      <c r="AYA205" s="200"/>
      <c r="AYD205" s="200"/>
      <c r="AYM205" s="200"/>
      <c r="AYP205" s="200"/>
      <c r="AYS205" s="200"/>
      <c r="AYV205" s="200"/>
      <c r="AZE205" s="200"/>
      <c r="AZK205" s="200"/>
      <c r="AZN205" s="200"/>
      <c r="AZQ205" s="200"/>
      <c r="AZT205" s="200"/>
      <c r="AZZ205" s="200"/>
      <c r="BAI205" s="200"/>
      <c r="BAK205" s="200"/>
      <c r="BAL205" s="200"/>
      <c r="BAN205" s="200"/>
      <c r="BAQ205" s="200"/>
      <c r="BAT205" s="200"/>
      <c r="BAW205" s="200"/>
      <c r="BAZ205" s="200"/>
      <c r="BBC205" s="200"/>
      <c r="BBE205" s="200"/>
      <c r="BBG205" s="200"/>
      <c r="BBJ205" s="200"/>
      <c r="BBM205" s="200"/>
      <c r="BBP205" s="200"/>
      <c r="BBS205" s="200"/>
      <c r="BBV205" s="200"/>
      <c r="BBY205" s="200"/>
      <c r="BCB205" s="200"/>
      <c r="BCD205" s="200"/>
      <c r="BCG205" s="200"/>
      <c r="BCJ205" s="200"/>
      <c r="BCM205" s="200"/>
      <c r="BCS205" s="200"/>
      <c r="BCV205" s="200"/>
      <c r="BCX205" s="200"/>
      <c r="BEE205" s="200"/>
      <c r="BEH205" s="200"/>
      <c r="BEK205" s="200"/>
      <c r="BEN205" s="200"/>
      <c r="BEQ205" s="200"/>
      <c r="BER205" s="200"/>
      <c r="BES205" s="200"/>
      <c r="BEV205" s="200"/>
      <c r="BEY205" s="200"/>
      <c r="BFB205" s="200"/>
      <c r="BFE205" s="200"/>
      <c r="BFG205" s="200"/>
      <c r="BFU205" s="200"/>
      <c r="BFV205" s="200"/>
      <c r="BFW205" s="200"/>
      <c r="BFX205" s="200"/>
      <c r="BFY205" s="200"/>
      <c r="BFZ205" s="200"/>
      <c r="BGA205" s="200"/>
      <c r="BGB205" s="200"/>
      <c r="BGC205" s="200"/>
      <c r="BGD205" s="200"/>
      <c r="BGE205" s="200"/>
      <c r="BGF205" s="200"/>
      <c r="BGG205" s="200"/>
      <c r="BGH205" s="200"/>
      <c r="BGI205" s="200"/>
      <c r="BGJ205" s="200"/>
      <c r="BGK205" s="200"/>
      <c r="BGL205" s="200"/>
      <c r="BGM205" s="200"/>
      <c r="BGS205" s="200"/>
      <c r="BGT205" s="200"/>
      <c r="BGU205" s="200"/>
      <c r="BGV205" s="200"/>
      <c r="BGW205" s="200"/>
      <c r="BGX205" s="200"/>
      <c r="BGY205" s="200"/>
      <c r="BHA205" s="200"/>
      <c r="BHB205" s="200"/>
      <c r="BHC205" s="200"/>
      <c r="BHD205" s="200"/>
      <c r="BHE205" s="200"/>
      <c r="BHF205" s="200"/>
      <c r="BHG205" s="200"/>
      <c r="BHH205" s="200"/>
      <c r="BHK205" s="200"/>
      <c r="BHN205" s="200"/>
      <c r="BHQ205" s="200"/>
      <c r="BHT205" s="200"/>
      <c r="BHW205" s="200"/>
      <c r="BHZ205" s="200"/>
      <c r="BII205" s="200"/>
      <c r="BIL205" s="200"/>
      <c r="BIO205" s="200"/>
      <c r="BIR205" s="200"/>
      <c r="BJA205" s="200"/>
      <c r="BJG205" s="200"/>
      <c r="BJJ205" s="200"/>
      <c r="BJM205" s="200"/>
      <c r="BJP205" s="200"/>
      <c r="BJV205" s="200"/>
      <c r="BKE205" s="200"/>
      <c r="BKG205" s="200"/>
      <c r="BKH205" s="200"/>
      <c r="BKJ205" s="200"/>
      <c r="BKM205" s="200"/>
      <c r="BKP205" s="200"/>
      <c r="BKS205" s="200"/>
      <c r="BKV205" s="200"/>
      <c r="BKY205" s="200"/>
      <c r="BLA205" s="200"/>
      <c r="BLC205" s="200"/>
      <c r="BLF205" s="200"/>
      <c r="BLI205" s="200"/>
      <c r="BLL205" s="200"/>
      <c r="BLO205" s="200"/>
      <c r="BLR205" s="200"/>
      <c r="BLU205" s="200"/>
      <c r="BLX205" s="200"/>
      <c r="BLZ205" s="200"/>
      <c r="BMC205" s="200"/>
      <c r="BMF205" s="200"/>
      <c r="BMI205" s="200"/>
      <c r="BMO205" s="200"/>
      <c r="BMR205" s="200"/>
      <c r="BMT205" s="200"/>
      <c r="BOA205" s="200"/>
      <c r="BOD205" s="200"/>
      <c r="BOG205" s="200"/>
      <c r="BOJ205" s="200"/>
      <c r="BOM205" s="200"/>
      <c r="BON205" s="200"/>
      <c r="BOO205" s="200"/>
      <c r="BOR205" s="200"/>
      <c r="BOU205" s="200"/>
      <c r="BOX205" s="200"/>
      <c r="BPA205" s="200"/>
      <c r="BPC205" s="200"/>
      <c r="BPQ205" s="200"/>
      <c r="BPR205" s="200"/>
      <c r="BPS205" s="200"/>
      <c r="BPT205" s="200"/>
      <c r="BPU205" s="200"/>
      <c r="BPV205" s="200"/>
      <c r="BPW205" s="200"/>
      <c r="BPX205" s="200"/>
      <c r="BPY205" s="200"/>
      <c r="BPZ205" s="200"/>
      <c r="BQA205" s="200"/>
      <c r="BQB205" s="200"/>
      <c r="BQC205" s="200"/>
      <c r="BQD205" s="200"/>
      <c r="BQE205" s="200"/>
      <c r="BQF205" s="200"/>
      <c r="BQG205" s="200"/>
      <c r="BQH205" s="200"/>
      <c r="BQI205" s="200"/>
      <c r="BQO205" s="200"/>
      <c r="BQP205" s="200"/>
      <c r="BQQ205" s="200"/>
      <c r="BQR205" s="200"/>
      <c r="BQS205" s="200"/>
      <c r="BQT205" s="200"/>
      <c r="BQU205" s="200"/>
      <c r="BQW205" s="200"/>
      <c r="BQX205" s="200"/>
      <c r="BQY205" s="200"/>
      <c r="BQZ205" s="200"/>
      <c r="BRA205" s="200"/>
      <c r="BRB205" s="200"/>
      <c r="BRC205" s="200"/>
      <c r="BRD205" s="200"/>
      <c r="BRG205" s="200"/>
      <c r="BRJ205" s="200"/>
      <c r="BRM205" s="200"/>
      <c r="BRP205" s="200"/>
      <c r="BRS205" s="200"/>
      <c r="BRV205" s="200"/>
      <c r="BSE205" s="200"/>
      <c r="BSH205" s="200"/>
      <c r="BSK205" s="200"/>
      <c r="BSN205" s="200"/>
      <c r="BSW205" s="200"/>
      <c r="BTC205" s="200"/>
      <c r="BTF205" s="200"/>
      <c r="BTI205" s="200"/>
      <c r="BTL205" s="200"/>
      <c r="BTR205" s="200"/>
      <c r="BUA205" s="200"/>
      <c r="BUC205" s="200"/>
      <c r="BUD205" s="200"/>
      <c r="BUF205" s="200"/>
      <c r="BUI205" s="200"/>
      <c r="BUL205" s="200"/>
      <c r="BUO205" s="200"/>
      <c r="BUR205" s="200"/>
      <c r="BUU205" s="200"/>
      <c r="BUW205" s="200"/>
      <c r="BUY205" s="200"/>
      <c r="BVB205" s="200"/>
      <c r="BVE205" s="200"/>
      <c r="BVH205" s="200"/>
      <c r="BVK205" s="200"/>
      <c r="BVN205" s="200"/>
      <c r="BVQ205" s="200"/>
      <c r="BVT205" s="200"/>
      <c r="BVV205" s="200"/>
      <c r="BVY205" s="200"/>
      <c r="BWB205" s="200"/>
      <c r="BWE205" s="200"/>
      <c r="BWK205" s="200"/>
      <c r="BWN205" s="200"/>
      <c r="BWP205" s="200"/>
      <c r="BXW205" s="200"/>
      <c r="BXZ205" s="200"/>
      <c r="BYC205" s="200"/>
      <c r="BYF205" s="200"/>
      <c r="BYI205" s="200"/>
      <c r="BYJ205" s="200"/>
      <c r="BYK205" s="200"/>
      <c r="BYN205" s="200"/>
      <c r="BYQ205" s="200"/>
      <c r="BYT205" s="200"/>
      <c r="BYW205" s="200"/>
      <c r="BYY205" s="200"/>
      <c r="BZM205" s="200"/>
      <c r="BZN205" s="200"/>
      <c r="BZO205" s="200"/>
      <c r="BZP205" s="200"/>
      <c r="BZQ205" s="200"/>
      <c r="BZR205" s="200"/>
      <c r="BZS205" s="200"/>
      <c r="BZT205" s="200"/>
      <c r="BZU205" s="200"/>
      <c r="BZV205" s="200"/>
      <c r="BZW205" s="200"/>
      <c r="BZX205" s="200"/>
      <c r="BZY205" s="200"/>
      <c r="BZZ205" s="200"/>
      <c r="CAA205" s="200"/>
      <c r="CAB205" s="200"/>
      <c r="CAC205" s="200"/>
      <c r="CAD205" s="200"/>
      <c r="CAE205" s="200"/>
      <c r="CAK205" s="200"/>
      <c r="CAL205" s="200"/>
      <c r="CAM205" s="200"/>
      <c r="CAN205" s="200"/>
      <c r="CAO205" s="200"/>
      <c r="CAP205" s="200"/>
      <c r="CAQ205" s="200"/>
      <c r="CAS205" s="200"/>
      <c r="CAT205" s="200"/>
      <c r="CAU205" s="200"/>
      <c r="CAV205" s="200"/>
      <c r="CAW205" s="200"/>
      <c r="CAX205" s="200"/>
      <c r="CAY205" s="200"/>
      <c r="CAZ205" s="200"/>
      <c r="CBC205" s="200"/>
      <c r="CBF205" s="200"/>
      <c r="CBI205" s="200"/>
      <c r="CBL205" s="200"/>
      <c r="CBO205" s="200"/>
      <c r="CBR205" s="200"/>
      <c r="CCA205" s="200"/>
      <c r="CCD205" s="200"/>
      <c r="CCG205" s="200"/>
      <c r="CCJ205" s="200"/>
      <c r="CCS205" s="200"/>
      <c r="CCY205" s="200"/>
      <c r="CDB205" s="200"/>
      <c r="CDE205" s="200"/>
      <c r="CDH205" s="200"/>
      <c r="CDN205" s="200"/>
      <c r="CDW205" s="200"/>
      <c r="CDY205" s="200"/>
      <c r="CDZ205" s="200"/>
      <c r="CEB205" s="200"/>
      <c r="CEE205" s="200"/>
      <c r="CEH205" s="200"/>
      <c r="CEK205" s="200"/>
      <c r="CEN205" s="200"/>
      <c r="CEQ205" s="200"/>
      <c r="CES205" s="200"/>
      <c r="CEU205" s="200"/>
      <c r="CEX205" s="200"/>
      <c r="CFA205" s="200"/>
      <c r="CFD205" s="200"/>
      <c r="CFG205" s="200"/>
      <c r="CFJ205" s="200"/>
      <c r="CFM205" s="200"/>
      <c r="CFP205" s="200"/>
      <c r="CFR205" s="200"/>
      <c r="CFU205" s="200"/>
      <c r="CFX205" s="200"/>
      <c r="CGA205" s="200"/>
      <c r="CGG205" s="200"/>
      <c r="CGJ205" s="200"/>
      <c r="CGL205" s="200"/>
      <c r="CHS205" s="200"/>
      <c r="CHV205" s="200"/>
      <c r="CHY205" s="200"/>
      <c r="CIB205" s="200"/>
      <c r="CIE205" s="200"/>
      <c r="CIF205" s="200"/>
      <c r="CIG205" s="200"/>
      <c r="CIJ205" s="200"/>
      <c r="CIM205" s="200"/>
      <c r="CIP205" s="200"/>
      <c r="CIS205" s="200"/>
      <c r="CIU205" s="200"/>
      <c r="CJI205" s="200"/>
      <c r="CJJ205" s="200"/>
      <c r="CJK205" s="200"/>
      <c r="CJL205" s="200"/>
      <c r="CJM205" s="200"/>
      <c r="CJN205" s="200"/>
      <c r="CJO205" s="200"/>
      <c r="CJP205" s="200"/>
      <c r="CJQ205" s="200"/>
      <c r="CJR205" s="200"/>
      <c r="CJS205" s="200"/>
      <c r="CJT205" s="200"/>
      <c r="CJU205" s="200"/>
      <c r="CJV205" s="200"/>
      <c r="CJW205" s="200"/>
      <c r="CJX205" s="200"/>
      <c r="CJY205" s="200"/>
      <c r="CJZ205" s="200"/>
      <c r="CKA205" s="200"/>
      <c r="CKG205" s="200"/>
      <c r="CKH205" s="200"/>
      <c r="CKI205" s="200"/>
      <c r="CKJ205" s="200"/>
      <c r="CKK205" s="200"/>
      <c r="CKL205" s="200"/>
      <c r="CKM205" s="200"/>
      <c r="CKO205" s="200"/>
      <c r="CKP205" s="200"/>
      <c r="CKQ205" s="200"/>
      <c r="CKR205" s="200"/>
      <c r="CKS205" s="200"/>
      <c r="CKT205" s="200"/>
      <c r="CKU205" s="200"/>
      <c r="CKV205" s="200"/>
      <c r="CKY205" s="200"/>
      <c r="CLB205" s="200"/>
      <c r="CLE205" s="200"/>
      <c r="CLH205" s="200"/>
      <c r="CLK205" s="200"/>
      <c r="CLN205" s="200"/>
      <c r="CLW205" s="200"/>
      <c r="CLZ205" s="200"/>
      <c r="CMC205" s="200"/>
      <c r="CMF205" s="200"/>
      <c r="CMO205" s="200"/>
      <c r="CMU205" s="200"/>
      <c r="CMX205" s="200"/>
      <c r="CNA205" s="200"/>
      <c r="CND205" s="200"/>
      <c r="CNJ205" s="200"/>
      <c r="CNS205" s="200"/>
      <c r="CNU205" s="200"/>
      <c r="CNV205" s="200"/>
      <c r="CNX205" s="200"/>
      <c r="COA205" s="200"/>
      <c r="COD205" s="200"/>
      <c r="COG205" s="200"/>
      <c r="COJ205" s="200"/>
      <c r="COM205" s="200"/>
      <c r="COO205" s="200"/>
      <c r="COQ205" s="200"/>
      <c r="COT205" s="200"/>
      <c r="COW205" s="200"/>
      <c r="COZ205" s="200"/>
      <c r="CPC205" s="200"/>
      <c r="CPF205" s="200"/>
      <c r="CPI205" s="200"/>
      <c r="CPL205" s="200"/>
      <c r="CPN205" s="200"/>
      <c r="CPQ205" s="200"/>
      <c r="CPT205" s="200"/>
      <c r="CPW205" s="200"/>
      <c r="CQC205" s="200"/>
      <c r="CQF205" s="200"/>
      <c r="CQH205" s="200"/>
      <c r="CRO205" s="200"/>
      <c r="CRR205" s="200"/>
      <c r="CRU205" s="200"/>
      <c r="CRX205" s="200"/>
      <c r="CSA205" s="200"/>
      <c r="CSB205" s="200"/>
      <c r="CSC205" s="200"/>
      <c r="CSF205" s="200"/>
      <c r="CSI205" s="200"/>
      <c r="CSL205" s="200"/>
      <c r="CSO205" s="200"/>
      <c r="CSQ205" s="200"/>
      <c r="CTE205" s="200"/>
      <c r="CTF205" s="200"/>
      <c r="CTG205" s="200"/>
      <c r="CTH205" s="200"/>
      <c r="CTI205" s="200"/>
      <c r="CTJ205" s="200"/>
      <c r="CTK205" s="200"/>
      <c r="CTL205" s="200"/>
      <c r="CTM205" s="200"/>
      <c r="CTN205" s="200"/>
      <c r="CTO205" s="200"/>
      <c r="CTP205" s="200"/>
      <c r="CTQ205" s="200"/>
      <c r="CTR205" s="200"/>
      <c r="CTS205" s="200"/>
      <c r="CTT205" s="200"/>
      <c r="CTU205" s="200"/>
      <c r="CTV205" s="200"/>
      <c r="CTW205" s="200"/>
      <c r="CUC205" s="200"/>
      <c r="CUD205" s="200"/>
      <c r="CUE205" s="200"/>
      <c r="CUF205" s="200"/>
      <c r="CUG205" s="200"/>
      <c r="CUH205" s="200"/>
      <c r="CUI205" s="200"/>
      <c r="CUK205" s="200"/>
      <c r="CUL205" s="200"/>
      <c r="CUM205" s="200"/>
      <c r="CUN205" s="200"/>
      <c r="CUO205" s="200"/>
      <c r="CUP205" s="200"/>
      <c r="CUQ205" s="200"/>
      <c r="CUR205" s="200"/>
      <c r="CUU205" s="200"/>
      <c r="CUX205" s="200"/>
      <c r="CVA205" s="200"/>
      <c r="CVD205" s="200"/>
      <c r="CVG205" s="200"/>
      <c r="CVJ205" s="200"/>
      <c r="CVS205" s="200"/>
      <c r="CVV205" s="200"/>
      <c r="CVY205" s="200"/>
      <c r="CWB205" s="200"/>
      <c r="CWK205" s="200"/>
      <c r="CWQ205" s="200"/>
      <c r="CWT205" s="200"/>
      <c r="CWW205" s="200"/>
      <c r="CWZ205" s="200"/>
      <c r="CXF205" s="200"/>
      <c r="CXO205" s="200"/>
      <c r="CXQ205" s="200"/>
      <c r="CXR205" s="200"/>
      <c r="CXT205" s="200"/>
      <c r="CXW205" s="200"/>
      <c r="CXZ205" s="200"/>
      <c r="CYC205" s="200"/>
      <c r="CYF205" s="200"/>
      <c r="CYI205" s="200"/>
      <c r="CYK205" s="200"/>
      <c r="CYM205" s="200"/>
      <c r="CYP205" s="200"/>
      <c r="CYS205" s="200"/>
      <c r="CYV205" s="200"/>
      <c r="CYY205" s="200"/>
      <c r="CZB205" s="200"/>
      <c r="CZE205" s="200"/>
      <c r="CZH205" s="200"/>
      <c r="CZJ205" s="200"/>
      <c r="CZM205" s="200"/>
      <c r="CZP205" s="200"/>
      <c r="CZS205" s="200"/>
      <c r="CZY205" s="200"/>
      <c r="DAB205" s="200"/>
      <c r="DAD205" s="200"/>
      <c r="DBK205" s="200"/>
      <c r="DBN205" s="200"/>
      <c r="DBQ205" s="200"/>
      <c r="DBT205" s="200"/>
      <c r="DBW205" s="200"/>
      <c r="DBX205" s="200"/>
      <c r="DBY205" s="200"/>
      <c r="DCB205" s="200"/>
      <c r="DCE205" s="200"/>
      <c r="DCH205" s="200"/>
      <c r="DCK205" s="200"/>
      <c r="DCM205" s="200"/>
      <c r="DDA205" s="200"/>
      <c r="DDB205" s="200"/>
      <c r="DDC205" s="200"/>
      <c r="DDD205" s="200"/>
      <c r="DDE205" s="200"/>
      <c r="DDF205" s="200"/>
      <c r="DDG205" s="200"/>
      <c r="DDH205" s="200"/>
      <c r="DDI205" s="200"/>
      <c r="DDJ205" s="200"/>
      <c r="DDK205" s="200"/>
      <c r="DDL205" s="200"/>
      <c r="DDM205" s="200"/>
      <c r="DDN205" s="200"/>
      <c r="DDO205" s="200"/>
      <c r="DDP205" s="200"/>
      <c r="DDQ205" s="200"/>
      <c r="DDR205" s="200"/>
      <c r="DDS205" s="200"/>
      <c r="DDY205" s="200"/>
      <c r="DDZ205" s="200"/>
      <c r="DEA205" s="200"/>
      <c r="DEB205" s="200"/>
      <c r="DEC205" s="200"/>
      <c r="DED205" s="200"/>
      <c r="DEE205" s="200"/>
      <c r="DEG205" s="200"/>
      <c r="DEH205" s="200"/>
      <c r="DEI205" s="200"/>
      <c r="DEJ205" s="200"/>
      <c r="DEK205" s="200"/>
      <c r="DEL205" s="200"/>
      <c r="DEM205" s="200"/>
      <c r="DEN205" s="200"/>
      <c r="DEQ205" s="200"/>
      <c r="DET205" s="200"/>
      <c r="DEW205" s="200"/>
      <c r="DEZ205" s="200"/>
      <c r="DFC205" s="200"/>
      <c r="DFF205" s="200"/>
      <c r="DFO205" s="200"/>
      <c r="DFR205" s="200"/>
      <c r="DFU205" s="200"/>
      <c r="DFX205" s="200"/>
      <c r="DGG205" s="200"/>
      <c r="DGM205" s="200"/>
      <c r="DGP205" s="200"/>
      <c r="DGS205" s="200"/>
      <c r="DGV205" s="200"/>
      <c r="DHB205" s="200"/>
      <c r="DHK205" s="200"/>
      <c r="DHM205" s="200"/>
      <c r="DHN205" s="200"/>
      <c r="DHP205" s="200"/>
      <c r="DHS205" s="200"/>
      <c r="DHV205" s="200"/>
      <c r="DHY205" s="200"/>
      <c r="DIB205" s="200"/>
      <c r="DIE205" s="200"/>
      <c r="DIG205" s="200"/>
      <c r="DII205" s="200"/>
      <c r="DIL205" s="200"/>
      <c r="DIO205" s="200"/>
      <c r="DIR205" s="200"/>
      <c r="DIU205" s="200"/>
      <c r="DIX205" s="200"/>
      <c r="DJA205" s="200"/>
      <c r="DJD205" s="200"/>
      <c r="DJF205" s="200"/>
      <c r="DJI205" s="200"/>
      <c r="DJL205" s="200"/>
      <c r="DJO205" s="200"/>
      <c r="DJU205" s="200"/>
      <c r="DJX205" s="200"/>
      <c r="DJZ205" s="200"/>
      <c r="DLG205" s="200"/>
      <c r="DLJ205" s="200"/>
      <c r="DLM205" s="200"/>
      <c r="DLP205" s="200"/>
      <c r="DLS205" s="200"/>
      <c r="DLT205" s="200"/>
      <c r="DLU205" s="200"/>
      <c r="DLX205" s="200"/>
      <c r="DMA205" s="200"/>
      <c r="DMD205" s="200"/>
      <c r="DMG205" s="200"/>
      <c r="DMI205" s="200"/>
      <c r="DMW205" s="200"/>
      <c r="DMX205" s="200"/>
      <c r="DMY205" s="200"/>
      <c r="DMZ205" s="200"/>
      <c r="DNA205" s="200"/>
      <c r="DNB205" s="200"/>
      <c r="DNC205" s="200"/>
      <c r="DND205" s="200"/>
      <c r="DNE205" s="200"/>
      <c r="DNF205" s="200"/>
      <c r="DNG205" s="200"/>
      <c r="DNH205" s="200"/>
      <c r="DNI205" s="200"/>
      <c r="DNJ205" s="200"/>
      <c r="DNK205" s="200"/>
      <c r="DNL205" s="200"/>
      <c r="DNM205" s="200"/>
      <c r="DNN205" s="200"/>
      <c r="DNO205" s="200"/>
      <c r="DNU205" s="200"/>
      <c r="DNV205" s="200"/>
      <c r="DNW205" s="200"/>
      <c r="DNX205" s="200"/>
      <c r="DNY205" s="200"/>
      <c r="DNZ205" s="200"/>
      <c r="DOA205" s="200"/>
      <c r="DOC205" s="200"/>
      <c r="DOD205" s="200"/>
      <c r="DOE205" s="200"/>
      <c r="DOF205" s="200"/>
      <c r="DOG205" s="200"/>
      <c r="DOH205" s="200"/>
      <c r="DOI205" s="200"/>
      <c r="DOJ205" s="200"/>
      <c r="DOM205" s="200"/>
      <c r="DOP205" s="200"/>
      <c r="DOS205" s="200"/>
      <c r="DOV205" s="200"/>
      <c r="DOY205" s="200"/>
      <c r="DPB205" s="200"/>
      <c r="DPK205" s="200"/>
      <c r="DPN205" s="200"/>
      <c r="DPQ205" s="200"/>
      <c r="DPT205" s="200"/>
      <c r="DQC205" s="200"/>
      <c r="DQI205" s="200"/>
      <c r="DQL205" s="200"/>
      <c r="DQO205" s="200"/>
      <c r="DQR205" s="200"/>
      <c r="DQX205" s="200"/>
      <c r="DRG205" s="200"/>
      <c r="DRI205" s="200"/>
      <c r="DRJ205" s="200"/>
      <c r="DRL205" s="200"/>
      <c r="DRO205" s="200"/>
      <c r="DRR205" s="200"/>
      <c r="DRU205" s="200"/>
      <c r="DRX205" s="200"/>
      <c r="DSA205" s="200"/>
      <c r="DSC205" s="200"/>
      <c r="DSE205" s="200"/>
      <c r="DSH205" s="200"/>
      <c r="DSK205" s="200"/>
      <c r="DSN205" s="200"/>
      <c r="DSQ205" s="200"/>
      <c r="DST205" s="200"/>
      <c r="DSW205" s="200"/>
      <c r="DSZ205" s="200"/>
      <c r="DTB205" s="200"/>
      <c r="DTE205" s="200"/>
      <c r="DTH205" s="200"/>
      <c r="DTK205" s="200"/>
      <c r="DTQ205" s="200"/>
      <c r="DTT205" s="200"/>
      <c r="DTV205" s="200"/>
      <c r="DVC205" s="200"/>
      <c r="DVF205" s="200"/>
      <c r="DVI205" s="200"/>
      <c r="DVL205" s="200"/>
      <c r="DVO205" s="200"/>
      <c r="DVP205" s="200"/>
      <c r="DVQ205" s="200"/>
      <c r="DVT205" s="200"/>
      <c r="DVW205" s="200"/>
      <c r="DVZ205" s="200"/>
      <c r="DWC205" s="200"/>
      <c r="DWE205" s="200"/>
      <c r="DWS205" s="200"/>
      <c r="DWT205" s="200"/>
      <c r="DWU205" s="200"/>
      <c r="DWV205" s="200"/>
      <c r="DWW205" s="200"/>
      <c r="DWX205" s="200"/>
      <c r="DWY205" s="200"/>
      <c r="DWZ205" s="200"/>
      <c r="DXA205" s="200"/>
      <c r="DXB205" s="200"/>
      <c r="DXC205" s="200"/>
      <c r="DXD205" s="200"/>
      <c r="DXE205" s="200"/>
      <c r="DXF205" s="200"/>
      <c r="DXG205" s="200"/>
      <c r="DXH205" s="200"/>
      <c r="DXI205" s="200"/>
      <c r="DXJ205" s="200"/>
      <c r="DXK205" s="200"/>
      <c r="DXQ205" s="200"/>
      <c r="DXR205" s="200"/>
      <c r="DXS205" s="200"/>
      <c r="DXT205" s="200"/>
      <c r="DXU205" s="200"/>
      <c r="DXV205" s="200"/>
      <c r="DXW205" s="200"/>
      <c r="DXY205" s="200"/>
      <c r="DXZ205" s="200"/>
      <c r="DYA205" s="200"/>
      <c r="DYB205" s="200"/>
      <c r="DYC205" s="200"/>
      <c r="DYD205" s="200"/>
      <c r="DYE205" s="200"/>
      <c r="DYF205" s="200"/>
      <c r="DYI205" s="200"/>
      <c r="DYL205" s="200"/>
      <c r="DYO205" s="200"/>
      <c r="DYR205" s="200"/>
      <c r="DYU205" s="200"/>
      <c r="DYX205" s="200"/>
      <c r="DZG205" s="200"/>
      <c r="DZJ205" s="200"/>
      <c r="DZM205" s="200"/>
      <c r="DZP205" s="200"/>
      <c r="DZY205" s="200"/>
      <c r="EAE205" s="200"/>
      <c r="EAH205" s="200"/>
      <c r="EAK205" s="200"/>
      <c r="EAN205" s="200"/>
      <c r="EAT205" s="200"/>
      <c r="EBC205" s="200"/>
      <c r="EBE205" s="200"/>
      <c r="EBF205" s="200"/>
      <c r="EBH205" s="200"/>
      <c r="EBK205" s="200"/>
      <c r="EBN205" s="200"/>
      <c r="EBQ205" s="200"/>
      <c r="EBT205" s="200"/>
      <c r="EBW205" s="200"/>
      <c r="EBY205" s="200"/>
      <c r="ECA205" s="200"/>
      <c r="ECD205" s="200"/>
      <c r="ECG205" s="200"/>
      <c r="ECJ205" s="200"/>
      <c r="ECM205" s="200"/>
      <c r="ECP205" s="200"/>
      <c r="ECS205" s="200"/>
      <c r="ECV205" s="200"/>
      <c r="ECX205" s="200"/>
      <c r="EDA205" s="200"/>
      <c r="EDD205" s="200"/>
      <c r="EDG205" s="200"/>
      <c r="EDM205" s="200"/>
      <c r="EDP205" s="200"/>
      <c r="EDR205" s="200"/>
      <c r="EEY205" s="200"/>
      <c r="EFB205" s="200"/>
      <c r="EFE205" s="200"/>
      <c r="EFH205" s="200"/>
      <c r="EFK205" s="200"/>
      <c r="EFL205" s="200"/>
      <c r="EFM205" s="200"/>
      <c r="EFP205" s="200"/>
      <c r="EFS205" s="200"/>
      <c r="EFV205" s="200"/>
      <c r="EFY205" s="200"/>
      <c r="EGA205" s="200"/>
      <c r="EGO205" s="200"/>
      <c r="EGP205" s="200"/>
      <c r="EGQ205" s="200"/>
      <c r="EGR205" s="200"/>
      <c r="EGS205" s="200"/>
      <c r="EGT205" s="200"/>
      <c r="EGU205" s="200"/>
      <c r="EGV205" s="200"/>
      <c r="EGW205" s="200"/>
      <c r="EGX205" s="200"/>
      <c r="EGY205" s="200"/>
      <c r="EGZ205" s="200"/>
      <c r="EHA205" s="200"/>
      <c r="EHB205" s="200"/>
      <c r="EHC205" s="200"/>
      <c r="EHD205" s="200"/>
      <c r="EHE205" s="200"/>
      <c r="EHF205" s="200"/>
      <c r="EHG205" s="200"/>
      <c r="EHM205" s="200"/>
      <c r="EHN205" s="200"/>
      <c r="EHO205" s="200"/>
      <c r="EHP205" s="200"/>
      <c r="EHQ205" s="200"/>
      <c r="EHR205" s="200"/>
      <c r="EHS205" s="200"/>
      <c r="EHU205" s="200"/>
      <c r="EHV205" s="200"/>
      <c r="EHW205" s="200"/>
      <c r="EHX205" s="200"/>
      <c r="EHY205" s="200"/>
      <c r="EHZ205" s="200"/>
      <c r="EIA205" s="200"/>
      <c r="EIB205" s="200"/>
      <c r="EIE205" s="200"/>
      <c r="EIH205" s="200"/>
      <c r="EIK205" s="200"/>
      <c r="EIN205" s="200"/>
      <c r="EIQ205" s="200"/>
      <c r="EIT205" s="200"/>
      <c r="EJC205" s="200"/>
      <c r="EJF205" s="200"/>
      <c r="EJI205" s="200"/>
      <c r="EJL205" s="200"/>
      <c r="EJU205" s="200"/>
      <c r="EKA205" s="200"/>
      <c r="EKD205" s="200"/>
      <c r="EKG205" s="200"/>
      <c r="EKJ205" s="200"/>
      <c r="EKP205" s="200"/>
      <c r="EKY205" s="200"/>
      <c r="ELA205" s="200"/>
      <c r="ELB205" s="200"/>
      <c r="ELD205" s="200"/>
      <c r="ELG205" s="200"/>
      <c r="ELJ205" s="200"/>
      <c r="ELM205" s="200"/>
      <c r="ELP205" s="200"/>
      <c r="ELS205" s="200"/>
      <c r="ELU205" s="200"/>
      <c r="ELW205" s="200"/>
      <c r="ELZ205" s="200"/>
      <c r="EMC205" s="200"/>
      <c r="EMF205" s="200"/>
      <c r="EMI205" s="200"/>
      <c r="EML205" s="200"/>
      <c r="EMO205" s="200"/>
      <c r="EMR205" s="200"/>
      <c r="EMT205" s="200"/>
      <c r="EMW205" s="200"/>
      <c r="EMZ205" s="200"/>
      <c r="ENC205" s="200"/>
      <c r="ENI205" s="200"/>
      <c r="ENL205" s="200"/>
      <c r="ENN205" s="200"/>
      <c r="EOU205" s="200"/>
      <c r="EOX205" s="200"/>
      <c r="EPA205" s="200"/>
      <c r="EPD205" s="200"/>
      <c r="EPG205" s="200"/>
      <c r="EPH205" s="200"/>
      <c r="EPI205" s="200"/>
      <c r="EPL205" s="200"/>
      <c r="EPO205" s="200"/>
      <c r="EPR205" s="200"/>
      <c r="EPU205" s="200"/>
      <c r="EPW205" s="200"/>
      <c r="EQK205" s="200"/>
      <c r="EQL205" s="200"/>
      <c r="EQM205" s="200"/>
      <c r="EQN205" s="200"/>
      <c r="EQO205" s="200"/>
      <c r="EQP205" s="200"/>
      <c r="EQQ205" s="200"/>
      <c r="EQR205" s="200"/>
      <c r="EQS205" s="200"/>
      <c r="EQT205" s="200"/>
      <c r="EQU205" s="200"/>
      <c r="EQV205" s="200"/>
      <c r="EQW205" s="200"/>
      <c r="EQX205" s="200"/>
      <c r="EQY205" s="200"/>
      <c r="EQZ205" s="200"/>
      <c r="ERA205" s="200"/>
      <c r="ERB205" s="200"/>
      <c r="ERC205" s="200"/>
      <c r="ERI205" s="200"/>
      <c r="ERJ205" s="200"/>
      <c r="ERK205" s="200"/>
      <c r="ERL205" s="200"/>
      <c r="ERM205" s="200"/>
      <c r="ERN205" s="200"/>
      <c r="ERO205" s="200"/>
      <c r="ERQ205" s="200"/>
      <c r="ERR205" s="200"/>
      <c r="ERS205" s="200"/>
      <c r="ERT205" s="200"/>
      <c r="ERU205" s="200"/>
      <c r="ERV205" s="200"/>
      <c r="ERW205" s="200"/>
      <c r="ERX205" s="200"/>
      <c r="ESA205" s="200"/>
      <c r="ESD205" s="200"/>
      <c r="ESG205" s="200"/>
      <c r="ESJ205" s="200"/>
      <c r="ESM205" s="200"/>
      <c r="ESP205" s="200"/>
      <c r="ESY205" s="200"/>
      <c r="ETB205" s="200"/>
      <c r="ETE205" s="200"/>
      <c r="ETH205" s="200"/>
      <c r="ETQ205" s="200"/>
      <c r="ETW205" s="200"/>
      <c r="ETZ205" s="200"/>
      <c r="EUC205" s="200"/>
      <c r="EUF205" s="200"/>
      <c r="EUL205" s="200"/>
      <c r="EUU205" s="200"/>
      <c r="EUW205" s="200"/>
      <c r="EUX205" s="200"/>
      <c r="EUZ205" s="200"/>
      <c r="EVC205" s="200"/>
      <c r="EVF205" s="200"/>
      <c r="EVI205" s="200"/>
      <c r="EVL205" s="200"/>
      <c r="EVO205" s="200"/>
      <c r="EVQ205" s="200"/>
      <c r="EVS205" s="200"/>
      <c r="EVV205" s="200"/>
      <c r="EVY205" s="200"/>
      <c r="EWB205" s="200"/>
      <c r="EWE205" s="200"/>
      <c r="EWH205" s="200"/>
      <c r="EWK205" s="200"/>
      <c r="EWN205" s="200"/>
      <c r="EWP205" s="200"/>
      <c r="EWS205" s="200"/>
      <c r="EWV205" s="200"/>
      <c r="EWY205" s="200"/>
      <c r="EXE205" s="200"/>
      <c r="EXH205" s="200"/>
      <c r="EXJ205" s="200"/>
      <c r="EYQ205" s="200"/>
      <c r="EYT205" s="200"/>
      <c r="EYW205" s="200"/>
      <c r="EYZ205" s="200"/>
      <c r="EZC205" s="200"/>
      <c r="EZD205" s="200"/>
      <c r="EZE205" s="200"/>
      <c r="EZH205" s="200"/>
      <c r="EZK205" s="200"/>
      <c r="EZN205" s="200"/>
      <c r="EZQ205" s="200"/>
      <c r="EZS205" s="200"/>
      <c r="FAG205" s="200"/>
      <c r="FAH205" s="200"/>
      <c r="FAI205" s="200"/>
      <c r="FAJ205" s="200"/>
      <c r="FAK205" s="200"/>
      <c r="FAL205" s="200"/>
      <c r="FAM205" s="200"/>
      <c r="FAN205" s="200"/>
      <c r="FAO205" s="200"/>
      <c r="FAP205" s="200"/>
      <c r="FAQ205" s="200"/>
      <c r="FAR205" s="200"/>
      <c r="FAS205" s="200"/>
      <c r="FAT205" s="200"/>
      <c r="FAU205" s="200"/>
      <c r="FAV205" s="200"/>
      <c r="FAW205" s="200"/>
      <c r="FAX205" s="200"/>
      <c r="FAY205" s="200"/>
      <c r="FBE205" s="200"/>
      <c r="FBF205" s="200"/>
      <c r="FBG205" s="200"/>
      <c r="FBH205" s="200"/>
      <c r="FBI205" s="200"/>
      <c r="FBJ205" s="200"/>
      <c r="FBK205" s="200"/>
      <c r="FBM205" s="200"/>
      <c r="FBN205" s="200"/>
      <c r="FBO205" s="200"/>
      <c r="FBP205" s="200"/>
      <c r="FBQ205" s="200"/>
      <c r="FBR205" s="200"/>
      <c r="FBS205" s="200"/>
      <c r="FBT205" s="200"/>
      <c r="FBW205" s="200"/>
      <c r="FBZ205" s="200"/>
      <c r="FCC205" s="200"/>
      <c r="FCF205" s="200"/>
      <c r="FCI205" s="200"/>
      <c r="FCL205" s="200"/>
      <c r="FCU205" s="200"/>
      <c r="FCX205" s="200"/>
      <c r="FDA205" s="200"/>
      <c r="FDD205" s="200"/>
      <c r="FDM205" s="200"/>
      <c r="FDS205" s="200"/>
      <c r="FDV205" s="200"/>
      <c r="FDY205" s="200"/>
      <c r="FEB205" s="200"/>
      <c r="FEH205" s="200"/>
      <c r="FEQ205" s="200"/>
      <c r="FES205" s="200"/>
      <c r="FET205" s="200"/>
      <c r="FEV205" s="200"/>
      <c r="FEY205" s="200"/>
      <c r="FFB205" s="200"/>
      <c r="FFE205" s="200"/>
      <c r="FFH205" s="200"/>
      <c r="FFK205" s="200"/>
      <c r="FFM205" s="200"/>
      <c r="FFO205" s="200"/>
      <c r="FFR205" s="200"/>
      <c r="FFU205" s="200"/>
      <c r="FFX205" s="200"/>
      <c r="FGA205" s="200"/>
      <c r="FGD205" s="200"/>
      <c r="FGG205" s="200"/>
      <c r="FGJ205" s="200"/>
      <c r="FGL205" s="200"/>
      <c r="FGO205" s="200"/>
      <c r="FGR205" s="200"/>
      <c r="FGU205" s="200"/>
      <c r="FHA205" s="200"/>
      <c r="FHD205" s="200"/>
      <c r="FHF205" s="200"/>
      <c r="FIM205" s="200"/>
      <c r="FIP205" s="200"/>
      <c r="FIS205" s="200"/>
      <c r="FIV205" s="200"/>
      <c r="FIY205" s="200"/>
      <c r="FIZ205" s="200"/>
      <c r="FJA205" s="200"/>
      <c r="FJD205" s="200"/>
      <c r="FJG205" s="200"/>
      <c r="FJJ205" s="200"/>
      <c r="FJM205" s="200"/>
      <c r="FJO205" s="200"/>
      <c r="FKC205" s="200"/>
      <c r="FKD205" s="200"/>
      <c r="FKE205" s="200"/>
      <c r="FKF205" s="200"/>
      <c r="FKG205" s="200"/>
      <c r="FKH205" s="200"/>
      <c r="FKI205" s="200"/>
      <c r="FKJ205" s="200"/>
      <c r="FKK205" s="200"/>
      <c r="FKL205" s="200"/>
      <c r="FKM205" s="200"/>
      <c r="FKN205" s="200"/>
      <c r="FKO205" s="200"/>
      <c r="FKP205" s="200"/>
      <c r="FKQ205" s="200"/>
      <c r="FKR205" s="200"/>
      <c r="FKS205" s="200"/>
      <c r="FKT205" s="200"/>
      <c r="FKU205" s="200"/>
      <c r="FLA205" s="200"/>
      <c r="FLB205" s="200"/>
      <c r="FLC205" s="200"/>
      <c r="FLD205" s="200"/>
      <c r="FLE205" s="200"/>
      <c r="FLF205" s="200"/>
      <c r="FLG205" s="200"/>
      <c r="FLI205" s="200"/>
      <c r="FLJ205" s="200"/>
      <c r="FLK205" s="200"/>
      <c r="FLL205" s="200"/>
      <c r="FLM205" s="200"/>
      <c r="FLN205" s="200"/>
      <c r="FLO205" s="200"/>
      <c r="FLP205" s="200"/>
      <c r="FLS205" s="200"/>
      <c r="FLV205" s="200"/>
      <c r="FLY205" s="200"/>
      <c r="FMB205" s="200"/>
      <c r="FME205" s="200"/>
      <c r="FMH205" s="200"/>
      <c r="FMQ205" s="200"/>
      <c r="FMT205" s="200"/>
      <c r="FMW205" s="200"/>
      <c r="FMZ205" s="200"/>
      <c r="FNI205" s="200"/>
      <c r="FNO205" s="200"/>
      <c r="FNR205" s="200"/>
      <c r="FNU205" s="200"/>
      <c r="FNX205" s="200"/>
      <c r="FOD205" s="200"/>
      <c r="FOM205" s="200"/>
      <c r="FOO205" s="200"/>
      <c r="FOP205" s="200"/>
      <c r="FOR205" s="200"/>
      <c r="FOU205" s="200"/>
      <c r="FOX205" s="200"/>
      <c r="FPA205" s="200"/>
      <c r="FPD205" s="200"/>
      <c r="FPG205" s="200"/>
      <c r="FPI205" s="200"/>
      <c r="FPK205" s="200"/>
      <c r="FPN205" s="200"/>
      <c r="FPQ205" s="200"/>
      <c r="FPT205" s="200"/>
      <c r="FPW205" s="200"/>
      <c r="FPZ205" s="200"/>
      <c r="FQC205" s="200"/>
      <c r="FQF205" s="200"/>
      <c r="FQH205" s="200"/>
      <c r="FQK205" s="200"/>
      <c r="FQN205" s="200"/>
      <c r="FQQ205" s="200"/>
      <c r="FQW205" s="200"/>
      <c r="FQZ205" s="200"/>
      <c r="FRB205" s="200"/>
      <c r="FSI205" s="200"/>
      <c r="FSL205" s="200"/>
      <c r="FSO205" s="200"/>
      <c r="FSR205" s="200"/>
      <c r="FSU205" s="200"/>
      <c r="FSV205" s="200"/>
      <c r="FSW205" s="200"/>
      <c r="FSZ205" s="200"/>
      <c r="FTC205" s="200"/>
      <c r="FTF205" s="200"/>
      <c r="FTI205" s="200"/>
      <c r="FTK205" s="200"/>
      <c r="FTY205" s="200"/>
      <c r="FTZ205" s="200"/>
      <c r="FUA205" s="200"/>
      <c r="FUB205" s="200"/>
      <c r="FUC205" s="200"/>
      <c r="FUD205" s="200"/>
      <c r="FUE205" s="200"/>
      <c r="FUF205" s="200"/>
      <c r="FUG205" s="200"/>
      <c r="FUH205" s="200"/>
      <c r="FUI205" s="200"/>
      <c r="FUJ205" s="200"/>
      <c r="FUK205" s="200"/>
      <c r="FUL205" s="200"/>
      <c r="FUM205" s="200"/>
      <c r="FUN205" s="200"/>
      <c r="FUO205" s="200"/>
      <c r="FUP205" s="200"/>
      <c r="FUQ205" s="200"/>
      <c r="FUW205" s="200"/>
      <c r="FUX205" s="200"/>
      <c r="FUY205" s="200"/>
      <c r="FUZ205" s="200"/>
      <c r="FVA205" s="200"/>
      <c r="FVB205" s="200"/>
      <c r="FVC205" s="200"/>
      <c r="FVE205" s="200"/>
      <c r="FVF205" s="200"/>
      <c r="FVG205" s="200"/>
      <c r="FVH205" s="200"/>
      <c r="FVI205" s="200"/>
      <c r="FVJ205" s="200"/>
      <c r="FVK205" s="200"/>
      <c r="FVL205" s="200"/>
      <c r="FVO205" s="200"/>
      <c r="FVR205" s="200"/>
      <c r="FVU205" s="200"/>
      <c r="FVX205" s="200"/>
      <c r="FWA205" s="200"/>
      <c r="FWD205" s="200"/>
      <c r="FWM205" s="200"/>
      <c r="FWP205" s="200"/>
      <c r="FWS205" s="200"/>
      <c r="FWV205" s="200"/>
      <c r="FXE205" s="200"/>
      <c r="FXK205" s="200"/>
      <c r="FXN205" s="200"/>
      <c r="FXQ205" s="200"/>
      <c r="FXT205" s="200"/>
      <c r="FXZ205" s="200"/>
      <c r="FYI205" s="200"/>
      <c r="FYK205" s="200"/>
      <c r="FYL205" s="200"/>
      <c r="FYN205" s="200"/>
      <c r="FYQ205" s="200"/>
      <c r="FYT205" s="200"/>
      <c r="FYW205" s="200"/>
      <c r="FYZ205" s="200"/>
      <c r="FZC205" s="200"/>
      <c r="FZE205" s="200"/>
      <c r="FZG205" s="200"/>
      <c r="FZJ205" s="200"/>
      <c r="FZM205" s="200"/>
      <c r="FZP205" s="200"/>
      <c r="FZS205" s="200"/>
      <c r="FZV205" s="200"/>
      <c r="FZY205" s="200"/>
      <c r="GAB205" s="200"/>
      <c r="GAD205" s="200"/>
      <c r="GAG205" s="200"/>
      <c r="GAJ205" s="200"/>
      <c r="GAM205" s="200"/>
      <c r="GAS205" s="200"/>
      <c r="GAV205" s="200"/>
      <c r="GAX205" s="200"/>
      <c r="GCE205" s="200"/>
      <c r="GCH205" s="200"/>
      <c r="GCK205" s="200"/>
      <c r="GCN205" s="200"/>
      <c r="GCQ205" s="200"/>
      <c r="GCR205" s="200"/>
      <c r="GCS205" s="200"/>
      <c r="GCV205" s="200"/>
      <c r="GCY205" s="200"/>
      <c r="GDB205" s="200"/>
      <c r="GDE205" s="200"/>
      <c r="GDG205" s="200"/>
      <c r="GDU205" s="200"/>
      <c r="GDV205" s="200"/>
      <c r="GDW205" s="200"/>
      <c r="GDX205" s="200"/>
      <c r="GDY205" s="200"/>
      <c r="GDZ205" s="200"/>
      <c r="GEA205" s="200"/>
      <c r="GEB205" s="200"/>
      <c r="GEC205" s="200"/>
      <c r="GED205" s="200"/>
      <c r="GEE205" s="200"/>
      <c r="GEF205" s="200"/>
      <c r="GEG205" s="200"/>
      <c r="GEH205" s="200"/>
      <c r="GEI205" s="200"/>
      <c r="GEJ205" s="200"/>
      <c r="GEK205" s="200"/>
      <c r="GEL205" s="200"/>
      <c r="GEM205" s="200"/>
      <c r="GES205" s="200"/>
      <c r="GET205" s="200"/>
      <c r="GEU205" s="200"/>
      <c r="GEV205" s="200"/>
      <c r="GEW205" s="200"/>
      <c r="GEX205" s="200"/>
      <c r="GEY205" s="200"/>
      <c r="GFA205" s="200"/>
      <c r="GFB205" s="200"/>
      <c r="GFC205" s="200"/>
      <c r="GFD205" s="200"/>
      <c r="GFE205" s="200"/>
      <c r="GFF205" s="200"/>
      <c r="GFG205" s="200"/>
      <c r="GFH205" s="200"/>
      <c r="GFK205" s="200"/>
      <c r="GFN205" s="200"/>
      <c r="GFQ205" s="200"/>
      <c r="GFT205" s="200"/>
      <c r="GFW205" s="200"/>
      <c r="GFZ205" s="200"/>
      <c r="GGI205" s="200"/>
      <c r="GGL205" s="200"/>
      <c r="GGO205" s="200"/>
      <c r="GGR205" s="200"/>
      <c r="GHA205" s="200"/>
      <c r="GHG205" s="200"/>
      <c r="GHJ205" s="200"/>
      <c r="GHM205" s="200"/>
      <c r="GHP205" s="200"/>
      <c r="GHV205" s="200"/>
      <c r="GIE205" s="200"/>
      <c r="GIG205" s="200"/>
      <c r="GIH205" s="200"/>
      <c r="GIJ205" s="200"/>
      <c r="GIM205" s="200"/>
      <c r="GIP205" s="200"/>
      <c r="GIS205" s="200"/>
      <c r="GIV205" s="200"/>
      <c r="GIY205" s="200"/>
      <c r="GJA205" s="200"/>
      <c r="GJC205" s="200"/>
      <c r="GJF205" s="200"/>
      <c r="GJI205" s="200"/>
      <c r="GJL205" s="200"/>
      <c r="GJO205" s="200"/>
      <c r="GJR205" s="200"/>
      <c r="GJU205" s="200"/>
      <c r="GJX205" s="200"/>
      <c r="GJZ205" s="200"/>
      <c r="GKC205" s="200"/>
      <c r="GKF205" s="200"/>
      <c r="GKI205" s="200"/>
      <c r="GKO205" s="200"/>
      <c r="GKR205" s="200"/>
      <c r="GKT205" s="200"/>
      <c r="GMA205" s="200"/>
      <c r="GMD205" s="200"/>
      <c r="GMG205" s="200"/>
      <c r="GMJ205" s="200"/>
      <c r="GMM205" s="200"/>
      <c r="GMN205" s="200"/>
      <c r="GMO205" s="200"/>
      <c r="GMR205" s="200"/>
      <c r="GMU205" s="200"/>
      <c r="GMX205" s="200"/>
      <c r="GNA205" s="200"/>
      <c r="GNC205" s="200"/>
      <c r="GNQ205" s="200"/>
      <c r="GNR205" s="200"/>
      <c r="GNS205" s="200"/>
      <c r="GNT205" s="200"/>
      <c r="GNU205" s="200"/>
      <c r="GNV205" s="200"/>
      <c r="GNW205" s="200"/>
      <c r="GNX205" s="200"/>
      <c r="GNY205" s="200"/>
      <c r="GNZ205" s="200"/>
      <c r="GOA205" s="200"/>
      <c r="GOB205" s="200"/>
      <c r="GOC205" s="200"/>
      <c r="GOD205" s="200"/>
      <c r="GOE205" s="200"/>
      <c r="GOF205" s="200"/>
      <c r="GOG205" s="200"/>
      <c r="GOH205" s="200"/>
      <c r="GOI205" s="200"/>
      <c r="GOO205" s="200"/>
      <c r="GOP205" s="200"/>
      <c r="GOQ205" s="200"/>
      <c r="GOR205" s="200"/>
      <c r="GOS205" s="200"/>
      <c r="GOT205" s="200"/>
      <c r="GOU205" s="200"/>
      <c r="GOW205" s="200"/>
      <c r="GOX205" s="200"/>
      <c r="GOY205" s="200"/>
      <c r="GOZ205" s="200"/>
      <c r="GPA205" s="200"/>
      <c r="GPB205" s="200"/>
      <c r="GPC205" s="200"/>
      <c r="GPD205" s="200"/>
      <c r="GPG205" s="200"/>
      <c r="GPJ205" s="200"/>
      <c r="GPM205" s="200"/>
      <c r="GPP205" s="200"/>
      <c r="GPS205" s="200"/>
      <c r="GPV205" s="200"/>
      <c r="GQE205" s="200"/>
      <c r="GQH205" s="200"/>
      <c r="GQK205" s="200"/>
      <c r="GQN205" s="200"/>
      <c r="GQW205" s="200"/>
      <c r="GRC205" s="200"/>
      <c r="GRF205" s="200"/>
      <c r="GRI205" s="200"/>
      <c r="GRL205" s="200"/>
      <c r="GRR205" s="200"/>
      <c r="GSA205" s="200"/>
      <c r="GSC205" s="200"/>
      <c r="GSD205" s="200"/>
      <c r="GSF205" s="200"/>
      <c r="GSI205" s="200"/>
      <c r="GSL205" s="200"/>
      <c r="GSO205" s="200"/>
      <c r="GSR205" s="200"/>
      <c r="GSU205" s="200"/>
      <c r="GSW205" s="200"/>
      <c r="GSY205" s="200"/>
      <c r="GTB205" s="200"/>
      <c r="GTE205" s="200"/>
      <c r="GTH205" s="200"/>
      <c r="GTK205" s="200"/>
      <c r="GTN205" s="200"/>
      <c r="GTQ205" s="200"/>
      <c r="GTT205" s="200"/>
      <c r="GTV205" s="200"/>
      <c r="GTY205" s="200"/>
      <c r="GUB205" s="200"/>
      <c r="GUE205" s="200"/>
      <c r="GUK205" s="200"/>
      <c r="GUN205" s="200"/>
      <c r="GUP205" s="200"/>
      <c r="GVW205" s="200"/>
      <c r="GVZ205" s="200"/>
      <c r="GWC205" s="200"/>
      <c r="GWF205" s="200"/>
      <c r="GWI205" s="200"/>
      <c r="GWJ205" s="200"/>
      <c r="GWK205" s="200"/>
      <c r="GWN205" s="200"/>
      <c r="GWQ205" s="200"/>
      <c r="GWT205" s="200"/>
      <c r="GWW205" s="200"/>
      <c r="GWY205" s="200"/>
      <c r="GXM205" s="200"/>
      <c r="GXN205" s="200"/>
      <c r="GXO205" s="200"/>
      <c r="GXP205" s="200"/>
      <c r="GXQ205" s="200"/>
      <c r="GXR205" s="200"/>
      <c r="GXS205" s="200"/>
      <c r="GXT205" s="200"/>
      <c r="GXU205" s="200"/>
      <c r="GXV205" s="200"/>
      <c r="GXW205" s="200"/>
      <c r="GXX205" s="200"/>
      <c r="GXY205" s="200"/>
      <c r="GXZ205" s="200"/>
      <c r="GYA205" s="200"/>
      <c r="GYB205" s="200"/>
      <c r="GYC205" s="200"/>
      <c r="GYD205" s="200"/>
      <c r="GYE205" s="200"/>
      <c r="GYK205" s="200"/>
      <c r="GYL205" s="200"/>
      <c r="GYM205" s="200"/>
      <c r="GYN205" s="200"/>
      <c r="GYO205" s="200"/>
      <c r="GYP205" s="200"/>
      <c r="GYQ205" s="200"/>
      <c r="GYS205" s="200"/>
      <c r="GYT205" s="200"/>
      <c r="GYU205" s="200"/>
      <c r="GYV205" s="200"/>
      <c r="GYW205" s="200"/>
      <c r="GYX205" s="200"/>
      <c r="GYY205" s="200"/>
      <c r="GYZ205" s="200"/>
      <c r="GZC205" s="200"/>
      <c r="GZF205" s="200"/>
      <c r="GZI205" s="200"/>
      <c r="GZL205" s="200"/>
      <c r="GZO205" s="200"/>
      <c r="GZR205" s="200"/>
      <c r="HAA205" s="200"/>
      <c r="HAD205" s="200"/>
      <c r="HAG205" s="200"/>
      <c r="HAJ205" s="200"/>
      <c r="HAS205" s="200"/>
      <c r="HAY205" s="200"/>
      <c r="HBB205" s="200"/>
      <c r="HBE205" s="200"/>
      <c r="HBH205" s="200"/>
      <c r="HBN205" s="200"/>
      <c r="HBW205" s="200"/>
      <c r="HBY205" s="200"/>
      <c r="HBZ205" s="200"/>
      <c r="HCB205" s="200"/>
      <c r="HCE205" s="200"/>
      <c r="HCH205" s="200"/>
      <c r="HCK205" s="200"/>
      <c r="HCN205" s="200"/>
      <c r="HCQ205" s="200"/>
      <c r="HCS205" s="200"/>
      <c r="HCU205" s="200"/>
      <c r="HCX205" s="200"/>
      <c r="HDA205" s="200"/>
      <c r="HDD205" s="200"/>
      <c r="HDG205" s="200"/>
      <c r="HDJ205" s="200"/>
      <c r="HDM205" s="200"/>
      <c r="HDP205" s="200"/>
      <c r="HDR205" s="200"/>
      <c r="HDU205" s="200"/>
      <c r="HDX205" s="200"/>
      <c r="HEA205" s="200"/>
      <c r="HEG205" s="200"/>
      <c r="HEJ205" s="200"/>
      <c r="HEL205" s="200"/>
      <c r="HFS205" s="200"/>
      <c r="HFV205" s="200"/>
      <c r="HFY205" s="200"/>
      <c r="HGB205" s="200"/>
      <c r="HGE205" s="200"/>
      <c r="HGF205" s="200"/>
      <c r="HGG205" s="200"/>
      <c r="HGJ205" s="200"/>
      <c r="HGM205" s="200"/>
      <c r="HGP205" s="200"/>
      <c r="HGS205" s="200"/>
      <c r="HGU205" s="200"/>
      <c r="HHI205" s="200"/>
      <c r="HHJ205" s="200"/>
      <c r="HHK205" s="200"/>
      <c r="HHL205" s="200"/>
      <c r="HHM205" s="200"/>
      <c r="HHN205" s="200"/>
      <c r="HHO205" s="200"/>
      <c r="HHP205" s="200"/>
      <c r="HHQ205" s="200"/>
      <c r="HHR205" s="200"/>
      <c r="HHS205" s="200"/>
      <c r="HHT205" s="200"/>
      <c r="HHU205" s="200"/>
      <c r="HHV205" s="200"/>
      <c r="HHW205" s="200"/>
      <c r="HHX205" s="200"/>
      <c r="HHY205" s="200"/>
      <c r="HHZ205" s="200"/>
      <c r="HIA205" s="200"/>
      <c r="HIG205" s="200"/>
      <c r="HIH205" s="200"/>
      <c r="HII205" s="200"/>
      <c r="HIJ205" s="200"/>
      <c r="HIK205" s="200"/>
      <c r="HIL205" s="200"/>
      <c r="HIM205" s="200"/>
      <c r="HIO205" s="200"/>
      <c r="HIP205" s="200"/>
      <c r="HIQ205" s="200"/>
      <c r="HIR205" s="200"/>
      <c r="HIS205" s="200"/>
      <c r="HIT205" s="200"/>
      <c r="HIU205" s="200"/>
      <c r="HIV205" s="200"/>
      <c r="HIY205" s="200"/>
      <c r="HJB205" s="200"/>
      <c r="HJE205" s="200"/>
      <c r="HJH205" s="200"/>
      <c r="HJK205" s="200"/>
      <c r="HJN205" s="200"/>
      <c r="HJW205" s="200"/>
      <c r="HJZ205" s="200"/>
      <c r="HKC205" s="200"/>
      <c r="HKF205" s="200"/>
      <c r="HKO205" s="200"/>
      <c r="HKU205" s="200"/>
      <c r="HKX205" s="200"/>
      <c r="HLA205" s="200"/>
      <c r="HLD205" s="200"/>
      <c r="HLJ205" s="200"/>
      <c r="HLS205" s="200"/>
      <c r="HLU205" s="200"/>
      <c r="HLV205" s="200"/>
      <c r="HLX205" s="200"/>
      <c r="HMA205" s="200"/>
      <c r="HMD205" s="200"/>
      <c r="HMG205" s="200"/>
      <c r="HMJ205" s="200"/>
      <c r="HMM205" s="200"/>
      <c r="HMO205" s="200"/>
      <c r="HMQ205" s="200"/>
      <c r="HMT205" s="200"/>
      <c r="HMW205" s="200"/>
      <c r="HMZ205" s="200"/>
      <c r="HNC205" s="200"/>
      <c r="HNF205" s="200"/>
      <c r="HNI205" s="200"/>
      <c r="HNL205" s="200"/>
      <c r="HNN205" s="200"/>
      <c r="HNQ205" s="200"/>
      <c r="HNT205" s="200"/>
      <c r="HNW205" s="200"/>
      <c r="HOC205" s="200"/>
      <c r="HOF205" s="200"/>
      <c r="HOH205" s="200"/>
      <c r="HPO205" s="200"/>
      <c r="HPR205" s="200"/>
      <c r="HPU205" s="200"/>
      <c r="HPX205" s="200"/>
      <c r="HQA205" s="200"/>
      <c r="HQB205" s="200"/>
      <c r="HQC205" s="200"/>
      <c r="HQF205" s="200"/>
      <c r="HQI205" s="200"/>
      <c r="HQL205" s="200"/>
      <c r="HQO205" s="200"/>
      <c r="HQQ205" s="200"/>
      <c r="HRE205" s="200"/>
      <c r="HRF205" s="200"/>
      <c r="HRG205" s="200"/>
      <c r="HRH205" s="200"/>
      <c r="HRI205" s="200"/>
      <c r="HRJ205" s="200"/>
      <c r="HRK205" s="200"/>
      <c r="HRL205" s="200"/>
      <c r="HRM205" s="200"/>
      <c r="HRN205" s="200"/>
      <c r="HRO205" s="200"/>
      <c r="HRP205" s="200"/>
      <c r="HRQ205" s="200"/>
      <c r="HRR205" s="200"/>
      <c r="HRS205" s="200"/>
      <c r="HRT205" s="200"/>
      <c r="HRU205" s="200"/>
      <c r="HRV205" s="200"/>
      <c r="HRW205" s="200"/>
      <c r="HSC205" s="200"/>
      <c r="HSD205" s="200"/>
      <c r="HSE205" s="200"/>
      <c r="HSF205" s="200"/>
      <c r="HSG205" s="200"/>
      <c r="HSH205" s="200"/>
      <c r="HSI205" s="200"/>
      <c r="HSK205" s="200"/>
      <c r="HSL205" s="200"/>
      <c r="HSM205" s="200"/>
      <c r="HSN205" s="200"/>
      <c r="HSO205" s="200"/>
      <c r="HSP205" s="200"/>
      <c r="HSQ205" s="200"/>
      <c r="HSR205" s="200"/>
      <c r="HSU205" s="200"/>
      <c r="HSX205" s="200"/>
      <c r="HTA205" s="200"/>
      <c r="HTD205" s="200"/>
      <c r="HTG205" s="200"/>
      <c r="HTJ205" s="200"/>
      <c r="HTS205" s="200"/>
      <c r="HTV205" s="200"/>
      <c r="HTY205" s="200"/>
      <c r="HUB205" s="200"/>
      <c r="HUK205" s="200"/>
      <c r="HUQ205" s="200"/>
      <c r="HUT205" s="200"/>
      <c r="HUW205" s="200"/>
      <c r="HUZ205" s="200"/>
      <c r="HVF205" s="200"/>
      <c r="HVO205" s="200"/>
      <c r="HVQ205" s="200"/>
      <c r="HVR205" s="200"/>
      <c r="HVT205" s="200"/>
      <c r="HVW205" s="200"/>
      <c r="HVZ205" s="200"/>
      <c r="HWC205" s="200"/>
      <c r="HWF205" s="200"/>
      <c r="HWI205" s="200"/>
      <c r="HWK205" s="200"/>
      <c r="HWM205" s="200"/>
      <c r="HWP205" s="200"/>
      <c r="HWS205" s="200"/>
      <c r="HWV205" s="200"/>
      <c r="HWY205" s="200"/>
      <c r="HXB205" s="200"/>
      <c r="HXE205" s="200"/>
      <c r="HXH205" s="200"/>
      <c r="HXJ205" s="200"/>
      <c r="HXM205" s="200"/>
      <c r="HXP205" s="200"/>
      <c r="HXS205" s="200"/>
      <c r="HXY205" s="200"/>
      <c r="HYB205" s="200"/>
      <c r="HYD205" s="200"/>
      <c r="HZK205" s="200"/>
      <c r="HZN205" s="200"/>
      <c r="HZQ205" s="200"/>
      <c r="HZT205" s="200"/>
      <c r="HZW205" s="200"/>
      <c r="HZX205" s="200"/>
      <c r="HZY205" s="200"/>
      <c r="IAB205" s="200"/>
      <c r="IAE205" s="200"/>
      <c r="IAH205" s="200"/>
      <c r="IAK205" s="200"/>
      <c r="IAM205" s="200"/>
      <c r="IBA205" s="200"/>
      <c r="IBB205" s="200"/>
      <c r="IBC205" s="200"/>
      <c r="IBD205" s="200"/>
      <c r="IBE205" s="200"/>
      <c r="IBF205" s="200"/>
      <c r="IBG205" s="200"/>
      <c r="IBH205" s="200"/>
      <c r="IBI205" s="200"/>
      <c r="IBJ205" s="200"/>
      <c r="IBK205" s="200"/>
      <c r="IBL205" s="200"/>
      <c r="IBM205" s="200"/>
      <c r="IBN205" s="200"/>
      <c r="IBO205" s="200"/>
      <c r="IBP205" s="200"/>
      <c r="IBQ205" s="200"/>
      <c r="IBR205" s="200"/>
      <c r="IBS205" s="200"/>
      <c r="IBY205" s="200"/>
      <c r="IBZ205" s="200"/>
      <c r="ICA205" s="200"/>
      <c r="ICB205" s="200"/>
      <c r="ICC205" s="200"/>
      <c r="ICD205" s="200"/>
      <c r="ICE205" s="200"/>
      <c r="ICG205" s="200"/>
      <c r="ICH205" s="200"/>
      <c r="ICI205" s="200"/>
      <c r="ICJ205" s="200"/>
      <c r="ICK205" s="200"/>
      <c r="ICL205" s="200"/>
      <c r="ICM205" s="200"/>
      <c r="ICN205" s="200"/>
      <c r="ICQ205" s="200"/>
      <c r="ICT205" s="200"/>
      <c r="ICW205" s="200"/>
      <c r="ICZ205" s="200"/>
      <c r="IDC205" s="200"/>
      <c r="IDF205" s="200"/>
      <c r="IDO205" s="200"/>
      <c r="IDR205" s="200"/>
      <c r="IDU205" s="200"/>
      <c r="IDX205" s="200"/>
      <c r="IEG205" s="200"/>
      <c r="IEM205" s="200"/>
      <c r="IEP205" s="200"/>
      <c r="IES205" s="200"/>
      <c r="IEV205" s="200"/>
      <c r="IFB205" s="200"/>
      <c r="IFK205" s="200"/>
      <c r="IFM205" s="200"/>
      <c r="IFN205" s="200"/>
      <c r="IFP205" s="200"/>
      <c r="IFS205" s="200"/>
      <c r="IFV205" s="200"/>
      <c r="IFY205" s="200"/>
      <c r="IGB205" s="200"/>
      <c r="IGE205" s="200"/>
      <c r="IGG205" s="200"/>
      <c r="IGI205" s="200"/>
      <c r="IGL205" s="200"/>
      <c r="IGO205" s="200"/>
      <c r="IGR205" s="200"/>
      <c r="IGU205" s="200"/>
      <c r="IGX205" s="200"/>
      <c r="IHA205" s="200"/>
      <c r="IHD205" s="200"/>
      <c r="IHF205" s="200"/>
      <c r="IHI205" s="200"/>
      <c r="IHL205" s="200"/>
      <c r="IHO205" s="200"/>
      <c r="IHU205" s="200"/>
      <c r="IHX205" s="200"/>
      <c r="IHZ205" s="200"/>
      <c r="IJG205" s="200"/>
      <c r="IJJ205" s="200"/>
      <c r="IJM205" s="200"/>
      <c r="IJP205" s="200"/>
      <c r="IJS205" s="200"/>
      <c r="IJT205" s="200"/>
      <c r="IJU205" s="200"/>
      <c r="IJX205" s="200"/>
      <c r="IKA205" s="200"/>
      <c r="IKD205" s="200"/>
      <c r="IKG205" s="200"/>
      <c r="IKI205" s="200"/>
      <c r="IKW205" s="200"/>
      <c r="IKX205" s="200"/>
      <c r="IKY205" s="200"/>
      <c r="IKZ205" s="200"/>
      <c r="ILA205" s="200"/>
      <c r="ILB205" s="200"/>
      <c r="ILC205" s="200"/>
      <c r="ILD205" s="200"/>
      <c r="ILE205" s="200"/>
      <c r="ILF205" s="200"/>
      <c r="ILG205" s="200"/>
      <c r="ILH205" s="200"/>
      <c r="ILI205" s="200"/>
      <c r="ILJ205" s="200"/>
      <c r="ILK205" s="200"/>
      <c r="ILL205" s="200"/>
      <c r="ILM205" s="200"/>
      <c r="ILN205" s="200"/>
      <c r="ILO205" s="200"/>
      <c r="ILU205" s="200"/>
      <c r="ILV205" s="200"/>
      <c r="ILW205" s="200"/>
      <c r="ILX205" s="200"/>
      <c r="ILY205" s="200"/>
      <c r="ILZ205" s="200"/>
      <c r="IMA205" s="200"/>
      <c r="IMC205" s="200"/>
      <c r="IMD205" s="200"/>
      <c r="IME205" s="200"/>
      <c r="IMF205" s="200"/>
      <c r="IMG205" s="200"/>
      <c r="IMH205" s="200"/>
      <c r="IMI205" s="200"/>
      <c r="IMJ205" s="200"/>
      <c r="IMM205" s="200"/>
      <c r="IMP205" s="200"/>
      <c r="IMS205" s="200"/>
      <c r="IMV205" s="200"/>
      <c r="IMY205" s="200"/>
      <c r="INB205" s="200"/>
      <c r="INK205" s="200"/>
      <c r="INN205" s="200"/>
      <c r="INQ205" s="200"/>
      <c r="INT205" s="200"/>
      <c r="IOC205" s="200"/>
      <c r="IOI205" s="200"/>
      <c r="IOL205" s="200"/>
      <c r="IOO205" s="200"/>
      <c r="IOR205" s="200"/>
      <c r="IOX205" s="200"/>
      <c r="IPG205" s="200"/>
      <c r="IPI205" s="200"/>
      <c r="IPJ205" s="200"/>
      <c r="IPL205" s="200"/>
      <c r="IPO205" s="200"/>
      <c r="IPR205" s="200"/>
      <c r="IPU205" s="200"/>
      <c r="IPX205" s="200"/>
      <c r="IQA205" s="200"/>
      <c r="IQC205" s="200"/>
      <c r="IQE205" s="200"/>
      <c r="IQH205" s="200"/>
      <c r="IQK205" s="200"/>
      <c r="IQN205" s="200"/>
      <c r="IQQ205" s="200"/>
      <c r="IQT205" s="200"/>
      <c r="IQW205" s="200"/>
      <c r="IQZ205" s="200"/>
      <c r="IRB205" s="200"/>
      <c r="IRE205" s="200"/>
      <c r="IRH205" s="200"/>
      <c r="IRK205" s="200"/>
      <c r="IRQ205" s="200"/>
      <c r="IRT205" s="200"/>
      <c r="IRV205" s="200"/>
      <c r="ITC205" s="200"/>
      <c r="ITF205" s="200"/>
      <c r="ITI205" s="200"/>
      <c r="ITL205" s="200"/>
      <c r="ITO205" s="200"/>
      <c r="ITP205" s="200"/>
      <c r="ITQ205" s="200"/>
      <c r="ITT205" s="200"/>
      <c r="ITW205" s="200"/>
      <c r="ITZ205" s="200"/>
      <c r="IUC205" s="200"/>
      <c r="IUE205" s="200"/>
      <c r="IUS205" s="200"/>
      <c r="IUT205" s="200"/>
      <c r="IUU205" s="200"/>
      <c r="IUV205" s="200"/>
      <c r="IUW205" s="200"/>
      <c r="IUX205" s="200"/>
      <c r="IUY205" s="200"/>
      <c r="IUZ205" s="200"/>
      <c r="IVA205" s="200"/>
      <c r="IVB205" s="200"/>
      <c r="IVC205" s="200"/>
      <c r="IVD205" s="200"/>
      <c r="IVE205" s="200"/>
      <c r="IVF205" s="200"/>
      <c r="IVG205" s="200"/>
      <c r="IVH205" s="200"/>
      <c r="IVI205" s="200"/>
      <c r="IVJ205" s="200"/>
      <c r="IVK205" s="200"/>
      <c r="IVQ205" s="200"/>
      <c r="IVR205" s="200"/>
      <c r="IVS205" s="200"/>
      <c r="IVT205" s="200"/>
      <c r="IVU205" s="200"/>
      <c r="IVV205" s="200"/>
      <c r="IVW205" s="200"/>
      <c r="IVY205" s="200"/>
      <c r="IVZ205" s="200"/>
      <c r="IWA205" s="200"/>
      <c r="IWB205" s="200"/>
      <c r="IWC205" s="200"/>
      <c r="IWD205" s="200"/>
      <c r="IWE205" s="200"/>
      <c r="IWF205" s="200"/>
      <c r="IWI205" s="200"/>
      <c r="IWL205" s="200"/>
      <c r="IWO205" s="200"/>
      <c r="IWR205" s="200"/>
      <c r="IWU205" s="200"/>
      <c r="IWX205" s="200"/>
      <c r="IXG205" s="200"/>
      <c r="IXJ205" s="200"/>
      <c r="IXM205" s="200"/>
      <c r="IXP205" s="200"/>
      <c r="IXY205" s="200"/>
      <c r="IYE205" s="200"/>
      <c r="IYH205" s="200"/>
      <c r="IYK205" s="200"/>
      <c r="IYN205" s="200"/>
      <c r="IYT205" s="200"/>
      <c r="IZC205" s="200"/>
      <c r="IZE205" s="200"/>
      <c r="IZF205" s="200"/>
      <c r="IZH205" s="200"/>
      <c r="IZK205" s="200"/>
      <c r="IZN205" s="200"/>
      <c r="IZQ205" s="200"/>
      <c r="IZT205" s="200"/>
      <c r="IZW205" s="200"/>
      <c r="IZY205" s="200"/>
      <c r="JAA205" s="200"/>
      <c r="JAD205" s="200"/>
      <c r="JAG205" s="200"/>
      <c r="JAJ205" s="200"/>
      <c r="JAM205" s="200"/>
      <c r="JAP205" s="200"/>
      <c r="JAS205" s="200"/>
      <c r="JAV205" s="200"/>
      <c r="JAX205" s="200"/>
      <c r="JBA205" s="200"/>
      <c r="JBD205" s="200"/>
      <c r="JBG205" s="200"/>
      <c r="JBM205" s="200"/>
      <c r="JBP205" s="200"/>
      <c r="JBR205" s="200"/>
      <c r="JCY205" s="200"/>
      <c r="JDB205" s="200"/>
      <c r="JDE205" s="200"/>
      <c r="JDH205" s="200"/>
      <c r="JDK205" s="200"/>
      <c r="JDL205" s="200"/>
      <c r="JDM205" s="200"/>
      <c r="JDP205" s="200"/>
      <c r="JDS205" s="200"/>
      <c r="JDV205" s="200"/>
      <c r="JDY205" s="200"/>
      <c r="JEA205" s="200"/>
      <c r="JEO205" s="200"/>
      <c r="JEP205" s="200"/>
      <c r="JEQ205" s="200"/>
      <c r="JER205" s="200"/>
      <c r="JES205" s="200"/>
      <c r="JET205" s="200"/>
      <c r="JEU205" s="200"/>
      <c r="JEV205" s="200"/>
      <c r="JEW205" s="200"/>
      <c r="JEX205" s="200"/>
      <c r="JEY205" s="200"/>
      <c r="JEZ205" s="200"/>
      <c r="JFA205" s="200"/>
      <c r="JFB205" s="200"/>
      <c r="JFC205" s="200"/>
      <c r="JFD205" s="200"/>
      <c r="JFE205" s="200"/>
      <c r="JFF205" s="200"/>
      <c r="JFG205" s="200"/>
      <c r="JFM205" s="200"/>
      <c r="JFN205" s="200"/>
      <c r="JFO205" s="200"/>
      <c r="JFP205" s="200"/>
      <c r="JFQ205" s="200"/>
      <c r="JFR205" s="200"/>
      <c r="JFS205" s="200"/>
      <c r="JFU205" s="200"/>
      <c r="JFV205" s="200"/>
      <c r="JFW205" s="200"/>
      <c r="JFX205" s="200"/>
      <c r="JFY205" s="200"/>
      <c r="JFZ205" s="200"/>
      <c r="JGA205" s="200"/>
      <c r="JGB205" s="200"/>
      <c r="JGE205" s="200"/>
      <c r="JGH205" s="200"/>
      <c r="JGK205" s="200"/>
      <c r="JGN205" s="200"/>
      <c r="JGQ205" s="200"/>
      <c r="JGT205" s="200"/>
      <c r="JHC205" s="200"/>
      <c r="JHF205" s="200"/>
      <c r="JHI205" s="200"/>
      <c r="JHL205" s="200"/>
      <c r="JHU205" s="200"/>
      <c r="JIA205" s="200"/>
      <c r="JID205" s="200"/>
      <c r="JIG205" s="200"/>
      <c r="JIJ205" s="200"/>
      <c r="JIP205" s="200"/>
      <c r="JIY205" s="200"/>
      <c r="JJA205" s="200"/>
      <c r="JJB205" s="200"/>
      <c r="JJD205" s="200"/>
      <c r="JJG205" s="200"/>
      <c r="JJJ205" s="200"/>
      <c r="JJM205" s="200"/>
      <c r="JJP205" s="200"/>
      <c r="JJS205" s="200"/>
      <c r="JJU205" s="200"/>
      <c r="JJW205" s="200"/>
      <c r="JJZ205" s="200"/>
      <c r="JKC205" s="200"/>
      <c r="JKF205" s="200"/>
      <c r="JKI205" s="200"/>
      <c r="JKL205" s="200"/>
      <c r="JKO205" s="200"/>
      <c r="JKR205" s="200"/>
      <c r="JKT205" s="200"/>
      <c r="JKW205" s="200"/>
      <c r="JKZ205" s="200"/>
      <c r="JLC205" s="200"/>
      <c r="JLI205" s="200"/>
      <c r="JLL205" s="200"/>
      <c r="JLN205" s="200"/>
      <c r="JMU205" s="200"/>
      <c r="JMX205" s="200"/>
      <c r="JNA205" s="200"/>
      <c r="JND205" s="200"/>
      <c r="JNG205" s="200"/>
      <c r="JNH205" s="200"/>
      <c r="JNI205" s="200"/>
      <c r="JNL205" s="200"/>
      <c r="JNO205" s="200"/>
      <c r="JNR205" s="200"/>
      <c r="JNU205" s="200"/>
      <c r="JNW205" s="200"/>
      <c r="JOK205" s="200"/>
      <c r="JOL205" s="200"/>
      <c r="JOM205" s="200"/>
      <c r="JON205" s="200"/>
      <c r="JOO205" s="200"/>
      <c r="JOP205" s="200"/>
      <c r="JOQ205" s="200"/>
      <c r="JOR205" s="200"/>
      <c r="JOS205" s="200"/>
      <c r="JOT205" s="200"/>
      <c r="JOU205" s="200"/>
      <c r="JOV205" s="200"/>
      <c r="JOW205" s="200"/>
      <c r="JOX205" s="200"/>
      <c r="JOY205" s="200"/>
      <c r="JOZ205" s="200"/>
      <c r="JPA205" s="200"/>
      <c r="JPB205" s="200"/>
      <c r="JPC205" s="200"/>
      <c r="JPI205" s="200"/>
      <c r="JPJ205" s="200"/>
      <c r="JPK205" s="200"/>
      <c r="JPL205" s="200"/>
      <c r="JPM205" s="200"/>
      <c r="JPN205" s="200"/>
      <c r="JPO205" s="200"/>
      <c r="JPQ205" s="200"/>
      <c r="JPR205" s="200"/>
      <c r="JPS205" s="200"/>
      <c r="JPT205" s="200"/>
      <c r="JPU205" s="200"/>
      <c r="JPV205" s="200"/>
      <c r="JPW205" s="200"/>
      <c r="JPX205" s="200"/>
      <c r="JQA205" s="200"/>
      <c r="JQD205" s="200"/>
      <c r="JQG205" s="200"/>
      <c r="JQJ205" s="200"/>
      <c r="JQM205" s="200"/>
      <c r="JQP205" s="200"/>
      <c r="JQY205" s="200"/>
      <c r="JRB205" s="200"/>
      <c r="JRE205" s="200"/>
      <c r="JRH205" s="200"/>
      <c r="JRQ205" s="200"/>
      <c r="JRW205" s="200"/>
      <c r="JRZ205" s="200"/>
      <c r="JSC205" s="200"/>
      <c r="JSF205" s="200"/>
      <c r="JSL205" s="200"/>
      <c r="JSU205" s="200"/>
      <c r="JSW205" s="200"/>
      <c r="JSX205" s="200"/>
      <c r="JSZ205" s="200"/>
      <c r="JTC205" s="200"/>
      <c r="JTF205" s="200"/>
      <c r="JTI205" s="200"/>
      <c r="JTL205" s="200"/>
      <c r="JTO205" s="200"/>
      <c r="JTQ205" s="200"/>
      <c r="JTS205" s="200"/>
      <c r="JTV205" s="200"/>
      <c r="JTY205" s="200"/>
      <c r="JUB205" s="200"/>
      <c r="JUE205" s="200"/>
      <c r="JUH205" s="200"/>
      <c r="JUK205" s="200"/>
      <c r="JUN205" s="200"/>
      <c r="JUP205" s="200"/>
      <c r="JUS205" s="200"/>
      <c r="JUV205" s="200"/>
      <c r="JUY205" s="200"/>
      <c r="JVE205" s="200"/>
      <c r="JVH205" s="200"/>
      <c r="JVJ205" s="200"/>
      <c r="JWQ205" s="200"/>
      <c r="JWT205" s="200"/>
      <c r="JWW205" s="200"/>
      <c r="JWZ205" s="200"/>
      <c r="JXC205" s="200"/>
      <c r="JXD205" s="200"/>
      <c r="JXE205" s="200"/>
      <c r="JXH205" s="200"/>
      <c r="JXK205" s="200"/>
      <c r="JXN205" s="200"/>
      <c r="JXQ205" s="200"/>
      <c r="JXS205" s="200"/>
      <c r="JYG205" s="200"/>
      <c r="JYH205" s="200"/>
      <c r="JYI205" s="200"/>
      <c r="JYJ205" s="200"/>
      <c r="JYK205" s="200"/>
      <c r="JYL205" s="200"/>
      <c r="JYM205" s="200"/>
      <c r="JYN205" s="200"/>
      <c r="JYO205" s="200"/>
      <c r="JYP205" s="200"/>
      <c r="JYQ205" s="200"/>
      <c r="JYR205" s="200"/>
      <c r="JYS205" s="200"/>
      <c r="JYT205" s="200"/>
      <c r="JYU205" s="200"/>
      <c r="JYV205" s="200"/>
      <c r="JYW205" s="200"/>
      <c r="JYX205" s="200"/>
      <c r="JYY205" s="200"/>
      <c r="JZE205" s="200"/>
      <c r="JZF205" s="200"/>
      <c r="JZG205" s="200"/>
      <c r="JZH205" s="200"/>
      <c r="JZI205" s="200"/>
      <c r="JZJ205" s="200"/>
      <c r="JZK205" s="200"/>
      <c r="JZM205" s="200"/>
      <c r="JZN205" s="200"/>
      <c r="JZO205" s="200"/>
      <c r="JZP205" s="200"/>
      <c r="JZQ205" s="200"/>
      <c r="JZR205" s="200"/>
      <c r="JZS205" s="200"/>
      <c r="JZT205" s="200"/>
      <c r="JZW205" s="200"/>
      <c r="JZZ205" s="200"/>
      <c r="KAC205" s="200"/>
      <c r="KAF205" s="200"/>
      <c r="KAI205" s="200"/>
      <c r="KAL205" s="200"/>
      <c r="KAU205" s="200"/>
      <c r="KAX205" s="200"/>
      <c r="KBA205" s="200"/>
      <c r="KBD205" s="200"/>
      <c r="KBM205" s="200"/>
      <c r="KBS205" s="200"/>
      <c r="KBV205" s="200"/>
      <c r="KBY205" s="200"/>
      <c r="KCB205" s="200"/>
      <c r="KCH205" s="200"/>
      <c r="KCQ205" s="200"/>
      <c r="KCS205" s="200"/>
      <c r="KCT205" s="200"/>
      <c r="KCV205" s="200"/>
      <c r="KCY205" s="200"/>
      <c r="KDB205" s="200"/>
      <c r="KDE205" s="200"/>
      <c r="KDH205" s="200"/>
      <c r="KDK205" s="200"/>
      <c r="KDM205" s="200"/>
      <c r="KDO205" s="200"/>
      <c r="KDR205" s="200"/>
      <c r="KDU205" s="200"/>
      <c r="KDX205" s="200"/>
      <c r="KEA205" s="200"/>
      <c r="KED205" s="200"/>
      <c r="KEG205" s="200"/>
      <c r="KEJ205" s="200"/>
      <c r="KEL205" s="200"/>
      <c r="KEO205" s="200"/>
      <c r="KER205" s="200"/>
      <c r="KEU205" s="200"/>
      <c r="KFA205" s="200"/>
      <c r="KFD205" s="200"/>
      <c r="KFF205" s="200"/>
      <c r="KGM205" s="200"/>
      <c r="KGP205" s="200"/>
      <c r="KGS205" s="200"/>
      <c r="KGV205" s="200"/>
      <c r="KGY205" s="200"/>
      <c r="KGZ205" s="200"/>
      <c r="KHA205" s="200"/>
      <c r="KHD205" s="200"/>
      <c r="KHG205" s="200"/>
      <c r="KHJ205" s="200"/>
      <c r="KHM205" s="200"/>
      <c r="KHO205" s="200"/>
      <c r="KIC205" s="200"/>
      <c r="KID205" s="200"/>
      <c r="KIE205" s="200"/>
      <c r="KIF205" s="200"/>
      <c r="KIG205" s="200"/>
      <c r="KIH205" s="200"/>
      <c r="KII205" s="200"/>
      <c r="KIJ205" s="200"/>
      <c r="KIK205" s="200"/>
      <c r="KIL205" s="200"/>
      <c r="KIM205" s="200"/>
      <c r="KIN205" s="200"/>
      <c r="KIO205" s="200"/>
      <c r="KIP205" s="200"/>
      <c r="KIQ205" s="200"/>
      <c r="KIR205" s="200"/>
      <c r="KIS205" s="200"/>
      <c r="KIT205" s="200"/>
      <c r="KIU205" s="200"/>
      <c r="KJA205" s="200"/>
      <c r="KJB205" s="200"/>
      <c r="KJC205" s="200"/>
      <c r="KJD205" s="200"/>
      <c r="KJE205" s="200"/>
      <c r="KJF205" s="200"/>
      <c r="KJG205" s="200"/>
      <c r="KJI205" s="200"/>
      <c r="KJJ205" s="200"/>
      <c r="KJK205" s="200"/>
      <c r="KJL205" s="200"/>
      <c r="KJM205" s="200"/>
      <c r="KJN205" s="200"/>
      <c r="KJO205" s="200"/>
      <c r="KJP205" s="200"/>
      <c r="KJS205" s="200"/>
      <c r="KJV205" s="200"/>
      <c r="KJY205" s="200"/>
      <c r="KKB205" s="200"/>
      <c r="KKE205" s="200"/>
      <c r="KKH205" s="200"/>
      <c r="KKQ205" s="200"/>
      <c r="KKT205" s="200"/>
      <c r="KKW205" s="200"/>
      <c r="KKZ205" s="200"/>
      <c r="KLI205" s="200"/>
      <c r="KLO205" s="200"/>
      <c r="KLR205" s="200"/>
      <c r="KLU205" s="200"/>
      <c r="KLX205" s="200"/>
      <c r="KMD205" s="200"/>
      <c r="KMM205" s="200"/>
      <c r="KMO205" s="200"/>
      <c r="KMP205" s="200"/>
      <c r="KMR205" s="200"/>
      <c r="KMU205" s="200"/>
      <c r="KMX205" s="200"/>
      <c r="KNA205" s="200"/>
      <c r="KND205" s="200"/>
      <c r="KNG205" s="200"/>
      <c r="KNI205" s="200"/>
      <c r="KNK205" s="200"/>
      <c r="KNN205" s="200"/>
      <c r="KNQ205" s="200"/>
      <c r="KNT205" s="200"/>
      <c r="KNW205" s="200"/>
      <c r="KNZ205" s="200"/>
      <c r="KOC205" s="200"/>
      <c r="KOF205" s="200"/>
      <c r="KOH205" s="200"/>
      <c r="KOK205" s="200"/>
      <c r="KON205" s="200"/>
      <c r="KOQ205" s="200"/>
      <c r="KOW205" s="200"/>
      <c r="KOZ205" s="200"/>
      <c r="KPB205" s="200"/>
      <c r="KQI205" s="200"/>
      <c r="KQL205" s="200"/>
      <c r="KQO205" s="200"/>
      <c r="KQR205" s="200"/>
      <c r="KQU205" s="200"/>
      <c r="KQV205" s="200"/>
      <c r="KQW205" s="200"/>
      <c r="KQZ205" s="200"/>
      <c r="KRC205" s="200"/>
      <c r="KRF205" s="200"/>
      <c r="KRI205" s="200"/>
      <c r="KRK205" s="200"/>
      <c r="KRY205" s="200"/>
      <c r="KRZ205" s="200"/>
      <c r="KSA205" s="200"/>
      <c r="KSB205" s="200"/>
      <c r="KSC205" s="200"/>
      <c r="KSD205" s="200"/>
      <c r="KSE205" s="200"/>
      <c r="KSF205" s="200"/>
      <c r="KSG205" s="200"/>
      <c r="KSH205" s="200"/>
      <c r="KSI205" s="200"/>
      <c r="KSJ205" s="200"/>
      <c r="KSK205" s="200"/>
      <c r="KSL205" s="200"/>
      <c r="KSM205" s="200"/>
      <c r="KSN205" s="200"/>
      <c r="KSO205" s="200"/>
      <c r="KSP205" s="200"/>
      <c r="KSQ205" s="200"/>
      <c r="KSW205" s="200"/>
      <c r="KSX205" s="200"/>
      <c r="KSY205" s="200"/>
      <c r="KSZ205" s="200"/>
      <c r="KTA205" s="200"/>
      <c r="KTB205" s="200"/>
      <c r="KTC205" s="200"/>
      <c r="KTE205" s="200"/>
      <c r="KTF205" s="200"/>
      <c r="KTG205" s="200"/>
      <c r="KTH205" s="200"/>
      <c r="KTI205" s="200"/>
      <c r="KTJ205" s="200"/>
      <c r="KTK205" s="200"/>
      <c r="KTL205" s="200"/>
      <c r="KTO205" s="200"/>
      <c r="KTR205" s="200"/>
      <c r="KTU205" s="200"/>
      <c r="KTX205" s="200"/>
      <c r="KUA205" s="200"/>
      <c r="KUD205" s="200"/>
      <c r="KUM205" s="200"/>
      <c r="KUP205" s="200"/>
      <c r="KUS205" s="200"/>
      <c r="KUV205" s="200"/>
      <c r="KVE205" s="200"/>
      <c r="KVK205" s="200"/>
      <c r="KVN205" s="200"/>
      <c r="KVQ205" s="200"/>
      <c r="KVT205" s="200"/>
      <c r="KVZ205" s="200"/>
      <c r="KWI205" s="200"/>
      <c r="KWK205" s="200"/>
      <c r="KWL205" s="200"/>
      <c r="KWN205" s="200"/>
      <c r="KWQ205" s="200"/>
      <c r="KWT205" s="200"/>
      <c r="KWW205" s="200"/>
      <c r="KWZ205" s="200"/>
      <c r="KXC205" s="200"/>
      <c r="KXE205" s="200"/>
      <c r="KXG205" s="200"/>
      <c r="KXJ205" s="200"/>
      <c r="KXM205" s="200"/>
      <c r="KXP205" s="200"/>
      <c r="KXS205" s="200"/>
      <c r="KXV205" s="200"/>
      <c r="KXY205" s="200"/>
      <c r="KYB205" s="200"/>
      <c r="KYD205" s="200"/>
      <c r="KYG205" s="200"/>
      <c r="KYJ205" s="200"/>
      <c r="KYM205" s="200"/>
      <c r="KYS205" s="200"/>
      <c r="KYV205" s="200"/>
      <c r="KYX205" s="200"/>
      <c r="LAE205" s="200"/>
      <c r="LAH205" s="200"/>
      <c r="LAK205" s="200"/>
      <c r="LAN205" s="200"/>
      <c r="LAQ205" s="200"/>
      <c r="LAR205" s="200"/>
      <c r="LAS205" s="200"/>
      <c r="LAV205" s="200"/>
      <c r="LAY205" s="200"/>
      <c r="LBB205" s="200"/>
      <c r="LBE205" s="200"/>
      <c r="LBG205" s="200"/>
      <c r="LBU205" s="200"/>
      <c r="LBV205" s="200"/>
      <c r="LBW205" s="200"/>
      <c r="LBX205" s="200"/>
      <c r="LBY205" s="200"/>
      <c r="LBZ205" s="200"/>
      <c r="LCA205" s="200"/>
      <c r="LCB205" s="200"/>
      <c r="LCC205" s="200"/>
      <c r="LCD205" s="200"/>
      <c r="LCE205" s="200"/>
      <c r="LCF205" s="200"/>
      <c r="LCG205" s="200"/>
      <c r="LCH205" s="200"/>
      <c r="LCI205" s="200"/>
      <c r="LCJ205" s="200"/>
      <c r="LCK205" s="200"/>
      <c r="LCL205" s="200"/>
      <c r="LCM205" s="200"/>
      <c r="LCS205" s="200"/>
      <c r="LCT205" s="200"/>
      <c r="LCU205" s="200"/>
      <c r="LCV205" s="200"/>
      <c r="LCW205" s="200"/>
      <c r="LCX205" s="200"/>
      <c r="LCY205" s="200"/>
      <c r="LDA205" s="200"/>
      <c r="LDB205" s="200"/>
      <c r="LDC205" s="200"/>
      <c r="LDD205" s="200"/>
      <c r="LDE205" s="200"/>
      <c r="LDF205" s="200"/>
      <c r="LDG205" s="200"/>
      <c r="LDH205" s="200"/>
      <c r="LDK205" s="200"/>
      <c r="LDN205" s="200"/>
      <c r="LDQ205" s="200"/>
      <c r="LDT205" s="200"/>
      <c r="LDW205" s="200"/>
      <c r="LDZ205" s="200"/>
      <c r="LEI205" s="200"/>
      <c r="LEL205" s="200"/>
      <c r="LEO205" s="200"/>
      <c r="LER205" s="200"/>
      <c r="LFA205" s="200"/>
      <c r="LFG205" s="200"/>
      <c r="LFJ205" s="200"/>
      <c r="LFM205" s="200"/>
      <c r="LFP205" s="200"/>
      <c r="LFV205" s="200"/>
      <c r="LGE205" s="200"/>
      <c r="LGG205" s="200"/>
      <c r="LGH205" s="200"/>
      <c r="LGJ205" s="200"/>
      <c r="LGM205" s="200"/>
      <c r="LGP205" s="200"/>
      <c r="LGS205" s="200"/>
      <c r="LGV205" s="200"/>
      <c r="LGY205" s="200"/>
      <c r="LHA205" s="200"/>
      <c r="LHC205" s="200"/>
      <c r="LHF205" s="200"/>
      <c r="LHI205" s="200"/>
      <c r="LHL205" s="200"/>
      <c r="LHO205" s="200"/>
      <c r="LHR205" s="200"/>
      <c r="LHU205" s="200"/>
      <c r="LHX205" s="200"/>
      <c r="LHZ205" s="200"/>
      <c r="LIC205" s="200"/>
      <c r="LIF205" s="200"/>
      <c r="LII205" s="200"/>
      <c r="LIO205" s="200"/>
      <c r="LIR205" s="200"/>
      <c r="LIT205" s="200"/>
      <c r="LKA205" s="200"/>
      <c r="LKD205" s="200"/>
      <c r="LKG205" s="200"/>
      <c r="LKJ205" s="200"/>
      <c r="LKM205" s="200"/>
      <c r="LKN205" s="200"/>
      <c r="LKO205" s="200"/>
      <c r="LKR205" s="200"/>
      <c r="LKU205" s="200"/>
      <c r="LKX205" s="200"/>
      <c r="LLA205" s="200"/>
      <c r="LLC205" s="200"/>
      <c r="LLQ205" s="200"/>
      <c r="LLR205" s="200"/>
      <c r="LLS205" s="200"/>
      <c r="LLT205" s="200"/>
      <c r="LLU205" s="200"/>
      <c r="LLV205" s="200"/>
      <c r="LLW205" s="200"/>
      <c r="LLX205" s="200"/>
      <c r="LLY205" s="200"/>
      <c r="LLZ205" s="200"/>
      <c r="LMA205" s="200"/>
      <c r="LMB205" s="200"/>
      <c r="LMC205" s="200"/>
      <c r="LMD205" s="200"/>
      <c r="LME205" s="200"/>
      <c r="LMF205" s="200"/>
      <c r="LMG205" s="200"/>
      <c r="LMH205" s="200"/>
      <c r="LMI205" s="200"/>
      <c r="LMO205" s="200"/>
      <c r="LMP205" s="200"/>
      <c r="LMQ205" s="200"/>
      <c r="LMR205" s="200"/>
      <c r="LMS205" s="200"/>
      <c r="LMT205" s="200"/>
      <c r="LMU205" s="200"/>
      <c r="LMW205" s="200"/>
      <c r="LMX205" s="200"/>
      <c r="LMY205" s="200"/>
      <c r="LMZ205" s="200"/>
      <c r="LNA205" s="200"/>
      <c r="LNB205" s="200"/>
      <c r="LNC205" s="200"/>
      <c r="LND205" s="200"/>
      <c r="LNG205" s="200"/>
      <c r="LNJ205" s="200"/>
      <c r="LNM205" s="200"/>
      <c r="LNP205" s="200"/>
      <c r="LNS205" s="200"/>
      <c r="LNV205" s="200"/>
      <c r="LOE205" s="200"/>
      <c r="LOH205" s="200"/>
      <c r="LOK205" s="200"/>
      <c r="LON205" s="200"/>
      <c r="LOW205" s="200"/>
      <c r="LPC205" s="200"/>
      <c r="LPF205" s="200"/>
      <c r="LPI205" s="200"/>
      <c r="LPL205" s="200"/>
      <c r="LPR205" s="200"/>
      <c r="LQA205" s="200"/>
      <c r="LQC205" s="200"/>
      <c r="LQD205" s="200"/>
      <c r="LQF205" s="200"/>
      <c r="LQI205" s="200"/>
      <c r="LQL205" s="200"/>
      <c r="LQO205" s="200"/>
      <c r="LQR205" s="200"/>
      <c r="LQU205" s="200"/>
      <c r="LQW205" s="200"/>
      <c r="LQY205" s="200"/>
      <c r="LRB205" s="200"/>
      <c r="LRE205" s="200"/>
      <c r="LRH205" s="200"/>
      <c r="LRK205" s="200"/>
      <c r="LRN205" s="200"/>
      <c r="LRQ205" s="200"/>
      <c r="LRT205" s="200"/>
      <c r="LRV205" s="200"/>
      <c r="LRY205" s="200"/>
      <c r="LSB205" s="200"/>
      <c r="LSE205" s="200"/>
      <c r="LSK205" s="200"/>
      <c r="LSN205" s="200"/>
      <c r="LSP205" s="200"/>
      <c r="LTW205" s="200"/>
      <c r="LTZ205" s="200"/>
      <c r="LUC205" s="200"/>
      <c r="LUF205" s="200"/>
      <c r="LUI205" s="200"/>
      <c r="LUJ205" s="200"/>
      <c r="LUK205" s="200"/>
      <c r="LUN205" s="200"/>
      <c r="LUQ205" s="200"/>
      <c r="LUT205" s="200"/>
      <c r="LUW205" s="200"/>
      <c r="LUY205" s="200"/>
      <c r="LVM205" s="200"/>
      <c r="LVN205" s="200"/>
      <c r="LVO205" s="200"/>
      <c r="LVP205" s="200"/>
      <c r="LVQ205" s="200"/>
      <c r="LVR205" s="200"/>
      <c r="LVS205" s="200"/>
      <c r="LVT205" s="200"/>
      <c r="LVU205" s="200"/>
      <c r="LVV205" s="200"/>
      <c r="LVW205" s="200"/>
      <c r="LVX205" s="200"/>
      <c r="LVY205" s="200"/>
      <c r="LVZ205" s="200"/>
      <c r="LWA205" s="200"/>
      <c r="LWB205" s="200"/>
      <c r="LWC205" s="200"/>
      <c r="LWD205" s="200"/>
      <c r="LWE205" s="200"/>
      <c r="LWK205" s="200"/>
      <c r="LWL205" s="200"/>
      <c r="LWM205" s="200"/>
      <c r="LWN205" s="200"/>
      <c r="LWO205" s="200"/>
      <c r="LWP205" s="200"/>
      <c r="LWQ205" s="200"/>
      <c r="LWS205" s="200"/>
      <c r="LWT205" s="200"/>
      <c r="LWU205" s="200"/>
      <c r="LWV205" s="200"/>
      <c r="LWW205" s="200"/>
      <c r="LWX205" s="200"/>
      <c r="LWY205" s="200"/>
      <c r="LWZ205" s="200"/>
      <c r="LXC205" s="200"/>
      <c r="LXF205" s="200"/>
      <c r="LXI205" s="200"/>
      <c r="LXL205" s="200"/>
      <c r="LXO205" s="200"/>
      <c r="LXR205" s="200"/>
      <c r="LYA205" s="200"/>
      <c r="LYD205" s="200"/>
      <c r="LYG205" s="200"/>
      <c r="LYJ205" s="200"/>
      <c r="LYS205" s="200"/>
      <c r="LYY205" s="200"/>
      <c r="LZB205" s="200"/>
      <c r="LZE205" s="200"/>
      <c r="LZH205" s="200"/>
      <c r="LZN205" s="200"/>
      <c r="LZW205" s="200"/>
      <c r="LZY205" s="200"/>
      <c r="LZZ205" s="200"/>
      <c r="MAB205" s="200"/>
      <c r="MAE205" s="200"/>
      <c r="MAH205" s="200"/>
      <c r="MAK205" s="200"/>
      <c r="MAN205" s="200"/>
      <c r="MAQ205" s="200"/>
      <c r="MAS205" s="200"/>
      <c r="MAU205" s="200"/>
      <c r="MAX205" s="200"/>
      <c r="MBA205" s="200"/>
      <c r="MBD205" s="200"/>
      <c r="MBG205" s="200"/>
      <c r="MBJ205" s="200"/>
      <c r="MBM205" s="200"/>
      <c r="MBP205" s="200"/>
      <c r="MBR205" s="200"/>
      <c r="MBU205" s="200"/>
      <c r="MBX205" s="200"/>
      <c r="MCA205" s="200"/>
      <c r="MCG205" s="200"/>
      <c r="MCJ205" s="200"/>
      <c r="MCL205" s="200"/>
      <c r="MDS205" s="200"/>
      <c r="MDV205" s="200"/>
      <c r="MDY205" s="200"/>
      <c r="MEB205" s="200"/>
      <c r="MEE205" s="200"/>
      <c r="MEF205" s="200"/>
      <c r="MEG205" s="200"/>
      <c r="MEJ205" s="200"/>
      <c r="MEM205" s="200"/>
      <c r="MEP205" s="200"/>
      <c r="MES205" s="200"/>
      <c r="MEU205" s="200"/>
      <c r="MFI205" s="200"/>
      <c r="MFJ205" s="200"/>
      <c r="MFK205" s="200"/>
      <c r="MFL205" s="200"/>
      <c r="MFM205" s="200"/>
      <c r="MFN205" s="200"/>
      <c r="MFO205" s="200"/>
      <c r="MFP205" s="200"/>
      <c r="MFQ205" s="200"/>
      <c r="MFR205" s="200"/>
      <c r="MFS205" s="200"/>
      <c r="MFT205" s="200"/>
      <c r="MFU205" s="200"/>
      <c r="MFV205" s="200"/>
      <c r="MFW205" s="200"/>
      <c r="MFX205" s="200"/>
      <c r="MFY205" s="200"/>
      <c r="MFZ205" s="200"/>
      <c r="MGA205" s="200"/>
      <c r="MGG205" s="200"/>
      <c r="MGH205" s="200"/>
      <c r="MGI205" s="200"/>
      <c r="MGJ205" s="200"/>
      <c r="MGK205" s="200"/>
      <c r="MGL205" s="200"/>
      <c r="MGM205" s="200"/>
      <c r="MGO205" s="200"/>
      <c r="MGP205" s="200"/>
      <c r="MGQ205" s="200"/>
      <c r="MGR205" s="200"/>
      <c r="MGS205" s="200"/>
      <c r="MGT205" s="200"/>
      <c r="MGU205" s="200"/>
      <c r="MGV205" s="200"/>
      <c r="MGY205" s="200"/>
      <c r="MHB205" s="200"/>
      <c r="MHE205" s="200"/>
      <c r="MHH205" s="200"/>
      <c r="MHK205" s="200"/>
      <c r="MHN205" s="200"/>
      <c r="MHW205" s="200"/>
      <c r="MHZ205" s="200"/>
      <c r="MIC205" s="200"/>
      <c r="MIF205" s="200"/>
      <c r="MIO205" s="200"/>
      <c r="MIU205" s="200"/>
      <c r="MIX205" s="200"/>
      <c r="MJA205" s="200"/>
      <c r="MJD205" s="200"/>
      <c r="MJJ205" s="200"/>
      <c r="MJS205" s="200"/>
      <c r="MJU205" s="200"/>
      <c r="MJV205" s="200"/>
      <c r="MJX205" s="200"/>
      <c r="MKA205" s="200"/>
      <c r="MKD205" s="200"/>
      <c r="MKG205" s="200"/>
      <c r="MKJ205" s="200"/>
      <c r="MKM205" s="200"/>
      <c r="MKO205" s="200"/>
      <c r="MKQ205" s="200"/>
      <c r="MKT205" s="200"/>
      <c r="MKW205" s="200"/>
      <c r="MKZ205" s="200"/>
      <c r="MLC205" s="200"/>
      <c r="MLF205" s="200"/>
      <c r="MLI205" s="200"/>
      <c r="MLL205" s="200"/>
      <c r="MLN205" s="200"/>
      <c r="MLQ205" s="200"/>
      <c r="MLT205" s="200"/>
      <c r="MLW205" s="200"/>
      <c r="MMC205" s="200"/>
      <c r="MMF205" s="200"/>
      <c r="MMH205" s="200"/>
      <c r="MNO205" s="200"/>
      <c r="MNR205" s="200"/>
      <c r="MNU205" s="200"/>
      <c r="MNX205" s="200"/>
      <c r="MOA205" s="200"/>
      <c r="MOB205" s="200"/>
      <c r="MOC205" s="200"/>
      <c r="MOF205" s="200"/>
      <c r="MOI205" s="200"/>
      <c r="MOL205" s="200"/>
      <c r="MOO205" s="200"/>
      <c r="MOQ205" s="200"/>
      <c r="MPE205" s="200"/>
      <c r="MPF205" s="200"/>
      <c r="MPG205" s="200"/>
      <c r="MPH205" s="200"/>
      <c r="MPI205" s="200"/>
      <c r="MPJ205" s="200"/>
      <c r="MPK205" s="200"/>
      <c r="MPL205" s="200"/>
      <c r="MPM205" s="200"/>
      <c r="MPN205" s="200"/>
      <c r="MPO205" s="200"/>
      <c r="MPP205" s="200"/>
      <c r="MPQ205" s="200"/>
      <c r="MPR205" s="200"/>
      <c r="MPS205" s="200"/>
      <c r="MPT205" s="200"/>
      <c r="MPU205" s="200"/>
      <c r="MPV205" s="200"/>
      <c r="MPW205" s="200"/>
      <c r="MQC205" s="200"/>
      <c r="MQD205" s="200"/>
      <c r="MQE205" s="200"/>
      <c r="MQF205" s="200"/>
      <c r="MQG205" s="200"/>
      <c r="MQH205" s="200"/>
      <c r="MQI205" s="200"/>
      <c r="MQK205" s="200"/>
      <c r="MQL205" s="200"/>
      <c r="MQM205" s="200"/>
      <c r="MQN205" s="200"/>
      <c r="MQO205" s="200"/>
      <c r="MQP205" s="200"/>
      <c r="MQQ205" s="200"/>
      <c r="MQR205" s="200"/>
      <c r="MQU205" s="200"/>
      <c r="MQX205" s="200"/>
      <c r="MRA205" s="200"/>
      <c r="MRD205" s="200"/>
      <c r="MRG205" s="200"/>
      <c r="MRJ205" s="200"/>
      <c r="MRS205" s="200"/>
      <c r="MRV205" s="200"/>
      <c r="MRY205" s="200"/>
      <c r="MSB205" s="200"/>
      <c r="MSK205" s="200"/>
      <c r="MSQ205" s="200"/>
      <c r="MST205" s="200"/>
      <c r="MSW205" s="200"/>
      <c r="MSZ205" s="200"/>
      <c r="MTF205" s="200"/>
      <c r="MTO205" s="200"/>
      <c r="MTQ205" s="200"/>
      <c r="MTR205" s="200"/>
      <c r="MTT205" s="200"/>
      <c r="MTW205" s="200"/>
      <c r="MTZ205" s="200"/>
      <c r="MUC205" s="200"/>
      <c r="MUF205" s="200"/>
      <c r="MUI205" s="200"/>
      <c r="MUK205" s="200"/>
      <c r="MUM205" s="200"/>
      <c r="MUP205" s="200"/>
      <c r="MUS205" s="200"/>
      <c r="MUV205" s="200"/>
      <c r="MUY205" s="200"/>
      <c r="MVB205" s="200"/>
      <c r="MVE205" s="200"/>
      <c r="MVH205" s="200"/>
      <c r="MVJ205" s="200"/>
      <c r="MVM205" s="200"/>
      <c r="MVP205" s="200"/>
      <c r="MVS205" s="200"/>
      <c r="MVY205" s="200"/>
      <c r="MWB205" s="200"/>
      <c r="MWD205" s="200"/>
      <c r="MXK205" s="200"/>
      <c r="MXN205" s="200"/>
      <c r="MXQ205" s="200"/>
      <c r="MXT205" s="200"/>
      <c r="MXW205" s="200"/>
      <c r="MXX205" s="200"/>
      <c r="MXY205" s="200"/>
      <c r="MYB205" s="200"/>
      <c r="MYE205" s="200"/>
      <c r="MYH205" s="200"/>
      <c r="MYK205" s="200"/>
      <c r="MYM205" s="200"/>
      <c r="MZA205" s="200"/>
      <c r="MZB205" s="200"/>
      <c r="MZC205" s="200"/>
      <c r="MZD205" s="200"/>
      <c r="MZE205" s="200"/>
      <c r="MZF205" s="200"/>
      <c r="MZG205" s="200"/>
      <c r="MZH205" s="200"/>
      <c r="MZI205" s="200"/>
      <c r="MZJ205" s="200"/>
      <c r="MZK205" s="200"/>
      <c r="MZL205" s="200"/>
      <c r="MZM205" s="200"/>
      <c r="MZN205" s="200"/>
      <c r="MZO205" s="200"/>
      <c r="MZP205" s="200"/>
      <c r="MZQ205" s="200"/>
      <c r="MZR205" s="200"/>
      <c r="MZS205" s="200"/>
      <c r="MZY205" s="200"/>
      <c r="MZZ205" s="200"/>
      <c r="NAA205" s="200"/>
      <c r="NAB205" s="200"/>
      <c r="NAC205" s="200"/>
      <c r="NAD205" s="200"/>
      <c r="NAE205" s="200"/>
      <c r="NAG205" s="200"/>
      <c r="NAH205" s="200"/>
      <c r="NAI205" s="200"/>
      <c r="NAJ205" s="200"/>
      <c r="NAK205" s="200"/>
      <c r="NAL205" s="200"/>
      <c r="NAM205" s="200"/>
      <c r="NAN205" s="200"/>
      <c r="NAQ205" s="200"/>
      <c r="NAT205" s="200"/>
      <c r="NAW205" s="200"/>
      <c r="NAZ205" s="200"/>
      <c r="NBC205" s="200"/>
      <c r="NBF205" s="200"/>
      <c r="NBO205" s="200"/>
      <c r="NBR205" s="200"/>
      <c r="NBU205" s="200"/>
      <c r="NBX205" s="200"/>
      <c r="NCG205" s="200"/>
      <c r="NCM205" s="200"/>
      <c r="NCP205" s="200"/>
      <c r="NCS205" s="200"/>
      <c r="NCV205" s="200"/>
      <c r="NDB205" s="200"/>
      <c r="NDK205" s="200"/>
      <c r="NDM205" s="200"/>
      <c r="NDN205" s="200"/>
      <c r="NDP205" s="200"/>
      <c r="NDS205" s="200"/>
      <c r="NDV205" s="200"/>
      <c r="NDY205" s="200"/>
      <c r="NEB205" s="200"/>
      <c r="NEE205" s="200"/>
      <c r="NEG205" s="200"/>
      <c r="NEI205" s="200"/>
      <c r="NEL205" s="200"/>
      <c r="NEO205" s="200"/>
      <c r="NER205" s="200"/>
      <c r="NEU205" s="200"/>
      <c r="NEX205" s="200"/>
      <c r="NFA205" s="200"/>
      <c r="NFD205" s="200"/>
      <c r="NFF205" s="200"/>
      <c r="NFI205" s="200"/>
      <c r="NFL205" s="200"/>
      <c r="NFO205" s="200"/>
      <c r="NFU205" s="200"/>
      <c r="NFX205" s="200"/>
      <c r="NFZ205" s="200"/>
      <c r="NHG205" s="200"/>
      <c r="NHJ205" s="200"/>
      <c r="NHM205" s="200"/>
      <c r="NHP205" s="200"/>
      <c r="NHS205" s="200"/>
      <c r="NHT205" s="200"/>
      <c r="NHU205" s="200"/>
      <c r="NHX205" s="200"/>
      <c r="NIA205" s="200"/>
      <c r="NID205" s="200"/>
      <c r="NIG205" s="200"/>
      <c r="NII205" s="200"/>
      <c r="NIW205" s="200"/>
      <c r="NIX205" s="200"/>
      <c r="NIY205" s="200"/>
      <c r="NIZ205" s="200"/>
      <c r="NJA205" s="200"/>
      <c r="NJB205" s="200"/>
      <c r="NJC205" s="200"/>
      <c r="NJD205" s="200"/>
      <c r="NJE205" s="200"/>
      <c r="NJF205" s="200"/>
      <c r="NJG205" s="200"/>
      <c r="NJH205" s="200"/>
      <c r="NJI205" s="200"/>
      <c r="NJJ205" s="200"/>
      <c r="NJK205" s="200"/>
      <c r="NJL205" s="200"/>
      <c r="NJM205" s="200"/>
      <c r="NJN205" s="200"/>
      <c r="NJO205" s="200"/>
      <c r="NJU205" s="200"/>
      <c r="NJV205" s="200"/>
      <c r="NJW205" s="200"/>
      <c r="NJX205" s="200"/>
      <c r="NJY205" s="200"/>
      <c r="NJZ205" s="200"/>
      <c r="NKA205" s="200"/>
      <c r="NKC205" s="200"/>
      <c r="NKD205" s="200"/>
      <c r="NKE205" s="200"/>
      <c r="NKF205" s="200"/>
      <c r="NKG205" s="200"/>
      <c r="NKH205" s="200"/>
      <c r="NKI205" s="200"/>
      <c r="NKJ205" s="200"/>
      <c r="NKM205" s="200"/>
      <c r="NKP205" s="200"/>
      <c r="NKS205" s="200"/>
      <c r="NKV205" s="200"/>
      <c r="NKY205" s="200"/>
      <c r="NLB205" s="200"/>
      <c r="NLK205" s="200"/>
      <c r="NLN205" s="200"/>
      <c r="NLQ205" s="200"/>
      <c r="NLT205" s="200"/>
      <c r="NMC205" s="200"/>
      <c r="NMI205" s="200"/>
      <c r="NML205" s="200"/>
      <c r="NMO205" s="200"/>
      <c r="NMR205" s="200"/>
      <c r="NMX205" s="200"/>
      <c r="NNG205" s="200"/>
      <c r="NNI205" s="200"/>
      <c r="NNJ205" s="200"/>
      <c r="NNL205" s="200"/>
      <c r="NNO205" s="200"/>
      <c r="NNR205" s="200"/>
      <c r="NNU205" s="200"/>
      <c r="NNX205" s="200"/>
      <c r="NOA205" s="200"/>
      <c r="NOC205" s="200"/>
      <c r="NOE205" s="200"/>
      <c r="NOH205" s="200"/>
      <c r="NOK205" s="200"/>
      <c r="NON205" s="200"/>
      <c r="NOQ205" s="200"/>
      <c r="NOT205" s="200"/>
      <c r="NOW205" s="200"/>
      <c r="NOZ205" s="200"/>
      <c r="NPB205" s="200"/>
      <c r="NPE205" s="200"/>
      <c r="NPH205" s="200"/>
      <c r="NPK205" s="200"/>
      <c r="NPQ205" s="200"/>
      <c r="NPT205" s="200"/>
      <c r="NPV205" s="200"/>
      <c r="NRC205" s="200"/>
      <c r="NRF205" s="200"/>
      <c r="NRI205" s="200"/>
      <c r="NRL205" s="200"/>
      <c r="NRO205" s="200"/>
      <c r="NRP205" s="200"/>
      <c r="NRQ205" s="200"/>
      <c r="NRT205" s="200"/>
      <c r="NRW205" s="200"/>
      <c r="NRZ205" s="200"/>
      <c r="NSC205" s="200"/>
      <c r="NSE205" s="200"/>
      <c r="NSS205" s="200"/>
      <c r="NST205" s="200"/>
      <c r="NSU205" s="200"/>
      <c r="NSV205" s="200"/>
      <c r="NSW205" s="200"/>
      <c r="NSX205" s="200"/>
      <c r="NSY205" s="200"/>
      <c r="NSZ205" s="200"/>
      <c r="NTA205" s="200"/>
      <c r="NTB205" s="200"/>
      <c r="NTC205" s="200"/>
      <c r="NTD205" s="200"/>
      <c r="NTE205" s="200"/>
      <c r="NTF205" s="200"/>
      <c r="NTG205" s="200"/>
      <c r="NTH205" s="200"/>
      <c r="NTI205" s="200"/>
      <c r="NTJ205" s="200"/>
      <c r="NTK205" s="200"/>
      <c r="NTQ205" s="200"/>
      <c r="NTR205" s="200"/>
      <c r="NTS205" s="200"/>
      <c r="NTT205" s="200"/>
      <c r="NTU205" s="200"/>
      <c r="NTV205" s="200"/>
      <c r="NTW205" s="200"/>
      <c r="NTY205" s="200"/>
      <c r="NTZ205" s="200"/>
      <c r="NUA205" s="200"/>
      <c r="NUB205" s="200"/>
      <c r="NUC205" s="200"/>
      <c r="NUD205" s="200"/>
      <c r="NUE205" s="200"/>
      <c r="NUF205" s="200"/>
      <c r="NUI205" s="200"/>
      <c r="NUL205" s="200"/>
      <c r="NUO205" s="200"/>
      <c r="NUR205" s="200"/>
      <c r="NUU205" s="200"/>
      <c r="NUX205" s="200"/>
      <c r="NVG205" s="200"/>
      <c r="NVJ205" s="200"/>
      <c r="NVM205" s="200"/>
      <c r="NVP205" s="200"/>
      <c r="NVY205" s="200"/>
      <c r="NWE205" s="200"/>
      <c r="NWH205" s="200"/>
      <c r="NWK205" s="200"/>
      <c r="NWN205" s="200"/>
      <c r="NWT205" s="200"/>
      <c r="NXC205" s="200"/>
      <c r="NXE205" s="200"/>
      <c r="NXF205" s="200"/>
      <c r="NXH205" s="200"/>
      <c r="NXK205" s="200"/>
      <c r="NXN205" s="200"/>
      <c r="NXQ205" s="200"/>
      <c r="NXT205" s="200"/>
      <c r="NXW205" s="200"/>
      <c r="NXY205" s="200"/>
      <c r="NYA205" s="200"/>
      <c r="NYD205" s="200"/>
      <c r="NYG205" s="200"/>
      <c r="NYJ205" s="200"/>
      <c r="NYM205" s="200"/>
      <c r="NYP205" s="200"/>
      <c r="NYS205" s="200"/>
      <c r="NYV205" s="200"/>
      <c r="NYX205" s="200"/>
      <c r="NZA205" s="200"/>
      <c r="NZD205" s="200"/>
      <c r="NZG205" s="200"/>
      <c r="NZM205" s="200"/>
      <c r="NZP205" s="200"/>
      <c r="NZR205" s="200"/>
      <c r="OAY205" s="200"/>
      <c r="OBB205" s="200"/>
      <c r="OBE205" s="200"/>
      <c r="OBH205" s="200"/>
      <c r="OBK205" s="200"/>
      <c r="OBL205" s="200"/>
      <c r="OBM205" s="200"/>
      <c r="OBP205" s="200"/>
      <c r="OBS205" s="200"/>
      <c r="OBV205" s="200"/>
      <c r="OBY205" s="200"/>
      <c r="OCA205" s="200"/>
      <c r="OCO205" s="200"/>
      <c r="OCP205" s="200"/>
      <c r="OCQ205" s="200"/>
      <c r="OCR205" s="200"/>
      <c r="OCS205" s="200"/>
      <c r="OCT205" s="200"/>
      <c r="OCU205" s="200"/>
      <c r="OCV205" s="200"/>
      <c r="OCW205" s="200"/>
      <c r="OCX205" s="200"/>
      <c r="OCY205" s="200"/>
      <c r="OCZ205" s="200"/>
      <c r="ODA205" s="200"/>
      <c r="ODB205" s="200"/>
      <c r="ODC205" s="200"/>
      <c r="ODD205" s="200"/>
      <c r="ODE205" s="200"/>
      <c r="ODF205" s="200"/>
      <c r="ODG205" s="200"/>
      <c r="ODM205" s="200"/>
      <c r="ODN205" s="200"/>
      <c r="ODO205" s="200"/>
      <c r="ODP205" s="200"/>
      <c r="ODQ205" s="200"/>
      <c r="ODR205" s="200"/>
      <c r="ODS205" s="200"/>
      <c r="ODU205" s="200"/>
      <c r="ODV205" s="200"/>
      <c r="ODW205" s="200"/>
      <c r="ODX205" s="200"/>
      <c r="ODY205" s="200"/>
      <c r="ODZ205" s="200"/>
      <c r="OEA205" s="200"/>
      <c r="OEB205" s="200"/>
      <c r="OEE205" s="200"/>
      <c r="OEH205" s="200"/>
      <c r="OEK205" s="200"/>
      <c r="OEN205" s="200"/>
      <c r="OEQ205" s="200"/>
      <c r="OET205" s="200"/>
      <c r="OFC205" s="200"/>
      <c r="OFF205" s="200"/>
      <c r="OFI205" s="200"/>
      <c r="OFL205" s="200"/>
      <c r="OFU205" s="200"/>
      <c r="OGA205" s="200"/>
      <c r="OGD205" s="200"/>
      <c r="OGG205" s="200"/>
      <c r="OGJ205" s="200"/>
      <c r="OGP205" s="200"/>
      <c r="OGY205" s="200"/>
      <c r="OHA205" s="200"/>
      <c r="OHB205" s="200"/>
      <c r="OHD205" s="200"/>
      <c r="OHG205" s="200"/>
      <c r="OHJ205" s="200"/>
      <c r="OHM205" s="200"/>
      <c r="OHP205" s="200"/>
      <c r="OHS205" s="200"/>
      <c r="OHU205" s="200"/>
      <c r="OHW205" s="200"/>
      <c r="OHZ205" s="200"/>
      <c r="OIC205" s="200"/>
      <c r="OIF205" s="200"/>
      <c r="OII205" s="200"/>
      <c r="OIL205" s="200"/>
      <c r="OIO205" s="200"/>
      <c r="OIR205" s="200"/>
      <c r="OIT205" s="200"/>
      <c r="OIW205" s="200"/>
      <c r="OIZ205" s="200"/>
      <c r="OJC205" s="200"/>
      <c r="OJI205" s="200"/>
      <c r="OJL205" s="200"/>
      <c r="OJN205" s="200"/>
      <c r="OKU205" s="200"/>
      <c r="OKX205" s="200"/>
      <c r="OLA205" s="200"/>
      <c r="OLD205" s="200"/>
      <c r="OLG205" s="200"/>
      <c r="OLH205" s="200"/>
      <c r="OLI205" s="200"/>
      <c r="OLL205" s="200"/>
      <c r="OLO205" s="200"/>
      <c r="OLR205" s="200"/>
      <c r="OLU205" s="200"/>
      <c r="OLW205" s="200"/>
      <c r="OMK205" s="200"/>
      <c r="OML205" s="200"/>
      <c r="OMM205" s="200"/>
      <c r="OMN205" s="200"/>
      <c r="OMO205" s="200"/>
      <c r="OMP205" s="200"/>
      <c r="OMQ205" s="200"/>
      <c r="OMR205" s="200"/>
      <c r="OMS205" s="200"/>
      <c r="OMT205" s="200"/>
      <c r="OMU205" s="200"/>
      <c r="OMV205" s="200"/>
      <c r="OMW205" s="200"/>
      <c r="OMX205" s="200"/>
      <c r="OMY205" s="200"/>
      <c r="OMZ205" s="200"/>
      <c r="ONA205" s="200"/>
      <c r="ONB205" s="200"/>
      <c r="ONC205" s="200"/>
      <c r="ONI205" s="200"/>
      <c r="ONJ205" s="200"/>
      <c r="ONK205" s="200"/>
      <c r="ONL205" s="200"/>
      <c r="ONM205" s="200"/>
      <c r="ONN205" s="200"/>
      <c r="ONO205" s="200"/>
      <c r="ONQ205" s="200"/>
      <c r="ONR205" s="200"/>
      <c r="ONS205" s="200"/>
      <c r="ONT205" s="200"/>
      <c r="ONU205" s="200"/>
      <c r="ONV205" s="200"/>
      <c r="ONW205" s="200"/>
      <c r="ONX205" s="200"/>
      <c r="OOA205" s="200"/>
      <c r="OOD205" s="200"/>
      <c r="OOG205" s="200"/>
      <c r="OOJ205" s="200"/>
      <c r="OOM205" s="200"/>
      <c r="OOP205" s="200"/>
      <c r="OOY205" s="200"/>
      <c r="OPB205" s="200"/>
      <c r="OPE205" s="200"/>
      <c r="OPH205" s="200"/>
      <c r="OPQ205" s="200"/>
      <c r="OPW205" s="200"/>
      <c r="OPZ205" s="200"/>
      <c r="OQC205" s="200"/>
      <c r="OQF205" s="200"/>
      <c r="OQL205" s="200"/>
      <c r="OQU205" s="200"/>
      <c r="OQW205" s="200"/>
      <c r="OQX205" s="200"/>
      <c r="OQZ205" s="200"/>
      <c r="ORC205" s="200"/>
      <c r="ORF205" s="200"/>
      <c r="ORI205" s="200"/>
      <c r="ORL205" s="200"/>
      <c r="ORO205" s="200"/>
      <c r="ORQ205" s="200"/>
      <c r="ORS205" s="200"/>
      <c r="ORV205" s="200"/>
      <c r="ORY205" s="200"/>
      <c r="OSB205" s="200"/>
      <c r="OSE205" s="200"/>
      <c r="OSH205" s="200"/>
      <c r="OSK205" s="200"/>
      <c r="OSN205" s="200"/>
      <c r="OSP205" s="200"/>
      <c r="OSS205" s="200"/>
      <c r="OSV205" s="200"/>
      <c r="OSY205" s="200"/>
      <c r="OTE205" s="200"/>
      <c r="OTH205" s="200"/>
      <c r="OTJ205" s="200"/>
      <c r="OUQ205" s="200"/>
      <c r="OUT205" s="200"/>
      <c r="OUW205" s="200"/>
      <c r="OUZ205" s="200"/>
      <c r="OVC205" s="200"/>
      <c r="OVD205" s="200"/>
      <c r="OVE205" s="200"/>
      <c r="OVH205" s="200"/>
      <c r="OVK205" s="200"/>
      <c r="OVN205" s="200"/>
      <c r="OVQ205" s="200"/>
      <c r="OVS205" s="200"/>
      <c r="OWG205" s="200"/>
      <c r="OWH205" s="200"/>
      <c r="OWI205" s="200"/>
      <c r="OWJ205" s="200"/>
      <c r="OWK205" s="200"/>
      <c r="OWL205" s="200"/>
      <c r="OWM205" s="200"/>
      <c r="OWN205" s="200"/>
      <c r="OWO205" s="200"/>
      <c r="OWP205" s="200"/>
      <c r="OWQ205" s="200"/>
      <c r="OWR205" s="200"/>
      <c r="OWS205" s="200"/>
      <c r="OWT205" s="200"/>
      <c r="OWU205" s="200"/>
      <c r="OWV205" s="200"/>
      <c r="OWW205" s="200"/>
      <c r="OWX205" s="200"/>
      <c r="OWY205" s="200"/>
      <c r="OXE205" s="200"/>
      <c r="OXF205" s="200"/>
      <c r="OXG205" s="200"/>
      <c r="OXH205" s="200"/>
      <c r="OXI205" s="200"/>
      <c r="OXJ205" s="200"/>
      <c r="OXK205" s="200"/>
      <c r="OXM205" s="200"/>
      <c r="OXN205" s="200"/>
      <c r="OXO205" s="200"/>
      <c r="OXP205" s="200"/>
      <c r="OXQ205" s="200"/>
      <c r="OXR205" s="200"/>
      <c r="OXS205" s="200"/>
      <c r="OXT205" s="200"/>
      <c r="OXW205" s="200"/>
      <c r="OXZ205" s="200"/>
      <c r="OYC205" s="200"/>
      <c r="OYF205" s="200"/>
      <c r="OYI205" s="200"/>
      <c r="OYL205" s="200"/>
      <c r="OYU205" s="200"/>
      <c r="OYX205" s="200"/>
      <c r="OZA205" s="200"/>
      <c r="OZD205" s="200"/>
      <c r="OZM205" s="200"/>
      <c r="OZS205" s="200"/>
      <c r="OZV205" s="200"/>
      <c r="OZY205" s="200"/>
      <c r="PAB205" s="200"/>
      <c r="PAH205" s="200"/>
      <c r="PAQ205" s="200"/>
      <c r="PAS205" s="200"/>
      <c r="PAT205" s="200"/>
      <c r="PAV205" s="200"/>
      <c r="PAY205" s="200"/>
      <c r="PBB205" s="200"/>
      <c r="PBE205" s="200"/>
      <c r="PBH205" s="200"/>
      <c r="PBK205" s="200"/>
      <c r="PBM205" s="200"/>
      <c r="PBO205" s="200"/>
      <c r="PBR205" s="200"/>
      <c r="PBU205" s="200"/>
      <c r="PBX205" s="200"/>
      <c r="PCA205" s="200"/>
      <c r="PCD205" s="200"/>
      <c r="PCG205" s="200"/>
      <c r="PCJ205" s="200"/>
      <c r="PCL205" s="200"/>
      <c r="PCO205" s="200"/>
      <c r="PCR205" s="200"/>
      <c r="PCU205" s="200"/>
      <c r="PDA205" s="200"/>
      <c r="PDD205" s="200"/>
      <c r="PDF205" s="200"/>
      <c r="PEM205" s="200"/>
      <c r="PEP205" s="200"/>
      <c r="PES205" s="200"/>
      <c r="PEV205" s="200"/>
      <c r="PEY205" s="200"/>
      <c r="PEZ205" s="200"/>
      <c r="PFA205" s="200"/>
      <c r="PFD205" s="200"/>
      <c r="PFG205" s="200"/>
      <c r="PFJ205" s="200"/>
      <c r="PFM205" s="200"/>
      <c r="PFO205" s="200"/>
      <c r="PGC205" s="200"/>
      <c r="PGD205" s="200"/>
      <c r="PGE205" s="200"/>
      <c r="PGF205" s="200"/>
      <c r="PGG205" s="200"/>
      <c r="PGH205" s="200"/>
      <c r="PGI205" s="200"/>
      <c r="PGJ205" s="200"/>
      <c r="PGK205" s="200"/>
      <c r="PGL205" s="200"/>
      <c r="PGM205" s="200"/>
      <c r="PGN205" s="200"/>
      <c r="PGO205" s="200"/>
      <c r="PGP205" s="200"/>
      <c r="PGQ205" s="200"/>
      <c r="PGR205" s="200"/>
      <c r="PGS205" s="200"/>
      <c r="PGT205" s="200"/>
      <c r="PGU205" s="200"/>
      <c r="PHA205" s="200"/>
      <c r="PHB205" s="200"/>
      <c r="PHC205" s="200"/>
      <c r="PHD205" s="200"/>
      <c r="PHE205" s="200"/>
      <c r="PHF205" s="200"/>
      <c r="PHG205" s="200"/>
      <c r="PHI205" s="200"/>
      <c r="PHJ205" s="200"/>
      <c r="PHK205" s="200"/>
      <c r="PHL205" s="200"/>
      <c r="PHM205" s="200"/>
      <c r="PHN205" s="200"/>
      <c r="PHO205" s="200"/>
      <c r="PHP205" s="200"/>
      <c r="PHS205" s="200"/>
      <c r="PHV205" s="200"/>
      <c r="PHY205" s="200"/>
      <c r="PIB205" s="200"/>
      <c r="PIE205" s="200"/>
      <c r="PIH205" s="200"/>
      <c r="PIQ205" s="200"/>
      <c r="PIT205" s="200"/>
      <c r="PIW205" s="200"/>
      <c r="PIZ205" s="200"/>
      <c r="PJI205" s="200"/>
      <c r="PJO205" s="200"/>
      <c r="PJR205" s="200"/>
      <c r="PJU205" s="200"/>
      <c r="PJX205" s="200"/>
      <c r="PKD205" s="200"/>
      <c r="PKM205" s="200"/>
      <c r="PKO205" s="200"/>
      <c r="PKP205" s="200"/>
      <c r="PKR205" s="200"/>
      <c r="PKU205" s="200"/>
      <c r="PKX205" s="200"/>
      <c r="PLA205" s="200"/>
      <c r="PLD205" s="200"/>
      <c r="PLG205" s="200"/>
      <c r="PLI205" s="200"/>
      <c r="PLK205" s="200"/>
      <c r="PLN205" s="200"/>
      <c r="PLQ205" s="200"/>
      <c r="PLT205" s="200"/>
      <c r="PLW205" s="200"/>
      <c r="PLZ205" s="200"/>
      <c r="PMC205" s="200"/>
      <c r="PMF205" s="200"/>
      <c r="PMH205" s="200"/>
      <c r="PMK205" s="200"/>
      <c r="PMN205" s="200"/>
      <c r="PMQ205" s="200"/>
      <c r="PMW205" s="200"/>
      <c r="PMZ205" s="200"/>
      <c r="PNB205" s="200"/>
      <c r="POI205" s="200"/>
      <c r="POL205" s="200"/>
      <c r="POO205" s="200"/>
      <c r="POR205" s="200"/>
      <c r="POU205" s="200"/>
      <c r="POV205" s="200"/>
      <c r="POW205" s="200"/>
      <c r="POZ205" s="200"/>
      <c r="PPC205" s="200"/>
      <c r="PPF205" s="200"/>
      <c r="PPI205" s="200"/>
      <c r="PPK205" s="200"/>
      <c r="PPY205" s="200"/>
      <c r="PPZ205" s="200"/>
      <c r="PQA205" s="200"/>
      <c r="PQB205" s="200"/>
      <c r="PQC205" s="200"/>
      <c r="PQD205" s="200"/>
      <c r="PQE205" s="200"/>
      <c r="PQF205" s="200"/>
      <c r="PQG205" s="200"/>
      <c r="PQH205" s="200"/>
      <c r="PQI205" s="200"/>
      <c r="PQJ205" s="200"/>
      <c r="PQK205" s="200"/>
      <c r="PQL205" s="200"/>
      <c r="PQM205" s="200"/>
      <c r="PQN205" s="200"/>
      <c r="PQO205" s="200"/>
      <c r="PQP205" s="200"/>
      <c r="PQQ205" s="200"/>
      <c r="PQW205" s="200"/>
      <c r="PQX205" s="200"/>
      <c r="PQY205" s="200"/>
      <c r="PQZ205" s="200"/>
      <c r="PRA205" s="200"/>
      <c r="PRB205" s="200"/>
      <c r="PRC205" s="200"/>
      <c r="PRE205" s="200"/>
      <c r="PRF205" s="200"/>
      <c r="PRG205" s="200"/>
      <c r="PRH205" s="200"/>
      <c r="PRI205" s="200"/>
      <c r="PRJ205" s="200"/>
      <c r="PRK205" s="200"/>
      <c r="PRL205" s="200"/>
      <c r="PRO205" s="200"/>
      <c r="PRR205" s="200"/>
      <c r="PRU205" s="200"/>
      <c r="PRX205" s="200"/>
      <c r="PSA205" s="200"/>
      <c r="PSD205" s="200"/>
      <c r="PSM205" s="200"/>
      <c r="PSP205" s="200"/>
      <c r="PSS205" s="200"/>
      <c r="PSV205" s="200"/>
      <c r="PTE205" s="200"/>
      <c r="PTK205" s="200"/>
      <c r="PTN205" s="200"/>
      <c r="PTQ205" s="200"/>
      <c r="PTT205" s="200"/>
      <c r="PTZ205" s="200"/>
      <c r="PUI205" s="200"/>
      <c r="PUK205" s="200"/>
      <c r="PUL205" s="200"/>
      <c r="PUN205" s="200"/>
      <c r="PUQ205" s="200"/>
      <c r="PUT205" s="200"/>
      <c r="PUW205" s="200"/>
      <c r="PUZ205" s="200"/>
      <c r="PVC205" s="200"/>
      <c r="PVE205" s="200"/>
      <c r="PVG205" s="200"/>
      <c r="PVJ205" s="200"/>
      <c r="PVM205" s="200"/>
      <c r="PVP205" s="200"/>
      <c r="PVS205" s="200"/>
      <c r="PVV205" s="200"/>
      <c r="PVY205" s="200"/>
      <c r="PWB205" s="200"/>
      <c r="PWD205" s="200"/>
      <c r="PWG205" s="200"/>
      <c r="PWJ205" s="200"/>
      <c r="PWM205" s="200"/>
      <c r="PWS205" s="200"/>
      <c r="PWV205" s="200"/>
      <c r="PWX205" s="200"/>
      <c r="PYE205" s="200"/>
      <c r="PYH205" s="200"/>
      <c r="PYK205" s="200"/>
      <c r="PYN205" s="200"/>
      <c r="PYQ205" s="200"/>
      <c r="PYR205" s="200"/>
      <c r="PYS205" s="200"/>
      <c r="PYV205" s="200"/>
      <c r="PYY205" s="200"/>
      <c r="PZB205" s="200"/>
      <c r="PZE205" s="200"/>
      <c r="PZG205" s="200"/>
      <c r="PZU205" s="200"/>
      <c r="PZV205" s="200"/>
      <c r="PZW205" s="200"/>
      <c r="PZX205" s="200"/>
      <c r="PZY205" s="200"/>
      <c r="PZZ205" s="200"/>
      <c r="QAA205" s="200"/>
      <c r="QAB205" s="200"/>
      <c r="QAC205" s="200"/>
      <c r="QAD205" s="200"/>
      <c r="QAE205" s="200"/>
      <c r="QAF205" s="200"/>
      <c r="QAG205" s="200"/>
      <c r="QAH205" s="200"/>
      <c r="QAI205" s="200"/>
      <c r="QAJ205" s="200"/>
      <c r="QAK205" s="200"/>
      <c r="QAL205" s="200"/>
      <c r="QAM205" s="200"/>
      <c r="QAS205" s="200"/>
      <c r="QAT205" s="200"/>
      <c r="QAU205" s="200"/>
      <c r="QAV205" s="200"/>
      <c r="QAW205" s="200"/>
      <c r="QAX205" s="200"/>
      <c r="QAY205" s="200"/>
      <c r="QBA205" s="200"/>
      <c r="QBB205" s="200"/>
      <c r="QBC205" s="200"/>
      <c r="QBD205" s="200"/>
      <c r="QBE205" s="200"/>
      <c r="QBF205" s="200"/>
      <c r="QBG205" s="200"/>
      <c r="QBH205" s="200"/>
      <c r="QBK205" s="200"/>
      <c r="QBN205" s="200"/>
      <c r="QBQ205" s="200"/>
      <c r="QBT205" s="200"/>
      <c r="QBW205" s="200"/>
      <c r="QBZ205" s="200"/>
      <c r="QCI205" s="200"/>
      <c r="QCL205" s="200"/>
      <c r="QCO205" s="200"/>
      <c r="QCR205" s="200"/>
      <c r="QDA205" s="200"/>
      <c r="QDG205" s="200"/>
      <c r="QDJ205" s="200"/>
      <c r="QDM205" s="200"/>
      <c r="QDP205" s="200"/>
      <c r="QDV205" s="200"/>
      <c r="QEE205" s="200"/>
      <c r="QEG205" s="200"/>
      <c r="QEH205" s="200"/>
      <c r="QEJ205" s="200"/>
      <c r="QEM205" s="200"/>
      <c r="QEP205" s="200"/>
      <c r="QES205" s="200"/>
      <c r="QEV205" s="200"/>
      <c r="QEY205" s="200"/>
      <c r="QFA205" s="200"/>
      <c r="QFC205" s="200"/>
      <c r="QFF205" s="200"/>
      <c r="QFI205" s="200"/>
      <c r="QFL205" s="200"/>
      <c r="QFO205" s="200"/>
      <c r="QFR205" s="200"/>
      <c r="QFU205" s="200"/>
      <c r="QFX205" s="200"/>
      <c r="QFZ205" s="200"/>
      <c r="QGC205" s="200"/>
      <c r="QGF205" s="200"/>
      <c r="QGI205" s="200"/>
      <c r="QGO205" s="200"/>
      <c r="QGR205" s="200"/>
      <c r="QGT205" s="200"/>
      <c r="QIA205" s="200"/>
      <c r="QID205" s="200"/>
      <c r="QIG205" s="200"/>
      <c r="QIJ205" s="200"/>
      <c r="QIM205" s="200"/>
      <c r="QIN205" s="200"/>
      <c r="QIO205" s="200"/>
      <c r="QIR205" s="200"/>
      <c r="QIU205" s="200"/>
      <c r="QIX205" s="200"/>
      <c r="QJA205" s="200"/>
      <c r="QJC205" s="200"/>
      <c r="QJQ205" s="200"/>
      <c r="QJR205" s="200"/>
      <c r="QJS205" s="200"/>
      <c r="QJT205" s="200"/>
      <c r="QJU205" s="200"/>
      <c r="QJV205" s="200"/>
      <c r="QJW205" s="200"/>
      <c r="QJX205" s="200"/>
      <c r="QJY205" s="200"/>
      <c r="QJZ205" s="200"/>
      <c r="QKA205" s="200"/>
      <c r="QKB205" s="200"/>
      <c r="QKC205" s="200"/>
      <c r="QKD205" s="200"/>
      <c r="QKE205" s="200"/>
      <c r="QKF205" s="200"/>
      <c r="QKG205" s="200"/>
      <c r="QKH205" s="200"/>
      <c r="QKI205" s="200"/>
      <c r="QKO205" s="200"/>
      <c r="QKP205" s="200"/>
      <c r="QKQ205" s="200"/>
      <c r="QKR205" s="200"/>
      <c r="QKS205" s="200"/>
      <c r="QKT205" s="200"/>
      <c r="QKU205" s="200"/>
      <c r="QKW205" s="200"/>
      <c r="QKX205" s="200"/>
      <c r="QKY205" s="200"/>
      <c r="QKZ205" s="200"/>
      <c r="QLA205" s="200"/>
      <c r="QLB205" s="200"/>
      <c r="QLC205" s="200"/>
      <c r="QLD205" s="200"/>
      <c r="QLG205" s="200"/>
      <c r="QLJ205" s="200"/>
      <c r="QLM205" s="200"/>
      <c r="QLP205" s="200"/>
      <c r="QLS205" s="200"/>
      <c r="QLV205" s="200"/>
      <c r="QME205" s="200"/>
      <c r="QMH205" s="200"/>
      <c r="QMK205" s="200"/>
      <c r="QMN205" s="200"/>
      <c r="QMW205" s="200"/>
      <c r="QNC205" s="200"/>
      <c r="QNF205" s="200"/>
      <c r="QNI205" s="200"/>
      <c r="QNL205" s="200"/>
      <c r="QNR205" s="200"/>
      <c r="QOA205" s="200"/>
      <c r="QOC205" s="200"/>
      <c r="QOD205" s="200"/>
      <c r="QOF205" s="200"/>
      <c r="QOI205" s="200"/>
      <c r="QOL205" s="200"/>
      <c r="QOO205" s="200"/>
      <c r="QOR205" s="200"/>
      <c r="QOU205" s="200"/>
      <c r="QOW205" s="200"/>
      <c r="QOY205" s="200"/>
      <c r="QPB205" s="200"/>
      <c r="QPE205" s="200"/>
      <c r="QPH205" s="200"/>
      <c r="QPK205" s="200"/>
      <c r="QPN205" s="200"/>
      <c r="QPQ205" s="200"/>
      <c r="QPT205" s="200"/>
      <c r="QPV205" s="200"/>
      <c r="QPY205" s="200"/>
      <c r="QQB205" s="200"/>
      <c r="QQE205" s="200"/>
      <c r="QQK205" s="200"/>
      <c r="QQN205" s="200"/>
      <c r="QQP205" s="200"/>
      <c r="QRW205" s="200"/>
      <c r="QRZ205" s="200"/>
      <c r="QSC205" s="200"/>
      <c r="QSF205" s="200"/>
      <c r="QSI205" s="200"/>
      <c r="QSJ205" s="200"/>
      <c r="QSK205" s="200"/>
      <c r="QSN205" s="200"/>
      <c r="QSQ205" s="200"/>
      <c r="QST205" s="200"/>
      <c r="QSW205" s="200"/>
      <c r="QSY205" s="200"/>
      <c r="QTM205" s="200"/>
      <c r="QTN205" s="200"/>
      <c r="QTO205" s="200"/>
      <c r="QTP205" s="200"/>
      <c r="QTQ205" s="200"/>
      <c r="QTR205" s="200"/>
      <c r="QTS205" s="200"/>
      <c r="QTT205" s="200"/>
      <c r="QTU205" s="200"/>
      <c r="QTV205" s="200"/>
      <c r="QTW205" s="200"/>
      <c r="QTX205" s="200"/>
      <c r="QTY205" s="200"/>
      <c r="QTZ205" s="200"/>
      <c r="QUA205" s="200"/>
      <c r="QUB205" s="200"/>
      <c r="QUC205" s="200"/>
      <c r="QUD205" s="200"/>
      <c r="QUE205" s="200"/>
      <c r="QUK205" s="200"/>
      <c r="QUL205" s="200"/>
      <c r="QUM205" s="200"/>
      <c r="QUN205" s="200"/>
      <c r="QUO205" s="200"/>
      <c r="QUP205" s="200"/>
      <c r="QUQ205" s="200"/>
      <c r="QUS205" s="200"/>
      <c r="QUT205" s="200"/>
      <c r="QUU205" s="200"/>
      <c r="QUV205" s="200"/>
      <c r="QUW205" s="200"/>
      <c r="QUX205" s="200"/>
      <c r="QUY205" s="200"/>
      <c r="QUZ205" s="200"/>
      <c r="QVC205" s="200"/>
      <c r="QVF205" s="200"/>
      <c r="QVI205" s="200"/>
      <c r="QVL205" s="200"/>
      <c r="QVO205" s="200"/>
      <c r="QVR205" s="200"/>
      <c r="QWA205" s="200"/>
      <c r="QWD205" s="200"/>
      <c r="QWG205" s="200"/>
      <c r="QWJ205" s="200"/>
      <c r="QWS205" s="200"/>
      <c r="QWY205" s="200"/>
      <c r="QXB205" s="200"/>
      <c r="QXE205" s="200"/>
      <c r="QXH205" s="200"/>
      <c r="QXN205" s="200"/>
      <c r="QXW205" s="200"/>
      <c r="QXY205" s="200"/>
      <c r="QXZ205" s="200"/>
      <c r="QYB205" s="200"/>
      <c r="QYE205" s="200"/>
      <c r="QYH205" s="200"/>
      <c r="QYK205" s="200"/>
      <c r="QYN205" s="200"/>
      <c r="QYQ205" s="200"/>
      <c r="QYS205" s="200"/>
      <c r="QYU205" s="200"/>
      <c r="QYX205" s="200"/>
      <c r="QZA205" s="200"/>
      <c r="QZD205" s="200"/>
      <c r="QZG205" s="200"/>
      <c r="QZJ205" s="200"/>
      <c r="QZM205" s="200"/>
      <c r="QZP205" s="200"/>
      <c r="QZR205" s="200"/>
      <c r="QZU205" s="200"/>
      <c r="QZX205" s="200"/>
      <c r="RAA205" s="200"/>
      <c r="RAG205" s="200"/>
      <c r="RAJ205" s="200"/>
      <c r="RAL205" s="200"/>
      <c r="RBS205" s="200"/>
      <c r="RBV205" s="200"/>
      <c r="RBY205" s="200"/>
      <c r="RCB205" s="200"/>
      <c r="RCE205" s="200"/>
      <c r="RCF205" s="200"/>
      <c r="RCG205" s="200"/>
      <c r="RCJ205" s="200"/>
      <c r="RCM205" s="200"/>
      <c r="RCP205" s="200"/>
      <c r="RCS205" s="200"/>
      <c r="RCU205" s="200"/>
      <c r="RDI205" s="200"/>
      <c r="RDJ205" s="200"/>
      <c r="RDK205" s="200"/>
      <c r="RDL205" s="200"/>
      <c r="RDM205" s="200"/>
      <c r="RDN205" s="200"/>
      <c r="RDO205" s="200"/>
      <c r="RDP205" s="200"/>
      <c r="RDQ205" s="200"/>
      <c r="RDR205" s="200"/>
      <c r="RDS205" s="200"/>
      <c r="RDT205" s="200"/>
      <c r="RDU205" s="200"/>
      <c r="RDV205" s="200"/>
      <c r="RDW205" s="200"/>
      <c r="RDX205" s="200"/>
      <c r="RDY205" s="200"/>
      <c r="RDZ205" s="200"/>
      <c r="REA205" s="200"/>
      <c r="REG205" s="200"/>
      <c r="REH205" s="200"/>
      <c r="REI205" s="200"/>
      <c r="REJ205" s="200"/>
      <c r="REK205" s="200"/>
      <c r="REL205" s="200"/>
      <c r="REM205" s="200"/>
      <c r="REO205" s="200"/>
      <c r="REP205" s="200"/>
      <c r="REQ205" s="200"/>
      <c r="RER205" s="200"/>
      <c r="RES205" s="200"/>
      <c r="RET205" s="200"/>
      <c r="REU205" s="200"/>
      <c r="REV205" s="200"/>
      <c r="REY205" s="200"/>
      <c r="RFB205" s="200"/>
      <c r="RFE205" s="200"/>
      <c r="RFH205" s="200"/>
      <c r="RFK205" s="200"/>
      <c r="RFN205" s="200"/>
      <c r="RFW205" s="200"/>
      <c r="RFZ205" s="200"/>
      <c r="RGC205" s="200"/>
      <c r="RGF205" s="200"/>
      <c r="RGO205" s="200"/>
      <c r="RGU205" s="200"/>
      <c r="RGX205" s="200"/>
      <c r="RHA205" s="200"/>
      <c r="RHD205" s="200"/>
      <c r="RHJ205" s="200"/>
      <c r="RHS205" s="200"/>
      <c r="RHU205" s="200"/>
      <c r="RHV205" s="200"/>
      <c r="RHX205" s="200"/>
      <c r="RIA205" s="200"/>
      <c r="RID205" s="200"/>
      <c r="RIG205" s="200"/>
      <c r="RIJ205" s="200"/>
      <c r="RIM205" s="200"/>
      <c r="RIO205" s="200"/>
      <c r="RIQ205" s="200"/>
      <c r="RIT205" s="200"/>
      <c r="RIW205" s="200"/>
      <c r="RIZ205" s="200"/>
      <c r="RJC205" s="200"/>
      <c r="RJF205" s="200"/>
      <c r="RJI205" s="200"/>
      <c r="RJL205" s="200"/>
      <c r="RJN205" s="200"/>
      <c r="RJQ205" s="200"/>
      <c r="RJT205" s="200"/>
      <c r="RJW205" s="200"/>
      <c r="RKC205" s="200"/>
      <c r="RKF205" s="200"/>
      <c r="RKH205" s="200"/>
      <c r="RLO205" s="200"/>
      <c r="RLR205" s="200"/>
      <c r="RLU205" s="200"/>
      <c r="RLX205" s="200"/>
      <c r="RMA205" s="200"/>
      <c r="RMB205" s="200"/>
      <c r="RMC205" s="200"/>
      <c r="RMF205" s="200"/>
      <c r="RMI205" s="200"/>
      <c r="RML205" s="200"/>
      <c r="RMO205" s="200"/>
      <c r="RMQ205" s="200"/>
      <c r="RNE205" s="200"/>
      <c r="RNF205" s="200"/>
      <c r="RNG205" s="200"/>
      <c r="RNH205" s="200"/>
      <c r="RNI205" s="200"/>
      <c r="RNJ205" s="200"/>
      <c r="RNK205" s="200"/>
      <c r="RNL205" s="200"/>
      <c r="RNM205" s="200"/>
      <c r="RNN205" s="200"/>
      <c r="RNO205" s="200"/>
      <c r="RNP205" s="200"/>
      <c r="RNQ205" s="200"/>
      <c r="RNR205" s="200"/>
      <c r="RNS205" s="200"/>
      <c r="RNT205" s="200"/>
      <c r="RNU205" s="200"/>
      <c r="RNV205" s="200"/>
      <c r="RNW205" s="200"/>
      <c r="ROC205" s="200"/>
      <c r="ROD205" s="200"/>
      <c r="ROE205" s="200"/>
      <c r="ROF205" s="200"/>
      <c r="ROG205" s="200"/>
      <c r="ROH205" s="200"/>
      <c r="ROI205" s="200"/>
      <c r="ROK205" s="200"/>
      <c r="ROL205" s="200"/>
      <c r="ROM205" s="200"/>
      <c r="RON205" s="200"/>
      <c r="ROO205" s="200"/>
      <c r="ROP205" s="200"/>
      <c r="ROQ205" s="200"/>
      <c r="ROR205" s="200"/>
      <c r="ROU205" s="200"/>
      <c r="ROX205" s="200"/>
      <c r="RPA205" s="200"/>
      <c r="RPD205" s="200"/>
      <c r="RPG205" s="200"/>
      <c r="RPJ205" s="200"/>
      <c r="RPS205" s="200"/>
      <c r="RPV205" s="200"/>
      <c r="RPY205" s="200"/>
      <c r="RQB205" s="200"/>
      <c r="RQK205" s="200"/>
      <c r="RQQ205" s="200"/>
      <c r="RQT205" s="200"/>
      <c r="RQW205" s="200"/>
      <c r="RQZ205" s="200"/>
      <c r="RRF205" s="200"/>
      <c r="RRO205" s="200"/>
      <c r="RRQ205" s="200"/>
      <c r="RRR205" s="200"/>
      <c r="RRT205" s="200"/>
      <c r="RRW205" s="200"/>
      <c r="RRZ205" s="200"/>
      <c r="RSC205" s="200"/>
      <c r="RSF205" s="200"/>
      <c r="RSI205" s="200"/>
      <c r="RSK205" s="200"/>
      <c r="RSM205" s="200"/>
      <c r="RSP205" s="200"/>
      <c r="RSS205" s="200"/>
      <c r="RSV205" s="200"/>
      <c r="RSY205" s="200"/>
      <c r="RTB205" s="200"/>
      <c r="RTE205" s="200"/>
      <c r="RTH205" s="200"/>
      <c r="RTJ205" s="200"/>
      <c r="RTM205" s="200"/>
      <c r="RTP205" s="200"/>
      <c r="RTS205" s="200"/>
      <c r="RTY205" s="200"/>
      <c r="RUB205" s="200"/>
      <c r="RUD205" s="200"/>
      <c r="RVK205" s="200"/>
      <c r="RVN205" s="200"/>
      <c r="RVQ205" s="200"/>
      <c r="RVT205" s="200"/>
      <c r="RVW205" s="200"/>
      <c r="RVX205" s="200"/>
      <c r="RVY205" s="200"/>
      <c r="RWB205" s="200"/>
      <c r="RWE205" s="200"/>
      <c r="RWH205" s="200"/>
      <c r="RWK205" s="200"/>
      <c r="RWM205" s="200"/>
      <c r="RXA205" s="200"/>
      <c r="RXB205" s="200"/>
      <c r="RXC205" s="200"/>
      <c r="RXD205" s="200"/>
      <c r="RXE205" s="200"/>
      <c r="RXF205" s="200"/>
      <c r="RXG205" s="200"/>
      <c r="RXH205" s="200"/>
      <c r="RXI205" s="200"/>
      <c r="RXJ205" s="200"/>
      <c r="RXK205" s="200"/>
      <c r="RXL205" s="200"/>
      <c r="RXM205" s="200"/>
      <c r="RXN205" s="200"/>
      <c r="RXO205" s="200"/>
      <c r="RXP205" s="200"/>
      <c r="RXQ205" s="200"/>
      <c r="RXR205" s="200"/>
      <c r="RXS205" s="200"/>
      <c r="RXY205" s="200"/>
      <c r="RXZ205" s="200"/>
      <c r="RYA205" s="200"/>
      <c r="RYB205" s="200"/>
      <c r="RYC205" s="200"/>
      <c r="RYD205" s="200"/>
      <c r="RYE205" s="200"/>
      <c r="RYG205" s="200"/>
      <c r="RYH205" s="200"/>
      <c r="RYI205" s="200"/>
      <c r="RYJ205" s="200"/>
      <c r="RYK205" s="200"/>
      <c r="RYL205" s="200"/>
      <c r="RYM205" s="200"/>
      <c r="RYN205" s="200"/>
      <c r="RYQ205" s="200"/>
      <c r="RYT205" s="200"/>
      <c r="RYW205" s="200"/>
      <c r="RYZ205" s="200"/>
      <c r="RZC205" s="200"/>
      <c r="RZF205" s="200"/>
      <c r="RZO205" s="200"/>
      <c r="RZR205" s="200"/>
      <c r="RZU205" s="200"/>
      <c r="RZX205" s="200"/>
      <c r="SAG205" s="200"/>
      <c r="SAM205" s="200"/>
      <c r="SAP205" s="200"/>
      <c r="SAS205" s="200"/>
      <c r="SAV205" s="200"/>
      <c r="SBB205" s="200"/>
      <c r="SBK205" s="200"/>
      <c r="SBM205" s="200"/>
      <c r="SBN205" s="200"/>
      <c r="SBP205" s="200"/>
      <c r="SBS205" s="200"/>
      <c r="SBV205" s="200"/>
      <c r="SBY205" s="200"/>
      <c r="SCB205" s="200"/>
      <c r="SCE205" s="200"/>
      <c r="SCG205" s="200"/>
      <c r="SCI205" s="200"/>
      <c r="SCL205" s="200"/>
      <c r="SCO205" s="200"/>
      <c r="SCR205" s="200"/>
      <c r="SCU205" s="200"/>
      <c r="SCX205" s="200"/>
      <c r="SDA205" s="200"/>
      <c r="SDD205" s="200"/>
      <c r="SDF205" s="200"/>
      <c r="SDI205" s="200"/>
      <c r="SDL205" s="200"/>
      <c r="SDO205" s="200"/>
      <c r="SDU205" s="200"/>
      <c r="SDX205" s="200"/>
      <c r="SDZ205" s="200"/>
      <c r="SFG205" s="200"/>
      <c r="SFJ205" s="200"/>
      <c r="SFM205" s="200"/>
      <c r="SFP205" s="200"/>
      <c r="SFS205" s="200"/>
      <c r="SFT205" s="200"/>
      <c r="SFU205" s="200"/>
      <c r="SFX205" s="200"/>
      <c r="SGA205" s="200"/>
      <c r="SGD205" s="200"/>
      <c r="SGG205" s="200"/>
      <c r="SGI205" s="200"/>
      <c r="SGW205" s="200"/>
      <c r="SGX205" s="200"/>
      <c r="SGY205" s="200"/>
      <c r="SGZ205" s="200"/>
      <c r="SHA205" s="200"/>
      <c r="SHB205" s="200"/>
      <c r="SHC205" s="200"/>
      <c r="SHD205" s="200"/>
      <c r="SHE205" s="200"/>
      <c r="SHF205" s="200"/>
      <c r="SHG205" s="200"/>
      <c r="SHH205" s="200"/>
      <c r="SHI205" s="200"/>
      <c r="SHJ205" s="200"/>
      <c r="SHK205" s="200"/>
      <c r="SHL205" s="200"/>
      <c r="SHM205" s="200"/>
      <c r="SHN205" s="200"/>
      <c r="SHO205" s="200"/>
      <c r="SHU205" s="200"/>
      <c r="SHV205" s="200"/>
      <c r="SHW205" s="200"/>
      <c r="SHX205" s="200"/>
      <c r="SHY205" s="200"/>
      <c r="SHZ205" s="200"/>
      <c r="SIA205" s="200"/>
      <c r="SIC205" s="200"/>
      <c r="SID205" s="200"/>
      <c r="SIE205" s="200"/>
      <c r="SIF205" s="200"/>
      <c r="SIG205" s="200"/>
      <c r="SIH205" s="200"/>
      <c r="SII205" s="200"/>
      <c r="SIJ205" s="200"/>
      <c r="SIM205" s="200"/>
      <c r="SIP205" s="200"/>
      <c r="SIS205" s="200"/>
      <c r="SIV205" s="200"/>
      <c r="SIY205" s="200"/>
      <c r="SJB205" s="200"/>
      <c r="SJK205" s="200"/>
      <c r="SJN205" s="200"/>
      <c r="SJQ205" s="200"/>
      <c r="SJT205" s="200"/>
      <c r="SKC205" s="200"/>
      <c r="SKI205" s="200"/>
      <c r="SKL205" s="200"/>
      <c r="SKO205" s="200"/>
      <c r="SKR205" s="200"/>
      <c r="SKX205" s="200"/>
      <c r="SLG205" s="200"/>
      <c r="SLI205" s="200"/>
      <c r="SLJ205" s="200"/>
      <c r="SLL205" s="200"/>
      <c r="SLO205" s="200"/>
      <c r="SLR205" s="200"/>
      <c r="SLU205" s="200"/>
      <c r="SLX205" s="200"/>
      <c r="SMA205" s="200"/>
      <c r="SMC205" s="200"/>
      <c r="SME205" s="200"/>
      <c r="SMH205" s="200"/>
      <c r="SMK205" s="200"/>
      <c r="SMN205" s="200"/>
      <c r="SMQ205" s="200"/>
      <c r="SMT205" s="200"/>
      <c r="SMW205" s="200"/>
      <c r="SMZ205" s="200"/>
      <c r="SNB205" s="200"/>
      <c r="SNE205" s="200"/>
      <c r="SNH205" s="200"/>
      <c r="SNK205" s="200"/>
      <c r="SNQ205" s="200"/>
      <c r="SNT205" s="200"/>
      <c r="SNV205" s="200"/>
      <c r="SPC205" s="200"/>
      <c r="SPF205" s="200"/>
      <c r="SPI205" s="200"/>
      <c r="SPL205" s="200"/>
      <c r="SPO205" s="200"/>
      <c r="SPP205" s="200"/>
      <c r="SPQ205" s="200"/>
      <c r="SPT205" s="200"/>
      <c r="SPW205" s="200"/>
      <c r="SPZ205" s="200"/>
      <c r="SQC205" s="200"/>
      <c r="SQE205" s="200"/>
      <c r="SQS205" s="200"/>
      <c r="SQT205" s="200"/>
      <c r="SQU205" s="200"/>
      <c r="SQV205" s="200"/>
      <c r="SQW205" s="200"/>
      <c r="SQX205" s="200"/>
      <c r="SQY205" s="200"/>
      <c r="SQZ205" s="200"/>
      <c r="SRA205" s="200"/>
      <c r="SRB205" s="200"/>
      <c r="SRC205" s="200"/>
      <c r="SRD205" s="200"/>
      <c r="SRE205" s="200"/>
      <c r="SRF205" s="200"/>
      <c r="SRG205" s="200"/>
      <c r="SRH205" s="200"/>
      <c r="SRI205" s="200"/>
      <c r="SRJ205" s="200"/>
      <c r="SRK205" s="200"/>
      <c r="SRQ205" s="200"/>
      <c r="SRR205" s="200"/>
      <c r="SRS205" s="200"/>
      <c r="SRT205" s="200"/>
      <c r="SRU205" s="200"/>
      <c r="SRV205" s="200"/>
      <c r="SRW205" s="200"/>
      <c r="SRY205" s="200"/>
      <c r="SRZ205" s="200"/>
      <c r="SSA205" s="200"/>
      <c r="SSB205" s="200"/>
      <c r="SSC205" s="200"/>
      <c r="SSD205" s="200"/>
      <c r="SSE205" s="200"/>
      <c r="SSF205" s="200"/>
      <c r="SSI205" s="200"/>
      <c r="SSL205" s="200"/>
      <c r="SSO205" s="200"/>
      <c r="SSR205" s="200"/>
      <c r="SSU205" s="200"/>
      <c r="SSX205" s="200"/>
      <c r="STG205" s="200"/>
      <c r="STJ205" s="200"/>
      <c r="STM205" s="200"/>
      <c r="STP205" s="200"/>
      <c r="STY205" s="200"/>
      <c r="SUE205" s="200"/>
      <c r="SUH205" s="200"/>
      <c r="SUK205" s="200"/>
      <c r="SUN205" s="200"/>
      <c r="SUT205" s="200"/>
      <c r="SVC205" s="200"/>
      <c r="SVE205" s="200"/>
      <c r="SVF205" s="200"/>
      <c r="SVH205" s="200"/>
      <c r="SVK205" s="200"/>
      <c r="SVN205" s="200"/>
      <c r="SVQ205" s="200"/>
      <c r="SVT205" s="200"/>
      <c r="SVW205" s="200"/>
      <c r="SVY205" s="200"/>
      <c r="SWA205" s="200"/>
      <c r="SWD205" s="200"/>
      <c r="SWG205" s="200"/>
      <c r="SWJ205" s="200"/>
      <c r="SWM205" s="200"/>
      <c r="SWP205" s="200"/>
      <c r="SWS205" s="200"/>
      <c r="SWV205" s="200"/>
      <c r="SWX205" s="200"/>
      <c r="SXA205" s="200"/>
      <c r="SXD205" s="200"/>
      <c r="SXG205" s="200"/>
      <c r="SXM205" s="200"/>
      <c r="SXP205" s="200"/>
      <c r="SXR205" s="200"/>
      <c r="SYY205" s="200"/>
      <c r="SZB205" s="200"/>
      <c r="SZE205" s="200"/>
      <c r="SZH205" s="200"/>
      <c r="SZK205" s="200"/>
      <c r="SZL205" s="200"/>
      <c r="SZM205" s="200"/>
      <c r="SZP205" s="200"/>
      <c r="SZS205" s="200"/>
      <c r="SZV205" s="200"/>
      <c r="SZY205" s="200"/>
      <c r="TAA205" s="200"/>
      <c r="TAO205" s="200"/>
      <c r="TAP205" s="200"/>
      <c r="TAQ205" s="200"/>
      <c r="TAR205" s="200"/>
      <c r="TAS205" s="200"/>
      <c r="TAT205" s="200"/>
      <c r="TAU205" s="200"/>
      <c r="TAV205" s="200"/>
      <c r="TAW205" s="200"/>
      <c r="TAX205" s="200"/>
      <c r="TAY205" s="200"/>
      <c r="TAZ205" s="200"/>
      <c r="TBA205" s="200"/>
      <c r="TBB205" s="200"/>
      <c r="TBC205" s="200"/>
      <c r="TBD205" s="200"/>
      <c r="TBE205" s="200"/>
      <c r="TBF205" s="200"/>
      <c r="TBG205" s="200"/>
      <c r="TBM205" s="200"/>
      <c r="TBN205" s="200"/>
      <c r="TBO205" s="200"/>
      <c r="TBP205" s="200"/>
      <c r="TBQ205" s="200"/>
      <c r="TBR205" s="200"/>
      <c r="TBS205" s="200"/>
      <c r="TBU205" s="200"/>
      <c r="TBV205" s="200"/>
      <c r="TBW205" s="200"/>
      <c r="TBX205" s="200"/>
      <c r="TBY205" s="200"/>
      <c r="TBZ205" s="200"/>
      <c r="TCA205" s="200"/>
      <c r="TCB205" s="200"/>
      <c r="TCE205" s="200"/>
      <c r="TCH205" s="200"/>
      <c r="TCK205" s="200"/>
      <c r="TCN205" s="200"/>
      <c r="TCQ205" s="200"/>
      <c r="TCT205" s="200"/>
      <c r="TDC205" s="200"/>
      <c r="TDF205" s="200"/>
      <c r="TDI205" s="200"/>
      <c r="TDL205" s="200"/>
      <c r="TDU205" s="200"/>
      <c r="TEA205" s="200"/>
      <c r="TED205" s="200"/>
      <c r="TEG205" s="200"/>
      <c r="TEJ205" s="200"/>
      <c r="TEP205" s="200"/>
      <c r="TEY205" s="200"/>
      <c r="TFA205" s="200"/>
      <c r="TFB205" s="200"/>
      <c r="TFD205" s="200"/>
      <c r="TFG205" s="200"/>
      <c r="TFJ205" s="200"/>
      <c r="TFM205" s="200"/>
      <c r="TFP205" s="200"/>
      <c r="TFS205" s="200"/>
      <c r="TFU205" s="200"/>
      <c r="TFW205" s="200"/>
      <c r="TFZ205" s="200"/>
      <c r="TGC205" s="200"/>
      <c r="TGF205" s="200"/>
      <c r="TGI205" s="200"/>
      <c r="TGL205" s="200"/>
      <c r="TGO205" s="200"/>
      <c r="TGR205" s="200"/>
      <c r="TGT205" s="200"/>
      <c r="TGW205" s="200"/>
      <c r="TGZ205" s="200"/>
      <c r="THC205" s="200"/>
      <c r="THI205" s="200"/>
      <c r="THL205" s="200"/>
      <c r="THN205" s="200"/>
      <c r="TIU205" s="200"/>
      <c r="TIX205" s="200"/>
      <c r="TJA205" s="200"/>
      <c r="TJD205" s="200"/>
      <c r="TJG205" s="200"/>
      <c r="TJH205" s="200"/>
      <c r="TJI205" s="200"/>
      <c r="TJL205" s="200"/>
      <c r="TJO205" s="200"/>
      <c r="TJR205" s="200"/>
      <c r="TJU205" s="200"/>
      <c r="TJW205" s="200"/>
      <c r="TKK205" s="200"/>
      <c r="TKL205" s="200"/>
      <c r="TKM205" s="200"/>
      <c r="TKN205" s="200"/>
      <c r="TKO205" s="200"/>
      <c r="TKP205" s="200"/>
      <c r="TKQ205" s="200"/>
      <c r="TKR205" s="200"/>
      <c r="TKS205" s="200"/>
      <c r="TKT205" s="200"/>
      <c r="TKU205" s="200"/>
      <c r="TKV205" s="200"/>
      <c r="TKW205" s="200"/>
      <c r="TKX205" s="200"/>
      <c r="TKY205" s="200"/>
      <c r="TKZ205" s="200"/>
      <c r="TLA205" s="200"/>
      <c r="TLB205" s="200"/>
      <c r="TLC205" s="200"/>
      <c r="TLI205" s="200"/>
      <c r="TLJ205" s="200"/>
      <c r="TLK205" s="200"/>
      <c r="TLL205" s="200"/>
      <c r="TLM205" s="200"/>
      <c r="TLN205" s="200"/>
      <c r="TLO205" s="200"/>
      <c r="TLQ205" s="200"/>
      <c r="TLR205" s="200"/>
      <c r="TLS205" s="200"/>
      <c r="TLT205" s="200"/>
      <c r="TLU205" s="200"/>
      <c r="TLV205" s="200"/>
      <c r="TLW205" s="200"/>
      <c r="TLX205" s="200"/>
      <c r="TMA205" s="200"/>
      <c r="TMD205" s="200"/>
      <c r="TMG205" s="200"/>
      <c r="TMJ205" s="200"/>
      <c r="TMM205" s="200"/>
      <c r="TMP205" s="200"/>
      <c r="TMY205" s="200"/>
      <c r="TNB205" s="200"/>
      <c r="TNE205" s="200"/>
      <c r="TNH205" s="200"/>
      <c r="TNQ205" s="200"/>
      <c r="TNW205" s="200"/>
      <c r="TNZ205" s="200"/>
      <c r="TOC205" s="200"/>
      <c r="TOF205" s="200"/>
      <c r="TOL205" s="200"/>
      <c r="TOU205" s="200"/>
      <c r="TOW205" s="200"/>
      <c r="TOX205" s="200"/>
      <c r="TOZ205" s="200"/>
      <c r="TPC205" s="200"/>
      <c r="TPF205" s="200"/>
      <c r="TPI205" s="200"/>
      <c r="TPL205" s="200"/>
      <c r="TPO205" s="200"/>
      <c r="TPQ205" s="200"/>
      <c r="TPS205" s="200"/>
      <c r="TPV205" s="200"/>
      <c r="TPY205" s="200"/>
      <c r="TQB205" s="200"/>
      <c r="TQE205" s="200"/>
      <c r="TQH205" s="200"/>
      <c r="TQK205" s="200"/>
      <c r="TQN205" s="200"/>
      <c r="TQP205" s="200"/>
      <c r="TQS205" s="200"/>
      <c r="TQV205" s="200"/>
      <c r="TQY205" s="200"/>
      <c r="TRE205" s="200"/>
      <c r="TRH205" s="200"/>
      <c r="TRJ205" s="200"/>
      <c r="TSQ205" s="200"/>
      <c r="TST205" s="200"/>
      <c r="TSW205" s="200"/>
      <c r="TSZ205" s="200"/>
      <c r="TTC205" s="200"/>
      <c r="TTD205" s="200"/>
      <c r="TTE205" s="200"/>
      <c r="TTH205" s="200"/>
      <c r="TTK205" s="200"/>
      <c r="TTN205" s="200"/>
      <c r="TTQ205" s="200"/>
      <c r="TTS205" s="200"/>
      <c r="TUG205" s="200"/>
      <c r="TUH205" s="200"/>
      <c r="TUI205" s="200"/>
      <c r="TUJ205" s="200"/>
      <c r="TUK205" s="200"/>
      <c r="TUL205" s="200"/>
      <c r="TUM205" s="200"/>
      <c r="TUN205" s="200"/>
      <c r="TUO205" s="200"/>
      <c r="TUP205" s="200"/>
      <c r="TUQ205" s="200"/>
      <c r="TUR205" s="200"/>
      <c r="TUS205" s="200"/>
      <c r="TUT205" s="200"/>
      <c r="TUU205" s="200"/>
      <c r="TUV205" s="200"/>
      <c r="TUW205" s="200"/>
      <c r="TUX205" s="200"/>
      <c r="TUY205" s="200"/>
      <c r="TVE205" s="200"/>
      <c r="TVF205" s="200"/>
      <c r="TVG205" s="200"/>
      <c r="TVH205" s="200"/>
      <c r="TVI205" s="200"/>
      <c r="TVJ205" s="200"/>
      <c r="TVK205" s="200"/>
      <c r="TVM205" s="200"/>
      <c r="TVN205" s="200"/>
      <c r="TVO205" s="200"/>
      <c r="TVP205" s="200"/>
      <c r="TVQ205" s="200"/>
      <c r="TVR205" s="200"/>
      <c r="TVS205" s="200"/>
      <c r="TVT205" s="200"/>
      <c r="TVW205" s="200"/>
      <c r="TVZ205" s="200"/>
      <c r="TWC205" s="200"/>
      <c r="TWF205" s="200"/>
      <c r="TWI205" s="200"/>
      <c r="TWL205" s="200"/>
      <c r="TWU205" s="200"/>
      <c r="TWX205" s="200"/>
      <c r="TXA205" s="200"/>
      <c r="TXD205" s="200"/>
      <c r="TXM205" s="200"/>
      <c r="TXS205" s="200"/>
      <c r="TXV205" s="200"/>
      <c r="TXY205" s="200"/>
      <c r="TYB205" s="200"/>
      <c r="TYH205" s="200"/>
      <c r="TYQ205" s="200"/>
      <c r="TYS205" s="200"/>
      <c r="TYT205" s="200"/>
      <c r="TYV205" s="200"/>
      <c r="TYY205" s="200"/>
      <c r="TZB205" s="200"/>
      <c r="TZE205" s="200"/>
      <c r="TZH205" s="200"/>
      <c r="TZK205" s="200"/>
      <c r="TZM205" s="200"/>
      <c r="TZO205" s="200"/>
      <c r="TZR205" s="200"/>
      <c r="TZU205" s="200"/>
      <c r="TZX205" s="200"/>
      <c r="UAA205" s="200"/>
      <c r="UAD205" s="200"/>
      <c r="UAG205" s="200"/>
      <c r="UAJ205" s="200"/>
      <c r="UAL205" s="200"/>
      <c r="UAO205" s="200"/>
      <c r="UAR205" s="200"/>
      <c r="UAU205" s="200"/>
      <c r="UBA205" s="200"/>
      <c r="UBD205" s="200"/>
      <c r="UBF205" s="200"/>
      <c r="UCM205" s="200"/>
      <c r="UCP205" s="200"/>
      <c r="UCS205" s="200"/>
      <c r="UCV205" s="200"/>
      <c r="UCY205" s="200"/>
      <c r="UCZ205" s="200"/>
      <c r="UDA205" s="200"/>
      <c r="UDD205" s="200"/>
      <c r="UDG205" s="200"/>
      <c r="UDJ205" s="200"/>
      <c r="UDM205" s="200"/>
      <c r="UDO205" s="200"/>
      <c r="UEC205" s="200"/>
      <c r="UED205" s="200"/>
      <c r="UEE205" s="200"/>
      <c r="UEF205" s="200"/>
      <c r="UEG205" s="200"/>
      <c r="UEH205" s="200"/>
      <c r="UEI205" s="200"/>
      <c r="UEJ205" s="200"/>
      <c r="UEK205" s="200"/>
      <c r="UEL205" s="200"/>
      <c r="UEM205" s="200"/>
      <c r="UEN205" s="200"/>
      <c r="UEO205" s="200"/>
      <c r="UEP205" s="200"/>
      <c r="UEQ205" s="200"/>
      <c r="UER205" s="200"/>
      <c r="UES205" s="200"/>
      <c r="UET205" s="200"/>
      <c r="UEU205" s="200"/>
      <c r="UFA205" s="200"/>
      <c r="UFB205" s="200"/>
      <c r="UFC205" s="200"/>
      <c r="UFD205" s="200"/>
      <c r="UFE205" s="200"/>
      <c r="UFF205" s="200"/>
      <c r="UFG205" s="200"/>
      <c r="UFI205" s="200"/>
      <c r="UFJ205" s="200"/>
      <c r="UFK205" s="200"/>
      <c r="UFL205" s="200"/>
      <c r="UFM205" s="200"/>
      <c r="UFN205" s="200"/>
      <c r="UFO205" s="200"/>
      <c r="UFP205" s="200"/>
      <c r="UFS205" s="200"/>
      <c r="UFV205" s="200"/>
      <c r="UFY205" s="200"/>
      <c r="UGB205" s="200"/>
      <c r="UGE205" s="200"/>
      <c r="UGH205" s="200"/>
      <c r="UGQ205" s="200"/>
      <c r="UGT205" s="200"/>
      <c r="UGW205" s="200"/>
      <c r="UGZ205" s="200"/>
      <c r="UHI205" s="200"/>
      <c r="UHO205" s="200"/>
      <c r="UHR205" s="200"/>
      <c r="UHU205" s="200"/>
      <c r="UHX205" s="200"/>
      <c r="UID205" s="200"/>
      <c r="UIM205" s="200"/>
      <c r="UIO205" s="200"/>
      <c r="UIP205" s="200"/>
      <c r="UIR205" s="200"/>
      <c r="UIU205" s="200"/>
      <c r="UIX205" s="200"/>
      <c r="UJA205" s="200"/>
      <c r="UJD205" s="200"/>
      <c r="UJG205" s="200"/>
      <c r="UJI205" s="200"/>
      <c r="UJK205" s="200"/>
      <c r="UJN205" s="200"/>
      <c r="UJQ205" s="200"/>
      <c r="UJT205" s="200"/>
      <c r="UJW205" s="200"/>
      <c r="UJZ205" s="200"/>
      <c r="UKC205" s="200"/>
      <c r="UKF205" s="200"/>
      <c r="UKH205" s="200"/>
      <c r="UKK205" s="200"/>
      <c r="UKN205" s="200"/>
      <c r="UKQ205" s="200"/>
      <c r="UKW205" s="200"/>
      <c r="UKZ205" s="200"/>
      <c r="ULB205" s="200"/>
      <c r="UMI205" s="200"/>
      <c r="UML205" s="200"/>
      <c r="UMO205" s="200"/>
      <c r="UMR205" s="200"/>
      <c r="UMU205" s="200"/>
      <c r="UMV205" s="200"/>
      <c r="UMW205" s="200"/>
      <c r="UMZ205" s="200"/>
      <c r="UNC205" s="200"/>
      <c r="UNF205" s="200"/>
      <c r="UNI205" s="200"/>
      <c r="UNK205" s="200"/>
      <c r="UNY205" s="200"/>
      <c r="UNZ205" s="200"/>
      <c r="UOA205" s="200"/>
      <c r="UOB205" s="200"/>
      <c r="UOC205" s="200"/>
      <c r="UOD205" s="200"/>
      <c r="UOE205" s="200"/>
      <c r="UOF205" s="200"/>
      <c r="UOG205" s="200"/>
      <c r="UOH205" s="200"/>
      <c r="UOI205" s="200"/>
      <c r="UOJ205" s="200"/>
      <c r="UOK205" s="200"/>
      <c r="UOL205" s="200"/>
      <c r="UOM205" s="200"/>
      <c r="UON205" s="200"/>
      <c r="UOO205" s="200"/>
      <c r="UOP205" s="200"/>
      <c r="UOQ205" s="200"/>
      <c r="UOW205" s="200"/>
      <c r="UOX205" s="200"/>
      <c r="UOY205" s="200"/>
      <c r="UOZ205" s="200"/>
      <c r="UPA205" s="200"/>
      <c r="UPB205" s="200"/>
      <c r="UPC205" s="200"/>
      <c r="UPE205" s="200"/>
      <c r="UPF205" s="200"/>
      <c r="UPG205" s="200"/>
      <c r="UPH205" s="200"/>
      <c r="UPI205" s="200"/>
      <c r="UPJ205" s="200"/>
      <c r="UPK205" s="200"/>
      <c r="UPL205" s="200"/>
      <c r="UPO205" s="200"/>
      <c r="UPR205" s="200"/>
      <c r="UPU205" s="200"/>
      <c r="UPX205" s="200"/>
      <c r="UQA205" s="200"/>
      <c r="UQD205" s="200"/>
      <c r="UQM205" s="200"/>
      <c r="UQP205" s="200"/>
      <c r="UQS205" s="200"/>
      <c r="UQV205" s="200"/>
      <c r="URE205" s="200"/>
      <c r="URK205" s="200"/>
      <c r="URN205" s="200"/>
      <c r="URQ205" s="200"/>
      <c r="URT205" s="200"/>
      <c r="URZ205" s="200"/>
      <c r="USI205" s="200"/>
      <c r="USK205" s="200"/>
      <c r="USL205" s="200"/>
      <c r="USN205" s="200"/>
      <c r="USQ205" s="200"/>
      <c r="UST205" s="200"/>
      <c r="USW205" s="200"/>
      <c r="USZ205" s="200"/>
      <c r="UTC205" s="200"/>
      <c r="UTE205" s="200"/>
      <c r="UTG205" s="200"/>
      <c r="UTJ205" s="200"/>
      <c r="UTM205" s="200"/>
      <c r="UTP205" s="200"/>
      <c r="UTS205" s="200"/>
      <c r="UTV205" s="200"/>
      <c r="UTY205" s="200"/>
      <c r="UUB205" s="200"/>
      <c r="UUD205" s="200"/>
      <c r="UUG205" s="200"/>
      <c r="UUJ205" s="200"/>
      <c r="UUM205" s="200"/>
      <c r="UUS205" s="200"/>
      <c r="UUV205" s="200"/>
      <c r="UUX205" s="200"/>
      <c r="UWE205" s="200"/>
      <c r="UWH205" s="200"/>
      <c r="UWK205" s="200"/>
      <c r="UWN205" s="200"/>
      <c r="UWQ205" s="200"/>
      <c r="UWR205" s="200"/>
      <c r="UWS205" s="200"/>
      <c r="UWV205" s="200"/>
      <c r="UWY205" s="200"/>
      <c r="UXB205" s="200"/>
      <c r="UXE205" s="200"/>
      <c r="UXG205" s="200"/>
      <c r="UXU205" s="200"/>
      <c r="UXV205" s="200"/>
      <c r="UXW205" s="200"/>
      <c r="UXX205" s="200"/>
      <c r="UXY205" s="200"/>
      <c r="UXZ205" s="200"/>
      <c r="UYA205" s="200"/>
      <c r="UYB205" s="200"/>
      <c r="UYC205" s="200"/>
      <c r="UYD205" s="200"/>
      <c r="UYE205" s="200"/>
      <c r="UYF205" s="200"/>
      <c r="UYG205" s="200"/>
      <c r="UYH205" s="200"/>
      <c r="UYI205" s="200"/>
      <c r="UYJ205" s="200"/>
      <c r="UYK205" s="200"/>
      <c r="UYL205" s="200"/>
      <c r="UYM205" s="200"/>
      <c r="UYS205" s="200"/>
      <c r="UYT205" s="200"/>
      <c r="UYU205" s="200"/>
      <c r="UYV205" s="200"/>
      <c r="UYW205" s="200"/>
      <c r="UYX205" s="200"/>
      <c r="UYY205" s="200"/>
      <c r="UZA205" s="200"/>
      <c r="UZB205" s="200"/>
      <c r="UZC205" s="200"/>
      <c r="UZD205" s="200"/>
      <c r="UZE205" s="200"/>
      <c r="UZF205" s="200"/>
      <c r="UZG205" s="200"/>
      <c r="UZH205" s="200"/>
      <c r="UZK205" s="200"/>
      <c r="UZN205" s="200"/>
      <c r="UZQ205" s="200"/>
      <c r="UZT205" s="200"/>
      <c r="UZW205" s="200"/>
      <c r="UZZ205" s="200"/>
      <c r="VAI205" s="200"/>
      <c r="VAL205" s="200"/>
      <c r="VAO205" s="200"/>
      <c r="VAR205" s="200"/>
      <c r="VBA205" s="200"/>
      <c r="VBG205" s="200"/>
      <c r="VBJ205" s="200"/>
      <c r="VBM205" s="200"/>
      <c r="VBP205" s="200"/>
      <c r="VBV205" s="200"/>
      <c r="VCE205" s="200"/>
      <c r="VCG205" s="200"/>
      <c r="VCH205" s="200"/>
      <c r="VCJ205" s="200"/>
      <c r="VCM205" s="200"/>
      <c r="VCP205" s="200"/>
      <c r="VCS205" s="200"/>
      <c r="VCV205" s="200"/>
      <c r="VCY205" s="200"/>
      <c r="VDA205" s="200"/>
      <c r="VDC205" s="200"/>
      <c r="VDF205" s="200"/>
      <c r="VDI205" s="200"/>
      <c r="VDL205" s="200"/>
      <c r="VDO205" s="200"/>
      <c r="VDR205" s="200"/>
      <c r="VDU205" s="200"/>
      <c r="VDX205" s="200"/>
      <c r="VDZ205" s="200"/>
      <c r="VEC205" s="200"/>
      <c r="VEF205" s="200"/>
      <c r="VEI205" s="200"/>
      <c r="VEO205" s="200"/>
      <c r="VER205" s="200"/>
      <c r="VET205" s="200"/>
      <c r="VGA205" s="200"/>
      <c r="VGD205" s="200"/>
      <c r="VGG205" s="200"/>
      <c r="VGJ205" s="200"/>
      <c r="VGM205" s="200"/>
      <c r="VGN205" s="200"/>
      <c r="VGO205" s="200"/>
      <c r="VGR205" s="200"/>
      <c r="VGU205" s="200"/>
      <c r="VGX205" s="200"/>
      <c r="VHA205" s="200"/>
      <c r="VHC205" s="200"/>
      <c r="VHQ205" s="200"/>
      <c r="VHR205" s="200"/>
      <c r="VHS205" s="200"/>
      <c r="VHT205" s="200"/>
      <c r="VHU205" s="200"/>
      <c r="VHV205" s="200"/>
      <c r="VHW205" s="200"/>
      <c r="VHX205" s="200"/>
      <c r="VHY205" s="200"/>
      <c r="VHZ205" s="200"/>
      <c r="VIA205" s="200"/>
      <c r="VIB205" s="200"/>
      <c r="VIC205" s="200"/>
      <c r="VID205" s="200"/>
      <c r="VIE205" s="200"/>
      <c r="VIF205" s="200"/>
      <c r="VIG205" s="200"/>
      <c r="VIH205" s="200"/>
      <c r="VII205" s="200"/>
      <c r="VIO205" s="200"/>
      <c r="VIP205" s="200"/>
      <c r="VIQ205" s="200"/>
      <c r="VIR205" s="200"/>
      <c r="VIS205" s="200"/>
      <c r="VIT205" s="200"/>
      <c r="VIU205" s="200"/>
      <c r="VIW205" s="200"/>
      <c r="VIX205" s="200"/>
      <c r="VIY205" s="200"/>
      <c r="VIZ205" s="200"/>
      <c r="VJA205" s="200"/>
      <c r="VJB205" s="200"/>
      <c r="VJC205" s="200"/>
      <c r="VJD205" s="200"/>
      <c r="VJG205" s="200"/>
      <c r="VJJ205" s="200"/>
      <c r="VJM205" s="200"/>
      <c r="VJP205" s="200"/>
      <c r="VJS205" s="200"/>
      <c r="VJV205" s="200"/>
      <c r="VKE205" s="200"/>
      <c r="VKH205" s="200"/>
      <c r="VKK205" s="200"/>
      <c r="VKN205" s="200"/>
      <c r="VKW205" s="200"/>
      <c r="VLC205" s="200"/>
      <c r="VLF205" s="200"/>
      <c r="VLI205" s="200"/>
      <c r="VLL205" s="200"/>
      <c r="VLR205" s="200"/>
      <c r="VMA205" s="200"/>
      <c r="VMC205" s="200"/>
      <c r="VMD205" s="200"/>
      <c r="VMF205" s="200"/>
      <c r="VMI205" s="200"/>
      <c r="VML205" s="200"/>
      <c r="VMO205" s="200"/>
      <c r="VMR205" s="200"/>
      <c r="VMU205" s="200"/>
      <c r="VMW205" s="200"/>
      <c r="VMY205" s="200"/>
      <c r="VNB205" s="200"/>
      <c r="VNE205" s="200"/>
      <c r="VNH205" s="200"/>
      <c r="VNK205" s="200"/>
      <c r="VNN205" s="200"/>
      <c r="VNQ205" s="200"/>
      <c r="VNT205" s="200"/>
      <c r="VNV205" s="200"/>
      <c r="VNY205" s="200"/>
      <c r="VOB205" s="200"/>
      <c r="VOE205" s="200"/>
      <c r="VOK205" s="200"/>
      <c r="VON205" s="200"/>
      <c r="VOP205" s="200"/>
      <c r="VPW205" s="200"/>
      <c r="VPZ205" s="200"/>
      <c r="VQC205" s="200"/>
      <c r="VQF205" s="200"/>
      <c r="VQI205" s="200"/>
      <c r="VQJ205" s="200"/>
      <c r="VQK205" s="200"/>
      <c r="VQN205" s="200"/>
      <c r="VQQ205" s="200"/>
      <c r="VQT205" s="200"/>
      <c r="VQW205" s="200"/>
      <c r="VQY205" s="200"/>
      <c r="VRM205" s="200"/>
      <c r="VRN205" s="200"/>
      <c r="VRO205" s="200"/>
      <c r="VRP205" s="200"/>
      <c r="VRQ205" s="200"/>
      <c r="VRR205" s="200"/>
      <c r="VRS205" s="200"/>
      <c r="VRT205" s="200"/>
      <c r="VRU205" s="200"/>
      <c r="VRV205" s="200"/>
      <c r="VRW205" s="200"/>
      <c r="VRX205" s="200"/>
      <c r="VRY205" s="200"/>
      <c r="VRZ205" s="200"/>
      <c r="VSA205" s="200"/>
      <c r="VSB205" s="200"/>
      <c r="VSC205" s="200"/>
      <c r="VSD205" s="200"/>
      <c r="VSE205" s="200"/>
      <c r="VSK205" s="200"/>
      <c r="VSL205" s="200"/>
      <c r="VSM205" s="200"/>
      <c r="VSN205" s="200"/>
      <c r="VSO205" s="200"/>
      <c r="VSP205" s="200"/>
      <c r="VSQ205" s="200"/>
      <c r="VSS205" s="200"/>
      <c r="VST205" s="200"/>
      <c r="VSU205" s="200"/>
      <c r="VSV205" s="200"/>
      <c r="VSW205" s="200"/>
      <c r="VSX205" s="200"/>
      <c r="VSY205" s="200"/>
      <c r="VSZ205" s="200"/>
      <c r="VTC205" s="200"/>
      <c r="VTF205" s="200"/>
      <c r="VTI205" s="200"/>
      <c r="VTL205" s="200"/>
      <c r="VTO205" s="200"/>
      <c r="VTR205" s="200"/>
      <c r="VUA205" s="200"/>
      <c r="VUD205" s="200"/>
      <c r="VUG205" s="200"/>
      <c r="VUJ205" s="200"/>
      <c r="VUS205" s="200"/>
      <c r="VUY205" s="200"/>
      <c r="VVB205" s="200"/>
      <c r="VVE205" s="200"/>
      <c r="VVH205" s="200"/>
      <c r="VVN205" s="200"/>
      <c r="VVW205" s="200"/>
      <c r="VVY205" s="200"/>
      <c r="VVZ205" s="200"/>
      <c r="VWB205" s="200"/>
      <c r="VWE205" s="200"/>
      <c r="VWH205" s="200"/>
      <c r="VWK205" s="200"/>
      <c r="VWN205" s="200"/>
      <c r="VWQ205" s="200"/>
      <c r="VWS205" s="200"/>
      <c r="VWU205" s="200"/>
      <c r="VWX205" s="200"/>
      <c r="VXA205" s="200"/>
      <c r="VXD205" s="200"/>
      <c r="VXG205" s="200"/>
      <c r="VXJ205" s="200"/>
      <c r="VXM205" s="200"/>
      <c r="VXP205" s="200"/>
      <c r="VXR205" s="200"/>
      <c r="VXU205" s="200"/>
      <c r="VXX205" s="200"/>
      <c r="VYA205" s="200"/>
      <c r="VYG205" s="200"/>
      <c r="VYJ205" s="200"/>
      <c r="VYL205" s="200"/>
      <c r="VZS205" s="200"/>
      <c r="VZV205" s="200"/>
      <c r="VZY205" s="200"/>
      <c r="WAB205" s="200"/>
      <c r="WAE205" s="200"/>
      <c r="WAF205" s="200"/>
      <c r="WAG205" s="200"/>
      <c r="WAJ205" s="200"/>
      <c r="WAM205" s="200"/>
      <c r="WAP205" s="200"/>
      <c r="WAS205" s="200"/>
      <c r="WAU205" s="200"/>
      <c r="WBI205" s="200"/>
      <c r="WBJ205" s="200"/>
      <c r="WBK205" s="200"/>
      <c r="WBL205" s="200"/>
      <c r="WBM205" s="200"/>
      <c r="WBN205" s="200"/>
      <c r="WBO205" s="200"/>
      <c r="WBP205" s="200"/>
      <c r="WBQ205" s="200"/>
      <c r="WBR205" s="200"/>
      <c r="WBS205" s="200"/>
      <c r="WBT205" s="200"/>
      <c r="WBU205" s="200"/>
      <c r="WBV205" s="200"/>
      <c r="WBW205" s="200"/>
      <c r="WBX205" s="200"/>
      <c r="WBY205" s="200"/>
      <c r="WBZ205" s="200"/>
      <c r="WCA205" s="200"/>
      <c r="WCG205" s="200"/>
      <c r="WCH205" s="200"/>
      <c r="WCI205" s="200"/>
      <c r="WCJ205" s="200"/>
      <c r="WCK205" s="200"/>
      <c r="WCL205" s="200"/>
      <c r="WCM205" s="200"/>
      <c r="WCO205" s="200"/>
      <c r="WCP205" s="200"/>
      <c r="WCQ205" s="200"/>
      <c r="WCR205" s="200"/>
      <c r="WCS205" s="200"/>
      <c r="WCT205" s="200"/>
      <c r="WCU205" s="200"/>
      <c r="WCV205" s="200"/>
      <c r="WCY205" s="200"/>
      <c r="WDB205" s="200"/>
      <c r="WDE205" s="200"/>
      <c r="WDH205" s="200"/>
      <c r="WDK205" s="200"/>
      <c r="WDN205" s="200"/>
      <c r="WDW205" s="200"/>
      <c r="WDZ205" s="200"/>
      <c r="WEC205" s="200"/>
      <c r="WEF205" s="200"/>
      <c r="WEO205" s="200"/>
      <c r="WEU205" s="200"/>
      <c r="WEX205" s="200"/>
      <c r="WFA205" s="200"/>
      <c r="WFD205" s="200"/>
      <c r="WFJ205" s="200"/>
      <c r="WFS205" s="200"/>
      <c r="WFU205" s="200"/>
      <c r="WFV205" s="200"/>
      <c r="WFX205" s="200"/>
      <c r="WGA205" s="200"/>
      <c r="WGD205" s="200"/>
      <c r="WGG205" s="200"/>
      <c r="WGJ205" s="200"/>
      <c r="WGM205" s="200"/>
      <c r="WGO205" s="200"/>
      <c r="WGQ205" s="200"/>
      <c r="WGT205" s="200"/>
      <c r="WGW205" s="200"/>
      <c r="WGZ205" s="200"/>
      <c r="WHC205" s="200"/>
      <c r="WHF205" s="200"/>
      <c r="WHI205" s="200"/>
      <c r="WHL205" s="200"/>
      <c r="WHN205" s="200"/>
      <c r="WHQ205" s="200"/>
      <c r="WHT205" s="200"/>
      <c r="WHW205" s="200"/>
      <c r="WIC205" s="200"/>
      <c r="WIF205" s="200"/>
      <c r="WIH205" s="200"/>
      <c r="WJO205" s="200"/>
      <c r="WJR205" s="200"/>
      <c r="WJU205" s="200"/>
      <c r="WJX205" s="200"/>
      <c r="WKA205" s="200"/>
      <c r="WKB205" s="200"/>
      <c r="WKC205" s="200"/>
      <c r="WKF205" s="200"/>
      <c r="WKI205" s="200"/>
      <c r="WKL205" s="200"/>
      <c r="WKO205" s="200"/>
      <c r="WKQ205" s="200"/>
      <c r="WLE205" s="200"/>
      <c r="WLF205" s="200"/>
      <c r="WLG205" s="200"/>
      <c r="WLH205" s="200"/>
      <c r="WLI205" s="200"/>
      <c r="WLJ205" s="200"/>
      <c r="WLK205" s="200"/>
      <c r="WLL205" s="200"/>
      <c r="WLM205" s="200"/>
      <c r="WLN205" s="200"/>
      <c r="WLO205" s="200"/>
      <c r="WLP205" s="200"/>
      <c r="WLQ205" s="200"/>
      <c r="WLR205" s="200"/>
      <c r="WLS205" s="200"/>
      <c r="WLT205" s="200"/>
      <c r="WLU205" s="200"/>
      <c r="WLV205" s="200"/>
      <c r="WLW205" s="200"/>
      <c r="WMC205" s="200"/>
      <c r="WMD205" s="200"/>
      <c r="WME205" s="200"/>
      <c r="WMF205" s="200"/>
      <c r="WMG205" s="200"/>
      <c r="WMH205" s="200"/>
      <c r="WMI205" s="200"/>
      <c r="WMK205" s="200"/>
      <c r="WML205" s="200"/>
      <c r="WMM205" s="200"/>
      <c r="WMN205" s="200"/>
      <c r="WMO205" s="200"/>
      <c r="WMP205" s="200"/>
      <c r="WMQ205" s="200"/>
      <c r="WMR205" s="200"/>
      <c r="WMU205" s="200"/>
      <c r="WMX205" s="200"/>
      <c r="WNA205" s="200"/>
      <c r="WND205" s="200"/>
      <c r="WNG205" s="200"/>
      <c r="WNJ205" s="200"/>
      <c r="WNS205" s="200"/>
      <c r="WNV205" s="200"/>
      <c r="WNY205" s="200"/>
      <c r="WOB205" s="200"/>
      <c r="WOK205" s="200"/>
      <c r="WOQ205" s="200"/>
      <c r="WOT205" s="200"/>
      <c r="WOW205" s="200"/>
      <c r="WOZ205" s="200"/>
      <c r="WPF205" s="200"/>
      <c r="WPO205" s="200"/>
      <c r="WPQ205" s="200"/>
      <c r="WPR205" s="200"/>
      <c r="WPT205" s="200"/>
      <c r="WPW205" s="200"/>
      <c r="WPZ205" s="200"/>
      <c r="WQC205" s="200"/>
      <c r="WQF205" s="200"/>
      <c r="WQI205" s="200"/>
      <c r="WQK205" s="200"/>
      <c r="WQM205" s="200"/>
      <c r="WQP205" s="200"/>
      <c r="WQS205" s="200"/>
      <c r="WQV205" s="200"/>
      <c r="WQY205" s="200"/>
      <c r="WRB205" s="200"/>
      <c r="WRE205" s="200"/>
      <c r="WRH205" s="200"/>
      <c r="WRJ205" s="200"/>
      <c r="WRM205" s="200"/>
      <c r="WRP205" s="200"/>
      <c r="WRS205" s="200"/>
      <c r="WRY205" s="200"/>
      <c r="WSB205" s="200"/>
      <c r="WSD205" s="200"/>
      <c r="WTK205" s="200"/>
      <c r="WTN205" s="200"/>
      <c r="WTQ205" s="200"/>
      <c r="WTT205" s="200"/>
      <c r="WTW205" s="200"/>
      <c r="WTX205" s="200"/>
      <c r="WTY205" s="200"/>
      <c r="WUB205" s="200"/>
      <c r="WUE205" s="200"/>
      <c r="WUH205" s="200"/>
      <c r="WUK205" s="200"/>
      <c r="WUM205" s="200"/>
    </row>
    <row r="206" spans="1:16107" s="57" customFormat="1" ht="21.75" hidden="1" customHeight="1" x14ac:dyDescent="0.3">
      <c r="A206" s="11" t="s">
        <v>203</v>
      </c>
      <c r="B206" s="53" t="s">
        <v>346</v>
      </c>
      <c r="C206" s="7"/>
      <c r="D206" s="91"/>
      <c r="E206" s="92"/>
    </row>
    <row r="207" spans="1:16107" s="57" customFormat="1" ht="21.6" hidden="1" customHeight="1" x14ac:dyDescent="0.3">
      <c r="A207" s="9" t="s">
        <v>204</v>
      </c>
      <c r="B207" s="53" t="s">
        <v>346</v>
      </c>
      <c r="C207" s="7"/>
      <c r="D207" s="103"/>
      <c r="E207" s="92"/>
    </row>
    <row r="208" spans="1:16107" s="57" customFormat="1" ht="36" hidden="1" customHeight="1" x14ac:dyDescent="0.3">
      <c r="A208" s="9" t="s">
        <v>206</v>
      </c>
      <c r="B208" s="53" t="s">
        <v>346</v>
      </c>
      <c r="C208" s="7"/>
      <c r="D208" s="103"/>
      <c r="E208" s="92"/>
    </row>
    <row r="209" spans="1:16107" s="57" customFormat="1" ht="20.25" hidden="1" customHeight="1" x14ac:dyDescent="0.3">
      <c r="A209" s="9" t="s">
        <v>207</v>
      </c>
      <c r="B209" s="53" t="s">
        <v>349</v>
      </c>
      <c r="C209" s="7"/>
      <c r="D209" s="91"/>
      <c r="E209" s="92"/>
    </row>
    <row r="210" spans="1:16107" s="57" customFormat="1" ht="21.75" hidden="1" customHeight="1" x14ac:dyDescent="0.3">
      <c r="A210" s="9" t="s">
        <v>208</v>
      </c>
      <c r="B210" s="53" t="s">
        <v>349</v>
      </c>
      <c r="C210" s="7"/>
      <c r="D210" s="91"/>
      <c r="E210" s="92"/>
    </row>
    <row r="211" spans="1:16107" s="57" customFormat="1" ht="21.75" hidden="1" customHeight="1" x14ac:dyDescent="0.3">
      <c r="A211" s="9" t="s">
        <v>209</v>
      </c>
      <c r="B211" s="53" t="s">
        <v>349</v>
      </c>
      <c r="C211" s="7"/>
      <c r="D211" s="91"/>
      <c r="E211" s="92"/>
    </row>
    <row r="212" spans="1:16107" s="57" customFormat="1" ht="21.75" hidden="1" customHeight="1" x14ac:dyDescent="0.3">
      <c r="A212" s="9" t="s">
        <v>210</v>
      </c>
      <c r="B212" s="53" t="s">
        <v>346</v>
      </c>
      <c r="C212" s="7"/>
      <c r="D212" s="91"/>
      <c r="E212" s="92"/>
    </row>
    <row r="213" spans="1:16107" s="57" customFormat="1" ht="21.75" hidden="1" customHeight="1" x14ac:dyDescent="0.3">
      <c r="A213" s="35" t="s">
        <v>211</v>
      </c>
      <c r="B213" s="53" t="s">
        <v>349</v>
      </c>
      <c r="C213" s="7"/>
      <c r="D213" s="91"/>
      <c r="E213" s="92"/>
    </row>
    <row r="214" spans="1:16107" s="57" customFormat="1" ht="21.75" hidden="1" customHeight="1" x14ac:dyDescent="0.3">
      <c r="A214" s="9" t="s">
        <v>212</v>
      </c>
      <c r="B214" s="53" t="s">
        <v>346</v>
      </c>
      <c r="C214" s="7"/>
      <c r="D214" s="91"/>
      <c r="E214" s="92"/>
    </row>
    <row r="215" spans="1:16107" s="57" customFormat="1" ht="21.75" hidden="1" customHeight="1" x14ac:dyDescent="0.3">
      <c r="A215" s="9" t="s">
        <v>213</v>
      </c>
      <c r="B215" s="53" t="s">
        <v>346</v>
      </c>
      <c r="C215" s="7"/>
      <c r="D215" s="197"/>
      <c r="E215" s="196"/>
    </row>
    <row r="216" spans="1:16107" s="57" customFormat="1" ht="21.75" hidden="1" customHeight="1" x14ac:dyDescent="0.3">
      <c r="A216" s="9" t="s">
        <v>214</v>
      </c>
      <c r="B216" s="53" t="s">
        <v>349</v>
      </c>
      <c r="C216" s="7"/>
      <c r="D216" s="91"/>
      <c r="E216" s="92"/>
    </row>
    <row r="217" spans="1:16107" s="57" customFormat="1" ht="20.399999999999999" customHeight="1" x14ac:dyDescent="0.3">
      <c r="A217" s="9" t="s">
        <v>216</v>
      </c>
      <c r="B217" s="199" t="s">
        <v>349</v>
      </c>
      <c r="C217" s="7">
        <v>90</v>
      </c>
      <c r="D217" s="91">
        <v>6000</v>
      </c>
      <c r="E217" s="106">
        <f>+D217*C217</f>
        <v>540000</v>
      </c>
      <c r="F217" s="200"/>
      <c r="G217" s="200"/>
      <c r="H217" s="200"/>
      <c r="I217" s="200"/>
      <c r="J217" s="200"/>
      <c r="K217" s="200"/>
      <c r="Q217" s="200"/>
      <c r="R217" s="200"/>
      <c r="S217" s="200"/>
      <c r="T217" s="200"/>
      <c r="U217" s="200"/>
      <c r="V217" s="200"/>
      <c r="W217" s="200"/>
      <c r="Y217" s="200"/>
      <c r="Z217" s="200"/>
      <c r="AA217" s="200"/>
      <c r="AB217" s="200"/>
      <c r="AC217" s="200"/>
      <c r="AD217" s="200"/>
      <c r="AE217" s="200"/>
      <c r="AF217" s="200"/>
      <c r="AI217" s="200"/>
      <c r="AL217" s="200"/>
      <c r="AO217" s="200"/>
      <c r="AR217" s="200"/>
      <c r="AU217" s="200"/>
      <c r="AX217" s="200"/>
      <c r="BG217" s="200"/>
      <c r="BJ217" s="200"/>
      <c r="BM217" s="200"/>
      <c r="BP217" s="200"/>
      <c r="BY217" s="200"/>
      <c r="CE217" s="200"/>
      <c r="CH217" s="200"/>
      <c r="CK217" s="200"/>
      <c r="CN217" s="200"/>
      <c r="CT217" s="200"/>
      <c r="DC217" s="200"/>
      <c r="DE217" s="200"/>
      <c r="DF217" s="200"/>
      <c r="DH217" s="200"/>
      <c r="DK217" s="200"/>
      <c r="DN217" s="200"/>
      <c r="DQ217" s="200"/>
      <c r="DT217" s="200"/>
      <c r="DW217" s="200"/>
      <c r="DY217" s="200"/>
      <c r="EA217" s="200"/>
      <c r="ED217" s="200"/>
      <c r="EG217" s="200"/>
      <c r="EJ217" s="200"/>
      <c r="EM217" s="200"/>
      <c r="EP217" s="200"/>
      <c r="ES217" s="200"/>
      <c r="EV217" s="200"/>
      <c r="EX217" s="200"/>
      <c r="FA217" s="200"/>
      <c r="FD217" s="200"/>
      <c r="FG217" s="200"/>
      <c r="FM217" s="200"/>
      <c r="FP217" s="200"/>
      <c r="FR217" s="200"/>
      <c r="GY217" s="200"/>
      <c r="HB217" s="200"/>
      <c r="HE217" s="200"/>
      <c r="HH217" s="200"/>
      <c r="HK217" s="200"/>
      <c r="HL217" s="200"/>
      <c r="HM217" s="200"/>
      <c r="HP217" s="200"/>
      <c r="HS217" s="200"/>
      <c r="HV217" s="200"/>
      <c r="HY217" s="200"/>
      <c r="IA217" s="200"/>
      <c r="IO217" s="200"/>
      <c r="IP217" s="200"/>
      <c r="IQ217" s="200"/>
      <c r="IR217" s="200"/>
      <c r="IS217" s="200"/>
      <c r="IT217" s="200"/>
      <c r="IU217" s="200"/>
      <c r="IV217" s="200"/>
      <c r="IW217" s="200"/>
      <c r="IX217" s="200"/>
      <c r="IY217" s="200"/>
      <c r="IZ217" s="200"/>
      <c r="JA217" s="200"/>
      <c r="JB217" s="200"/>
      <c r="JC217" s="200"/>
      <c r="JD217" s="200"/>
      <c r="JE217" s="200"/>
      <c r="JF217" s="200"/>
      <c r="JG217" s="200"/>
      <c r="JM217" s="200"/>
      <c r="JN217" s="200"/>
      <c r="JO217" s="200"/>
      <c r="JP217" s="200"/>
      <c r="JQ217" s="200"/>
      <c r="JR217" s="200"/>
      <c r="JS217" s="200"/>
      <c r="JU217" s="200"/>
      <c r="JV217" s="200"/>
      <c r="JW217" s="200"/>
      <c r="JX217" s="200"/>
      <c r="JY217" s="200"/>
      <c r="JZ217" s="200"/>
      <c r="KA217" s="200"/>
      <c r="KB217" s="200"/>
      <c r="KE217" s="200"/>
      <c r="KH217" s="200"/>
      <c r="KK217" s="200"/>
      <c r="KN217" s="200"/>
      <c r="KQ217" s="200"/>
      <c r="KT217" s="200"/>
      <c r="LC217" s="200"/>
      <c r="LF217" s="200"/>
      <c r="LI217" s="200"/>
      <c r="LL217" s="200"/>
      <c r="LU217" s="200"/>
      <c r="MA217" s="200"/>
      <c r="MD217" s="200"/>
      <c r="MG217" s="200"/>
      <c r="MJ217" s="200"/>
      <c r="MP217" s="200"/>
      <c r="MY217" s="200"/>
      <c r="NA217" s="200"/>
      <c r="NB217" s="200"/>
      <c r="ND217" s="200"/>
      <c r="NG217" s="200"/>
      <c r="NJ217" s="200"/>
      <c r="NM217" s="200"/>
      <c r="NP217" s="200"/>
      <c r="NS217" s="200"/>
      <c r="NU217" s="200"/>
      <c r="NW217" s="200"/>
      <c r="NZ217" s="200"/>
      <c r="OC217" s="200"/>
      <c r="OF217" s="200"/>
      <c r="OI217" s="200"/>
      <c r="OL217" s="200"/>
      <c r="OO217" s="200"/>
      <c r="OR217" s="200"/>
      <c r="OT217" s="200"/>
      <c r="OW217" s="200"/>
      <c r="OZ217" s="200"/>
      <c r="PC217" s="200"/>
      <c r="PI217" s="200"/>
      <c r="PL217" s="200"/>
      <c r="PN217" s="200"/>
      <c r="QU217" s="200"/>
      <c r="QX217" s="200"/>
      <c r="RA217" s="200"/>
      <c r="RD217" s="200"/>
      <c r="RG217" s="200"/>
      <c r="RH217" s="200"/>
      <c r="RI217" s="200"/>
      <c r="RL217" s="200"/>
      <c r="RO217" s="200"/>
      <c r="RR217" s="200"/>
      <c r="RU217" s="200"/>
      <c r="RW217" s="200"/>
      <c r="SK217" s="200"/>
      <c r="SL217" s="200"/>
      <c r="SM217" s="200"/>
      <c r="SN217" s="200"/>
      <c r="SO217" s="200"/>
      <c r="SP217" s="200"/>
      <c r="SQ217" s="200"/>
      <c r="SR217" s="200"/>
      <c r="SS217" s="200"/>
      <c r="ST217" s="200"/>
      <c r="SU217" s="200"/>
      <c r="SV217" s="200"/>
      <c r="SW217" s="200"/>
      <c r="SX217" s="200"/>
      <c r="SY217" s="200"/>
      <c r="SZ217" s="200"/>
      <c r="TA217" s="200"/>
      <c r="TB217" s="200"/>
      <c r="TC217" s="200"/>
      <c r="TI217" s="200"/>
      <c r="TJ217" s="200"/>
      <c r="TK217" s="200"/>
      <c r="TL217" s="200"/>
      <c r="TM217" s="200"/>
      <c r="TN217" s="200"/>
      <c r="TO217" s="200"/>
      <c r="TQ217" s="200"/>
      <c r="TR217" s="200"/>
      <c r="TS217" s="200"/>
      <c r="TT217" s="200"/>
      <c r="TU217" s="200"/>
      <c r="TV217" s="200"/>
      <c r="TW217" s="200"/>
      <c r="TX217" s="200"/>
      <c r="UA217" s="200"/>
      <c r="UD217" s="200"/>
      <c r="UG217" s="200"/>
      <c r="UJ217" s="200"/>
      <c r="UM217" s="200"/>
      <c r="UP217" s="200"/>
      <c r="UY217" s="200"/>
      <c r="VB217" s="200"/>
      <c r="VE217" s="200"/>
      <c r="VH217" s="200"/>
      <c r="VQ217" s="200"/>
      <c r="VW217" s="200"/>
      <c r="VZ217" s="200"/>
      <c r="WC217" s="200"/>
      <c r="WF217" s="200"/>
      <c r="WL217" s="200"/>
      <c r="WU217" s="200"/>
      <c r="WW217" s="200"/>
      <c r="WX217" s="200"/>
      <c r="WZ217" s="200"/>
      <c r="XC217" s="200"/>
      <c r="XF217" s="200"/>
      <c r="XI217" s="200"/>
      <c r="XL217" s="200"/>
      <c r="XO217" s="200"/>
      <c r="XQ217" s="200"/>
      <c r="XS217" s="200"/>
      <c r="XV217" s="200"/>
      <c r="XY217" s="200"/>
      <c r="YB217" s="200"/>
      <c r="YE217" s="200"/>
      <c r="YH217" s="200"/>
      <c r="YK217" s="200"/>
      <c r="YN217" s="200"/>
      <c r="YP217" s="200"/>
      <c r="YS217" s="200"/>
      <c r="YV217" s="200"/>
      <c r="YY217" s="200"/>
      <c r="ZE217" s="200"/>
      <c r="ZH217" s="200"/>
      <c r="ZJ217" s="200"/>
      <c r="AAQ217" s="200"/>
      <c r="AAT217" s="200"/>
      <c r="AAW217" s="200"/>
      <c r="AAZ217" s="200"/>
      <c r="ABC217" s="200"/>
      <c r="ABD217" s="200"/>
      <c r="ABE217" s="200"/>
      <c r="ABH217" s="200"/>
      <c r="ABK217" s="200"/>
      <c r="ABN217" s="200"/>
      <c r="ABQ217" s="200"/>
      <c r="ABS217" s="200"/>
      <c r="ACG217" s="200"/>
      <c r="ACH217" s="200"/>
      <c r="ACI217" s="200"/>
      <c r="ACJ217" s="200"/>
      <c r="ACK217" s="200"/>
      <c r="ACL217" s="200"/>
      <c r="ACM217" s="200"/>
      <c r="ACN217" s="200"/>
      <c r="ACO217" s="200"/>
      <c r="ACP217" s="200"/>
      <c r="ACQ217" s="200"/>
      <c r="ACR217" s="200"/>
      <c r="ACS217" s="200"/>
      <c r="ACT217" s="200"/>
      <c r="ACU217" s="200"/>
      <c r="ACV217" s="200"/>
      <c r="ACW217" s="200"/>
      <c r="ACX217" s="200"/>
      <c r="ACY217" s="200"/>
      <c r="ADE217" s="200"/>
      <c r="ADF217" s="200"/>
      <c r="ADG217" s="200"/>
      <c r="ADH217" s="200"/>
      <c r="ADI217" s="200"/>
      <c r="ADJ217" s="200"/>
      <c r="ADK217" s="200"/>
      <c r="ADM217" s="200"/>
      <c r="ADN217" s="200"/>
      <c r="ADO217" s="200"/>
      <c r="ADP217" s="200"/>
      <c r="ADQ217" s="200"/>
      <c r="ADR217" s="200"/>
      <c r="ADS217" s="200"/>
      <c r="ADT217" s="200"/>
      <c r="ADW217" s="200"/>
      <c r="ADZ217" s="200"/>
      <c r="AEC217" s="200"/>
      <c r="AEF217" s="200"/>
      <c r="AEI217" s="200"/>
      <c r="AEL217" s="200"/>
      <c r="AEU217" s="200"/>
      <c r="AEX217" s="200"/>
      <c r="AFA217" s="200"/>
      <c r="AFD217" s="200"/>
      <c r="AFM217" s="200"/>
      <c r="AFS217" s="200"/>
      <c r="AFV217" s="200"/>
      <c r="AFY217" s="200"/>
      <c r="AGB217" s="200"/>
      <c r="AGH217" s="200"/>
      <c r="AGQ217" s="200"/>
      <c r="AGS217" s="200"/>
      <c r="AGT217" s="200"/>
      <c r="AGV217" s="200"/>
      <c r="AGY217" s="200"/>
      <c r="AHB217" s="200"/>
      <c r="AHE217" s="200"/>
      <c r="AHH217" s="200"/>
      <c r="AHK217" s="200"/>
      <c r="AHM217" s="200"/>
      <c r="AHO217" s="200"/>
      <c r="AHR217" s="200"/>
      <c r="AHU217" s="200"/>
      <c r="AHX217" s="200"/>
      <c r="AIA217" s="200"/>
      <c r="AID217" s="200"/>
      <c r="AIG217" s="200"/>
      <c r="AIJ217" s="200"/>
      <c r="AIL217" s="200"/>
      <c r="AIO217" s="200"/>
      <c r="AIR217" s="200"/>
      <c r="AIU217" s="200"/>
      <c r="AJA217" s="200"/>
      <c r="AJD217" s="200"/>
      <c r="AJF217" s="200"/>
      <c r="AKM217" s="200"/>
      <c r="AKP217" s="200"/>
      <c r="AKS217" s="200"/>
      <c r="AKV217" s="200"/>
      <c r="AKY217" s="200"/>
      <c r="AKZ217" s="200"/>
      <c r="ALA217" s="200"/>
      <c r="ALD217" s="200"/>
      <c r="ALG217" s="200"/>
      <c r="ALJ217" s="200"/>
      <c r="ALM217" s="200"/>
      <c r="ALO217" s="200"/>
      <c r="AMC217" s="200"/>
      <c r="AMD217" s="200"/>
      <c r="AME217" s="200"/>
      <c r="AMF217" s="200"/>
      <c r="AMG217" s="200"/>
      <c r="AMH217" s="200"/>
      <c r="AMI217" s="200"/>
      <c r="AMJ217" s="200"/>
      <c r="AMK217" s="200"/>
      <c r="AML217" s="200"/>
      <c r="AMM217" s="200"/>
      <c r="AMN217" s="200"/>
      <c r="AMO217" s="200"/>
      <c r="AMP217" s="200"/>
      <c r="AMQ217" s="200"/>
      <c r="AMR217" s="200"/>
      <c r="AMS217" s="200"/>
      <c r="AMT217" s="200"/>
      <c r="AMU217" s="200"/>
      <c r="ANA217" s="200"/>
      <c r="ANB217" s="200"/>
      <c r="ANC217" s="200"/>
      <c r="AND217" s="200"/>
      <c r="ANE217" s="200"/>
      <c r="ANF217" s="200"/>
      <c r="ANG217" s="200"/>
      <c r="ANI217" s="200"/>
      <c r="ANJ217" s="200"/>
      <c r="ANK217" s="200"/>
      <c r="ANL217" s="200"/>
      <c r="ANM217" s="200"/>
      <c r="ANN217" s="200"/>
      <c r="ANO217" s="200"/>
      <c r="ANP217" s="200"/>
      <c r="ANS217" s="200"/>
      <c r="ANV217" s="200"/>
      <c r="ANY217" s="200"/>
      <c r="AOB217" s="200"/>
      <c r="AOE217" s="200"/>
      <c r="AOH217" s="200"/>
      <c r="AOQ217" s="200"/>
      <c r="AOT217" s="200"/>
      <c r="AOW217" s="200"/>
      <c r="AOZ217" s="200"/>
      <c r="API217" s="200"/>
      <c r="APO217" s="200"/>
      <c r="APR217" s="200"/>
      <c r="APU217" s="200"/>
      <c r="APX217" s="200"/>
      <c r="AQD217" s="200"/>
      <c r="AQM217" s="200"/>
      <c r="AQO217" s="200"/>
      <c r="AQP217" s="200"/>
      <c r="AQR217" s="200"/>
      <c r="AQU217" s="200"/>
      <c r="AQX217" s="200"/>
      <c r="ARA217" s="200"/>
      <c r="ARD217" s="200"/>
      <c r="ARG217" s="200"/>
      <c r="ARI217" s="200"/>
      <c r="ARK217" s="200"/>
      <c r="ARN217" s="200"/>
      <c r="ARQ217" s="200"/>
      <c r="ART217" s="200"/>
      <c r="ARW217" s="200"/>
      <c r="ARZ217" s="200"/>
      <c r="ASC217" s="200"/>
      <c r="ASF217" s="200"/>
      <c r="ASH217" s="200"/>
      <c r="ASK217" s="200"/>
      <c r="ASN217" s="200"/>
      <c r="ASQ217" s="200"/>
      <c r="ASW217" s="200"/>
      <c r="ASZ217" s="200"/>
      <c r="ATB217" s="200"/>
      <c r="AUI217" s="200"/>
      <c r="AUL217" s="200"/>
      <c r="AUO217" s="200"/>
      <c r="AUR217" s="200"/>
      <c r="AUU217" s="200"/>
      <c r="AUV217" s="200"/>
      <c r="AUW217" s="200"/>
      <c r="AUZ217" s="200"/>
      <c r="AVC217" s="200"/>
      <c r="AVF217" s="200"/>
      <c r="AVI217" s="200"/>
      <c r="AVK217" s="200"/>
      <c r="AVY217" s="200"/>
      <c r="AVZ217" s="200"/>
      <c r="AWA217" s="200"/>
      <c r="AWB217" s="200"/>
      <c r="AWC217" s="200"/>
      <c r="AWD217" s="200"/>
      <c r="AWE217" s="200"/>
      <c r="AWF217" s="200"/>
      <c r="AWG217" s="200"/>
      <c r="AWH217" s="200"/>
      <c r="AWI217" s="200"/>
      <c r="AWJ217" s="200"/>
      <c r="AWK217" s="200"/>
      <c r="AWL217" s="200"/>
      <c r="AWM217" s="200"/>
      <c r="AWN217" s="200"/>
      <c r="AWO217" s="200"/>
      <c r="AWP217" s="200"/>
      <c r="AWQ217" s="200"/>
      <c r="AWW217" s="200"/>
      <c r="AWX217" s="200"/>
      <c r="AWY217" s="200"/>
      <c r="AWZ217" s="200"/>
      <c r="AXA217" s="200"/>
      <c r="AXB217" s="200"/>
      <c r="AXC217" s="200"/>
      <c r="AXE217" s="200"/>
      <c r="AXF217" s="200"/>
      <c r="AXG217" s="200"/>
      <c r="AXH217" s="200"/>
      <c r="AXI217" s="200"/>
      <c r="AXJ217" s="200"/>
      <c r="AXK217" s="200"/>
      <c r="AXL217" s="200"/>
      <c r="AXO217" s="200"/>
      <c r="AXR217" s="200"/>
      <c r="AXU217" s="200"/>
      <c r="AXX217" s="200"/>
      <c r="AYA217" s="200"/>
      <c r="AYD217" s="200"/>
      <c r="AYM217" s="200"/>
      <c r="AYP217" s="200"/>
      <c r="AYS217" s="200"/>
      <c r="AYV217" s="200"/>
      <c r="AZE217" s="200"/>
      <c r="AZK217" s="200"/>
      <c r="AZN217" s="200"/>
      <c r="AZQ217" s="200"/>
      <c r="AZT217" s="200"/>
      <c r="AZZ217" s="200"/>
      <c r="BAI217" s="200"/>
      <c r="BAK217" s="200"/>
      <c r="BAL217" s="200"/>
      <c r="BAN217" s="200"/>
      <c r="BAQ217" s="200"/>
      <c r="BAT217" s="200"/>
      <c r="BAW217" s="200"/>
      <c r="BAZ217" s="200"/>
      <c r="BBC217" s="200"/>
      <c r="BBE217" s="200"/>
      <c r="BBG217" s="200"/>
      <c r="BBJ217" s="200"/>
      <c r="BBM217" s="200"/>
      <c r="BBP217" s="200"/>
      <c r="BBS217" s="200"/>
      <c r="BBV217" s="200"/>
      <c r="BBY217" s="200"/>
      <c r="BCB217" s="200"/>
      <c r="BCD217" s="200"/>
      <c r="BCG217" s="200"/>
      <c r="BCJ217" s="200"/>
      <c r="BCM217" s="200"/>
      <c r="BCS217" s="200"/>
      <c r="BCV217" s="200"/>
      <c r="BCX217" s="200"/>
      <c r="BEE217" s="200"/>
      <c r="BEH217" s="200"/>
      <c r="BEK217" s="200"/>
      <c r="BEN217" s="200"/>
      <c r="BEQ217" s="200"/>
      <c r="BER217" s="200"/>
      <c r="BES217" s="200"/>
      <c r="BEV217" s="200"/>
      <c r="BEY217" s="200"/>
      <c r="BFB217" s="200"/>
      <c r="BFE217" s="200"/>
      <c r="BFG217" s="200"/>
      <c r="BFU217" s="200"/>
      <c r="BFV217" s="200"/>
      <c r="BFW217" s="200"/>
      <c r="BFX217" s="200"/>
      <c r="BFY217" s="200"/>
      <c r="BFZ217" s="200"/>
      <c r="BGA217" s="200"/>
      <c r="BGB217" s="200"/>
      <c r="BGC217" s="200"/>
      <c r="BGD217" s="200"/>
      <c r="BGE217" s="200"/>
      <c r="BGF217" s="200"/>
      <c r="BGG217" s="200"/>
      <c r="BGH217" s="200"/>
      <c r="BGI217" s="200"/>
      <c r="BGJ217" s="200"/>
      <c r="BGK217" s="200"/>
      <c r="BGL217" s="200"/>
      <c r="BGM217" s="200"/>
      <c r="BGS217" s="200"/>
      <c r="BGT217" s="200"/>
      <c r="BGU217" s="200"/>
      <c r="BGV217" s="200"/>
      <c r="BGW217" s="200"/>
      <c r="BGX217" s="200"/>
      <c r="BGY217" s="200"/>
      <c r="BHA217" s="200"/>
      <c r="BHB217" s="200"/>
      <c r="BHC217" s="200"/>
      <c r="BHD217" s="200"/>
      <c r="BHE217" s="200"/>
      <c r="BHF217" s="200"/>
      <c r="BHG217" s="200"/>
      <c r="BHH217" s="200"/>
      <c r="BHK217" s="200"/>
      <c r="BHN217" s="200"/>
      <c r="BHQ217" s="200"/>
      <c r="BHT217" s="200"/>
      <c r="BHW217" s="200"/>
      <c r="BHZ217" s="200"/>
      <c r="BII217" s="200"/>
      <c r="BIL217" s="200"/>
      <c r="BIO217" s="200"/>
      <c r="BIR217" s="200"/>
      <c r="BJA217" s="200"/>
      <c r="BJG217" s="200"/>
      <c r="BJJ217" s="200"/>
      <c r="BJM217" s="200"/>
      <c r="BJP217" s="200"/>
      <c r="BJV217" s="200"/>
      <c r="BKE217" s="200"/>
      <c r="BKG217" s="200"/>
      <c r="BKH217" s="200"/>
      <c r="BKJ217" s="200"/>
      <c r="BKM217" s="200"/>
      <c r="BKP217" s="200"/>
      <c r="BKS217" s="200"/>
      <c r="BKV217" s="200"/>
      <c r="BKY217" s="200"/>
      <c r="BLA217" s="200"/>
      <c r="BLC217" s="200"/>
      <c r="BLF217" s="200"/>
      <c r="BLI217" s="200"/>
      <c r="BLL217" s="200"/>
      <c r="BLO217" s="200"/>
      <c r="BLR217" s="200"/>
      <c r="BLU217" s="200"/>
      <c r="BLX217" s="200"/>
      <c r="BLZ217" s="200"/>
      <c r="BMC217" s="200"/>
      <c r="BMF217" s="200"/>
      <c r="BMI217" s="200"/>
      <c r="BMO217" s="200"/>
      <c r="BMR217" s="200"/>
      <c r="BMT217" s="200"/>
      <c r="BOA217" s="200"/>
      <c r="BOD217" s="200"/>
      <c r="BOG217" s="200"/>
      <c r="BOJ217" s="200"/>
      <c r="BOM217" s="200"/>
      <c r="BON217" s="200"/>
      <c r="BOO217" s="200"/>
      <c r="BOR217" s="200"/>
      <c r="BOU217" s="200"/>
      <c r="BOX217" s="200"/>
      <c r="BPA217" s="200"/>
      <c r="BPC217" s="200"/>
      <c r="BPQ217" s="200"/>
      <c r="BPR217" s="200"/>
      <c r="BPS217" s="200"/>
      <c r="BPT217" s="200"/>
      <c r="BPU217" s="200"/>
      <c r="BPV217" s="200"/>
      <c r="BPW217" s="200"/>
      <c r="BPX217" s="200"/>
      <c r="BPY217" s="200"/>
      <c r="BPZ217" s="200"/>
      <c r="BQA217" s="200"/>
      <c r="BQB217" s="200"/>
      <c r="BQC217" s="200"/>
      <c r="BQD217" s="200"/>
      <c r="BQE217" s="200"/>
      <c r="BQF217" s="200"/>
      <c r="BQG217" s="200"/>
      <c r="BQH217" s="200"/>
      <c r="BQI217" s="200"/>
      <c r="BQO217" s="200"/>
      <c r="BQP217" s="200"/>
      <c r="BQQ217" s="200"/>
      <c r="BQR217" s="200"/>
      <c r="BQS217" s="200"/>
      <c r="BQT217" s="200"/>
      <c r="BQU217" s="200"/>
      <c r="BQW217" s="200"/>
      <c r="BQX217" s="200"/>
      <c r="BQY217" s="200"/>
      <c r="BQZ217" s="200"/>
      <c r="BRA217" s="200"/>
      <c r="BRB217" s="200"/>
      <c r="BRC217" s="200"/>
      <c r="BRD217" s="200"/>
      <c r="BRG217" s="200"/>
      <c r="BRJ217" s="200"/>
      <c r="BRM217" s="200"/>
      <c r="BRP217" s="200"/>
      <c r="BRS217" s="200"/>
      <c r="BRV217" s="200"/>
      <c r="BSE217" s="200"/>
      <c r="BSH217" s="200"/>
      <c r="BSK217" s="200"/>
      <c r="BSN217" s="200"/>
      <c r="BSW217" s="200"/>
      <c r="BTC217" s="200"/>
      <c r="BTF217" s="200"/>
      <c r="BTI217" s="200"/>
      <c r="BTL217" s="200"/>
      <c r="BTR217" s="200"/>
      <c r="BUA217" s="200"/>
      <c r="BUC217" s="200"/>
      <c r="BUD217" s="200"/>
      <c r="BUF217" s="200"/>
      <c r="BUI217" s="200"/>
      <c r="BUL217" s="200"/>
      <c r="BUO217" s="200"/>
      <c r="BUR217" s="200"/>
      <c r="BUU217" s="200"/>
      <c r="BUW217" s="200"/>
      <c r="BUY217" s="200"/>
      <c r="BVB217" s="200"/>
      <c r="BVE217" s="200"/>
      <c r="BVH217" s="200"/>
      <c r="BVK217" s="200"/>
      <c r="BVN217" s="200"/>
      <c r="BVQ217" s="200"/>
      <c r="BVT217" s="200"/>
      <c r="BVV217" s="200"/>
      <c r="BVY217" s="200"/>
      <c r="BWB217" s="200"/>
      <c r="BWE217" s="200"/>
      <c r="BWK217" s="200"/>
      <c r="BWN217" s="200"/>
      <c r="BWP217" s="200"/>
      <c r="BXW217" s="200"/>
      <c r="BXZ217" s="200"/>
      <c r="BYC217" s="200"/>
      <c r="BYF217" s="200"/>
      <c r="BYI217" s="200"/>
      <c r="BYJ217" s="200"/>
      <c r="BYK217" s="200"/>
      <c r="BYN217" s="200"/>
      <c r="BYQ217" s="200"/>
      <c r="BYT217" s="200"/>
      <c r="BYW217" s="200"/>
      <c r="BYY217" s="200"/>
      <c r="BZM217" s="200"/>
      <c r="BZN217" s="200"/>
      <c r="BZO217" s="200"/>
      <c r="BZP217" s="200"/>
      <c r="BZQ217" s="200"/>
      <c r="BZR217" s="200"/>
      <c r="BZS217" s="200"/>
      <c r="BZT217" s="200"/>
      <c r="BZU217" s="200"/>
      <c r="BZV217" s="200"/>
      <c r="BZW217" s="200"/>
      <c r="BZX217" s="200"/>
      <c r="BZY217" s="200"/>
      <c r="BZZ217" s="200"/>
      <c r="CAA217" s="200"/>
      <c r="CAB217" s="200"/>
      <c r="CAC217" s="200"/>
      <c r="CAD217" s="200"/>
      <c r="CAE217" s="200"/>
      <c r="CAK217" s="200"/>
      <c r="CAL217" s="200"/>
      <c r="CAM217" s="200"/>
      <c r="CAN217" s="200"/>
      <c r="CAO217" s="200"/>
      <c r="CAP217" s="200"/>
      <c r="CAQ217" s="200"/>
      <c r="CAS217" s="200"/>
      <c r="CAT217" s="200"/>
      <c r="CAU217" s="200"/>
      <c r="CAV217" s="200"/>
      <c r="CAW217" s="200"/>
      <c r="CAX217" s="200"/>
      <c r="CAY217" s="200"/>
      <c r="CAZ217" s="200"/>
      <c r="CBC217" s="200"/>
      <c r="CBF217" s="200"/>
      <c r="CBI217" s="200"/>
      <c r="CBL217" s="200"/>
      <c r="CBO217" s="200"/>
      <c r="CBR217" s="200"/>
      <c r="CCA217" s="200"/>
      <c r="CCD217" s="200"/>
      <c r="CCG217" s="200"/>
      <c r="CCJ217" s="200"/>
      <c r="CCS217" s="200"/>
      <c r="CCY217" s="200"/>
      <c r="CDB217" s="200"/>
      <c r="CDE217" s="200"/>
      <c r="CDH217" s="200"/>
      <c r="CDN217" s="200"/>
      <c r="CDW217" s="200"/>
      <c r="CDY217" s="200"/>
      <c r="CDZ217" s="200"/>
      <c r="CEB217" s="200"/>
      <c r="CEE217" s="200"/>
      <c r="CEH217" s="200"/>
      <c r="CEK217" s="200"/>
      <c r="CEN217" s="200"/>
      <c r="CEQ217" s="200"/>
      <c r="CES217" s="200"/>
      <c r="CEU217" s="200"/>
      <c r="CEX217" s="200"/>
      <c r="CFA217" s="200"/>
      <c r="CFD217" s="200"/>
      <c r="CFG217" s="200"/>
      <c r="CFJ217" s="200"/>
      <c r="CFM217" s="200"/>
      <c r="CFP217" s="200"/>
      <c r="CFR217" s="200"/>
      <c r="CFU217" s="200"/>
      <c r="CFX217" s="200"/>
      <c r="CGA217" s="200"/>
      <c r="CGG217" s="200"/>
      <c r="CGJ217" s="200"/>
      <c r="CGL217" s="200"/>
      <c r="CHS217" s="200"/>
      <c r="CHV217" s="200"/>
      <c r="CHY217" s="200"/>
      <c r="CIB217" s="200"/>
      <c r="CIE217" s="200"/>
      <c r="CIF217" s="200"/>
      <c r="CIG217" s="200"/>
      <c r="CIJ217" s="200"/>
      <c r="CIM217" s="200"/>
      <c r="CIP217" s="200"/>
      <c r="CIS217" s="200"/>
      <c r="CIU217" s="200"/>
      <c r="CJI217" s="200"/>
      <c r="CJJ217" s="200"/>
      <c r="CJK217" s="200"/>
      <c r="CJL217" s="200"/>
      <c r="CJM217" s="200"/>
      <c r="CJN217" s="200"/>
      <c r="CJO217" s="200"/>
      <c r="CJP217" s="200"/>
      <c r="CJQ217" s="200"/>
      <c r="CJR217" s="200"/>
      <c r="CJS217" s="200"/>
      <c r="CJT217" s="200"/>
      <c r="CJU217" s="200"/>
      <c r="CJV217" s="200"/>
      <c r="CJW217" s="200"/>
      <c r="CJX217" s="200"/>
      <c r="CJY217" s="200"/>
      <c r="CJZ217" s="200"/>
      <c r="CKA217" s="200"/>
      <c r="CKG217" s="200"/>
      <c r="CKH217" s="200"/>
      <c r="CKI217" s="200"/>
      <c r="CKJ217" s="200"/>
      <c r="CKK217" s="200"/>
      <c r="CKL217" s="200"/>
      <c r="CKM217" s="200"/>
      <c r="CKO217" s="200"/>
      <c r="CKP217" s="200"/>
      <c r="CKQ217" s="200"/>
      <c r="CKR217" s="200"/>
      <c r="CKS217" s="200"/>
      <c r="CKT217" s="200"/>
      <c r="CKU217" s="200"/>
      <c r="CKV217" s="200"/>
      <c r="CKY217" s="200"/>
      <c r="CLB217" s="200"/>
      <c r="CLE217" s="200"/>
      <c r="CLH217" s="200"/>
      <c r="CLK217" s="200"/>
      <c r="CLN217" s="200"/>
      <c r="CLW217" s="200"/>
      <c r="CLZ217" s="200"/>
      <c r="CMC217" s="200"/>
      <c r="CMF217" s="200"/>
      <c r="CMO217" s="200"/>
      <c r="CMU217" s="200"/>
      <c r="CMX217" s="200"/>
      <c r="CNA217" s="200"/>
      <c r="CND217" s="200"/>
      <c r="CNJ217" s="200"/>
      <c r="CNS217" s="200"/>
      <c r="CNU217" s="200"/>
      <c r="CNV217" s="200"/>
      <c r="CNX217" s="200"/>
      <c r="COA217" s="200"/>
      <c r="COD217" s="200"/>
      <c r="COG217" s="200"/>
      <c r="COJ217" s="200"/>
      <c r="COM217" s="200"/>
      <c r="COO217" s="200"/>
      <c r="COQ217" s="200"/>
      <c r="COT217" s="200"/>
      <c r="COW217" s="200"/>
      <c r="COZ217" s="200"/>
      <c r="CPC217" s="200"/>
      <c r="CPF217" s="200"/>
      <c r="CPI217" s="200"/>
      <c r="CPL217" s="200"/>
      <c r="CPN217" s="200"/>
      <c r="CPQ217" s="200"/>
      <c r="CPT217" s="200"/>
      <c r="CPW217" s="200"/>
      <c r="CQC217" s="200"/>
      <c r="CQF217" s="200"/>
      <c r="CQH217" s="200"/>
      <c r="CRO217" s="200"/>
      <c r="CRR217" s="200"/>
      <c r="CRU217" s="200"/>
      <c r="CRX217" s="200"/>
      <c r="CSA217" s="200"/>
      <c r="CSB217" s="200"/>
      <c r="CSC217" s="200"/>
      <c r="CSF217" s="200"/>
      <c r="CSI217" s="200"/>
      <c r="CSL217" s="200"/>
      <c r="CSO217" s="200"/>
      <c r="CSQ217" s="200"/>
      <c r="CTE217" s="200"/>
      <c r="CTF217" s="200"/>
      <c r="CTG217" s="200"/>
      <c r="CTH217" s="200"/>
      <c r="CTI217" s="200"/>
      <c r="CTJ217" s="200"/>
      <c r="CTK217" s="200"/>
      <c r="CTL217" s="200"/>
      <c r="CTM217" s="200"/>
      <c r="CTN217" s="200"/>
      <c r="CTO217" s="200"/>
      <c r="CTP217" s="200"/>
      <c r="CTQ217" s="200"/>
      <c r="CTR217" s="200"/>
      <c r="CTS217" s="200"/>
      <c r="CTT217" s="200"/>
      <c r="CTU217" s="200"/>
      <c r="CTV217" s="200"/>
      <c r="CTW217" s="200"/>
      <c r="CUC217" s="200"/>
      <c r="CUD217" s="200"/>
      <c r="CUE217" s="200"/>
      <c r="CUF217" s="200"/>
      <c r="CUG217" s="200"/>
      <c r="CUH217" s="200"/>
      <c r="CUI217" s="200"/>
      <c r="CUK217" s="200"/>
      <c r="CUL217" s="200"/>
      <c r="CUM217" s="200"/>
      <c r="CUN217" s="200"/>
      <c r="CUO217" s="200"/>
      <c r="CUP217" s="200"/>
      <c r="CUQ217" s="200"/>
      <c r="CUR217" s="200"/>
      <c r="CUU217" s="200"/>
      <c r="CUX217" s="200"/>
      <c r="CVA217" s="200"/>
      <c r="CVD217" s="200"/>
      <c r="CVG217" s="200"/>
      <c r="CVJ217" s="200"/>
      <c r="CVS217" s="200"/>
      <c r="CVV217" s="200"/>
      <c r="CVY217" s="200"/>
      <c r="CWB217" s="200"/>
      <c r="CWK217" s="200"/>
      <c r="CWQ217" s="200"/>
      <c r="CWT217" s="200"/>
      <c r="CWW217" s="200"/>
      <c r="CWZ217" s="200"/>
      <c r="CXF217" s="200"/>
      <c r="CXO217" s="200"/>
      <c r="CXQ217" s="200"/>
      <c r="CXR217" s="200"/>
      <c r="CXT217" s="200"/>
      <c r="CXW217" s="200"/>
      <c r="CXZ217" s="200"/>
      <c r="CYC217" s="200"/>
      <c r="CYF217" s="200"/>
      <c r="CYI217" s="200"/>
      <c r="CYK217" s="200"/>
      <c r="CYM217" s="200"/>
      <c r="CYP217" s="200"/>
      <c r="CYS217" s="200"/>
      <c r="CYV217" s="200"/>
      <c r="CYY217" s="200"/>
      <c r="CZB217" s="200"/>
      <c r="CZE217" s="200"/>
      <c r="CZH217" s="200"/>
      <c r="CZJ217" s="200"/>
      <c r="CZM217" s="200"/>
      <c r="CZP217" s="200"/>
      <c r="CZS217" s="200"/>
      <c r="CZY217" s="200"/>
      <c r="DAB217" s="200"/>
      <c r="DAD217" s="200"/>
      <c r="DBK217" s="200"/>
      <c r="DBN217" s="200"/>
      <c r="DBQ217" s="200"/>
      <c r="DBT217" s="200"/>
      <c r="DBW217" s="200"/>
      <c r="DBX217" s="200"/>
      <c r="DBY217" s="200"/>
      <c r="DCB217" s="200"/>
      <c r="DCE217" s="200"/>
      <c r="DCH217" s="200"/>
      <c r="DCK217" s="200"/>
      <c r="DCM217" s="200"/>
      <c r="DDA217" s="200"/>
      <c r="DDB217" s="200"/>
      <c r="DDC217" s="200"/>
      <c r="DDD217" s="200"/>
      <c r="DDE217" s="200"/>
      <c r="DDF217" s="200"/>
      <c r="DDG217" s="200"/>
      <c r="DDH217" s="200"/>
      <c r="DDI217" s="200"/>
      <c r="DDJ217" s="200"/>
      <c r="DDK217" s="200"/>
      <c r="DDL217" s="200"/>
      <c r="DDM217" s="200"/>
      <c r="DDN217" s="200"/>
      <c r="DDO217" s="200"/>
      <c r="DDP217" s="200"/>
      <c r="DDQ217" s="200"/>
      <c r="DDR217" s="200"/>
      <c r="DDS217" s="200"/>
      <c r="DDY217" s="200"/>
      <c r="DDZ217" s="200"/>
      <c r="DEA217" s="200"/>
      <c r="DEB217" s="200"/>
      <c r="DEC217" s="200"/>
      <c r="DED217" s="200"/>
      <c r="DEE217" s="200"/>
      <c r="DEG217" s="200"/>
      <c r="DEH217" s="200"/>
      <c r="DEI217" s="200"/>
      <c r="DEJ217" s="200"/>
      <c r="DEK217" s="200"/>
      <c r="DEL217" s="200"/>
      <c r="DEM217" s="200"/>
      <c r="DEN217" s="200"/>
      <c r="DEQ217" s="200"/>
      <c r="DET217" s="200"/>
      <c r="DEW217" s="200"/>
      <c r="DEZ217" s="200"/>
      <c r="DFC217" s="200"/>
      <c r="DFF217" s="200"/>
      <c r="DFO217" s="200"/>
      <c r="DFR217" s="200"/>
      <c r="DFU217" s="200"/>
      <c r="DFX217" s="200"/>
      <c r="DGG217" s="200"/>
      <c r="DGM217" s="200"/>
      <c r="DGP217" s="200"/>
      <c r="DGS217" s="200"/>
      <c r="DGV217" s="200"/>
      <c r="DHB217" s="200"/>
      <c r="DHK217" s="200"/>
      <c r="DHM217" s="200"/>
      <c r="DHN217" s="200"/>
      <c r="DHP217" s="200"/>
      <c r="DHS217" s="200"/>
      <c r="DHV217" s="200"/>
      <c r="DHY217" s="200"/>
      <c r="DIB217" s="200"/>
      <c r="DIE217" s="200"/>
      <c r="DIG217" s="200"/>
      <c r="DII217" s="200"/>
      <c r="DIL217" s="200"/>
      <c r="DIO217" s="200"/>
      <c r="DIR217" s="200"/>
      <c r="DIU217" s="200"/>
      <c r="DIX217" s="200"/>
      <c r="DJA217" s="200"/>
      <c r="DJD217" s="200"/>
      <c r="DJF217" s="200"/>
      <c r="DJI217" s="200"/>
      <c r="DJL217" s="200"/>
      <c r="DJO217" s="200"/>
      <c r="DJU217" s="200"/>
      <c r="DJX217" s="200"/>
      <c r="DJZ217" s="200"/>
      <c r="DLG217" s="200"/>
      <c r="DLJ217" s="200"/>
      <c r="DLM217" s="200"/>
      <c r="DLP217" s="200"/>
      <c r="DLS217" s="200"/>
      <c r="DLT217" s="200"/>
      <c r="DLU217" s="200"/>
      <c r="DLX217" s="200"/>
      <c r="DMA217" s="200"/>
      <c r="DMD217" s="200"/>
      <c r="DMG217" s="200"/>
      <c r="DMI217" s="200"/>
      <c r="DMW217" s="200"/>
      <c r="DMX217" s="200"/>
      <c r="DMY217" s="200"/>
      <c r="DMZ217" s="200"/>
      <c r="DNA217" s="200"/>
      <c r="DNB217" s="200"/>
      <c r="DNC217" s="200"/>
      <c r="DND217" s="200"/>
      <c r="DNE217" s="200"/>
      <c r="DNF217" s="200"/>
      <c r="DNG217" s="200"/>
      <c r="DNH217" s="200"/>
      <c r="DNI217" s="200"/>
      <c r="DNJ217" s="200"/>
      <c r="DNK217" s="200"/>
      <c r="DNL217" s="200"/>
      <c r="DNM217" s="200"/>
      <c r="DNN217" s="200"/>
      <c r="DNO217" s="200"/>
      <c r="DNU217" s="200"/>
      <c r="DNV217" s="200"/>
      <c r="DNW217" s="200"/>
      <c r="DNX217" s="200"/>
      <c r="DNY217" s="200"/>
      <c r="DNZ217" s="200"/>
      <c r="DOA217" s="200"/>
      <c r="DOC217" s="200"/>
      <c r="DOD217" s="200"/>
      <c r="DOE217" s="200"/>
      <c r="DOF217" s="200"/>
      <c r="DOG217" s="200"/>
      <c r="DOH217" s="200"/>
      <c r="DOI217" s="200"/>
      <c r="DOJ217" s="200"/>
      <c r="DOM217" s="200"/>
      <c r="DOP217" s="200"/>
      <c r="DOS217" s="200"/>
      <c r="DOV217" s="200"/>
      <c r="DOY217" s="200"/>
      <c r="DPB217" s="200"/>
      <c r="DPK217" s="200"/>
      <c r="DPN217" s="200"/>
      <c r="DPQ217" s="200"/>
      <c r="DPT217" s="200"/>
      <c r="DQC217" s="200"/>
      <c r="DQI217" s="200"/>
      <c r="DQL217" s="200"/>
      <c r="DQO217" s="200"/>
      <c r="DQR217" s="200"/>
      <c r="DQX217" s="200"/>
      <c r="DRG217" s="200"/>
      <c r="DRI217" s="200"/>
      <c r="DRJ217" s="200"/>
      <c r="DRL217" s="200"/>
      <c r="DRO217" s="200"/>
      <c r="DRR217" s="200"/>
      <c r="DRU217" s="200"/>
      <c r="DRX217" s="200"/>
      <c r="DSA217" s="200"/>
      <c r="DSC217" s="200"/>
      <c r="DSE217" s="200"/>
      <c r="DSH217" s="200"/>
      <c r="DSK217" s="200"/>
      <c r="DSN217" s="200"/>
      <c r="DSQ217" s="200"/>
      <c r="DST217" s="200"/>
      <c r="DSW217" s="200"/>
      <c r="DSZ217" s="200"/>
      <c r="DTB217" s="200"/>
      <c r="DTE217" s="200"/>
      <c r="DTH217" s="200"/>
      <c r="DTK217" s="200"/>
      <c r="DTQ217" s="200"/>
      <c r="DTT217" s="200"/>
      <c r="DTV217" s="200"/>
      <c r="DVC217" s="200"/>
      <c r="DVF217" s="200"/>
      <c r="DVI217" s="200"/>
      <c r="DVL217" s="200"/>
      <c r="DVO217" s="200"/>
      <c r="DVP217" s="200"/>
      <c r="DVQ217" s="200"/>
      <c r="DVT217" s="200"/>
      <c r="DVW217" s="200"/>
      <c r="DVZ217" s="200"/>
      <c r="DWC217" s="200"/>
      <c r="DWE217" s="200"/>
      <c r="DWS217" s="200"/>
      <c r="DWT217" s="200"/>
      <c r="DWU217" s="200"/>
      <c r="DWV217" s="200"/>
      <c r="DWW217" s="200"/>
      <c r="DWX217" s="200"/>
      <c r="DWY217" s="200"/>
      <c r="DWZ217" s="200"/>
      <c r="DXA217" s="200"/>
      <c r="DXB217" s="200"/>
      <c r="DXC217" s="200"/>
      <c r="DXD217" s="200"/>
      <c r="DXE217" s="200"/>
      <c r="DXF217" s="200"/>
      <c r="DXG217" s="200"/>
      <c r="DXH217" s="200"/>
      <c r="DXI217" s="200"/>
      <c r="DXJ217" s="200"/>
      <c r="DXK217" s="200"/>
      <c r="DXQ217" s="200"/>
      <c r="DXR217" s="200"/>
      <c r="DXS217" s="200"/>
      <c r="DXT217" s="200"/>
      <c r="DXU217" s="200"/>
      <c r="DXV217" s="200"/>
      <c r="DXW217" s="200"/>
      <c r="DXY217" s="200"/>
      <c r="DXZ217" s="200"/>
      <c r="DYA217" s="200"/>
      <c r="DYB217" s="200"/>
      <c r="DYC217" s="200"/>
      <c r="DYD217" s="200"/>
      <c r="DYE217" s="200"/>
      <c r="DYF217" s="200"/>
      <c r="DYI217" s="200"/>
      <c r="DYL217" s="200"/>
      <c r="DYO217" s="200"/>
      <c r="DYR217" s="200"/>
      <c r="DYU217" s="200"/>
      <c r="DYX217" s="200"/>
      <c r="DZG217" s="200"/>
      <c r="DZJ217" s="200"/>
      <c r="DZM217" s="200"/>
      <c r="DZP217" s="200"/>
      <c r="DZY217" s="200"/>
      <c r="EAE217" s="200"/>
      <c r="EAH217" s="200"/>
      <c r="EAK217" s="200"/>
      <c r="EAN217" s="200"/>
      <c r="EAT217" s="200"/>
      <c r="EBC217" s="200"/>
      <c r="EBE217" s="200"/>
      <c r="EBF217" s="200"/>
      <c r="EBH217" s="200"/>
      <c r="EBK217" s="200"/>
      <c r="EBN217" s="200"/>
      <c r="EBQ217" s="200"/>
      <c r="EBT217" s="200"/>
      <c r="EBW217" s="200"/>
      <c r="EBY217" s="200"/>
      <c r="ECA217" s="200"/>
      <c r="ECD217" s="200"/>
      <c r="ECG217" s="200"/>
      <c r="ECJ217" s="200"/>
      <c r="ECM217" s="200"/>
      <c r="ECP217" s="200"/>
      <c r="ECS217" s="200"/>
      <c r="ECV217" s="200"/>
      <c r="ECX217" s="200"/>
      <c r="EDA217" s="200"/>
      <c r="EDD217" s="200"/>
      <c r="EDG217" s="200"/>
      <c r="EDM217" s="200"/>
      <c r="EDP217" s="200"/>
      <c r="EDR217" s="200"/>
      <c r="EEY217" s="200"/>
      <c r="EFB217" s="200"/>
      <c r="EFE217" s="200"/>
      <c r="EFH217" s="200"/>
      <c r="EFK217" s="200"/>
      <c r="EFL217" s="200"/>
      <c r="EFM217" s="200"/>
      <c r="EFP217" s="200"/>
      <c r="EFS217" s="200"/>
      <c r="EFV217" s="200"/>
      <c r="EFY217" s="200"/>
      <c r="EGA217" s="200"/>
      <c r="EGO217" s="200"/>
      <c r="EGP217" s="200"/>
      <c r="EGQ217" s="200"/>
      <c r="EGR217" s="200"/>
      <c r="EGS217" s="200"/>
      <c r="EGT217" s="200"/>
      <c r="EGU217" s="200"/>
      <c r="EGV217" s="200"/>
      <c r="EGW217" s="200"/>
      <c r="EGX217" s="200"/>
      <c r="EGY217" s="200"/>
      <c r="EGZ217" s="200"/>
      <c r="EHA217" s="200"/>
      <c r="EHB217" s="200"/>
      <c r="EHC217" s="200"/>
      <c r="EHD217" s="200"/>
      <c r="EHE217" s="200"/>
      <c r="EHF217" s="200"/>
      <c r="EHG217" s="200"/>
      <c r="EHM217" s="200"/>
      <c r="EHN217" s="200"/>
      <c r="EHO217" s="200"/>
      <c r="EHP217" s="200"/>
      <c r="EHQ217" s="200"/>
      <c r="EHR217" s="200"/>
      <c r="EHS217" s="200"/>
      <c r="EHU217" s="200"/>
      <c r="EHV217" s="200"/>
      <c r="EHW217" s="200"/>
      <c r="EHX217" s="200"/>
      <c r="EHY217" s="200"/>
      <c r="EHZ217" s="200"/>
      <c r="EIA217" s="200"/>
      <c r="EIB217" s="200"/>
      <c r="EIE217" s="200"/>
      <c r="EIH217" s="200"/>
      <c r="EIK217" s="200"/>
      <c r="EIN217" s="200"/>
      <c r="EIQ217" s="200"/>
      <c r="EIT217" s="200"/>
      <c r="EJC217" s="200"/>
      <c r="EJF217" s="200"/>
      <c r="EJI217" s="200"/>
      <c r="EJL217" s="200"/>
      <c r="EJU217" s="200"/>
      <c r="EKA217" s="200"/>
      <c r="EKD217" s="200"/>
      <c r="EKG217" s="200"/>
      <c r="EKJ217" s="200"/>
      <c r="EKP217" s="200"/>
      <c r="EKY217" s="200"/>
      <c r="ELA217" s="200"/>
      <c r="ELB217" s="200"/>
      <c r="ELD217" s="200"/>
      <c r="ELG217" s="200"/>
      <c r="ELJ217" s="200"/>
      <c r="ELM217" s="200"/>
      <c r="ELP217" s="200"/>
      <c r="ELS217" s="200"/>
      <c r="ELU217" s="200"/>
      <c r="ELW217" s="200"/>
      <c r="ELZ217" s="200"/>
      <c r="EMC217" s="200"/>
      <c r="EMF217" s="200"/>
      <c r="EMI217" s="200"/>
      <c r="EML217" s="200"/>
      <c r="EMO217" s="200"/>
      <c r="EMR217" s="200"/>
      <c r="EMT217" s="200"/>
      <c r="EMW217" s="200"/>
      <c r="EMZ217" s="200"/>
      <c r="ENC217" s="200"/>
      <c r="ENI217" s="200"/>
      <c r="ENL217" s="200"/>
      <c r="ENN217" s="200"/>
      <c r="EOU217" s="200"/>
      <c r="EOX217" s="200"/>
      <c r="EPA217" s="200"/>
      <c r="EPD217" s="200"/>
      <c r="EPG217" s="200"/>
      <c r="EPH217" s="200"/>
      <c r="EPI217" s="200"/>
      <c r="EPL217" s="200"/>
      <c r="EPO217" s="200"/>
      <c r="EPR217" s="200"/>
      <c r="EPU217" s="200"/>
      <c r="EPW217" s="200"/>
      <c r="EQK217" s="200"/>
      <c r="EQL217" s="200"/>
      <c r="EQM217" s="200"/>
      <c r="EQN217" s="200"/>
      <c r="EQO217" s="200"/>
      <c r="EQP217" s="200"/>
      <c r="EQQ217" s="200"/>
      <c r="EQR217" s="200"/>
      <c r="EQS217" s="200"/>
      <c r="EQT217" s="200"/>
      <c r="EQU217" s="200"/>
      <c r="EQV217" s="200"/>
      <c r="EQW217" s="200"/>
      <c r="EQX217" s="200"/>
      <c r="EQY217" s="200"/>
      <c r="EQZ217" s="200"/>
      <c r="ERA217" s="200"/>
      <c r="ERB217" s="200"/>
      <c r="ERC217" s="200"/>
      <c r="ERI217" s="200"/>
      <c r="ERJ217" s="200"/>
      <c r="ERK217" s="200"/>
      <c r="ERL217" s="200"/>
      <c r="ERM217" s="200"/>
      <c r="ERN217" s="200"/>
      <c r="ERO217" s="200"/>
      <c r="ERQ217" s="200"/>
      <c r="ERR217" s="200"/>
      <c r="ERS217" s="200"/>
      <c r="ERT217" s="200"/>
      <c r="ERU217" s="200"/>
      <c r="ERV217" s="200"/>
      <c r="ERW217" s="200"/>
      <c r="ERX217" s="200"/>
      <c r="ESA217" s="200"/>
      <c r="ESD217" s="200"/>
      <c r="ESG217" s="200"/>
      <c r="ESJ217" s="200"/>
      <c r="ESM217" s="200"/>
      <c r="ESP217" s="200"/>
      <c r="ESY217" s="200"/>
      <c r="ETB217" s="200"/>
      <c r="ETE217" s="200"/>
      <c r="ETH217" s="200"/>
      <c r="ETQ217" s="200"/>
      <c r="ETW217" s="200"/>
      <c r="ETZ217" s="200"/>
      <c r="EUC217" s="200"/>
      <c r="EUF217" s="200"/>
      <c r="EUL217" s="200"/>
      <c r="EUU217" s="200"/>
      <c r="EUW217" s="200"/>
      <c r="EUX217" s="200"/>
      <c r="EUZ217" s="200"/>
      <c r="EVC217" s="200"/>
      <c r="EVF217" s="200"/>
      <c r="EVI217" s="200"/>
      <c r="EVL217" s="200"/>
      <c r="EVO217" s="200"/>
      <c r="EVQ217" s="200"/>
      <c r="EVS217" s="200"/>
      <c r="EVV217" s="200"/>
      <c r="EVY217" s="200"/>
      <c r="EWB217" s="200"/>
      <c r="EWE217" s="200"/>
      <c r="EWH217" s="200"/>
      <c r="EWK217" s="200"/>
      <c r="EWN217" s="200"/>
      <c r="EWP217" s="200"/>
      <c r="EWS217" s="200"/>
      <c r="EWV217" s="200"/>
      <c r="EWY217" s="200"/>
      <c r="EXE217" s="200"/>
      <c r="EXH217" s="200"/>
      <c r="EXJ217" s="200"/>
      <c r="EYQ217" s="200"/>
      <c r="EYT217" s="200"/>
      <c r="EYW217" s="200"/>
      <c r="EYZ217" s="200"/>
      <c r="EZC217" s="200"/>
      <c r="EZD217" s="200"/>
      <c r="EZE217" s="200"/>
      <c r="EZH217" s="200"/>
      <c r="EZK217" s="200"/>
      <c r="EZN217" s="200"/>
      <c r="EZQ217" s="200"/>
      <c r="EZS217" s="200"/>
      <c r="FAG217" s="200"/>
      <c r="FAH217" s="200"/>
      <c r="FAI217" s="200"/>
      <c r="FAJ217" s="200"/>
      <c r="FAK217" s="200"/>
      <c r="FAL217" s="200"/>
      <c r="FAM217" s="200"/>
      <c r="FAN217" s="200"/>
      <c r="FAO217" s="200"/>
      <c r="FAP217" s="200"/>
      <c r="FAQ217" s="200"/>
      <c r="FAR217" s="200"/>
      <c r="FAS217" s="200"/>
      <c r="FAT217" s="200"/>
      <c r="FAU217" s="200"/>
      <c r="FAV217" s="200"/>
      <c r="FAW217" s="200"/>
      <c r="FAX217" s="200"/>
      <c r="FAY217" s="200"/>
      <c r="FBE217" s="200"/>
      <c r="FBF217" s="200"/>
      <c r="FBG217" s="200"/>
      <c r="FBH217" s="200"/>
      <c r="FBI217" s="200"/>
      <c r="FBJ217" s="200"/>
      <c r="FBK217" s="200"/>
      <c r="FBM217" s="200"/>
      <c r="FBN217" s="200"/>
      <c r="FBO217" s="200"/>
      <c r="FBP217" s="200"/>
      <c r="FBQ217" s="200"/>
      <c r="FBR217" s="200"/>
      <c r="FBS217" s="200"/>
      <c r="FBT217" s="200"/>
      <c r="FBW217" s="200"/>
      <c r="FBZ217" s="200"/>
      <c r="FCC217" s="200"/>
      <c r="FCF217" s="200"/>
      <c r="FCI217" s="200"/>
      <c r="FCL217" s="200"/>
      <c r="FCU217" s="200"/>
      <c r="FCX217" s="200"/>
      <c r="FDA217" s="200"/>
      <c r="FDD217" s="200"/>
      <c r="FDM217" s="200"/>
      <c r="FDS217" s="200"/>
      <c r="FDV217" s="200"/>
      <c r="FDY217" s="200"/>
      <c r="FEB217" s="200"/>
      <c r="FEH217" s="200"/>
      <c r="FEQ217" s="200"/>
      <c r="FES217" s="200"/>
      <c r="FET217" s="200"/>
      <c r="FEV217" s="200"/>
      <c r="FEY217" s="200"/>
      <c r="FFB217" s="200"/>
      <c r="FFE217" s="200"/>
      <c r="FFH217" s="200"/>
      <c r="FFK217" s="200"/>
      <c r="FFM217" s="200"/>
      <c r="FFO217" s="200"/>
      <c r="FFR217" s="200"/>
      <c r="FFU217" s="200"/>
      <c r="FFX217" s="200"/>
      <c r="FGA217" s="200"/>
      <c r="FGD217" s="200"/>
      <c r="FGG217" s="200"/>
      <c r="FGJ217" s="200"/>
      <c r="FGL217" s="200"/>
      <c r="FGO217" s="200"/>
      <c r="FGR217" s="200"/>
      <c r="FGU217" s="200"/>
      <c r="FHA217" s="200"/>
      <c r="FHD217" s="200"/>
      <c r="FHF217" s="200"/>
      <c r="FIM217" s="200"/>
      <c r="FIP217" s="200"/>
      <c r="FIS217" s="200"/>
      <c r="FIV217" s="200"/>
      <c r="FIY217" s="200"/>
      <c r="FIZ217" s="200"/>
      <c r="FJA217" s="200"/>
      <c r="FJD217" s="200"/>
      <c r="FJG217" s="200"/>
      <c r="FJJ217" s="200"/>
      <c r="FJM217" s="200"/>
      <c r="FJO217" s="200"/>
      <c r="FKC217" s="200"/>
      <c r="FKD217" s="200"/>
      <c r="FKE217" s="200"/>
      <c r="FKF217" s="200"/>
      <c r="FKG217" s="200"/>
      <c r="FKH217" s="200"/>
      <c r="FKI217" s="200"/>
      <c r="FKJ217" s="200"/>
      <c r="FKK217" s="200"/>
      <c r="FKL217" s="200"/>
      <c r="FKM217" s="200"/>
      <c r="FKN217" s="200"/>
      <c r="FKO217" s="200"/>
      <c r="FKP217" s="200"/>
      <c r="FKQ217" s="200"/>
      <c r="FKR217" s="200"/>
      <c r="FKS217" s="200"/>
      <c r="FKT217" s="200"/>
      <c r="FKU217" s="200"/>
      <c r="FLA217" s="200"/>
      <c r="FLB217" s="200"/>
      <c r="FLC217" s="200"/>
      <c r="FLD217" s="200"/>
      <c r="FLE217" s="200"/>
      <c r="FLF217" s="200"/>
      <c r="FLG217" s="200"/>
      <c r="FLI217" s="200"/>
      <c r="FLJ217" s="200"/>
      <c r="FLK217" s="200"/>
      <c r="FLL217" s="200"/>
      <c r="FLM217" s="200"/>
      <c r="FLN217" s="200"/>
      <c r="FLO217" s="200"/>
      <c r="FLP217" s="200"/>
      <c r="FLS217" s="200"/>
      <c r="FLV217" s="200"/>
      <c r="FLY217" s="200"/>
      <c r="FMB217" s="200"/>
      <c r="FME217" s="200"/>
      <c r="FMH217" s="200"/>
      <c r="FMQ217" s="200"/>
      <c r="FMT217" s="200"/>
      <c r="FMW217" s="200"/>
      <c r="FMZ217" s="200"/>
      <c r="FNI217" s="200"/>
      <c r="FNO217" s="200"/>
      <c r="FNR217" s="200"/>
      <c r="FNU217" s="200"/>
      <c r="FNX217" s="200"/>
      <c r="FOD217" s="200"/>
      <c r="FOM217" s="200"/>
      <c r="FOO217" s="200"/>
      <c r="FOP217" s="200"/>
      <c r="FOR217" s="200"/>
      <c r="FOU217" s="200"/>
      <c r="FOX217" s="200"/>
      <c r="FPA217" s="200"/>
      <c r="FPD217" s="200"/>
      <c r="FPG217" s="200"/>
      <c r="FPI217" s="200"/>
      <c r="FPK217" s="200"/>
      <c r="FPN217" s="200"/>
      <c r="FPQ217" s="200"/>
      <c r="FPT217" s="200"/>
      <c r="FPW217" s="200"/>
      <c r="FPZ217" s="200"/>
      <c r="FQC217" s="200"/>
      <c r="FQF217" s="200"/>
      <c r="FQH217" s="200"/>
      <c r="FQK217" s="200"/>
      <c r="FQN217" s="200"/>
      <c r="FQQ217" s="200"/>
      <c r="FQW217" s="200"/>
      <c r="FQZ217" s="200"/>
      <c r="FRB217" s="200"/>
      <c r="FSI217" s="200"/>
      <c r="FSL217" s="200"/>
      <c r="FSO217" s="200"/>
      <c r="FSR217" s="200"/>
      <c r="FSU217" s="200"/>
      <c r="FSV217" s="200"/>
      <c r="FSW217" s="200"/>
      <c r="FSZ217" s="200"/>
      <c r="FTC217" s="200"/>
      <c r="FTF217" s="200"/>
      <c r="FTI217" s="200"/>
      <c r="FTK217" s="200"/>
      <c r="FTY217" s="200"/>
      <c r="FTZ217" s="200"/>
      <c r="FUA217" s="200"/>
      <c r="FUB217" s="200"/>
      <c r="FUC217" s="200"/>
      <c r="FUD217" s="200"/>
      <c r="FUE217" s="200"/>
      <c r="FUF217" s="200"/>
      <c r="FUG217" s="200"/>
      <c r="FUH217" s="200"/>
      <c r="FUI217" s="200"/>
      <c r="FUJ217" s="200"/>
      <c r="FUK217" s="200"/>
      <c r="FUL217" s="200"/>
      <c r="FUM217" s="200"/>
      <c r="FUN217" s="200"/>
      <c r="FUO217" s="200"/>
      <c r="FUP217" s="200"/>
      <c r="FUQ217" s="200"/>
      <c r="FUW217" s="200"/>
      <c r="FUX217" s="200"/>
      <c r="FUY217" s="200"/>
      <c r="FUZ217" s="200"/>
      <c r="FVA217" s="200"/>
      <c r="FVB217" s="200"/>
      <c r="FVC217" s="200"/>
      <c r="FVE217" s="200"/>
      <c r="FVF217" s="200"/>
      <c r="FVG217" s="200"/>
      <c r="FVH217" s="200"/>
      <c r="FVI217" s="200"/>
      <c r="FVJ217" s="200"/>
      <c r="FVK217" s="200"/>
      <c r="FVL217" s="200"/>
      <c r="FVO217" s="200"/>
      <c r="FVR217" s="200"/>
      <c r="FVU217" s="200"/>
      <c r="FVX217" s="200"/>
      <c r="FWA217" s="200"/>
      <c r="FWD217" s="200"/>
      <c r="FWM217" s="200"/>
      <c r="FWP217" s="200"/>
      <c r="FWS217" s="200"/>
      <c r="FWV217" s="200"/>
      <c r="FXE217" s="200"/>
      <c r="FXK217" s="200"/>
      <c r="FXN217" s="200"/>
      <c r="FXQ217" s="200"/>
      <c r="FXT217" s="200"/>
      <c r="FXZ217" s="200"/>
      <c r="FYI217" s="200"/>
      <c r="FYK217" s="200"/>
      <c r="FYL217" s="200"/>
      <c r="FYN217" s="200"/>
      <c r="FYQ217" s="200"/>
      <c r="FYT217" s="200"/>
      <c r="FYW217" s="200"/>
      <c r="FYZ217" s="200"/>
      <c r="FZC217" s="200"/>
      <c r="FZE217" s="200"/>
      <c r="FZG217" s="200"/>
      <c r="FZJ217" s="200"/>
      <c r="FZM217" s="200"/>
      <c r="FZP217" s="200"/>
      <c r="FZS217" s="200"/>
      <c r="FZV217" s="200"/>
      <c r="FZY217" s="200"/>
      <c r="GAB217" s="200"/>
      <c r="GAD217" s="200"/>
      <c r="GAG217" s="200"/>
      <c r="GAJ217" s="200"/>
      <c r="GAM217" s="200"/>
      <c r="GAS217" s="200"/>
      <c r="GAV217" s="200"/>
      <c r="GAX217" s="200"/>
      <c r="GCE217" s="200"/>
      <c r="GCH217" s="200"/>
      <c r="GCK217" s="200"/>
      <c r="GCN217" s="200"/>
      <c r="GCQ217" s="200"/>
      <c r="GCR217" s="200"/>
      <c r="GCS217" s="200"/>
      <c r="GCV217" s="200"/>
      <c r="GCY217" s="200"/>
      <c r="GDB217" s="200"/>
      <c r="GDE217" s="200"/>
      <c r="GDG217" s="200"/>
      <c r="GDU217" s="200"/>
      <c r="GDV217" s="200"/>
      <c r="GDW217" s="200"/>
      <c r="GDX217" s="200"/>
      <c r="GDY217" s="200"/>
      <c r="GDZ217" s="200"/>
      <c r="GEA217" s="200"/>
      <c r="GEB217" s="200"/>
      <c r="GEC217" s="200"/>
      <c r="GED217" s="200"/>
      <c r="GEE217" s="200"/>
      <c r="GEF217" s="200"/>
      <c r="GEG217" s="200"/>
      <c r="GEH217" s="200"/>
      <c r="GEI217" s="200"/>
      <c r="GEJ217" s="200"/>
      <c r="GEK217" s="200"/>
      <c r="GEL217" s="200"/>
      <c r="GEM217" s="200"/>
      <c r="GES217" s="200"/>
      <c r="GET217" s="200"/>
      <c r="GEU217" s="200"/>
      <c r="GEV217" s="200"/>
      <c r="GEW217" s="200"/>
      <c r="GEX217" s="200"/>
      <c r="GEY217" s="200"/>
      <c r="GFA217" s="200"/>
      <c r="GFB217" s="200"/>
      <c r="GFC217" s="200"/>
      <c r="GFD217" s="200"/>
      <c r="GFE217" s="200"/>
      <c r="GFF217" s="200"/>
      <c r="GFG217" s="200"/>
      <c r="GFH217" s="200"/>
      <c r="GFK217" s="200"/>
      <c r="GFN217" s="200"/>
      <c r="GFQ217" s="200"/>
      <c r="GFT217" s="200"/>
      <c r="GFW217" s="200"/>
      <c r="GFZ217" s="200"/>
      <c r="GGI217" s="200"/>
      <c r="GGL217" s="200"/>
      <c r="GGO217" s="200"/>
      <c r="GGR217" s="200"/>
      <c r="GHA217" s="200"/>
      <c r="GHG217" s="200"/>
      <c r="GHJ217" s="200"/>
      <c r="GHM217" s="200"/>
      <c r="GHP217" s="200"/>
      <c r="GHV217" s="200"/>
      <c r="GIE217" s="200"/>
      <c r="GIG217" s="200"/>
      <c r="GIH217" s="200"/>
      <c r="GIJ217" s="200"/>
      <c r="GIM217" s="200"/>
      <c r="GIP217" s="200"/>
      <c r="GIS217" s="200"/>
      <c r="GIV217" s="200"/>
      <c r="GIY217" s="200"/>
      <c r="GJA217" s="200"/>
      <c r="GJC217" s="200"/>
      <c r="GJF217" s="200"/>
      <c r="GJI217" s="200"/>
      <c r="GJL217" s="200"/>
      <c r="GJO217" s="200"/>
      <c r="GJR217" s="200"/>
      <c r="GJU217" s="200"/>
      <c r="GJX217" s="200"/>
      <c r="GJZ217" s="200"/>
      <c r="GKC217" s="200"/>
      <c r="GKF217" s="200"/>
      <c r="GKI217" s="200"/>
      <c r="GKO217" s="200"/>
      <c r="GKR217" s="200"/>
      <c r="GKT217" s="200"/>
      <c r="GMA217" s="200"/>
      <c r="GMD217" s="200"/>
      <c r="GMG217" s="200"/>
      <c r="GMJ217" s="200"/>
      <c r="GMM217" s="200"/>
      <c r="GMN217" s="200"/>
      <c r="GMO217" s="200"/>
      <c r="GMR217" s="200"/>
      <c r="GMU217" s="200"/>
      <c r="GMX217" s="200"/>
      <c r="GNA217" s="200"/>
      <c r="GNC217" s="200"/>
      <c r="GNQ217" s="200"/>
      <c r="GNR217" s="200"/>
      <c r="GNS217" s="200"/>
      <c r="GNT217" s="200"/>
      <c r="GNU217" s="200"/>
      <c r="GNV217" s="200"/>
      <c r="GNW217" s="200"/>
      <c r="GNX217" s="200"/>
      <c r="GNY217" s="200"/>
      <c r="GNZ217" s="200"/>
      <c r="GOA217" s="200"/>
      <c r="GOB217" s="200"/>
      <c r="GOC217" s="200"/>
      <c r="GOD217" s="200"/>
      <c r="GOE217" s="200"/>
      <c r="GOF217" s="200"/>
      <c r="GOG217" s="200"/>
      <c r="GOH217" s="200"/>
      <c r="GOI217" s="200"/>
      <c r="GOO217" s="200"/>
      <c r="GOP217" s="200"/>
      <c r="GOQ217" s="200"/>
      <c r="GOR217" s="200"/>
      <c r="GOS217" s="200"/>
      <c r="GOT217" s="200"/>
      <c r="GOU217" s="200"/>
      <c r="GOW217" s="200"/>
      <c r="GOX217" s="200"/>
      <c r="GOY217" s="200"/>
      <c r="GOZ217" s="200"/>
      <c r="GPA217" s="200"/>
      <c r="GPB217" s="200"/>
      <c r="GPC217" s="200"/>
      <c r="GPD217" s="200"/>
      <c r="GPG217" s="200"/>
      <c r="GPJ217" s="200"/>
      <c r="GPM217" s="200"/>
      <c r="GPP217" s="200"/>
      <c r="GPS217" s="200"/>
      <c r="GPV217" s="200"/>
      <c r="GQE217" s="200"/>
      <c r="GQH217" s="200"/>
      <c r="GQK217" s="200"/>
      <c r="GQN217" s="200"/>
      <c r="GQW217" s="200"/>
      <c r="GRC217" s="200"/>
      <c r="GRF217" s="200"/>
      <c r="GRI217" s="200"/>
      <c r="GRL217" s="200"/>
      <c r="GRR217" s="200"/>
      <c r="GSA217" s="200"/>
      <c r="GSC217" s="200"/>
      <c r="GSD217" s="200"/>
      <c r="GSF217" s="200"/>
      <c r="GSI217" s="200"/>
      <c r="GSL217" s="200"/>
      <c r="GSO217" s="200"/>
      <c r="GSR217" s="200"/>
      <c r="GSU217" s="200"/>
      <c r="GSW217" s="200"/>
      <c r="GSY217" s="200"/>
      <c r="GTB217" s="200"/>
      <c r="GTE217" s="200"/>
      <c r="GTH217" s="200"/>
      <c r="GTK217" s="200"/>
      <c r="GTN217" s="200"/>
      <c r="GTQ217" s="200"/>
      <c r="GTT217" s="200"/>
      <c r="GTV217" s="200"/>
      <c r="GTY217" s="200"/>
      <c r="GUB217" s="200"/>
      <c r="GUE217" s="200"/>
      <c r="GUK217" s="200"/>
      <c r="GUN217" s="200"/>
      <c r="GUP217" s="200"/>
      <c r="GVW217" s="200"/>
      <c r="GVZ217" s="200"/>
      <c r="GWC217" s="200"/>
      <c r="GWF217" s="200"/>
      <c r="GWI217" s="200"/>
      <c r="GWJ217" s="200"/>
      <c r="GWK217" s="200"/>
      <c r="GWN217" s="200"/>
      <c r="GWQ217" s="200"/>
      <c r="GWT217" s="200"/>
      <c r="GWW217" s="200"/>
      <c r="GWY217" s="200"/>
      <c r="GXM217" s="200"/>
      <c r="GXN217" s="200"/>
      <c r="GXO217" s="200"/>
      <c r="GXP217" s="200"/>
      <c r="GXQ217" s="200"/>
      <c r="GXR217" s="200"/>
      <c r="GXS217" s="200"/>
      <c r="GXT217" s="200"/>
      <c r="GXU217" s="200"/>
      <c r="GXV217" s="200"/>
      <c r="GXW217" s="200"/>
      <c r="GXX217" s="200"/>
      <c r="GXY217" s="200"/>
      <c r="GXZ217" s="200"/>
      <c r="GYA217" s="200"/>
      <c r="GYB217" s="200"/>
      <c r="GYC217" s="200"/>
      <c r="GYD217" s="200"/>
      <c r="GYE217" s="200"/>
      <c r="GYK217" s="200"/>
      <c r="GYL217" s="200"/>
      <c r="GYM217" s="200"/>
      <c r="GYN217" s="200"/>
      <c r="GYO217" s="200"/>
      <c r="GYP217" s="200"/>
      <c r="GYQ217" s="200"/>
      <c r="GYS217" s="200"/>
      <c r="GYT217" s="200"/>
      <c r="GYU217" s="200"/>
      <c r="GYV217" s="200"/>
      <c r="GYW217" s="200"/>
      <c r="GYX217" s="200"/>
      <c r="GYY217" s="200"/>
      <c r="GYZ217" s="200"/>
      <c r="GZC217" s="200"/>
      <c r="GZF217" s="200"/>
      <c r="GZI217" s="200"/>
      <c r="GZL217" s="200"/>
      <c r="GZO217" s="200"/>
      <c r="GZR217" s="200"/>
      <c r="HAA217" s="200"/>
      <c r="HAD217" s="200"/>
      <c r="HAG217" s="200"/>
      <c r="HAJ217" s="200"/>
      <c r="HAS217" s="200"/>
      <c r="HAY217" s="200"/>
      <c r="HBB217" s="200"/>
      <c r="HBE217" s="200"/>
      <c r="HBH217" s="200"/>
      <c r="HBN217" s="200"/>
      <c r="HBW217" s="200"/>
      <c r="HBY217" s="200"/>
      <c r="HBZ217" s="200"/>
      <c r="HCB217" s="200"/>
      <c r="HCE217" s="200"/>
      <c r="HCH217" s="200"/>
      <c r="HCK217" s="200"/>
      <c r="HCN217" s="200"/>
      <c r="HCQ217" s="200"/>
      <c r="HCS217" s="200"/>
      <c r="HCU217" s="200"/>
      <c r="HCX217" s="200"/>
      <c r="HDA217" s="200"/>
      <c r="HDD217" s="200"/>
      <c r="HDG217" s="200"/>
      <c r="HDJ217" s="200"/>
      <c r="HDM217" s="200"/>
      <c r="HDP217" s="200"/>
      <c r="HDR217" s="200"/>
      <c r="HDU217" s="200"/>
      <c r="HDX217" s="200"/>
      <c r="HEA217" s="200"/>
      <c r="HEG217" s="200"/>
      <c r="HEJ217" s="200"/>
      <c r="HEL217" s="200"/>
      <c r="HFS217" s="200"/>
      <c r="HFV217" s="200"/>
      <c r="HFY217" s="200"/>
      <c r="HGB217" s="200"/>
      <c r="HGE217" s="200"/>
      <c r="HGF217" s="200"/>
      <c r="HGG217" s="200"/>
      <c r="HGJ217" s="200"/>
      <c r="HGM217" s="200"/>
      <c r="HGP217" s="200"/>
      <c r="HGS217" s="200"/>
      <c r="HGU217" s="200"/>
      <c r="HHI217" s="200"/>
      <c r="HHJ217" s="200"/>
      <c r="HHK217" s="200"/>
      <c r="HHL217" s="200"/>
      <c r="HHM217" s="200"/>
      <c r="HHN217" s="200"/>
      <c r="HHO217" s="200"/>
      <c r="HHP217" s="200"/>
      <c r="HHQ217" s="200"/>
      <c r="HHR217" s="200"/>
      <c r="HHS217" s="200"/>
      <c r="HHT217" s="200"/>
      <c r="HHU217" s="200"/>
      <c r="HHV217" s="200"/>
      <c r="HHW217" s="200"/>
      <c r="HHX217" s="200"/>
      <c r="HHY217" s="200"/>
      <c r="HHZ217" s="200"/>
      <c r="HIA217" s="200"/>
      <c r="HIG217" s="200"/>
      <c r="HIH217" s="200"/>
      <c r="HII217" s="200"/>
      <c r="HIJ217" s="200"/>
      <c r="HIK217" s="200"/>
      <c r="HIL217" s="200"/>
      <c r="HIM217" s="200"/>
      <c r="HIO217" s="200"/>
      <c r="HIP217" s="200"/>
      <c r="HIQ217" s="200"/>
      <c r="HIR217" s="200"/>
      <c r="HIS217" s="200"/>
      <c r="HIT217" s="200"/>
      <c r="HIU217" s="200"/>
      <c r="HIV217" s="200"/>
      <c r="HIY217" s="200"/>
      <c r="HJB217" s="200"/>
      <c r="HJE217" s="200"/>
      <c r="HJH217" s="200"/>
      <c r="HJK217" s="200"/>
      <c r="HJN217" s="200"/>
      <c r="HJW217" s="200"/>
      <c r="HJZ217" s="200"/>
      <c r="HKC217" s="200"/>
      <c r="HKF217" s="200"/>
      <c r="HKO217" s="200"/>
      <c r="HKU217" s="200"/>
      <c r="HKX217" s="200"/>
      <c r="HLA217" s="200"/>
      <c r="HLD217" s="200"/>
      <c r="HLJ217" s="200"/>
      <c r="HLS217" s="200"/>
      <c r="HLU217" s="200"/>
      <c r="HLV217" s="200"/>
      <c r="HLX217" s="200"/>
      <c r="HMA217" s="200"/>
      <c r="HMD217" s="200"/>
      <c r="HMG217" s="200"/>
      <c r="HMJ217" s="200"/>
      <c r="HMM217" s="200"/>
      <c r="HMO217" s="200"/>
      <c r="HMQ217" s="200"/>
      <c r="HMT217" s="200"/>
      <c r="HMW217" s="200"/>
      <c r="HMZ217" s="200"/>
      <c r="HNC217" s="200"/>
      <c r="HNF217" s="200"/>
      <c r="HNI217" s="200"/>
      <c r="HNL217" s="200"/>
      <c r="HNN217" s="200"/>
      <c r="HNQ217" s="200"/>
      <c r="HNT217" s="200"/>
      <c r="HNW217" s="200"/>
      <c r="HOC217" s="200"/>
      <c r="HOF217" s="200"/>
      <c r="HOH217" s="200"/>
      <c r="HPO217" s="200"/>
      <c r="HPR217" s="200"/>
      <c r="HPU217" s="200"/>
      <c r="HPX217" s="200"/>
      <c r="HQA217" s="200"/>
      <c r="HQB217" s="200"/>
      <c r="HQC217" s="200"/>
      <c r="HQF217" s="200"/>
      <c r="HQI217" s="200"/>
      <c r="HQL217" s="200"/>
      <c r="HQO217" s="200"/>
      <c r="HQQ217" s="200"/>
      <c r="HRE217" s="200"/>
      <c r="HRF217" s="200"/>
      <c r="HRG217" s="200"/>
      <c r="HRH217" s="200"/>
      <c r="HRI217" s="200"/>
      <c r="HRJ217" s="200"/>
      <c r="HRK217" s="200"/>
      <c r="HRL217" s="200"/>
      <c r="HRM217" s="200"/>
      <c r="HRN217" s="200"/>
      <c r="HRO217" s="200"/>
      <c r="HRP217" s="200"/>
      <c r="HRQ217" s="200"/>
      <c r="HRR217" s="200"/>
      <c r="HRS217" s="200"/>
      <c r="HRT217" s="200"/>
      <c r="HRU217" s="200"/>
      <c r="HRV217" s="200"/>
      <c r="HRW217" s="200"/>
      <c r="HSC217" s="200"/>
      <c r="HSD217" s="200"/>
      <c r="HSE217" s="200"/>
      <c r="HSF217" s="200"/>
      <c r="HSG217" s="200"/>
      <c r="HSH217" s="200"/>
      <c r="HSI217" s="200"/>
      <c r="HSK217" s="200"/>
      <c r="HSL217" s="200"/>
      <c r="HSM217" s="200"/>
      <c r="HSN217" s="200"/>
      <c r="HSO217" s="200"/>
      <c r="HSP217" s="200"/>
      <c r="HSQ217" s="200"/>
      <c r="HSR217" s="200"/>
      <c r="HSU217" s="200"/>
      <c r="HSX217" s="200"/>
      <c r="HTA217" s="200"/>
      <c r="HTD217" s="200"/>
      <c r="HTG217" s="200"/>
      <c r="HTJ217" s="200"/>
      <c r="HTS217" s="200"/>
      <c r="HTV217" s="200"/>
      <c r="HTY217" s="200"/>
      <c r="HUB217" s="200"/>
      <c r="HUK217" s="200"/>
      <c r="HUQ217" s="200"/>
      <c r="HUT217" s="200"/>
      <c r="HUW217" s="200"/>
      <c r="HUZ217" s="200"/>
      <c r="HVF217" s="200"/>
      <c r="HVO217" s="200"/>
      <c r="HVQ217" s="200"/>
      <c r="HVR217" s="200"/>
      <c r="HVT217" s="200"/>
      <c r="HVW217" s="200"/>
      <c r="HVZ217" s="200"/>
      <c r="HWC217" s="200"/>
      <c r="HWF217" s="200"/>
      <c r="HWI217" s="200"/>
      <c r="HWK217" s="200"/>
      <c r="HWM217" s="200"/>
      <c r="HWP217" s="200"/>
      <c r="HWS217" s="200"/>
      <c r="HWV217" s="200"/>
      <c r="HWY217" s="200"/>
      <c r="HXB217" s="200"/>
      <c r="HXE217" s="200"/>
      <c r="HXH217" s="200"/>
      <c r="HXJ217" s="200"/>
      <c r="HXM217" s="200"/>
      <c r="HXP217" s="200"/>
      <c r="HXS217" s="200"/>
      <c r="HXY217" s="200"/>
      <c r="HYB217" s="200"/>
      <c r="HYD217" s="200"/>
      <c r="HZK217" s="200"/>
      <c r="HZN217" s="200"/>
      <c r="HZQ217" s="200"/>
      <c r="HZT217" s="200"/>
      <c r="HZW217" s="200"/>
      <c r="HZX217" s="200"/>
      <c r="HZY217" s="200"/>
      <c r="IAB217" s="200"/>
      <c r="IAE217" s="200"/>
      <c r="IAH217" s="200"/>
      <c r="IAK217" s="200"/>
      <c r="IAM217" s="200"/>
      <c r="IBA217" s="200"/>
      <c r="IBB217" s="200"/>
      <c r="IBC217" s="200"/>
      <c r="IBD217" s="200"/>
      <c r="IBE217" s="200"/>
      <c r="IBF217" s="200"/>
      <c r="IBG217" s="200"/>
      <c r="IBH217" s="200"/>
      <c r="IBI217" s="200"/>
      <c r="IBJ217" s="200"/>
      <c r="IBK217" s="200"/>
      <c r="IBL217" s="200"/>
      <c r="IBM217" s="200"/>
      <c r="IBN217" s="200"/>
      <c r="IBO217" s="200"/>
      <c r="IBP217" s="200"/>
      <c r="IBQ217" s="200"/>
      <c r="IBR217" s="200"/>
      <c r="IBS217" s="200"/>
      <c r="IBY217" s="200"/>
      <c r="IBZ217" s="200"/>
      <c r="ICA217" s="200"/>
      <c r="ICB217" s="200"/>
      <c r="ICC217" s="200"/>
      <c r="ICD217" s="200"/>
      <c r="ICE217" s="200"/>
      <c r="ICG217" s="200"/>
      <c r="ICH217" s="200"/>
      <c r="ICI217" s="200"/>
      <c r="ICJ217" s="200"/>
      <c r="ICK217" s="200"/>
      <c r="ICL217" s="200"/>
      <c r="ICM217" s="200"/>
      <c r="ICN217" s="200"/>
      <c r="ICQ217" s="200"/>
      <c r="ICT217" s="200"/>
      <c r="ICW217" s="200"/>
      <c r="ICZ217" s="200"/>
      <c r="IDC217" s="200"/>
      <c r="IDF217" s="200"/>
      <c r="IDO217" s="200"/>
      <c r="IDR217" s="200"/>
      <c r="IDU217" s="200"/>
      <c r="IDX217" s="200"/>
      <c r="IEG217" s="200"/>
      <c r="IEM217" s="200"/>
      <c r="IEP217" s="200"/>
      <c r="IES217" s="200"/>
      <c r="IEV217" s="200"/>
      <c r="IFB217" s="200"/>
      <c r="IFK217" s="200"/>
      <c r="IFM217" s="200"/>
      <c r="IFN217" s="200"/>
      <c r="IFP217" s="200"/>
      <c r="IFS217" s="200"/>
      <c r="IFV217" s="200"/>
      <c r="IFY217" s="200"/>
      <c r="IGB217" s="200"/>
      <c r="IGE217" s="200"/>
      <c r="IGG217" s="200"/>
      <c r="IGI217" s="200"/>
      <c r="IGL217" s="200"/>
      <c r="IGO217" s="200"/>
      <c r="IGR217" s="200"/>
      <c r="IGU217" s="200"/>
      <c r="IGX217" s="200"/>
      <c r="IHA217" s="200"/>
      <c r="IHD217" s="200"/>
      <c r="IHF217" s="200"/>
      <c r="IHI217" s="200"/>
      <c r="IHL217" s="200"/>
      <c r="IHO217" s="200"/>
      <c r="IHU217" s="200"/>
      <c r="IHX217" s="200"/>
      <c r="IHZ217" s="200"/>
      <c r="IJG217" s="200"/>
      <c r="IJJ217" s="200"/>
      <c r="IJM217" s="200"/>
      <c r="IJP217" s="200"/>
      <c r="IJS217" s="200"/>
      <c r="IJT217" s="200"/>
      <c r="IJU217" s="200"/>
      <c r="IJX217" s="200"/>
      <c r="IKA217" s="200"/>
      <c r="IKD217" s="200"/>
      <c r="IKG217" s="200"/>
      <c r="IKI217" s="200"/>
      <c r="IKW217" s="200"/>
      <c r="IKX217" s="200"/>
      <c r="IKY217" s="200"/>
      <c r="IKZ217" s="200"/>
      <c r="ILA217" s="200"/>
      <c r="ILB217" s="200"/>
      <c r="ILC217" s="200"/>
      <c r="ILD217" s="200"/>
      <c r="ILE217" s="200"/>
      <c r="ILF217" s="200"/>
      <c r="ILG217" s="200"/>
      <c r="ILH217" s="200"/>
      <c r="ILI217" s="200"/>
      <c r="ILJ217" s="200"/>
      <c r="ILK217" s="200"/>
      <c r="ILL217" s="200"/>
      <c r="ILM217" s="200"/>
      <c r="ILN217" s="200"/>
      <c r="ILO217" s="200"/>
      <c r="ILU217" s="200"/>
      <c r="ILV217" s="200"/>
      <c r="ILW217" s="200"/>
      <c r="ILX217" s="200"/>
      <c r="ILY217" s="200"/>
      <c r="ILZ217" s="200"/>
      <c r="IMA217" s="200"/>
      <c r="IMC217" s="200"/>
      <c r="IMD217" s="200"/>
      <c r="IME217" s="200"/>
      <c r="IMF217" s="200"/>
      <c r="IMG217" s="200"/>
      <c r="IMH217" s="200"/>
      <c r="IMI217" s="200"/>
      <c r="IMJ217" s="200"/>
      <c r="IMM217" s="200"/>
      <c r="IMP217" s="200"/>
      <c r="IMS217" s="200"/>
      <c r="IMV217" s="200"/>
      <c r="IMY217" s="200"/>
      <c r="INB217" s="200"/>
      <c r="INK217" s="200"/>
      <c r="INN217" s="200"/>
      <c r="INQ217" s="200"/>
      <c r="INT217" s="200"/>
      <c r="IOC217" s="200"/>
      <c r="IOI217" s="200"/>
      <c r="IOL217" s="200"/>
      <c r="IOO217" s="200"/>
      <c r="IOR217" s="200"/>
      <c r="IOX217" s="200"/>
      <c r="IPG217" s="200"/>
      <c r="IPI217" s="200"/>
      <c r="IPJ217" s="200"/>
      <c r="IPL217" s="200"/>
      <c r="IPO217" s="200"/>
      <c r="IPR217" s="200"/>
      <c r="IPU217" s="200"/>
      <c r="IPX217" s="200"/>
      <c r="IQA217" s="200"/>
      <c r="IQC217" s="200"/>
      <c r="IQE217" s="200"/>
      <c r="IQH217" s="200"/>
      <c r="IQK217" s="200"/>
      <c r="IQN217" s="200"/>
      <c r="IQQ217" s="200"/>
      <c r="IQT217" s="200"/>
      <c r="IQW217" s="200"/>
      <c r="IQZ217" s="200"/>
      <c r="IRB217" s="200"/>
      <c r="IRE217" s="200"/>
      <c r="IRH217" s="200"/>
      <c r="IRK217" s="200"/>
      <c r="IRQ217" s="200"/>
      <c r="IRT217" s="200"/>
      <c r="IRV217" s="200"/>
      <c r="ITC217" s="200"/>
      <c r="ITF217" s="200"/>
      <c r="ITI217" s="200"/>
      <c r="ITL217" s="200"/>
      <c r="ITO217" s="200"/>
      <c r="ITP217" s="200"/>
      <c r="ITQ217" s="200"/>
      <c r="ITT217" s="200"/>
      <c r="ITW217" s="200"/>
      <c r="ITZ217" s="200"/>
      <c r="IUC217" s="200"/>
      <c r="IUE217" s="200"/>
      <c r="IUS217" s="200"/>
      <c r="IUT217" s="200"/>
      <c r="IUU217" s="200"/>
      <c r="IUV217" s="200"/>
      <c r="IUW217" s="200"/>
      <c r="IUX217" s="200"/>
      <c r="IUY217" s="200"/>
      <c r="IUZ217" s="200"/>
      <c r="IVA217" s="200"/>
      <c r="IVB217" s="200"/>
      <c r="IVC217" s="200"/>
      <c r="IVD217" s="200"/>
      <c r="IVE217" s="200"/>
      <c r="IVF217" s="200"/>
      <c r="IVG217" s="200"/>
      <c r="IVH217" s="200"/>
      <c r="IVI217" s="200"/>
      <c r="IVJ217" s="200"/>
      <c r="IVK217" s="200"/>
      <c r="IVQ217" s="200"/>
      <c r="IVR217" s="200"/>
      <c r="IVS217" s="200"/>
      <c r="IVT217" s="200"/>
      <c r="IVU217" s="200"/>
      <c r="IVV217" s="200"/>
      <c r="IVW217" s="200"/>
      <c r="IVY217" s="200"/>
      <c r="IVZ217" s="200"/>
      <c r="IWA217" s="200"/>
      <c r="IWB217" s="200"/>
      <c r="IWC217" s="200"/>
      <c r="IWD217" s="200"/>
      <c r="IWE217" s="200"/>
      <c r="IWF217" s="200"/>
      <c r="IWI217" s="200"/>
      <c r="IWL217" s="200"/>
      <c r="IWO217" s="200"/>
      <c r="IWR217" s="200"/>
      <c r="IWU217" s="200"/>
      <c r="IWX217" s="200"/>
      <c r="IXG217" s="200"/>
      <c r="IXJ217" s="200"/>
      <c r="IXM217" s="200"/>
      <c r="IXP217" s="200"/>
      <c r="IXY217" s="200"/>
      <c r="IYE217" s="200"/>
      <c r="IYH217" s="200"/>
      <c r="IYK217" s="200"/>
      <c r="IYN217" s="200"/>
      <c r="IYT217" s="200"/>
      <c r="IZC217" s="200"/>
      <c r="IZE217" s="200"/>
      <c r="IZF217" s="200"/>
      <c r="IZH217" s="200"/>
      <c r="IZK217" s="200"/>
      <c r="IZN217" s="200"/>
      <c r="IZQ217" s="200"/>
      <c r="IZT217" s="200"/>
      <c r="IZW217" s="200"/>
      <c r="IZY217" s="200"/>
      <c r="JAA217" s="200"/>
      <c r="JAD217" s="200"/>
      <c r="JAG217" s="200"/>
      <c r="JAJ217" s="200"/>
      <c r="JAM217" s="200"/>
      <c r="JAP217" s="200"/>
      <c r="JAS217" s="200"/>
      <c r="JAV217" s="200"/>
      <c r="JAX217" s="200"/>
      <c r="JBA217" s="200"/>
      <c r="JBD217" s="200"/>
      <c r="JBG217" s="200"/>
      <c r="JBM217" s="200"/>
      <c r="JBP217" s="200"/>
      <c r="JBR217" s="200"/>
      <c r="JCY217" s="200"/>
      <c r="JDB217" s="200"/>
      <c r="JDE217" s="200"/>
      <c r="JDH217" s="200"/>
      <c r="JDK217" s="200"/>
      <c r="JDL217" s="200"/>
      <c r="JDM217" s="200"/>
      <c r="JDP217" s="200"/>
      <c r="JDS217" s="200"/>
      <c r="JDV217" s="200"/>
      <c r="JDY217" s="200"/>
      <c r="JEA217" s="200"/>
      <c r="JEO217" s="200"/>
      <c r="JEP217" s="200"/>
      <c r="JEQ217" s="200"/>
      <c r="JER217" s="200"/>
      <c r="JES217" s="200"/>
      <c r="JET217" s="200"/>
      <c r="JEU217" s="200"/>
      <c r="JEV217" s="200"/>
      <c r="JEW217" s="200"/>
      <c r="JEX217" s="200"/>
      <c r="JEY217" s="200"/>
      <c r="JEZ217" s="200"/>
      <c r="JFA217" s="200"/>
      <c r="JFB217" s="200"/>
      <c r="JFC217" s="200"/>
      <c r="JFD217" s="200"/>
      <c r="JFE217" s="200"/>
      <c r="JFF217" s="200"/>
      <c r="JFG217" s="200"/>
      <c r="JFM217" s="200"/>
      <c r="JFN217" s="200"/>
      <c r="JFO217" s="200"/>
      <c r="JFP217" s="200"/>
      <c r="JFQ217" s="200"/>
      <c r="JFR217" s="200"/>
      <c r="JFS217" s="200"/>
      <c r="JFU217" s="200"/>
      <c r="JFV217" s="200"/>
      <c r="JFW217" s="200"/>
      <c r="JFX217" s="200"/>
      <c r="JFY217" s="200"/>
      <c r="JFZ217" s="200"/>
      <c r="JGA217" s="200"/>
      <c r="JGB217" s="200"/>
      <c r="JGE217" s="200"/>
      <c r="JGH217" s="200"/>
      <c r="JGK217" s="200"/>
      <c r="JGN217" s="200"/>
      <c r="JGQ217" s="200"/>
      <c r="JGT217" s="200"/>
      <c r="JHC217" s="200"/>
      <c r="JHF217" s="200"/>
      <c r="JHI217" s="200"/>
      <c r="JHL217" s="200"/>
      <c r="JHU217" s="200"/>
      <c r="JIA217" s="200"/>
      <c r="JID217" s="200"/>
      <c r="JIG217" s="200"/>
      <c r="JIJ217" s="200"/>
      <c r="JIP217" s="200"/>
      <c r="JIY217" s="200"/>
      <c r="JJA217" s="200"/>
      <c r="JJB217" s="200"/>
      <c r="JJD217" s="200"/>
      <c r="JJG217" s="200"/>
      <c r="JJJ217" s="200"/>
      <c r="JJM217" s="200"/>
      <c r="JJP217" s="200"/>
      <c r="JJS217" s="200"/>
      <c r="JJU217" s="200"/>
      <c r="JJW217" s="200"/>
      <c r="JJZ217" s="200"/>
      <c r="JKC217" s="200"/>
      <c r="JKF217" s="200"/>
      <c r="JKI217" s="200"/>
      <c r="JKL217" s="200"/>
      <c r="JKO217" s="200"/>
      <c r="JKR217" s="200"/>
      <c r="JKT217" s="200"/>
      <c r="JKW217" s="200"/>
      <c r="JKZ217" s="200"/>
      <c r="JLC217" s="200"/>
      <c r="JLI217" s="200"/>
      <c r="JLL217" s="200"/>
      <c r="JLN217" s="200"/>
      <c r="JMU217" s="200"/>
      <c r="JMX217" s="200"/>
      <c r="JNA217" s="200"/>
      <c r="JND217" s="200"/>
      <c r="JNG217" s="200"/>
      <c r="JNH217" s="200"/>
      <c r="JNI217" s="200"/>
      <c r="JNL217" s="200"/>
      <c r="JNO217" s="200"/>
      <c r="JNR217" s="200"/>
      <c r="JNU217" s="200"/>
      <c r="JNW217" s="200"/>
      <c r="JOK217" s="200"/>
      <c r="JOL217" s="200"/>
      <c r="JOM217" s="200"/>
      <c r="JON217" s="200"/>
      <c r="JOO217" s="200"/>
      <c r="JOP217" s="200"/>
      <c r="JOQ217" s="200"/>
      <c r="JOR217" s="200"/>
      <c r="JOS217" s="200"/>
      <c r="JOT217" s="200"/>
      <c r="JOU217" s="200"/>
      <c r="JOV217" s="200"/>
      <c r="JOW217" s="200"/>
      <c r="JOX217" s="200"/>
      <c r="JOY217" s="200"/>
      <c r="JOZ217" s="200"/>
      <c r="JPA217" s="200"/>
      <c r="JPB217" s="200"/>
      <c r="JPC217" s="200"/>
      <c r="JPI217" s="200"/>
      <c r="JPJ217" s="200"/>
      <c r="JPK217" s="200"/>
      <c r="JPL217" s="200"/>
      <c r="JPM217" s="200"/>
      <c r="JPN217" s="200"/>
      <c r="JPO217" s="200"/>
      <c r="JPQ217" s="200"/>
      <c r="JPR217" s="200"/>
      <c r="JPS217" s="200"/>
      <c r="JPT217" s="200"/>
      <c r="JPU217" s="200"/>
      <c r="JPV217" s="200"/>
      <c r="JPW217" s="200"/>
      <c r="JPX217" s="200"/>
      <c r="JQA217" s="200"/>
      <c r="JQD217" s="200"/>
      <c r="JQG217" s="200"/>
      <c r="JQJ217" s="200"/>
      <c r="JQM217" s="200"/>
      <c r="JQP217" s="200"/>
      <c r="JQY217" s="200"/>
      <c r="JRB217" s="200"/>
      <c r="JRE217" s="200"/>
      <c r="JRH217" s="200"/>
      <c r="JRQ217" s="200"/>
      <c r="JRW217" s="200"/>
      <c r="JRZ217" s="200"/>
      <c r="JSC217" s="200"/>
      <c r="JSF217" s="200"/>
      <c r="JSL217" s="200"/>
      <c r="JSU217" s="200"/>
      <c r="JSW217" s="200"/>
      <c r="JSX217" s="200"/>
      <c r="JSZ217" s="200"/>
      <c r="JTC217" s="200"/>
      <c r="JTF217" s="200"/>
      <c r="JTI217" s="200"/>
      <c r="JTL217" s="200"/>
      <c r="JTO217" s="200"/>
      <c r="JTQ217" s="200"/>
      <c r="JTS217" s="200"/>
      <c r="JTV217" s="200"/>
      <c r="JTY217" s="200"/>
      <c r="JUB217" s="200"/>
      <c r="JUE217" s="200"/>
      <c r="JUH217" s="200"/>
      <c r="JUK217" s="200"/>
      <c r="JUN217" s="200"/>
      <c r="JUP217" s="200"/>
      <c r="JUS217" s="200"/>
      <c r="JUV217" s="200"/>
      <c r="JUY217" s="200"/>
      <c r="JVE217" s="200"/>
      <c r="JVH217" s="200"/>
      <c r="JVJ217" s="200"/>
      <c r="JWQ217" s="200"/>
      <c r="JWT217" s="200"/>
      <c r="JWW217" s="200"/>
      <c r="JWZ217" s="200"/>
      <c r="JXC217" s="200"/>
      <c r="JXD217" s="200"/>
      <c r="JXE217" s="200"/>
      <c r="JXH217" s="200"/>
      <c r="JXK217" s="200"/>
      <c r="JXN217" s="200"/>
      <c r="JXQ217" s="200"/>
      <c r="JXS217" s="200"/>
      <c r="JYG217" s="200"/>
      <c r="JYH217" s="200"/>
      <c r="JYI217" s="200"/>
      <c r="JYJ217" s="200"/>
      <c r="JYK217" s="200"/>
      <c r="JYL217" s="200"/>
      <c r="JYM217" s="200"/>
      <c r="JYN217" s="200"/>
      <c r="JYO217" s="200"/>
      <c r="JYP217" s="200"/>
      <c r="JYQ217" s="200"/>
      <c r="JYR217" s="200"/>
      <c r="JYS217" s="200"/>
      <c r="JYT217" s="200"/>
      <c r="JYU217" s="200"/>
      <c r="JYV217" s="200"/>
      <c r="JYW217" s="200"/>
      <c r="JYX217" s="200"/>
      <c r="JYY217" s="200"/>
      <c r="JZE217" s="200"/>
      <c r="JZF217" s="200"/>
      <c r="JZG217" s="200"/>
      <c r="JZH217" s="200"/>
      <c r="JZI217" s="200"/>
      <c r="JZJ217" s="200"/>
      <c r="JZK217" s="200"/>
      <c r="JZM217" s="200"/>
      <c r="JZN217" s="200"/>
      <c r="JZO217" s="200"/>
      <c r="JZP217" s="200"/>
      <c r="JZQ217" s="200"/>
      <c r="JZR217" s="200"/>
      <c r="JZS217" s="200"/>
      <c r="JZT217" s="200"/>
      <c r="JZW217" s="200"/>
      <c r="JZZ217" s="200"/>
      <c r="KAC217" s="200"/>
      <c r="KAF217" s="200"/>
      <c r="KAI217" s="200"/>
      <c r="KAL217" s="200"/>
      <c r="KAU217" s="200"/>
      <c r="KAX217" s="200"/>
      <c r="KBA217" s="200"/>
      <c r="KBD217" s="200"/>
      <c r="KBM217" s="200"/>
      <c r="KBS217" s="200"/>
      <c r="KBV217" s="200"/>
      <c r="KBY217" s="200"/>
      <c r="KCB217" s="200"/>
      <c r="KCH217" s="200"/>
      <c r="KCQ217" s="200"/>
      <c r="KCS217" s="200"/>
      <c r="KCT217" s="200"/>
      <c r="KCV217" s="200"/>
      <c r="KCY217" s="200"/>
      <c r="KDB217" s="200"/>
      <c r="KDE217" s="200"/>
      <c r="KDH217" s="200"/>
      <c r="KDK217" s="200"/>
      <c r="KDM217" s="200"/>
      <c r="KDO217" s="200"/>
      <c r="KDR217" s="200"/>
      <c r="KDU217" s="200"/>
      <c r="KDX217" s="200"/>
      <c r="KEA217" s="200"/>
      <c r="KED217" s="200"/>
      <c r="KEG217" s="200"/>
      <c r="KEJ217" s="200"/>
      <c r="KEL217" s="200"/>
      <c r="KEO217" s="200"/>
      <c r="KER217" s="200"/>
      <c r="KEU217" s="200"/>
      <c r="KFA217" s="200"/>
      <c r="KFD217" s="200"/>
      <c r="KFF217" s="200"/>
      <c r="KGM217" s="200"/>
      <c r="KGP217" s="200"/>
      <c r="KGS217" s="200"/>
      <c r="KGV217" s="200"/>
      <c r="KGY217" s="200"/>
      <c r="KGZ217" s="200"/>
      <c r="KHA217" s="200"/>
      <c r="KHD217" s="200"/>
      <c r="KHG217" s="200"/>
      <c r="KHJ217" s="200"/>
      <c r="KHM217" s="200"/>
      <c r="KHO217" s="200"/>
      <c r="KIC217" s="200"/>
      <c r="KID217" s="200"/>
      <c r="KIE217" s="200"/>
      <c r="KIF217" s="200"/>
      <c r="KIG217" s="200"/>
      <c r="KIH217" s="200"/>
      <c r="KII217" s="200"/>
      <c r="KIJ217" s="200"/>
      <c r="KIK217" s="200"/>
      <c r="KIL217" s="200"/>
      <c r="KIM217" s="200"/>
      <c r="KIN217" s="200"/>
      <c r="KIO217" s="200"/>
      <c r="KIP217" s="200"/>
      <c r="KIQ217" s="200"/>
      <c r="KIR217" s="200"/>
      <c r="KIS217" s="200"/>
      <c r="KIT217" s="200"/>
      <c r="KIU217" s="200"/>
      <c r="KJA217" s="200"/>
      <c r="KJB217" s="200"/>
      <c r="KJC217" s="200"/>
      <c r="KJD217" s="200"/>
      <c r="KJE217" s="200"/>
      <c r="KJF217" s="200"/>
      <c r="KJG217" s="200"/>
      <c r="KJI217" s="200"/>
      <c r="KJJ217" s="200"/>
      <c r="KJK217" s="200"/>
      <c r="KJL217" s="200"/>
      <c r="KJM217" s="200"/>
      <c r="KJN217" s="200"/>
      <c r="KJO217" s="200"/>
      <c r="KJP217" s="200"/>
      <c r="KJS217" s="200"/>
      <c r="KJV217" s="200"/>
      <c r="KJY217" s="200"/>
      <c r="KKB217" s="200"/>
      <c r="KKE217" s="200"/>
      <c r="KKH217" s="200"/>
      <c r="KKQ217" s="200"/>
      <c r="KKT217" s="200"/>
      <c r="KKW217" s="200"/>
      <c r="KKZ217" s="200"/>
      <c r="KLI217" s="200"/>
      <c r="KLO217" s="200"/>
      <c r="KLR217" s="200"/>
      <c r="KLU217" s="200"/>
      <c r="KLX217" s="200"/>
      <c r="KMD217" s="200"/>
      <c r="KMM217" s="200"/>
      <c r="KMO217" s="200"/>
      <c r="KMP217" s="200"/>
      <c r="KMR217" s="200"/>
      <c r="KMU217" s="200"/>
      <c r="KMX217" s="200"/>
      <c r="KNA217" s="200"/>
      <c r="KND217" s="200"/>
      <c r="KNG217" s="200"/>
      <c r="KNI217" s="200"/>
      <c r="KNK217" s="200"/>
      <c r="KNN217" s="200"/>
      <c r="KNQ217" s="200"/>
      <c r="KNT217" s="200"/>
      <c r="KNW217" s="200"/>
      <c r="KNZ217" s="200"/>
      <c r="KOC217" s="200"/>
      <c r="KOF217" s="200"/>
      <c r="KOH217" s="200"/>
      <c r="KOK217" s="200"/>
      <c r="KON217" s="200"/>
      <c r="KOQ217" s="200"/>
      <c r="KOW217" s="200"/>
      <c r="KOZ217" s="200"/>
      <c r="KPB217" s="200"/>
      <c r="KQI217" s="200"/>
      <c r="KQL217" s="200"/>
      <c r="KQO217" s="200"/>
      <c r="KQR217" s="200"/>
      <c r="KQU217" s="200"/>
      <c r="KQV217" s="200"/>
      <c r="KQW217" s="200"/>
      <c r="KQZ217" s="200"/>
      <c r="KRC217" s="200"/>
      <c r="KRF217" s="200"/>
      <c r="KRI217" s="200"/>
      <c r="KRK217" s="200"/>
      <c r="KRY217" s="200"/>
      <c r="KRZ217" s="200"/>
      <c r="KSA217" s="200"/>
      <c r="KSB217" s="200"/>
      <c r="KSC217" s="200"/>
      <c r="KSD217" s="200"/>
      <c r="KSE217" s="200"/>
      <c r="KSF217" s="200"/>
      <c r="KSG217" s="200"/>
      <c r="KSH217" s="200"/>
      <c r="KSI217" s="200"/>
      <c r="KSJ217" s="200"/>
      <c r="KSK217" s="200"/>
      <c r="KSL217" s="200"/>
      <c r="KSM217" s="200"/>
      <c r="KSN217" s="200"/>
      <c r="KSO217" s="200"/>
      <c r="KSP217" s="200"/>
      <c r="KSQ217" s="200"/>
      <c r="KSW217" s="200"/>
      <c r="KSX217" s="200"/>
      <c r="KSY217" s="200"/>
      <c r="KSZ217" s="200"/>
      <c r="KTA217" s="200"/>
      <c r="KTB217" s="200"/>
      <c r="KTC217" s="200"/>
      <c r="KTE217" s="200"/>
      <c r="KTF217" s="200"/>
      <c r="KTG217" s="200"/>
      <c r="KTH217" s="200"/>
      <c r="KTI217" s="200"/>
      <c r="KTJ217" s="200"/>
      <c r="KTK217" s="200"/>
      <c r="KTL217" s="200"/>
      <c r="KTO217" s="200"/>
      <c r="KTR217" s="200"/>
      <c r="KTU217" s="200"/>
      <c r="KTX217" s="200"/>
      <c r="KUA217" s="200"/>
      <c r="KUD217" s="200"/>
      <c r="KUM217" s="200"/>
      <c r="KUP217" s="200"/>
      <c r="KUS217" s="200"/>
      <c r="KUV217" s="200"/>
      <c r="KVE217" s="200"/>
      <c r="KVK217" s="200"/>
      <c r="KVN217" s="200"/>
      <c r="KVQ217" s="200"/>
      <c r="KVT217" s="200"/>
      <c r="KVZ217" s="200"/>
      <c r="KWI217" s="200"/>
      <c r="KWK217" s="200"/>
      <c r="KWL217" s="200"/>
      <c r="KWN217" s="200"/>
      <c r="KWQ217" s="200"/>
      <c r="KWT217" s="200"/>
      <c r="KWW217" s="200"/>
      <c r="KWZ217" s="200"/>
      <c r="KXC217" s="200"/>
      <c r="KXE217" s="200"/>
      <c r="KXG217" s="200"/>
      <c r="KXJ217" s="200"/>
      <c r="KXM217" s="200"/>
      <c r="KXP217" s="200"/>
      <c r="KXS217" s="200"/>
      <c r="KXV217" s="200"/>
      <c r="KXY217" s="200"/>
      <c r="KYB217" s="200"/>
      <c r="KYD217" s="200"/>
      <c r="KYG217" s="200"/>
      <c r="KYJ217" s="200"/>
      <c r="KYM217" s="200"/>
      <c r="KYS217" s="200"/>
      <c r="KYV217" s="200"/>
      <c r="KYX217" s="200"/>
      <c r="LAE217" s="200"/>
      <c r="LAH217" s="200"/>
      <c r="LAK217" s="200"/>
      <c r="LAN217" s="200"/>
      <c r="LAQ217" s="200"/>
      <c r="LAR217" s="200"/>
      <c r="LAS217" s="200"/>
      <c r="LAV217" s="200"/>
      <c r="LAY217" s="200"/>
      <c r="LBB217" s="200"/>
      <c r="LBE217" s="200"/>
      <c r="LBG217" s="200"/>
      <c r="LBU217" s="200"/>
      <c r="LBV217" s="200"/>
      <c r="LBW217" s="200"/>
      <c r="LBX217" s="200"/>
      <c r="LBY217" s="200"/>
      <c r="LBZ217" s="200"/>
      <c r="LCA217" s="200"/>
      <c r="LCB217" s="200"/>
      <c r="LCC217" s="200"/>
      <c r="LCD217" s="200"/>
      <c r="LCE217" s="200"/>
      <c r="LCF217" s="200"/>
      <c r="LCG217" s="200"/>
      <c r="LCH217" s="200"/>
      <c r="LCI217" s="200"/>
      <c r="LCJ217" s="200"/>
      <c r="LCK217" s="200"/>
      <c r="LCL217" s="200"/>
      <c r="LCM217" s="200"/>
      <c r="LCS217" s="200"/>
      <c r="LCT217" s="200"/>
      <c r="LCU217" s="200"/>
      <c r="LCV217" s="200"/>
      <c r="LCW217" s="200"/>
      <c r="LCX217" s="200"/>
      <c r="LCY217" s="200"/>
      <c r="LDA217" s="200"/>
      <c r="LDB217" s="200"/>
      <c r="LDC217" s="200"/>
      <c r="LDD217" s="200"/>
      <c r="LDE217" s="200"/>
      <c r="LDF217" s="200"/>
      <c r="LDG217" s="200"/>
      <c r="LDH217" s="200"/>
      <c r="LDK217" s="200"/>
      <c r="LDN217" s="200"/>
      <c r="LDQ217" s="200"/>
      <c r="LDT217" s="200"/>
      <c r="LDW217" s="200"/>
      <c r="LDZ217" s="200"/>
      <c r="LEI217" s="200"/>
      <c r="LEL217" s="200"/>
      <c r="LEO217" s="200"/>
      <c r="LER217" s="200"/>
      <c r="LFA217" s="200"/>
      <c r="LFG217" s="200"/>
      <c r="LFJ217" s="200"/>
      <c r="LFM217" s="200"/>
      <c r="LFP217" s="200"/>
      <c r="LFV217" s="200"/>
      <c r="LGE217" s="200"/>
      <c r="LGG217" s="200"/>
      <c r="LGH217" s="200"/>
      <c r="LGJ217" s="200"/>
      <c r="LGM217" s="200"/>
      <c r="LGP217" s="200"/>
      <c r="LGS217" s="200"/>
      <c r="LGV217" s="200"/>
      <c r="LGY217" s="200"/>
      <c r="LHA217" s="200"/>
      <c r="LHC217" s="200"/>
      <c r="LHF217" s="200"/>
      <c r="LHI217" s="200"/>
      <c r="LHL217" s="200"/>
      <c r="LHO217" s="200"/>
      <c r="LHR217" s="200"/>
      <c r="LHU217" s="200"/>
      <c r="LHX217" s="200"/>
      <c r="LHZ217" s="200"/>
      <c r="LIC217" s="200"/>
      <c r="LIF217" s="200"/>
      <c r="LII217" s="200"/>
      <c r="LIO217" s="200"/>
      <c r="LIR217" s="200"/>
      <c r="LIT217" s="200"/>
      <c r="LKA217" s="200"/>
      <c r="LKD217" s="200"/>
      <c r="LKG217" s="200"/>
      <c r="LKJ217" s="200"/>
      <c r="LKM217" s="200"/>
      <c r="LKN217" s="200"/>
      <c r="LKO217" s="200"/>
      <c r="LKR217" s="200"/>
      <c r="LKU217" s="200"/>
      <c r="LKX217" s="200"/>
      <c r="LLA217" s="200"/>
      <c r="LLC217" s="200"/>
      <c r="LLQ217" s="200"/>
      <c r="LLR217" s="200"/>
      <c r="LLS217" s="200"/>
      <c r="LLT217" s="200"/>
      <c r="LLU217" s="200"/>
      <c r="LLV217" s="200"/>
      <c r="LLW217" s="200"/>
      <c r="LLX217" s="200"/>
      <c r="LLY217" s="200"/>
      <c r="LLZ217" s="200"/>
      <c r="LMA217" s="200"/>
      <c r="LMB217" s="200"/>
      <c r="LMC217" s="200"/>
      <c r="LMD217" s="200"/>
      <c r="LME217" s="200"/>
      <c r="LMF217" s="200"/>
      <c r="LMG217" s="200"/>
      <c r="LMH217" s="200"/>
      <c r="LMI217" s="200"/>
      <c r="LMO217" s="200"/>
      <c r="LMP217" s="200"/>
      <c r="LMQ217" s="200"/>
      <c r="LMR217" s="200"/>
      <c r="LMS217" s="200"/>
      <c r="LMT217" s="200"/>
      <c r="LMU217" s="200"/>
      <c r="LMW217" s="200"/>
      <c r="LMX217" s="200"/>
      <c r="LMY217" s="200"/>
      <c r="LMZ217" s="200"/>
      <c r="LNA217" s="200"/>
      <c r="LNB217" s="200"/>
      <c r="LNC217" s="200"/>
      <c r="LND217" s="200"/>
      <c r="LNG217" s="200"/>
      <c r="LNJ217" s="200"/>
      <c r="LNM217" s="200"/>
      <c r="LNP217" s="200"/>
      <c r="LNS217" s="200"/>
      <c r="LNV217" s="200"/>
      <c r="LOE217" s="200"/>
      <c r="LOH217" s="200"/>
      <c r="LOK217" s="200"/>
      <c r="LON217" s="200"/>
      <c r="LOW217" s="200"/>
      <c r="LPC217" s="200"/>
      <c r="LPF217" s="200"/>
      <c r="LPI217" s="200"/>
      <c r="LPL217" s="200"/>
      <c r="LPR217" s="200"/>
      <c r="LQA217" s="200"/>
      <c r="LQC217" s="200"/>
      <c r="LQD217" s="200"/>
      <c r="LQF217" s="200"/>
      <c r="LQI217" s="200"/>
      <c r="LQL217" s="200"/>
      <c r="LQO217" s="200"/>
      <c r="LQR217" s="200"/>
      <c r="LQU217" s="200"/>
      <c r="LQW217" s="200"/>
      <c r="LQY217" s="200"/>
      <c r="LRB217" s="200"/>
      <c r="LRE217" s="200"/>
      <c r="LRH217" s="200"/>
      <c r="LRK217" s="200"/>
      <c r="LRN217" s="200"/>
      <c r="LRQ217" s="200"/>
      <c r="LRT217" s="200"/>
      <c r="LRV217" s="200"/>
      <c r="LRY217" s="200"/>
      <c r="LSB217" s="200"/>
      <c r="LSE217" s="200"/>
      <c r="LSK217" s="200"/>
      <c r="LSN217" s="200"/>
      <c r="LSP217" s="200"/>
      <c r="LTW217" s="200"/>
      <c r="LTZ217" s="200"/>
      <c r="LUC217" s="200"/>
      <c r="LUF217" s="200"/>
      <c r="LUI217" s="200"/>
      <c r="LUJ217" s="200"/>
      <c r="LUK217" s="200"/>
      <c r="LUN217" s="200"/>
      <c r="LUQ217" s="200"/>
      <c r="LUT217" s="200"/>
      <c r="LUW217" s="200"/>
      <c r="LUY217" s="200"/>
      <c r="LVM217" s="200"/>
      <c r="LVN217" s="200"/>
      <c r="LVO217" s="200"/>
      <c r="LVP217" s="200"/>
      <c r="LVQ217" s="200"/>
      <c r="LVR217" s="200"/>
      <c r="LVS217" s="200"/>
      <c r="LVT217" s="200"/>
      <c r="LVU217" s="200"/>
      <c r="LVV217" s="200"/>
      <c r="LVW217" s="200"/>
      <c r="LVX217" s="200"/>
      <c r="LVY217" s="200"/>
      <c r="LVZ217" s="200"/>
      <c r="LWA217" s="200"/>
      <c r="LWB217" s="200"/>
      <c r="LWC217" s="200"/>
      <c r="LWD217" s="200"/>
      <c r="LWE217" s="200"/>
      <c r="LWK217" s="200"/>
      <c r="LWL217" s="200"/>
      <c r="LWM217" s="200"/>
      <c r="LWN217" s="200"/>
      <c r="LWO217" s="200"/>
      <c r="LWP217" s="200"/>
      <c r="LWQ217" s="200"/>
      <c r="LWS217" s="200"/>
      <c r="LWT217" s="200"/>
      <c r="LWU217" s="200"/>
      <c r="LWV217" s="200"/>
      <c r="LWW217" s="200"/>
      <c r="LWX217" s="200"/>
      <c r="LWY217" s="200"/>
      <c r="LWZ217" s="200"/>
      <c r="LXC217" s="200"/>
      <c r="LXF217" s="200"/>
      <c r="LXI217" s="200"/>
      <c r="LXL217" s="200"/>
      <c r="LXO217" s="200"/>
      <c r="LXR217" s="200"/>
      <c r="LYA217" s="200"/>
      <c r="LYD217" s="200"/>
      <c r="LYG217" s="200"/>
      <c r="LYJ217" s="200"/>
      <c r="LYS217" s="200"/>
      <c r="LYY217" s="200"/>
      <c r="LZB217" s="200"/>
      <c r="LZE217" s="200"/>
      <c r="LZH217" s="200"/>
      <c r="LZN217" s="200"/>
      <c r="LZW217" s="200"/>
      <c r="LZY217" s="200"/>
      <c r="LZZ217" s="200"/>
      <c r="MAB217" s="200"/>
      <c r="MAE217" s="200"/>
      <c r="MAH217" s="200"/>
      <c r="MAK217" s="200"/>
      <c r="MAN217" s="200"/>
      <c r="MAQ217" s="200"/>
      <c r="MAS217" s="200"/>
      <c r="MAU217" s="200"/>
      <c r="MAX217" s="200"/>
      <c r="MBA217" s="200"/>
      <c r="MBD217" s="200"/>
      <c r="MBG217" s="200"/>
      <c r="MBJ217" s="200"/>
      <c r="MBM217" s="200"/>
      <c r="MBP217" s="200"/>
      <c r="MBR217" s="200"/>
      <c r="MBU217" s="200"/>
      <c r="MBX217" s="200"/>
      <c r="MCA217" s="200"/>
      <c r="MCG217" s="200"/>
      <c r="MCJ217" s="200"/>
      <c r="MCL217" s="200"/>
      <c r="MDS217" s="200"/>
      <c r="MDV217" s="200"/>
      <c r="MDY217" s="200"/>
      <c r="MEB217" s="200"/>
      <c r="MEE217" s="200"/>
      <c r="MEF217" s="200"/>
      <c r="MEG217" s="200"/>
      <c r="MEJ217" s="200"/>
      <c r="MEM217" s="200"/>
      <c r="MEP217" s="200"/>
      <c r="MES217" s="200"/>
      <c r="MEU217" s="200"/>
      <c r="MFI217" s="200"/>
      <c r="MFJ217" s="200"/>
      <c r="MFK217" s="200"/>
      <c r="MFL217" s="200"/>
      <c r="MFM217" s="200"/>
      <c r="MFN217" s="200"/>
      <c r="MFO217" s="200"/>
      <c r="MFP217" s="200"/>
      <c r="MFQ217" s="200"/>
      <c r="MFR217" s="200"/>
      <c r="MFS217" s="200"/>
      <c r="MFT217" s="200"/>
      <c r="MFU217" s="200"/>
      <c r="MFV217" s="200"/>
      <c r="MFW217" s="200"/>
      <c r="MFX217" s="200"/>
      <c r="MFY217" s="200"/>
      <c r="MFZ217" s="200"/>
      <c r="MGA217" s="200"/>
      <c r="MGG217" s="200"/>
      <c r="MGH217" s="200"/>
      <c r="MGI217" s="200"/>
      <c r="MGJ217" s="200"/>
      <c r="MGK217" s="200"/>
      <c r="MGL217" s="200"/>
      <c r="MGM217" s="200"/>
      <c r="MGO217" s="200"/>
      <c r="MGP217" s="200"/>
      <c r="MGQ217" s="200"/>
      <c r="MGR217" s="200"/>
      <c r="MGS217" s="200"/>
      <c r="MGT217" s="200"/>
      <c r="MGU217" s="200"/>
      <c r="MGV217" s="200"/>
      <c r="MGY217" s="200"/>
      <c r="MHB217" s="200"/>
      <c r="MHE217" s="200"/>
      <c r="MHH217" s="200"/>
      <c r="MHK217" s="200"/>
      <c r="MHN217" s="200"/>
      <c r="MHW217" s="200"/>
      <c r="MHZ217" s="200"/>
      <c r="MIC217" s="200"/>
      <c r="MIF217" s="200"/>
      <c r="MIO217" s="200"/>
      <c r="MIU217" s="200"/>
      <c r="MIX217" s="200"/>
      <c r="MJA217" s="200"/>
      <c r="MJD217" s="200"/>
      <c r="MJJ217" s="200"/>
      <c r="MJS217" s="200"/>
      <c r="MJU217" s="200"/>
      <c r="MJV217" s="200"/>
      <c r="MJX217" s="200"/>
      <c r="MKA217" s="200"/>
      <c r="MKD217" s="200"/>
      <c r="MKG217" s="200"/>
      <c r="MKJ217" s="200"/>
      <c r="MKM217" s="200"/>
      <c r="MKO217" s="200"/>
      <c r="MKQ217" s="200"/>
      <c r="MKT217" s="200"/>
      <c r="MKW217" s="200"/>
      <c r="MKZ217" s="200"/>
      <c r="MLC217" s="200"/>
      <c r="MLF217" s="200"/>
      <c r="MLI217" s="200"/>
      <c r="MLL217" s="200"/>
      <c r="MLN217" s="200"/>
      <c r="MLQ217" s="200"/>
      <c r="MLT217" s="200"/>
      <c r="MLW217" s="200"/>
      <c r="MMC217" s="200"/>
      <c r="MMF217" s="200"/>
      <c r="MMH217" s="200"/>
      <c r="MNO217" s="200"/>
      <c r="MNR217" s="200"/>
      <c r="MNU217" s="200"/>
      <c r="MNX217" s="200"/>
      <c r="MOA217" s="200"/>
      <c r="MOB217" s="200"/>
      <c r="MOC217" s="200"/>
      <c r="MOF217" s="200"/>
      <c r="MOI217" s="200"/>
      <c r="MOL217" s="200"/>
      <c r="MOO217" s="200"/>
      <c r="MOQ217" s="200"/>
      <c r="MPE217" s="200"/>
      <c r="MPF217" s="200"/>
      <c r="MPG217" s="200"/>
      <c r="MPH217" s="200"/>
      <c r="MPI217" s="200"/>
      <c r="MPJ217" s="200"/>
      <c r="MPK217" s="200"/>
      <c r="MPL217" s="200"/>
      <c r="MPM217" s="200"/>
      <c r="MPN217" s="200"/>
      <c r="MPO217" s="200"/>
      <c r="MPP217" s="200"/>
      <c r="MPQ217" s="200"/>
      <c r="MPR217" s="200"/>
      <c r="MPS217" s="200"/>
      <c r="MPT217" s="200"/>
      <c r="MPU217" s="200"/>
      <c r="MPV217" s="200"/>
      <c r="MPW217" s="200"/>
      <c r="MQC217" s="200"/>
      <c r="MQD217" s="200"/>
      <c r="MQE217" s="200"/>
      <c r="MQF217" s="200"/>
      <c r="MQG217" s="200"/>
      <c r="MQH217" s="200"/>
      <c r="MQI217" s="200"/>
      <c r="MQK217" s="200"/>
      <c r="MQL217" s="200"/>
      <c r="MQM217" s="200"/>
      <c r="MQN217" s="200"/>
      <c r="MQO217" s="200"/>
      <c r="MQP217" s="200"/>
      <c r="MQQ217" s="200"/>
      <c r="MQR217" s="200"/>
      <c r="MQU217" s="200"/>
      <c r="MQX217" s="200"/>
      <c r="MRA217" s="200"/>
      <c r="MRD217" s="200"/>
      <c r="MRG217" s="200"/>
      <c r="MRJ217" s="200"/>
      <c r="MRS217" s="200"/>
      <c r="MRV217" s="200"/>
      <c r="MRY217" s="200"/>
      <c r="MSB217" s="200"/>
      <c r="MSK217" s="200"/>
      <c r="MSQ217" s="200"/>
      <c r="MST217" s="200"/>
      <c r="MSW217" s="200"/>
      <c r="MSZ217" s="200"/>
      <c r="MTF217" s="200"/>
      <c r="MTO217" s="200"/>
      <c r="MTQ217" s="200"/>
      <c r="MTR217" s="200"/>
      <c r="MTT217" s="200"/>
      <c r="MTW217" s="200"/>
      <c r="MTZ217" s="200"/>
      <c r="MUC217" s="200"/>
      <c r="MUF217" s="200"/>
      <c r="MUI217" s="200"/>
      <c r="MUK217" s="200"/>
      <c r="MUM217" s="200"/>
      <c r="MUP217" s="200"/>
      <c r="MUS217" s="200"/>
      <c r="MUV217" s="200"/>
      <c r="MUY217" s="200"/>
      <c r="MVB217" s="200"/>
      <c r="MVE217" s="200"/>
      <c r="MVH217" s="200"/>
      <c r="MVJ217" s="200"/>
      <c r="MVM217" s="200"/>
      <c r="MVP217" s="200"/>
      <c r="MVS217" s="200"/>
      <c r="MVY217" s="200"/>
      <c r="MWB217" s="200"/>
      <c r="MWD217" s="200"/>
      <c r="MXK217" s="200"/>
      <c r="MXN217" s="200"/>
      <c r="MXQ217" s="200"/>
      <c r="MXT217" s="200"/>
      <c r="MXW217" s="200"/>
      <c r="MXX217" s="200"/>
      <c r="MXY217" s="200"/>
      <c r="MYB217" s="200"/>
      <c r="MYE217" s="200"/>
      <c r="MYH217" s="200"/>
      <c r="MYK217" s="200"/>
      <c r="MYM217" s="200"/>
      <c r="MZA217" s="200"/>
      <c r="MZB217" s="200"/>
      <c r="MZC217" s="200"/>
      <c r="MZD217" s="200"/>
      <c r="MZE217" s="200"/>
      <c r="MZF217" s="200"/>
      <c r="MZG217" s="200"/>
      <c r="MZH217" s="200"/>
      <c r="MZI217" s="200"/>
      <c r="MZJ217" s="200"/>
      <c r="MZK217" s="200"/>
      <c r="MZL217" s="200"/>
      <c r="MZM217" s="200"/>
      <c r="MZN217" s="200"/>
      <c r="MZO217" s="200"/>
      <c r="MZP217" s="200"/>
      <c r="MZQ217" s="200"/>
      <c r="MZR217" s="200"/>
      <c r="MZS217" s="200"/>
      <c r="MZY217" s="200"/>
      <c r="MZZ217" s="200"/>
      <c r="NAA217" s="200"/>
      <c r="NAB217" s="200"/>
      <c r="NAC217" s="200"/>
      <c r="NAD217" s="200"/>
      <c r="NAE217" s="200"/>
      <c r="NAG217" s="200"/>
      <c r="NAH217" s="200"/>
      <c r="NAI217" s="200"/>
      <c r="NAJ217" s="200"/>
      <c r="NAK217" s="200"/>
      <c r="NAL217" s="200"/>
      <c r="NAM217" s="200"/>
      <c r="NAN217" s="200"/>
      <c r="NAQ217" s="200"/>
      <c r="NAT217" s="200"/>
      <c r="NAW217" s="200"/>
      <c r="NAZ217" s="200"/>
      <c r="NBC217" s="200"/>
      <c r="NBF217" s="200"/>
      <c r="NBO217" s="200"/>
      <c r="NBR217" s="200"/>
      <c r="NBU217" s="200"/>
      <c r="NBX217" s="200"/>
      <c r="NCG217" s="200"/>
      <c r="NCM217" s="200"/>
      <c r="NCP217" s="200"/>
      <c r="NCS217" s="200"/>
      <c r="NCV217" s="200"/>
      <c r="NDB217" s="200"/>
      <c r="NDK217" s="200"/>
      <c r="NDM217" s="200"/>
      <c r="NDN217" s="200"/>
      <c r="NDP217" s="200"/>
      <c r="NDS217" s="200"/>
      <c r="NDV217" s="200"/>
      <c r="NDY217" s="200"/>
      <c r="NEB217" s="200"/>
      <c r="NEE217" s="200"/>
      <c r="NEG217" s="200"/>
      <c r="NEI217" s="200"/>
      <c r="NEL217" s="200"/>
      <c r="NEO217" s="200"/>
      <c r="NER217" s="200"/>
      <c r="NEU217" s="200"/>
      <c r="NEX217" s="200"/>
      <c r="NFA217" s="200"/>
      <c r="NFD217" s="200"/>
      <c r="NFF217" s="200"/>
      <c r="NFI217" s="200"/>
      <c r="NFL217" s="200"/>
      <c r="NFO217" s="200"/>
      <c r="NFU217" s="200"/>
      <c r="NFX217" s="200"/>
      <c r="NFZ217" s="200"/>
      <c r="NHG217" s="200"/>
      <c r="NHJ217" s="200"/>
      <c r="NHM217" s="200"/>
      <c r="NHP217" s="200"/>
      <c r="NHS217" s="200"/>
      <c r="NHT217" s="200"/>
      <c r="NHU217" s="200"/>
      <c r="NHX217" s="200"/>
      <c r="NIA217" s="200"/>
      <c r="NID217" s="200"/>
      <c r="NIG217" s="200"/>
      <c r="NII217" s="200"/>
      <c r="NIW217" s="200"/>
      <c r="NIX217" s="200"/>
      <c r="NIY217" s="200"/>
      <c r="NIZ217" s="200"/>
      <c r="NJA217" s="200"/>
      <c r="NJB217" s="200"/>
      <c r="NJC217" s="200"/>
      <c r="NJD217" s="200"/>
      <c r="NJE217" s="200"/>
      <c r="NJF217" s="200"/>
      <c r="NJG217" s="200"/>
      <c r="NJH217" s="200"/>
      <c r="NJI217" s="200"/>
      <c r="NJJ217" s="200"/>
      <c r="NJK217" s="200"/>
      <c r="NJL217" s="200"/>
      <c r="NJM217" s="200"/>
      <c r="NJN217" s="200"/>
      <c r="NJO217" s="200"/>
      <c r="NJU217" s="200"/>
      <c r="NJV217" s="200"/>
      <c r="NJW217" s="200"/>
      <c r="NJX217" s="200"/>
      <c r="NJY217" s="200"/>
      <c r="NJZ217" s="200"/>
      <c r="NKA217" s="200"/>
      <c r="NKC217" s="200"/>
      <c r="NKD217" s="200"/>
      <c r="NKE217" s="200"/>
      <c r="NKF217" s="200"/>
      <c r="NKG217" s="200"/>
      <c r="NKH217" s="200"/>
      <c r="NKI217" s="200"/>
      <c r="NKJ217" s="200"/>
      <c r="NKM217" s="200"/>
      <c r="NKP217" s="200"/>
      <c r="NKS217" s="200"/>
      <c r="NKV217" s="200"/>
      <c r="NKY217" s="200"/>
      <c r="NLB217" s="200"/>
      <c r="NLK217" s="200"/>
      <c r="NLN217" s="200"/>
      <c r="NLQ217" s="200"/>
      <c r="NLT217" s="200"/>
      <c r="NMC217" s="200"/>
      <c r="NMI217" s="200"/>
      <c r="NML217" s="200"/>
      <c r="NMO217" s="200"/>
      <c r="NMR217" s="200"/>
      <c r="NMX217" s="200"/>
      <c r="NNG217" s="200"/>
      <c r="NNI217" s="200"/>
      <c r="NNJ217" s="200"/>
      <c r="NNL217" s="200"/>
      <c r="NNO217" s="200"/>
      <c r="NNR217" s="200"/>
      <c r="NNU217" s="200"/>
      <c r="NNX217" s="200"/>
      <c r="NOA217" s="200"/>
      <c r="NOC217" s="200"/>
      <c r="NOE217" s="200"/>
      <c r="NOH217" s="200"/>
      <c r="NOK217" s="200"/>
      <c r="NON217" s="200"/>
      <c r="NOQ217" s="200"/>
      <c r="NOT217" s="200"/>
      <c r="NOW217" s="200"/>
      <c r="NOZ217" s="200"/>
      <c r="NPB217" s="200"/>
      <c r="NPE217" s="200"/>
      <c r="NPH217" s="200"/>
      <c r="NPK217" s="200"/>
      <c r="NPQ217" s="200"/>
      <c r="NPT217" s="200"/>
      <c r="NPV217" s="200"/>
      <c r="NRC217" s="200"/>
      <c r="NRF217" s="200"/>
      <c r="NRI217" s="200"/>
      <c r="NRL217" s="200"/>
      <c r="NRO217" s="200"/>
      <c r="NRP217" s="200"/>
      <c r="NRQ217" s="200"/>
      <c r="NRT217" s="200"/>
      <c r="NRW217" s="200"/>
      <c r="NRZ217" s="200"/>
      <c r="NSC217" s="200"/>
      <c r="NSE217" s="200"/>
      <c r="NSS217" s="200"/>
      <c r="NST217" s="200"/>
      <c r="NSU217" s="200"/>
      <c r="NSV217" s="200"/>
      <c r="NSW217" s="200"/>
      <c r="NSX217" s="200"/>
      <c r="NSY217" s="200"/>
      <c r="NSZ217" s="200"/>
      <c r="NTA217" s="200"/>
      <c r="NTB217" s="200"/>
      <c r="NTC217" s="200"/>
      <c r="NTD217" s="200"/>
      <c r="NTE217" s="200"/>
      <c r="NTF217" s="200"/>
      <c r="NTG217" s="200"/>
      <c r="NTH217" s="200"/>
      <c r="NTI217" s="200"/>
      <c r="NTJ217" s="200"/>
      <c r="NTK217" s="200"/>
      <c r="NTQ217" s="200"/>
      <c r="NTR217" s="200"/>
      <c r="NTS217" s="200"/>
      <c r="NTT217" s="200"/>
      <c r="NTU217" s="200"/>
      <c r="NTV217" s="200"/>
      <c r="NTW217" s="200"/>
      <c r="NTY217" s="200"/>
      <c r="NTZ217" s="200"/>
      <c r="NUA217" s="200"/>
      <c r="NUB217" s="200"/>
      <c r="NUC217" s="200"/>
      <c r="NUD217" s="200"/>
      <c r="NUE217" s="200"/>
      <c r="NUF217" s="200"/>
      <c r="NUI217" s="200"/>
      <c r="NUL217" s="200"/>
      <c r="NUO217" s="200"/>
      <c r="NUR217" s="200"/>
      <c r="NUU217" s="200"/>
      <c r="NUX217" s="200"/>
      <c r="NVG217" s="200"/>
      <c r="NVJ217" s="200"/>
      <c r="NVM217" s="200"/>
      <c r="NVP217" s="200"/>
      <c r="NVY217" s="200"/>
      <c r="NWE217" s="200"/>
      <c r="NWH217" s="200"/>
      <c r="NWK217" s="200"/>
      <c r="NWN217" s="200"/>
      <c r="NWT217" s="200"/>
      <c r="NXC217" s="200"/>
      <c r="NXE217" s="200"/>
      <c r="NXF217" s="200"/>
      <c r="NXH217" s="200"/>
      <c r="NXK217" s="200"/>
      <c r="NXN217" s="200"/>
      <c r="NXQ217" s="200"/>
      <c r="NXT217" s="200"/>
      <c r="NXW217" s="200"/>
      <c r="NXY217" s="200"/>
      <c r="NYA217" s="200"/>
      <c r="NYD217" s="200"/>
      <c r="NYG217" s="200"/>
      <c r="NYJ217" s="200"/>
      <c r="NYM217" s="200"/>
      <c r="NYP217" s="200"/>
      <c r="NYS217" s="200"/>
      <c r="NYV217" s="200"/>
      <c r="NYX217" s="200"/>
      <c r="NZA217" s="200"/>
      <c r="NZD217" s="200"/>
      <c r="NZG217" s="200"/>
      <c r="NZM217" s="200"/>
      <c r="NZP217" s="200"/>
      <c r="NZR217" s="200"/>
      <c r="OAY217" s="200"/>
      <c r="OBB217" s="200"/>
      <c r="OBE217" s="200"/>
      <c r="OBH217" s="200"/>
      <c r="OBK217" s="200"/>
      <c r="OBL217" s="200"/>
      <c r="OBM217" s="200"/>
      <c r="OBP217" s="200"/>
      <c r="OBS217" s="200"/>
      <c r="OBV217" s="200"/>
      <c r="OBY217" s="200"/>
      <c r="OCA217" s="200"/>
      <c r="OCO217" s="200"/>
      <c r="OCP217" s="200"/>
      <c r="OCQ217" s="200"/>
      <c r="OCR217" s="200"/>
      <c r="OCS217" s="200"/>
      <c r="OCT217" s="200"/>
      <c r="OCU217" s="200"/>
      <c r="OCV217" s="200"/>
      <c r="OCW217" s="200"/>
      <c r="OCX217" s="200"/>
      <c r="OCY217" s="200"/>
      <c r="OCZ217" s="200"/>
      <c r="ODA217" s="200"/>
      <c r="ODB217" s="200"/>
      <c r="ODC217" s="200"/>
      <c r="ODD217" s="200"/>
      <c r="ODE217" s="200"/>
      <c r="ODF217" s="200"/>
      <c r="ODG217" s="200"/>
      <c r="ODM217" s="200"/>
      <c r="ODN217" s="200"/>
      <c r="ODO217" s="200"/>
      <c r="ODP217" s="200"/>
      <c r="ODQ217" s="200"/>
      <c r="ODR217" s="200"/>
      <c r="ODS217" s="200"/>
      <c r="ODU217" s="200"/>
      <c r="ODV217" s="200"/>
      <c r="ODW217" s="200"/>
      <c r="ODX217" s="200"/>
      <c r="ODY217" s="200"/>
      <c r="ODZ217" s="200"/>
      <c r="OEA217" s="200"/>
      <c r="OEB217" s="200"/>
      <c r="OEE217" s="200"/>
      <c r="OEH217" s="200"/>
      <c r="OEK217" s="200"/>
      <c r="OEN217" s="200"/>
      <c r="OEQ217" s="200"/>
      <c r="OET217" s="200"/>
      <c r="OFC217" s="200"/>
      <c r="OFF217" s="200"/>
      <c r="OFI217" s="200"/>
      <c r="OFL217" s="200"/>
      <c r="OFU217" s="200"/>
      <c r="OGA217" s="200"/>
      <c r="OGD217" s="200"/>
      <c r="OGG217" s="200"/>
      <c r="OGJ217" s="200"/>
      <c r="OGP217" s="200"/>
      <c r="OGY217" s="200"/>
      <c r="OHA217" s="200"/>
      <c r="OHB217" s="200"/>
      <c r="OHD217" s="200"/>
      <c r="OHG217" s="200"/>
      <c r="OHJ217" s="200"/>
      <c r="OHM217" s="200"/>
      <c r="OHP217" s="200"/>
      <c r="OHS217" s="200"/>
      <c r="OHU217" s="200"/>
      <c r="OHW217" s="200"/>
      <c r="OHZ217" s="200"/>
      <c r="OIC217" s="200"/>
      <c r="OIF217" s="200"/>
      <c r="OII217" s="200"/>
      <c r="OIL217" s="200"/>
      <c r="OIO217" s="200"/>
      <c r="OIR217" s="200"/>
      <c r="OIT217" s="200"/>
      <c r="OIW217" s="200"/>
      <c r="OIZ217" s="200"/>
      <c r="OJC217" s="200"/>
      <c r="OJI217" s="200"/>
      <c r="OJL217" s="200"/>
      <c r="OJN217" s="200"/>
      <c r="OKU217" s="200"/>
      <c r="OKX217" s="200"/>
      <c r="OLA217" s="200"/>
      <c r="OLD217" s="200"/>
      <c r="OLG217" s="200"/>
      <c r="OLH217" s="200"/>
      <c r="OLI217" s="200"/>
      <c r="OLL217" s="200"/>
      <c r="OLO217" s="200"/>
      <c r="OLR217" s="200"/>
      <c r="OLU217" s="200"/>
      <c r="OLW217" s="200"/>
      <c r="OMK217" s="200"/>
      <c r="OML217" s="200"/>
      <c r="OMM217" s="200"/>
      <c r="OMN217" s="200"/>
      <c r="OMO217" s="200"/>
      <c r="OMP217" s="200"/>
      <c r="OMQ217" s="200"/>
      <c r="OMR217" s="200"/>
      <c r="OMS217" s="200"/>
      <c r="OMT217" s="200"/>
      <c r="OMU217" s="200"/>
      <c r="OMV217" s="200"/>
      <c r="OMW217" s="200"/>
      <c r="OMX217" s="200"/>
      <c r="OMY217" s="200"/>
      <c r="OMZ217" s="200"/>
      <c r="ONA217" s="200"/>
      <c r="ONB217" s="200"/>
      <c r="ONC217" s="200"/>
      <c r="ONI217" s="200"/>
      <c r="ONJ217" s="200"/>
      <c r="ONK217" s="200"/>
      <c r="ONL217" s="200"/>
      <c r="ONM217" s="200"/>
      <c r="ONN217" s="200"/>
      <c r="ONO217" s="200"/>
      <c r="ONQ217" s="200"/>
      <c r="ONR217" s="200"/>
      <c r="ONS217" s="200"/>
      <c r="ONT217" s="200"/>
      <c r="ONU217" s="200"/>
      <c r="ONV217" s="200"/>
      <c r="ONW217" s="200"/>
      <c r="ONX217" s="200"/>
      <c r="OOA217" s="200"/>
      <c r="OOD217" s="200"/>
      <c r="OOG217" s="200"/>
      <c r="OOJ217" s="200"/>
      <c r="OOM217" s="200"/>
      <c r="OOP217" s="200"/>
      <c r="OOY217" s="200"/>
      <c r="OPB217" s="200"/>
      <c r="OPE217" s="200"/>
      <c r="OPH217" s="200"/>
      <c r="OPQ217" s="200"/>
      <c r="OPW217" s="200"/>
      <c r="OPZ217" s="200"/>
      <c r="OQC217" s="200"/>
      <c r="OQF217" s="200"/>
      <c r="OQL217" s="200"/>
      <c r="OQU217" s="200"/>
      <c r="OQW217" s="200"/>
      <c r="OQX217" s="200"/>
      <c r="OQZ217" s="200"/>
      <c r="ORC217" s="200"/>
      <c r="ORF217" s="200"/>
      <c r="ORI217" s="200"/>
      <c r="ORL217" s="200"/>
      <c r="ORO217" s="200"/>
      <c r="ORQ217" s="200"/>
      <c r="ORS217" s="200"/>
      <c r="ORV217" s="200"/>
      <c r="ORY217" s="200"/>
      <c r="OSB217" s="200"/>
      <c r="OSE217" s="200"/>
      <c r="OSH217" s="200"/>
      <c r="OSK217" s="200"/>
      <c r="OSN217" s="200"/>
      <c r="OSP217" s="200"/>
      <c r="OSS217" s="200"/>
      <c r="OSV217" s="200"/>
      <c r="OSY217" s="200"/>
      <c r="OTE217" s="200"/>
      <c r="OTH217" s="200"/>
      <c r="OTJ217" s="200"/>
      <c r="OUQ217" s="200"/>
      <c r="OUT217" s="200"/>
      <c r="OUW217" s="200"/>
      <c r="OUZ217" s="200"/>
      <c r="OVC217" s="200"/>
      <c r="OVD217" s="200"/>
      <c r="OVE217" s="200"/>
      <c r="OVH217" s="200"/>
      <c r="OVK217" s="200"/>
      <c r="OVN217" s="200"/>
      <c r="OVQ217" s="200"/>
      <c r="OVS217" s="200"/>
      <c r="OWG217" s="200"/>
      <c r="OWH217" s="200"/>
      <c r="OWI217" s="200"/>
      <c r="OWJ217" s="200"/>
      <c r="OWK217" s="200"/>
      <c r="OWL217" s="200"/>
      <c r="OWM217" s="200"/>
      <c r="OWN217" s="200"/>
      <c r="OWO217" s="200"/>
      <c r="OWP217" s="200"/>
      <c r="OWQ217" s="200"/>
      <c r="OWR217" s="200"/>
      <c r="OWS217" s="200"/>
      <c r="OWT217" s="200"/>
      <c r="OWU217" s="200"/>
      <c r="OWV217" s="200"/>
      <c r="OWW217" s="200"/>
      <c r="OWX217" s="200"/>
      <c r="OWY217" s="200"/>
      <c r="OXE217" s="200"/>
      <c r="OXF217" s="200"/>
      <c r="OXG217" s="200"/>
      <c r="OXH217" s="200"/>
      <c r="OXI217" s="200"/>
      <c r="OXJ217" s="200"/>
      <c r="OXK217" s="200"/>
      <c r="OXM217" s="200"/>
      <c r="OXN217" s="200"/>
      <c r="OXO217" s="200"/>
      <c r="OXP217" s="200"/>
      <c r="OXQ217" s="200"/>
      <c r="OXR217" s="200"/>
      <c r="OXS217" s="200"/>
      <c r="OXT217" s="200"/>
      <c r="OXW217" s="200"/>
      <c r="OXZ217" s="200"/>
      <c r="OYC217" s="200"/>
      <c r="OYF217" s="200"/>
      <c r="OYI217" s="200"/>
      <c r="OYL217" s="200"/>
      <c r="OYU217" s="200"/>
      <c r="OYX217" s="200"/>
      <c r="OZA217" s="200"/>
      <c r="OZD217" s="200"/>
      <c r="OZM217" s="200"/>
      <c r="OZS217" s="200"/>
      <c r="OZV217" s="200"/>
      <c r="OZY217" s="200"/>
      <c r="PAB217" s="200"/>
      <c r="PAH217" s="200"/>
      <c r="PAQ217" s="200"/>
      <c r="PAS217" s="200"/>
      <c r="PAT217" s="200"/>
      <c r="PAV217" s="200"/>
      <c r="PAY217" s="200"/>
      <c r="PBB217" s="200"/>
      <c r="PBE217" s="200"/>
      <c r="PBH217" s="200"/>
      <c r="PBK217" s="200"/>
      <c r="PBM217" s="200"/>
      <c r="PBO217" s="200"/>
      <c r="PBR217" s="200"/>
      <c r="PBU217" s="200"/>
      <c r="PBX217" s="200"/>
      <c r="PCA217" s="200"/>
      <c r="PCD217" s="200"/>
      <c r="PCG217" s="200"/>
      <c r="PCJ217" s="200"/>
      <c r="PCL217" s="200"/>
      <c r="PCO217" s="200"/>
      <c r="PCR217" s="200"/>
      <c r="PCU217" s="200"/>
      <c r="PDA217" s="200"/>
      <c r="PDD217" s="200"/>
      <c r="PDF217" s="200"/>
      <c r="PEM217" s="200"/>
      <c r="PEP217" s="200"/>
      <c r="PES217" s="200"/>
      <c r="PEV217" s="200"/>
      <c r="PEY217" s="200"/>
      <c r="PEZ217" s="200"/>
      <c r="PFA217" s="200"/>
      <c r="PFD217" s="200"/>
      <c r="PFG217" s="200"/>
      <c r="PFJ217" s="200"/>
      <c r="PFM217" s="200"/>
      <c r="PFO217" s="200"/>
      <c r="PGC217" s="200"/>
      <c r="PGD217" s="200"/>
      <c r="PGE217" s="200"/>
      <c r="PGF217" s="200"/>
      <c r="PGG217" s="200"/>
      <c r="PGH217" s="200"/>
      <c r="PGI217" s="200"/>
      <c r="PGJ217" s="200"/>
      <c r="PGK217" s="200"/>
      <c r="PGL217" s="200"/>
      <c r="PGM217" s="200"/>
      <c r="PGN217" s="200"/>
      <c r="PGO217" s="200"/>
      <c r="PGP217" s="200"/>
      <c r="PGQ217" s="200"/>
      <c r="PGR217" s="200"/>
      <c r="PGS217" s="200"/>
      <c r="PGT217" s="200"/>
      <c r="PGU217" s="200"/>
      <c r="PHA217" s="200"/>
      <c r="PHB217" s="200"/>
      <c r="PHC217" s="200"/>
      <c r="PHD217" s="200"/>
      <c r="PHE217" s="200"/>
      <c r="PHF217" s="200"/>
      <c r="PHG217" s="200"/>
      <c r="PHI217" s="200"/>
      <c r="PHJ217" s="200"/>
      <c r="PHK217" s="200"/>
      <c r="PHL217" s="200"/>
      <c r="PHM217" s="200"/>
      <c r="PHN217" s="200"/>
      <c r="PHO217" s="200"/>
      <c r="PHP217" s="200"/>
      <c r="PHS217" s="200"/>
      <c r="PHV217" s="200"/>
      <c r="PHY217" s="200"/>
      <c r="PIB217" s="200"/>
      <c r="PIE217" s="200"/>
      <c r="PIH217" s="200"/>
      <c r="PIQ217" s="200"/>
      <c r="PIT217" s="200"/>
      <c r="PIW217" s="200"/>
      <c r="PIZ217" s="200"/>
      <c r="PJI217" s="200"/>
      <c r="PJO217" s="200"/>
      <c r="PJR217" s="200"/>
      <c r="PJU217" s="200"/>
      <c r="PJX217" s="200"/>
      <c r="PKD217" s="200"/>
      <c r="PKM217" s="200"/>
      <c r="PKO217" s="200"/>
      <c r="PKP217" s="200"/>
      <c r="PKR217" s="200"/>
      <c r="PKU217" s="200"/>
      <c r="PKX217" s="200"/>
      <c r="PLA217" s="200"/>
      <c r="PLD217" s="200"/>
      <c r="PLG217" s="200"/>
      <c r="PLI217" s="200"/>
      <c r="PLK217" s="200"/>
      <c r="PLN217" s="200"/>
      <c r="PLQ217" s="200"/>
      <c r="PLT217" s="200"/>
      <c r="PLW217" s="200"/>
      <c r="PLZ217" s="200"/>
      <c r="PMC217" s="200"/>
      <c r="PMF217" s="200"/>
      <c r="PMH217" s="200"/>
      <c r="PMK217" s="200"/>
      <c r="PMN217" s="200"/>
      <c r="PMQ217" s="200"/>
      <c r="PMW217" s="200"/>
      <c r="PMZ217" s="200"/>
      <c r="PNB217" s="200"/>
      <c r="POI217" s="200"/>
      <c r="POL217" s="200"/>
      <c r="POO217" s="200"/>
      <c r="POR217" s="200"/>
      <c r="POU217" s="200"/>
      <c r="POV217" s="200"/>
      <c r="POW217" s="200"/>
      <c r="POZ217" s="200"/>
      <c r="PPC217" s="200"/>
      <c r="PPF217" s="200"/>
      <c r="PPI217" s="200"/>
      <c r="PPK217" s="200"/>
      <c r="PPY217" s="200"/>
      <c r="PPZ217" s="200"/>
      <c r="PQA217" s="200"/>
      <c r="PQB217" s="200"/>
      <c r="PQC217" s="200"/>
      <c r="PQD217" s="200"/>
      <c r="PQE217" s="200"/>
      <c r="PQF217" s="200"/>
      <c r="PQG217" s="200"/>
      <c r="PQH217" s="200"/>
      <c r="PQI217" s="200"/>
      <c r="PQJ217" s="200"/>
      <c r="PQK217" s="200"/>
      <c r="PQL217" s="200"/>
      <c r="PQM217" s="200"/>
      <c r="PQN217" s="200"/>
      <c r="PQO217" s="200"/>
      <c r="PQP217" s="200"/>
      <c r="PQQ217" s="200"/>
      <c r="PQW217" s="200"/>
      <c r="PQX217" s="200"/>
      <c r="PQY217" s="200"/>
      <c r="PQZ217" s="200"/>
      <c r="PRA217" s="200"/>
      <c r="PRB217" s="200"/>
      <c r="PRC217" s="200"/>
      <c r="PRE217" s="200"/>
      <c r="PRF217" s="200"/>
      <c r="PRG217" s="200"/>
      <c r="PRH217" s="200"/>
      <c r="PRI217" s="200"/>
      <c r="PRJ217" s="200"/>
      <c r="PRK217" s="200"/>
      <c r="PRL217" s="200"/>
      <c r="PRO217" s="200"/>
      <c r="PRR217" s="200"/>
      <c r="PRU217" s="200"/>
      <c r="PRX217" s="200"/>
      <c r="PSA217" s="200"/>
      <c r="PSD217" s="200"/>
      <c r="PSM217" s="200"/>
      <c r="PSP217" s="200"/>
      <c r="PSS217" s="200"/>
      <c r="PSV217" s="200"/>
      <c r="PTE217" s="200"/>
      <c r="PTK217" s="200"/>
      <c r="PTN217" s="200"/>
      <c r="PTQ217" s="200"/>
      <c r="PTT217" s="200"/>
      <c r="PTZ217" s="200"/>
      <c r="PUI217" s="200"/>
      <c r="PUK217" s="200"/>
      <c r="PUL217" s="200"/>
      <c r="PUN217" s="200"/>
      <c r="PUQ217" s="200"/>
      <c r="PUT217" s="200"/>
      <c r="PUW217" s="200"/>
      <c r="PUZ217" s="200"/>
      <c r="PVC217" s="200"/>
      <c r="PVE217" s="200"/>
      <c r="PVG217" s="200"/>
      <c r="PVJ217" s="200"/>
      <c r="PVM217" s="200"/>
      <c r="PVP217" s="200"/>
      <c r="PVS217" s="200"/>
      <c r="PVV217" s="200"/>
      <c r="PVY217" s="200"/>
      <c r="PWB217" s="200"/>
      <c r="PWD217" s="200"/>
      <c r="PWG217" s="200"/>
      <c r="PWJ217" s="200"/>
      <c r="PWM217" s="200"/>
      <c r="PWS217" s="200"/>
      <c r="PWV217" s="200"/>
      <c r="PWX217" s="200"/>
      <c r="PYE217" s="200"/>
      <c r="PYH217" s="200"/>
      <c r="PYK217" s="200"/>
      <c r="PYN217" s="200"/>
      <c r="PYQ217" s="200"/>
      <c r="PYR217" s="200"/>
      <c r="PYS217" s="200"/>
      <c r="PYV217" s="200"/>
      <c r="PYY217" s="200"/>
      <c r="PZB217" s="200"/>
      <c r="PZE217" s="200"/>
      <c r="PZG217" s="200"/>
      <c r="PZU217" s="200"/>
      <c r="PZV217" s="200"/>
      <c r="PZW217" s="200"/>
      <c r="PZX217" s="200"/>
      <c r="PZY217" s="200"/>
      <c r="PZZ217" s="200"/>
      <c r="QAA217" s="200"/>
      <c r="QAB217" s="200"/>
      <c r="QAC217" s="200"/>
      <c r="QAD217" s="200"/>
      <c r="QAE217" s="200"/>
      <c r="QAF217" s="200"/>
      <c r="QAG217" s="200"/>
      <c r="QAH217" s="200"/>
      <c r="QAI217" s="200"/>
      <c r="QAJ217" s="200"/>
      <c r="QAK217" s="200"/>
      <c r="QAL217" s="200"/>
      <c r="QAM217" s="200"/>
      <c r="QAS217" s="200"/>
      <c r="QAT217" s="200"/>
      <c r="QAU217" s="200"/>
      <c r="QAV217" s="200"/>
      <c r="QAW217" s="200"/>
      <c r="QAX217" s="200"/>
      <c r="QAY217" s="200"/>
      <c r="QBA217" s="200"/>
      <c r="QBB217" s="200"/>
      <c r="QBC217" s="200"/>
      <c r="QBD217" s="200"/>
      <c r="QBE217" s="200"/>
      <c r="QBF217" s="200"/>
      <c r="QBG217" s="200"/>
      <c r="QBH217" s="200"/>
      <c r="QBK217" s="200"/>
      <c r="QBN217" s="200"/>
      <c r="QBQ217" s="200"/>
      <c r="QBT217" s="200"/>
      <c r="QBW217" s="200"/>
      <c r="QBZ217" s="200"/>
      <c r="QCI217" s="200"/>
      <c r="QCL217" s="200"/>
      <c r="QCO217" s="200"/>
      <c r="QCR217" s="200"/>
      <c r="QDA217" s="200"/>
      <c r="QDG217" s="200"/>
      <c r="QDJ217" s="200"/>
      <c r="QDM217" s="200"/>
      <c r="QDP217" s="200"/>
      <c r="QDV217" s="200"/>
      <c r="QEE217" s="200"/>
      <c r="QEG217" s="200"/>
      <c r="QEH217" s="200"/>
      <c r="QEJ217" s="200"/>
      <c r="QEM217" s="200"/>
      <c r="QEP217" s="200"/>
      <c r="QES217" s="200"/>
      <c r="QEV217" s="200"/>
      <c r="QEY217" s="200"/>
      <c r="QFA217" s="200"/>
      <c r="QFC217" s="200"/>
      <c r="QFF217" s="200"/>
      <c r="QFI217" s="200"/>
      <c r="QFL217" s="200"/>
      <c r="QFO217" s="200"/>
      <c r="QFR217" s="200"/>
      <c r="QFU217" s="200"/>
      <c r="QFX217" s="200"/>
      <c r="QFZ217" s="200"/>
      <c r="QGC217" s="200"/>
      <c r="QGF217" s="200"/>
      <c r="QGI217" s="200"/>
      <c r="QGO217" s="200"/>
      <c r="QGR217" s="200"/>
      <c r="QGT217" s="200"/>
      <c r="QIA217" s="200"/>
      <c r="QID217" s="200"/>
      <c r="QIG217" s="200"/>
      <c r="QIJ217" s="200"/>
      <c r="QIM217" s="200"/>
      <c r="QIN217" s="200"/>
      <c r="QIO217" s="200"/>
      <c r="QIR217" s="200"/>
      <c r="QIU217" s="200"/>
      <c r="QIX217" s="200"/>
      <c r="QJA217" s="200"/>
      <c r="QJC217" s="200"/>
      <c r="QJQ217" s="200"/>
      <c r="QJR217" s="200"/>
      <c r="QJS217" s="200"/>
      <c r="QJT217" s="200"/>
      <c r="QJU217" s="200"/>
      <c r="QJV217" s="200"/>
      <c r="QJW217" s="200"/>
      <c r="QJX217" s="200"/>
      <c r="QJY217" s="200"/>
      <c r="QJZ217" s="200"/>
      <c r="QKA217" s="200"/>
      <c r="QKB217" s="200"/>
      <c r="QKC217" s="200"/>
      <c r="QKD217" s="200"/>
      <c r="QKE217" s="200"/>
      <c r="QKF217" s="200"/>
      <c r="QKG217" s="200"/>
      <c r="QKH217" s="200"/>
      <c r="QKI217" s="200"/>
      <c r="QKO217" s="200"/>
      <c r="QKP217" s="200"/>
      <c r="QKQ217" s="200"/>
      <c r="QKR217" s="200"/>
      <c r="QKS217" s="200"/>
      <c r="QKT217" s="200"/>
      <c r="QKU217" s="200"/>
      <c r="QKW217" s="200"/>
      <c r="QKX217" s="200"/>
      <c r="QKY217" s="200"/>
      <c r="QKZ217" s="200"/>
      <c r="QLA217" s="200"/>
      <c r="QLB217" s="200"/>
      <c r="QLC217" s="200"/>
      <c r="QLD217" s="200"/>
      <c r="QLG217" s="200"/>
      <c r="QLJ217" s="200"/>
      <c r="QLM217" s="200"/>
      <c r="QLP217" s="200"/>
      <c r="QLS217" s="200"/>
      <c r="QLV217" s="200"/>
      <c r="QME217" s="200"/>
      <c r="QMH217" s="200"/>
      <c r="QMK217" s="200"/>
      <c r="QMN217" s="200"/>
      <c r="QMW217" s="200"/>
      <c r="QNC217" s="200"/>
      <c r="QNF217" s="200"/>
      <c r="QNI217" s="200"/>
      <c r="QNL217" s="200"/>
      <c r="QNR217" s="200"/>
      <c r="QOA217" s="200"/>
      <c r="QOC217" s="200"/>
      <c r="QOD217" s="200"/>
      <c r="QOF217" s="200"/>
      <c r="QOI217" s="200"/>
      <c r="QOL217" s="200"/>
      <c r="QOO217" s="200"/>
      <c r="QOR217" s="200"/>
      <c r="QOU217" s="200"/>
      <c r="QOW217" s="200"/>
      <c r="QOY217" s="200"/>
      <c r="QPB217" s="200"/>
      <c r="QPE217" s="200"/>
      <c r="QPH217" s="200"/>
      <c r="QPK217" s="200"/>
      <c r="QPN217" s="200"/>
      <c r="QPQ217" s="200"/>
      <c r="QPT217" s="200"/>
      <c r="QPV217" s="200"/>
      <c r="QPY217" s="200"/>
      <c r="QQB217" s="200"/>
      <c r="QQE217" s="200"/>
      <c r="QQK217" s="200"/>
      <c r="QQN217" s="200"/>
      <c r="QQP217" s="200"/>
      <c r="QRW217" s="200"/>
      <c r="QRZ217" s="200"/>
      <c r="QSC217" s="200"/>
      <c r="QSF217" s="200"/>
      <c r="QSI217" s="200"/>
      <c r="QSJ217" s="200"/>
      <c r="QSK217" s="200"/>
      <c r="QSN217" s="200"/>
      <c r="QSQ217" s="200"/>
      <c r="QST217" s="200"/>
      <c r="QSW217" s="200"/>
      <c r="QSY217" s="200"/>
      <c r="QTM217" s="200"/>
      <c r="QTN217" s="200"/>
      <c r="QTO217" s="200"/>
      <c r="QTP217" s="200"/>
      <c r="QTQ217" s="200"/>
      <c r="QTR217" s="200"/>
      <c r="QTS217" s="200"/>
      <c r="QTT217" s="200"/>
      <c r="QTU217" s="200"/>
      <c r="QTV217" s="200"/>
      <c r="QTW217" s="200"/>
      <c r="QTX217" s="200"/>
      <c r="QTY217" s="200"/>
      <c r="QTZ217" s="200"/>
      <c r="QUA217" s="200"/>
      <c r="QUB217" s="200"/>
      <c r="QUC217" s="200"/>
      <c r="QUD217" s="200"/>
      <c r="QUE217" s="200"/>
      <c r="QUK217" s="200"/>
      <c r="QUL217" s="200"/>
      <c r="QUM217" s="200"/>
      <c r="QUN217" s="200"/>
      <c r="QUO217" s="200"/>
      <c r="QUP217" s="200"/>
      <c r="QUQ217" s="200"/>
      <c r="QUS217" s="200"/>
      <c r="QUT217" s="200"/>
      <c r="QUU217" s="200"/>
      <c r="QUV217" s="200"/>
      <c r="QUW217" s="200"/>
      <c r="QUX217" s="200"/>
      <c r="QUY217" s="200"/>
      <c r="QUZ217" s="200"/>
      <c r="QVC217" s="200"/>
      <c r="QVF217" s="200"/>
      <c r="QVI217" s="200"/>
      <c r="QVL217" s="200"/>
      <c r="QVO217" s="200"/>
      <c r="QVR217" s="200"/>
      <c r="QWA217" s="200"/>
      <c r="QWD217" s="200"/>
      <c r="QWG217" s="200"/>
      <c r="QWJ217" s="200"/>
      <c r="QWS217" s="200"/>
      <c r="QWY217" s="200"/>
      <c r="QXB217" s="200"/>
      <c r="QXE217" s="200"/>
      <c r="QXH217" s="200"/>
      <c r="QXN217" s="200"/>
      <c r="QXW217" s="200"/>
      <c r="QXY217" s="200"/>
      <c r="QXZ217" s="200"/>
      <c r="QYB217" s="200"/>
      <c r="QYE217" s="200"/>
      <c r="QYH217" s="200"/>
      <c r="QYK217" s="200"/>
      <c r="QYN217" s="200"/>
      <c r="QYQ217" s="200"/>
      <c r="QYS217" s="200"/>
      <c r="QYU217" s="200"/>
      <c r="QYX217" s="200"/>
      <c r="QZA217" s="200"/>
      <c r="QZD217" s="200"/>
      <c r="QZG217" s="200"/>
      <c r="QZJ217" s="200"/>
      <c r="QZM217" s="200"/>
      <c r="QZP217" s="200"/>
      <c r="QZR217" s="200"/>
      <c r="QZU217" s="200"/>
      <c r="QZX217" s="200"/>
      <c r="RAA217" s="200"/>
      <c r="RAG217" s="200"/>
      <c r="RAJ217" s="200"/>
      <c r="RAL217" s="200"/>
      <c r="RBS217" s="200"/>
      <c r="RBV217" s="200"/>
      <c r="RBY217" s="200"/>
      <c r="RCB217" s="200"/>
      <c r="RCE217" s="200"/>
      <c r="RCF217" s="200"/>
      <c r="RCG217" s="200"/>
      <c r="RCJ217" s="200"/>
      <c r="RCM217" s="200"/>
      <c r="RCP217" s="200"/>
      <c r="RCS217" s="200"/>
      <c r="RCU217" s="200"/>
      <c r="RDI217" s="200"/>
      <c r="RDJ217" s="200"/>
      <c r="RDK217" s="200"/>
      <c r="RDL217" s="200"/>
      <c r="RDM217" s="200"/>
      <c r="RDN217" s="200"/>
      <c r="RDO217" s="200"/>
      <c r="RDP217" s="200"/>
      <c r="RDQ217" s="200"/>
      <c r="RDR217" s="200"/>
      <c r="RDS217" s="200"/>
      <c r="RDT217" s="200"/>
      <c r="RDU217" s="200"/>
      <c r="RDV217" s="200"/>
      <c r="RDW217" s="200"/>
      <c r="RDX217" s="200"/>
      <c r="RDY217" s="200"/>
      <c r="RDZ217" s="200"/>
      <c r="REA217" s="200"/>
      <c r="REG217" s="200"/>
      <c r="REH217" s="200"/>
      <c r="REI217" s="200"/>
      <c r="REJ217" s="200"/>
      <c r="REK217" s="200"/>
      <c r="REL217" s="200"/>
      <c r="REM217" s="200"/>
      <c r="REO217" s="200"/>
      <c r="REP217" s="200"/>
      <c r="REQ217" s="200"/>
      <c r="RER217" s="200"/>
      <c r="RES217" s="200"/>
      <c r="RET217" s="200"/>
      <c r="REU217" s="200"/>
      <c r="REV217" s="200"/>
      <c r="REY217" s="200"/>
      <c r="RFB217" s="200"/>
      <c r="RFE217" s="200"/>
      <c r="RFH217" s="200"/>
      <c r="RFK217" s="200"/>
      <c r="RFN217" s="200"/>
      <c r="RFW217" s="200"/>
      <c r="RFZ217" s="200"/>
      <c r="RGC217" s="200"/>
      <c r="RGF217" s="200"/>
      <c r="RGO217" s="200"/>
      <c r="RGU217" s="200"/>
      <c r="RGX217" s="200"/>
      <c r="RHA217" s="200"/>
      <c r="RHD217" s="200"/>
      <c r="RHJ217" s="200"/>
      <c r="RHS217" s="200"/>
      <c r="RHU217" s="200"/>
      <c r="RHV217" s="200"/>
      <c r="RHX217" s="200"/>
      <c r="RIA217" s="200"/>
      <c r="RID217" s="200"/>
      <c r="RIG217" s="200"/>
      <c r="RIJ217" s="200"/>
      <c r="RIM217" s="200"/>
      <c r="RIO217" s="200"/>
      <c r="RIQ217" s="200"/>
      <c r="RIT217" s="200"/>
      <c r="RIW217" s="200"/>
      <c r="RIZ217" s="200"/>
      <c r="RJC217" s="200"/>
      <c r="RJF217" s="200"/>
      <c r="RJI217" s="200"/>
      <c r="RJL217" s="200"/>
      <c r="RJN217" s="200"/>
      <c r="RJQ217" s="200"/>
      <c r="RJT217" s="200"/>
      <c r="RJW217" s="200"/>
      <c r="RKC217" s="200"/>
      <c r="RKF217" s="200"/>
      <c r="RKH217" s="200"/>
      <c r="RLO217" s="200"/>
      <c r="RLR217" s="200"/>
      <c r="RLU217" s="200"/>
      <c r="RLX217" s="200"/>
      <c r="RMA217" s="200"/>
      <c r="RMB217" s="200"/>
      <c r="RMC217" s="200"/>
      <c r="RMF217" s="200"/>
      <c r="RMI217" s="200"/>
      <c r="RML217" s="200"/>
      <c r="RMO217" s="200"/>
      <c r="RMQ217" s="200"/>
      <c r="RNE217" s="200"/>
      <c r="RNF217" s="200"/>
      <c r="RNG217" s="200"/>
      <c r="RNH217" s="200"/>
      <c r="RNI217" s="200"/>
      <c r="RNJ217" s="200"/>
      <c r="RNK217" s="200"/>
      <c r="RNL217" s="200"/>
      <c r="RNM217" s="200"/>
      <c r="RNN217" s="200"/>
      <c r="RNO217" s="200"/>
      <c r="RNP217" s="200"/>
      <c r="RNQ217" s="200"/>
      <c r="RNR217" s="200"/>
      <c r="RNS217" s="200"/>
      <c r="RNT217" s="200"/>
      <c r="RNU217" s="200"/>
      <c r="RNV217" s="200"/>
      <c r="RNW217" s="200"/>
      <c r="ROC217" s="200"/>
      <c r="ROD217" s="200"/>
      <c r="ROE217" s="200"/>
      <c r="ROF217" s="200"/>
      <c r="ROG217" s="200"/>
      <c r="ROH217" s="200"/>
      <c r="ROI217" s="200"/>
      <c r="ROK217" s="200"/>
      <c r="ROL217" s="200"/>
      <c r="ROM217" s="200"/>
      <c r="RON217" s="200"/>
      <c r="ROO217" s="200"/>
      <c r="ROP217" s="200"/>
      <c r="ROQ217" s="200"/>
      <c r="ROR217" s="200"/>
      <c r="ROU217" s="200"/>
      <c r="ROX217" s="200"/>
      <c r="RPA217" s="200"/>
      <c r="RPD217" s="200"/>
      <c r="RPG217" s="200"/>
      <c r="RPJ217" s="200"/>
      <c r="RPS217" s="200"/>
      <c r="RPV217" s="200"/>
      <c r="RPY217" s="200"/>
      <c r="RQB217" s="200"/>
      <c r="RQK217" s="200"/>
      <c r="RQQ217" s="200"/>
      <c r="RQT217" s="200"/>
      <c r="RQW217" s="200"/>
      <c r="RQZ217" s="200"/>
      <c r="RRF217" s="200"/>
      <c r="RRO217" s="200"/>
      <c r="RRQ217" s="200"/>
      <c r="RRR217" s="200"/>
      <c r="RRT217" s="200"/>
      <c r="RRW217" s="200"/>
      <c r="RRZ217" s="200"/>
      <c r="RSC217" s="200"/>
      <c r="RSF217" s="200"/>
      <c r="RSI217" s="200"/>
      <c r="RSK217" s="200"/>
      <c r="RSM217" s="200"/>
      <c r="RSP217" s="200"/>
      <c r="RSS217" s="200"/>
      <c r="RSV217" s="200"/>
      <c r="RSY217" s="200"/>
      <c r="RTB217" s="200"/>
      <c r="RTE217" s="200"/>
      <c r="RTH217" s="200"/>
      <c r="RTJ217" s="200"/>
      <c r="RTM217" s="200"/>
      <c r="RTP217" s="200"/>
      <c r="RTS217" s="200"/>
      <c r="RTY217" s="200"/>
      <c r="RUB217" s="200"/>
      <c r="RUD217" s="200"/>
      <c r="RVK217" s="200"/>
      <c r="RVN217" s="200"/>
      <c r="RVQ217" s="200"/>
      <c r="RVT217" s="200"/>
      <c r="RVW217" s="200"/>
      <c r="RVX217" s="200"/>
      <c r="RVY217" s="200"/>
      <c r="RWB217" s="200"/>
      <c r="RWE217" s="200"/>
      <c r="RWH217" s="200"/>
      <c r="RWK217" s="200"/>
      <c r="RWM217" s="200"/>
      <c r="RXA217" s="200"/>
      <c r="RXB217" s="200"/>
      <c r="RXC217" s="200"/>
      <c r="RXD217" s="200"/>
      <c r="RXE217" s="200"/>
      <c r="RXF217" s="200"/>
      <c r="RXG217" s="200"/>
      <c r="RXH217" s="200"/>
      <c r="RXI217" s="200"/>
      <c r="RXJ217" s="200"/>
      <c r="RXK217" s="200"/>
      <c r="RXL217" s="200"/>
      <c r="RXM217" s="200"/>
      <c r="RXN217" s="200"/>
      <c r="RXO217" s="200"/>
      <c r="RXP217" s="200"/>
      <c r="RXQ217" s="200"/>
      <c r="RXR217" s="200"/>
      <c r="RXS217" s="200"/>
      <c r="RXY217" s="200"/>
      <c r="RXZ217" s="200"/>
      <c r="RYA217" s="200"/>
      <c r="RYB217" s="200"/>
      <c r="RYC217" s="200"/>
      <c r="RYD217" s="200"/>
      <c r="RYE217" s="200"/>
      <c r="RYG217" s="200"/>
      <c r="RYH217" s="200"/>
      <c r="RYI217" s="200"/>
      <c r="RYJ217" s="200"/>
      <c r="RYK217" s="200"/>
      <c r="RYL217" s="200"/>
      <c r="RYM217" s="200"/>
      <c r="RYN217" s="200"/>
      <c r="RYQ217" s="200"/>
      <c r="RYT217" s="200"/>
      <c r="RYW217" s="200"/>
      <c r="RYZ217" s="200"/>
      <c r="RZC217" s="200"/>
      <c r="RZF217" s="200"/>
      <c r="RZO217" s="200"/>
      <c r="RZR217" s="200"/>
      <c r="RZU217" s="200"/>
      <c r="RZX217" s="200"/>
      <c r="SAG217" s="200"/>
      <c r="SAM217" s="200"/>
      <c r="SAP217" s="200"/>
      <c r="SAS217" s="200"/>
      <c r="SAV217" s="200"/>
      <c r="SBB217" s="200"/>
      <c r="SBK217" s="200"/>
      <c r="SBM217" s="200"/>
      <c r="SBN217" s="200"/>
      <c r="SBP217" s="200"/>
      <c r="SBS217" s="200"/>
      <c r="SBV217" s="200"/>
      <c r="SBY217" s="200"/>
      <c r="SCB217" s="200"/>
      <c r="SCE217" s="200"/>
      <c r="SCG217" s="200"/>
      <c r="SCI217" s="200"/>
      <c r="SCL217" s="200"/>
      <c r="SCO217" s="200"/>
      <c r="SCR217" s="200"/>
      <c r="SCU217" s="200"/>
      <c r="SCX217" s="200"/>
      <c r="SDA217" s="200"/>
      <c r="SDD217" s="200"/>
      <c r="SDF217" s="200"/>
      <c r="SDI217" s="200"/>
      <c r="SDL217" s="200"/>
      <c r="SDO217" s="200"/>
      <c r="SDU217" s="200"/>
      <c r="SDX217" s="200"/>
      <c r="SDZ217" s="200"/>
      <c r="SFG217" s="200"/>
      <c r="SFJ217" s="200"/>
      <c r="SFM217" s="200"/>
      <c r="SFP217" s="200"/>
      <c r="SFS217" s="200"/>
      <c r="SFT217" s="200"/>
      <c r="SFU217" s="200"/>
      <c r="SFX217" s="200"/>
      <c r="SGA217" s="200"/>
      <c r="SGD217" s="200"/>
      <c r="SGG217" s="200"/>
      <c r="SGI217" s="200"/>
      <c r="SGW217" s="200"/>
      <c r="SGX217" s="200"/>
      <c r="SGY217" s="200"/>
      <c r="SGZ217" s="200"/>
      <c r="SHA217" s="200"/>
      <c r="SHB217" s="200"/>
      <c r="SHC217" s="200"/>
      <c r="SHD217" s="200"/>
      <c r="SHE217" s="200"/>
      <c r="SHF217" s="200"/>
      <c r="SHG217" s="200"/>
      <c r="SHH217" s="200"/>
      <c r="SHI217" s="200"/>
      <c r="SHJ217" s="200"/>
      <c r="SHK217" s="200"/>
      <c r="SHL217" s="200"/>
      <c r="SHM217" s="200"/>
      <c r="SHN217" s="200"/>
      <c r="SHO217" s="200"/>
      <c r="SHU217" s="200"/>
      <c r="SHV217" s="200"/>
      <c r="SHW217" s="200"/>
      <c r="SHX217" s="200"/>
      <c r="SHY217" s="200"/>
      <c r="SHZ217" s="200"/>
      <c r="SIA217" s="200"/>
      <c r="SIC217" s="200"/>
      <c r="SID217" s="200"/>
      <c r="SIE217" s="200"/>
      <c r="SIF217" s="200"/>
      <c r="SIG217" s="200"/>
      <c r="SIH217" s="200"/>
      <c r="SII217" s="200"/>
      <c r="SIJ217" s="200"/>
      <c r="SIM217" s="200"/>
      <c r="SIP217" s="200"/>
      <c r="SIS217" s="200"/>
      <c r="SIV217" s="200"/>
      <c r="SIY217" s="200"/>
      <c r="SJB217" s="200"/>
      <c r="SJK217" s="200"/>
      <c r="SJN217" s="200"/>
      <c r="SJQ217" s="200"/>
      <c r="SJT217" s="200"/>
      <c r="SKC217" s="200"/>
      <c r="SKI217" s="200"/>
      <c r="SKL217" s="200"/>
      <c r="SKO217" s="200"/>
      <c r="SKR217" s="200"/>
      <c r="SKX217" s="200"/>
      <c r="SLG217" s="200"/>
      <c r="SLI217" s="200"/>
      <c r="SLJ217" s="200"/>
      <c r="SLL217" s="200"/>
      <c r="SLO217" s="200"/>
      <c r="SLR217" s="200"/>
      <c r="SLU217" s="200"/>
      <c r="SLX217" s="200"/>
      <c r="SMA217" s="200"/>
      <c r="SMC217" s="200"/>
      <c r="SME217" s="200"/>
      <c r="SMH217" s="200"/>
      <c r="SMK217" s="200"/>
      <c r="SMN217" s="200"/>
      <c r="SMQ217" s="200"/>
      <c r="SMT217" s="200"/>
      <c r="SMW217" s="200"/>
      <c r="SMZ217" s="200"/>
      <c r="SNB217" s="200"/>
      <c r="SNE217" s="200"/>
      <c r="SNH217" s="200"/>
      <c r="SNK217" s="200"/>
      <c r="SNQ217" s="200"/>
      <c r="SNT217" s="200"/>
      <c r="SNV217" s="200"/>
      <c r="SPC217" s="200"/>
      <c r="SPF217" s="200"/>
      <c r="SPI217" s="200"/>
      <c r="SPL217" s="200"/>
      <c r="SPO217" s="200"/>
      <c r="SPP217" s="200"/>
      <c r="SPQ217" s="200"/>
      <c r="SPT217" s="200"/>
      <c r="SPW217" s="200"/>
      <c r="SPZ217" s="200"/>
      <c r="SQC217" s="200"/>
      <c r="SQE217" s="200"/>
      <c r="SQS217" s="200"/>
      <c r="SQT217" s="200"/>
      <c r="SQU217" s="200"/>
      <c r="SQV217" s="200"/>
      <c r="SQW217" s="200"/>
      <c r="SQX217" s="200"/>
      <c r="SQY217" s="200"/>
      <c r="SQZ217" s="200"/>
      <c r="SRA217" s="200"/>
      <c r="SRB217" s="200"/>
      <c r="SRC217" s="200"/>
      <c r="SRD217" s="200"/>
      <c r="SRE217" s="200"/>
      <c r="SRF217" s="200"/>
      <c r="SRG217" s="200"/>
      <c r="SRH217" s="200"/>
      <c r="SRI217" s="200"/>
      <c r="SRJ217" s="200"/>
      <c r="SRK217" s="200"/>
      <c r="SRQ217" s="200"/>
      <c r="SRR217" s="200"/>
      <c r="SRS217" s="200"/>
      <c r="SRT217" s="200"/>
      <c r="SRU217" s="200"/>
      <c r="SRV217" s="200"/>
      <c r="SRW217" s="200"/>
      <c r="SRY217" s="200"/>
      <c r="SRZ217" s="200"/>
      <c r="SSA217" s="200"/>
      <c r="SSB217" s="200"/>
      <c r="SSC217" s="200"/>
      <c r="SSD217" s="200"/>
      <c r="SSE217" s="200"/>
      <c r="SSF217" s="200"/>
      <c r="SSI217" s="200"/>
      <c r="SSL217" s="200"/>
      <c r="SSO217" s="200"/>
      <c r="SSR217" s="200"/>
      <c r="SSU217" s="200"/>
      <c r="SSX217" s="200"/>
      <c r="STG217" s="200"/>
      <c r="STJ217" s="200"/>
      <c r="STM217" s="200"/>
      <c r="STP217" s="200"/>
      <c r="STY217" s="200"/>
      <c r="SUE217" s="200"/>
      <c r="SUH217" s="200"/>
      <c r="SUK217" s="200"/>
      <c r="SUN217" s="200"/>
      <c r="SUT217" s="200"/>
      <c r="SVC217" s="200"/>
      <c r="SVE217" s="200"/>
      <c r="SVF217" s="200"/>
      <c r="SVH217" s="200"/>
      <c r="SVK217" s="200"/>
      <c r="SVN217" s="200"/>
      <c r="SVQ217" s="200"/>
      <c r="SVT217" s="200"/>
      <c r="SVW217" s="200"/>
      <c r="SVY217" s="200"/>
      <c r="SWA217" s="200"/>
      <c r="SWD217" s="200"/>
      <c r="SWG217" s="200"/>
      <c r="SWJ217" s="200"/>
      <c r="SWM217" s="200"/>
      <c r="SWP217" s="200"/>
      <c r="SWS217" s="200"/>
      <c r="SWV217" s="200"/>
      <c r="SWX217" s="200"/>
      <c r="SXA217" s="200"/>
      <c r="SXD217" s="200"/>
      <c r="SXG217" s="200"/>
      <c r="SXM217" s="200"/>
      <c r="SXP217" s="200"/>
      <c r="SXR217" s="200"/>
      <c r="SYY217" s="200"/>
      <c r="SZB217" s="200"/>
      <c r="SZE217" s="200"/>
      <c r="SZH217" s="200"/>
      <c r="SZK217" s="200"/>
      <c r="SZL217" s="200"/>
      <c r="SZM217" s="200"/>
      <c r="SZP217" s="200"/>
      <c r="SZS217" s="200"/>
      <c r="SZV217" s="200"/>
      <c r="SZY217" s="200"/>
      <c r="TAA217" s="200"/>
      <c r="TAO217" s="200"/>
      <c r="TAP217" s="200"/>
      <c r="TAQ217" s="200"/>
      <c r="TAR217" s="200"/>
      <c r="TAS217" s="200"/>
      <c r="TAT217" s="200"/>
      <c r="TAU217" s="200"/>
      <c r="TAV217" s="200"/>
      <c r="TAW217" s="200"/>
      <c r="TAX217" s="200"/>
      <c r="TAY217" s="200"/>
      <c r="TAZ217" s="200"/>
      <c r="TBA217" s="200"/>
      <c r="TBB217" s="200"/>
      <c r="TBC217" s="200"/>
      <c r="TBD217" s="200"/>
      <c r="TBE217" s="200"/>
      <c r="TBF217" s="200"/>
      <c r="TBG217" s="200"/>
      <c r="TBM217" s="200"/>
      <c r="TBN217" s="200"/>
      <c r="TBO217" s="200"/>
      <c r="TBP217" s="200"/>
      <c r="TBQ217" s="200"/>
      <c r="TBR217" s="200"/>
      <c r="TBS217" s="200"/>
      <c r="TBU217" s="200"/>
      <c r="TBV217" s="200"/>
      <c r="TBW217" s="200"/>
      <c r="TBX217" s="200"/>
      <c r="TBY217" s="200"/>
      <c r="TBZ217" s="200"/>
      <c r="TCA217" s="200"/>
      <c r="TCB217" s="200"/>
      <c r="TCE217" s="200"/>
      <c r="TCH217" s="200"/>
      <c r="TCK217" s="200"/>
      <c r="TCN217" s="200"/>
      <c r="TCQ217" s="200"/>
      <c r="TCT217" s="200"/>
      <c r="TDC217" s="200"/>
      <c r="TDF217" s="200"/>
      <c r="TDI217" s="200"/>
      <c r="TDL217" s="200"/>
      <c r="TDU217" s="200"/>
      <c r="TEA217" s="200"/>
      <c r="TED217" s="200"/>
      <c r="TEG217" s="200"/>
      <c r="TEJ217" s="200"/>
      <c r="TEP217" s="200"/>
      <c r="TEY217" s="200"/>
      <c r="TFA217" s="200"/>
      <c r="TFB217" s="200"/>
      <c r="TFD217" s="200"/>
      <c r="TFG217" s="200"/>
      <c r="TFJ217" s="200"/>
      <c r="TFM217" s="200"/>
      <c r="TFP217" s="200"/>
      <c r="TFS217" s="200"/>
      <c r="TFU217" s="200"/>
      <c r="TFW217" s="200"/>
      <c r="TFZ217" s="200"/>
      <c r="TGC217" s="200"/>
      <c r="TGF217" s="200"/>
      <c r="TGI217" s="200"/>
      <c r="TGL217" s="200"/>
      <c r="TGO217" s="200"/>
      <c r="TGR217" s="200"/>
      <c r="TGT217" s="200"/>
      <c r="TGW217" s="200"/>
      <c r="TGZ217" s="200"/>
      <c r="THC217" s="200"/>
      <c r="THI217" s="200"/>
      <c r="THL217" s="200"/>
      <c r="THN217" s="200"/>
      <c r="TIU217" s="200"/>
      <c r="TIX217" s="200"/>
      <c r="TJA217" s="200"/>
      <c r="TJD217" s="200"/>
      <c r="TJG217" s="200"/>
      <c r="TJH217" s="200"/>
      <c r="TJI217" s="200"/>
      <c r="TJL217" s="200"/>
      <c r="TJO217" s="200"/>
      <c r="TJR217" s="200"/>
      <c r="TJU217" s="200"/>
      <c r="TJW217" s="200"/>
      <c r="TKK217" s="200"/>
      <c r="TKL217" s="200"/>
      <c r="TKM217" s="200"/>
      <c r="TKN217" s="200"/>
      <c r="TKO217" s="200"/>
      <c r="TKP217" s="200"/>
      <c r="TKQ217" s="200"/>
      <c r="TKR217" s="200"/>
      <c r="TKS217" s="200"/>
      <c r="TKT217" s="200"/>
      <c r="TKU217" s="200"/>
      <c r="TKV217" s="200"/>
      <c r="TKW217" s="200"/>
      <c r="TKX217" s="200"/>
      <c r="TKY217" s="200"/>
      <c r="TKZ217" s="200"/>
      <c r="TLA217" s="200"/>
      <c r="TLB217" s="200"/>
      <c r="TLC217" s="200"/>
      <c r="TLI217" s="200"/>
      <c r="TLJ217" s="200"/>
      <c r="TLK217" s="200"/>
      <c r="TLL217" s="200"/>
      <c r="TLM217" s="200"/>
      <c r="TLN217" s="200"/>
      <c r="TLO217" s="200"/>
      <c r="TLQ217" s="200"/>
      <c r="TLR217" s="200"/>
      <c r="TLS217" s="200"/>
      <c r="TLT217" s="200"/>
      <c r="TLU217" s="200"/>
      <c r="TLV217" s="200"/>
      <c r="TLW217" s="200"/>
      <c r="TLX217" s="200"/>
      <c r="TMA217" s="200"/>
      <c r="TMD217" s="200"/>
      <c r="TMG217" s="200"/>
      <c r="TMJ217" s="200"/>
      <c r="TMM217" s="200"/>
      <c r="TMP217" s="200"/>
      <c r="TMY217" s="200"/>
      <c r="TNB217" s="200"/>
      <c r="TNE217" s="200"/>
      <c r="TNH217" s="200"/>
      <c r="TNQ217" s="200"/>
      <c r="TNW217" s="200"/>
      <c r="TNZ217" s="200"/>
      <c r="TOC217" s="200"/>
      <c r="TOF217" s="200"/>
      <c r="TOL217" s="200"/>
      <c r="TOU217" s="200"/>
      <c r="TOW217" s="200"/>
      <c r="TOX217" s="200"/>
      <c r="TOZ217" s="200"/>
      <c r="TPC217" s="200"/>
      <c r="TPF217" s="200"/>
      <c r="TPI217" s="200"/>
      <c r="TPL217" s="200"/>
      <c r="TPO217" s="200"/>
      <c r="TPQ217" s="200"/>
      <c r="TPS217" s="200"/>
      <c r="TPV217" s="200"/>
      <c r="TPY217" s="200"/>
      <c r="TQB217" s="200"/>
      <c r="TQE217" s="200"/>
      <c r="TQH217" s="200"/>
      <c r="TQK217" s="200"/>
      <c r="TQN217" s="200"/>
      <c r="TQP217" s="200"/>
      <c r="TQS217" s="200"/>
      <c r="TQV217" s="200"/>
      <c r="TQY217" s="200"/>
      <c r="TRE217" s="200"/>
      <c r="TRH217" s="200"/>
      <c r="TRJ217" s="200"/>
      <c r="TSQ217" s="200"/>
      <c r="TST217" s="200"/>
      <c r="TSW217" s="200"/>
      <c r="TSZ217" s="200"/>
      <c r="TTC217" s="200"/>
      <c r="TTD217" s="200"/>
      <c r="TTE217" s="200"/>
      <c r="TTH217" s="200"/>
      <c r="TTK217" s="200"/>
      <c r="TTN217" s="200"/>
      <c r="TTQ217" s="200"/>
      <c r="TTS217" s="200"/>
      <c r="TUG217" s="200"/>
      <c r="TUH217" s="200"/>
      <c r="TUI217" s="200"/>
      <c r="TUJ217" s="200"/>
      <c r="TUK217" s="200"/>
      <c r="TUL217" s="200"/>
      <c r="TUM217" s="200"/>
      <c r="TUN217" s="200"/>
      <c r="TUO217" s="200"/>
      <c r="TUP217" s="200"/>
      <c r="TUQ217" s="200"/>
      <c r="TUR217" s="200"/>
      <c r="TUS217" s="200"/>
      <c r="TUT217" s="200"/>
      <c r="TUU217" s="200"/>
      <c r="TUV217" s="200"/>
      <c r="TUW217" s="200"/>
      <c r="TUX217" s="200"/>
      <c r="TUY217" s="200"/>
      <c r="TVE217" s="200"/>
      <c r="TVF217" s="200"/>
      <c r="TVG217" s="200"/>
      <c r="TVH217" s="200"/>
      <c r="TVI217" s="200"/>
      <c r="TVJ217" s="200"/>
      <c r="TVK217" s="200"/>
      <c r="TVM217" s="200"/>
      <c r="TVN217" s="200"/>
      <c r="TVO217" s="200"/>
      <c r="TVP217" s="200"/>
      <c r="TVQ217" s="200"/>
      <c r="TVR217" s="200"/>
      <c r="TVS217" s="200"/>
      <c r="TVT217" s="200"/>
      <c r="TVW217" s="200"/>
      <c r="TVZ217" s="200"/>
      <c r="TWC217" s="200"/>
      <c r="TWF217" s="200"/>
      <c r="TWI217" s="200"/>
      <c r="TWL217" s="200"/>
      <c r="TWU217" s="200"/>
      <c r="TWX217" s="200"/>
      <c r="TXA217" s="200"/>
      <c r="TXD217" s="200"/>
      <c r="TXM217" s="200"/>
      <c r="TXS217" s="200"/>
      <c r="TXV217" s="200"/>
      <c r="TXY217" s="200"/>
      <c r="TYB217" s="200"/>
      <c r="TYH217" s="200"/>
      <c r="TYQ217" s="200"/>
      <c r="TYS217" s="200"/>
      <c r="TYT217" s="200"/>
      <c r="TYV217" s="200"/>
      <c r="TYY217" s="200"/>
      <c r="TZB217" s="200"/>
      <c r="TZE217" s="200"/>
      <c r="TZH217" s="200"/>
      <c r="TZK217" s="200"/>
      <c r="TZM217" s="200"/>
      <c r="TZO217" s="200"/>
      <c r="TZR217" s="200"/>
      <c r="TZU217" s="200"/>
      <c r="TZX217" s="200"/>
      <c r="UAA217" s="200"/>
      <c r="UAD217" s="200"/>
      <c r="UAG217" s="200"/>
      <c r="UAJ217" s="200"/>
      <c r="UAL217" s="200"/>
      <c r="UAO217" s="200"/>
      <c r="UAR217" s="200"/>
      <c r="UAU217" s="200"/>
      <c r="UBA217" s="200"/>
      <c r="UBD217" s="200"/>
      <c r="UBF217" s="200"/>
      <c r="UCM217" s="200"/>
      <c r="UCP217" s="200"/>
      <c r="UCS217" s="200"/>
      <c r="UCV217" s="200"/>
      <c r="UCY217" s="200"/>
      <c r="UCZ217" s="200"/>
      <c r="UDA217" s="200"/>
      <c r="UDD217" s="200"/>
      <c r="UDG217" s="200"/>
      <c r="UDJ217" s="200"/>
      <c r="UDM217" s="200"/>
      <c r="UDO217" s="200"/>
      <c r="UEC217" s="200"/>
      <c r="UED217" s="200"/>
      <c r="UEE217" s="200"/>
      <c r="UEF217" s="200"/>
      <c r="UEG217" s="200"/>
      <c r="UEH217" s="200"/>
      <c r="UEI217" s="200"/>
      <c r="UEJ217" s="200"/>
      <c r="UEK217" s="200"/>
      <c r="UEL217" s="200"/>
      <c r="UEM217" s="200"/>
      <c r="UEN217" s="200"/>
      <c r="UEO217" s="200"/>
      <c r="UEP217" s="200"/>
      <c r="UEQ217" s="200"/>
      <c r="UER217" s="200"/>
      <c r="UES217" s="200"/>
      <c r="UET217" s="200"/>
      <c r="UEU217" s="200"/>
      <c r="UFA217" s="200"/>
      <c r="UFB217" s="200"/>
      <c r="UFC217" s="200"/>
      <c r="UFD217" s="200"/>
      <c r="UFE217" s="200"/>
      <c r="UFF217" s="200"/>
      <c r="UFG217" s="200"/>
      <c r="UFI217" s="200"/>
      <c r="UFJ217" s="200"/>
      <c r="UFK217" s="200"/>
      <c r="UFL217" s="200"/>
      <c r="UFM217" s="200"/>
      <c r="UFN217" s="200"/>
      <c r="UFO217" s="200"/>
      <c r="UFP217" s="200"/>
      <c r="UFS217" s="200"/>
      <c r="UFV217" s="200"/>
      <c r="UFY217" s="200"/>
      <c r="UGB217" s="200"/>
      <c r="UGE217" s="200"/>
      <c r="UGH217" s="200"/>
      <c r="UGQ217" s="200"/>
      <c r="UGT217" s="200"/>
      <c r="UGW217" s="200"/>
      <c r="UGZ217" s="200"/>
      <c r="UHI217" s="200"/>
      <c r="UHO217" s="200"/>
      <c r="UHR217" s="200"/>
      <c r="UHU217" s="200"/>
      <c r="UHX217" s="200"/>
      <c r="UID217" s="200"/>
      <c r="UIM217" s="200"/>
      <c r="UIO217" s="200"/>
      <c r="UIP217" s="200"/>
      <c r="UIR217" s="200"/>
      <c r="UIU217" s="200"/>
      <c r="UIX217" s="200"/>
      <c r="UJA217" s="200"/>
      <c r="UJD217" s="200"/>
      <c r="UJG217" s="200"/>
      <c r="UJI217" s="200"/>
      <c r="UJK217" s="200"/>
      <c r="UJN217" s="200"/>
      <c r="UJQ217" s="200"/>
      <c r="UJT217" s="200"/>
      <c r="UJW217" s="200"/>
      <c r="UJZ217" s="200"/>
      <c r="UKC217" s="200"/>
      <c r="UKF217" s="200"/>
      <c r="UKH217" s="200"/>
      <c r="UKK217" s="200"/>
      <c r="UKN217" s="200"/>
      <c r="UKQ217" s="200"/>
      <c r="UKW217" s="200"/>
      <c r="UKZ217" s="200"/>
      <c r="ULB217" s="200"/>
      <c r="UMI217" s="200"/>
      <c r="UML217" s="200"/>
      <c r="UMO217" s="200"/>
      <c r="UMR217" s="200"/>
      <c r="UMU217" s="200"/>
      <c r="UMV217" s="200"/>
      <c r="UMW217" s="200"/>
      <c r="UMZ217" s="200"/>
      <c r="UNC217" s="200"/>
      <c r="UNF217" s="200"/>
      <c r="UNI217" s="200"/>
      <c r="UNK217" s="200"/>
      <c r="UNY217" s="200"/>
      <c r="UNZ217" s="200"/>
      <c r="UOA217" s="200"/>
      <c r="UOB217" s="200"/>
      <c r="UOC217" s="200"/>
      <c r="UOD217" s="200"/>
      <c r="UOE217" s="200"/>
      <c r="UOF217" s="200"/>
      <c r="UOG217" s="200"/>
      <c r="UOH217" s="200"/>
      <c r="UOI217" s="200"/>
      <c r="UOJ217" s="200"/>
      <c r="UOK217" s="200"/>
      <c r="UOL217" s="200"/>
      <c r="UOM217" s="200"/>
      <c r="UON217" s="200"/>
      <c r="UOO217" s="200"/>
      <c r="UOP217" s="200"/>
      <c r="UOQ217" s="200"/>
      <c r="UOW217" s="200"/>
      <c r="UOX217" s="200"/>
      <c r="UOY217" s="200"/>
      <c r="UOZ217" s="200"/>
      <c r="UPA217" s="200"/>
      <c r="UPB217" s="200"/>
      <c r="UPC217" s="200"/>
      <c r="UPE217" s="200"/>
      <c r="UPF217" s="200"/>
      <c r="UPG217" s="200"/>
      <c r="UPH217" s="200"/>
      <c r="UPI217" s="200"/>
      <c r="UPJ217" s="200"/>
      <c r="UPK217" s="200"/>
      <c r="UPL217" s="200"/>
      <c r="UPO217" s="200"/>
      <c r="UPR217" s="200"/>
      <c r="UPU217" s="200"/>
      <c r="UPX217" s="200"/>
      <c r="UQA217" s="200"/>
      <c r="UQD217" s="200"/>
      <c r="UQM217" s="200"/>
      <c r="UQP217" s="200"/>
      <c r="UQS217" s="200"/>
      <c r="UQV217" s="200"/>
      <c r="URE217" s="200"/>
      <c r="URK217" s="200"/>
      <c r="URN217" s="200"/>
      <c r="URQ217" s="200"/>
      <c r="URT217" s="200"/>
      <c r="URZ217" s="200"/>
      <c r="USI217" s="200"/>
      <c r="USK217" s="200"/>
      <c r="USL217" s="200"/>
      <c r="USN217" s="200"/>
      <c r="USQ217" s="200"/>
      <c r="UST217" s="200"/>
      <c r="USW217" s="200"/>
      <c r="USZ217" s="200"/>
      <c r="UTC217" s="200"/>
      <c r="UTE217" s="200"/>
      <c r="UTG217" s="200"/>
      <c r="UTJ217" s="200"/>
      <c r="UTM217" s="200"/>
      <c r="UTP217" s="200"/>
      <c r="UTS217" s="200"/>
      <c r="UTV217" s="200"/>
      <c r="UTY217" s="200"/>
      <c r="UUB217" s="200"/>
      <c r="UUD217" s="200"/>
      <c r="UUG217" s="200"/>
      <c r="UUJ217" s="200"/>
      <c r="UUM217" s="200"/>
      <c r="UUS217" s="200"/>
      <c r="UUV217" s="200"/>
      <c r="UUX217" s="200"/>
      <c r="UWE217" s="200"/>
      <c r="UWH217" s="200"/>
      <c r="UWK217" s="200"/>
      <c r="UWN217" s="200"/>
      <c r="UWQ217" s="200"/>
      <c r="UWR217" s="200"/>
      <c r="UWS217" s="200"/>
      <c r="UWV217" s="200"/>
      <c r="UWY217" s="200"/>
      <c r="UXB217" s="200"/>
      <c r="UXE217" s="200"/>
      <c r="UXG217" s="200"/>
      <c r="UXU217" s="200"/>
      <c r="UXV217" s="200"/>
      <c r="UXW217" s="200"/>
      <c r="UXX217" s="200"/>
      <c r="UXY217" s="200"/>
      <c r="UXZ217" s="200"/>
      <c r="UYA217" s="200"/>
      <c r="UYB217" s="200"/>
      <c r="UYC217" s="200"/>
      <c r="UYD217" s="200"/>
      <c r="UYE217" s="200"/>
      <c r="UYF217" s="200"/>
      <c r="UYG217" s="200"/>
      <c r="UYH217" s="200"/>
      <c r="UYI217" s="200"/>
      <c r="UYJ217" s="200"/>
      <c r="UYK217" s="200"/>
      <c r="UYL217" s="200"/>
      <c r="UYM217" s="200"/>
      <c r="UYS217" s="200"/>
      <c r="UYT217" s="200"/>
      <c r="UYU217" s="200"/>
      <c r="UYV217" s="200"/>
      <c r="UYW217" s="200"/>
      <c r="UYX217" s="200"/>
      <c r="UYY217" s="200"/>
      <c r="UZA217" s="200"/>
      <c r="UZB217" s="200"/>
      <c r="UZC217" s="200"/>
      <c r="UZD217" s="200"/>
      <c r="UZE217" s="200"/>
      <c r="UZF217" s="200"/>
      <c r="UZG217" s="200"/>
      <c r="UZH217" s="200"/>
      <c r="UZK217" s="200"/>
      <c r="UZN217" s="200"/>
      <c r="UZQ217" s="200"/>
      <c r="UZT217" s="200"/>
      <c r="UZW217" s="200"/>
      <c r="UZZ217" s="200"/>
      <c r="VAI217" s="200"/>
      <c r="VAL217" s="200"/>
      <c r="VAO217" s="200"/>
      <c r="VAR217" s="200"/>
      <c r="VBA217" s="200"/>
      <c r="VBG217" s="200"/>
      <c r="VBJ217" s="200"/>
      <c r="VBM217" s="200"/>
      <c r="VBP217" s="200"/>
      <c r="VBV217" s="200"/>
      <c r="VCE217" s="200"/>
      <c r="VCG217" s="200"/>
      <c r="VCH217" s="200"/>
      <c r="VCJ217" s="200"/>
      <c r="VCM217" s="200"/>
      <c r="VCP217" s="200"/>
      <c r="VCS217" s="200"/>
      <c r="VCV217" s="200"/>
      <c r="VCY217" s="200"/>
      <c r="VDA217" s="200"/>
      <c r="VDC217" s="200"/>
      <c r="VDF217" s="200"/>
      <c r="VDI217" s="200"/>
      <c r="VDL217" s="200"/>
      <c r="VDO217" s="200"/>
      <c r="VDR217" s="200"/>
      <c r="VDU217" s="200"/>
      <c r="VDX217" s="200"/>
      <c r="VDZ217" s="200"/>
      <c r="VEC217" s="200"/>
      <c r="VEF217" s="200"/>
      <c r="VEI217" s="200"/>
      <c r="VEO217" s="200"/>
      <c r="VER217" s="200"/>
      <c r="VET217" s="200"/>
      <c r="VGA217" s="200"/>
      <c r="VGD217" s="200"/>
      <c r="VGG217" s="200"/>
      <c r="VGJ217" s="200"/>
      <c r="VGM217" s="200"/>
      <c r="VGN217" s="200"/>
      <c r="VGO217" s="200"/>
      <c r="VGR217" s="200"/>
      <c r="VGU217" s="200"/>
      <c r="VGX217" s="200"/>
      <c r="VHA217" s="200"/>
      <c r="VHC217" s="200"/>
      <c r="VHQ217" s="200"/>
      <c r="VHR217" s="200"/>
      <c r="VHS217" s="200"/>
      <c r="VHT217" s="200"/>
      <c r="VHU217" s="200"/>
      <c r="VHV217" s="200"/>
      <c r="VHW217" s="200"/>
      <c r="VHX217" s="200"/>
      <c r="VHY217" s="200"/>
      <c r="VHZ217" s="200"/>
      <c r="VIA217" s="200"/>
      <c r="VIB217" s="200"/>
      <c r="VIC217" s="200"/>
      <c r="VID217" s="200"/>
      <c r="VIE217" s="200"/>
      <c r="VIF217" s="200"/>
      <c r="VIG217" s="200"/>
      <c r="VIH217" s="200"/>
      <c r="VII217" s="200"/>
      <c r="VIO217" s="200"/>
      <c r="VIP217" s="200"/>
      <c r="VIQ217" s="200"/>
      <c r="VIR217" s="200"/>
      <c r="VIS217" s="200"/>
      <c r="VIT217" s="200"/>
      <c r="VIU217" s="200"/>
      <c r="VIW217" s="200"/>
      <c r="VIX217" s="200"/>
      <c r="VIY217" s="200"/>
      <c r="VIZ217" s="200"/>
      <c r="VJA217" s="200"/>
      <c r="VJB217" s="200"/>
      <c r="VJC217" s="200"/>
      <c r="VJD217" s="200"/>
      <c r="VJG217" s="200"/>
      <c r="VJJ217" s="200"/>
      <c r="VJM217" s="200"/>
      <c r="VJP217" s="200"/>
      <c r="VJS217" s="200"/>
      <c r="VJV217" s="200"/>
      <c r="VKE217" s="200"/>
      <c r="VKH217" s="200"/>
      <c r="VKK217" s="200"/>
      <c r="VKN217" s="200"/>
      <c r="VKW217" s="200"/>
      <c r="VLC217" s="200"/>
      <c r="VLF217" s="200"/>
      <c r="VLI217" s="200"/>
      <c r="VLL217" s="200"/>
      <c r="VLR217" s="200"/>
      <c r="VMA217" s="200"/>
      <c r="VMC217" s="200"/>
      <c r="VMD217" s="200"/>
      <c r="VMF217" s="200"/>
      <c r="VMI217" s="200"/>
      <c r="VML217" s="200"/>
      <c r="VMO217" s="200"/>
      <c r="VMR217" s="200"/>
      <c r="VMU217" s="200"/>
      <c r="VMW217" s="200"/>
      <c r="VMY217" s="200"/>
      <c r="VNB217" s="200"/>
      <c r="VNE217" s="200"/>
      <c r="VNH217" s="200"/>
      <c r="VNK217" s="200"/>
      <c r="VNN217" s="200"/>
      <c r="VNQ217" s="200"/>
      <c r="VNT217" s="200"/>
      <c r="VNV217" s="200"/>
      <c r="VNY217" s="200"/>
      <c r="VOB217" s="200"/>
      <c r="VOE217" s="200"/>
      <c r="VOK217" s="200"/>
      <c r="VON217" s="200"/>
      <c r="VOP217" s="200"/>
      <c r="VPW217" s="200"/>
      <c r="VPZ217" s="200"/>
      <c r="VQC217" s="200"/>
      <c r="VQF217" s="200"/>
      <c r="VQI217" s="200"/>
      <c r="VQJ217" s="200"/>
      <c r="VQK217" s="200"/>
      <c r="VQN217" s="200"/>
      <c r="VQQ217" s="200"/>
      <c r="VQT217" s="200"/>
      <c r="VQW217" s="200"/>
      <c r="VQY217" s="200"/>
      <c r="VRM217" s="200"/>
      <c r="VRN217" s="200"/>
      <c r="VRO217" s="200"/>
      <c r="VRP217" s="200"/>
      <c r="VRQ217" s="200"/>
      <c r="VRR217" s="200"/>
      <c r="VRS217" s="200"/>
      <c r="VRT217" s="200"/>
      <c r="VRU217" s="200"/>
      <c r="VRV217" s="200"/>
      <c r="VRW217" s="200"/>
      <c r="VRX217" s="200"/>
      <c r="VRY217" s="200"/>
      <c r="VRZ217" s="200"/>
      <c r="VSA217" s="200"/>
      <c r="VSB217" s="200"/>
      <c r="VSC217" s="200"/>
      <c r="VSD217" s="200"/>
      <c r="VSE217" s="200"/>
      <c r="VSK217" s="200"/>
      <c r="VSL217" s="200"/>
      <c r="VSM217" s="200"/>
      <c r="VSN217" s="200"/>
      <c r="VSO217" s="200"/>
      <c r="VSP217" s="200"/>
      <c r="VSQ217" s="200"/>
      <c r="VSS217" s="200"/>
      <c r="VST217" s="200"/>
      <c r="VSU217" s="200"/>
      <c r="VSV217" s="200"/>
      <c r="VSW217" s="200"/>
      <c r="VSX217" s="200"/>
      <c r="VSY217" s="200"/>
      <c r="VSZ217" s="200"/>
      <c r="VTC217" s="200"/>
      <c r="VTF217" s="200"/>
      <c r="VTI217" s="200"/>
      <c r="VTL217" s="200"/>
      <c r="VTO217" s="200"/>
      <c r="VTR217" s="200"/>
      <c r="VUA217" s="200"/>
      <c r="VUD217" s="200"/>
      <c r="VUG217" s="200"/>
      <c r="VUJ217" s="200"/>
      <c r="VUS217" s="200"/>
      <c r="VUY217" s="200"/>
      <c r="VVB217" s="200"/>
      <c r="VVE217" s="200"/>
      <c r="VVH217" s="200"/>
      <c r="VVN217" s="200"/>
      <c r="VVW217" s="200"/>
      <c r="VVY217" s="200"/>
      <c r="VVZ217" s="200"/>
      <c r="VWB217" s="200"/>
      <c r="VWE217" s="200"/>
      <c r="VWH217" s="200"/>
      <c r="VWK217" s="200"/>
      <c r="VWN217" s="200"/>
      <c r="VWQ217" s="200"/>
      <c r="VWS217" s="200"/>
      <c r="VWU217" s="200"/>
      <c r="VWX217" s="200"/>
      <c r="VXA217" s="200"/>
      <c r="VXD217" s="200"/>
      <c r="VXG217" s="200"/>
      <c r="VXJ217" s="200"/>
      <c r="VXM217" s="200"/>
      <c r="VXP217" s="200"/>
      <c r="VXR217" s="200"/>
      <c r="VXU217" s="200"/>
      <c r="VXX217" s="200"/>
      <c r="VYA217" s="200"/>
      <c r="VYG217" s="200"/>
      <c r="VYJ217" s="200"/>
      <c r="VYL217" s="200"/>
      <c r="VZS217" s="200"/>
      <c r="VZV217" s="200"/>
      <c r="VZY217" s="200"/>
      <c r="WAB217" s="200"/>
      <c r="WAE217" s="200"/>
      <c r="WAF217" s="200"/>
      <c r="WAG217" s="200"/>
      <c r="WAJ217" s="200"/>
      <c r="WAM217" s="200"/>
      <c r="WAP217" s="200"/>
      <c r="WAS217" s="200"/>
      <c r="WAU217" s="200"/>
      <c r="WBI217" s="200"/>
      <c r="WBJ217" s="200"/>
      <c r="WBK217" s="200"/>
      <c r="WBL217" s="200"/>
      <c r="WBM217" s="200"/>
      <c r="WBN217" s="200"/>
      <c r="WBO217" s="200"/>
      <c r="WBP217" s="200"/>
      <c r="WBQ217" s="200"/>
      <c r="WBR217" s="200"/>
      <c r="WBS217" s="200"/>
      <c r="WBT217" s="200"/>
      <c r="WBU217" s="200"/>
      <c r="WBV217" s="200"/>
      <c r="WBW217" s="200"/>
      <c r="WBX217" s="200"/>
      <c r="WBY217" s="200"/>
      <c r="WBZ217" s="200"/>
      <c r="WCA217" s="200"/>
      <c r="WCG217" s="200"/>
      <c r="WCH217" s="200"/>
      <c r="WCI217" s="200"/>
      <c r="WCJ217" s="200"/>
      <c r="WCK217" s="200"/>
      <c r="WCL217" s="200"/>
      <c r="WCM217" s="200"/>
      <c r="WCO217" s="200"/>
      <c r="WCP217" s="200"/>
      <c r="WCQ217" s="200"/>
      <c r="WCR217" s="200"/>
      <c r="WCS217" s="200"/>
      <c r="WCT217" s="200"/>
      <c r="WCU217" s="200"/>
      <c r="WCV217" s="200"/>
      <c r="WCY217" s="200"/>
      <c r="WDB217" s="200"/>
      <c r="WDE217" s="200"/>
      <c r="WDH217" s="200"/>
      <c r="WDK217" s="200"/>
      <c r="WDN217" s="200"/>
      <c r="WDW217" s="200"/>
      <c r="WDZ217" s="200"/>
      <c r="WEC217" s="200"/>
      <c r="WEF217" s="200"/>
      <c r="WEO217" s="200"/>
      <c r="WEU217" s="200"/>
      <c r="WEX217" s="200"/>
      <c r="WFA217" s="200"/>
      <c r="WFD217" s="200"/>
      <c r="WFJ217" s="200"/>
      <c r="WFS217" s="200"/>
      <c r="WFU217" s="200"/>
      <c r="WFV217" s="200"/>
      <c r="WFX217" s="200"/>
      <c r="WGA217" s="200"/>
      <c r="WGD217" s="200"/>
      <c r="WGG217" s="200"/>
      <c r="WGJ217" s="200"/>
      <c r="WGM217" s="200"/>
      <c r="WGO217" s="200"/>
      <c r="WGQ217" s="200"/>
      <c r="WGT217" s="200"/>
      <c r="WGW217" s="200"/>
      <c r="WGZ217" s="200"/>
      <c r="WHC217" s="200"/>
      <c r="WHF217" s="200"/>
      <c r="WHI217" s="200"/>
      <c r="WHL217" s="200"/>
      <c r="WHN217" s="200"/>
      <c r="WHQ217" s="200"/>
      <c r="WHT217" s="200"/>
      <c r="WHW217" s="200"/>
      <c r="WIC217" s="200"/>
      <c r="WIF217" s="200"/>
      <c r="WIH217" s="200"/>
      <c r="WJO217" s="200"/>
      <c r="WJR217" s="200"/>
      <c r="WJU217" s="200"/>
      <c r="WJX217" s="200"/>
      <c r="WKA217" s="200"/>
      <c r="WKB217" s="200"/>
      <c r="WKC217" s="200"/>
      <c r="WKF217" s="200"/>
      <c r="WKI217" s="200"/>
      <c r="WKL217" s="200"/>
      <c r="WKO217" s="200"/>
      <c r="WKQ217" s="200"/>
      <c r="WLE217" s="200"/>
      <c r="WLF217" s="200"/>
      <c r="WLG217" s="200"/>
      <c r="WLH217" s="200"/>
      <c r="WLI217" s="200"/>
      <c r="WLJ217" s="200"/>
      <c r="WLK217" s="200"/>
      <c r="WLL217" s="200"/>
      <c r="WLM217" s="200"/>
      <c r="WLN217" s="200"/>
      <c r="WLO217" s="200"/>
      <c r="WLP217" s="200"/>
      <c r="WLQ217" s="200"/>
      <c r="WLR217" s="200"/>
      <c r="WLS217" s="200"/>
      <c r="WLT217" s="200"/>
      <c r="WLU217" s="200"/>
      <c r="WLV217" s="200"/>
      <c r="WLW217" s="200"/>
      <c r="WMC217" s="200"/>
      <c r="WMD217" s="200"/>
      <c r="WME217" s="200"/>
      <c r="WMF217" s="200"/>
      <c r="WMG217" s="200"/>
      <c r="WMH217" s="200"/>
      <c r="WMI217" s="200"/>
      <c r="WMK217" s="200"/>
      <c r="WML217" s="200"/>
      <c r="WMM217" s="200"/>
      <c r="WMN217" s="200"/>
      <c r="WMO217" s="200"/>
      <c r="WMP217" s="200"/>
      <c r="WMQ217" s="200"/>
      <c r="WMR217" s="200"/>
      <c r="WMU217" s="200"/>
      <c r="WMX217" s="200"/>
      <c r="WNA217" s="200"/>
      <c r="WND217" s="200"/>
      <c r="WNG217" s="200"/>
      <c r="WNJ217" s="200"/>
      <c r="WNS217" s="200"/>
      <c r="WNV217" s="200"/>
      <c r="WNY217" s="200"/>
      <c r="WOB217" s="200"/>
      <c r="WOK217" s="200"/>
      <c r="WOQ217" s="200"/>
      <c r="WOT217" s="200"/>
      <c r="WOW217" s="200"/>
      <c r="WOZ217" s="200"/>
      <c r="WPF217" s="200"/>
      <c r="WPO217" s="200"/>
      <c r="WPQ217" s="200"/>
      <c r="WPR217" s="200"/>
      <c r="WPT217" s="200"/>
      <c r="WPW217" s="200"/>
      <c r="WPZ217" s="200"/>
      <c r="WQC217" s="200"/>
      <c r="WQF217" s="200"/>
      <c r="WQI217" s="200"/>
      <c r="WQK217" s="200"/>
      <c r="WQM217" s="200"/>
      <c r="WQP217" s="200"/>
      <c r="WQS217" s="200"/>
      <c r="WQV217" s="200"/>
      <c r="WQY217" s="200"/>
      <c r="WRB217" s="200"/>
      <c r="WRE217" s="200"/>
      <c r="WRH217" s="200"/>
      <c r="WRJ217" s="200"/>
      <c r="WRM217" s="200"/>
      <c r="WRP217" s="200"/>
      <c r="WRS217" s="200"/>
      <c r="WRY217" s="200"/>
      <c r="WSB217" s="200"/>
      <c r="WSD217" s="200"/>
      <c r="WTK217" s="200"/>
      <c r="WTN217" s="200"/>
      <c r="WTQ217" s="200"/>
      <c r="WTT217" s="200"/>
      <c r="WTW217" s="200"/>
      <c r="WTX217" s="200"/>
      <c r="WTY217" s="200"/>
      <c r="WUB217" s="200"/>
      <c r="WUE217" s="200"/>
      <c r="WUH217" s="200"/>
      <c r="WUK217" s="200"/>
      <c r="WUM217" s="200"/>
    </row>
    <row r="218" spans="1:16107" s="57" customFormat="1" ht="21.75" hidden="1" customHeight="1" x14ac:dyDescent="0.3">
      <c r="A218" s="16" t="s">
        <v>217</v>
      </c>
      <c r="B218" s="53" t="s">
        <v>346</v>
      </c>
      <c r="C218" s="7"/>
      <c r="D218" s="91"/>
      <c r="E218" s="92"/>
    </row>
    <row r="219" spans="1:16107" s="57" customFormat="1" ht="21.75" hidden="1" customHeight="1" x14ac:dyDescent="0.3">
      <c r="A219" s="16" t="s">
        <v>218</v>
      </c>
      <c r="B219" s="53" t="s">
        <v>349</v>
      </c>
      <c r="C219" s="7"/>
      <c r="D219" s="91"/>
      <c r="E219" s="92"/>
    </row>
    <row r="220" spans="1:16107" s="57" customFormat="1" ht="20.399999999999999" customHeight="1" x14ac:dyDescent="0.3">
      <c r="A220" s="201" t="s">
        <v>219</v>
      </c>
      <c r="B220" s="199" t="s">
        <v>346</v>
      </c>
      <c r="C220" s="15">
        <v>1.2</v>
      </c>
      <c r="D220" s="91">
        <v>45000</v>
      </c>
      <c r="E220" s="106">
        <f>+D220*C220</f>
        <v>54000</v>
      </c>
      <c r="F220" s="200"/>
      <c r="G220" s="200"/>
      <c r="H220" s="200"/>
      <c r="I220" s="200"/>
      <c r="J220" s="200"/>
      <c r="K220" s="200"/>
      <c r="Q220" s="200"/>
      <c r="R220" s="200"/>
      <c r="S220" s="200"/>
      <c r="T220" s="200"/>
      <c r="U220" s="200"/>
      <c r="V220" s="200"/>
      <c r="W220" s="200"/>
      <c r="Y220" s="200"/>
      <c r="Z220" s="200"/>
      <c r="AA220" s="200"/>
      <c r="AB220" s="200"/>
      <c r="AC220" s="200"/>
      <c r="AD220" s="200"/>
      <c r="AE220" s="200"/>
      <c r="AF220" s="200"/>
      <c r="AI220" s="200"/>
      <c r="AL220" s="200"/>
      <c r="AO220" s="200"/>
      <c r="AR220" s="200"/>
      <c r="AU220" s="200"/>
      <c r="AX220" s="200"/>
      <c r="BG220" s="200"/>
      <c r="BJ220" s="200"/>
      <c r="BM220" s="200"/>
      <c r="BP220" s="200"/>
      <c r="BY220" s="200"/>
      <c r="CE220" s="200"/>
      <c r="CH220" s="200"/>
      <c r="CK220" s="200"/>
      <c r="CN220" s="200"/>
      <c r="CT220" s="200"/>
      <c r="DC220" s="200"/>
      <c r="DE220" s="200"/>
      <c r="DF220" s="200"/>
      <c r="DH220" s="200"/>
      <c r="DK220" s="200"/>
      <c r="DN220" s="200"/>
      <c r="DQ220" s="200"/>
      <c r="DT220" s="200"/>
      <c r="DW220" s="200"/>
      <c r="DY220" s="200"/>
      <c r="EA220" s="200"/>
      <c r="ED220" s="200"/>
      <c r="EG220" s="200"/>
      <c r="EJ220" s="200"/>
      <c r="EM220" s="200"/>
      <c r="EP220" s="200"/>
      <c r="ES220" s="200"/>
      <c r="EV220" s="200"/>
      <c r="EX220" s="200"/>
      <c r="FA220" s="200"/>
      <c r="FD220" s="200"/>
      <c r="FG220" s="200"/>
      <c r="FM220" s="200"/>
      <c r="FP220" s="200"/>
      <c r="FR220" s="200"/>
      <c r="GY220" s="200"/>
      <c r="HB220" s="200"/>
      <c r="HE220" s="200"/>
      <c r="HH220" s="200"/>
      <c r="HK220" s="200"/>
      <c r="HL220" s="200"/>
      <c r="HM220" s="200"/>
      <c r="HP220" s="200"/>
      <c r="HS220" s="200"/>
      <c r="HV220" s="200"/>
      <c r="HY220" s="200"/>
      <c r="IA220" s="200"/>
      <c r="IO220" s="200"/>
      <c r="IP220" s="200"/>
      <c r="IQ220" s="200"/>
      <c r="IR220" s="200"/>
      <c r="IS220" s="200"/>
      <c r="IT220" s="200"/>
      <c r="IU220" s="200"/>
      <c r="IV220" s="200"/>
      <c r="IW220" s="200"/>
      <c r="IX220" s="200"/>
      <c r="IY220" s="200"/>
      <c r="IZ220" s="200"/>
      <c r="JA220" s="200"/>
      <c r="JB220" s="200"/>
      <c r="JC220" s="200"/>
      <c r="JD220" s="200"/>
      <c r="JE220" s="200"/>
      <c r="JF220" s="200"/>
      <c r="JG220" s="200"/>
      <c r="JM220" s="200"/>
      <c r="JN220" s="200"/>
      <c r="JO220" s="200"/>
      <c r="JP220" s="200"/>
      <c r="JQ220" s="200"/>
      <c r="JR220" s="200"/>
      <c r="JS220" s="200"/>
      <c r="JU220" s="200"/>
      <c r="JV220" s="200"/>
      <c r="JW220" s="200"/>
      <c r="JX220" s="200"/>
      <c r="JY220" s="200"/>
      <c r="JZ220" s="200"/>
      <c r="KA220" s="200"/>
      <c r="KB220" s="200"/>
      <c r="KE220" s="200"/>
      <c r="KH220" s="200"/>
      <c r="KK220" s="200"/>
      <c r="KN220" s="200"/>
      <c r="KQ220" s="200"/>
      <c r="KT220" s="200"/>
      <c r="LC220" s="200"/>
      <c r="LF220" s="200"/>
      <c r="LI220" s="200"/>
      <c r="LL220" s="200"/>
      <c r="LU220" s="200"/>
      <c r="MA220" s="200"/>
      <c r="MD220" s="200"/>
      <c r="MG220" s="200"/>
      <c r="MJ220" s="200"/>
      <c r="MP220" s="200"/>
      <c r="MY220" s="200"/>
      <c r="NA220" s="200"/>
      <c r="NB220" s="200"/>
      <c r="ND220" s="200"/>
      <c r="NG220" s="200"/>
      <c r="NJ220" s="200"/>
      <c r="NM220" s="200"/>
      <c r="NP220" s="200"/>
      <c r="NS220" s="200"/>
      <c r="NU220" s="200"/>
      <c r="NW220" s="200"/>
      <c r="NZ220" s="200"/>
      <c r="OC220" s="200"/>
      <c r="OF220" s="200"/>
      <c r="OI220" s="200"/>
      <c r="OL220" s="200"/>
      <c r="OO220" s="200"/>
      <c r="OR220" s="200"/>
      <c r="OT220" s="200"/>
      <c r="OW220" s="200"/>
      <c r="OZ220" s="200"/>
      <c r="PC220" s="200"/>
      <c r="PI220" s="200"/>
      <c r="PL220" s="200"/>
      <c r="PN220" s="200"/>
      <c r="QU220" s="200"/>
      <c r="QX220" s="200"/>
      <c r="RA220" s="200"/>
      <c r="RD220" s="200"/>
      <c r="RG220" s="200"/>
      <c r="RH220" s="200"/>
      <c r="RI220" s="200"/>
      <c r="RL220" s="200"/>
      <c r="RO220" s="200"/>
      <c r="RR220" s="200"/>
      <c r="RU220" s="200"/>
      <c r="RW220" s="200"/>
      <c r="SK220" s="200"/>
      <c r="SL220" s="200"/>
      <c r="SM220" s="200"/>
      <c r="SN220" s="200"/>
      <c r="SO220" s="200"/>
      <c r="SP220" s="200"/>
      <c r="SQ220" s="200"/>
      <c r="SR220" s="200"/>
      <c r="SS220" s="200"/>
      <c r="ST220" s="200"/>
      <c r="SU220" s="200"/>
      <c r="SV220" s="200"/>
      <c r="SW220" s="200"/>
      <c r="SX220" s="200"/>
      <c r="SY220" s="200"/>
      <c r="SZ220" s="200"/>
      <c r="TA220" s="200"/>
      <c r="TB220" s="200"/>
      <c r="TC220" s="200"/>
      <c r="TI220" s="200"/>
      <c r="TJ220" s="200"/>
      <c r="TK220" s="200"/>
      <c r="TL220" s="200"/>
      <c r="TM220" s="200"/>
      <c r="TN220" s="200"/>
      <c r="TO220" s="200"/>
      <c r="TQ220" s="200"/>
      <c r="TR220" s="200"/>
      <c r="TS220" s="200"/>
      <c r="TT220" s="200"/>
      <c r="TU220" s="200"/>
      <c r="TV220" s="200"/>
      <c r="TW220" s="200"/>
      <c r="TX220" s="200"/>
      <c r="UA220" s="200"/>
      <c r="UD220" s="200"/>
      <c r="UG220" s="200"/>
      <c r="UJ220" s="200"/>
      <c r="UM220" s="200"/>
      <c r="UP220" s="200"/>
      <c r="UY220" s="200"/>
      <c r="VB220" s="200"/>
      <c r="VE220" s="200"/>
      <c r="VH220" s="200"/>
      <c r="VQ220" s="200"/>
      <c r="VW220" s="200"/>
      <c r="VZ220" s="200"/>
      <c r="WC220" s="200"/>
      <c r="WF220" s="200"/>
      <c r="WL220" s="200"/>
      <c r="WU220" s="200"/>
      <c r="WW220" s="200"/>
      <c r="WX220" s="200"/>
      <c r="WZ220" s="200"/>
      <c r="XC220" s="200"/>
      <c r="XF220" s="200"/>
      <c r="XI220" s="200"/>
      <c r="XL220" s="200"/>
      <c r="XO220" s="200"/>
      <c r="XQ220" s="200"/>
      <c r="XS220" s="200"/>
      <c r="XV220" s="200"/>
      <c r="XY220" s="200"/>
      <c r="YB220" s="200"/>
      <c r="YE220" s="200"/>
      <c r="YH220" s="200"/>
      <c r="YK220" s="200"/>
      <c r="YN220" s="200"/>
      <c r="YP220" s="200"/>
      <c r="YS220" s="200"/>
      <c r="YV220" s="200"/>
      <c r="YY220" s="200"/>
      <c r="ZE220" s="200"/>
      <c r="ZH220" s="200"/>
      <c r="ZJ220" s="200"/>
      <c r="AAQ220" s="200"/>
      <c r="AAT220" s="200"/>
      <c r="AAW220" s="200"/>
      <c r="AAZ220" s="200"/>
      <c r="ABC220" s="200"/>
      <c r="ABD220" s="200"/>
      <c r="ABE220" s="200"/>
      <c r="ABH220" s="200"/>
      <c r="ABK220" s="200"/>
      <c r="ABN220" s="200"/>
      <c r="ABQ220" s="200"/>
      <c r="ABS220" s="200"/>
      <c r="ACG220" s="200"/>
      <c r="ACH220" s="200"/>
      <c r="ACI220" s="200"/>
      <c r="ACJ220" s="200"/>
      <c r="ACK220" s="200"/>
      <c r="ACL220" s="200"/>
      <c r="ACM220" s="200"/>
      <c r="ACN220" s="200"/>
      <c r="ACO220" s="200"/>
      <c r="ACP220" s="200"/>
      <c r="ACQ220" s="200"/>
      <c r="ACR220" s="200"/>
      <c r="ACS220" s="200"/>
      <c r="ACT220" s="200"/>
      <c r="ACU220" s="200"/>
      <c r="ACV220" s="200"/>
      <c r="ACW220" s="200"/>
      <c r="ACX220" s="200"/>
      <c r="ACY220" s="200"/>
      <c r="ADE220" s="200"/>
      <c r="ADF220" s="200"/>
      <c r="ADG220" s="200"/>
      <c r="ADH220" s="200"/>
      <c r="ADI220" s="200"/>
      <c r="ADJ220" s="200"/>
      <c r="ADK220" s="200"/>
      <c r="ADM220" s="200"/>
      <c r="ADN220" s="200"/>
      <c r="ADO220" s="200"/>
      <c r="ADP220" s="200"/>
      <c r="ADQ220" s="200"/>
      <c r="ADR220" s="200"/>
      <c r="ADS220" s="200"/>
      <c r="ADT220" s="200"/>
      <c r="ADW220" s="200"/>
      <c r="ADZ220" s="200"/>
      <c r="AEC220" s="200"/>
      <c r="AEF220" s="200"/>
      <c r="AEI220" s="200"/>
      <c r="AEL220" s="200"/>
      <c r="AEU220" s="200"/>
      <c r="AEX220" s="200"/>
      <c r="AFA220" s="200"/>
      <c r="AFD220" s="200"/>
      <c r="AFM220" s="200"/>
      <c r="AFS220" s="200"/>
      <c r="AFV220" s="200"/>
      <c r="AFY220" s="200"/>
      <c r="AGB220" s="200"/>
      <c r="AGH220" s="200"/>
      <c r="AGQ220" s="200"/>
      <c r="AGS220" s="200"/>
      <c r="AGT220" s="200"/>
      <c r="AGV220" s="200"/>
      <c r="AGY220" s="200"/>
      <c r="AHB220" s="200"/>
      <c r="AHE220" s="200"/>
      <c r="AHH220" s="200"/>
      <c r="AHK220" s="200"/>
      <c r="AHM220" s="200"/>
      <c r="AHO220" s="200"/>
      <c r="AHR220" s="200"/>
      <c r="AHU220" s="200"/>
      <c r="AHX220" s="200"/>
      <c r="AIA220" s="200"/>
      <c r="AID220" s="200"/>
      <c r="AIG220" s="200"/>
      <c r="AIJ220" s="200"/>
      <c r="AIL220" s="200"/>
      <c r="AIO220" s="200"/>
      <c r="AIR220" s="200"/>
      <c r="AIU220" s="200"/>
      <c r="AJA220" s="200"/>
      <c r="AJD220" s="200"/>
      <c r="AJF220" s="200"/>
      <c r="AKM220" s="200"/>
      <c r="AKP220" s="200"/>
      <c r="AKS220" s="200"/>
      <c r="AKV220" s="200"/>
      <c r="AKY220" s="200"/>
      <c r="AKZ220" s="200"/>
      <c r="ALA220" s="200"/>
      <c r="ALD220" s="200"/>
      <c r="ALG220" s="200"/>
      <c r="ALJ220" s="200"/>
      <c r="ALM220" s="200"/>
      <c r="ALO220" s="200"/>
      <c r="AMC220" s="200"/>
      <c r="AMD220" s="200"/>
      <c r="AME220" s="200"/>
      <c r="AMF220" s="200"/>
      <c r="AMG220" s="200"/>
      <c r="AMH220" s="200"/>
      <c r="AMI220" s="200"/>
      <c r="AMJ220" s="200"/>
      <c r="AMK220" s="200"/>
      <c r="AML220" s="200"/>
      <c r="AMM220" s="200"/>
      <c r="AMN220" s="200"/>
      <c r="AMO220" s="200"/>
      <c r="AMP220" s="200"/>
      <c r="AMQ220" s="200"/>
      <c r="AMR220" s="200"/>
      <c r="AMS220" s="200"/>
      <c r="AMT220" s="200"/>
      <c r="AMU220" s="200"/>
      <c r="ANA220" s="200"/>
      <c r="ANB220" s="200"/>
      <c r="ANC220" s="200"/>
      <c r="AND220" s="200"/>
      <c r="ANE220" s="200"/>
      <c r="ANF220" s="200"/>
      <c r="ANG220" s="200"/>
      <c r="ANI220" s="200"/>
      <c r="ANJ220" s="200"/>
      <c r="ANK220" s="200"/>
      <c r="ANL220" s="200"/>
      <c r="ANM220" s="200"/>
      <c r="ANN220" s="200"/>
      <c r="ANO220" s="200"/>
      <c r="ANP220" s="200"/>
      <c r="ANS220" s="200"/>
      <c r="ANV220" s="200"/>
      <c r="ANY220" s="200"/>
      <c r="AOB220" s="200"/>
      <c r="AOE220" s="200"/>
      <c r="AOH220" s="200"/>
      <c r="AOQ220" s="200"/>
      <c r="AOT220" s="200"/>
      <c r="AOW220" s="200"/>
      <c r="AOZ220" s="200"/>
      <c r="API220" s="200"/>
      <c r="APO220" s="200"/>
      <c r="APR220" s="200"/>
      <c r="APU220" s="200"/>
      <c r="APX220" s="200"/>
      <c r="AQD220" s="200"/>
      <c r="AQM220" s="200"/>
      <c r="AQO220" s="200"/>
      <c r="AQP220" s="200"/>
      <c r="AQR220" s="200"/>
      <c r="AQU220" s="200"/>
      <c r="AQX220" s="200"/>
      <c r="ARA220" s="200"/>
      <c r="ARD220" s="200"/>
      <c r="ARG220" s="200"/>
      <c r="ARI220" s="200"/>
      <c r="ARK220" s="200"/>
      <c r="ARN220" s="200"/>
      <c r="ARQ220" s="200"/>
      <c r="ART220" s="200"/>
      <c r="ARW220" s="200"/>
      <c r="ARZ220" s="200"/>
      <c r="ASC220" s="200"/>
      <c r="ASF220" s="200"/>
      <c r="ASH220" s="200"/>
      <c r="ASK220" s="200"/>
      <c r="ASN220" s="200"/>
      <c r="ASQ220" s="200"/>
      <c r="ASW220" s="200"/>
      <c r="ASZ220" s="200"/>
      <c r="ATB220" s="200"/>
      <c r="AUI220" s="200"/>
      <c r="AUL220" s="200"/>
      <c r="AUO220" s="200"/>
      <c r="AUR220" s="200"/>
      <c r="AUU220" s="200"/>
      <c r="AUV220" s="200"/>
      <c r="AUW220" s="200"/>
      <c r="AUZ220" s="200"/>
      <c r="AVC220" s="200"/>
      <c r="AVF220" s="200"/>
      <c r="AVI220" s="200"/>
      <c r="AVK220" s="200"/>
      <c r="AVY220" s="200"/>
      <c r="AVZ220" s="200"/>
      <c r="AWA220" s="200"/>
      <c r="AWB220" s="200"/>
      <c r="AWC220" s="200"/>
      <c r="AWD220" s="200"/>
      <c r="AWE220" s="200"/>
      <c r="AWF220" s="200"/>
      <c r="AWG220" s="200"/>
      <c r="AWH220" s="200"/>
      <c r="AWI220" s="200"/>
      <c r="AWJ220" s="200"/>
      <c r="AWK220" s="200"/>
      <c r="AWL220" s="200"/>
      <c r="AWM220" s="200"/>
      <c r="AWN220" s="200"/>
      <c r="AWO220" s="200"/>
      <c r="AWP220" s="200"/>
      <c r="AWQ220" s="200"/>
      <c r="AWW220" s="200"/>
      <c r="AWX220" s="200"/>
      <c r="AWY220" s="200"/>
      <c r="AWZ220" s="200"/>
      <c r="AXA220" s="200"/>
      <c r="AXB220" s="200"/>
      <c r="AXC220" s="200"/>
      <c r="AXE220" s="200"/>
      <c r="AXF220" s="200"/>
      <c r="AXG220" s="200"/>
      <c r="AXH220" s="200"/>
      <c r="AXI220" s="200"/>
      <c r="AXJ220" s="200"/>
      <c r="AXK220" s="200"/>
      <c r="AXL220" s="200"/>
      <c r="AXO220" s="200"/>
      <c r="AXR220" s="200"/>
      <c r="AXU220" s="200"/>
      <c r="AXX220" s="200"/>
      <c r="AYA220" s="200"/>
      <c r="AYD220" s="200"/>
      <c r="AYM220" s="200"/>
      <c r="AYP220" s="200"/>
      <c r="AYS220" s="200"/>
      <c r="AYV220" s="200"/>
      <c r="AZE220" s="200"/>
      <c r="AZK220" s="200"/>
      <c r="AZN220" s="200"/>
      <c r="AZQ220" s="200"/>
      <c r="AZT220" s="200"/>
      <c r="AZZ220" s="200"/>
      <c r="BAI220" s="200"/>
      <c r="BAK220" s="200"/>
      <c r="BAL220" s="200"/>
      <c r="BAN220" s="200"/>
      <c r="BAQ220" s="200"/>
      <c r="BAT220" s="200"/>
      <c r="BAW220" s="200"/>
      <c r="BAZ220" s="200"/>
      <c r="BBC220" s="200"/>
      <c r="BBE220" s="200"/>
      <c r="BBG220" s="200"/>
      <c r="BBJ220" s="200"/>
      <c r="BBM220" s="200"/>
      <c r="BBP220" s="200"/>
      <c r="BBS220" s="200"/>
      <c r="BBV220" s="200"/>
      <c r="BBY220" s="200"/>
      <c r="BCB220" s="200"/>
      <c r="BCD220" s="200"/>
      <c r="BCG220" s="200"/>
      <c r="BCJ220" s="200"/>
      <c r="BCM220" s="200"/>
      <c r="BCS220" s="200"/>
      <c r="BCV220" s="200"/>
      <c r="BCX220" s="200"/>
      <c r="BEE220" s="200"/>
      <c r="BEH220" s="200"/>
      <c r="BEK220" s="200"/>
      <c r="BEN220" s="200"/>
      <c r="BEQ220" s="200"/>
      <c r="BER220" s="200"/>
      <c r="BES220" s="200"/>
      <c r="BEV220" s="200"/>
      <c r="BEY220" s="200"/>
      <c r="BFB220" s="200"/>
      <c r="BFE220" s="200"/>
      <c r="BFG220" s="200"/>
      <c r="BFU220" s="200"/>
      <c r="BFV220" s="200"/>
      <c r="BFW220" s="200"/>
      <c r="BFX220" s="200"/>
      <c r="BFY220" s="200"/>
      <c r="BFZ220" s="200"/>
      <c r="BGA220" s="200"/>
      <c r="BGB220" s="200"/>
      <c r="BGC220" s="200"/>
      <c r="BGD220" s="200"/>
      <c r="BGE220" s="200"/>
      <c r="BGF220" s="200"/>
      <c r="BGG220" s="200"/>
      <c r="BGH220" s="200"/>
      <c r="BGI220" s="200"/>
      <c r="BGJ220" s="200"/>
      <c r="BGK220" s="200"/>
      <c r="BGL220" s="200"/>
      <c r="BGM220" s="200"/>
      <c r="BGS220" s="200"/>
      <c r="BGT220" s="200"/>
      <c r="BGU220" s="200"/>
      <c r="BGV220" s="200"/>
      <c r="BGW220" s="200"/>
      <c r="BGX220" s="200"/>
      <c r="BGY220" s="200"/>
      <c r="BHA220" s="200"/>
      <c r="BHB220" s="200"/>
      <c r="BHC220" s="200"/>
      <c r="BHD220" s="200"/>
      <c r="BHE220" s="200"/>
      <c r="BHF220" s="200"/>
      <c r="BHG220" s="200"/>
      <c r="BHH220" s="200"/>
      <c r="BHK220" s="200"/>
      <c r="BHN220" s="200"/>
      <c r="BHQ220" s="200"/>
      <c r="BHT220" s="200"/>
      <c r="BHW220" s="200"/>
      <c r="BHZ220" s="200"/>
      <c r="BII220" s="200"/>
      <c r="BIL220" s="200"/>
      <c r="BIO220" s="200"/>
      <c r="BIR220" s="200"/>
      <c r="BJA220" s="200"/>
      <c r="BJG220" s="200"/>
      <c r="BJJ220" s="200"/>
      <c r="BJM220" s="200"/>
      <c r="BJP220" s="200"/>
      <c r="BJV220" s="200"/>
      <c r="BKE220" s="200"/>
      <c r="BKG220" s="200"/>
      <c r="BKH220" s="200"/>
      <c r="BKJ220" s="200"/>
      <c r="BKM220" s="200"/>
      <c r="BKP220" s="200"/>
      <c r="BKS220" s="200"/>
      <c r="BKV220" s="200"/>
      <c r="BKY220" s="200"/>
      <c r="BLA220" s="200"/>
      <c r="BLC220" s="200"/>
      <c r="BLF220" s="200"/>
      <c r="BLI220" s="200"/>
      <c r="BLL220" s="200"/>
      <c r="BLO220" s="200"/>
      <c r="BLR220" s="200"/>
      <c r="BLU220" s="200"/>
      <c r="BLX220" s="200"/>
      <c r="BLZ220" s="200"/>
      <c r="BMC220" s="200"/>
      <c r="BMF220" s="200"/>
      <c r="BMI220" s="200"/>
      <c r="BMO220" s="200"/>
      <c r="BMR220" s="200"/>
      <c r="BMT220" s="200"/>
      <c r="BOA220" s="200"/>
      <c r="BOD220" s="200"/>
      <c r="BOG220" s="200"/>
      <c r="BOJ220" s="200"/>
      <c r="BOM220" s="200"/>
      <c r="BON220" s="200"/>
      <c r="BOO220" s="200"/>
      <c r="BOR220" s="200"/>
      <c r="BOU220" s="200"/>
      <c r="BOX220" s="200"/>
      <c r="BPA220" s="200"/>
      <c r="BPC220" s="200"/>
      <c r="BPQ220" s="200"/>
      <c r="BPR220" s="200"/>
      <c r="BPS220" s="200"/>
      <c r="BPT220" s="200"/>
      <c r="BPU220" s="200"/>
      <c r="BPV220" s="200"/>
      <c r="BPW220" s="200"/>
      <c r="BPX220" s="200"/>
      <c r="BPY220" s="200"/>
      <c r="BPZ220" s="200"/>
      <c r="BQA220" s="200"/>
      <c r="BQB220" s="200"/>
      <c r="BQC220" s="200"/>
      <c r="BQD220" s="200"/>
      <c r="BQE220" s="200"/>
      <c r="BQF220" s="200"/>
      <c r="BQG220" s="200"/>
      <c r="BQH220" s="200"/>
      <c r="BQI220" s="200"/>
      <c r="BQO220" s="200"/>
      <c r="BQP220" s="200"/>
      <c r="BQQ220" s="200"/>
      <c r="BQR220" s="200"/>
      <c r="BQS220" s="200"/>
      <c r="BQT220" s="200"/>
      <c r="BQU220" s="200"/>
      <c r="BQW220" s="200"/>
      <c r="BQX220" s="200"/>
      <c r="BQY220" s="200"/>
      <c r="BQZ220" s="200"/>
      <c r="BRA220" s="200"/>
      <c r="BRB220" s="200"/>
      <c r="BRC220" s="200"/>
      <c r="BRD220" s="200"/>
      <c r="BRG220" s="200"/>
      <c r="BRJ220" s="200"/>
      <c r="BRM220" s="200"/>
      <c r="BRP220" s="200"/>
      <c r="BRS220" s="200"/>
      <c r="BRV220" s="200"/>
      <c r="BSE220" s="200"/>
      <c r="BSH220" s="200"/>
      <c r="BSK220" s="200"/>
      <c r="BSN220" s="200"/>
      <c r="BSW220" s="200"/>
      <c r="BTC220" s="200"/>
      <c r="BTF220" s="200"/>
      <c r="BTI220" s="200"/>
      <c r="BTL220" s="200"/>
      <c r="BTR220" s="200"/>
      <c r="BUA220" s="200"/>
      <c r="BUC220" s="200"/>
      <c r="BUD220" s="200"/>
      <c r="BUF220" s="200"/>
      <c r="BUI220" s="200"/>
      <c r="BUL220" s="200"/>
      <c r="BUO220" s="200"/>
      <c r="BUR220" s="200"/>
      <c r="BUU220" s="200"/>
      <c r="BUW220" s="200"/>
      <c r="BUY220" s="200"/>
      <c r="BVB220" s="200"/>
      <c r="BVE220" s="200"/>
      <c r="BVH220" s="200"/>
      <c r="BVK220" s="200"/>
      <c r="BVN220" s="200"/>
      <c r="BVQ220" s="200"/>
      <c r="BVT220" s="200"/>
      <c r="BVV220" s="200"/>
      <c r="BVY220" s="200"/>
      <c r="BWB220" s="200"/>
      <c r="BWE220" s="200"/>
      <c r="BWK220" s="200"/>
      <c r="BWN220" s="200"/>
      <c r="BWP220" s="200"/>
      <c r="BXW220" s="200"/>
      <c r="BXZ220" s="200"/>
      <c r="BYC220" s="200"/>
      <c r="BYF220" s="200"/>
      <c r="BYI220" s="200"/>
      <c r="BYJ220" s="200"/>
      <c r="BYK220" s="200"/>
      <c r="BYN220" s="200"/>
      <c r="BYQ220" s="200"/>
      <c r="BYT220" s="200"/>
      <c r="BYW220" s="200"/>
      <c r="BYY220" s="200"/>
      <c r="BZM220" s="200"/>
      <c r="BZN220" s="200"/>
      <c r="BZO220" s="200"/>
      <c r="BZP220" s="200"/>
      <c r="BZQ220" s="200"/>
      <c r="BZR220" s="200"/>
      <c r="BZS220" s="200"/>
      <c r="BZT220" s="200"/>
      <c r="BZU220" s="200"/>
      <c r="BZV220" s="200"/>
      <c r="BZW220" s="200"/>
      <c r="BZX220" s="200"/>
      <c r="BZY220" s="200"/>
      <c r="BZZ220" s="200"/>
      <c r="CAA220" s="200"/>
      <c r="CAB220" s="200"/>
      <c r="CAC220" s="200"/>
      <c r="CAD220" s="200"/>
      <c r="CAE220" s="200"/>
      <c r="CAK220" s="200"/>
      <c r="CAL220" s="200"/>
      <c r="CAM220" s="200"/>
      <c r="CAN220" s="200"/>
      <c r="CAO220" s="200"/>
      <c r="CAP220" s="200"/>
      <c r="CAQ220" s="200"/>
      <c r="CAS220" s="200"/>
      <c r="CAT220" s="200"/>
      <c r="CAU220" s="200"/>
      <c r="CAV220" s="200"/>
      <c r="CAW220" s="200"/>
      <c r="CAX220" s="200"/>
      <c r="CAY220" s="200"/>
      <c r="CAZ220" s="200"/>
      <c r="CBC220" s="200"/>
      <c r="CBF220" s="200"/>
      <c r="CBI220" s="200"/>
      <c r="CBL220" s="200"/>
      <c r="CBO220" s="200"/>
      <c r="CBR220" s="200"/>
      <c r="CCA220" s="200"/>
      <c r="CCD220" s="200"/>
      <c r="CCG220" s="200"/>
      <c r="CCJ220" s="200"/>
      <c r="CCS220" s="200"/>
      <c r="CCY220" s="200"/>
      <c r="CDB220" s="200"/>
      <c r="CDE220" s="200"/>
      <c r="CDH220" s="200"/>
      <c r="CDN220" s="200"/>
      <c r="CDW220" s="200"/>
      <c r="CDY220" s="200"/>
      <c r="CDZ220" s="200"/>
      <c r="CEB220" s="200"/>
      <c r="CEE220" s="200"/>
      <c r="CEH220" s="200"/>
      <c r="CEK220" s="200"/>
      <c r="CEN220" s="200"/>
      <c r="CEQ220" s="200"/>
      <c r="CES220" s="200"/>
      <c r="CEU220" s="200"/>
      <c r="CEX220" s="200"/>
      <c r="CFA220" s="200"/>
      <c r="CFD220" s="200"/>
      <c r="CFG220" s="200"/>
      <c r="CFJ220" s="200"/>
      <c r="CFM220" s="200"/>
      <c r="CFP220" s="200"/>
      <c r="CFR220" s="200"/>
      <c r="CFU220" s="200"/>
      <c r="CFX220" s="200"/>
      <c r="CGA220" s="200"/>
      <c r="CGG220" s="200"/>
      <c r="CGJ220" s="200"/>
      <c r="CGL220" s="200"/>
      <c r="CHS220" s="200"/>
      <c r="CHV220" s="200"/>
      <c r="CHY220" s="200"/>
      <c r="CIB220" s="200"/>
      <c r="CIE220" s="200"/>
      <c r="CIF220" s="200"/>
      <c r="CIG220" s="200"/>
      <c r="CIJ220" s="200"/>
      <c r="CIM220" s="200"/>
      <c r="CIP220" s="200"/>
      <c r="CIS220" s="200"/>
      <c r="CIU220" s="200"/>
      <c r="CJI220" s="200"/>
      <c r="CJJ220" s="200"/>
      <c r="CJK220" s="200"/>
      <c r="CJL220" s="200"/>
      <c r="CJM220" s="200"/>
      <c r="CJN220" s="200"/>
      <c r="CJO220" s="200"/>
      <c r="CJP220" s="200"/>
      <c r="CJQ220" s="200"/>
      <c r="CJR220" s="200"/>
      <c r="CJS220" s="200"/>
      <c r="CJT220" s="200"/>
      <c r="CJU220" s="200"/>
      <c r="CJV220" s="200"/>
      <c r="CJW220" s="200"/>
      <c r="CJX220" s="200"/>
      <c r="CJY220" s="200"/>
      <c r="CJZ220" s="200"/>
      <c r="CKA220" s="200"/>
      <c r="CKG220" s="200"/>
      <c r="CKH220" s="200"/>
      <c r="CKI220" s="200"/>
      <c r="CKJ220" s="200"/>
      <c r="CKK220" s="200"/>
      <c r="CKL220" s="200"/>
      <c r="CKM220" s="200"/>
      <c r="CKO220" s="200"/>
      <c r="CKP220" s="200"/>
      <c r="CKQ220" s="200"/>
      <c r="CKR220" s="200"/>
      <c r="CKS220" s="200"/>
      <c r="CKT220" s="200"/>
      <c r="CKU220" s="200"/>
      <c r="CKV220" s="200"/>
      <c r="CKY220" s="200"/>
      <c r="CLB220" s="200"/>
      <c r="CLE220" s="200"/>
      <c r="CLH220" s="200"/>
      <c r="CLK220" s="200"/>
      <c r="CLN220" s="200"/>
      <c r="CLW220" s="200"/>
      <c r="CLZ220" s="200"/>
      <c r="CMC220" s="200"/>
      <c r="CMF220" s="200"/>
      <c r="CMO220" s="200"/>
      <c r="CMU220" s="200"/>
      <c r="CMX220" s="200"/>
      <c r="CNA220" s="200"/>
      <c r="CND220" s="200"/>
      <c r="CNJ220" s="200"/>
      <c r="CNS220" s="200"/>
      <c r="CNU220" s="200"/>
      <c r="CNV220" s="200"/>
      <c r="CNX220" s="200"/>
      <c r="COA220" s="200"/>
      <c r="COD220" s="200"/>
      <c r="COG220" s="200"/>
      <c r="COJ220" s="200"/>
      <c r="COM220" s="200"/>
      <c r="COO220" s="200"/>
      <c r="COQ220" s="200"/>
      <c r="COT220" s="200"/>
      <c r="COW220" s="200"/>
      <c r="COZ220" s="200"/>
      <c r="CPC220" s="200"/>
      <c r="CPF220" s="200"/>
      <c r="CPI220" s="200"/>
      <c r="CPL220" s="200"/>
      <c r="CPN220" s="200"/>
      <c r="CPQ220" s="200"/>
      <c r="CPT220" s="200"/>
      <c r="CPW220" s="200"/>
      <c r="CQC220" s="200"/>
      <c r="CQF220" s="200"/>
      <c r="CQH220" s="200"/>
      <c r="CRO220" s="200"/>
      <c r="CRR220" s="200"/>
      <c r="CRU220" s="200"/>
      <c r="CRX220" s="200"/>
      <c r="CSA220" s="200"/>
      <c r="CSB220" s="200"/>
      <c r="CSC220" s="200"/>
      <c r="CSF220" s="200"/>
      <c r="CSI220" s="200"/>
      <c r="CSL220" s="200"/>
      <c r="CSO220" s="200"/>
      <c r="CSQ220" s="200"/>
      <c r="CTE220" s="200"/>
      <c r="CTF220" s="200"/>
      <c r="CTG220" s="200"/>
      <c r="CTH220" s="200"/>
      <c r="CTI220" s="200"/>
      <c r="CTJ220" s="200"/>
      <c r="CTK220" s="200"/>
      <c r="CTL220" s="200"/>
      <c r="CTM220" s="200"/>
      <c r="CTN220" s="200"/>
      <c r="CTO220" s="200"/>
      <c r="CTP220" s="200"/>
      <c r="CTQ220" s="200"/>
      <c r="CTR220" s="200"/>
      <c r="CTS220" s="200"/>
      <c r="CTT220" s="200"/>
      <c r="CTU220" s="200"/>
      <c r="CTV220" s="200"/>
      <c r="CTW220" s="200"/>
      <c r="CUC220" s="200"/>
      <c r="CUD220" s="200"/>
      <c r="CUE220" s="200"/>
      <c r="CUF220" s="200"/>
      <c r="CUG220" s="200"/>
      <c r="CUH220" s="200"/>
      <c r="CUI220" s="200"/>
      <c r="CUK220" s="200"/>
      <c r="CUL220" s="200"/>
      <c r="CUM220" s="200"/>
      <c r="CUN220" s="200"/>
      <c r="CUO220" s="200"/>
      <c r="CUP220" s="200"/>
      <c r="CUQ220" s="200"/>
      <c r="CUR220" s="200"/>
      <c r="CUU220" s="200"/>
      <c r="CUX220" s="200"/>
      <c r="CVA220" s="200"/>
      <c r="CVD220" s="200"/>
      <c r="CVG220" s="200"/>
      <c r="CVJ220" s="200"/>
      <c r="CVS220" s="200"/>
      <c r="CVV220" s="200"/>
      <c r="CVY220" s="200"/>
      <c r="CWB220" s="200"/>
      <c r="CWK220" s="200"/>
      <c r="CWQ220" s="200"/>
      <c r="CWT220" s="200"/>
      <c r="CWW220" s="200"/>
      <c r="CWZ220" s="200"/>
      <c r="CXF220" s="200"/>
      <c r="CXO220" s="200"/>
      <c r="CXQ220" s="200"/>
      <c r="CXR220" s="200"/>
      <c r="CXT220" s="200"/>
      <c r="CXW220" s="200"/>
      <c r="CXZ220" s="200"/>
      <c r="CYC220" s="200"/>
      <c r="CYF220" s="200"/>
      <c r="CYI220" s="200"/>
      <c r="CYK220" s="200"/>
      <c r="CYM220" s="200"/>
      <c r="CYP220" s="200"/>
      <c r="CYS220" s="200"/>
      <c r="CYV220" s="200"/>
      <c r="CYY220" s="200"/>
      <c r="CZB220" s="200"/>
      <c r="CZE220" s="200"/>
      <c r="CZH220" s="200"/>
      <c r="CZJ220" s="200"/>
      <c r="CZM220" s="200"/>
      <c r="CZP220" s="200"/>
      <c r="CZS220" s="200"/>
      <c r="CZY220" s="200"/>
      <c r="DAB220" s="200"/>
      <c r="DAD220" s="200"/>
      <c r="DBK220" s="200"/>
      <c r="DBN220" s="200"/>
      <c r="DBQ220" s="200"/>
      <c r="DBT220" s="200"/>
      <c r="DBW220" s="200"/>
      <c r="DBX220" s="200"/>
      <c r="DBY220" s="200"/>
      <c r="DCB220" s="200"/>
      <c r="DCE220" s="200"/>
      <c r="DCH220" s="200"/>
      <c r="DCK220" s="200"/>
      <c r="DCM220" s="200"/>
      <c r="DDA220" s="200"/>
      <c r="DDB220" s="200"/>
      <c r="DDC220" s="200"/>
      <c r="DDD220" s="200"/>
      <c r="DDE220" s="200"/>
      <c r="DDF220" s="200"/>
      <c r="DDG220" s="200"/>
      <c r="DDH220" s="200"/>
      <c r="DDI220" s="200"/>
      <c r="DDJ220" s="200"/>
      <c r="DDK220" s="200"/>
      <c r="DDL220" s="200"/>
      <c r="DDM220" s="200"/>
      <c r="DDN220" s="200"/>
      <c r="DDO220" s="200"/>
      <c r="DDP220" s="200"/>
      <c r="DDQ220" s="200"/>
      <c r="DDR220" s="200"/>
      <c r="DDS220" s="200"/>
      <c r="DDY220" s="200"/>
      <c r="DDZ220" s="200"/>
      <c r="DEA220" s="200"/>
      <c r="DEB220" s="200"/>
      <c r="DEC220" s="200"/>
      <c r="DED220" s="200"/>
      <c r="DEE220" s="200"/>
      <c r="DEG220" s="200"/>
      <c r="DEH220" s="200"/>
      <c r="DEI220" s="200"/>
      <c r="DEJ220" s="200"/>
      <c r="DEK220" s="200"/>
      <c r="DEL220" s="200"/>
      <c r="DEM220" s="200"/>
      <c r="DEN220" s="200"/>
      <c r="DEQ220" s="200"/>
      <c r="DET220" s="200"/>
      <c r="DEW220" s="200"/>
      <c r="DEZ220" s="200"/>
      <c r="DFC220" s="200"/>
      <c r="DFF220" s="200"/>
      <c r="DFO220" s="200"/>
      <c r="DFR220" s="200"/>
      <c r="DFU220" s="200"/>
      <c r="DFX220" s="200"/>
      <c r="DGG220" s="200"/>
      <c r="DGM220" s="200"/>
      <c r="DGP220" s="200"/>
      <c r="DGS220" s="200"/>
      <c r="DGV220" s="200"/>
      <c r="DHB220" s="200"/>
      <c r="DHK220" s="200"/>
      <c r="DHM220" s="200"/>
      <c r="DHN220" s="200"/>
      <c r="DHP220" s="200"/>
      <c r="DHS220" s="200"/>
      <c r="DHV220" s="200"/>
      <c r="DHY220" s="200"/>
      <c r="DIB220" s="200"/>
      <c r="DIE220" s="200"/>
      <c r="DIG220" s="200"/>
      <c r="DII220" s="200"/>
      <c r="DIL220" s="200"/>
      <c r="DIO220" s="200"/>
      <c r="DIR220" s="200"/>
      <c r="DIU220" s="200"/>
      <c r="DIX220" s="200"/>
      <c r="DJA220" s="200"/>
      <c r="DJD220" s="200"/>
      <c r="DJF220" s="200"/>
      <c r="DJI220" s="200"/>
      <c r="DJL220" s="200"/>
      <c r="DJO220" s="200"/>
      <c r="DJU220" s="200"/>
      <c r="DJX220" s="200"/>
      <c r="DJZ220" s="200"/>
      <c r="DLG220" s="200"/>
      <c r="DLJ220" s="200"/>
      <c r="DLM220" s="200"/>
      <c r="DLP220" s="200"/>
      <c r="DLS220" s="200"/>
      <c r="DLT220" s="200"/>
      <c r="DLU220" s="200"/>
      <c r="DLX220" s="200"/>
      <c r="DMA220" s="200"/>
      <c r="DMD220" s="200"/>
      <c r="DMG220" s="200"/>
      <c r="DMI220" s="200"/>
      <c r="DMW220" s="200"/>
      <c r="DMX220" s="200"/>
      <c r="DMY220" s="200"/>
      <c r="DMZ220" s="200"/>
      <c r="DNA220" s="200"/>
      <c r="DNB220" s="200"/>
      <c r="DNC220" s="200"/>
      <c r="DND220" s="200"/>
      <c r="DNE220" s="200"/>
      <c r="DNF220" s="200"/>
      <c r="DNG220" s="200"/>
      <c r="DNH220" s="200"/>
      <c r="DNI220" s="200"/>
      <c r="DNJ220" s="200"/>
      <c r="DNK220" s="200"/>
      <c r="DNL220" s="200"/>
      <c r="DNM220" s="200"/>
      <c r="DNN220" s="200"/>
      <c r="DNO220" s="200"/>
      <c r="DNU220" s="200"/>
      <c r="DNV220" s="200"/>
      <c r="DNW220" s="200"/>
      <c r="DNX220" s="200"/>
      <c r="DNY220" s="200"/>
      <c r="DNZ220" s="200"/>
      <c r="DOA220" s="200"/>
      <c r="DOC220" s="200"/>
      <c r="DOD220" s="200"/>
      <c r="DOE220" s="200"/>
      <c r="DOF220" s="200"/>
      <c r="DOG220" s="200"/>
      <c r="DOH220" s="200"/>
      <c r="DOI220" s="200"/>
      <c r="DOJ220" s="200"/>
      <c r="DOM220" s="200"/>
      <c r="DOP220" s="200"/>
      <c r="DOS220" s="200"/>
      <c r="DOV220" s="200"/>
      <c r="DOY220" s="200"/>
      <c r="DPB220" s="200"/>
      <c r="DPK220" s="200"/>
      <c r="DPN220" s="200"/>
      <c r="DPQ220" s="200"/>
      <c r="DPT220" s="200"/>
      <c r="DQC220" s="200"/>
      <c r="DQI220" s="200"/>
      <c r="DQL220" s="200"/>
      <c r="DQO220" s="200"/>
      <c r="DQR220" s="200"/>
      <c r="DQX220" s="200"/>
      <c r="DRG220" s="200"/>
      <c r="DRI220" s="200"/>
      <c r="DRJ220" s="200"/>
      <c r="DRL220" s="200"/>
      <c r="DRO220" s="200"/>
      <c r="DRR220" s="200"/>
      <c r="DRU220" s="200"/>
      <c r="DRX220" s="200"/>
      <c r="DSA220" s="200"/>
      <c r="DSC220" s="200"/>
      <c r="DSE220" s="200"/>
      <c r="DSH220" s="200"/>
      <c r="DSK220" s="200"/>
      <c r="DSN220" s="200"/>
      <c r="DSQ220" s="200"/>
      <c r="DST220" s="200"/>
      <c r="DSW220" s="200"/>
      <c r="DSZ220" s="200"/>
      <c r="DTB220" s="200"/>
      <c r="DTE220" s="200"/>
      <c r="DTH220" s="200"/>
      <c r="DTK220" s="200"/>
      <c r="DTQ220" s="200"/>
      <c r="DTT220" s="200"/>
      <c r="DTV220" s="200"/>
      <c r="DVC220" s="200"/>
      <c r="DVF220" s="200"/>
      <c r="DVI220" s="200"/>
      <c r="DVL220" s="200"/>
      <c r="DVO220" s="200"/>
      <c r="DVP220" s="200"/>
      <c r="DVQ220" s="200"/>
      <c r="DVT220" s="200"/>
      <c r="DVW220" s="200"/>
      <c r="DVZ220" s="200"/>
      <c r="DWC220" s="200"/>
      <c r="DWE220" s="200"/>
      <c r="DWS220" s="200"/>
      <c r="DWT220" s="200"/>
      <c r="DWU220" s="200"/>
      <c r="DWV220" s="200"/>
      <c r="DWW220" s="200"/>
      <c r="DWX220" s="200"/>
      <c r="DWY220" s="200"/>
      <c r="DWZ220" s="200"/>
      <c r="DXA220" s="200"/>
      <c r="DXB220" s="200"/>
      <c r="DXC220" s="200"/>
      <c r="DXD220" s="200"/>
      <c r="DXE220" s="200"/>
      <c r="DXF220" s="200"/>
      <c r="DXG220" s="200"/>
      <c r="DXH220" s="200"/>
      <c r="DXI220" s="200"/>
      <c r="DXJ220" s="200"/>
      <c r="DXK220" s="200"/>
      <c r="DXQ220" s="200"/>
      <c r="DXR220" s="200"/>
      <c r="DXS220" s="200"/>
      <c r="DXT220" s="200"/>
      <c r="DXU220" s="200"/>
      <c r="DXV220" s="200"/>
      <c r="DXW220" s="200"/>
      <c r="DXY220" s="200"/>
      <c r="DXZ220" s="200"/>
      <c r="DYA220" s="200"/>
      <c r="DYB220" s="200"/>
      <c r="DYC220" s="200"/>
      <c r="DYD220" s="200"/>
      <c r="DYE220" s="200"/>
      <c r="DYF220" s="200"/>
      <c r="DYI220" s="200"/>
      <c r="DYL220" s="200"/>
      <c r="DYO220" s="200"/>
      <c r="DYR220" s="200"/>
      <c r="DYU220" s="200"/>
      <c r="DYX220" s="200"/>
      <c r="DZG220" s="200"/>
      <c r="DZJ220" s="200"/>
      <c r="DZM220" s="200"/>
      <c r="DZP220" s="200"/>
      <c r="DZY220" s="200"/>
      <c r="EAE220" s="200"/>
      <c r="EAH220" s="200"/>
      <c r="EAK220" s="200"/>
      <c r="EAN220" s="200"/>
      <c r="EAT220" s="200"/>
      <c r="EBC220" s="200"/>
      <c r="EBE220" s="200"/>
      <c r="EBF220" s="200"/>
      <c r="EBH220" s="200"/>
      <c r="EBK220" s="200"/>
      <c r="EBN220" s="200"/>
      <c r="EBQ220" s="200"/>
      <c r="EBT220" s="200"/>
      <c r="EBW220" s="200"/>
      <c r="EBY220" s="200"/>
      <c r="ECA220" s="200"/>
      <c r="ECD220" s="200"/>
      <c r="ECG220" s="200"/>
      <c r="ECJ220" s="200"/>
      <c r="ECM220" s="200"/>
      <c r="ECP220" s="200"/>
      <c r="ECS220" s="200"/>
      <c r="ECV220" s="200"/>
      <c r="ECX220" s="200"/>
      <c r="EDA220" s="200"/>
      <c r="EDD220" s="200"/>
      <c r="EDG220" s="200"/>
      <c r="EDM220" s="200"/>
      <c r="EDP220" s="200"/>
      <c r="EDR220" s="200"/>
      <c r="EEY220" s="200"/>
      <c r="EFB220" s="200"/>
      <c r="EFE220" s="200"/>
      <c r="EFH220" s="200"/>
      <c r="EFK220" s="200"/>
      <c r="EFL220" s="200"/>
      <c r="EFM220" s="200"/>
      <c r="EFP220" s="200"/>
      <c r="EFS220" s="200"/>
      <c r="EFV220" s="200"/>
      <c r="EFY220" s="200"/>
      <c r="EGA220" s="200"/>
      <c r="EGO220" s="200"/>
      <c r="EGP220" s="200"/>
      <c r="EGQ220" s="200"/>
      <c r="EGR220" s="200"/>
      <c r="EGS220" s="200"/>
      <c r="EGT220" s="200"/>
      <c r="EGU220" s="200"/>
      <c r="EGV220" s="200"/>
      <c r="EGW220" s="200"/>
      <c r="EGX220" s="200"/>
      <c r="EGY220" s="200"/>
      <c r="EGZ220" s="200"/>
      <c r="EHA220" s="200"/>
      <c r="EHB220" s="200"/>
      <c r="EHC220" s="200"/>
      <c r="EHD220" s="200"/>
      <c r="EHE220" s="200"/>
      <c r="EHF220" s="200"/>
      <c r="EHG220" s="200"/>
      <c r="EHM220" s="200"/>
      <c r="EHN220" s="200"/>
      <c r="EHO220" s="200"/>
      <c r="EHP220" s="200"/>
      <c r="EHQ220" s="200"/>
      <c r="EHR220" s="200"/>
      <c r="EHS220" s="200"/>
      <c r="EHU220" s="200"/>
      <c r="EHV220" s="200"/>
      <c r="EHW220" s="200"/>
      <c r="EHX220" s="200"/>
      <c r="EHY220" s="200"/>
      <c r="EHZ220" s="200"/>
      <c r="EIA220" s="200"/>
      <c r="EIB220" s="200"/>
      <c r="EIE220" s="200"/>
      <c r="EIH220" s="200"/>
      <c r="EIK220" s="200"/>
      <c r="EIN220" s="200"/>
      <c r="EIQ220" s="200"/>
      <c r="EIT220" s="200"/>
      <c r="EJC220" s="200"/>
      <c r="EJF220" s="200"/>
      <c r="EJI220" s="200"/>
      <c r="EJL220" s="200"/>
      <c r="EJU220" s="200"/>
      <c r="EKA220" s="200"/>
      <c r="EKD220" s="200"/>
      <c r="EKG220" s="200"/>
      <c r="EKJ220" s="200"/>
      <c r="EKP220" s="200"/>
      <c r="EKY220" s="200"/>
      <c r="ELA220" s="200"/>
      <c r="ELB220" s="200"/>
      <c r="ELD220" s="200"/>
      <c r="ELG220" s="200"/>
      <c r="ELJ220" s="200"/>
      <c r="ELM220" s="200"/>
      <c r="ELP220" s="200"/>
      <c r="ELS220" s="200"/>
      <c r="ELU220" s="200"/>
      <c r="ELW220" s="200"/>
      <c r="ELZ220" s="200"/>
      <c r="EMC220" s="200"/>
      <c r="EMF220" s="200"/>
      <c r="EMI220" s="200"/>
      <c r="EML220" s="200"/>
      <c r="EMO220" s="200"/>
      <c r="EMR220" s="200"/>
      <c r="EMT220" s="200"/>
      <c r="EMW220" s="200"/>
      <c r="EMZ220" s="200"/>
      <c r="ENC220" s="200"/>
      <c r="ENI220" s="200"/>
      <c r="ENL220" s="200"/>
      <c r="ENN220" s="200"/>
      <c r="EOU220" s="200"/>
      <c r="EOX220" s="200"/>
      <c r="EPA220" s="200"/>
      <c r="EPD220" s="200"/>
      <c r="EPG220" s="200"/>
      <c r="EPH220" s="200"/>
      <c r="EPI220" s="200"/>
      <c r="EPL220" s="200"/>
      <c r="EPO220" s="200"/>
      <c r="EPR220" s="200"/>
      <c r="EPU220" s="200"/>
      <c r="EPW220" s="200"/>
      <c r="EQK220" s="200"/>
      <c r="EQL220" s="200"/>
      <c r="EQM220" s="200"/>
      <c r="EQN220" s="200"/>
      <c r="EQO220" s="200"/>
      <c r="EQP220" s="200"/>
      <c r="EQQ220" s="200"/>
      <c r="EQR220" s="200"/>
      <c r="EQS220" s="200"/>
      <c r="EQT220" s="200"/>
      <c r="EQU220" s="200"/>
      <c r="EQV220" s="200"/>
      <c r="EQW220" s="200"/>
      <c r="EQX220" s="200"/>
      <c r="EQY220" s="200"/>
      <c r="EQZ220" s="200"/>
      <c r="ERA220" s="200"/>
      <c r="ERB220" s="200"/>
      <c r="ERC220" s="200"/>
      <c r="ERI220" s="200"/>
      <c r="ERJ220" s="200"/>
      <c r="ERK220" s="200"/>
      <c r="ERL220" s="200"/>
      <c r="ERM220" s="200"/>
      <c r="ERN220" s="200"/>
      <c r="ERO220" s="200"/>
      <c r="ERQ220" s="200"/>
      <c r="ERR220" s="200"/>
      <c r="ERS220" s="200"/>
      <c r="ERT220" s="200"/>
      <c r="ERU220" s="200"/>
      <c r="ERV220" s="200"/>
      <c r="ERW220" s="200"/>
      <c r="ERX220" s="200"/>
      <c r="ESA220" s="200"/>
      <c r="ESD220" s="200"/>
      <c r="ESG220" s="200"/>
      <c r="ESJ220" s="200"/>
      <c r="ESM220" s="200"/>
      <c r="ESP220" s="200"/>
      <c r="ESY220" s="200"/>
      <c r="ETB220" s="200"/>
      <c r="ETE220" s="200"/>
      <c r="ETH220" s="200"/>
      <c r="ETQ220" s="200"/>
      <c r="ETW220" s="200"/>
      <c r="ETZ220" s="200"/>
      <c r="EUC220" s="200"/>
      <c r="EUF220" s="200"/>
      <c r="EUL220" s="200"/>
      <c r="EUU220" s="200"/>
      <c r="EUW220" s="200"/>
      <c r="EUX220" s="200"/>
      <c r="EUZ220" s="200"/>
      <c r="EVC220" s="200"/>
      <c r="EVF220" s="200"/>
      <c r="EVI220" s="200"/>
      <c r="EVL220" s="200"/>
      <c r="EVO220" s="200"/>
      <c r="EVQ220" s="200"/>
      <c r="EVS220" s="200"/>
      <c r="EVV220" s="200"/>
      <c r="EVY220" s="200"/>
      <c r="EWB220" s="200"/>
      <c r="EWE220" s="200"/>
      <c r="EWH220" s="200"/>
      <c r="EWK220" s="200"/>
      <c r="EWN220" s="200"/>
      <c r="EWP220" s="200"/>
      <c r="EWS220" s="200"/>
      <c r="EWV220" s="200"/>
      <c r="EWY220" s="200"/>
      <c r="EXE220" s="200"/>
      <c r="EXH220" s="200"/>
      <c r="EXJ220" s="200"/>
      <c r="EYQ220" s="200"/>
      <c r="EYT220" s="200"/>
      <c r="EYW220" s="200"/>
      <c r="EYZ220" s="200"/>
      <c r="EZC220" s="200"/>
      <c r="EZD220" s="200"/>
      <c r="EZE220" s="200"/>
      <c r="EZH220" s="200"/>
      <c r="EZK220" s="200"/>
      <c r="EZN220" s="200"/>
      <c r="EZQ220" s="200"/>
      <c r="EZS220" s="200"/>
      <c r="FAG220" s="200"/>
      <c r="FAH220" s="200"/>
      <c r="FAI220" s="200"/>
      <c r="FAJ220" s="200"/>
      <c r="FAK220" s="200"/>
      <c r="FAL220" s="200"/>
      <c r="FAM220" s="200"/>
      <c r="FAN220" s="200"/>
      <c r="FAO220" s="200"/>
      <c r="FAP220" s="200"/>
      <c r="FAQ220" s="200"/>
      <c r="FAR220" s="200"/>
      <c r="FAS220" s="200"/>
      <c r="FAT220" s="200"/>
      <c r="FAU220" s="200"/>
      <c r="FAV220" s="200"/>
      <c r="FAW220" s="200"/>
      <c r="FAX220" s="200"/>
      <c r="FAY220" s="200"/>
      <c r="FBE220" s="200"/>
      <c r="FBF220" s="200"/>
      <c r="FBG220" s="200"/>
      <c r="FBH220" s="200"/>
      <c r="FBI220" s="200"/>
      <c r="FBJ220" s="200"/>
      <c r="FBK220" s="200"/>
      <c r="FBM220" s="200"/>
      <c r="FBN220" s="200"/>
      <c r="FBO220" s="200"/>
      <c r="FBP220" s="200"/>
      <c r="FBQ220" s="200"/>
      <c r="FBR220" s="200"/>
      <c r="FBS220" s="200"/>
      <c r="FBT220" s="200"/>
      <c r="FBW220" s="200"/>
      <c r="FBZ220" s="200"/>
      <c r="FCC220" s="200"/>
      <c r="FCF220" s="200"/>
      <c r="FCI220" s="200"/>
      <c r="FCL220" s="200"/>
      <c r="FCU220" s="200"/>
      <c r="FCX220" s="200"/>
      <c r="FDA220" s="200"/>
      <c r="FDD220" s="200"/>
      <c r="FDM220" s="200"/>
      <c r="FDS220" s="200"/>
      <c r="FDV220" s="200"/>
      <c r="FDY220" s="200"/>
      <c r="FEB220" s="200"/>
      <c r="FEH220" s="200"/>
      <c r="FEQ220" s="200"/>
      <c r="FES220" s="200"/>
      <c r="FET220" s="200"/>
      <c r="FEV220" s="200"/>
      <c r="FEY220" s="200"/>
      <c r="FFB220" s="200"/>
      <c r="FFE220" s="200"/>
      <c r="FFH220" s="200"/>
      <c r="FFK220" s="200"/>
      <c r="FFM220" s="200"/>
      <c r="FFO220" s="200"/>
      <c r="FFR220" s="200"/>
      <c r="FFU220" s="200"/>
      <c r="FFX220" s="200"/>
      <c r="FGA220" s="200"/>
      <c r="FGD220" s="200"/>
      <c r="FGG220" s="200"/>
      <c r="FGJ220" s="200"/>
      <c r="FGL220" s="200"/>
      <c r="FGO220" s="200"/>
      <c r="FGR220" s="200"/>
      <c r="FGU220" s="200"/>
      <c r="FHA220" s="200"/>
      <c r="FHD220" s="200"/>
      <c r="FHF220" s="200"/>
      <c r="FIM220" s="200"/>
      <c r="FIP220" s="200"/>
      <c r="FIS220" s="200"/>
      <c r="FIV220" s="200"/>
      <c r="FIY220" s="200"/>
      <c r="FIZ220" s="200"/>
      <c r="FJA220" s="200"/>
      <c r="FJD220" s="200"/>
      <c r="FJG220" s="200"/>
      <c r="FJJ220" s="200"/>
      <c r="FJM220" s="200"/>
      <c r="FJO220" s="200"/>
      <c r="FKC220" s="200"/>
      <c r="FKD220" s="200"/>
      <c r="FKE220" s="200"/>
      <c r="FKF220" s="200"/>
      <c r="FKG220" s="200"/>
      <c r="FKH220" s="200"/>
      <c r="FKI220" s="200"/>
      <c r="FKJ220" s="200"/>
      <c r="FKK220" s="200"/>
      <c r="FKL220" s="200"/>
      <c r="FKM220" s="200"/>
      <c r="FKN220" s="200"/>
      <c r="FKO220" s="200"/>
      <c r="FKP220" s="200"/>
      <c r="FKQ220" s="200"/>
      <c r="FKR220" s="200"/>
      <c r="FKS220" s="200"/>
      <c r="FKT220" s="200"/>
      <c r="FKU220" s="200"/>
      <c r="FLA220" s="200"/>
      <c r="FLB220" s="200"/>
      <c r="FLC220" s="200"/>
      <c r="FLD220" s="200"/>
      <c r="FLE220" s="200"/>
      <c r="FLF220" s="200"/>
      <c r="FLG220" s="200"/>
      <c r="FLI220" s="200"/>
      <c r="FLJ220" s="200"/>
      <c r="FLK220" s="200"/>
      <c r="FLL220" s="200"/>
      <c r="FLM220" s="200"/>
      <c r="FLN220" s="200"/>
      <c r="FLO220" s="200"/>
      <c r="FLP220" s="200"/>
      <c r="FLS220" s="200"/>
      <c r="FLV220" s="200"/>
      <c r="FLY220" s="200"/>
      <c r="FMB220" s="200"/>
      <c r="FME220" s="200"/>
      <c r="FMH220" s="200"/>
      <c r="FMQ220" s="200"/>
      <c r="FMT220" s="200"/>
      <c r="FMW220" s="200"/>
      <c r="FMZ220" s="200"/>
      <c r="FNI220" s="200"/>
      <c r="FNO220" s="200"/>
      <c r="FNR220" s="200"/>
      <c r="FNU220" s="200"/>
      <c r="FNX220" s="200"/>
      <c r="FOD220" s="200"/>
      <c r="FOM220" s="200"/>
      <c r="FOO220" s="200"/>
      <c r="FOP220" s="200"/>
      <c r="FOR220" s="200"/>
      <c r="FOU220" s="200"/>
      <c r="FOX220" s="200"/>
      <c r="FPA220" s="200"/>
      <c r="FPD220" s="200"/>
      <c r="FPG220" s="200"/>
      <c r="FPI220" s="200"/>
      <c r="FPK220" s="200"/>
      <c r="FPN220" s="200"/>
      <c r="FPQ220" s="200"/>
      <c r="FPT220" s="200"/>
      <c r="FPW220" s="200"/>
      <c r="FPZ220" s="200"/>
      <c r="FQC220" s="200"/>
      <c r="FQF220" s="200"/>
      <c r="FQH220" s="200"/>
      <c r="FQK220" s="200"/>
      <c r="FQN220" s="200"/>
      <c r="FQQ220" s="200"/>
      <c r="FQW220" s="200"/>
      <c r="FQZ220" s="200"/>
      <c r="FRB220" s="200"/>
      <c r="FSI220" s="200"/>
      <c r="FSL220" s="200"/>
      <c r="FSO220" s="200"/>
      <c r="FSR220" s="200"/>
      <c r="FSU220" s="200"/>
      <c r="FSV220" s="200"/>
      <c r="FSW220" s="200"/>
      <c r="FSZ220" s="200"/>
      <c r="FTC220" s="200"/>
      <c r="FTF220" s="200"/>
      <c r="FTI220" s="200"/>
      <c r="FTK220" s="200"/>
      <c r="FTY220" s="200"/>
      <c r="FTZ220" s="200"/>
      <c r="FUA220" s="200"/>
      <c r="FUB220" s="200"/>
      <c r="FUC220" s="200"/>
      <c r="FUD220" s="200"/>
      <c r="FUE220" s="200"/>
      <c r="FUF220" s="200"/>
      <c r="FUG220" s="200"/>
      <c r="FUH220" s="200"/>
      <c r="FUI220" s="200"/>
      <c r="FUJ220" s="200"/>
      <c r="FUK220" s="200"/>
      <c r="FUL220" s="200"/>
      <c r="FUM220" s="200"/>
      <c r="FUN220" s="200"/>
      <c r="FUO220" s="200"/>
      <c r="FUP220" s="200"/>
      <c r="FUQ220" s="200"/>
      <c r="FUW220" s="200"/>
      <c r="FUX220" s="200"/>
      <c r="FUY220" s="200"/>
      <c r="FUZ220" s="200"/>
      <c r="FVA220" s="200"/>
      <c r="FVB220" s="200"/>
      <c r="FVC220" s="200"/>
      <c r="FVE220" s="200"/>
      <c r="FVF220" s="200"/>
      <c r="FVG220" s="200"/>
      <c r="FVH220" s="200"/>
      <c r="FVI220" s="200"/>
      <c r="FVJ220" s="200"/>
      <c r="FVK220" s="200"/>
      <c r="FVL220" s="200"/>
      <c r="FVO220" s="200"/>
      <c r="FVR220" s="200"/>
      <c r="FVU220" s="200"/>
      <c r="FVX220" s="200"/>
      <c r="FWA220" s="200"/>
      <c r="FWD220" s="200"/>
      <c r="FWM220" s="200"/>
      <c r="FWP220" s="200"/>
      <c r="FWS220" s="200"/>
      <c r="FWV220" s="200"/>
      <c r="FXE220" s="200"/>
      <c r="FXK220" s="200"/>
      <c r="FXN220" s="200"/>
      <c r="FXQ220" s="200"/>
      <c r="FXT220" s="200"/>
      <c r="FXZ220" s="200"/>
      <c r="FYI220" s="200"/>
      <c r="FYK220" s="200"/>
      <c r="FYL220" s="200"/>
      <c r="FYN220" s="200"/>
      <c r="FYQ220" s="200"/>
      <c r="FYT220" s="200"/>
      <c r="FYW220" s="200"/>
      <c r="FYZ220" s="200"/>
      <c r="FZC220" s="200"/>
      <c r="FZE220" s="200"/>
      <c r="FZG220" s="200"/>
      <c r="FZJ220" s="200"/>
      <c r="FZM220" s="200"/>
      <c r="FZP220" s="200"/>
      <c r="FZS220" s="200"/>
      <c r="FZV220" s="200"/>
      <c r="FZY220" s="200"/>
      <c r="GAB220" s="200"/>
      <c r="GAD220" s="200"/>
      <c r="GAG220" s="200"/>
      <c r="GAJ220" s="200"/>
      <c r="GAM220" s="200"/>
      <c r="GAS220" s="200"/>
      <c r="GAV220" s="200"/>
      <c r="GAX220" s="200"/>
      <c r="GCE220" s="200"/>
      <c r="GCH220" s="200"/>
      <c r="GCK220" s="200"/>
      <c r="GCN220" s="200"/>
      <c r="GCQ220" s="200"/>
      <c r="GCR220" s="200"/>
      <c r="GCS220" s="200"/>
      <c r="GCV220" s="200"/>
      <c r="GCY220" s="200"/>
      <c r="GDB220" s="200"/>
      <c r="GDE220" s="200"/>
      <c r="GDG220" s="200"/>
      <c r="GDU220" s="200"/>
      <c r="GDV220" s="200"/>
      <c r="GDW220" s="200"/>
      <c r="GDX220" s="200"/>
      <c r="GDY220" s="200"/>
      <c r="GDZ220" s="200"/>
      <c r="GEA220" s="200"/>
      <c r="GEB220" s="200"/>
      <c r="GEC220" s="200"/>
      <c r="GED220" s="200"/>
      <c r="GEE220" s="200"/>
      <c r="GEF220" s="200"/>
      <c r="GEG220" s="200"/>
      <c r="GEH220" s="200"/>
      <c r="GEI220" s="200"/>
      <c r="GEJ220" s="200"/>
      <c r="GEK220" s="200"/>
      <c r="GEL220" s="200"/>
      <c r="GEM220" s="200"/>
      <c r="GES220" s="200"/>
      <c r="GET220" s="200"/>
      <c r="GEU220" s="200"/>
      <c r="GEV220" s="200"/>
      <c r="GEW220" s="200"/>
      <c r="GEX220" s="200"/>
      <c r="GEY220" s="200"/>
      <c r="GFA220" s="200"/>
      <c r="GFB220" s="200"/>
      <c r="GFC220" s="200"/>
      <c r="GFD220" s="200"/>
      <c r="GFE220" s="200"/>
      <c r="GFF220" s="200"/>
      <c r="GFG220" s="200"/>
      <c r="GFH220" s="200"/>
      <c r="GFK220" s="200"/>
      <c r="GFN220" s="200"/>
      <c r="GFQ220" s="200"/>
      <c r="GFT220" s="200"/>
      <c r="GFW220" s="200"/>
      <c r="GFZ220" s="200"/>
      <c r="GGI220" s="200"/>
      <c r="GGL220" s="200"/>
      <c r="GGO220" s="200"/>
      <c r="GGR220" s="200"/>
      <c r="GHA220" s="200"/>
      <c r="GHG220" s="200"/>
      <c r="GHJ220" s="200"/>
      <c r="GHM220" s="200"/>
      <c r="GHP220" s="200"/>
      <c r="GHV220" s="200"/>
      <c r="GIE220" s="200"/>
      <c r="GIG220" s="200"/>
      <c r="GIH220" s="200"/>
      <c r="GIJ220" s="200"/>
      <c r="GIM220" s="200"/>
      <c r="GIP220" s="200"/>
      <c r="GIS220" s="200"/>
      <c r="GIV220" s="200"/>
      <c r="GIY220" s="200"/>
      <c r="GJA220" s="200"/>
      <c r="GJC220" s="200"/>
      <c r="GJF220" s="200"/>
      <c r="GJI220" s="200"/>
      <c r="GJL220" s="200"/>
      <c r="GJO220" s="200"/>
      <c r="GJR220" s="200"/>
      <c r="GJU220" s="200"/>
      <c r="GJX220" s="200"/>
      <c r="GJZ220" s="200"/>
      <c r="GKC220" s="200"/>
      <c r="GKF220" s="200"/>
      <c r="GKI220" s="200"/>
      <c r="GKO220" s="200"/>
      <c r="GKR220" s="200"/>
      <c r="GKT220" s="200"/>
      <c r="GMA220" s="200"/>
      <c r="GMD220" s="200"/>
      <c r="GMG220" s="200"/>
      <c r="GMJ220" s="200"/>
      <c r="GMM220" s="200"/>
      <c r="GMN220" s="200"/>
      <c r="GMO220" s="200"/>
      <c r="GMR220" s="200"/>
      <c r="GMU220" s="200"/>
      <c r="GMX220" s="200"/>
      <c r="GNA220" s="200"/>
      <c r="GNC220" s="200"/>
      <c r="GNQ220" s="200"/>
      <c r="GNR220" s="200"/>
      <c r="GNS220" s="200"/>
      <c r="GNT220" s="200"/>
      <c r="GNU220" s="200"/>
      <c r="GNV220" s="200"/>
      <c r="GNW220" s="200"/>
      <c r="GNX220" s="200"/>
      <c r="GNY220" s="200"/>
      <c r="GNZ220" s="200"/>
      <c r="GOA220" s="200"/>
      <c r="GOB220" s="200"/>
      <c r="GOC220" s="200"/>
      <c r="GOD220" s="200"/>
      <c r="GOE220" s="200"/>
      <c r="GOF220" s="200"/>
      <c r="GOG220" s="200"/>
      <c r="GOH220" s="200"/>
      <c r="GOI220" s="200"/>
      <c r="GOO220" s="200"/>
      <c r="GOP220" s="200"/>
      <c r="GOQ220" s="200"/>
      <c r="GOR220" s="200"/>
      <c r="GOS220" s="200"/>
      <c r="GOT220" s="200"/>
      <c r="GOU220" s="200"/>
      <c r="GOW220" s="200"/>
      <c r="GOX220" s="200"/>
      <c r="GOY220" s="200"/>
      <c r="GOZ220" s="200"/>
      <c r="GPA220" s="200"/>
      <c r="GPB220" s="200"/>
      <c r="GPC220" s="200"/>
      <c r="GPD220" s="200"/>
      <c r="GPG220" s="200"/>
      <c r="GPJ220" s="200"/>
      <c r="GPM220" s="200"/>
      <c r="GPP220" s="200"/>
      <c r="GPS220" s="200"/>
      <c r="GPV220" s="200"/>
      <c r="GQE220" s="200"/>
      <c r="GQH220" s="200"/>
      <c r="GQK220" s="200"/>
      <c r="GQN220" s="200"/>
      <c r="GQW220" s="200"/>
      <c r="GRC220" s="200"/>
      <c r="GRF220" s="200"/>
      <c r="GRI220" s="200"/>
      <c r="GRL220" s="200"/>
      <c r="GRR220" s="200"/>
      <c r="GSA220" s="200"/>
      <c r="GSC220" s="200"/>
      <c r="GSD220" s="200"/>
      <c r="GSF220" s="200"/>
      <c r="GSI220" s="200"/>
      <c r="GSL220" s="200"/>
      <c r="GSO220" s="200"/>
      <c r="GSR220" s="200"/>
      <c r="GSU220" s="200"/>
      <c r="GSW220" s="200"/>
      <c r="GSY220" s="200"/>
      <c r="GTB220" s="200"/>
      <c r="GTE220" s="200"/>
      <c r="GTH220" s="200"/>
      <c r="GTK220" s="200"/>
      <c r="GTN220" s="200"/>
      <c r="GTQ220" s="200"/>
      <c r="GTT220" s="200"/>
      <c r="GTV220" s="200"/>
      <c r="GTY220" s="200"/>
      <c r="GUB220" s="200"/>
      <c r="GUE220" s="200"/>
      <c r="GUK220" s="200"/>
      <c r="GUN220" s="200"/>
      <c r="GUP220" s="200"/>
      <c r="GVW220" s="200"/>
      <c r="GVZ220" s="200"/>
      <c r="GWC220" s="200"/>
      <c r="GWF220" s="200"/>
      <c r="GWI220" s="200"/>
      <c r="GWJ220" s="200"/>
      <c r="GWK220" s="200"/>
      <c r="GWN220" s="200"/>
      <c r="GWQ220" s="200"/>
      <c r="GWT220" s="200"/>
      <c r="GWW220" s="200"/>
      <c r="GWY220" s="200"/>
      <c r="GXM220" s="200"/>
      <c r="GXN220" s="200"/>
      <c r="GXO220" s="200"/>
      <c r="GXP220" s="200"/>
      <c r="GXQ220" s="200"/>
      <c r="GXR220" s="200"/>
      <c r="GXS220" s="200"/>
      <c r="GXT220" s="200"/>
      <c r="GXU220" s="200"/>
      <c r="GXV220" s="200"/>
      <c r="GXW220" s="200"/>
      <c r="GXX220" s="200"/>
      <c r="GXY220" s="200"/>
      <c r="GXZ220" s="200"/>
      <c r="GYA220" s="200"/>
      <c r="GYB220" s="200"/>
      <c r="GYC220" s="200"/>
      <c r="GYD220" s="200"/>
      <c r="GYE220" s="200"/>
      <c r="GYK220" s="200"/>
      <c r="GYL220" s="200"/>
      <c r="GYM220" s="200"/>
      <c r="GYN220" s="200"/>
      <c r="GYO220" s="200"/>
      <c r="GYP220" s="200"/>
      <c r="GYQ220" s="200"/>
      <c r="GYS220" s="200"/>
      <c r="GYT220" s="200"/>
      <c r="GYU220" s="200"/>
      <c r="GYV220" s="200"/>
      <c r="GYW220" s="200"/>
      <c r="GYX220" s="200"/>
      <c r="GYY220" s="200"/>
      <c r="GYZ220" s="200"/>
      <c r="GZC220" s="200"/>
      <c r="GZF220" s="200"/>
      <c r="GZI220" s="200"/>
      <c r="GZL220" s="200"/>
      <c r="GZO220" s="200"/>
      <c r="GZR220" s="200"/>
      <c r="HAA220" s="200"/>
      <c r="HAD220" s="200"/>
      <c r="HAG220" s="200"/>
      <c r="HAJ220" s="200"/>
      <c r="HAS220" s="200"/>
      <c r="HAY220" s="200"/>
      <c r="HBB220" s="200"/>
      <c r="HBE220" s="200"/>
      <c r="HBH220" s="200"/>
      <c r="HBN220" s="200"/>
      <c r="HBW220" s="200"/>
      <c r="HBY220" s="200"/>
      <c r="HBZ220" s="200"/>
      <c r="HCB220" s="200"/>
      <c r="HCE220" s="200"/>
      <c r="HCH220" s="200"/>
      <c r="HCK220" s="200"/>
      <c r="HCN220" s="200"/>
      <c r="HCQ220" s="200"/>
      <c r="HCS220" s="200"/>
      <c r="HCU220" s="200"/>
      <c r="HCX220" s="200"/>
      <c r="HDA220" s="200"/>
      <c r="HDD220" s="200"/>
      <c r="HDG220" s="200"/>
      <c r="HDJ220" s="200"/>
      <c r="HDM220" s="200"/>
      <c r="HDP220" s="200"/>
      <c r="HDR220" s="200"/>
      <c r="HDU220" s="200"/>
      <c r="HDX220" s="200"/>
      <c r="HEA220" s="200"/>
      <c r="HEG220" s="200"/>
      <c r="HEJ220" s="200"/>
      <c r="HEL220" s="200"/>
      <c r="HFS220" s="200"/>
      <c r="HFV220" s="200"/>
      <c r="HFY220" s="200"/>
      <c r="HGB220" s="200"/>
      <c r="HGE220" s="200"/>
      <c r="HGF220" s="200"/>
      <c r="HGG220" s="200"/>
      <c r="HGJ220" s="200"/>
      <c r="HGM220" s="200"/>
      <c r="HGP220" s="200"/>
      <c r="HGS220" s="200"/>
      <c r="HGU220" s="200"/>
      <c r="HHI220" s="200"/>
      <c r="HHJ220" s="200"/>
      <c r="HHK220" s="200"/>
      <c r="HHL220" s="200"/>
      <c r="HHM220" s="200"/>
      <c r="HHN220" s="200"/>
      <c r="HHO220" s="200"/>
      <c r="HHP220" s="200"/>
      <c r="HHQ220" s="200"/>
      <c r="HHR220" s="200"/>
      <c r="HHS220" s="200"/>
      <c r="HHT220" s="200"/>
      <c r="HHU220" s="200"/>
      <c r="HHV220" s="200"/>
      <c r="HHW220" s="200"/>
      <c r="HHX220" s="200"/>
      <c r="HHY220" s="200"/>
      <c r="HHZ220" s="200"/>
      <c r="HIA220" s="200"/>
      <c r="HIG220" s="200"/>
      <c r="HIH220" s="200"/>
      <c r="HII220" s="200"/>
      <c r="HIJ220" s="200"/>
      <c r="HIK220" s="200"/>
      <c r="HIL220" s="200"/>
      <c r="HIM220" s="200"/>
      <c r="HIO220" s="200"/>
      <c r="HIP220" s="200"/>
      <c r="HIQ220" s="200"/>
      <c r="HIR220" s="200"/>
      <c r="HIS220" s="200"/>
      <c r="HIT220" s="200"/>
      <c r="HIU220" s="200"/>
      <c r="HIV220" s="200"/>
      <c r="HIY220" s="200"/>
      <c r="HJB220" s="200"/>
      <c r="HJE220" s="200"/>
      <c r="HJH220" s="200"/>
      <c r="HJK220" s="200"/>
      <c r="HJN220" s="200"/>
      <c r="HJW220" s="200"/>
      <c r="HJZ220" s="200"/>
      <c r="HKC220" s="200"/>
      <c r="HKF220" s="200"/>
      <c r="HKO220" s="200"/>
      <c r="HKU220" s="200"/>
      <c r="HKX220" s="200"/>
      <c r="HLA220" s="200"/>
      <c r="HLD220" s="200"/>
      <c r="HLJ220" s="200"/>
      <c r="HLS220" s="200"/>
      <c r="HLU220" s="200"/>
      <c r="HLV220" s="200"/>
      <c r="HLX220" s="200"/>
      <c r="HMA220" s="200"/>
      <c r="HMD220" s="200"/>
      <c r="HMG220" s="200"/>
      <c r="HMJ220" s="200"/>
      <c r="HMM220" s="200"/>
      <c r="HMO220" s="200"/>
      <c r="HMQ220" s="200"/>
      <c r="HMT220" s="200"/>
      <c r="HMW220" s="200"/>
      <c r="HMZ220" s="200"/>
      <c r="HNC220" s="200"/>
      <c r="HNF220" s="200"/>
      <c r="HNI220" s="200"/>
      <c r="HNL220" s="200"/>
      <c r="HNN220" s="200"/>
      <c r="HNQ220" s="200"/>
      <c r="HNT220" s="200"/>
      <c r="HNW220" s="200"/>
      <c r="HOC220" s="200"/>
      <c r="HOF220" s="200"/>
      <c r="HOH220" s="200"/>
      <c r="HPO220" s="200"/>
      <c r="HPR220" s="200"/>
      <c r="HPU220" s="200"/>
      <c r="HPX220" s="200"/>
      <c r="HQA220" s="200"/>
      <c r="HQB220" s="200"/>
      <c r="HQC220" s="200"/>
      <c r="HQF220" s="200"/>
      <c r="HQI220" s="200"/>
      <c r="HQL220" s="200"/>
      <c r="HQO220" s="200"/>
      <c r="HQQ220" s="200"/>
      <c r="HRE220" s="200"/>
      <c r="HRF220" s="200"/>
      <c r="HRG220" s="200"/>
      <c r="HRH220" s="200"/>
      <c r="HRI220" s="200"/>
      <c r="HRJ220" s="200"/>
      <c r="HRK220" s="200"/>
      <c r="HRL220" s="200"/>
      <c r="HRM220" s="200"/>
      <c r="HRN220" s="200"/>
      <c r="HRO220" s="200"/>
      <c r="HRP220" s="200"/>
      <c r="HRQ220" s="200"/>
      <c r="HRR220" s="200"/>
      <c r="HRS220" s="200"/>
      <c r="HRT220" s="200"/>
      <c r="HRU220" s="200"/>
      <c r="HRV220" s="200"/>
      <c r="HRW220" s="200"/>
      <c r="HSC220" s="200"/>
      <c r="HSD220" s="200"/>
      <c r="HSE220" s="200"/>
      <c r="HSF220" s="200"/>
      <c r="HSG220" s="200"/>
      <c r="HSH220" s="200"/>
      <c r="HSI220" s="200"/>
      <c r="HSK220" s="200"/>
      <c r="HSL220" s="200"/>
      <c r="HSM220" s="200"/>
      <c r="HSN220" s="200"/>
      <c r="HSO220" s="200"/>
      <c r="HSP220" s="200"/>
      <c r="HSQ220" s="200"/>
      <c r="HSR220" s="200"/>
      <c r="HSU220" s="200"/>
      <c r="HSX220" s="200"/>
      <c r="HTA220" s="200"/>
      <c r="HTD220" s="200"/>
      <c r="HTG220" s="200"/>
      <c r="HTJ220" s="200"/>
      <c r="HTS220" s="200"/>
      <c r="HTV220" s="200"/>
      <c r="HTY220" s="200"/>
      <c r="HUB220" s="200"/>
      <c r="HUK220" s="200"/>
      <c r="HUQ220" s="200"/>
      <c r="HUT220" s="200"/>
      <c r="HUW220" s="200"/>
      <c r="HUZ220" s="200"/>
      <c r="HVF220" s="200"/>
      <c r="HVO220" s="200"/>
      <c r="HVQ220" s="200"/>
      <c r="HVR220" s="200"/>
      <c r="HVT220" s="200"/>
      <c r="HVW220" s="200"/>
      <c r="HVZ220" s="200"/>
      <c r="HWC220" s="200"/>
      <c r="HWF220" s="200"/>
      <c r="HWI220" s="200"/>
      <c r="HWK220" s="200"/>
      <c r="HWM220" s="200"/>
      <c r="HWP220" s="200"/>
      <c r="HWS220" s="200"/>
      <c r="HWV220" s="200"/>
      <c r="HWY220" s="200"/>
      <c r="HXB220" s="200"/>
      <c r="HXE220" s="200"/>
      <c r="HXH220" s="200"/>
      <c r="HXJ220" s="200"/>
      <c r="HXM220" s="200"/>
      <c r="HXP220" s="200"/>
      <c r="HXS220" s="200"/>
      <c r="HXY220" s="200"/>
      <c r="HYB220" s="200"/>
      <c r="HYD220" s="200"/>
      <c r="HZK220" s="200"/>
      <c r="HZN220" s="200"/>
      <c r="HZQ220" s="200"/>
      <c r="HZT220" s="200"/>
      <c r="HZW220" s="200"/>
      <c r="HZX220" s="200"/>
      <c r="HZY220" s="200"/>
      <c r="IAB220" s="200"/>
      <c r="IAE220" s="200"/>
      <c r="IAH220" s="200"/>
      <c r="IAK220" s="200"/>
      <c r="IAM220" s="200"/>
      <c r="IBA220" s="200"/>
      <c r="IBB220" s="200"/>
      <c r="IBC220" s="200"/>
      <c r="IBD220" s="200"/>
      <c r="IBE220" s="200"/>
      <c r="IBF220" s="200"/>
      <c r="IBG220" s="200"/>
      <c r="IBH220" s="200"/>
      <c r="IBI220" s="200"/>
      <c r="IBJ220" s="200"/>
      <c r="IBK220" s="200"/>
      <c r="IBL220" s="200"/>
      <c r="IBM220" s="200"/>
      <c r="IBN220" s="200"/>
      <c r="IBO220" s="200"/>
      <c r="IBP220" s="200"/>
      <c r="IBQ220" s="200"/>
      <c r="IBR220" s="200"/>
      <c r="IBS220" s="200"/>
      <c r="IBY220" s="200"/>
      <c r="IBZ220" s="200"/>
      <c r="ICA220" s="200"/>
      <c r="ICB220" s="200"/>
      <c r="ICC220" s="200"/>
      <c r="ICD220" s="200"/>
      <c r="ICE220" s="200"/>
      <c r="ICG220" s="200"/>
      <c r="ICH220" s="200"/>
      <c r="ICI220" s="200"/>
      <c r="ICJ220" s="200"/>
      <c r="ICK220" s="200"/>
      <c r="ICL220" s="200"/>
      <c r="ICM220" s="200"/>
      <c r="ICN220" s="200"/>
      <c r="ICQ220" s="200"/>
      <c r="ICT220" s="200"/>
      <c r="ICW220" s="200"/>
      <c r="ICZ220" s="200"/>
      <c r="IDC220" s="200"/>
      <c r="IDF220" s="200"/>
      <c r="IDO220" s="200"/>
      <c r="IDR220" s="200"/>
      <c r="IDU220" s="200"/>
      <c r="IDX220" s="200"/>
      <c r="IEG220" s="200"/>
      <c r="IEM220" s="200"/>
      <c r="IEP220" s="200"/>
      <c r="IES220" s="200"/>
      <c r="IEV220" s="200"/>
      <c r="IFB220" s="200"/>
      <c r="IFK220" s="200"/>
      <c r="IFM220" s="200"/>
      <c r="IFN220" s="200"/>
      <c r="IFP220" s="200"/>
      <c r="IFS220" s="200"/>
      <c r="IFV220" s="200"/>
      <c r="IFY220" s="200"/>
      <c r="IGB220" s="200"/>
      <c r="IGE220" s="200"/>
      <c r="IGG220" s="200"/>
      <c r="IGI220" s="200"/>
      <c r="IGL220" s="200"/>
      <c r="IGO220" s="200"/>
      <c r="IGR220" s="200"/>
      <c r="IGU220" s="200"/>
      <c r="IGX220" s="200"/>
      <c r="IHA220" s="200"/>
      <c r="IHD220" s="200"/>
      <c r="IHF220" s="200"/>
      <c r="IHI220" s="200"/>
      <c r="IHL220" s="200"/>
      <c r="IHO220" s="200"/>
      <c r="IHU220" s="200"/>
      <c r="IHX220" s="200"/>
      <c r="IHZ220" s="200"/>
      <c r="IJG220" s="200"/>
      <c r="IJJ220" s="200"/>
      <c r="IJM220" s="200"/>
      <c r="IJP220" s="200"/>
      <c r="IJS220" s="200"/>
      <c r="IJT220" s="200"/>
      <c r="IJU220" s="200"/>
      <c r="IJX220" s="200"/>
      <c r="IKA220" s="200"/>
      <c r="IKD220" s="200"/>
      <c r="IKG220" s="200"/>
      <c r="IKI220" s="200"/>
      <c r="IKW220" s="200"/>
      <c r="IKX220" s="200"/>
      <c r="IKY220" s="200"/>
      <c r="IKZ220" s="200"/>
      <c r="ILA220" s="200"/>
      <c r="ILB220" s="200"/>
      <c r="ILC220" s="200"/>
      <c r="ILD220" s="200"/>
      <c r="ILE220" s="200"/>
      <c r="ILF220" s="200"/>
      <c r="ILG220" s="200"/>
      <c r="ILH220" s="200"/>
      <c r="ILI220" s="200"/>
      <c r="ILJ220" s="200"/>
      <c r="ILK220" s="200"/>
      <c r="ILL220" s="200"/>
      <c r="ILM220" s="200"/>
      <c r="ILN220" s="200"/>
      <c r="ILO220" s="200"/>
      <c r="ILU220" s="200"/>
      <c r="ILV220" s="200"/>
      <c r="ILW220" s="200"/>
      <c r="ILX220" s="200"/>
      <c r="ILY220" s="200"/>
      <c r="ILZ220" s="200"/>
      <c r="IMA220" s="200"/>
      <c r="IMC220" s="200"/>
      <c r="IMD220" s="200"/>
      <c r="IME220" s="200"/>
      <c r="IMF220" s="200"/>
      <c r="IMG220" s="200"/>
      <c r="IMH220" s="200"/>
      <c r="IMI220" s="200"/>
      <c r="IMJ220" s="200"/>
      <c r="IMM220" s="200"/>
      <c r="IMP220" s="200"/>
      <c r="IMS220" s="200"/>
      <c r="IMV220" s="200"/>
      <c r="IMY220" s="200"/>
      <c r="INB220" s="200"/>
      <c r="INK220" s="200"/>
      <c r="INN220" s="200"/>
      <c r="INQ220" s="200"/>
      <c r="INT220" s="200"/>
      <c r="IOC220" s="200"/>
      <c r="IOI220" s="200"/>
      <c r="IOL220" s="200"/>
      <c r="IOO220" s="200"/>
      <c r="IOR220" s="200"/>
      <c r="IOX220" s="200"/>
      <c r="IPG220" s="200"/>
      <c r="IPI220" s="200"/>
      <c r="IPJ220" s="200"/>
      <c r="IPL220" s="200"/>
      <c r="IPO220" s="200"/>
      <c r="IPR220" s="200"/>
      <c r="IPU220" s="200"/>
      <c r="IPX220" s="200"/>
      <c r="IQA220" s="200"/>
      <c r="IQC220" s="200"/>
      <c r="IQE220" s="200"/>
      <c r="IQH220" s="200"/>
      <c r="IQK220" s="200"/>
      <c r="IQN220" s="200"/>
      <c r="IQQ220" s="200"/>
      <c r="IQT220" s="200"/>
      <c r="IQW220" s="200"/>
      <c r="IQZ220" s="200"/>
      <c r="IRB220" s="200"/>
      <c r="IRE220" s="200"/>
      <c r="IRH220" s="200"/>
      <c r="IRK220" s="200"/>
      <c r="IRQ220" s="200"/>
      <c r="IRT220" s="200"/>
      <c r="IRV220" s="200"/>
      <c r="ITC220" s="200"/>
      <c r="ITF220" s="200"/>
      <c r="ITI220" s="200"/>
      <c r="ITL220" s="200"/>
      <c r="ITO220" s="200"/>
      <c r="ITP220" s="200"/>
      <c r="ITQ220" s="200"/>
      <c r="ITT220" s="200"/>
      <c r="ITW220" s="200"/>
      <c r="ITZ220" s="200"/>
      <c r="IUC220" s="200"/>
      <c r="IUE220" s="200"/>
      <c r="IUS220" s="200"/>
      <c r="IUT220" s="200"/>
      <c r="IUU220" s="200"/>
      <c r="IUV220" s="200"/>
      <c r="IUW220" s="200"/>
      <c r="IUX220" s="200"/>
      <c r="IUY220" s="200"/>
      <c r="IUZ220" s="200"/>
      <c r="IVA220" s="200"/>
      <c r="IVB220" s="200"/>
      <c r="IVC220" s="200"/>
      <c r="IVD220" s="200"/>
      <c r="IVE220" s="200"/>
      <c r="IVF220" s="200"/>
      <c r="IVG220" s="200"/>
      <c r="IVH220" s="200"/>
      <c r="IVI220" s="200"/>
      <c r="IVJ220" s="200"/>
      <c r="IVK220" s="200"/>
      <c r="IVQ220" s="200"/>
      <c r="IVR220" s="200"/>
      <c r="IVS220" s="200"/>
      <c r="IVT220" s="200"/>
      <c r="IVU220" s="200"/>
      <c r="IVV220" s="200"/>
      <c r="IVW220" s="200"/>
      <c r="IVY220" s="200"/>
      <c r="IVZ220" s="200"/>
      <c r="IWA220" s="200"/>
      <c r="IWB220" s="200"/>
      <c r="IWC220" s="200"/>
      <c r="IWD220" s="200"/>
      <c r="IWE220" s="200"/>
      <c r="IWF220" s="200"/>
      <c r="IWI220" s="200"/>
      <c r="IWL220" s="200"/>
      <c r="IWO220" s="200"/>
      <c r="IWR220" s="200"/>
      <c r="IWU220" s="200"/>
      <c r="IWX220" s="200"/>
      <c r="IXG220" s="200"/>
      <c r="IXJ220" s="200"/>
      <c r="IXM220" s="200"/>
      <c r="IXP220" s="200"/>
      <c r="IXY220" s="200"/>
      <c r="IYE220" s="200"/>
      <c r="IYH220" s="200"/>
      <c r="IYK220" s="200"/>
      <c r="IYN220" s="200"/>
      <c r="IYT220" s="200"/>
      <c r="IZC220" s="200"/>
      <c r="IZE220" s="200"/>
      <c r="IZF220" s="200"/>
      <c r="IZH220" s="200"/>
      <c r="IZK220" s="200"/>
      <c r="IZN220" s="200"/>
      <c r="IZQ220" s="200"/>
      <c r="IZT220" s="200"/>
      <c r="IZW220" s="200"/>
      <c r="IZY220" s="200"/>
      <c r="JAA220" s="200"/>
      <c r="JAD220" s="200"/>
      <c r="JAG220" s="200"/>
      <c r="JAJ220" s="200"/>
      <c r="JAM220" s="200"/>
      <c r="JAP220" s="200"/>
      <c r="JAS220" s="200"/>
      <c r="JAV220" s="200"/>
      <c r="JAX220" s="200"/>
      <c r="JBA220" s="200"/>
      <c r="JBD220" s="200"/>
      <c r="JBG220" s="200"/>
      <c r="JBM220" s="200"/>
      <c r="JBP220" s="200"/>
      <c r="JBR220" s="200"/>
      <c r="JCY220" s="200"/>
      <c r="JDB220" s="200"/>
      <c r="JDE220" s="200"/>
      <c r="JDH220" s="200"/>
      <c r="JDK220" s="200"/>
      <c r="JDL220" s="200"/>
      <c r="JDM220" s="200"/>
      <c r="JDP220" s="200"/>
      <c r="JDS220" s="200"/>
      <c r="JDV220" s="200"/>
      <c r="JDY220" s="200"/>
      <c r="JEA220" s="200"/>
      <c r="JEO220" s="200"/>
      <c r="JEP220" s="200"/>
      <c r="JEQ220" s="200"/>
      <c r="JER220" s="200"/>
      <c r="JES220" s="200"/>
      <c r="JET220" s="200"/>
      <c r="JEU220" s="200"/>
      <c r="JEV220" s="200"/>
      <c r="JEW220" s="200"/>
      <c r="JEX220" s="200"/>
      <c r="JEY220" s="200"/>
      <c r="JEZ220" s="200"/>
      <c r="JFA220" s="200"/>
      <c r="JFB220" s="200"/>
      <c r="JFC220" s="200"/>
      <c r="JFD220" s="200"/>
      <c r="JFE220" s="200"/>
      <c r="JFF220" s="200"/>
      <c r="JFG220" s="200"/>
      <c r="JFM220" s="200"/>
      <c r="JFN220" s="200"/>
      <c r="JFO220" s="200"/>
      <c r="JFP220" s="200"/>
      <c r="JFQ220" s="200"/>
      <c r="JFR220" s="200"/>
      <c r="JFS220" s="200"/>
      <c r="JFU220" s="200"/>
      <c r="JFV220" s="200"/>
      <c r="JFW220" s="200"/>
      <c r="JFX220" s="200"/>
      <c r="JFY220" s="200"/>
      <c r="JFZ220" s="200"/>
      <c r="JGA220" s="200"/>
      <c r="JGB220" s="200"/>
      <c r="JGE220" s="200"/>
      <c r="JGH220" s="200"/>
      <c r="JGK220" s="200"/>
      <c r="JGN220" s="200"/>
      <c r="JGQ220" s="200"/>
      <c r="JGT220" s="200"/>
      <c r="JHC220" s="200"/>
      <c r="JHF220" s="200"/>
      <c r="JHI220" s="200"/>
      <c r="JHL220" s="200"/>
      <c r="JHU220" s="200"/>
      <c r="JIA220" s="200"/>
      <c r="JID220" s="200"/>
      <c r="JIG220" s="200"/>
      <c r="JIJ220" s="200"/>
      <c r="JIP220" s="200"/>
      <c r="JIY220" s="200"/>
      <c r="JJA220" s="200"/>
      <c r="JJB220" s="200"/>
      <c r="JJD220" s="200"/>
      <c r="JJG220" s="200"/>
      <c r="JJJ220" s="200"/>
      <c r="JJM220" s="200"/>
      <c r="JJP220" s="200"/>
      <c r="JJS220" s="200"/>
      <c r="JJU220" s="200"/>
      <c r="JJW220" s="200"/>
      <c r="JJZ220" s="200"/>
      <c r="JKC220" s="200"/>
      <c r="JKF220" s="200"/>
      <c r="JKI220" s="200"/>
      <c r="JKL220" s="200"/>
      <c r="JKO220" s="200"/>
      <c r="JKR220" s="200"/>
      <c r="JKT220" s="200"/>
      <c r="JKW220" s="200"/>
      <c r="JKZ220" s="200"/>
      <c r="JLC220" s="200"/>
      <c r="JLI220" s="200"/>
      <c r="JLL220" s="200"/>
      <c r="JLN220" s="200"/>
      <c r="JMU220" s="200"/>
      <c r="JMX220" s="200"/>
      <c r="JNA220" s="200"/>
      <c r="JND220" s="200"/>
      <c r="JNG220" s="200"/>
      <c r="JNH220" s="200"/>
      <c r="JNI220" s="200"/>
      <c r="JNL220" s="200"/>
      <c r="JNO220" s="200"/>
      <c r="JNR220" s="200"/>
      <c r="JNU220" s="200"/>
      <c r="JNW220" s="200"/>
      <c r="JOK220" s="200"/>
      <c r="JOL220" s="200"/>
      <c r="JOM220" s="200"/>
      <c r="JON220" s="200"/>
      <c r="JOO220" s="200"/>
      <c r="JOP220" s="200"/>
      <c r="JOQ220" s="200"/>
      <c r="JOR220" s="200"/>
      <c r="JOS220" s="200"/>
      <c r="JOT220" s="200"/>
      <c r="JOU220" s="200"/>
      <c r="JOV220" s="200"/>
      <c r="JOW220" s="200"/>
      <c r="JOX220" s="200"/>
      <c r="JOY220" s="200"/>
      <c r="JOZ220" s="200"/>
      <c r="JPA220" s="200"/>
      <c r="JPB220" s="200"/>
      <c r="JPC220" s="200"/>
      <c r="JPI220" s="200"/>
      <c r="JPJ220" s="200"/>
      <c r="JPK220" s="200"/>
      <c r="JPL220" s="200"/>
      <c r="JPM220" s="200"/>
      <c r="JPN220" s="200"/>
      <c r="JPO220" s="200"/>
      <c r="JPQ220" s="200"/>
      <c r="JPR220" s="200"/>
      <c r="JPS220" s="200"/>
      <c r="JPT220" s="200"/>
      <c r="JPU220" s="200"/>
      <c r="JPV220" s="200"/>
      <c r="JPW220" s="200"/>
      <c r="JPX220" s="200"/>
      <c r="JQA220" s="200"/>
      <c r="JQD220" s="200"/>
      <c r="JQG220" s="200"/>
      <c r="JQJ220" s="200"/>
      <c r="JQM220" s="200"/>
      <c r="JQP220" s="200"/>
      <c r="JQY220" s="200"/>
      <c r="JRB220" s="200"/>
      <c r="JRE220" s="200"/>
      <c r="JRH220" s="200"/>
      <c r="JRQ220" s="200"/>
      <c r="JRW220" s="200"/>
      <c r="JRZ220" s="200"/>
      <c r="JSC220" s="200"/>
      <c r="JSF220" s="200"/>
      <c r="JSL220" s="200"/>
      <c r="JSU220" s="200"/>
      <c r="JSW220" s="200"/>
      <c r="JSX220" s="200"/>
      <c r="JSZ220" s="200"/>
      <c r="JTC220" s="200"/>
      <c r="JTF220" s="200"/>
      <c r="JTI220" s="200"/>
      <c r="JTL220" s="200"/>
      <c r="JTO220" s="200"/>
      <c r="JTQ220" s="200"/>
      <c r="JTS220" s="200"/>
      <c r="JTV220" s="200"/>
      <c r="JTY220" s="200"/>
      <c r="JUB220" s="200"/>
      <c r="JUE220" s="200"/>
      <c r="JUH220" s="200"/>
      <c r="JUK220" s="200"/>
      <c r="JUN220" s="200"/>
      <c r="JUP220" s="200"/>
      <c r="JUS220" s="200"/>
      <c r="JUV220" s="200"/>
      <c r="JUY220" s="200"/>
      <c r="JVE220" s="200"/>
      <c r="JVH220" s="200"/>
      <c r="JVJ220" s="200"/>
      <c r="JWQ220" s="200"/>
      <c r="JWT220" s="200"/>
      <c r="JWW220" s="200"/>
      <c r="JWZ220" s="200"/>
      <c r="JXC220" s="200"/>
      <c r="JXD220" s="200"/>
      <c r="JXE220" s="200"/>
      <c r="JXH220" s="200"/>
      <c r="JXK220" s="200"/>
      <c r="JXN220" s="200"/>
      <c r="JXQ220" s="200"/>
      <c r="JXS220" s="200"/>
      <c r="JYG220" s="200"/>
      <c r="JYH220" s="200"/>
      <c r="JYI220" s="200"/>
      <c r="JYJ220" s="200"/>
      <c r="JYK220" s="200"/>
      <c r="JYL220" s="200"/>
      <c r="JYM220" s="200"/>
      <c r="JYN220" s="200"/>
      <c r="JYO220" s="200"/>
      <c r="JYP220" s="200"/>
      <c r="JYQ220" s="200"/>
      <c r="JYR220" s="200"/>
      <c r="JYS220" s="200"/>
      <c r="JYT220" s="200"/>
      <c r="JYU220" s="200"/>
      <c r="JYV220" s="200"/>
      <c r="JYW220" s="200"/>
      <c r="JYX220" s="200"/>
      <c r="JYY220" s="200"/>
      <c r="JZE220" s="200"/>
      <c r="JZF220" s="200"/>
      <c r="JZG220" s="200"/>
      <c r="JZH220" s="200"/>
      <c r="JZI220" s="200"/>
      <c r="JZJ220" s="200"/>
      <c r="JZK220" s="200"/>
      <c r="JZM220" s="200"/>
      <c r="JZN220" s="200"/>
      <c r="JZO220" s="200"/>
      <c r="JZP220" s="200"/>
      <c r="JZQ220" s="200"/>
      <c r="JZR220" s="200"/>
      <c r="JZS220" s="200"/>
      <c r="JZT220" s="200"/>
      <c r="JZW220" s="200"/>
      <c r="JZZ220" s="200"/>
      <c r="KAC220" s="200"/>
      <c r="KAF220" s="200"/>
      <c r="KAI220" s="200"/>
      <c r="KAL220" s="200"/>
      <c r="KAU220" s="200"/>
      <c r="KAX220" s="200"/>
      <c r="KBA220" s="200"/>
      <c r="KBD220" s="200"/>
      <c r="KBM220" s="200"/>
      <c r="KBS220" s="200"/>
      <c r="KBV220" s="200"/>
      <c r="KBY220" s="200"/>
      <c r="KCB220" s="200"/>
      <c r="KCH220" s="200"/>
      <c r="KCQ220" s="200"/>
      <c r="KCS220" s="200"/>
      <c r="KCT220" s="200"/>
      <c r="KCV220" s="200"/>
      <c r="KCY220" s="200"/>
      <c r="KDB220" s="200"/>
      <c r="KDE220" s="200"/>
      <c r="KDH220" s="200"/>
      <c r="KDK220" s="200"/>
      <c r="KDM220" s="200"/>
      <c r="KDO220" s="200"/>
      <c r="KDR220" s="200"/>
      <c r="KDU220" s="200"/>
      <c r="KDX220" s="200"/>
      <c r="KEA220" s="200"/>
      <c r="KED220" s="200"/>
      <c r="KEG220" s="200"/>
      <c r="KEJ220" s="200"/>
      <c r="KEL220" s="200"/>
      <c r="KEO220" s="200"/>
      <c r="KER220" s="200"/>
      <c r="KEU220" s="200"/>
      <c r="KFA220" s="200"/>
      <c r="KFD220" s="200"/>
      <c r="KFF220" s="200"/>
      <c r="KGM220" s="200"/>
      <c r="KGP220" s="200"/>
      <c r="KGS220" s="200"/>
      <c r="KGV220" s="200"/>
      <c r="KGY220" s="200"/>
      <c r="KGZ220" s="200"/>
      <c r="KHA220" s="200"/>
      <c r="KHD220" s="200"/>
      <c r="KHG220" s="200"/>
      <c r="KHJ220" s="200"/>
      <c r="KHM220" s="200"/>
      <c r="KHO220" s="200"/>
      <c r="KIC220" s="200"/>
      <c r="KID220" s="200"/>
      <c r="KIE220" s="200"/>
      <c r="KIF220" s="200"/>
      <c r="KIG220" s="200"/>
      <c r="KIH220" s="200"/>
      <c r="KII220" s="200"/>
      <c r="KIJ220" s="200"/>
      <c r="KIK220" s="200"/>
      <c r="KIL220" s="200"/>
      <c r="KIM220" s="200"/>
      <c r="KIN220" s="200"/>
      <c r="KIO220" s="200"/>
      <c r="KIP220" s="200"/>
      <c r="KIQ220" s="200"/>
      <c r="KIR220" s="200"/>
      <c r="KIS220" s="200"/>
      <c r="KIT220" s="200"/>
      <c r="KIU220" s="200"/>
      <c r="KJA220" s="200"/>
      <c r="KJB220" s="200"/>
      <c r="KJC220" s="200"/>
      <c r="KJD220" s="200"/>
      <c r="KJE220" s="200"/>
      <c r="KJF220" s="200"/>
      <c r="KJG220" s="200"/>
      <c r="KJI220" s="200"/>
      <c r="KJJ220" s="200"/>
      <c r="KJK220" s="200"/>
      <c r="KJL220" s="200"/>
      <c r="KJM220" s="200"/>
      <c r="KJN220" s="200"/>
      <c r="KJO220" s="200"/>
      <c r="KJP220" s="200"/>
      <c r="KJS220" s="200"/>
      <c r="KJV220" s="200"/>
      <c r="KJY220" s="200"/>
      <c r="KKB220" s="200"/>
      <c r="KKE220" s="200"/>
      <c r="KKH220" s="200"/>
      <c r="KKQ220" s="200"/>
      <c r="KKT220" s="200"/>
      <c r="KKW220" s="200"/>
      <c r="KKZ220" s="200"/>
      <c r="KLI220" s="200"/>
      <c r="KLO220" s="200"/>
      <c r="KLR220" s="200"/>
      <c r="KLU220" s="200"/>
      <c r="KLX220" s="200"/>
      <c r="KMD220" s="200"/>
      <c r="KMM220" s="200"/>
      <c r="KMO220" s="200"/>
      <c r="KMP220" s="200"/>
      <c r="KMR220" s="200"/>
      <c r="KMU220" s="200"/>
      <c r="KMX220" s="200"/>
      <c r="KNA220" s="200"/>
      <c r="KND220" s="200"/>
      <c r="KNG220" s="200"/>
      <c r="KNI220" s="200"/>
      <c r="KNK220" s="200"/>
      <c r="KNN220" s="200"/>
      <c r="KNQ220" s="200"/>
      <c r="KNT220" s="200"/>
      <c r="KNW220" s="200"/>
      <c r="KNZ220" s="200"/>
      <c r="KOC220" s="200"/>
      <c r="KOF220" s="200"/>
      <c r="KOH220" s="200"/>
      <c r="KOK220" s="200"/>
      <c r="KON220" s="200"/>
      <c r="KOQ220" s="200"/>
      <c r="KOW220" s="200"/>
      <c r="KOZ220" s="200"/>
      <c r="KPB220" s="200"/>
      <c r="KQI220" s="200"/>
      <c r="KQL220" s="200"/>
      <c r="KQO220" s="200"/>
      <c r="KQR220" s="200"/>
      <c r="KQU220" s="200"/>
      <c r="KQV220" s="200"/>
      <c r="KQW220" s="200"/>
      <c r="KQZ220" s="200"/>
      <c r="KRC220" s="200"/>
      <c r="KRF220" s="200"/>
      <c r="KRI220" s="200"/>
      <c r="KRK220" s="200"/>
      <c r="KRY220" s="200"/>
      <c r="KRZ220" s="200"/>
      <c r="KSA220" s="200"/>
      <c r="KSB220" s="200"/>
      <c r="KSC220" s="200"/>
      <c r="KSD220" s="200"/>
      <c r="KSE220" s="200"/>
      <c r="KSF220" s="200"/>
      <c r="KSG220" s="200"/>
      <c r="KSH220" s="200"/>
      <c r="KSI220" s="200"/>
      <c r="KSJ220" s="200"/>
      <c r="KSK220" s="200"/>
      <c r="KSL220" s="200"/>
      <c r="KSM220" s="200"/>
      <c r="KSN220" s="200"/>
      <c r="KSO220" s="200"/>
      <c r="KSP220" s="200"/>
      <c r="KSQ220" s="200"/>
      <c r="KSW220" s="200"/>
      <c r="KSX220" s="200"/>
      <c r="KSY220" s="200"/>
      <c r="KSZ220" s="200"/>
      <c r="KTA220" s="200"/>
      <c r="KTB220" s="200"/>
      <c r="KTC220" s="200"/>
      <c r="KTE220" s="200"/>
      <c r="KTF220" s="200"/>
      <c r="KTG220" s="200"/>
      <c r="KTH220" s="200"/>
      <c r="KTI220" s="200"/>
      <c r="KTJ220" s="200"/>
      <c r="KTK220" s="200"/>
      <c r="KTL220" s="200"/>
      <c r="KTO220" s="200"/>
      <c r="KTR220" s="200"/>
      <c r="KTU220" s="200"/>
      <c r="KTX220" s="200"/>
      <c r="KUA220" s="200"/>
      <c r="KUD220" s="200"/>
      <c r="KUM220" s="200"/>
      <c r="KUP220" s="200"/>
      <c r="KUS220" s="200"/>
      <c r="KUV220" s="200"/>
      <c r="KVE220" s="200"/>
      <c r="KVK220" s="200"/>
      <c r="KVN220" s="200"/>
      <c r="KVQ220" s="200"/>
      <c r="KVT220" s="200"/>
      <c r="KVZ220" s="200"/>
      <c r="KWI220" s="200"/>
      <c r="KWK220" s="200"/>
      <c r="KWL220" s="200"/>
      <c r="KWN220" s="200"/>
      <c r="KWQ220" s="200"/>
      <c r="KWT220" s="200"/>
      <c r="KWW220" s="200"/>
      <c r="KWZ220" s="200"/>
      <c r="KXC220" s="200"/>
      <c r="KXE220" s="200"/>
      <c r="KXG220" s="200"/>
      <c r="KXJ220" s="200"/>
      <c r="KXM220" s="200"/>
      <c r="KXP220" s="200"/>
      <c r="KXS220" s="200"/>
      <c r="KXV220" s="200"/>
      <c r="KXY220" s="200"/>
      <c r="KYB220" s="200"/>
      <c r="KYD220" s="200"/>
      <c r="KYG220" s="200"/>
      <c r="KYJ220" s="200"/>
      <c r="KYM220" s="200"/>
      <c r="KYS220" s="200"/>
      <c r="KYV220" s="200"/>
      <c r="KYX220" s="200"/>
      <c r="LAE220" s="200"/>
      <c r="LAH220" s="200"/>
      <c r="LAK220" s="200"/>
      <c r="LAN220" s="200"/>
      <c r="LAQ220" s="200"/>
      <c r="LAR220" s="200"/>
      <c r="LAS220" s="200"/>
      <c r="LAV220" s="200"/>
      <c r="LAY220" s="200"/>
      <c r="LBB220" s="200"/>
      <c r="LBE220" s="200"/>
      <c r="LBG220" s="200"/>
      <c r="LBU220" s="200"/>
      <c r="LBV220" s="200"/>
      <c r="LBW220" s="200"/>
      <c r="LBX220" s="200"/>
      <c r="LBY220" s="200"/>
      <c r="LBZ220" s="200"/>
      <c r="LCA220" s="200"/>
      <c r="LCB220" s="200"/>
      <c r="LCC220" s="200"/>
      <c r="LCD220" s="200"/>
      <c r="LCE220" s="200"/>
      <c r="LCF220" s="200"/>
      <c r="LCG220" s="200"/>
      <c r="LCH220" s="200"/>
      <c r="LCI220" s="200"/>
      <c r="LCJ220" s="200"/>
      <c r="LCK220" s="200"/>
      <c r="LCL220" s="200"/>
      <c r="LCM220" s="200"/>
      <c r="LCS220" s="200"/>
      <c r="LCT220" s="200"/>
      <c r="LCU220" s="200"/>
      <c r="LCV220" s="200"/>
      <c r="LCW220" s="200"/>
      <c r="LCX220" s="200"/>
      <c r="LCY220" s="200"/>
      <c r="LDA220" s="200"/>
      <c r="LDB220" s="200"/>
      <c r="LDC220" s="200"/>
      <c r="LDD220" s="200"/>
      <c r="LDE220" s="200"/>
      <c r="LDF220" s="200"/>
      <c r="LDG220" s="200"/>
      <c r="LDH220" s="200"/>
      <c r="LDK220" s="200"/>
      <c r="LDN220" s="200"/>
      <c r="LDQ220" s="200"/>
      <c r="LDT220" s="200"/>
      <c r="LDW220" s="200"/>
      <c r="LDZ220" s="200"/>
      <c r="LEI220" s="200"/>
      <c r="LEL220" s="200"/>
      <c r="LEO220" s="200"/>
      <c r="LER220" s="200"/>
      <c r="LFA220" s="200"/>
      <c r="LFG220" s="200"/>
      <c r="LFJ220" s="200"/>
      <c r="LFM220" s="200"/>
      <c r="LFP220" s="200"/>
      <c r="LFV220" s="200"/>
      <c r="LGE220" s="200"/>
      <c r="LGG220" s="200"/>
      <c r="LGH220" s="200"/>
      <c r="LGJ220" s="200"/>
      <c r="LGM220" s="200"/>
      <c r="LGP220" s="200"/>
      <c r="LGS220" s="200"/>
      <c r="LGV220" s="200"/>
      <c r="LGY220" s="200"/>
      <c r="LHA220" s="200"/>
      <c r="LHC220" s="200"/>
      <c r="LHF220" s="200"/>
      <c r="LHI220" s="200"/>
      <c r="LHL220" s="200"/>
      <c r="LHO220" s="200"/>
      <c r="LHR220" s="200"/>
      <c r="LHU220" s="200"/>
      <c r="LHX220" s="200"/>
      <c r="LHZ220" s="200"/>
      <c r="LIC220" s="200"/>
      <c r="LIF220" s="200"/>
      <c r="LII220" s="200"/>
      <c r="LIO220" s="200"/>
      <c r="LIR220" s="200"/>
      <c r="LIT220" s="200"/>
      <c r="LKA220" s="200"/>
      <c r="LKD220" s="200"/>
      <c r="LKG220" s="200"/>
      <c r="LKJ220" s="200"/>
      <c r="LKM220" s="200"/>
      <c r="LKN220" s="200"/>
      <c r="LKO220" s="200"/>
      <c r="LKR220" s="200"/>
      <c r="LKU220" s="200"/>
      <c r="LKX220" s="200"/>
      <c r="LLA220" s="200"/>
      <c r="LLC220" s="200"/>
      <c r="LLQ220" s="200"/>
      <c r="LLR220" s="200"/>
      <c r="LLS220" s="200"/>
      <c r="LLT220" s="200"/>
      <c r="LLU220" s="200"/>
      <c r="LLV220" s="200"/>
      <c r="LLW220" s="200"/>
      <c r="LLX220" s="200"/>
      <c r="LLY220" s="200"/>
      <c r="LLZ220" s="200"/>
      <c r="LMA220" s="200"/>
      <c r="LMB220" s="200"/>
      <c r="LMC220" s="200"/>
      <c r="LMD220" s="200"/>
      <c r="LME220" s="200"/>
      <c r="LMF220" s="200"/>
      <c r="LMG220" s="200"/>
      <c r="LMH220" s="200"/>
      <c r="LMI220" s="200"/>
      <c r="LMO220" s="200"/>
      <c r="LMP220" s="200"/>
      <c r="LMQ220" s="200"/>
      <c r="LMR220" s="200"/>
      <c r="LMS220" s="200"/>
      <c r="LMT220" s="200"/>
      <c r="LMU220" s="200"/>
      <c r="LMW220" s="200"/>
      <c r="LMX220" s="200"/>
      <c r="LMY220" s="200"/>
      <c r="LMZ220" s="200"/>
      <c r="LNA220" s="200"/>
      <c r="LNB220" s="200"/>
      <c r="LNC220" s="200"/>
      <c r="LND220" s="200"/>
      <c r="LNG220" s="200"/>
      <c r="LNJ220" s="200"/>
      <c r="LNM220" s="200"/>
      <c r="LNP220" s="200"/>
      <c r="LNS220" s="200"/>
      <c r="LNV220" s="200"/>
      <c r="LOE220" s="200"/>
      <c r="LOH220" s="200"/>
      <c r="LOK220" s="200"/>
      <c r="LON220" s="200"/>
      <c r="LOW220" s="200"/>
      <c r="LPC220" s="200"/>
      <c r="LPF220" s="200"/>
      <c r="LPI220" s="200"/>
      <c r="LPL220" s="200"/>
      <c r="LPR220" s="200"/>
      <c r="LQA220" s="200"/>
      <c r="LQC220" s="200"/>
      <c r="LQD220" s="200"/>
      <c r="LQF220" s="200"/>
      <c r="LQI220" s="200"/>
      <c r="LQL220" s="200"/>
      <c r="LQO220" s="200"/>
      <c r="LQR220" s="200"/>
      <c r="LQU220" s="200"/>
      <c r="LQW220" s="200"/>
      <c r="LQY220" s="200"/>
      <c r="LRB220" s="200"/>
      <c r="LRE220" s="200"/>
      <c r="LRH220" s="200"/>
      <c r="LRK220" s="200"/>
      <c r="LRN220" s="200"/>
      <c r="LRQ220" s="200"/>
      <c r="LRT220" s="200"/>
      <c r="LRV220" s="200"/>
      <c r="LRY220" s="200"/>
      <c r="LSB220" s="200"/>
      <c r="LSE220" s="200"/>
      <c r="LSK220" s="200"/>
      <c r="LSN220" s="200"/>
      <c r="LSP220" s="200"/>
      <c r="LTW220" s="200"/>
      <c r="LTZ220" s="200"/>
      <c r="LUC220" s="200"/>
      <c r="LUF220" s="200"/>
      <c r="LUI220" s="200"/>
      <c r="LUJ220" s="200"/>
      <c r="LUK220" s="200"/>
      <c r="LUN220" s="200"/>
      <c r="LUQ220" s="200"/>
      <c r="LUT220" s="200"/>
      <c r="LUW220" s="200"/>
      <c r="LUY220" s="200"/>
      <c r="LVM220" s="200"/>
      <c r="LVN220" s="200"/>
      <c r="LVO220" s="200"/>
      <c r="LVP220" s="200"/>
      <c r="LVQ220" s="200"/>
      <c r="LVR220" s="200"/>
      <c r="LVS220" s="200"/>
      <c r="LVT220" s="200"/>
      <c r="LVU220" s="200"/>
      <c r="LVV220" s="200"/>
      <c r="LVW220" s="200"/>
      <c r="LVX220" s="200"/>
      <c r="LVY220" s="200"/>
      <c r="LVZ220" s="200"/>
      <c r="LWA220" s="200"/>
      <c r="LWB220" s="200"/>
      <c r="LWC220" s="200"/>
      <c r="LWD220" s="200"/>
      <c r="LWE220" s="200"/>
      <c r="LWK220" s="200"/>
      <c r="LWL220" s="200"/>
      <c r="LWM220" s="200"/>
      <c r="LWN220" s="200"/>
      <c r="LWO220" s="200"/>
      <c r="LWP220" s="200"/>
      <c r="LWQ220" s="200"/>
      <c r="LWS220" s="200"/>
      <c r="LWT220" s="200"/>
      <c r="LWU220" s="200"/>
      <c r="LWV220" s="200"/>
      <c r="LWW220" s="200"/>
      <c r="LWX220" s="200"/>
      <c r="LWY220" s="200"/>
      <c r="LWZ220" s="200"/>
      <c r="LXC220" s="200"/>
      <c r="LXF220" s="200"/>
      <c r="LXI220" s="200"/>
      <c r="LXL220" s="200"/>
      <c r="LXO220" s="200"/>
      <c r="LXR220" s="200"/>
      <c r="LYA220" s="200"/>
      <c r="LYD220" s="200"/>
      <c r="LYG220" s="200"/>
      <c r="LYJ220" s="200"/>
      <c r="LYS220" s="200"/>
      <c r="LYY220" s="200"/>
      <c r="LZB220" s="200"/>
      <c r="LZE220" s="200"/>
      <c r="LZH220" s="200"/>
      <c r="LZN220" s="200"/>
      <c r="LZW220" s="200"/>
      <c r="LZY220" s="200"/>
      <c r="LZZ220" s="200"/>
      <c r="MAB220" s="200"/>
      <c r="MAE220" s="200"/>
      <c r="MAH220" s="200"/>
      <c r="MAK220" s="200"/>
      <c r="MAN220" s="200"/>
      <c r="MAQ220" s="200"/>
      <c r="MAS220" s="200"/>
      <c r="MAU220" s="200"/>
      <c r="MAX220" s="200"/>
      <c r="MBA220" s="200"/>
      <c r="MBD220" s="200"/>
      <c r="MBG220" s="200"/>
      <c r="MBJ220" s="200"/>
      <c r="MBM220" s="200"/>
      <c r="MBP220" s="200"/>
      <c r="MBR220" s="200"/>
      <c r="MBU220" s="200"/>
      <c r="MBX220" s="200"/>
      <c r="MCA220" s="200"/>
      <c r="MCG220" s="200"/>
      <c r="MCJ220" s="200"/>
      <c r="MCL220" s="200"/>
      <c r="MDS220" s="200"/>
      <c r="MDV220" s="200"/>
      <c r="MDY220" s="200"/>
      <c r="MEB220" s="200"/>
      <c r="MEE220" s="200"/>
      <c r="MEF220" s="200"/>
      <c r="MEG220" s="200"/>
      <c r="MEJ220" s="200"/>
      <c r="MEM220" s="200"/>
      <c r="MEP220" s="200"/>
      <c r="MES220" s="200"/>
      <c r="MEU220" s="200"/>
      <c r="MFI220" s="200"/>
      <c r="MFJ220" s="200"/>
      <c r="MFK220" s="200"/>
      <c r="MFL220" s="200"/>
      <c r="MFM220" s="200"/>
      <c r="MFN220" s="200"/>
      <c r="MFO220" s="200"/>
      <c r="MFP220" s="200"/>
      <c r="MFQ220" s="200"/>
      <c r="MFR220" s="200"/>
      <c r="MFS220" s="200"/>
      <c r="MFT220" s="200"/>
      <c r="MFU220" s="200"/>
      <c r="MFV220" s="200"/>
      <c r="MFW220" s="200"/>
      <c r="MFX220" s="200"/>
      <c r="MFY220" s="200"/>
      <c r="MFZ220" s="200"/>
      <c r="MGA220" s="200"/>
      <c r="MGG220" s="200"/>
      <c r="MGH220" s="200"/>
      <c r="MGI220" s="200"/>
      <c r="MGJ220" s="200"/>
      <c r="MGK220" s="200"/>
      <c r="MGL220" s="200"/>
      <c r="MGM220" s="200"/>
      <c r="MGO220" s="200"/>
      <c r="MGP220" s="200"/>
      <c r="MGQ220" s="200"/>
      <c r="MGR220" s="200"/>
      <c r="MGS220" s="200"/>
      <c r="MGT220" s="200"/>
      <c r="MGU220" s="200"/>
      <c r="MGV220" s="200"/>
      <c r="MGY220" s="200"/>
      <c r="MHB220" s="200"/>
      <c r="MHE220" s="200"/>
      <c r="MHH220" s="200"/>
      <c r="MHK220" s="200"/>
      <c r="MHN220" s="200"/>
      <c r="MHW220" s="200"/>
      <c r="MHZ220" s="200"/>
      <c r="MIC220" s="200"/>
      <c r="MIF220" s="200"/>
      <c r="MIO220" s="200"/>
      <c r="MIU220" s="200"/>
      <c r="MIX220" s="200"/>
      <c r="MJA220" s="200"/>
      <c r="MJD220" s="200"/>
      <c r="MJJ220" s="200"/>
      <c r="MJS220" s="200"/>
      <c r="MJU220" s="200"/>
      <c r="MJV220" s="200"/>
      <c r="MJX220" s="200"/>
      <c r="MKA220" s="200"/>
      <c r="MKD220" s="200"/>
      <c r="MKG220" s="200"/>
      <c r="MKJ220" s="200"/>
      <c r="MKM220" s="200"/>
      <c r="MKO220" s="200"/>
      <c r="MKQ220" s="200"/>
      <c r="MKT220" s="200"/>
      <c r="MKW220" s="200"/>
      <c r="MKZ220" s="200"/>
      <c r="MLC220" s="200"/>
      <c r="MLF220" s="200"/>
      <c r="MLI220" s="200"/>
      <c r="MLL220" s="200"/>
      <c r="MLN220" s="200"/>
      <c r="MLQ220" s="200"/>
      <c r="MLT220" s="200"/>
      <c r="MLW220" s="200"/>
      <c r="MMC220" s="200"/>
      <c r="MMF220" s="200"/>
      <c r="MMH220" s="200"/>
      <c r="MNO220" s="200"/>
      <c r="MNR220" s="200"/>
      <c r="MNU220" s="200"/>
      <c r="MNX220" s="200"/>
      <c r="MOA220" s="200"/>
      <c r="MOB220" s="200"/>
      <c r="MOC220" s="200"/>
      <c r="MOF220" s="200"/>
      <c r="MOI220" s="200"/>
      <c r="MOL220" s="200"/>
      <c r="MOO220" s="200"/>
      <c r="MOQ220" s="200"/>
      <c r="MPE220" s="200"/>
      <c r="MPF220" s="200"/>
      <c r="MPG220" s="200"/>
      <c r="MPH220" s="200"/>
      <c r="MPI220" s="200"/>
      <c r="MPJ220" s="200"/>
      <c r="MPK220" s="200"/>
      <c r="MPL220" s="200"/>
      <c r="MPM220" s="200"/>
      <c r="MPN220" s="200"/>
      <c r="MPO220" s="200"/>
      <c r="MPP220" s="200"/>
      <c r="MPQ220" s="200"/>
      <c r="MPR220" s="200"/>
      <c r="MPS220" s="200"/>
      <c r="MPT220" s="200"/>
      <c r="MPU220" s="200"/>
      <c r="MPV220" s="200"/>
      <c r="MPW220" s="200"/>
      <c r="MQC220" s="200"/>
      <c r="MQD220" s="200"/>
      <c r="MQE220" s="200"/>
      <c r="MQF220" s="200"/>
      <c r="MQG220" s="200"/>
      <c r="MQH220" s="200"/>
      <c r="MQI220" s="200"/>
      <c r="MQK220" s="200"/>
      <c r="MQL220" s="200"/>
      <c r="MQM220" s="200"/>
      <c r="MQN220" s="200"/>
      <c r="MQO220" s="200"/>
      <c r="MQP220" s="200"/>
      <c r="MQQ220" s="200"/>
      <c r="MQR220" s="200"/>
      <c r="MQU220" s="200"/>
      <c r="MQX220" s="200"/>
      <c r="MRA220" s="200"/>
      <c r="MRD220" s="200"/>
      <c r="MRG220" s="200"/>
      <c r="MRJ220" s="200"/>
      <c r="MRS220" s="200"/>
      <c r="MRV220" s="200"/>
      <c r="MRY220" s="200"/>
      <c r="MSB220" s="200"/>
      <c r="MSK220" s="200"/>
      <c r="MSQ220" s="200"/>
      <c r="MST220" s="200"/>
      <c r="MSW220" s="200"/>
      <c r="MSZ220" s="200"/>
      <c r="MTF220" s="200"/>
      <c r="MTO220" s="200"/>
      <c r="MTQ220" s="200"/>
      <c r="MTR220" s="200"/>
      <c r="MTT220" s="200"/>
      <c r="MTW220" s="200"/>
      <c r="MTZ220" s="200"/>
      <c r="MUC220" s="200"/>
      <c r="MUF220" s="200"/>
      <c r="MUI220" s="200"/>
      <c r="MUK220" s="200"/>
      <c r="MUM220" s="200"/>
      <c r="MUP220" s="200"/>
      <c r="MUS220" s="200"/>
      <c r="MUV220" s="200"/>
      <c r="MUY220" s="200"/>
      <c r="MVB220" s="200"/>
      <c r="MVE220" s="200"/>
      <c r="MVH220" s="200"/>
      <c r="MVJ220" s="200"/>
      <c r="MVM220" s="200"/>
      <c r="MVP220" s="200"/>
      <c r="MVS220" s="200"/>
      <c r="MVY220" s="200"/>
      <c r="MWB220" s="200"/>
      <c r="MWD220" s="200"/>
      <c r="MXK220" s="200"/>
      <c r="MXN220" s="200"/>
      <c r="MXQ220" s="200"/>
      <c r="MXT220" s="200"/>
      <c r="MXW220" s="200"/>
      <c r="MXX220" s="200"/>
      <c r="MXY220" s="200"/>
      <c r="MYB220" s="200"/>
      <c r="MYE220" s="200"/>
      <c r="MYH220" s="200"/>
      <c r="MYK220" s="200"/>
      <c r="MYM220" s="200"/>
      <c r="MZA220" s="200"/>
      <c r="MZB220" s="200"/>
      <c r="MZC220" s="200"/>
      <c r="MZD220" s="200"/>
      <c r="MZE220" s="200"/>
      <c r="MZF220" s="200"/>
      <c r="MZG220" s="200"/>
      <c r="MZH220" s="200"/>
      <c r="MZI220" s="200"/>
      <c r="MZJ220" s="200"/>
      <c r="MZK220" s="200"/>
      <c r="MZL220" s="200"/>
      <c r="MZM220" s="200"/>
      <c r="MZN220" s="200"/>
      <c r="MZO220" s="200"/>
      <c r="MZP220" s="200"/>
      <c r="MZQ220" s="200"/>
      <c r="MZR220" s="200"/>
      <c r="MZS220" s="200"/>
      <c r="MZY220" s="200"/>
      <c r="MZZ220" s="200"/>
      <c r="NAA220" s="200"/>
      <c r="NAB220" s="200"/>
      <c r="NAC220" s="200"/>
      <c r="NAD220" s="200"/>
      <c r="NAE220" s="200"/>
      <c r="NAG220" s="200"/>
      <c r="NAH220" s="200"/>
      <c r="NAI220" s="200"/>
      <c r="NAJ220" s="200"/>
      <c r="NAK220" s="200"/>
      <c r="NAL220" s="200"/>
      <c r="NAM220" s="200"/>
      <c r="NAN220" s="200"/>
      <c r="NAQ220" s="200"/>
      <c r="NAT220" s="200"/>
      <c r="NAW220" s="200"/>
      <c r="NAZ220" s="200"/>
      <c r="NBC220" s="200"/>
      <c r="NBF220" s="200"/>
      <c r="NBO220" s="200"/>
      <c r="NBR220" s="200"/>
      <c r="NBU220" s="200"/>
      <c r="NBX220" s="200"/>
      <c r="NCG220" s="200"/>
      <c r="NCM220" s="200"/>
      <c r="NCP220" s="200"/>
      <c r="NCS220" s="200"/>
      <c r="NCV220" s="200"/>
      <c r="NDB220" s="200"/>
      <c r="NDK220" s="200"/>
      <c r="NDM220" s="200"/>
      <c r="NDN220" s="200"/>
      <c r="NDP220" s="200"/>
      <c r="NDS220" s="200"/>
      <c r="NDV220" s="200"/>
      <c r="NDY220" s="200"/>
      <c r="NEB220" s="200"/>
      <c r="NEE220" s="200"/>
      <c r="NEG220" s="200"/>
      <c r="NEI220" s="200"/>
      <c r="NEL220" s="200"/>
      <c r="NEO220" s="200"/>
      <c r="NER220" s="200"/>
      <c r="NEU220" s="200"/>
      <c r="NEX220" s="200"/>
      <c r="NFA220" s="200"/>
      <c r="NFD220" s="200"/>
      <c r="NFF220" s="200"/>
      <c r="NFI220" s="200"/>
      <c r="NFL220" s="200"/>
      <c r="NFO220" s="200"/>
      <c r="NFU220" s="200"/>
      <c r="NFX220" s="200"/>
      <c r="NFZ220" s="200"/>
      <c r="NHG220" s="200"/>
      <c r="NHJ220" s="200"/>
      <c r="NHM220" s="200"/>
      <c r="NHP220" s="200"/>
      <c r="NHS220" s="200"/>
      <c r="NHT220" s="200"/>
      <c r="NHU220" s="200"/>
      <c r="NHX220" s="200"/>
      <c r="NIA220" s="200"/>
      <c r="NID220" s="200"/>
      <c r="NIG220" s="200"/>
      <c r="NII220" s="200"/>
      <c r="NIW220" s="200"/>
      <c r="NIX220" s="200"/>
      <c r="NIY220" s="200"/>
      <c r="NIZ220" s="200"/>
      <c r="NJA220" s="200"/>
      <c r="NJB220" s="200"/>
      <c r="NJC220" s="200"/>
      <c r="NJD220" s="200"/>
      <c r="NJE220" s="200"/>
      <c r="NJF220" s="200"/>
      <c r="NJG220" s="200"/>
      <c r="NJH220" s="200"/>
      <c r="NJI220" s="200"/>
      <c r="NJJ220" s="200"/>
      <c r="NJK220" s="200"/>
      <c r="NJL220" s="200"/>
      <c r="NJM220" s="200"/>
      <c r="NJN220" s="200"/>
      <c r="NJO220" s="200"/>
      <c r="NJU220" s="200"/>
      <c r="NJV220" s="200"/>
      <c r="NJW220" s="200"/>
      <c r="NJX220" s="200"/>
      <c r="NJY220" s="200"/>
      <c r="NJZ220" s="200"/>
      <c r="NKA220" s="200"/>
      <c r="NKC220" s="200"/>
      <c r="NKD220" s="200"/>
      <c r="NKE220" s="200"/>
      <c r="NKF220" s="200"/>
      <c r="NKG220" s="200"/>
      <c r="NKH220" s="200"/>
      <c r="NKI220" s="200"/>
      <c r="NKJ220" s="200"/>
      <c r="NKM220" s="200"/>
      <c r="NKP220" s="200"/>
      <c r="NKS220" s="200"/>
      <c r="NKV220" s="200"/>
      <c r="NKY220" s="200"/>
      <c r="NLB220" s="200"/>
      <c r="NLK220" s="200"/>
      <c r="NLN220" s="200"/>
      <c r="NLQ220" s="200"/>
      <c r="NLT220" s="200"/>
      <c r="NMC220" s="200"/>
      <c r="NMI220" s="200"/>
      <c r="NML220" s="200"/>
      <c r="NMO220" s="200"/>
      <c r="NMR220" s="200"/>
      <c r="NMX220" s="200"/>
      <c r="NNG220" s="200"/>
      <c r="NNI220" s="200"/>
      <c r="NNJ220" s="200"/>
      <c r="NNL220" s="200"/>
      <c r="NNO220" s="200"/>
      <c r="NNR220" s="200"/>
      <c r="NNU220" s="200"/>
      <c r="NNX220" s="200"/>
      <c r="NOA220" s="200"/>
      <c r="NOC220" s="200"/>
      <c r="NOE220" s="200"/>
      <c r="NOH220" s="200"/>
      <c r="NOK220" s="200"/>
      <c r="NON220" s="200"/>
      <c r="NOQ220" s="200"/>
      <c r="NOT220" s="200"/>
      <c r="NOW220" s="200"/>
      <c r="NOZ220" s="200"/>
      <c r="NPB220" s="200"/>
      <c r="NPE220" s="200"/>
      <c r="NPH220" s="200"/>
      <c r="NPK220" s="200"/>
      <c r="NPQ220" s="200"/>
      <c r="NPT220" s="200"/>
      <c r="NPV220" s="200"/>
      <c r="NRC220" s="200"/>
      <c r="NRF220" s="200"/>
      <c r="NRI220" s="200"/>
      <c r="NRL220" s="200"/>
      <c r="NRO220" s="200"/>
      <c r="NRP220" s="200"/>
      <c r="NRQ220" s="200"/>
      <c r="NRT220" s="200"/>
      <c r="NRW220" s="200"/>
      <c r="NRZ220" s="200"/>
      <c r="NSC220" s="200"/>
      <c r="NSE220" s="200"/>
      <c r="NSS220" s="200"/>
      <c r="NST220" s="200"/>
      <c r="NSU220" s="200"/>
      <c r="NSV220" s="200"/>
      <c r="NSW220" s="200"/>
      <c r="NSX220" s="200"/>
      <c r="NSY220" s="200"/>
      <c r="NSZ220" s="200"/>
      <c r="NTA220" s="200"/>
      <c r="NTB220" s="200"/>
      <c r="NTC220" s="200"/>
      <c r="NTD220" s="200"/>
      <c r="NTE220" s="200"/>
      <c r="NTF220" s="200"/>
      <c r="NTG220" s="200"/>
      <c r="NTH220" s="200"/>
      <c r="NTI220" s="200"/>
      <c r="NTJ220" s="200"/>
      <c r="NTK220" s="200"/>
      <c r="NTQ220" s="200"/>
      <c r="NTR220" s="200"/>
      <c r="NTS220" s="200"/>
      <c r="NTT220" s="200"/>
      <c r="NTU220" s="200"/>
      <c r="NTV220" s="200"/>
      <c r="NTW220" s="200"/>
      <c r="NTY220" s="200"/>
      <c r="NTZ220" s="200"/>
      <c r="NUA220" s="200"/>
      <c r="NUB220" s="200"/>
      <c r="NUC220" s="200"/>
      <c r="NUD220" s="200"/>
      <c r="NUE220" s="200"/>
      <c r="NUF220" s="200"/>
      <c r="NUI220" s="200"/>
      <c r="NUL220" s="200"/>
      <c r="NUO220" s="200"/>
      <c r="NUR220" s="200"/>
      <c r="NUU220" s="200"/>
      <c r="NUX220" s="200"/>
      <c r="NVG220" s="200"/>
      <c r="NVJ220" s="200"/>
      <c r="NVM220" s="200"/>
      <c r="NVP220" s="200"/>
      <c r="NVY220" s="200"/>
      <c r="NWE220" s="200"/>
      <c r="NWH220" s="200"/>
      <c r="NWK220" s="200"/>
      <c r="NWN220" s="200"/>
      <c r="NWT220" s="200"/>
      <c r="NXC220" s="200"/>
      <c r="NXE220" s="200"/>
      <c r="NXF220" s="200"/>
      <c r="NXH220" s="200"/>
      <c r="NXK220" s="200"/>
      <c r="NXN220" s="200"/>
      <c r="NXQ220" s="200"/>
      <c r="NXT220" s="200"/>
      <c r="NXW220" s="200"/>
      <c r="NXY220" s="200"/>
      <c r="NYA220" s="200"/>
      <c r="NYD220" s="200"/>
      <c r="NYG220" s="200"/>
      <c r="NYJ220" s="200"/>
      <c r="NYM220" s="200"/>
      <c r="NYP220" s="200"/>
      <c r="NYS220" s="200"/>
      <c r="NYV220" s="200"/>
      <c r="NYX220" s="200"/>
      <c r="NZA220" s="200"/>
      <c r="NZD220" s="200"/>
      <c r="NZG220" s="200"/>
      <c r="NZM220" s="200"/>
      <c r="NZP220" s="200"/>
      <c r="NZR220" s="200"/>
      <c r="OAY220" s="200"/>
      <c r="OBB220" s="200"/>
      <c r="OBE220" s="200"/>
      <c r="OBH220" s="200"/>
      <c r="OBK220" s="200"/>
      <c r="OBL220" s="200"/>
      <c r="OBM220" s="200"/>
      <c r="OBP220" s="200"/>
      <c r="OBS220" s="200"/>
      <c r="OBV220" s="200"/>
      <c r="OBY220" s="200"/>
      <c r="OCA220" s="200"/>
      <c r="OCO220" s="200"/>
      <c r="OCP220" s="200"/>
      <c r="OCQ220" s="200"/>
      <c r="OCR220" s="200"/>
      <c r="OCS220" s="200"/>
      <c r="OCT220" s="200"/>
      <c r="OCU220" s="200"/>
      <c r="OCV220" s="200"/>
      <c r="OCW220" s="200"/>
      <c r="OCX220" s="200"/>
      <c r="OCY220" s="200"/>
      <c r="OCZ220" s="200"/>
      <c r="ODA220" s="200"/>
      <c r="ODB220" s="200"/>
      <c r="ODC220" s="200"/>
      <c r="ODD220" s="200"/>
      <c r="ODE220" s="200"/>
      <c r="ODF220" s="200"/>
      <c r="ODG220" s="200"/>
      <c r="ODM220" s="200"/>
      <c r="ODN220" s="200"/>
      <c r="ODO220" s="200"/>
      <c r="ODP220" s="200"/>
      <c r="ODQ220" s="200"/>
      <c r="ODR220" s="200"/>
      <c r="ODS220" s="200"/>
      <c r="ODU220" s="200"/>
      <c r="ODV220" s="200"/>
      <c r="ODW220" s="200"/>
      <c r="ODX220" s="200"/>
      <c r="ODY220" s="200"/>
      <c r="ODZ220" s="200"/>
      <c r="OEA220" s="200"/>
      <c r="OEB220" s="200"/>
      <c r="OEE220" s="200"/>
      <c r="OEH220" s="200"/>
      <c r="OEK220" s="200"/>
      <c r="OEN220" s="200"/>
      <c r="OEQ220" s="200"/>
      <c r="OET220" s="200"/>
      <c r="OFC220" s="200"/>
      <c r="OFF220" s="200"/>
      <c r="OFI220" s="200"/>
      <c r="OFL220" s="200"/>
      <c r="OFU220" s="200"/>
      <c r="OGA220" s="200"/>
      <c r="OGD220" s="200"/>
      <c r="OGG220" s="200"/>
      <c r="OGJ220" s="200"/>
      <c r="OGP220" s="200"/>
      <c r="OGY220" s="200"/>
      <c r="OHA220" s="200"/>
      <c r="OHB220" s="200"/>
      <c r="OHD220" s="200"/>
      <c r="OHG220" s="200"/>
      <c r="OHJ220" s="200"/>
      <c r="OHM220" s="200"/>
      <c r="OHP220" s="200"/>
      <c r="OHS220" s="200"/>
      <c r="OHU220" s="200"/>
      <c r="OHW220" s="200"/>
      <c r="OHZ220" s="200"/>
      <c r="OIC220" s="200"/>
      <c r="OIF220" s="200"/>
      <c r="OII220" s="200"/>
      <c r="OIL220" s="200"/>
      <c r="OIO220" s="200"/>
      <c r="OIR220" s="200"/>
      <c r="OIT220" s="200"/>
      <c r="OIW220" s="200"/>
      <c r="OIZ220" s="200"/>
      <c r="OJC220" s="200"/>
      <c r="OJI220" s="200"/>
      <c r="OJL220" s="200"/>
      <c r="OJN220" s="200"/>
      <c r="OKU220" s="200"/>
      <c r="OKX220" s="200"/>
      <c r="OLA220" s="200"/>
      <c r="OLD220" s="200"/>
      <c r="OLG220" s="200"/>
      <c r="OLH220" s="200"/>
      <c r="OLI220" s="200"/>
      <c r="OLL220" s="200"/>
      <c r="OLO220" s="200"/>
      <c r="OLR220" s="200"/>
      <c r="OLU220" s="200"/>
      <c r="OLW220" s="200"/>
      <c r="OMK220" s="200"/>
      <c r="OML220" s="200"/>
      <c r="OMM220" s="200"/>
      <c r="OMN220" s="200"/>
      <c r="OMO220" s="200"/>
      <c r="OMP220" s="200"/>
      <c r="OMQ220" s="200"/>
      <c r="OMR220" s="200"/>
      <c r="OMS220" s="200"/>
      <c r="OMT220" s="200"/>
      <c r="OMU220" s="200"/>
      <c r="OMV220" s="200"/>
      <c r="OMW220" s="200"/>
      <c r="OMX220" s="200"/>
      <c r="OMY220" s="200"/>
      <c r="OMZ220" s="200"/>
      <c r="ONA220" s="200"/>
      <c r="ONB220" s="200"/>
      <c r="ONC220" s="200"/>
      <c r="ONI220" s="200"/>
      <c r="ONJ220" s="200"/>
      <c r="ONK220" s="200"/>
      <c r="ONL220" s="200"/>
      <c r="ONM220" s="200"/>
      <c r="ONN220" s="200"/>
      <c r="ONO220" s="200"/>
      <c r="ONQ220" s="200"/>
      <c r="ONR220" s="200"/>
      <c r="ONS220" s="200"/>
      <c r="ONT220" s="200"/>
      <c r="ONU220" s="200"/>
      <c r="ONV220" s="200"/>
      <c r="ONW220" s="200"/>
      <c r="ONX220" s="200"/>
      <c r="OOA220" s="200"/>
      <c r="OOD220" s="200"/>
      <c r="OOG220" s="200"/>
      <c r="OOJ220" s="200"/>
      <c r="OOM220" s="200"/>
      <c r="OOP220" s="200"/>
      <c r="OOY220" s="200"/>
      <c r="OPB220" s="200"/>
      <c r="OPE220" s="200"/>
      <c r="OPH220" s="200"/>
      <c r="OPQ220" s="200"/>
      <c r="OPW220" s="200"/>
      <c r="OPZ220" s="200"/>
      <c r="OQC220" s="200"/>
      <c r="OQF220" s="200"/>
      <c r="OQL220" s="200"/>
      <c r="OQU220" s="200"/>
      <c r="OQW220" s="200"/>
      <c r="OQX220" s="200"/>
      <c r="OQZ220" s="200"/>
      <c r="ORC220" s="200"/>
      <c r="ORF220" s="200"/>
      <c r="ORI220" s="200"/>
      <c r="ORL220" s="200"/>
      <c r="ORO220" s="200"/>
      <c r="ORQ220" s="200"/>
      <c r="ORS220" s="200"/>
      <c r="ORV220" s="200"/>
      <c r="ORY220" s="200"/>
      <c r="OSB220" s="200"/>
      <c r="OSE220" s="200"/>
      <c r="OSH220" s="200"/>
      <c r="OSK220" s="200"/>
      <c r="OSN220" s="200"/>
      <c r="OSP220" s="200"/>
      <c r="OSS220" s="200"/>
      <c r="OSV220" s="200"/>
      <c r="OSY220" s="200"/>
      <c r="OTE220" s="200"/>
      <c r="OTH220" s="200"/>
      <c r="OTJ220" s="200"/>
      <c r="OUQ220" s="200"/>
      <c r="OUT220" s="200"/>
      <c r="OUW220" s="200"/>
      <c r="OUZ220" s="200"/>
      <c r="OVC220" s="200"/>
      <c r="OVD220" s="200"/>
      <c r="OVE220" s="200"/>
      <c r="OVH220" s="200"/>
      <c r="OVK220" s="200"/>
      <c r="OVN220" s="200"/>
      <c r="OVQ220" s="200"/>
      <c r="OVS220" s="200"/>
      <c r="OWG220" s="200"/>
      <c r="OWH220" s="200"/>
      <c r="OWI220" s="200"/>
      <c r="OWJ220" s="200"/>
      <c r="OWK220" s="200"/>
      <c r="OWL220" s="200"/>
      <c r="OWM220" s="200"/>
      <c r="OWN220" s="200"/>
      <c r="OWO220" s="200"/>
      <c r="OWP220" s="200"/>
      <c r="OWQ220" s="200"/>
      <c r="OWR220" s="200"/>
      <c r="OWS220" s="200"/>
      <c r="OWT220" s="200"/>
      <c r="OWU220" s="200"/>
      <c r="OWV220" s="200"/>
      <c r="OWW220" s="200"/>
      <c r="OWX220" s="200"/>
      <c r="OWY220" s="200"/>
      <c r="OXE220" s="200"/>
      <c r="OXF220" s="200"/>
      <c r="OXG220" s="200"/>
      <c r="OXH220" s="200"/>
      <c r="OXI220" s="200"/>
      <c r="OXJ220" s="200"/>
      <c r="OXK220" s="200"/>
      <c r="OXM220" s="200"/>
      <c r="OXN220" s="200"/>
      <c r="OXO220" s="200"/>
      <c r="OXP220" s="200"/>
      <c r="OXQ220" s="200"/>
      <c r="OXR220" s="200"/>
      <c r="OXS220" s="200"/>
      <c r="OXT220" s="200"/>
      <c r="OXW220" s="200"/>
      <c r="OXZ220" s="200"/>
      <c r="OYC220" s="200"/>
      <c r="OYF220" s="200"/>
      <c r="OYI220" s="200"/>
      <c r="OYL220" s="200"/>
      <c r="OYU220" s="200"/>
      <c r="OYX220" s="200"/>
      <c r="OZA220" s="200"/>
      <c r="OZD220" s="200"/>
      <c r="OZM220" s="200"/>
      <c r="OZS220" s="200"/>
      <c r="OZV220" s="200"/>
      <c r="OZY220" s="200"/>
      <c r="PAB220" s="200"/>
      <c r="PAH220" s="200"/>
      <c r="PAQ220" s="200"/>
      <c r="PAS220" s="200"/>
      <c r="PAT220" s="200"/>
      <c r="PAV220" s="200"/>
      <c r="PAY220" s="200"/>
      <c r="PBB220" s="200"/>
      <c r="PBE220" s="200"/>
      <c r="PBH220" s="200"/>
      <c r="PBK220" s="200"/>
      <c r="PBM220" s="200"/>
      <c r="PBO220" s="200"/>
      <c r="PBR220" s="200"/>
      <c r="PBU220" s="200"/>
      <c r="PBX220" s="200"/>
      <c r="PCA220" s="200"/>
      <c r="PCD220" s="200"/>
      <c r="PCG220" s="200"/>
      <c r="PCJ220" s="200"/>
      <c r="PCL220" s="200"/>
      <c r="PCO220" s="200"/>
      <c r="PCR220" s="200"/>
      <c r="PCU220" s="200"/>
      <c r="PDA220" s="200"/>
      <c r="PDD220" s="200"/>
      <c r="PDF220" s="200"/>
      <c r="PEM220" s="200"/>
      <c r="PEP220" s="200"/>
      <c r="PES220" s="200"/>
      <c r="PEV220" s="200"/>
      <c r="PEY220" s="200"/>
      <c r="PEZ220" s="200"/>
      <c r="PFA220" s="200"/>
      <c r="PFD220" s="200"/>
      <c r="PFG220" s="200"/>
      <c r="PFJ220" s="200"/>
      <c r="PFM220" s="200"/>
      <c r="PFO220" s="200"/>
      <c r="PGC220" s="200"/>
      <c r="PGD220" s="200"/>
      <c r="PGE220" s="200"/>
      <c r="PGF220" s="200"/>
      <c r="PGG220" s="200"/>
      <c r="PGH220" s="200"/>
      <c r="PGI220" s="200"/>
      <c r="PGJ220" s="200"/>
      <c r="PGK220" s="200"/>
      <c r="PGL220" s="200"/>
      <c r="PGM220" s="200"/>
      <c r="PGN220" s="200"/>
      <c r="PGO220" s="200"/>
      <c r="PGP220" s="200"/>
      <c r="PGQ220" s="200"/>
      <c r="PGR220" s="200"/>
      <c r="PGS220" s="200"/>
      <c r="PGT220" s="200"/>
      <c r="PGU220" s="200"/>
      <c r="PHA220" s="200"/>
      <c r="PHB220" s="200"/>
      <c r="PHC220" s="200"/>
      <c r="PHD220" s="200"/>
      <c r="PHE220" s="200"/>
      <c r="PHF220" s="200"/>
      <c r="PHG220" s="200"/>
      <c r="PHI220" s="200"/>
      <c r="PHJ220" s="200"/>
      <c r="PHK220" s="200"/>
      <c r="PHL220" s="200"/>
      <c r="PHM220" s="200"/>
      <c r="PHN220" s="200"/>
      <c r="PHO220" s="200"/>
      <c r="PHP220" s="200"/>
      <c r="PHS220" s="200"/>
      <c r="PHV220" s="200"/>
      <c r="PHY220" s="200"/>
      <c r="PIB220" s="200"/>
      <c r="PIE220" s="200"/>
      <c r="PIH220" s="200"/>
      <c r="PIQ220" s="200"/>
      <c r="PIT220" s="200"/>
      <c r="PIW220" s="200"/>
      <c r="PIZ220" s="200"/>
      <c r="PJI220" s="200"/>
      <c r="PJO220" s="200"/>
      <c r="PJR220" s="200"/>
      <c r="PJU220" s="200"/>
      <c r="PJX220" s="200"/>
      <c r="PKD220" s="200"/>
      <c r="PKM220" s="200"/>
      <c r="PKO220" s="200"/>
      <c r="PKP220" s="200"/>
      <c r="PKR220" s="200"/>
      <c r="PKU220" s="200"/>
      <c r="PKX220" s="200"/>
      <c r="PLA220" s="200"/>
      <c r="PLD220" s="200"/>
      <c r="PLG220" s="200"/>
      <c r="PLI220" s="200"/>
      <c r="PLK220" s="200"/>
      <c r="PLN220" s="200"/>
      <c r="PLQ220" s="200"/>
      <c r="PLT220" s="200"/>
      <c r="PLW220" s="200"/>
      <c r="PLZ220" s="200"/>
      <c r="PMC220" s="200"/>
      <c r="PMF220" s="200"/>
      <c r="PMH220" s="200"/>
      <c r="PMK220" s="200"/>
      <c r="PMN220" s="200"/>
      <c r="PMQ220" s="200"/>
      <c r="PMW220" s="200"/>
      <c r="PMZ220" s="200"/>
      <c r="PNB220" s="200"/>
      <c r="POI220" s="200"/>
      <c r="POL220" s="200"/>
      <c r="POO220" s="200"/>
      <c r="POR220" s="200"/>
      <c r="POU220" s="200"/>
      <c r="POV220" s="200"/>
      <c r="POW220" s="200"/>
      <c r="POZ220" s="200"/>
      <c r="PPC220" s="200"/>
      <c r="PPF220" s="200"/>
      <c r="PPI220" s="200"/>
      <c r="PPK220" s="200"/>
      <c r="PPY220" s="200"/>
      <c r="PPZ220" s="200"/>
      <c r="PQA220" s="200"/>
      <c r="PQB220" s="200"/>
      <c r="PQC220" s="200"/>
      <c r="PQD220" s="200"/>
      <c r="PQE220" s="200"/>
      <c r="PQF220" s="200"/>
      <c r="PQG220" s="200"/>
      <c r="PQH220" s="200"/>
      <c r="PQI220" s="200"/>
      <c r="PQJ220" s="200"/>
      <c r="PQK220" s="200"/>
      <c r="PQL220" s="200"/>
      <c r="PQM220" s="200"/>
      <c r="PQN220" s="200"/>
      <c r="PQO220" s="200"/>
      <c r="PQP220" s="200"/>
      <c r="PQQ220" s="200"/>
      <c r="PQW220" s="200"/>
      <c r="PQX220" s="200"/>
      <c r="PQY220" s="200"/>
      <c r="PQZ220" s="200"/>
      <c r="PRA220" s="200"/>
      <c r="PRB220" s="200"/>
      <c r="PRC220" s="200"/>
      <c r="PRE220" s="200"/>
      <c r="PRF220" s="200"/>
      <c r="PRG220" s="200"/>
      <c r="PRH220" s="200"/>
      <c r="PRI220" s="200"/>
      <c r="PRJ220" s="200"/>
      <c r="PRK220" s="200"/>
      <c r="PRL220" s="200"/>
      <c r="PRO220" s="200"/>
      <c r="PRR220" s="200"/>
      <c r="PRU220" s="200"/>
      <c r="PRX220" s="200"/>
      <c r="PSA220" s="200"/>
      <c r="PSD220" s="200"/>
      <c r="PSM220" s="200"/>
      <c r="PSP220" s="200"/>
      <c r="PSS220" s="200"/>
      <c r="PSV220" s="200"/>
      <c r="PTE220" s="200"/>
      <c r="PTK220" s="200"/>
      <c r="PTN220" s="200"/>
      <c r="PTQ220" s="200"/>
      <c r="PTT220" s="200"/>
      <c r="PTZ220" s="200"/>
      <c r="PUI220" s="200"/>
      <c r="PUK220" s="200"/>
      <c r="PUL220" s="200"/>
      <c r="PUN220" s="200"/>
      <c r="PUQ220" s="200"/>
      <c r="PUT220" s="200"/>
      <c r="PUW220" s="200"/>
      <c r="PUZ220" s="200"/>
      <c r="PVC220" s="200"/>
      <c r="PVE220" s="200"/>
      <c r="PVG220" s="200"/>
      <c r="PVJ220" s="200"/>
      <c r="PVM220" s="200"/>
      <c r="PVP220" s="200"/>
      <c r="PVS220" s="200"/>
      <c r="PVV220" s="200"/>
      <c r="PVY220" s="200"/>
      <c r="PWB220" s="200"/>
      <c r="PWD220" s="200"/>
      <c r="PWG220" s="200"/>
      <c r="PWJ220" s="200"/>
      <c r="PWM220" s="200"/>
      <c r="PWS220" s="200"/>
      <c r="PWV220" s="200"/>
      <c r="PWX220" s="200"/>
      <c r="PYE220" s="200"/>
      <c r="PYH220" s="200"/>
      <c r="PYK220" s="200"/>
      <c r="PYN220" s="200"/>
      <c r="PYQ220" s="200"/>
      <c r="PYR220" s="200"/>
      <c r="PYS220" s="200"/>
      <c r="PYV220" s="200"/>
      <c r="PYY220" s="200"/>
      <c r="PZB220" s="200"/>
      <c r="PZE220" s="200"/>
      <c r="PZG220" s="200"/>
      <c r="PZU220" s="200"/>
      <c r="PZV220" s="200"/>
      <c r="PZW220" s="200"/>
      <c r="PZX220" s="200"/>
      <c r="PZY220" s="200"/>
      <c r="PZZ220" s="200"/>
      <c r="QAA220" s="200"/>
      <c r="QAB220" s="200"/>
      <c r="QAC220" s="200"/>
      <c r="QAD220" s="200"/>
      <c r="QAE220" s="200"/>
      <c r="QAF220" s="200"/>
      <c r="QAG220" s="200"/>
      <c r="QAH220" s="200"/>
      <c r="QAI220" s="200"/>
      <c r="QAJ220" s="200"/>
      <c r="QAK220" s="200"/>
      <c r="QAL220" s="200"/>
      <c r="QAM220" s="200"/>
      <c r="QAS220" s="200"/>
      <c r="QAT220" s="200"/>
      <c r="QAU220" s="200"/>
      <c r="QAV220" s="200"/>
      <c r="QAW220" s="200"/>
      <c r="QAX220" s="200"/>
      <c r="QAY220" s="200"/>
      <c r="QBA220" s="200"/>
      <c r="QBB220" s="200"/>
      <c r="QBC220" s="200"/>
      <c r="QBD220" s="200"/>
      <c r="QBE220" s="200"/>
      <c r="QBF220" s="200"/>
      <c r="QBG220" s="200"/>
      <c r="QBH220" s="200"/>
      <c r="QBK220" s="200"/>
      <c r="QBN220" s="200"/>
      <c r="QBQ220" s="200"/>
      <c r="QBT220" s="200"/>
      <c r="QBW220" s="200"/>
      <c r="QBZ220" s="200"/>
      <c r="QCI220" s="200"/>
      <c r="QCL220" s="200"/>
      <c r="QCO220" s="200"/>
      <c r="QCR220" s="200"/>
      <c r="QDA220" s="200"/>
      <c r="QDG220" s="200"/>
      <c r="QDJ220" s="200"/>
      <c r="QDM220" s="200"/>
      <c r="QDP220" s="200"/>
      <c r="QDV220" s="200"/>
      <c r="QEE220" s="200"/>
      <c r="QEG220" s="200"/>
      <c r="QEH220" s="200"/>
      <c r="QEJ220" s="200"/>
      <c r="QEM220" s="200"/>
      <c r="QEP220" s="200"/>
      <c r="QES220" s="200"/>
      <c r="QEV220" s="200"/>
      <c r="QEY220" s="200"/>
      <c r="QFA220" s="200"/>
      <c r="QFC220" s="200"/>
      <c r="QFF220" s="200"/>
      <c r="QFI220" s="200"/>
      <c r="QFL220" s="200"/>
      <c r="QFO220" s="200"/>
      <c r="QFR220" s="200"/>
      <c r="QFU220" s="200"/>
      <c r="QFX220" s="200"/>
      <c r="QFZ220" s="200"/>
      <c r="QGC220" s="200"/>
      <c r="QGF220" s="200"/>
      <c r="QGI220" s="200"/>
      <c r="QGO220" s="200"/>
      <c r="QGR220" s="200"/>
      <c r="QGT220" s="200"/>
      <c r="QIA220" s="200"/>
      <c r="QID220" s="200"/>
      <c r="QIG220" s="200"/>
      <c r="QIJ220" s="200"/>
      <c r="QIM220" s="200"/>
      <c r="QIN220" s="200"/>
      <c r="QIO220" s="200"/>
      <c r="QIR220" s="200"/>
      <c r="QIU220" s="200"/>
      <c r="QIX220" s="200"/>
      <c r="QJA220" s="200"/>
      <c r="QJC220" s="200"/>
      <c r="QJQ220" s="200"/>
      <c r="QJR220" s="200"/>
      <c r="QJS220" s="200"/>
      <c r="QJT220" s="200"/>
      <c r="QJU220" s="200"/>
      <c r="QJV220" s="200"/>
      <c r="QJW220" s="200"/>
      <c r="QJX220" s="200"/>
      <c r="QJY220" s="200"/>
      <c r="QJZ220" s="200"/>
      <c r="QKA220" s="200"/>
      <c r="QKB220" s="200"/>
      <c r="QKC220" s="200"/>
      <c r="QKD220" s="200"/>
      <c r="QKE220" s="200"/>
      <c r="QKF220" s="200"/>
      <c r="QKG220" s="200"/>
      <c r="QKH220" s="200"/>
      <c r="QKI220" s="200"/>
      <c r="QKO220" s="200"/>
      <c r="QKP220" s="200"/>
      <c r="QKQ220" s="200"/>
      <c r="QKR220" s="200"/>
      <c r="QKS220" s="200"/>
      <c r="QKT220" s="200"/>
      <c r="QKU220" s="200"/>
      <c r="QKW220" s="200"/>
      <c r="QKX220" s="200"/>
      <c r="QKY220" s="200"/>
      <c r="QKZ220" s="200"/>
      <c r="QLA220" s="200"/>
      <c r="QLB220" s="200"/>
      <c r="QLC220" s="200"/>
      <c r="QLD220" s="200"/>
      <c r="QLG220" s="200"/>
      <c r="QLJ220" s="200"/>
      <c r="QLM220" s="200"/>
      <c r="QLP220" s="200"/>
      <c r="QLS220" s="200"/>
      <c r="QLV220" s="200"/>
      <c r="QME220" s="200"/>
      <c r="QMH220" s="200"/>
      <c r="QMK220" s="200"/>
      <c r="QMN220" s="200"/>
      <c r="QMW220" s="200"/>
      <c r="QNC220" s="200"/>
      <c r="QNF220" s="200"/>
      <c r="QNI220" s="200"/>
      <c r="QNL220" s="200"/>
      <c r="QNR220" s="200"/>
      <c r="QOA220" s="200"/>
      <c r="QOC220" s="200"/>
      <c r="QOD220" s="200"/>
      <c r="QOF220" s="200"/>
      <c r="QOI220" s="200"/>
      <c r="QOL220" s="200"/>
      <c r="QOO220" s="200"/>
      <c r="QOR220" s="200"/>
      <c r="QOU220" s="200"/>
      <c r="QOW220" s="200"/>
      <c r="QOY220" s="200"/>
      <c r="QPB220" s="200"/>
      <c r="QPE220" s="200"/>
      <c r="QPH220" s="200"/>
      <c r="QPK220" s="200"/>
      <c r="QPN220" s="200"/>
      <c r="QPQ220" s="200"/>
      <c r="QPT220" s="200"/>
      <c r="QPV220" s="200"/>
      <c r="QPY220" s="200"/>
      <c r="QQB220" s="200"/>
      <c r="QQE220" s="200"/>
      <c r="QQK220" s="200"/>
      <c r="QQN220" s="200"/>
      <c r="QQP220" s="200"/>
      <c r="QRW220" s="200"/>
      <c r="QRZ220" s="200"/>
      <c r="QSC220" s="200"/>
      <c r="QSF220" s="200"/>
      <c r="QSI220" s="200"/>
      <c r="QSJ220" s="200"/>
      <c r="QSK220" s="200"/>
      <c r="QSN220" s="200"/>
      <c r="QSQ220" s="200"/>
      <c r="QST220" s="200"/>
      <c r="QSW220" s="200"/>
      <c r="QSY220" s="200"/>
      <c r="QTM220" s="200"/>
      <c r="QTN220" s="200"/>
      <c r="QTO220" s="200"/>
      <c r="QTP220" s="200"/>
      <c r="QTQ220" s="200"/>
      <c r="QTR220" s="200"/>
      <c r="QTS220" s="200"/>
      <c r="QTT220" s="200"/>
      <c r="QTU220" s="200"/>
      <c r="QTV220" s="200"/>
      <c r="QTW220" s="200"/>
      <c r="QTX220" s="200"/>
      <c r="QTY220" s="200"/>
      <c r="QTZ220" s="200"/>
      <c r="QUA220" s="200"/>
      <c r="QUB220" s="200"/>
      <c r="QUC220" s="200"/>
      <c r="QUD220" s="200"/>
      <c r="QUE220" s="200"/>
      <c r="QUK220" s="200"/>
      <c r="QUL220" s="200"/>
      <c r="QUM220" s="200"/>
      <c r="QUN220" s="200"/>
      <c r="QUO220" s="200"/>
      <c r="QUP220" s="200"/>
      <c r="QUQ220" s="200"/>
      <c r="QUS220" s="200"/>
      <c r="QUT220" s="200"/>
      <c r="QUU220" s="200"/>
      <c r="QUV220" s="200"/>
      <c r="QUW220" s="200"/>
      <c r="QUX220" s="200"/>
      <c r="QUY220" s="200"/>
      <c r="QUZ220" s="200"/>
      <c r="QVC220" s="200"/>
      <c r="QVF220" s="200"/>
      <c r="QVI220" s="200"/>
      <c r="QVL220" s="200"/>
      <c r="QVO220" s="200"/>
      <c r="QVR220" s="200"/>
      <c r="QWA220" s="200"/>
      <c r="QWD220" s="200"/>
      <c r="QWG220" s="200"/>
      <c r="QWJ220" s="200"/>
      <c r="QWS220" s="200"/>
      <c r="QWY220" s="200"/>
      <c r="QXB220" s="200"/>
      <c r="QXE220" s="200"/>
      <c r="QXH220" s="200"/>
      <c r="QXN220" s="200"/>
      <c r="QXW220" s="200"/>
      <c r="QXY220" s="200"/>
      <c r="QXZ220" s="200"/>
      <c r="QYB220" s="200"/>
      <c r="QYE220" s="200"/>
      <c r="QYH220" s="200"/>
      <c r="QYK220" s="200"/>
      <c r="QYN220" s="200"/>
      <c r="QYQ220" s="200"/>
      <c r="QYS220" s="200"/>
      <c r="QYU220" s="200"/>
      <c r="QYX220" s="200"/>
      <c r="QZA220" s="200"/>
      <c r="QZD220" s="200"/>
      <c r="QZG220" s="200"/>
      <c r="QZJ220" s="200"/>
      <c r="QZM220" s="200"/>
      <c r="QZP220" s="200"/>
      <c r="QZR220" s="200"/>
      <c r="QZU220" s="200"/>
      <c r="QZX220" s="200"/>
      <c r="RAA220" s="200"/>
      <c r="RAG220" s="200"/>
      <c r="RAJ220" s="200"/>
      <c r="RAL220" s="200"/>
      <c r="RBS220" s="200"/>
      <c r="RBV220" s="200"/>
      <c r="RBY220" s="200"/>
      <c r="RCB220" s="200"/>
      <c r="RCE220" s="200"/>
      <c r="RCF220" s="200"/>
      <c r="RCG220" s="200"/>
      <c r="RCJ220" s="200"/>
      <c r="RCM220" s="200"/>
      <c r="RCP220" s="200"/>
      <c r="RCS220" s="200"/>
      <c r="RCU220" s="200"/>
      <c r="RDI220" s="200"/>
      <c r="RDJ220" s="200"/>
      <c r="RDK220" s="200"/>
      <c r="RDL220" s="200"/>
      <c r="RDM220" s="200"/>
      <c r="RDN220" s="200"/>
      <c r="RDO220" s="200"/>
      <c r="RDP220" s="200"/>
      <c r="RDQ220" s="200"/>
      <c r="RDR220" s="200"/>
      <c r="RDS220" s="200"/>
      <c r="RDT220" s="200"/>
      <c r="RDU220" s="200"/>
      <c r="RDV220" s="200"/>
      <c r="RDW220" s="200"/>
      <c r="RDX220" s="200"/>
      <c r="RDY220" s="200"/>
      <c r="RDZ220" s="200"/>
      <c r="REA220" s="200"/>
      <c r="REG220" s="200"/>
      <c r="REH220" s="200"/>
      <c r="REI220" s="200"/>
      <c r="REJ220" s="200"/>
      <c r="REK220" s="200"/>
      <c r="REL220" s="200"/>
      <c r="REM220" s="200"/>
      <c r="REO220" s="200"/>
      <c r="REP220" s="200"/>
      <c r="REQ220" s="200"/>
      <c r="RER220" s="200"/>
      <c r="RES220" s="200"/>
      <c r="RET220" s="200"/>
      <c r="REU220" s="200"/>
      <c r="REV220" s="200"/>
      <c r="REY220" s="200"/>
      <c r="RFB220" s="200"/>
      <c r="RFE220" s="200"/>
      <c r="RFH220" s="200"/>
      <c r="RFK220" s="200"/>
      <c r="RFN220" s="200"/>
      <c r="RFW220" s="200"/>
      <c r="RFZ220" s="200"/>
      <c r="RGC220" s="200"/>
      <c r="RGF220" s="200"/>
      <c r="RGO220" s="200"/>
      <c r="RGU220" s="200"/>
      <c r="RGX220" s="200"/>
      <c r="RHA220" s="200"/>
      <c r="RHD220" s="200"/>
      <c r="RHJ220" s="200"/>
      <c r="RHS220" s="200"/>
      <c r="RHU220" s="200"/>
      <c r="RHV220" s="200"/>
      <c r="RHX220" s="200"/>
      <c r="RIA220" s="200"/>
      <c r="RID220" s="200"/>
      <c r="RIG220" s="200"/>
      <c r="RIJ220" s="200"/>
      <c r="RIM220" s="200"/>
      <c r="RIO220" s="200"/>
      <c r="RIQ220" s="200"/>
      <c r="RIT220" s="200"/>
      <c r="RIW220" s="200"/>
      <c r="RIZ220" s="200"/>
      <c r="RJC220" s="200"/>
      <c r="RJF220" s="200"/>
      <c r="RJI220" s="200"/>
      <c r="RJL220" s="200"/>
      <c r="RJN220" s="200"/>
      <c r="RJQ220" s="200"/>
      <c r="RJT220" s="200"/>
      <c r="RJW220" s="200"/>
      <c r="RKC220" s="200"/>
      <c r="RKF220" s="200"/>
      <c r="RKH220" s="200"/>
      <c r="RLO220" s="200"/>
      <c r="RLR220" s="200"/>
      <c r="RLU220" s="200"/>
      <c r="RLX220" s="200"/>
      <c r="RMA220" s="200"/>
      <c r="RMB220" s="200"/>
      <c r="RMC220" s="200"/>
      <c r="RMF220" s="200"/>
      <c r="RMI220" s="200"/>
      <c r="RML220" s="200"/>
      <c r="RMO220" s="200"/>
      <c r="RMQ220" s="200"/>
      <c r="RNE220" s="200"/>
      <c r="RNF220" s="200"/>
      <c r="RNG220" s="200"/>
      <c r="RNH220" s="200"/>
      <c r="RNI220" s="200"/>
      <c r="RNJ220" s="200"/>
      <c r="RNK220" s="200"/>
      <c r="RNL220" s="200"/>
      <c r="RNM220" s="200"/>
      <c r="RNN220" s="200"/>
      <c r="RNO220" s="200"/>
      <c r="RNP220" s="200"/>
      <c r="RNQ220" s="200"/>
      <c r="RNR220" s="200"/>
      <c r="RNS220" s="200"/>
      <c r="RNT220" s="200"/>
      <c r="RNU220" s="200"/>
      <c r="RNV220" s="200"/>
      <c r="RNW220" s="200"/>
      <c r="ROC220" s="200"/>
      <c r="ROD220" s="200"/>
      <c r="ROE220" s="200"/>
      <c r="ROF220" s="200"/>
      <c r="ROG220" s="200"/>
      <c r="ROH220" s="200"/>
      <c r="ROI220" s="200"/>
      <c r="ROK220" s="200"/>
      <c r="ROL220" s="200"/>
      <c r="ROM220" s="200"/>
      <c r="RON220" s="200"/>
      <c r="ROO220" s="200"/>
      <c r="ROP220" s="200"/>
      <c r="ROQ220" s="200"/>
      <c r="ROR220" s="200"/>
      <c r="ROU220" s="200"/>
      <c r="ROX220" s="200"/>
      <c r="RPA220" s="200"/>
      <c r="RPD220" s="200"/>
      <c r="RPG220" s="200"/>
      <c r="RPJ220" s="200"/>
      <c r="RPS220" s="200"/>
      <c r="RPV220" s="200"/>
      <c r="RPY220" s="200"/>
      <c r="RQB220" s="200"/>
      <c r="RQK220" s="200"/>
      <c r="RQQ220" s="200"/>
      <c r="RQT220" s="200"/>
      <c r="RQW220" s="200"/>
      <c r="RQZ220" s="200"/>
      <c r="RRF220" s="200"/>
      <c r="RRO220" s="200"/>
      <c r="RRQ220" s="200"/>
      <c r="RRR220" s="200"/>
      <c r="RRT220" s="200"/>
      <c r="RRW220" s="200"/>
      <c r="RRZ220" s="200"/>
      <c r="RSC220" s="200"/>
      <c r="RSF220" s="200"/>
      <c r="RSI220" s="200"/>
      <c r="RSK220" s="200"/>
      <c r="RSM220" s="200"/>
      <c r="RSP220" s="200"/>
      <c r="RSS220" s="200"/>
      <c r="RSV220" s="200"/>
      <c r="RSY220" s="200"/>
      <c r="RTB220" s="200"/>
      <c r="RTE220" s="200"/>
      <c r="RTH220" s="200"/>
      <c r="RTJ220" s="200"/>
      <c r="RTM220" s="200"/>
      <c r="RTP220" s="200"/>
      <c r="RTS220" s="200"/>
      <c r="RTY220" s="200"/>
      <c r="RUB220" s="200"/>
      <c r="RUD220" s="200"/>
      <c r="RVK220" s="200"/>
      <c r="RVN220" s="200"/>
      <c r="RVQ220" s="200"/>
      <c r="RVT220" s="200"/>
      <c r="RVW220" s="200"/>
      <c r="RVX220" s="200"/>
      <c r="RVY220" s="200"/>
      <c r="RWB220" s="200"/>
      <c r="RWE220" s="200"/>
      <c r="RWH220" s="200"/>
      <c r="RWK220" s="200"/>
      <c r="RWM220" s="200"/>
      <c r="RXA220" s="200"/>
      <c r="RXB220" s="200"/>
      <c r="RXC220" s="200"/>
      <c r="RXD220" s="200"/>
      <c r="RXE220" s="200"/>
      <c r="RXF220" s="200"/>
      <c r="RXG220" s="200"/>
      <c r="RXH220" s="200"/>
      <c r="RXI220" s="200"/>
      <c r="RXJ220" s="200"/>
      <c r="RXK220" s="200"/>
      <c r="RXL220" s="200"/>
      <c r="RXM220" s="200"/>
      <c r="RXN220" s="200"/>
      <c r="RXO220" s="200"/>
      <c r="RXP220" s="200"/>
      <c r="RXQ220" s="200"/>
      <c r="RXR220" s="200"/>
      <c r="RXS220" s="200"/>
      <c r="RXY220" s="200"/>
      <c r="RXZ220" s="200"/>
      <c r="RYA220" s="200"/>
      <c r="RYB220" s="200"/>
      <c r="RYC220" s="200"/>
      <c r="RYD220" s="200"/>
      <c r="RYE220" s="200"/>
      <c r="RYG220" s="200"/>
      <c r="RYH220" s="200"/>
      <c r="RYI220" s="200"/>
      <c r="RYJ220" s="200"/>
      <c r="RYK220" s="200"/>
      <c r="RYL220" s="200"/>
      <c r="RYM220" s="200"/>
      <c r="RYN220" s="200"/>
      <c r="RYQ220" s="200"/>
      <c r="RYT220" s="200"/>
      <c r="RYW220" s="200"/>
      <c r="RYZ220" s="200"/>
      <c r="RZC220" s="200"/>
      <c r="RZF220" s="200"/>
      <c r="RZO220" s="200"/>
      <c r="RZR220" s="200"/>
      <c r="RZU220" s="200"/>
      <c r="RZX220" s="200"/>
      <c r="SAG220" s="200"/>
      <c r="SAM220" s="200"/>
      <c r="SAP220" s="200"/>
      <c r="SAS220" s="200"/>
      <c r="SAV220" s="200"/>
      <c r="SBB220" s="200"/>
      <c r="SBK220" s="200"/>
      <c r="SBM220" s="200"/>
      <c r="SBN220" s="200"/>
      <c r="SBP220" s="200"/>
      <c r="SBS220" s="200"/>
      <c r="SBV220" s="200"/>
      <c r="SBY220" s="200"/>
      <c r="SCB220" s="200"/>
      <c r="SCE220" s="200"/>
      <c r="SCG220" s="200"/>
      <c r="SCI220" s="200"/>
      <c r="SCL220" s="200"/>
      <c r="SCO220" s="200"/>
      <c r="SCR220" s="200"/>
      <c r="SCU220" s="200"/>
      <c r="SCX220" s="200"/>
      <c r="SDA220" s="200"/>
      <c r="SDD220" s="200"/>
      <c r="SDF220" s="200"/>
      <c r="SDI220" s="200"/>
      <c r="SDL220" s="200"/>
      <c r="SDO220" s="200"/>
      <c r="SDU220" s="200"/>
      <c r="SDX220" s="200"/>
      <c r="SDZ220" s="200"/>
      <c r="SFG220" s="200"/>
      <c r="SFJ220" s="200"/>
      <c r="SFM220" s="200"/>
      <c r="SFP220" s="200"/>
      <c r="SFS220" s="200"/>
      <c r="SFT220" s="200"/>
      <c r="SFU220" s="200"/>
      <c r="SFX220" s="200"/>
      <c r="SGA220" s="200"/>
      <c r="SGD220" s="200"/>
      <c r="SGG220" s="200"/>
      <c r="SGI220" s="200"/>
      <c r="SGW220" s="200"/>
      <c r="SGX220" s="200"/>
      <c r="SGY220" s="200"/>
      <c r="SGZ220" s="200"/>
      <c r="SHA220" s="200"/>
      <c r="SHB220" s="200"/>
      <c r="SHC220" s="200"/>
      <c r="SHD220" s="200"/>
      <c r="SHE220" s="200"/>
      <c r="SHF220" s="200"/>
      <c r="SHG220" s="200"/>
      <c r="SHH220" s="200"/>
      <c r="SHI220" s="200"/>
      <c r="SHJ220" s="200"/>
      <c r="SHK220" s="200"/>
      <c r="SHL220" s="200"/>
      <c r="SHM220" s="200"/>
      <c r="SHN220" s="200"/>
      <c r="SHO220" s="200"/>
      <c r="SHU220" s="200"/>
      <c r="SHV220" s="200"/>
      <c r="SHW220" s="200"/>
      <c r="SHX220" s="200"/>
      <c r="SHY220" s="200"/>
      <c r="SHZ220" s="200"/>
      <c r="SIA220" s="200"/>
      <c r="SIC220" s="200"/>
      <c r="SID220" s="200"/>
      <c r="SIE220" s="200"/>
      <c r="SIF220" s="200"/>
      <c r="SIG220" s="200"/>
      <c r="SIH220" s="200"/>
      <c r="SII220" s="200"/>
      <c r="SIJ220" s="200"/>
      <c r="SIM220" s="200"/>
      <c r="SIP220" s="200"/>
      <c r="SIS220" s="200"/>
      <c r="SIV220" s="200"/>
      <c r="SIY220" s="200"/>
      <c r="SJB220" s="200"/>
      <c r="SJK220" s="200"/>
      <c r="SJN220" s="200"/>
      <c r="SJQ220" s="200"/>
      <c r="SJT220" s="200"/>
      <c r="SKC220" s="200"/>
      <c r="SKI220" s="200"/>
      <c r="SKL220" s="200"/>
      <c r="SKO220" s="200"/>
      <c r="SKR220" s="200"/>
      <c r="SKX220" s="200"/>
      <c r="SLG220" s="200"/>
      <c r="SLI220" s="200"/>
      <c r="SLJ220" s="200"/>
      <c r="SLL220" s="200"/>
      <c r="SLO220" s="200"/>
      <c r="SLR220" s="200"/>
      <c r="SLU220" s="200"/>
      <c r="SLX220" s="200"/>
      <c r="SMA220" s="200"/>
      <c r="SMC220" s="200"/>
      <c r="SME220" s="200"/>
      <c r="SMH220" s="200"/>
      <c r="SMK220" s="200"/>
      <c r="SMN220" s="200"/>
      <c r="SMQ220" s="200"/>
      <c r="SMT220" s="200"/>
      <c r="SMW220" s="200"/>
      <c r="SMZ220" s="200"/>
      <c r="SNB220" s="200"/>
      <c r="SNE220" s="200"/>
      <c r="SNH220" s="200"/>
      <c r="SNK220" s="200"/>
      <c r="SNQ220" s="200"/>
      <c r="SNT220" s="200"/>
      <c r="SNV220" s="200"/>
      <c r="SPC220" s="200"/>
      <c r="SPF220" s="200"/>
      <c r="SPI220" s="200"/>
      <c r="SPL220" s="200"/>
      <c r="SPO220" s="200"/>
      <c r="SPP220" s="200"/>
      <c r="SPQ220" s="200"/>
      <c r="SPT220" s="200"/>
      <c r="SPW220" s="200"/>
      <c r="SPZ220" s="200"/>
      <c r="SQC220" s="200"/>
      <c r="SQE220" s="200"/>
      <c r="SQS220" s="200"/>
      <c r="SQT220" s="200"/>
      <c r="SQU220" s="200"/>
      <c r="SQV220" s="200"/>
      <c r="SQW220" s="200"/>
      <c r="SQX220" s="200"/>
      <c r="SQY220" s="200"/>
      <c r="SQZ220" s="200"/>
      <c r="SRA220" s="200"/>
      <c r="SRB220" s="200"/>
      <c r="SRC220" s="200"/>
      <c r="SRD220" s="200"/>
      <c r="SRE220" s="200"/>
      <c r="SRF220" s="200"/>
      <c r="SRG220" s="200"/>
      <c r="SRH220" s="200"/>
      <c r="SRI220" s="200"/>
      <c r="SRJ220" s="200"/>
      <c r="SRK220" s="200"/>
      <c r="SRQ220" s="200"/>
      <c r="SRR220" s="200"/>
      <c r="SRS220" s="200"/>
      <c r="SRT220" s="200"/>
      <c r="SRU220" s="200"/>
      <c r="SRV220" s="200"/>
      <c r="SRW220" s="200"/>
      <c r="SRY220" s="200"/>
      <c r="SRZ220" s="200"/>
      <c r="SSA220" s="200"/>
      <c r="SSB220" s="200"/>
      <c r="SSC220" s="200"/>
      <c r="SSD220" s="200"/>
      <c r="SSE220" s="200"/>
      <c r="SSF220" s="200"/>
      <c r="SSI220" s="200"/>
      <c r="SSL220" s="200"/>
      <c r="SSO220" s="200"/>
      <c r="SSR220" s="200"/>
      <c r="SSU220" s="200"/>
      <c r="SSX220" s="200"/>
      <c r="STG220" s="200"/>
      <c r="STJ220" s="200"/>
      <c r="STM220" s="200"/>
      <c r="STP220" s="200"/>
      <c r="STY220" s="200"/>
      <c r="SUE220" s="200"/>
      <c r="SUH220" s="200"/>
      <c r="SUK220" s="200"/>
      <c r="SUN220" s="200"/>
      <c r="SUT220" s="200"/>
      <c r="SVC220" s="200"/>
      <c r="SVE220" s="200"/>
      <c r="SVF220" s="200"/>
      <c r="SVH220" s="200"/>
      <c r="SVK220" s="200"/>
      <c r="SVN220" s="200"/>
      <c r="SVQ220" s="200"/>
      <c r="SVT220" s="200"/>
      <c r="SVW220" s="200"/>
      <c r="SVY220" s="200"/>
      <c r="SWA220" s="200"/>
      <c r="SWD220" s="200"/>
      <c r="SWG220" s="200"/>
      <c r="SWJ220" s="200"/>
      <c r="SWM220" s="200"/>
      <c r="SWP220" s="200"/>
      <c r="SWS220" s="200"/>
      <c r="SWV220" s="200"/>
      <c r="SWX220" s="200"/>
      <c r="SXA220" s="200"/>
      <c r="SXD220" s="200"/>
      <c r="SXG220" s="200"/>
      <c r="SXM220" s="200"/>
      <c r="SXP220" s="200"/>
      <c r="SXR220" s="200"/>
      <c r="SYY220" s="200"/>
      <c r="SZB220" s="200"/>
      <c r="SZE220" s="200"/>
      <c r="SZH220" s="200"/>
      <c r="SZK220" s="200"/>
      <c r="SZL220" s="200"/>
      <c r="SZM220" s="200"/>
      <c r="SZP220" s="200"/>
      <c r="SZS220" s="200"/>
      <c r="SZV220" s="200"/>
      <c r="SZY220" s="200"/>
      <c r="TAA220" s="200"/>
      <c r="TAO220" s="200"/>
      <c r="TAP220" s="200"/>
      <c r="TAQ220" s="200"/>
      <c r="TAR220" s="200"/>
      <c r="TAS220" s="200"/>
      <c r="TAT220" s="200"/>
      <c r="TAU220" s="200"/>
      <c r="TAV220" s="200"/>
      <c r="TAW220" s="200"/>
      <c r="TAX220" s="200"/>
      <c r="TAY220" s="200"/>
      <c r="TAZ220" s="200"/>
      <c r="TBA220" s="200"/>
      <c r="TBB220" s="200"/>
      <c r="TBC220" s="200"/>
      <c r="TBD220" s="200"/>
      <c r="TBE220" s="200"/>
      <c r="TBF220" s="200"/>
      <c r="TBG220" s="200"/>
      <c r="TBM220" s="200"/>
      <c r="TBN220" s="200"/>
      <c r="TBO220" s="200"/>
      <c r="TBP220" s="200"/>
      <c r="TBQ220" s="200"/>
      <c r="TBR220" s="200"/>
      <c r="TBS220" s="200"/>
      <c r="TBU220" s="200"/>
      <c r="TBV220" s="200"/>
      <c r="TBW220" s="200"/>
      <c r="TBX220" s="200"/>
      <c r="TBY220" s="200"/>
      <c r="TBZ220" s="200"/>
      <c r="TCA220" s="200"/>
      <c r="TCB220" s="200"/>
      <c r="TCE220" s="200"/>
      <c r="TCH220" s="200"/>
      <c r="TCK220" s="200"/>
      <c r="TCN220" s="200"/>
      <c r="TCQ220" s="200"/>
      <c r="TCT220" s="200"/>
      <c r="TDC220" s="200"/>
      <c r="TDF220" s="200"/>
      <c r="TDI220" s="200"/>
      <c r="TDL220" s="200"/>
      <c r="TDU220" s="200"/>
      <c r="TEA220" s="200"/>
      <c r="TED220" s="200"/>
      <c r="TEG220" s="200"/>
      <c r="TEJ220" s="200"/>
      <c r="TEP220" s="200"/>
      <c r="TEY220" s="200"/>
      <c r="TFA220" s="200"/>
      <c r="TFB220" s="200"/>
      <c r="TFD220" s="200"/>
      <c r="TFG220" s="200"/>
      <c r="TFJ220" s="200"/>
      <c r="TFM220" s="200"/>
      <c r="TFP220" s="200"/>
      <c r="TFS220" s="200"/>
      <c r="TFU220" s="200"/>
      <c r="TFW220" s="200"/>
      <c r="TFZ220" s="200"/>
      <c r="TGC220" s="200"/>
      <c r="TGF220" s="200"/>
      <c r="TGI220" s="200"/>
      <c r="TGL220" s="200"/>
      <c r="TGO220" s="200"/>
      <c r="TGR220" s="200"/>
      <c r="TGT220" s="200"/>
      <c r="TGW220" s="200"/>
      <c r="TGZ220" s="200"/>
      <c r="THC220" s="200"/>
      <c r="THI220" s="200"/>
      <c r="THL220" s="200"/>
      <c r="THN220" s="200"/>
      <c r="TIU220" s="200"/>
      <c r="TIX220" s="200"/>
      <c r="TJA220" s="200"/>
      <c r="TJD220" s="200"/>
      <c r="TJG220" s="200"/>
      <c r="TJH220" s="200"/>
      <c r="TJI220" s="200"/>
      <c r="TJL220" s="200"/>
      <c r="TJO220" s="200"/>
      <c r="TJR220" s="200"/>
      <c r="TJU220" s="200"/>
      <c r="TJW220" s="200"/>
      <c r="TKK220" s="200"/>
      <c r="TKL220" s="200"/>
      <c r="TKM220" s="200"/>
      <c r="TKN220" s="200"/>
      <c r="TKO220" s="200"/>
      <c r="TKP220" s="200"/>
      <c r="TKQ220" s="200"/>
      <c r="TKR220" s="200"/>
      <c r="TKS220" s="200"/>
      <c r="TKT220" s="200"/>
      <c r="TKU220" s="200"/>
      <c r="TKV220" s="200"/>
      <c r="TKW220" s="200"/>
      <c r="TKX220" s="200"/>
      <c r="TKY220" s="200"/>
      <c r="TKZ220" s="200"/>
      <c r="TLA220" s="200"/>
      <c r="TLB220" s="200"/>
      <c r="TLC220" s="200"/>
      <c r="TLI220" s="200"/>
      <c r="TLJ220" s="200"/>
      <c r="TLK220" s="200"/>
      <c r="TLL220" s="200"/>
      <c r="TLM220" s="200"/>
      <c r="TLN220" s="200"/>
      <c r="TLO220" s="200"/>
      <c r="TLQ220" s="200"/>
      <c r="TLR220" s="200"/>
      <c r="TLS220" s="200"/>
      <c r="TLT220" s="200"/>
      <c r="TLU220" s="200"/>
      <c r="TLV220" s="200"/>
      <c r="TLW220" s="200"/>
      <c r="TLX220" s="200"/>
      <c r="TMA220" s="200"/>
      <c r="TMD220" s="200"/>
      <c r="TMG220" s="200"/>
      <c r="TMJ220" s="200"/>
      <c r="TMM220" s="200"/>
      <c r="TMP220" s="200"/>
      <c r="TMY220" s="200"/>
      <c r="TNB220" s="200"/>
      <c r="TNE220" s="200"/>
      <c r="TNH220" s="200"/>
      <c r="TNQ220" s="200"/>
      <c r="TNW220" s="200"/>
      <c r="TNZ220" s="200"/>
      <c r="TOC220" s="200"/>
      <c r="TOF220" s="200"/>
      <c r="TOL220" s="200"/>
      <c r="TOU220" s="200"/>
      <c r="TOW220" s="200"/>
      <c r="TOX220" s="200"/>
      <c r="TOZ220" s="200"/>
      <c r="TPC220" s="200"/>
      <c r="TPF220" s="200"/>
      <c r="TPI220" s="200"/>
      <c r="TPL220" s="200"/>
      <c r="TPO220" s="200"/>
      <c r="TPQ220" s="200"/>
      <c r="TPS220" s="200"/>
      <c r="TPV220" s="200"/>
      <c r="TPY220" s="200"/>
      <c r="TQB220" s="200"/>
      <c r="TQE220" s="200"/>
      <c r="TQH220" s="200"/>
      <c r="TQK220" s="200"/>
      <c r="TQN220" s="200"/>
      <c r="TQP220" s="200"/>
      <c r="TQS220" s="200"/>
      <c r="TQV220" s="200"/>
      <c r="TQY220" s="200"/>
      <c r="TRE220" s="200"/>
      <c r="TRH220" s="200"/>
      <c r="TRJ220" s="200"/>
      <c r="TSQ220" s="200"/>
      <c r="TST220" s="200"/>
      <c r="TSW220" s="200"/>
      <c r="TSZ220" s="200"/>
      <c r="TTC220" s="200"/>
      <c r="TTD220" s="200"/>
      <c r="TTE220" s="200"/>
      <c r="TTH220" s="200"/>
      <c r="TTK220" s="200"/>
      <c r="TTN220" s="200"/>
      <c r="TTQ220" s="200"/>
      <c r="TTS220" s="200"/>
      <c r="TUG220" s="200"/>
      <c r="TUH220" s="200"/>
      <c r="TUI220" s="200"/>
      <c r="TUJ220" s="200"/>
      <c r="TUK220" s="200"/>
      <c r="TUL220" s="200"/>
      <c r="TUM220" s="200"/>
      <c r="TUN220" s="200"/>
      <c r="TUO220" s="200"/>
      <c r="TUP220" s="200"/>
      <c r="TUQ220" s="200"/>
      <c r="TUR220" s="200"/>
      <c r="TUS220" s="200"/>
      <c r="TUT220" s="200"/>
      <c r="TUU220" s="200"/>
      <c r="TUV220" s="200"/>
      <c r="TUW220" s="200"/>
      <c r="TUX220" s="200"/>
      <c r="TUY220" s="200"/>
      <c r="TVE220" s="200"/>
      <c r="TVF220" s="200"/>
      <c r="TVG220" s="200"/>
      <c r="TVH220" s="200"/>
      <c r="TVI220" s="200"/>
      <c r="TVJ220" s="200"/>
      <c r="TVK220" s="200"/>
      <c r="TVM220" s="200"/>
      <c r="TVN220" s="200"/>
      <c r="TVO220" s="200"/>
      <c r="TVP220" s="200"/>
      <c r="TVQ220" s="200"/>
      <c r="TVR220" s="200"/>
      <c r="TVS220" s="200"/>
      <c r="TVT220" s="200"/>
      <c r="TVW220" s="200"/>
      <c r="TVZ220" s="200"/>
      <c r="TWC220" s="200"/>
      <c r="TWF220" s="200"/>
      <c r="TWI220" s="200"/>
      <c r="TWL220" s="200"/>
      <c r="TWU220" s="200"/>
      <c r="TWX220" s="200"/>
      <c r="TXA220" s="200"/>
      <c r="TXD220" s="200"/>
      <c r="TXM220" s="200"/>
      <c r="TXS220" s="200"/>
      <c r="TXV220" s="200"/>
      <c r="TXY220" s="200"/>
      <c r="TYB220" s="200"/>
      <c r="TYH220" s="200"/>
      <c r="TYQ220" s="200"/>
      <c r="TYS220" s="200"/>
      <c r="TYT220" s="200"/>
      <c r="TYV220" s="200"/>
      <c r="TYY220" s="200"/>
      <c r="TZB220" s="200"/>
      <c r="TZE220" s="200"/>
      <c r="TZH220" s="200"/>
      <c r="TZK220" s="200"/>
      <c r="TZM220" s="200"/>
      <c r="TZO220" s="200"/>
      <c r="TZR220" s="200"/>
      <c r="TZU220" s="200"/>
      <c r="TZX220" s="200"/>
      <c r="UAA220" s="200"/>
      <c r="UAD220" s="200"/>
      <c r="UAG220" s="200"/>
      <c r="UAJ220" s="200"/>
      <c r="UAL220" s="200"/>
      <c r="UAO220" s="200"/>
      <c r="UAR220" s="200"/>
      <c r="UAU220" s="200"/>
      <c r="UBA220" s="200"/>
      <c r="UBD220" s="200"/>
      <c r="UBF220" s="200"/>
      <c r="UCM220" s="200"/>
      <c r="UCP220" s="200"/>
      <c r="UCS220" s="200"/>
      <c r="UCV220" s="200"/>
      <c r="UCY220" s="200"/>
      <c r="UCZ220" s="200"/>
      <c r="UDA220" s="200"/>
      <c r="UDD220" s="200"/>
      <c r="UDG220" s="200"/>
      <c r="UDJ220" s="200"/>
      <c r="UDM220" s="200"/>
      <c r="UDO220" s="200"/>
      <c r="UEC220" s="200"/>
      <c r="UED220" s="200"/>
      <c r="UEE220" s="200"/>
      <c r="UEF220" s="200"/>
      <c r="UEG220" s="200"/>
      <c r="UEH220" s="200"/>
      <c r="UEI220" s="200"/>
      <c r="UEJ220" s="200"/>
      <c r="UEK220" s="200"/>
      <c r="UEL220" s="200"/>
      <c r="UEM220" s="200"/>
      <c r="UEN220" s="200"/>
      <c r="UEO220" s="200"/>
      <c r="UEP220" s="200"/>
      <c r="UEQ220" s="200"/>
      <c r="UER220" s="200"/>
      <c r="UES220" s="200"/>
      <c r="UET220" s="200"/>
      <c r="UEU220" s="200"/>
      <c r="UFA220" s="200"/>
      <c r="UFB220" s="200"/>
      <c r="UFC220" s="200"/>
      <c r="UFD220" s="200"/>
      <c r="UFE220" s="200"/>
      <c r="UFF220" s="200"/>
      <c r="UFG220" s="200"/>
      <c r="UFI220" s="200"/>
      <c r="UFJ220" s="200"/>
      <c r="UFK220" s="200"/>
      <c r="UFL220" s="200"/>
      <c r="UFM220" s="200"/>
      <c r="UFN220" s="200"/>
      <c r="UFO220" s="200"/>
      <c r="UFP220" s="200"/>
      <c r="UFS220" s="200"/>
      <c r="UFV220" s="200"/>
      <c r="UFY220" s="200"/>
      <c r="UGB220" s="200"/>
      <c r="UGE220" s="200"/>
      <c r="UGH220" s="200"/>
      <c r="UGQ220" s="200"/>
      <c r="UGT220" s="200"/>
      <c r="UGW220" s="200"/>
      <c r="UGZ220" s="200"/>
      <c r="UHI220" s="200"/>
      <c r="UHO220" s="200"/>
      <c r="UHR220" s="200"/>
      <c r="UHU220" s="200"/>
      <c r="UHX220" s="200"/>
      <c r="UID220" s="200"/>
      <c r="UIM220" s="200"/>
      <c r="UIO220" s="200"/>
      <c r="UIP220" s="200"/>
      <c r="UIR220" s="200"/>
      <c r="UIU220" s="200"/>
      <c r="UIX220" s="200"/>
      <c r="UJA220" s="200"/>
      <c r="UJD220" s="200"/>
      <c r="UJG220" s="200"/>
      <c r="UJI220" s="200"/>
      <c r="UJK220" s="200"/>
      <c r="UJN220" s="200"/>
      <c r="UJQ220" s="200"/>
      <c r="UJT220" s="200"/>
      <c r="UJW220" s="200"/>
      <c r="UJZ220" s="200"/>
      <c r="UKC220" s="200"/>
      <c r="UKF220" s="200"/>
      <c r="UKH220" s="200"/>
      <c r="UKK220" s="200"/>
      <c r="UKN220" s="200"/>
      <c r="UKQ220" s="200"/>
      <c r="UKW220" s="200"/>
      <c r="UKZ220" s="200"/>
      <c r="ULB220" s="200"/>
      <c r="UMI220" s="200"/>
      <c r="UML220" s="200"/>
      <c r="UMO220" s="200"/>
      <c r="UMR220" s="200"/>
      <c r="UMU220" s="200"/>
      <c r="UMV220" s="200"/>
      <c r="UMW220" s="200"/>
      <c r="UMZ220" s="200"/>
      <c r="UNC220" s="200"/>
      <c r="UNF220" s="200"/>
      <c r="UNI220" s="200"/>
      <c r="UNK220" s="200"/>
      <c r="UNY220" s="200"/>
      <c r="UNZ220" s="200"/>
      <c r="UOA220" s="200"/>
      <c r="UOB220" s="200"/>
      <c r="UOC220" s="200"/>
      <c r="UOD220" s="200"/>
      <c r="UOE220" s="200"/>
      <c r="UOF220" s="200"/>
      <c r="UOG220" s="200"/>
      <c r="UOH220" s="200"/>
      <c r="UOI220" s="200"/>
      <c r="UOJ220" s="200"/>
      <c r="UOK220" s="200"/>
      <c r="UOL220" s="200"/>
      <c r="UOM220" s="200"/>
      <c r="UON220" s="200"/>
      <c r="UOO220" s="200"/>
      <c r="UOP220" s="200"/>
      <c r="UOQ220" s="200"/>
      <c r="UOW220" s="200"/>
      <c r="UOX220" s="200"/>
      <c r="UOY220" s="200"/>
      <c r="UOZ220" s="200"/>
      <c r="UPA220" s="200"/>
      <c r="UPB220" s="200"/>
      <c r="UPC220" s="200"/>
      <c r="UPE220" s="200"/>
      <c r="UPF220" s="200"/>
      <c r="UPG220" s="200"/>
      <c r="UPH220" s="200"/>
      <c r="UPI220" s="200"/>
      <c r="UPJ220" s="200"/>
      <c r="UPK220" s="200"/>
      <c r="UPL220" s="200"/>
      <c r="UPO220" s="200"/>
      <c r="UPR220" s="200"/>
      <c r="UPU220" s="200"/>
      <c r="UPX220" s="200"/>
      <c r="UQA220" s="200"/>
      <c r="UQD220" s="200"/>
      <c r="UQM220" s="200"/>
      <c r="UQP220" s="200"/>
      <c r="UQS220" s="200"/>
      <c r="UQV220" s="200"/>
      <c r="URE220" s="200"/>
      <c r="URK220" s="200"/>
      <c r="URN220" s="200"/>
      <c r="URQ220" s="200"/>
      <c r="URT220" s="200"/>
      <c r="URZ220" s="200"/>
      <c r="USI220" s="200"/>
      <c r="USK220" s="200"/>
      <c r="USL220" s="200"/>
      <c r="USN220" s="200"/>
      <c r="USQ220" s="200"/>
      <c r="UST220" s="200"/>
      <c r="USW220" s="200"/>
      <c r="USZ220" s="200"/>
      <c r="UTC220" s="200"/>
      <c r="UTE220" s="200"/>
      <c r="UTG220" s="200"/>
      <c r="UTJ220" s="200"/>
      <c r="UTM220" s="200"/>
      <c r="UTP220" s="200"/>
      <c r="UTS220" s="200"/>
      <c r="UTV220" s="200"/>
      <c r="UTY220" s="200"/>
      <c r="UUB220" s="200"/>
      <c r="UUD220" s="200"/>
      <c r="UUG220" s="200"/>
      <c r="UUJ220" s="200"/>
      <c r="UUM220" s="200"/>
      <c r="UUS220" s="200"/>
      <c r="UUV220" s="200"/>
      <c r="UUX220" s="200"/>
      <c r="UWE220" s="200"/>
      <c r="UWH220" s="200"/>
      <c r="UWK220" s="200"/>
      <c r="UWN220" s="200"/>
      <c r="UWQ220" s="200"/>
      <c r="UWR220" s="200"/>
      <c r="UWS220" s="200"/>
      <c r="UWV220" s="200"/>
      <c r="UWY220" s="200"/>
      <c r="UXB220" s="200"/>
      <c r="UXE220" s="200"/>
      <c r="UXG220" s="200"/>
      <c r="UXU220" s="200"/>
      <c r="UXV220" s="200"/>
      <c r="UXW220" s="200"/>
      <c r="UXX220" s="200"/>
      <c r="UXY220" s="200"/>
      <c r="UXZ220" s="200"/>
      <c r="UYA220" s="200"/>
      <c r="UYB220" s="200"/>
      <c r="UYC220" s="200"/>
      <c r="UYD220" s="200"/>
      <c r="UYE220" s="200"/>
      <c r="UYF220" s="200"/>
      <c r="UYG220" s="200"/>
      <c r="UYH220" s="200"/>
      <c r="UYI220" s="200"/>
      <c r="UYJ220" s="200"/>
      <c r="UYK220" s="200"/>
      <c r="UYL220" s="200"/>
      <c r="UYM220" s="200"/>
      <c r="UYS220" s="200"/>
      <c r="UYT220" s="200"/>
      <c r="UYU220" s="200"/>
      <c r="UYV220" s="200"/>
      <c r="UYW220" s="200"/>
      <c r="UYX220" s="200"/>
      <c r="UYY220" s="200"/>
      <c r="UZA220" s="200"/>
      <c r="UZB220" s="200"/>
      <c r="UZC220" s="200"/>
      <c r="UZD220" s="200"/>
      <c r="UZE220" s="200"/>
      <c r="UZF220" s="200"/>
      <c r="UZG220" s="200"/>
      <c r="UZH220" s="200"/>
      <c r="UZK220" s="200"/>
      <c r="UZN220" s="200"/>
      <c r="UZQ220" s="200"/>
      <c r="UZT220" s="200"/>
      <c r="UZW220" s="200"/>
      <c r="UZZ220" s="200"/>
      <c r="VAI220" s="200"/>
      <c r="VAL220" s="200"/>
      <c r="VAO220" s="200"/>
      <c r="VAR220" s="200"/>
      <c r="VBA220" s="200"/>
      <c r="VBG220" s="200"/>
      <c r="VBJ220" s="200"/>
      <c r="VBM220" s="200"/>
      <c r="VBP220" s="200"/>
      <c r="VBV220" s="200"/>
      <c r="VCE220" s="200"/>
      <c r="VCG220" s="200"/>
      <c r="VCH220" s="200"/>
      <c r="VCJ220" s="200"/>
      <c r="VCM220" s="200"/>
      <c r="VCP220" s="200"/>
      <c r="VCS220" s="200"/>
      <c r="VCV220" s="200"/>
      <c r="VCY220" s="200"/>
      <c r="VDA220" s="200"/>
      <c r="VDC220" s="200"/>
      <c r="VDF220" s="200"/>
      <c r="VDI220" s="200"/>
      <c r="VDL220" s="200"/>
      <c r="VDO220" s="200"/>
      <c r="VDR220" s="200"/>
      <c r="VDU220" s="200"/>
      <c r="VDX220" s="200"/>
      <c r="VDZ220" s="200"/>
      <c r="VEC220" s="200"/>
      <c r="VEF220" s="200"/>
      <c r="VEI220" s="200"/>
      <c r="VEO220" s="200"/>
      <c r="VER220" s="200"/>
      <c r="VET220" s="200"/>
      <c r="VGA220" s="200"/>
      <c r="VGD220" s="200"/>
      <c r="VGG220" s="200"/>
      <c r="VGJ220" s="200"/>
      <c r="VGM220" s="200"/>
      <c r="VGN220" s="200"/>
      <c r="VGO220" s="200"/>
      <c r="VGR220" s="200"/>
      <c r="VGU220" s="200"/>
      <c r="VGX220" s="200"/>
      <c r="VHA220" s="200"/>
      <c r="VHC220" s="200"/>
      <c r="VHQ220" s="200"/>
      <c r="VHR220" s="200"/>
      <c r="VHS220" s="200"/>
      <c r="VHT220" s="200"/>
      <c r="VHU220" s="200"/>
      <c r="VHV220" s="200"/>
      <c r="VHW220" s="200"/>
      <c r="VHX220" s="200"/>
      <c r="VHY220" s="200"/>
      <c r="VHZ220" s="200"/>
      <c r="VIA220" s="200"/>
      <c r="VIB220" s="200"/>
      <c r="VIC220" s="200"/>
      <c r="VID220" s="200"/>
      <c r="VIE220" s="200"/>
      <c r="VIF220" s="200"/>
      <c r="VIG220" s="200"/>
      <c r="VIH220" s="200"/>
      <c r="VII220" s="200"/>
      <c r="VIO220" s="200"/>
      <c r="VIP220" s="200"/>
      <c r="VIQ220" s="200"/>
      <c r="VIR220" s="200"/>
      <c r="VIS220" s="200"/>
      <c r="VIT220" s="200"/>
      <c r="VIU220" s="200"/>
      <c r="VIW220" s="200"/>
      <c r="VIX220" s="200"/>
      <c r="VIY220" s="200"/>
      <c r="VIZ220" s="200"/>
      <c r="VJA220" s="200"/>
      <c r="VJB220" s="200"/>
      <c r="VJC220" s="200"/>
      <c r="VJD220" s="200"/>
      <c r="VJG220" s="200"/>
      <c r="VJJ220" s="200"/>
      <c r="VJM220" s="200"/>
      <c r="VJP220" s="200"/>
      <c r="VJS220" s="200"/>
      <c r="VJV220" s="200"/>
      <c r="VKE220" s="200"/>
      <c r="VKH220" s="200"/>
      <c r="VKK220" s="200"/>
      <c r="VKN220" s="200"/>
      <c r="VKW220" s="200"/>
      <c r="VLC220" s="200"/>
      <c r="VLF220" s="200"/>
      <c r="VLI220" s="200"/>
      <c r="VLL220" s="200"/>
      <c r="VLR220" s="200"/>
      <c r="VMA220" s="200"/>
      <c r="VMC220" s="200"/>
      <c r="VMD220" s="200"/>
      <c r="VMF220" s="200"/>
      <c r="VMI220" s="200"/>
      <c r="VML220" s="200"/>
      <c r="VMO220" s="200"/>
      <c r="VMR220" s="200"/>
      <c r="VMU220" s="200"/>
      <c r="VMW220" s="200"/>
      <c r="VMY220" s="200"/>
      <c r="VNB220" s="200"/>
      <c r="VNE220" s="200"/>
      <c r="VNH220" s="200"/>
      <c r="VNK220" s="200"/>
      <c r="VNN220" s="200"/>
      <c r="VNQ220" s="200"/>
      <c r="VNT220" s="200"/>
      <c r="VNV220" s="200"/>
      <c r="VNY220" s="200"/>
      <c r="VOB220" s="200"/>
      <c r="VOE220" s="200"/>
      <c r="VOK220" s="200"/>
      <c r="VON220" s="200"/>
      <c r="VOP220" s="200"/>
      <c r="VPW220" s="200"/>
      <c r="VPZ220" s="200"/>
      <c r="VQC220" s="200"/>
      <c r="VQF220" s="200"/>
      <c r="VQI220" s="200"/>
      <c r="VQJ220" s="200"/>
      <c r="VQK220" s="200"/>
      <c r="VQN220" s="200"/>
      <c r="VQQ220" s="200"/>
      <c r="VQT220" s="200"/>
      <c r="VQW220" s="200"/>
      <c r="VQY220" s="200"/>
      <c r="VRM220" s="200"/>
      <c r="VRN220" s="200"/>
      <c r="VRO220" s="200"/>
      <c r="VRP220" s="200"/>
      <c r="VRQ220" s="200"/>
      <c r="VRR220" s="200"/>
      <c r="VRS220" s="200"/>
      <c r="VRT220" s="200"/>
      <c r="VRU220" s="200"/>
      <c r="VRV220" s="200"/>
      <c r="VRW220" s="200"/>
      <c r="VRX220" s="200"/>
      <c r="VRY220" s="200"/>
      <c r="VRZ220" s="200"/>
      <c r="VSA220" s="200"/>
      <c r="VSB220" s="200"/>
      <c r="VSC220" s="200"/>
      <c r="VSD220" s="200"/>
      <c r="VSE220" s="200"/>
      <c r="VSK220" s="200"/>
      <c r="VSL220" s="200"/>
      <c r="VSM220" s="200"/>
      <c r="VSN220" s="200"/>
      <c r="VSO220" s="200"/>
      <c r="VSP220" s="200"/>
      <c r="VSQ220" s="200"/>
      <c r="VSS220" s="200"/>
      <c r="VST220" s="200"/>
      <c r="VSU220" s="200"/>
      <c r="VSV220" s="200"/>
      <c r="VSW220" s="200"/>
      <c r="VSX220" s="200"/>
      <c r="VSY220" s="200"/>
      <c r="VSZ220" s="200"/>
      <c r="VTC220" s="200"/>
      <c r="VTF220" s="200"/>
      <c r="VTI220" s="200"/>
      <c r="VTL220" s="200"/>
      <c r="VTO220" s="200"/>
      <c r="VTR220" s="200"/>
      <c r="VUA220" s="200"/>
      <c r="VUD220" s="200"/>
      <c r="VUG220" s="200"/>
      <c r="VUJ220" s="200"/>
      <c r="VUS220" s="200"/>
      <c r="VUY220" s="200"/>
      <c r="VVB220" s="200"/>
      <c r="VVE220" s="200"/>
      <c r="VVH220" s="200"/>
      <c r="VVN220" s="200"/>
      <c r="VVW220" s="200"/>
      <c r="VVY220" s="200"/>
      <c r="VVZ220" s="200"/>
      <c r="VWB220" s="200"/>
      <c r="VWE220" s="200"/>
      <c r="VWH220" s="200"/>
      <c r="VWK220" s="200"/>
      <c r="VWN220" s="200"/>
      <c r="VWQ220" s="200"/>
      <c r="VWS220" s="200"/>
      <c r="VWU220" s="200"/>
      <c r="VWX220" s="200"/>
      <c r="VXA220" s="200"/>
      <c r="VXD220" s="200"/>
      <c r="VXG220" s="200"/>
      <c r="VXJ220" s="200"/>
      <c r="VXM220" s="200"/>
      <c r="VXP220" s="200"/>
      <c r="VXR220" s="200"/>
      <c r="VXU220" s="200"/>
      <c r="VXX220" s="200"/>
      <c r="VYA220" s="200"/>
      <c r="VYG220" s="200"/>
      <c r="VYJ220" s="200"/>
      <c r="VYL220" s="200"/>
      <c r="VZS220" s="200"/>
      <c r="VZV220" s="200"/>
      <c r="VZY220" s="200"/>
      <c r="WAB220" s="200"/>
      <c r="WAE220" s="200"/>
      <c r="WAF220" s="200"/>
      <c r="WAG220" s="200"/>
      <c r="WAJ220" s="200"/>
      <c r="WAM220" s="200"/>
      <c r="WAP220" s="200"/>
      <c r="WAS220" s="200"/>
      <c r="WAU220" s="200"/>
      <c r="WBI220" s="200"/>
      <c r="WBJ220" s="200"/>
      <c r="WBK220" s="200"/>
      <c r="WBL220" s="200"/>
      <c r="WBM220" s="200"/>
      <c r="WBN220" s="200"/>
      <c r="WBO220" s="200"/>
      <c r="WBP220" s="200"/>
      <c r="WBQ220" s="200"/>
      <c r="WBR220" s="200"/>
      <c r="WBS220" s="200"/>
      <c r="WBT220" s="200"/>
      <c r="WBU220" s="200"/>
      <c r="WBV220" s="200"/>
      <c r="WBW220" s="200"/>
      <c r="WBX220" s="200"/>
      <c r="WBY220" s="200"/>
      <c r="WBZ220" s="200"/>
      <c r="WCA220" s="200"/>
      <c r="WCG220" s="200"/>
      <c r="WCH220" s="200"/>
      <c r="WCI220" s="200"/>
      <c r="WCJ220" s="200"/>
      <c r="WCK220" s="200"/>
      <c r="WCL220" s="200"/>
      <c r="WCM220" s="200"/>
      <c r="WCO220" s="200"/>
      <c r="WCP220" s="200"/>
      <c r="WCQ220" s="200"/>
      <c r="WCR220" s="200"/>
      <c r="WCS220" s="200"/>
      <c r="WCT220" s="200"/>
      <c r="WCU220" s="200"/>
      <c r="WCV220" s="200"/>
      <c r="WCY220" s="200"/>
      <c r="WDB220" s="200"/>
      <c r="WDE220" s="200"/>
      <c r="WDH220" s="200"/>
      <c r="WDK220" s="200"/>
      <c r="WDN220" s="200"/>
      <c r="WDW220" s="200"/>
      <c r="WDZ220" s="200"/>
      <c r="WEC220" s="200"/>
      <c r="WEF220" s="200"/>
      <c r="WEO220" s="200"/>
      <c r="WEU220" s="200"/>
      <c r="WEX220" s="200"/>
      <c r="WFA220" s="200"/>
      <c r="WFD220" s="200"/>
      <c r="WFJ220" s="200"/>
      <c r="WFS220" s="200"/>
      <c r="WFU220" s="200"/>
      <c r="WFV220" s="200"/>
      <c r="WFX220" s="200"/>
      <c r="WGA220" s="200"/>
      <c r="WGD220" s="200"/>
      <c r="WGG220" s="200"/>
      <c r="WGJ220" s="200"/>
      <c r="WGM220" s="200"/>
      <c r="WGO220" s="200"/>
      <c r="WGQ220" s="200"/>
      <c r="WGT220" s="200"/>
      <c r="WGW220" s="200"/>
      <c r="WGZ220" s="200"/>
      <c r="WHC220" s="200"/>
      <c r="WHF220" s="200"/>
      <c r="WHI220" s="200"/>
      <c r="WHL220" s="200"/>
      <c r="WHN220" s="200"/>
      <c r="WHQ220" s="200"/>
      <c r="WHT220" s="200"/>
      <c r="WHW220" s="200"/>
      <c r="WIC220" s="200"/>
      <c r="WIF220" s="200"/>
      <c r="WIH220" s="200"/>
      <c r="WJO220" s="200"/>
      <c r="WJR220" s="200"/>
      <c r="WJU220" s="200"/>
      <c r="WJX220" s="200"/>
      <c r="WKA220" s="200"/>
      <c r="WKB220" s="200"/>
      <c r="WKC220" s="200"/>
      <c r="WKF220" s="200"/>
      <c r="WKI220" s="200"/>
      <c r="WKL220" s="200"/>
      <c r="WKO220" s="200"/>
      <c r="WKQ220" s="200"/>
      <c r="WLE220" s="200"/>
      <c r="WLF220" s="200"/>
      <c r="WLG220" s="200"/>
      <c r="WLH220" s="200"/>
      <c r="WLI220" s="200"/>
      <c r="WLJ220" s="200"/>
      <c r="WLK220" s="200"/>
      <c r="WLL220" s="200"/>
      <c r="WLM220" s="200"/>
      <c r="WLN220" s="200"/>
      <c r="WLO220" s="200"/>
      <c r="WLP220" s="200"/>
      <c r="WLQ220" s="200"/>
      <c r="WLR220" s="200"/>
      <c r="WLS220" s="200"/>
      <c r="WLT220" s="200"/>
      <c r="WLU220" s="200"/>
      <c r="WLV220" s="200"/>
      <c r="WLW220" s="200"/>
      <c r="WMC220" s="200"/>
      <c r="WMD220" s="200"/>
      <c r="WME220" s="200"/>
      <c r="WMF220" s="200"/>
      <c r="WMG220" s="200"/>
      <c r="WMH220" s="200"/>
      <c r="WMI220" s="200"/>
      <c r="WMK220" s="200"/>
      <c r="WML220" s="200"/>
      <c r="WMM220" s="200"/>
      <c r="WMN220" s="200"/>
      <c r="WMO220" s="200"/>
      <c r="WMP220" s="200"/>
      <c r="WMQ220" s="200"/>
      <c r="WMR220" s="200"/>
      <c r="WMU220" s="200"/>
      <c r="WMX220" s="200"/>
      <c r="WNA220" s="200"/>
      <c r="WND220" s="200"/>
      <c r="WNG220" s="200"/>
      <c r="WNJ220" s="200"/>
      <c r="WNS220" s="200"/>
      <c r="WNV220" s="200"/>
      <c r="WNY220" s="200"/>
      <c r="WOB220" s="200"/>
      <c r="WOK220" s="200"/>
      <c r="WOQ220" s="200"/>
      <c r="WOT220" s="200"/>
      <c r="WOW220" s="200"/>
      <c r="WOZ220" s="200"/>
      <c r="WPF220" s="200"/>
      <c r="WPO220" s="200"/>
      <c r="WPQ220" s="200"/>
      <c r="WPR220" s="200"/>
      <c r="WPT220" s="200"/>
      <c r="WPW220" s="200"/>
      <c r="WPZ220" s="200"/>
      <c r="WQC220" s="200"/>
      <c r="WQF220" s="200"/>
      <c r="WQI220" s="200"/>
      <c r="WQK220" s="200"/>
      <c r="WQM220" s="200"/>
      <c r="WQP220" s="200"/>
      <c r="WQS220" s="200"/>
      <c r="WQV220" s="200"/>
      <c r="WQY220" s="200"/>
      <c r="WRB220" s="200"/>
      <c r="WRE220" s="200"/>
      <c r="WRH220" s="200"/>
      <c r="WRJ220" s="200"/>
      <c r="WRM220" s="200"/>
      <c r="WRP220" s="200"/>
      <c r="WRS220" s="200"/>
      <c r="WRY220" s="200"/>
      <c r="WSB220" s="200"/>
      <c r="WSD220" s="200"/>
      <c r="WTK220" s="200"/>
      <c r="WTN220" s="200"/>
      <c r="WTQ220" s="200"/>
      <c r="WTT220" s="200"/>
      <c r="WTW220" s="200"/>
      <c r="WTX220" s="200"/>
      <c r="WTY220" s="200"/>
      <c r="WUB220" s="200"/>
      <c r="WUE220" s="200"/>
      <c r="WUH220" s="200"/>
      <c r="WUK220" s="200"/>
      <c r="WUM220" s="200"/>
    </row>
    <row r="221" spans="1:16107" s="57" customFormat="1" ht="20.25" hidden="1" customHeight="1" x14ac:dyDescent="0.3">
      <c r="A221" s="16" t="s">
        <v>220</v>
      </c>
      <c r="B221" s="53" t="s">
        <v>349</v>
      </c>
      <c r="C221" s="7"/>
      <c r="D221" s="91"/>
      <c r="E221" s="92"/>
    </row>
    <row r="222" spans="1:16107" s="57" customFormat="1" ht="20.25" hidden="1" customHeight="1" x14ac:dyDescent="0.3">
      <c r="A222" s="9" t="s">
        <v>221</v>
      </c>
      <c r="B222" s="53" t="s">
        <v>346</v>
      </c>
      <c r="C222" s="7"/>
      <c r="D222" s="91"/>
      <c r="E222" s="92"/>
    </row>
    <row r="223" spans="1:16107" s="57" customFormat="1" ht="21.75" hidden="1" customHeight="1" x14ac:dyDescent="0.3">
      <c r="A223" s="9" t="s">
        <v>222</v>
      </c>
      <c r="B223" s="53" t="s">
        <v>346</v>
      </c>
      <c r="C223" s="7"/>
      <c r="D223" s="91"/>
      <c r="E223" s="92"/>
    </row>
    <row r="224" spans="1:16107" s="57" customFormat="1" ht="20.25" hidden="1" customHeight="1" x14ac:dyDescent="0.3">
      <c r="A224" s="16" t="s">
        <v>223</v>
      </c>
      <c r="B224" s="53" t="s">
        <v>349</v>
      </c>
      <c r="C224" s="7"/>
      <c r="D224" s="91"/>
      <c r="E224" s="92"/>
    </row>
    <row r="225" spans="1:5" s="57" customFormat="1" ht="21.75" hidden="1" customHeight="1" x14ac:dyDescent="0.3">
      <c r="A225" s="16" t="s">
        <v>224</v>
      </c>
      <c r="B225" s="53" t="s">
        <v>349</v>
      </c>
      <c r="C225" s="7"/>
      <c r="D225" s="91"/>
      <c r="E225" s="92"/>
    </row>
    <row r="226" spans="1:5" s="57" customFormat="1" ht="21.75" hidden="1" customHeight="1" x14ac:dyDescent="0.3">
      <c r="A226" s="11" t="s">
        <v>225</v>
      </c>
      <c r="B226" s="53" t="s">
        <v>346</v>
      </c>
      <c r="C226" s="7"/>
      <c r="D226" s="91"/>
      <c r="E226" s="92"/>
    </row>
    <row r="227" spans="1:5" s="57" customFormat="1" ht="20.25" hidden="1" customHeight="1" x14ac:dyDescent="0.3">
      <c r="A227" s="12" t="s">
        <v>226</v>
      </c>
      <c r="B227" s="53" t="s">
        <v>352</v>
      </c>
      <c r="C227" s="7"/>
      <c r="D227" s="91"/>
      <c r="E227" s="92"/>
    </row>
    <row r="228" spans="1:5" s="57" customFormat="1" ht="21.75" hidden="1" customHeight="1" x14ac:dyDescent="0.3">
      <c r="A228" s="11" t="s">
        <v>227</v>
      </c>
      <c r="B228" s="53" t="s">
        <v>346</v>
      </c>
      <c r="C228" s="7"/>
      <c r="D228" s="91"/>
      <c r="E228" s="92"/>
    </row>
    <row r="229" spans="1:5" s="57" customFormat="1" ht="21.75" hidden="1" customHeight="1" x14ac:dyDescent="0.3">
      <c r="A229" s="11" t="s">
        <v>228</v>
      </c>
      <c r="B229" s="53" t="s">
        <v>355</v>
      </c>
      <c r="C229" s="7"/>
      <c r="D229" s="91"/>
      <c r="E229" s="92"/>
    </row>
    <row r="230" spans="1:5" s="57" customFormat="1" ht="20.25" hidden="1" customHeight="1" x14ac:dyDescent="0.3">
      <c r="A230" s="9" t="s">
        <v>360</v>
      </c>
      <c r="B230" s="53" t="s">
        <v>346</v>
      </c>
      <c r="C230" s="7"/>
      <c r="D230" s="91"/>
      <c r="E230" s="92"/>
    </row>
    <row r="231" spans="1:5" s="57" customFormat="1" ht="21.75" hidden="1" customHeight="1" x14ac:dyDescent="0.3">
      <c r="A231" s="11" t="s">
        <v>370</v>
      </c>
      <c r="B231" s="53" t="s">
        <v>346</v>
      </c>
      <c r="C231" s="7"/>
      <c r="D231" s="91"/>
      <c r="E231" s="92"/>
    </row>
    <row r="232" spans="1:5" s="57" customFormat="1" ht="20.25" hidden="1" customHeight="1" x14ac:dyDescent="0.3">
      <c r="A232" s="34" t="s">
        <v>229</v>
      </c>
      <c r="B232" s="53" t="s">
        <v>346</v>
      </c>
      <c r="C232" s="7"/>
      <c r="D232" s="91"/>
      <c r="E232" s="92"/>
    </row>
    <row r="233" spans="1:5" s="57" customFormat="1" ht="20.25" hidden="1" customHeight="1" x14ac:dyDescent="0.3">
      <c r="A233" s="9" t="s">
        <v>230</v>
      </c>
      <c r="B233" s="53" t="s">
        <v>346</v>
      </c>
      <c r="C233" s="7"/>
      <c r="D233" s="91"/>
      <c r="E233" s="92"/>
    </row>
    <row r="234" spans="1:5" s="57" customFormat="1" ht="21.75" hidden="1" customHeight="1" x14ac:dyDescent="0.3">
      <c r="A234" s="9" t="s">
        <v>231</v>
      </c>
      <c r="B234" s="53" t="s">
        <v>348</v>
      </c>
      <c r="C234" s="7"/>
      <c r="D234" s="91"/>
      <c r="E234" s="92"/>
    </row>
    <row r="235" spans="1:5" s="57" customFormat="1" ht="20.25" hidden="1" customHeight="1" x14ac:dyDescent="0.3">
      <c r="A235" s="13" t="s">
        <v>232</v>
      </c>
      <c r="B235" s="53" t="s">
        <v>352</v>
      </c>
      <c r="C235" s="7"/>
      <c r="D235" s="91"/>
      <c r="E235" s="92"/>
    </row>
    <row r="236" spans="1:5" s="57" customFormat="1" ht="21.75" hidden="1" customHeight="1" x14ac:dyDescent="0.3">
      <c r="A236" s="13" t="s">
        <v>233</v>
      </c>
      <c r="B236" s="53" t="s">
        <v>352</v>
      </c>
      <c r="C236" s="7"/>
      <c r="D236" s="91"/>
      <c r="E236" s="92"/>
    </row>
    <row r="237" spans="1:5" s="57" customFormat="1" ht="21.75" hidden="1" customHeight="1" x14ac:dyDescent="0.3">
      <c r="A237" s="32" t="s">
        <v>234</v>
      </c>
      <c r="B237" s="53" t="s">
        <v>349</v>
      </c>
      <c r="C237" s="7"/>
      <c r="D237" s="91"/>
      <c r="E237" s="92"/>
    </row>
    <row r="238" spans="1:5" s="57" customFormat="1" ht="22.8" hidden="1" x14ac:dyDescent="0.3">
      <c r="A238" s="9" t="s">
        <v>235</v>
      </c>
      <c r="B238" s="53" t="s">
        <v>346</v>
      </c>
      <c r="C238" s="7"/>
      <c r="D238" s="91"/>
      <c r="E238" s="92"/>
    </row>
    <row r="239" spans="1:5" s="57" customFormat="1" ht="20.25" hidden="1" customHeight="1" x14ac:dyDescent="0.3">
      <c r="A239" s="9" t="s">
        <v>236</v>
      </c>
      <c r="B239" s="53" t="s">
        <v>349</v>
      </c>
      <c r="C239" s="7"/>
      <c r="D239" s="91"/>
      <c r="E239" s="92"/>
    </row>
    <row r="240" spans="1:5" s="57" customFormat="1" ht="20.25" hidden="1" customHeight="1" x14ac:dyDescent="0.3">
      <c r="A240" s="9" t="s">
        <v>237</v>
      </c>
      <c r="B240" s="53" t="s">
        <v>346</v>
      </c>
      <c r="C240" s="15"/>
      <c r="D240" s="91"/>
      <c r="E240" s="92"/>
    </row>
    <row r="241" spans="1:16107" s="57" customFormat="1" ht="20.25" hidden="1" customHeight="1" x14ac:dyDescent="0.3">
      <c r="A241" s="32" t="s">
        <v>238</v>
      </c>
      <c r="B241" s="53" t="s">
        <v>349</v>
      </c>
      <c r="C241" s="7"/>
      <c r="D241" s="91"/>
      <c r="E241" s="92"/>
    </row>
    <row r="242" spans="1:16107" s="57" customFormat="1" ht="21.75" hidden="1" customHeight="1" x14ac:dyDescent="0.3">
      <c r="A242" s="9" t="s">
        <v>239</v>
      </c>
      <c r="B242" s="53" t="s">
        <v>349</v>
      </c>
      <c r="C242" s="15"/>
      <c r="D242" s="91"/>
      <c r="E242" s="92"/>
    </row>
    <row r="243" spans="1:16107" s="57" customFormat="1" ht="20.25" hidden="1" customHeight="1" x14ac:dyDescent="0.3">
      <c r="A243" s="9" t="s">
        <v>240</v>
      </c>
      <c r="B243" s="53" t="s">
        <v>346</v>
      </c>
      <c r="C243" s="7"/>
      <c r="D243" s="91"/>
      <c r="E243" s="92"/>
    </row>
    <row r="244" spans="1:16107" s="57" customFormat="1" ht="21.75" hidden="1" customHeight="1" x14ac:dyDescent="0.3">
      <c r="A244" s="11" t="s">
        <v>241</v>
      </c>
      <c r="B244" s="53" t="s">
        <v>350</v>
      </c>
      <c r="C244" s="7"/>
      <c r="D244" s="91"/>
      <c r="E244" s="92"/>
    </row>
    <row r="245" spans="1:16107" s="57" customFormat="1" ht="20.399999999999999" customHeight="1" x14ac:dyDescent="0.3">
      <c r="A245" s="9" t="s">
        <v>242</v>
      </c>
      <c r="B245" s="199" t="s">
        <v>346</v>
      </c>
      <c r="C245" s="7">
        <v>95</v>
      </c>
      <c r="D245" s="91">
        <v>35000</v>
      </c>
      <c r="E245" s="106">
        <f>+D245*C245</f>
        <v>3325000</v>
      </c>
      <c r="F245" s="200"/>
      <c r="G245" s="200"/>
      <c r="H245" s="200"/>
      <c r="I245" s="200"/>
      <c r="J245" s="200"/>
      <c r="K245" s="200"/>
      <c r="Q245" s="200"/>
      <c r="R245" s="200"/>
      <c r="S245" s="200"/>
      <c r="T245" s="200"/>
      <c r="U245" s="200"/>
      <c r="V245" s="200"/>
      <c r="W245" s="200"/>
      <c r="Y245" s="200"/>
      <c r="Z245" s="200"/>
      <c r="AA245" s="200"/>
      <c r="AB245" s="200"/>
      <c r="AC245" s="200"/>
      <c r="AD245" s="200"/>
      <c r="AE245" s="200"/>
      <c r="AF245" s="200"/>
      <c r="AI245" s="200"/>
      <c r="AL245" s="200"/>
      <c r="AO245" s="200"/>
      <c r="AR245" s="200"/>
      <c r="AU245" s="200"/>
      <c r="AX245" s="200"/>
      <c r="BG245" s="200"/>
      <c r="BJ245" s="200"/>
      <c r="BM245" s="200"/>
      <c r="BP245" s="200"/>
      <c r="BY245" s="200"/>
      <c r="CE245" s="200"/>
      <c r="CH245" s="200"/>
      <c r="CK245" s="200"/>
      <c r="CN245" s="200"/>
      <c r="CT245" s="200"/>
      <c r="DC245" s="200"/>
      <c r="DE245" s="200"/>
      <c r="DF245" s="200"/>
      <c r="DH245" s="200"/>
      <c r="DK245" s="200"/>
      <c r="DN245" s="200"/>
      <c r="DQ245" s="200"/>
      <c r="DT245" s="200"/>
      <c r="DW245" s="200"/>
      <c r="DY245" s="200"/>
      <c r="EA245" s="200"/>
      <c r="ED245" s="200"/>
      <c r="EG245" s="200"/>
      <c r="EJ245" s="200"/>
      <c r="EM245" s="200"/>
      <c r="EP245" s="200"/>
      <c r="ES245" s="200"/>
      <c r="EV245" s="200"/>
      <c r="EX245" s="200"/>
      <c r="FA245" s="200"/>
      <c r="FD245" s="200"/>
      <c r="FG245" s="200"/>
      <c r="FM245" s="200"/>
      <c r="FP245" s="200"/>
      <c r="FR245" s="200"/>
      <c r="GY245" s="200"/>
      <c r="HB245" s="200"/>
      <c r="HE245" s="200"/>
      <c r="HH245" s="200"/>
      <c r="HK245" s="200"/>
      <c r="HL245" s="200"/>
      <c r="HM245" s="200"/>
      <c r="HP245" s="200"/>
      <c r="HS245" s="200"/>
      <c r="HV245" s="200"/>
      <c r="HY245" s="200"/>
      <c r="IA245" s="200"/>
      <c r="IO245" s="200"/>
      <c r="IP245" s="200"/>
      <c r="IQ245" s="200"/>
      <c r="IR245" s="200"/>
      <c r="IS245" s="200"/>
      <c r="IT245" s="200"/>
      <c r="IU245" s="200"/>
      <c r="IV245" s="200"/>
      <c r="IW245" s="200"/>
      <c r="IX245" s="200"/>
      <c r="IY245" s="200"/>
      <c r="IZ245" s="200"/>
      <c r="JA245" s="200"/>
      <c r="JB245" s="200"/>
      <c r="JC245" s="200"/>
      <c r="JD245" s="200"/>
      <c r="JE245" s="200"/>
      <c r="JF245" s="200"/>
      <c r="JG245" s="200"/>
      <c r="JM245" s="200"/>
      <c r="JN245" s="200"/>
      <c r="JO245" s="200"/>
      <c r="JP245" s="200"/>
      <c r="JQ245" s="200"/>
      <c r="JR245" s="200"/>
      <c r="JS245" s="200"/>
      <c r="JU245" s="200"/>
      <c r="JV245" s="200"/>
      <c r="JW245" s="200"/>
      <c r="JX245" s="200"/>
      <c r="JY245" s="200"/>
      <c r="JZ245" s="200"/>
      <c r="KA245" s="200"/>
      <c r="KB245" s="200"/>
      <c r="KE245" s="200"/>
      <c r="KH245" s="200"/>
      <c r="KK245" s="200"/>
      <c r="KN245" s="200"/>
      <c r="KQ245" s="200"/>
      <c r="KT245" s="200"/>
      <c r="LC245" s="200"/>
      <c r="LF245" s="200"/>
      <c r="LI245" s="200"/>
      <c r="LL245" s="200"/>
      <c r="LU245" s="200"/>
      <c r="MA245" s="200"/>
      <c r="MD245" s="200"/>
      <c r="MG245" s="200"/>
      <c r="MJ245" s="200"/>
      <c r="MP245" s="200"/>
      <c r="MY245" s="200"/>
      <c r="NA245" s="200"/>
      <c r="NB245" s="200"/>
      <c r="ND245" s="200"/>
      <c r="NG245" s="200"/>
      <c r="NJ245" s="200"/>
      <c r="NM245" s="200"/>
      <c r="NP245" s="200"/>
      <c r="NS245" s="200"/>
      <c r="NU245" s="200"/>
      <c r="NW245" s="200"/>
      <c r="NZ245" s="200"/>
      <c r="OC245" s="200"/>
      <c r="OF245" s="200"/>
      <c r="OI245" s="200"/>
      <c r="OL245" s="200"/>
      <c r="OO245" s="200"/>
      <c r="OR245" s="200"/>
      <c r="OT245" s="200"/>
      <c r="OW245" s="200"/>
      <c r="OZ245" s="200"/>
      <c r="PC245" s="200"/>
      <c r="PI245" s="200"/>
      <c r="PL245" s="200"/>
      <c r="PN245" s="200"/>
      <c r="QU245" s="200"/>
      <c r="QX245" s="200"/>
      <c r="RA245" s="200"/>
      <c r="RD245" s="200"/>
      <c r="RG245" s="200"/>
      <c r="RH245" s="200"/>
      <c r="RI245" s="200"/>
      <c r="RL245" s="200"/>
      <c r="RO245" s="200"/>
      <c r="RR245" s="200"/>
      <c r="RU245" s="200"/>
      <c r="RW245" s="200"/>
      <c r="SK245" s="200"/>
      <c r="SL245" s="200"/>
      <c r="SM245" s="200"/>
      <c r="SN245" s="200"/>
      <c r="SO245" s="200"/>
      <c r="SP245" s="200"/>
      <c r="SQ245" s="200"/>
      <c r="SR245" s="200"/>
      <c r="SS245" s="200"/>
      <c r="ST245" s="200"/>
      <c r="SU245" s="200"/>
      <c r="SV245" s="200"/>
      <c r="SW245" s="200"/>
      <c r="SX245" s="200"/>
      <c r="SY245" s="200"/>
      <c r="SZ245" s="200"/>
      <c r="TA245" s="200"/>
      <c r="TB245" s="200"/>
      <c r="TC245" s="200"/>
      <c r="TI245" s="200"/>
      <c r="TJ245" s="200"/>
      <c r="TK245" s="200"/>
      <c r="TL245" s="200"/>
      <c r="TM245" s="200"/>
      <c r="TN245" s="200"/>
      <c r="TO245" s="200"/>
      <c r="TQ245" s="200"/>
      <c r="TR245" s="200"/>
      <c r="TS245" s="200"/>
      <c r="TT245" s="200"/>
      <c r="TU245" s="200"/>
      <c r="TV245" s="200"/>
      <c r="TW245" s="200"/>
      <c r="TX245" s="200"/>
      <c r="UA245" s="200"/>
      <c r="UD245" s="200"/>
      <c r="UG245" s="200"/>
      <c r="UJ245" s="200"/>
      <c r="UM245" s="200"/>
      <c r="UP245" s="200"/>
      <c r="UY245" s="200"/>
      <c r="VB245" s="200"/>
      <c r="VE245" s="200"/>
      <c r="VH245" s="200"/>
      <c r="VQ245" s="200"/>
      <c r="VW245" s="200"/>
      <c r="VZ245" s="200"/>
      <c r="WC245" s="200"/>
      <c r="WF245" s="200"/>
      <c r="WL245" s="200"/>
      <c r="WU245" s="200"/>
      <c r="WW245" s="200"/>
      <c r="WX245" s="200"/>
      <c r="WZ245" s="200"/>
      <c r="XC245" s="200"/>
      <c r="XF245" s="200"/>
      <c r="XI245" s="200"/>
      <c r="XL245" s="200"/>
      <c r="XO245" s="200"/>
      <c r="XQ245" s="200"/>
      <c r="XS245" s="200"/>
      <c r="XV245" s="200"/>
      <c r="XY245" s="200"/>
      <c r="YB245" s="200"/>
      <c r="YE245" s="200"/>
      <c r="YH245" s="200"/>
      <c r="YK245" s="200"/>
      <c r="YN245" s="200"/>
      <c r="YP245" s="200"/>
      <c r="YS245" s="200"/>
      <c r="YV245" s="200"/>
      <c r="YY245" s="200"/>
      <c r="ZE245" s="200"/>
      <c r="ZH245" s="200"/>
      <c r="ZJ245" s="200"/>
      <c r="AAQ245" s="200"/>
      <c r="AAT245" s="200"/>
      <c r="AAW245" s="200"/>
      <c r="AAZ245" s="200"/>
      <c r="ABC245" s="200"/>
      <c r="ABD245" s="200"/>
      <c r="ABE245" s="200"/>
      <c r="ABH245" s="200"/>
      <c r="ABK245" s="200"/>
      <c r="ABN245" s="200"/>
      <c r="ABQ245" s="200"/>
      <c r="ABS245" s="200"/>
      <c r="ACG245" s="200"/>
      <c r="ACH245" s="200"/>
      <c r="ACI245" s="200"/>
      <c r="ACJ245" s="200"/>
      <c r="ACK245" s="200"/>
      <c r="ACL245" s="200"/>
      <c r="ACM245" s="200"/>
      <c r="ACN245" s="200"/>
      <c r="ACO245" s="200"/>
      <c r="ACP245" s="200"/>
      <c r="ACQ245" s="200"/>
      <c r="ACR245" s="200"/>
      <c r="ACS245" s="200"/>
      <c r="ACT245" s="200"/>
      <c r="ACU245" s="200"/>
      <c r="ACV245" s="200"/>
      <c r="ACW245" s="200"/>
      <c r="ACX245" s="200"/>
      <c r="ACY245" s="200"/>
      <c r="ADE245" s="200"/>
      <c r="ADF245" s="200"/>
      <c r="ADG245" s="200"/>
      <c r="ADH245" s="200"/>
      <c r="ADI245" s="200"/>
      <c r="ADJ245" s="200"/>
      <c r="ADK245" s="200"/>
      <c r="ADM245" s="200"/>
      <c r="ADN245" s="200"/>
      <c r="ADO245" s="200"/>
      <c r="ADP245" s="200"/>
      <c r="ADQ245" s="200"/>
      <c r="ADR245" s="200"/>
      <c r="ADS245" s="200"/>
      <c r="ADT245" s="200"/>
      <c r="ADW245" s="200"/>
      <c r="ADZ245" s="200"/>
      <c r="AEC245" s="200"/>
      <c r="AEF245" s="200"/>
      <c r="AEI245" s="200"/>
      <c r="AEL245" s="200"/>
      <c r="AEU245" s="200"/>
      <c r="AEX245" s="200"/>
      <c r="AFA245" s="200"/>
      <c r="AFD245" s="200"/>
      <c r="AFM245" s="200"/>
      <c r="AFS245" s="200"/>
      <c r="AFV245" s="200"/>
      <c r="AFY245" s="200"/>
      <c r="AGB245" s="200"/>
      <c r="AGH245" s="200"/>
      <c r="AGQ245" s="200"/>
      <c r="AGS245" s="200"/>
      <c r="AGT245" s="200"/>
      <c r="AGV245" s="200"/>
      <c r="AGY245" s="200"/>
      <c r="AHB245" s="200"/>
      <c r="AHE245" s="200"/>
      <c r="AHH245" s="200"/>
      <c r="AHK245" s="200"/>
      <c r="AHM245" s="200"/>
      <c r="AHO245" s="200"/>
      <c r="AHR245" s="200"/>
      <c r="AHU245" s="200"/>
      <c r="AHX245" s="200"/>
      <c r="AIA245" s="200"/>
      <c r="AID245" s="200"/>
      <c r="AIG245" s="200"/>
      <c r="AIJ245" s="200"/>
      <c r="AIL245" s="200"/>
      <c r="AIO245" s="200"/>
      <c r="AIR245" s="200"/>
      <c r="AIU245" s="200"/>
      <c r="AJA245" s="200"/>
      <c r="AJD245" s="200"/>
      <c r="AJF245" s="200"/>
      <c r="AKM245" s="200"/>
      <c r="AKP245" s="200"/>
      <c r="AKS245" s="200"/>
      <c r="AKV245" s="200"/>
      <c r="AKY245" s="200"/>
      <c r="AKZ245" s="200"/>
      <c r="ALA245" s="200"/>
      <c r="ALD245" s="200"/>
      <c r="ALG245" s="200"/>
      <c r="ALJ245" s="200"/>
      <c r="ALM245" s="200"/>
      <c r="ALO245" s="200"/>
      <c r="AMC245" s="200"/>
      <c r="AMD245" s="200"/>
      <c r="AME245" s="200"/>
      <c r="AMF245" s="200"/>
      <c r="AMG245" s="200"/>
      <c r="AMH245" s="200"/>
      <c r="AMI245" s="200"/>
      <c r="AMJ245" s="200"/>
      <c r="AMK245" s="200"/>
      <c r="AML245" s="200"/>
      <c r="AMM245" s="200"/>
      <c r="AMN245" s="200"/>
      <c r="AMO245" s="200"/>
      <c r="AMP245" s="200"/>
      <c r="AMQ245" s="200"/>
      <c r="AMR245" s="200"/>
      <c r="AMS245" s="200"/>
      <c r="AMT245" s="200"/>
      <c r="AMU245" s="200"/>
      <c r="ANA245" s="200"/>
      <c r="ANB245" s="200"/>
      <c r="ANC245" s="200"/>
      <c r="AND245" s="200"/>
      <c r="ANE245" s="200"/>
      <c r="ANF245" s="200"/>
      <c r="ANG245" s="200"/>
      <c r="ANI245" s="200"/>
      <c r="ANJ245" s="200"/>
      <c r="ANK245" s="200"/>
      <c r="ANL245" s="200"/>
      <c r="ANM245" s="200"/>
      <c r="ANN245" s="200"/>
      <c r="ANO245" s="200"/>
      <c r="ANP245" s="200"/>
      <c r="ANS245" s="200"/>
      <c r="ANV245" s="200"/>
      <c r="ANY245" s="200"/>
      <c r="AOB245" s="200"/>
      <c r="AOE245" s="200"/>
      <c r="AOH245" s="200"/>
      <c r="AOQ245" s="200"/>
      <c r="AOT245" s="200"/>
      <c r="AOW245" s="200"/>
      <c r="AOZ245" s="200"/>
      <c r="API245" s="200"/>
      <c r="APO245" s="200"/>
      <c r="APR245" s="200"/>
      <c r="APU245" s="200"/>
      <c r="APX245" s="200"/>
      <c r="AQD245" s="200"/>
      <c r="AQM245" s="200"/>
      <c r="AQO245" s="200"/>
      <c r="AQP245" s="200"/>
      <c r="AQR245" s="200"/>
      <c r="AQU245" s="200"/>
      <c r="AQX245" s="200"/>
      <c r="ARA245" s="200"/>
      <c r="ARD245" s="200"/>
      <c r="ARG245" s="200"/>
      <c r="ARI245" s="200"/>
      <c r="ARK245" s="200"/>
      <c r="ARN245" s="200"/>
      <c r="ARQ245" s="200"/>
      <c r="ART245" s="200"/>
      <c r="ARW245" s="200"/>
      <c r="ARZ245" s="200"/>
      <c r="ASC245" s="200"/>
      <c r="ASF245" s="200"/>
      <c r="ASH245" s="200"/>
      <c r="ASK245" s="200"/>
      <c r="ASN245" s="200"/>
      <c r="ASQ245" s="200"/>
      <c r="ASW245" s="200"/>
      <c r="ASZ245" s="200"/>
      <c r="ATB245" s="200"/>
      <c r="AUI245" s="200"/>
      <c r="AUL245" s="200"/>
      <c r="AUO245" s="200"/>
      <c r="AUR245" s="200"/>
      <c r="AUU245" s="200"/>
      <c r="AUV245" s="200"/>
      <c r="AUW245" s="200"/>
      <c r="AUZ245" s="200"/>
      <c r="AVC245" s="200"/>
      <c r="AVF245" s="200"/>
      <c r="AVI245" s="200"/>
      <c r="AVK245" s="200"/>
      <c r="AVY245" s="200"/>
      <c r="AVZ245" s="200"/>
      <c r="AWA245" s="200"/>
      <c r="AWB245" s="200"/>
      <c r="AWC245" s="200"/>
      <c r="AWD245" s="200"/>
      <c r="AWE245" s="200"/>
      <c r="AWF245" s="200"/>
      <c r="AWG245" s="200"/>
      <c r="AWH245" s="200"/>
      <c r="AWI245" s="200"/>
      <c r="AWJ245" s="200"/>
      <c r="AWK245" s="200"/>
      <c r="AWL245" s="200"/>
      <c r="AWM245" s="200"/>
      <c r="AWN245" s="200"/>
      <c r="AWO245" s="200"/>
      <c r="AWP245" s="200"/>
      <c r="AWQ245" s="200"/>
      <c r="AWW245" s="200"/>
      <c r="AWX245" s="200"/>
      <c r="AWY245" s="200"/>
      <c r="AWZ245" s="200"/>
      <c r="AXA245" s="200"/>
      <c r="AXB245" s="200"/>
      <c r="AXC245" s="200"/>
      <c r="AXE245" s="200"/>
      <c r="AXF245" s="200"/>
      <c r="AXG245" s="200"/>
      <c r="AXH245" s="200"/>
      <c r="AXI245" s="200"/>
      <c r="AXJ245" s="200"/>
      <c r="AXK245" s="200"/>
      <c r="AXL245" s="200"/>
      <c r="AXO245" s="200"/>
      <c r="AXR245" s="200"/>
      <c r="AXU245" s="200"/>
      <c r="AXX245" s="200"/>
      <c r="AYA245" s="200"/>
      <c r="AYD245" s="200"/>
      <c r="AYM245" s="200"/>
      <c r="AYP245" s="200"/>
      <c r="AYS245" s="200"/>
      <c r="AYV245" s="200"/>
      <c r="AZE245" s="200"/>
      <c r="AZK245" s="200"/>
      <c r="AZN245" s="200"/>
      <c r="AZQ245" s="200"/>
      <c r="AZT245" s="200"/>
      <c r="AZZ245" s="200"/>
      <c r="BAI245" s="200"/>
      <c r="BAK245" s="200"/>
      <c r="BAL245" s="200"/>
      <c r="BAN245" s="200"/>
      <c r="BAQ245" s="200"/>
      <c r="BAT245" s="200"/>
      <c r="BAW245" s="200"/>
      <c r="BAZ245" s="200"/>
      <c r="BBC245" s="200"/>
      <c r="BBE245" s="200"/>
      <c r="BBG245" s="200"/>
      <c r="BBJ245" s="200"/>
      <c r="BBM245" s="200"/>
      <c r="BBP245" s="200"/>
      <c r="BBS245" s="200"/>
      <c r="BBV245" s="200"/>
      <c r="BBY245" s="200"/>
      <c r="BCB245" s="200"/>
      <c r="BCD245" s="200"/>
      <c r="BCG245" s="200"/>
      <c r="BCJ245" s="200"/>
      <c r="BCM245" s="200"/>
      <c r="BCS245" s="200"/>
      <c r="BCV245" s="200"/>
      <c r="BCX245" s="200"/>
      <c r="BEE245" s="200"/>
      <c r="BEH245" s="200"/>
      <c r="BEK245" s="200"/>
      <c r="BEN245" s="200"/>
      <c r="BEQ245" s="200"/>
      <c r="BER245" s="200"/>
      <c r="BES245" s="200"/>
      <c r="BEV245" s="200"/>
      <c r="BEY245" s="200"/>
      <c r="BFB245" s="200"/>
      <c r="BFE245" s="200"/>
      <c r="BFG245" s="200"/>
      <c r="BFU245" s="200"/>
      <c r="BFV245" s="200"/>
      <c r="BFW245" s="200"/>
      <c r="BFX245" s="200"/>
      <c r="BFY245" s="200"/>
      <c r="BFZ245" s="200"/>
      <c r="BGA245" s="200"/>
      <c r="BGB245" s="200"/>
      <c r="BGC245" s="200"/>
      <c r="BGD245" s="200"/>
      <c r="BGE245" s="200"/>
      <c r="BGF245" s="200"/>
      <c r="BGG245" s="200"/>
      <c r="BGH245" s="200"/>
      <c r="BGI245" s="200"/>
      <c r="BGJ245" s="200"/>
      <c r="BGK245" s="200"/>
      <c r="BGL245" s="200"/>
      <c r="BGM245" s="200"/>
      <c r="BGS245" s="200"/>
      <c r="BGT245" s="200"/>
      <c r="BGU245" s="200"/>
      <c r="BGV245" s="200"/>
      <c r="BGW245" s="200"/>
      <c r="BGX245" s="200"/>
      <c r="BGY245" s="200"/>
      <c r="BHA245" s="200"/>
      <c r="BHB245" s="200"/>
      <c r="BHC245" s="200"/>
      <c r="BHD245" s="200"/>
      <c r="BHE245" s="200"/>
      <c r="BHF245" s="200"/>
      <c r="BHG245" s="200"/>
      <c r="BHH245" s="200"/>
      <c r="BHK245" s="200"/>
      <c r="BHN245" s="200"/>
      <c r="BHQ245" s="200"/>
      <c r="BHT245" s="200"/>
      <c r="BHW245" s="200"/>
      <c r="BHZ245" s="200"/>
      <c r="BII245" s="200"/>
      <c r="BIL245" s="200"/>
      <c r="BIO245" s="200"/>
      <c r="BIR245" s="200"/>
      <c r="BJA245" s="200"/>
      <c r="BJG245" s="200"/>
      <c r="BJJ245" s="200"/>
      <c r="BJM245" s="200"/>
      <c r="BJP245" s="200"/>
      <c r="BJV245" s="200"/>
      <c r="BKE245" s="200"/>
      <c r="BKG245" s="200"/>
      <c r="BKH245" s="200"/>
      <c r="BKJ245" s="200"/>
      <c r="BKM245" s="200"/>
      <c r="BKP245" s="200"/>
      <c r="BKS245" s="200"/>
      <c r="BKV245" s="200"/>
      <c r="BKY245" s="200"/>
      <c r="BLA245" s="200"/>
      <c r="BLC245" s="200"/>
      <c r="BLF245" s="200"/>
      <c r="BLI245" s="200"/>
      <c r="BLL245" s="200"/>
      <c r="BLO245" s="200"/>
      <c r="BLR245" s="200"/>
      <c r="BLU245" s="200"/>
      <c r="BLX245" s="200"/>
      <c r="BLZ245" s="200"/>
      <c r="BMC245" s="200"/>
      <c r="BMF245" s="200"/>
      <c r="BMI245" s="200"/>
      <c r="BMO245" s="200"/>
      <c r="BMR245" s="200"/>
      <c r="BMT245" s="200"/>
      <c r="BOA245" s="200"/>
      <c r="BOD245" s="200"/>
      <c r="BOG245" s="200"/>
      <c r="BOJ245" s="200"/>
      <c r="BOM245" s="200"/>
      <c r="BON245" s="200"/>
      <c r="BOO245" s="200"/>
      <c r="BOR245" s="200"/>
      <c r="BOU245" s="200"/>
      <c r="BOX245" s="200"/>
      <c r="BPA245" s="200"/>
      <c r="BPC245" s="200"/>
      <c r="BPQ245" s="200"/>
      <c r="BPR245" s="200"/>
      <c r="BPS245" s="200"/>
      <c r="BPT245" s="200"/>
      <c r="BPU245" s="200"/>
      <c r="BPV245" s="200"/>
      <c r="BPW245" s="200"/>
      <c r="BPX245" s="200"/>
      <c r="BPY245" s="200"/>
      <c r="BPZ245" s="200"/>
      <c r="BQA245" s="200"/>
      <c r="BQB245" s="200"/>
      <c r="BQC245" s="200"/>
      <c r="BQD245" s="200"/>
      <c r="BQE245" s="200"/>
      <c r="BQF245" s="200"/>
      <c r="BQG245" s="200"/>
      <c r="BQH245" s="200"/>
      <c r="BQI245" s="200"/>
      <c r="BQO245" s="200"/>
      <c r="BQP245" s="200"/>
      <c r="BQQ245" s="200"/>
      <c r="BQR245" s="200"/>
      <c r="BQS245" s="200"/>
      <c r="BQT245" s="200"/>
      <c r="BQU245" s="200"/>
      <c r="BQW245" s="200"/>
      <c r="BQX245" s="200"/>
      <c r="BQY245" s="200"/>
      <c r="BQZ245" s="200"/>
      <c r="BRA245" s="200"/>
      <c r="BRB245" s="200"/>
      <c r="BRC245" s="200"/>
      <c r="BRD245" s="200"/>
      <c r="BRG245" s="200"/>
      <c r="BRJ245" s="200"/>
      <c r="BRM245" s="200"/>
      <c r="BRP245" s="200"/>
      <c r="BRS245" s="200"/>
      <c r="BRV245" s="200"/>
      <c r="BSE245" s="200"/>
      <c r="BSH245" s="200"/>
      <c r="BSK245" s="200"/>
      <c r="BSN245" s="200"/>
      <c r="BSW245" s="200"/>
      <c r="BTC245" s="200"/>
      <c r="BTF245" s="200"/>
      <c r="BTI245" s="200"/>
      <c r="BTL245" s="200"/>
      <c r="BTR245" s="200"/>
      <c r="BUA245" s="200"/>
      <c r="BUC245" s="200"/>
      <c r="BUD245" s="200"/>
      <c r="BUF245" s="200"/>
      <c r="BUI245" s="200"/>
      <c r="BUL245" s="200"/>
      <c r="BUO245" s="200"/>
      <c r="BUR245" s="200"/>
      <c r="BUU245" s="200"/>
      <c r="BUW245" s="200"/>
      <c r="BUY245" s="200"/>
      <c r="BVB245" s="200"/>
      <c r="BVE245" s="200"/>
      <c r="BVH245" s="200"/>
      <c r="BVK245" s="200"/>
      <c r="BVN245" s="200"/>
      <c r="BVQ245" s="200"/>
      <c r="BVT245" s="200"/>
      <c r="BVV245" s="200"/>
      <c r="BVY245" s="200"/>
      <c r="BWB245" s="200"/>
      <c r="BWE245" s="200"/>
      <c r="BWK245" s="200"/>
      <c r="BWN245" s="200"/>
      <c r="BWP245" s="200"/>
      <c r="BXW245" s="200"/>
      <c r="BXZ245" s="200"/>
      <c r="BYC245" s="200"/>
      <c r="BYF245" s="200"/>
      <c r="BYI245" s="200"/>
      <c r="BYJ245" s="200"/>
      <c r="BYK245" s="200"/>
      <c r="BYN245" s="200"/>
      <c r="BYQ245" s="200"/>
      <c r="BYT245" s="200"/>
      <c r="BYW245" s="200"/>
      <c r="BYY245" s="200"/>
      <c r="BZM245" s="200"/>
      <c r="BZN245" s="200"/>
      <c r="BZO245" s="200"/>
      <c r="BZP245" s="200"/>
      <c r="BZQ245" s="200"/>
      <c r="BZR245" s="200"/>
      <c r="BZS245" s="200"/>
      <c r="BZT245" s="200"/>
      <c r="BZU245" s="200"/>
      <c r="BZV245" s="200"/>
      <c r="BZW245" s="200"/>
      <c r="BZX245" s="200"/>
      <c r="BZY245" s="200"/>
      <c r="BZZ245" s="200"/>
      <c r="CAA245" s="200"/>
      <c r="CAB245" s="200"/>
      <c r="CAC245" s="200"/>
      <c r="CAD245" s="200"/>
      <c r="CAE245" s="200"/>
      <c r="CAK245" s="200"/>
      <c r="CAL245" s="200"/>
      <c r="CAM245" s="200"/>
      <c r="CAN245" s="200"/>
      <c r="CAO245" s="200"/>
      <c r="CAP245" s="200"/>
      <c r="CAQ245" s="200"/>
      <c r="CAS245" s="200"/>
      <c r="CAT245" s="200"/>
      <c r="CAU245" s="200"/>
      <c r="CAV245" s="200"/>
      <c r="CAW245" s="200"/>
      <c r="CAX245" s="200"/>
      <c r="CAY245" s="200"/>
      <c r="CAZ245" s="200"/>
      <c r="CBC245" s="200"/>
      <c r="CBF245" s="200"/>
      <c r="CBI245" s="200"/>
      <c r="CBL245" s="200"/>
      <c r="CBO245" s="200"/>
      <c r="CBR245" s="200"/>
      <c r="CCA245" s="200"/>
      <c r="CCD245" s="200"/>
      <c r="CCG245" s="200"/>
      <c r="CCJ245" s="200"/>
      <c r="CCS245" s="200"/>
      <c r="CCY245" s="200"/>
      <c r="CDB245" s="200"/>
      <c r="CDE245" s="200"/>
      <c r="CDH245" s="200"/>
      <c r="CDN245" s="200"/>
      <c r="CDW245" s="200"/>
      <c r="CDY245" s="200"/>
      <c r="CDZ245" s="200"/>
      <c r="CEB245" s="200"/>
      <c r="CEE245" s="200"/>
      <c r="CEH245" s="200"/>
      <c r="CEK245" s="200"/>
      <c r="CEN245" s="200"/>
      <c r="CEQ245" s="200"/>
      <c r="CES245" s="200"/>
      <c r="CEU245" s="200"/>
      <c r="CEX245" s="200"/>
      <c r="CFA245" s="200"/>
      <c r="CFD245" s="200"/>
      <c r="CFG245" s="200"/>
      <c r="CFJ245" s="200"/>
      <c r="CFM245" s="200"/>
      <c r="CFP245" s="200"/>
      <c r="CFR245" s="200"/>
      <c r="CFU245" s="200"/>
      <c r="CFX245" s="200"/>
      <c r="CGA245" s="200"/>
      <c r="CGG245" s="200"/>
      <c r="CGJ245" s="200"/>
      <c r="CGL245" s="200"/>
      <c r="CHS245" s="200"/>
      <c r="CHV245" s="200"/>
      <c r="CHY245" s="200"/>
      <c r="CIB245" s="200"/>
      <c r="CIE245" s="200"/>
      <c r="CIF245" s="200"/>
      <c r="CIG245" s="200"/>
      <c r="CIJ245" s="200"/>
      <c r="CIM245" s="200"/>
      <c r="CIP245" s="200"/>
      <c r="CIS245" s="200"/>
      <c r="CIU245" s="200"/>
      <c r="CJI245" s="200"/>
      <c r="CJJ245" s="200"/>
      <c r="CJK245" s="200"/>
      <c r="CJL245" s="200"/>
      <c r="CJM245" s="200"/>
      <c r="CJN245" s="200"/>
      <c r="CJO245" s="200"/>
      <c r="CJP245" s="200"/>
      <c r="CJQ245" s="200"/>
      <c r="CJR245" s="200"/>
      <c r="CJS245" s="200"/>
      <c r="CJT245" s="200"/>
      <c r="CJU245" s="200"/>
      <c r="CJV245" s="200"/>
      <c r="CJW245" s="200"/>
      <c r="CJX245" s="200"/>
      <c r="CJY245" s="200"/>
      <c r="CJZ245" s="200"/>
      <c r="CKA245" s="200"/>
      <c r="CKG245" s="200"/>
      <c r="CKH245" s="200"/>
      <c r="CKI245" s="200"/>
      <c r="CKJ245" s="200"/>
      <c r="CKK245" s="200"/>
      <c r="CKL245" s="200"/>
      <c r="CKM245" s="200"/>
      <c r="CKO245" s="200"/>
      <c r="CKP245" s="200"/>
      <c r="CKQ245" s="200"/>
      <c r="CKR245" s="200"/>
      <c r="CKS245" s="200"/>
      <c r="CKT245" s="200"/>
      <c r="CKU245" s="200"/>
      <c r="CKV245" s="200"/>
      <c r="CKY245" s="200"/>
      <c r="CLB245" s="200"/>
      <c r="CLE245" s="200"/>
      <c r="CLH245" s="200"/>
      <c r="CLK245" s="200"/>
      <c r="CLN245" s="200"/>
      <c r="CLW245" s="200"/>
      <c r="CLZ245" s="200"/>
      <c r="CMC245" s="200"/>
      <c r="CMF245" s="200"/>
      <c r="CMO245" s="200"/>
      <c r="CMU245" s="200"/>
      <c r="CMX245" s="200"/>
      <c r="CNA245" s="200"/>
      <c r="CND245" s="200"/>
      <c r="CNJ245" s="200"/>
      <c r="CNS245" s="200"/>
      <c r="CNU245" s="200"/>
      <c r="CNV245" s="200"/>
      <c r="CNX245" s="200"/>
      <c r="COA245" s="200"/>
      <c r="COD245" s="200"/>
      <c r="COG245" s="200"/>
      <c r="COJ245" s="200"/>
      <c r="COM245" s="200"/>
      <c r="COO245" s="200"/>
      <c r="COQ245" s="200"/>
      <c r="COT245" s="200"/>
      <c r="COW245" s="200"/>
      <c r="COZ245" s="200"/>
      <c r="CPC245" s="200"/>
      <c r="CPF245" s="200"/>
      <c r="CPI245" s="200"/>
      <c r="CPL245" s="200"/>
      <c r="CPN245" s="200"/>
      <c r="CPQ245" s="200"/>
      <c r="CPT245" s="200"/>
      <c r="CPW245" s="200"/>
      <c r="CQC245" s="200"/>
      <c r="CQF245" s="200"/>
      <c r="CQH245" s="200"/>
      <c r="CRO245" s="200"/>
      <c r="CRR245" s="200"/>
      <c r="CRU245" s="200"/>
      <c r="CRX245" s="200"/>
      <c r="CSA245" s="200"/>
      <c r="CSB245" s="200"/>
      <c r="CSC245" s="200"/>
      <c r="CSF245" s="200"/>
      <c r="CSI245" s="200"/>
      <c r="CSL245" s="200"/>
      <c r="CSO245" s="200"/>
      <c r="CSQ245" s="200"/>
      <c r="CTE245" s="200"/>
      <c r="CTF245" s="200"/>
      <c r="CTG245" s="200"/>
      <c r="CTH245" s="200"/>
      <c r="CTI245" s="200"/>
      <c r="CTJ245" s="200"/>
      <c r="CTK245" s="200"/>
      <c r="CTL245" s="200"/>
      <c r="CTM245" s="200"/>
      <c r="CTN245" s="200"/>
      <c r="CTO245" s="200"/>
      <c r="CTP245" s="200"/>
      <c r="CTQ245" s="200"/>
      <c r="CTR245" s="200"/>
      <c r="CTS245" s="200"/>
      <c r="CTT245" s="200"/>
      <c r="CTU245" s="200"/>
      <c r="CTV245" s="200"/>
      <c r="CTW245" s="200"/>
      <c r="CUC245" s="200"/>
      <c r="CUD245" s="200"/>
      <c r="CUE245" s="200"/>
      <c r="CUF245" s="200"/>
      <c r="CUG245" s="200"/>
      <c r="CUH245" s="200"/>
      <c r="CUI245" s="200"/>
      <c r="CUK245" s="200"/>
      <c r="CUL245" s="200"/>
      <c r="CUM245" s="200"/>
      <c r="CUN245" s="200"/>
      <c r="CUO245" s="200"/>
      <c r="CUP245" s="200"/>
      <c r="CUQ245" s="200"/>
      <c r="CUR245" s="200"/>
      <c r="CUU245" s="200"/>
      <c r="CUX245" s="200"/>
      <c r="CVA245" s="200"/>
      <c r="CVD245" s="200"/>
      <c r="CVG245" s="200"/>
      <c r="CVJ245" s="200"/>
      <c r="CVS245" s="200"/>
      <c r="CVV245" s="200"/>
      <c r="CVY245" s="200"/>
      <c r="CWB245" s="200"/>
      <c r="CWK245" s="200"/>
      <c r="CWQ245" s="200"/>
      <c r="CWT245" s="200"/>
      <c r="CWW245" s="200"/>
      <c r="CWZ245" s="200"/>
      <c r="CXF245" s="200"/>
      <c r="CXO245" s="200"/>
      <c r="CXQ245" s="200"/>
      <c r="CXR245" s="200"/>
      <c r="CXT245" s="200"/>
      <c r="CXW245" s="200"/>
      <c r="CXZ245" s="200"/>
      <c r="CYC245" s="200"/>
      <c r="CYF245" s="200"/>
      <c r="CYI245" s="200"/>
      <c r="CYK245" s="200"/>
      <c r="CYM245" s="200"/>
      <c r="CYP245" s="200"/>
      <c r="CYS245" s="200"/>
      <c r="CYV245" s="200"/>
      <c r="CYY245" s="200"/>
      <c r="CZB245" s="200"/>
      <c r="CZE245" s="200"/>
      <c r="CZH245" s="200"/>
      <c r="CZJ245" s="200"/>
      <c r="CZM245" s="200"/>
      <c r="CZP245" s="200"/>
      <c r="CZS245" s="200"/>
      <c r="CZY245" s="200"/>
      <c r="DAB245" s="200"/>
      <c r="DAD245" s="200"/>
      <c r="DBK245" s="200"/>
      <c r="DBN245" s="200"/>
      <c r="DBQ245" s="200"/>
      <c r="DBT245" s="200"/>
      <c r="DBW245" s="200"/>
      <c r="DBX245" s="200"/>
      <c r="DBY245" s="200"/>
      <c r="DCB245" s="200"/>
      <c r="DCE245" s="200"/>
      <c r="DCH245" s="200"/>
      <c r="DCK245" s="200"/>
      <c r="DCM245" s="200"/>
      <c r="DDA245" s="200"/>
      <c r="DDB245" s="200"/>
      <c r="DDC245" s="200"/>
      <c r="DDD245" s="200"/>
      <c r="DDE245" s="200"/>
      <c r="DDF245" s="200"/>
      <c r="DDG245" s="200"/>
      <c r="DDH245" s="200"/>
      <c r="DDI245" s="200"/>
      <c r="DDJ245" s="200"/>
      <c r="DDK245" s="200"/>
      <c r="DDL245" s="200"/>
      <c r="DDM245" s="200"/>
      <c r="DDN245" s="200"/>
      <c r="DDO245" s="200"/>
      <c r="DDP245" s="200"/>
      <c r="DDQ245" s="200"/>
      <c r="DDR245" s="200"/>
      <c r="DDS245" s="200"/>
      <c r="DDY245" s="200"/>
      <c r="DDZ245" s="200"/>
      <c r="DEA245" s="200"/>
      <c r="DEB245" s="200"/>
      <c r="DEC245" s="200"/>
      <c r="DED245" s="200"/>
      <c r="DEE245" s="200"/>
      <c r="DEG245" s="200"/>
      <c r="DEH245" s="200"/>
      <c r="DEI245" s="200"/>
      <c r="DEJ245" s="200"/>
      <c r="DEK245" s="200"/>
      <c r="DEL245" s="200"/>
      <c r="DEM245" s="200"/>
      <c r="DEN245" s="200"/>
      <c r="DEQ245" s="200"/>
      <c r="DET245" s="200"/>
      <c r="DEW245" s="200"/>
      <c r="DEZ245" s="200"/>
      <c r="DFC245" s="200"/>
      <c r="DFF245" s="200"/>
      <c r="DFO245" s="200"/>
      <c r="DFR245" s="200"/>
      <c r="DFU245" s="200"/>
      <c r="DFX245" s="200"/>
      <c r="DGG245" s="200"/>
      <c r="DGM245" s="200"/>
      <c r="DGP245" s="200"/>
      <c r="DGS245" s="200"/>
      <c r="DGV245" s="200"/>
      <c r="DHB245" s="200"/>
      <c r="DHK245" s="200"/>
      <c r="DHM245" s="200"/>
      <c r="DHN245" s="200"/>
      <c r="DHP245" s="200"/>
      <c r="DHS245" s="200"/>
      <c r="DHV245" s="200"/>
      <c r="DHY245" s="200"/>
      <c r="DIB245" s="200"/>
      <c r="DIE245" s="200"/>
      <c r="DIG245" s="200"/>
      <c r="DII245" s="200"/>
      <c r="DIL245" s="200"/>
      <c r="DIO245" s="200"/>
      <c r="DIR245" s="200"/>
      <c r="DIU245" s="200"/>
      <c r="DIX245" s="200"/>
      <c r="DJA245" s="200"/>
      <c r="DJD245" s="200"/>
      <c r="DJF245" s="200"/>
      <c r="DJI245" s="200"/>
      <c r="DJL245" s="200"/>
      <c r="DJO245" s="200"/>
      <c r="DJU245" s="200"/>
      <c r="DJX245" s="200"/>
      <c r="DJZ245" s="200"/>
      <c r="DLG245" s="200"/>
      <c r="DLJ245" s="200"/>
      <c r="DLM245" s="200"/>
      <c r="DLP245" s="200"/>
      <c r="DLS245" s="200"/>
      <c r="DLT245" s="200"/>
      <c r="DLU245" s="200"/>
      <c r="DLX245" s="200"/>
      <c r="DMA245" s="200"/>
      <c r="DMD245" s="200"/>
      <c r="DMG245" s="200"/>
      <c r="DMI245" s="200"/>
      <c r="DMW245" s="200"/>
      <c r="DMX245" s="200"/>
      <c r="DMY245" s="200"/>
      <c r="DMZ245" s="200"/>
      <c r="DNA245" s="200"/>
      <c r="DNB245" s="200"/>
      <c r="DNC245" s="200"/>
      <c r="DND245" s="200"/>
      <c r="DNE245" s="200"/>
      <c r="DNF245" s="200"/>
      <c r="DNG245" s="200"/>
      <c r="DNH245" s="200"/>
      <c r="DNI245" s="200"/>
      <c r="DNJ245" s="200"/>
      <c r="DNK245" s="200"/>
      <c r="DNL245" s="200"/>
      <c r="DNM245" s="200"/>
      <c r="DNN245" s="200"/>
      <c r="DNO245" s="200"/>
      <c r="DNU245" s="200"/>
      <c r="DNV245" s="200"/>
      <c r="DNW245" s="200"/>
      <c r="DNX245" s="200"/>
      <c r="DNY245" s="200"/>
      <c r="DNZ245" s="200"/>
      <c r="DOA245" s="200"/>
      <c r="DOC245" s="200"/>
      <c r="DOD245" s="200"/>
      <c r="DOE245" s="200"/>
      <c r="DOF245" s="200"/>
      <c r="DOG245" s="200"/>
      <c r="DOH245" s="200"/>
      <c r="DOI245" s="200"/>
      <c r="DOJ245" s="200"/>
      <c r="DOM245" s="200"/>
      <c r="DOP245" s="200"/>
      <c r="DOS245" s="200"/>
      <c r="DOV245" s="200"/>
      <c r="DOY245" s="200"/>
      <c r="DPB245" s="200"/>
      <c r="DPK245" s="200"/>
      <c r="DPN245" s="200"/>
      <c r="DPQ245" s="200"/>
      <c r="DPT245" s="200"/>
      <c r="DQC245" s="200"/>
      <c r="DQI245" s="200"/>
      <c r="DQL245" s="200"/>
      <c r="DQO245" s="200"/>
      <c r="DQR245" s="200"/>
      <c r="DQX245" s="200"/>
      <c r="DRG245" s="200"/>
      <c r="DRI245" s="200"/>
      <c r="DRJ245" s="200"/>
      <c r="DRL245" s="200"/>
      <c r="DRO245" s="200"/>
      <c r="DRR245" s="200"/>
      <c r="DRU245" s="200"/>
      <c r="DRX245" s="200"/>
      <c r="DSA245" s="200"/>
      <c r="DSC245" s="200"/>
      <c r="DSE245" s="200"/>
      <c r="DSH245" s="200"/>
      <c r="DSK245" s="200"/>
      <c r="DSN245" s="200"/>
      <c r="DSQ245" s="200"/>
      <c r="DST245" s="200"/>
      <c r="DSW245" s="200"/>
      <c r="DSZ245" s="200"/>
      <c r="DTB245" s="200"/>
      <c r="DTE245" s="200"/>
      <c r="DTH245" s="200"/>
      <c r="DTK245" s="200"/>
      <c r="DTQ245" s="200"/>
      <c r="DTT245" s="200"/>
      <c r="DTV245" s="200"/>
      <c r="DVC245" s="200"/>
      <c r="DVF245" s="200"/>
      <c r="DVI245" s="200"/>
      <c r="DVL245" s="200"/>
      <c r="DVO245" s="200"/>
      <c r="DVP245" s="200"/>
      <c r="DVQ245" s="200"/>
      <c r="DVT245" s="200"/>
      <c r="DVW245" s="200"/>
      <c r="DVZ245" s="200"/>
      <c r="DWC245" s="200"/>
      <c r="DWE245" s="200"/>
      <c r="DWS245" s="200"/>
      <c r="DWT245" s="200"/>
      <c r="DWU245" s="200"/>
      <c r="DWV245" s="200"/>
      <c r="DWW245" s="200"/>
      <c r="DWX245" s="200"/>
      <c r="DWY245" s="200"/>
      <c r="DWZ245" s="200"/>
      <c r="DXA245" s="200"/>
      <c r="DXB245" s="200"/>
      <c r="DXC245" s="200"/>
      <c r="DXD245" s="200"/>
      <c r="DXE245" s="200"/>
      <c r="DXF245" s="200"/>
      <c r="DXG245" s="200"/>
      <c r="DXH245" s="200"/>
      <c r="DXI245" s="200"/>
      <c r="DXJ245" s="200"/>
      <c r="DXK245" s="200"/>
      <c r="DXQ245" s="200"/>
      <c r="DXR245" s="200"/>
      <c r="DXS245" s="200"/>
      <c r="DXT245" s="200"/>
      <c r="DXU245" s="200"/>
      <c r="DXV245" s="200"/>
      <c r="DXW245" s="200"/>
      <c r="DXY245" s="200"/>
      <c r="DXZ245" s="200"/>
      <c r="DYA245" s="200"/>
      <c r="DYB245" s="200"/>
      <c r="DYC245" s="200"/>
      <c r="DYD245" s="200"/>
      <c r="DYE245" s="200"/>
      <c r="DYF245" s="200"/>
      <c r="DYI245" s="200"/>
      <c r="DYL245" s="200"/>
      <c r="DYO245" s="200"/>
      <c r="DYR245" s="200"/>
      <c r="DYU245" s="200"/>
      <c r="DYX245" s="200"/>
      <c r="DZG245" s="200"/>
      <c r="DZJ245" s="200"/>
      <c r="DZM245" s="200"/>
      <c r="DZP245" s="200"/>
      <c r="DZY245" s="200"/>
      <c r="EAE245" s="200"/>
      <c r="EAH245" s="200"/>
      <c r="EAK245" s="200"/>
      <c r="EAN245" s="200"/>
      <c r="EAT245" s="200"/>
      <c r="EBC245" s="200"/>
      <c r="EBE245" s="200"/>
      <c r="EBF245" s="200"/>
      <c r="EBH245" s="200"/>
      <c r="EBK245" s="200"/>
      <c r="EBN245" s="200"/>
      <c r="EBQ245" s="200"/>
      <c r="EBT245" s="200"/>
      <c r="EBW245" s="200"/>
      <c r="EBY245" s="200"/>
      <c r="ECA245" s="200"/>
      <c r="ECD245" s="200"/>
      <c r="ECG245" s="200"/>
      <c r="ECJ245" s="200"/>
      <c r="ECM245" s="200"/>
      <c r="ECP245" s="200"/>
      <c r="ECS245" s="200"/>
      <c r="ECV245" s="200"/>
      <c r="ECX245" s="200"/>
      <c r="EDA245" s="200"/>
      <c r="EDD245" s="200"/>
      <c r="EDG245" s="200"/>
      <c r="EDM245" s="200"/>
      <c r="EDP245" s="200"/>
      <c r="EDR245" s="200"/>
      <c r="EEY245" s="200"/>
      <c r="EFB245" s="200"/>
      <c r="EFE245" s="200"/>
      <c r="EFH245" s="200"/>
      <c r="EFK245" s="200"/>
      <c r="EFL245" s="200"/>
      <c r="EFM245" s="200"/>
      <c r="EFP245" s="200"/>
      <c r="EFS245" s="200"/>
      <c r="EFV245" s="200"/>
      <c r="EFY245" s="200"/>
      <c r="EGA245" s="200"/>
      <c r="EGO245" s="200"/>
      <c r="EGP245" s="200"/>
      <c r="EGQ245" s="200"/>
      <c r="EGR245" s="200"/>
      <c r="EGS245" s="200"/>
      <c r="EGT245" s="200"/>
      <c r="EGU245" s="200"/>
      <c r="EGV245" s="200"/>
      <c r="EGW245" s="200"/>
      <c r="EGX245" s="200"/>
      <c r="EGY245" s="200"/>
      <c r="EGZ245" s="200"/>
      <c r="EHA245" s="200"/>
      <c r="EHB245" s="200"/>
      <c r="EHC245" s="200"/>
      <c r="EHD245" s="200"/>
      <c r="EHE245" s="200"/>
      <c r="EHF245" s="200"/>
      <c r="EHG245" s="200"/>
      <c r="EHM245" s="200"/>
      <c r="EHN245" s="200"/>
      <c r="EHO245" s="200"/>
      <c r="EHP245" s="200"/>
      <c r="EHQ245" s="200"/>
      <c r="EHR245" s="200"/>
      <c r="EHS245" s="200"/>
      <c r="EHU245" s="200"/>
      <c r="EHV245" s="200"/>
      <c r="EHW245" s="200"/>
      <c r="EHX245" s="200"/>
      <c r="EHY245" s="200"/>
      <c r="EHZ245" s="200"/>
      <c r="EIA245" s="200"/>
      <c r="EIB245" s="200"/>
      <c r="EIE245" s="200"/>
      <c r="EIH245" s="200"/>
      <c r="EIK245" s="200"/>
      <c r="EIN245" s="200"/>
      <c r="EIQ245" s="200"/>
      <c r="EIT245" s="200"/>
      <c r="EJC245" s="200"/>
      <c r="EJF245" s="200"/>
      <c r="EJI245" s="200"/>
      <c r="EJL245" s="200"/>
      <c r="EJU245" s="200"/>
      <c r="EKA245" s="200"/>
      <c r="EKD245" s="200"/>
      <c r="EKG245" s="200"/>
      <c r="EKJ245" s="200"/>
      <c r="EKP245" s="200"/>
      <c r="EKY245" s="200"/>
      <c r="ELA245" s="200"/>
      <c r="ELB245" s="200"/>
      <c r="ELD245" s="200"/>
      <c r="ELG245" s="200"/>
      <c r="ELJ245" s="200"/>
      <c r="ELM245" s="200"/>
      <c r="ELP245" s="200"/>
      <c r="ELS245" s="200"/>
      <c r="ELU245" s="200"/>
      <c r="ELW245" s="200"/>
      <c r="ELZ245" s="200"/>
      <c r="EMC245" s="200"/>
      <c r="EMF245" s="200"/>
      <c r="EMI245" s="200"/>
      <c r="EML245" s="200"/>
      <c r="EMO245" s="200"/>
      <c r="EMR245" s="200"/>
      <c r="EMT245" s="200"/>
      <c r="EMW245" s="200"/>
      <c r="EMZ245" s="200"/>
      <c r="ENC245" s="200"/>
      <c r="ENI245" s="200"/>
      <c r="ENL245" s="200"/>
      <c r="ENN245" s="200"/>
      <c r="EOU245" s="200"/>
      <c r="EOX245" s="200"/>
      <c r="EPA245" s="200"/>
      <c r="EPD245" s="200"/>
      <c r="EPG245" s="200"/>
      <c r="EPH245" s="200"/>
      <c r="EPI245" s="200"/>
      <c r="EPL245" s="200"/>
      <c r="EPO245" s="200"/>
      <c r="EPR245" s="200"/>
      <c r="EPU245" s="200"/>
      <c r="EPW245" s="200"/>
      <c r="EQK245" s="200"/>
      <c r="EQL245" s="200"/>
      <c r="EQM245" s="200"/>
      <c r="EQN245" s="200"/>
      <c r="EQO245" s="200"/>
      <c r="EQP245" s="200"/>
      <c r="EQQ245" s="200"/>
      <c r="EQR245" s="200"/>
      <c r="EQS245" s="200"/>
      <c r="EQT245" s="200"/>
      <c r="EQU245" s="200"/>
      <c r="EQV245" s="200"/>
      <c r="EQW245" s="200"/>
      <c r="EQX245" s="200"/>
      <c r="EQY245" s="200"/>
      <c r="EQZ245" s="200"/>
      <c r="ERA245" s="200"/>
      <c r="ERB245" s="200"/>
      <c r="ERC245" s="200"/>
      <c r="ERI245" s="200"/>
      <c r="ERJ245" s="200"/>
      <c r="ERK245" s="200"/>
      <c r="ERL245" s="200"/>
      <c r="ERM245" s="200"/>
      <c r="ERN245" s="200"/>
      <c r="ERO245" s="200"/>
      <c r="ERQ245" s="200"/>
      <c r="ERR245" s="200"/>
      <c r="ERS245" s="200"/>
      <c r="ERT245" s="200"/>
      <c r="ERU245" s="200"/>
      <c r="ERV245" s="200"/>
      <c r="ERW245" s="200"/>
      <c r="ERX245" s="200"/>
      <c r="ESA245" s="200"/>
      <c r="ESD245" s="200"/>
      <c r="ESG245" s="200"/>
      <c r="ESJ245" s="200"/>
      <c r="ESM245" s="200"/>
      <c r="ESP245" s="200"/>
      <c r="ESY245" s="200"/>
      <c r="ETB245" s="200"/>
      <c r="ETE245" s="200"/>
      <c r="ETH245" s="200"/>
      <c r="ETQ245" s="200"/>
      <c r="ETW245" s="200"/>
      <c r="ETZ245" s="200"/>
      <c r="EUC245" s="200"/>
      <c r="EUF245" s="200"/>
      <c r="EUL245" s="200"/>
      <c r="EUU245" s="200"/>
      <c r="EUW245" s="200"/>
      <c r="EUX245" s="200"/>
      <c r="EUZ245" s="200"/>
      <c r="EVC245" s="200"/>
      <c r="EVF245" s="200"/>
      <c r="EVI245" s="200"/>
      <c r="EVL245" s="200"/>
      <c r="EVO245" s="200"/>
      <c r="EVQ245" s="200"/>
      <c r="EVS245" s="200"/>
      <c r="EVV245" s="200"/>
      <c r="EVY245" s="200"/>
      <c r="EWB245" s="200"/>
      <c r="EWE245" s="200"/>
      <c r="EWH245" s="200"/>
      <c r="EWK245" s="200"/>
      <c r="EWN245" s="200"/>
      <c r="EWP245" s="200"/>
      <c r="EWS245" s="200"/>
      <c r="EWV245" s="200"/>
      <c r="EWY245" s="200"/>
      <c r="EXE245" s="200"/>
      <c r="EXH245" s="200"/>
      <c r="EXJ245" s="200"/>
      <c r="EYQ245" s="200"/>
      <c r="EYT245" s="200"/>
      <c r="EYW245" s="200"/>
      <c r="EYZ245" s="200"/>
      <c r="EZC245" s="200"/>
      <c r="EZD245" s="200"/>
      <c r="EZE245" s="200"/>
      <c r="EZH245" s="200"/>
      <c r="EZK245" s="200"/>
      <c r="EZN245" s="200"/>
      <c r="EZQ245" s="200"/>
      <c r="EZS245" s="200"/>
      <c r="FAG245" s="200"/>
      <c r="FAH245" s="200"/>
      <c r="FAI245" s="200"/>
      <c r="FAJ245" s="200"/>
      <c r="FAK245" s="200"/>
      <c r="FAL245" s="200"/>
      <c r="FAM245" s="200"/>
      <c r="FAN245" s="200"/>
      <c r="FAO245" s="200"/>
      <c r="FAP245" s="200"/>
      <c r="FAQ245" s="200"/>
      <c r="FAR245" s="200"/>
      <c r="FAS245" s="200"/>
      <c r="FAT245" s="200"/>
      <c r="FAU245" s="200"/>
      <c r="FAV245" s="200"/>
      <c r="FAW245" s="200"/>
      <c r="FAX245" s="200"/>
      <c r="FAY245" s="200"/>
      <c r="FBE245" s="200"/>
      <c r="FBF245" s="200"/>
      <c r="FBG245" s="200"/>
      <c r="FBH245" s="200"/>
      <c r="FBI245" s="200"/>
      <c r="FBJ245" s="200"/>
      <c r="FBK245" s="200"/>
      <c r="FBM245" s="200"/>
      <c r="FBN245" s="200"/>
      <c r="FBO245" s="200"/>
      <c r="FBP245" s="200"/>
      <c r="FBQ245" s="200"/>
      <c r="FBR245" s="200"/>
      <c r="FBS245" s="200"/>
      <c r="FBT245" s="200"/>
      <c r="FBW245" s="200"/>
      <c r="FBZ245" s="200"/>
      <c r="FCC245" s="200"/>
      <c r="FCF245" s="200"/>
      <c r="FCI245" s="200"/>
      <c r="FCL245" s="200"/>
      <c r="FCU245" s="200"/>
      <c r="FCX245" s="200"/>
      <c r="FDA245" s="200"/>
      <c r="FDD245" s="200"/>
      <c r="FDM245" s="200"/>
      <c r="FDS245" s="200"/>
      <c r="FDV245" s="200"/>
      <c r="FDY245" s="200"/>
      <c r="FEB245" s="200"/>
      <c r="FEH245" s="200"/>
      <c r="FEQ245" s="200"/>
      <c r="FES245" s="200"/>
      <c r="FET245" s="200"/>
      <c r="FEV245" s="200"/>
      <c r="FEY245" s="200"/>
      <c r="FFB245" s="200"/>
      <c r="FFE245" s="200"/>
      <c r="FFH245" s="200"/>
      <c r="FFK245" s="200"/>
      <c r="FFM245" s="200"/>
      <c r="FFO245" s="200"/>
      <c r="FFR245" s="200"/>
      <c r="FFU245" s="200"/>
      <c r="FFX245" s="200"/>
      <c r="FGA245" s="200"/>
      <c r="FGD245" s="200"/>
      <c r="FGG245" s="200"/>
      <c r="FGJ245" s="200"/>
      <c r="FGL245" s="200"/>
      <c r="FGO245" s="200"/>
      <c r="FGR245" s="200"/>
      <c r="FGU245" s="200"/>
      <c r="FHA245" s="200"/>
      <c r="FHD245" s="200"/>
      <c r="FHF245" s="200"/>
      <c r="FIM245" s="200"/>
      <c r="FIP245" s="200"/>
      <c r="FIS245" s="200"/>
      <c r="FIV245" s="200"/>
      <c r="FIY245" s="200"/>
      <c r="FIZ245" s="200"/>
      <c r="FJA245" s="200"/>
      <c r="FJD245" s="200"/>
      <c r="FJG245" s="200"/>
      <c r="FJJ245" s="200"/>
      <c r="FJM245" s="200"/>
      <c r="FJO245" s="200"/>
      <c r="FKC245" s="200"/>
      <c r="FKD245" s="200"/>
      <c r="FKE245" s="200"/>
      <c r="FKF245" s="200"/>
      <c r="FKG245" s="200"/>
      <c r="FKH245" s="200"/>
      <c r="FKI245" s="200"/>
      <c r="FKJ245" s="200"/>
      <c r="FKK245" s="200"/>
      <c r="FKL245" s="200"/>
      <c r="FKM245" s="200"/>
      <c r="FKN245" s="200"/>
      <c r="FKO245" s="200"/>
      <c r="FKP245" s="200"/>
      <c r="FKQ245" s="200"/>
      <c r="FKR245" s="200"/>
      <c r="FKS245" s="200"/>
      <c r="FKT245" s="200"/>
      <c r="FKU245" s="200"/>
      <c r="FLA245" s="200"/>
      <c r="FLB245" s="200"/>
      <c r="FLC245" s="200"/>
      <c r="FLD245" s="200"/>
      <c r="FLE245" s="200"/>
      <c r="FLF245" s="200"/>
      <c r="FLG245" s="200"/>
      <c r="FLI245" s="200"/>
      <c r="FLJ245" s="200"/>
      <c r="FLK245" s="200"/>
      <c r="FLL245" s="200"/>
      <c r="FLM245" s="200"/>
      <c r="FLN245" s="200"/>
      <c r="FLO245" s="200"/>
      <c r="FLP245" s="200"/>
      <c r="FLS245" s="200"/>
      <c r="FLV245" s="200"/>
      <c r="FLY245" s="200"/>
      <c r="FMB245" s="200"/>
      <c r="FME245" s="200"/>
      <c r="FMH245" s="200"/>
      <c r="FMQ245" s="200"/>
      <c r="FMT245" s="200"/>
      <c r="FMW245" s="200"/>
      <c r="FMZ245" s="200"/>
      <c r="FNI245" s="200"/>
      <c r="FNO245" s="200"/>
      <c r="FNR245" s="200"/>
      <c r="FNU245" s="200"/>
      <c r="FNX245" s="200"/>
      <c r="FOD245" s="200"/>
      <c r="FOM245" s="200"/>
      <c r="FOO245" s="200"/>
      <c r="FOP245" s="200"/>
      <c r="FOR245" s="200"/>
      <c r="FOU245" s="200"/>
      <c r="FOX245" s="200"/>
      <c r="FPA245" s="200"/>
      <c r="FPD245" s="200"/>
      <c r="FPG245" s="200"/>
      <c r="FPI245" s="200"/>
      <c r="FPK245" s="200"/>
      <c r="FPN245" s="200"/>
      <c r="FPQ245" s="200"/>
      <c r="FPT245" s="200"/>
      <c r="FPW245" s="200"/>
      <c r="FPZ245" s="200"/>
      <c r="FQC245" s="200"/>
      <c r="FQF245" s="200"/>
      <c r="FQH245" s="200"/>
      <c r="FQK245" s="200"/>
      <c r="FQN245" s="200"/>
      <c r="FQQ245" s="200"/>
      <c r="FQW245" s="200"/>
      <c r="FQZ245" s="200"/>
      <c r="FRB245" s="200"/>
      <c r="FSI245" s="200"/>
      <c r="FSL245" s="200"/>
      <c r="FSO245" s="200"/>
      <c r="FSR245" s="200"/>
      <c r="FSU245" s="200"/>
      <c r="FSV245" s="200"/>
      <c r="FSW245" s="200"/>
      <c r="FSZ245" s="200"/>
      <c r="FTC245" s="200"/>
      <c r="FTF245" s="200"/>
      <c r="FTI245" s="200"/>
      <c r="FTK245" s="200"/>
      <c r="FTY245" s="200"/>
      <c r="FTZ245" s="200"/>
      <c r="FUA245" s="200"/>
      <c r="FUB245" s="200"/>
      <c r="FUC245" s="200"/>
      <c r="FUD245" s="200"/>
      <c r="FUE245" s="200"/>
      <c r="FUF245" s="200"/>
      <c r="FUG245" s="200"/>
      <c r="FUH245" s="200"/>
      <c r="FUI245" s="200"/>
      <c r="FUJ245" s="200"/>
      <c r="FUK245" s="200"/>
      <c r="FUL245" s="200"/>
      <c r="FUM245" s="200"/>
      <c r="FUN245" s="200"/>
      <c r="FUO245" s="200"/>
      <c r="FUP245" s="200"/>
      <c r="FUQ245" s="200"/>
      <c r="FUW245" s="200"/>
      <c r="FUX245" s="200"/>
      <c r="FUY245" s="200"/>
      <c r="FUZ245" s="200"/>
      <c r="FVA245" s="200"/>
      <c r="FVB245" s="200"/>
      <c r="FVC245" s="200"/>
      <c r="FVE245" s="200"/>
      <c r="FVF245" s="200"/>
      <c r="FVG245" s="200"/>
      <c r="FVH245" s="200"/>
      <c r="FVI245" s="200"/>
      <c r="FVJ245" s="200"/>
      <c r="FVK245" s="200"/>
      <c r="FVL245" s="200"/>
      <c r="FVO245" s="200"/>
      <c r="FVR245" s="200"/>
      <c r="FVU245" s="200"/>
      <c r="FVX245" s="200"/>
      <c r="FWA245" s="200"/>
      <c r="FWD245" s="200"/>
      <c r="FWM245" s="200"/>
      <c r="FWP245" s="200"/>
      <c r="FWS245" s="200"/>
      <c r="FWV245" s="200"/>
      <c r="FXE245" s="200"/>
      <c r="FXK245" s="200"/>
      <c r="FXN245" s="200"/>
      <c r="FXQ245" s="200"/>
      <c r="FXT245" s="200"/>
      <c r="FXZ245" s="200"/>
      <c r="FYI245" s="200"/>
      <c r="FYK245" s="200"/>
      <c r="FYL245" s="200"/>
      <c r="FYN245" s="200"/>
      <c r="FYQ245" s="200"/>
      <c r="FYT245" s="200"/>
      <c r="FYW245" s="200"/>
      <c r="FYZ245" s="200"/>
      <c r="FZC245" s="200"/>
      <c r="FZE245" s="200"/>
      <c r="FZG245" s="200"/>
      <c r="FZJ245" s="200"/>
      <c r="FZM245" s="200"/>
      <c r="FZP245" s="200"/>
      <c r="FZS245" s="200"/>
      <c r="FZV245" s="200"/>
      <c r="FZY245" s="200"/>
      <c r="GAB245" s="200"/>
      <c r="GAD245" s="200"/>
      <c r="GAG245" s="200"/>
      <c r="GAJ245" s="200"/>
      <c r="GAM245" s="200"/>
      <c r="GAS245" s="200"/>
      <c r="GAV245" s="200"/>
      <c r="GAX245" s="200"/>
      <c r="GCE245" s="200"/>
      <c r="GCH245" s="200"/>
      <c r="GCK245" s="200"/>
      <c r="GCN245" s="200"/>
      <c r="GCQ245" s="200"/>
      <c r="GCR245" s="200"/>
      <c r="GCS245" s="200"/>
      <c r="GCV245" s="200"/>
      <c r="GCY245" s="200"/>
      <c r="GDB245" s="200"/>
      <c r="GDE245" s="200"/>
      <c r="GDG245" s="200"/>
      <c r="GDU245" s="200"/>
      <c r="GDV245" s="200"/>
      <c r="GDW245" s="200"/>
      <c r="GDX245" s="200"/>
      <c r="GDY245" s="200"/>
      <c r="GDZ245" s="200"/>
      <c r="GEA245" s="200"/>
      <c r="GEB245" s="200"/>
      <c r="GEC245" s="200"/>
      <c r="GED245" s="200"/>
      <c r="GEE245" s="200"/>
      <c r="GEF245" s="200"/>
      <c r="GEG245" s="200"/>
      <c r="GEH245" s="200"/>
      <c r="GEI245" s="200"/>
      <c r="GEJ245" s="200"/>
      <c r="GEK245" s="200"/>
      <c r="GEL245" s="200"/>
      <c r="GEM245" s="200"/>
      <c r="GES245" s="200"/>
      <c r="GET245" s="200"/>
      <c r="GEU245" s="200"/>
      <c r="GEV245" s="200"/>
      <c r="GEW245" s="200"/>
      <c r="GEX245" s="200"/>
      <c r="GEY245" s="200"/>
      <c r="GFA245" s="200"/>
      <c r="GFB245" s="200"/>
      <c r="GFC245" s="200"/>
      <c r="GFD245" s="200"/>
      <c r="GFE245" s="200"/>
      <c r="GFF245" s="200"/>
      <c r="GFG245" s="200"/>
      <c r="GFH245" s="200"/>
      <c r="GFK245" s="200"/>
      <c r="GFN245" s="200"/>
      <c r="GFQ245" s="200"/>
      <c r="GFT245" s="200"/>
      <c r="GFW245" s="200"/>
      <c r="GFZ245" s="200"/>
      <c r="GGI245" s="200"/>
      <c r="GGL245" s="200"/>
      <c r="GGO245" s="200"/>
      <c r="GGR245" s="200"/>
      <c r="GHA245" s="200"/>
      <c r="GHG245" s="200"/>
      <c r="GHJ245" s="200"/>
      <c r="GHM245" s="200"/>
      <c r="GHP245" s="200"/>
      <c r="GHV245" s="200"/>
      <c r="GIE245" s="200"/>
      <c r="GIG245" s="200"/>
      <c r="GIH245" s="200"/>
      <c r="GIJ245" s="200"/>
      <c r="GIM245" s="200"/>
      <c r="GIP245" s="200"/>
      <c r="GIS245" s="200"/>
      <c r="GIV245" s="200"/>
      <c r="GIY245" s="200"/>
      <c r="GJA245" s="200"/>
      <c r="GJC245" s="200"/>
      <c r="GJF245" s="200"/>
      <c r="GJI245" s="200"/>
      <c r="GJL245" s="200"/>
      <c r="GJO245" s="200"/>
      <c r="GJR245" s="200"/>
      <c r="GJU245" s="200"/>
      <c r="GJX245" s="200"/>
      <c r="GJZ245" s="200"/>
      <c r="GKC245" s="200"/>
      <c r="GKF245" s="200"/>
      <c r="GKI245" s="200"/>
      <c r="GKO245" s="200"/>
      <c r="GKR245" s="200"/>
      <c r="GKT245" s="200"/>
      <c r="GMA245" s="200"/>
      <c r="GMD245" s="200"/>
      <c r="GMG245" s="200"/>
      <c r="GMJ245" s="200"/>
      <c r="GMM245" s="200"/>
      <c r="GMN245" s="200"/>
      <c r="GMO245" s="200"/>
      <c r="GMR245" s="200"/>
      <c r="GMU245" s="200"/>
      <c r="GMX245" s="200"/>
      <c r="GNA245" s="200"/>
      <c r="GNC245" s="200"/>
      <c r="GNQ245" s="200"/>
      <c r="GNR245" s="200"/>
      <c r="GNS245" s="200"/>
      <c r="GNT245" s="200"/>
      <c r="GNU245" s="200"/>
      <c r="GNV245" s="200"/>
      <c r="GNW245" s="200"/>
      <c r="GNX245" s="200"/>
      <c r="GNY245" s="200"/>
      <c r="GNZ245" s="200"/>
      <c r="GOA245" s="200"/>
      <c r="GOB245" s="200"/>
      <c r="GOC245" s="200"/>
      <c r="GOD245" s="200"/>
      <c r="GOE245" s="200"/>
      <c r="GOF245" s="200"/>
      <c r="GOG245" s="200"/>
      <c r="GOH245" s="200"/>
      <c r="GOI245" s="200"/>
      <c r="GOO245" s="200"/>
      <c r="GOP245" s="200"/>
      <c r="GOQ245" s="200"/>
      <c r="GOR245" s="200"/>
      <c r="GOS245" s="200"/>
      <c r="GOT245" s="200"/>
      <c r="GOU245" s="200"/>
      <c r="GOW245" s="200"/>
      <c r="GOX245" s="200"/>
      <c r="GOY245" s="200"/>
      <c r="GOZ245" s="200"/>
      <c r="GPA245" s="200"/>
      <c r="GPB245" s="200"/>
      <c r="GPC245" s="200"/>
      <c r="GPD245" s="200"/>
      <c r="GPG245" s="200"/>
      <c r="GPJ245" s="200"/>
      <c r="GPM245" s="200"/>
      <c r="GPP245" s="200"/>
      <c r="GPS245" s="200"/>
      <c r="GPV245" s="200"/>
      <c r="GQE245" s="200"/>
      <c r="GQH245" s="200"/>
      <c r="GQK245" s="200"/>
      <c r="GQN245" s="200"/>
      <c r="GQW245" s="200"/>
      <c r="GRC245" s="200"/>
      <c r="GRF245" s="200"/>
      <c r="GRI245" s="200"/>
      <c r="GRL245" s="200"/>
      <c r="GRR245" s="200"/>
      <c r="GSA245" s="200"/>
      <c r="GSC245" s="200"/>
      <c r="GSD245" s="200"/>
      <c r="GSF245" s="200"/>
      <c r="GSI245" s="200"/>
      <c r="GSL245" s="200"/>
      <c r="GSO245" s="200"/>
      <c r="GSR245" s="200"/>
      <c r="GSU245" s="200"/>
      <c r="GSW245" s="200"/>
      <c r="GSY245" s="200"/>
      <c r="GTB245" s="200"/>
      <c r="GTE245" s="200"/>
      <c r="GTH245" s="200"/>
      <c r="GTK245" s="200"/>
      <c r="GTN245" s="200"/>
      <c r="GTQ245" s="200"/>
      <c r="GTT245" s="200"/>
      <c r="GTV245" s="200"/>
      <c r="GTY245" s="200"/>
      <c r="GUB245" s="200"/>
      <c r="GUE245" s="200"/>
      <c r="GUK245" s="200"/>
      <c r="GUN245" s="200"/>
      <c r="GUP245" s="200"/>
      <c r="GVW245" s="200"/>
      <c r="GVZ245" s="200"/>
      <c r="GWC245" s="200"/>
      <c r="GWF245" s="200"/>
      <c r="GWI245" s="200"/>
      <c r="GWJ245" s="200"/>
      <c r="GWK245" s="200"/>
      <c r="GWN245" s="200"/>
      <c r="GWQ245" s="200"/>
      <c r="GWT245" s="200"/>
      <c r="GWW245" s="200"/>
      <c r="GWY245" s="200"/>
      <c r="GXM245" s="200"/>
      <c r="GXN245" s="200"/>
      <c r="GXO245" s="200"/>
      <c r="GXP245" s="200"/>
      <c r="GXQ245" s="200"/>
      <c r="GXR245" s="200"/>
      <c r="GXS245" s="200"/>
      <c r="GXT245" s="200"/>
      <c r="GXU245" s="200"/>
      <c r="GXV245" s="200"/>
      <c r="GXW245" s="200"/>
      <c r="GXX245" s="200"/>
      <c r="GXY245" s="200"/>
      <c r="GXZ245" s="200"/>
      <c r="GYA245" s="200"/>
      <c r="GYB245" s="200"/>
      <c r="GYC245" s="200"/>
      <c r="GYD245" s="200"/>
      <c r="GYE245" s="200"/>
      <c r="GYK245" s="200"/>
      <c r="GYL245" s="200"/>
      <c r="GYM245" s="200"/>
      <c r="GYN245" s="200"/>
      <c r="GYO245" s="200"/>
      <c r="GYP245" s="200"/>
      <c r="GYQ245" s="200"/>
      <c r="GYS245" s="200"/>
      <c r="GYT245" s="200"/>
      <c r="GYU245" s="200"/>
      <c r="GYV245" s="200"/>
      <c r="GYW245" s="200"/>
      <c r="GYX245" s="200"/>
      <c r="GYY245" s="200"/>
      <c r="GYZ245" s="200"/>
      <c r="GZC245" s="200"/>
      <c r="GZF245" s="200"/>
      <c r="GZI245" s="200"/>
      <c r="GZL245" s="200"/>
      <c r="GZO245" s="200"/>
      <c r="GZR245" s="200"/>
      <c r="HAA245" s="200"/>
      <c r="HAD245" s="200"/>
      <c r="HAG245" s="200"/>
      <c r="HAJ245" s="200"/>
      <c r="HAS245" s="200"/>
      <c r="HAY245" s="200"/>
      <c r="HBB245" s="200"/>
      <c r="HBE245" s="200"/>
      <c r="HBH245" s="200"/>
      <c r="HBN245" s="200"/>
      <c r="HBW245" s="200"/>
      <c r="HBY245" s="200"/>
      <c r="HBZ245" s="200"/>
      <c r="HCB245" s="200"/>
      <c r="HCE245" s="200"/>
      <c r="HCH245" s="200"/>
      <c r="HCK245" s="200"/>
      <c r="HCN245" s="200"/>
      <c r="HCQ245" s="200"/>
      <c r="HCS245" s="200"/>
      <c r="HCU245" s="200"/>
      <c r="HCX245" s="200"/>
      <c r="HDA245" s="200"/>
      <c r="HDD245" s="200"/>
      <c r="HDG245" s="200"/>
      <c r="HDJ245" s="200"/>
      <c r="HDM245" s="200"/>
      <c r="HDP245" s="200"/>
      <c r="HDR245" s="200"/>
      <c r="HDU245" s="200"/>
      <c r="HDX245" s="200"/>
      <c r="HEA245" s="200"/>
      <c r="HEG245" s="200"/>
      <c r="HEJ245" s="200"/>
      <c r="HEL245" s="200"/>
      <c r="HFS245" s="200"/>
      <c r="HFV245" s="200"/>
      <c r="HFY245" s="200"/>
      <c r="HGB245" s="200"/>
      <c r="HGE245" s="200"/>
      <c r="HGF245" s="200"/>
      <c r="HGG245" s="200"/>
      <c r="HGJ245" s="200"/>
      <c r="HGM245" s="200"/>
      <c r="HGP245" s="200"/>
      <c r="HGS245" s="200"/>
      <c r="HGU245" s="200"/>
      <c r="HHI245" s="200"/>
      <c r="HHJ245" s="200"/>
      <c r="HHK245" s="200"/>
      <c r="HHL245" s="200"/>
      <c r="HHM245" s="200"/>
      <c r="HHN245" s="200"/>
      <c r="HHO245" s="200"/>
      <c r="HHP245" s="200"/>
      <c r="HHQ245" s="200"/>
      <c r="HHR245" s="200"/>
      <c r="HHS245" s="200"/>
      <c r="HHT245" s="200"/>
      <c r="HHU245" s="200"/>
      <c r="HHV245" s="200"/>
      <c r="HHW245" s="200"/>
      <c r="HHX245" s="200"/>
      <c r="HHY245" s="200"/>
      <c r="HHZ245" s="200"/>
      <c r="HIA245" s="200"/>
      <c r="HIG245" s="200"/>
      <c r="HIH245" s="200"/>
      <c r="HII245" s="200"/>
      <c r="HIJ245" s="200"/>
      <c r="HIK245" s="200"/>
      <c r="HIL245" s="200"/>
      <c r="HIM245" s="200"/>
      <c r="HIO245" s="200"/>
      <c r="HIP245" s="200"/>
      <c r="HIQ245" s="200"/>
      <c r="HIR245" s="200"/>
      <c r="HIS245" s="200"/>
      <c r="HIT245" s="200"/>
      <c r="HIU245" s="200"/>
      <c r="HIV245" s="200"/>
      <c r="HIY245" s="200"/>
      <c r="HJB245" s="200"/>
      <c r="HJE245" s="200"/>
      <c r="HJH245" s="200"/>
      <c r="HJK245" s="200"/>
      <c r="HJN245" s="200"/>
      <c r="HJW245" s="200"/>
      <c r="HJZ245" s="200"/>
      <c r="HKC245" s="200"/>
      <c r="HKF245" s="200"/>
      <c r="HKO245" s="200"/>
      <c r="HKU245" s="200"/>
      <c r="HKX245" s="200"/>
      <c r="HLA245" s="200"/>
      <c r="HLD245" s="200"/>
      <c r="HLJ245" s="200"/>
      <c r="HLS245" s="200"/>
      <c r="HLU245" s="200"/>
      <c r="HLV245" s="200"/>
      <c r="HLX245" s="200"/>
      <c r="HMA245" s="200"/>
      <c r="HMD245" s="200"/>
      <c r="HMG245" s="200"/>
      <c r="HMJ245" s="200"/>
      <c r="HMM245" s="200"/>
      <c r="HMO245" s="200"/>
      <c r="HMQ245" s="200"/>
      <c r="HMT245" s="200"/>
      <c r="HMW245" s="200"/>
      <c r="HMZ245" s="200"/>
      <c r="HNC245" s="200"/>
      <c r="HNF245" s="200"/>
      <c r="HNI245" s="200"/>
      <c r="HNL245" s="200"/>
      <c r="HNN245" s="200"/>
      <c r="HNQ245" s="200"/>
      <c r="HNT245" s="200"/>
      <c r="HNW245" s="200"/>
      <c r="HOC245" s="200"/>
      <c r="HOF245" s="200"/>
      <c r="HOH245" s="200"/>
      <c r="HPO245" s="200"/>
      <c r="HPR245" s="200"/>
      <c r="HPU245" s="200"/>
      <c r="HPX245" s="200"/>
      <c r="HQA245" s="200"/>
      <c r="HQB245" s="200"/>
      <c r="HQC245" s="200"/>
      <c r="HQF245" s="200"/>
      <c r="HQI245" s="200"/>
      <c r="HQL245" s="200"/>
      <c r="HQO245" s="200"/>
      <c r="HQQ245" s="200"/>
      <c r="HRE245" s="200"/>
      <c r="HRF245" s="200"/>
      <c r="HRG245" s="200"/>
      <c r="HRH245" s="200"/>
      <c r="HRI245" s="200"/>
      <c r="HRJ245" s="200"/>
      <c r="HRK245" s="200"/>
      <c r="HRL245" s="200"/>
      <c r="HRM245" s="200"/>
      <c r="HRN245" s="200"/>
      <c r="HRO245" s="200"/>
      <c r="HRP245" s="200"/>
      <c r="HRQ245" s="200"/>
      <c r="HRR245" s="200"/>
      <c r="HRS245" s="200"/>
      <c r="HRT245" s="200"/>
      <c r="HRU245" s="200"/>
      <c r="HRV245" s="200"/>
      <c r="HRW245" s="200"/>
      <c r="HSC245" s="200"/>
      <c r="HSD245" s="200"/>
      <c r="HSE245" s="200"/>
      <c r="HSF245" s="200"/>
      <c r="HSG245" s="200"/>
      <c r="HSH245" s="200"/>
      <c r="HSI245" s="200"/>
      <c r="HSK245" s="200"/>
      <c r="HSL245" s="200"/>
      <c r="HSM245" s="200"/>
      <c r="HSN245" s="200"/>
      <c r="HSO245" s="200"/>
      <c r="HSP245" s="200"/>
      <c r="HSQ245" s="200"/>
      <c r="HSR245" s="200"/>
      <c r="HSU245" s="200"/>
      <c r="HSX245" s="200"/>
      <c r="HTA245" s="200"/>
      <c r="HTD245" s="200"/>
      <c r="HTG245" s="200"/>
      <c r="HTJ245" s="200"/>
      <c r="HTS245" s="200"/>
      <c r="HTV245" s="200"/>
      <c r="HTY245" s="200"/>
      <c r="HUB245" s="200"/>
      <c r="HUK245" s="200"/>
      <c r="HUQ245" s="200"/>
      <c r="HUT245" s="200"/>
      <c r="HUW245" s="200"/>
      <c r="HUZ245" s="200"/>
      <c r="HVF245" s="200"/>
      <c r="HVO245" s="200"/>
      <c r="HVQ245" s="200"/>
      <c r="HVR245" s="200"/>
      <c r="HVT245" s="200"/>
      <c r="HVW245" s="200"/>
      <c r="HVZ245" s="200"/>
      <c r="HWC245" s="200"/>
      <c r="HWF245" s="200"/>
      <c r="HWI245" s="200"/>
      <c r="HWK245" s="200"/>
      <c r="HWM245" s="200"/>
      <c r="HWP245" s="200"/>
      <c r="HWS245" s="200"/>
      <c r="HWV245" s="200"/>
      <c r="HWY245" s="200"/>
      <c r="HXB245" s="200"/>
      <c r="HXE245" s="200"/>
      <c r="HXH245" s="200"/>
      <c r="HXJ245" s="200"/>
      <c r="HXM245" s="200"/>
      <c r="HXP245" s="200"/>
      <c r="HXS245" s="200"/>
      <c r="HXY245" s="200"/>
      <c r="HYB245" s="200"/>
      <c r="HYD245" s="200"/>
      <c r="HZK245" s="200"/>
      <c r="HZN245" s="200"/>
      <c r="HZQ245" s="200"/>
      <c r="HZT245" s="200"/>
      <c r="HZW245" s="200"/>
      <c r="HZX245" s="200"/>
      <c r="HZY245" s="200"/>
      <c r="IAB245" s="200"/>
      <c r="IAE245" s="200"/>
      <c r="IAH245" s="200"/>
      <c r="IAK245" s="200"/>
      <c r="IAM245" s="200"/>
      <c r="IBA245" s="200"/>
      <c r="IBB245" s="200"/>
      <c r="IBC245" s="200"/>
      <c r="IBD245" s="200"/>
      <c r="IBE245" s="200"/>
      <c r="IBF245" s="200"/>
      <c r="IBG245" s="200"/>
      <c r="IBH245" s="200"/>
      <c r="IBI245" s="200"/>
      <c r="IBJ245" s="200"/>
      <c r="IBK245" s="200"/>
      <c r="IBL245" s="200"/>
      <c r="IBM245" s="200"/>
      <c r="IBN245" s="200"/>
      <c r="IBO245" s="200"/>
      <c r="IBP245" s="200"/>
      <c r="IBQ245" s="200"/>
      <c r="IBR245" s="200"/>
      <c r="IBS245" s="200"/>
      <c r="IBY245" s="200"/>
      <c r="IBZ245" s="200"/>
      <c r="ICA245" s="200"/>
      <c r="ICB245" s="200"/>
      <c r="ICC245" s="200"/>
      <c r="ICD245" s="200"/>
      <c r="ICE245" s="200"/>
      <c r="ICG245" s="200"/>
      <c r="ICH245" s="200"/>
      <c r="ICI245" s="200"/>
      <c r="ICJ245" s="200"/>
      <c r="ICK245" s="200"/>
      <c r="ICL245" s="200"/>
      <c r="ICM245" s="200"/>
      <c r="ICN245" s="200"/>
      <c r="ICQ245" s="200"/>
      <c r="ICT245" s="200"/>
      <c r="ICW245" s="200"/>
      <c r="ICZ245" s="200"/>
      <c r="IDC245" s="200"/>
      <c r="IDF245" s="200"/>
      <c r="IDO245" s="200"/>
      <c r="IDR245" s="200"/>
      <c r="IDU245" s="200"/>
      <c r="IDX245" s="200"/>
      <c r="IEG245" s="200"/>
      <c r="IEM245" s="200"/>
      <c r="IEP245" s="200"/>
      <c r="IES245" s="200"/>
      <c r="IEV245" s="200"/>
      <c r="IFB245" s="200"/>
      <c r="IFK245" s="200"/>
      <c r="IFM245" s="200"/>
      <c r="IFN245" s="200"/>
      <c r="IFP245" s="200"/>
      <c r="IFS245" s="200"/>
      <c r="IFV245" s="200"/>
      <c r="IFY245" s="200"/>
      <c r="IGB245" s="200"/>
      <c r="IGE245" s="200"/>
      <c r="IGG245" s="200"/>
      <c r="IGI245" s="200"/>
      <c r="IGL245" s="200"/>
      <c r="IGO245" s="200"/>
      <c r="IGR245" s="200"/>
      <c r="IGU245" s="200"/>
      <c r="IGX245" s="200"/>
      <c r="IHA245" s="200"/>
      <c r="IHD245" s="200"/>
      <c r="IHF245" s="200"/>
      <c r="IHI245" s="200"/>
      <c r="IHL245" s="200"/>
      <c r="IHO245" s="200"/>
      <c r="IHU245" s="200"/>
      <c r="IHX245" s="200"/>
      <c r="IHZ245" s="200"/>
      <c r="IJG245" s="200"/>
      <c r="IJJ245" s="200"/>
      <c r="IJM245" s="200"/>
      <c r="IJP245" s="200"/>
      <c r="IJS245" s="200"/>
      <c r="IJT245" s="200"/>
      <c r="IJU245" s="200"/>
      <c r="IJX245" s="200"/>
      <c r="IKA245" s="200"/>
      <c r="IKD245" s="200"/>
      <c r="IKG245" s="200"/>
      <c r="IKI245" s="200"/>
      <c r="IKW245" s="200"/>
      <c r="IKX245" s="200"/>
      <c r="IKY245" s="200"/>
      <c r="IKZ245" s="200"/>
      <c r="ILA245" s="200"/>
      <c r="ILB245" s="200"/>
      <c r="ILC245" s="200"/>
      <c r="ILD245" s="200"/>
      <c r="ILE245" s="200"/>
      <c r="ILF245" s="200"/>
      <c r="ILG245" s="200"/>
      <c r="ILH245" s="200"/>
      <c r="ILI245" s="200"/>
      <c r="ILJ245" s="200"/>
      <c r="ILK245" s="200"/>
      <c r="ILL245" s="200"/>
      <c r="ILM245" s="200"/>
      <c r="ILN245" s="200"/>
      <c r="ILO245" s="200"/>
      <c r="ILU245" s="200"/>
      <c r="ILV245" s="200"/>
      <c r="ILW245" s="200"/>
      <c r="ILX245" s="200"/>
      <c r="ILY245" s="200"/>
      <c r="ILZ245" s="200"/>
      <c r="IMA245" s="200"/>
      <c r="IMC245" s="200"/>
      <c r="IMD245" s="200"/>
      <c r="IME245" s="200"/>
      <c r="IMF245" s="200"/>
      <c r="IMG245" s="200"/>
      <c r="IMH245" s="200"/>
      <c r="IMI245" s="200"/>
      <c r="IMJ245" s="200"/>
      <c r="IMM245" s="200"/>
      <c r="IMP245" s="200"/>
      <c r="IMS245" s="200"/>
      <c r="IMV245" s="200"/>
      <c r="IMY245" s="200"/>
      <c r="INB245" s="200"/>
      <c r="INK245" s="200"/>
      <c r="INN245" s="200"/>
      <c r="INQ245" s="200"/>
      <c r="INT245" s="200"/>
      <c r="IOC245" s="200"/>
      <c r="IOI245" s="200"/>
      <c r="IOL245" s="200"/>
      <c r="IOO245" s="200"/>
      <c r="IOR245" s="200"/>
      <c r="IOX245" s="200"/>
      <c r="IPG245" s="200"/>
      <c r="IPI245" s="200"/>
      <c r="IPJ245" s="200"/>
      <c r="IPL245" s="200"/>
      <c r="IPO245" s="200"/>
      <c r="IPR245" s="200"/>
      <c r="IPU245" s="200"/>
      <c r="IPX245" s="200"/>
      <c r="IQA245" s="200"/>
      <c r="IQC245" s="200"/>
      <c r="IQE245" s="200"/>
      <c r="IQH245" s="200"/>
      <c r="IQK245" s="200"/>
      <c r="IQN245" s="200"/>
      <c r="IQQ245" s="200"/>
      <c r="IQT245" s="200"/>
      <c r="IQW245" s="200"/>
      <c r="IQZ245" s="200"/>
      <c r="IRB245" s="200"/>
      <c r="IRE245" s="200"/>
      <c r="IRH245" s="200"/>
      <c r="IRK245" s="200"/>
      <c r="IRQ245" s="200"/>
      <c r="IRT245" s="200"/>
      <c r="IRV245" s="200"/>
      <c r="ITC245" s="200"/>
      <c r="ITF245" s="200"/>
      <c r="ITI245" s="200"/>
      <c r="ITL245" s="200"/>
      <c r="ITO245" s="200"/>
      <c r="ITP245" s="200"/>
      <c r="ITQ245" s="200"/>
      <c r="ITT245" s="200"/>
      <c r="ITW245" s="200"/>
      <c r="ITZ245" s="200"/>
      <c r="IUC245" s="200"/>
      <c r="IUE245" s="200"/>
      <c r="IUS245" s="200"/>
      <c r="IUT245" s="200"/>
      <c r="IUU245" s="200"/>
      <c r="IUV245" s="200"/>
      <c r="IUW245" s="200"/>
      <c r="IUX245" s="200"/>
      <c r="IUY245" s="200"/>
      <c r="IUZ245" s="200"/>
      <c r="IVA245" s="200"/>
      <c r="IVB245" s="200"/>
      <c r="IVC245" s="200"/>
      <c r="IVD245" s="200"/>
      <c r="IVE245" s="200"/>
      <c r="IVF245" s="200"/>
      <c r="IVG245" s="200"/>
      <c r="IVH245" s="200"/>
      <c r="IVI245" s="200"/>
      <c r="IVJ245" s="200"/>
      <c r="IVK245" s="200"/>
      <c r="IVQ245" s="200"/>
      <c r="IVR245" s="200"/>
      <c r="IVS245" s="200"/>
      <c r="IVT245" s="200"/>
      <c r="IVU245" s="200"/>
      <c r="IVV245" s="200"/>
      <c r="IVW245" s="200"/>
      <c r="IVY245" s="200"/>
      <c r="IVZ245" s="200"/>
      <c r="IWA245" s="200"/>
      <c r="IWB245" s="200"/>
      <c r="IWC245" s="200"/>
      <c r="IWD245" s="200"/>
      <c r="IWE245" s="200"/>
      <c r="IWF245" s="200"/>
      <c r="IWI245" s="200"/>
      <c r="IWL245" s="200"/>
      <c r="IWO245" s="200"/>
      <c r="IWR245" s="200"/>
      <c r="IWU245" s="200"/>
      <c r="IWX245" s="200"/>
      <c r="IXG245" s="200"/>
      <c r="IXJ245" s="200"/>
      <c r="IXM245" s="200"/>
      <c r="IXP245" s="200"/>
      <c r="IXY245" s="200"/>
      <c r="IYE245" s="200"/>
      <c r="IYH245" s="200"/>
      <c r="IYK245" s="200"/>
      <c r="IYN245" s="200"/>
      <c r="IYT245" s="200"/>
      <c r="IZC245" s="200"/>
      <c r="IZE245" s="200"/>
      <c r="IZF245" s="200"/>
      <c r="IZH245" s="200"/>
      <c r="IZK245" s="200"/>
      <c r="IZN245" s="200"/>
      <c r="IZQ245" s="200"/>
      <c r="IZT245" s="200"/>
      <c r="IZW245" s="200"/>
      <c r="IZY245" s="200"/>
      <c r="JAA245" s="200"/>
      <c r="JAD245" s="200"/>
      <c r="JAG245" s="200"/>
      <c r="JAJ245" s="200"/>
      <c r="JAM245" s="200"/>
      <c r="JAP245" s="200"/>
      <c r="JAS245" s="200"/>
      <c r="JAV245" s="200"/>
      <c r="JAX245" s="200"/>
      <c r="JBA245" s="200"/>
      <c r="JBD245" s="200"/>
      <c r="JBG245" s="200"/>
      <c r="JBM245" s="200"/>
      <c r="JBP245" s="200"/>
      <c r="JBR245" s="200"/>
      <c r="JCY245" s="200"/>
      <c r="JDB245" s="200"/>
      <c r="JDE245" s="200"/>
      <c r="JDH245" s="200"/>
      <c r="JDK245" s="200"/>
      <c r="JDL245" s="200"/>
      <c r="JDM245" s="200"/>
      <c r="JDP245" s="200"/>
      <c r="JDS245" s="200"/>
      <c r="JDV245" s="200"/>
      <c r="JDY245" s="200"/>
      <c r="JEA245" s="200"/>
      <c r="JEO245" s="200"/>
      <c r="JEP245" s="200"/>
      <c r="JEQ245" s="200"/>
      <c r="JER245" s="200"/>
      <c r="JES245" s="200"/>
      <c r="JET245" s="200"/>
      <c r="JEU245" s="200"/>
      <c r="JEV245" s="200"/>
      <c r="JEW245" s="200"/>
      <c r="JEX245" s="200"/>
      <c r="JEY245" s="200"/>
      <c r="JEZ245" s="200"/>
      <c r="JFA245" s="200"/>
      <c r="JFB245" s="200"/>
      <c r="JFC245" s="200"/>
      <c r="JFD245" s="200"/>
      <c r="JFE245" s="200"/>
      <c r="JFF245" s="200"/>
      <c r="JFG245" s="200"/>
      <c r="JFM245" s="200"/>
      <c r="JFN245" s="200"/>
      <c r="JFO245" s="200"/>
      <c r="JFP245" s="200"/>
      <c r="JFQ245" s="200"/>
      <c r="JFR245" s="200"/>
      <c r="JFS245" s="200"/>
      <c r="JFU245" s="200"/>
      <c r="JFV245" s="200"/>
      <c r="JFW245" s="200"/>
      <c r="JFX245" s="200"/>
      <c r="JFY245" s="200"/>
      <c r="JFZ245" s="200"/>
      <c r="JGA245" s="200"/>
      <c r="JGB245" s="200"/>
      <c r="JGE245" s="200"/>
      <c r="JGH245" s="200"/>
      <c r="JGK245" s="200"/>
      <c r="JGN245" s="200"/>
      <c r="JGQ245" s="200"/>
      <c r="JGT245" s="200"/>
      <c r="JHC245" s="200"/>
      <c r="JHF245" s="200"/>
      <c r="JHI245" s="200"/>
      <c r="JHL245" s="200"/>
      <c r="JHU245" s="200"/>
      <c r="JIA245" s="200"/>
      <c r="JID245" s="200"/>
      <c r="JIG245" s="200"/>
      <c r="JIJ245" s="200"/>
      <c r="JIP245" s="200"/>
      <c r="JIY245" s="200"/>
      <c r="JJA245" s="200"/>
      <c r="JJB245" s="200"/>
      <c r="JJD245" s="200"/>
      <c r="JJG245" s="200"/>
      <c r="JJJ245" s="200"/>
      <c r="JJM245" s="200"/>
      <c r="JJP245" s="200"/>
      <c r="JJS245" s="200"/>
      <c r="JJU245" s="200"/>
      <c r="JJW245" s="200"/>
      <c r="JJZ245" s="200"/>
      <c r="JKC245" s="200"/>
      <c r="JKF245" s="200"/>
      <c r="JKI245" s="200"/>
      <c r="JKL245" s="200"/>
      <c r="JKO245" s="200"/>
      <c r="JKR245" s="200"/>
      <c r="JKT245" s="200"/>
      <c r="JKW245" s="200"/>
      <c r="JKZ245" s="200"/>
      <c r="JLC245" s="200"/>
      <c r="JLI245" s="200"/>
      <c r="JLL245" s="200"/>
      <c r="JLN245" s="200"/>
      <c r="JMU245" s="200"/>
      <c r="JMX245" s="200"/>
      <c r="JNA245" s="200"/>
      <c r="JND245" s="200"/>
      <c r="JNG245" s="200"/>
      <c r="JNH245" s="200"/>
      <c r="JNI245" s="200"/>
      <c r="JNL245" s="200"/>
      <c r="JNO245" s="200"/>
      <c r="JNR245" s="200"/>
      <c r="JNU245" s="200"/>
      <c r="JNW245" s="200"/>
      <c r="JOK245" s="200"/>
      <c r="JOL245" s="200"/>
      <c r="JOM245" s="200"/>
      <c r="JON245" s="200"/>
      <c r="JOO245" s="200"/>
      <c r="JOP245" s="200"/>
      <c r="JOQ245" s="200"/>
      <c r="JOR245" s="200"/>
      <c r="JOS245" s="200"/>
      <c r="JOT245" s="200"/>
      <c r="JOU245" s="200"/>
      <c r="JOV245" s="200"/>
      <c r="JOW245" s="200"/>
      <c r="JOX245" s="200"/>
      <c r="JOY245" s="200"/>
      <c r="JOZ245" s="200"/>
      <c r="JPA245" s="200"/>
      <c r="JPB245" s="200"/>
      <c r="JPC245" s="200"/>
      <c r="JPI245" s="200"/>
      <c r="JPJ245" s="200"/>
      <c r="JPK245" s="200"/>
      <c r="JPL245" s="200"/>
      <c r="JPM245" s="200"/>
      <c r="JPN245" s="200"/>
      <c r="JPO245" s="200"/>
      <c r="JPQ245" s="200"/>
      <c r="JPR245" s="200"/>
      <c r="JPS245" s="200"/>
      <c r="JPT245" s="200"/>
      <c r="JPU245" s="200"/>
      <c r="JPV245" s="200"/>
      <c r="JPW245" s="200"/>
      <c r="JPX245" s="200"/>
      <c r="JQA245" s="200"/>
      <c r="JQD245" s="200"/>
      <c r="JQG245" s="200"/>
      <c r="JQJ245" s="200"/>
      <c r="JQM245" s="200"/>
      <c r="JQP245" s="200"/>
      <c r="JQY245" s="200"/>
      <c r="JRB245" s="200"/>
      <c r="JRE245" s="200"/>
      <c r="JRH245" s="200"/>
      <c r="JRQ245" s="200"/>
      <c r="JRW245" s="200"/>
      <c r="JRZ245" s="200"/>
      <c r="JSC245" s="200"/>
      <c r="JSF245" s="200"/>
      <c r="JSL245" s="200"/>
      <c r="JSU245" s="200"/>
      <c r="JSW245" s="200"/>
      <c r="JSX245" s="200"/>
      <c r="JSZ245" s="200"/>
      <c r="JTC245" s="200"/>
      <c r="JTF245" s="200"/>
      <c r="JTI245" s="200"/>
      <c r="JTL245" s="200"/>
      <c r="JTO245" s="200"/>
      <c r="JTQ245" s="200"/>
      <c r="JTS245" s="200"/>
      <c r="JTV245" s="200"/>
      <c r="JTY245" s="200"/>
      <c r="JUB245" s="200"/>
      <c r="JUE245" s="200"/>
      <c r="JUH245" s="200"/>
      <c r="JUK245" s="200"/>
      <c r="JUN245" s="200"/>
      <c r="JUP245" s="200"/>
      <c r="JUS245" s="200"/>
      <c r="JUV245" s="200"/>
      <c r="JUY245" s="200"/>
      <c r="JVE245" s="200"/>
      <c r="JVH245" s="200"/>
      <c r="JVJ245" s="200"/>
      <c r="JWQ245" s="200"/>
      <c r="JWT245" s="200"/>
      <c r="JWW245" s="200"/>
      <c r="JWZ245" s="200"/>
      <c r="JXC245" s="200"/>
      <c r="JXD245" s="200"/>
      <c r="JXE245" s="200"/>
      <c r="JXH245" s="200"/>
      <c r="JXK245" s="200"/>
      <c r="JXN245" s="200"/>
      <c r="JXQ245" s="200"/>
      <c r="JXS245" s="200"/>
      <c r="JYG245" s="200"/>
      <c r="JYH245" s="200"/>
      <c r="JYI245" s="200"/>
      <c r="JYJ245" s="200"/>
      <c r="JYK245" s="200"/>
      <c r="JYL245" s="200"/>
      <c r="JYM245" s="200"/>
      <c r="JYN245" s="200"/>
      <c r="JYO245" s="200"/>
      <c r="JYP245" s="200"/>
      <c r="JYQ245" s="200"/>
      <c r="JYR245" s="200"/>
      <c r="JYS245" s="200"/>
      <c r="JYT245" s="200"/>
      <c r="JYU245" s="200"/>
      <c r="JYV245" s="200"/>
      <c r="JYW245" s="200"/>
      <c r="JYX245" s="200"/>
      <c r="JYY245" s="200"/>
      <c r="JZE245" s="200"/>
      <c r="JZF245" s="200"/>
      <c r="JZG245" s="200"/>
      <c r="JZH245" s="200"/>
      <c r="JZI245" s="200"/>
      <c r="JZJ245" s="200"/>
      <c r="JZK245" s="200"/>
      <c r="JZM245" s="200"/>
      <c r="JZN245" s="200"/>
      <c r="JZO245" s="200"/>
      <c r="JZP245" s="200"/>
      <c r="JZQ245" s="200"/>
      <c r="JZR245" s="200"/>
      <c r="JZS245" s="200"/>
      <c r="JZT245" s="200"/>
      <c r="JZW245" s="200"/>
      <c r="JZZ245" s="200"/>
      <c r="KAC245" s="200"/>
      <c r="KAF245" s="200"/>
      <c r="KAI245" s="200"/>
      <c r="KAL245" s="200"/>
      <c r="KAU245" s="200"/>
      <c r="KAX245" s="200"/>
      <c r="KBA245" s="200"/>
      <c r="KBD245" s="200"/>
      <c r="KBM245" s="200"/>
      <c r="KBS245" s="200"/>
      <c r="KBV245" s="200"/>
      <c r="KBY245" s="200"/>
      <c r="KCB245" s="200"/>
      <c r="KCH245" s="200"/>
      <c r="KCQ245" s="200"/>
      <c r="KCS245" s="200"/>
      <c r="KCT245" s="200"/>
      <c r="KCV245" s="200"/>
      <c r="KCY245" s="200"/>
      <c r="KDB245" s="200"/>
      <c r="KDE245" s="200"/>
      <c r="KDH245" s="200"/>
      <c r="KDK245" s="200"/>
      <c r="KDM245" s="200"/>
      <c r="KDO245" s="200"/>
      <c r="KDR245" s="200"/>
      <c r="KDU245" s="200"/>
      <c r="KDX245" s="200"/>
      <c r="KEA245" s="200"/>
      <c r="KED245" s="200"/>
      <c r="KEG245" s="200"/>
      <c r="KEJ245" s="200"/>
      <c r="KEL245" s="200"/>
      <c r="KEO245" s="200"/>
      <c r="KER245" s="200"/>
      <c r="KEU245" s="200"/>
      <c r="KFA245" s="200"/>
      <c r="KFD245" s="200"/>
      <c r="KFF245" s="200"/>
      <c r="KGM245" s="200"/>
      <c r="KGP245" s="200"/>
      <c r="KGS245" s="200"/>
      <c r="KGV245" s="200"/>
      <c r="KGY245" s="200"/>
      <c r="KGZ245" s="200"/>
      <c r="KHA245" s="200"/>
      <c r="KHD245" s="200"/>
      <c r="KHG245" s="200"/>
      <c r="KHJ245" s="200"/>
      <c r="KHM245" s="200"/>
      <c r="KHO245" s="200"/>
      <c r="KIC245" s="200"/>
      <c r="KID245" s="200"/>
      <c r="KIE245" s="200"/>
      <c r="KIF245" s="200"/>
      <c r="KIG245" s="200"/>
      <c r="KIH245" s="200"/>
      <c r="KII245" s="200"/>
      <c r="KIJ245" s="200"/>
      <c r="KIK245" s="200"/>
      <c r="KIL245" s="200"/>
      <c r="KIM245" s="200"/>
      <c r="KIN245" s="200"/>
      <c r="KIO245" s="200"/>
      <c r="KIP245" s="200"/>
      <c r="KIQ245" s="200"/>
      <c r="KIR245" s="200"/>
      <c r="KIS245" s="200"/>
      <c r="KIT245" s="200"/>
      <c r="KIU245" s="200"/>
      <c r="KJA245" s="200"/>
      <c r="KJB245" s="200"/>
      <c r="KJC245" s="200"/>
      <c r="KJD245" s="200"/>
      <c r="KJE245" s="200"/>
      <c r="KJF245" s="200"/>
      <c r="KJG245" s="200"/>
      <c r="KJI245" s="200"/>
      <c r="KJJ245" s="200"/>
      <c r="KJK245" s="200"/>
      <c r="KJL245" s="200"/>
      <c r="KJM245" s="200"/>
      <c r="KJN245" s="200"/>
      <c r="KJO245" s="200"/>
      <c r="KJP245" s="200"/>
      <c r="KJS245" s="200"/>
      <c r="KJV245" s="200"/>
      <c r="KJY245" s="200"/>
      <c r="KKB245" s="200"/>
      <c r="KKE245" s="200"/>
      <c r="KKH245" s="200"/>
      <c r="KKQ245" s="200"/>
      <c r="KKT245" s="200"/>
      <c r="KKW245" s="200"/>
      <c r="KKZ245" s="200"/>
      <c r="KLI245" s="200"/>
      <c r="KLO245" s="200"/>
      <c r="KLR245" s="200"/>
      <c r="KLU245" s="200"/>
      <c r="KLX245" s="200"/>
      <c r="KMD245" s="200"/>
      <c r="KMM245" s="200"/>
      <c r="KMO245" s="200"/>
      <c r="KMP245" s="200"/>
      <c r="KMR245" s="200"/>
      <c r="KMU245" s="200"/>
      <c r="KMX245" s="200"/>
      <c r="KNA245" s="200"/>
      <c r="KND245" s="200"/>
      <c r="KNG245" s="200"/>
      <c r="KNI245" s="200"/>
      <c r="KNK245" s="200"/>
      <c r="KNN245" s="200"/>
      <c r="KNQ245" s="200"/>
      <c r="KNT245" s="200"/>
      <c r="KNW245" s="200"/>
      <c r="KNZ245" s="200"/>
      <c r="KOC245" s="200"/>
      <c r="KOF245" s="200"/>
      <c r="KOH245" s="200"/>
      <c r="KOK245" s="200"/>
      <c r="KON245" s="200"/>
      <c r="KOQ245" s="200"/>
      <c r="KOW245" s="200"/>
      <c r="KOZ245" s="200"/>
      <c r="KPB245" s="200"/>
      <c r="KQI245" s="200"/>
      <c r="KQL245" s="200"/>
      <c r="KQO245" s="200"/>
      <c r="KQR245" s="200"/>
      <c r="KQU245" s="200"/>
      <c r="KQV245" s="200"/>
      <c r="KQW245" s="200"/>
      <c r="KQZ245" s="200"/>
      <c r="KRC245" s="200"/>
      <c r="KRF245" s="200"/>
      <c r="KRI245" s="200"/>
      <c r="KRK245" s="200"/>
      <c r="KRY245" s="200"/>
      <c r="KRZ245" s="200"/>
      <c r="KSA245" s="200"/>
      <c r="KSB245" s="200"/>
      <c r="KSC245" s="200"/>
      <c r="KSD245" s="200"/>
      <c r="KSE245" s="200"/>
      <c r="KSF245" s="200"/>
      <c r="KSG245" s="200"/>
      <c r="KSH245" s="200"/>
      <c r="KSI245" s="200"/>
      <c r="KSJ245" s="200"/>
      <c r="KSK245" s="200"/>
      <c r="KSL245" s="200"/>
      <c r="KSM245" s="200"/>
      <c r="KSN245" s="200"/>
      <c r="KSO245" s="200"/>
      <c r="KSP245" s="200"/>
      <c r="KSQ245" s="200"/>
      <c r="KSW245" s="200"/>
      <c r="KSX245" s="200"/>
      <c r="KSY245" s="200"/>
      <c r="KSZ245" s="200"/>
      <c r="KTA245" s="200"/>
      <c r="KTB245" s="200"/>
      <c r="KTC245" s="200"/>
      <c r="KTE245" s="200"/>
      <c r="KTF245" s="200"/>
      <c r="KTG245" s="200"/>
      <c r="KTH245" s="200"/>
      <c r="KTI245" s="200"/>
      <c r="KTJ245" s="200"/>
      <c r="KTK245" s="200"/>
      <c r="KTL245" s="200"/>
      <c r="KTO245" s="200"/>
      <c r="KTR245" s="200"/>
      <c r="KTU245" s="200"/>
      <c r="KTX245" s="200"/>
      <c r="KUA245" s="200"/>
      <c r="KUD245" s="200"/>
      <c r="KUM245" s="200"/>
      <c r="KUP245" s="200"/>
      <c r="KUS245" s="200"/>
      <c r="KUV245" s="200"/>
      <c r="KVE245" s="200"/>
      <c r="KVK245" s="200"/>
      <c r="KVN245" s="200"/>
      <c r="KVQ245" s="200"/>
      <c r="KVT245" s="200"/>
      <c r="KVZ245" s="200"/>
      <c r="KWI245" s="200"/>
      <c r="KWK245" s="200"/>
      <c r="KWL245" s="200"/>
      <c r="KWN245" s="200"/>
      <c r="KWQ245" s="200"/>
      <c r="KWT245" s="200"/>
      <c r="KWW245" s="200"/>
      <c r="KWZ245" s="200"/>
      <c r="KXC245" s="200"/>
      <c r="KXE245" s="200"/>
      <c r="KXG245" s="200"/>
      <c r="KXJ245" s="200"/>
      <c r="KXM245" s="200"/>
      <c r="KXP245" s="200"/>
      <c r="KXS245" s="200"/>
      <c r="KXV245" s="200"/>
      <c r="KXY245" s="200"/>
      <c r="KYB245" s="200"/>
      <c r="KYD245" s="200"/>
      <c r="KYG245" s="200"/>
      <c r="KYJ245" s="200"/>
      <c r="KYM245" s="200"/>
      <c r="KYS245" s="200"/>
      <c r="KYV245" s="200"/>
      <c r="KYX245" s="200"/>
      <c r="LAE245" s="200"/>
      <c r="LAH245" s="200"/>
      <c r="LAK245" s="200"/>
      <c r="LAN245" s="200"/>
      <c r="LAQ245" s="200"/>
      <c r="LAR245" s="200"/>
      <c r="LAS245" s="200"/>
      <c r="LAV245" s="200"/>
      <c r="LAY245" s="200"/>
      <c r="LBB245" s="200"/>
      <c r="LBE245" s="200"/>
      <c r="LBG245" s="200"/>
      <c r="LBU245" s="200"/>
      <c r="LBV245" s="200"/>
      <c r="LBW245" s="200"/>
      <c r="LBX245" s="200"/>
      <c r="LBY245" s="200"/>
      <c r="LBZ245" s="200"/>
      <c r="LCA245" s="200"/>
      <c r="LCB245" s="200"/>
      <c r="LCC245" s="200"/>
      <c r="LCD245" s="200"/>
      <c r="LCE245" s="200"/>
      <c r="LCF245" s="200"/>
      <c r="LCG245" s="200"/>
      <c r="LCH245" s="200"/>
      <c r="LCI245" s="200"/>
      <c r="LCJ245" s="200"/>
      <c r="LCK245" s="200"/>
      <c r="LCL245" s="200"/>
      <c r="LCM245" s="200"/>
      <c r="LCS245" s="200"/>
      <c r="LCT245" s="200"/>
      <c r="LCU245" s="200"/>
      <c r="LCV245" s="200"/>
      <c r="LCW245" s="200"/>
      <c r="LCX245" s="200"/>
      <c r="LCY245" s="200"/>
      <c r="LDA245" s="200"/>
      <c r="LDB245" s="200"/>
      <c r="LDC245" s="200"/>
      <c r="LDD245" s="200"/>
      <c r="LDE245" s="200"/>
      <c r="LDF245" s="200"/>
      <c r="LDG245" s="200"/>
      <c r="LDH245" s="200"/>
      <c r="LDK245" s="200"/>
      <c r="LDN245" s="200"/>
      <c r="LDQ245" s="200"/>
      <c r="LDT245" s="200"/>
      <c r="LDW245" s="200"/>
      <c r="LDZ245" s="200"/>
      <c r="LEI245" s="200"/>
      <c r="LEL245" s="200"/>
      <c r="LEO245" s="200"/>
      <c r="LER245" s="200"/>
      <c r="LFA245" s="200"/>
      <c r="LFG245" s="200"/>
      <c r="LFJ245" s="200"/>
      <c r="LFM245" s="200"/>
      <c r="LFP245" s="200"/>
      <c r="LFV245" s="200"/>
      <c r="LGE245" s="200"/>
      <c r="LGG245" s="200"/>
      <c r="LGH245" s="200"/>
      <c r="LGJ245" s="200"/>
      <c r="LGM245" s="200"/>
      <c r="LGP245" s="200"/>
      <c r="LGS245" s="200"/>
      <c r="LGV245" s="200"/>
      <c r="LGY245" s="200"/>
      <c r="LHA245" s="200"/>
      <c r="LHC245" s="200"/>
      <c r="LHF245" s="200"/>
      <c r="LHI245" s="200"/>
      <c r="LHL245" s="200"/>
      <c r="LHO245" s="200"/>
      <c r="LHR245" s="200"/>
      <c r="LHU245" s="200"/>
      <c r="LHX245" s="200"/>
      <c r="LHZ245" s="200"/>
      <c r="LIC245" s="200"/>
      <c r="LIF245" s="200"/>
      <c r="LII245" s="200"/>
      <c r="LIO245" s="200"/>
      <c r="LIR245" s="200"/>
      <c r="LIT245" s="200"/>
      <c r="LKA245" s="200"/>
      <c r="LKD245" s="200"/>
      <c r="LKG245" s="200"/>
      <c r="LKJ245" s="200"/>
      <c r="LKM245" s="200"/>
      <c r="LKN245" s="200"/>
      <c r="LKO245" s="200"/>
      <c r="LKR245" s="200"/>
      <c r="LKU245" s="200"/>
      <c r="LKX245" s="200"/>
      <c r="LLA245" s="200"/>
      <c r="LLC245" s="200"/>
      <c r="LLQ245" s="200"/>
      <c r="LLR245" s="200"/>
      <c r="LLS245" s="200"/>
      <c r="LLT245" s="200"/>
      <c r="LLU245" s="200"/>
      <c r="LLV245" s="200"/>
      <c r="LLW245" s="200"/>
      <c r="LLX245" s="200"/>
      <c r="LLY245" s="200"/>
      <c r="LLZ245" s="200"/>
      <c r="LMA245" s="200"/>
      <c r="LMB245" s="200"/>
      <c r="LMC245" s="200"/>
      <c r="LMD245" s="200"/>
      <c r="LME245" s="200"/>
      <c r="LMF245" s="200"/>
      <c r="LMG245" s="200"/>
      <c r="LMH245" s="200"/>
      <c r="LMI245" s="200"/>
      <c r="LMO245" s="200"/>
      <c r="LMP245" s="200"/>
      <c r="LMQ245" s="200"/>
      <c r="LMR245" s="200"/>
      <c r="LMS245" s="200"/>
      <c r="LMT245" s="200"/>
      <c r="LMU245" s="200"/>
      <c r="LMW245" s="200"/>
      <c r="LMX245" s="200"/>
      <c r="LMY245" s="200"/>
      <c r="LMZ245" s="200"/>
      <c r="LNA245" s="200"/>
      <c r="LNB245" s="200"/>
      <c r="LNC245" s="200"/>
      <c r="LND245" s="200"/>
      <c r="LNG245" s="200"/>
      <c r="LNJ245" s="200"/>
      <c r="LNM245" s="200"/>
      <c r="LNP245" s="200"/>
      <c r="LNS245" s="200"/>
      <c r="LNV245" s="200"/>
      <c r="LOE245" s="200"/>
      <c r="LOH245" s="200"/>
      <c r="LOK245" s="200"/>
      <c r="LON245" s="200"/>
      <c r="LOW245" s="200"/>
      <c r="LPC245" s="200"/>
      <c r="LPF245" s="200"/>
      <c r="LPI245" s="200"/>
      <c r="LPL245" s="200"/>
      <c r="LPR245" s="200"/>
      <c r="LQA245" s="200"/>
      <c r="LQC245" s="200"/>
      <c r="LQD245" s="200"/>
      <c r="LQF245" s="200"/>
      <c r="LQI245" s="200"/>
      <c r="LQL245" s="200"/>
      <c r="LQO245" s="200"/>
      <c r="LQR245" s="200"/>
      <c r="LQU245" s="200"/>
      <c r="LQW245" s="200"/>
      <c r="LQY245" s="200"/>
      <c r="LRB245" s="200"/>
      <c r="LRE245" s="200"/>
      <c r="LRH245" s="200"/>
      <c r="LRK245" s="200"/>
      <c r="LRN245" s="200"/>
      <c r="LRQ245" s="200"/>
      <c r="LRT245" s="200"/>
      <c r="LRV245" s="200"/>
      <c r="LRY245" s="200"/>
      <c r="LSB245" s="200"/>
      <c r="LSE245" s="200"/>
      <c r="LSK245" s="200"/>
      <c r="LSN245" s="200"/>
      <c r="LSP245" s="200"/>
      <c r="LTW245" s="200"/>
      <c r="LTZ245" s="200"/>
      <c r="LUC245" s="200"/>
      <c r="LUF245" s="200"/>
      <c r="LUI245" s="200"/>
      <c r="LUJ245" s="200"/>
      <c r="LUK245" s="200"/>
      <c r="LUN245" s="200"/>
      <c r="LUQ245" s="200"/>
      <c r="LUT245" s="200"/>
      <c r="LUW245" s="200"/>
      <c r="LUY245" s="200"/>
      <c r="LVM245" s="200"/>
      <c r="LVN245" s="200"/>
      <c r="LVO245" s="200"/>
      <c r="LVP245" s="200"/>
      <c r="LVQ245" s="200"/>
      <c r="LVR245" s="200"/>
      <c r="LVS245" s="200"/>
      <c r="LVT245" s="200"/>
      <c r="LVU245" s="200"/>
      <c r="LVV245" s="200"/>
      <c r="LVW245" s="200"/>
      <c r="LVX245" s="200"/>
      <c r="LVY245" s="200"/>
      <c r="LVZ245" s="200"/>
      <c r="LWA245" s="200"/>
      <c r="LWB245" s="200"/>
      <c r="LWC245" s="200"/>
      <c r="LWD245" s="200"/>
      <c r="LWE245" s="200"/>
      <c r="LWK245" s="200"/>
      <c r="LWL245" s="200"/>
      <c r="LWM245" s="200"/>
      <c r="LWN245" s="200"/>
      <c r="LWO245" s="200"/>
      <c r="LWP245" s="200"/>
      <c r="LWQ245" s="200"/>
      <c r="LWS245" s="200"/>
      <c r="LWT245" s="200"/>
      <c r="LWU245" s="200"/>
      <c r="LWV245" s="200"/>
      <c r="LWW245" s="200"/>
      <c r="LWX245" s="200"/>
      <c r="LWY245" s="200"/>
      <c r="LWZ245" s="200"/>
      <c r="LXC245" s="200"/>
      <c r="LXF245" s="200"/>
      <c r="LXI245" s="200"/>
      <c r="LXL245" s="200"/>
      <c r="LXO245" s="200"/>
      <c r="LXR245" s="200"/>
      <c r="LYA245" s="200"/>
      <c r="LYD245" s="200"/>
      <c r="LYG245" s="200"/>
      <c r="LYJ245" s="200"/>
      <c r="LYS245" s="200"/>
      <c r="LYY245" s="200"/>
      <c r="LZB245" s="200"/>
      <c r="LZE245" s="200"/>
      <c r="LZH245" s="200"/>
      <c r="LZN245" s="200"/>
      <c r="LZW245" s="200"/>
      <c r="LZY245" s="200"/>
      <c r="LZZ245" s="200"/>
      <c r="MAB245" s="200"/>
      <c r="MAE245" s="200"/>
      <c r="MAH245" s="200"/>
      <c r="MAK245" s="200"/>
      <c r="MAN245" s="200"/>
      <c r="MAQ245" s="200"/>
      <c r="MAS245" s="200"/>
      <c r="MAU245" s="200"/>
      <c r="MAX245" s="200"/>
      <c r="MBA245" s="200"/>
      <c r="MBD245" s="200"/>
      <c r="MBG245" s="200"/>
      <c r="MBJ245" s="200"/>
      <c r="MBM245" s="200"/>
      <c r="MBP245" s="200"/>
      <c r="MBR245" s="200"/>
      <c r="MBU245" s="200"/>
      <c r="MBX245" s="200"/>
      <c r="MCA245" s="200"/>
      <c r="MCG245" s="200"/>
      <c r="MCJ245" s="200"/>
      <c r="MCL245" s="200"/>
      <c r="MDS245" s="200"/>
      <c r="MDV245" s="200"/>
      <c r="MDY245" s="200"/>
      <c r="MEB245" s="200"/>
      <c r="MEE245" s="200"/>
      <c r="MEF245" s="200"/>
      <c r="MEG245" s="200"/>
      <c r="MEJ245" s="200"/>
      <c r="MEM245" s="200"/>
      <c r="MEP245" s="200"/>
      <c r="MES245" s="200"/>
      <c r="MEU245" s="200"/>
      <c r="MFI245" s="200"/>
      <c r="MFJ245" s="200"/>
      <c r="MFK245" s="200"/>
      <c r="MFL245" s="200"/>
      <c r="MFM245" s="200"/>
      <c r="MFN245" s="200"/>
      <c r="MFO245" s="200"/>
      <c r="MFP245" s="200"/>
      <c r="MFQ245" s="200"/>
      <c r="MFR245" s="200"/>
      <c r="MFS245" s="200"/>
      <c r="MFT245" s="200"/>
      <c r="MFU245" s="200"/>
      <c r="MFV245" s="200"/>
      <c r="MFW245" s="200"/>
      <c r="MFX245" s="200"/>
      <c r="MFY245" s="200"/>
      <c r="MFZ245" s="200"/>
      <c r="MGA245" s="200"/>
      <c r="MGG245" s="200"/>
      <c r="MGH245" s="200"/>
      <c r="MGI245" s="200"/>
      <c r="MGJ245" s="200"/>
      <c r="MGK245" s="200"/>
      <c r="MGL245" s="200"/>
      <c r="MGM245" s="200"/>
      <c r="MGO245" s="200"/>
      <c r="MGP245" s="200"/>
      <c r="MGQ245" s="200"/>
      <c r="MGR245" s="200"/>
      <c r="MGS245" s="200"/>
      <c r="MGT245" s="200"/>
      <c r="MGU245" s="200"/>
      <c r="MGV245" s="200"/>
      <c r="MGY245" s="200"/>
      <c r="MHB245" s="200"/>
      <c r="MHE245" s="200"/>
      <c r="MHH245" s="200"/>
      <c r="MHK245" s="200"/>
      <c r="MHN245" s="200"/>
      <c r="MHW245" s="200"/>
      <c r="MHZ245" s="200"/>
      <c r="MIC245" s="200"/>
      <c r="MIF245" s="200"/>
      <c r="MIO245" s="200"/>
      <c r="MIU245" s="200"/>
      <c r="MIX245" s="200"/>
      <c r="MJA245" s="200"/>
      <c r="MJD245" s="200"/>
      <c r="MJJ245" s="200"/>
      <c r="MJS245" s="200"/>
      <c r="MJU245" s="200"/>
      <c r="MJV245" s="200"/>
      <c r="MJX245" s="200"/>
      <c r="MKA245" s="200"/>
      <c r="MKD245" s="200"/>
      <c r="MKG245" s="200"/>
      <c r="MKJ245" s="200"/>
      <c r="MKM245" s="200"/>
      <c r="MKO245" s="200"/>
      <c r="MKQ245" s="200"/>
      <c r="MKT245" s="200"/>
      <c r="MKW245" s="200"/>
      <c r="MKZ245" s="200"/>
      <c r="MLC245" s="200"/>
      <c r="MLF245" s="200"/>
      <c r="MLI245" s="200"/>
      <c r="MLL245" s="200"/>
      <c r="MLN245" s="200"/>
      <c r="MLQ245" s="200"/>
      <c r="MLT245" s="200"/>
      <c r="MLW245" s="200"/>
      <c r="MMC245" s="200"/>
      <c r="MMF245" s="200"/>
      <c r="MMH245" s="200"/>
      <c r="MNO245" s="200"/>
      <c r="MNR245" s="200"/>
      <c r="MNU245" s="200"/>
      <c r="MNX245" s="200"/>
      <c r="MOA245" s="200"/>
      <c r="MOB245" s="200"/>
      <c r="MOC245" s="200"/>
      <c r="MOF245" s="200"/>
      <c r="MOI245" s="200"/>
      <c r="MOL245" s="200"/>
      <c r="MOO245" s="200"/>
      <c r="MOQ245" s="200"/>
      <c r="MPE245" s="200"/>
      <c r="MPF245" s="200"/>
      <c r="MPG245" s="200"/>
      <c r="MPH245" s="200"/>
      <c r="MPI245" s="200"/>
      <c r="MPJ245" s="200"/>
      <c r="MPK245" s="200"/>
      <c r="MPL245" s="200"/>
      <c r="MPM245" s="200"/>
      <c r="MPN245" s="200"/>
      <c r="MPO245" s="200"/>
      <c r="MPP245" s="200"/>
      <c r="MPQ245" s="200"/>
      <c r="MPR245" s="200"/>
      <c r="MPS245" s="200"/>
      <c r="MPT245" s="200"/>
      <c r="MPU245" s="200"/>
      <c r="MPV245" s="200"/>
      <c r="MPW245" s="200"/>
      <c r="MQC245" s="200"/>
      <c r="MQD245" s="200"/>
      <c r="MQE245" s="200"/>
      <c r="MQF245" s="200"/>
      <c r="MQG245" s="200"/>
      <c r="MQH245" s="200"/>
      <c r="MQI245" s="200"/>
      <c r="MQK245" s="200"/>
      <c r="MQL245" s="200"/>
      <c r="MQM245" s="200"/>
      <c r="MQN245" s="200"/>
      <c r="MQO245" s="200"/>
      <c r="MQP245" s="200"/>
      <c r="MQQ245" s="200"/>
      <c r="MQR245" s="200"/>
      <c r="MQU245" s="200"/>
      <c r="MQX245" s="200"/>
      <c r="MRA245" s="200"/>
      <c r="MRD245" s="200"/>
      <c r="MRG245" s="200"/>
      <c r="MRJ245" s="200"/>
      <c r="MRS245" s="200"/>
      <c r="MRV245" s="200"/>
      <c r="MRY245" s="200"/>
      <c r="MSB245" s="200"/>
      <c r="MSK245" s="200"/>
      <c r="MSQ245" s="200"/>
      <c r="MST245" s="200"/>
      <c r="MSW245" s="200"/>
      <c r="MSZ245" s="200"/>
      <c r="MTF245" s="200"/>
      <c r="MTO245" s="200"/>
      <c r="MTQ245" s="200"/>
      <c r="MTR245" s="200"/>
      <c r="MTT245" s="200"/>
      <c r="MTW245" s="200"/>
      <c r="MTZ245" s="200"/>
      <c r="MUC245" s="200"/>
      <c r="MUF245" s="200"/>
      <c r="MUI245" s="200"/>
      <c r="MUK245" s="200"/>
      <c r="MUM245" s="200"/>
      <c r="MUP245" s="200"/>
      <c r="MUS245" s="200"/>
      <c r="MUV245" s="200"/>
      <c r="MUY245" s="200"/>
      <c r="MVB245" s="200"/>
      <c r="MVE245" s="200"/>
      <c r="MVH245" s="200"/>
      <c r="MVJ245" s="200"/>
      <c r="MVM245" s="200"/>
      <c r="MVP245" s="200"/>
      <c r="MVS245" s="200"/>
      <c r="MVY245" s="200"/>
      <c r="MWB245" s="200"/>
      <c r="MWD245" s="200"/>
      <c r="MXK245" s="200"/>
      <c r="MXN245" s="200"/>
      <c r="MXQ245" s="200"/>
      <c r="MXT245" s="200"/>
      <c r="MXW245" s="200"/>
      <c r="MXX245" s="200"/>
      <c r="MXY245" s="200"/>
      <c r="MYB245" s="200"/>
      <c r="MYE245" s="200"/>
      <c r="MYH245" s="200"/>
      <c r="MYK245" s="200"/>
      <c r="MYM245" s="200"/>
      <c r="MZA245" s="200"/>
      <c r="MZB245" s="200"/>
      <c r="MZC245" s="200"/>
      <c r="MZD245" s="200"/>
      <c r="MZE245" s="200"/>
      <c r="MZF245" s="200"/>
      <c r="MZG245" s="200"/>
      <c r="MZH245" s="200"/>
      <c r="MZI245" s="200"/>
      <c r="MZJ245" s="200"/>
      <c r="MZK245" s="200"/>
      <c r="MZL245" s="200"/>
      <c r="MZM245" s="200"/>
      <c r="MZN245" s="200"/>
      <c r="MZO245" s="200"/>
      <c r="MZP245" s="200"/>
      <c r="MZQ245" s="200"/>
      <c r="MZR245" s="200"/>
      <c r="MZS245" s="200"/>
      <c r="MZY245" s="200"/>
      <c r="MZZ245" s="200"/>
      <c r="NAA245" s="200"/>
      <c r="NAB245" s="200"/>
      <c r="NAC245" s="200"/>
      <c r="NAD245" s="200"/>
      <c r="NAE245" s="200"/>
      <c r="NAG245" s="200"/>
      <c r="NAH245" s="200"/>
      <c r="NAI245" s="200"/>
      <c r="NAJ245" s="200"/>
      <c r="NAK245" s="200"/>
      <c r="NAL245" s="200"/>
      <c r="NAM245" s="200"/>
      <c r="NAN245" s="200"/>
      <c r="NAQ245" s="200"/>
      <c r="NAT245" s="200"/>
      <c r="NAW245" s="200"/>
      <c r="NAZ245" s="200"/>
      <c r="NBC245" s="200"/>
      <c r="NBF245" s="200"/>
      <c r="NBO245" s="200"/>
      <c r="NBR245" s="200"/>
      <c r="NBU245" s="200"/>
      <c r="NBX245" s="200"/>
      <c r="NCG245" s="200"/>
      <c r="NCM245" s="200"/>
      <c r="NCP245" s="200"/>
      <c r="NCS245" s="200"/>
      <c r="NCV245" s="200"/>
      <c r="NDB245" s="200"/>
      <c r="NDK245" s="200"/>
      <c r="NDM245" s="200"/>
      <c r="NDN245" s="200"/>
      <c r="NDP245" s="200"/>
      <c r="NDS245" s="200"/>
      <c r="NDV245" s="200"/>
      <c r="NDY245" s="200"/>
      <c r="NEB245" s="200"/>
      <c r="NEE245" s="200"/>
      <c r="NEG245" s="200"/>
      <c r="NEI245" s="200"/>
      <c r="NEL245" s="200"/>
      <c r="NEO245" s="200"/>
      <c r="NER245" s="200"/>
      <c r="NEU245" s="200"/>
      <c r="NEX245" s="200"/>
      <c r="NFA245" s="200"/>
      <c r="NFD245" s="200"/>
      <c r="NFF245" s="200"/>
      <c r="NFI245" s="200"/>
      <c r="NFL245" s="200"/>
      <c r="NFO245" s="200"/>
      <c r="NFU245" s="200"/>
      <c r="NFX245" s="200"/>
      <c r="NFZ245" s="200"/>
      <c r="NHG245" s="200"/>
      <c r="NHJ245" s="200"/>
      <c r="NHM245" s="200"/>
      <c r="NHP245" s="200"/>
      <c r="NHS245" s="200"/>
      <c r="NHT245" s="200"/>
      <c r="NHU245" s="200"/>
      <c r="NHX245" s="200"/>
      <c r="NIA245" s="200"/>
      <c r="NID245" s="200"/>
      <c r="NIG245" s="200"/>
      <c r="NII245" s="200"/>
      <c r="NIW245" s="200"/>
      <c r="NIX245" s="200"/>
      <c r="NIY245" s="200"/>
      <c r="NIZ245" s="200"/>
      <c r="NJA245" s="200"/>
      <c r="NJB245" s="200"/>
      <c r="NJC245" s="200"/>
      <c r="NJD245" s="200"/>
      <c r="NJE245" s="200"/>
      <c r="NJF245" s="200"/>
      <c r="NJG245" s="200"/>
      <c r="NJH245" s="200"/>
      <c r="NJI245" s="200"/>
      <c r="NJJ245" s="200"/>
      <c r="NJK245" s="200"/>
      <c r="NJL245" s="200"/>
      <c r="NJM245" s="200"/>
      <c r="NJN245" s="200"/>
      <c r="NJO245" s="200"/>
      <c r="NJU245" s="200"/>
      <c r="NJV245" s="200"/>
      <c r="NJW245" s="200"/>
      <c r="NJX245" s="200"/>
      <c r="NJY245" s="200"/>
      <c r="NJZ245" s="200"/>
      <c r="NKA245" s="200"/>
      <c r="NKC245" s="200"/>
      <c r="NKD245" s="200"/>
      <c r="NKE245" s="200"/>
      <c r="NKF245" s="200"/>
      <c r="NKG245" s="200"/>
      <c r="NKH245" s="200"/>
      <c r="NKI245" s="200"/>
      <c r="NKJ245" s="200"/>
      <c r="NKM245" s="200"/>
      <c r="NKP245" s="200"/>
      <c r="NKS245" s="200"/>
      <c r="NKV245" s="200"/>
      <c r="NKY245" s="200"/>
      <c r="NLB245" s="200"/>
      <c r="NLK245" s="200"/>
      <c r="NLN245" s="200"/>
      <c r="NLQ245" s="200"/>
      <c r="NLT245" s="200"/>
      <c r="NMC245" s="200"/>
      <c r="NMI245" s="200"/>
      <c r="NML245" s="200"/>
      <c r="NMO245" s="200"/>
      <c r="NMR245" s="200"/>
      <c r="NMX245" s="200"/>
      <c r="NNG245" s="200"/>
      <c r="NNI245" s="200"/>
      <c r="NNJ245" s="200"/>
      <c r="NNL245" s="200"/>
      <c r="NNO245" s="200"/>
      <c r="NNR245" s="200"/>
      <c r="NNU245" s="200"/>
      <c r="NNX245" s="200"/>
      <c r="NOA245" s="200"/>
      <c r="NOC245" s="200"/>
      <c r="NOE245" s="200"/>
      <c r="NOH245" s="200"/>
      <c r="NOK245" s="200"/>
      <c r="NON245" s="200"/>
      <c r="NOQ245" s="200"/>
      <c r="NOT245" s="200"/>
      <c r="NOW245" s="200"/>
      <c r="NOZ245" s="200"/>
      <c r="NPB245" s="200"/>
      <c r="NPE245" s="200"/>
      <c r="NPH245" s="200"/>
      <c r="NPK245" s="200"/>
      <c r="NPQ245" s="200"/>
      <c r="NPT245" s="200"/>
      <c r="NPV245" s="200"/>
      <c r="NRC245" s="200"/>
      <c r="NRF245" s="200"/>
      <c r="NRI245" s="200"/>
      <c r="NRL245" s="200"/>
      <c r="NRO245" s="200"/>
      <c r="NRP245" s="200"/>
      <c r="NRQ245" s="200"/>
      <c r="NRT245" s="200"/>
      <c r="NRW245" s="200"/>
      <c r="NRZ245" s="200"/>
      <c r="NSC245" s="200"/>
      <c r="NSE245" s="200"/>
      <c r="NSS245" s="200"/>
      <c r="NST245" s="200"/>
      <c r="NSU245" s="200"/>
      <c r="NSV245" s="200"/>
      <c r="NSW245" s="200"/>
      <c r="NSX245" s="200"/>
      <c r="NSY245" s="200"/>
      <c r="NSZ245" s="200"/>
      <c r="NTA245" s="200"/>
      <c r="NTB245" s="200"/>
      <c r="NTC245" s="200"/>
      <c r="NTD245" s="200"/>
      <c r="NTE245" s="200"/>
      <c r="NTF245" s="200"/>
      <c r="NTG245" s="200"/>
      <c r="NTH245" s="200"/>
      <c r="NTI245" s="200"/>
      <c r="NTJ245" s="200"/>
      <c r="NTK245" s="200"/>
      <c r="NTQ245" s="200"/>
      <c r="NTR245" s="200"/>
      <c r="NTS245" s="200"/>
      <c r="NTT245" s="200"/>
      <c r="NTU245" s="200"/>
      <c r="NTV245" s="200"/>
      <c r="NTW245" s="200"/>
      <c r="NTY245" s="200"/>
      <c r="NTZ245" s="200"/>
      <c r="NUA245" s="200"/>
      <c r="NUB245" s="200"/>
      <c r="NUC245" s="200"/>
      <c r="NUD245" s="200"/>
      <c r="NUE245" s="200"/>
      <c r="NUF245" s="200"/>
      <c r="NUI245" s="200"/>
      <c r="NUL245" s="200"/>
      <c r="NUO245" s="200"/>
      <c r="NUR245" s="200"/>
      <c r="NUU245" s="200"/>
      <c r="NUX245" s="200"/>
      <c r="NVG245" s="200"/>
      <c r="NVJ245" s="200"/>
      <c r="NVM245" s="200"/>
      <c r="NVP245" s="200"/>
      <c r="NVY245" s="200"/>
      <c r="NWE245" s="200"/>
      <c r="NWH245" s="200"/>
      <c r="NWK245" s="200"/>
      <c r="NWN245" s="200"/>
      <c r="NWT245" s="200"/>
      <c r="NXC245" s="200"/>
      <c r="NXE245" s="200"/>
      <c r="NXF245" s="200"/>
      <c r="NXH245" s="200"/>
      <c r="NXK245" s="200"/>
      <c r="NXN245" s="200"/>
      <c r="NXQ245" s="200"/>
      <c r="NXT245" s="200"/>
      <c r="NXW245" s="200"/>
      <c r="NXY245" s="200"/>
      <c r="NYA245" s="200"/>
      <c r="NYD245" s="200"/>
      <c r="NYG245" s="200"/>
      <c r="NYJ245" s="200"/>
      <c r="NYM245" s="200"/>
      <c r="NYP245" s="200"/>
      <c r="NYS245" s="200"/>
      <c r="NYV245" s="200"/>
      <c r="NYX245" s="200"/>
      <c r="NZA245" s="200"/>
      <c r="NZD245" s="200"/>
      <c r="NZG245" s="200"/>
      <c r="NZM245" s="200"/>
      <c r="NZP245" s="200"/>
      <c r="NZR245" s="200"/>
      <c r="OAY245" s="200"/>
      <c r="OBB245" s="200"/>
      <c r="OBE245" s="200"/>
      <c r="OBH245" s="200"/>
      <c r="OBK245" s="200"/>
      <c r="OBL245" s="200"/>
      <c r="OBM245" s="200"/>
      <c r="OBP245" s="200"/>
      <c r="OBS245" s="200"/>
      <c r="OBV245" s="200"/>
      <c r="OBY245" s="200"/>
      <c r="OCA245" s="200"/>
      <c r="OCO245" s="200"/>
      <c r="OCP245" s="200"/>
      <c r="OCQ245" s="200"/>
      <c r="OCR245" s="200"/>
      <c r="OCS245" s="200"/>
      <c r="OCT245" s="200"/>
      <c r="OCU245" s="200"/>
      <c r="OCV245" s="200"/>
      <c r="OCW245" s="200"/>
      <c r="OCX245" s="200"/>
      <c r="OCY245" s="200"/>
      <c r="OCZ245" s="200"/>
      <c r="ODA245" s="200"/>
      <c r="ODB245" s="200"/>
      <c r="ODC245" s="200"/>
      <c r="ODD245" s="200"/>
      <c r="ODE245" s="200"/>
      <c r="ODF245" s="200"/>
      <c r="ODG245" s="200"/>
      <c r="ODM245" s="200"/>
      <c r="ODN245" s="200"/>
      <c r="ODO245" s="200"/>
      <c r="ODP245" s="200"/>
      <c r="ODQ245" s="200"/>
      <c r="ODR245" s="200"/>
      <c r="ODS245" s="200"/>
      <c r="ODU245" s="200"/>
      <c r="ODV245" s="200"/>
      <c r="ODW245" s="200"/>
      <c r="ODX245" s="200"/>
      <c r="ODY245" s="200"/>
      <c r="ODZ245" s="200"/>
      <c r="OEA245" s="200"/>
      <c r="OEB245" s="200"/>
      <c r="OEE245" s="200"/>
      <c r="OEH245" s="200"/>
      <c r="OEK245" s="200"/>
      <c r="OEN245" s="200"/>
      <c r="OEQ245" s="200"/>
      <c r="OET245" s="200"/>
      <c r="OFC245" s="200"/>
      <c r="OFF245" s="200"/>
      <c r="OFI245" s="200"/>
      <c r="OFL245" s="200"/>
      <c r="OFU245" s="200"/>
      <c r="OGA245" s="200"/>
      <c r="OGD245" s="200"/>
      <c r="OGG245" s="200"/>
      <c r="OGJ245" s="200"/>
      <c r="OGP245" s="200"/>
      <c r="OGY245" s="200"/>
      <c r="OHA245" s="200"/>
      <c r="OHB245" s="200"/>
      <c r="OHD245" s="200"/>
      <c r="OHG245" s="200"/>
      <c r="OHJ245" s="200"/>
      <c r="OHM245" s="200"/>
      <c r="OHP245" s="200"/>
      <c r="OHS245" s="200"/>
      <c r="OHU245" s="200"/>
      <c r="OHW245" s="200"/>
      <c r="OHZ245" s="200"/>
      <c r="OIC245" s="200"/>
      <c r="OIF245" s="200"/>
      <c r="OII245" s="200"/>
      <c r="OIL245" s="200"/>
      <c r="OIO245" s="200"/>
      <c r="OIR245" s="200"/>
      <c r="OIT245" s="200"/>
      <c r="OIW245" s="200"/>
      <c r="OIZ245" s="200"/>
      <c r="OJC245" s="200"/>
      <c r="OJI245" s="200"/>
      <c r="OJL245" s="200"/>
      <c r="OJN245" s="200"/>
      <c r="OKU245" s="200"/>
      <c r="OKX245" s="200"/>
      <c r="OLA245" s="200"/>
      <c r="OLD245" s="200"/>
      <c r="OLG245" s="200"/>
      <c r="OLH245" s="200"/>
      <c r="OLI245" s="200"/>
      <c r="OLL245" s="200"/>
      <c r="OLO245" s="200"/>
      <c r="OLR245" s="200"/>
      <c r="OLU245" s="200"/>
      <c r="OLW245" s="200"/>
      <c r="OMK245" s="200"/>
      <c r="OML245" s="200"/>
      <c r="OMM245" s="200"/>
      <c r="OMN245" s="200"/>
      <c r="OMO245" s="200"/>
      <c r="OMP245" s="200"/>
      <c r="OMQ245" s="200"/>
      <c r="OMR245" s="200"/>
      <c r="OMS245" s="200"/>
      <c r="OMT245" s="200"/>
      <c r="OMU245" s="200"/>
      <c r="OMV245" s="200"/>
      <c r="OMW245" s="200"/>
      <c r="OMX245" s="200"/>
      <c r="OMY245" s="200"/>
      <c r="OMZ245" s="200"/>
      <c r="ONA245" s="200"/>
      <c r="ONB245" s="200"/>
      <c r="ONC245" s="200"/>
      <c r="ONI245" s="200"/>
      <c r="ONJ245" s="200"/>
      <c r="ONK245" s="200"/>
      <c r="ONL245" s="200"/>
      <c r="ONM245" s="200"/>
      <c r="ONN245" s="200"/>
      <c r="ONO245" s="200"/>
      <c r="ONQ245" s="200"/>
      <c r="ONR245" s="200"/>
      <c r="ONS245" s="200"/>
      <c r="ONT245" s="200"/>
      <c r="ONU245" s="200"/>
      <c r="ONV245" s="200"/>
      <c r="ONW245" s="200"/>
      <c r="ONX245" s="200"/>
      <c r="OOA245" s="200"/>
      <c r="OOD245" s="200"/>
      <c r="OOG245" s="200"/>
      <c r="OOJ245" s="200"/>
      <c r="OOM245" s="200"/>
      <c r="OOP245" s="200"/>
      <c r="OOY245" s="200"/>
      <c r="OPB245" s="200"/>
      <c r="OPE245" s="200"/>
      <c r="OPH245" s="200"/>
      <c r="OPQ245" s="200"/>
      <c r="OPW245" s="200"/>
      <c r="OPZ245" s="200"/>
      <c r="OQC245" s="200"/>
      <c r="OQF245" s="200"/>
      <c r="OQL245" s="200"/>
      <c r="OQU245" s="200"/>
      <c r="OQW245" s="200"/>
      <c r="OQX245" s="200"/>
      <c r="OQZ245" s="200"/>
      <c r="ORC245" s="200"/>
      <c r="ORF245" s="200"/>
      <c r="ORI245" s="200"/>
      <c r="ORL245" s="200"/>
      <c r="ORO245" s="200"/>
      <c r="ORQ245" s="200"/>
      <c r="ORS245" s="200"/>
      <c r="ORV245" s="200"/>
      <c r="ORY245" s="200"/>
      <c r="OSB245" s="200"/>
      <c r="OSE245" s="200"/>
      <c r="OSH245" s="200"/>
      <c r="OSK245" s="200"/>
      <c r="OSN245" s="200"/>
      <c r="OSP245" s="200"/>
      <c r="OSS245" s="200"/>
      <c r="OSV245" s="200"/>
      <c r="OSY245" s="200"/>
      <c r="OTE245" s="200"/>
      <c r="OTH245" s="200"/>
      <c r="OTJ245" s="200"/>
      <c r="OUQ245" s="200"/>
      <c r="OUT245" s="200"/>
      <c r="OUW245" s="200"/>
      <c r="OUZ245" s="200"/>
      <c r="OVC245" s="200"/>
      <c r="OVD245" s="200"/>
      <c r="OVE245" s="200"/>
      <c r="OVH245" s="200"/>
      <c r="OVK245" s="200"/>
      <c r="OVN245" s="200"/>
      <c r="OVQ245" s="200"/>
      <c r="OVS245" s="200"/>
      <c r="OWG245" s="200"/>
      <c r="OWH245" s="200"/>
      <c r="OWI245" s="200"/>
      <c r="OWJ245" s="200"/>
      <c r="OWK245" s="200"/>
      <c r="OWL245" s="200"/>
      <c r="OWM245" s="200"/>
      <c r="OWN245" s="200"/>
      <c r="OWO245" s="200"/>
      <c r="OWP245" s="200"/>
      <c r="OWQ245" s="200"/>
      <c r="OWR245" s="200"/>
      <c r="OWS245" s="200"/>
      <c r="OWT245" s="200"/>
      <c r="OWU245" s="200"/>
      <c r="OWV245" s="200"/>
      <c r="OWW245" s="200"/>
      <c r="OWX245" s="200"/>
      <c r="OWY245" s="200"/>
      <c r="OXE245" s="200"/>
      <c r="OXF245" s="200"/>
      <c r="OXG245" s="200"/>
      <c r="OXH245" s="200"/>
      <c r="OXI245" s="200"/>
      <c r="OXJ245" s="200"/>
      <c r="OXK245" s="200"/>
      <c r="OXM245" s="200"/>
      <c r="OXN245" s="200"/>
      <c r="OXO245" s="200"/>
      <c r="OXP245" s="200"/>
      <c r="OXQ245" s="200"/>
      <c r="OXR245" s="200"/>
      <c r="OXS245" s="200"/>
      <c r="OXT245" s="200"/>
      <c r="OXW245" s="200"/>
      <c r="OXZ245" s="200"/>
      <c r="OYC245" s="200"/>
      <c r="OYF245" s="200"/>
      <c r="OYI245" s="200"/>
      <c r="OYL245" s="200"/>
      <c r="OYU245" s="200"/>
      <c r="OYX245" s="200"/>
      <c r="OZA245" s="200"/>
      <c r="OZD245" s="200"/>
      <c r="OZM245" s="200"/>
      <c r="OZS245" s="200"/>
      <c r="OZV245" s="200"/>
      <c r="OZY245" s="200"/>
      <c r="PAB245" s="200"/>
      <c r="PAH245" s="200"/>
      <c r="PAQ245" s="200"/>
      <c r="PAS245" s="200"/>
      <c r="PAT245" s="200"/>
      <c r="PAV245" s="200"/>
      <c r="PAY245" s="200"/>
      <c r="PBB245" s="200"/>
      <c r="PBE245" s="200"/>
      <c r="PBH245" s="200"/>
      <c r="PBK245" s="200"/>
      <c r="PBM245" s="200"/>
      <c r="PBO245" s="200"/>
      <c r="PBR245" s="200"/>
      <c r="PBU245" s="200"/>
      <c r="PBX245" s="200"/>
      <c r="PCA245" s="200"/>
      <c r="PCD245" s="200"/>
      <c r="PCG245" s="200"/>
      <c r="PCJ245" s="200"/>
      <c r="PCL245" s="200"/>
      <c r="PCO245" s="200"/>
      <c r="PCR245" s="200"/>
      <c r="PCU245" s="200"/>
      <c r="PDA245" s="200"/>
      <c r="PDD245" s="200"/>
      <c r="PDF245" s="200"/>
      <c r="PEM245" s="200"/>
      <c r="PEP245" s="200"/>
      <c r="PES245" s="200"/>
      <c r="PEV245" s="200"/>
      <c r="PEY245" s="200"/>
      <c r="PEZ245" s="200"/>
      <c r="PFA245" s="200"/>
      <c r="PFD245" s="200"/>
      <c r="PFG245" s="200"/>
      <c r="PFJ245" s="200"/>
      <c r="PFM245" s="200"/>
      <c r="PFO245" s="200"/>
      <c r="PGC245" s="200"/>
      <c r="PGD245" s="200"/>
      <c r="PGE245" s="200"/>
      <c r="PGF245" s="200"/>
      <c r="PGG245" s="200"/>
      <c r="PGH245" s="200"/>
      <c r="PGI245" s="200"/>
      <c r="PGJ245" s="200"/>
      <c r="PGK245" s="200"/>
      <c r="PGL245" s="200"/>
      <c r="PGM245" s="200"/>
      <c r="PGN245" s="200"/>
      <c r="PGO245" s="200"/>
      <c r="PGP245" s="200"/>
      <c r="PGQ245" s="200"/>
      <c r="PGR245" s="200"/>
      <c r="PGS245" s="200"/>
      <c r="PGT245" s="200"/>
      <c r="PGU245" s="200"/>
      <c r="PHA245" s="200"/>
      <c r="PHB245" s="200"/>
      <c r="PHC245" s="200"/>
      <c r="PHD245" s="200"/>
      <c r="PHE245" s="200"/>
      <c r="PHF245" s="200"/>
      <c r="PHG245" s="200"/>
      <c r="PHI245" s="200"/>
      <c r="PHJ245" s="200"/>
      <c r="PHK245" s="200"/>
      <c r="PHL245" s="200"/>
      <c r="PHM245" s="200"/>
      <c r="PHN245" s="200"/>
      <c r="PHO245" s="200"/>
      <c r="PHP245" s="200"/>
      <c r="PHS245" s="200"/>
      <c r="PHV245" s="200"/>
      <c r="PHY245" s="200"/>
      <c r="PIB245" s="200"/>
      <c r="PIE245" s="200"/>
      <c r="PIH245" s="200"/>
      <c r="PIQ245" s="200"/>
      <c r="PIT245" s="200"/>
      <c r="PIW245" s="200"/>
      <c r="PIZ245" s="200"/>
      <c r="PJI245" s="200"/>
      <c r="PJO245" s="200"/>
      <c r="PJR245" s="200"/>
      <c r="PJU245" s="200"/>
      <c r="PJX245" s="200"/>
      <c r="PKD245" s="200"/>
      <c r="PKM245" s="200"/>
      <c r="PKO245" s="200"/>
      <c r="PKP245" s="200"/>
      <c r="PKR245" s="200"/>
      <c r="PKU245" s="200"/>
      <c r="PKX245" s="200"/>
      <c r="PLA245" s="200"/>
      <c r="PLD245" s="200"/>
      <c r="PLG245" s="200"/>
      <c r="PLI245" s="200"/>
      <c r="PLK245" s="200"/>
      <c r="PLN245" s="200"/>
      <c r="PLQ245" s="200"/>
      <c r="PLT245" s="200"/>
      <c r="PLW245" s="200"/>
      <c r="PLZ245" s="200"/>
      <c r="PMC245" s="200"/>
      <c r="PMF245" s="200"/>
      <c r="PMH245" s="200"/>
      <c r="PMK245" s="200"/>
      <c r="PMN245" s="200"/>
      <c r="PMQ245" s="200"/>
      <c r="PMW245" s="200"/>
      <c r="PMZ245" s="200"/>
      <c r="PNB245" s="200"/>
      <c r="POI245" s="200"/>
      <c r="POL245" s="200"/>
      <c r="POO245" s="200"/>
      <c r="POR245" s="200"/>
      <c r="POU245" s="200"/>
      <c r="POV245" s="200"/>
      <c r="POW245" s="200"/>
      <c r="POZ245" s="200"/>
      <c r="PPC245" s="200"/>
      <c r="PPF245" s="200"/>
      <c r="PPI245" s="200"/>
      <c r="PPK245" s="200"/>
      <c r="PPY245" s="200"/>
      <c r="PPZ245" s="200"/>
      <c r="PQA245" s="200"/>
      <c r="PQB245" s="200"/>
      <c r="PQC245" s="200"/>
      <c r="PQD245" s="200"/>
      <c r="PQE245" s="200"/>
      <c r="PQF245" s="200"/>
      <c r="PQG245" s="200"/>
      <c r="PQH245" s="200"/>
      <c r="PQI245" s="200"/>
      <c r="PQJ245" s="200"/>
      <c r="PQK245" s="200"/>
      <c r="PQL245" s="200"/>
      <c r="PQM245" s="200"/>
      <c r="PQN245" s="200"/>
      <c r="PQO245" s="200"/>
      <c r="PQP245" s="200"/>
      <c r="PQQ245" s="200"/>
      <c r="PQW245" s="200"/>
      <c r="PQX245" s="200"/>
      <c r="PQY245" s="200"/>
      <c r="PQZ245" s="200"/>
      <c r="PRA245" s="200"/>
      <c r="PRB245" s="200"/>
      <c r="PRC245" s="200"/>
      <c r="PRE245" s="200"/>
      <c r="PRF245" s="200"/>
      <c r="PRG245" s="200"/>
      <c r="PRH245" s="200"/>
      <c r="PRI245" s="200"/>
      <c r="PRJ245" s="200"/>
      <c r="PRK245" s="200"/>
      <c r="PRL245" s="200"/>
      <c r="PRO245" s="200"/>
      <c r="PRR245" s="200"/>
      <c r="PRU245" s="200"/>
      <c r="PRX245" s="200"/>
      <c r="PSA245" s="200"/>
      <c r="PSD245" s="200"/>
      <c r="PSM245" s="200"/>
      <c r="PSP245" s="200"/>
      <c r="PSS245" s="200"/>
      <c r="PSV245" s="200"/>
      <c r="PTE245" s="200"/>
      <c r="PTK245" s="200"/>
      <c r="PTN245" s="200"/>
      <c r="PTQ245" s="200"/>
      <c r="PTT245" s="200"/>
      <c r="PTZ245" s="200"/>
      <c r="PUI245" s="200"/>
      <c r="PUK245" s="200"/>
      <c r="PUL245" s="200"/>
      <c r="PUN245" s="200"/>
      <c r="PUQ245" s="200"/>
      <c r="PUT245" s="200"/>
      <c r="PUW245" s="200"/>
      <c r="PUZ245" s="200"/>
      <c r="PVC245" s="200"/>
      <c r="PVE245" s="200"/>
      <c r="PVG245" s="200"/>
      <c r="PVJ245" s="200"/>
      <c r="PVM245" s="200"/>
      <c r="PVP245" s="200"/>
      <c r="PVS245" s="200"/>
      <c r="PVV245" s="200"/>
      <c r="PVY245" s="200"/>
      <c r="PWB245" s="200"/>
      <c r="PWD245" s="200"/>
      <c r="PWG245" s="200"/>
      <c r="PWJ245" s="200"/>
      <c r="PWM245" s="200"/>
      <c r="PWS245" s="200"/>
      <c r="PWV245" s="200"/>
      <c r="PWX245" s="200"/>
      <c r="PYE245" s="200"/>
      <c r="PYH245" s="200"/>
      <c r="PYK245" s="200"/>
      <c r="PYN245" s="200"/>
      <c r="PYQ245" s="200"/>
      <c r="PYR245" s="200"/>
      <c r="PYS245" s="200"/>
      <c r="PYV245" s="200"/>
      <c r="PYY245" s="200"/>
      <c r="PZB245" s="200"/>
      <c r="PZE245" s="200"/>
      <c r="PZG245" s="200"/>
      <c r="PZU245" s="200"/>
      <c r="PZV245" s="200"/>
      <c r="PZW245" s="200"/>
      <c r="PZX245" s="200"/>
      <c r="PZY245" s="200"/>
      <c r="PZZ245" s="200"/>
      <c r="QAA245" s="200"/>
      <c r="QAB245" s="200"/>
      <c r="QAC245" s="200"/>
      <c r="QAD245" s="200"/>
      <c r="QAE245" s="200"/>
      <c r="QAF245" s="200"/>
      <c r="QAG245" s="200"/>
      <c r="QAH245" s="200"/>
      <c r="QAI245" s="200"/>
      <c r="QAJ245" s="200"/>
      <c r="QAK245" s="200"/>
      <c r="QAL245" s="200"/>
      <c r="QAM245" s="200"/>
      <c r="QAS245" s="200"/>
      <c r="QAT245" s="200"/>
      <c r="QAU245" s="200"/>
      <c r="QAV245" s="200"/>
      <c r="QAW245" s="200"/>
      <c r="QAX245" s="200"/>
      <c r="QAY245" s="200"/>
      <c r="QBA245" s="200"/>
      <c r="QBB245" s="200"/>
      <c r="QBC245" s="200"/>
      <c r="QBD245" s="200"/>
      <c r="QBE245" s="200"/>
      <c r="QBF245" s="200"/>
      <c r="QBG245" s="200"/>
      <c r="QBH245" s="200"/>
      <c r="QBK245" s="200"/>
      <c r="QBN245" s="200"/>
      <c r="QBQ245" s="200"/>
      <c r="QBT245" s="200"/>
      <c r="QBW245" s="200"/>
      <c r="QBZ245" s="200"/>
      <c r="QCI245" s="200"/>
      <c r="QCL245" s="200"/>
      <c r="QCO245" s="200"/>
      <c r="QCR245" s="200"/>
      <c r="QDA245" s="200"/>
      <c r="QDG245" s="200"/>
      <c r="QDJ245" s="200"/>
      <c r="QDM245" s="200"/>
      <c r="QDP245" s="200"/>
      <c r="QDV245" s="200"/>
      <c r="QEE245" s="200"/>
      <c r="QEG245" s="200"/>
      <c r="QEH245" s="200"/>
      <c r="QEJ245" s="200"/>
      <c r="QEM245" s="200"/>
      <c r="QEP245" s="200"/>
      <c r="QES245" s="200"/>
      <c r="QEV245" s="200"/>
      <c r="QEY245" s="200"/>
      <c r="QFA245" s="200"/>
      <c r="QFC245" s="200"/>
      <c r="QFF245" s="200"/>
      <c r="QFI245" s="200"/>
      <c r="QFL245" s="200"/>
      <c r="QFO245" s="200"/>
      <c r="QFR245" s="200"/>
      <c r="QFU245" s="200"/>
      <c r="QFX245" s="200"/>
      <c r="QFZ245" s="200"/>
      <c r="QGC245" s="200"/>
      <c r="QGF245" s="200"/>
      <c r="QGI245" s="200"/>
      <c r="QGO245" s="200"/>
      <c r="QGR245" s="200"/>
      <c r="QGT245" s="200"/>
      <c r="QIA245" s="200"/>
      <c r="QID245" s="200"/>
      <c r="QIG245" s="200"/>
      <c r="QIJ245" s="200"/>
      <c r="QIM245" s="200"/>
      <c r="QIN245" s="200"/>
      <c r="QIO245" s="200"/>
      <c r="QIR245" s="200"/>
      <c r="QIU245" s="200"/>
      <c r="QIX245" s="200"/>
      <c r="QJA245" s="200"/>
      <c r="QJC245" s="200"/>
      <c r="QJQ245" s="200"/>
      <c r="QJR245" s="200"/>
      <c r="QJS245" s="200"/>
      <c r="QJT245" s="200"/>
      <c r="QJU245" s="200"/>
      <c r="QJV245" s="200"/>
      <c r="QJW245" s="200"/>
      <c r="QJX245" s="200"/>
      <c r="QJY245" s="200"/>
      <c r="QJZ245" s="200"/>
      <c r="QKA245" s="200"/>
      <c r="QKB245" s="200"/>
      <c r="QKC245" s="200"/>
      <c r="QKD245" s="200"/>
      <c r="QKE245" s="200"/>
      <c r="QKF245" s="200"/>
      <c r="QKG245" s="200"/>
      <c r="QKH245" s="200"/>
      <c r="QKI245" s="200"/>
      <c r="QKO245" s="200"/>
      <c r="QKP245" s="200"/>
      <c r="QKQ245" s="200"/>
      <c r="QKR245" s="200"/>
      <c r="QKS245" s="200"/>
      <c r="QKT245" s="200"/>
      <c r="QKU245" s="200"/>
      <c r="QKW245" s="200"/>
      <c r="QKX245" s="200"/>
      <c r="QKY245" s="200"/>
      <c r="QKZ245" s="200"/>
      <c r="QLA245" s="200"/>
      <c r="QLB245" s="200"/>
      <c r="QLC245" s="200"/>
      <c r="QLD245" s="200"/>
      <c r="QLG245" s="200"/>
      <c r="QLJ245" s="200"/>
      <c r="QLM245" s="200"/>
      <c r="QLP245" s="200"/>
      <c r="QLS245" s="200"/>
      <c r="QLV245" s="200"/>
      <c r="QME245" s="200"/>
      <c r="QMH245" s="200"/>
      <c r="QMK245" s="200"/>
      <c r="QMN245" s="200"/>
      <c r="QMW245" s="200"/>
      <c r="QNC245" s="200"/>
      <c r="QNF245" s="200"/>
      <c r="QNI245" s="200"/>
      <c r="QNL245" s="200"/>
      <c r="QNR245" s="200"/>
      <c r="QOA245" s="200"/>
      <c r="QOC245" s="200"/>
      <c r="QOD245" s="200"/>
      <c r="QOF245" s="200"/>
      <c r="QOI245" s="200"/>
      <c r="QOL245" s="200"/>
      <c r="QOO245" s="200"/>
      <c r="QOR245" s="200"/>
      <c r="QOU245" s="200"/>
      <c r="QOW245" s="200"/>
      <c r="QOY245" s="200"/>
      <c r="QPB245" s="200"/>
      <c r="QPE245" s="200"/>
      <c r="QPH245" s="200"/>
      <c r="QPK245" s="200"/>
      <c r="QPN245" s="200"/>
      <c r="QPQ245" s="200"/>
      <c r="QPT245" s="200"/>
      <c r="QPV245" s="200"/>
      <c r="QPY245" s="200"/>
      <c r="QQB245" s="200"/>
      <c r="QQE245" s="200"/>
      <c r="QQK245" s="200"/>
      <c r="QQN245" s="200"/>
      <c r="QQP245" s="200"/>
      <c r="QRW245" s="200"/>
      <c r="QRZ245" s="200"/>
      <c r="QSC245" s="200"/>
      <c r="QSF245" s="200"/>
      <c r="QSI245" s="200"/>
      <c r="QSJ245" s="200"/>
      <c r="QSK245" s="200"/>
      <c r="QSN245" s="200"/>
      <c r="QSQ245" s="200"/>
      <c r="QST245" s="200"/>
      <c r="QSW245" s="200"/>
      <c r="QSY245" s="200"/>
      <c r="QTM245" s="200"/>
      <c r="QTN245" s="200"/>
      <c r="QTO245" s="200"/>
      <c r="QTP245" s="200"/>
      <c r="QTQ245" s="200"/>
      <c r="QTR245" s="200"/>
      <c r="QTS245" s="200"/>
      <c r="QTT245" s="200"/>
      <c r="QTU245" s="200"/>
      <c r="QTV245" s="200"/>
      <c r="QTW245" s="200"/>
      <c r="QTX245" s="200"/>
      <c r="QTY245" s="200"/>
      <c r="QTZ245" s="200"/>
      <c r="QUA245" s="200"/>
      <c r="QUB245" s="200"/>
      <c r="QUC245" s="200"/>
      <c r="QUD245" s="200"/>
      <c r="QUE245" s="200"/>
      <c r="QUK245" s="200"/>
      <c r="QUL245" s="200"/>
      <c r="QUM245" s="200"/>
      <c r="QUN245" s="200"/>
      <c r="QUO245" s="200"/>
      <c r="QUP245" s="200"/>
      <c r="QUQ245" s="200"/>
      <c r="QUS245" s="200"/>
      <c r="QUT245" s="200"/>
      <c r="QUU245" s="200"/>
      <c r="QUV245" s="200"/>
      <c r="QUW245" s="200"/>
      <c r="QUX245" s="200"/>
      <c r="QUY245" s="200"/>
      <c r="QUZ245" s="200"/>
      <c r="QVC245" s="200"/>
      <c r="QVF245" s="200"/>
      <c r="QVI245" s="200"/>
      <c r="QVL245" s="200"/>
      <c r="QVO245" s="200"/>
      <c r="QVR245" s="200"/>
      <c r="QWA245" s="200"/>
      <c r="QWD245" s="200"/>
      <c r="QWG245" s="200"/>
      <c r="QWJ245" s="200"/>
      <c r="QWS245" s="200"/>
      <c r="QWY245" s="200"/>
      <c r="QXB245" s="200"/>
      <c r="QXE245" s="200"/>
      <c r="QXH245" s="200"/>
      <c r="QXN245" s="200"/>
      <c r="QXW245" s="200"/>
      <c r="QXY245" s="200"/>
      <c r="QXZ245" s="200"/>
      <c r="QYB245" s="200"/>
      <c r="QYE245" s="200"/>
      <c r="QYH245" s="200"/>
      <c r="QYK245" s="200"/>
      <c r="QYN245" s="200"/>
      <c r="QYQ245" s="200"/>
      <c r="QYS245" s="200"/>
      <c r="QYU245" s="200"/>
      <c r="QYX245" s="200"/>
      <c r="QZA245" s="200"/>
      <c r="QZD245" s="200"/>
      <c r="QZG245" s="200"/>
      <c r="QZJ245" s="200"/>
      <c r="QZM245" s="200"/>
      <c r="QZP245" s="200"/>
      <c r="QZR245" s="200"/>
      <c r="QZU245" s="200"/>
      <c r="QZX245" s="200"/>
      <c r="RAA245" s="200"/>
      <c r="RAG245" s="200"/>
      <c r="RAJ245" s="200"/>
      <c r="RAL245" s="200"/>
      <c r="RBS245" s="200"/>
      <c r="RBV245" s="200"/>
      <c r="RBY245" s="200"/>
      <c r="RCB245" s="200"/>
      <c r="RCE245" s="200"/>
      <c r="RCF245" s="200"/>
      <c r="RCG245" s="200"/>
      <c r="RCJ245" s="200"/>
      <c r="RCM245" s="200"/>
      <c r="RCP245" s="200"/>
      <c r="RCS245" s="200"/>
      <c r="RCU245" s="200"/>
      <c r="RDI245" s="200"/>
      <c r="RDJ245" s="200"/>
      <c r="RDK245" s="200"/>
      <c r="RDL245" s="200"/>
      <c r="RDM245" s="200"/>
      <c r="RDN245" s="200"/>
      <c r="RDO245" s="200"/>
      <c r="RDP245" s="200"/>
      <c r="RDQ245" s="200"/>
      <c r="RDR245" s="200"/>
      <c r="RDS245" s="200"/>
      <c r="RDT245" s="200"/>
      <c r="RDU245" s="200"/>
      <c r="RDV245" s="200"/>
      <c r="RDW245" s="200"/>
      <c r="RDX245" s="200"/>
      <c r="RDY245" s="200"/>
      <c r="RDZ245" s="200"/>
      <c r="REA245" s="200"/>
      <c r="REG245" s="200"/>
      <c r="REH245" s="200"/>
      <c r="REI245" s="200"/>
      <c r="REJ245" s="200"/>
      <c r="REK245" s="200"/>
      <c r="REL245" s="200"/>
      <c r="REM245" s="200"/>
      <c r="REO245" s="200"/>
      <c r="REP245" s="200"/>
      <c r="REQ245" s="200"/>
      <c r="RER245" s="200"/>
      <c r="RES245" s="200"/>
      <c r="RET245" s="200"/>
      <c r="REU245" s="200"/>
      <c r="REV245" s="200"/>
      <c r="REY245" s="200"/>
      <c r="RFB245" s="200"/>
      <c r="RFE245" s="200"/>
      <c r="RFH245" s="200"/>
      <c r="RFK245" s="200"/>
      <c r="RFN245" s="200"/>
      <c r="RFW245" s="200"/>
      <c r="RFZ245" s="200"/>
      <c r="RGC245" s="200"/>
      <c r="RGF245" s="200"/>
      <c r="RGO245" s="200"/>
      <c r="RGU245" s="200"/>
      <c r="RGX245" s="200"/>
      <c r="RHA245" s="200"/>
      <c r="RHD245" s="200"/>
      <c r="RHJ245" s="200"/>
      <c r="RHS245" s="200"/>
      <c r="RHU245" s="200"/>
      <c r="RHV245" s="200"/>
      <c r="RHX245" s="200"/>
      <c r="RIA245" s="200"/>
      <c r="RID245" s="200"/>
      <c r="RIG245" s="200"/>
      <c r="RIJ245" s="200"/>
      <c r="RIM245" s="200"/>
      <c r="RIO245" s="200"/>
      <c r="RIQ245" s="200"/>
      <c r="RIT245" s="200"/>
      <c r="RIW245" s="200"/>
      <c r="RIZ245" s="200"/>
      <c r="RJC245" s="200"/>
      <c r="RJF245" s="200"/>
      <c r="RJI245" s="200"/>
      <c r="RJL245" s="200"/>
      <c r="RJN245" s="200"/>
      <c r="RJQ245" s="200"/>
      <c r="RJT245" s="200"/>
      <c r="RJW245" s="200"/>
      <c r="RKC245" s="200"/>
      <c r="RKF245" s="200"/>
      <c r="RKH245" s="200"/>
      <c r="RLO245" s="200"/>
      <c r="RLR245" s="200"/>
      <c r="RLU245" s="200"/>
      <c r="RLX245" s="200"/>
      <c r="RMA245" s="200"/>
      <c r="RMB245" s="200"/>
      <c r="RMC245" s="200"/>
      <c r="RMF245" s="200"/>
      <c r="RMI245" s="200"/>
      <c r="RML245" s="200"/>
      <c r="RMO245" s="200"/>
      <c r="RMQ245" s="200"/>
      <c r="RNE245" s="200"/>
      <c r="RNF245" s="200"/>
      <c r="RNG245" s="200"/>
      <c r="RNH245" s="200"/>
      <c r="RNI245" s="200"/>
      <c r="RNJ245" s="200"/>
      <c r="RNK245" s="200"/>
      <c r="RNL245" s="200"/>
      <c r="RNM245" s="200"/>
      <c r="RNN245" s="200"/>
      <c r="RNO245" s="200"/>
      <c r="RNP245" s="200"/>
      <c r="RNQ245" s="200"/>
      <c r="RNR245" s="200"/>
      <c r="RNS245" s="200"/>
      <c r="RNT245" s="200"/>
      <c r="RNU245" s="200"/>
      <c r="RNV245" s="200"/>
      <c r="RNW245" s="200"/>
      <c r="ROC245" s="200"/>
      <c r="ROD245" s="200"/>
      <c r="ROE245" s="200"/>
      <c r="ROF245" s="200"/>
      <c r="ROG245" s="200"/>
      <c r="ROH245" s="200"/>
      <c r="ROI245" s="200"/>
      <c r="ROK245" s="200"/>
      <c r="ROL245" s="200"/>
      <c r="ROM245" s="200"/>
      <c r="RON245" s="200"/>
      <c r="ROO245" s="200"/>
      <c r="ROP245" s="200"/>
      <c r="ROQ245" s="200"/>
      <c r="ROR245" s="200"/>
      <c r="ROU245" s="200"/>
      <c r="ROX245" s="200"/>
      <c r="RPA245" s="200"/>
      <c r="RPD245" s="200"/>
      <c r="RPG245" s="200"/>
      <c r="RPJ245" s="200"/>
      <c r="RPS245" s="200"/>
      <c r="RPV245" s="200"/>
      <c r="RPY245" s="200"/>
      <c r="RQB245" s="200"/>
      <c r="RQK245" s="200"/>
      <c r="RQQ245" s="200"/>
      <c r="RQT245" s="200"/>
      <c r="RQW245" s="200"/>
      <c r="RQZ245" s="200"/>
      <c r="RRF245" s="200"/>
      <c r="RRO245" s="200"/>
      <c r="RRQ245" s="200"/>
      <c r="RRR245" s="200"/>
      <c r="RRT245" s="200"/>
      <c r="RRW245" s="200"/>
      <c r="RRZ245" s="200"/>
      <c r="RSC245" s="200"/>
      <c r="RSF245" s="200"/>
      <c r="RSI245" s="200"/>
      <c r="RSK245" s="200"/>
      <c r="RSM245" s="200"/>
      <c r="RSP245" s="200"/>
      <c r="RSS245" s="200"/>
      <c r="RSV245" s="200"/>
      <c r="RSY245" s="200"/>
      <c r="RTB245" s="200"/>
      <c r="RTE245" s="200"/>
      <c r="RTH245" s="200"/>
      <c r="RTJ245" s="200"/>
      <c r="RTM245" s="200"/>
      <c r="RTP245" s="200"/>
      <c r="RTS245" s="200"/>
      <c r="RTY245" s="200"/>
      <c r="RUB245" s="200"/>
      <c r="RUD245" s="200"/>
      <c r="RVK245" s="200"/>
      <c r="RVN245" s="200"/>
      <c r="RVQ245" s="200"/>
      <c r="RVT245" s="200"/>
      <c r="RVW245" s="200"/>
      <c r="RVX245" s="200"/>
      <c r="RVY245" s="200"/>
      <c r="RWB245" s="200"/>
      <c r="RWE245" s="200"/>
      <c r="RWH245" s="200"/>
      <c r="RWK245" s="200"/>
      <c r="RWM245" s="200"/>
      <c r="RXA245" s="200"/>
      <c r="RXB245" s="200"/>
      <c r="RXC245" s="200"/>
      <c r="RXD245" s="200"/>
      <c r="RXE245" s="200"/>
      <c r="RXF245" s="200"/>
      <c r="RXG245" s="200"/>
      <c r="RXH245" s="200"/>
      <c r="RXI245" s="200"/>
      <c r="RXJ245" s="200"/>
      <c r="RXK245" s="200"/>
      <c r="RXL245" s="200"/>
      <c r="RXM245" s="200"/>
      <c r="RXN245" s="200"/>
      <c r="RXO245" s="200"/>
      <c r="RXP245" s="200"/>
      <c r="RXQ245" s="200"/>
      <c r="RXR245" s="200"/>
      <c r="RXS245" s="200"/>
      <c r="RXY245" s="200"/>
      <c r="RXZ245" s="200"/>
      <c r="RYA245" s="200"/>
      <c r="RYB245" s="200"/>
      <c r="RYC245" s="200"/>
      <c r="RYD245" s="200"/>
      <c r="RYE245" s="200"/>
      <c r="RYG245" s="200"/>
      <c r="RYH245" s="200"/>
      <c r="RYI245" s="200"/>
      <c r="RYJ245" s="200"/>
      <c r="RYK245" s="200"/>
      <c r="RYL245" s="200"/>
      <c r="RYM245" s="200"/>
      <c r="RYN245" s="200"/>
      <c r="RYQ245" s="200"/>
      <c r="RYT245" s="200"/>
      <c r="RYW245" s="200"/>
      <c r="RYZ245" s="200"/>
      <c r="RZC245" s="200"/>
      <c r="RZF245" s="200"/>
      <c r="RZO245" s="200"/>
      <c r="RZR245" s="200"/>
      <c r="RZU245" s="200"/>
      <c r="RZX245" s="200"/>
      <c r="SAG245" s="200"/>
      <c r="SAM245" s="200"/>
      <c r="SAP245" s="200"/>
      <c r="SAS245" s="200"/>
      <c r="SAV245" s="200"/>
      <c r="SBB245" s="200"/>
      <c r="SBK245" s="200"/>
      <c r="SBM245" s="200"/>
      <c r="SBN245" s="200"/>
      <c r="SBP245" s="200"/>
      <c r="SBS245" s="200"/>
      <c r="SBV245" s="200"/>
      <c r="SBY245" s="200"/>
      <c r="SCB245" s="200"/>
      <c r="SCE245" s="200"/>
      <c r="SCG245" s="200"/>
      <c r="SCI245" s="200"/>
      <c r="SCL245" s="200"/>
      <c r="SCO245" s="200"/>
      <c r="SCR245" s="200"/>
      <c r="SCU245" s="200"/>
      <c r="SCX245" s="200"/>
      <c r="SDA245" s="200"/>
      <c r="SDD245" s="200"/>
      <c r="SDF245" s="200"/>
      <c r="SDI245" s="200"/>
      <c r="SDL245" s="200"/>
      <c r="SDO245" s="200"/>
      <c r="SDU245" s="200"/>
      <c r="SDX245" s="200"/>
      <c r="SDZ245" s="200"/>
      <c r="SFG245" s="200"/>
      <c r="SFJ245" s="200"/>
      <c r="SFM245" s="200"/>
      <c r="SFP245" s="200"/>
      <c r="SFS245" s="200"/>
      <c r="SFT245" s="200"/>
      <c r="SFU245" s="200"/>
      <c r="SFX245" s="200"/>
      <c r="SGA245" s="200"/>
      <c r="SGD245" s="200"/>
      <c r="SGG245" s="200"/>
      <c r="SGI245" s="200"/>
      <c r="SGW245" s="200"/>
      <c r="SGX245" s="200"/>
      <c r="SGY245" s="200"/>
      <c r="SGZ245" s="200"/>
      <c r="SHA245" s="200"/>
      <c r="SHB245" s="200"/>
      <c r="SHC245" s="200"/>
      <c r="SHD245" s="200"/>
      <c r="SHE245" s="200"/>
      <c r="SHF245" s="200"/>
      <c r="SHG245" s="200"/>
      <c r="SHH245" s="200"/>
      <c r="SHI245" s="200"/>
      <c r="SHJ245" s="200"/>
      <c r="SHK245" s="200"/>
      <c r="SHL245" s="200"/>
      <c r="SHM245" s="200"/>
      <c r="SHN245" s="200"/>
      <c r="SHO245" s="200"/>
      <c r="SHU245" s="200"/>
      <c r="SHV245" s="200"/>
      <c r="SHW245" s="200"/>
      <c r="SHX245" s="200"/>
      <c r="SHY245" s="200"/>
      <c r="SHZ245" s="200"/>
      <c r="SIA245" s="200"/>
      <c r="SIC245" s="200"/>
      <c r="SID245" s="200"/>
      <c r="SIE245" s="200"/>
      <c r="SIF245" s="200"/>
      <c r="SIG245" s="200"/>
      <c r="SIH245" s="200"/>
      <c r="SII245" s="200"/>
      <c r="SIJ245" s="200"/>
      <c r="SIM245" s="200"/>
      <c r="SIP245" s="200"/>
      <c r="SIS245" s="200"/>
      <c r="SIV245" s="200"/>
      <c r="SIY245" s="200"/>
      <c r="SJB245" s="200"/>
      <c r="SJK245" s="200"/>
      <c r="SJN245" s="200"/>
      <c r="SJQ245" s="200"/>
      <c r="SJT245" s="200"/>
      <c r="SKC245" s="200"/>
      <c r="SKI245" s="200"/>
      <c r="SKL245" s="200"/>
      <c r="SKO245" s="200"/>
      <c r="SKR245" s="200"/>
      <c r="SKX245" s="200"/>
      <c r="SLG245" s="200"/>
      <c r="SLI245" s="200"/>
      <c r="SLJ245" s="200"/>
      <c r="SLL245" s="200"/>
      <c r="SLO245" s="200"/>
      <c r="SLR245" s="200"/>
      <c r="SLU245" s="200"/>
      <c r="SLX245" s="200"/>
      <c r="SMA245" s="200"/>
      <c r="SMC245" s="200"/>
      <c r="SME245" s="200"/>
      <c r="SMH245" s="200"/>
      <c r="SMK245" s="200"/>
      <c r="SMN245" s="200"/>
      <c r="SMQ245" s="200"/>
      <c r="SMT245" s="200"/>
      <c r="SMW245" s="200"/>
      <c r="SMZ245" s="200"/>
      <c r="SNB245" s="200"/>
      <c r="SNE245" s="200"/>
      <c r="SNH245" s="200"/>
      <c r="SNK245" s="200"/>
      <c r="SNQ245" s="200"/>
      <c r="SNT245" s="200"/>
      <c r="SNV245" s="200"/>
      <c r="SPC245" s="200"/>
      <c r="SPF245" s="200"/>
      <c r="SPI245" s="200"/>
      <c r="SPL245" s="200"/>
      <c r="SPO245" s="200"/>
      <c r="SPP245" s="200"/>
      <c r="SPQ245" s="200"/>
      <c r="SPT245" s="200"/>
      <c r="SPW245" s="200"/>
      <c r="SPZ245" s="200"/>
      <c r="SQC245" s="200"/>
      <c r="SQE245" s="200"/>
      <c r="SQS245" s="200"/>
      <c r="SQT245" s="200"/>
      <c r="SQU245" s="200"/>
      <c r="SQV245" s="200"/>
      <c r="SQW245" s="200"/>
      <c r="SQX245" s="200"/>
      <c r="SQY245" s="200"/>
      <c r="SQZ245" s="200"/>
      <c r="SRA245" s="200"/>
      <c r="SRB245" s="200"/>
      <c r="SRC245" s="200"/>
      <c r="SRD245" s="200"/>
      <c r="SRE245" s="200"/>
      <c r="SRF245" s="200"/>
      <c r="SRG245" s="200"/>
      <c r="SRH245" s="200"/>
      <c r="SRI245" s="200"/>
      <c r="SRJ245" s="200"/>
      <c r="SRK245" s="200"/>
      <c r="SRQ245" s="200"/>
      <c r="SRR245" s="200"/>
      <c r="SRS245" s="200"/>
      <c r="SRT245" s="200"/>
      <c r="SRU245" s="200"/>
      <c r="SRV245" s="200"/>
      <c r="SRW245" s="200"/>
      <c r="SRY245" s="200"/>
      <c r="SRZ245" s="200"/>
      <c r="SSA245" s="200"/>
      <c r="SSB245" s="200"/>
      <c r="SSC245" s="200"/>
      <c r="SSD245" s="200"/>
      <c r="SSE245" s="200"/>
      <c r="SSF245" s="200"/>
      <c r="SSI245" s="200"/>
      <c r="SSL245" s="200"/>
      <c r="SSO245" s="200"/>
      <c r="SSR245" s="200"/>
      <c r="SSU245" s="200"/>
      <c r="SSX245" s="200"/>
      <c r="STG245" s="200"/>
      <c r="STJ245" s="200"/>
      <c r="STM245" s="200"/>
      <c r="STP245" s="200"/>
      <c r="STY245" s="200"/>
      <c r="SUE245" s="200"/>
      <c r="SUH245" s="200"/>
      <c r="SUK245" s="200"/>
      <c r="SUN245" s="200"/>
      <c r="SUT245" s="200"/>
      <c r="SVC245" s="200"/>
      <c r="SVE245" s="200"/>
      <c r="SVF245" s="200"/>
      <c r="SVH245" s="200"/>
      <c r="SVK245" s="200"/>
      <c r="SVN245" s="200"/>
      <c r="SVQ245" s="200"/>
      <c r="SVT245" s="200"/>
      <c r="SVW245" s="200"/>
      <c r="SVY245" s="200"/>
      <c r="SWA245" s="200"/>
      <c r="SWD245" s="200"/>
      <c r="SWG245" s="200"/>
      <c r="SWJ245" s="200"/>
      <c r="SWM245" s="200"/>
      <c r="SWP245" s="200"/>
      <c r="SWS245" s="200"/>
      <c r="SWV245" s="200"/>
      <c r="SWX245" s="200"/>
      <c r="SXA245" s="200"/>
      <c r="SXD245" s="200"/>
      <c r="SXG245" s="200"/>
      <c r="SXM245" s="200"/>
      <c r="SXP245" s="200"/>
      <c r="SXR245" s="200"/>
      <c r="SYY245" s="200"/>
      <c r="SZB245" s="200"/>
      <c r="SZE245" s="200"/>
      <c r="SZH245" s="200"/>
      <c r="SZK245" s="200"/>
      <c r="SZL245" s="200"/>
      <c r="SZM245" s="200"/>
      <c r="SZP245" s="200"/>
      <c r="SZS245" s="200"/>
      <c r="SZV245" s="200"/>
      <c r="SZY245" s="200"/>
      <c r="TAA245" s="200"/>
      <c r="TAO245" s="200"/>
      <c r="TAP245" s="200"/>
      <c r="TAQ245" s="200"/>
      <c r="TAR245" s="200"/>
      <c r="TAS245" s="200"/>
      <c r="TAT245" s="200"/>
      <c r="TAU245" s="200"/>
      <c r="TAV245" s="200"/>
      <c r="TAW245" s="200"/>
      <c r="TAX245" s="200"/>
      <c r="TAY245" s="200"/>
      <c r="TAZ245" s="200"/>
      <c r="TBA245" s="200"/>
      <c r="TBB245" s="200"/>
      <c r="TBC245" s="200"/>
      <c r="TBD245" s="200"/>
      <c r="TBE245" s="200"/>
      <c r="TBF245" s="200"/>
      <c r="TBG245" s="200"/>
      <c r="TBM245" s="200"/>
      <c r="TBN245" s="200"/>
      <c r="TBO245" s="200"/>
      <c r="TBP245" s="200"/>
      <c r="TBQ245" s="200"/>
      <c r="TBR245" s="200"/>
      <c r="TBS245" s="200"/>
      <c r="TBU245" s="200"/>
      <c r="TBV245" s="200"/>
      <c r="TBW245" s="200"/>
      <c r="TBX245" s="200"/>
      <c r="TBY245" s="200"/>
      <c r="TBZ245" s="200"/>
      <c r="TCA245" s="200"/>
      <c r="TCB245" s="200"/>
      <c r="TCE245" s="200"/>
      <c r="TCH245" s="200"/>
      <c r="TCK245" s="200"/>
      <c r="TCN245" s="200"/>
      <c r="TCQ245" s="200"/>
      <c r="TCT245" s="200"/>
      <c r="TDC245" s="200"/>
      <c r="TDF245" s="200"/>
      <c r="TDI245" s="200"/>
      <c r="TDL245" s="200"/>
      <c r="TDU245" s="200"/>
      <c r="TEA245" s="200"/>
      <c r="TED245" s="200"/>
      <c r="TEG245" s="200"/>
      <c r="TEJ245" s="200"/>
      <c r="TEP245" s="200"/>
      <c r="TEY245" s="200"/>
      <c r="TFA245" s="200"/>
      <c r="TFB245" s="200"/>
      <c r="TFD245" s="200"/>
      <c r="TFG245" s="200"/>
      <c r="TFJ245" s="200"/>
      <c r="TFM245" s="200"/>
      <c r="TFP245" s="200"/>
      <c r="TFS245" s="200"/>
      <c r="TFU245" s="200"/>
      <c r="TFW245" s="200"/>
      <c r="TFZ245" s="200"/>
      <c r="TGC245" s="200"/>
      <c r="TGF245" s="200"/>
      <c r="TGI245" s="200"/>
      <c r="TGL245" s="200"/>
      <c r="TGO245" s="200"/>
      <c r="TGR245" s="200"/>
      <c r="TGT245" s="200"/>
      <c r="TGW245" s="200"/>
      <c r="TGZ245" s="200"/>
      <c r="THC245" s="200"/>
      <c r="THI245" s="200"/>
      <c r="THL245" s="200"/>
      <c r="THN245" s="200"/>
      <c r="TIU245" s="200"/>
      <c r="TIX245" s="200"/>
      <c r="TJA245" s="200"/>
      <c r="TJD245" s="200"/>
      <c r="TJG245" s="200"/>
      <c r="TJH245" s="200"/>
      <c r="TJI245" s="200"/>
      <c r="TJL245" s="200"/>
      <c r="TJO245" s="200"/>
      <c r="TJR245" s="200"/>
      <c r="TJU245" s="200"/>
      <c r="TJW245" s="200"/>
      <c r="TKK245" s="200"/>
      <c r="TKL245" s="200"/>
      <c r="TKM245" s="200"/>
      <c r="TKN245" s="200"/>
      <c r="TKO245" s="200"/>
      <c r="TKP245" s="200"/>
      <c r="TKQ245" s="200"/>
      <c r="TKR245" s="200"/>
      <c r="TKS245" s="200"/>
      <c r="TKT245" s="200"/>
      <c r="TKU245" s="200"/>
      <c r="TKV245" s="200"/>
      <c r="TKW245" s="200"/>
      <c r="TKX245" s="200"/>
      <c r="TKY245" s="200"/>
      <c r="TKZ245" s="200"/>
      <c r="TLA245" s="200"/>
      <c r="TLB245" s="200"/>
      <c r="TLC245" s="200"/>
      <c r="TLI245" s="200"/>
      <c r="TLJ245" s="200"/>
      <c r="TLK245" s="200"/>
      <c r="TLL245" s="200"/>
      <c r="TLM245" s="200"/>
      <c r="TLN245" s="200"/>
      <c r="TLO245" s="200"/>
      <c r="TLQ245" s="200"/>
      <c r="TLR245" s="200"/>
      <c r="TLS245" s="200"/>
      <c r="TLT245" s="200"/>
      <c r="TLU245" s="200"/>
      <c r="TLV245" s="200"/>
      <c r="TLW245" s="200"/>
      <c r="TLX245" s="200"/>
      <c r="TMA245" s="200"/>
      <c r="TMD245" s="200"/>
      <c r="TMG245" s="200"/>
      <c r="TMJ245" s="200"/>
      <c r="TMM245" s="200"/>
      <c r="TMP245" s="200"/>
      <c r="TMY245" s="200"/>
      <c r="TNB245" s="200"/>
      <c r="TNE245" s="200"/>
      <c r="TNH245" s="200"/>
      <c r="TNQ245" s="200"/>
      <c r="TNW245" s="200"/>
      <c r="TNZ245" s="200"/>
      <c r="TOC245" s="200"/>
      <c r="TOF245" s="200"/>
      <c r="TOL245" s="200"/>
      <c r="TOU245" s="200"/>
      <c r="TOW245" s="200"/>
      <c r="TOX245" s="200"/>
      <c r="TOZ245" s="200"/>
      <c r="TPC245" s="200"/>
      <c r="TPF245" s="200"/>
      <c r="TPI245" s="200"/>
      <c r="TPL245" s="200"/>
      <c r="TPO245" s="200"/>
      <c r="TPQ245" s="200"/>
      <c r="TPS245" s="200"/>
      <c r="TPV245" s="200"/>
      <c r="TPY245" s="200"/>
      <c r="TQB245" s="200"/>
      <c r="TQE245" s="200"/>
      <c r="TQH245" s="200"/>
      <c r="TQK245" s="200"/>
      <c r="TQN245" s="200"/>
      <c r="TQP245" s="200"/>
      <c r="TQS245" s="200"/>
      <c r="TQV245" s="200"/>
      <c r="TQY245" s="200"/>
      <c r="TRE245" s="200"/>
      <c r="TRH245" s="200"/>
      <c r="TRJ245" s="200"/>
      <c r="TSQ245" s="200"/>
      <c r="TST245" s="200"/>
      <c r="TSW245" s="200"/>
      <c r="TSZ245" s="200"/>
      <c r="TTC245" s="200"/>
      <c r="TTD245" s="200"/>
      <c r="TTE245" s="200"/>
      <c r="TTH245" s="200"/>
      <c r="TTK245" s="200"/>
      <c r="TTN245" s="200"/>
      <c r="TTQ245" s="200"/>
      <c r="TTS245" s="200"/>
      <c r="TUG245" s="200"/>
      <c r="TUH245" s="200"/>
      <c r="TUI245" s="200"/>
      <c r="TUJ245" s="200"/>
      <c r="TUK245" s="200"/>
      <c r="TUL245" s="200"/>
      <c r="TUM245" s="200"/>
      <c r="TUN245" s="200"/>
      <c r="TUO245" s="200"/>
      <c r="TUP245" s="200"/>
      <c r="TUQ245" s="200"/>
      <c r="TUR245" s="200"/>
      <c r="TUS245" s="200"/>
      <c r="TUT245" s="200"/>
      <c r="TUU245" s="200"/>
      <c r="TUV245" s="200"/>
      <c r="TUW245" s="200"/>
      <c r="TUX245" s="200"/>
      <c r="TUY245" s="200"/>
      <c r="TVE245" s="200"/>
      <c r="TVF245" s="200"/>
      <c r="TVG245" s="200"/>
      <c r="TVH245" s="200"/>
      <c r="TVI245" s="200"/>
      <c r="TVJ245" s="200"/>
      <c r="TVK245" s="200"/>
      <c r="TVM245" s="200"/>
      <c r="TVN245" s="200"/>
      <c r="TVO245" s="200"/>
      <c r="TVP245" s="200"/>
      <c r="TVQ245" s="200"/>
      <c r="TVR245" s="200"/>
      <c r="TVS245" s="200"/>
      <c r="TVT245" s="200"/>
      <c r="TVW245" s="200"/>
      <c r="TVZ245" s="200"/>
      <c r="TWC245" s="200"/>
      <c r="TWF245" s="200"/>
      <c r="TWI245" s="200"/>
      <c r="TWL245" s="200"/>
      <c r="TWU245" s="200"/>
      <c r="TWX245" s="200"/>
      <c r="TXA245" s="200"/>
      <c r="TXD245" s="200"/>
      <c r="TXM245" s="200"/>
      <c r="TXS245" s="200"/>
      <c r="TXV245" s="200"/>
      <c r="TXY245" s="200"/>
      <c r="TYB245" s="200"/>
      <c r="TYH245" s="200"/>
      <c r="TYQ245" s="200"/>
      <c r="TYS245" s="200"/>
      <c r="TYT245" s="200"/>
      <c r="TYV245" s="200"/>
      <c r="TYY245" s="200"/>
      <c r="TZB245" s="200"/>
      <c r="TZE245" s="200"/>
      <c r="TZH245" s="200"/>
      <c r="TZK245" s="200"/>
      <c r="TZM245" s="200"/>
      <c r="TZO245" s="200"/>
      <c r="TZR245" s="200"/>
      <c r="TZU245" s="200"/>
      <c r="TZX245" s="200"/>
      <c r="UAA245" s="200"/>
      <c r="UAD245" s="200"/>
      <c r="UAG245" s="200"/>
      <c r="UAJ245" s="200"/>
      <c r="UAL245" s="200"/>
      <c r="UAO245" s="200"/>
      <c r="UAR245" s="200"/>
      <c r="UAU245" s="200"/>
      <c r="UBA245" s="200"/>
      <c r="UBD245" s="200"/>
      <c r="UBF245" s="200"/>
      <c r="UCM245" s="200"/>
      <c r="UCP245" s="200"/>
      <c r="UCS245" s="200"/>
      <c r="UCV245" s="200"/>
      <c r="UCY245" s="200"/>
      <c r="UCZ245" s="200"/>
      <c r="UDA245" s="200"/>
      <c r="UDD245" s="200"/>
      <c r="UDG245" s="200"/>
      <c r="UDJ245" s="200"/>
      <c r="UDM245" s="200"/>
      <c r="UDO245" s="200"/>
      <c r="UEC245" s="200"/>
      <c r="UED245" s="200"/>
      <c r="UEE245" s="200"/>
      <c r="UEF245" s="200"/>
      <c r="UEG245" s="200"/>
      <c r="UEH245" s="200"/>
      <c r="UEI245" s="200"/>
      <c r="UEJ245" s="200"/>
      <c r="UEK245" s="200"/>
      <c r="UEL245" s="200"/>
      <c r="UEM245" s="200"/>
      <c r="UEN245" s="200"/>
      <c r="UEO245" s="200"/>
      <c r="UEP245" s="200"/>
      <c r="UEQ245" s="200"/>
      <c r="UER245" s="200"/>
      <c r="UES245" s="200"/>
      <c r="UET245" s="200"/>
      <c r="UEU245" s="200"/>
      <c r="UFA245" s="200"/>
      <c r="UFB245" s="200"/>
      <c r="UFC245" s="200"/>
      <c r="UFD245" s="200"/>
      <c r="UFE245" s="200"/>
      <c r="UFF245" s="200"/>
      <c r="UFG245" s="200"/>
      <c r="UFI245" s="200"/>
      <c r="UFJ245" s="200"/>
      <c r="UFK245" s="200"/>
      <c r="UFL245" s="200"/>
      <c r="UFM245" s="200"/>
      <c r="UFN245" s="200"/>
      <c r="UFO245" s="200"/>
      <c r="UFP245" s="200"/>
      <c r="UFS245" s="200"/>
      <c r="UFV245" s="200"/>
      <c r="UFY245" s="200"/>
      <c r="UGB245" s="200"/>
      <c r="UGE245" s="200"/>
      <c r="UGH245" s="200"/>
      <c r="UGQ245" s="200"/>
      <c r="UGT245" s="200"/>
      <c r="UGW245" s="200"/>
      <c r="UGZ245" s="200"/>
      <c r="UHI245" s="200"/>
      <c r="UHO245" s="200"/>
      <c r="UHR245" s="200"/>
      <c r="UHU245" s="200"/>
      <c r="UHX245" s="200"/>
      <c r="UID245" s="200"/>
      <c r="UIM245" s="200"/>
      <c r="UIO245" s="200"/>
      <c r="UIP245" s="200"/>
      <c r="UIR245" s="200"/>
      <c r="UIU245" s="200"/>
      <c r="UIX245" s="200"/>
      <c r="UJA245" s="200"/>
      <c r="UJD245" s="200"/>
      <c r="UJG245" s="200"/>
      <c r="UJI245" s="200"/>
      <c r="UJK245" s="200"/>
      <c r="UJN245" s="200"/>
      <c r="UJQ245" s="200"/>
      <c r="UJT245" s="200"/>
      <c r="UJW245" s="200"/>
      <c r="UJZ245" s="200"/>
      <c r="UKC245" s="200"/>
      <c r="UKF245" s="200"/>
      <c r="UKH245" s="200"/>
      <c r="UKK245" s="200"/>
      <c r="UKN245" s="200"/>
      <c r="UKQ245" s="200"/>
      <c r="UKW245" s="200"/>
      <c r="UKZ245" s="200"/>
      <c r="ULB245" s="200"/>
      <c r="UMI245" s="200"/>
      <c r="UML245" s="200"/>
      <c r="UMO245" s="200"/>
      <c r="UMR245" s="200"/>
      <c r="UMU245" s="200"/>
      <c r="UMV245" s="200"/>
      <c r="UMW245" s="200"/>
      <c r="UMZ245" s="200"/>
      <c r="UNC245" s="200"/>
      <c r="UNF245" s="200"/>
      <c r="UNI245" s="200"/>
      <c r="UNK245" s="200"/>
      <c r="UNY245" s="200"/>
      <c r="UNZ245" s="200"/>
      <c r="UOA245" s="200"/>
      <c r="UOB245" s="200"/>
      <c r="UOC245" s="200"/>
      <c r="UOD245" s="200"/>
      <c r="UOE245" s="200"/>
      <c r="UOF245" s="200"/>
      <c r="UOG245" s="200"/>
      <c r="UOH245" s="200"/>
      <c r="UOI245" s="200"/>
      <c r="UOJ245" s="200"/>
      <c r="UOK245" s="200"/>
      <c r="UOL245" s="200"/>
      <c r="UOM245" s="200"/>
      <c r="UON245" s="200"/>
      <c r="UOO245" s="200"/>
      <c r="UOP245" s="200"/>
      <c r="UOQ245" s="200"/>
      <c r="UOW245" s="200"/>
      <c r="UOX245" s="200"/>
      <c r="UOY245" s="200"/>
      <c r="UOZ245" s="200"/>
      <c r="UPA245" s="200"/>
      <c r="UPB245" s="200"/>
      <c r="UPC245" s="200"/>
      <c r="UPE245" s="200"/>
      <c r="UPF245" s="200"/>
      <c r="UPG245" s="200"/>
      <c r="UPH245" s="200"/>
      <c r="UPI245" s="200"/>
      <c r="UPJ245" s="200"/>
      <c r="UPK245" s="200"/>
      <c r="UPL245" s="200"/>
      <c r="UPO245" s="200"/>
      <c r="UPR245" s="200"/>
      <c r="UPU245" s="200"/>
      <c r="UPX245" s="200"/>
      <c r="UQA245" s="200"/>
      <c r="UQD245" s="200"/>
      <c r="UQM245" s="200"/>
      <c r="UQP245" s="200"/>
      <c r="UQS245" s="200"/>
      <c r="UQV245" s="200"/>
      <c r="URE245" s="200"/>
      <c r="URK245" s="200"/>
      <c r="URN245" s="200"/>
      <c r="URQ245" s="200"/>
      <c r="URT245" s="200"/>
      <c r="URZ245" s="200"/>
      <c r="USI245" s="200"/>
      <c r="USK245" s="200"/>
      <c r="USL245" s="200"/>
      <c r="USN245" s="200"/>
      <c r="USQ245" s="200"/>
      <c r="UST245" s="200"/>
      <c r="USW245" s="200"/>
      <c r="USZ245" s="200"/>
      <c r="UTC245" s="200"/>
      <c r="UTE245" s="200"/>
      <c r="UTG245" s="200"/>
      <c r="UTJ245" s="200"/>
      <c r="UTM245" s="200"/>
      <c r="UTP245" s="200"/>
      <c r="UTS245" s="200"/>
      <c r="UTV245" s="200"/>
      <c r="UTY245" s="200"/>
      <c r="UUB245" s="200"/>
      <c r="UUD245" s="200"/>
      <c r="UUG245" s="200"/>
      <c r="UUJ245" s="200"/>
      <c r="UUM245" s="200"/>
      <c r="UUS245" s="200"/>
      <c r="UUV245" s="200"/>
      <c r="UUX245" s="200"/>
      <c r="UWE245" s="200"/>
      <c r="UWH245" s="200"/>
      <c r="UWK245" s="200"/>
      <c r="UWN245" s="200"/>
      <c r="UWQ245" s="200"/>
      <c r="UWR245" s="200"/>
      <c r="UWS245" s="200"/>
      <c r="UWV245" s="200"/>
      <c r="UWY245" s="200"/>
      <c r="UXB245" s="200"/>
      <c r="UXE245" s="200"/>
      <c r="UXG245" s="200"/>
      <c r="UXU245" s="200"/>
      <c r="UXV245" s="200"/>
      <c r="UXW245" s="200"/>
      <c r="UXX245" s="200"/>
      <c r="UXY245" s="200"/>
      <c r="UXZ245" s="200"/>
      <c r="UYA245" s="200"/>
      <c r="UYB245" s="200"/>
      <c r="UYC245" s="200"/>
      <c r="UYD245" s="200"/>
      <c r="UYE245" s="200"/>
      <c r="UYF245" s="200"/>
      <c r="UYG245" s="200"/>
      <c r="UYH245" s="200"/>
      <c r="UYI245" s="200"/>
      <c r="UYJ245" s="200"/>
      <c r="UYK245" s="200"/>
      <c r="UYL245" s="200"/>
      <c r="UYM245" s="200"/>
      <c r="UYS245" s="200"/>
      <c r="UYT245" s="200"/>
      <c r="UYU245" s="200"/>
      <c r="UYV245" s="200"/>
      <c r="UYW245" s="200"/>
      <c r="UYX245" s="200"/>
      <c r="UYY245" s="200"/>
      <c r="UZA245" s="200"/>
      <c r="UZB245" s="200"/>
      <c r="UZC245" s="200"/>
      <c r="UZD245" s="200"/>
      <c r="UZE245" s="200"/>
      <c r="UZF245" s="200"/>
      <c r="UZG245" s="200"/>
      <c r="UZH245" s="200"/>
      <c r="UZK245" s="200"/>
      <c r="UZN245" s="200"/>
      <c r="UZQ245" s="200"/>
      <c r="UZT245" s="200"/>
      <c r="UZW245" s="200"/>
      <c r="UZZ245" s="200"/>
      <c r="VAI245" s="200"/>
      <c r="VAL245" s="200"/>
      <c r="VAO245" s="200"/>
      <c r="VAR245" s="200"/>
      <c r="VBA245" s="200"/>
      <c r="VBG245" s="200"/>
      <c r="VBJ245" s="200"/>
      <c r="VBM245" s="200"/>
      <c r="VBP245" s="200"/>
      <c r="VBV245" s="200"/>
      <c r="VCE245" s="200"/>
      <c r="VCG245" s="200"/>
      <c r="VCH245" s="200"/>
      <c r="VCJ245" s="200"/>
      <c r="VCM245" s="200"/>
      <c r="VCP245" s="200"/>
      <c r="VCS245" s="200"/>
      <c r="VCV245" s="200"/>
      <c r="VCY245" s="200"/>
      <c r="VDA245" s="200"/>
      <c r="VDC245" s="200"/>
      <c r="VDF245" s="200"/>
      <c r="VDI245" s="200"/>
      <c r="VDL245" s="200"/>
      <c r="VDO245" s="200"/>
      <c r="VDR245" s="200"/>
      <c r="VDU245" s="200"/>
      <c r="VDX245" s="200"/>
      <c r="VDZ245" s="200"/>
      <c r="VEC245" s="200"/>
      <c r="VEF245" s="200"/>
      <c r="VEI245" s="200"/>
      <c r="VEO245" s="200"/>
      <c r="VER245" s="200"/>
      <c r="VET245" s="200"/>
      <c r="VGA245" s="200"/>
      <c r="VGD245" s="200"/>
      <c r="VGG245" s="200"/>
      <c r="VGJ245" s="200"/>
      <c r="VGM245" s="200"/>
      <c r="VGN245" s="200"/>
      <c r="VGO245" s="200"/>
      <c r="VGR245" s="200"/>
      <c r="VGU245" s="200"/>
      <c r="VGX245" s="200"/>
      <c r="VHA245" s="200"/>
      <c r="VHC245" s="200"/>
      <c r="VHQ245" s="200"/>
      <c r="VHR245" s="200"/>
      <c r="VHS245" s="200"/>
      <c r="VHT245" s="200"/>
      <c r="VHU245" s="200"/>
      <c r="VHV245" s="200"/>
      <c r="VHW245" s="200"/>
      <c r="VHX245" s="200"/>
      <c r="VHY245" s="200"/>
      <c r="VHZ245" s="200"/>
      <c r="VIA245" s="200"/>
      <c r="VIB245" s="200"/>
      <c r="VIC245" s="200"/>
      <c r="VID245" s="200"/>
      <c r="VIE245" s="200"/>
      <c r="VIF245" s="200"/>
      <c r="VIG245" s="200"/>
      <c r="VIH245" s="200"/>
      <c r="VII245" s="200"/>
      <c r="VIO245" s="200"/>
      <c r="VIP245" s="200"/>
      <c r="VIQ245" s="200"/>
      <c r="VIR245" s="200"/>
      <c r="VIS245" s="200"/>
      <c r="VIT245" s="200"/>
      <c r="VIU245" s="200"/>
      <c r="VIW245" s="200"/>
      <c r="VIX245" s="200"/>
      <c r="VIY245" s="200"/>
      <c r="VIZ245" s="200"/>
      <c r="VJA245" s="200"/>
      <c r="VJB245" s="200"/>
      <c r="VJC245" s="200"/>
      <c r="VJD245" s="200"/>
      <c r="VJG245" s="200"/>
      <c r="VJJ245" s="200"/>
      <c r="VJM245" s="200"/>
      <c r="VJP245" s="200"/>
      <c r="VJS245" s="200"/>
      <c r="VJV245" s="200"/>
      <c r="VKE245" s="200"/>
      <c r="VKH245" s="200"/>
      <c r="VKK245" s="200"/>
      <c r="VKN245" s="200"/>
      <c r="VKW245" s="200"/>
      <c r="VLC245" s="200"/>
      <c r="VLF245" s="200"/>
      <c r="VLI245" s="200"/>
      <c r="VLL245" s="200"/>
      <c r="VLR245" s="200"/>
      <c r="VMA245" s="200"/>
      <c r="VMC245" s="200"/>
      <c r="VMD245" s="200"/>
      <c r="VMF245" s="200"/>
      <c r="VMI245" s="200"/>
      <c r="VML245" s="200"/>
      <c r="VMO245" s="200"/>
      <c r="VMR245" s="200"/>
      <c r="VMU245" s="200"/>
      <c r="VMW245" s="200"/>
      <c r="VMY245" s="200"/>
      <c r="VNB245" s="200"/>
      <c r="VNE245" s="200"/>
      <c r="VNH245" s="200"/>
      <c r="VNK245" s="200"/>
      <c r="VNN245" s="200"/>
      <c r="VNQ245" s="200"/>
      <c r="VNT245" s="200"/>
      <c r="VNV245" s="200"/>
      <c r="VNY245" s="200"/>
      <c r="VOB245" s="200"/>
      <c r="VOE245" s="200"/>
      <c r="VOK245" s="200"/>
      <c r="VON245" s="200"/>
      <c r="VOP245" s="200"/>
      <c r="VPW245" s="200"/>
      <c r="VPZ245" s="200"/>
      <c r="VQC245" s="200"/>
      <c r="VQF245" s="200"/>
      <c r="VQI245" s="200"/>
      <c r="VQJ245" s="200"/>
      <c r="VQK245" s="200"/>
      <c r="VQN245" s="200"/>
      <c r="VQQ245" s="200"/>
      <c r="VQT245" s="200"/>
      <c r="VQW245" s="200"/>
      <c r="VQY245" s="200"/>
      <c r="VRM245" s="200"/>
      <c r="VRN245" s="200"/>
      <c r="VRO245" s="200"/>
      <c r="VRP245" s="200"/>
      <c r="VRQ245" s="200"/>
      <c r="VRR245" s="200"/>
      <c r="VRS245" s="200"/>
      <c r="VRT245" s="200"/>
      <c r="VRU245" s="200"/>
      <c r="VRV245" s="200"/>
      <c r="VRW245" s="200"/>
      <c r="VRX245" s="200"/>
      <c r="VRY245" s="200"/>
      <c r="VRZ245" s="200"/>
      <c r="VSA245" s="200"/>
      <c r="VSB245" s="200"/>
      <c r="VSC245" s="200"/>
      <c r="VSD245" s="200"/>
      <c r="VSE245" s="200"/>
      <c r="VSK245" s="200"/>
      <c r="VSL245" s="200"/>
      <c r="VSM245" s="200"/>
      <c r="VSN245" s="200"/>
      <c r="VSO245" s="200"/>
      <c r="VSP245" s="200"/>
      <c r="VSQ245" s="200"/>
      <c r="VSS245" s="200"/>
      <c r="VST245" s="200"/>
      <c r="VSU245" s="200"/>
      <c r="VSV245" s="200"/>
      <c r="VSW245" s="200"/>
      <c r="VSX245" s="200"/>
      <c r="VSY245" s="200"/>
      <c r="VSZ245" s="200"/>
      <c r="VTC245" s="200"/>
      <c r="VTF245" s="200"/>
      <c r="VTI245" s="200"/>
      <c r="VTL245" s="200"/>
      <c r="VTO245" s="200"/>
      <c r="VTR245" s="200"/>
      <c r="VUA245" s="200"/>
      <c r="VUD245" s="200"/>
      <c r="VUG245" s="200"/>
      <c r="VUJ245" s="200"/>
      <c r="VUS245" s="200"/>
      <c r="VUY245" s="200"/>
      <c r="VVB245" s="200"/>
      <c r="VVE245" s="200"/>
      <c r="VVH245" s="200"/>
      <c r="VVN245" s="200"/>
      <c r="VVW245" s="200"/>
      <c r="VVY245" s="200"/>
      <c r="VVZ245" s="200"/>
      <c r="VWB245" s="200"/>
      <c r="VWE245" s="200"/>
      <c r="VWH245" s="200"/>
      <c r="VWK245" s="200"/>
      <c r="VWN245" s="200"/>
      <c r="VWQ245" s="200"/>
      <c r="VWS245" s="200"/>
      <c r="VWU245" s="200"/>
      <c r="VWX245" s="200"/>
      <c r="VXA245" s="200"/>
      <c r="VXD245" s="200"/>
      <c r="VXG245" s="200"/>
      <c r="VXJ245" s="200"/>
      <c r="VXM245" s="200"/>
      <c r="VXP245" s="200"/>
      <c r="VXR245" s="200"/>
      <c r="VXU245" s="200"/>
      <c r="VXX245" s="200"/>
      <c r="VYA245" s="200"/>
      <c r="VYG245" s="200"/>
      <c r="VYJ245" s="200"/>
      <c r="VYL245" s="200"/>
      <c r="VZS245" s="200"/>
      <c r="VZV245" s="200"/>
      <c r="VZY245" s="200"/>
      <c r="WAB245" s="200"/>
      <c r="WAE245" s="200"/>
      <c r="WAF245" s="200"/>
      <c r="WAG245" s="200"/>
      <c r="WAJ245" s="200"/>
      <c r="WAM245" s="200"/>
      <c r="WAP245" s="200"/>
      <c r="WAS245" s="200"/>
      <c r="WAU245" s="200"/>
      <c r="WBI245" s="200"/>
      <c r="WBJ245" s="200"/>
      <c r="WBK245" s="200"/>
      <c r="WBL245" s="200"/>
      <c r="WBM245" s="200"/>
      <c r="WBN245" s="200"/>
      <c r="WBO245" s="200"/>
      <c r="WBP245" s="200"/>
      <c r="WBQ245" s="200"/>
      <c r="WBR245" s="200"/>
      <c r="WBS245" s="200"/>
      <c r="WBT245" s="200"/>
      <c r="WBU245" s="200"/>
      <c r="WBV245" s="200"/>
      <c r="WBW245" s="200"/>
      <c r="WBX245" s="200"/>
      <c r="WBY245" s="200"/>
      <c r="WBZ245" s="200"/>
      <c r="WCA245" s="200"/>
      <c r="WCG245" s="200"/>
      <c r="WCH245" s="200"/>
      <c r="WCI245" s="200"/>
      <c r="WCJ245" s="200"/>
      <c r="WCK245" s="200"/>
      <c r="WCL245" s="200"/>
      <c r="WCM245" s="200"/>
      <c r="WCO245" s="200"/>
      <c r="WCP245" s="200"/>
      <c r="WCQ245" s="200"/>
      <c r="WCR245" s="200"/>
      <c r="WCS245" s="200"/>
      <c r="WCT245" s="200"/>
      <c r="WCU245" s="200"/>
      <c r="WCV245" s="200"/>
      <c r="WCY245" s="200"/>
      <c r="WDB245" s="200"/>
      <c r="WDE245" s="200"/>
      <c r="WDH245" s="200"/>
      <c r="WDK245" s="200"/>
      <c r="WDN245" s="200"/>
      <c r="WDW245" s="200"/>
      <c r="WDZ245" s="200"/>
      <c r="WEC245" s="200"/>
      <c r="WEF245" s="200"/>
      <c r="WEO245" s="200"/>
      <c r="WEU245" s="200"/>
      <c r="WEX245" s="200"/>
      <c r="WFA245" s="200"/>
      <c r="WFD245" s="200"/>
      <c r="WFJ245" s="200"/>
      <c r="WFS245" s="200"/>
      <c r="WFU245" s="200"/>
      <c r="WFV245" s="200"/>
      <c r="WFX245" s="200"/>
      <c r="WGA245" s="200"/>
      <c r="WGD245" s="200"/>
      <c r="WGG245" s="200"/>
      <c r="WGJ245" s="200"/>
      <c r="WGM245" s="200"/>
      <c r="WGO245" s="200"/>
      <c r="WGQ245" s="200"/>
      <c r="WGT245" s="200"/>
      <c r="WGW245" s="200"/>
      <c r="WGZ245" s="200"/>
      <c r="WHC245" s="200"/>
      <c r="WHF245" s="200"/>
      <c r="WHI245" s="200"/>
      <c r="WHL245" s="200"/>
      <c r="WHN245" s="200"/>
      <c r="WHQ245" s="200"/>
      <c r="WHT245" s="200"/>
      <c r="WHW245" s="200"/>
      <c r="WIC245" s="200"/>
      <c r="WIF245" s="200"/>
      <c r="WIH245" s="200"/>
      <c r="WJO245" s="200"/>
      <c r="WJR245" s="200"/>
      <c r="WJU245" s="200"/>
      <c r="WJX245" s="200"/>
      <c r="WKA245" s="200"/>
      <c r="WKB245" s="200"/>
      <c r="WKC245" s="200"/>
      <c r="WKF245" s="200"/>
      <c r="WKI245" s="200"/>
      <c r="WKL245" s="200"/>
      <c r="WKO245" s="200"/>
      <c r="WKQ245" s="200"/>
      <c r="WLE245" s="200"/>
      <c r="WLF245" s="200"/>
      <c r="WLG245" s="200"/>
      <c r="WLH245" s="200"/>
      <c r="WLI245" s="200"/>
      <c r="WLJ245" s="200"/>
      <c r="WLK245" s="200"/>
      <c r="WLL245" s="200"/>
      <c r="WLM245" s="200"/>
      <c r="WLN245" s="200"/>
      <c r="WLO245" s="200"/>
      <c r="WLP245" s="200"/>
      <c r="WLQ245" s="200"/>
      <c r="WLR245" s="200"/>
      <c r="WLS245" s="200"/>
      <c r="WLT245" s="200"/>
      <c r="WLU245" s="200"/>
      <c r="WLV245" s="200"/>
      <c r="WLW245" s="200"/>
      <c r="WMC245" s="200"/>
      <c r="WMD245" s="200"/>
      <c r="WME245" s="200"/>
      <c r="WMF245" s="200"/>
      <c r="WMG245" s="200"/>
      <c r="WMH245" s="200"/>
      <c r="WMI245" s="200"/>
      <c r="WMK245" s="200"/>
      <c r="WML245" s="200"/>
      <c r="WMM245" s="200"/>
      <c r="WMN245" s="200"/>
      <c r="WMO245" s="200"/>
      <c r="WMP245" s="200"/>
      <c r="WMQ245" s="200"/>
      <c r="WMR245" s="200"/>
      <c r="WMU245" s="200"/>
      <c r="WMX245" s="200"/>
      <c r="WNA245" s="200"/>
      <c r="WND245" s="200"/>
      <c r="WNG245" s="200"/>
      <c r="WNJ245" s="200"/>
      <c r="WNS245" s="200"/>
      <c r="WNV245" s="200"/>
      <c r="WNY245" s="200"/>
      <c r="WOB245" s="200"/>
      <c r="WOK245" s="200"/>
      <c r="WOQ245" s="200"/>
      <c r="WOT245" s="200"/>
      <c r="WOW245" s="200"/>
      <c r="WOZ245" s="200"/>
      <c r="WPF245" s="200"/>
      <c r="WPO245" s="200"/>
      <c r="WPQ245" s="200"/>
      <c r="WPR245" s="200"/>
      <c r="WPT245" s="200"/>
      <c r="WPW245" s="200"/>
      <c r="WPZ245" s="200"/>
      <c r="WQC245" s="200"/>
      <c r="WQF245" s="200"/>
      <c r="WQI245" s="200"/>
      <c r="WQK245" s="200"/>
      <c r="WQM245" s="200"/>
      <c r="WQP245" s="200"/>
      <c r="WQS245" s="200"/>
      <c r="WQV245" s="200"/>
      <c r="WQY245" s="200"/>
      <c r="WRB245" s="200"/>
      <c r="WRE245" s="200"/>
      <c r="WRH245" s="200"/>
      <c r="WRJ245" s="200"/>
      <c r="WRM245" s="200"/>
      <c r="WRP245" s="200"/>
      <c r="WRS245" s="200"/>
      <c r="WRY245" s="200"/>
      <c r="WSB245" s="200"/>
      <c r="WSD245" s="200"/>
      <c r="WTK245" s="200"/>
      <c r="WTN245" s="200"/>
      <c r="WTQ245" s="200"/>
      <c r="WTT245" s="200"/>
      <c r="WTW245" s="200"/>
      <c r="WTX245" s="200"/>
      <c r="WTY245" s="200"/>
      <c r="WUB245" s="200"/>
      <c r="WUE245" s="200"/>
      <c r="WUH245" s="200"/>
      <c r="WUK245" s="200"/>
      <c r="WUM245" s="200"/>
    </row>
    <row r="246" spans="1:16107" s="57" customFormat="1" ht="21.75" hidden="1" customHeight="1" x14ac:dyDescent="0.3">
      <c r="A246" s="9" t="s">
        <v>243</v>
      </c>
      <c r="B246" s="53" t="s">
        <v>346</v>
      </c>
      <c r="C246" s="7"/>
      <c r="D246" s="91"/>
      <c r="E246" s="92"/>
    </row>
    <row r="247" spans="1:16107" s="57" customFormat="1" ht="21.75" hidden="1" customHeight="1" x14ac:dyDescent="0.3">
      <c r="A247" s="9" t="s">
        <v>244</v>
      </c>
      <c r="B247" s="53" t="s">
        <v>348</v>
      </c>
      <c r="C247" s="7"/>
      <c r="D247" s="91"/>
      <c r="E247" s="92"/>
    </row>
    <row r="248" spans="1:16107" s="57" customFormat="1" ht="21.75" hidden="1" customHeight="1" x14ac:dyDescent="0.3">
      <c r="A248" s="9" t="s">
        <v>245</v>
      </c>
      <c r="B248" s="53" t="s">
        <v>350</v>
      </c>
      <c r="C248" s="7"/>
      <c r="D248" s="104"/>
      <c r="E248" s="92"/>
    </row>
    <row r="249" spans="1:16107" s="57" customFormat="1" ht="21.75" hidden="1" customHeight="1" x14ac:dyDescent="0.3">
      <c r="A249" s="9" t="s">
        <v>246</v>
      </c>
      <c r="B249" s="53" t="s">
        <v>346</v>
      </c>
      <c r="C249" s="7"/>
      <c r="D249" s="104"/>
      <c r="E249" s="92"/>
    </row>
    <row r="250" spans="1:16107" s="57" customFormat="1" ht="57" hidden="1" customHeight="1" x14ac:dyDescent="0.3">
      <c r="A250" s="16" t="s">
        <v>247</v>
      </c>
      <c r="B250" s="53" t="s">
        <v>346</v>
      </c>
      <c r="C250" s="7"/>
      <c r="D250" s="91"/>
      <c r="E250" s="92"/>
    </row>
    <row r="251" spans="1:16107" s="57" customFormat="1" ht="39.9" hidden="1" customHeight="1" x14ac:dyDescent="0.3">
      <c r="A251" s="21" t="s">
        <v>248</v>
      </c>
      <c r="B251" s="53" t="s">
        <v>346</v>
      </c>
      <c r="C251" s="7"/>
      <c r="D251" s="91"/>
      <c r="E251" s="92"/>
    </row>
    <row r="252" spans="1:16107" s="57" customFormat="1" ht="39.9" hidden="1" customHeight="1" x14ac:dyDescent="0.3">
      <c r="A252" s="21" t="s">
        <v>249</v>
      </c>
      <c r="B252" s="53" t="s">
        <v>346</v>
      </c>
      <c r="C252" s="7"/>
      <c r="D252" s="91"/>
      <c r="E252" s="92"/>
    </row>
    <row r="253" spans="1:16107" s="57" customFormat="1" ht="20.399999999999999" customHeight="1" x14ac:dyDescent="0.3">
      <c r="A253" s="9" t="s">
        <v>250</v>
      </c>
      <c r="B253" s="199" t="s">
        <v>346</v>
      </c>
      <c r="C253" s="7">
        <v>80</v>
      </c>
      <c r="D253" s="91">
        <v>35000</v>
      </c>
      <c r="E253" s="106">
        <f>+D253*C253</f>
        <v>2800000</v>
      </c>
      <c r="F253" s="200"/>
      <c r="G253" s="200"/>
      <c r="H253" s="200"/>
      <c r="I253" s="200"/>
      <c r="J253" s="200"/>
      <c r="K253" s="200"/>
      <c r="Q253" s="200"/>
      <c r="R253" s="200"/>
      <c r="S253" s="200"/>
      <c r="T253" s="200"/>
      <c r="U253" s="200"/>
      <c r="V253" s="200"/>
      <c r="W253" s="200"/>
      <c r="Y253" s="200"/>
      <c r="Z253" s="200"/>
      <c r="AA253" s="200"/>
      <c r="AB253" s="200"/>
      <c r="AC253" s="200"/>
      <c r="AD253" s="200"/>
      <c r="AE253" s="200"/>
      <c r="AF253" s="200"/>
      <c r="AI253" s="200"/>
      <c r="AL253" s="200"/>
      <c r="AO253" s="200"/>
      <c r="AR253" s="200"/>
      <c r="AU253" s="200"/>
      <c r="AX253" s="200"/>
      <c r="BG253" s="200"/>
      <c r="BJ253" s="200"/>
      <c r="BM253" s="200"/>
      <c r="BP253" s="200"/>
      <c r="BY253" s="200"/>
      <c r="CE253" s="200"/>
      <c r="CH253" s="200"/>
      <c r="CK253" s="200"/>
      <c r="CN253" s="200"/>
      <c r="CT253" s="200"/>
      <c r="DC253" s="200"/>
      <c r="DE253" s="200"/>
      <c r="DF253" s="200"/>
      <c r="DH253" s="200"/>
      <c r="DK253" s="200"/>
      <c r="DN253" s="200"/>
      <c r="DQ253" s="200"/>
      <c r="DT253" s="200"/>
      <c r="DW253" s="200"/>
      <c r="DY253" s="200"/>
      <c r="EA253" s="200"/>
      <c r="ED253" s="200"/>
      <c r="EG253" s="200"/>
      <c r="EJ253" s="200"/>
      <c r="EM253" s="200"/>
      <c r="EP253" s="200"/>
      <c r="ES253" s="200"/>
      <c r="EV253" s="200"/>
      <c r="EX253" s="200"/>
      <c r="FA253" s="200"/>
      <c r="FD253" s="200"/>
      <c r="FG253" s="200"/>
      <c r="FM253" s="200"/>
      <c r="FP253" s="200"/>
      <c r="FR253" s="200"/>
      <c r="GY253" s="200"/>
      <c r="HB253" s="200"/>
      <c r="HE253" s="200"/>
      <c r="HH253" s="200"/>
      <c r="HK253" s="200"/>
      <c r="HL253" s="200"/>
      <c r="HM253" s="200"/>
      <c r="HP253" s="200"/>
      <c r="HS253" s="200"/>
      <c r="HV253" s="200"/>
      <c r="HY253" s="200"/>
      <c r="IA253" s="200"/>
      <c r="IO253" s="200"/>
      <c r="IP253" s="200"/>
      <c r="IQ253" s="200"/>
      <c r="IR253" s="200"/>
      <c r="IS253" s="200"/>
      <c r="IT253" s="200"/>
      <c r="IU253" s="200"/>
      <c r="IV253" s="200"/>
      <c r="IW253" s="200"/>
      <c r="IX253" s="200"/>
      <c r="IY253" s="200"/>
      <c r="IZ253" s="200"/>
      <c r="JA253" s="200"/>
      <c r="JB253" s="200"/>
      <c r="JC253" s="200"/>
      <c r="JD253" s="200"/>
      <c r="JE253" s="200"/>
      <c r="JF253" s="200"/>
      <c r="JG253" s="200"/>
      <c r="JM253" s="200"/>
      <c r="JN253" s="200"/>
      <c r="JO253" s="200"/>
      <c r="JP253" s="200"/>
      <c r="JQ253" s="200"/>
      <c r="JR253" s="200"/>
      <c r="JS253" s="200"/>
      <c r="JU253" s="200"/>
      <c r="JV253" s="200"/>
      <c r="JW253" s="200"/>
      <c r="JX253" s="200"/>
      <c r="JY253" s="200"/>
      <c r="JZ253" s="200"/>
      <c r="KA253" s="200"/>
      <c r="KB253" s="200"/>
      <c r="KE253" s="200"/>
      <c r="KH253" s="200"/>
      <c r="KK253" s="200"/>
      <c r="KN253" s="200"/>
      <c r="KQ253" s="200"/>
      <c r="KT253" s="200"/>
      <c r="LC253" s="200"/>
      <c r="LF253" s="200"/>
      <c r="LI253" s="200"/>
      <c r="LL253" s="200"/>
      <c r="LU253" s="200"/>
      <c r="MA253" s="200"/>
      <c r="MD253" s="200"/>
      <c r="MG253" s="200"/>
      <c r="MJ253" s="200"/>
      <c r="MP253" s="200"/>
      <c r="MY253" s="200"/>
      <c r="NA253" s="200"/>
      <c r="NB253" s="200"/>
      <c r="ND253" s="200"/>
      <c r="NG253" s="200"/>
      <c r="NJ253" s="200"/>
      <c r="NM253" s="200"/>
      <c r="NP253" s="200"/>
      <c r="NS253" s="200"/>
      <c r="NU253" s="200"/>
      <c r="NW253" s="200"/>
      <c r="NZ253" s="200"/>
      <c r="OC253" s="200"/>
      <c r="OF253" s="200"/>
      <c r="OI253" s="200"/>
      <c r="OL253" s="200"/>
      <c r="OO253" s="200"/>
      <c r="OR253" s="200"/>
      <c r="OT253" s="200"/>
      <c r="OW253" s="200"/>
      <c r="OZ253" s="200"/>
      <c r="PC253" s="200"/>
      <c r="PI253" s="200"/>
      <c r="PL253" s="200"/>
      <c r="PN253" s="200"/>
      <c r="QU253" s="200"/>
      <c r="QX253" s="200"/>
      <c r="RA253" s="200"/>
      <c r="RD253" s="200"/>
      <c r="RG253" s="200"/>
      <c r="RH253" s="200"/>
      <c r="RI253" s="200"/>
      <c r="RL253" s="200"/>
      <c r="RO253" s="200"/>
      <c r="RR253" s="200"/>
      <c r="RU253" s="200"/>
      <c r="RW253" s="200"/>
      <c r="SK253" s="200"/>
      <c r="SL253" s="200"/>
      <c r="SM253" s="200"/>
      <c r="SN253" s="200"/>
      <c r="SO253" s="200"/>
      <c r="SP253" s="200"/>
      <c r="SQ253" s="200"/>
      <c r="SR253" s="200"/>
      <c r="SS253" s="200"/>
      <c r="ST253" s="200"/>
      <c r="SU253" s="200"/>
      <c r="SV253" s="200"/>
      <c r="SW253" s="200"/>
      <c r="SX253" s="200"/>
      <c r="SY253" s="200"/>
      <c r="SZ253" s="200"/>
      <c r="TA253" s="200"/>
      <c r="TB253" s="200"/>
      <c r="TC253" s="200"/>
      <c r="TI253" s="200"/>
      <c r="TJ253" s="200"/>
      <c r="TK253" s="200"/>
      <c r="TL253" s="200"/>
      <c r="TM253" s="200"/>
      <c r="TN253" s="200"/>
      <c r="TO253" s="200"/>
      <c r="TQ253" s="200"/>
      <c r="TR253" s="200"/>
      <c r="TS253" s="200"/>
      <c r="TT253" s="200"/>
      <c r="TU253" s="200"/>
      <c r="TV253" s="200"/>
      <c r="TW253" s="200"/>
      <c r="TX253" s="200"/>
      <c r="UA253" s="200"/>
      <c r="UD253" s="200"/>
      <c r="UG253" s="200"/>
      <c r="UJ253" s="200"/>
      <c r="UM253" s="200"/>
      <c r="UP253" s="200"/>
      <c r="UY253" s="200"/>
      <c r="VB253" s="200"/>
      <c r="VE253" s="200"/>
      <c r="VH253" s="200"/>
      <c r="VQ253" s="200"/>
      <c r="VW253" s="200"/>
      <c r="VZ253" s="200"/>
      <c r="WC253" s="200"/>
      <c r="WF253" s="200"/>
      <c r="WL253" s="200"/>
      <c r="WU253" s="200"/>
      <c r="WW253" s="200"/>
      <c r="WX253" s="200"/>
      <c r="WZ253" s="200"/>
      <c r="XC253" s="200"/>
      <c r="XF253" s="200"/>
      <c r="XI253" s="200"/>
      <c r="XL253" s="200"/>
      <c r="XO253" s="200"/>
      <c r="XQ253" s="200"/>
      <c r="XS253" s="200"/>
      <c r="XV253" s="200"/>
      <c r="XY253" s="200"/>
      <c r="YB253" s="200"/>
      <c r="YE253" s="200"/>
      <c r="YH253" s="200"/>
      <c r="YK253" s="200"/>
      <c r="YN253" s="200"/>
      <c r="YP253" s="200"/>
      <c r="YS253" s="200"/>
      <c r="YV253" s="200"/>
      <c r="YY253" s="200"/>
      <c r="ZE253" s="200"/>
      <c r="ZH253" s="200"/>
      <c r="ZJ253" s="200"/>
      <c r="AAQ253" s="200"/>
      <c r="AAT253" s="200"/>
      <c r="AAW253" s="200"/>
      <c r="AAZ253" s="200"/>
      <c r="ABC253" s="200"/>
      <c r="ABD253" s="200"/>
      <c r="ABE253" s="200"/>
      <c r="ABH253" s="200"/>
      <c r="ABK253" s="200"/>
      <c r="ABN253" s="200"/>
      <c r="ABQ253" s="200"/>
      <c r="ABS253" s="200"/>
      <c r="ACG253" s="200"/>
      <c r="ACH253" s="200"/>
      <c r="ACI253" s="200"/>
      <c r="ACJ253" s="200"/>
      <c r="ACK253" s="200"/>
      <c r="ACL253" s="200"/>
      <c r="ACM253" s="200"/>
      <c r="ACN253" s="200"/>
      <c r="ACO253" s="200"/>
      <c r="ACP253" s="200"/>
      <c r="ACQ253" s="200"/>
      <c r="ACR253" s="200"/>
      <c r="ACS253" s="200"/>
      <c r="ACT253" s="200"/>
      <c r="ACU253" s="200"/>
      <c r="ACV253" s="200"/>
      <c r="ACW253" s="200"/>
      <c r="ACX253" s="200"/>
      <c r="ACY253" s="200"/>
      <c r="ADE253" s="200"/>
      <c r="ADF253" s="200"/>
      <c r="ADG253" s="200"/>
      <c r="ADH253" s="200"/>
      <c r="ADI253" s="200"/>
      <c r="ADJ253" s="200"/>
      <c r="ADK253" s="200"/>
      <c r="ADM253" s="200"/>
      <c r="ADN253" s="200"/>
      <c r="ADO253" s="200"/>
      <c r="ADP253" s="200"/>
      <c r="ADQ253" s="200"/>
      <c r="ADR253" s="200"/>
      <c r="ADS253" s="200"/>
      <c r="ADT253" s="200"/>
      <c r="ADW253" s="200"/>
      <c r="ADZ253" s="200"/>
      <c r="AEC253" s="200"/>
      <c r="AEF253" s="200"/>
      <c r="AEI253" s="200"/>
      <c r="AEL253" s="200"/>
      <c r="AEU253" s="200"/>
      <c r="AEX253" s="200"/>
      <c r="AFA253" s="200"/>
      <c r="AFD253" s="200"/>
      <c r="AFM253" s="200"/>
      <c r="AFS253" s="200"/>
      <c r="AFV253" s="200"/>
      <c r="AFY253" s="200"/>
      <c r="AGB253" s="200"/>
      <c r="AGH253" s="200"/>
      <c r="AGQ253" s="200"/>
      <c r="AGS253" s="200"/>
      <c r="AGT253" s="200"/>
      <c r="AGV253" s="200"/>
      <c r="AGY253" s="200"/>
      <c r="AHB253" s="200"/>
      <c r="AHE253" s="200"/>
      <c r="AHH253" s="200"/>
      <c r="AHK253" s="200"/>
      <c r="AHM253" s="200"/>
      <c r="AHO253" s="200"/>
      <c r="AHR253" s="200"/>
      <c r="AHU253" s="200"/>
      <c r="AHX253" s="200"/>
      <c r="AIA253" s="200"/>
      <c r="AID253" s="200"/>
      <c r="AIG253" s="200"/>
      <c r="AIJ253" s="200"/>
      <c r="AIL253" s="200"/>
      <c r="AIO253" s="200"/>
      <c r="AIR253" s="200"/>
      <c r="AIU253" s="200"/>
      <c r="AJA253" s="200"/>
      <c r="AJD253" s="200"/>
      <c r="AJF253" s="200"/>
      <c r="AKM253" s="200"/>
      <c r="AKP253" s="200"/>
      <c r="AKS253" s="200"/>
      <c r="AKV253" s="200"/>
      <c r="AKY253" s="200"/>
      <c r="AKZ253" s="200"/>
      <c r="ALA253" s="200"/>
      <c r="ALD253" s="200"/>
      <c r="ALG253" s="200"/>
      <c r="ALJ253" s="200"/>
      <c r="ALM253" s="200"/>
      <c r="ALO253" s="200"/>
      <c r="AMC253" s="200"/>
      <c r="AMD253" s="200"/>
      <c r="AME253" s="200"/>
      <c r="AMF253" s="200"/>
      <c r="AMG253" s="200"/>
      <c r="AMH253" s="200"/>
      <c r="AMI253" s="200"/>
      <c r="AMJ253" s="200"/>
      <c r="AMK253" s="200"/>
      <c r="AML253" s="200"/>
      <c r="AMM253" s="200"/>
      <c r="AMN253" s="200"/>
      <c r="AMO253" s="200"/>
      <c r="AMP253" s="200"/>
      <c r="AMQ253" s="200"/>
      <c r="AMR253" s="200"/>
      <c r="AMS253" s="200"/>
      <c r="AMT253" s="200"/>
      <c r="AMU253" s="200"/>
      <c r="ANA253" s="200"/>
      <c r="ANB253" s="200"/>
      <c r="ANC253" s="200"/>
      <c r="AND253" s="200"/>
      <c r="ANE253" s="200"/>
      <c r="ANF253" s="200"/>
      <c r="ANG253" s="200"/>
      <c r="ANI253" s="200"/>
      <c r="ANJ253" s="200"/>
      <c r="ANK253" s="200"/>
      <c r="ANL253" s="200"/>
      <c r="ANM253" s="200"/>
      <c r="ANN253" s="200"/>
      <c r="ANO253" s="200"/>
      <c r="ANP253" s="200"/>
      <c r="ANS253" s="200"/>
      <c r="ANV253" s="200"/>
      <c r="ANY253" s="200"/>
      <c r="AOB253" s="200"/>
      <c r="AOE253" s="200"/>
      <c r="AOH253" s="200"/>
      <c r="AOQ253" s="200"/>
      <c r="AOT253" s="200"/>
      <c r="AOW253" s="200"/>
      <c r="AOZ253" s="200"/>
      <c r="API253" s="200"/>
      <c r="APO253" s="200"/>
      <c r="APR253" s="200"/>
      <c r="APU253" s="200"/>
      <c r="APX253" s="200"/>
      <c r="AQD253" s="200"/>
      <c r="AQM253" s="200"/>
      <c r="AQO253" s="200"/>
      <c r="AQP253" s="200"/>
      <c r="AQR253" s="200"/>
      <c r="AQU253" s="200"/>
      <c r="AQX253" s="200"/>
      <c r="ARA253" s="200"/>
      <c r="ARD253" s="200"/>
      <c r="ARG253" s="200"/>
      <c r="ARI253" s="200"/>
      <c r="ARK253" s="200"/>
      <c r="ARN253" s="200"/>
      <c r="ARQ253" s="200"/>
      <c r="ART253" s="200"/>
      <c r="ARW253" s="200"/>
      <c r="ARZ253" s="200"/>
      <c r="ASC253" s="200"/>
      <c r="ASF253" s="200"/>
      <c r="ASH253" s="200"/>
      <c r="ASK253" s="200"/>
      <c r="ASN253" s="200"/>
      <c r="ASQ253" s="200"/>
      <c r="ASW253" s="200"/>
      <c r="ASZ253" s="200"/>
      <c r="ATB253" s="200"/>
      <c r="AUI253" s="200"/>
      <c r="AUL253" s="200"/>
      <c r="AUO253" s="200"/>
      <c r="AUR253" s="200"/>
      <c r="AUU253" s="200"/>
      <c r="AUV253" s="200"/>
      <c r="AUW253" s="200"/>
      <c r="AUZ253" s="200"/>
      <c r="AVC253" s="200"/>
      <c r="AVF253" s="200"/>
      <c r="AVI253" s="200"/>
      <c r="AVK253" s="200"/>
      <c r="AVY253" s="200"/>
      <c r="AVZ253" s="200"/>
      <c r="AWA253" s="200"/>
      <c r="AWB253" s="200"/>
      <c r="AWC253" s="200"/>
      <c r="AWD253" s="200"/>
      <c r="AWE253" s="200"/>
      <c r="AWF253" s="200"/>
      <c r="AWG253" s="200"/>
      <c r="AWH253" s="200"/>
      <c r="AWI253" s="200"/>
      <c r="AWJ253" s="200"/>
      <c r="AWK253" s="200"/>
      <c r="AWL253" s="200"/>
      <c r="AWM253" s="200"/>
      <c r="AWN253" s="200"/>
      <c r="AWO253" s="200"/>
      <c r="AWP253" s="200"/>
      <c r="AWQ253" s="200"/>
      <c r="AWW253" s="200"/>
      <c r="AWX253" s="200"/>
      <c r="AWY253" s="200"/>
      <c r="AWZ253" s="200"/>
      <c r="AXA253" s="200"/>
      <c r="AXB253" s="200"/>
      <c r="AXC253" s="200"/>
      <c r="AXE253" s="200"/>
      <c r="AXF253" s="200"/>
      <c r="AXG253" s="200"/>
      <c r="AXH253" s="200"/>
      <c r="AXI253" s="200"/>
      <c r="AXJ253" s="200"/>
      <c r="AXK253" s="200"/>
      <c r="AXL253" s="200"/>
      <c r="AXO253" s="200"/>
      <c r="AXR253" s="200"/>
      <c r="AXU253" s="200"/>
      <c r="AXX253" s="200"/>
      <c r="AYA253" s="200"/>
      <c r="AYD253" s="200"/>
      <c r="AYM253" s="200"/>
      <c r="AYP253" s="200"/>
      <c r="AYS253" s="200"/>
      <c r="AYV253" s="200"/>
      <c r="AZE253" s="200"/>
      <c r="AZK253" s="200"/>
      <c r="AZN253" s="200"/>
      <c r="AZQ253" s="200"/>
      <c r="AZT253" s="200"/>
      <c r="AZZ253" s="200"/>
      <c r="BAI253" s="200"/>
      <c r="BAK253" s="200"/>
      <c r="BAL253" s="200"/>
      <c r="BAN253" s="200"/>
      <c r="BAQ253" s="200"/>
      <c r="BAT253" s="200"/>
      <c r="BAW253" s="200"/>
      <c r="BAZ253" s="200"/>
      <c r="BBC253" s="200"/>
      <c r="BBE253" s="200"/>
      <c r="BBG253" s="200"/>
      <c r="BBJ253" s="200"/>
      <c r="BBM253" s="200"/>
      <c r="BBP253" s="200"/>
      <c r="BBS253" s="200"/>
      <c r="BBV253" s="200"/>
      <c r="BBY253" s="200"/>
      <c r="BCB253" s="200"/>
      <c r="BCD253" s="200"/>
      <c r="BCG253" s="200"/>
      <c r="BCJ253" s="200"/>
      <c r="BCM253" s="200"/>
      <c r="BCS253" s="200"/>
      <c r="BCV253" s="200"/>
      <c r="BCX253" s="200"/>
      <c r="BEE253" s="200"/>
      <c r="BEH253" s="200"/>
      <c r="BEK253" s="200"/>
      <c r="BEN253" s="200"/>
      <c r="BEQ253" s="200"/>
      <c r="BER253" s="200"/>
      <c r="BES253" s="200"/>
      <c r="BEV253" s="200"/>
      <c r="BEY253" s="200"/>
      <c r="BFB253" s="200"/>
      <c r="BFE253" s="200"/>
      <c r="BFG253" s="200"/>
      <c r="BFU253" s="200"/>
      <c r="BFV253" s="200"/>
      <c r="BFW253" s="200"/>
      <c r="BFX253" s="200"/>
      <c r="BFY253" s="200"/>
      <c r="BFZ253" s="200"/>
      <c r="BGA253" s="200"/>
      <c r="BGB253" s="200"/>
      <c r="BGC253" s="200"/>
      <c r="BGD253" s="200"/>
      <c r="BGE253" s="200"/>
      <c r="BGF253" s="200"/>
      <c r="BGG253" s="200"/>
      <c r="BGH253" s="200"/>
      <c r="BGI253" s="200"/>
      <c r="BGJ253" s="200"/>
      <c r="BGK253" s="200"/>
      <c r="BGL253" s="200"/>
      <c r="BGM253" s="200"/>
      <c r="BGS253" s="200"/>
      <c r="BGT253" s="200"/>
      <c r="BGU253" s="200"/>
      <c r="BGV253" s="200"/>
      <c r="BGW253" s="200"/>
      <c r="BGX253" s="200"/>
      <c r="BGY253" s="200"/>
      <c r="BHA253" s="200"/>
      <c r="BHB253" s="200"/>
      <c r="BHC253" s="200"/>
      <c r="BHD253" s="200"/>
      <c r="BHE253" s="200"/>
      <c r="BHF253" s="200"/>
      <c r="BHG253" s="200"/>
      <c r="BHH253" s="200"/>
      <c r="BHK253" s="200"/>
      <c r="BHN253" s="200"/>
      <c r="BHQ253" s="200"/>
      <c r="BHT253" s="200"/>
      <c r="BHW253" s="200"/>
      <c r="BHZ253" s="200"/>
      <c r="BII253" s="200"/>
      <c r="BIL253" s="200"/>
      <c r="BIO253" s="200"/>
      <c r="BIR253" s="200"/>
      <c r="BJA253" s="200"/>
      <c r="BJG253" s="200"/>
      <c r="BJJ253" s="200"/>
      <c r="BJM253" s="200"/>
      <c r="BJP253" s="200"/>
      <c r="BJV253" s="200"/>
      <c r="BKE253" s="200"/>
      <c r="BKG253" s="200"/>
      <c r="BKH253" s="200"/>
      <c r="BKJ253" s="200"/>
      <c r="BKM253" s="200"/>
      <c r="BKP253" s="200"/>
      <c r="BKS253" s="200"/>
      <c r="BKV253" s="200"/>
      <c r="BKY253" s="200"/>
      <c r="BLA253" s="200"/>
      <c r="BLC253" s="200"/>
      <c r="BLF253" s="200"/>
      <c r="BLI253" s="200"/>
      <c r="BLL253" s="200"/>
      <c r="BLO253" s="200"/>
      <c r="BLR253" s="200"/>
      <c r="BLU253" s="200"/>
      <c r="BLX253" s="200"/>
      <c r="BLZ253" s="200"/>
      <c r="BMC253" s="200"/>
      <c r="BMF253" s="200"/>
      <c r="BMI253" s="200"/>
      <c r="BMO253" s="200"/>
      <c r="BMR253" s="200"/>
      <c r="BMT253" s="200"/>
      <c r="BOA253" s="200"/>
      <c r="BOD253" s="200"/>
      <c r="BOG253" s="200"/>
      <c r="BOJ253" s="200"/>
      <c r="BOM253" s="200"/>
      <c r="BON253" s="200"/>
      <c r="BOO253" s="200"/>
      <c r="BOR253" s="200"/>
      <c r="BOU253" s="200"/>
      <c r="BOX253" s="200"/>
      <c r="BPA253" s="200"/>
      <c r="BPC253" s="200"/>
      <c r="BPQ253" s="200"/>
      <c r="BPR253" s="200"/>
      <c r="BPS253" s="200"/>
      <c r="BPT253" s="200"/>
      <c r="BPU253" s="200"/>
      <c r="BPV253" s="200"/>
      <c r="BPW253" s="200"/>
      <c r="BPX253" s="200"/>
      <c r="BPY253" s="200"/>
      <c r="BPZ253" s="200"/>
      <c r="BQA253" s="200"/>
      <c r="BQB253" s="200"/>
      <c r="BQC253" s="200"/>
      <c r="BQD253" s="200"/>
      <c r="BQE253" s="200"/>
      <c r="BQF253" s="200"/>
      <c r="BQG253" s="200"/>
      <c r="BQH253" s="200"/>
      <c r="BQI253" s="200"/>
      <c r="BQO253" s="200"/>
      <c r="BQP253" s="200"/>
      <c r="BQQ253" s="200"/>
      <c r="BQR253" s="200"/>
      <c r="BQS253" s="200"/>
      <c r="BQT253" s="200"/>
      <c r="BQU253" s="200"/>
      <c r="BQW253" s="200"/>
      <c r="BQX253" s="200"/>
      <c r="BQY253" s="200"/>
      <c r="BQZ253" s="200"/>
      <c r="BRA253" s="200"/>
      <c r="BRB253" s="200"/>
      <c r="BRC253" s="200"/>
      <c r="BRD253" s="200"/>
      <c r="BRG253" s="200"/>
      <c r="BRJ253" s="200"/>
      <c r="BRM253" s="200"/>
      <c r="BRP253" s="200"/>
      <c r="BRS253" s="200"/>
      <c r="BRV253" s="200"/>
      <c r="BSE253" s="200"/>
      <c r="BSH253" s="200"/>
      <c r="BSK253" s="200"/>
      <c r="BSN253" s="200"/>
      <c r="BSW253" s="200"/>
      <c r="BTC253" s="200"/>
      <c r="BTF253" s="200"/>
      <c r="BTI253" s="200"/>
      <c r="BTL253" s="200"/>
      <c r="BTR253" s="200"/>
      <c r="BUA253" s="200"/>
      <c r="BUC253" s="200"/>
      <c r="BUD253" s="200"/>
      <c r="BUF253" s="200"/>
      <c r="BUI253" s="200"/>
      <c r="BUL253" s="200"/>
      <c r="BUO253" s="200"/>
      <c r="BUR253" s="200"/>
      <c r="BUU253" s="200"/>
      <c r="BUW253" s="200"/>
      <c r="BUY253" s="200"/>
      <c r="BVB253" s="200"/>
      <c r="BVE253" s="200"/>
      <c r="BVH253" s="200"/>
      <c r="BVK253" s="200"/>
      <c r="BVN253" s="200"/>
      <c r="BVQ253" s="200"/>
      <c r="BVT253" s="200"/>
      <c r="BVV253" s="200"/>
      <c r="BVY253" s="200"/>
      <c r="BWB253" s="200"/>
      <c r="BWE253" s="200"/>
      <c r="BWK253" s="200"/>
      <c r="BWN253" s="200"/>
      <c r="BWP253" s="200"/>
      <c r="BXW253" s="200"/>
      <c r="BXZ253" s="200"/>
      <c r="BYC253" s="200"/>
      <c r="BYF253" s="200"/>
      <c r="BYI253" s="200"/>
      <c r="BYJ253" s="200"/>
      <c r="BYK253" s="200"/>
      <c r="BYN253" s="200"/>
      <c r="BYQ253" s="200"/>
      <c r="BYT253" s="200"/>
      <c r="BYW253" s="200"/>
      <c r="BYY253" s="200"/>
      <c r="BZM253" s="200"/>
      <c r="BZN253" s="200"/>
      <c r="BZO253" s="200"/>
      <c r="BZP253" s="200"/>
      <c r="BZQ253" s="200"/>
      <c r="BZR253" s="200"/>
      <c r="BZS253" s="200"/>
      <c r="BZT253" s="200"/>
      <c r="BZU253" s="200"/>
      <c r="BZV253" s="200"/>
      <c r="BZW253" s="200"/>
      <c r="BZX253" s="200"/>
      <c r="BZY253" s="200"/>
      <c r="BZZ253" s="200"/>
      <c r="CAA253" s="200"/>
      <c r="CAB253" s="200"/>
      <c r="CAC253" s="200"/>
      <c r="CAD253" s="200"/>
      <c r="CAE253" s="200"/>
      <c r="CAK253" s="200"/>
      <c r="CAL253" s="200"/>
      <c r="CAM253" s="200"/>
      <c r="CAN253" s="200"/>
      <c r="CAO253" s="200"/>
      <c r="CAP253" s="200"/>
      <c r="CAQ253" s="200"/>
      <c r="CAS253" s="200"/>
      <c r="CAT253" s="200"/>
      <c r="CAU253" s="200"/>
      <c r="CAV253" s="200"/>
      <c r="CAW253" s="200"/>
      <c r="CAX253" s="200"/>
      <c r="CAY253" s="200"/>
      <c r="CAZ253" s="200"/>
      <c r="CBC253" s="200"/>
      <c r="CBF253" s="200"/>
      <c r="CBI253" s="200"/>
      <c r="CBL253" s="200"/>
      <c r="CBO253" s="200"/>
      <c r="CBR253" s="200"/>
      <c r="CCA253" s="200"/>
      <c r="CCD253" s="200"/>
      <c r="CCG253" s="200"/>
      <c r="CCJ253" s="200"/>
      <c r="CCS253" s="200"/>
      <c r="CCY253" s="200"/>
      <c r="CDB253" s="200"/>
      <c r="CDE253" s="200"/>
      <c r="CDH253" s="200"/>
      <c r="CDN253" s="200"/>
      <c r="CDW253" s="200"/>
      <c r="CDY253" s="200"/>
      <c r="CDZ253" s="200"/>
      <c r="CEB253" s="200"/>
      <c r="CEE253" s="200"/>
      <c r="CEH253" s="200"/>
      <c r="CEK253" s="200"/>
      <c r="CEN253" s="200"/>
      <c r="CEQ253" s="200"/>
      <c r="CES253" s="200"/>
      <c r="CEU253" s="200"/>
      <c r="CEX253" s="200"/>
      <c r="CFA253" s="200"/>
      <c r="CFD253" s="200"/>
      <c r="CFG253" s="200"/>
      <c r="CFJ253" s="200"/>
      <c r="CFM253" s="200"/>
      <c r="CFP253" s="200"/>
      <c r="CFR253" s="200"/>
      <c r="CFU253" s="200"/>
      <c r="CFX253" s="200"/>
      <c r="CGA253" s="200"/>
      <c r="CGG253" s="200"/>
      <c r="CGJ253" s="200"/>
      <c r="CGL253" s="200"/>
      <c r="CHS253" s="200"/>
      <c r="CHV253" s="200"/>
      <c r="CHY253" s="200"/>
      <c r="CIB253" s="200"/>
      <c r="CIE253" s="200"/>
      <c r="CIF253" s="200"/>
      <c r="CIG253" s="200"/>
      <c r="CIJ253" s="200"/>
      <c r="CIM253" s="200"/>
      <c r="CIP253" s="200"/>
      <c r="CIS253" s="200"/>
      <c r="CIU253" s="200"/>
      <c r="CJI253" s="200"/>
      <c r="CJJ253" s="200"/>
      <c r="CJK253" s="200"/>
      <c r="CJL253" s="200"/>
      <c r="CJM253" s="200"/>
      <c r="CJN253" s="200"/>
      <c r="CJO253" s="200"/>
      <c r="CJP253" s="200"/>
      <c r="CJQ253" s="200"/>
      <c r="CJR253" s="200"/>
      <c r="CJS253" s="200"/>
      <c r="CJT253" s="200"/>
      <c r="CJU253" s="200"/>
      <c r="CJV253" s="200"/>
      <c r="CJW253" s="200"/>
      <c r="CJX253" s="200"/>
      <c r="CJY253" s="200"/>
      <c r="CJZ253" s="200"/>
      <c r="CKA253" s="200"/>
      <c r="CKG253" s="200"/>
      <c r="CKH253" s="200"/>
      <c r="CKI253" s="200"/>
      <c r="CKJ253" s="200"/>
      <c r="CKK253" s="200"/>
      <c r="CKL253" s="200"/>
      <c r="CKM253" s="200"/>
      <c r="CKO253" s="200"/>
      <c r="CKP253" s="200"/>
      <c r="CKQ253" s="200"/>
      <c r="CKR253" s="200"/>
      <c r="CKS253" s="200"/>
      <c r="CKT253" s="200"/>
      <c r="CKU253" s="200"/>
      <c r="CKV253" s="200"/>
      <c r="CKY253" s="200"/>
      <c r="CLB253" s="200"/>
      <c r="CLE253" s="200"/>
      <c r="CLH253" s="200"/>
      <c r="CLK253" s="200"/>
      <c r="CLN253" s="200"/>
      <c r="CLW253" s="200"/>
      <c r="CLZ253" s="200"/>
      <c r="CMC253" s="200"/>
      <c r="CMF253" s="200"/>
      <c r="CMO253" s="200"/>
      <c r="CMU253" s="200"/>
      <c r="CMX253" s="200"/>
      <c r="CNA253" s="200"/>
      <c r="CND253" s="200"/>
      <c r="CNJ253" s="200"/>
      <c r="CNS253" s="200"/>
      <c r="CNU253" s="200"/>
      <c r="CNV253" s="200"/>
      <c r="CNX253" s="200"/>
      <c r="COA253" s="200"/>
      <c r="COD253" s="200"/>
      <c r="COG253" s="200"/>
      <c r="COJ253" s="200"/>
      <c r="COM253" s="200"/>
      <c r="COO253" s="200"/>
      <c r="COQ253" s="200"/>
      <c r="COT253" s="200"/>
      <c r="COW253" s="200"/>
      <c r="COZ253" s="200"/>
      <c r="CPC253" s="200"/>
      <c r="CPF253" s="200"/>
      <c r="CPI253" s="200"/>
      <c r="CPL253" s="200"/>
      <c r="CPN253" s="200"/>
      <c r="CPQ253" s="200"/>
      <c r="CPT253" s="200"/>
      <c r="CPW253" s="200"/>
      <c r="CQC253" s="200"/>
      <c r="CQF253" s="200"/>
      <c r="CQH253" s="200"/>
      <c r="CRO253" s="200"/>
      <c r="CRR253" s="200"/>
      <c r="CRU253" s="200"/>
      <c r="CRX253" s="200"/>
      <c r="CSA253" s="200"/>
      <c r="CSB253" s="200"/>
      <c r="CSC253" s="200"/>
      <c r="CSF253" s="200"/>
      <c r="CSI253" s="200"/>
      <c r="CSL253" s="200"/>
      <c r="CSO253" s="200"/>
      <c r="CSQ253" s="200"/>
      <c r="CTE253" s="200"/>
      <c r="CTF253" s="200"/>
      <c r="CTG253" s="200"/>
      <c r="CTH253" s="200"/>
      <c r="CTI253" s="200"/>
      <c r="CTJ253" s="200"/>
      <c r="CTK253" s="200"/>
      <c r="CTL253" s="200"/>
      <c r="CTM253" s="200"/>
      <c r="CTN253" s="200"/>
      <c r="CTO253" s="200"/>
      <c r="CTP253" s="200"/>
      <c r="CTQ253" s="200"/>
      <c r="CTR253" s="200"/>
      <c r="CTS253" s="200"/>
      <c r="CTT253" s="200"/>
      <c r="CTU253" s="200"/>
      <c r="CTV253" s="200"/>
      <c r="CTW253" s="200"/>
      <c r="CUC253" s="200"/>
      <c r="CUD253" s="200"/>
      <c r="CUE253" s="200"/>
      <c r="CUF253" s="200"/>
      <c r="CUG253" s="200"/>
      <c r="CUH253" s="200"/>
      <c r="CUI253" s="200"/>
      <c r="CUK253" s="200"/>
      <c r="CUL253" s="200"/>
      <c r="CUM253" s="200"/>
      <c r="CUN253" s="200"/>
      <c r="CUO253" s="200"/>
      <c r="CUP253" s="200"/>
      <c r="CUQ253" s="200"/>
      <c r="CUR253" s="200"/>
      <c r="CUU253" s="200"/>
      <c r="CUX253" s="200"/>
      <c r="CVA253" s="200"/>
      <c r="CVD253" s="200"/>
      <c r="CVG253" s="200"/>
      <c r="CVJ253" s="200"/>
      <c r="CVS253" s="200"/>
      <c r="CVV253" s="200"/>
      <c r="CVY253" s="200"/>
      <c r="CWB253" s="200"/>
      <c r="CWK253" s="200"/>
      <c r="CWQ253" s="200"/>
      <c r="CWT253" s="200"/>
      <c r="CWW253" s="200"/>
      <c r="CWZ253" s="200"/>
      <c r="CXF253" s="200"/>
      <c r="CXO253" s="200"/>
      <c r="CXQ253" s="200"/>
      <c r="CXR253" s="200"/>
      <c r="CXT253" s="200"/>
      <c r="CXW253" s="200"/>
      <c r="CXZ253" s="200"/>
      <c r="CYC253" s="200"/>
      <c r="CYF253" s="200"/>
      <c r="CYI253" s="200"/>
      <c r="CYK253" s="200"/>
      <c r="CYM253" s="200"/>
      <c r="CYP253" s="200"/>
      <c r="CYS253" s="200"/>
      <c r="CYV253" s="200"/>
      <c r="CYY253" s="200"/>
      <c r="CZB253" s="200"/>
      <c r="CZE253" s="200"/>
      <c r="CZH253" s="200"/>
      <c r="CZJ253" s="200"/>
      <c r="CZM253" s="200"/>
      <c r="CZP253" s="200"/>
      <c r="CZS253" s="200"/>
      <c r="CZY253" s="200"/>
      <c r="DAB253" s="200"/>
      <c r="DAD253" s="200"/>
      <c r="DBK253" s="200"/>
      <c r="DBN253" s="200"/>
      <c r="DBQ253" s="200"/>
      <c r="DBT253" s="200"/>
      <c r="DBW253" s="200"/>
      <c r="DBX253" s="200"/>
      <c r="DBY253" s="200"/>
      <c r="DCB253" s="200"/>
      <c r="DCE253" s="200"/>
      <c r="DCH253" s="200"/>
      <c r="DCK253" s="200"/>
      <c r="DCM253" s="200"/>
      <c r="DDA253" s="200"/>
      <c r="DDB253" s="200"/>
      <c r="DDC253" s="200"/>
      <c r="DDD253" s="200"/>
      <c r="DDE253" s="200"/>
      <c r="DDF253" s="200"/>
      <c r="DDG253" s="200"/>
      <c r="DDH253" s="200"/>
      <c r="DDI253" s="200"/>
      <c r="DDJ253" s="200"/>
      <c r="DDK253" s="200"/>
      <c r="DDL253" s="200"/>
      <c r="DDM253" s="200"/>
      <c r="DDN253" s="200"/>
      <c r="DDO253" s="200"/>
      <c r="DDP253" s="200"/>
      <c r="DDQ253" s="200"/>
      <c r="DDR253" s="200"/>
      <c r="DDS253" s="200"/>
      <c r="DDY253" s="200"/>
      <c r="DDZ253" s="200"/>
      <c r="DEA253" s="200"/>
      <c r="DEB253" s="200"/>
      <c r="DEC253" s="200"/>
      <c r="DED253" s="200"/>
      <c r="DEE253" s="200"/>
      <c r="DEG253" s="200"/>
      <c r="DEH253" s="200"/>
      <c r="DEI253" s="200"/>
      <c r="DEJ253" s="200"/>
      <c r="DEK253" s="200"/>
      <c r="DEL253" s="200"/>
      <c r="DEM253" s="200"/>
      <c r="DEN253" s="200"/>
      <c r="DEQ253" s="200"/>
      <c r="DET253" s="200"/>
      <c r="DEW253" s="200"/>
      <c r="DEZ253" s="200"/>
      <c r="DFC253" s="200"/>
      <c r="DFF253" s="200"/>
      <c r="DFO253" s="200"/>
      <c r="DFR253" s="200"/>
      <c r="DFU253" s="200"/>
      <c r="DFX253" s="200"/>
      <c r="DGG253" s="200"/>
      <c r="DGM253" s="200"/>
      <c r="DGP253" s="200"/>
      <c r="DGS253" s="200"/>
      <c r="DGV253" s="200"/>
      <c r="DHB253" s="200"/>
      <c r="DHK253" s="200"/>
      <c r="DHM253" s="200"/>
      <c r="DHN253" s="200"/>
      <c r="DHP253" s="200"/>
      <c r="DHS253" s="200"/>
      <c r="DHV253" s="200"/>
      <c r="DHY253" s="200"/>
      <c r="DIB253" s="200"/>
      <c r="DIE253" s="200"/>
      <c r="DIG253" s="200"/>
      <c r="DII253" s="200"/>
      <c r="DIL253" s="200"/>
      <c r="DIO253" s="200"/>
      <c r="DIR253" s="200"/>
      <c r="DIU253" s="200"/>
      <c r="DIX253" s="200"/>
      <c r="DJA253" s="200"/>
      <c r="DJD253" s="200"/>
      <c r="DJF253" s="200"/>
      <c r="DJI253" s="200"/>
      <c r="DJL253" s="200"/>
      <c r="DJO253" s="200"/>
      <c r="DJU253" s="200"/>
      <c r="DJX253" s="200"/>
      <c r="DJZ253" s="200"/>
      <c r="DLG253" s="200"/>
      <c r="DLJ253" s="200"/>
      <c r="DLM253" s="200"/>
      <c r="DLP253" s="200"/>
      <c r="DLS253" s="200"/>
      <c r="DLT253" s="200"/>
      <c r="DLU253" s="200"/>
      <c r="DLX253" s="200"/>
      <c r="DMA253" s="200"/>
      <c r="DMD253" s="200"/>
      <c r="DMG253" s="200"/>
      <c r="DMI253" s="200"/>
      <c r="DMW253" s="200"/>
      <c r="DMX253" s="200"/>
      <c r="DMY253" s="200"/>
      <c r="DMZ253" s="200"/>
      <c r="DNA253" s="200"/>
      <c r="DNB253" s="200"/>
      <c r="DNC253" s="200"/>
      <c r="DND253" s="200"/>
      <c r="DNE253" s="200"/>
      <c r="DNF253" s="200"/>
      <c r="DNG253" s="200"/>
      <c r="DNH253" s="200"/>
      <c r="DNI253" s="200"/>
      <c r="DNJ253" s="200"/>
      <c r="DNK253" s="200"/>
      <c r="DNL253" s="200"/>
      <c r="DNM253" s="200"/>
      <c r="DNN253" s="200"/>
      <c r="DNO253" s="200"/>
      <c r="DNU253" s="200"/>
      <c r="DNV253" s="200"/>
      <c r="DNW253" s="200"/>
      <c r="DNX253" s="200"/>
      <c r="DNY253" s="200"/>
      <c r="DNZ253" s="200"/>
      <c r="DOA253" s="200"/>
      <c r="DOC253" s="200"/>
      <c r="DOD253" s="200"/>
      <c r="DOE253" s="200"/>
      <c r="DOF253" s="200"/>
      <c r="DOG253" s="200"/>
      <c r="DOH253" s="200"/>
      <c r="DOI253" s="200"/>
      <c r="DOJ253" s="200"/>
      <c r="DOM253" s="200"/>
      <c r="DOP253" s="200"/>
      <c r="DOS253" s="200"/>
      <c r="DOV253" s="200"/>
      <c r="DOY253" s="200"/>
      <c r="DPB253" s="200"/>
      <c r="DPK253" s="200"/>
      <c r="DPN253" s="200"/>
      <c r="DPQ253" s="200"/>
      <c r="DPT253" s="200"/>
      <c r="DQC253" s="200"/>
      <c r="DQI253" s="200"/>
      <c r="DQL253" s="200"/>
      <c r="DQO253" s="200"/>
      <c r="DQR253" s="200"/>
      <c r="DQX253" s="200"/>
      <c r="DRG253" s="200"/>
      <c r="DRI253" s="200"/>
      <c r="DRJ253" s="200"/>
      <c r="DRL253" s="200"/>
      <c r="DRO253" s="200"/>
      <c r="DRR253" s="200"/>
      <c r="DRU253" s="200"/>
      <c r="DRX253" s="200"/>
      <c r="DSA253" s="200"/>
      <c r="DSC253" s="200"/>
      <c r="DSE253" s="200"/>
      <c r="DSH253" s="200"/>
      <c r="DSK253" s="200"/>
      <c r="DSN253" s="200"/>
      <c r="DSQ253" s="200"/>
      <c r="DST253" s="200"/>
      <c r="DSW253" s="200"/>
      <c r="DSZ253" s="200"/>
      <c r="DTB253" s="200"/>
      <c r="DTE253" s="200"/>
      <c r="DTH253" s="200"/>
      <c r="DTK253" s="200"/>
      <c r="DTQ253" s="200"/>
      <c r="DTT253" s="200"/>
      <c r="DTV253" s="200"/>
      <c r="DVC253" s="200"/>
      <c r="DVF253" s="200"/>
      <c r="DVI253" s="200"/>
      <c r="DVL253" s="200"/>
      <c r="DVO253" s="200"/>
      <c r="DVP253" s="200"/>
      <c r="DVQ253" s="200"/>
      <c r="DVT253" s="200"/>
      <c r="DVW253" s="200"/>
      <c r="DVZ253" s="200"/>
      <c r="DWC253" s="200"/>
      <c r="DWE253" s="200"/>
      <c r="DWS253" s="200"/>
      <c r="DWT253" s="200"/>
      <c r="DWU253" s="200"/>
      <c r="DWV253" s="200"/>
      <c r="DWW253" s="200"/>
      <c r="DWX253" s="200"/>
      <c r="DWY253" s="200"/>
      <c r="DWZ253" s="200"/>
      <c r="DXA253" s="200"/>
      <c r="DXB253" s="200"/>
      <c r="DXC253" s="200"/>
      <c r="DXD253" s="200"/>
      <c r="DXE253" s="200"/>
      <c r="DXF253" s="200"/>
      <c r="DXG253" s="200"/>
      <c r="DXH253" s="200"/>
      <c r="DXI253" s="200"/>
      <c r="DXJ253" s="200"/>
      <c r="DXK253" s="200"/>
      <c r="DXQ253" s="200"/>
      <c r="DXR253" s="200"/>
      <c r="DXS253" s="200"/>
      <c r="DXT253" s="200"/>
      <c r="DXU253" s="200"/>
      <c r="DXV253" s="200"/>
      <c r="DXW253" s="200"/>
      <c r="DXY253" s="200"/>
      <c r="DXZ253" s="200"/>
      <c r="DYA253" s="200"/>
      <c r="DYB253" s="200"/>
      <c r="DYC253" s="200"/>
      <c r="DYD253" s="200"/>
      <c r="DYE253" s="200"/>
      <c r="DYF253" s="200"/>
      <c r="DYI253" s="200"/>
      <c r="DYL253" s="200"/>
      <c r="DYO253" s="200"/>
      <c r="DYR253" s="200"/>
      <c r="DYU253" s="200"/>
      <c r="DYX253" s="200"/>
      <c r="DZG253" s="200"/>
      <c r="DZJ253" s="200"/>
      <c r="DZM253" s="200"/>
      <c r="DZP253" s="200"/>
      <c r="DZY253" s="200"/>
      <c r="EAE253" s="200"/>
      <c r="EAH253" s="200"/>
      <c r="EAK253" s="200"/>
      <c r="EAN253" s="200"/>
      <c r="EAT253" s="200"/>
      <c r="EBC253" s="200"/>
      <c r="EBE253" s="200"/>
      <c r="EBF253" s="200"/>
      <c r="EBH253" s="200"/>
      <c r="EBK253" s="200"/>
      <c r="EBN253" s="200"/>
      <c r="EBQ253" s="200"/>
      <c r="EBT253" s="200"/>
      <c r="EBW253" s="200"/>
      <c r="EBY253" s="200"/>
      <c r="ECA253" s="200"/>
      <c r="ECD253" s="200"/>
      <c r="ECG253" s="200"/>
      <c r="ECJ253" s="200"/>
      <c r="ECM253" s="200"/>
      <c r="ECP253" s="200"/>
      <c r="ECS253" s="200"/>
      <c r="ECV253" s="200"/>
      <c r="ECX253" s="200"/>
      <c r="EDA253" s="200"/>
      <c r="EDD253" s="200"/>
      <c r="EDG253" s="200"/>
      <c r="EDM253" s="200"/>
      <c r="EDP253" s="200"/>
      <c r="EDR253" s="200"/>
      <c r="EEY253" s="200"/>
      <c r="EFB253" s="200"/>
      <c r="EFE253" s="200"/>
      <c r="EFH253" s="200"/>
      <c r="EFK253" s="200"/>
      <c r="EFL253" s="200"/>
      <c r="EFM253" s="200"/>
      <c r="EFP253" s="200"/>
      <c r="EFS253" s="200"/>
      <c r="EFV253" s="200"/>
      <c r="EFY253" s="200"/>
      <c r="EGA253" s="200"/>
      <c r="EGO253" s="200"/>
      <c r="EGP253" s="200"/>
      <c r="EGQ253" s="200"/>
      <c r="EGR253" s="200"/>
      <c r="EGS253" s="200"/>
      <c r="EGT253" s="200"/>
      <c r="EGU253" s="200"/>
      <c r="EGV253" s="200"/>
      <c r="EGW253" s="200"/>
      <c r="EGX253" s="200"/>
      <c r="EGY253" s="200"/>
      <c r="EGZ253" s="200"/>
      <c r="EHA253" s="200"/>
      <c r="EHB253" s="200"/>
      <c r="EHC253" s="200"/>
      <c r="EHD253" s="200"/>
      <c r="EHE253" s="200"/>
      <c r="EHF253" s="200"/>
      <c r="EHG253" s="200"/>
      <c r="EHM253" s="200"/>
      <c r="EHN253" s="200"/>
      <c r="EHO253" s="200"/>
      <c r="EHP253" s="200"/>
      <c r="EHQ253" s="200"/>
      <c r="EHR253" s="200"/>
      <c r="EHS253" s="200"/>
      <c r="EHU253" s="200"/>
      <c r="EHV253" s="200"/>
      <c r="EHW253" s="200"/>
      <c r="EHX253" s="200"/>
      <c r="EHY253" s="200"/>
      <c r="EHZ253" s="200"/>
      <c r="EIA253" s="200"/>
      <c r="EIB253" s="200"/>
      <c r="EIE253" s="200"/>
      <c r="EIH253" s="200"/>
      <c r="EIK253" s="200"/>
      <c r="EIN253" s="200"/>
      <c r="EIQ253" s="200"/>
      <c r="EIT253" s="200"/>
      <c r="EJC253" s="200"/>
      <c r="EJF253" s="200"/>
      <c r="EJI253" s="200"/>
      <c r="EJL253" s="200"/>
      <c r="EJU253" s="200"/>
      <c r="EKA253" s="200"/>
      <c r="EKD253" s="200"/>
      <c r="EKG253" s="200"/>
      <c r="EKJ253" s="200"/>
      <c r="EKP253" s="200"/>
      <c r="EKY253" s="200"/>
      <c r="ELA253" s="200"/>
      <c r="ELB253" s="200"/>
      <c r="ELD253" s="200"/>
      <c r="ELG253" s="200"/>
      <c r="ELJ253" s="200"/>
      <c r="ELM253" s="200"/>
      <c r="ELP253" s="200"/>
      <c r="ELS253" s="200"/>
      <c r="ELU253" s="200"/>
      <c r="ELW253" s="200"/>
      <c r="ELZ253" s="200"/>
      <c r="EMC253" s="200"/>
      <c r="EMF253" s="200"/>
      <c r="EMI253" s="200"/>
      <c r="EML253" s="200"/>
      <c r="EMO253" s="200"/>
      <c r="EMR253" s="200"/>
      <c r="EMT253" s="200"/>
      <c r="EMW253" s="200"/>
      <c r="EMZ253" s="200"/>
      <c r="ENC253" s="200"/>
      <c r="ENI253" s="200"/>
      <c r="ENL253" s="200"/>
      <c r="ENN253" s="200"/>
      <c r="EOU253" s="200"/>
      <c r="EOX253" s="200"/>
      <c r="EPA253" s="200"/>
      <c r="EPD253" s="200"/>
      <c r="EPG253" s="200"/>
      <c r="EPH253" s="200"/>
      <c r="EPI253" s="200"/>
      <c r="EPL253" s="200"/>
      <c r="EPO253" s="200"/>
      <c r="EPR253" s="200"/>
      <c r="EPU253" s="200"/>
      <c r="EPW253" s="200"/>
      <c r="EQK253" s="200"/>
      <c r="EQL253" s="200"/>
      <c r="EQM253" s="200"/>
      <c r="EQN253" s="200"/>
      <c r="EQO253" s="200"/>
      <c r="EQP253" s="200"/>
      <c r="EQQ253" s="200"/>
      <c r="EQR253" s="200"/>
      <c r="EQS253" s="200"/>
      <c r="EQT253" s="200"/>
      <c r="EQU253" s="200"/>
      <c r="EQV253" s="200"/>
      <c r="EQW253" s="200"/>
      <c r="EQX253" s="200"/>
      <c r="EQY253" s="200"/>
      <c r="EQZ253" s="200"/>
      <c r="ERA253" s="200"/>
      <c r="ERB253" s="200"/>
      <c r="ERC253" s="200"/>
      <c r="ERI253" s="200"/>
      <c r="ERJ253" s="200"/>
      <c r="ERK253" s="200"/>
      <c r="ERL253" s="200"/>
      <c r="ERM253" s="200"/>
      <c r="ERN253" s="200"/>
      <c r="ERO253" s="200"/>
      <c r="ERQ253" s="200"/>
      <c r="ERR253" s="200"/>
      <c r="ERS253" s="200"/>
      <c r="ERT253" s="200"/>
      <c r="ERU253" s="200"/>
      <c r="ERV253" s="200"/>
      <c r="ERW253" s="200"/>
      <c r="ERX253" s="200"/>
      <c r="ESA253" s="200"/>
      <c r="ESD253" s="200"/>
      <c r="ESG253" s="200"/>
      <c r="ESJ253" s="200"/>
      <c r="ESM253" s="200"/>
      <c r="ESP253" s="200"/>
      <c r="ESY253" s="200"/>
      <c r="ETB253" s="200"/>
      <c r="ETE253" s="200"/>
      <c r="ETH253" s="200"/>
      <c r="ETQ253" s="200"/>
      <c r="ETW253" s="200"/>
      <c r="ETZ253" s="200"/>
      <c r="EUC253" s="200"/>
      <c r="EUF253" s="200"/>
      <c r="EUL253" s="200"/>
      <c r="EUU253" s="200"/>
      <c r="EUW253" s="200"/>
      <c r="EUX253" s="200"/>
      <c r="EUZ253" s="200"/>
      <c r="EVC253" s="200"/>
      <c r="EVF253" s="200"/>
      <c r="EVI253" s="200"/>
      <c r="EVL253" s="200"/>
      <c r="EVO253" s="200"/>
      <c r="EVQ253" s="200"/>
      <c r="EVS253" s="200"/>
      <c r="EVV253" s="200"/>
      <c r="EVY253" s="200"/>
      <c r="EWB253" s="200"/>
      <c r="EWE253" s="200"/>
      <c r="EWH253" s="200"/>
      <c r="EWK253" s="200"/>
      <c r="EWN253" s="200"/>
      <c r="EWP253" s="200"/>
      <c r="EWS253" s="200"/>
      <c r="EWV253" s="200"/>
      <c r="EWY253" s="200"/>
      <c r="EXE253" s="200"/>
      <c r="EXH253" s="200"/>
      <c r="EXJ253" s="200"/>
      <c r="EYQ253" s="200"/>
      <c r="EYT253" s="200"/>
      <c r="EYW253" s="200"/>
      <c r="EYZ253" s="200"/>
      <c r="EZC253" s="200"/>
      <c r="EZD253" s="200"/>
      <c r="EZE253" s="200"/>
      <c r="EZH253" s="200"/>
      <c r="EZK253" s="200"/>
      <c r="EZN253" s="200"/>
      <c r="EZQ253" s="200"/>
      <c r="EZS253" s="200"/>
      <c r="FAG253" s="200"/>
      <c r="FAH253" s="200"/>
      <c r="FAI253" s="200"/>
      <c r="FAJ253" s="200"/>
      <c r="FAK253" s="200"/>
      <c r="FAL253" s="200"/>
      <c r="FAM253" s="200"/>
      <c r="FAN253" s="200"/>
      <c r="FAO253" s="200"/>
      <c r="FAP253" s="200"/>
      <c r="FAQ253" s="200"/>
      <c r="FAR253" s="200"/>
      <c r="FAS253" s="200"/>
      <c r="FAT253" s="200"/>
      <c r="FAU253" s="200"/>
      <c r="FAV253" s="200"/>
      <c r="FAW253" s="200"/>
      <c r="FAX253" s="200"/>
      <c r="FAY253" s="200"/>
      <c r="FBE253" s="200"/>
      <c r="FBF253" s="200"/>
      <c r="FBG253" s="200"/>
      <c r="FBH253" s="200"/>
      <c r="FBI253" s="200"/>
      <c r="FBJ253" s="200"/>
      <c r="FBK253" s="200"/>
      <c r="FBM253" s="200"/>
      <c r="FBN253" s="200"/>
      <c r="FBO253" s="200"/>
      <c r="FBP253" s="200"/>
      <c r="FBQ253" s="200"/>
      <c r="FBR253" s="200"/>
      <c r="FBS253" s="200"/>
      <c r="FBT253" s="200"/>
      <c r="FBW253" s="200"/>
      <c r="FBZ253" s="200"/>
      <c r="FCC253" s="200"/>
      <c r="FCF253" s="200"/>
      <c r="FCI253" s="200"/>
      <c r="FCL253" s="200"/>
      <c r="FCU253" s="200"/>
      <c r="FCX253" s="200"/>
      <c r="FDA253" s="200"/>
      <c r="FDD253" s="200"/>
      <c r="FDM253" s="200"/>
      <c r="FDS253" s="200"/>
      <c r="FDV253" s="200"/>
      <c r="FDY253" s="200"/>
      <c r="FEB253" s="200"/>
      <c r="FEH253" s="200"/>
      <c r="FEQ253" s="200"/>
      <c r="FES253" s="200"/>
      <c r="FET253" s="200"/>
      <c r="FEV253" s="200"/>
      <c r="FEY253" s="200"/>
      <c r="FFB253" s="200"/>
      <c r="FFE253" s="200"/>
      <c r="FFH253" s="200"/>
      <c r="FFK253" s="200"/>
      <c r="FFM253" s="200"/>
      <c r="FFO253" s="200"/>
      <c r="FFR253" s="200"/>
      <c r="FFU253" s="200"/>
      <c r="FFX253" s="200"/>
      <c r="FGA253" s="200"/>
      <c r="FGD253" s="200"/>
      <c r="FGG253" s="200"/>
      <c r="FGJ253" s="200"/>
      <c r="FGL253" s="200"/>
      <c r="FGO253" s="200"/>
      <c r="FGR253" s="200"/>
      <c r="FGU253" s="200"/>
      <c r="FHA253" s="200"/>
      <c r="FHD253" s="200"/>
      <c r="FHF253" s="200"/>
      <c r="FIM253" s="200"/>
      <c r="FIP253" s="200"/>
      <c r="FIS253" s="200"/>
      <c r="FIV253" s="200"/>
      <c r="FIY253" s="200"/>
      <c r="FIZ253" s="200"/>
      <c r="FJA253" s="200"/>
      <c r="FJD253" s="200"/>
      <c r="FJG253" s="200"/>
      <c r="FJJ253" s="200"/>
      <c r="FJM253" s="200"/>
      <c r="FJO253" s="200"/>
      <c r="FKC253" s="200"/>
      <c r="FKD253" s="200"/>
      <c r="FKE253" s="200"/>
      <c r="FKF253" s="200"/>
      <c r="FKG253" s="200"/>
      <c r="FKH253" s="200"/>
      <c r="FKI253" s="200"/>
      <c r="FKJ253" s="200"/>
      <c r="FKK253" s="200"/>
      <c r="FKL253" s="200"/>
      <c r="FKM253" s="200"/>
      <c r="FKN253" s="200"/>
      <c r="FKO253" s="200"/>
      <c r="FKP253" s="200"/>
      <c r="FKQ253" s="200"/>
      <c r="FKR253" s="200"/>
      <c r="FKS253" s="200"/>
      <c r="FKT253" s="200"/>
      <c r="FKU253" s="200"/>
      <c r="FLA253" s="200"/>
      <c r="FLB253" s="200"/>
      <c r="FLC253" s="200"/>
      <c r="FLD253" s="200"/>
      <c r="FLE253" s="200"/>
      <c r="FLF253" s="200"/>
      <c r="FLG253" s="200"/>
      <c r="FLI253" s="200"/>
      <c r="FLJ253" s="200"/>
      <c r="FLK253" s="200"/>
      <c r="FLL253" s="200"/>
      <c r="FLM253" s="200"/>
      <c r="FLN253" s="200"/>
      <c r="FLO253" s="200"/>
      <c r="FLP253" s="200"/>
      <c r="FLS253" s="200"/>
      <c r="FLV253" s="200"/>
      <c r="FLY253" s="200"/>
      <c r="FMB253" s="200"/>
      <c r="FME253" s="200"/>
      <c r="FMH253" s="200"/>
      <c r="FMQ253" s="200"/>
      <c r="FMT253" s="200"/>
      <c r="FMW253" s="200"/>
      <c r="FMZ253" s="200"/>
      <c r="FNI253" s="200"/>
      <c r="FNO253" s="200"/>
      <c r="FNR253" s="200"/>
      <c r="FNU253" s="200"/>
      <c r="FNX253" s="200"/>
      <c r="FOD253" s="200"/>
      <c r="FOM253" s="200"/>
      <c r="FOO253" s="200"/>
      <c r="FOP253" s="200"/>
      <c r="FOR253" s="200"/>
      <c r="FOU253" s="200"/>
      <c r="FOX253" s="200"/>
      <c r="FPA253" s="200"/>
      <c r="FPD253" s="200"/>
      <c r="FPG253" s="200"/>
      <c r="FPI253" s="200"/>
      <c r="FPK253" s="200"/>
      <c r="FPN253" s="200"/>
      <c r="FPQ253" s="200"/>
      <c r="FPT253" s="200"/>
      <c r="FPW253" s="200"/>
      <c r="FPZ253" s="200"/>
      <c r="FQC253" s="200"/>
      <c r="FQF253" s="200"/>
      <c r="FQH253" s="200"/>
      <c r="FQK253" s="200"/>
      <c r="FQN253" s="200"/>
      <c r="FQQ253" s="200"/>
      <c r="FQW253" s="200"/>
      <c r="FQZ253" s="200"/>
      <c r="FRB253" s="200"/>
      <c r="FSI253" s="200"/>
      <c r="FSL253" s="200"/>
      <c r="FSO253" s="200"/>
      <c r="FSR253" s="200"/>
      <c r="FSU253" s="200"/>
      <c r="FSV253" s="200"/>
      <c r="FSW253" s="200"/>
      <c r="FSZ253" s="200"/>
      <c r="FTC253" s="200"/>
      <c r="FTF253" s="200"/>
      <c r="FTI253" s="200"/>
      <c r="FTK253" s="200"/>
      <c r="FTY253" s="200"/>
      <c r="FTZ253" s="200"/>
      <c r="FUA253" s="200"/>
      <c r="FUB253" s="200"/>
      <c r="FUC253" s="200"/>
      <c r="FUD253" s="200"/>
      <c r="FUE253" s="200"/>
      <c r="FUF253" s="200"/>
      <c r="FUG253" s="200"/>
      <c r="FUH253" s="200"/>
      <c r="FUI253" s="200"/>
      <c r="FUJ253" s="200"/>
      <c r="FUK253" s="200"/>
      <c r="FUL253" s="200"/>
      <c r="FUM253" s="200"/>
      <c r="FUN253" s="200"/>
      <c r="FUO253" s="200"/>
      <c r="FUP253" s="200"/>
      <c r="FUQ253" s="200"/>
      <c r="FUW253" s="200"/>
      <c r="FUX253" s="200"/>
      <c r="FUY253" s="200"/>
      <c r="FUZ253" s="200"/>
      <c r="FVA253" s="200"/>
      <c r="FVB253" s="200"/>
      <c r="FVC253" s="200"/>
      <c r="FVE253" s="200"/>
      <c r="FVF253" s="200"/>
      <c r="FVG253" s="200"/>
      <c r="FVH253" s="200"/>
      <c r="FVI253" s="200"/>
      <c r="FVJ253" s="200"/>
      <c r="FVK253" s="200"/>
      <c r="FVL253" s="200"/>
      <c r="FVO253" s="200"/>
      <c r="FVR253" s="200"/>
      <c r="FVU253" s="200"/>
      <c r="FVX253" s="200"/>
      <c r="FWA253" s="200"/>
      <c r="FWD253" s="200"/>
      <c r="FWM253" s="200"/>
      <c r="FWP253" s="200"/>
      <c r="FWS253" s="200"/>
      <c r="FWV253" s="200"/>
      <c r="FXE253" s="200"/>
      <c r="FXK253" s="200"/>
      <c r="FXN253" s="200"/>
      <c r="FXQ253" s="200"/>
      <c r="FXT253" s="200"/>
      <c r="FXZ253" s="200"/>
      <c r="FYI253" s="200"/>
      <c r="FYK253" s="200"/>
      <c r="FYL253" s="200"/>
      <c r="FYN253" s="200"/>
      <c r="FYQ253" s="200"/>
      <c r="FYT253" s="200"/>
      <c r="FYW253" s="200"/>
      <c r="FYZ253" s="200"/>
      <c r="FZC253" s="200"/>
      <c r="FZE253" s="200"/>
      <c r="FZG253" s="200"/>
      <c r="FZJ253" s="200"/>
      <c r="FZM253" s="200"/>
      <c r="FZP253" s="200"/>
      <c r="FZS253" s="200"/>
      <c r="FZV253" s="200"/>
      <c r="FZY253" s="200"/>
      <c r="GAB253" s="200"/>
      <c r="GAD253" s="200"/>
      <c r="GAG253" s="200"/>
      <c r="GAJ253" s="200"/>
      <c r="GAM253" s="200"/>
      <c r="GAS253" s="200"/>
      <c r="GAV253" s="200"/>
      <c r="GAX253" s="200"/>
      <c r="GCE253" s="200"/>
      <c r="GCH253" s="200"/>
      <c r="GCK253" s="200"/>
      <c r="GCN253" s="200"/>
      <c r="GCQ253" s="200"/>
      <c r="GCR253" s="200"/>
      <c r="GCS253" s="200"/>
      <c r="GCV253" s="200"/>
      <c r="GCY253" s="200"/>
      <c r="GDB253" s="200"/>
      <c r="GDE253" s="200"/>
      <c r="GDG253" s="200"/>
      <c r="GDU253" s="200"/>
      <c r="GDV253" s="200"/>
      <c r="GDW253" s="200"/>
      <c r="GDX253" s="200"/>
      <c r="GDY253" s="200"/>
      <c r="GDZ253" s="200"/>
      <c r="GEA253" s="200"/>
      <c r="GEB253" s="200"/>
      <c r="GEC253" s="200"/>
      <c r="GED253" s="200"/>
      <c r="GEE253" s="200"/>
      <c r="GEF253" s="200"/>
      <c r="GEG253" s="200"/>
      <c r="GEH253" s="200"/>
      <c r="GEI253" s="200"/>
      <c r="GEJ253" s="200"/>
      <c r="GEK253" s="200"/>
      <c r="GEL253" s="200"/>
      <c r="GEM253" s="200"/>
      <c r="GES253" s="200"/>
      <c r="GET253" s="200"/>
      <c r="GEU253" s="200"/>
      <c r="GEV253" s="200"/>
      <c r="GEW253" s="200"/>
      <c r="GEX253" s="200"/>
      <c r="GEY253" s="200"/>
      <c r="GFA253" s="200"/>
      <c r="GFB253" s="200"/>
      <c r="GFC253" s="200"/>
      <c r="GFD253" s="200"/>
      <c r="GFE253" s="200"/>
      <c r="GFF253" s="200"/>
      <c r="GFG253" s="200"/>
      <c r="GFH253" s="200"/>
      <c r="GFK253" s="200"/>
      <c r="GFN253" s="200"/>
      <c r="GFQ253" s="200"/>
      <c r="GFT253" s="200"/>
      <c r="GFW253" s="200"/>
      <c r="GFZ253" s="200"/>
      <c r="GGI253" s="200"/>
      <c r="GGL253" s="200"/>
      <c r="GGO253" s="200"/>
      <c r="GGR253" s="200"/>
      <c r="GHA253" s="200"/>
      <c r="GHG253" s="200"/>
      <c r="GHJ253" s="200"/>
      <c r="GHM253" s="200"/>
      <c r="GHP253" s="200"/>
      <c r="GHV253" s="200"/>
      <c r="GIE253" s="200"/>
      <c r="GIG253" s="200"/>
      <c r="GIH253" s="200"/>
      <c r="GIJ253" s="200"/>
      <c r="GIM253" s="200"/>
      <c r="GIP253" s="200"/>
      <c r="GIS253" s="200"/>
      <c r="GIV253" s="200"/>
      <c r="GIY253" s="200"/>
      <c r="GJA253" s="200"/>
      <c r="GJC253" s="200"/>
      <c r="GJF253" s="200"/>
      <c r="GJI253" s="200"/>
      <c r="GJL253" s="200"/>
      <c r="GJO253" s="200"/>
      <c r="GJR253" s="200"/>
      <c r="GJU253" s="200"/>
      <c r="GJX253" s="200"/>
      <c r="GJZ253" s="200"/>
      <c r="GKC253" s="200"/>
      <c r="GKF253" s="200"/>
      <c r="GKI253" s="200"/>
      <c r="GKO253" s="200"/>
      <c r="GKR253" s="200"/>
      <c r="GKT253" s="200"/>
      <c r="GMA253" s="200"/>
      <c r="GMD253" s="200"/>
      <c r="GMG253" s="200"/>
      <c r="GMJ253" s="200"/>
      <c r="GMM253" s="200"/>
      <c r="GMN253" s="200"/>
      <c r="GMO253" s="200"/>
      <c r="GMR253" s="200"/>
      <c r="GMU253" s="200"/>
      <c r="GMX253" s="200"/>
      <c r="GNA253" s="200"/>
      <c r="GNC253" s="200"/>
      <c r="GNQ253" s="200"/>
      <c r="GNR253" s="200"/>
      <c r="GNS253" s="200"/>
      <c r="GNT253" s="200"/>
      <c r="GNU253" s="200"/>
      <c r="GNV253" s="200"/>
      <c r="GNW253" s="200"/>
      <c r="GNX253" s="200"/>
      <c r="GNY253" s="200"/>
      <c r="GNZ253" s="200"/>
      <c r="GOA253" s="200"/>
      <c r="GOB253" s="200"/>
      <c r="GOC253" s="200"/>
      <c r="GOD253" s="200"/>
      <c r="GOE253" s="200"/>
      <c r="GOF253" s="200"/>
      <c r="GOG253" s="200"/>
      <c r="GOH253" s="200"/>
      <c r="GOI253" s="200"/>
      <c r="GOO253" s="200"/>
      <c r="GOP253" s="200"/>
      <c r="GOQ253" s="200"/>
      <c r="GOR253" s="200"/>
      <c r="GOS253" s="200"/>
      <c r="GOT253" s="200"/>
      <c r="GOU253" s="200"/>
      <c r="GOW253" s="200"/>
      <c r="GOX253" s="200"/>
      <c r="GOY253" s="200"/>
      <c r="GOZ253" s="200"/>
      <c r="GPA253" s="200"/>
      <c r="GPB253" s="200"/>
      <c r="GPC253" s="200"/>
      <c r="GPD253" s="200"/>
      <c r="GPG253" s="200"/>
      <c r="GPJ253" s="200"/>
      <c r="GPM253" s="200"/>
      <c r="GPP253" s="200"/>
      <c r="GPS253" s="200"/>
      <c r="GPV253" s="200"/>
      <c r="GQE253" s="200"/>
      <c r="GQH253" s="200"/>
      <c r="GQK253" s="200"/>
      <c r="GQN253" s="200"/>
      <c r="GQW253" s="200"/>
      <c r="GRC253" s="200"/>
      <c r="GRF253" s="200"/>
      <c r="GRI253" s="200"/>
      <c r="GRL253" s="200"/>
      <c r="GRR253" s="200"/>
      <c r="GSA253" s="200"/>
      <c r="GSC253" s="200"/>
      <c r="GSD253" s="200"/>
      <c r="GSF253" s="200"/>
      <c r="GSI253" s="200"/>
      <c r="GSL253" s="200"/>
      <c r="GSO253" s="200"/>
      <c r="GSR253" s="200"/>
      <c r="GSU253" s="200"/>
      <c r="GSW253" s="200"/>
      <c r="GSY253" s="200"/>
      <c r="GTB253" s="200"/>
      <c r="GTE253" s="200"/>
      <c r="GTH253" s="200"/>
      <c r="GTK253" s="200"/>
      <c r="GTN253" s="200"/>
      <c r="GTQ253" s="200"/>
      <c r="GTT253" s="200"/>
      <c r="GTV253" s="200"/>
      <c r="GTY253" s="200"/>
      <c r="GUB253" s="200"/>
      <c r="GUE253" s="200"/>
      <c r="GUK253" s="200"/>
      <c r="GUN253" s="200"/>
      <c r="GUP253" s="200"/>
      <c r="GVW253" s="200"/>
      <c r="GVZ253" s="200"/>
      <c r="GWC253" s="200"/>
      <c r="GWF253" s="200"/>
      <c r="GWI253" s="200"/>
      <c r="GWJ253" s="200"/>
      <c r="GWK253" s="200"/>
      <c r="GWN253" s="200"/>
      <c r="GWQ253" s="200"/>
      <c r="GWT253" s="200"/>
      <c r="GWW253" s="200"/>
      <c r="GWY253" s="200"/>
      <c r="GXM253" s="200"/>
      <c r="GXN253" s="200"/>
      <c r="GXO253" s="200"/>
      <c r="GXP253" s="200"/>
      <c r="GXQ253" s="200"/>
      <c r="GXR253" s="200"/>
      <c r="GXS253" s="200"/>
      <c r="GXT253" s="200"/>
      <c r="GXU253" s="200"/>
      <c r="GXV253" s="200"/>
      <c r="GXW253" s="200"/>
      <c r="GXX253" s="200"/>
      <c r="GXY253" s="200"/>
      <c r="GXZ253" s="200"/>
      <c r="GYA253" s="200"/>
      <c r="GYB253" s="200"/>
      <c r="GYC253" s="200"/>
      <c r="GYD253" s="200"/>
      <c r="GYE253" s="200"/>
      <c r="GYK253" s="200"/>
      <c r="GYL253" s="200"/>
      <c r="GYM253" s="200"/>
      <c r="GYN253" s="200"/>
      <c r="GYO253" s="200"/>
      <c r="GYP253" s="200"/>
      <c r="GYQ253" s="200"/>
      <c r="GYS253" s="200"/>
      <c r="GYT253" s="200"/>
      <c r="GYU253" s="200"/>
      <c r="GYV253" s="200"/>
      <c r="GYW253" s="200"/>
      <c r="GYX253" s="200"/>
      <c r="GYY253" s="200"/>
      <c r="GYZ253" s="200"/>
      <c r="GZC253" s="200"/>
      <c r="GZF253" s="200"/>
      <c r="GZI253" s="200"/>
      <c r="GZL253" s="200"/>
      <c r="GZO253" s="200"/>
      <c r="GZR253" s="200"/>
      <c r="HAA253" s="200"/>
      <c r="HAD253" s="200"/>
      <c r="HAG253" s="200"/>
      <c r="HAJ253" s="200"/>
      <c r="HAS253" s="200"/>
      <c r="HAY253" s="200"/>
      <c r="HBB253" s="200"/>
      <c r="HBE253" s="200"/>
      <c r="HBH253" s="200"/>
      <c r="HBN253" s="200"/>
      <c r="HBW253" s="200"/>
      <c r="HBY253" s="200"/>
      <c r="HBZ253" s="200"/>
      <c r="HCB253" s="200"/>
      <c r="HCE253" s="200"/>
      <c r="HCH253" s="200"/>
      <c r="HCK253" s="200"/>
      <c r="HCN253" s="200"/>
      <c r="HCQ253" s="200"/>
      <c r="HCS253" s="200"/>
      <c r="HCU253" s="200"/>
      <c r="HCX253" s="200"/>
      <c r="HDA253" s="200"/>
      <c r="HDD253" s="200"/>
      <c r="HDG253" s="200"/>
      <c r="HDJ253" s="200"/>
      <c r="HDM253" s="200"/>
      <c r="HDP253" s="200"/>
      <c r="HDR253" s="200"/>
      <c r="HDU253" s="200"/>
      <c r="HDX253" s="200"/>
      <c r="HEA253" s="200"/>
      <c r="HEG253" s="200"/>
      <c r="HEJ253" s="200"/>
      <c r="HEL253" s="200"/>
      <c r="HFS253" s="200"/>
      <c r="HFV253" s="200"/>
      <c r="HFY253" s="200"/>
      <c r="HGB253" s="200"/>
      <c r="HGE253" s="200"/>
      <c r="HGF253" s="200"/>
      <c r="HGG253" s="200"/>
      <c r="HGJ253" s="200"/>
      <c r="HGM253" s="200"/>
      <c r="HGP253" s="200"/>
      <c r="HGS253" s="200"/>
      <c r="HGU253" s="200"/>
      <c r="HHI253" s="200"/>
      <c r="HHJ253" s="200"/>
      <c r="HHK253" s="200"/>
      <c r="HHL253" s="200"/>
      <c r="HHM253" s="200"/>
      <c r="HHN253" s="200"/>
      <c r="HHO253" s="200"/>
      <c r="HHP253" s="200"/>
      <c r="HHQ253" s="200"/>
      <c r="HHR253" s="200"/>
      <c r="HHS253" s="200"/>
      <c r="HHT253" s="200"/>
      <c r="HHU253" s="200"/>
      <c r="HHV253" s="200"/>
      <c r="HHW253" s="200"/>
      <c r="HHX253" s="200"/>
      <c r="HHY253" s="200"/>
      <c r="HHZ253" s="200"/>
      <c r="HIA253" s="200"/>
      <c r="HIG253" s="200"/>
      <c r="HIH253" s="200"/>
      <c r="HII253" s="200"/>
      <c r="HIJ253" s="200"/>
      <c r="HIK253" s="200"/>
      <c r="HIL253" s="200"/>
      <c r="HIM253" s="200"/>
      <c r="HIO253" s="200"/>
      <c r="HIP253" s="200"/>
      <c r="HIQ253" s="200"/>
      <c r="HIR253" s="200"/>
      <c r="HIS253" s="200"/>
      <c r="HIT253" s="200"/>
      <c r="HIU253" s="200"/>
      <c r="HIV253" s="200"/>
      <c r="HIY253" s="200"/>
      <c r="HJB253" s="200"/>
      <c r="HJE253" s="200"/>
      <c r="HJH253" s="200"/>
      <c r="HJK253" s="200"/>
      <c r="HJN253" s="200"/>
      <c r="HJW253" s="200"/>
      <c r="HJZ253" s="200"/>
      <c r="HKC253" s="200"/>
      <c r="HKF253" s="200"/>
      <c r="HKO253" s="200"/>
      <c r="HKU253" s="200"/>
      <c r="HKX253" s="200"/>
      <c r="HLA253" s="200"/>
      <c r="HLD253" s="200"/>
      <c r="HLJ253" s="200"/>
      <c r="HLS253" s="200"/>
      <c r="HLU253" s="200"/>
      <c r="HLV253" s="200"/>
      <c r="HLX253" s="200"/>
      <c r="HMA253" s="200"/>
      <c r="HMD253" s="200"/>
      <c r="HMG253" s="200"/>
      <c r="HMJ253" s="200"/>
      <c r="HMM253" s="200"/>
      <c r="HMO253" s="200"/>
      <c r="HMQ253" s="200"/>
      <c r="HMT253" s="200"/>
      <c r="HMW253" s="200"/>
      <c r="HMZ253" s="200"/>
      <c r="HNC253" s="200"/>
      <c r="HNF253" s="200"/>
      <c r="HNI253" s="200"/>
      <c r="HNL253" s="200"/>
      <c r="HNN253" s="200"/>
      <c r="HNQ253" s="200"/>
      <c r="HNT253" s="200"/>
      <c r="HNW253" s="200"/>
      <c r="HOC253" s="200"/>
      <c r="HOF253" s="200"/>
      <c r="HOH253" s="200"/>
      <c r="HPO253" s="200"/>
      <c r="HPR253" s="200"/>
      <c r="HPU253" s="200"/>
      <c r="HPX253" s="200"/>
      <c r="HQA253" s="200"/>
      <c r="HQB253" s="200"/>
      <c r="HQC253" s="200"/>
      <c r="HQF253" s="200"/>
      <c r="HQI253" s="200"/>
      <c r="HQL253" s="200"/>
      <c r="HQO253" s="200"/>
      <c r="HQQ253" s="200"/>
      <c r="HRE253" s="200"/>
      <c r="HRF253" s="200"/>
      <c r="HRG253" s="200"/>
      <c r="HRH253" s="200"/>
      <c r="HRI253" s="200"/>
      <c r="HRJ253" s="200"/>
      <c r="HRK253" s="200"/>
      <c r="HRL253" s="200"/>
      <c r="HRM253" s="200"/>
      <c r="HRN253" s="200"/>
      <c r="HRO253" s="200"/>
      <c r="HRP253" s="200"/>
      <c r="HRQ253" s="200"/>
      <c r="HRR253" s="200"/>
      <c r="HRS253" s="200"/>
      <c r="HRT253" s="200"/>
      <c r="HRU253" s="200"/>
      <c r="HRV253" s="200"/>
      <c r="HRW253" s="200"/>
      <c r="HSC253" s="200"/>
      <c r="HSD253" s="200"/>
      <c r="HSE253" s="200"/>
      <c r="HSF253" s="200"/>
      <c r="HSG253" s="200"/>
      <c r="HSH253" s="200"/>
      <c r="HSI253" s="200"/>
      <c r="HSK253" s="200"/>
      <c r="HSL253" s="200"/>
      <c r="HSM253" s="200"/>
      <c r="HSN253" s="200"/>
      <c r="HSO253" s="200"/>
      <c r="HSP253" s="200"/>
      <c r="HSQ253" s="200"/>
      <c r="HSR253" s="200"/>
      <c r="HSU253" s="200"/>
      <c r="HSX253" s="200"/>
      <c r="HTA253" s="200"/>
      <c r="HTD253" s="200"/>
      <c r="HTG253" s="200"/>
      <c r="HTJ253" s="200"/>
      <c r="HTS253" s="200"/>
      <c r="HTV253" s="200"/>
      <c r="HTY253" s="200"/>
      <c r="HUB253" s="200"/>
      <c r="HUK253" s="200"/>
      <c r="HUQ253" s="200"/>
      <c r="HUT253" s="200"/>
      <c r="HUW253" s="200"/>
      <c r="HUZ253" s="200"/>
      <c r="HVF253" s="200"/>
      <c r="HVO253" s="200"/>
      <c r="HVQ253" s="200"/>
      <c r="HVR253" s="200"/>
      <c r="HVT253" s="200"/>
      <c r="HVW253" s="200"/>
      <c r="HVZ253" s="200"/>
      <c r="HWC253" s="200"/>
      <c r="HWF253" s="200"/>
      <c r="HWI253" s="200"/>
      <c r="HWK253" s="200"/>
      <c r="HWM253" s="200"/>
      <c r="HWP253" s="200"/>
      <c r="HWS253" s="200"/>
      <c r="HWV253" s="200"/>
      <c r="HWY253" s="200"/>
      <c r="HXB253" s="200"/>
      <c r="HXE253" s="200"/>
      <c r="HXH253" s="200"/>
      <c r="HXJ253" s="200"/>
      <c r="HXM253" s="200"/>
      <c r="HXP253" s="200"/>
      <c r="HXS253" s="200"/>
      <c r="HXY253" s="200"/>
      <c r="HYB253" s="200"/>
      <c r="HYD253" s="200"/>
      <c r="HZK253" s="200"/>
      <c r="HZN253" s="200"/>
      <c r="HZQ253" s="200"/>
      <c r="HZT253" s="200"/>
      <c r="HZW253" s="200"/>
      <c r="HZX253" s="200"/>
      <c r="HZY253" s="200"/>
      <c r="IAB253" s="200"/>
      <c r="IAE253" s="200"/>
      <c r="IAH253" s="200"/>
      <c r="IAK253" s="200"/>
      <c r="IAM253" s="200"/>
      <c r="IBA253" s="200"/>
      <c r="IBB253" s="200"/>
      <c r="IBC253" s="200"/>
      <c r="IBD253" s="200"/>
      <c r="IBE253" s="200"/>
      <c r="IBF253" s="200"/>
      <c r="IBG253" s="200"/>
      <c r="IBH253" s="200"/>
      <c r="IBI253" s="200"/>
      <c r="IBJ253" s="200"/>
      <c r="IBK253" s="200"/>
      <c r="IBL253" s="200"/>
      <c r="IBM253" s="200"/>
      <c r="IBN253" s="200"/>
      <c r="IBO253" s="200"/>
      <c r="IBP253" s="200"/>
      <c r="IBQ253" s="200"/>
      <c r="IBR253" s="200"/>
      <c r="IBS253" s="200"/>
      <c r="IBY253" s="200"/>
      <c r="IBZ253" s="200"/>
      <c r="ICA253" s="200"/>
      <c r="ICB253" s="200"/>
      <c r="ICC253" s="200"/>
      <c r="ICD253" s="200"/>
      <c r="ICE253" s="200"/>
      <c r="ICG253" s="200"/>
      <c r="ICH253" s="200"/>
      <c r="ICI253" s="200"/>
      <c r="ICJ253" s="200"/>
      <c r="ICK253" s="200"/>
      <c r="ICL253" s="200"/>
      <c r="ICM253" s="200"/>
      <c r="ICN253" s="200"/>
      <c r="ICQ253" s="200"/>
      <c r="ICT253" s="200"/>
      <c r="ICW253" s="200"/>
      <c r="ICZ253" s="200"/>
      <c r="IDC253" s="200"/>
      <c r="IDF253" s="200"/>
      <c r="IDO253" s="200"/>
      <c r="IDR253" s="200"/>
      <c r="IDU253" s="200"/>
      <c r="IDX253" s="200"/>
      <c r="IEG253" s="200"/>
      <c r="IEM253" s="200"/>
      <c r="IEP253" s="200"/>
      <c r="IES253" s="200"/>
      <c r="IEV253" s="200"/>
      <c r="IFB253" s="200"/>
      <c r="IFK253" s="200"/>
      <c r="IFM253" s="200"/>
      <c r="IFN253" s="200"/>
      <c r="IFP253" s="200"/>
      <c r="IFS253" s="200"/>
      <c r="IFV253" s="200"/>
      <c r="IFY253" s="200"/>
      <c r="IGB253" s="200"/>
      <c r="IGE253" s="200"/>
      <c r="IGG253" s="200"/>
      <c r="IGI253" s="200"/>
      <c r="IGL253" s="200"/>
      <c r="IGO253" s="200"/>
      <c r="IGR253" s="200"/>
      <c r="IGU253" s="200"/>
      <c r="IGX253" s="200"/>
      <c r="IHA253" s="200"/>
      <c r="IHD253" s="200"/>
      <c r="IHF253" s="200"/>
      <c r="IHI253" s="200"/>
      <c r="IHL253" s="200"/>
      <c r="IHO253" s="200"/>
      <c r="IHU253" s="200"/>
      <c r="IHX253" s="200"/>
      <c r="IHZ253" s="200"/>
      <c r="IJG253" s="200"/>
      <c r="IJJ253" s="200"/>
      <c r="IJM253" s="200"/>
      <c r="IJP253" s="200"/>
      <c r="IJS253" s="200"/>
      <c r="IJT253" s="200"/>
      <c r="IJU253" s="200"/>
      <c r="IJX253" s="200"/>
      <c r="IKA253" s="200"/>
      <c r="IKD253" s="200"/>
      <c r="IKG253" s="200"/>
      <c r="IKI253" s="200"/>
      <c r="IKW253" s="200"/>
      <c r="IKX253" s="200"/>
      <c r="IKY253" s="200"/>
      <c r="IKZ253" s="200"/>
      <c r="ILA253" s="200"/>
      <c r="ILB253" s="200"/>
      <c r="ILC253" s="200"/>
      <c r="ILD253" s="200"/>
      <c r="ILE253" s="200"/>
      <c r="ILF253" s="200"/>
      <c r="ILG253" s="200"/>
      <c r="ILH253" s="200"/>
      <c r="ILI253" s="200"/>
      <c r="ILJ253" s="200"/>
      <c r="ILK253" s="200"/>
      <c r="ILL253" s="200"/>
      <c r="ILM253" s="200"/>
      <c r="ILN253" s="200"/>
      <c r="ILO253" s="200"/>
      <c r="ILU253" s="200"/>
      <c r="ILV253" s="200"/>
      <c r="ILW253" s="200"/>
      <c r="ILX253" s="200"/>
      <c r="ILY253" s="200"/>
      <c r="ILZ253" s="200"/>
      <c r="IMA253" s="200"/>
      <c r="IMC253" s="200"/>
      <c r="IMD253" s="200"/>
      <c r="IME253" s="200"/>
      <c r="IMF253" s="200"/>
      <c r="IMG253" s="200"/>
      <c r="IMH253" s="200"/>
      <c r="IMI253" s="200"/>
      <c r="IMJ253" s="200"/>
      <c r="IMM253" s="200"/>
      <c r="IMP253" s="200"/>
      <c r="IMS253" s="200"/>
      <c r="IMV253" s="200"/>
      <c r="IMY253" s="200"/>
      <c r="INB253" s="200"/>
      <c r="INK253" s="200"/>
      <c r="INN253" s="200"/>
      <c r="INQ253" s="200"/>
      <c r="INT253" s="200"/>
      <c r="IOC253" s="200"/>
      <c r="IOI253" s="200"/>
      <c r="IOL253" s="200"/>
      <c r="IOO253" s="200"/>
      <c r="IOR253" s="200"/>
      <c r="IOX253" s="200"/>
      <c r="IPG253" s="200"/>
      <c r="IPI253" s="200"/>
      <c r="IPJ253" s="200"/>
      <c r="IPL253" s="200"/>
      <c r="IPO253" s="200"/>
      <c r="IPR253" s="200"/>
      <c r="IPU253" s="200"/>
      <c r="IPX253" s="200"/>
      <c r="IQA253" s="200"/>
      <c r="IQC253" s="200"/>
      <c r="IQE253" s="200"/>
      <c r="IQH253" s="200"/>
      <c r="IQK253" s="200"/>
      <c r="IQN253" s="200"/>
      <c r="IQQ253" s="200"/>
      <c r="IQT253" s="200"/>
      <c r="IQW253" s="200"/>
      <c r="IQZ253" s="200"/>
      <c r="IRB253" s="200"/>
      <c r="IRE253" s="200"/>
      <c r="IRH253" s="200"/>
      <c r="IRK253" s="200"/>
      <c r="IRQ253" s="200"/>
      <c r="IRT253" s="200"/>
      <c r="IRV253" s="200"/>
      <c r="ITC253" s="200"/>
      <c r="ITF253" s="200"/>
      <c r="ITI253" s="200"/>
      <c r="ITL253" s="200"/>
      <c r="ITO253" s="200"/>
      <c r="ITP253" s="200"/>
      <c r="ITQ253" s="200"/>
      <c r="ITT253" s="200"/>
      <c r="ITW253" s="200"/>
      <c r="ITZ253" s="200"/>
      <c r="IUC253" s="200"/>
      <c r="IUE253" s="200"/>
      <c r="IUS253" s="200"/>
      <c r="IUT253" s="200"/>
      <c r="IUU253" s="200"/>
      <c r="IUV253" s="200"/>
      <c r="IUW253" s="200"/>
      <c r="IUX253" s="200"/>
      <c r="IUY253" s="200"/>
      <c r="IUZ253" s="200"/>
      <c r="IVA253" s="200"/>
      <c r="IVB253" s="200"/>
      <c r="IVC253" s="200"/>
      <c r="IVD253" s="200"/>
      <c r="IVE253" s="200"/>
      <c r="IVF253" s="200"/>
      <c r="IVG253" s="200"/>
      <c r="IVH253" s="200"/>
      <c r="IVI253" s="200"/>
      <c r="IVJ253" s="200"/>
      <c r="IVK253" s="200"/>
      <c r="IVQ253" s="200"/>
      <c r="IVR253" s="200"/>
      <c r="IVS253" s="200"/>
      <c r="IVT253" s="200"/>
      <c r="IVU253" s="200"/>
      <c r="IVV253" s="200"/>
      <c r="IVW253" s="200"/>
      <c r="IVY253" s="200"/>
      <c r="IVZ253" s="200"/>
      <c r="IWA253" s="200"/>
      <c r="IWB253" s="200"/>
      <c r="IWC253" s="200"/>
      <c r="IWD253" s="200"/>
      <c r="IWE253" s="200"/>
      <c r="IWF253" s="200"/>
      <c r="IWI253" s="200"/>
      <c r="IWL253" s="200"/>
      <c r="IWO253" s="200"/>
      <c r="IWR253" s="200"/>
      <c r="IWU253" s="200"/>
      <c r="IWX253" s="200"/>
      <c r="IXG253" s="200"/>
      <c r="IXJ253" s="200"/>
      <c r="IXM253" s="200"/>
      <c r="IXP253" s="200"/>
      <c r="IXY253" s="200"/>
      <c r="IYE253" s="200"/>
      <c r="IYH253" s="200"/>
      <c r="IYK253" s="200"/>
      <c r="IYN253" s="200"/>
      <c r="IYT253" s="200"/>
      <c r="IZC253" s="200"/>
      <c r="IZE253" s="200"/>
      <c r="IZF253" s="200"/>
      <c r="IZH253" s="200"/>
      <c r="IZK253" s="200"/>
      <c r="IZN253" s="200"/>
      <c r="IZQ253" s="200"/>
      <c r="IZT253" s="200"/>
      <c r="IZW253" s="200"/>
      <c r="IZY253" s="200"/>
      <c r="JAA253" s="200"/>
      <c r="JAD253" s="200"/>
      <c r="JAG253" s="200"/>
      <c r="JAJ253" s="200"/>
      <c r="JAM253" s="200"/>
      <c r="JAP253" s="200"/>
      <c r="JAS253" s="200"/>
      <c r="JAV253" s="200"/>
      <c r="JAX253" s="200"/>
      <c r="JBA253" s="200"/>
      <c r="JBD253" s="200"/>
      <c r="JBG253" s="200"/>
      <c r="JBM253" s="200"/>
      <c r="JBP253" s="200"/>
      <c r="JBR253" s="200"/>
      <c r="JCY253" s="200"/>
      <c r="JDB253" s="200"/>
      <c r="JDE253" s="200"/>
      <c r="JDH253" s="200"/>
      <c r="JDK253" s="200"/>
      <c r="JDL253" s="200"/>
      <c r="JDM253" s="200"/>
      <c r="JDP253" s="200"/>
      <c r="JDS253" s="200"/>
      <c r="JDV253" s="200"/>
      <c r="JDY253" s="200"/>
      <c r="JEA253" s="200"/>
      <c r="JEO253" s="200"/>
      <c r="JEP253" s="200"/>
      <c r="JEQ253" s="200"/>
      <c r="JER253" s="200"/>
      <c r="JES253" s="200"/>
      <c r="JET253" s="200"/>
      <c r="JEU253" s="200"/>
      <c r="JEV253" s="200"/>
      <c r="JEW253" s="200"/>
      <c r="JEX253" s="200"/>
      <c r="JEY253" s="200"/>
      <c r="JEZ253" s="200"/>
      <c r="JFA253" s="200"/>
      <c r="JFB253" s="200"/>
      <c r="JFC253" s="200"/>
      <c r="JFD253" s="200"/>
      <c r="JFE253" s="200"/>
      <c r="JFF253" s="200"/>
      <c r="JFG253" s="200"/>
      <c r="JFM253" s="200"/>
      <c r="JFN253" s="200"/>
      <c r="JFO253" s="200"/>
      <c r="JFP253" s="200"/>
      <c r="JFQ253" s="200"/>
      <c r="JFR253" s="200"/>
      <c r="JFS253" s="200"/>
      <c r="JFU253" s="200"/>
      <c r="JFV253" s="200"/>
      <c r="JFW253" s="200"/>
      <c r="JFX253" s="200"/>
      <c r="JFY253" s="200"/>
      <c r="JFZ253" s="200"/>
      <c r="JGA253" s="200"/>
      <c r="JGB253" s="200"/>
      <c r="JGE253" s="200"/>
      <c r="JGH253" s="200"/>
      <c r="JGK253" s="200"/>
      <c r="JGN253" s="200"/>
      <c r="JGQ253" s="200"/>
      <c r="JGT253" s="200"/>
      <c r="JHC253" s="200"/>
      <c r="JHF253" s="200"/>
      <c r="JHI253" s="200"/>
      <c r="JHL253" s="200"/>
      <c r="JHU253" s="200"/>
      <c r="JIA253" s="200"/>
      <c r="JID253" s="200"/>
      <c r="JIG253" s="200"/>
      <c r="JIJ253" s="200"/>
      <c r="JIP253" s="200"/>
      <c r="JIY253" s="200"/>
      <c r="JJA253" s="200"/>
      <c r="JJB253" s="200"/>
      <c r="JJD253" s="200"/>
      <c r="JJG253" s="200"/>
      <c r="JJJ253" s="200"/>
      <c r="JJM253" s="200"/>
      <c r="JJP253" s="200"/>
      <c r="JJS253" s="200"/>
      <c r="JJU253" s="200"/>
      <c r="JJW253" s="200"/>
      <c r="JJZ253" s="200"/>
      <c r="JKC253" s="200"/>
      <c r="JKF253" s="200"/>
      <c r="JKI253" s="200"/>
      <c r="JKL253" s="200"/>
      <c r="JKO253" s="200"/>
      <c r="JKR253" s="200"/>
      <c r="JKT253" s="200"/>
      <c r="JKW253" s="200"/>
      <c r="JKZ253" s="200"/>
      <c r="JLC253" s="200"/>
      <c r="JLI253" s="200"/>
      <c r="JLL253" s="200"/>
      <c r="JLN253" s="200"/>
      <c r="JMU253" s="200"/>
      <c r="JMX253" s="200"/>
      <c r="JNA253" s="200"/>
      <c r="JND253" s="200"/>
      <c r="JNG253" s="200"/>
      <c r="JNH253" s="200"/>
      <c r="JNI253" s="200"/>
      <c r="JNL253" s="200"/>
      <c r="JNO253" s="200"/>
      <c r="JNR253" s="200"/>
      <c r="JNU253" s="200"/>
      <c r="JNW253" s="200"/>
      <c r="JOK253" s="200"/>
      <c r="JOL253" s="200"/>
      <c r="JOM253" s="200"/>
      <c r="JON253" s="200"/>
      <c r="JOO253" s="200"/>
      <c r="JOP253" s="200"/>
      <c r="JOQ253" s="200"/>
      <c r="JOR253" s="200"/>
      <c r="JOS253" s="200"/>
      <c r="JOT253" s="200"/>
      <c r="JOU253" s="200"/>
      <c r="JOV253" s="200"/>
      <c r="JOW253" s="200"/>
      <c r="JOX253" s="200"/>
      <c r="JOY253" s="200"/>
      <c r="JOZ253" s="200"/>
      <c r="JPA253" s="200"/>
      <c r="JPB253" s="200"/>
      <c r="JPC253" s="200"/>
      <c r="JPI253" s="200"/>
      <c r="JPJ253" s="200"/>
      <c r="JPK253" s="200"/>
      <c r="JPL253" s="200"/>
      <c r="JPM253" s="200"/>
      <c r="JPN253" s="200"/>
      <c r="JPO253" s="200"/>
      <c r="JPQ253" s="200"/>
      <c r="JPR253" s="200"/>
      <c r="JPS253" s="200"/>
      <c r="JPT253" s="200"/>
      <c r="JPU253" s="200"/>
      <c r="JPV253" s="200"/>
      <c r="JPW253" s="200"/>
      <c r="JPX253" s="200"/>
      <c r="JQA253" s="200"/>
      <c r="JQD253" s="200"/>
      <c r="JQG253" s="200"/>
      <c r="JQJ253" s="200"/>
      <c r="JQM253" s="200"/>
      <c r="JQP253" s="200"/>
      <c r="JQY253" s="200"/>
      <c r="JRB253" s="200"/>
      <c r="JRE253" s="200"/>
      <c r="JRH253" s="200"/>
      <c r="JRQ253" s="200"/>
      <c r="JRW253" s="200"/>
      <c r="JRZ253" s="200"/>
      <c r="JSC253" s="200"/>
      <c r="JSF253" s="200"/>
      <c r="JSL253" s="200"/>
      <c r="JSU253" s="200"/>
      <c r="JSW253" s="200"/>
      <c r="JSX253" s="200"/>
      <c r="JSZ253" s="200"/>
      <c r="JTC253" s="200"/>
      <c r="JTF253" s="200"/>
      <c r="JTI253" s="200"/>
      <c r="JTL253" s="200"/>
      <c r="JTO253" s="200"/>
      <c r="JTQ253" s="200"/>
      <c r="JTS253" s="200"/>
      <c r="JTV253" s="200"/>
      <c r="JTY253" s="200"/>
      <c r="JUB253" s="200"/>
      <c r="JUE253" s="200"/>
      <c r="JUH253" s="200"/>
      <c r="JUK253" s="200"/>
      <c r="JUN253" s="200"/>
      <c r="JUP253" s="200"/>
      <c r="JUS253" s="200"/>
      <c r="JUV253" s="200"/>
      <c r="JUY253" s="200"/>
      <c r="JVE253" s="200"/>
      <c r="JVH253" s="200"/>
      <c r="JVJ253" s="200"/>
      <c r="JWQ253" s="200"/>
      <c r="JWT253" s="200"/>
      <c r="JWW253" s="200"/>
      <c r="JWZ253" s="200"/>
      <c r="JXC253" s="200"/>
      <c r="JXD253" s="200"/>
      <c r="JXE253" s="200"/>
      <c r="JXH253" s="200"/>
      <c r="JXK253" s="200"/>
      <c r="JXN253" s="200"/>
      <c r="JXQ253" s="200"/>
      <c r="JXS253" s="200"/>
      <c r="JYG253" s="200"/>
      <c r="JYH253" s="200"/>
      <c r="JYI253" s="200"/>
      <c r="JYJ253" s="200"/>
      <c r="JYK253" s="200"/>
      <c r="JYL253" s="200"/>
      <c r="JYM253" s="200"/>
      <c r="JYN253" s="200"/>
      <c r="JYO253" s="200"/>
      <c r="JYP253" s="200"/>
      <c r="JYQ253" s="200"/>
      <c r="JYR253" s="200"/>
      <c r="JYS253" s="200"/>
      <c r="JYT253" s="200"/>
      <c r="JYU253" s="200"/>
      <c r="JYV253" s="200"/>
      <c r="JYW253" s="200"/>
      <c r="JYX253" s="200"/>
      <c r="JYY253" s="200"/>
      <c r="JZE253" s="200"/>
      <c r="JZF253" s="200"/>
      <c r="JZG253" s="200"/>
      <c r="JZH253" s="200"/>
      <c r="JZI253" s="200"/>
      <c r="JZJ253" s="200"/>
      <c r="JZK253" s="200"/>
      <c r="JZM253" s="200"/>
      <c r="JZN253" s="200"/>
      <c r="JZO253" s="200"/>
      <c r="JZP253" s="200"/>
      <c r="JZQ253" s="200"/>
      <c r="JZR253" s="200"/>
      <c r="JZS253" s="200"/>
      <c r="JZT253" s="200"/>
      <c r="JZW253" s="200"/>
      <c r="JZZ253" s="200"/>
      <c r="KAC253" s="200"/>
      <c r="KAF253" s="200"/>
      <c r="KAI253" s="200"/>
      <c r="KAL253" s="200"/>
      <c r="KAU253" s="200"/>
      <c r="KAX253" s="200"/>
      <c r="KBA253" s="200"/>
      <c r="KBD253" s="200"/>
      <c r="KBM253" s="200"/>
      <c r="KBS253" s="200"/>
      <c r="KBV253" s="200"/>
      <c r="KBY253" s="200"/>
      <c r="KCB253" s="200"/>
      <c r="KCH253" s="200"/>
      <c r="KCQ253" s="200"/>
      <c r="KCS253" s="200"/>
      <c r="KCT253" s="200"/>
      <c r="KCV253" s="200"/>
      <c r="KCY253" s="200"/>
      <c r="KDB253" s="200"/>
      <c r="KDE253" s="200"/>
      <c r="KDH253" s="200"/>
      <c r="KDK253" s="200"/>
      <c r="KDM253" s="200"/>
      <c r="KDO253" s="200"/>
      <c r="KDR253" s="200"/>
      <c r="KDU253" s="200"/>
      <c r="KDX253" s="200"/>
      <c r="KEA253" s="200"/>
      <c r="KED253" s="200"/>
      <c r="KEG253" s="200"/>
      <c r="KEJ253" s="200"/>
      <c r="KEL253" s="200"/>
      <c r="KEO253" s="200"/>
      <c r="KER253" s="200"/>
      <c r="KEU253" s="200"/>
      <c r="KFA253" s="200"/>
      <c r="KFD253" s="200"/>
      <c r="KFF253" s="200"/>
      <c r="KGM253" s="200"/>
      <c r="KGP253" s="200"/>
      <c r="KGS253" s="200"/>
      <c r="KGV253" s="200"/>
      <c r="KGY253" s="200"/>
      <c r="KGZ253" s="200"/>
      <c r="KHA253" s="200"/>
      <c r="KHD253" s="200"/>
      <c r="KHG253" s="200"/>
      <c r="KHJ253" s="200"/>
      <c r="KHM253" s="200"/>
      <c r="KHO253" s="200"/>
      <c r="KIC253" s="200"/>
      <c r="KID253" s="200"/>
      <c r="KIE253" s="200"/>
      <c r="KIF253" s="200"/>
      <c r="KIG253" s="200"/>
      <c r="KIH253" s="200"/>
      <c r="KII253" s="200"/>
      <c r="KIJ253" s="200"/>
      <c r="KIK253" s="200"/>
      <c r="KIL253" s="200"/>
      <c r="KIM253" s="200"/>
      <c r="KIN253" s="200"/>
      <c r="KIO253" s="200"/>
      <c r="KIP253" s="200"/>
      <c r="KIQ253" s="200"/>
      <c r="KIR253" s="200"/>
      <c r="KIS253" s="200"/>
      <c r="KIT253" s="200"/>
      <c r="KIU253" s="200"/>
      <c r="KJA253" s="200"/>
      <c r="KJB253" s="200"/>
      <c r="KJC253" s="200"/>
      <c r="KJD253" s="200"/>
      <c r="KJE253" s="200"/>
      <c r="KJF253" s="200"/>
      <c r="KJG253" s="200"/>
      <c r="KJI253" s="200"/>
      <c r="KJJ253" s="200"/>
      <c r="KJK253" s="200"/>
      <c r="KJL253" s="200"/>
      <c r="KJM253" s="200"/>
      <c r="KJN253" s="200"/>
      <c r="KJO253" s="200"/>
      <c r="KJP253" s="200"/>
      <c r="KJS253" s="200"/>
      <c r="KJV253" s="200"/>
      <c r="KJY253" s="200"/>
      <c r="KKB253" s="200"/>
      <c r="KKE253" s="200"/>
      <c r="KKH253" s="200"/>
      <c r="KKQ253" s="200"/>
      <c r="KKT253" s="200"/>
      <c r="KKW253" s="200"/>
      <c r="KKZ253" s="200"/>
      <c r="KLI253" s="200"/>
      <c r="KLO253" s="200"/>
      <c r="KLR253" s="200"/>
      <c r="KLU253" s="200"/>
      <c r="KLX253" s="200"/>
      <c r="KMD253" s="200"/>
      <c r="KMM253" s="200"/>
      <c r="KMO253" s="200"/>
      <c r="KMP253" s="200"/>
      <c r="KMR253" s="200"/>
      <c r="KMU253" s="200"/>
      <c r="KMX253" s="200"/>
      <c r="KNA253" s="200"/>
      <c r="KND253" s="200"/>
      <c r="KNG253" s="200"/>
      <c r="KNI253" s="200"/>
      <c r="KNK253" s="200"/>
      <c r="KNN253" s="200"/>
      <c r="KNQ253" s="200"/>
      <c r="KNT253" s="200"/>
      <c r="KNW253" s="200"/>
      <c r="KNZ253" s="200"/>
      <c r="KOC253" s="200"/>
      <c r="KOF253" s="200"/>
      <c r="KOH253" s="200"/>
      <c r="KOK253" s="200"/>
      <c r="KON253" s="200"/>
      <c r="KOQ253" s="200"/>
      <c r="KOW253" s="200"/>
      <c r="KOZ253" s="200"/>
      <c r="KPB253" s="200"/>
      <c r="KQI253" s="200"/>
      <c r="KQL253" s="200"/>
      <c r="KQO253" s="200"/>
      <c r="KQR253" s="200"/>
      <c r="KQU253" s="200"/>
      <c r="KQV253" s="200"/>
      <c r="KQW253" s="200"/>
      <c r="KQZ253" s="200"/>
      <c r="KRC253" s="200"/>
      <c r="KRF253" s="200"/>
      <c r="KRI253" s="200"/>
      <c r="KRK253" s="200"/>
      <c r="KRY253" s="200"/>
      <c r="KRZ253" s="200"/>
      <c r="KSA253" s="200"/>
      <c r="KSB253" s="200"/>
      <c r="KSC253" s="200"/>
      <c r="KSD253" s="200"/>
      <c r="KSE253" s="200"/>
      <c r="KSF253" s="200"/>
      <c r="KSG253" s="200"/>
      <c r="KSH253" s="200"/>
      <c r="KSI253" s="200"/>
      <c r="KSJ253" s="200"/>
      <c r="KSK253" s="200"/>
      <c r="KSL253" s="200"/>
      <c r="KSM253" s="200"/>
      <c r="KSN253" s="200"/>
      <c r="KSO253" s="200"/>
      <c r="KSP253" s="200"/>
      <c r="KSQ253" s="200"/>
      <c r="KSW253" s="200"/>
      <c r="KSX253" s="200"/>
      <c r="KSY253" s="200"/>
      <c r="KSZ253" s="200"/>
      <c r="KTA253" s="200"/>
      <c r="KTB253" s="200"/>
      <c r="KTC253" s="200"/>
      <c r="KTE253" s="200"/>
      <c r="KTF253" s="200"/>
      <c r="KTG253" s="200"/>
      <c r="KTH253" s="200"/>
      <c r="KTI253" s="200"/>
      <c r="KTJ253" s="200"/>
      <c r="KTK253" s="200"/>
      <c r="KTL253" s="200"/>
      <c r="KTO253" s="200"/>
      <c r="KTR253" s="200"/>
      <c r="KTU253" s="200"/>
      <c r="KTX253" s="200"/>
      <c r="KUA253" s="200"/>
      <c r="KUD253" s="200"/>
      <c r="KUM253" s="200"/>
      <c r="KUP253" s="200"/>
      <c r="KUS253" s="200"/>
      <c r="KUV253" s="200"/>
      <c r="KVE253" s="200"/>
      <c r="KVK253" s="200"/>
      <c r="KVN253" s="200"/>
      <c r="KVQ253" s="200"/>
      <c r="KVT253" s="200"/>
      <c r="KVZ253" s="200"/>
      <c r="KWI253" s="200"/>
      <c r="KWK253" s="200"/>
      <c r="KWL253" s="200"/>
      <c r="KWN253" s="200"/>
      <c r="KWQ253" s="200"/>
      <c r="KWT253" s="200"/>
      <c r="KWW253" s="200"/>
      <c r="KWZ253" s="200"/>
      <c r="KXC253" s="200"/>
      <c r="KXE253" s="200"/>
      <c r="KXG253" s="200"/>
      <c r="KXJ253" s="200"/>
      <c r="KXM253" s="200"/>
      <c r="KXP253" s="200"/>
      <c r="KXS253" s="200"/>
      <c r="KXV253" s="200"/>
      <c r="KXY253" s="200"/>
      <c r="KYB253" s="200"/>
      <c r="KYD253" s="200"/>
      <c r="KYG253" s="200"/>
      <c r="KYJ253" s="200"/>
      <c r="KYM253" s="200"/>
      <c r="KYS253" s="200"/>
      <c r="KYV253" s="200"/>
      <c r="KYX253" s="200"/>
      <c r="LAE253" s="200"/>
      <c r="LAH253" s="200"/>
      <c r="LAK253" s="200"/>
      <c r="LAN253" s="200"/>
      <c r="LAQ253" s="200"/>
      <c r="LAR253" s="200"/>
      <c r="LAS253" s="200"/>
      <c r="LAV253" s="200"/>
      <c r="LAY253" s="200"/>
      <c r="LBB253" s="200"/>
      <c r="LBE253" s="200"/>
      <c r="LBG253" s="200"/>
      <c r="LBU253" s="200"/>
      <c r="LBV253" s="200"/>
      <c r="LBW253" s="200"/>
      <c r="LBX253" s="200"/>
      <c r="LBY253" s="200"/>
      <c r="LBZ253" s="200"/>
      <c r="LCA253" s="200"/>
      <c r="LCB253" s="200"/>
      <c r="LCC253" s="200"/>
      <c r="LCD253" s="200"/>
      <c r="LCE253" s="200"/>
      <c r="LCF253" s="200"/>
      <c r="LCG253" s="200"/>
      <c r="LCH253" s="200"/>
      <c r="LCI253" s="200"/>
      <c r="LCJ253" s="200"/>
      <c r="LCK253" s="200"/>
      <c r="LCL253" s="200"/>
      <c r="LCM253" s="200"/>
      <c r="LCS253" s="200"/>
      <c r="LCT253" s="200"/>
      <c r="LCU253" s="200"/>
      <c r="LCV253" s="200"/>
      <c r="LCW253" s="200"/>
      <c r="LCX253" s="200"/>
      <c r="LCY253" s="200"/>
      <c r="LDA253" s="200"/>
      <c r="LDB253" s="200"/>
      <c r="LDC253" s="200"/>
      <c r="LDD253" s="200"/>
      <c r="LDE253" s="200"/>
      <c r="LDF253" s="200"/>
      <c r="LDG253" s="200"/>
      <c r="LDH253" s="200"/>
      <c r="LDK253" s="200"/>
      <c r="LDN253" s="200"/>
      <c r="LDQ253" s="200"/>
      <c r="LDT253" s="200"/>
      <c r="LDW253" s="200"/>
      <c r="LDZ253" s="200"/>
      <c r="LEI253" s="200"/>
      <c r="LEL253" s="200"/>
      <c r="LEO253" s="200"/>
      <c r="LER253" s="200"/>
      <c r="LFA253" s="200"/>
      <c r="LFG253" s="200"/>
      <c r="LFJ253" s="200"/>
      <c r="LFM253" s="200"/>
      <c r="LFP253" s="200"/>
      <c r="LFV253" s="200"/>
      <c r="LGE253" s="200"/>
      <c r="LGG253" s="200"/>
      <c r="LGH253" s="200"/>
      <c r="LGJ253" s="200"/>
      <c r="LGM253" s="200"/>
      <c r="LGP253" s="200"/>
      <c r="LGS253" s="200"/>
      <c r="LGV253" s="200"/>
      <c r="LGY253" s="200"/>
      <c r="LHA253" s="200"/>
      <c r="LHC253" s="200"/>
      <c r="LHF253" s="200"/>
      <c r="LHI253" s="200"/>
      <c r="LHL253" s="200"/>
      <c r="LHO253" s="200"/>
      <c r="LHR253" s="200"/>
      <c r="LHU253" s="200"/>
      <c r="LHX253" s="200"/>
      <c r="LHZ253" s="200"/>
      <c r="LIC253" s="200"/>
      <c r="LIF253" s="200"/>
      <c r="LII253" s="200"/>
      <c r="LIO253" s="200"/>
      <c r="LIR253" s="200"/>
      <c r="LIT253" s="200"/>
      <c r="LKA253" s="200"/>
      <c r="LKD253" s="200"/>
      <c r="LKG253" s="200"/>
      <c r="LKJ253" s="200"/>
      <c r="LKM253" s="200"/>
      <c r="LKN253" s="200"/>
      <c r="LKO253" s="200"/>
      <c r="LKR253" s="200"/>
      <c r="LKU253" s="200"/>
      <c r="LKX253" s="200"/>
      <c r="LLA253" s="200"/>
      <c r="LLC253" s="200"/>
      <c r="LLQ253" s="200"/>
      <c r="LLR253" s="200"/>
      <c r="LLS253" s="200"/>
      <c r="LLT253" s="200"/>
      <c r="LLU253" s="200"/>
      <c r="LLV253" s="200"/>
      <c r="LLW253" s="200"/>
      <c r="LLX253" s="200"/>
      <c r="LLY253" s="200"/>
      <c r="LLZ253" s="200"/>
      <c r="LMA253" s="200"/>
      <c r="LMB253" s="200"/>
      <c r="LMC253" s="200"/>
      <c r="LMD253" s="200"/>
      <c r="LME253" s="200"/>
      <c r="LMF253" s="200"/>
      <c r="LMG253" s="200"/>
      <c r="LMH253" s="200"/>
      <c r="LMI253" s="200"/>
      <c r="LMO253" s="200"/>
      <c r="LMP253" s="200"/>
      <c r="LMQ253" s="200"/>
      <c r="LMR253" s="200"/>
      <c r="LMS253" s="200"/>
      <c r="LMT253" s="200"/>
      <c r="LMU253" s="200"/>
      <c r="LMW253" s="200"/>
      <c r="LMX253" s="200"/>
      <c r="LMY253" s="200"/>
      <c r="LMZ253" s="200"/>
      <c r="LNA253" s="200"/>
      <c r="LNB253" s="200"/>
      <c r="LNC253" s="200"/>
      <c r="LND253" s="200"/>
      <c r="LNG253" s="200"/>
      <c r="LNJ253" s="200"/>
      <c r="LNM253" s="200"/>
      <c r="LNP253" s="200"/>
      <c r="LNS253" s="200"/>
      <c r="LNV253" s="200"/>
      <c r="LOE253" s="200"/>
      <c r="LOH253" s="200"/>
      <c r="LOK253" s="200"/>
      <c r="LON253" s="200"/>
      <c r="LOW253" s="200"/>
      <c r="LPC253" s="200"/>
      <c r="LPF253" s="200"/>
      <c r="LPI253" s="200"/>
      <c r="LPL253" s="200"/>
      <c r="LPR253" s="200"/>
      <c r="LQA253" s="200"/>
      <c r="LQC253" s="200"/>
      <c r="LQD253" s="200"/>
      <c r="LQF253" s="200"/>
      <c r="LQI253" s="200"/>
      <c r="LQL253" s="200"/>
      <c r="LQO253" s="200"/>
      <c r="LQR253" s="200"/>
      <c r="LQU253" s="200"/>
      <c r="LQW253" s="200"/>
      <c r="LQY253" s="200"/>
      <c r="LRB253" s="200"/>
      <c r="LRE253" s="200"/>
      <c r="LRH253" s="200"/>
      <c r="LRK253" s="200"/>
      <c r="LRN253" s="200"/>
      <c r="LRQ253" s="200"/>
      <c r="LRT253" s="200"/>
      <c r="LRV253" s="200"/>
      <c r="LRY253" s="200"/>
      <c r="LSB253" s="200"/>
      <c r="LSE253" s="200"/>
      <c r="LSK253" s="200"/>
      <c r="LSN253" s="200"/>
      <c r="LSP253" s="200"/>
      <c r="LTW253" s="200"/>
      <c r="LTZ253" s="200"/>
      <c r="LUC253" s="200"/>
      <c r="LUF253" s="200"/>
      <c r="LUI253" s="200"/>
      <c r="LUJ253" s="200"/>
      <c r="LUK253" s="200"/>
      <c r="LUN253" s="200"/>
      <c r="LUQ253" s="200"/>
      <c r="LUT253" s="200"/>
      <c r="LUW253" s="200"/>
      <c r="LUY253" s="200"/>
      <c r="LVM253" s="200"/>
      <c r="LVN253" s="200"/>
      <c r="LVO253" s="200"/>
      <c r="LVP253" s="200"/>
      <c r="LVQ253" s="200"/>
      <c r="LVR253" s="200"/>
      <c r="LVS253" s="200"/>
      <c r="LVT253" s="200"/>
      <c r="LVU253" s="200"/>
      <c r="LVV253" s="200"/>
      <c r="LVW253" s="200"/>
      <c r="LVX253" s="200"/>
      <c r="LVY253" s="200"/>
      <c r="LVZ253" s="200"/>
      <c r="LWA253" s="200"/>
      <c r="LWB253" s="200"/>
      <c r="LWC253" s="200"/>
      <c r="LWD253" s="200"/>
      <c r="LWE253" s="200"/>
      <c r="LWK253" s="200"/>
      <c r="LWL253" s="200"/>
      <c r="LWM253" s="200"/>
      <c r="LWN253" s="200"/>
      <c r="LWO253" s="200"/>
      <c r="LWP253" s="200"/>
      <c r="LWQ253" s="200"/>
      <c r="LWS253" s="200"/>
      <c r="LWT253" s="200"/>
      <c r="LWU253" s="200"/>
      <c r="LWV253" s="200"/>
      <c r="LWW253" s="200"/>
      <c r="LWX253" s="200"/>
      <c r="LWY253" s="200"/>
      <c r="LWZ253" s="200"/>
      <c r="LXC253" s="200"/>
      <c r="LXF253" s="200"/>
      <c r="LXI253" s="200"/>
      <c r="LXL253" s="200"/>
      <c r="LXO253" s="200"/>
      <c r="LXR253" s="200"/>
      <c r="LYA253" s="200"/>
      <c r="LYD253" s="200"/>
      <c r="LYG253" s="200"/>
      <c r="LYJ253" s="200"/>
      <c r="LYS253" s="200"/>
      <c r="LYY253" s="200"/>
      <c r="LZB253" s="200"/>
      <c r="LZE253" s="200"/>
      <c r="LZH253" s="200"/>
      <c r="LZN253" s="200"/>
      <c r="LZW253" s="200"/>
      <c r="LZY253" s="200"/>
      <c r="LZZ253" s="200"/>
      <c r="MAB253" s="200"/>
      <c r="MAE253" s="200"/>
      <c r="MAH253" s="200"/>
      <c r="MAK253" s="200"/>
      <c r="MAN253" s="200"/>
      <c r="MAQ253" s="200"/>
      <c r="MAS253" s="200"/>
      <c r="MAU253" s="200"/>
      <c r="MAX253" s="200"/>
      <c r="MBA253" s="200"/>
      <c r="MBD253" s="200"/>
      <c r="MBG253" s="200"/>
      <c r="MBJ253" s="200"/>
      <c r="MBM253" s="200"/>
      <c r="MBP253" s="200"/>
      <c r="MBR253" s="200"/>
      <c r="MBU253" s="200"/>
      <c r="MBX253" s="200"/>
      <c r="MCA253" s="200"/>
      <c r="MCG253" s="200"/>
      <c r="MCJ253" s="200"/>
      <c r="MCL253" s="200"/>
      <c r="MDS253" s="200"/>
      <c r="MDV253" s="200"/>
      <c r="MDY253" s="200"/>
      <c r="MEB253" s="200"/>
      <c r="MEE253" s="200"/>
      <c r="MEF253" s="200"/>
      <c r="MEG253" s="200"/>
      <c r="MEJ253" s="200"/>
      <c r="MEM253" s="200"/>
      <c r="MEP253" s="200"/>
      <c r="MES253" s="200"/>
      <c r="MEU253" s="200"/>
      <c r="MFI253" s="200"/>
      <c r="MFJ253" s="200"/>
      <c r="MFK253" s="200"/>
      <c r="MFL253" s="200"/>
      <c r="MFM253" s="200"/>
      <c r="MFN253" s="200"/>
      <c r="MFO253" s="200"/>
      <c r="MFP253" s="200"/>
      <c r="MFQ253" s="200"/>
      <c r="MFR253" s="200"/>
      <c r="MFS253" s="200"/>
      <c r="MFT253" s="200"/>
      <c r="MFU253" s="200"/>
      <c r="MFV253" s="200"/>
      <c r="MFW253" s="200"/>
      <c r="MFX253" s="200"/>
      <c r="MFY253" s="200"/>
      <c r="MFZ253" s="200"/>
      <c r="MGA253" s="200"/>
      <c r="MGG253" s="200"/>
      <c r="MGH253" s="200"/>
      <c r="MGI253" s="200"/>
      <c r="MGJ253" s="200"/>
      <c r="MGK253" s="200"/>
      <c r="MGL253" s="200"/>
      <c r="MGM253" s="200"/>
      <c r="MGO253" s="200"/>
      <c r="MGP253" s="200"/>
      <c r="MGQ253" s="200"/>
      <c r="MGR253" s="200"/>
      <c r="MGS253" s="200"/>
      <c r="MGT253" s="200"/>
      <c r="MGU253" s="200"/>
      <c r="MGV253" s="200"/>
      <c r="MGY253" s="200"/>
      <c r="MHB253" s="200"/>
      <c r="MHE253" s="200"/>
      <c r="MHH253" s="200"/>
      <c r="MHK253" s="200"/>
      <c r="MHN253" s="200"/>
      <c r="MHW253" s="200"/>
      <c r="MHZ253" s="200"/>
      <c r="MIC253" s="200"/>
      <c r="MIF253" s="200"/>
      <c r="MIO253" s="200"/>
      <c r="MIU253" s="200"/>
      <c r="MIX253" s="200"/>
      <c r="MJA253" s="200"/>
      <c r="MJD253" s="200"/>
      <c r="MJJ253" s="200"/>
      <c r="MJS253" s="200"/>
      <c r="MJU253" s="200"/>
      <c r="MJV253" s="200"/>
      <c r="MJX253" s="200"/>
      <c r="MKA253" s="200"/>
      <c r="MKD253" s="200"/>
      <c r="MKG253" s="200"/>
      <c r="MKJ253" s="200"/>
      <c r="MKM253" s="200"/>
      <c r="MKO253" s="200"/>
      <c r="MKQ253" s="200"/>
      <c r="MKT253" s="200"/>
      <c r="MKW253" s="200"/>
      <c r="MKZ253" s="200"/>
      <c r="MLC253" s="200"/>
      <c r="MLF253" s="200"/>
      <c r="MLI253" s="200"/>
      <c r="MLL253" s="200"/>
      <c r="MLN253" s="200"/>
      <c r="MLQ253" s="200"/>
      <c r="MLT253" s="200"/>
      <c r="MLW253" s="200"/>
      <c r="MMC253" s="200"/>
      <c r="MMF253" s="200"/>
      <c r="MMH253" s="200"/>
      <c r="MNO253" s="200"/>
      <c r="MNR253" s="200"/>
      <c r="MNU253" s="200"/>
      <c r="MNX253" s="200"/>
      <c r="MOA253" s="200"/>
      <c r="MOB253" s="200"/>
      <c r="MOC253" s="200"/>
      <c r="MOF253" s="200"/>
      <c r="MOI253" s="200"/>
      <c r="MOL253" s="200"/>
      <c r="MOO253" s="200"/>
      <c r="MOQ253" s="200"/>
      <c r="MPE253" s="200"/>
      <c r="MPF253" s="200"/>
      <c r="MPG253" s="200"/>
      <c r="MPH253" s="200"/>
      <c r="MPI253" s="200"/>
      <c r="MPJ253" s="200"/>
      <c r="MPK253" s="200"/>
      <c r="MPL253" s="200"/>
      <c r="MPM253" s="200"/>
      <c r="MPN253" s="200"/>
      <c r="MPO253" s="200"/>
      <c r="MPP253" s="200"/>
      <c r="MPQ253" s="200"/>
      <c r="MPR253" s="200"/>
      <c r="MPS253" s="200"/>
      <c r="MPT253" s="200"/>
      <c r="MPU253" s="200"/>
      <c r="MPV253" s="200"/>
      <c r="MPW253" s="200"/>
      <c r="MQC253" s="200"/>
      <c r="MQD253" s="200"/>
      <c r="MQE253" s="200"/>
      <c r="MQF253" s="200"/>
      <c r="MQG253" s="200"/>
      <c r="MQH253" s="200"/>
      <c r="MQI253" s="200"/>
      <c r="MQK253" s="200"/>
      <c r="MQL253" s="200"/>
      <c r="MQM253" s="200"/>
      <c r="MQN253" s="200"/>
      <c r="MQO253" s="200"/>
      <c r="MQP253" s="200"/>
      <c r="MQQ253" s="200"/>
      <c r="MQR253" s="200"/>
      <c r="MQU253" s="200"/>
      <c r="MQX253" s="200"/>
      <c r="MRA253" s="200"/>
      <c r="MRD253" s="200"/>
      <c r="MRG253" s="200"/>
      <c r="MRJ253" s="200"/>
      <c r="MRS253" s="200"/>
      <c r="MRV253" s="200"/>
      <c r="MRY253" s="200"/>
      <c r="MSB253" s="200"/>
      <c r="MSK253" s="200"/>
      <c r="MSQ253" s="200"/>
      <c r="MST253" s="200"/>
      <c r="MSW253" s="200"/>
      <c r="MSZ253" s="200"/>
      <c r="MTF253" s="200"/>
      <c r="MTO253" s="200"/>
      <c r="MTQ253" s="200"/>
      <c r="MTR253" s="200"/>
      <c r="MTT253" s="200"/>
      <c r="MTW253" s="200"/>
      <c r="MTZ253" s="200"/>
      <c r="MUC253" s="200"/>
      <c r="MUF253" s="200"/>
      <c r="MUI253" s="200"/>
      <c r="MUK253" s="200"/>
      <c r="MUM253" s="200"/>
      <c r="MUP253" s="200"/>
      <c r="MUS253" s="200"/>
      <c r="MUV253" s="200"/>
      <c r="MUY253" s="200"/>
      <c r="MVB253" s="200"/>
      <c r="MVE253" s="200"/>
      <c r="MVH253" s="200"/>
      <c r="MVJ253" s="200"/>
      <c r="MVM253" s="200"/>
      <c r="MVP253" s="200"/>
      <c r="MVS253" s="200"/>
      <c r="MVY253" s="200"/>
      <c r="MWB253" s="200"/>
      <c r="MWD253" s="200"/>
      <c r="MXK253" s="200"/>
      <c r="MXN253" s="200"/>
      <c r="MXQ253" s="200"/>
      <c r="MXT253" s="200"/>
      <c r="MXW253" s="200"/>
      <c r="MXX253" s="200"/>
      <c r="MXY253" s="200"/>
      <c r="MYB253" s="200"/>
      <c r="MYE253" s="200"/>
      <c r="MYH253" s="200"/>
      <c r="MYK253" s="200"/>
      <c r="MYM253" s="200"/>
      <c r="MZA253" s="200"/>
      <c r="MZB253" s="200"/>
      <c r="MZC253" s="200"/>
      <c r="MZD253" s="200"/>
      <c r="MZE253" s="200"/>
      <c r="MZF253" s="200"/>
      <c r="MZG253" s="200"/>
      <c r="MZH253" s="200"/>
      <c r="MZI253" s="200"/>
      <c r="MZJ253" s="200"/>
      <c r="MZK253" s="200"/>
      <c r="MZL253" s="200"/>
      <c r="MZM253" s="200"/>
      <c r="MZN253" s="200"/>
      <c r="MZO253" s="200"/>
      <c r="MZP253" s="200"/>
      <c r="MZQ253" s="200"/>
      <c r="MZR253" s="200"/>
      <c r="MZS253" s="200"/>
      <c r="MZY253" s="200"/>
      <c r="MZZ253" s="200"/>
      <c r="NAA253" s="200"/>
      <c r="NAB253" s="200"/>
      <c r="NAC253" s="200"/>
      <c r="NAD253" s="200"/>
      <c r="NAE253" s="200"/>
      <c r="NAG253" s="200"/>
      <c r="NAH253" s="200"/>
      <c r="NAI253" s="200"/>
      <c r="NAJ253" s="200"/>
      <c r="NAK253" s="200"/>
      <c r="NAL253" s="200"/>
      <c r="NAM253" s="200"/>
      <c r="NAN253" s="200"/>
      <c r="NAQ253" s="200"/>
      <c r="NAT253" s="200"/>
      <c r="NAW253" s="200"/>
      <c r="NAZ253" s="200"/>
      <c r="NBC253" s="200"/>
      <c r="NBF253" s="200"/>
      <c r="NBO253" s="200"/>
      <c r="NBR253" s="200"/>
      <c r="NBU253" s="200"/>
      <c r="NBX253" s="200"/>
      <c r="NCG253" s="200"/>
      <c r="NCM253" s="200"/>
      <c r="NCP253" s="200"/>
      <c r="NCS253" s="200"/>
      <c r="NCV253" s="200"/>
      <c r="NDB253" s="200"/>
      <c r="NDK253" s="200"/>
      <c r="NDM253" s="200"/>
      <c r="NDN253" s="200"/>
      <c r="NDP253" s="200"/>
      <c r="NDS253" s="200"/>
      <c r="NDV253" s="200"/>
      <c r="NDY253" s="200"/>
      <c r="NEB253" s="200"/>
      <c r="NEE253" s="200"/>
      <c r="NEG253" s="200"/>
      <c r="NEI253" s="200"/>
      <c r="NEL253" s="200"/>
      <c r="NEO253" s="200"/>
      <c r="NER253" s="200"/>
      <c r="NEU253" s="200"/>
      <c r="NEX253" s="200"/>
      <c r="NFA253" s="200"/>
      <c r="NFD253" s="200"/>
      <c r="NFF253" s="200"/>
      <c r="NFI253" s="200"/>
      <c r="NFL253" s="200"/>
      <c r="NFO253" s="200"/>
      <c r="NFU253" s="200"/>
      <c r="NFX253" s="200"/>
      <c r="NFZ253" s="200"/>
      <c r="NHG253" s="200"/>
      <c r="NHJ253" s="200"/>
      <c r="NHM253" s="200"/>
      <c r="NHP253" s="200"/>
      <c r="NHS253" s="200"/>
      <c r="NHT253" s="200"/>
      <c r="NHU253" s="200"/>
      <c r="NHX253" s="200"/>
      <c r="NIA253" s="200"/>
      <c r="NID253" s="200"/>
      <c r="NIG253" s="200"/>
      <c r="NII253" s="200"/>
      <c r="NIW253" s="200"/>
      <c r="NIX253" s="200"/>
      <c r="NIY253" s="200"/>
      <c r="NIZ253" s="200"/>
      <c r="NJA253" s="200"/>
      <c r="NJB253" s="200"/>
      <c r="NJC253" s="200"/>
      <c r="NJD253" s="200"/>
      <c r="NJE253" s="200"/>
      <c r="NJF253" s="200"/>
      <c r="NJG253" s="200"/>
      <c r="NJH253" s="200"/>
      <c r="NJI253" s="200"/>
      <c r="NJJ253" s="200"/>
      <c r="NJK253" s="200"/>
      <c r="NJL253" s="200"/>
      <c r="NJM253" s="200"/>
      <c r="NJN253" s="200"/>
      <c r="NJO253" s="200"/>
      <c r="NJU253" s="200"/>
      <c r="NJV253" s="200"/>
      <c r="NJW253" s="200"/>
      <c r="NJX253" s="200"/>
      <c r="NJY253" s="200"/>
      <c r="NJZ253" s="200"/>
      <c r="NKA253" s="200"/>
      <c r="NKC253" s="200"/>
      <c r="NKD253" s="200"/>
      <c r="NKE253" s="200"/>
      <c r="NKF253" s="200"/>
      <c r="NKG253" s="200"/>
      <c r="NKH253" s="200"/>
      <c r="NKI253" s="200"/>
      <c r="NKJ253" s="200"/>
      <c r="NKM253" s="200"/>
      <c r="NKP253" s="200"/>
      <c r="NKS253" s="200"/>
      <c r="NKV253" s="200"/>
      <c r="NKY253" s="200"/>
      <c r="NLB253" s="200"/>
      <c r="NLK253" s="200"/>
      <c r="NLN253" s="200"/>
      <c r="NLQ253" s="200"/>
      <c r="NLT253" s="200"/>
      <c r="NMC253" s="200"/>
      <c r="NMI253" s="200"/>
      <c r="NML253" s="200"/>
      <c r="NMO253" s="200"/>
      <c r="NMR253" s="200"/>
      <c r="NMX253" s="200"/>
      <c r="NNG253" s="200"/>
      <c r="NNI253" s="200"/>
      <c r="NNJ253" s="200"/>
      <c r="NNL253" s="200"/>
      <c r="NNO253" s="200"/>
      <c r="NNR253" s="200"/>
      <c r="NNU253" s="200"/>
      <c r="NNX253" s="200"/>
      <c r="NOA253" s="200"/>
      <c r="NOC253" s="200"/>
      <c r="NOE253" s="200"/>
      <c r="NOH253" s="200"/>
      <c r="NOK253" s="200"/>
      <c r="NON253" s="200"/>
      <c r="NOQ253" s="200"/>
      <c r="NOT253" s="200"/>
      <c r="NOW253" s="200"/>
      <c r="NOZ253" s="200"/>
      <c r="NPB253" s="200"/>
      <c r="NPE253" s="200"/>
      <c r="NPH253" s="200"/>
      <c r="NPK253" s="200"/>
      <c r="NPQ253" s="200"/>
      <c r="NPT253" s="200"/>
      <c r="NPV253" s="200"/>
      <c r="NRC253" s="200"/>
      <c r="NRF253" s="200"/>
      <c r="NRI253" s="200"/>
      <c r="NRL253" s="200"/>
      <c r="NRO253" s="200"/>
      <c r="NRP253" s="200"/>
      <c r="NRQ253" s="200"/>
      <c r="NRT253" s="200"/>
      <c r="NRW253" s="200"/>
      <c r="NRZ253" s="200"/>
      <c r="NSC253" s="200"/>
      <c r="NSE253" s="200"/>
      <c r="NSS253" s="200"/>
      <c r="NST253" s="200"/>
      <c r="NSU253" s="200"/>
      <c r="NSV253" s="200"/>
      <c r="NSW253" s="200"/>
      <c r="NSX253" s="200"/>
      <c r="NSY253" s="200"/>
      <c r="NSZ253" s="200"/>
      <c r="NTA253" s="200"/>
      <c r="NTB253" s="200"/>
      <c r="NTC253" s="200"/>
      <c r="NTD253" s="200"/>
      <c r="NTE253" s="200"/>
      <c r="NTF253" s="200"/>
      <c r="NTG253" s="200"/>
      <c r="NTH253" s="200"/>
      <c r="NTI253" s="200"/>
      <c r="NTJ253" s="200"/>
      <c r="NTK253" s="200"/>
      <c r="NTQ253" s="200"/>
      <c r="NTR253" s="200"/>
      <c r="NTS253" s="200"/>
      <c r="NTT253" s="200"/>
      <c r="NTU253" s="200"/>
      <c r="NTV253" s="200"/>
      <c r="NTW253" s="200"/>
      <c r="NTY253" s="200"/>
      <c r="NTZ253" s="200"/>
      <c r="NUA253" s="200"/>
      <c r="NUB253" s="200"/>
      <c r="NUC253" s="200"/>
      <c r="NUD253" s="200"/>
      <c r="NUE253" s="200"/>
      <c r="NUF253" s="200"/>
      <c r="NUI253" s="200"/>
      <c r="NUL253" s="200"/>
      <c r="NUO253" s="200"/>
      <c r="NUR253" s="200"/>
      <c r="NUU253" s="200"/>
      <c r="NUX253" s="200"/>
      <c r="NVG253" s="200"/>
      <c r="NVJ253" s="200"/>
      <c r="NVM253" s="200"/>
      <c r="NVP253" s="200"/>
      <c r="NVY253" s="200"/>
      <c r="NWE253" s="200"/>
      <c r="NWH253" s="200"/>
      <c r="NWK253" s="200"/>
      <c r="NWN253" s="200"/>
      <c r="NWT253" s="200"/>
      <c r="NXC253" s="200"/>
      <c r="NXE253" s="200"/>
      <c r="NXF253" s="200"/>
      <c r="NXH253" s="200"/>
      <c r="NXK253" s="200"/>
      <c r="NXN253" s="200"/>
      <c r="NXQ253" s="200"/>
      <c r="NXT253" s="200"/>
      <c r="NXW253" s="200"/>
      <c r="NXY253" s="200"/>
      <c r="NYA253" s="200"/>
      <c r="NYD253" s="200"/>
      <c r="NYG253" s="200"/>
      <c r="NYJ253" s="200"/>
      <c r="NYM253" s="200"/>
      <c r="NYP253" s="200"/>
      <c r="NYS253" s="200"/>
      <c r="NYV253" s="200"/>
      <c r="NYX253" s="200"/>
      <c r="NZA253" s="200"/>
      <c r="NZD253" s="200"/>
      <c r="NZG253" s="200"/>
      <c r="NZM253" s="200"/>
      <c r="NZP253" s="200"/>
      <c r="NZR253" s="200"/>
      <c r="OAY253" s="200"/>
      <c r="OBB253" s="200"/>
      <c r="OBE253" s="200"/>
      <c r="OBH253" s="200"/>
      <c r="OBK253" s="200"/>
      <c r="OBL253" s="200"/>
      <c r="OBM253" s="200"/>
      <c r="OBP253" s="200"/>
      <c r="OBS253" s="200"/>
      <c r="OBV253" s="200"/>
      <c r="OBY253" s="200"/>
      <c r="OCA253" s="200"/>
      <c r="OCO253" s="200"/>
      <c r="OCP253" s="200"/>
      <c r="OCQ253" s="200"/>
      <c r="OCR253" s="200"/>
      <c r="OCS253" s="200"/>
      <c r="OCT253" s="200"/>
      <c r="OCU253" s="200"/>
      <c r="OCV253" s="200"/>
      <c r="OCW253" s="200"/>
      <c r="OCX253" s="200"/>
      <c r="OCY253" s="200"/>
      <c r="OCZ253" s="200"/>
      <c r="ODA253" s="200"/>
      <c r="ODB253" s="200"/>
      <c r="ODC253" s="200"/>
      <c r="ODD253" s="200"/>
      <c r="ODE253" s="200"/>
      <c r="ODF253" s="200"/>
      <c r="ODG253" s="200"/>
      <c r="ODM253" s="200"/>
      <c r="ODN253" s="200"/>
      <c r="ODO253" s="200"/>
      <c r="ODP253" s="200"/>
      <c r="ODQ253" s="200"/>
      <c r="ODR253" s="200"/>
      <c r="ODS253" s="200"/>
      <c r="ODU253" s="200"/>
      <c r="ODV253" s="200"/>
      <c r="ODW253" s="200"/>
      <c r="ODX253" s="200"/>
      <c r="ODY253" s="200"/>
      <c r="ODZ253" s="200"/>
      <c r="OEA253" s="200"/>
      <c r="OEB253" s="200"/>
      <c r="OEE253" s="200"/>
      <c r="OEH253" s="200"/>
      <c r="OEK253" s="200"/>
      <c r="OEN253" s="200"/>
      <c r="OEQ253" s="200"/>
      <c r="OET253" s="200"/>
      <c r="OFC253" s="200"/>
      <c r="OFF253" s="200"/>
      <c r="OFI253" s="200"/>
      <c r="OFL253" s="200"/>
      <c r="OFU253" s="200"/>
      <c r="OGA253" s="200"/>
      <c r="OGD253" s="200"/>
      <c r="OGG253" s="200"/>
      <c r="OGJ253" s="200"/>
      <c r="OGP253" s="200"/>
      <c r="OGY253" s="200"/>
      <c r="OHA253" s="200"/>
      <c r="OHB253" s="200"/>
      <c r="OHD253" s="200"/>
      <c r="OHG253" s="200"/>
      <c r="OHJ253" s="200"/>
      <c r="OHM253" s="200"/>
      <c r="OHP253" s="200"/>
      <c r="OHS253" s="200"/>
      <c r="OHU253" s="200"/>
      <c r="OHW253" s="200"/>
      <c r="OHZ253" s="200"/>
      <c r="OIC253" s="200"/>
      <c r="OIF253" s="200"/>
      <c r="OII253" s="200"/>
      <c r="OIL253" s="200"/>
      <c r="OIO253" s="200"/>
      <c r="OIR253" s="200"/>
      <c r="OIT253" s="200"/>
      <c r="OIW253" s="200"/>
      <c r="OIZ253" s="200"/>
      <c r="OJC253" s="200"/>
      <c r="OJI253" s="200"/>
      <c r="OJL253" s="200"/>
      <c r="OJN253" s="200"/>
      <c r="OKU253" s="200"/>
      <c r="OKX253" s="200"/>
      <c r="OLA253" s="200"/>
      <c r="OLD253" s="200"/>
      <c r="OLG253" s="200"/>
      <c r="OLH253" s="200"/>
      <c r="OLI253" s="200"/>
      <c r="OLL253" s="200"/>
      <c r="OLO253" s="200"/>
      <c r="OLR253" s="200"/>
      <c r="OLU253" s="200"/>
      <c r="OLW253" s="200"/>
      <c r="OMK253" s="200"/>
      <c r="OML253" s="200"/>
      <c r="OMM253" s="200"/>
      <c r="OMN253" s="200"/>
      <c r="OMO253" s="200"/>
      <c r="OMP253" s="200"/>
      <c r="OMQ253" s="200"/>
      <c r="OMR253" s="200"/>
      <c r="OMS253" s="200"/>
      <c r="OMT253" s="200"/>
      <c r="OMU253" s="200"/>
      <c r="OMV253" s="200"/>
      <c r="OMW253" s="200"/>
      <c r="OMX253" s="200"/>
      <c r="OMY253" s="200"/>
      <c r="OMZ253" s="200"/>
      <c r="ONA253" s="200"/>
      <c r="ONB253" s="200"/>
      <c r="ONC253" s="200"/>
      <c r="ONI253" s="200"/>
      <c r="ONJ253" s="200"/>
      <c r="ONK253" s="200"/>
      <c r="ONL253" s="200"/>
      <c r="ONM253" s="200"/>
      <c r="ONN253" s="200"/>
      <c r="ONO253" s="200"/>
      <c r="ONQ253" s="200"/>
      <c r="ONR253" s="200"/>
      <c r="ONS253" s="200"/>
      <c r="ONT253" s="200"/>
      <c r="ONU253" s="200"/>
      <c r="ONV253" s="200"/>
      <c r="ONW253" s="200"/>
      <c r="ONX253" s="200"/>
      <c r="OOA253" s="200"/>
      <c r="OOD253" s="200"/>
      <c r="OOG253" s="200"/>
      <c r="OOJ253" s="200"/>
      <c r="OOM253" s="200"/>
      <c r="OOP253" s="200"/>
      <c r="OOY253" s="200"/>
      <c r="OPB253" s="200"/>
      <c r="OPE253" s="200"/>
      <c r="OPH253" s="200"/>
      <c r="OPQ253" s="200"/>
      <c r="OPW253" s="200"/>
      <c r="OPZ253" s="200"/>
      <c r="OQC253" s="200"/>
      <c r="OQF253" s="200"/>
      <c r="OQL253" s="200"/>
      <c r="OQU253" s="200"/>
      <c r="OQW253" s="200"/>
      <c r="OQX253" s="200"/>
      <c r="OQZ253" s="200"/>
      <c r="ORC253" s="200"/>
      <c r="ORF253" s="200"/>
      <c r="ORI253" s="200"/>
      <c r="ORL253" s="200"/>
      <c r="ORO253" s="200"/>
      <c r="ORQ253" s="200"/>
      <c r="ORS253" s="200"/>
      <c r="ORV253" s="200"/>
      <c r="ORY253" s="200"/>
      <c r="OSB253" s="200"/>
      <c r="OSE253" s="200"/>
      <c r="OSH253" s="200"/>
      <c r="OSK253" s="200"/>
      <c r="OSN253" s="200"/>
      <c r="OSP253" s="200"/>
      <c r="OSS253" s="200"/>
      <c r="OSV253" s="200"/>
      <c r="OSY253" s="200"/>
      <c r="OTE253" s="200"/>
      <c r="OTH253" s="200"/>
      <c r="OTJ253" s="200"/>
      <c r="OUQ253" s="200"/>
      <c r="OUT253" s="200"/>
      <c r="OUW253" s="200"/>
      <c r="OUZ253" s="200"/>
      <c r="OVC253" s="200"/>
      <c r="OVD253" s="200"/>
      <c r="OVE253" s="200"/>
      <c r="OVH253" s="200"/>
      <c r="OVK253" s="200"/>
      <c r="OVN253" s="200"/>
      <c r="OVQ253" s="200"/>
      <c r="OVS253" s="200"/>
      <c r="OWG253" s="200"/>
      <c r="OWH253" s="200"/>
      <c r="OWI253" s="200"/>
      <c r="OWJ253" s="200"/>
      <c r="OWK253" s="200"/>
      <c r="OWL253" s="200"/>
      <c r="OWM253" s="200"/>
      <c r="OWN253" s="200"/>
      <c r="OWO253" s="200"/>
      <c r="OWP253" s="200"/>
      <c r="OWQ253" s="200"/>
      <c r="OWR253" s="200"/>
      <c r="OWS253" s="200"/>
      <c r="OWT253" s="200"/>
      <c r="OWU253" s="200"/>
      <c r="OWV253" s="200"/>
      <c r="OWW253" s="200"/>
      <c r="OWX253" s="200"/>
      <c r="OWY253" s="200"/>
      <c r="OXE253" s="200"/>
      <c r="OXF253" s="200"/>
      <c r="OXG253" s="200"/>
      <c r="OXH253" s="200"/>
      <c r="OXI253" s="200"/>
      <c r="OXJ253" s="200"/>
      <c r="OXK253" s="200"/>
      <c r="OXM253" s="200"/>
      <c r="OXN253" s="200"/>
      <c r="OXO253" s="200"/>
      <c r="OXP253" s="200"/>
      <c r="OXQ253" s="200"/>
      <c r="OXR253" s="200"/>
      <c r="OXS253" s="200"/>
      <c r="OXT253" s="200"/>
      <c r="OXW253" s="200"/>
      <c r="OXZ253" s="200"/>
      <c r="OYC253" s="200"/>
      <c r="OYF253" s="200"/>
      <c r="OYI253" s="200"/>
      <c r="OYL253" s="200"/>
      <c r="OYU253" s="200"/>
      <c r="OYX253" s="200"/>
      <c r="OZA253" s="200"/>
      <c r="OZD253" s="200"/>
      <c r="OZM253" s="200"/>
      <c r="OZS253" s="200"/>
      <c r="OZV253" s="200"/>
      <c r="OZY253" s="200"/>
      <c r="PAB253" s="200"/>
      <c r="PAH253" s="200"/>
      <c r="PAQ253" s="200"/>
      <c r="PAS253" s="200"/>
      <c r="PAT253" s="200"/>
      <c r="PAV253" s="200"/>
      <c r="PAY253" s="200"/>
      <c r="PBB253" s="200"/>
      <c r="PBE253" s="200"/>
      <c r="PBH253" s="200"/>
      <c r="PBK253" s="200"/>
      <c r="PBM253" s="200"/>
      <c r="PBO253" s="200"/>
      <c r="PBR253" s="200"/>
      <c r="PBU253" s="200"/>
      <c r="PBX253" s="200"/>
      <c r="PCA253" s="200"/>
      <c r="PCD253" s="200"/>
      <c r="PCG253" s="200"/>
      <c r="PCJ253" s="200"/>
      <c r="PCL253" s="200"/>
      <c r="PCO253" s="200"/>
      <c r="PCR253" s="200"/>
      <c r="PCU253" s="200"/>
      <c r="PDA253" s="200"/>
      <c r="PDD253" s="200"/>
      <c r="PDF253" s="200"/>
      <c r="PEM253" s="200"/>
      <c r="PEP253" s="200"/>
      <c r="PES253" s="200"/>
      <c r="PEV253" s="200"/>
      <c r="PEY253" s="200"/>
      <c r="PEZ253" s="200"/>
      <c r="PFA253" s="200"/>
      <c r="PFD253" s="200"/>
      <c r="PFG253" s="200"/>
      <c r="PFJ253" s="200"/>
      <c r="PFM253" s="200"/>
      <c r="PFO253" s="200"/>
      <c r="PGC253" s="200"/>
      <c r="PGD253" s="200"/>
      <c r="PGE253" s="200"/>
      <c r="PGF253" s="200"/>
      <c r="PGG253" s="200"/>
      <c r="PGH253" s="200"/>
      <c r="PGI253" s="200"/>
      <c r="PGJ253" s="200"/>
      <c r="PGK253" s="200"/>
      <c r="PGL253" s="200"/>
      <c r="PGM253" s="200"/>
      <c r="PGN253" s="200"/>
      <c r="PGO253" s="200"/>
      <c r="PGP253" s="200"/>
      <c r="PGQ253" s="200"/>
      <c r="PGR253" s="200"/>
      <c r="PGS253" s="200"/>
      <c r="PGT253" s="200"/>
      <c r="PGU253" s="200"/>
      <c r="PHA253" s="200"/>
      <c r="PHB253" s="200"/>
      <c r="PHC253" s="200"/>
      <c r="PHD253" s="200"/>
      <c r="PHE253" s="200"/>
      <c r="PHF253" s="200"/>
      <c r="PHG253" s="200"/>
      <c r="PHI253" s="200"/>
      <c r="PHJ253" s="200"/>
      <c r="PHK253" s="200"/>
      <c r="PHL253" s="200"/>
      <c r="PHM253" s="200"/>
      <c r="PHN253" s="200"/>
      <c r="PHO253" s="200"/>
      <c r="PHP253" s="200"/>
      <c r="PHS253" s="200"/>
      <c r="PHV253" s="200"/>
      <c r="PHY253" s="200"/>
      <c r="PIB253" s="200"/>
      <c r="PIE253" s="200"/>
      <c r="PIH253" s="200"/>
      <c r="PIQ253" s="200"/>
      <c r="PIT253" s="200"/>
      <c r="PIW253" s="200"/>
      <c r="PIZ253" s="200"/>
      <c r="PJI253" s="200"/>
      <c r="PJO253" s="200"/>
      <c r="PJR253" s="200"/>
      <c r="PJU253" s="200"/>
      <c r="PJX253" s="200"/>
      <c r="PKD253" s="200"/>
      <c r="PKM253" s="200"/>
      <c r="PKO253" s="200"/>
      <c r="PKP253" s="200"/>
      <c r="PKR253" s="200"/>
      <c r="PKU253" s="200"/>
      <c r="PKX253" s="200"/>
      <c r="PLA253" s="200"/>
      <c r="PLD253" s="200"/>
      <c r="PLG253" s="200"/>
      <c r="PLI253" s="200"/>
      <c r="PLK253" s="200"/>
      <c r="PLN253" s="200"/>
      <c r="PLQ253" s="200"/>
      <c r="PLT253" s="200"/>
      <c r="PLW253" s="200"/>
      <c r="PLZ253" s="200"/>
      <c r="PMC253" s="200"/>
      <c r="PMF253" s="200"/>
      <c r="PMH253" s="200"/>
      <c r="PMK253" s="200"/>
      <c r="PMN253" s="200"/>
      <c r="PMQ253" s="200"/>
      <c r="PMW253" s="200"/>
      <c r="PMZ253" s="200"/>
      <c r="PNB253" s="200"/>
      <c r="POI253" s="200"/>
      <c r="POL253" s="200"/>
      <c r="POO253" s="200"/>
      <c r="POR253" s="200"/>
      <c r="POU253" s="200"/>
      <c r="POV253" s="200"/>
      <c r="POW253" s="200"/>
      <c r="POZ253" s="200"/>
      <c r="PPC253" s="200"/>
      <c r="PPF253" s="200"/>
      <c r="PPI253" s="200"/>
      <c r="PPK253" s="200"/>
      <c r="PPY253" s="200"/>
      <c r="PPZ253" s="200"/>
      <c r="PQA253" s="200"/>
      <c r="PQB253" s="200"/>
      <c r="PQC253" s="200"/>
      <c r="PQD253" s="200"/>
      <c r="PQE253" s="200"/>
      <c r="PQF253" s="200"/>
      <c r="PQG253" s="200"/>
      <c r="PQH253" s="200"/>
      <c r="PQI253" s="200"/>
      <c r="PQJ253" s="200"/>
      <c r="PQK253" s="200"/>
      <c r="PQL253" s="200"/>
      <c r="PQM253" s="200"/>
      <c r="PQN253" s="200"/>
      <c r="PQO253" s="200"/>
      <c r="PQP253" s="200"/>
      <c r="PQQ253" s="200"/>
      <c r="PQW253" s="200"/>
      <c r="PQX253" s="200"/>
      <c r="PQY253" s="200"/>
      <c r="PQZ253" s="200"/>
      <c r="PRA253" s="200"/>
      <c r="PRB253" s="200"/>
      <c r="PRC253" s="200"/>
      <c r="PRE253" s="200"/>
      <c r="PRF253" s="200"/>
      <c r="PRG253" s="200"/>
      <c r="PRH253" s="200"/>
      <c r="PRI253" s="200"/>
      <c r="PRJ253" s="200"/>
      <c r="PRK253" s="200"/>
      <c r="PRL253" s="200"/>
      <c r="PRO253" s="200"/>
      <c r="PRR253" s="200"/>
      <c r="PRU253" s="200"/>
      <c r="PRX253" s="200"/>
      <c r="PSA253" s="200"/>
      <c r="PSD253" s="200"/>
      <c r="PSM253" s="200"/>
      <c r="PSP253" s="200"/>
      <c r="PSS253" s="200"/>
      <c r="PSV253" s="200"/>
      <c r="PTE253" s="200"/>
      <c r="PTK253" s="200"/>
      <c r="PTN253" s="200"/>
      <c r="PTQ253" s="200"/>
      <c r="PTT253" s="200"/>
      <c r="PTZ253" s="200"/>
      <c r="PUI253" s="200"/>
      <c r="PUK253" s="200"/>
      <c r="PUL253" s="200"/>
      <c r="PUN253" s="200"/>
      <c r="PUQ253" s="200"/>
      <c r="PUT253" s="200"/>
      <c r="PUW253" s="200"/>
      <c r="PUZ253" s="200"/>
      <c r="PVC253" s="200"/>
      <c r="PVE253" s="200"/>
      <c r="PVG253" s="200"/>
      <c r="PVJ253" s="200"/>
      <c r="PVM253" s="200"/>
      <c r="PVP253" s="200"/>
      <c r="PVS253" s="200"/>
      <c r="PVV253" s="200"/>
      <c r="PVY253" s="200"/>
      <c r="PWB253" s="200"/>
      <c r="PWD253" s="200"/>
      <c r="PWG253" s="200"/>
      <c r="PWJ253" s="200"/>
      <c r="PWM253" s="200"/>
      <c r="PWS253" s="200"/>
      <c r="PWV253" s="200"/>
      <c r="PWX253" s="200"/>
      <c r="PYE253" s="200"/>
      <c r="PYH253" s="200"/>
      <c r="PYK253" s="200"/>
      <c r="PYN253" s="200"/>
      <c r="PYQ253" s="200"/>
      <c r="PYR253" s="200"/>
      <c r="PYS253" s="200"/>
      <c r="PYV253" s="200"/>
      <c r="PYY253" s="200"/>
      <c r="PZB253" s="200"/>
      <c r="PZE253" s="200"/>
      <c r="PZG253" s="200"/>
      <c r="PZU253" s="200"/>
      <c r="PZV253" s="200"/>
      <c r="PZW253" s="200"/>
      <c r="PZX253" s="200"/>
      <c r="PZY253" s="200"/>
      <c r="PZZ253" s="200"/>
      <c r="QAA253" s="200"/>
      <c r="QAB253" s="200"/>
      <c r="QAC253" s="200"/>
      <c r="QAD253" s="200"/>
      <c r="QAE253" s="200"/>
      <c r="QAF253" s="200"/>
      <c r="QAG253" s="200"/>
      <c r="QAH253" s="200"/>
      <c r="QAI253" s="200"/>
      <c r="QAJ253" s="200"/>
      <c r="QAK253" s="200"/>
      <c r="QAL253" s="200"/>
      <c r="QAM253" s="200"/>
      <c r="QAS253" s="200"/>
      <c r="QAT253" s="200"/>
      <c r="QAU253" s="200"/>
      <c r="QAV253" s="200"/>
      <c r="QAW253" s="200"/>
      <c r="QAX253" s="200"/>
      <c r="QAY253" s="200"/>
      <c r="QBA253" s="200"/>
      <c r="QBB253" s="200"/>
      <c r="QBC253" s="200"/>
      <c r="QBD253" s="200"/>
      <c r="QBE253" s="200"/>
      <c r="QBF253" s="200"/>
      <c r="QBG253" s="200"/>
      <c r="QBH253" s="200"/>
      <c r="QBK253" s="200"/>
      <c r="QBN253" s="200"/>
      <c r="QBQ253" s="200"/>
      <c r="QBT253" s="200"/>
      <c r="QBW253" s="200"/>
      <c r="QBZ253" s="200"/>
      <c r="QCI253" s="200"/>
      <c r="QCL253" s="200"/>
      <c r="QCO253" s="200"/>
      <c r="QCR253" s="200"/>
      <c r="QDA253" s="200"/>
      <c r="QDG253" s="200"/>
      <c r="QDJ253" s="200"/>
      <c r="QDM253" s="200"/>
      <c r="QDP253" s="200"/>
      <c r="QDV253" s="200"/>
      <c r="QEE253" s="200"/>
      <c r="QEG253" s="200"/>
      <c r="QEH253" s="200"/>
      <c r="QEJ253" s="200"/>
      <c r="QEM253" s="200"/>
      <c r="QEP253" s="200"/>
      <c r="QES253" s="200"/>
      <c r="QEV253" s="200"/>
      <c r="QEY253" s="200"/>
      <c r="QFA253" s="200"/>
      <c r="QFC253" s="200"/>
      <c r="QFF253" s="200"/>
      <c r="QFI253" s="200"/>
      <c r="QFL253" s="200"/>
      <c r="QFO253" s="200"/>
      <c r="QFR253" s="200"/>
      <c r="QFU253" s="200"/>
      <c r="QFX253" s="200"/>
      <c r="QFZ253" s="200"/>
      <c r="QGC253" s="200"/>
      <c r="QGF253" s="200"/>
      <c r="QGI253" s="200"/>
      <c r="QGO253" s="200"/>
      <c r="QGR253" s="200"/>
      <c r="QGT253" s="200"/>
      <c r="QIA253" s="200"/>
      <c r="QID253" s="200"/>
      <c r="QIG253" s="200"/>
      <c r="QIJ253" s="200"/>
      <c r="QIM253" s="200"/>
      <c r="QIN253" s="200"/>
      <c r="QIO253" s="200"/>
      <c r="QIR253" s="200"/>
      <c r="QIU253" s="200"/>
      <c r="QIX253" s="200"/>
      <c r="QJA253" s="200"/>
      <c r="QJC253" s="200"/>
      <c r="QJQ253" s="200"/>
      <c r="QJR253" s="200"/>
      <c r="QJS253" s="200"/>
      <c r="QJT253" s="200"/>
      <c r="QJU253" s="200"/>
      <c r="QJV253" s="200"/>
      <c r="QJW253" s="200"/>
      <c r="QJX253" s="200"/>
      <c r="QJY253" s="200"/>
      <c r="QJZ253" s="200"/>
      <c r="QKA253" s="200"/>
      <c r="QKB253" s="200"/>
      <c r="QKC253" s="200"/>
      <c r="QKD253" s="200"/>
      <c r="QKE253" s="200"/>
      <c r="QKF253" s="200"/>
      <c r="QKG253" s="200"/>
      <c r="QKH253" s="200"/>
      <c r="QKI253" s="200"/>
      <c r="QKO253" s="200"/>
      <c r="QKP253" s="200"/>
      <c r="QKQ253" s="200"/>
      <c r="QKR253" s="200"/>
      <c r="QKS253" s="200"/>
      <c r="QKT253" s="200"/>
      <c r="QKU253" s="200"/>
      <c r="QKW253" s="200"/>
      <c r="QKX253" s="200"/>
      <c r="QKY253" s="200"/>
      <c r="QKZ253" s="200"/>
      <c r="QLA253" s="200"/>
      <c r="QLB253" s="200"/>
      <c r="QLC253" s="200"/>
      <c r="QLD253" s="200"/>
      <c r="QLG253" s="200"/>
      <c r="QLJ253" s="200"/>
      <c r="QLM253" s="200"/>
      <c r="QLP253" s="200"/>
      <c r="QLS253" s="200"/>
      <c r="QLV253" s="200"/>
      <c r="QME253" s="200"/>
      <c r="QMH253" s="200"/>
      <c r="QMK253" s="200"/>
      <c r="QMN253" s="200"/>
      <c r="QMW253" s="200"/>
      <c r="QNC253" s="200"/>
      <c r="QNF253" s="200"/>
      <c r="QNI253" s="200"/>
      <c r="QNL253" s="200"/>
      <c r="QNR253" s="200"/>
      <c r="QOA253" s="200"/>
      <c r="QOC253" s="200"/>
      <c r="QOD253" s="200"/>
      <c r="QOF253" s="200"/>
      <c r="QOI253" s="200"/>
      <c r="QOL253" s="200"/>
      <c r="QOO253" s="200"/>
      <c r="QOR253" s="200"/>
      <c r="QOU253" s="200"/>
      <c r="QOW253" s="200"/>
      <c r="QOY253" s="200"/>
      <c r="QPB253" s="200"/>
      <c r="QPE253" s="200"/>
      <c r="QPH253" s="200"/>
      <c r="QPK253" s="200"/>
      <c r="QPN253" s="200"/>
      <c r="QPQ253" s="200"/>
      <c r="QPT253" s="200"/>
      <c r="QPV253" s="200"/>
      <c r="QPY253" s="200"/>
      <c r="QQB253" s="200"/>
      <c r="QQE253" s="200"/>
      <c r="QQK253" s="200"/>
      <c r="QQN253" s="200"/>
      <c r="QQP253" s="200"/>
      <c r="QRW253" s="200"/>
      <c r="QRZ253" s="200"/>
      <c r="QSC253" s="200"/>
      <c r="QSF253" s="200"/>
      <c r="QSI253" s="200"/>
      <c r="QSJ253" s="200"/>
      <c r="QSK253" s="200"/>
      <c r="QSN253" s="200"/>
      <c r="QSQ253" s="200"/>
      <c r="QST253" s="200"/>
      <c r="QSW253" s="200"/>
      <c r="QSY253" s="200"/>
      <c r="QTM253" s="200"/>
      <c r="QTN253" s="200"/>
      <c r="QTO253" s="200"/>
      <c r="QTP253" s="200"/>
      <c r="QTQ253" s="200"/>
      <c r="QTR253" s="200"/>
      <c r="QTS253" s="200"/>
      <c r="QTT253" s="200"/>
      <c r="QTU253" s="200"/>
      <c r="QTV253" s="200"/>
      <c r="QTW253" s="200"/>
      <c r="QTX253" s="200"/>
      <c r="QTY253" s="200"/>
      <c r="QTZ253" s="200"/>
      <c r="QUA253" s="200"/>
      <c r="QUB253" s="200"/>
      <c r="QUC253" s="200"/>
      <c r="QUD253" s="200"/>
      <c r="QUE253" s="200"/>
      <c r="QUK253" s="200"/>
      <c r="QUL253" s="200"/>
      <c r="QUM253" s="200"/>
      <c r="QUN253" s="200"/>
      <c r="QUO253" s="200"/>
      <c r="QUP253" s="200"/>
      <c r="QUQ253" s="200"/>
      <c r="QUS253" s="200"/>
      <c r="QUT253" s="200"/>
      <c r="QUU253" s="200"/>
      <c r="QUV253" s="200"/>
      <c r="QUW253" s="200"/>
      <c r="QUX253" s="200"/>
      <c r="QUY253" s="200"/>
      <c r="QUZ253" s="200"/>
      <c r="QVC253" s="200"/>
      <c r="QVF253" s="200"/>
      <c r="QVI253" s="200"/>
      <c r="QVL253" s="200"/>
      <c r="QVO253" s="200"/>
      <c r="QVR253" s="200"/>
      <c r="QWA253" s="200"/>
      <c r="QWD253" s="200"/>
      <c r="QWG253" s="200"/>
      <c r="QWJ253" s="200"/>
      <c r="QWS253" s="200"/>
      <c r="QWY253" s="200"/>
      <c r="QXB253" s="200"/>
      <c r="QXE253" s="200"/>
      <c r="QXH253" s="200"/>
      <c r="QXN253" s="200"/>
      <c r="QXW253" s="200"/>
      <c r="QXY253" s="200"/>
      <c r="QXZ253" s="200"/>
      <c r="QYB253" s="200"/>
      <c r="QYE253" s="200"/>
      <c r="QYH253" s="200"/>
      <c r="QYK253" s="200"/>
      <c r="QYN253" s="200"/>
      <c r="QYQ253" s="200"/>
      <c r="QYS253" s="200"/>
      <c r="QYU253" s="200"/>
      <c r="QYX253" s="200"/>
      <c r="QZA253" s="200"/>
      <c r="QZD253" s="200"/>
      <c r="QZG253" s="200"/>
      <c r="QZJ253" s="200"/>
      <c r="QZM253" s="200"/>
      <c r="QZP253" s="200"/>
      <c r="QZR253" s="200"/>
      <c r="QZU253" s="200"/>
      <c r="QZX253" s="200"/>
      <c r="RAA253" s="200"/>
      <c r="RAG253" s="200"/>
      <c r="RAJ253" s="200"/>
      <c r="RAL253" s="200"/>
      <c r="RBS253" s="200"/>
      <c r="RBV253" s="200"/>
      <c r="RBY253" s="200"/>
      <c r="RCB253" s="200"/>
      <c r="RCE253" s="200"/>
      <c r="RCF253" s="200"/>
      <c r="RCG253" s="200"/>
      <c r="RCJ253" s="200"/>
      <c r="RCM253" s="200"/>
      <c r="RCP253" s="200"/>
      <c r="RCS253" s="200"/>
      <c r="RCU253" s="200"/>
      <c r="RDI253" s="200"/>
      <c r="RDJ253" s="200"/>
      <c r="RDK253" s="200"/>
      <c r="RDL253" s="200"/>
      <c r="RDM253" s="200"/>
      <c r="RDN253" s="200"/>
      <c r="RDO253" s="200"/>
      <c r="RDP253" s="200"/>
      <c r="RDQ253" s="200"/>
      <c r="RDR253" s="200"/>
      <c r="RDS253" s="200"/>
      <c r="RDT253" s="200"/>
      <c r="RDU253" s="200"/>
      <c r="RDV253" s="200"/>
      <c r="RDW253" s="200"/>
      <c r="RDX253" s="200"/>
      <c r="RDY253" s="200"/>
      <c r="RDZ253" s="200"/>
      <c r="REA253" s="200"/>
      <c r="REG253" s="200"/>
      <c r="REH253" s="200"/>
      <c r="REI253" s="200"/>
      <c r="REJ253" s="200"/>
      <c r="REK253" s="200"/>
      <c r="REL253" s="200"/>
      <c r="REM253" s="200"/>
      <c r="REO253" s="200"/>
      <c r="REP253" s="200"/>
      <c r="REQ253" s="200"/>
      <c r="RER253" s="200"/>
      <c r="RES253" s="200"/>
      <c r="RET253" s="200"/>
      <c r="REU253" s="200"/>
      <c r="REV253" s="200"/>
      <c r="REY253" s="200"/>
      <c r="RFB253" s="200"/>
      <c r="RFE253" s="200"/>
      <c r="RFH253" s="200"/>
      <c r="RFK253" s="200"/>
      <c r="RFN253" s="200"/>
      <c r="RFW253" s="200"/>
      <c r="RFZ253" s="200"/>
      <c r="RGC253" s="200"/>
      <c r="RGF253" s="200"/>
      <c r="RGO253" s="200"/>
      <c r="RGU253" s="200"/>
      <c r="RGX253" s="200"/>
      <c r="RHA253" s="200"/>
      <c r="RHD253" s="200"/>
      <c r="RHJ253" s="200"/>
      <c r="RHS253" s="200"/>
      <c r="RHU253" s="200"/>
      <c r="RHV253" s="200"/>
      <c r="RHX253" s="200"/>
      <c r="RIA253" s="200"/>
      <c r="RID253" s="200"/>
      <c r="RIG253" s="200"/>
      <c r="RIJ253" s="200"/>
      <c r="RIM253" s="200"/>
      <c r="RIO253" s="200"/>
      <c r="RIQ253" s="200"/>
      <c r="RIT253" s="200"/>
      <c r="RIW253" s="200"/>
      <c r="RIZ253" s="200"/>
      <c r="RJC253" s="200"/>
      <c r="RJF253" s="200"/>
      <c r="RJI253" s="200"/>
      <c r="RJL253" s="200"/>
      <c r="RJN253" s="200"/>
      <c r="RJQ253" s="200"/>
      <c r="RJT253" s="200"/>
      <c r="RJW253" s="200"/>
      <c r="RKC253" s="200"/>
      <c r="RKF253" s="200"/>
      <c r="RKH253" s="200"/>
      <c r="RLO253" s="200"/>
      <c r="RLR253" s="200"/>
      <c r="RLU253" s="200"/>
      <c r="RLX253" s="200"/>
      <c r="RMA253" s="200"/>
      <c r="RMB253" s="200"/>
      <c r="RMC253" s="200"/>
      <c r="RMF253" s="200"/>
      <c r="RMI253" s="200"/>
      <c r="RML253" s="200"/>
      <c r="RMO253" s="200"/>
      <c r="RMQ253" s="200"/>
      <c r="RNE253" s="200"/>
      <c r="RNF253" s="200"/>
      <c r="RNG253" s="200"/>
      <c r="RNH253" s="200"/>
      <c r="RNI253" s="200"/>
      <c r="RNJ253" s="200"/>
      <c r="RNK253" s="200"/>
      <c r="RNL253" s="200"/>
      <c r="RNM253" s="200"/>
      <c r="RNN253" s="200"/>
      <c r="RNO253" s="200"/>
      <c r="RNP253" s="200"/>
      <c r="RNQ253" s="200"/>
      <c r="RNR253" s="200"/>
      <c r="RNS253" s="200"/>
      <c r="RNT253" s="200"/>
      <c r="RNU253" s="200"/>
      <c r="RNV253" s="200"/>
      <c r="RNW253" s="200"/>
      <c r="ROC253" s="200"/>
      <c r="ROD253" s="200"/>
      <c r="ROE253" s="200"/>
      <c r="ROF253" s="200"/>
      <c r="ROG253" s="200"/>
      <c r="ROH253" s="200"/>
      <c r="ROI253" s="200"/>
      <c r="ROK253" s="200"/>
      <c r="ROL253" s="200"/>
      <c r="ROM253" s="200"/>
      <c r="RON253" s="200"/>
      <c r="ROO253" s="200"/>
      <c r="ROP253" s="200"/>
      <c r="ROQ253" s="200"/>
      <c r="ROR253" s="200"/>
      <c r="ROU253" s="200"/>
      <c r="ROX253" s="200"/>
      <c r="RPA253" s="200"/>
      <c r="RPD253" s="200"/>
      <c r="RPG253" s="200"/>
      <c r="RPJ253" s="200"/>
      <c r="RPS253" s="200"/>
      <c r="RPV253" s="200"/>
      <c r="RPY253" s="200"/>
      <c r="RQB253" s="200"/>
      <c r="RQK253" s="200"/>
      <c r="RQQ253" s="200"/>
      <c r="RQT253" s="200"/>
      <c r="RQW253" s="200"/>
      <c r="RQZ253" s="200"/>
      <c r="RRF253" s="200"/>
      <c r="RRO253" s="200"/>
      <c r="RRQ253" s="200"/>
      <c r="RRR253" s="200"/>
      <c r="RRT253" s="200"/>
      <c r="RRW253" s="200"/>
      <c r="RRZ253" s="200"/>
      <c r="RSC253" s="200"/>
      <c r="RSF253" s="200"/>
      <c r="RSI253" s="200"/>
      <c r="RSK253" s="200"/>
      <c r="RSM253" s="200"/>
      <c r="RSP253" s="200"/>
      <c r="RSS253" s="200"/>
      <c r="RSV253" s="200"/>
      <c r="RSY253" s="200"/>
      <c r="RTB253" s="200"/>
      <c r="RTE253" s="200"/>
      <c r="RTH253" s="200"/>
      <c r="RTJ253" s="200"/>
      <c r="RTM253" s="200"/>
      <c r="RTP253" s="200"/>
      <c r="RTS253" s="200"/>
      <c r="RTY253" s="200"/>
      <c r="RUB253" s="200"/>
      <c r="RUD253" s="200"/>
      <c r="RVK253" s="200"/>
      <c r="RVN253" s="200"/>
      <c r="RVQ253" s="200"/>
      <c r="RVT253" s="200"/>
      <c r="RVW253" s="200"/>
      <c r="RVX253" s="200"/>
      <c r="RVY253" s="200"/>
      <c r="RWB253" s="200"/>
      <c r="RWE253" s="200"/>
      <c r="RWH253" s="200"/>
      <c r="RWK253" s="200"/>
      <c r="RWM253" s="200"/>
      <c r="RXA253" s="200"/>
      <c r="RXB253" s="200"/>
      <c r="RXC253" s="200"/>
      <c r="RXD253" s="200"/>
      <c r="RXE253" s="200"/>
      <c r="RXF253" s="200"/>
      <c r="RXG253" s="200"/>
      <c r="RXH253" s="200"/>
      <c r="RXI253" s="200"/>
      <c r="RXJ253" s="200"/>
      <c r="RXK253" s="200"/>
      <c r="RXL253" s="200"/>
      <c r="RXM253" s="200"/>
      <c r="RXN253" s="200"/>
      <c r="RXO253" s="200"/>
      <c r="RXP253" s="200"/>
      <c r="RXQ253" s="200"/>
      <c r="RXR253" s="200"/>
      <c r="RXS253" s="200"/>
      <c r="RXY253" s="200"/>
      <c r="RXZ253" s="200"/>
      <c r="RYA253" s="200"/>
      <c r="RYB253" s="200"/>
      <c r="RYC253" s="200"/>
      <c r="RYD253" s="200"/>
      <c r="RYE253" s="200"/>
      <c r="RYG253" s="200"/>
      <c r="RYH253" s="200"/>
      <c r="RYI253" s="200"/>
      <c r="RYJ253" s="200"/>
      <c r="RYK253" s="200"/>
      <c r="RYL253" s="200"/>
      <c r="RYM253" s="200"/>
      <c r="RYN253" s="200"/>
      <c r="RYQ253" s="200"/>
      <c r="RYT253" s="200"/>
      <c r="RYW253" s="200"/>
      <c r="RYZ253" s="200"/>
      <c r="RZC253" s="200"/>
      <c r="RZF253" s="200"/>
      <c r="RZO253" s="200"/>
      <c r="RZR253" s="200"/>
      <c r="RZU253" s="200"/>
      <c r="RZX253" s="200"/>
      <c r="SAG253" s="200"/>
      <c r="SAM253" s="200"/>
      <c r="SAP253" s="200"/>
      <c r="SAS253" s="200"/>
      <c r="SAV253" s="200"/>
      <c r="SBB253" s="200"/>
      <c r="SBK253" s="200"/>
      <c r="SBM253" s="200"/>
      <c r="SBN253" s="200"/>
      <c r="SBP253" s="200"/>
      <c r="SBS253" s="200"/>
      <c r="SBV253" s="200"/>
      <c r="SBY253" s="200"/>
      <c r="SCB253" s="200"/>
      <c r="SCE253" s="200"/>
      <c r="SCG253" s="200"/>
      <c r="SCI253" s="200"/>
      <c r="SCL253" s="200"/>
      <c r="SCO253" s="200"/>
      <c r="SCR253" s="200"/>
      <c r="SCU253" s="200"/>
      <c r="SCX253" s="200"/>
      <c r="SDA253" s="200"/>
      <c r="SDD253" s="200"/>
      <c r="SDF253" s="200"/>
      <c r="SDI253" s="200"/>
      <c r="SDL253" s="200"/>
      <c r="SDO253" s="200"/>
      <c r="SDU253" s="200"/>
      <c r="SDX253" s="200"/>
      <c r="SDZ253" s="200"/>
      <c r="SFG253" s="200"/>
      <c r="SFJ253" s="200"/>
      <c r="SFM253" s="200"/>
      <c r="SFP253" s="200"/>
      <c r="SFS253" s="200"/>
      <c r="SFT253" s="200"/>
      <c r="SFU253" s="200"/>
      <c r="SFX253" s="200"/>
      <c r="SGA253" s="200"/>
      <c r="SGD253" s="200"/>
      <c r="SGG253" s="200"/>
      <c r="SGI253" s="200"/>
      <c r="SGW253" s="200"/>
      <c r="SGX253" s="200"/>
      <c r="SGY253" s="200"/>
      <c r="SGZ253" s="200"/>
      <c r="SHA253" s="200"/>
      <c r="SHB253" s="200"/>
      <c r="SHC253" s="200"/>
      <c r="SHD253" s="200"/>
      <c r="SHE253" s="200"/>
      <c r="SHF253" s="200"/>
      <c r="SHG253" s="200"/>
      <c r="SHH253" s="200"/>
      <c r="SHI253" s="200"/>
      <c r="SHJ253" s="200"/>
      <c r="SHK253" s="200"/>
      <c r="SHL253" s="200"/>
      <c r="SHM253" s="200"/>
      <c r="SHN253" s="200"/>
      <c r="SHO253" s="200"/>
      <c r="SHU253" s="200"/>
      <c r="SHV253" s="200"/>
      <c r="SHW253" s="200"/>
      <c r="SHX253" s="200"/>
      <c r="SHY253" s="200"/>
      <c r="SHZ253" s="200"/>
      <c r="SIA253" s="200"/>
      <c r="SIC253" s="200"/>
      <c r="SID253" s="200"/>
      <c r="SIE253" s="200"/>
      <c r="SIF253" s="200"/>
      <c r="SIG253" s="200"/>
      <c r="SIH253" s="200"/>
      <c r="SII253" s="200"/>
      <c r="SIJ253" s="200"/>
      <c r="SIM253" s="200"/>
      <c r="SIP253" s="200"/>
      <c r="SIS253" s="200"/>
      <c r="SIV253" s="200"/>
      <c r="SIY253" s="200"/>
      <c r="SJB253" s="200"/>
      <c r="SJK253" s="200"/>
      <c r="SJN253" s="200"/>
      <c r="SJQ253" s="200"/>
      <c r="SJT253" s="200"/>
      <c r="SKC253" s="200"/>
      <c r="SKI253" s="200"/>
      <c r="SKL253" s="200"/>
      <c r="SKO253" s="200"/>
      <c r="SKR253" s="200"/>
      <c r="SKX253" s="200"/>
      <c r="SLG253" s="200"/>
      <c r="SLI253" s="200"/>
      <c r="SLJ253" s="200"/>
      <c r="SLL253" s="200"/>
      <c r="SLO253" s="200"/>
      <c r="SLR253" s="200"/>
      <c r="SLU253" s="200"/>
      <c r="SLX253" s="200"/>
      <c r="SMA253" s="200"/>
      <c r="SMC253" s="200"/>
      <c r="SME253" s="200"/>
      <c r="SMH253" s="200"/>
      <c r="SMK253" s="200"/>
      <c r="SMN253" s="200"/>
      <c r="SMQ253" s="200"/>
      <c r="SMT253" s="200"/>
      <c r="SMW253" s="200"/>
      <c r="SMZ253" s="200"/>
      <c r="SNB253" s="200"/>
      <c r="SNE253" s="200"/>
      <c r="SNH253" s="200"/>
      <c r="SNK253" s="200"/>
      <c r="SNQ253" s="200"/>
      <c r="SNT253" s="200"/>
      <c r="SNV253" s="200"/>
      <c r="SPC253" s="200"/>
      <c r="SPF253" s="200"/>
      <c r="SPI253" s="200"/>
      <c r="SPL253" s="200"/>
      <c r="SPO253" s="200"/>
      <c r="SPP253" s="200"/>
      <c r="SPQ253" s="200"/>
      <c r="SPT253" s="200"/>
      <c r="SPW253" s="200"/>
      <c r="SPZ253" s="200"/>
      <c r="SQC253" s="200"/>
      <c r="SQE253" s="200"/>
      <c r="SQS253" s="200"/>
      <c r="SQT253" s="200"/>
      <c r="SQU253" s="200"/>
      <c r="SQV253" s="200"/>
      <c r="SQW253" s="200"/>
      <c r="SQX253" s="200"/>
      <c r="SQY253" s="200"/>
      <c r="SQZ253" s="200"/>
      <c r="SRA253" s="200"/>
      <c r="SRB253" s="200"/>
      <c r="SRC253" s="200"/>
      <c r="SRD253" s="200"/>
      <c r="SRE253" s="200"/>
      <c r="SRF253" s="200"/>
      <c r="SRG253" s="200"/>
      <c r="SRH253" s="200"/>
      <c r="SRI253" s="200"/>
      <c r="SRJ253" s="200"/>
      <c r="SRK253" s="200"/>
      <c r="SRQ253" s="200"/>
      <c r="SRR253" s="200"/>
      <c r="SRS253" s="200"/>
      <c r="SRT253" s="200"/>
      <c r="SRU253" s="200"/>
      <c r="SRV253" s="200"/>
      <c r="SRW253" s="200"/>
      <c r="SRY253" s="200"/>
      <c r="SRZ253" s="200"/>
      <c r="SSA253" s="200"/>
      <c r="SSB253" s="200"/>
      <c r="SSC253" s="200"/>
      <c r="SSD253" s="200"/>
      <c r="SSE253" s="200"/>
      <c r="SSF253" s="200"/>
      <c r="SSI253" s="200"/>
      <c r="SSL253" s="200"/>
      <c r="SSO253" s="200"/>
      <c r="SSR253" s="200"/>
      <c r="SSU253" s="200"/>
      <c r="SSX253" s="200"/>
      <c r="STG253" s="200"/>
      <c r="STJ253" s="200"/>
      <c r="STM253" s="200"/>
      <c r="STP253" s="200"/>
      <c r="STY253" s="200"/>
      <c r="SUE253" s="200"/>
      <c r="SUH253" s="200"/>
      <c r="SUK253" s="200"/>
      <c r="SUN253" s="200"/>
      <c r="SUT253" s="200"/>
      <c r="SVC253" s="200"/>
      <c r="SVE253" s="200"/>
      <c r="SVF253" s="200"/>
      <c r="SVH253" s="200"/>
      <c r="SVK253" s="200"/>
      <c r="SVN253" s="200"/>
      <c r="SVQ253" s="200"/>
      <c r="SVT253" s="200"/>
      <c r="SVW253" s="200"/>
      <c r="SVY253" s="200"/>
      <c r="SWA253" s="200"/>
      <c r="SWD253" s="200"/>
      <c r="SWG253" s="200"/>
      <c r="SWJ253" s="200"/>
      <c r="SWM253" s="200"/>
      <c r="SWP253" s="200"/>
      <c r="SWS253" s="200"/>
      <c r="SWV253" s="200"/>
      <c r="SWX253" s="200"/>
      <c r="SXA253" s="200"/>
      <c r="SXD253" s="200"/>
      <c r="SXG253" s="200"/>
      <c r="SXM253" s="200"/>
      <c r="SXP253" s="200"/>
      <c r="SXR253" s="200"/>
      <c r="SYY253" s="200"/>
      <c r="SZB253" s="200"/>
      <c r="SZE253" s="200"/>
      <c r="SZH253" s="200"/>
      <c r="SZK253" s="200"/>
      <c r="SZL253" s="200"/>
      <c r="SZM253" s="200"/>
      <c r="SZP253" s="200"/>
      <c r="SZS253" s="200"/>
      <c r="SZV253" s="200"/>
      <c r="SZY253" s="200"/>
      <c r="TAA253" s="200"/>
      <c r="TAO253" s="200"/>
      <c r="TAP253" s="200"/>
      <c r="TAQ253" s="200"/>
      <c r="TAR253" s="200"/>
      <c r="TAS253" s="200"/>
      <c r="TAT253" s="200"/>
      <c r="TAU253" s="200"/>
      <c r="TAV253" s="200"/>
      <c r="TAW253" s="200"/>
      <c r="TAX253" s="200"/>
      <c r="TAY253" s="200"/>
      <c r="TAZ253" s="200"/>
      <c r="TBA253" s="200"/>
      <c r="TBB253" s="200"/>
      <c r="TBC253" s="200"/>
      <c r="TBD253" s="200"/>
      <c r="TBE253" s="200"/>
      <c r="TBF253" s="200"/>
      <c r="TBG253" s="200"/>
      <c r="TBM253" s="200"/>
      <c r="TBN253" s="200"/>
      <c r="TBO253" s="200"/>
      <c r="TBP253" s="200"/>
      <c r="TBQ253" s="200"/>
      <c r="TBR253" s="200"/>
      <c r="TBS253" s="200"/>
      <c r="TBU253" s="200"/>
      <c r="TBV253" s="200"/>
      <c r="TBW253" s="200"/>
      <c r="TBX253" s="200"/>
      <c r="TBY253" s="200"/>
      <c r="TBZ253" s="200"/>
      <c r="TCA253" s="200"/>
      <c r="TCB253" s="200"/>
      <c r="TCE253" s="200"/>
      <c r="TCH253" s="200"/>
      <c r="TCK253" s="200"/>
      <c r="TCN253" s="200"/>
      <c r="TCQ253" s="200"/>
      <c r="TCT253" s="200"/>
      <c r="TDC253" s="200"/>
      <c r="TDF253" s="200"/>
      <c r="TDI253" s="200"/>
      <c r="TDL253" s="200"/>
      <c r="TDU253" s="200"/>
      <c r="TEA253" s="200"/>
      <c r="TED253" s="200"/>
      <c r="TEG253" s="200"/>
      <c r="TEJ253" s="200"/>
      <c r="TEP253" s="200"/>
      <c r="TEY253" s="200"/>
      <c r="TFA253" s="200"/>
      <c r="TFB253" s="200"/>
      <c r="TFD253" s="200"/>
      <c r="TFG253" s="200"/>
      <c r="TFJ253" s="200"/>
      <c r="TFM253" s="200"/>
      <c r="TFP253" s="200"/>
      <c r="TFS253" s="200"/>
      <c r="TFU253" s="200"/>
      <c r="TFW253" s="200"/>
      <c r="TFZ253" s="200"/>
      <c r="TGC253" s="200"/>
      <c r="TGF253" s="200"/>
      <c r="TGI253" s="200"/>
      <c r="TGL253" s="200"/>
      <c r="TGO253" s="200"/>
      <c r="TGR253" s="200"/>
      <c r="TGT253" s="200"/>
      <c r="TGW253" s="200"/>
      <c r="TGZ253" s="200"/>
      <c r="THC253" s="200"/>
      <c r="THI253" s="200"/>
      <c r="THL253" s="200"/>
      <c r="THN253" s="200"/>
      <c r="TIU253" s="200"/>
      <c r="TIX253" s="200"/>
      <c r="TJA253" s="200"/>
      <c r="TJD253" s="200"/>
      <c r="TJG253" s="200"/>
      <c r="TJH253" s="200"/>
      <c r="TJI253" s="200"/>
      <c r="TJL253" s="200"/>
      <c r="TJO253" s="200"/>
      <c r="TJR253" s="200"/>
      <c r="TJU253" s="200"/>
      <c r="TJW253" s="200"/>
      <c r="TKK253" s="200"/>
      <c r="TKL253" s="200"/>
      <c r="TKM253" s="200"/>
      <c r="TKN253" s="200"/>
      <c r="TKO253" s="200"/>
      <c r="TKP253" s="200"/>
      <c r="TKQ253" s="200"/>
      <c r="TKR253" s="200"/>
      <c r="TKS253" s="200"/>
      <c r="TKT253" s="200"/>
      <c r="TKU253" s="200"/>
      <c r="TKV253" s="200"/>
      <c r="TKW253" s="200"/>
      <c r="TKX253" s="200"/>
      <c r="TKY253" s="200"/>
      <c r="TKZ253" s="200"/>
      <c r="TLA253" s="200"/>
      <c r="TLB253" s="200"/>
      <c r="TLC253" s="200"/>
      <c r="TLI253" s="200"/>
      <c r="TLJ253" s="200"/>
      <c r="TLK253" s="200"/>
      <c r="TLL253" s="200"/>
      <c r="TLM253" s="200"/>
      <c r="TLN253" s="200"/>
      <c r="TLO253" s="200"/>
      <c r="TLQ253" s="200"/>
      <c r="TLR253" s="200"/>
      <c r="TLS253" s="200"/>
      <c r="TLT253" s="200"/>
      <c r="TLU253" s="200"/>
      <c r="TLV253" s="200"/>
      <c r="TLW253" s="200"/>
      <c r="TLX253" s="200"/>
      <c r="TMA253" s="200"/>
      <c r="TMD253" s="200"/>
      <c r="TMG253" s="200"/>
      <c r="TMJ253" s="200"/>
      <c r="TMM253" s="200"/>
      <c r="TMP253" s="200"/>
      <c r="TMY253" s="200"/>
      <c r="TNB253" s="200"/>
      <c r="TNE253" s="200"/>
      <c r="TNH253" s="200"/>
      <c r="TNQ253" s="200"/>
      <c r="TNW253" s="200"/>
      <c r="TNZ253" s="200"/>
      <c r="TOC253" s="200"/>
      <c r="TOF253" s="200"/>
      <c r="TOL253" s="200"/>
      <c r="TOU253" s="200"/>
      <c r="TOW253" s="200"/>
      <c r="TOX253" s="200"/>
      <c r="TOZ253" s="200"/>
      <c r="TPC253" s="200"/>
      <c r="TPF253" s="200"/>
      <c r="TPI253" s="200"/>
      <c r="TPL253" s="200"/>
      <c r="TPO253" s="200"/>
      <c r="TPQ253" s="200"/>
      <c r="TPS253" s="200"/>
      <c r="TPV253" s="200"/>
      <c r="TPY253" s="200"/>
      <c r="TQB253" s="200"/>
      <c r="TQE253" s="200"/>
      <c r="TQH253" s="200"/>
      <c r="TQK253" s="200"/>
      <c r="TQN253" s="200"/>
      <c r="TQP253" s="200"/>
      <c r="TQS253" s="200"/>
      <c r="TQV253" s="200"/>
      <c r="TQY253" s="200"/>
      <c r="TRE253" s="200"/>
      <c r="TRH253" s="200"/>
      <c r="TRJ253" s="200"/>
      <c r="TSQ253" s="200"/>
      <c r="TST253" s="200"/>
      <c r="TSW253" s="200"/>
      <c r="TSZ253" s="200"/>
      <c r="TTC253" s="200"/>
      <c r="TTD253" s="200"/>
      <c r="TTE253" s="200"/>
      <c r="TTH253" s="200"/>
      <c r="TTK253" s="200"/>
      <c r="TTN253" s="200"/>
      <c r="TTQ253" s="200"/>
      <c r="TTS253" s="200"/>
      <c r="TUG253" s="200"/>
      <c r="TUH253" s="200"/>
      <c r="TUI253" s="200"/>
      <c r="TUJ253" s="200"/>
      <c r="TUK253" s="200"/>
      <c r="TUL253" s="200"/>
      <c r="TUM253" s="200"/>
      <c r="TUN253" s="200"/>
      <c r="TUO253" s="200"/>
      <c r="TUP253" s="200"/>
      <c r="TUQ253" s="200"/>
      <c r="TUR253" s="200"/>
      <c r="TUS253" s="200"/>
      <c r="TUT253" s="200"/>
      <c r="TUU253" s="200"/>
      <c r="TUV253" s="200"/>
      <c r="TUW253" s="200"/>
      <c r="TUX253" s="200"/>
      <c r="TUY253" s="200"/>
      <c r="TVE253" s="200"/>
      <c r="TVF253" s="200"/>
      <c r="TVG253" s="200"/>
      <c r="TVH253" s="200"/>
      <c r="TVI253" s="200"/>
      <c r="TVJ253" s="200"/>
      <c r="TVK253" s="200"/>
      <c r="TVM253" s="200"/>
      <c r="TVN253" s="200"/>
      <c r="TVO253" s="200"/>
      <c r="TVP253" s="200"/>
      <c r="TVQ253" s="200"/>
      <c r="TVR253" s="200"/>
      <c r="TVS253" s="200"/>
      <c r="TVT253" s="200"/>
      <c r="TVW253" s="200"/>
      <c r="TVZ253" s="200"/>
      <c r="TWC253" s="200"/>
      <c r="TWF253" s="200"/>
      <c r="TWI253" s="200"/>
      <c r="TWL253" s="200"/>
      <c r="TWU253" s="200"/>
      <c r="TWX253" s="200"/>
      <c r="TXA253" s="200"/>
      <c r="TXD253" s="200"/>
      <c r="TXM253" s="200"/>
      <c r="TXS253" s="200"/>
      <c r="TXV253" s="200"/>
      <c r="TXY253" s="200"/>
      <c r="TYB253" s="200"/>
      <c r="TYH253" s="200"/>
      <c r="TYQ253" s="200"/>
      <c r="TYS253" s="200"/>
      <c r="TYT253" s="200"/>
      <c r="TYV253" s="200"/>
      <c r="TYY253" s="200"/>
      <c r="TZB253" s="200"/>
      <c r="TZE253" s="200"/>
      <c r="TZH253" s="200"/>
      <c r="TZK253" s="200"/>
      <c r="TZM253" s="200"/>
      <c r="TZO253" s="200"/>
      <c r="TZR253" s="200"/>
      <c r="TZU253" s="200"/>
      <c r="TZX253" s="200"/>
      <c r="UAA253" s="200"/>
      <c r="UAD253" s="200"/>
      <c r="UAG253" s="200"/>
      <c r="UAJ253" s="200"/>
      <c r="UAL253" s="200"/>
      <c r="UAO253" s="200"/>
      <c r="UAR253" s="200"/>
      <c r="UAU253" s="200"/>
      <c r="UBA253" s="200"/>
      <c r="UBD253" s="200"/>
      <c r="UBF253" s="200"/>
      <c r="UCM253" s="200"/>
      <c r="UCP253" s="200"/>
      <c r="UCS253" s="200"/>
      <c r="UCV253" s="200"/>
      <c r="UCY253" s="200"/>
      <c r="UCZ253" s="200"/>
      <c r="UDA253" s="200"/>
      <c r="UDD253" s="200"/>
      <c r="UDG253" s="200"/>
      <c r="UDJ253" s="200"/>
      <c r="UDM253" s="200"/>
      <c r="UDO253" s="200"/>
      <c r="UEC253" s="200"/>
      <c r="UED253" s="200"/>
      <c r="UEE253" s="200"/>
      <c r="UEF253" s="200"/>
      <c r="UEG253" s="200"/>
      <c r="UEH253" s="200"/>
      <c r="UEI253" s="200"/>
      <c r="UEJ253" s="200"/>
      <c r="UEK253" s="200"/>
      <c r="UEL253" s="200"/>
      <c r="UEM253" s="200"/>
      <c r="UEN253" s="200"/>
      <c r="UEO253" s="200"/>
      <c r="UEP253" s="200"/>
      <c r="UEQ253" s="200"/>
      <c r="UER253" s="200"/>
      <c r="UES253" s="200"/>
      <c r="UET253" s="200"/>
      <c r="UEU253" s="200"/>
      <c r="UFA253" s="200"/>
      <c r="UFB253" s="200"/>
      <c r="UFC253" s="200"/>
      <c r="UFD253" s="200"/>
      <c r="UFE253" s="200"/>
      <c r="UFF253" s="200"/>
      <c r="UFG253" s="200"/>
      <c r="UFI253" s="200"/>
      <c r="UFJ253" s="200"/>
      <c r="UFK253" s="200"/>
      <c r="UFL253" s="200"/>
      <c r="UFM253" s="200"/>
      <c r="UFN253" s="200"/>
      <c r="UFO253" s="200"/>
      <c r="UFP253" s="200"/>
      <c r="UFS253" s="200"/>
      <c r="UFV253" s="200"/>
      <c r="UFY253" s="200"/>
      <c r="UGB253" s="200"/>
      <c r="UGE253" s="200"/>
      <c r="UGH253" s="200"/>
      <c r="UGQ253" s="200"/>
      <c r="UGT253" s="200"/>
      <c r="UGW253" s="200"/>
      <c r="UGZ253" s="200"/>
      <c r="UHI253" s="200"/>
      <c r="UHO253" s="200"/>
      <c r="UHR253" s="200"/>
      <c r="UHU253" s="200"/>
      <c r="UHX253" s="200"/>
      <c r="UID253" s="200"/>
      <c r="UIM253" s="200"/>
      <c r="UIO253" s="200"/>
      <c r="UIP253" s="200"/>
      <c r="UIR253" s="200"/>
      <c r="UIU253" s="200"/>
      <c r="UIX253" s="200"/>
      <c r="UJA253" s="200"/>
      <c r="UJD253" s="200"/>
      <c r="UJG253" s="200"/>
      <c r="UJI253" s="200"/>
      <c r="UJK253" s="200"/>
      <c r="UJN253" s="200"/>
      <c r="UJQ253" s="200"/>
      <c r="UJT253" s="200"/>
      <c r="UJW253" s="200"/>
      <c r="UJZ253" s="200"/>
      <c r="UKC253" s="200"/>
      <c r="UKF253" s="200"/>
      <c r="UKH253" s="200"/>
      <c r="UKK253" s="200"/>
      <c r="UKN253" s="200"/>
      <c r="UKQ253" s="200"/>
      <c r="UKW253" s="200"/>
      <c r="UKZ253" s="200"/>
      <c r="ULB253" s="200"/>
      <c r="UMI253" s="200"/>
      <c r="UML253" s="200"/>
      <c r="UMO253" s="200"/>
      <c r="UMR253" s="200"/>
      <c r="UMU253" s="200"/>
      <c r="UMV253" s="200"/>
      <c r="UMW253" s="200"/>
      <c r="UMZ253" s="200"/>
      <c r="UNC253" s="200"/>
      <c r="UNF253" s="200"/>
      <c r="UNI253" s="200"/>
      <c r="UNK253" s="200"/>
      <c r="UNY253" s="200"/>
      <c r="UNZ253" s="200"/>
      <c r="UOA253" s="200"/>
      <c r="UOB253" s="200"/>
      <c r="UOC253" s="200"/>
      <c r="UOD253" s="200"/>
      <c r="UOE253" s="200"/>
      <c r="UOF253" s="200"/>
      <c r="UOG253" s="200"/>
      <c r="UOH253" s="200"/>
      <c r="UOI253" s="200"/>
      <c r="UOJ253" s="200"/>
      <c r="UOK253" s="200"/>
      <c r="UOL253" s="200"/>
      <c r="UOM253" s="200"/>
      <c r="UON253" s="200"/>
      <c r="UOO253" s="200"/>
      <c r="UOP253" s="200"/>
      <c r="UOQ253" s="200"/>
      <c r="UOW253" s="200"/>
      <c r="UOX253" s="200"/>
      <c r="UOY253" s="200"/>
      <c r="UOZ253" s="200"/>
      <c r="UPA253" s="200"/>
      <c r="UPB253" s="200"/>
      <c r="UPC253" s="200"/>
      <c r="UPE253" s="200"/>
      <c r="UPF253" s="200"/>
      <c r="UPG253" s="200"/>
      <c r="UPH253" s="200"/>
      <c r="UPI253" s="200"/>
      <c r="UPJ253" s="200"/>
      <c r="UPK253" s="200"/>
      <c r="UPL253" s="200"/>
      <c r="UPO253" s="200"/>
      <c r="UPR253" s="200"/>
      <c r="UPU253" s="200"/>
      <c r="UPX253" s="200"/>
      <c r="UQA253" s="200"/>
      <c r="UQD253" s="200"/>
      <c r="UQM253" s="200"/>
      <c r="UQP253" s="200"/>
      <c r="UQS253" s="200"/>
      <c r="UQV253" s="200"/>
      <c r="URE253" s="200"/>
      <c r="URK253" s="200"/>
      <c r="URN253" s="200"/>
      <c r="URQ253" s="200"/>
      <c r="URT253" s="200"/>
      <c r="URZ253" s="200"/>
      <c r="USI253" s="200"/>
      <c r="USK253" s="200"/>
      <c r="USL253" s="200"/>
      <c r="USN253" s="200"/>
      <c r="USQ253" s="200"/>
      <c r="UST253" s="200"/>
      <c r="USW253" s="200"/>
      <c r="USZ253" s="200"/>
      <c r="UTC253" s="200"/>
      <c r="UTE253" s="200"/>
      <c r="UTG253" s="200"/>
      <c r="UTJ253" s="200"/>
      <c r="UTM253" s="200"/>
      <c r="UTP253" s="200"/>
      <c r="UTS253" s="200"/>
      <c r="UTV253" s="200"/>
      <c r="UTY253" s="200"/>
      <c r="UUB253" s="200"/>
      <c r="UUD253" s="200"/>
      <c r="UUG253" s="200"/>
      <c r="UUJ253" s="200"/>
      <c r="UUM253" s="200"/>
      <c r="UUS253" s="200"/>
      <c r="UUV253" s="200"/>
      <c r="UUX253" s="200"/>
      <c r="UWE253" s="200"/>
      <c r="UWH253" s="200"/>
      <c r="UWK253" s="200"/>
      <c r="UWN253" s="200"/>
      <c r="UWQ253" s="200"/>
      <c r="UWR253" s="200"/>
      <c r="UWS253" s="200"/>
      <c r="UWV253" s="200"/>
      <c r="UWY253" s="200"/>
      <c r="UXB253" s="200"/>
      <c r="UXE253" s="200"/>
      <c r="UXG253" s="200"/>
      <c r="UXU253" s="200"/>
      <c r="UXV253" s="200"/>
      <c r="UXW253" s="200"/>
      <c r="UXX253" s="200"/>
      <c r="UXY253" s="200"/>
      <c r="UXZ253" s="200"/>
      <c r="UYA253" s="200"/>
      <c r="UYB253" s="200"/>
      <c r="UYC253" s="200"/>
      <c r="UYD253" s="200"/>
      <c r="UYE253" s="200"/>
      <c r="UYF253" s="200"/>
      <c r="UYG253" s="200"/>
      <c r="UYH253" s="200"/>
      <c r="UYI253" s="200"/>
      <c r="UYJ253" s="200"/>
      <c r="UYK253" s="200"/>
      <c r="UYL253" s="200"/>
      <c r="UYM253" s="200"/>
      <c r="UYS253" s="200"/>
      <c r="UYT253" s="200"/>
      <c r="UYU253" s="200"/>
      <c r="UYV253" s="200"/>
      <c r="UYW253" s="200"/>
      <c r="UYX253" s="200"/>
      <c r="UYY253" s="200"/>
      <c r="UZA253" s="200"/>
      <c r="UZB253" s="200"/>
      <c r="UZC253" s="200"/>
      <c r="UZD253" s="200"/>
      <c r="UZE253" s="200"/>
      <c r="UZF253" s="200"/>
      <c r="UZG253" s="200"/>
      <c r="UZH253" s="200"/>
      <c r="UZK253" s="200"/>
      <c r="UZN253" s="200"/>
      <c r="UZQ253" s="200"/>
      <c r="UZT253" s="200"/>
      <c r="UZW253" s="200"/>
      <c r="UZZ253" s="200"/>
      <c r="VAI253" s="200"/>
      <c r="VAL253" s="200"/>
      <c r="VAO253" s="200"/>
      <c r="VAR253" s="200"/>
      <c r="VBA253" s="200"/>
      <c r="VBG253" s="200"/>
      <c r="VBJ253" s="200"/>
      <c r="VBM253" s="200"/>
      <c r="VBP253" s="200"/>
      <c r="VBV253" s="200"/>
      <c r="VCE253" s="200"/>
      <c r="VCG253" s="200"/>
      <c r="VCH253" s="200"/>
      <c r="VCJ253" s="200"/>
      <c r="VCM253" s="200"/>
      <c r="VCP253" s="200"/>
      <c r="VCS253" s="200"/>
      <c r="VCV253" s="200"/>
      <c r="VCY253" s="200"/>
      <c r="VDA253" s="200"/>
      <c r="VDC253" s="200"/>
      <c r="VDF253" s="200"/>
      <c r="VDI253" s="200"/>
      <c r="VDL253" s="200"/>
      <c r="VDO253" s="200"/>
      <c r="VDR253" s="200"/>
      <c r="VDU253" s="200"/>
      <c r="VDX253" s="200"/>
      <c r="VDZ253" s="200"/>
      <c r="VEC253" s="200"/>
      <c r="VEF253" s="200"/>
      <c r="VEI253" s="200"/>
      <c r="VEO253" s="200"/>
      <c r="VER253" s="200"/>
      <c r="VET253" s="200"/>
      <c r="VGA253" s="200"/>
      <c r="VGD253" s="200"/>
      <c r="VGG253" s="200"/>
      <c r="VGJ253" s="200"/>
      <c r="VGM253" s="200"/>
      <c r="VGN253" s="200"/>
      <c r="VGO253" s="200"/>
      <c r="VGR253" s="200"/>
      <c r="VGU253" s="200"/>
      <c r="VGX253" s="200"/>
      <c r="VHA253" s="200"/>
      <c r="VHC253" s="200"/>
      <c r="VHQ253" s="200"/>
      <c r="VHR253" s="200"/>
      <c r="VHS253" s="200"/>
      <c r="VHT253" s="200"/>
      <c r="VHU253" s="200"/>
      <c r="VHV253" s="200"/>
      <c r="VHW253" s="200"/>
      <c r="VHX253" s="200"/>
      <c r="VHY253" s="200"/>
      <c r="VHZ253" s="200"/>
      <c r="VIA253" s="200"/>
      <c r="VIB253" s="200"/>
      <c r="VIC253" s="200"/>
      <c r="VID253" s="200"/>
      <c r="VIE253" s="200"/>
      <c r="VIF253" s="200"/>
      <c r="VIG253" s="200"/>
      <c r="VIH253" s="200"/>
      <c r="VII253" s="200"/>
      <c r="VIO253" s="200"/>
      <c r="VIP253" s="200"/>
      <c r="VIQ253" s="200"/>
      <c r="VIR253" s="200"/>
      <c r="VIS253" s="200"/>
      <c r="VIT253" s="200"/>
      <c r="VIU253" s="200"/>
      <c r="VIW253" s="200"/>
      <c r="VIX253" s="200"/>
      <c r="VIY253" s="200"/>
      <c r="VIZ253" s="200"/>
      <c r="VJA253" s="200"/>
      <c r="VJB253" s="200"/>
      <c r="VJC253" s="200"/>
      <c r="VJD253" s="200"/>
      <c r="VJG253" s="200"/>
      <c r="VJJ253" s="200"/>
      <c r="VJM253" s="200"/>
      <c r="VJP253" s="200"/>
      <c r="VJS253" s="200"/>
      <c r="VJV253" s="200"/>
      <c r="VKE253" s="200"/>
      <c r="VKH253" s="200"/>
      <c r="VKK253" s="200"/>
      <c r="VKN253" s="200"/>
      <c r="VKW253" s="200"/>
      <c r="VLC253" s="200"/>
      <c r="VLF253" s="200"/>
      <c r="VLI253" s="200"/>
      <c r="VLL253" s="200"/>
      <c r="VLR253" s="200"/>
      <c r="VMA253" s="200"/>
      <c r="VMC253" s="200"/>
      <c r="VMD253" s="200"/>
      <c r="VMF253" s="200"/>
      <c r="VMI253" s="200"/>
      <c r="VML253" s="200"/>
      <c r="VMO253" s="200"/>
      <c r="VMR253" s="200"/>
      <c r="VMU253" s="200"/>
      <c r="VMW253" s="200"/>
      <c r="VMY253" s="200"/>
      <c r="VNB253" s="200"/>
      <c r="VNE253" s="200"/>
      <c r="VNH253" s="200"/>
      <c r="VNK253" s="200"/>
      <c r="VNN253" s="200"/>
      <c r="VNQ253" s="200"/>
      <c r="VNT253" s="200"/>
      <c r="VNV253" s="200"/>
      <c r="VNY253" s="200"/>
      <c r="VOB253" s="200"/>
      <c r="VOE253" s="200"/>
      <c r="VOK253" s="200"/>
      <c r="VON253" s="200"/>
      <c r="VOP253" s="200"/>
      <c r="VPW253" s="200"/>
      <c r="VPZ253" s="200"/>
      <c r="VQC253" s="200"/>
      <c r="VQF253" s="200"/>
      <c r="VQI253" s="200"/>
      <c r="VQJ253" s="200"/>
      <c r="VQK253" s="200"/>
      <c r="VQN253" s="200"/>
      <c r="VQQ253" s="200"/>
      <c r="VQT253" s="200"/>
      <c r="VQW253" s="200"/>
      <c r="VQY253" s="200"/>
      <c r="VRM253" s="200"/>
      <c r="VRN253" s="200"/>
      <c r="VRO253" s="200"/>
      <c r="VRP253" s="200"/>
      <c r="VRQ253" s="200"/>
      <c r="VRR253" s="200"/>
      <c r="VRS253" s="200"/>
      <c r="VRT253" s="200"/>
      <c r="VRU253" s="200"/>
      <c r="VRV253" s="200"/>
      <c r="VRW253" s="200"/>
      <c r="VRX253" s="200"/>
      <c r="VRY253" s="200"/>
      <c r="VRZ253" s="200"/>
      <c r="VSA253" s="200"/>
      <c r="VSB253" s="200"/>
      <c r="VSC253" s="200"/>
      <c r="VSD253" s="200"/>
      <c r="VSE253" s="200"/>
      <c r="VSK253" s="200"/>
      <c r="VSL253" s="200"/>
      <c r="VSM253" s="200"/>
      <c r="VSN253" s="200"/>
      <c r="VSO253" s="200"/>
      <c r="VSP253" s="200"/>
      <c r="VSQ253" s="200"/>
      <c r="VSS253" s="200"/>
      <c r="VST253" s="200"/>
      <c r="VSU253" s="200"/>
      <c r="VSV253" s="200"/>
      <c r="VSW253" s="200"/>
      <c r="VSX253" s="200"/>
      <c r="VSY253" s="200"/>
      <c r="VSZ253" s="200"/>
      <c r="VTC253" s="200"/>
      <c r="VTF253" s="200"/>
      <c r="VTI253" s="200"/>
      <c r="VTL253" s="200"/>
      <c r="VTO253" s="200"/>
      <c r="VTR253" s="200"/>
      <c r="VUA253" s="200"/>
      <c r="VUD253" s="200"/>
      <c r="VUG253" s="200"/>
      <c r="VUJ253" s="200"/>
      <c r="VUS253" s="200"/>
      <c r="VUY253" s="200"/>
      <c r="VVB253" s="200"/>
      <c r="VVE253" s="200"/>
      <c r="VVH253" s="200"/>
      <c r="VVN253" s="200"/>
      <c r="VVW253" s="200"/>
      <c r="VVY253" s="200"/>
      <c r="VVZ253" s="200"/>
      <c r="VWB253" s="200"/>
      <c r="VWE253" s="200"/>
      <c r="VWH253" s="200"/>
      <c r="VWK253" s="200"/>
      <c r="VWN253" s="200"/>
      <c r="VWQ253" s="200"/>
      <c r="VWS253" s="200"/>
      <c r="VWU253" s="200"/>
      <c r="VWX253" s="200"/>
      <c r="VXA253" s="200"/>
      <c r="VXD253" s="200"/>
      <c r="VXG253" s="200"/>
      <c r="VXJ253" s="200"/>
      <c r="VXM253" s="200"/>
      <c r="VXP253" s="200"/>
      <c r="VXR253" s="200"/>
      <c r="VXU253" s="200"/>
      <c r="VXX253" s="200"/>
      <c r="VYA253" s="200"/>
      <c r="VYG253" s="200"/>
      <c r="VYJ253" s="200"/>
      <c r="VYL253" s="200"/>
      <c r="VZS253" s="200"/>
      <c r="VZV253" s="200"/>
      <c r="VZY253" s="200"/>
      <c r="WAB253" s="200"/>
      <c r="WAE253" s="200"/>
      <c r="WAF253" s="200"/>
      <c r="WAG253" s="200"/>
      <c r="WAJ253" s="200"/>
      <c r="WAM253" s="200"/>
      <c r="WAP253" s="200"/>
      <c r="WAS253" s="200"/>
      <c r="WAU253" s="200"/>
      <c r="WBI253" s="200"/>
      <c r="WBJ253" s="200"/>
      <c r="WBK253" s="200"/>
      <c r="WBL253" s="200"/>
      <c r="WBM253" s="200"/>
      <c r="WBN253" s="200"/>
      <c r="WBO253" s="200"/>
      <c r="WBP253" s="200"/>
      <c r="WBQ253" s="200"/>
      <c r="WBR253" s="200"/>
      <c r="WBS253" s="200"/>
      <c r="WBT253" s="200"/>
      <c r="WBU253" s="200"/>
      <c r="WBV253" s="200"/>
      <c r="WBW253" s="200"/>
      <c r="WBX253" s="200"/>
      <c r="WBY253" s="200"/>
      <c r="WBZ253" s="200"/>
      <c r="WCA253" s="200"/>
      <c r="WCG253" s="200"/>
      <c r="WCH253" s="200"/>
      <c r="WCI253" s="200"/>
      <c r="WCJ253" s="200"/>
      <c r="WCK253" s="200"/>
      <c r="WCL253" s="200"/>
      <c r="WCM253" s="200"/>
      <c r="WCO253" s="200"/>
      <c r="WCP253" s="200"/>
      <c r="WCQ253" s="200"/>
      <c r="WCR253" s="200"/>
      <c r="WCS253" s="200"/>
      <c r="WCT253" s="200"/>
      <c r="WCU253" s="200"/>
      <c r="WCV253" s="200"/>
      <c r="WCY253" s="200"/>
      <c r="WDB253" s="200"/>
      <c r="WDE253" s="200"/>
      <c r="WDH253" s="200"/>
      <c r="WDK253" s="200"/>
      <c r="WDN253" s="200"/>
      <c r="WDW253" s="200"/>
      <c r="WDZ253" s="200"/>
      <c r="WEC253" s="200"/>
      <c r="WEF253" s="200"/>
      <c r="WEO253" s="200"/>
      <c r="WEU253" s="200"/>
      <c r="WEX253" s="200"/>
      <c r="WFA253" s="200"/>
      <c r="WFD253" s="200"/>
      <c r="WFJ253" s="200"/>
      <c r="WFS253" s="200"/>
      <c r="WFU253" s="200"/>
      <c r="WFV253" s="200"/>
      <c r="WFX253" s="200"/>
      <c r="WGA253" s="200"/>
      <c r="WGD253" s="200"/>
      <c r="WGG253" s="200"/>
      <c r="WGJ253" s="200"/>
      <c r="WGM253" s="200"/>
      <c r="WGO253" s="200"/>
      <c r="WGQ253" s="200"/>
      <c r="WGT253" s="200"/>
      <c r="WGW253" s="200"/>
      <c r="WGZ253" s="200"/>
      <c r="WHC253" s="200"/>
      <c r="WHF253" s="200"/>
      <c r="WHI253" s="200"/>
      <c r="WHL253" s="200"/>
      <c r="WHN253" s="200"/>
      <c r="WHQ253" s="200"/>
      <c r="WHT253" s="200"/>
      <c r="WHW253" s="200"/>
      <c r="WIC253" s="200"/>
      <c r="WIF253" s="200"/>
      <c r="WIH253" s="200"/>
      <c r="WJO253" s="200"/>
      <c r="WJR253" s="200"/>
      <c r="WJU253" s="200"/>
      <c r="WJX253" s="200"/>
      <c r="WKA253" s="200"/>
      <c r="WKB253" s="200"/>
      <c r="WKC253" s="200"/>
      <c r="WKF253" s="200"/>
      <c r="WKI253" s="200"/>
      <c r="WKL253" s="200"/>
      <c r="WKO253" s="200"/>
      <c r="WKQ253" s="200"/>
      <c r="WLE253" s="200"/>
      <c r="WLF253" s="200"/>
      <c r="WLG253" s="200"/>
      <c r="WLH253" s="200"/>
      <c r="WLI253" s="200"/>
      <c r="WLJ253" s="200"/>
      <c r="WLK253" s="200"/>
      <c r="WLL253" s="200"/>
      <c r="WLM253" s="200"/>
      <c r="WLN253" s="200"/>
      <c r="WLO253" s="200"/>
      <c r="WLP253" s="200"/>
      <c r="WLQ253" s="200"/>
      <c r="WLR253" s="200"/>
      <c r="WLS253" s="200"/>
      <c r="WLT253" s="200"/>
      <c r="WLU253" s="200"/>
      <c r="WLV253" s="200"/>
      <c r="WLW253" s="200"/>
      <c r="WMC253" s="200"/>
      <c r="WMD253" s="200"/>
      <c r="WME253" s="200"/>
      <c r="WMF253" s="200"/>
      <c r="WMG253" s="200"/>
      <c r="WMH253" s="200"/>
      <c r="WMI253" s="200"/>
      <c r="WMK253" s="200"/>
      <c r="WML253" s="200"/>
      <c r="WMM253" s="200"/>
      <c r="WMN253" s="200"/>
      <c r="WMO253" s="200"/>
      <c r="WMP253" s="200"/>
      <c r="WMQ253" s="200"/>
      <c r="WMR253" s="200"/>
      <c r="WMU253" s="200"/>
      <c r="WMX253" s="200"/>
      <c r="WNA253" s="200"/>
      <c r="WND253" s="200"/>
      <c r="WNG253" s="200"/>
      <c r="WNJ253" s="200"/>
      <c r="WNS253" s="200"/>
      <c r="WNV253" s="200"/>
      <c r="WNY253" s="200"/>
      <c r="WOB253" s="200"/>
      <c r="WOK253" s="200"/>
      <c r="WOQ253" s="200"/>
      <c r="WOT253" s="200"/>
      <c r="WOW253" s="200"/>
      <c r="WOZ253" s="200"/>
      <c r="WPF253" s="200"/>
      <c r="WPO253" s="200"/>
      <c r="WPQ253" s="200"/>
      <c r="WPR253" s="200"/>
      <c r="WPT253" s="200"/>
      <c r="WPW253" s="200"/>
      <c r="WPZ253" s="200"/>
      <c r="WQC253" s="200"/>
      <c r="WQF253" s="200"/>
      <c r="WQI253" s="200"/>
      <c r="WQK253" s="200"/>
      <c r="WQM253" s="200"/>
      <c r="WQP253" s="200"/>
      <c r="WQS253" s="200"/>
      <c r="WQV253" s="200"/>
      <c r="WQY253" s="200"/>
      <c r="WRB253" s="200"/>
      <c r="WRE253" s="200"/>
      <c r="WRH253" s="200"/>
      <c r="WRJ253" s="200"/>
      <c r="WRM253" s="200"/>
      <c r="WRP253" s="200"/>
      <c r="WRS253" s="200"/>
      <c r="WRY253" s="200"/>
      <c r="WSB253" s="200"/>
      <c r="WSD253" s="200"/>
      <c r="WTK253" s="200"/>
      <c r="WTN253" s="200"/>
      <c r="WTQ253" s="200"/>
      <c r="WTT253" s="200"/>
      <c r="WTW253" s="200"/>
      <c r="WTX253" s="200"/>
      <c r="WTY253" s="200"/>
      <c r="WUB253" s="200"/>
      <c r="WUE253" s="200"/>
      <c r="WUH253" s="200"/>
      <c r="WUK253" s="200"/>
      <c r="WUM253" s="200"/>
    </row>
    <row r="254" spans="1:16107" s="57" customFormat="1" ht="20.25" hidden="1" customHeight="1" x14ac:dyDescent="0.3">
      <c r="A254" s="9" t="s">
        <v>251</v>
      </c>
      <c r="B254" s="53" t="s">
        <v>346</v>
      </c>
      <c r="C254" s="7"/>
      <c r="D254" s="91"/>
      <c r="E254" s="92"/>
    </row>
    <row r="255" spans="1:16107" s="57" customFormat="1" ht="21.75" hidden="1" customHeight="1" x14ac:dyDescent="0.3">
      <c r="A255" s="9" t="s">
        <v>252</v>
      </c>
      <c r="B255" s="53" t="s">
        <v>348</v>
      </c>
      <c r="C255" s="7"/>
      <c r="D255" s="91"/>
      <c r="E255" s="92"/>
    </row>
    <row r="256" spans="1:16107" s="57" customFormat="1" ht="20.25" hidden="1" customHeight="1" x14ac:dyDescent="0.3">
      <c r="A256" s="9" t="s">
        <v>253</v>
      </c>
      <c r="B256" s="53" t="s">
        <v>350</v>
      </c>
      <c r="C256" s="7"/>
      <c r="D256" s="91"/>
      <c r="E256" s="92"/>
    </row>
    <row r="257" spans="1:16107" s="57" customFormat="1" ht="20.399999999999999" customHeight="1" x14ac:dyDescent="0.3">
      <c r="A257" s="9" t="s">
        <v>254</v>
      </c>
      <c r="B257" s="199" t="s">
        <v>346</v>
      </c>
      <c r="C257" s="7">
        <v>44</v>
      </c>
      <c r="D257" s="91">
        <v>20000</v>
      </c>
      <c r="E257" s="106">
        <f>+D257*C257</f>
        <v>880000</v>
      </c>
      <c r="F257" s="200"/>
      <c r="G257" s="200"/>
      <c r="H257" s="200"/>
      <c r="I257" s="200"/>
      <c r="J257" s="200"/>
      <c r="K257" s="200"/>
      <c r="Q257" s="200"/>
      <c r="R257" s="200"/>
      <c r="S257" s="200"/>
      <c r="T257" s="200"/>
      <c r="U257" s="200"/>
      <c r="V257" s="200"/>
      <c r="W257" s="200"/>
      <c r="Y257" s="200"/>
      <c r="Z257" s="200"/>
      <c r="AA257" s="200"/>
      <c r="AB257" s="200"/>
      <c r="AC257" s="200"/>
      <c r="AD257" s="200"/>
      <c r="AE257" s="200"/>
      <c r="AF257" s="200"/>
      <c r="AI257" s="200"/>
      <c r="AL257" s="200"/>
      <c r="AO257" s="200"/>
      <c r="AR257" s="200"/>
      <c r="AU257" s="200"/>
      <c r="AX257" s="200"/>
      <c r="BG257" s="200"/>
      <c r="BJ257" s="200"/>
      <c r="BM257" s="200"/>
      <c r="BP257" s="200"/>
      <c r="BY257" s="200"/>
      <c r="CE257" s="200"/>
      <c r="CH257" s="200"/>
      <c r="CK257" s="200"/>
      <c r="CN257" s="200"/>
      <c r="CT257" s="200"/>
      <c r="DC257" s="200"/>
      <c r="DE257" s="200"/>
      <c r="DF257" s="200"/>
      <c r="DH257" s="200"/>
      <c r="DK257" s="200"/>
      <c r="DN257" s="200"/>
      <c r="DQ257" s="200"/>
      <c r="DT257" s="200"/>
      <c r="DW257" s="200"/>
      <c r="DY257" s="200"/>
      <c r="EA257" s="200"/>
      <c r="ED257" s="200"/>
      <c r="EG257" s="200"/>
      <c r="EJ257" s="200"/>
      <c r="EM257" s="200"/>
      <c r="EP257" s="200"/>
      <c r="ES257" s="200"/>
      <c r="EV257" s="200"/>
      <c r="EX257" s="200"/>
      <c r="FA257" s="200"/>
      <c r="FD257" s="200"/>
      <c r="FG257" s="200"/>
      <c r="FM257" s="200"/>
      <c r="FP257" s="200"/>
      <c r="FR257" s="200"/>
      <c r="GY257" s="200"/>
      <c r="HB257" s="200"/>
      <c r="HE257" s="200"/>
      <c r="HH257" s="200"/>
      <c r="HK257" s="200"/>
      <c r="HL257" s="200"/>
      <c r="HM257" s="200"/>
      <c r="HP257" s="200"/>
      <c r="HS257" s="200"/>
      <c r="HV257" s="200"/>
      <c r="HY257" s="200"/>
      <c r="IA257" s="200"/>
      <c r="IO257" s="200"/>
      <c r="IP257" s="200"/>
      <c r="IQ257" s="200"/>
      <c r="IR257" s="200"/>
      <c r="IS257" s="200"/>
      <c r="IT257" s="200"/>
      <c r="IU257" s="200"/>
      <c r="IV257" s="200"/>
      <c r="IW257" s="200"/>
      <c r="IX257" s="200"/>
      <c r="IY257" s="200"/>
      <c r="IZ257" s="200"/>
      <c r="JA257" s="200"/>
      <c r="JB257" s="200"/>
      <c r="JC257" s="200"/>
      <c r="JD257" s="200"/>
      <c r="JE257" s="200"/>
      <c r="JF257" s="200"/>
      <c r="JG257" s="200"/>
      <c r="JM257" s="200"/>
      <c r="JN257" s="200"/>
      <c r="JO257" s="200"/>
      <c r="JP257" s="200"/>
      <c r="JQ257" s="200"/>
      <c r="JR257" s="200"/>
      <c r="JS257" s="200"/>
      <c r="JU257" s="200"/>
      <c r="JV257" s="200"/>
      <c r="JW257" s="200"/>
      <c r="JX257" s="200"/>
      <c r="JY257" s="200"/>
      <c r="JZ257" s="200"/>
      <c r="KA257" s="200"/>
      <c r="KB257" s="200"/>
      <c r="KE257" s="200"/>
      <c r="KH257" s="200"/>
      <c r="KK257" s="200"/>
      <c r="KN257" s="200"/>
      <c r="KQ257" s="200"/>
      <c r="KT257" s="200"/>
      <c r="LC257" s="200"/>
      <c r="LF257" s="200"/>
      <c r="LI257" s="200"/>
      <c r="LL257" s="200"/>
      <c r="LU257" s="200"/>
      <c r="MA257" s="200"/>
      <c r="MD257" s="200"/>
      <c r="MG257" s="200"/>
      <c r="MJ257" s="200"/>
      <c r="MP257" s="200"/>
      <c r="MY257" s="200"/>
      <c r="NA257" s="200"/>
      <c r="NB257" s="200"/>
      <c r="ND257" s="200"/>
      <c r="NG257" s="200"/>
      <c r="NJ257" s="200"/>
      <c r="NM257" s="200"/>
      <c r="NP257" s="200"/>
      <c r="NS257" s="200"/>
      <c r="NU257" s="200"/>
      <c r="NW257" s="200"/>
      <c r="NZ257" s="200"/>
      <c r="OC257" s="200"/>
      <c r="OF257" s="200"/>
      <c r="OI257" s="200"/>
      <c r="OL257" s="200"/>
      <c r="OO257" s="200"/>
      <c r="OR257" s="200"/>
      <c r="OT257" s="200"/>
      <c r="OW257" s="200"/>
      <c r="OZ257" s="200"/>
      <c r="PC257" s="200"/>
      <c r="PI257" s="200"/>
      <c r="PL257" s="200"/>
      <c r="PN257" s="200"/>
      <c r="QU257" s="200"/>
      <c r="QX257" s="200"/>
      <c r="RA257" s="200"/>
      <c r="RD257" s="200"/>
      <c r="RG257" s="200"/>
      <c r="RH257" s="200"/>
      <c r="RI257" s="200"/>
      <c r="RL257" s="200"/>
      <c r="RO257" s="200"/>
      <c r="RR257" s="200"/>
      <c r="RU257" s="200"/>
      <c r="RW257" s="200"/>
      <c r="SK257" s="200"/>
      <c r="SL257" s="200"/>
      <c r="SM257" s="200"/>
      <c r="SN257" s="200"/>
      <c r="SO257" s="200"/>
      <c r="SP257" s="200"/>
      <c r="SQ257" s="200"/>
      <c r="SR257" s="200"/>
      <c r="SS257" s="200"/>
      <c r="ST257" s="200"/>
      <c r="SU257" s="200"/>
      <c r="SV257" s="200"/>
      <c r="SW257" s="200"/>
      <c r="SX257" s="200"/>
      <c r="SY257" s="200"/>
      <c r="SZ257" s="200"/>
      <c r="TA257" s="200"/>
      <c r="TB257" s="200"/>
      <c r="TC257" s="200"/>
      <c r="TI257" s="200"/>
      <c r="TJ257" s="200"/>
      <c r="TK257" s="200"/>
      <c r="TL257" s="200"/>
      <c r="TM257" s="200"/>
      <c r="TN257" s="200"/>
      <c r="TO257" s="200"/>
      <c r="TQ257" s="200"/>
      <c r="TR257" s="200"/>
      <c r="TS257" s="200"/>
      <c r="TT257" s="200"/>
      <c r="TU257" s="200"/>
      <c r="TV257" s="200"/>
      <c r="TW257" s="200"/>
      <c r="TX257" s="200"/>
      <c r="UA257" s="200"/>
      <c r="UD257" s="200"/>
      <c r="UG257" s="200"/>
      <c r="UJ257" s="200"/>
      <c r="UM257" s="200"/>
      <c r="UP257" s="200"/>
      <c r="UY257" s="200"/>
      <c r="VB257" s="200"/>
      <c r="VE257" s="200"/>
      <c r="VH257" s="200"/>
      <c r="VQ257" s="200"/>
      <c r="VW257" s="200"/>
      <c r="VZ257" s="200"/>
      <c r="WC257" s="200"/>
      <c r="WF257" s="200"/>
      <c r="WL257" s="200"/>
      <c r="WU257" s="200"/>
      <c r="WW257" s="200"/>
      <c r="WX257" s="200"/>
      <c r="WZ257" s="200"/>
      <c r="XC257" s="200"/>
      <c r="XF257" s="200"/>
      <c r="XI257" s="200"/>
      <c r="XL257" s="200"/>
      <c r="XO257" s="200"/>
      <c r="XQ257" s="200"/>
      <c r="XS257" s="200"/>
      <c r="XV257" s="200"/>
      <c r="XY257" s="200"/>
      <c r="YB257" s="200"/>
      <c r="YE257" s="200"/>
      <c r="YH257" s="200"/>
      <c r="YK257" s="200"/>
      <c r="YN257" s="200"/>
      <c r="YP257" s="200"/>
      <c r="YS257" s="200"/>
      <c r="YV257" s="200"/>
      <c r="YY257" s="200"/>
      <c r="ZE257" s="200"/>
      <c r="ZH257" s="200"/>
      <c r="ZJ257" s="200"/>
      <c r="AAQ257" s="200"/>
      <c r="AAT257" s="200"/>
      <c r="AAW257" s="200"/>
      <c r="AAZ257" s="200"/>
      <c r="ABC257" s="200"/>
      <c r="ABD257" s="200"/>
      <c r="ABE257" s="200"/>
      <c r="ABH257" s="200"/>
      <c r="ABK257" s="200"/>
      <c r="ABN257" s="200"/>
      <c r="ABQ257" s="200"/>
      <c r="ABS257" s="200"/>
      <c r="ACG257" s="200"/>
      <c r="ACH257" s="200"/>
      <c r="ACI257" s="200"/>
      <c r="ACJ257" s="200"/>
      <c r="ACK257" s="200"/>
      <c r="ACL257" s="200"/>
      <c r="ACM257" s="200"/>
      <c r="ACN257" s="200"/>
      <c r="ACO257" s="200"/>
      <c r="ACP257" s="200"/>
      <c r="ACQ257" s="200"/>
      <c r="ACR257" s="200"/>
      <c r="ACS257" s="200"/>
      <c r="ACT257" s="200"/>
      <c r="ACU257" s="200"/>
      <c r="ACV257" s="200"/>
      <c r="ACW257" s="200"/>
      <c r="ACX257" s="200"/>
      <c r="ACY257" s="200"/>
      <c r="ADE257" s="200"/>
      <c r="ADF257" s="200"/>
      <c r="ADG257" s="200"/>
      <c r="ADH257" s="200"/>
      <c r="ADI257" s="200"/>
      <c r="ADJ257" s="200"/>
      <c r="ADK257" s="200"/>
      <c r="ADM257" s="200"/>
      <c r="ADN257" s="200"/>
      <c r="ADO257" s="200"/>
      <c r="ADP257" s="200"/>
      <c r="ADQ257" s="200"/>
      <c r="ADR257" s="200"/>
      <c r="ADS257" s="200"/>
      <c r="ADT257" s="200"/>
      <c r="ADW257" s="200"/>
      <c r="ADZ257" s="200"/>
      <c r="AEC257" s="200"/>
      <c r="AEF257" s="200"/>
      <c r="AEI257" s="200"/>
      <c r="AEL257" s="200"/>
      <c r="AEU257" s="200"/>
      <c r="AEX257" s="200"/>
      <c r="AFA257" s="200"/>
      <c r="AFD257" s="200"/>
      <c r="AFM257" s="200"/>
      <c r="AFS257" s="200"/>
      <c r="AFV257" s="200"/>
      <c r="AFY257" s="200"/>
      <c r="AGB257" s="200"/>
      <c r="AGH257" s="200"/>
      <c r="AGQ257" s="200"/>
      <c r="AGS257" s="200"/>
      <c r="AGT257" s="200"/>
      <c r="AGV257" s="200"/>
      <c r="AGY257" s="200"/>
      <c r="AHB257" s="200"/>
      <c r="AHE257" s="200"/>
      <c r="AHH257" s="200"/>
      <c r="AHK257" s="200"/>
      <c r="AHM257" s="200"/>
      <c r="AHO257" s="200"/>
      <c r="AHR257" s="200"/>
      <c r="AHU257" s="200"/>
      <c r="AHX257" s="200"/>
      <c r="AIA257" s="200"/>
      <c r="AID257" s="200"/>
      <c r="AIG257" s="200"/>
      <c r="AIJ257" s="200"/>
      <c r="AIL257" s="200"/>
      <c r="AIO257" s="200"/>
      <c r="AIR257" s="200"/>
      <c r="AIU257" s="200"/>
      <c r="AJA257" s="200"/>
      <c r="AJD257" s="200"/>
      <c r="AJF257" s="200"/>
      <c r="AKM257" s="200"/>
      <c r="AKP257" s="200"/>
      <c r="AKS257" s="200"/>
      <c r="AKV257" s="200"/>
      <c r="AKY257" s="200"/>
      <c r="AKZ257" s="200"/>
      <c r="ALA257" s="200"/>
      <c r="ALD257" s="200"/>
      <c r="ALG257" s="200"/>
      <c r="ALJ257" s="200"/>
      <c r="ALM257" s="200"/>
      <c r="ALO257" s="200"/>
      <c r="AMC257" s="200"/>
      <c r="AMD257" s="200"/>
      <c r="AME257" s="200"/>
      <c r="AMF257" s="200"/>
      <c r="AMG257" s="200"/>
      <c r="AMH257" s="200"/>
      <c r="AMI257" s="200"/>
      <c r="AMJ257" s="200"/>
      <c r="AMK257" s="200"/>
      <c r="AML257" s="200"/>
      <c r="AMM257" s="200"/>
      <c r="AMN257" s="200"/>
      <c r="AMO257" s="200"/>
      <c r="AMP257" s="200"/>
      <c r="AMQ257" s="200"/>
      <c r="AMR257" s="200"/>
      <c r="AMS257" s="200"/>
      <c r="AMT257" s="200"/>
      <c r="AMU257" s="200"/>
      <c r="ANA257" s="200"/>
      <c r="ANB257" s="200"/>
      <c r="ANC257" s="200"/>
      <c r="AND257" s="200"/>
      <c r="ANE257" s="200"/>
      <c r="ANF257" s="200"/>
      <c r="ANG257" s="200"/>
      <c r="ANI257" s="200"/>
      <c r="ANJ257" s="200"/>
      <c r="ANK257" s="200"/>
      <c r="ANL257" s="200"/>
      <c r="ANM257" s="200"/>
      <c r="ANN257" s="200"/>
      <c r="ANO257" s="200"/>
      <c r="ANP257" s="200"/>
      <c r="ANS257" s="200"/>
      <c r="ANV257" s="200"/>
      <c r="ANY257" s="200"/>
      <c r="AOB257" s="200"/>
      <c r="AOE257" s="200"/>
      <c r="AOH257" s="200"/>
      <c r="AOQ257" s="200"/>
      <c r="AOT257" s="200"/>
      <c r="AOW257" s="200"/>
      <c r="AOZ257" s="200"/>
      <c r="API257" s="200"/>
      <c r="APO257" s="200"/>
      <c r="APR257" s="200"/>
      <c r="APU257" s="200"/>
      <c r="APX257" s="200"/>
      <c r="AQD257" s="200"/>
      <c r="AQM257" s="200"/>
      <c r="AQO257" s="200"/>
      <c r="AQP257" s="200"/>
      <c r="AQR257" s="200"/>
      <c r="AQU257" s="200"/>
      <c r="AQX257" s="200"/>
      <c r="ARA257" s="200"/>
      <c r="ARD257" s="200"/>
      <c r="ARG257" s="200"/>
      <c r="ARI257" s="200"/>
      <c r="ARK257" s="200"/>
      <c r="ARN257" s="200"/>
      <c r="ARQ257" s="200"/>
      <c r="ART257" s="200"/>
      <c r="ARW257" s="200"/>
      <c r="ARZ257" s="200"/>
      <c r="ASC257" s="200"/>
      <c r="ASF257" s="200"/>
      <c r="ASH257" s="200"/>
      <c r="ASK257" s="200"/>
      <c r="ASN257" s="200"/>
      <c r="ASQ257" s="200"/>
      <c r="ASW257" s="200"/>
      <c r="ASZ257" s="200"/>
      <c r="ATB257" s="200"/>
      <c r="AUI257" s="200"/>
      <c r="AUL257" s="200"/>
      <c r="AUO257" s="200"/>
      <c r="AUR257" s="200"/>
      <c r="AUU257" s="200"/>
      <c r="AUV257" s="200"/>
      <c r="AUW257" s="200"/>
      <c r="AUZ257" s="200"/>
      <c r="AVC257" s="200"/>
      <c r="AVF257" s="200"/>
      <c r="AVI257" s="200"/>
      <c r="AVK257" s="200"/>
      <c r="AVY257" s="200"/>
      <c r="AVZ257" s="200"/>
      <c r="AWA257" s="200"/>
      <c r="AWB257" s="200"/>
      <c r="AWC257" s="200"/>
      <c r="AWD257" s="200"/>
      <c r="AWE257" s="200"/>
      <c r="AWF257" s="200"/>
      <c r="AWG257" s="200"/>
      <c r="AWH257" s="200"/>
      <c r="AWI257" s="200"/>
      <c r="AWJ257" s="200"/>
      <c r="AWK257" s="200"/>
      <c r="AWL257" s="200"/>
      <c r="AWM257" s="200"/>
      <c r="AWN257" s="200"/>
      <c r="AWO257" s="200"/>
      <c r="AWP257" s="200"/>
      <c r="AWQ257" s="200"/>
      <c r="AWW257" s="200"/>
      <c r="AWX257" s="200"/>
      <c r="AWY257" s="200"/>
      <c r="AWZ257" s="200"/>
      <c r="AXA257" s="200"/>
      <c r="AXB257" s="200"/>
      <c r="AXC257" s="200"/>
      <c r="AXE257" s="200"/>
      <c r="AXF257" s="200"/>
      <c r="AXG257" s="200"/>
      <c r="AXH257" s="200"/>
      <c r="AXI257" s="200"/>
      <c r="AXJ257" s="200"/>
      <c r="AXK257" s="200"/>
      <c r="AXL257" s="200"/>
      <c r="AXO257" s="200"/>
      <c r="AXR257" s="200"/>
      <c r="AXU257" s="200"/>
      <c r="AXX257" s="200"/>
      <c r="AYA257" s="200"/>
      <c r="AYD257" s="200"/>
      <c r="AYM257" s="200"/>
      <c r="AYP257" s="200"/>
      <c r="AYS257" s="200"/>
      <c r="AYV257" s="200"/>
      <c r="AZE257" s="200"/>
      <c r="AZK257" s="200"/>
      <c r="AZN257" s="200"/>
      <c r="AZQ257" s="200"/>
      <c r="AZT257" s="200"/>
      <c r="AZZ257" s="200"/>
      <c r="BAI257" s="200"/>
      <c r="BAK257" s="200"/>
      <c r="BAL257" s="200"/>
      <c r="BAN257" s="200"/>
      <c r="BAQ257" s="200"/>
      <c r="BAT257" s="200"/>
      <c r="BAW257" s="200"/>
      <c r="BAZ257" s="200"/>
      <c r="BBC257" s="200"/>
      <c r="BBE257" s="200"/>
      <c r="BBG257" s="200"/>
      <c r="BBJ257" s="200"/>
      <c r="BBM257" s="200"/>
      <c r="BBP257" s="200"/>
      <c r="BBS257" s="200"/>
      <c r="BBV257" s="200"/>
      <c r="BBY257" s="200"/>
      <c r="BCB257" s="200"/>
      <c r="BCD257" s="200"/>
      <c r="BCG257" s="200"/>
      <c r="BCJ257" s="200"/>
      <c r="BCM257" s="200"/>
      <c r="BCS257" s="200"/>
      <c r="BCV257" s="200"/>
      <c r="BCX257" s="200"/>
      <c r="BEE257" s="200"/>
      <c r="BEH257" s="200"/>
      <c r="BEK257" s="200"/>
      <c r="BEN257" s="200"/>
      <c r="BEQ257" s="200"/>
      <c r="BER257" s="200"/>
      <c r="BES257" s="200"/>
      <c r="BEV257" s="200"/>
      <c r="BEY257" s="200"/>
      <c r="BFB257" s="200"/>
      <c r="BFE257" s="200"/>
      <c r="BFG257" s="200"/>
      <c r="BFU257" s="200"/>
      <c r="BFV257" s="200"/>
      <c r="BFW257" s="200"/>
      <c r="BFX257" s="200"/>
      <c r="BFY257" s="200"/>
      <c r="BFZ257" s="200"/>
      <c r="BGA257" s="200"/>
      <c r="BGB257" s="200"/>
      <c r="BGC257" s="200"/>
      <c r="BGD257" s="200"/>
      <c r="BGE257" s="200"/>
      <c r="BGF257" s="200"/>
      <c r="BGG257" s="200"/>
      <c r="BGH257" s="200"/>
      <c r="BGI257" s="200"/>
      <c r="BGJ257" s="200"/>
      <c r="BGK257" s="200"/>
      <c r="BGL257" s="200"/>
      <c r="BGM257" s="200"/>
      <c r="BGS257" s="200"/>
      <c r="BGT257" s="200"/>
      <c r="BGU257" s="200"/>
      <c r="BGV257" s="200"/>
      <c r="BGW257" s="200"/>
      <c r="BGX257" s="200"/>
      <c r="BGY257" s="200"/>
      <c r="BHA257" s="200"/>
      <c r="BHB257" s="200"/>
      <c r="BHC257" s="200"/>
      <c r="BHD257" s="200"/>
      <c r="BHE257" s="200"/>
      <c r="BHF257" s="200"/>
      <c r="BHG257" s="200"/>
      <c r="BHH257" s="200"/>
      <c r="BHK257" s="200"/>
      <c r="BHN257" s="200"/>
      <c r="BHQ257" s="200"/>
      <c r="BHT257" s="200"/>
      <c r="BHW257" s="200"/>
      <c r="BHZ257" s="200"/>
      <c r="BII257" s="200"/>
      <c r="BIL257" s="200"/>
      <c r="BIO257" s="200"/>
      <c r="BIR257" s="200"/>
      <c r="BJA257" s="200"/>
      <c r="BJG257" s="200"/>
      <c r="BJJ257" s="200"/>
      <c r="BJM257" s="200"/>
      <c r="BJP257" s="200"/>
      <c r="BJV257" s="200"/>
      <c r="BKE257" s="200"/>
      <c r="BKG257" s="200"/>
      <c r="BKH257" s="200"/>
      <c r="BKJ257" s="200"/>
      <c r="BKM257" s="200"/>
      <c r="BKP257" s="200"/>
      <c r="BKS257" s="200"/>
      <c r="BKV257" s="200"/>
      <c r="BKY257" s="200"/>
      <c r="BLA257" s="200"/>
      <c r="BLC257" s="200"/>
      <c r="BLF257" s="200"/>
      <c r="BLI257" s="200"/>
      <c r="BLL257" s="200"/>
      <c r="BLO257" s="200"/>
      <c r="BLR257" s="200"/>
      <c r="BLU257" s="200"/>
      <c r="BLX257" s="200"/>
      <c r="BLZ257" s="200"/>
      <c r="BMC257" s="200"/>
      <c r="BMF257" s="200"/>
      <c r="BMI257" s="200"/>
      <c r="BMO257" s="200"/>
      <c r="BMR257" s="200"/>
      <c r="BMT257" s="200"/>
      <c r="BOA257" s="200"/>
      <c r="BOD257" s="200"/>
      <c r="BOG257" s="200"/>
      <c r="BOJ257" s="200"/>
      <c r="BOM257" s="200"/>
      <c r="BON257" s="200"/>
      <c r="BOO257" s="200"/>
      <c r="BOR257" s="200"/>
      <c r="BOU257" s="200"/>
      <c r="BOX257" s="200"/>
      <c r="BPA257" s="200"/>
      <c r="BPC257" s="200"/>
      <c r="BPQ257" s="200"/>
      <c r="BPR257" s="200"/>
      <c r="BPS257" s="200"/>
      <c r="BPT257" s="200"/>
      <c r="BPU257" s="200"/>
      <c r="BPV257" s="200"/>
      <c r="BPW257" s="200"/>
      <c r="BPX257" s="200"/>
      <c r="BPY257" s="200"/>
      <c r="BPZ257" s="200"/>
      <c r="BQA257" s="200"/>
      <c r="BQB257" s="200"/>
      <c r="BQC257" s="200"/>
      <c r="BQD257" s="200"/>
      <c r="BQE257" s="200"/>
      <c r="BQF257" s="200"/>
      <c r="BQG257" s="200"/>
      <c r="BQH257" s="200"/>
      <c r="BQI257" s="200"/>
      <c r="BQO257" s="200"/>
      <c r="BQP257" s="200"/>
      <c r="BQQ257" s="200"/>
      <c r="BQR257" s="200"/>
      <c r="BQS257" s="200"/>
      <c r="BQT257" s="200"/>
      <c r="BQU257" s="200"/>
      <c r="BQW257" s="200"/>
      <c r="BQX257" s="200"/>
      <c r="BQY257" s="200"/>
      <c r="BQZ257" s="200"/>
      <c r="BRA257" s="200"/>
      <c r="BRB257" s="200"/>
      <c r="BRC257" s="200"/>
      <c r="BRD257" s="200"/>
      <c r="BRG257" s="200"/>
      <c r="BRJ257" s="200"/>
      <c r="BRM257" s="200"/>
      <c r="BRP257" s="200"/>
      <c r="BRS257" s="200"/>
      <c r="BRV257" s="200"/>
      <c r="BSE257" s="200"/>
      <c r="BSH257" s="200"/>
      <c r="BSK257" s="200"/>
      <c r="BSN257" s="200"/>
      <c r="BSW257" s="200"/>
      <c r="BTC257" s="200"/>
      <c r="BTF257" s="200"/>
      <c r="BTI257" s="200"/>
      <c r="BTL257" s="200"/>
      <c r="BTR257" s="200"/>
      <c r="BUA257" s="200"/>
      <c r="BUC257" s="200"/>
      <c r="BUD257" s="200"/>
      <c r="BUF257" s="200"/>
      <c r="BUI257" s="200"/>
      <c r="BUL257" s="200"/>
      <c r="BUO257" s="200"/>
      <c r="BUR257" s="200"/>
      <c r="BUU257" s="200"/>
      <c r="BUW257" s="200"/>
      <c r="BUY257" s="200"/>
      <c r="BVB257" s="200"/>
      <c r="BVE257" s="200"/>
      <c r="BVH257" s="200"/>
      <c r="BVK257" s="200"/>
      <c r="BVN257" s="200"/>
      <c r="BVQ257" s="200"/>
      <c r="BVT257" s="200"/>
      <c r="BVV257" s="200"/>
      <c r="BVY257" s="200"/>
      <c r="BWB257" s="200"/>
      <c r="BWE257" s="200"/>
      <c r="BWK257" s="200"/>
      <c r="BWN257" s="200"/>
      <c r="BWP257" s="200"/>
      <c r="BXW257" s="200"/>
      <c r="BXZ257" s="200"/>
      <c r="BYC257" s="200"/>
      <c r="BYF257" s="200"/>
      <c r="BYI257" s="200"/>
      <c r="BYJ257" s="200"/>
      <c r="BYK257" s="200"/>
      <c r="BYN257" s="200"/>
      <c r="BYQ257" s="200"/>
      <c r="BYT257" s="200"/>
      <c r="BYW257" s="200"/>
      <c r="BYY257" s="200"/>
      <c r="BZM257" s="200"/>
      <c r="BZN257" s="200"/>
      <c r="BZO257" s="200"/>
      <c r="BZP257" s="200"/>
      <c r="BZQ257" s="200"/>
      <c r="BZR257" s="200"/>
      <c r="BZS257" s="200"/>
      <c r="BZT257" s="200"/>
      <c r="BZU257" s="200"/>
      <c r="BZV257" s="200"/>
      <c r="BZW257" s="200"/>
      <c r="BZX257" s="200"/>
      <c r="BZY257" s="200"/>
      <c r="BZZ257" s="200"/>
      <c r="CAA257" s="200"/>
      <c r="CAB257" s="200"/>
      <c r="CAC257" s="200"/>
      <c r="CAD257" s="200"/>
      <c r="CAE257" s="200"/>
      <c r="CAK257" s="200"/>
      <c r="CAL257" s="200"/>
      <c r="CAM257" s="200"/>
      <c r="CAN257" s="200"/>
      <c r="CAO257" s="200"/>
      <c r="CAP257" s="200"/>
      <c r="CAQ257" s="200"/>
      <c r="CAS257" s="200"/>
      <c r="CAT257" s="200"/>
      <c r="CAU257" s="200"/>
      <c r="CAV257" s="200"/>
      <c r="CAW257" s="200"/>
      <c r="CAX257" s="200"/>
      <c r="CAY257" s="200"/>
      <c r="CAZ257" s="200"/>
      <c r="CBC257" s="200"/>
      <c r="CBF257" s="200"/>
      <c r="CBI257" s="200"/>
      <c r="CBL257" s="200"/>
      <c r="CBO257" s="200"/>
      <c r="CBR257" s="200"/>
      <c r="CCA257" s="200"/>
      <c r="CCD257" s="200"/>
      <c r="CCG257" s="200"/>
      <c r="CCJ257" s="200"/>
      <c r="CCS257" s="200"/>
      <c r="CCY257" s="200"/>
      <c r="CDB257" s="200"/>
      <c r="CDE257" s="200"/>
      <c r="CDH257" s="200"/>
      <c r="CDN257" s="200"/>
      <c r="CDW257" s="200"/>
      <c r="CDY257" s="200"/>
      <c r="CDZ257" s="200"/>
      <c r="CEB257" s="200"/>
      <c r="CEE257" s="200"/>
      <c r="CEH257" s="200"/>
      <c r="CEK257" s="200"/>
      <c r="CEN257" s="200"/>
      <c r="CEQ257" s="200"/>
      <c r="CES257" s="200"/>
      <c r="CEU257" s="200"/>
      <c r="CEX257" s="200"/>
      <c r="CFA257" s="200"/>
      <c r="CFD257" s="200"/>
      <c r="CFG257" s="200"/>
      <c r="CFJ257" s="200"/>
      <c r="CFM257" s="200"/>
      <c r="CFP257" s="200"/>
      <c r="CFR257" s="200"/>
      <c r="CFU257" s="200"/>
      <c r="CFX257" s="200"/>
      <c r="CGA257" s="200"/>
      <c r="CGG257" s="200"/>
      <c r="CGJ257" s="200"/>
      <c r="CGL257" s="200"/>
      <c r="CHS257" s="200"/>
      <c r="CHV257" s="200"/>
      <c r="CHY257" s="200"/>
      <c r="CIB257" s="200"/>
      <c r="CIE257" s="200"/>
      <c r="CIF257" s="200"/>
      <c r="CIG257" s="200"/>
      <c r="CIJ257" s="200"/>
      <c r="CIM257" s="200"/>
      <c r="CIP257" s="200"/>
      <c r="CIS257" s="200"/>
      <c r="CIU257" s="200"/>
      <c r="CJI257" s="200"/>
      <c r="CJJ257" s="200"/>
      <c r="CJK257" s="200"/>
      <c r="CJL257" s="200"/>
      <c r="CJM257" s="200"/>
      <c r="CJN257" s="200"/>
      <c r="CJO257" s="200"/>
      <c r="CJP257" s="200"/>
      <c r="CJQ257" s="200"/>
      <c r="CJR257" s="200"/>
      <c r="CJS257" s="200"/>
      <c r="CJT257" s="200"/>
      <c r="CJU257" s="200"/>
      <c r="CJV257" s="200"/>
      <c r="CJW257" s="200"/>
      <c r="CJX257" s="200"/>
      <c r="CJY257" s="200"/>
      <c r="CJZ257" s="200"/>
      <c r="CKA257" s="200"/>
      <c r="CKG257" s="200"/>
      <c r="CKH257" s="200"/>
      <c r="CKI257" s="200"/>
      <c r="CKJ257" s="200"/>
      <c r="CKK257" s="200"/>
      <c r="CKL257" s="200"/>
      <c r="CKM257" s="200"/>
      <c r="CKO257" s="200"/>
      <c r="CKP257" s="200"/>
      <c r="CKQ257" s="200"/>
      <c r="CKR257" s="200"/>
      <c r="CKS257" s="200"/>
      <c r="CKT257" s="200"/>
      <c r="CKU257" s="200"/>
      <c r="CKV257" s="200"/>
      <c r="CKY257" s="200"/>
      <c r="CLB257" s="200"/>
      <c r="CLE257" s="200"/>
      <c r="CLH257" s="200"/>
      <c r="CLK257" s="200"/>
      <c r="CLN257" s="200"/>
      <c r="CLW257" s="200"/>
      <c r="CLZ257" s="200"/>
      <c r="CMC257" s="200"/>
      <c r="CMF257" s="200"/>
      <c r="CMO257" s="200"/>
      <c r="CMU257" s="200"/>
      <c r="CMX257" s="200"/>
      <c r="CNA257" s="200"/>
      <c r="CND257" s="200"/>
      <c r="CNJ257" s="200"/>
      <c r="CNS257" s="200"/>
      <c r="CNU257" s="200"/>
      <c r="CNV257" s="200"/>
      <c r="CNX257" s="200"/>
      <c r="COA257" s="200"/>
      <c r="COD257" s="200"/>
      <c r="COG257" s="200"/>
      <c r="COJ257" s="200"/>
      <c r="COM257" s="200"/>
      <c r="COO257" s="200"/>
      <c r="COQ257" s="200"/>
      <c r="COT257" s="200"/>
      <c r="COW257" s="200"/>
      <c r="COZ257" s="200"/>
      <c r="CPC257" s="200"/>
      <c r="CPF257" s="200"/>
      <c r="CPI257" s="200"/>
      <c r="CPL257" s="200"/>
      <c r="CPN257" s="200"/>
      <c r="CPQ257" s="200"/>
      <c r="CPT257" s="200"/>
      <c r="CPW257" s="200"/>
      <c r="CQC257" s="200"/>
      <c r="CQF257" s="200"/>
      <c r="CQH257" s="200"/>
      <c r="CRO257" s="200"/>
      <c r="CRR257" s="200"/>
      <c r="CRU257" s="200"/>
      <c r="CRX257" s="200"/>
      <c r="CSA257" s="200"/>
      <c r="CSB257" s="200"/>
      <c r="CSC257" s="200"/>
      <c r="CSF257" s="200"/>
      <c r="CSI257" s="200"/>
      <c r="CSL257" s="200"/>
      <c r="CSO257" s="200"/>
      <c r="CSQ257" s="200"/>
      <c r="CTE257" s="200"/>
      <c r="CTF257" s="200"/>
      <c r="CTG257" s="200"/>
      <c r="CTH257" s="200"/>
      <c r="CTI257" s="200"/>
      <c r="CTJ257" s="200"/>
      <c r="CTK257" s="200"/>
      <c r="CTL257" s="200"/>
      <c r="CTM257" s="200"/>
      <c r="CTN257" s="200"/>
      <c r="CTO257" s="200"/>
      <c r="CTP257" s="200"/>
      <c r="CTQ257" s="200"/>
      <c r="CTR257" s="200"/>
      <c r="CTS257" s="200"/>
      <c r="CTT257" s="200"/>
      <c r="CTU257" s="200"/>
      <c r="CTV257" s="200"/>
      <c r="CTW257" s="200"/>
      <c r="CUC257" s="200"/>
      <c r="CUD257" s="200"/>
      <c r="CUE257" s="200"/>
      <c r="CUF257" s="200"/>
      <c r="CUG257" s="200"/>
      <c r="CUH257" s="200"/>
      <c r="CUI257" s="200"/>
      <c r="CUK257" s="200"/>
      <c r="CUL257" s="200"/>
      <c r="CUM257" s="200"/>
      <c r="CUN257" s="200"/>
      <c r="CUO257" s="200"/>
      <c r="CUP257" s="200"/>
      <c r="CUQ257" s="200"/>
      <c r="CUR257" s="200"/>
      <c r="CUU257" s="200"/>
      <c r="CUX257" s="200"/>
      <c r="CVA257" s="200"/>
      <c r="CVD257" s="200"/>
      <c r="CVG257" s="200"/>
      <c r="CVJ257" s="200"/>
      <c r="CVS257" s="200"/>
      <c r="CVV257" s="200"/>
      <c r="CVY257" s="200"/>
      <c r="CWB257" s="200"/>
      <c r="CWK257" s="200"/>
      <c r="CWQ257" s="200"/>
      <c r="CWT257" s="200"/>
      <c r="CWW257" s="200"/>
      <c r="CWZ257" s="200"/>
      <c r="CXF257" s="200"/>
      <c r="CXO257" s="200"/>
      <c r="CXQ257" s="200"/>
      <c r="CXR257" s="200"/>
      <c r="CXT257" s="200"/>
      <c r="CXW257" s="200"/>
      <c r="CXZ257" s="200"/>
      <c r="CYC257" s="200"/>
      <c r="CYF257" s="200"/>
      <c r="CYI257" s="200"/>
      <c r="CYK257" s="200"/>
      <c r="CYM257" s="200"/>
      <c r="CYP257" s="200"/>
      <c r="CYS257" s="200"/>
      <c r="CYV257" s="200"/>
      <c r="CYY257" s="200"/>
      <c r="CZB257" s="200"/>
      <c r="CZE257" s="200"/>
      <c r="CZH257" s="200"/>
      <c r="CZJ257" s="200"/>
      <c r="CZM257" s="200"/>
      <c r="CZP257" s="200"/>
      <c r="CZS257" s="200"/>
      <c r="CZY257" s="200"/>
      <c r="DAB257" s="200"/>
      <c r="DAD257" s="200"/>
      <c r="DBK257" s="200"/>
      <c r="DBN257" s="200"/>
      <c r="DBQ257" s="200"/>
      <c r="DBT257" s="200"/>
      <c r="DBW257" s="200"/>
      <c r="DBX257" s="200"/>
      <c r="DBY257" s="200"/>
      <c r="DCB257" s="200"/>
      <c r="DCE257" s="200"/>
      <c r="DCH257" s="200"/>
      <c r="DCK257" s="200"/>
      <c r="DCM257" s="200"/>
      <c r="DDA257" s="200"/>
      <c r="DDB257" s="200"/>
      <c r="DDC257" s="200"/>
      <c r="DDD257" s="200"/>
      <c r="DDE257" s="200"/>
      <c r="DDF257" s="200"/>
      <c r="DDG257" s="200"/>
      <c r="DDH257" s="200"/>
      <c r="DDI257" s="200"/>
      <c r="DDJ257" s="200"/>
      <c r="DDK257" s="200"/>
      <c r="DDL257" s="200"/>
      <c r="DDM257" s="200"/>
      <c r="DDN257" s="200"/>
      <c r="DDO257" s="200"/>
      <c r="DDP257" s="200"/>
      <c r="DDQ257" s="200"/>
      <c r="DDR257" s="200"/>
      <c r="DDS257" s="200"/>
      <c r="DDY257" s="200"/>
      <c r="DDZ257" s="200"/>
      <c r="DEA257" s="200"/>
      <c r="DEB257" s="200"/>
      <c r="DEC257" s="200"/>
      <c r="DED257" s="200"/>
      <c r="DEE257" s="200"/>
      <c r="DEG257" s="200"/>
      <c r="DEH257" s="200"/>
      <c r="DEI257" s="200"/>
      <c r="DEJ257" s="200"/>
      <c r="DEK257" s="200"/>
      <c r="DEL257" s="200"/>
      <c r="DEM257" s="200"/>
      <c r="DEN257" s="200"/>
      <c r="DEQ257" s="200"/>
      <c r="DET257" s="200"/>
      <c r="DEW257" s="200"/>
      <c r="DEZ257" s="200"/>
      <c r="DFC257" s="200"/>
      <c r="DFF257" s="200"/>
      <c r="DFO257" s="200"/>
      <c r="DFR257" s="200"/>
      <c r="DFU257" s="200"/>
      <c r="DFX257" s="200"/>
      <c r="DGG257" s="200"/>
      <c r="DGM257" s="200"/>
      <c r="DGP257" s="200"/>
      <c r="DGS257" s="200"/>
      <c r="DGV257" s="200"/>
      <c r="DHB257" s="200"/>
      <c r="DHK257" s="200"/>
      <c r="DHM257" s="200"/>
      <c r="DHN257" s="200"/>
      <c r="DHP257" s="200"/>
      <c r="DHS257" s="200"/>
      <c r="DHV257" s="200"/>
      <c r="DHY257" s="200"/>
      <c r="DIB257" s="200"/>
      <c r="DIE257" s="200"/>
      <c r="DIG257" s="200"/>
      <c r="DII257" s="200"/>
      <c r="DIL257" s="200"/>
      <c r="DIO257" s="200"/>
      <c r="DIR257" s="200"/>
      <c r="DIU257" s="200"/>
      <c r="DIX257" s="200"/>
      <c r="DJA257" s="200"/>
      <c r="DJD257" s="200"/>
      <c r="DJF257" s="200"/>
      <c r="DJI257" s="200"/>
      <c r="DJL257" s="200"/>
      <c r="DJO257" s="200"/>
      <c r="DJU257" s="200"/>
      <c r="DJX257" s="200"/>
      <c r="DJZ257" s="200"/>
      <c r="DLG257" s="200"/>
      <c r="DLJ257" s="200"/>
      <c r="DLM257" s="200"/>
      <c r="DLP257" s="200"/>
      <c r="DLS257" s="200"/>
      <c r="DLT257" s="200"/>
      <c r="DLU257" s="200"/>
      <c r="DLX257" s="200"/>
      <c r="DMA257" s="200"/>
      <c r="DMD257" s="200"/>
      <c r="DMG257" s="200"/>
      <c r="DMI257" s="200"/>
      <c r="DMW257" s="200"/>
      <c r="DMX257" s="200"/>
      <c r="DMY257" s="200"/>
      <c r="DMZ257" s="200"/>
      <c r="DNA257" s="200"/>
      <c r="DNB257" s="200"/>
      <c r="DNC257" s="200"/>
      <c r="DND257" s="200"/>
      <c r="DNE257" s="200"/>
      <c r="DNF257" s="200"/>
      <c r="DNG257" s="200"/>
      <c r="DNH257" s="200"/>
      <c r="DNI257" s="200"/>
      <c r="DNJ257" s="200"/>
      <c r="DNK257" s="200"/>
      <c r="DNL257" s="200"/>
      <c r="DNM257" s="200"/>
      <c r="DNN257" s="200"/>
      <c r="DNO257" s="200"/>
      <c r="DNU257" s="200"/>
      <c r="DNV257" s="200"/>
      <c r="DNW257" s="200"/>
      <c r="DNX257" s="200"/>
      <c r="DNY257" s="200"/>
      <c r="DNZ257" s="200"/>
      <c r="DOA257" s="200"/>
      <c r="DOC257" s="200"/>
      <c r="DOD257" s="200"/>
      <c r="DOE257" s="200"/>
      <c r="DOF257" s="200"/>
      <c r="DOG257" s="200"/>
      <c r="DOH257" s="200"/>
      <c r="DOI257" s="200"/>
      <c r="DOJ257" s="200"/>
      <c r="DOM257" s="200"/>
      <c r="DOP257" s="200"/>
      <c r="DOS257" s="200"/>
      <c r="DOV257" s="200"/>
      <c r="DOY257" s="200"/>
      <c r="DPB257" s="200"/>
      <c r="DPK257" s="200"/>
      <c r="DPN257" s="200"/>
      <c r="DPQ257" s="200"/>
      <c r="DPT257" s="200"/>
      <c r="DQC257" s="200"/>
      <c r="DQI257" s="200"/>
      <c r="DQL257" s="200"/>
      <c r="DQO257" s="200"/>
      <c r="DQR257" s="200"/>
      <c r="DQX257" s="200"/>
      <c r="DRG257" s="200"/>
      <c r="DRI257" s="200"/>
      <c r="DRJ257" s="200"/>
      <c r="DRL257" s="200"/>
      <c r="DRO257" s="200"/>
      <c r="DRR257" s="200"/>
      <c r="DRU257" s="200"/>
      <c r="DRX257" s="200"/>
      <c r="DSA257" s="200"/>
      <c r="DSC257" s="200"/>
      <c r="DSE257" s="200"/>
      <c r="DSH257" s="200"/>
      <c r="DSK257" s="200"/>
      <c r="DSN257" s="200"/>
      <c r="DSQ257" s="200"/>
      <c r="DST257" s="200"/>
      <c r="DSW257" s="200"/>
      <c r="DSZ257" s="200"/>
      <c r="DTB257" s="200"/>
      <c r="DTE257" s="200"/>
      <c r="DTH257" s="200"/>
      <c r="DTK257" s="200"/>
      <c r="DTQ257" s="200"/>
      <c r="DTT257" s="200"/>
      <c r="DTV257" s="200"/>
      <c r="DVC257" s="200"/>
      <c r="DVF257" s="200"/>
      <c r="DVI257" s="200"/>
      <c r="DVL257" s="200"/>
      <c r="DVO257" s="200"/>
      <c r="DVP257" s="200"/>
      <c r="DVQ257" s="200"/>
      <c r="DVT257" s="200"/>
      <c r="DVW257" s="200"/>
      <c r="DVZ257" s="200"/>
      <c r="DWC257" s="200"/>
      <c r="DWE257" s="200"/>
      <c r="DWS257" s="200"/>
      <c r="DWT257" s="200"/>
      <c r="DWU257" s="200"/>
      <c r="DWV257" s="200"/>
      <c r="DWW257" s="200"/>
      <c r="DWX257" s="200"/>
      <c r="DWY257" s="200"/>
      <c r="DWZ257" s="200"/>
      <c r="DXA257" s="200"/>
      <c r="DXB257" s="200"/>
      <c r="DXC257" s="200"/>
      <c r="DXD257" s="200"/>
      <c r="DXE257" s="200"/>
      <c r="DXF257" s="200"/>
      <c r="DXG257" s="200"/>
      <c r="DXH257" s="200"/>
      <c r="DXI257" s="200"/>
      <c r="DXJ257" s="200"/>
      <c r="DXK257" s="200"/>
      <c r="DXQ257" s="200"/>
      <c r="DXR257" s="200"/>
      <c r="DXS257" s="200"/>
      <c r="DXT257" s="200"/>
      <c r="DXU257" s="200"/>
      <c r="DXV257" s="200"/>
      <c r="DXW257" s="200"/>
      <c r="DXY257" s="200"/>
      <c r="DXZ257" s="200"/>
      <c r="DYA257" s="200"/>
      <c r="DYB257" s="200"/>
      <c r="DYC257" s="200"/>
      <c r="DYD257" s="200"/>
      <c r="DYE257" s="200"/>
      <c r="DYF257" s="200"/>
      <c r="DYI257" s="200"/>
      <c r="DYL257" s="200"/>
      <c r="DYO257" s="200"/>
      <c r="DYR257" s="200"/>
      <c r="DYU257" s="200"/>
      <c r="DYX257" s="200"/>
      <c r="DZG257" s="200"/>
      <c r="DZJ257" s="200"/>
      <c r="DZM257" s="200"/>
      <c r="DZP257" s="200"/>
      <c r="DZY257" s="200"/>
      <c r="EAE257" s="200"/>
      <c r="EAH257" s="200"/>
      <c r="EAK257" s="200"/>
      <c r="EAN257" s="200"/>
      <c r="EAT257" s="200"/>
      <c r="EBC257" s="200"/>
      <c r="EBE257" s="200"/>
      <c r="EBF257" s="200"/>
      <c r="EBH257" s="200"/>
      <c r="EBK257" s="200"/>
      <c r="EBN257" s="200"/>
      <c r="EBQ257" s="200"/>
      <c r="EBT257" s="200"/>
      <c r="EBW257" s="200"/>
      <c r="EBY257" s="200"/>
      <c r="ECA257" s="200"/>
      <c r="ECD257" s="200"/>
      <c r="ECG257" s="200"/>
      <c r="ECJ257" s="200"/>
      <c r="ECM257" s="200"/>
      <c r="ECP257" s="200"/>
      <c r="ECS257" s="200"/>
      <c r="ECV257" s="200"/>
      <c r="ECX257" s="200"/>
      <c r="EDA257" s="200"/>
      <c r="EDD257" s="200"/>
      <c r="EDG257" s="200"/>
      <c r="EDM257" s="200"/>
      <c r="EDP257" s="200"/>
      <c r="EDR257" s="200"/>
      <c r="EEY257" s="200"/>
      <c r="EFB257" s="200"/>
      <c r="EFE257" s="200"/>
      <c r="EFH257" s="200"/>
      <c r="EFK257" s="200"/>
      <c r="EFL257" s="200"/>
      <c r="EFM257" s="200"/>
      <c r="EFP257" s="200"/>
      <c r="EFS257" s="200"/>
      <c r="EFV257" s="200"/>
      <c r="EFY257" s="200"/>
      <c r="EGA257" s="200"/>
      <c r="EGO257" s="200"/>
      <c r="EGP257" s="200"/>
      <c r="EGQ257" s="200"/>
      <c r="EGR257" s="200"/>
      <c r="EGS257" s="200"/>
      <c r="EGT257" s="200"/>
      <c r="EGU257" s="200"/>
      <c r="EGV257" s="200"/>
      <c r="EGW257" s="200"/>
      <c r="EGX257" s="200"/>
      <c r="EGY257" s="200"/>
      <c r="EGZ257" s="200"/>
      <c r="EHA257" s="200"/>
      <c r="EHB257" s="200"/>
      <c r="EHC257" s="200"/>
      <c r="EHD257" s="200"/>
      <c r="EHE257" s="200"/>
      <c r="EHF257" s="200"/>
      <c r="EHG257" s="200"/>
      <c r="EHM257" s="200"/>
      <c r="EHN257" s="200"/>
      <c r="EHO257" s="200"/>
      <c r="EHP257" s="200"/>
      <c r="EHQ257" s="200"/>
      <c r="EHR257" s="200"/>
      <c r="EHS257" s="200"/>
      <c r="EHU257" s="200"/>
      <c r="EHV257" s="200"/>
      <c r="EHW257" s="200"/>
      <c r="EHX257" s="200"/>
      <c r="EHY257" s="200"/>
      <c r="EHZ257" s="200"/>
      <c r="EIA257" s="200"/>
      <c r="EIB257" s="200"/>
      <c r="EIE257" s="200"/>
      <c r="EIH257" s="200"/>
      <c r="EIK257" s="200"/>
      <c r="EIN257" s="200"/>
      <c r="EIQ257" s="200"/>
      <c r="EIT257" s="200"/>
      <c r="EJC257" s="200"/>
      <c r="EJF257" s="200"/>
      <c r="EJI257" s="200"/>
      <c r="EJL257" s="200"/>
      <c r="EJU257" s="200"/>
      <c r="EKA257" s="200"/>
      <c r="EKD257" s="200"/>
      <c r="EKG257" s="200"/>
      <c r="EKJ257" s="200"/>
      <c r="EKP257" s="200"/>
      <c r="EKY257" s="200"/>
      <c r="ELA257" s="200"/>
      <c r="ELB257" s="200"/>
      <c r="ELD257" s="200"/>
      <c r="ELG257" s="200"/>
      <c r="ELJ257" s="200"/>
      <c r="ELM257" s="200"/>
      <c r="ELP257" s="200"/>
      <c r="ELS257" s="200"/>
      <c r="ELU257" s="200"/>
      <c r="ELW257" s="200"/>
      <c r="ELZ257" s="200"/>
      <c r="EMC257" s="200"/>
      <c r="EMF257" s="200"/>
      <c r="EMI257" s="200"/>
      <c r="EML257" s="200"/>
      <c r="EMO257" s="200"/>
      <c r="EMR257" s="200"/>
      <c r="EMT257" s="200"/>
      <c r="EMW257" s="200"/>
      <c r="EMZ257" s="200"/>
      <c r="ENC257" s="200"/>
      <c r="ENI257" s="200"/>
      <c r="ENL257" s="200"/>
      <c r="ENN257" s="200"/>
      <c r="EOU257" s="200"/>
      <c r="EOX257" s="200"/>
      <c r="EPA257" s="200"/>
      <c r="EPD257" s="200"/>
      <c r="EPG257" s="200"/>
      <c r="EPH257" s="200"/>
      <c r="EPI257" s="200"/>
      <c r="EPL257" s="200"/>
      <c r="EPO257" s="200"/>
      <c r="EPR257" s="200"/>
      <c r="EPU257" s="200"/>
      <c r="EPW257" s="200"/>
      <c r="EQK257" s="200"/>
      <c r="EQL257" s="200"/>
      <c r="EQM257" s="200"/>
      <c r="EQN257" s="200"/>
      <c r="EQO257" s="200"/>
      <c r="EQP257" s="200"/>
      <c r="EQQ257" s="200"/>
      <c r="EQR257" s="200"/>
      <c r="EQS257" s="200"/>
      <c r="EQT257" s="200"/>
      <c r="EQU257" s="200"/>
      <c r="EQV257" s="200"/>
      <c r="EQW257" s="200"/>
      <c r="EQX257" s="200"/>
      <c r="EQY257" s="200"/>
      <c r="EQZ257" s="200"/>
      <c r="ERA257" s="200"/>
      <c r="ERB257" s="200"/>
      <c r="ERC257" s="200"/>
      <c r="ERI257" s="200"/>
      <c r="ERJ257" s="200"/>
      <c r="ERK257" s="200"/>
      <c r="ERL257" s="200"/>
      <c r="ERM257" s="200"/>
      <c r="ERN257" s="200"/>
      <c r="ERO257" s="200"/>
      <c r="ERQ257" s="200"/>
      <c r="ERR257" s="200"/>
      <c r="ERS257" s="200"/>
      <c r="ERT257" s="200"/>
      <c r="ERU257" s="200"/>
      <c r="ERV257" s="200"/>
      <c r="ERW257" s="200"/>
      <c r="ERX257" s="200"/>
      <c r="ESA257" s="200"/>
      <c r="ESD257" s="200"/>
      <c r="ESG257" s="200"/>
      <c r="ESJ257" s="200"/>
      <c r="ESM257" s="200"/>
      <c r="ESP257" s="200"/>
      <c r="ESY257" s="200"/>
      <c r="ETB257" s="200"/>
      <c r="ETE257" s="200"/>
      <c r="ETH257" s="200"/>
      <c r="ETQ257" s="200"/>
      <c r="ETW257" s="200"/>
      <c r="ETZ257" s="200"/>
      <c r="EUC257" s="200"/>
      <c r="EUF257" s="200"/>
      <c r="EUL257" s="200"/>
      <c r="EUU257" s="200"/>
      <c r="EUW257" s="200"/>
      <c r="EUX257" s="200"/>
      <c r="EUZ257" s="200"/>
      <c r="EVC257" s="200"/>
      <c r="EVF257" s="200"/>
      <c r="EVI257" s="200"/>
      <c r="EVL257" s="200"/>
      <c r="EVO257" s="200"/>
      <c r="EVQ257" s="200"/>
      <c r="EVS257" s="200"/>
      <c r="EVV257" s="200"/>
      <c r="EVY257" s="200"/>
      <c r="EWB257" s="200"/>
      <c r="EWE257" s="200"/>
      <c r="EWH257" s="200"/>
      <c r="EWK257" s="200"/>
      <c r="EWN257" s="200"/>
      <c r="EWP257" s="200"/>
      <c r="EWS257" s="200"/>
      <c r="EWV257" s="200"/>
      <c r="EWY257" s="200"/>
      <c r="EXE257" s="200"/>
      <c r="EXH257" s="200"/>
      <c r="EXJ257" s="200"/>
      <c r="EYQ257" s="200"/>
      <c r="EYT257" s="200"/>
      <c r="EYW257" s="200"/>
      <c r="EYZ257" s="200"/>
      <c r="EZC257" s="200"/>
      <c r="EZD257" s="200"/>
      <c r="EZE257" s="200"/>
      <c r="EZH257" s="200"/>
      <c r="EZK257" s="200"/>
      <c r="EZN257" s="200"/>
      <c r="EZQ257" s="200"/>
      <c r="EZS257" s="200"/>
      <c r="FAG257" s="200"/>
      <c r="FAH257" s="200"/>
      <c r="FAI257" s="200"/>
      <c r="FAJ257" s="200"/>
      <c r="FAK257" s="200"/>
      <c r="FAL257" s="200"/>
      <c r="FAM257" s="200"/>
      <c r="FAN257" s="200"/>
      <c r="FAO257" s="200"/>
      <c r="FAP257" s="200"/>
      <c r="FAQ257" s="200"/>
      <c r="FAR257" s="200"/>
      <c r="FAS257" s="200"/>
      <c r="FAT257" s="200"/>
      <c r="FAU257" s="200"/>
      <c r="FAV257" s="200"/>
      <c r="FAW257" s="200"/>
      <c r="FAX257" s="200"/>
      <c r="FAY257" s="200"/>
      <c r="FBE257" s="200"/>
      <c r="FBF257" s="200"/>
      <c r="FBG257" s="200"/>
      <c r="FBH257" s="200"/>
      <c r="FBI257" s="200"/>
      <c r="FBJ257" s="200"/>
      <c r="FBK257" s="200"/>
      <c r="FBM257" s="200"/>
      <c r="FBN257" s="200"/>
      <c r="FBO257" s="200"/>
      <c r="FBP257" s="200"/>
      <c r="FBQ257" s="200"/>
      <c r="FBR257" s="200"/>
      <c r="FBS257" s="200"/>
      <c r="FBT257" s="200"/>
      <c r="FBW257" s="200"/>
      <c r="FBZ257" s="200"/>
      <c r="FCC257" s="200"/>
      <c r="FCF257" s="200"/>
      <c r="FCI257" s="200"/>
      <c r="FCL257" s="200"/>
      <c r="FCU257" s="200"/>
      <c r="FCX257" s="200"/>
      <c r="FDA257" s="200"/>
      <c r="FDD257" s="200"/>
      <c r="FDM257" s="200"/>
      <c r="FDS257" s="200"/>
      <c r="FDV257" s="200"/>
      <c r="FDY257" s="200"/>
      <c r="FEB257" s="200"/>
      <c r="FEH257" s="200"/>
      <c r="FEQ257" s="200"/>
      <c r="FES257" s="200"/>
      <c r="FET257" s="200"/>
      <c r="FEV257" s="200"/>
      <c r="FEY257" s="200"/>
      <c r="FFB257" s="200"/>
      <c r="FFE257" s="200"/>
      <c r="FFH257" s="200"/>
      <c r="FFK257" s="200"/>
      <c r="FFM257" s="200"/>
      <c r="FFO257" s="200"/>
      <c r="FFR257" s="200"/>
      <c r="FFU257" s="200"/>
      <c r="FFX257" s="200"/>
      <c r="FGA257" s="200"/>
      <c r="FGD257" s="200"/>
      <c r="FGG257" s="200"/>
      <c r="FGJ257" s="200"/>
      <c r="FGL257" s="200"/>
      <c r="FGO257" s="200"/>
      <c r="FGR257" s="200"/>
      <c r="FGU257" s="200"/>
      <c r="FHA257" s="200"/>
      <c r="FHD257" s="200"/>
      <c r="FHF257" s="200"/>
      <c r="FIM257" s="200"/>
      <c r="FIP257" s="200"/>
      <c r="FIS257" s="200"/>
      <c r="FIV257" s="200"/>
      <c r="FIY257" s="200"/>
      <c r="FIZ257" s="200"/>
      <c r="FJA257" s="200"/>
      <c r="FJD257" s="200"/>
      <c r="FJG257" s="200"/>
      <c r="FJJ257" s="200"/>
      <c r="FJM257" s="200"/>
      <c r="FJO257" s="200"/>
      <c r="FKC257" s="200"/>
      <c r="FKD257" s="200"/>
      <c r="FKE257" s="200"/>
      <c r="FKF257" s="200"/>
      <c r="FKG257" s="200"/>
      <c r="FKH257" s="200"/>
      <c r="FKI257" s="200"/>
      <c r="FKJ257" s="200"/>
      <c r="FKK257" s="200"/>
      <c r="FKL257" s="200"/>
      <c r="FKM257" s="200"/>
      <c r="FKN257" s="200"/>
      <c r="FKO257" s="200"/>
      <c r="FKP257" s="200"/>
      <c r="FKQ257" s="200"/>
      <c r="FKR257" s="200"/>
      <c r="FKS257" s="200"/>
      <c r="FKT257" s="200"/>
      <c r="FKU257" s="200"/>
      <c r="FLA257" s="200"/>
      <c r="FLB257" s="200"/>
      <c r="FLC257" s="200"/>
      <c r="FLD257" s="200"/>
      <c r="FLE257" s="200"/>
      <c r="FLF257" s="200"/>
      <c r="FLG257" s="200"/>
      <c r="FLI257" s="200"/>
      <c r="FLJ257" s="200"/>
      <c r="FLK257" s="200"/>
      <c r="FLL257" s="200"/>
      <c r="FLM257" s="200"/>
      <c r="FLN257" s="200"/>
      <c r="FLO257" s="200"/>
      <c r="FLP257" s="200"/>
      <c r="FLS257" s="200"/>
      <c r="FLV257" s="200"/>
      <c r="FLY257" s="200"/>
      <c r="FMB257" s="200"/>
      <c r="FME257" s="200"/>
      <c r="FMH257" s="200"/>
      <c r="FMQ257" s="200"/>
      <c r="FMT257" s="200"/>
      <c r="FMW257" s="200"/>
      <c r="FMZ257" s="200"/>
      <c r="FNI257" s="200"/>
      <c r="FNO257" s="200"/>
      <c r="FNR257" s="200"/>
      <c r="FNU257" s="200"/>
      <c r="FNX257" s="200"/>
      <c r="FOD257" s="200"/>
      <c r="FOM257" s="200"/>
      <c r="FOO257" s="200"/>
      <c r="FOP257" s="200"/>
      <c r="FOR257" s="200"/>
      <c r="FOU257" s="200"/>
      <c r="FOX257" s="200"/>
      <c r="FPA257" s="200"/>
      <c r="FPD257" s="200"/>
      <c r="FPG257" s="200"/>
      <c r="FPI257" s="200"/>
      <c r="FPK257" s="200"/>
      <c r="FPN257" s="200"/>
      <c r="FPQ257" s="200"/>
      <c r="FPT257" s="200"/>
      <c r="FPW257" s="200"/>
      <c r="FPZ257" s="200"/>
      <c r="FQC257" s="200"/>
      <c r="FQF257" s="200"/>
      <c r="FQH257" s="200"/>
      <c r="FQK257" s="200"/>
      <c r="FQN257" s="200"/>
      <c r="FQQ257" s="200"/>
      <c r="FQW257" s="200"/>
      <c r="FQZ257" s="200"/>
      <c r="FRB257" s="200"/>
      <c r="FSI257" s="200"/>
      <c r="FSL257" s="200"/>
      <c r="FSO257" s="200"/>
      <c r="FSR257" s="200"/>
      <c r="FSU257" s="200"/>
      <c r="FSV257" s="200"/>
      <c r="FSW257" s="200"/>
      <c r="FSZ257" s="200"/>
      <c r="FTC257" s="200"/>
      <c r="FTF257" s="200"/>
      <c r="FTI257" s="200"/>
      <c r="FTK257" s="200"/>
      <c r="FTY257" s="200"/>
      <c r="FTZ257" s="200"/>
      <c r="FUA257" s="200"/>
      <c r="FUB257" s="200"/>
      <c r="FUC257" s="200"/>
      <c r="FUD257" s="200"/>
      <c r="FUE257" s="200"/>
      <c r="FUF257" s="200"/>
      <c r="FUG257" s="200"/>
      <c r="FUH257" s="200"/>
      <c r="FUI257" s="200"/>
      <c r="FUJ257" s="200"/>
      <c r="FUK257" s="200"/>
      <c r="FUL257" s="200"/>
      <c r="FUM257" s="200"/>
      <c r="FUN257" s="200"/>
      <c r="FUO257" s="200"/>
      <c r="FUP257" s="200"/>
      <c r="FUQ257" s="200"/>
      <c r="FUW257" s="200"/>
      <c r="FUX257" s="200"/>
      <c r="FUY257" s="200"/>
      <c r="FUZ257" s="200"/>
      <c r="FVA257" s="200"/>
      <c r="FVB257" s="200"/>
      <c r="FVC257" s="200"/>
      <c r="FVE257" s="200"/>
      <c r="FVF257" s="200"/>
      <c r="FVG257" s="200"/>
      <c r="FVH257" s="200"/>
      <c r="FVI257" s="200"/>
      <c r="FVJ257" s="200"/>
      <c r="FVK257" s="200"/>
      <c r="FVL257" s="200"/>
      <c r="FVO257" s="200"/>
      <c r="FVR257" s="200"/>
      <c r="FVU257" s="200"/>
      <c r="FVX257" s="200"/>
      <c r="FWA257" s="200"/>
      <c r="FWD257" s="200"/>
      <c r="FWM257" s="200"/>
      <c r="FWP257" s="200"/>
      <c r="FWS257" s="200"/>
      <c r="FWV257" s="200"/>
      <c r="FXE257" s="200"/>
      <c r="FXK257" s="200"/>
      <c r="FXN257" s="200"/>
      <c r="FXQ257" s="200"/>
      <c r="FXT257" s="200"/>
      <c r="FXZ257" s="200"/>
      <c r="FYI257" s="200"/>
      <c r="FYK257" s="200"/>
      <c r="FYL257" s="200"/>
      <c r="FYN257" s="200"/>
      <c r="FYQ257" s="200"/>
      <c r="FYT257" s="200"/>
      <c r="FYW257" s="200"/>
      <c r="FYZ257" s="200"/>
      <c r="FZC257" s="200"/>
      <c r="FZE257" s="200"/>
      <c r="FZG257" s="200"/>
      <c r="FZJ257" s="200"/>
      <c r="FZM257" s="200"/>
      <c r="FZP257" s="200"/>
      <c r="FZS257" s="200"/>
      <c r="FZV257" s="200"/>
      <c r="FZY257" s="200"/>
      <c r="GAB257" s="200"/>
      <c r="GAD257" s="200"/>
      <c r="GAG257" s="200"/>
      <c r="GAJ257" s="200"/>
      <c r="GAM257" s="200"/>
      <c r="GAS257" s="200"/>
      <c r="GAV257" s="200"/>
      <c r="GAX257" s="200"/>
      <c r="GCE257" s="200"/>
      <c r="GCH257" s="200"/>
      <c r="GCK257" s="200"/>
      <c r="GCN257" s="200"/>
      <c r="GCQ257" s="200"/>
      <c r="GCR257" s="200"/>
      <c r="GCS257" s="200"/>
      <c r="GCV257" s="200"/>
      <c r="GCY257" s="200"/>
      <c r="GDB257" s="200"/>
      <c r="GDE257" s="200"/>
      <c r="GDG257" s="200"/>
      <c r="GDU257" s="200"/>
      <c r="GDV257" s="200"/>
      <c r="GDW257" s="200"/>
      <c r="GDX257" s="200"/>
      <c r="GDY257" s="200"/>
      <c r="GDZ257" s="200"/>
      <c r="GEA257" s="200"/>
      <c r="GEB257" s="200"/>
      <c r="GEC257" s="200"/>
      <c r="GED257" s="200"/>
      <c r="GEE257" s="200"/>
      <c r="GEF257" s="200"/>
      <c r="GEG257" s="200"/>
      <c r="GEH257" s="200"/>
      <c r="GEI257" s="200"/>
      <c r="GEJ257" s="200"/>
      <c r="GEK257" s="200"/>
      <c r="GEL257" s="200"/>
      <c r="GEM257" s="200"/>
      <c r="GES257" s="200"/>
      <c r="GET257" s="200"/>
      <c r="GEU257" s="200"/>
      <c r="GEV257" s="200"/>
      <c r="GEW257" s="200"/>
      <c r="GEX257" s="200"/>
      <c r="GEY257" s="200"/>
      <c r="GFA257" s="200"/>
      <c r="GFB257" s="200"/>
      <c r="GFC257" s="200"/>
      <c r="GFD257" s="200"/>
      <c r="GFE257" s="200"/>
      <c r="GFF257" s="200"/>
      <c r="GFG257" s="200"/>
      <c r="GFH257" s="200"/>
      <c r="GFK257" s="200"/>
      <c r="GFN257" s="200"/>
      <c r="GFQ257" s="200"/>
      <c r="GFT257" s="200"/>
      <c r="GFW257" s="200"/>
      <c r="GFZ257" s="200"/>
      <c r="GGI257" s="200"/>
      <c r="GGL257" s="200"/>
      <c r="GGO257" s="200"/>
      <c r="GGR257" s="200"/>
      <c r="GHA257" s="200"/>
      <c r="GHG257" s="200"/>
      <c r="GHJ257" s="200"/>
      <c r="GHM257" s="200"/>
      <c r="GHP257" s="200"/>
      <c r="GHV257" s="200"/>
      <c r="GIE257" s="200"/>
      <c r="GIG257" s="200"/>
      <c r="GIH257" s="200"/>
      <c r="GIJ257" s="200"/>
      <c r="GIM257" s="200"/>
      <c r="GIP257" s="200"/>
      <c r="GIS257" s="200"/>
      <c r="GIV257" s="200"/>
      <c r="GIY257" s="200"/>
      <c r="GJA257" s="200"/>
      <c r="GJC257" s="200"/>
      <c r="GJF257" s="200"/>
      <c r="GJI257" s="200"/>
      <c r="GJL257" s="200"/>
      <c r="GJO257" s="200"/>
      <c r="GJR257" s="200"/>
      <c r="GJU257" s="200"/>
      <c r="GJX257" s="200"/>
      <c r="GJZ257" s="200"/>
      <c r="GKC257" s="200"/>
      <c r="GKF257" s="200"/>
      <c r="GKI257" s="200"/>
      <c r="GKO257" s="200"/>
      <c r="GKR257" s="200"/>
      <c r="GKT257" s="200"/>
      <c r="GMA257" s="200"/>
      <c r="GMD257" s="200"/>
      <c r="GMG257" s="200"/>
      <c r="GMJ257" s="200"/>
      <c r="GMM257" s="200"/>
      <c r="GMN257" s="200"/>
      <c r="GMO257" s="200"/>
      <c r="GMR257" s="200"/>
      <c r="GMU257" s="200"/>
      <c r="GMX257" s="200"/>
      <c r="GNA257" s="200"/>
      <c r="GNC257" s="200"/>
      <c r="GNQ257" s="200"/>
      <c r="GNR257" s="200"/>
      <c r="GNS257" s="200"/>
      <c r="GNT257" s="200"/>
      <c r="GNU257" s="200"/>
      <c r="GNV257" s="200"/>
      <c r="GNW257" s="200"/>
      <c r="GNX257" s="200"/>
      <c r="GNY257" s="200"/>
      <c r="GNZ257" s="200"/>
      <c r="GOA257" s="200"/>
      <c r="GOB257" s="200"/>
      <c r="GOC257" s="200"/>
      <c r="GOD257" s="200"/>
      <c r="GOE257" s="200"/>
      <c r="GOF257" s="200"/>
      <c r="GOG257" s="200"/>
      <c r="GOH257" s="200"/>
      <c r="GOI257" s="200"/>
      <c r="GOO257" s="200"/>
      <c r="GOP257" s="200"/>
      <c r="GOQ257" s="200"/>
      <c r="GOR257" s="200"/>
      <c r="GOS257" s="200"/>
      <c r="GOT257" s="200"/>
      <c r="GOU257" s="200"/>
      <c r="GOW257" s="200"/>
      <c r="GOX257" s="200"/>
      <c r="GOY257" s="200"/>
      <c r="GOZ257" s="200"/>
      <c r="GPA257" s="200"/>
      <c r="GPB257" s="200"/>
      <c r="GPC257" s="200"/>
      <c r="GPD257" s="200"/>
      <c r="GPG257" s="200"/>
      <c r="GPJ257" s="200"/>
      <c r="GPM257" s="200"/>
      <c r="GPP257" s="200"/>
      <c r="GPS257" s="200"/>
      <c r="GPV257" s="200"/>
      <c r="GQE257" s="200"/>
      <c r="GQH257" s="200"/>
      <c r="GQK257" s="200"/>
      <c r="GQN257" s="200"/>
      <c r="GQW257" s="200"/>
      <c r="GRC257" s="200"/>
      <c r="GRF257" s="200"/>
      <c r="GRI257" s="200"/>
      <c r="GRL257" s="200"/>
      <c r="GRR257" s="200"/>
      <c r="GSA257" s="200"/>
      <c r="GSC257" s="200"/>
      <c r="GSD257" s="200"/>
      <c r="GSF257" s="200"/>
      <c r="GSI257" s="200"/>
      <c r="GSL257" s="200"/>
      <c r="GSO257" s="200"/>
      <c r="GSR257" s="200"/>
      <c r="GSU257" s="200"/>
      <c r="GSW257" s="200"/>
      <c r="GSY257" s="200"/>
      <c r="GTB257" s="200"/>
      <c r="GTE257" s="200"/>
      <c r="GTH257" s="200"/>
      <c r="GTK257" s="200"/>
      <c r="GTN257" s="200"/>
      <c r="GTQ257" s="200"/>
      <c r="GTT257" s="200"/>
      <c r="GTV257" s="200"/>
      <c r="GTY257" s="200"/>
      <c r="GUB257" s="200"/>
      <c r="GUE257" s="200"/>
      <c r="GUK257" s="200"/>
      <c r="GUN257" s="200"/>
      <c r="GUP257" s="200"/>
      <c r="GVW257" s="200"/>
      <c r="GVZ257" s="200"/>
      <c r="GWC257" s="200"/>
      <c r="GWF257" s="200"/>
      <c r="GWI257" s="200"/>
      <c r="GWJ257" s="200"/>
      <c r="GWK257" s="200"/>
      <c r="GWN257" s="200"/>
      <c r="GWQ257" s="200"/>
      <c r="GWT257" s="200"/>
      <c r="GWW257" s="200"/>
      <c r="GWY257" s="200"/>
      <c r="GXM257" s="200"/>
      <c r="GXN257" s="200"/>
      <c r="GXO257" s="200"/>
      <c r="GXP257" s="200"/>
      <c r="GXQ257" s="200"/>
      <c r="GXR257" s="200"/>
      <c r="GXS257" s="200"/>
      <c r="GXT257" s="200"/>
      <c r="GXU257" s="200"/>
      <c r="GXV257" s="200"/>
      <c r="GXW257" s="200"/>
      <c r="GXX257" s="200"/>
      <c r="GXY257" s="200"/>
      <c r="GXZ257" s="200"/>
      <c r="GYA257" s="200"/>
      <c r="GYB257" s="200"/>
      <c r="GYC257" s="200"/>
      <c r="GYD257" s="200"/>
      <c r="GYE257" s="200"/>
      <c r="GYK257" s="200"/>
      <c r="GYL257" s="200"/>
      <c r="GYM257" s="200"/>
      <c r="GYN257" s="200"/>
      <c r="GYO257" s="200"/>
      <c r="GYP257" s="200"/>
      <c r="GYQ257" s="200"/>
      <c r="GYS257" s="200"/>
      <c r="GYT257" s="200"/>
      <c r="GYU257" s="200"/>
      <c r="GYV257" s="200"/>
      <c r="GYW257" s="200"/>
      <c r="GYX257" s="200"/>
      <c r="GYY257" s="200"/>
      <c r="GYZ257" s="200"/>
      <c r="GZC257" s="200"/>
      <c r="GZF257" s="200"/>
      <c r="GZI257" s="200"/>
      <c r="GZL257" s="200"/>
      <c r="GZO257" s="200"/>
      <c r="GZR257" s="200"/>
      <c r="HAA257" s="200"/>
      <c r="HAD257" s="200"/>
      <c r="HAG257" s="200"/>
      <c r="HAJ257" s="200"/>
      <c r="HAS257" s="200"/>
      <c r="HAY257" s="200"/>
      <c r="HBB257" s="200"/>
      <c r="HBE257" s="200"/>
      <c r="HBH257" s="200"/>
      <c r="HBN257" s="200"/>
      <c r="HBW257" s="200"/>
      <c r="HBY257" s="200"/>
      <c r="HBZ257" s="200"/>
      <c r="HCB257" s="200"/>
      <c r="HCE257" s="200"/>
      <c r="HCH257" s="200"/>
      <c r="HCK257" s="200"/>
      <c r="HCN257" s="200"/>
      <c r="HCQ257" s="200"/>
      <c r="HCS257" s="200"/>
      <c r="HCU257" s="200"/>
      <c r="HCX257" s="200"/>
      <c r="HDA257" s="200"/>
      <c r="HDD257" s="200"/>
      <c r="HDG257" s="200"/>
      <c r="HDJ257" s="200"/>
      <c r="HDM257" s="200"/>
      <c r="HDP257" s="200"/>
      <c r="HDR257" s="200"/>
      <c r="HDU257" s="200"/>
      <c r="HDX257" s="200"/>
      <c r="HEA257" s="200"/>
      <c r="HEG257" s="200"/>
      <c r="HEJ257" s="200"/>
      <c r="HEL257" s="200"/>
      <c r="HFS257" s="200"/>
      <c r="HFV257" s="200"/>
      <c r="HFY257" s="200"/>
      <c r="HGB257" s="200"/>
      <c r="HGE257" s="200"/>
      <c r="HGF257" s="200"/>
      <c r="HGG257" s="200"/>
      <c r="HGJ257" s="200"/>
      <c r="HGM257" s="200"/>
      <c r="HGP257" s="200"/>
      <c r="HGS257" s="200"/>
      <c r="HGU257" s="200"/>
      <c r="HHI257" s="200"/>
      <c r="HHJ257" s="200"/>
      <c r="HHK257" s="200"/>
      <c r="HHL257" s="200"/>
      <c r="HHM257" s="200"/>
      <c r="HHN257" s="200"/>
      <c r="HHO257" s="200"/>
      <c r="HHP257" s="200"/>
      <c r="HHQ257" s="200"/>
      <c r="HHR257" s="200"/>
      <c r="HHS257" s="200"/>
      <c r="HHT257" s="200"/>
      <c r="HHU257" s="200"/>
      <c r="HHV257" s="200"/>
      <c r="HHW257" s="200"/>
      <c r="HHX257" s="200"/>
      <c r="HHY257" s="200"/>
      <c r="HHZ257" s="200"/>
      <c r="HIA257" s="200"/>
      <c r="HIG257" s="200"/>
      <c r="HIH257" s="200"/>
      <c r="HII257" s="200"/>
      <c r="HIJ257" s="200"/>
      <c r="HIK257" s="200"/>
      <c r="HIL257" s="200"/>
      <c r="HIM257" s="200"/>
      <c r="HIO257" s="200"/>
      <c r="HIP257" s="200"/>
      <c r="HIQ257" s="200"/>
      <c r="HIR257" s="200"/>
      <c r="HIS257" s="200"/>
      <c r="HIT257" s="200"/>
      <c r="HIU257" s="200"/>
      <c r="HIV257" s="200"/>
      <c r="HIY257" s="200"/>
      <c r="HJB257" s="200"/>
      <c r="HJE257" s="200"/>
      <c r="HJH257" s="200"/>
      <c r="HJK257" s="200"/>
      <c r="HJN257" s="200"/>
      <c r="HJW257" s="200"/>
      <c r="HJZ257" s="200"/>
      <c r="HKC257" s="200"/>
      <c r="HKF257" s="200"/>
      <c r="HKO257" s="200"/>
      <c r="HKU257" s="200"/>
      <c r="HKX257" s="200"/>
      <c r="HLA257" s="200"/>
      <c r="HLD257" s="200"/>
      <c r="HLJ257" s="200"/>
      <c r="HLS257" s="200"/>
      <c r="HLU257" s="200"/>
      <c r="HLV257" s="200"/>
      <c r="HLX257" s="200"/>
      <c r="HMA257" s="200"/>
      <c r="HMD257" s="200"/>
      <c r="HMG257" s="200"/>
      <c r="HMJ257" s="200"/>
      <c r="HMM257" s="200"/>
      <c r="HMO257" s="200"/>
      <c r="HMQ257" s="200"/>
      <c r="HMT257" s="200"/>
      <c r="HMW257" s="200"/>
      <c r="HMZ257" s="200"/>
      <c r="HNC257" s="200"/>
      <c r="HNF257" s="200"/>
      <c r="HNI257" s="200"/>
      <c r="HNL257" s="200"/>
      <c r="HNN257" s="200"/>
      <c r="HNQ257" s="200"/>
      <c r="HNT257" s="200"/>
      <c r="HNW257" s="200"/>
      <c r="HOC257" s="200"/>
      <c r="HOF257" s="200"/>
      <c r="HOH257" s="200"/>
      <c r="HPO257" s="200"/>
      <c r="HPR257" s="200"/>
      <c r="HPU257" s="200"/>
      <c r="HPX257" s="200"/>
      <c r="HQA257" s="200"/>
      <c r="HQB257" s="200"/>
      <c r="HQC257" s="200"/>
      <c r="HQF257" s="200"/>
      <c r="HQI257" s="200"/>
      <c r="HQL257" s="200"/>
      <c r="HQO257" s="200"/>
      <c r="HQQ257" s="200"/>
      <c r="HRE257" s="200"/>
      <c r="HRF257" s="200"/>
      <c r="HRG257" s="200"/>
      <c r="HRH257" s="200"/>
      <c r="HRI257" s="200"/>
      <c r="HRJ257" s="200"/>
      <c r="HRK257" s="200"/>
      <c r="HRL257" s="200"/>
      <c r="HRM257" s="200"/>
      <c r="HRN257" s="200"/>
      <c r="HRO257" s="200"/>
      <c r="HRP257" s="200"/>
      <c r="HRQ257" s="200"/>
      <c r="HRR257" s="200"/>
      <c r="HRS257" s="200"/>
      <c r="HRT257" s="200"/>
      <c r="HRU257" s="200"/>
      <c r="HRV257" s="200"/>
      <c r="HRW257" s="200"/>
      <c r="HSC257" s="200"/>
      <c r="HSD257" s="200"/>
      <c r="HSE257" s="200"/>
      <c r="HSF257" s="200"/>
      <c r="HSG257" s="200"/>
      <c r="HSH257" s="200"/>
      <c r="HSI257" s="200"/>
      <c r="HSK257" s="200"/>
      <c r="HSL257" s="200"/>
      <c r="HSM257" s="200"/>
      <c r="HSN257" s="200"/>
      <c r="HSO257" s="200"/>
      <c r="HSP257" s="200"/>
      <c r="HSQ257" s="200"/>
      <c r="HSR257" s="200"/>
      <c r="HSU257" s="200"/>
      <c r="HSX257" s="200"/>
      <c r="HTA257" s="200"/>
      <c r="HTD257" s="200"/>
      <c r="HTG257" s="200"/>
      <c r="HTJ257" s="200"/>
      <c r="HTS257" s="200"/>
      <c r="HTV257" s="200"/>
      <c r="HTY257" s="200"/>
      <c r="HUB257" s="200"/>
      <c r="HUK257" s="200"/>
      <c r="HUQ257" s="200"/>
      <c r="HUT257" s="200"/>
      <c r="HUW257" s="200"/>
      <c r="HUZ257" s="200"/>
      <c r="HVF257" s="200"/>
      <c r="HVO257" s="200"/>
      <c r="HVQ257" s="200"/>
      <c r="HVR257" s="200"/>
      <c r="HVT257" s="200"/>
      <c r="HVW257" s="200"/>
      <c r="HVZ257" s="200"/>
      <c r="HWC257" s="200"/>
      <c r="HWF257" s="200"/>
      <c r="HWI257" s="200"/>
      <c r="HWK257" s="200"/>
      <c r="HWM257" s="200"/>
      <c r="HWP257" s="200"/>
      <c r="HWS257" s="200"/>
      <c r="HWV257" s="200"/>
      <c r="HWY257" s="200"/>
      <c r="HXB257" s="200"/>
      <c r="HXE257" s="200"/>
      <c r="HXH257" s="200"/>
      <c r="HXJ257" s="200"/>
      <c r="HXM257" s="200"/>
      <c r="HXP257" s="200"/>
      <c r="HXS257" s="200"/>
      <c r="HXY257" s="200"/>
      <c r="HYB257" s="200"/>
      <c r="HYD257" s="200"/>
      <c r="HZK257" s="200"/>
      <c r="HZN257" s="200"/>
      <c r="HZQ257" s="200"/>
      <c r="HZT257" s="200"/>
      <c r="HZW257" s="200"/>
      <c r="HZX257" s="200"/>
      <c r="HZY257" s="200"/>
      <c r="IAB257" s="200"/>
      <c r="IAE257" s="200"/>
      <c r="IAH257" s="200"/>
      <c r="IAK257" s="200"/>
      <c r="IAM257" s="200"/>
      <c r="IBA257" s="200"/>
      <c r="IBB257" s="200"/>
      <c r="IBC257" s="200"/>
      <c r="IBD257" s="200"/>
      <c r="IBE257" s="200"/>
      <c r="IBF257" s="200"/>
      <c r="IBG257" s="200"/>
      <c r="IBH257" s="200"/>
      <c r="IBI257" s="200"/>
      <c r="IBJ257" s="200"/>
      <c r="IBK257" s="200"/>
      <c r="IBL257" s="200"/>
      <c r="IBM257" s="200"/>
      <c r="IBN257" s="200"/>
      <c r="IBO257" s="200"/>
      <c r="IBP257" s="200"/>
      <c r="IBQ257" s="200"/>
      <c r="IBR257" s="200"/>
      <c r="IBS257" s="200"/>
      <c r="IBY257" s="200"/>
      <c r="IBZ257" s="200"/>
      <c r="ICA257" s="200"/>
      <c r="ICB257" s="200"/>
      <c r="ICC257" s="200"/>
      <c r="ICD257" s="200"/>
      <c r="ICE257" s="200"/>
      <c r="ICG257" s="200"/>
      <c r="ICH257" s="200"/>
      <c r="ICI257" s="200"/>
      <c r="ICJ257" s="200"/>
      <c r="ICK257" s="200"/>
      <c r="ICL257" s="200"/>
      <c r="ICM257" s="200"/>
      <c r="ICN257" s="200"/>
      <c r="ICQ257" s="200"/>
      <c r="ICT257" s="200"/>
      <c r="ICW257" s="200"/>
      <c r="ICZ257" s="200"/>
      <c r="IDC257" s="200"/>
      <c r="IDF257" s="200"/>
      <c r="IDO257" s="200"/>
      <c r="IDR257" s="200"/>
      <c r="IDU257" s="200"/>
      <c r="IDX257" s="200"/>
      <c r="IEG257" s="200"/>
      <c r="IEM257" s="200"/>
      <c r="IEP257" s="200"/>
      <c r="IES257" s="200"/>
      <c r="IEV257" s="200"/>
      <c r="IFB257" s="200"/>
      <c r="IFK257" s="200"/>
      <c r="IFM257" s="200"/>
      <c r="IFN257" s="200"/>
      <c r="IFP257" s="200"/>
      <c r="IFS257" s="200"/>
      <c r="IFV257" s="200"/>
      <c r="IFY257" s="200"/>
      <c r="IGB257" s="200"/>
      <c r="IGE257" s="200"/>
      <c r="IGG257" s="200"/>
      <c r="IGI257" s="200"/>
      <c r="IGL257" s="200"/>
      <c r="IGO257" s="200"/>
      <c r="IGR257" s="200"/>
      <c r="IGU257" s="200"/>
      <c r="IGX257" s="200"/>
      <c r="IHA257" s="200"/>
      <c r="IHD257" s="200"/>
      <c r="IHF257" s="200"/>
      <c r="IHI257" s="200"/>
      <c r="IHL257" s="200"/>
      <c r="IHO257" s="200"/>
      <c r="IHU257" s="200"/>
      <c r="IHX257" s="200"/>
      <c r="IHZ257" s="200"/>
      <c r="IJG257" s="200"/>
      <c r="IJJ257" s="200"/>
      <c r="IJM257" s="200"/>
      <c r="IJP257" s="200"/>
      <c r="IJS257" s="200"/>
      <c r="IJT257" s="200"/>
      <c r="IJU257" s="200"/>
      <c r="IJX257" s="200"/>
      <c r="IKA257" s="200"/>
      <c r="IKD257" s="200"/>
      <c r="IKG257" s="200"/>
      <c r="IKI257" s="200"/>
      <c r="IKW257" s="200"/>
      <c r="IKX257" s="200"/>
      <c r="IKY257" s="200"/>
      <c r="IKZ257" s="200"/>
      <c r="ILA257" s="200"/>
      <c r="ILB257" s="200"/>
      <c r="ILC257" s="200"/>
      <c r="ILD257" s="200"/>
      <c r="ILE257" s="200"/>
      <c r="ILF257" s="200"/>
      <c r="ILG257" s="200"/>
      <c r="ILH257" s="200"/>
      <c r="ILI257" s="200"/>
      <c r="ILJ257" s="200"/>
      <c r="ILK257" s="200"/>
      <c r="ILL257" s="200"/>
      <c r="ILM257" s="200"/>
      <c r="ILN257" s="200"/>
      <c r="ILO257" s="200"/>
      <c r="ILU257" s="200"/>
      <c r="ILV257" s="200"/>
      <c r="ILW257" s="200"/>
      <c r="ILX257" s="200"/>
      <c r="ILY257" s="200"/>
      <c r="ILZ257" s="200"/>
      <c r="IMA257" s="200"/>
      <c r="IMC257" s="200"/>
      <c r="IMD257" s="200"/>
      <c r="IME257" s="200"/>
      <c r="IMF257" s="200"/>
      <c r="IMG257" s="200"/>
      <c r="IMH257" s="200"/>
      <c r="IMI257" s="200"/>
      <c r="IMJ257" s="200"/>
      <c r="IMM257" s="200"/>
      <c r="IMP257" s="200"/>
      <c r="IMS257" s="200"/>
      <c r="IMV257" s="200"/>
      <c r="IMY257" s="200"/>
      <c r="INB257" s="200"/>
      <c r="INK257" s="200"/>
      <c r="INN257" s="200"/>
      <c r="INQ257" s="200"/>
      <c r="INT257" s="200"/>
      <c r="IOC257" s="200"/>
      <c r="IOI257" s="200"/>
      <c r="IOL257" s="200"/>
      <c r="IOO257" s="200"/>
      <c r="IOR257" s="200"/>
      <c r="IOX257" s="200"/>
      <c r="IPG257" s="200"/>
      <c r="IPI257" s="200"/>
      <c r="IPJ257" s="200"/>
      <c r="IPL257" s="200"/>
      <c r="IPO257" s="200"/>
      <c r="IPR257" s="200"/>
      <c r="IPU257" s="200"/>
      <c r="IPX257" s="200"/>
      <c r="IQA257" s="200"/>
      <c r="IQC257" s="200"/>
      <c r="IQE257" s="200"/>
      <c r="IQH257" s="200"/>
      <c r="IQK257" s="200"/>
      <c r="IQN257" s="200"/>
      <c r="IQQ257" s="200"/>
      <c r="IQT257" s="200"/>
      <c r="IQW257" s="200"/>
      <c r="IQZ257" s="200"/>
      <c r="IRB257" s="200"/>
      <c r="IRE257" s="200"/>
      <c r="IRH257" s="200"/>
      <c r="IRK257" s="200"/>
      <c r="IRQ257" s="200"/>
      <c r="IRT257" s="200"/>
      <c r="IRV257" s="200"/>
      <c r="ITC257" s="200"/>
      <c r="ITF257" s="200"/>
      <c r="ITI257" s="200"/>
      <c r="ITL257" s="200"/>
      <c r="ITO257" s="200"/>
      <c r="ITP257" s="200"/>
      <c r="ITQ257" s="200"/>
      <c r="ITT257" s="200"/>
      <c r="ITW257" s="200"/>
      <c r="ITZ257" s="200"/>
      <c r="IUC257" s="200"/>
      <c r="IUE257" s="200"/>
      <c r="IUS257" s="200"/>
      <c r="IUT257" s="200"/>
      <c r="IUU257" s="200"/>
      <c r="IUV257" s="200"/>
      <c r="IUW257" s="200"/>
      <c r="IUX257" s="200"/>
      <c r="IUY257" s="200"/>
      <c r="IUZ257" s="200"/>
      <c r="IVA257" s="200"/>
      <c r="IVB257" s="200"/>
      <c r="IVC257" s="200"/>
      <c r="IVD257" s="200"/>
      <c r="IVE257" s="200"/>
      <c r="IVF257" s="200"/>
      <c r="IVG257" s="200"/>
      <c r="IVH257" s="200"/>
      <c r="IVI257" s="200"/>
      <c r="IVJ257" s="200"/>
      <c r="IVK257" s="200"/>
      <c r="IVQ257" s="200"/>
      <c r="IVR257" s="200"/>
      <c r="IVS257" s="200"/>
      <c r="IVT257" s="200"/>
      <c r="IVU257" s="200"/>
      <c r="IVV257" s="200"/>
      <c r="IVW257" s="200"/>
      <c r="IVY257" s="200"/>
      <c r="IVZ257" s="200"/>
      <c r="IWA257" s="200"/>
      <c r="IWB257" s="200"/>
      <c r="IWC257" s="200"/>
      <c r="IWD257" s="200"/>
      <c r="IWE257" s="200"/>
      <c r="IWF257" s="200"/>
      <c r="IWI257" s="200"/>
      <c r="IWL257" s="200"/>
      <c r="IWO257" s="200"/>
      <c r="IWR257" s="200"/>
      <c r="IWU257" s="200"/>
      <c r="IWX257" s="200"/>
      <c r="IXG257" s="200"/>
      <c r="IXJ257" s="200"/>
      <c r="IXM257" s="200"/>
      <c r="IXP257" s="200"/>
      <c r="IXY257" s="200"/>
      <c r="IYE257" s="200"/>
      <c r="IYH257" s="200"/>
      <c r="IYK257" s="200"/>
      <c r="IYN257" s="200"/>
      <c r="IYT257" s="200"/>
      <c r="IZC257" s="200"/>
      <c r="IZE257" s="200"/>
      <c r="IZF257" s="200"/>
      <c r="IZH257" s="200"/>
      <c r="IZK257" s="200"/>
      <c r="IZN257" s="200"/>
      <c r="IZQ257" s="200"/>
      <c r="IZT257" s="200"/>
      <c r="IZW257" s="200"/>
      <c r="IZY257" s="200"/>
      <c r="JAA257" s="200"/>
      <c r="JAD257" s="200"/>
      <c r="JAG257" s="200"/>
      <c r="JAJ257" s="200"/>
      <c r="JAM257" s="200"/>
      <c r="JAP257" s="200"/>
      <c r="JAS257" s="200"/>
      <c r="JAV257" s="200"/>
      <c r="JAX257" s="200"/>
      <c r="JBA257" s="200"/>
      <c r="JBD257" s="200"/>
      <c r="JBG257" s="200"/>
      <c r="JBM257" s="200"/>
      <c r="JBP257" s="200"/>
      <c r="JBR257" s="200"/>
      <c r="JCY257" s="200"/>
      <c r="JDB257" s="200"/>
      <c r="JDE257" s="200"/>
      <c r="JDH257" s="200"/>
      <c r="JDK257" s="200"/>
      <c r="JDL257" s="200"/>
      <c r="JDM257" s="200"/>
      <c r="JDP257" s="200"/>
      <c r="JDS257" s="200"/>
      <c r="JDV257" s="200"/>
      <c r="JDY257" s="200"/>
      <c r="JEA257" s="200"/>
      <c r="JEO257" s="200"/>
      <c r="JEP257" s="200"/>
      <c r="JEQ257" s="200"/>
      <c r="JER257" s="200"/>
      <c r="JES257" s="200"/>
      <c r="JET257" s="200"/>
      <c r="JEU257" s="200"/>
      <c r="JEV257" s="200"/>
      <c r="JEW257" s="200"/>
      <c r="JEX257" s="200"/>
      <c r="JEY257" s="200"/>
      <c r="JEZ257" s="200"/>
      <c r="JFA257" s="200"/>
      <c r="JFB257" s="200"/>
      <c r="JFC257" s="200"/>
      <c r="JFD257" s="200"/>
      <c r="JFE257" s="200"/>
      <c r="JFF257" s="200"/>
      <c r="JFG257" s="200"/>
      <c r="JFM257" s="200"/>
      <c r="JFN257" s="200"/>
      <c r="JFO257" s="200"/>
      <c r="JFP257" s="200"/>
      <c r="JFQ257" s="200"/>
      <c r="JFR257" s="200"/>
      <c r="JFS257" s="200"/>
      <c r="JFU257" s="200"/>
      <c r="JFV257" s="200"/>
      <c r="JFW257" s="200"/>
      <c r="JFX257" s="200"/>
      <c r="JFY257" s="200"/>
      <c r="JFZ257" s="200"/>
      <c r="JGA257" s="200"/>
      <c r="JGB257" s="200"/>
      <c r="JGE257" s="200"/>
      <c r="JGH257" s="200"/>
      <c r="JGK257" s="200"/>
      <c r="JGN257" s="200"/>
      <c r="JGQ257" s="200"/>
      <c r="JGT257" s="200"/>
      <c r="JHC257" s="200"/>
      <c r="JHF257" s="200"/>
      <c r="JHI257" s="200"/>
      <c r="JHL257" s="200"/>
      <c r="JHU257" s="200"/>
      <c r="JIA257" s="200"/>
      <c r="JID257" s="200"/>
      <c r="JIG257" s="200"/>
      <c r="JIJ257" s="200"/>
      <c r="JIP257" s="200"/>
      <c r="JIY257" s="200"/>
      <c r="JJA257" s="200"/>
      <c r="JJB257" s="200"/>
      <c r="JJD257" s="200"/>
      <c r="JJG257" s="200"/>
      <c r="JJJ257" s="200"/>
      <c r="JJM257" s="200"/>
      <c r="JJP257" s="200"/>
      <c r="JJS257" s="200"/>
      <c r="JJU257" s="200"/>
      <c r="JJW257" s="200"/>
      <c r="JJZ257" s="200"/>
      <c r="JKC257" s="200"/>
      <c r="JKF257" s="200"/>
      <c r="JKI257" s="200"/>
      <c r="JKL257" s="200"/>
      <c r="JKO257" s="200"/>
      <c r="JKR257" s="200"/>
      <c r="JKT257" s="200"/>
      <c r="JKW257" s="200"/>
      <c r="JKZ257" s="200"/>
      <c r="JLC257" s="200"/>
      <c r="JLI257" s="200"/>
      <c r="JLL257" s="200"/>
      <c r="JLN257" s="200"/>
      <c r="JMU257" s="200"/>
      <c r="JMX257" s="200"/>
      <c r="JNA257" s="200"/>
      <c r="JND257" s="200"/>
      <c r="JNG257" s="200"/>
      <c r="JNH257" s="200"/>
      <c r="JNI257" s="200"/>
      <c r="JNL257" s="200"/>
      <c r="JNO257" s="200"/>
      <c r="JNR257" s="200"/>
      <c r="JNU257" s="200"/>
      <c r="JNW257" s="200"/>
      <c r="JOK257" s="200"/>
      <c r="JOL257" s="200"/>
      <c r="JOM257" s="200"/>
      <c r="JON257" s="200"/>
      <c r="JOO257" s="200"/>
      <c r="JOP257" s="200"/>
      <c r="JOQ257" s="200"/>
      <c r="JOR257" s="200"/>
      <c r="JOS257" s="200"/>
      <c r="JOT257" s="200"/>
      <c r="JOU257" s="200"/>
      <c r="JOV257" s="200"/>
      <c r="JOW257" s="200"/>
      <c r="JOX257" s="200"/>
      <c r="JOY257" s="200"/>
      <c r="JOZ257" s="200"/>
      <c r="JPA257" s="200"/>
      <c r="JPB257" s="200"/>
      <c r="JPC257" s="200"/>
      <c r="JPI257" s="200"/>
      <c r="JPJ257" s="200"/>
      <c r="JPK257" s="200"/>
      <c r="JPL257" s="200"/>
      <c r="JPM257" s="200"/>
      <c r="JPN257" s="200"/>
      <c r="JPO257" s="200"/>
      <c r="JPQ257" s="200"/>
      <c r="JPR257" s="200"/>
      <c r="JPS257" s="200"/>
      <c r="JPT257" s="200"/>
      <c r="JPU257" s="200"/>
      <c r="JPV257" s="200"/>
      <c r="JPW257" s="200"/>
      <c r="JPX257" s="200"/>
      <c r="JQA257" s="200"/>
      <c r="JQD257" s="200"/>
      <c r="JQG257" s="200"/>
      <c r="JQJ257" s="200"/>
      <c r="JQM257" s="200"/>
      <c r="JQP257" s="200"/>
      <c r="JQY257" s="200"/>
      <c r="JRB257" s="200"/>
      <c r="JRE257" s="200"/>
      <c r="JRH257" s="200"/>
      <c r="JRQ257" s="200"/>
      <c r="JRW257" s="200"/>
      <c r="JRZ257" s="200"/>
      <c r="JSC257" s="200"/>
      <c r="JSF257" s="200"/>
      <c r="JSL257" s="200"/>
      <c r="JSU257" s="200"/>
      <c r="JSW257" s="200"/>
      <c r="JSX257" s="200"/>
      <c r="JSZ257" s="200"/>
      <c r="JTC257" s="200"/>
      <c r="JTF257" s="200"/>
      <c r="JTI257" s="200"/>
      <c r="JTL257" s="200"/>
      <c r="JTO257" s="200"/>
      <c r="JTQ257" s="200"/>
      <c r="JTS257" s="200"/>
      <c r="JTV257" s="200"/>
      <c r="JTY257" s="200"/>
      <c r="JUB257" s="200"/>
      <c r="JUE257" s="200"/>
      <c r="JUH257" s="200"/>
      <c r="JUK257" s="200"/>
      <c r="JUN257" s="200"/>
      <c r="JUP257" s="200"/>
      <c r="JUS257" s="200"/>
      <c r="JUV257" s="200"/>
      <c r="JUY257" s="200"/>
      <c r="JVE257" s="200"/>
      <c r="JVH257" s="200"/>
      <c r="JVJ257" s="200"/>
      <c r="JWQ257" s="200"/>
      <c r="JWT257" s="200"/>
      <c r="JWW257" s="200"/>
      <c r="JWZ257" s="200"/>
      <c r="JXC257" s="200"/>
      <c r="JXD257" s="200"/>
      <c r="JXE257" s="200"/>
      <c r="JXH257" s="200"/>
      <c r="JXK257" s="200"/>
      <c r="JXN257" s="200"/>
      <c r="JXQ257" s="200"/>
      <c r="JXS257" s="200"/>
      <c r="JYG257" s="200"/>
      <c r="JYH257" s="200"/>
      <c r="JYI257" s="200"/>
      <c r="JYJ257" s="200"/>
      <c r="JYK257" s="200"/>
      <c r="JYL257" s="200"/>
      <c r="JYM257" s="200"/>
      <c r="JYN257" s="200"/>
      <c r="JYO257" s="200"/>
      <c r="JYP257" s="200"/>
      <c r="JYQ257" s="200"/>
      <c r="JYR257" s="200"/>
      <c r="JYS257" s="200"/>
      <c r="JYT257" s="200"/>
      <c r="JYU257" s="200"/>
      <c r="JYV257" s="200"/>
      <c r="JYW257" s="200"/>
      <c r="JYX257" s="200"/>
      <c r="JYY257" s="200"/>
      <c r="JZE257" s="200"/>
      <c r="JZF257" s="200"/>
      <c r="JZG257" s="200"/>
      <c r="JZH257" s="200"/>
      <c r="JZI257" s="200"/>
      <c r="JZJ257" s="200"/>
      <c r="JZK257" s="200"/>
      <c r="JZM257" s="200"/>
      <c r="JZN257" s="200"/>
      <c r="JZO257" s="200"/>
      <c r="JZP257" s="200"/>
      <c r="JZQ257" s="200"/>
      <c r="JZR257" s="200"/>
      <c r="JZS257" s="200"/>
      <c r="JZT257" s="200"/>
      <c r="JZW257" s="200"/>
      <c r="JZZ257" s="200"/>
      <c r="KAC257" s="200"/>
      <c r="KAF257" s="200"/>
      <c r="KAI257" s="200"/>
      <c r="KAL257" s="200"/>
      <c r="KAU257" s="200"/>
      <c r="KAX257" s="200"/>
      <c r="KBA257" s="200"/>
      <c r="KBD257" s="200"/>
      <c r="KBM257" s="200"/>
      <c r="KBS257" s="200"/>
      <c r="KBV257" s="200"/>
      <c r="KBY257" s="200"/>
      <c r="KCB257" s="200"/>
      <c r="KCH257" s="200"/>
      <c r="KCQ257" s="200"/>
      <c r="KCS257" s="200"/>
      <c r="KCT257" s="200"/>
      <c r="KCV257" s="200"/>
      <c r="KCY257" s="200"/>
      <c r="KDB257" s="200"/>
      <c r="KDE257" s="200"/>
      <c r="KDH257" s="200"/>
      <c r="KDK257" s="200"/>
      <c r="KDM257" s="200"/>
      <c r="KDO257" s="200"/>
      <c r="KDR257" s="200"/>
      <c r="KDU257" s="200"/>
      <c r="KDX257" s="200"/>
      <c r="KEA257" s="200"/>
      <c r="KED257" s="200"/>
      <c r="KEG257" s="200"/>
      <c r="KEJ257" s="200"/>
      <c r="KEL257" s="200"/>
      <c r="KEO257" s="200"/>
      <c r="KER257" s="200"/>
      <c r="KEU257" s="200"/>
      <c r="KFA257" s="200"/>
      <c r="KFD257" s="200"/>
      <c r="KFF257" s="200"/>
      <c r="KGM257" s="200"/>
      <c r="KGP257" s="200"/>
      <c r="KGS257" s="200"/>
      <c r="KGV257" s="200"/>
      <c r="KGY257" s="200"/>
      <c r="KGZ257" s="200"/>
      <c r="KHA257" s="200"/>
      <c r="KHD257" s="200"/>
      <c r="KHG257" s="200"/>
      <c r="KHJ257" s="200"/>
      <c r="KHM257" s="200"/>
      <c r="KHO257" s="200"/>
      <c r="KIC257" s="200"/>
      <c r="KID257" s="200"/>
      <c r="KIE257" s="200"/>
      <c r="KIF257" s="200"/>
      <c r="KIG257" s="200"/>
      <c r="KIH257" s="200"/>
      <c r="KII257" s="200"/>
      <c r="KIJ257" s="200"/>
      <c r="KIK257" s="200"/>
      <c r="KIL257" s="200"/>
      <c r="KIM257" s="200"/>
      <c r="KIN257" s="200"/>
      <c r="KIO257" s="200"/>
      <c r="KIP257" s="200"/>
      <c r="KIQ257" s="200"/>
      <c r="KIR257" s="200"/>
      <c r="KIS257" s="200"/>
      <c r="KIT257" s="200"/>
      <c r="KIU257" s="200"/>
      <c r="KJA257" s="200"/>
      <c r="KJB257" s="200"/>
      <c r="KJC257" s="200"/>
      <c r="KJD257" s="200"/>
      <c r="KJE257" s="200"/>
      <c r="KJF257" s="200"/>
      <c r="KJG257" s="200"/>
      <c r="KJI257" s="200"/>
      <c r="KJJ257" s="200"/>
      <c r="KJK257" s="200"/>
      <c r="KJL257" s="200"/>
      <c r="KJM257" s="200"/>
      <c r="KJN257" s="200"/>
      <c r="KJO257" s="200"/>
      <c r="KJP257" s="200"/>
      <c r="KJS257" s="200"/>
      <c r="KJV257" s="200"/>
      <c r="KJY257" s="200"/>
      <c r="KKB257" s="200"/>
      <c r="KKE257" s="200"/>
      <c r="KKH257" s="200"/>
      <c r="KKQ257" s="200"/>
      <c r="KKT257" s="200"/>
      <c r="KKW257" s="200"/>
      <c r="KKZ257" s="200"/>
      <c r="KLI257" s="200"/>
      <c r="KLO257" s="200"/>
      <c r="KLR257" s="200"/>
      <c r="KLU257" s="200"/>
      <c r="KLX257" s="200"/>
      <c r="KMD257" s="200"/>
      <c r="KMM257" s="200"/>
      <c r="KMO257" s="200"/>
      <c r="KMP257" s="200"/>
      <c r="KMR257" s="200"/>
      <c r="KMU257" s="200"/>
      <c r="KMX257" s="200"/>
      <c r="KNA257" s="200"/>
      <c r="KND257" s="200"/>
      <c r="KNG257" s="200"/>
      <c r="KNI257" s="200"/>
      <c r="KNK257" s="200"/>
      <c r="KNN257" s="200"/>
      <c r="KNQ257" s="200"/>
      <c r="KNT257" s="200"/>
      <c r="KNW257" s="200"/>
      <c r="KNZ257" s="200"/>
      <c r="KOC257" s="200"/>
      <c r="KOF257" s="200"/>
      <c r="KOH257" s="200"/>
      <c r="KOK257" s="200"/>
      <c r="KON257" s="200"/>
      <c r="KOQ257" s="200"/>
      <c r="KOW257" s="200"/>
      <c r="KOZ257" s="200"/>
      <c r="KPB257" s="200"/>
      <c r="KQI257" s="200"/>
      <c r="KQL257" s="200"/>
      <c r="KQO257" s="200"/>
      <c r="KQR257" s="200"/>
      <c r="KQU257" s="200"/>
      <c r="KQV257" s="200"/>
      <c r="KQW257" s="200"/>
      <c r="KQZ257" s="200"/>
      <c r="KRC257" s="200"/>
      <c r="KRF257" s="200"/>
      <c r="KRI257" s="200"/>
      <c r="KRK257" s="200"/>
      <c r="KRY257" s="200"/>
      <c r="KRZ257" s="200"/>
      <c r="KSA257" s="200"/>
      <c r="KSB257" s="200"/>
      <c r="KSC257" s="200"/>
      <c r="KSD257" s="200"/>
      <c r="KSE257" s="200"/>
      <c r="KSF257" s="200"/>
      <c r="KSG257" s="200"/>
      <c r="KSH257" s="200"/>
      <c r="KSI257" s="200"/>
      <c r="KSJ257" s="200"/>
      <c r="KSK257" s="200"/>
      <c r="KSL257" s="200"/>
      <c r="KSM257" s="200"/>
      <c r="KSN257" s="200"/>
      <c r="KSO257" s="200"/>
      <c r="KSP257" s="200"/>
      <c r="KSQ257" s="200"/>
      <c r="KSW257" s="200"/>
      <c r="KSX257" s="200"/>
      <c r="KSY257" s="200"/>
      <c r="KSZ257" s="200"/>
      <c r="KTA257" s="200"/>
      <c r="KTB257" s="200"/>
      <c r="KTC257" s="200"/>
      <c r="KTE257" s="200"/>
      <c r="KTF257" s="200"/>
      <c r="KTG257" s="200"/>
      <c r="KTH257" s="200"/>
      <c r="KTI257" s="200"/>
      <c r="KTJ257" s="200"/>
      <c r="KTK257" s="200"/>
      <c r="KTL257" s="200"/>
      <c r="KTO257" s="200"/>
      <c r="KTR257" s="200"/>
      <c r="KTU257" s="200"/>
      <c r="KTX257" s="200"/>
      <c r="KUA257" s="200"/>
      <c r="KUD257" s="200"/>
      <c r="KUM257" s="200"/>
      <c r="KUP257" s="200"/>
      <c r="KUS257" s="200"/>
      <c r="KUV257" s="200"/>
      <c r="KVE257" s="200"/>
      <c r="KVK257" s="200"/>
      <c r="KVN257" s="200"/>
      <c r="KVQ257" s="200"/>
      <c r="KVT257" s="200"/>
      <c r="KVZ257" s="200"/>
      <c r="KWI257" s="200"/>
      <c r="KWK257" s="200"/>
      <c r="KWL257" s="200"/>
      <c r="KWN257" s="200"/>
      <c r="KWQ257" s="200"/>
      <c r="KWT257" s="200"/>
      <c r="KWW257" s="200"/>
      <c r="KWZ257" s="200"/>
      <c r="KXC257" s="200"/>
      <c r="KXE257" s="200"/>
      <c r="KXG257" s="200"/>
      <c r="KXJ257" s="200"/>
      <c r="KXM257" s="200"/>
      <c r="KXP257" s="200"/>
      <c r="KXS257" s="200"/>
      <c r="KXV257" s="200"/>
      <c r="KXY257" s="200"/>
      <c r="KYB257" s="200"/>
      <c r="KYD257" s="200"/>
      <c r="KYG257" s="200"/>
      <c r="KYJ257" s="200"/>
      <c r="KYM257" s="200"/>
      <c r="KYS257" s="200"/>
      <c r="KYV257" s="200"/>
      <c r="KYX257" s="200"/>
      <c r="LAE257" s="200"/>
      <c r="LAH257" s="200"/>
      <c r="LAK257" s="200"/>
      <c r="LAN257" s="200"/>
      <c r="LAQ257" s="200"/>
      <c r="LAR257" s="200"/>
      <c r="LAS257" s="200"/>
      <c r="LAV257" s="200"/>
      <c r="LAY257" s="200"/>
      <c r="LBB257" s="200"/>
      <c r="LBE257" s="200"/>
      <c r="LBG257" s="200"/>
      <c r="LBU257" s="200"/>
      <c r="LBV257" s="200"/>
      <c r="LBW257" s="200"/>
      <c r="LBX257" s="200"/>
      <c r="LBY257" s="200"/>
      <c r="LBZ257" s="200"/>
      <c r="LCA257" s="200"/>
      <c r="LCB257" s="200"/>
      <c r="LCC257" s="200"/>
      <c r="LCD257" s="200"/>
      <c r="LCE257" s="200"/>
      <c r="LCF257" s="200"/>
      <c r="LCG257" s="200"/>
      <c r="LCH257" s="200"/>
      <c r="LCI257" s="200"/>
      <c r="LCJ257" s="200"/>
      <c r="LCK257" s="200"/>
      <c r="LCL257" s="200"/>
      <c r="LCM257" s="200"/>
      <c r="LCS257" s="200"/>
      <c r="LCT257" s="200"/>
      <c r="LCU257" s="200"/>
      <c r="LCV257" s="200"/>
      <c r="LCW257" s="200"/>
      <c r="LCX257" s="200"/>
      <c r="LCY257" s="200"/>
      <c r="LDA257" s="200"/>
      <c r="LDB257" s="200"/>
      <c r="LDC257" s="200"/>
      <c r="LDD257" s="200"/>
      <c r="LDE257" s="200"/>
      <c r="LDF257" s="200"/>
      <c r="LDG257" s="200"/>
      <c r="LDH257" s="200"/>
      <c r="LDK257" s="200"/>
      <c r="LDN257" s="200"/>
      <c r="LDQ257" s="200"/>
      <c r="LDT257" s="200"/>
      <c r="LDW257" s="200"/>
      <c r="LDZ257" s="200"/>
      <c r="LEI257" s="200"/>
      <c r="LEL257" s="200"/>
      <c r="LEO257" s="200"/>
      <c r="LER257" s="200"/>
      <c r="LFA257" s="200"/>
      <c r="LFG257" s="200"/>
      <c r="LFJ257" s="200"/>
      <c r="LFM257" s="200"/>
      <c r="LFP257" s="200"/>
      <c r="LFV257" s="200"/>
      <c r="LGE257" s="200"/>
      <c r="LGG257" s="200"/>
      <c r="LGH257" s="200"/>
      <c r="LGJ257" s="200"/>
      <c r="LGM257" s="200"/>
      <c r="LGP257" s="200"/>
      <c r="LGS257" s="200"/>
      <c r="LGV257" s="200"/>
      <c r="LGY257" s="200"/>
      <c r="LHA257" s="200"/>
      <c r="LHC257" s="200"/>
      <c r="LHF257" s="200"/>
      <c r="LHI257" s="200"/>
      <c r="LHL257" s="200"/>
      <c r="LHO257" s="200"/>
      <c r="LHR257" s="200"/>
      <c r="LHU257" s="200"/>
      <c r="LHX257" s="200"/>
      <c r="LHZ257" s="200"/>
      <c r="LIC257" s="200"/>
      <c r="LIF257" s="200"/>
      <c r="LII257" s="200"/>
      <c r="LIO257" s="200"/>
      <c r="LIR257" s="200"/>
      <c r="LIT257" s="200"/>
      <c r="LKA257" s="200"/>
      <c r="LKD257" s="200"/>
      <c r="LKG257" s="200"/>
      <c r="LKJ257" s="200"/>
      <c r="LKM257" s="200"/>
      <c r="LKN257" s="200"/>
      <c r="LKO257" s="200"/>
      <c r="LKR257" s="200"/>
      <c r="LKU257" s="200"/>
      <c r="LKX257" s="200"/>
      <c r="LLA257" s="200"/>
      <c r="LLC257" s="200"/>
      <c r="LLQ257" s="200"/>
      <c r="LLR257" s="200"/>
      <c r="LLS257" s="200"/>
      <c r="LLT257" s="200"/>
      <c r="LLU257" s="200"/>
      <c r="LLV257" s="200"/>
      <c r="LLW257" s="200"/>
      <c r="LLX257" s="200"/>
      <c r="LLY257" s="200"/>
      <c r="LLZ257" s="200"/>
      <c r="LMA257" s="200"/>
      <c r="LMB257" s="200"/>
      <c r="LMC257" s="200"/>
      <c r="LMD257" s="200"/>
      <c r="LME257" s="200"/>
      <c r="LMF257" s="200"/>
      <c r="LMG257" s="200"/>
      <c r="LMH257" s="200"/>
      <c r="LMI257" s="200"/>
      <c r="LMO257" s="200"/>
      <c r="LMP257" s="200"/>
      <c r="LMQ257" s="200"/>
      <c r="LMR257" s="200"/>
      <c r="LMS257" s="200"/>
      <c r="LMT257" s="200"/>
      <c r="LMU257" s="200"/>
      <c r="LMW257" s="200"/>
      <c r="LMX257" s="200"/>
      <c r="LMY257" s="200"/>
      <c r="LMZ257" s="200"/>
      <c r="LNA257" s="200"/>
      <c r="LNB257" s="200"/>
      <c r="LNC257" s="200"/>
      <c r="LND257" s="200"/>
      <c r="LNG257" s="200"/>
      <c r="LNJ257" s="200"/>
      <c r="LNM257" s="200"/>
      <c r="LNP257" s="200"/>
      <c r="LNS257" s="200"/>
      <c r="LNV257" s="200"/>
      <c r="LOE257" s="200"/>
      <c r="LOH257" s="200"/>
      <c r="LOK257" s="200"/>
      <c r="LON257" s="200"/>
      <c r="LOW257" s="200"/>
      <c r="LPC257" s="200"/>
      <c r="LPF257" s="200"/>
      <c r="LPI257" s="200"/>
      <c r="LPL257" s="200"/>
      <c r="LPR257" s="200"/>
      <c r="LQA257" s="200"/>
      <c r="LQC257" s="200"/>
      <c r="LQD257" s="200"/>
      <c r="LQF257" s="200"/>
      <c r="LQI257" s="200"/>
      <c r="LQL257" s="200"/>
      <c r="LQO257" s="200"/>
      <c r="LQR257" s="200"/>
      <c r="LQU257" s="200"/>
      <c r="LQW257" s="200"/>
      <c r="LQY257" s="200"/>
      <c r="LRB257" s="200"/>
      <c r="LRE257" s="200"/>
      <c r="LRH257" s="200"/>
      <c r="LRK257" s="200"/>
      <c r="LRN257" s="200"/>
      <c r="LRQ257" s="200"/>
      <c r="LRT257" s="200"/>
      <c r="LRV257" s="200"/>
      <c r="LRY257" s="200"/>
      <c r="LSB257" s="200"/>
      <c r="LSE257" s="200"/>
      <c r="LSK257" s="200"/>
      <c r="LSN257" s="200"/>
      <c r="LSP257" s="200"/>
      <c r="LTW257" s="200"/>
      <c r="LTZ257" s="200"/>
      <c r="LUC257" s="200"/>
      <c r="LUF257" s="200"/>
      <c r="LUI257" s="200"/>
      <c r="LUJ257" s="200"/>
      <c r="LUK257" s="200"/>
      <c r="LUN257" s="200"/>
      <c r="LUQ257" s="200"/>
      <c r="LUT257" s="200"/>
      <c r="LUW257" s="200"/>
      <c r="LUY257" s="200"/>
      <c r="LVM257" s="200"/>
      <c r="LVN257" s="200"/>
      <c r="LVO257" s="200"/>
      <c r="LVP257" s="200"/>
      <c r="LVQ257" s="200"/>
      <c r="LVR257" s="200"/>
      <c r="LVS257" s="200"/>
      <c r="LVT257" s="200"/>
      <c r="LVU257" s="200"/>
      <c r="LVV257" s="200"/>
      <c r="LVW257" s="200"/>
      <c r="LVX257" s="200"/>
      <c r="LVY257" s="200"/>
      <c r="LVZ257" s="200"/>
      <c r="LWA257" s="200"/>
      <c r="LWB257" s="200"/>
      <c r="LWC257" s="200"/>
      <c r="LWD257" s="200"/>
      <c r="LWE257" s="200"/>
      <c r="LWK257" s="200"/>
      <c r="LWL257" s="200"/>
      <c r="LWM257" s="200"/>
      <c r="LWN257" s="200"/>
      <c r="LWO257" s="200"/>
      <c r="LWP257" s="200"/>
      <c r="LWQ257" s="200"/>
      <c r="LWS257" s="200"/>
      <c r="LWT257" s="200"/>
      <c r="LWU257" s="200"/>
      <c r="LWV257" s="200"/>
      <c r="LWW257" s="200"/>
      <c r="LWX257" s="200"/>
      <c r="LWY257" s="200"/>
      <c r="LWZ257" s="200"/>
      <c r="LXC257" s="200"/>
      <c r="LXF257" s="200"/>
      <c r="LXI257" s="200"/>
      <c r="LXL257" s="200"/>
      <c r="LXO257" s="200"/>
      <c r="LXR257" s="200"/>
      <c r="LYA257" s="200"/>
      <c r="LYD257" s="200"/>
      <c r="LYG257" s="200"/>
      <c r="LYJ257" s="200"/>
      <c r="LYS257" s="200"/>
      <c r="LYY257" s="200"/>
      <c r="LZB257" s="200"/>
      <c r="LZE257" s="200"/>
      <c r="LZH257" s="200"/>
      <c r="LZN257" s="200"/>
      <c r="LZW257" s="200"/>
      <c r="LZY257" s="200"/>
      <c r="LZZ257" s="200"/>
      <c r="MAB257" s="200"/>
      <c r="MAE257" s="200"/>
      <c r="MAH257" s="200"/>
      <c r="MAK257" s="200"/>
      <c r="MAN257" s="200"/>
      <c r="MAQ257" s="200"/>
      <c r="MAS257" s="200"/>
      <c r="MAU257" s="200"/>
      <c r="MAX257" s="200"/>
      <c r="MBA257" s="200"/>
      <c r="MBD257" s="200"/>
      <c r="MBG257" s="200"/>
      <c r="MBJ257" s="200"/>
      <c r="MBM257" s="200"/>
      <c r="MBP257" s="200"/>
      <c r="MBR257" s="200"/>
      <c r="MBU257" s="200"/>
      <c r="MBX257" s="200"/>
      <c r="MCA257" s="200"/>
      <c r="MCG257" s="200"/>
      <c r="MCJ257" s="200"/>
      <c r="MCL257" s="200"/>
      <c r="MDS257" s="200"/>
      <c r="MDV257" s="200"/>
      <c r="MDY257" s="200"/>
      <c r="MEB257" s="200"/>
      <c r="MEE257" s="200"/>
      <c r="MEF257" s="200"/>
      <c r="MEG257" s="200"/>
      <c r="MEJ257" s="200"/>
      <c r="MEM257" s="200"/>
      <c r="MEP257" s="200"/>
      <c r="MES257" s="200"/>
      <c r="MEU257" s="200"/>
      <c r="MFI257" s="200"/>
      <c r="MFJ257" s="200"/>
      <c r="MFK257" s="200"/>
      <c r="MFL257" s="200"/>
      <c r="MFM257" s="200"/>
      <c r="MFN257" s="200"/>
      <c r="MFO257" s="200"/>
      <c r="MFP257" s="200"/>
      <c r="MFQ257" s="200"/>
      <c r="MFR257" s="200"/>
      <c r="MFS257" s="200"/>
      <c r="MFT257" s="200"/>
      <c r="MFU257" s="200"/>
      <c r="MFV257" s="200"/>
      <c r="MFW257" s="200"/>
      <c r="MFX257" s="200"/>
      <c r="MFY257" s="200"/>
      <c r="MFZ257" s="200"/>
      <c r="MGA257" s="200"/>
      <c r="MGG257" s="200"/>
      <c r="MGH257" s="200"/>
      <c r="MGI257" s="200"/>
      <c r="MGJ257" s="200"/>
      <c r="MGK257" s="200"/>
      <c r="MGL257" s="200"/>
      <c r="MGM257" s="200"/>
      <c r="MGO257" s="200"/>
      <c r="MGP257" s="200"/>
      <c r="MGQ257" s="200"/>
      <c r="MGR257" s="200"/>
      <c r="MGS257" s="200"/>
      <c r="MGT257" s="200"/>
      <c r="MGU257" s="200"/>
      <c r="MGV257" s="200"/>
      <c r="MGY257" s="200"/>
      <c r="MHB257" s="200"/>
      <c r="MHE257" s="200"/>
      <c r="MHH257" s="200"/>
      <c r="MHK257" s="200"/>
      <c r="MHN257" s="200"/>
      <c r="MHW257" s="200"/>
      <c r="MHZ257" s="200"/>
      <c r="MIC257" s="200"/>
      <c r="MIF257" s="200"/>
      <c r="MIO257" s="200"/>
      <c r="MIU257" s="200"/>
      <c r="MIX257" s="200"/>
      <c r="MJA257" s="200"/>
      <c r="MJD257" s="200"/>
      <c r="MJJ257" s="200"/>
      <c r="MJS257" s="200"/>
      <c r="MJU257" s="200"/>
      <c r="MJV257" s="200"/>
      <c r="MJX257" s="200"/>
      <c r="MKA257" s="200"/>
      <c r="MKD257" s="200"/>
      <c r="MKG257" s="200"/>
      <c r="MKJ257" s="200"/>
      <c r="MKM257" s="200"/>
      <c r="MKO257" s="200"/>
      <c r="MKQ257" s="200"/>
      <c r="MKT257" s="200"/>
      <c r="MKW257" s="200"/>
      <c r="MKZ257" s="200"/>
      <c r="MLC257" s="200"/>
      <c r="MLF257" s="200"/>
      <c r="MLI257" s="200"/>
      <c r="MLL257" s="200"/>
      <c r="MLN257" s="200"/>
      <c r="MLQ257" s="200"/>
      <c r="MLT257" s="200"/>
      <c r="MLW257" s="200"/>
      <c r="MMC257" s="200"/>
      <c r="MMF257" s="200"/>
      <c r="MMH257" s="200"/>
      <c r="MNO257" s="200"/>
      <c r="MNR257" s="200"/>
      <c r="MNU257" s="200"/>
      <c r="MNX257" s="200"/>
      <c r="MOA257" s="200"/>
      <c r="MOB257" s="200"/>
      <c r="MOC257" s="200"/>
      <c r="MOF257" s="200"/>
      <c r="MOI257" s="200"/>
      <c r="MOL257" s="200"/>
      <c r="MOO257" s="200"/>
      <c r="MOQ257" s="200"/>
      <c r="MPE257" s="200"/>
      <c r="MPF257" s="200"/>
      <c r="MPG257" s="200"/>
      <c r="MPH257" s="200"/>
      <c r="MPI257" s="200"/>
      <c r="MPJ257" s="200"/>
      <c r="MPK257" s="200"/>
      <c r="MPL257" s="200"/>
      <c r="MPM257" s="200"/>
      <c r="MPN257" s="200"/>
      <c r="MPO257" s="200"/>
      <c r="MPP257" s="200"/>
      <c r="MPQ257" s="200"/>
      <c r="MPR257" s="200"/>
      <c r="MPS257" s="200"/>
      <c r="MPT257" s="200"/>
      <c r="MPU257" s="200"/>
      <c r="MPV257" s="200"/>
      <c r="MPW257" s="200"/>
      <c r="MQC257" s="200"/>
      <c r="MQD257" s="200"/>
      <c r="MQE257" s="200"/>
      <c r="MQF257" s="200"/>
      <c r="MQG257" s="200"/>
      <c r="MQH257" s="200"/>
      <c r="MQI257" s="200"/>
      <c r="MQK257" s="200"/>
      <c r="MQL257" s="200"/>
      <c r="MQM257" s="200"/>
      <c r="MQN257" s="200"/>
      <c r="MQO257" s="200"/>
      <c r="MQP257" s="200"/>
      <c r="MQQ257" s="200"/>
      <c r="MQR257" s="200"/>
      <c r="MQU257" s="200"/>
      <c r="MQX257" s="200"/>
      <c r="MRA257" s="200"/>
      <c r="MRD257" s="200"/>
      <c r="MRG257" s="200"/>
      <c r="MRJ257" s="200"/>
      <c r="MRS257" s="200"/>
      <c r="MRV257" s="200"/>
      <c r="MRY257" s="200"/>
      <c r="MSB257" s="200"/>
      <c r="MSK257" s="200"/>
      <c r="MSQ257" s="200"/>
      <c r="MST257" s="200"/>
      <c r="MSW257" s="200"/>
      <c r="MSZ257" s="200"/>
      <c r="MTF257" s="200"/>
      <c r="MTO257" s="200"/>
      <c r="MTQ257" s="200"/>
      <c r="MTR257" s="200"/>
      <c r="MTT257" s="200"/>
      <c r="MTW257" s="200"/>
      <c r="MTZ257" s="200"/>
      <c r="MUC257" s="200"/>
      <c r="MUF257" s="200"/>
      <c r="MUI257" s="200"/>
      <c r="MUK257" s="200"/>
      <c r="MUM257" s="200"/>
      <c r="MUP257" s="200"/>
      <c r="MUS257" s="200"/>
      <c r="MUV257" s="200"/>
      <c r="MUY257" s="200"/>
      <c r="MVB257" s="200"/>
      <c r="MVE257" s="200"/>
      <c r="MVH257" s="200"/>
      <c r="MVJ257" s="200"/>
      <c r="MVM257" s="200"/>
      <c r="MVP257" s="200"/>
      <c r="MVS257" s="200"/>
      <c r="MVY257" s="200"/>
      <c r="MWB257" s="200"/>
      <c r="MWD257" s="200"/>
      <c r="MXK257" s="200"/>
      <c r="MXN257" s="200"/>
      <c r="MXQ257" s="200"/>
      <c r="MXT257" s="200"/>
      <c r="MXW257" s="200"/>
      <c r="MXX257" s="200"/>
      <c r="MXY257" s="200"/>
      <c r="MYB257" s="200"/>
      <c r="MYE257" s="200"/>
      <c r="MYH257" s="200"/>
      <c r="MYK257" s="200"/>
      <c r="MYM257" s="200"/>
      <c r="MZA257" s="200"/>
      <c r="MZB257" s="200"/>
      <c r="MZC257" s="200"/>
      <c r="MZD257" s="200"/>
      <c r="MZE257" s="200"/>
      <c r="MZF257" s="200"/>
      <c r="MZG257" s="200"/>
      <c r="MZH257" s="200"/>
      <c r="MZI257" s="200"/>
      <c r="MZJ257" s="200"/>
      <c r="MZK257" s="200"/>
      <c r="MZL257" s="200"/>
      <c r="MZM257" s="200"/>
      <c r="MZN257" s="200"/>
      <c r="MZO257" s="200"/>
      <c r="MZP257" s="200"/>
      <c r="MZQ257" s="200"/>
      <c r="MZR257" s="200"/>
      <c r="MZS257" s="200"/>
      <c r="MZY257" s="200"/>
      <c r="MZZ257" s="200"/>
      <c r="NAA257" s="200"/>
      <c r="NAB257" s="200"/>
      <c r="NAC257" s="200"/>
      <c r="NAD257" s="200"/>
      <c r="NAE257" s="200"/>
      <c r="NAG257" s="200"/>
      <c r="NAH257" s="200"/>
      <c r="NAI257" s="200"/>
      <c r="NAJ257" s="200"/>
      <c r="NAK257" s="200"/>
      <c r="NAL257" s="200"/>
      <c r="NAM257" s="200"/>
      <c r="NAN257" s="200"/>
      <c r="NAQ257" s="200"/>
      <c r="NAT257" s="200"/>
      <c r="NAW257" s="200"/>
      <c r="NAZ257" s="200"/>
      <c r="NBC257" s="200"/>
      <c r="NBF257" s="200"/>
      <c r="NBO257" s="200"/>
      <c r="NBR257" s="200"/>
      <c r="NBU257" s="200"/>
      <c r="NBX257" s="200"/>
      <c r="NCG257" s="200"/>
      <c r="NCM257" s="200"/>
      <c r="NCP257" s="200"/>
      <c r="NCS257" s="200"/>
      <c r="NCV257" s="200"/>
      <c r="NDB257" s="200"/>
      <c r="NDK257" s="200"/>
      <c r="NDM257" s="200"/>
      <c r="NDN257" s="200"/>
      <c r="NDP257" s="200"/>
      <c r="NDS257" s="200"/>
      <c r="NDV257" s="200"/>
      <c r="NDY257" s="200"/>
      <c r="NEB257" s="200"/>
      <c r="NEE257" s="200"/>
      <c r="NEG257" s="200"/>
      <c r="NEI257" s="200"/>
      <c r="NEL257" s="200"/>
      <c r="NEO257" s="200"/>
      <c r="NER257" s="200"/>
      <c r="NEU257" s="200"/>
      <c r="NEX257" s="200"/>
      <c r="NFA257" s="200"/>
      <c r="NFD257" s="200"/>
      <c r="NFF257" s="200"/>
      <c r="NFI257" s="200"/>
      <c r="NFL257" s="200"/>
      <c r="NFO257" s="200"/>
      <c r="NFU257" s="200"/>
      <c r="NFX257" s="200"/>
      <c r="NFZ257" s="200"/>
      <c r="NHG257" s="200"/>
      <c r="NHJ257" s="200"/>
      <c r="NHM257" s="200"/>
      <c r="NHP257" s="200"/>
      <c r="NHS257" s="200"/>
      <c r="NHT257" s="200"/>
      <c r="NHU257" s="200"/>
      <c r="NHX257" s="200"/>
      <c r="NIA257" s="200"/>
      <c r="NID257" s="200"/>
      <c r="NIG257" s="200"/>
      <c r="NII257" s="200"/>
      <c r="NIW257" s="200"/>
      <c r="NIX257" s="200"/>
      <c r="NIY257" s="200"/>
      <c r="NIZ257" s="200"/>
      <c r="NJA257" s="200"/>
      <c r="NJB257" s="200"/>
      <c r="NJC257" s="200"/>
      <c r="NJD257" s="200"/>
      <c r="NJE257" s="200"/>
      <c r="NJF257" s="200"/>
      <c r="NJG257" s="200"/>
      <c r="NJH257" s="200"/>
      <c r="NJI257" s="200"/>
      <c r="NJJ257" s="200"/>
      <c r="NJK257" s="200"/>
      <c r="NJL257" s="200"/>
      <c r="NJM257" s="200"/>
      <c r="NJN257" s="200"/>
      <c r="NJO257" s="200"/>
      <c r="NJU257" s="200"/>
      <c r="NJV257" s="200"/>
      <c r="NJW257" s="200"/>
      <c r="NJX257" s="200"/>
      <c r="NJY257" s="200"/>
      <c r="NJZ257" s="200"/>
      <c r="NKA257" s="200"/>
      <c r="NKC257" s="200"/>
      <c r="NKD257" s="200"/>
      <c r="NKE257" s="200"/>
      <c r="NKF257" s="200"/>
      <c r="NKG257" s="200"/>
      <c r="NKH257" s="200"/>
      <c r="NKI257" s="200"/>
      <c r="NKJ257" s="200"/>
      <c r="NKM257" s="200"/>
      <c r="NKP257" s="200"/>
      <c r="NKS257" s="200"/>
      <c r="NKV257" s="200"/>
      <c r="NKY257" s="200"/>
      <c r="NLB257" s="200"/>
      <c r="NLK257" s="200"/>
      <c r="NLN257" s="200"/>
      <c r="NLQ257" s="200"/>
      <c r="NLT257" s="200"/>
      <c r="NMC257" s="200"/>
      <c r="NMI257" s="200"/>
      <c r="NML257" s="200"/>
      <c r="NMO257" s="200"/>
      <c r="NMR257" s="200"/>
      <c r="NMX257" s="200"/>
      <c r="NNG257" s="200"/>
      <c r="NNI257" s="200"/>
      <c r="NNJ257" s="200"/>
      <c r="NNL257" s="200"/>
      <c r="NNO257" s="200"/>
      <c r="NNR257" s="200"/>
      <c r="NNU257" s="200"/>
      <c r="NNX257" s="200"/>
      <c r="NOA257" s="200"/>
      <c r="NOC257" s="200"/>
      <c r="NOE257" s="200"/>
      <c r="NOH257" s="200"/>
      <c r="NOK257" s="200"/>
      <c r="NON257" s="200"/>
      <c r="NOQ257" s="200"/>
      <c r="NOT257" s="200"/>
      <c r="NOW257" s="200"/>
      <c r="NOZ257" s="200"/>
      <c r="NPB257" s="200"/>
      <c r="NPE257" s="200"/>
      <c r="NPH257" s="200"/>
      <c r="NPK257" s="200"/>
      <c r="NPQ257" s="200"/>
      <c r="NPT257" s="200"/>
      <c r="NPV257" s="200"/>
      <c r="NRC257" s="200"/>
      <c r="NRF257" s="200"/>
      <c r="NRI257" s="200"/>
      <c r="NRL257" s="200"/>
      <c r="NRO257" s="200"/>
      <c r="NRP257" s="200"/>
      <c r="NRQ257" s="200"/>
      <c r="NRT257" s="200"/>
      <c r="NRW257" s="200"/>
      <c r="NRZ257" s="200"/>
      <c r="NSC257" s="200"/>
      <c r="NSE257" s="200"/>
      <c r="NSS257" s="200"/>
      <c r="NST257" s="200"/>
      <c r="NSU257" s="200"/>
      <c r="NSV257" s="200"/>
      <c r="NSW257" s="200"/>
      <c r="NSX257" s="200"/>
      <c r="NSY257" s="200"/>
      <c r="NSZ257" s="200"/>
      <c r="NTA257" s="200"/>
      <c r="NTB257" s="200"/>
      <c r="NTC257" s="200"/>
      <c r="NTD257" s="200"/>
      <c r="NTE257" s="200"/>
      <c r="NTF257" s="200"/>
      <c r="NTG257" s="200"/>
      <c r="NTH257" s="200"/>
      <c r="NTI257" s="200"/>
      <c r="NTJ257" s="200"/>
      <c r="NTK257" s="200"/>
      <c r="NTQ257" s="200"/>
      <c r="NTR257" s="200"/>
      <c r="NTS257" s="200"/>
      <c r="NTT257" s="200"/>
      <c r="NTU257" s="200"/>
      <c r="NTV257" s="200"/>
      <c r="NTW257" s="200"/>
      <c r="NTY257" s="200"/>
      <c r="NTZ257" s="200"/>
      <c r="NUA257" s="200"/>
      <c r="NUB257" s="200"/>
      <c r="NUC257" s="200"/>
      <c r="NUD257" s="200"/>
      <c r="NUE257" s="200"/>
      <c r="NUF257" s="200"/>
      <c r="NUI257" s="200"/>
      <c r="NUL257" s="200"/>
      <c r="NUO257" s="200"/>
      <c r="NUR257" s="200"/>
      <c r="NUU257" s="200"/>
      <c r="NUX257" s="200"/>
      <c r="NVG257" s="200"/>
      <c r="NVJ257" s="200"/>
      <c r="NVM257" s="200"/>
      <c r="NVP257" s="200"/>
      <c r="NVY257" s="200"/>
      <c r="NWE257" s="200"/>
      <c r="NWH257" s="200"/>
      <c r="NWK257" s="200"/>
      <c r="NWN257" s="200"/>
      <c r="NWT257" s="200"/>
      <c r="NXC257" s="200"/>
      <c r="NXE257" s="200"/>
      <c r="NXF257" s="200"/>
      <c r="NXH257" s="200"/>
      <c r="NXK257" s="200"/>
      <c r="NXN257" s="200"/>
      <c r="NXQ257" s="200"/>
      <c r="NXT257" s="200"/>
      <c r="NXW257" s="200"/>
      <c r="NXY257" s="200"/>
      <c r="NYA257" s="200"/>
      <c r="NYD257" s="200"/>
      <c r="NYG257" s="200"/>
      <c r="NYJ257" s="200"/>
      <c r="NYM257" s="200"/>
      <c r="NYP257" s="200"/>
      <c r="NYS257" s="200"/>
      <c r="NYV257" s="200"/>
      <c r="NYX257" s="200"/>
      <c r="NZA257" s="200"/>
      <c r="NZD257" s="200"/>
      <c r="NZG257" s="200"/>
      <c r="NZM257" s="200"/>
      <c r="NZP257" s="200"/>
      <c r="NZR257" s="200"/>
      <c r="OAY257" s="200"/>
      <c r="OBB257" s="200"/>
      <c r="OBE257" s="200"/>
      <c r="OBH257" s="200"/>
      <c r="OBK257" s="200"/>
      <c r="OBL257" s="200"/>
      <c r="OBM257" s="200"/>
      <c r="OBP257" s="200"/>
      <c r="OBS257" s="200"/>
      <c r="OBV257" s="200"/>
      <c r="OBY257" s="200"/>
      <c r="OCA257" s="200"/>
      <c r="OCO257" s="200"/>
      <c r="OCP257" s="200"/>
      <c r="OCQ257" s="200"/>
      <c r="OCR257" s="200"/>
      <c r="OCS257" s="200"/>
      <c r="OCT257" s="200"/>
      <c r="OCU257" s="200"/>
      <c r="OCV257" s="200"/>
      <c r="OCW257" s="200"/>
      <c r="OCX257" s="200"/>
      <c r="OCY257" s="200"/>
      <c r="OCZ257" s="200"/>
      <c r="ODA257" s="200"/>
      <c r="ODB257" s="200"/>
      <c r="ODC257" s="200"/>
      <c r="ODD257" s="200"/>
      <c r="ODE257" s="200"/>
      <c r="ODF257" s="200"/>
      <c r="ODG257" s="200"/>
      <c r="ODM257" s="200"/>
      <c r="ODN257" s="200"/>
      <c r="ODO257" s="200"/>
      <c r="ODP257" s="200"/>
      <c r="ODQ257" s="200"/>
      <c r="ODR257" s="200"/>
      <c r="ODS257" s="200"/>
      <c r="ODU257" s="200"/>
      <c r="ODV257" s="200"/>
      <c r="ODW257" s="200"/>
      <c r="ODX257" s="200"/>
      <c r="ODY257" s="200"/>
      <c r="ODZ257" s="200"/>
      <c r="OEA257" s="200"/>
      <c r="OEB257" s="200"/>
      <c r="OEE257" s="200"/>
      <c r="OEH257" s="200"/>
      <c r="OEK257" s="200"/>
      <c r="OEN257" s="200"/>
      <c r="OEQ257" s="200"/>
      <c r="OET257" s="200"/>
      <c r="OFC257" s="200"/>
      <c r="OFF257" s="200"/>
      <c r="OFI257" s="200"/>
      <c r="OFL257" s="200"/>
      <c r="OFU257" s="200"/>
      <c r="OGA257" s="200"/>
      <c r="OGD257" s="200"/>
      <c r="OGG257" s="200"/>
      <c r="OGJ257" s="200"/>
      <c r="OGP257" s="200"/>
      <c r="OGY257" s="200"/>
      <c r="OHA257" s="200"/>
      <c r="OHB257" s="200"/>
      <c r="OHD257" s="200"/>
      <c r="OHG257" s="200"/>
      <c r="OHJ257" s="200"/>
      <c r="OHM257" s="200"/>
      <c r="OHP257" s="200"/>
      <c r="OHS257" s="200"/>
      <c r="OHU257" s="200"/>
      <c r="OHW257" s="200"/>
      <c r="OHZ257" s="200"/>
      <c r="OIC257" s="200"/>
      <c r="OIF257" s="200"/>
      <c r="OII257" s="200"/>
      <c r="OIL257" s="200"/>
      <c r="OIO257" s="200"/>
      <c r="OIR257" s="200"/>
      <c r="OIT257" s="200"/>
      <c r="OIW257" s="200"/>
      <c r="OIZ257" s="200"/>
      <c r="OJC257" s="200"/>
      <c r="OJI257" s="200"/>
      <c r="OJL257" s="200"/>
      <c r="OJN257" s="200"/>
      <c r="OKU257" s="200"/>
      <c r="OKX257" s="200"/>
      <c r="OLA257" s="200"/>
      <c r="OLD257" s="200"/>
      <c r="OLG257" s="200"/>
      <c r="OLH257" s="200"/>
      <c r="OLI257" s="200"/>
      <c r="OLL257" s="200"/>
      <c r="OLO257" s="200"/>
      <c r="OLR257" s="200"/>
      <c r="OLU257" s="200"/>
      <c r="OLW257" s="200"/>
      <c r="OMK257" s="200"/>
      <c r="OML257" s="200"/>
      <c r="OMM257" s="200"/>
      <c r="OMN257" s="200"/>
      <c r="OMO257" s="200"/>
      <c r="OMP257" s="200"/>
      <c r="OMQ257" s="200"/>
      <c r="OMR257" s="200"/>
      <c r="OMS257" s="200"/>
      <c r="OMT257" s="200"/>
      <c r="OMU257" s="200"/>
      <c r="OMV257" s="200"/>
      <c r="OMW257" s="200"/>
      <c r="OMX257" s="200"/>
      <c r="OMY257" s="200"/>
      <c r="OMZ257" s="200"/>
      <c r="ONA257" s="200"/>
      <c r="ONB257" s="200"/>
      <c r="ONC257" s="200"/>
      <c r="ONI257" s="200"/>
      <c r="ONJ257" s="200"/>
      <c r="ONK257" s="200"/>
      <c r="ONL257" s="200"/>
      <c r="ONM257" s="200"/>
      <c r="ONN257" s="200"/>
      <c r="ONO257" s="200"/>
      <c r="ONQ257" s="200"/>
      <c r="ONR257" s="200"/>
      <c r="ONS257" s="200"/>
      <c r="ONT257" s="200"/>
      <c r="ONU257" s="200"/>
      <c r="ONV257" s="200"/>
      <c r="ONW257" s="200"/>
      <c r="ONX257" s="200"/>
      <c r="OOA257" s="200"/>
      <c r="OOD257" s="200"/>
      <c r="OOG257" s="200"/>
      <c r="OOJ257" s="200"/>
      <c r="OOM257" s="200"/>
      <c r="OOP257" s="200"/>
      <c r="OOY257" s="200"/>
      <c r="OPB257" s="200"/>
      <c r="OPE257" s="200"/>
      <c r="OPH257" s="200"/>
      <c r="OPQ257" s="200"/>
      <c r="OPW257" s="200"/>
      <c r="OPZ257" s="200"/>
      <c r="OQC257" s="200"/>
      <c r="OQF257" s="200"/>
      <c r="OQL257" s="200"/>
      <c r="OQU257" s="200"/>
      <c r="OQW257" s="200"/>
      <c r="OQX257" s="200"/>
      <c r="OQZ257" s="200"/>
      <c r="ORC257" s="200"/>
      <c r="ORF257" s="200"/>
      <c r="ORI257" s="200"/>
      <c r="ORL257" s="200"/>
      <c r="ORO257" s="200"/>
      <c r="ORQ257" s="200"/>
      <c r="ORS257" s="200"/>
      <c r="ORV257" s="200"/>
      <c r="ORY257" s="200"/>
      <c r="OSB257" s="200"/>
      <c r="OSE257" s="200"/>
      <c r="OSH257" s="200"/>
      <c r="OSK257" s="200"/>
      <c r="OSN257" s="200"/>
      <c r="OSP257" s="200"/>
      <c r="OSS257" s="200"/>
      <c r="OSV257" s="200"/>
      <c r="OSY257" s="200"/>
      <c r="OTE257" s="200"/>
      <c r="OTH257" s="200"/>
      <c r="OTJ257" s="200"/>
      <c r="OUQ257" s="200"/>
      <c r="OUT257" s="200"/>
      <c r="OUW257" s="200"/>
      <c r="OUZ257" s="200"/>
      <c r="OVC257" s="200"/>
      <c r="OVD257" s="200"/>
      <c r="OVE257" s="200"/>
      <c r="OVH257" s="200"/>
      <c r="OVK257" s="200"/>
      <c r="OVN257" s="200"/>
      <c r="OVQ257" s="200"/>
      <c r="OVS257" s="200"/>
      <c r="OWG257" s="200"/>
      <c r="OWH257" s="200"/>
      <c r="OWI257" s="200"/>
      <c r="OWJ257" s="200"/>
      <c r="OWK257" s="200"/>
      <c r="OWL257" s="200"/>
      <c r="OWM257" s="200"/>
      <c r="OWN257" s="200"/>
      <c r="OWO257" s="200"/>
      <c r="OWP257" s="200"/>
      <c r="OWQ257" s="200"/>
      <c r="OWR257" s="200"/>
      <c r="OWS257" s="200"/>
      <c r="OWT257" s="200"/>
      <c r="OWU257" s="200"/>
      <c r="OWV257" s="200"/>
      <c r="OWW257" s="200"/>
      <c r="OWX257" s="200"/>
      <c r="OWY257" s="200"/>
      <c r="OXE257" s="200"/>
      <c r="OXF257" s="200"/>
      <c r="OXG257" s="200"/>
      <c r="OXH257" s="200"/>
      <c r="OXI257" s="200"/>
      <c r="OXJ257" s="200"/>
      <c r="OXK257" s="200"/>
      <c r="OXM257" s="200"/>
      <c r="OXN257" s="200"/>
      <c r="OXO257" s="200"/>
      <c r="OXP257" s="200"/>
      <c r="OXQ257" s="200"/>
      <c r="OXR257" s="200"/>
      <c r="OXS257" s="200"/>
      <c r="OXT257" s="200"/>
      <c r="OXW257" s="200"/>
      <c r="OXZ257" s="200"/>
      <c r="OYC257" s="200"/>
      <c r="OYF257" s="200"/>
      <c r="OYI257" s="200"/>
      <c r="OYL257" s="200"/>
      <c r="OYU257" s="200"/>
      <c r="OYX257" s="200"/>
      <c r="OZA257" s="200"/>
      <c r="OZD257" s="200"/>
      <c r="OZM257" s="200"/>
      <c r="OZS257" s="200"/>
      <c r="OZV257" s="200"/>
      <c r="OZY257" s="200"/>
      <c r="PAB257" s="200"/>
      <c r="PAH257" s="200"/>
      <c r="PAQ257" s="200"/>
      <c r="PAS257" s="200"/>
      <c r="PAT257" s="200"/>
      <c r="PAV257" s="200"/>
      <c r="PAY257" s="200"/>
      <c r="PBB257" s="200"/>
      <c r="PBE257" s="200"/>
      <c r="PBH257" s="200"/>
      <c r="PBK257" s="200"/>
      <c r="PBM257" s="200"/>
      <c r="PBO257" s="200"/>
      <c r="PBR257" s="200"/>
      <c r="PBU257" s="200"/>
      <c r="PBX257" s="200"/>
      <c r="PCA257" s="200"/>
      <c r="PCD257" s="200"/>
      <c r="PCG257" s="200"/>
      <c r="PCJ257" s="200"/>
      <c r="PCL257" s="200"/>
      <c r="PCO257" s="200"/>
      <c r="PCR257" s="200"/>
      <c r="PCU257" s="200"/>
      <c r="PDA257" s="200"/>
      <c r="PDD257" s="200"/>
      <c r="PDF257" s="200"/>
      <c r="PEM257" s="200"/>
      <c r="PEP257" s="200"/>
      <c r="PES257" s="200"/>
      <c r="PEV257" s="200"/>
      <c r="PEY257" s="200"/>
      <c r="PEZ257" s="200"/>
      <c r="PFA257" s="200"/>
      <c r="PFD257" s="200"/>
      <c r="PFG257" s="200"/>
      <c r="PFJ257" s="200"/>
      <c r="PFM257" s="200"/>
      <c r="PFO257" s="200"/>
      <c r="PGC257" s="200"/>
      <c r="PGD257" s="200"/>
      <c r="PGE257" s="200"/>
      <c r="PGF257" s="200"/>
      <c r="PGG257" s="200"/>
      <c r="PGH257" s="200"/>
      <c r="PGI257" s="200"/>
      <c r="PGJ257" s="200"/>
      <c r="PGK257" s="200"/>
      <c r="PGL257" s="200"/>
      <c r="PGM257" s="200"/>
      <c r="PGN257" s="200"/>
      <c r="PGO257" s="200"/>
      <c r="PGP257" s="200"/>
      <c r="PGQ257" s="200"/>
      <c r="PGR257" s="200"/>
      <c r="PGS257" s="200"/>
      <c r="PGT257" s="200"/>
      <c r="PGU257" s="200"/>
      <c r="PHA257" s="200"/>
      <c r="PHB257" s="200"/>
      <c r="PHC257" s="200"/>
      <c r="PHD257" s="200"/>
      <c r="PHE257" s="200"/>
      <c r="PHF257" s="200"/>
      <c r="PHG257" s="200"/>
      <c r="PHI257" s="200"/>
      <c r="PHJ257" s="200"/>
      <c r="PHK257" s="200"/>
      <c r="PHL257" s="200"/>
      <c r="PHM257" s="200"/>
      <c r="PHN257" s="200"/>
      <c r="PHO257" s="200"/>
      <c r="PHP257" s="200"/>
      <c r="PHS257" s="200"/>
      <c r="PHV257" s="200"/>
      <c r="PHY257" s="200"/>
      <c r="PIB257" s="200"/>
      <c r="PIE257" s="200"/>
      <c r="PIH257" s="200"/>
      <c r="PIQ257" s="200"/>
      <c r="PIT257" s="200"/>
      <c r="PIW257" s="200"/>
      <c r="PIZ257" s="200"/>
      <c r="PJI257" s="200"/>
      <c r="PJO257" s="200"/>
      <c r="PJR257" s="200"/>
      <c r="PJU257" s="200"/>
      <c r="PJX257" s="200"/>
      <c r="PKD257" s="200"/>
      <c r="PKM257" s="200"/>
      <c r="PKO257" s="200"/>
      <c r="PKP257" s="200"/>
      <c r="PKR257" s="200"/>
      <c r="PKU257" s="200"/>
      <c r="PKX257" s="200"/>
      <c r="PLA257" s="200"/>
      <c r="PLD257" s="200"/>
      <c r="PLG257" s="200"/>
      <c r="PLI257" s="200"/>
      <c r="PLK257" s="200"/>
      <c r="PLN257" s="200"/>
      <c r="PLQ257" s="200"/>
      <c r="PLT257" s="200"/>
      <c r="PLW257" s="200"/>
      <c r="PLZ257" s="200"/>
      <c r="PMC257" s="200"/>
      <c r="PMF257" s="200"/>
      <c r="PMH257" s="200"/>
      <c r="PMK257" s="200"/>
      <c r="PMN257" s="200"/>
      <c r="PMQ257" s="200"/>
      <c r="PMW257" s="200"/>
      <c r="PMZ257" s="200"/>
      <c r="PNB257" s="200"/>
      <c r="POI257" s="200"/>
      <c r="POL257" s="200"/>
      <c r="POO257" s="200"/>
      <c r="POR257" s="200"/>
      <c r="POU257" s="200"/>
      <c r="POV257" s="200"/>
      <c r="POW257" s="200"/>
      <c r="POZ257" s="200"/>
      <c r="PPC257" s="200"/>
      <c r="PPF257" s="200"/>
      <c r="PPI257" s="200"/>
      <c r="PPK257" s="200"/>
      <c r="PPY257" s="200"/>
      <c r="PPZ257" s="200"/>
      <c r="PQA257" s="200"/>
      <c r="PQB257" s="200"/>
      <c r="PQC257" s="200"/>
      <c r="PQD257" s="200"/>
      <c r="PQE257" s="200"/>
      <c r="PQF257" s="200"/>
      <c r="PQG257" s="200"/>
      <c r="PQH257" s="200"/>
      <c r="PQI257" s="200"/>
      <c r="PQJ257" s="200"/>
      <c r="PQK257" s="200"/>
      <c r="PQL257" s="200"/>
      <c r="PQM257" s="200"/>
      <c r="PQN257" s="200"/>
      <c r="PQO257" s="200"/>
      <c r="PQP257" s="200"/>
      <c r="PQQ257" s="200"/>
      <c r="PQW257" s="200"/>
      <c r="PQX257" s="200"/>
      <c r="PQY257" s="200"/>
      <c r="PQZ257" s="200"/>
      <c r="PRA257" s="200"/>
      <c r="PRB257" s="200"/>
      <c r="PRC257" s="200"/>
      <c r="PRE257" s="200"/>
      <c r="PRF257" s="200"/>
      <c r="PRG257" s="200"/>
      <c r="PRH257" s="200"/>
      <c r="PRI257" s="200"/>
      <c r="PRJ257" s="200"/>
      <c r="PRK257" s="200"/>
      <c r="PRL257" s="200"/>
      <c r="PRO257" s="200"/>
      <c r="PRR257" s="200"/>
      <c r="PRU257" s="200"/>
      <c r="PRX257" s="200"/>
      <c r="PSA257" s="200"/>
      <c r="PSD257" s="200"/>
      <c r="PSM257" s="200"/>
      <c r="PSP257" s="200"/>
      <c r="PSS257" s="200"/>
      <c r="PSV257" s="200"/>
      <c r="PTE257" s="200"/>
      <c r="PTK257" s="200"/>
      <c r="PTN257" s="200"/>
      <c r="PTQ257" s="200"/>
      <c r="PTT257" s="200"/>
      <c r="PTZ257" s="200"/>
      <c r="PUI257" s="200"/>
      <c r="PUK257" s="200"/>
      <c r="PUL257" s="200"/>
      <c r="PUN257" s="200"/>
      <c r="PUQ257" s="200"/>
      <c r="PUT257" s="200"/>
      <c r="PUW257" s="200"/>
      <c r="PUZ257" s="200"/>
      <c r="PVC257" s="200"/>
      <c r="PVE257" s="200"/>
      <c r="PVG257" s="200"/>
      <c r="PVJ257" s="200"/>
      <c r="PVM257" s="200"/>
      <c r="PVP257" s="200"/>
      <c r="PVS257" s="200"/>
      <c r="PVV257" s="200"/>
      <c r="PVY257" s="200"/>
      <c r="PWB257" s="200"/>
      <c r="PWD257" s="200"/>
      <c r="PWG257" s="200"/>
      <c r="PWJ257" s="200"/>
      <c r="PWM257" s="200"/>
      <c r="PWS257" s="200"/>
      <c r="PWV257" s="200"/>
      <c r="PWX257" s="200"/>
      <c r="PYE257" s="200"/>
      <c r="PYH257" s="200"/>
      <c r="PYK257" s="200"/>
      <c r="PYN257" s="200"/>
      <c r="PYQ257" s="200"/>
      <c r="PYR257" s="200"/>
      <c r="PYS257" s="200"/>
      <c r="PYV257" s="200"/>
      <c r="PYY257" s="200"/>
      <c r="PZB257" s="200"/>
      <c r="PZE257" s="200"/>
      <c r="PZG257" s="200"/>
      <c r="PZU257" s="200"/>
      <c r="PZV257" s="200"/>
      <c r="PZW257" s="200"/>
      <c r="PZX257" s="200"/>
      <c r="PZY257" s="200"/>
      <c r="PZZ257" s="200"/>
      <c r="QAA257" s="200"/>
      <c r="QAB257" s="200"/>
      <c r="QAC257" s="200"/>
      <c r="QAD257" s="200"/>
      <c r="QAE257" s="200"/>
      <c r="QAF257" s="200"/>
      <c r="QAG257" s="200"/>
      <c r="QAH257" s="200"/>
      <c r="QAI257" s="200"/>
      <c r="QAJ257" s="200"/>
      <c r="QAK257" s="200"/>
      <c r="QAL257" s="200"/>
      <c r="QAM257" s="200"/>
      <c r="QAS257" s="200"/>
      <c r="QAT257" s="200"/>
      <c r="QAU257" s="200"/>
      <c r="QAV257" s="200"/>
      <c r="QAW257" s="200"/>
      <c r="QAX257" s="200"/>
      <c r="QAY257" s="200"/>
      <c r="QBA257" s="200"/>
      <c r="QBB257" s="200"/>
      <c r="QBC257" s="200"/>
      <c r="QBD257" s="200"/>
      <c r="QBE257" s="200"/>
      <c r="QBF257" s="200"/>
      <c r="QBG257" s="200"/>
      <c r="QBH257" s="200"/>
      <c r="QBK257" s="200"/>
      <c r="QBN257" s="200"/>
      <c r="QBQ257" s="200"/>
      <c r="QBT257" s="200"/>
      <c r="QBW257" s="200"/>
      <c r="QBZ257" s="200"/>
      <c r="QCI257" s="200"/>
      <c r="QCL257" s="200"/>
      <c r="QCO257" s="200"/>
      <c r="QCR257" s="200"/>
      <c r="QDA257" s="200"/>
      <c r="QDG257" s="200"/>
      <c r="QDJ257" s="200"/>
      <c r="QDM257" s="200"/>
      <c r="QDP257" s="200"/>
      <c r="QDV257" s="200"/>
      <c r="QEE257" s="200"/>
      <c r="QEG257" s="200"/>
      <c r="QEH257" s="200"/>
      <c r="QEJ257" s="200"/>
      <c r="QEM257" s="200"/>
      <c r="QEP257" s="200"/>
      <c r="QES257" s="200"/>
      <c r="QEV257" s="200"/>
      <c r="QEY257" s="200"/>
      <c r="QFA257" s="200"/>
      <c r="QFC257" s="200"/>
      <c r="QFF257" s="200"/>
      <c r="QFI257" s="200"/>
      <c r="QFL257" s="200"/>
      <c r="QFO257" s="200"/>
      <c r="QFR257" s="200"/>
      <c r="QFU257" s="200"/>
      <c r="QFX257" s="200"/>
      <c r="QFZ257" s="200"/>
      <c r="QGC257" s="200"/>
      <c r="QGF257" s="200"/>
      <c r="QGI257" s="200"/>
      <c r="QGO257" s="200"/>
      <c r="QGR257" s="200"/>
      <c r="QGT257" s="200"/>
      <c r="QIA257" s="200"/>
      <c r="QID257" s="200"/>
      <c r="QIG257" s="200"/>
      <c r="QIJ257" s="200"/>
      <c r="QIM257" s="200"/>
      <c r="QIN257" s="200"/>
      <c r="QIO257" s="200"/>
      <c r="QIR257" s="200"/>
      <c r="QIU257" s="200"/>
      <c r="QIX257" s="200"/>
      <c r="QJA257" s="200"/>
      <c r="QJC257" s="200"/>
      <c r="QJQ257" s="200"/>
      <c r="QJR257" s="200"/>
      <c r="QJS257" s="200"/>
      <c r="QJT257" s="200"/>
      <c r="QJU257" s="200"/>
      <c r="QJV257" s="200"/>
      <c r="QJW257" s="200"/>
      <c r="QJX257" s="200"/>
      <c r="QJY257" s="200"/>
      <c r="QJZ257" s="200"/>
      <c r="QKA257" s="200"/>
      <c r="QKB257" s="200"/>
      <c r="QKC257" s="200"/>
      <c r="QKD257" s="200"/>
      <c r="QKE257" s="200"/>
      <c r="QKF257" s="200"/>
      <c r="QKG257" s="200"/>
      <c r="QKH257" s="200"/>
      <c r="QKI257" s="200"/>
      <c r="QKO257" s="200"/>
      <c r="QKP257" s="200"/>
      <c r="QKQ257" s="200"/>
      <c r="QKR257" s="200"/>
      <c r="QKS257" s="200"/>
      <c r="QKT257" s="200"/>
      <c r="QKU257" s="200"/>
      <c r="QKW257" s="200"/>
      <c r="QKX257" s="200"/>
      <c r="QKY257" s="200"/>
      <c r="QKZ257" s="200"/>
      <c r="QLA257" s="200"/>
      <c r="QLB257" s="200"/>
      <c r="QLC257" s="200"/>
      <c r="QLD257" s="200"/>
      <c r="QLG257" s="200"/>
      <c r="QLJ257" s="200"/>
      <c r="QLM257" s="200"/>
      <c r="QLP257" s="200"/>
      <c r="QLS257" s="200"/>
      <c r="QLV257" s="200"/>
      <c r="QME257" s="200"/>
      <c r="QMH257" s="200"/>
      <c r="QMK257" s="200"/>
      <c r="QMN257" s="200"/>
      <c r="QMW257" s="200"/>
      <c r="QNC257" s="200"/>
      <c r="QNF257" s="200"/>
      <c r="QNI257" s="200"/>
      <c r="QNL257" s="200"/>
      <c r="QNR257" s="200"/>
      <c r="QOA257" s="200"/>
      <c r="QOC257" s="200"/>
      <c r="QOD257" s="200"/>
      <c r="QOF257" s="200"/>
      <c r="QOI257" s="200"/>
      <c r="QOL257" s="200"/>
      <c r="QOO257" s="200"/>
      <c r="QOR257" s="200"/>
      <c r="QOU257" s="200"/>
      <c r="QOW257" s="200"/>
      <c r="QOY257" s="200"/>
      <c r="QPB257" s="200"/>
      <c r="QPE257" s="200"/>
      <c r="QPH257" s="200"/>
      <c r="QPK257" s="200"/>
      <c r="QPN257" s="200"/>
      <c r="QPQ257" s="200"/>
      <c r="QPT257" s="200"/>
      <c r="QPV257" s="200"/>
      <c r="QPY257" s="200"/>
      <c r="QQB257" s="200"/>
      <c r="QQE257" s="200"/>
      <c r="QQK257" s="200"/>
      <c r="QQN257" s="200"/>
      <c r="QQP257" s="200"/>
      <c r="QRW257" s="200"/>
      <c r="QRZ257" s="200"/>
      <c r="QSC257" s="200"/>
      <c r="QSF257" s="200"/>
      <c r="QSI257" s="200"/>
      <c r="QSJ257" s="200"/>
      <c r="QSK257" s="200"/>
      <c r="QSN257" s="200"/>
      <c r="QSQ257" s="200"/>
      <c r="QST257" s="200"/>
      <c r="QSW257" s="200"/>
      <c r="QSY257" s="200"/>
      <c r="QTM257" s="200"/>
      <c r="QTN257" s="200"/>
      <c r="QTO257" s="200"/>
      <c r="QTP257" s="200"/>
      <c r="QTQ257" s="200"/>
      <c r="QTR257" s="200"/>
      <c r="QTS257" s="200"/>
      <c r="QTT257" s="200"/>
      <c r="QTU257" s="200"/>
      <c r="QTV257" s="200"/>
      <c r="QTW257" s="200"/>
      <c r="QTX257" s="200"/>
      <c r="QTY257" s="200"/>
      <c r="QTZ257" s="200"/>
      <c r="QUA257" s="200"/>
      <c r="QUB257" s="200"/>
      <c r="QUC257" s="200"/>
      <c r="QUD257" s="200"/>
      <c r="QUE257" s="200"/>
      <c r="QUK257" s="200"/>
      <c r="QUL257" s="200"/>
      <c r="QUM257" s="200"/>
      <c r="QUN257" s="200"/>
      <c r="QUO257" s="200"/>
      <c r="QUP257" s="200"/>
      <c r="QUQ257" s="200"/>
      <c r="QUS257" s="200"/>
      <c r="QUT257" s="200"/>
      <c r="QUU257" s="200"/>
      <c r="QUV257" s="200"/>
      <c r="QUW257" s="200"/>
      <c r="QUX257" s="200"/>
      <c r="QUY257" s="200"/>
      <c r="QUZ257" s="200"/>
      <c r="QVC257" s="200"/>
      <c r="QVF257" s="200"/>
      <c r="QVI257" s="200"/>
      <c r="QVL257" s="200"/>
      <c r="QVO257" s="200"/>
      <c r="QVR257" s="200"/>
      <c r="QWA257" s="200"/>
      <c r="QWD257" s="200"/>
      <c r="QWG257" s="200"/>
      <c r="QWJ257" s="200"/>
      <c r="QWS257" s="200"/>
      <c r="QWY257" s="200"/>
      <c r="QXB257" s="200"/>
      <c r="QXE257" s="200"/>
      <c r="QXH257" s="200"/>
      <c r="QXN257" s="200"/>
      <c r="QXW257" s="200"/>
      <c r="QXY257" s="200"/>
      <c r="QXZ257" s="200"/>
      <c r="QYB257" s="200"/>
      <c r="QYE257" s="200"/>
      <c r="QYH257" s="200"/>
      <c r="QYK257" s="200"/>
      <c r="QYN257" s="200"/>
      <c r="QYQ257" s="200"/>
      <c r="QYS257" s="200"/>
      <c r="QYU257" s="200"/>
      <c r="QYX257" s="200"/>
      <c r="QZA257" s="200"/>
      <c r="QZD257" s="200"/>
      <c r="QZG257" s="200"/>
      <c r="QZJ257" s="200"/>
      <c r="QZM257" s="200"/>
      <c r="QZP257" s="200"/>
      <c r="QZR257" s="200"/>
      <c r="QZU257" s="200"/>
      <c r="QZX257" s="200"/>
      <c r="RAA257" s="200"/>
      <c r="RAG257" s="200"/>
      <c r="RAJ257" s="200"/>
      <c r="RAL257" s="200"/>
      <c r="RBS257" s="200"/>
      <c r="RBV257" s="200"/>
      <c r="RBY257" s="200"/>
      <c r="RCB257" s="200"/>
      <c r="RCE257" s="200"/>
      <c r="RCF257" s="200"/>
      <c r="RCG257" s="200"/>
      <c r="RCJ257" s="200"/>
      <c r="RCM257" s="200"/>
      <c r="RCP257" s="200"/>
      <c r="RCS257" s="200"/>
      <c r="RCU257" s="200"/>
      <c r="RDI257" s="200"/>
      <c r="RDJ257" s="200"/>
      <c r="RDK257" s="200"/>
      <c r="RDL257" s="200"/>
      <c r="RDM257" s="200"/>
      <c r="RDN257" s="200"/>
      <c r="RDO257" s="200"/>
      <c r="RDP257" s="200"/>
      <c r="RDQ257" s="200"/>
      <c r="RDR257" s="200"/>
      <c r="RDS257" s="200"/>
      <c r="RDT257" s="200"/>
      <c r="RDU257" s="200"/>
      <c r="RDV257" s="200"/>
      <c r="RDW257" s="200"/>
      <c r="RDX257" s="200"/>
      <c r="RDY257" s="200"/>
      <c r="RDZ257" s="200"/>
      <c r="REA257" s="200"/>
      <c r="REG257" s="200"/>
      <c r="REH257" s="200"/>
      <c r="REI257" s="200"/>
      <c r="REJ257" s="200"/>
      <c r="REK257" s="200"/>
      <c r="REL257" s="200"/>
      <c r="REM257" s="200"/>
      <c r="REO257" s="200"/>
      <c r="REP257" s="200"/>
      <c r="REQ257" s="200"/>
      <c r="RER257" s="200"/>
      <c r="RES257" s="200"/>
      <c r="RET257" s="200"/>
      <c r="REU257" s="200"/>
      <c r="REV257" s="200"/>
      <c r="REY257" s="200"/>
      <c r="RFB257" s="200"/>
      <c r="RFE257" s="200"/>
      <c r="RFH257" s="200"/>
      <c r="RFK257" s="200"/>
      <c r="RFN257" s="200"/>
      <c r="RFW257" s="200"/>
      <c r="RFZ257" s="200"/>
      <c r="RGC257" s="200"/>
      <c r="RGF257" s="200"/>
      <c r="RGO257" s="200"/>
      <c r="RGU257" s="200"/>
      <c r="RGX257" s="200"/>
      <c r="RHA257" s="200"/>
      <c r="RHD257" s="200"/>
      <c r="RHJ257" s="200"/>
      <c r="RHS257" s="200"/>
      <c r="RHU257" s="200"/>
      <c r="RHV257" s="200"/>
      <c r="RHX257" s="200"/>
      <c r="RIA257" s="200"/>
      <c r="RID257" s="200"/>
      <c r="RIG257" s="200"/>
      <c r="RIJ257" s="200"/>
      <c r="RIM257" s="200"/>
      <c r="RIO257" s="200"/>
      <c r="RIQ257" s="200"/>
      <c r="RIT257" s="200"/>
      <c r="RIW257" s="200"/>
      <c r="RIZ257" s="200"/>
      <c r="RJC257" s="200"/>
      <c r="RJF257" s="200"/>
      <c r="RJI257" s="200"/>
      <c r="RJL257" s="200"/>
      <c r="RJN257" s="200"/>
      <c r="RJQ257" s="200"/>
      <c r="RJT257" s="200"/>
      <c r="RJW257" s="200"/>
      <c r="RKC257" s="200"/>
      <c r="RKF257" s="200"/>
      <c r="RKH257" s="200"/>
      <c r="RLO257" s="200"/>
      <c r="RLR257" s="200"/>
      <c r="RLU257" s="200"/>
      <c r="RLX257" s="200"/>
      <c r="RMA257" s="200"/>
      <c r="RMB257" s="200"/>
      <c r="RMC257" s="200"/>
      <c r="RMF257" s="200"/>
      <c r="RMI257" s="200"/>
      <c r="RML257" s="200"/>
      <c r="RMO257" s="200"/>
      <c r="RMQ257" s="200"/>
      <c r="RNE257" s="200"/>
      <c r="RNF257" s="200"/>
      <c r="RNG257" s="200"/>
      <c r="RNH257" s="200"/>
      <c r="RNI257" s="200"/>
      <c r="RNJ257" s="200"/>
      <c r="RNK257" s="200"/>
      <c r="RNL257" s="200"/>
      <c r="RNM257" s="200"/>
      <c r="RNN257" s="200"/>
      <c r="RNO257" s="200"/>
      <c r="RNP257" s="200"/>
      <c r="RNQ257" s="200"/>
      <c r="RNR257" s="200"/>
      <c r="RNS257" s="200"/>
      <c r="RNT257" s="200"/>
      <c r="RNU257" s="200"/>
      <c r="RNV257" s="200"/>
      <c r="RNW257" s="200"/>
      <c r="ROC257" s="200"/>
      <c r="ROD257" s="200"/>
      <c r="ROE257" s="200"/>
      <c r="ROF257" s="200"/>
      <c r="ROG257" s="200"/>
      <c r="ROH257" s="200"/>
      <c r="ROI257" s="200"/>
      <c r="ROK257" s="200"/>
      <c r="ROL257" s="200"/>
      <c r="ROM257" s="200"/>
      <c r="RON257" s="200"/>
      <c r="ROO257" s="200"/>
      <c r="ROP257" s="200"/>
      <c r="ROQ257" s="200"/>
      <c r="ROR257" s="200"/>
      <c r="ROU257" s="200"/>
      <c r="ROX257" s="200"/>
      <c r="RPA257" s="200"/>
      <c r="RPD257" s="200"/>
      <c r="RPG257" s="200"/>
      <c r="RPJ257" s="200"/>
      <c r="RPS257" s="200"/>
      <c r="RPV257" s="200"/>
      <c r="RPY257" s="200"/>
      <c r="RQB257" s="200"/>
      <c r="RQK257" s="200"/>
      <c r="RQQ257" s="200"/>
      <c r="RQT257" s="200"/>
      <c r="RQW257" s="200"/>
      <c r="RQZ257" s="200"/>
      <c r="RRF257" s="200"/>
      <c r="RRO257" s="200"/>
      <c r="RRQ257" s="200"/>
      <c r="RRR257" s="200"/>
      <c r="RRT257" s="200"/>
      <c r="RRW257" s="200"/>
      <c r="RRZ257" s="200"/>
      <c r="RSC257" s="200"/>
      <c r="RSF257" s="200"/>
      <c r="RSI257" s="200"/>
      <c r="RSK257" s="200"/>
      <c r="RSM257" s="200"/>
      <c r="RSP257" s="200"/>
      <c r="RSS257" s="200"/>
      <c r="RSV257" s="200"/>
      <c r="RSY257" s="200"/>
      <c r="RTB257" s="200"/>
      <c r="RTE257" s="200"/>
      <c r="RTH257" s="200"/>
      <c r="RTJ257" s="200"/>
      <c r="RTM257" s="200"/>
      <c r="RTP257" s="200"/>
      <c r="RTS257" s="200"/>
      <c r="RTY257" s="200"/>
      <c r="RUB257" s="200"/>
      <c r="RUD257" s="200"/>
      <c r="RVK257" s="200"/>
      <c r="RVN257" s="200"/>
      <c r="RVQ257" s="200"/>
      <c r="RVT257" s="200"/>
      <c r="RVW257" s="200"/>
      <c r="RVX257" s="200"/>
      <c r="RVY257" s="200"/>
      <c r="RWB257" s="200"/>
      <c r="RWE257" s="200"/>
      <c r="RWH257" s="200"/>
      <c r="RWK257" s="200"/>
      <c r="RWM257" s="200"/>
      <c r="RXA257" s="200"/>
      <c r="RXB257" s="200"/>
      <c r="RXC257" s="200"/>
      <c r="RXD257" s="200"/>
      <c r="RXE257" s="200"/>
      <c r="RXF257" s="200"/>
      <c r="RXG257" s="200"/>
      <c r="RXH257" s="200"/>
      <c r="RXI257" s="200"/>
      <c r="RXJ257" s="200"/>
      <c r="RXK257" s="200"/>
      <c r="RXL257" s="200"/>
      <c r="RXM257" s="200"/>
      <c r="RXN257" s="200"/>
      <c r="RXO257" s="200"/>
      <c r="RXP257" s="200"/>
      <c r="RXQ257" s="200"/>
      <c r="RXR257" s="200"/>
      <c r="RXS257" s="200"/>
      <c r="RXY257" s="200"/>
      <c r="RXZ257" s="200"/>
      <c r="RYA257" s="200"/>
      <c r="RYB257" s="200"/>
      <c r="RYC257" s="200"/>
      <c r="RYD257" s="200"/>
      <c r="RYE257" s="200"/>
      <c r="RYG257" s="200"/>
      <c r="RYH257" s="200"/>
      <c r="RYI257" s="200"/>
      <c r="RYJ257" s="200"/>
      <c r="RYK257" s="200"/>
      <c r="RYL257" s="200"/>
      <c r="RYM257" s="200"/>
      <c r="RYN257" s="200"/>
      <c r="RYQ257" s="200"/>
      <c r="RYT257" s="200"/>
      <c r="RYW257" s="200"/>
      <c r="RYZ257" s="200"/>
      <c r="RZC257" s="200"/>
      <c r="RZF257" s="200"/>
      <c r="RZO257" s="200"/>
      <c r="RZR257" s="200"/>
      <c r="RZU257" s="200"/>
      <c r="RZX257" s="200"/>
      <c r="SAG257" s="200"/>
      <c r="SAM257" s="200"/>
      <c r="SAP257" s="200"/>
      <c r="SAS257" s="200"/>
      <c r="SAV257" s="200"/>
      <c r="SBB257" s="200"/>
      <c r="SBK257" s="200"/>
      <c r="SBM257" s="200"/>
      <c r="SBN257" s="200"/>
      <c r="SBP257" s="200"/>
      <c r="SBS257" s="200"/>
      <c r="SBV257" s="200"/>
      <c r="SBY257" s="200"/>
      <c r="SCB257" s="200"/>
      <c r="SCE257" s="200"/>
      <c r="SCG257" s="200"/>
      <c r="SCI257" s="200"/>
      <c r="SCL257" s="200"/>
      <c r="SCO257" s="200"/>
      <c r="SCR257" s="200"/>
      <c r="SCU257" s="200"/>
      <c r="SCX257" s="200"/>
      <c r="SDA257" s="200"/>
      <c r="SDD257" s="200"/>
      <c r="SDF257" s="200"/>
      <c r="SDI257" s="200"/>
      <c r="SDL257" s="200"/>
      <c r="SDO257" s="200"/>
      <c r="SDU257" s="200"/>
      <c r="SDX257" s="200"/>
      <c r="SDZ257" s="200"/>
      <c r="SFG257" s="200"/>
      <c r="SFJ257" s="200"/>
      <c r="SFM257" s="200"/>
      <c r="SFP257" s="200"/>
      <c r="SFS257" s="200"/>
      <c r="SFT257" s="200"/>
      <c r="SFU257" s="200"/>
      <c r="SFX257" s="200"/>
      <c r="SGA257" s="200"/>
      <c r="SGD257" s="200"/>
      <c r="SGG257" s="200"/>
      <c r="SGI257" s="200"/>
      <c r="SGW257" s="200"/>
      <c r="SGX257" s="200"/>
      <c r="SGY257" s="200"/>
      <c r="SGZ257" s="200"/>
      <c r="SHA257" s="200"/>
      <c r="SHB257" s="200"/>
      <c r="SHC257" s="200"/>
      <c r="SHD257" s="200"/>
      <c r="SHE257" s="200"/>
      <c r="SHF257" s="200"/>
      <c r="SHG257" s="200"/>
      <c r="SHH257" s="200"/>
      <c r="SHI257" s="200"/>
      <c r="SHJ257" s="200"/>
      <c r="SHK257" s="200"/>
      <c r="SHL257" s="200"/>
      <c r="SHM257" s="200"/>
      <c r="SHN257" s="200"/>
      <c r="SHO257" s="200"/>
      <c r="SHU257" s="200"/>
      <c r="SHV257" s="200"/>
      <c r="SHW257" s="200"/>
      <c r="SHX257" s="200"/>
      <c r="SHY257" s="200"/>
      <c r="SHZ257" s="200"/>
      <c r="SIA257" s="200"/>
      <c r="SIC257" s="200"/>
      <c r="SID257" s="200"/>
      <c r="SIE257" s="200"/>
      <c r="SIF257" s="200"/>
      <c r="SIG257" s="200"/>
      <c r="SIH257" s="200"/>
      <c r="SII257" s="200"/>
      <c r="SIJ257" s="200"/>
      <c r="SIM257" s="200"/>
      <c r="SIP257" s="200"/>
      <c r="SIS257" s="200"/>
      <c r="SIV257" s="200"/>
      <c r="SIY257" s="200"/>
      <c r="SJB257" s="200"/>
      <c r="SJK257" s="200"/>
      <c r="SJN257" s="200"/>
      <c r="SJQ257" s="200"/>
      <c r="SJT257" s="200"/>
      <c r="SKC257" s="200"/>
      <c r="SKI257" s="200"/>
      <c r="SKL257" s="200"/>
      <c r="SKO257" s="200"/>
      <c r="SKR257" s="200"/>
      <c r="SKX257" s="200"/>
      <c r="SLG257" s="200"/>
      <c r="SLI257" s="200"/>
      <c r="SLJ257" s="200"/>
      <c r="SLL257" s="200"/>
      <c r="SLO257" s="200"/>
      <c r="SLR257" s="200"/>
      <c r="SLU257" s="200"/>
      <c r="SLX257" s="200"/>
      <c r="SMA257" s="200"/>
      <c r="SMC257" s="200"/>
      <c r="SME257" s="200"/>
      <c r="SMH257" s="200"/>
      <c r="SMK257" s="200"/>
      <c r="SMN257" s="200"/>
      <c r="SMQ257" s="200"/>
      <c r="SMT257" s="200"/>
      <c r="SMW257" s="200"/>
      <c r="SMZ257" s="200"/>
      <c r="SNB257" s="200"/>
      <c r="SNE257" s="200"/>
      <c r="SNH257" s="200"/>
      <c r="SNK257" s="200"/>
      <c r="SNQ257" s="200"/>
      <c r="SNT257" s="200"/>
      <c r="SNV257" s="200"/>
      <c r="SPC257" s="200"/>
      <c r="SPF257" s="200"/>
      <c r="SPI257" s="200"/>
      <c r="SPL257" s="200"/>
      <c r="SPO257" s="200"/>
      <c r="SPP257" s="200"/>
      <c r="SPQ257" s="200"/>
      <c r="SPT257" s="200"/>
      <c r="SPW257" s="200"/>
      <c r="SPZ257" s="200"/>
      <c r="SQC257" s="200"/>
      <c r="SQE257" s="200"/>
      <c r="SQS257" s="200"/>
      <c r="SQT257" s="200"/>
      <c r="SQU257" s="200"/>
      <c r="SQV257" s="200"/>
      <c r="SQW257" s="200"/>
      <c r="SQX257" s="200"/>
      <c r="SQY257" s="200"/>
      <c r="SQZ257" s="200"/>
      <c r="SRA257" s="200"/>
      <c r="SRB257" s="200"/>
      <c r="SRC257" s="200"/>
      <c r="SRD257" s="200"/>
      <c r="SRE257" s="200"/>
      <c r="SRF257" s="200"/>
      <c r="SRG257" s="200"/>
      <c r="SRH257" s="200"/>
      <c r="SRI257" s="200"/>
      <c r="SRJ257" s="200"/>
      <c r="SRK257" s="200"/>
      <c r="SRQ257" s="200"/>
      <c r="SRR257" s="200"/>
      <c r="SRS257" s="200"/>
      <c r="SRT257" s="200"/>
      <c r="SRU257" s="200"/>
      <c r="SRV257" s="200"/>
      <c r="SRW257" s="200"/>
      <c r="SRY257" s="200"/>
      <c r="SRZ257" s="200"/>
      <c r="SSA257" s="200"/>
      <c r="SSB257" s="200"/>
      <c r="SSC257" s="200"/>
      <c r="SSD257" s="200"/>
      <c r="SSE257" s="200"/>
      <c r="SSF257" s="200"/>
      <c r="SSI257" s="200"/>
      <c r="SSL257" s="200"/>
      <c r="SSO257" s="200"/>
      <c r="SSR257" s="200"/>
      <c r="SSU257" s="200"/>
      <c r="SSX257" s="200"/>
      <c r="STG257" s="200"/>
      <c r="STJ257" s="200"/>
      <c r="STM257" s="200"/>
      <c r="STP257" s="200"/>
      <c r="STY257" s="200"/>
      <c r="SUE257" s="200"/>
      <c r="SUH257" s="200"/>
      <c r="SUK257" s="200"/>
      <c r="SUN257" s="200"/>
      <c r="SUT257" s="200"/>
      <c r="SVC257" s="200"/>
      <c r="SVE257" s="200"/>
      <c r="SVF257" s="200"/>
      <c r="SVH257" s="200"/>
      <c r="SVK257" s="200"/>
      <c r="SVN257" s="200"/>
      <c r="SVQ257" s="200"/>
      <c r="SVT257" s="200"/>
      <c r="SVW257" s="200"/>
      <c r="SVY257" s="200"/>
      <c r="SWA257" s="200"/>
      <c r="SWD257" s="200"/>
      <c r="SWG257" s="200"/>
      <c r="SWJ257" s="200"/>
      <c r="SWM257" s="200"/>
      <c r="SWP257" s="200"/>
      <c r="SWS257" s="200"/>
      <c r="SWV257" s="200"/>
      <c r="SWX257" s="200"/>
      <c r="SXA257" s="200"/>
      <c r="SXD257" s="200"/>
      <c r="SXG257" s="200"/>
      <c r="SXM257" s="200"/>
      <c r="SXP257" s="200"/>
      <c r="SXR257" s="200"/>
      <c r="SYY257" s="200"/>
      <c r="SZB257" s="200"/>
      <c r="SZE257" s="200"/>
      <c r="SZH257" s="200"/>
      <c r="SZK257" s="200"/>
      <c r="SZL257" s="200"/>
      <c r="SZM257" s="200"/>
      <c r="SZP257" s="200"/>
      <c r="SZS257" s="200"/>
      <c r="SZV257" s="200"/>
      <c r="SZY257" s="200"/>
      <c r="TAA257" s="200"/>
      <c r="TAO257" s="200"/>
      <c r="TAP257" s="200"/>
      <c r="TAQ257" s="200"/>
      <c r="TAR257" s="200"/>
      <c r="TAS257" s="200"/>
      <c r="TAT257" s="200"/>
      <c r="TAU257" s="200"/>
      <c r="TAV257" s="200"/>
      <c r="TAW257" s="200"/>
      <c r="TAX257" s="200"/>
      <c r="TAY257" s="200"/>
      <c r="TAZ257" s="200"/>
      <c r="TBA257" s="200"/>
      <c r="TBB257" s="200"/>
      <c r="TBC257" s="200"/>
      <c r="TBD257" s="200"/>
      <c r="TBE257" s="200"/>
      <c r="TBF257" s="200"/>
      <c r="TBG257" s="200"/>
      <c r="TBM257" s="200"/>
      <c r="TBN257" s="200"/>
      <c r="TBO257" s="200"/>
      <c r="TBP257" s="200"/>
      <c r="TBQ257" s="200"/>
      <c r="TBR257" s="200"/>
      <c r="TBS257" s="200"/>
      <c r="TBU257" s="200"/>
      <c r="TBV257" s="200"/>
      <c r="TBW257" s="200"/>
      <c r="TBX257" s="200"/>
      <c r="TBY257" s="200"/>
      <c r="TBZ257" s="200"/>
      <c r="TCA257" s="200"/>
      <c r="TCB257" s="200"/>
      <c r="TCE257" s="200"/>
      <c r="TCH257" s="200"/>
      <c r="TCK257" s="200"/>
      <c r="TCN257" s="200"/>
      <c r="TCQ257" s="200"/>
      <c r="TCT257" s="200"/>
      <c r="TDC257" s="200"/>
      <c r="TDF257" s="200"/>
      <c r="TDI257" s="200"/>
      <c r="TDL257" s="200"/>
      <c r="TDU257" s="200"/>
      <c r="TEA257" s="200"/>
      <c r="TED257" s="200"/>
      <c r="TEG257" s="200"/>
      <c r="TEJ257" s="200"/>
      <c r="TEP257" s="200"/>
      <c r="TEY257" s="200"/>
      <c r="TFA257" s="200"/>
      <c r="TFB257" s="200"/>
      <c r="TFD257" s="200"/>
      <c r="TFG257" s="200"/>
      <c r="TFJ257" s="200"/>
      <c r="TFM257" s="200"/>
      <c r="TFP257" s="200"/>
      <c r="TFS257" s="200"/>
      <c r="TFU257" s="200"/>
      <c r="TFW257" s="200"/>
      <c r="TFZ257" s="200"/>
      <c r="TGC257" s="200"/>
      <c r="TGF257" s="200"/>
      <c r="TGI257" s="200"/>
      <c r="TGL257" s="200"/>
      <c r="TGO257" s="200"/>
      <c r="TGR257" s="200"/>
      <c r="TGT257" s="200"/>
      <c r="TGW257" s="200"/>
      <c r="TGZ257" s="200"/>
      <c r="THC257" s="200"/>
      <c r="THI257" s="200"/>
      <c r="THL257" s="200"/>
      <c r="THN257" s="200"/>
      <c r="TIU257" s="200"/>
      <c r="TIX257" s="200"/>
      <c r="TJA257" s="200"/>
      <c r="TJD257" s="200"/>
      <c r="TJG257" s="200"/>
      <c r="TJH257" s="200"/>
      <c r="TJI257" s="200"/>
      <c r="TJL257" s="200"/>
      <c r="TJO257" s="200"/>
      <c r="TJR257" s="200"/>
      <c r="TJU257" s="200"/>
      <c r="TJW257" s="200"/>
      <c r="TKK257" s="200"/>
      <c r="TKL257" s="200"/>
      <c r="TKM257" s="200"/>
      <c r="TKN257" s="200"/>
      <c r="TKO257" s="200"/>
      <c r="TKP257" s="200"/>
      <c r="TKQ257" s="200"/>
      <c r="TKR257" s="200"/>
      <c r="TKS257" s="200"/>
      <c r="TKT257" s="200"/>
      <c r="TKU257" s="200"/>
      <c r="TKV257" s="200"/>
      <c r="TKW257" s="200"/>
      <c r="TKX257" s="200"/>
      <c r="TKY257" s="200"/>
      <c r="TKZ257" s="200"/>
      <c r="TLA257" s="200"/>
      <c r="TLB257" s="200"/>
      <c r="TLC257" s="200"/>
      <c r="TLI257" s="200"/>
      <c r="TLJ257" s="200"/>
      <c r="TLK257" s="200"/>
      <c r="TLL257" s="200"/>
      <c r="TLM257" s="200"/>
      <c r="TLN257" s="200"/>
      <c r="TLO257" s="200"/>
      <c r="TLQ257" s="200"/>
      <c r="TLR257" s="200"/>
      <c r="TLS257" s="200"/>
      <c r="TLT257" s="200"/>
      <c r="TLU257" s="200"/>
      <c r="TLV257" s="200"/>
      <c r="TLW257" s="200"/>
      <c r="TLX257" s="200"/>
      <c r="TMA257" s="200"/>
      <c r="TMD257" s="200"/>
      <c r="TMG257" s="200"/>
      <c r="TMJ257" s="200"/>
      <c r="TMM257" s="200"/>
      <c r="TMP257" s="200"/>
      <c r="TMY257" s="200"/>
      <c r="TNB257" s="200"/>
      <c r="TNE257" s="200"/>
      <c r="TNH257" s="200"/>
      <c r="TNQ257" s="200"/>
      <c r="TNW257" s="200"/>
      <c r="TNZ257" s="200"/>
      <c r="TOC257" s="200"/>
      <c r="TOF257" s="200"/>
      <c r="TOL257" s="200"/>
      <c r="TOU257" s="200"/>
      <c r="TOW257" s="200"/>
      <c r="TOX257" s="200"/>
      <c r="TOZ257" s="200"/>
      <c r="TPC257" s="200"/>
      <c r="TPF257" s="200"/>
      <c r="TPI257" s="200"/>
      <c r="TPL257" s="200"/>
      <c r="TPO257" s="200"/>
      <c r="TPQ257" s="200"/>
      <c r="TPS257" s="200"/>
      <c r="TPV257" s="200"/>
      <c r="TPY257" s="200"/>
      <c r="TQB257" s="200"/>
      <c r="TQE257" s="200"/>
      <c r="TQH257" s="200"/>
      <c r="TQK257" s="200"/>
      <c r="TQN257" s="200"/>
      <c r="TQP257" s="200"/>
      <c r="TQS257" s="200"/>
      <c r="TQV257" s="200"/>
      <c r="TQY257" s="200"/>
      <c r="TRE257" s="200"/>
      <c r="TRH257" s="200"/>
      <c r="TRJ257" s="200"/>
      <c r="TSQ257" s="200"/>
      <c r="TST257" s="200"/>
      <c r="TSW257" s="200"/>
      <c r="TSZ257" s="200"/>
      <c r="TTC257" s="200"/>
      <c r="TTD257" s="200"/>
      <c r="TTE257" s="200"/>
      <c r="TTH257" s="200"/>
      <c r="TTK257" s="200"/>
      <c r="TTN257" s="200"/>
      <c r="TTQ257" s="200"/>
      <c r="TTS257" s="200"/>
      <c r="TUG257" s="200"/>
      <c r="TUH257" s="200"/>
      <c r="TUI257" s="200"/>
      <c r="TUJ257" s="200"/>
      <c r="TUK257" s="200"/>
      <c r="TUL257" s="200"/>
      <c r="TUM257" s="200"/>
      <c r="TUN257" s="200"/>
      <c r="TUO257" s="200"/>
      <c r="TUP257" s="200"/>
      <c r="TUQ257" s="200"/>
      <c r="TUR257" s="200"/>
      <c r="TUS257" s="200"/>
      <c r="TUT257" s="200"/>
      <c r="TUU257" s="200"/>
      <c r="TUV257" s="200"/>
      <c r="TUW257" s="200"/>
      <c r="TUX257" s="200"/>
      <c r="TUY257" s="200"/>
      <c r="TVE257" s="200"/>
      <c r="TVF257" s="200"/>
      <c r="TVG257" s="200"/>
      <c r="TVH257" s="200"/>
      <c r="TVI257" s="200"/>
      <c r="TVJ257" s="200"/>
      <c r="TVK257" s="200"/>
      <c r="TVM257" s="200"/>
      <c r="TVN257" s="200"/>
      <c r="TVO257" s="200"/>
      <c r="TVP257" s="200"/>
      <c r="TVQ257" s="200"/>
      <c r="TVR257" s="200"/>
      <c r="TVS257" s="200"/>
      <c r="TVT257" s="200"/>
      <c r="TVW257" s="200"/>
      <c r="TVZ257" s="200"/>
      <c r="TWC257" s="200"/>
      <c r="TWF257" s="200"/>
      <c r="TWI257" s="200"/>
      <c r="TWL257" s="200"/>
      <c r="TWU257" s="200"/>
      <c r="TWX257" s="200"/>
      <c r="TXA257" s="200"/>
      <c r="TXD257" s="200"/>
      <c r="TXM257" s="200"/>
      <c r="TXS257" s="200"/>
      <c r="TXV257" s="200"/>
      <c r="TXY257" s="200"/>
      <c r="TYB257" s="200"/>
      <c r="TYH257" s="200"/>
      <c r="TYQ257" s="200"/>
      <c r="TYS257" s="200"/>
      <c r="TYT257" s="200"/>
      <c r="TYV257" s="200"/>
      <c r="TYY257" s="200"/>
      <c r="TZB257" s="200"/>
      <c r="TZE257" s="200"/>
      <c r="TZH257" s="200"/>
      <c r="TZK257" s="200"/>
      <c r="TZM257" s="200"/>
      <c r="TZO257" s="200"/>
      <c r="TZR257" s="200"/>
      <c r="TZU257" s="200"/>
      <c r="TZX257" s="200"/>
      <c r="UAA257" s="200"/>
      <c r="UAD257" s="200"/>
      <c r="UAG257" s="200"/>
      <c r="UAJ257" s="200"/>
      <c r="UAL257" s="200"/>
      <c r="UAO257" s="200"/>
      <c r="UAR257" s="200"/>
      <c r="UAU257" s="200"/>
      <c r="UBA257" s="200"/>
      <c r="UBD257" s="200"/>
      <c r="UBF257" s="200"/>
      <c r="UCM257" s="200"/>
      <c r="UCP257" s="200"/>
      <c r="UCS257" s="200"/>
      <c r="UCV257" s="200"/>
      <c r="UCY257" s="200"/>
      <c r="UCZ257" s="200"/>
      <c r="UDA257" s="200"/>
      <c r="UDD257" s="200"/>
      <c r="UDG257" s="200"/>
      <c r="UDJ257" s="200"/>
      <c r="UDM257" s="200"/>
      <c r="UDO257" s="200"/>
      <c r="UEC257" s="200"/>
      <c r="UED257" s="200"/>
      <c r="UEE257" s="200"/>
      <c r="UEF257" s="200"/>
      <c r="UEG257" s="200"/>
      <c r="UEH257" s="200"/>
      <c r="UEI257" s="200"/>
      <c r="UEJ257" s="200"/>
      <c r="UEK257" s="200"/>
      <c r="UEL257" s="200"/>
      <c r="UEM257" s="200"/>
      <c r="UEN257" s="200"/>
      <c r="UEO257" s="200"/>
      <c r="UEP257" s="200"/>
      <c r="UEQ257" s="200"/>
      <c r="UER257" s="200"/>
      <c r="UES257" s="200"/>
      <c r="UET257" s="200"/>
      <c r="UEU257" s="200"/>
      <c r="UFA257" s="200"/>
      <c r="UFB257" s="200"/>
      <c r="UFC257" s="200"/>
      <c r="UFD257" s="200"/>
      <c r="UFE257" s="200"/>
      <c r="UFF257" s="200"/>
      <c r="UFG257" s="200"/>
      <c r="UFI257" s="200"/>
      <c r="UFJ257" s="200"/>
      <c r="UFK257" s="200"/>
      <c r="UFL257" s="200"/>
      <c r="UFM257" s="200"/>
      <c r="UFN257" s="200"/>
      <c r="UFO257" s="200"/>
      <c r="UFP257" s="200"/>
      <c r="UFS257" s="200"/>
      <c r="UFV257" s="200"/>
      <c r="UFY257" s="200"/>
      <c r="UGB257" s="200"/>
      <c r="UGE257" s="200"/>
      <c r="UGH257" s="200"/>
      <c r="UGQ257" s="200"/>
      <c r="UGT257" s="200"/>
      <c r="UGW257" s="200"/>
      <c r="UGZ257" s="200"/>
      <c r="UHI257" s="200"/>
      <c r="UHO257" s="200"/>
      <c r="UHR257" s="200"/>
      <c r="UHU257" s="200"/>
      <c r="UHX257" s="200"/>
      <c r="UID257" s="200"/>
      <c r="UIM257" s="200"/>
      <c r="UIO257" s="200"/>
      <c r="UIP257" s="200"/>
      <c r="UIR257" s="200"/>
      <c r="UIU257" s="200"/>
      <c r="UIX257" s="200"/>
      <c r="UJA257" s="200"/>
      <c r="UJD257" s="200"/>
      <c r="UJG257" s="200"/>
      <c r="UJI257" s="200"/>
      <c r="UJK257" s="200"/>
      <c r="UJN257" s="200"/>
      <c r="UJQ257" s="200"/>
      <c r="UJT257" s="200"/>
      <c r="UJW257" s="200"/>
      <c r="UJZ257" s="200"/>
      <c r="UKC257" s="200"/>
      <c r="UKF257" s="200"/>
      <c r="UKH257" s="200"/>
      <c r="UKK257" s="200"/>
      <c r="UKN257" s="200"/>
      <c r="UKQ257" s="200"/>
      <c r="UKW257" s="200"/>
      <c r="UKZ257" s="200"/>
      <c r="ULB257" s="200"/>
      <c r="UMI257" s="200"/>
      <c r="UML257" s="200"/>
      <c r="UMO257" s="200"/>
      <c r="UMR257" s="200"/>
      <c r="UMU257" s="200"/>
      <c r="UMV257" s="200"/>
      <c r="UMW257" s="200"/>
      <c r="UMZ257" s="200"/>
      <c r="UNC257" s="200"/>
      <c r="UNF257" s="200"/>
      <c r="UNI257" s="200"/>
      <c r="UNK257" s="200"/>
      <c r="UNY257" s="200"/>
      <c r="UNZ257" s="200"/>
      <c r="UOA257" s="200"/>
      <c r="UOB257" s="200"/>
      <c r="UOC257" s="200"/>
      <c r="UOD257" s="200"/>
      <c r="UOE257" s="200"/>
      <c r="UOF257" s="200"/>
      <c r="UOG257" s="200"/>
      <c r="UOH257" s="200"/>
      <c r="UOI257" s="200"/>
      <c r="UOJ257" s="200"/>
      <c r="UOK257" s="200"/>
      <c r="UOL257" s="200"/>
      <c r="UOM257" s="200"/>
      <c r="UON257" s="200"/>
      <c r="UOO257" s="200"/>
      <c r="UOP257" s="200"/>
      <c r="UOQ257" s="200"/>
      <c r="UOW257" s="200"/>
      <c r="UOX257" s="200"/>
      <c r="UOY257" s="200"/>
      <c r="UOZ257" s="200"/>
      <c r="UPA257" s="200"/>
      <c r="UPB257" s="200"/>
      <c r="UPC257" s="200"/>
      <c r="UPE257" s="200"/>
      <c r="UPF257" s="200"/>
      <c r="UPG257" s="200"/>
      <c r="UPH257" s="200"/>
      <c r="UPI257" s="200"/>
      <c r="UPJ257" s="200"/>
      <c r="UPK257" s="200"/>
      <c r="UPL257" s="200"/>
      <c r="UPO257" s="200"/>
      <c r="UPR257" s="200"/>
      <c r="UPU257" s="200"/>
      <c r="UPX257" s="200"/>
      <c r="UQA257" s="200"/>
      <c r="UQD257" s="200"/>
      <c r="UQM257" s="200"/>
      <c r="UQP257" s="200"/>
      <c r="UQS257" s="200"/>
      <c r="UQV257" s="200"/>
      <c r="URE257" s="200"/>
      <c r="URK257" s="200"/>
      <c r="URN257" s="200"/>
      <c r="URQ257" s="200"/>
      <c r="URT257" s="200"/>
      <c r="URZ257" s="200"/>
      <c r="USI257" s="200"/>
      <c r="USK257" s="200"/>
      <c r="USL257" s="200"/>
      <c r="USN257" s="200"/>
      <c r="USQ257" s="200"/>
      <c r="UST257" s="200"/>
      <c r="USW257" s="200"/>
      <c r="USZ257" s="200"/>
      <c r="UTC257" s="200"/>
      <c r="UTE257" s="200"/>
      <c r="UTG257" s="200"/>
      <c r="UTJ257" s="200"/>
      <c r="UTM257" s="200"/>
      <c r="UTP257" s="200"/>
      <c r="UTS257" s="200"/>
      <c r="UTV257" s="200"/>
      <c r="UTY257" s="200"/>
      <c r="UUB257" s="200"/>
      <c r="UUD257" s="200"/>
      <c r="UUG257" s="200"/>
      <c r="UUJ257" s="200"/>
      <c r="UUM257" s="200"/>
      <c r="UUS257" s="200"/>
      <c r="UUV257" s="200"/>
      <c r="UUX257" s="200"/>
      <c r="UWE257" s="200"/>
      <c r="UWH257" s="200"/>
      <c r="UWK257" s="200"/>
      <c r="UWN257" s="200"/>
      <c r="UWQ257" s="200"/>
      <c r="UWR257" s="200"/>
      <c r="UWS257" s="200"/>
      <c r="UWV257" s="200"/>
      <c r="UWY257" s="200"/>
      <c r="UXB257" s="200"/>
      <c r="UXE257" s="200"/>
      <c r="UXG257" s="200"/>
      <c r="UXU257" s="200"/>
      <c r="UXV257" s="200"/>
      <c r="UXW257" s="200"/>
      <c r="UXX257" s="200"/>
      <c r="UXY257" s="200"/>
      <c r="UXZ257" s="200"/>
      <c r="UYA257" s="200"/>
      <c r="UYB257" s="200"/>
      <c r="UYC257" s="200"/>
      <c r="UYD257" s="200"/>
      <c r="UYE257" s="200"/>
      <c r="UYF257" s="200"/>
      <c r="UYG257" s="200"/>
      <c r="UYH257" s="200"/>
      <c r="UYI257" s="200"/>
      <c r="UYJ257" s="200"/>
      <c r="UYK257" s="200"/>
      <c r="UYL257" s="200"/>
      <c r="UYM257" s="200"/>
      <c r="UYS257" s="200"/>
      <c r="UYT257" s="200"/>
      <c r="UYU257" s="200"/>
      <c r="UYV257" s="200"/>
      <c r="UYW257" s="200"/>
      <c r="UYX257" s="200"/>
      <c r="UYY257" s="200"/>
      <c r="UZA257" s="200"/>
      <c r="UZB257" s="200"/>
      <c r="UZC257" s="200"/>
      <c r="UZD257" s="200"/>
      <c r="UZE257" s="200"/>
      <c r="UZF257" s="200"/>
      <c r="UZG257" s="200"/>
      <c r="UZH257" s="200"/>
      <c r="UZK257" s="200"/>
      <c r="UZN257" s="200"/>
      <c r="UZQ257" s="200"/>
      <c r="UZT257" s="200"/>
      <c r="UZW257" s="200"/>
      <c r="UZZ257" s="200"/>
      <c r="VAI257" s="200"/>
      <c r="VAL257" s="200"/>
      <c r="VAO257" s="200"/>
      <c r="VAR257" s="200"/>
      <c r="VBA257" s="200"/>
      <c r="VBG257" s="200"/>
      <c r="VBJ257" s="200"/>
      <c r="VBM257" s="200"/>
      <c r="VBP257" s="200"/>
      <c r="VBV257" s="200"/>
      <c r="VCE257" s="200"/>
      <c r="VCG257" s="200"/>
      <c r="VCH257" s="200"/>
      <c r="VCJ257" s="200"/>
      <c r="VCM257" s="200"/>
      <c r="VCP257" s="200"/>
      <c r="VCS257" s="200"/>
      <c r="VCV257" s="200"/>
      <c r="VCY257" s="200"/>
      <c r="VDA257" s="200"/>
      <c r="VDC257" s="200"/>
      <c r="VDF257" s="200"/>
      <c r="VDI257" s="200"/>
      <c r="VDL257" s="200"/>
      <c r="VDO257" s="200"/>
      <c r="VDR257" s="200"/>
      <c r="VDU257" s="200"/>
      <c r="VDX257" s="200"/>
      <c r="VDZ257" s="200"/>
      <c r="VEC257" s="200"/>
      <c r="VEF257" s="200"/>
      <c r="VEI257" s="200"/>
      <c r="VEO257" s="200"/>
      <c r="VER257" s="200"/>
      <c r="VET257" s="200"/>
      <c r="VGA257" s="200"/>
      <c r="VGD257" s="200"/>
      <c r="VGG257" s="200"/>
      <c r="VGJ257" s="200"/>
      <c r="VGM257" s="200"/>
      <c r="VGN257" s="200"/>
      <c r="VGO257" s="200"/>
      <c r="VGR257" s="200"/>
      <c r="VGU257" s="200"/>
      <c r="VGX257" s="200"/>
      <c r="VHA257" s="200"/>
      <c r="VHC257" s="200"/>
      <c r="VHQ257" s="200"/>
      <c r="VHR257" s="200"/>
      <c r="VHS257" s="200"/>
      <c r="VHT257" s="200"/>
      <c r="VHU257" s="200"/>
      <c r="VHV257" s="200"/>
      <c r="VHW257" s="200"/>
      <c r="VHX257" s="200"/>
      <c r="VHY257" s="200"/>
      <c r="VHZ257" s="200"/>
      <c r="VIA257" s="200"/>
      <c r="VIB257" s="200"/>
      <c r="VIC257" s="200"/>
      <c r="VID257" s="200"/>
      <c r="VIE257" s="200"/>
      <c r="VIF257" s="200"/>
      <c r="VIG257" s="200"/>
      <c r="VIH257" s="200"/>
      <c r="VII257" s="200"/>
      <c r="VIO257" s="200"/>
      <c r="VIP257" s="200"/>
      <c r="VIQ257" s="200"/>
      <c r="VIR257" s="200"/>
      <c r="VIS257" s="200"/>
      <c r="VIT257" s="200"/>
      <c r="VIU257" s="200"/>
      <c r="VIW257" s="200"/>
      <c r="VIX257" s="200"/>
      <c r="VIY257" s="200"/>
      <c r="VIZ257" s="200"/>
      <c r="VJA257" s="200"/>
      <c r="VJB257" s="200"/>
      <c r="VJC257" s="200"/>
      <c r="VJD257" s="200"/>
      <c r="VJG257" s="200"/>
      <c r="VJJ257" s="200"/>
      <c r="VJM257" s="200"/>
      <c r="VJP257" s="200"/>
      <c r="VJS257" s="200"/>
      <c r="VJV257" s="200"/>
      <c r="VKE257" s="200"/>
      <c r="VKH257" s="200"/>
      <c r="VKK257" s="200"/>
      <c r="VKN257" s="200"/>
      <c r="VKW257" s="200"/>
      <c r="VLC257" s="200"/>
      <c r="VLF257" s="200"/>
      <c r="VLI257" s="200"/>
      <c r="VLL257" s="200"/>
      <c r="VLR257" s="200"/>
      <c r="VMA257" s="200"/>
      <c r="VMC257" s="200"/>
      <c r="VMD257" s="200"/>
      <c r="VMF257" s="200"/>
      <c r="VMI257" s="200"/>
      <c r="VML257" s="200"/>
      <c r="VMO257" s="200"/>
      <c r="VMR257" s="200"/>
      <c r="VMU257" s="200"/>
      <c r="VMW257" s="200"/>
      <c r="VMY257" s="200"/>
      <c r="VNB257" s="200"/>
      <c r="VNE257" s="200"/>
      <c r="VNH257" s="200"/>
      <c r="VNK257" s="200"/>
      <c r="VNN257" s="200"/>
      <c r="VNQ257" s="200"/>
      <c r="VNT257" s="200"/>
      <c r="VNV257" s="200"/>
      <c r="VNY257" s="200"/>
      <c r="VOB257" s="200"/>
      <c r="VOE257" s="200"/>
      <c r="VOK257" s="200"/>
      <c r="VON257" s="200"/>
      <c r="VOP257" s="200"/>
      <c r="VPW257" s="200"/>
      <c r="VPZ257" s="200"/>
      <c r="VQC257" s="200"/>
      <c r="VQF257" s="200"/>
      <c r="VQI257" s="200"/>
      <c r="VQJ257" s="200"/>
      <c r="VQK257" s="200"/>
      <c r="VQN257" s="200"/>
      <c r="VQQ257" s="200"/>
      <c r="VQT257" s="200"/>
      <c r="VQW257" s="200"/>
      <c r="VQY257" s="200"/>
      <c r="VRM257" s="200"/>
      <c r="VRN257" s="200"/>
      <c r="VRO257" s="200"/>
      <c r="VRP257" s="200"/>
      <c r="VRQ257" s="200"/>
      <c r="VRR257" s="200"/>
      <c r="VRS257" s="200"/>
      <c r="VRT257" s="200"/>
      <c r="VRU257" s="200"/>
      <c r="VRV257" s="200"/>
      <c r="VRW257" s="200"/>
      <c r="VRX257" s="200"/>
      <c r="VRY257" s="200"/>
      <c r="VRZ257" s="200"/>
      <c r="VSA257" s="200"/>
      <c r="VSB257" s="200"/>
      <c r="VSC257" s="200"/>
      <c r="VSD257" s="200"/>
      <c r="VSE257" s="200"/>
      <c r="VSK257" s="200"/>
      <c r="VSL257" s="200"/>
      <c r="VSM257" s="200"/>
      <c r="VSN257" s="200"/>
      <c r="VSO257" s="200"/>
      <c r="VSP257" s="200"/>
      <c r="VSQ257" s="200"/>
      <c r="VSS257" s="200"/>
      <c r="VST257" s="200"/>
      <c r="VSU257" s="200"/>
      <c r="VSV257" s="200"/>
      <c r="VSW257" s="200"/>
      <c r="VSX257" s="200"/>
      <c r="VSY257" s="200"/>
      <c r="VSZ257" s="200"/>
      <c r="VTC257" s="200"/>
      <c r="VTF257" s="200"/>
      <c r="VTI257" s="200"/>
      <c r="VTL257" s="200"/>
      <c r="VTO257" s="200"/>
      <c r="VTR257" s="200"/>
      <c r="VUA257" s="200"/>
      <c r="VUD257" s="200"/>
      <c r="VUG257" s="200"/>
      <c r="VUJ257" s="200"/>
      <c r="VUS257" s="200"/>
      <c r="VUY257" s="200"/>
      <c r="VVB257" s="200"/>
      <c r="VVE257" s="200"/>
      <c r="VVH257" s="200"/>
      <c r="VVN257" s="200"/>
      <c r="VVW257" s="200"/>
      <c r="VVY257" s="200"/>
      <c r="VVZ257" s="200"/>
      <c r="VWB257" s="200"/>
      <c r="VWE257" s="200"/>
      <c r="VWH257" s="200"/>
      <c r="VWK257" s="200"/>
      <c r="VWN257" s="200"/>
      <c r="VWQ257" s="200"/>
      <c r="VWS257" s="200"/>
      <c r="VWU257" s="200"/>
      <c r="VWX257" s="200"/>
      <c r="VXA257" s="200"/>
      <c r="VXD257" s="200"/>
      <c r="VXG257" s="200"/>
      <c r="VXJ257" s="200"/>
      <c r="VXM257" s="200"/>
      <c r="VXP257" s="200"/>
      <c r="VXR257" s="200"/>
      <c r="VXU257" s="200"/>
      <c r="VXX257" s="200"/>
      <c r="VYA257" s="200"/>
      <c r="VYG257" s="200"/>
      <c r="VYJ257" s="200"/>
      <c r="VYL257" s="200"/>
      <c r="VZS257" s="200"/>
      <c r="VZV257" s="200"/>
      <c r="VZY257" s="200"/>
      <c r="WAB257" s="200"/>
      <c r="WAE257" s="200"/>
      <c r="WAF257" s="200"/>
      <c r="WAG257" s="200"/>
      <c r="WAJ257" s="200"/>
      <c r="WAM257" s="200"/>
      <c r="WAP257" s="200"/>
      <c r="WAS257" s="200"/>
      <c r="WAU257" s="200"/>
      <c r="WBI257" s="200"/>
      <c r="WBJ257" s="200"/>
      <c r="WBK257" s="200"/>
      <c r="WBL257" s="200"/>
      <c r="WBM257" s="200"/>
      <c r="WBN257" s="200"/>
      <c r="WBO257" s="200"/>
      <c r="WBP257" s="200"/>
      <c r="WBQ257" s="200"/>
      <c r="WBR257" s="200"/>
      <c r="WBS257" s="200"/>
      <c r="WBT257" s="200"/>
      <c r="WBU257" s="200"/>
      <c r="WBV257" s="200"/>
      <c r="WBW257" s="200"/>
      <c r="WBX257" s="200"/>
      <c r="WBY257" s="200"/>
      <c r="WBZ257" s="200"/>
      <c r="WCA257" s="200"/>
      <c r="WCG257" s="200"/>
      <c r="WCH257" s="200"/>
      <c r="WCI257" s="200"/>
      <c r="WCJ257" s="200"/>
      <c r="WCK257" s="200"/>
      <c r="WCL257" s="200"/>
      <c r="WCM257" s="200"/>
      <c r="WCO257" s="200"/>
      <c r="WCP257" s="200"/>
      <c r="WCQ257" s="200"/>
      <c r="WCR257" s="200"/>
      <c r="WCS257" s="200"/>
      <c r="WCT257" s="200"/>
      <c r="WCU257" s="200"/>
      <c r="WCV257" s="200"/>
      <c r="WCY257" s="200"/>
      <c r="WDB257" s="200"/>
      <c r="WDE257" s="200"/>
      <c r="WDH257" s="200"/>
      <c r="WDK257" s="200"/>
      <c r="WDN257" s="200"/>
      <c r="WDW257" s="200"/>
      <c r="WDZ257" s="200"/>
      <c r="WEC257" s="200"/>
      <c r="WEF257" s="200"/>
      <c r="WEO257" s="200"/>
      <c r="WEU257" s="200"/>
      <c r="WEX257" s="200"/>
      <c r="WFA257" s="200"/>
      <c r="WFD257" s="200"/>
      <c r="WFJ257" s="200"/>
      <c r="WFS257" s="200"/>
      <c r="WFU257" s="200"/>
      <c r="WFV257" s="200"/>
      <c r="WFX257" s="200"/>
      <c r="WGA257" s="200"/>
      <c r="WGD257" s="200"/>
      <c r="WGG257" s="200"/>
      <c r="WGJ257" s="200"/>
      <c r="WGM257" s="200"/>
      <c r="WGO257" s="200"/>
      <c r="WGQ257" s="200"/>
      <c r="WGT257" s="200"/>
      <c r="WGW257" s="200"/>
      <c r="WGZ257" s="200"/>
      <c r="WHC257" s="200"/>
      <c r="WHF257" s="200"/>
      <c r="WHI257" s="200"/>
      <c r="WHL257" s="200"/>
      <c r="WHN257" s="200"/>
      <c r="WHQ257" s="200"/>
      <c r="WHT257" s="200"/>
      <c r="WHW257" s="200"/>
      <c r="WIC257" s="200"/>
      <c r="WIF257" s="200"/>
      <c r="WIH257" s="200"/>
      <c r="WJO257" s="200"/>
      <c r="WJR257" s="200"/>
      <c r="WJU257" s="200"/>
      <c r="WJX257" s="200"/>
      <c r="WKA257" s="200"/>
      <c r="WKB257" s="200"/>
      <c r="WKC257" s="200"/>
      <c r="WKF257" s="200"/>
      <c r="WKI257" s="200"/>
      <c r="WKL257" s="200"/>
      <c r="WKO257" s="200"/>
      <c r="WKQ257" s="200"/>
      <c r="WLE257" s="200"/>
      <c r="WLF257" s="200"/>
      <c r="WLG257" s="200"/>
      <c r="WLH257" s="200"/>
      <c r="WLI257" s="200"/>
      <c r="WLJ257" s="200"/>
      <c r="WLK257" s="200"/>
      <c r="WLL257" s="200"/>
      <c r="WLM257" s="200"/>
      <c r="WLN257" s="200"/>
      <c r="WLO257" s="200"/>
      <c r="WLP257" s="200"/>
      <c r="WLQ257" s="200"/>
      <c r="WLR257" s="200"/>
      <c r="WLS257" s="200"/>
      <c r="WLT257" s="200"/>
      <c r="WLU257" s="200"/>
      <c r="WLV257" s="200"/>
      <c r="WLW257" s="200"/>
      <c r="WMC257" s="200"/>
      <c r="WMD257" s="200"/>
      <c r="WME257" s="200"/>
      <c r="WMF257" s="200"/>
      <c r="WMG257" s="200"/>
      <c r="WMH257" s="200"/>
      <c r="WMI257" s="200"/>
      <c r="WMK257" s="200"/>
      <c r="WML257" s="200"/>
      <c r="WMM257" s="200"/>
      <c r="WMN257" s="200"/>
      <c r="WMO257" s="200"/>
      <c r="WMP257" s="200"/>
      <c r="WMQ257" s="200"/>
      <c r="WMR257" s="200"/>
      <c r="WMU257" s="200"/>
      <c r="WMX257" s="200"/>
      <c r="WNA257" s="200"/>
      <c r="WND257" s="200"/>
      <c r="WNG257" s="200"/>
      <c r="WNJ257" s="200"/>
      <c r="WNS257" s="200"/>
      <c r="WNV257" s="200"/>
      <c r="WNY257" s="200"/>
      <c r="WOB257" s="200"/>
      <c r="WOK257" s="200"/>
      <c r="WOQ257" s="200"/>
      <c r="WOT257" s="200"/>
      <c r="WOW257" s="200"/>
      <c r="WOZ257" s="200"/>
      <c r="WPF257" s="200"/>
      <c r="WPO257" s="200"/>
      <c r="WPQ257" s="200"/>
      <c r="WPR257" s="200"/>
      <c r="WPT257" s="200"/>
      <c r="WPW257" s="200"/>
      <c r="WPZ257" s="200"/>
      <c r="WQC257" s="200"/>
      <c r="WQF257" s="200"/>
      <c r="WQI257" s="200"/>
      <c r="WQK257" s="200"/>
      <c r="WQM257" s="200"/>
      <c r="WQP257" s="200"/>
      <c r="WQS257" s="200"/>
      <c r="WQV257" s="200"/>
      <c r="WQY257" s="200"/>
      <c r="WRB257" s="200"/>
      <c r="WRE257" s="200"/>
      <c r="WRH257" s="200"/>
      <c r="WRJ257" s="200"/>
      <c r="WRM257" s="200"/>
      <c r="WRP257" s="200"/>
      <c r="WRS257" s="200"/>
      <c r="WRY257" s="200"/>
      <c r="WSB257" s="200"/>
      <c r="WSD257" s="200"/>
      <c r="WTK257" s="200"/>
      <c r="WTN257" s="200"/>
      <c r="WTQ257" s="200"/>
      <c r="WTT257" s="200"/>
      <c r="WTW257" s="200"/>
      <c r="WTX257" s="200"/>
      <c r="WTY257" s="200"/>
      <c r="WUB257" s="200"/>
      <c r="WUE257" s="200"/>
      <c r="WUH257" s="200"/>
      <c r="WUK257" s="200"/>
      <c r="WUM257" s="200"/>
    </row>
    <row r="258" spans="1:16107" s="57" customFormat="1" ht="20.25" hidden="1" customHeight="1" x14ac:dyDescent="0.3">
      <c r="A258" s="9" t="s">
        <v>255</v>
      </c>
      <c r="B258" s="53" t="s">
        <v>346</v>
      </c>
      <c r="C258" s="7"/>
      <c r="D258" s="91"/>
      <c r="E258" s="92"/>
    </row>
    <row r="259" spans="1:16107" s="57" customFormat="1" ht="20.25" hidden="1" customHeight="1" x14ac:dyDescent="0.3">
      <c r="A259" s="9" t="s">
        <v>256</v>
      </c>
      <c r="B259" s="53" t="s">
        <v>348</v>
      </c>
      <c r="C259" s="7"/>
      <c r="D259" s="91"/>
      <c r="E259" s="92"/>
    </row>
    <row r="260" spans="1:16107" s="57" customFormat="1" ht="20.25" hidden="1" customHeight="1" x14ac:dyDescent="0.3">
      <c r="A260" s="9" t="s">
        <v>257</v>
      </c>
      <c r="B260" s="53" t="s">
        <v>346</v>
      </c>
      <c r="C260" s="15"/>
      <c r="D260" s="91"/>
      <c r="E260" s="92"/>
    </row>
    <row r="261" spans="1:16107" s="57" customFormat="1" ht="21.75" hidden="1" customHeight="1" x14ac:dyDescent="0.3">
      <c r="A261" s="13" t="s">
        <v>258</v>
      </c>
      <c r="B261" s="53" t="s">
        <v>346</v>
      </c>
      <c r="C261" s="7"/>
      <c r="D261" s="91"/>
      <c r="E261" s="92"/>
    </row>
    <row r="262" spans="1:16107" s="57" customFormat="1" ht="21.75" hidden="1" customHeight="1" x14ac:dyDescent="0.3">
      <c r="A262" s="9" t="s">
        <v>259</v>
      </c>
      <c r="B262" s="53" t="s">
        <v>346</v>
      </c>
      <c r="C262" s="7"/>
      <c r="D262" s="91"/>
      <c r="E262" s="92"/>
    </row>
    <row r="263" spans="1:16107" s="57" customFormat="1" ht="20.25" hidden="1" customHeight="1" x14ac:dyDescent="0.3">
      <c r="A263" s="11" t="s">
        <v>260</v>
      </c>
      <c r="B263" s="53" t="s">
        <v>346</v>
      </c>
      <c r="C263" s="7"/>
      <c r="D263" s="91"/>
      <c r="E263" s="92"/>
    </row>
    <row r="264" spans="1:16107" s="57" customFormat="1" ht="20.25" hidden="1" customHeight="1" x14ac:dyDescent="0.3">
      <c r="A264" s="11" t="s">
        <v>261</v>
      </c>
      <c r="B264" s="53" t="s">
        <v>346</v>
      </c>
      <c r="C264" s="7"/>
      <c r="D264" s="91"/>
      <c r="E264" s="92"/>
    </row>
    <row r="265" spans="1:16107" s="57" customFormat="1" ht="20.399999999999999" customHeight="1" x14ac:dyDescent="0.3">
      <c r="A265" s="9" t="s">
        <v>262</v>
      </c>
      <c r="B265" s="199" t="s">
        <v>349</v>
      </c>
      <c r="C265" s="7">
        <v>33</v>
      </c>
      <c r="D265" s="105">
        <v>15000</v>
      </c>
      <c r="E265" s="106">
        <f>+D265*C265</f>
        <v>495000</v>
      </c>
      <c r="F265" s="200"/>
      <c r="G265" s="200"/>
      <c r="H265" s="200"/>
      <c r="I265" s="200"/>
      <c r="J265" s="200"/>
      <c r="K265" s="200"/>
      <c r="Q265" s="200"/>
      <c r="R265" s="200"/>
      <c r="S265" s="200"/>
      <c r="T265" s="200"/>
      <c r="U265" s="200"/>
      <c r="V265" s="200"/>
      <c r="W265" s="200"/>
      <c r="Y265" s="200"/>
      <c r="Z265" s="200"/>
      <c r="AA265" s="200"/>
      <c r="AB265" s="200"/>
      <c r="AC265" s="200"/>
      <c r="AD265" s="200"/>
      <c r="AE265" s="200"/>
      <c r="AF265" s="200"/>
      <c r="AI265" s="200"/>
      <c r="AL265" s="200"/>
      <c r="AO265" s="200"/>
      <c r="AR265" s="200"/>
      <c r="AU265" s="200"/>
      <c r="AX265" s="200"/>
      <c r="BG265" s="200"/>
      <c r="BJ265" s="200"/>
      <c r="BM265" s="200"/>
      <c r="BP265" s="200"/>
      <c r="BY265" s="200"/>
      <c r="CE265" s="200"/>
      <c r="CH265" s="200"/>
      <c r="CK265" s="200"/>
      <c r="CN265" s="200"/>
      <c r="CT265" s="200"/>
      <c r="DC265" s="200"/>
      <c r="DE265" s="200"/>
      <c r="DF265" s="200"/>
      <c r="DH265" s="200"/>
      <c r="DK265" s="200"/>
      <c r="DN265" s="200"/>
      <c r="DQ265" s="200"/>
      <c r="DT265" s="200"/>
      <c r="DW265" s="200"/>
      <c r="DY265" s="200"/>
      <c r="EA265" s="200"/>
      <c r="ED265" s="200"/>
      <c r="EG265" s="200"/>
      <c r="EJ265" s="200"/>
      <c r="EM265" s="200"/>
      <c r="EP265" s="200"/>
      <c r="ES265" s="200"/>
      <c r="EV265" s="200"/>
      <c r="EX265" s="200"/>
      <c r="FA265" s="200"/>
      <c r="FD265" s="200"/>
      <c r="FG265" s="200"/>
      <c r="FM265" s="200"/>
      <c r="FP265" s="200"/>
      <c r="FR265" s="200"/>
      <c r="GY265" s="200"/>
      <c r="HB265" s="200"/>
      <c r="HE265" s="200"/>
      <c r="HH265" s="200"/>
      <c r="HK265" s="200"/>
      <c r="HL265" s="200"/>
      <c r="HM265" s="200"/>
      <c r="HP265" s="200"/>
      <c r="HS265" s="200"/>
      <c r="HV265" s="200"/>
      <c r="HY265" s="200"/>
      <c r="IA265" s="200"/>
      <c r="IO265" s="200"/>
      <c r="IP265" s="200"/>
      <c r="IQ265" s="200"/>
      <c r="IR265" s="200"/>
      <c r="IS265" s="200"/>
      <c r="IT265" s="200"/>
      <c r="IU265" s="200"/>
      <c r="IV265" s="200"/>
      <c r="IW265" s="200"/>
      <c r="IX265" s="200"/>
      <c r="IY265" s="200"/>
      <c r="IZ265" s="200"/>
      <c r="JA265" s="200"/>
      <c r="JB265" s="200"/>
      <c r="JC265" s="200"/>
      <c r="JD265" s="200"/>
      <c r="JE265" s="200"/>
      <c r="JF265" s="200"/>
      <c r="JG265" s="200"/>
      <c r="JM265" s="200"/>
      <c r="JN265" s="200"/>
      <c r="JO265" s="200"/>
      <c r="JP265" s="200"/>
      <c r="JQ265" s="200"/>
      <c r="JR265" s="200"/>
      <c r="JS265" s="200"/>
      <c r="JU265" s="200"/>
      <c r="JV265" s="200"/>
      <c r="JW265" s="200"/>
      <c r="JX265" s="200"/>
      <c r="JY265" s="200"/>
      <c r="JZ265" s="200"/>
      <c r="KA265" s="200"/>
      <c r="KB265" s="200"/>
      <c r="KE265" s="200"/>
      <c r="KH265" s="200"/>
      <c r="KK265" s="200"/>
      <c r="KN265" s="200"/>
      <c r="KQ265" s="200"/>
      <c r="KT265" s="200"/>
      <c r="LC265" s="200"/>
      <c r="LF265" s="200"/>
      <c r="LI265" s="200"/>
      <c r="LL265" s="200"/>
      <c r="LU265" s="200"/>
      <c r="MA265" s="200"/>
      <c r="MD265" s="200"/>
      <c r="MG265" s="200"/>
      <c r="MJ265" s="200"/>
      <c r="MP265" s="200"/>
      <c r="MY265" s="200"/>
      <c r="NA265" s="200"/>
      <c r="NB265" s="200"/>
      <c r="ND265" s="200"/>
      <c r="NG265" s="200"/>
      <c r="NJ265" s="200"/>
      <c r="NM265" s="200"/>
      <c r="NP265" s="200"/>
      <c r="NS265" s="200"/>
      <c r="NU265" s="200"/>
      <c r="NW265" s="200"/>
      <c r="NZ265" s="200"/>
      <c r="OC265" s="200"/>
      <c r="OF265" s="200"/>
      <c r="OI265" s="200"/>
      <c r="OL265" s="200"/>
      <c r="OO265" s="200"/>
      <c r="OR265" s="200"/>
      <c r="OT265" s="200"/>
      <c r="OW265" s="200"/>
      <c r="OZ265" s="200"/>
      <c r="PC265" s="200"/>
      <c r="PI265" s="200"/>
      <c r="PL265" s="200"/>
      <c r="PN265" s="200"/>
      <c r="QU265" s="200"/>
      <c r="QX265" s="200"/>
      <c r="RA265" s="200"/>
      <c r="RD265" s="200"/>
      <c r="RG265" s="200"/>
      <c r="RH265" s="200"/>
      <c r="RI265" s="200"/>
      <c r="RL265" s="200"/>
      <c r="RO265" s="200"/>
      <c r="RR265" s="200"/>
      <c r="RU265" s="200"/>
      <c r="RW265" s="200"/>
      <c r="SK265" s="200"/>
      <c r="SL265" s="200"/>
      <c r="SM265" s="200"/>
      <c r="SN265" s="200"/>
      <c r="SO265" s="200"/>
      <c r="SP265" s="200"/>
      <c r="SQ265" s="200"/>
      <c r="SR265" s="200"/>
      <c r="SS265" s="200"/>
      <c r="ST265" s="200"/>
      <c r="SU265" s="200"/>
      <c r="SV265" s="200"/>
      <c r="SW265" s="200"/>
      <c r="SX265" s="200"/>
      <c r="SY265" s="200"/>
      <c r="SZ265" s="200"/>
      <c r="TA265" s="200"/>
      <c r="TB265" s="200"/>
      <c r="TC265" s="200"/>
      <c r="TI265" s="200"/>
      <c r="TJ265" s="200"/>
      <c r="TK265" s="200"/>
      <c r="TL265" s="200"/>
      <c r="TM265" s="200"/>
      <c r="TN265" s="200"/>
      <c r="TO265" s="200"/>
      <c r="TQ265" s="200"/>
      <c r="TR265" s="200"/>
      <c r="TS265" s="200"/>
      <c r="TT265" s="200"/>
      <c r="TU265" s="200"/>
      <c r="TV265" s="200"/>
      <c r="TW265" s="200"/>
      <c r="TX265" s="200"/>
      <c r="UA265" s="200"/>
      <c r="UD265" s="200"/>
      <c r="UG265" s="200"/>
      <c r="UJ265" s="200"/>
      <c r="UM265" s="200"/>
      <c r="UP265" s="200"/>
      <c r="UY265" s="200"/>
      <c r="VB265" s="200"/>
      <c r="VE265" s="200"/>
      <c r="VH265" s="200"/>
      <c r="VQ265" s="200"/>
      <c r="VW265" s="200"/>
      <c r="VZ265" s="200"/>
      <c r="WC265" s="200"/>
      <c r="WF265" s="200"/>
      <c r="WL265" s="200"/>
      <c r="WU265" s="200"/>
      <c r="WW265" s="200"/>
      <c r="WX265" s="200"/>
      <c r="WZ265" s="200"/>
      <c r="XC265" s="200"/>
      <c r="XF265" s="200"/>
      <c r="XI265" s="200"/>
      <c r="XL265" s="200"/>
      <c r="XO265" s="200"/>
      <c r="XQ265" s="200"/>
      <c r="XS265" s="200"/>
      <c r="XV265" s="200"/>
      <c r="XY265" s="200"/>
      <c r="YB265" s="200"/>
      <c r="YE265" s="200"/>
      <c r="YH265" s="200"/>
      <c r="YK265" s="200"/>
      <c r="YN265" s="200"/>
      <c r="YP265" s="200"/>
      <c r="YS265" s="200"/>
      <c r="YV265" s="200"/>
      <c r="YY265" s="200"/>
      <c r="ZE265" s="200"/>
      <c r="ZH265" s="200"/>
      <c r="ZJ265" s="200"/>
      <c r="AAQ265" s="200"/>
      <c r="AAT265" s="200"/>
      <c r="AAW265" s="200"/>
      <c r="AAZ265" s="200"/>
      <c r="ABC265" s="200"/>
      <c r="ABD265" s="200"/>
      <c r="ABE265" s="200"/>
      <c r="ABH265" s="200"/>
      <c r="ABK265" s="200"/>
      <c r="ABN265" s="200"/>
      <c r="ABQ265" s="200"/>
      <c r="ABS265" s="200"/>
      <c r="ACG265" s="200"/>
      <c r="ACH265" s="200"/>
      <c r="ACI265" s="200"/>
      <c r="ACJ265" s="200"/>
      <c r="ACK265" s="200"/>
      <c r="ACL265" s="200"/>
      <c r="ACM265" s="200"/>
      <c r="ACN265" s="200"/>
      <c r="ACO265" s="200"/>
      <c r="ACP265" s="200"/>
      <c r="ACQ265" s="200"/>
      <c r="ACR265" s="200"/>
      <c r="ACS265" s="200"/>
      <c r="ACT265" s="200"/>
      <c r="ACU265" s="200"/>
      <c r="ACV265" s="200"/>
      <c r="ACW265" s="200"/>
      <c r="ACX265" s="200"/>
      <c r="ACY265" s="200"/>
      <c r="ADE265" s="200"/>
      <c r="ADF265" s="200"/>
      <c r="ADG265" s="200"/>
      <c r="ADH265" s="200"/>
      <c r="ADI265" s="200"/>
      <c r="ADJ265" s="200"/>
      <c r="ADK265" s="200"/>
      <c r="ADM265" s="200"/>
      <c r="ADN265" s="200"/>
      <c r="ADO265" s="200"/>
      <c r="ADP265" s="200"/>
      <c r="ADQ265" s="200"/>
      <c r="ADR265" s="200"/>
      <c r="ADS265" s="200"/>
      <c r="ADT265" s="200"/>
      <c r="ADW265" s="200"/>
      <c r="ADZ265" s="200"/>
      <c r="AEC265" s="200"/>
      <c r="AEF265" s="200"/>
      <c r="AEI265" s="200"/>
      <c r="AEL265" s="200"/>
      <c r="AEU265" s="200"/>
      <c r="AEX265" s="200"/>
      <c r="AFA265" s="200"/>
      <c r="AFD265" s="200"/>
      <c r="AFM265" s="200"/>
      <c r="AFS265" s="200"/>
      <c r="AFV265" s="200"/>
      <c r="AFY265" s="200"/>
      <c r="AGB265" s="200"/>
      <c r="AGH265" s="200"/>
      <c r="AGQ265" s="200"/>
      <c r="AGS265" s="200"/>
      <c r="AGT265" s="200"/>
      <c r="AGV265" s="200"/>
      <c r="AGY265" s="200"/>
      <c r="AHB265" s="200"/>
      <c r="AHE265" s="200"/>
      <c r="AHH265" s="200"/>
      <c r="AHK265" s="200"/>
      <c r="AHM265" s="200"/>
      <c r="AHO265" s="200"/>
      <c r="AHR265" s="200"/>
      <c r="AHU265" s="200"/>
      <c r="AHX265" s="200"/>
      <c r="AIA265" s="200"/>
      <c r="AID265" s="200"/>
      <c r="AIG265" s="200"/>
      <c r="AIJ265" s="200"/>
      <c r="AIL265" s="200"/>
      <c r="AIO265" s="200"/>
      <c r="AIR265" s="200"/>
      <c r="AIU265" s="200"/>
      <c r="AJA265" s="200"/>
      <c r="AJD265" s="200"/>
      <c r="AJF265" s="200"/>
      <c r="AKM265" s="200"/>
      <c r="AKP265" s="200"/>
      <c r="AKS265" s="200"/>
      <c r="AKV265" s="200"/>
      <c r="AKY265" s="200"/>
      <c r="AKZ265" s="200"/>
      <c r="ALA265" s="200"/>
      <c r="ALD265" s="200"/>
      <c r="ALG265" s="200"/>
      <c r="ALJ265" s="200"/>
      <c r="ALM265" s="200"/>
      <c r="ALO265" s="200"/>
      <c r="AMC265" s="200"/>
      <c r="AMD265" s="200"/>
      <c r="AME265" s="200"/>
      <c r="AMF265" s="200"/>
      <c r="AMG265" s="200"/>
      <c r="AMH265" s="200"/>
      <c r="AMI265" s="200"/>
      <c r="AMJ265" s="200"/>
      <c r="AMK265" s="200"/>
      <c r="AML265" s="200"/>
      <c r="AMM265" s="200"/>
      <c r="AMN265" s="200"/>
      <c r="AMO265" s="200"/>
      <c r="AMP265" s="200"/>
      <c r="AMQ265" s="200"/>
      <c r="AMR265" s="200"/>
      <c r="AMS265" s="200"/>
      <c r="AMT265" s="200"/>
      <c r="AMU265" s="200"/>
      <c r="ANA265" s="200"/>
      <c r="ANB265" s="200"/>
      <c r="ANC265" s="200"/>
      <c r="AND265" s="200"/>
      <c r="ANE265" s="200"/>
      <c r="ANF265" s="200"/>
      <c r="ANG265" s="200"/>
      <c r="ANI265" s="200"/>
      <c r="ANJ265" s="200"/>
      <c r="ANK265" s="200"/>
      <c r="ANL265" s="200"/>
      <c r="ANM265" s="200"/>
      <c r="ANN265" s="200"/>
      <c r="ANO265" s="200"/>
      <c r="ANP265" s="200"/>
      <c r="ANS265" s="200"/>
      <c r="ANV265" s="200"/>
      <c r="ANY265" s="200"/>
      <c r="AOB265" s="200"/>
      <c r="AOE265" s="200"/>
      <c r="AOH265" s="200"/>
      <c r="AOQ265" s="200"/>
      <c r="AOT265" s="200"/>
      <c r="AOW265" s="200"/>
      <c r="AOZ265" s="200"/>
      <c r="API265" s="200"/>
      <c r="APO265" s="200"/>
      <c r="APR265" s="200"/>
      <c r="APU265" s="200"/>
      <c r="APX265" s="200"/>
      <c r="AQD265" s="200"/>
      <c r="AQM265" s="200"/>
      <c r="AQO265" s="200"/>
      <c r="AQP265" s="200"/>
      <c r="AQR265" s="200"/>
      <c r="AQU265" s="200"/>
      <c r="AQX265" s="200"/>
      <c r="ARA265" s="200"/>
      <c r="ARD265" s="200"/>
      <c r="ARG265" s="200"/>
      <c r="ARI265" s="200"/>
      <c r="ARK265" s="200"/>
      <c r="ARN265" s="200"/>
      <c r="ARQ265" s="200"/>
      <c r="ART265" s="200"/>
      <c r="ARW265" s="200"/>
      <c r="ARZ265" s="200"/>
      <c r="ASC265" s="200"/>
      <c r="ASF265" s="200"/>
      <c r="ASH265" s="200"/>
      <c r="ASK265" s="200"/>
      <c r="ASN265" s="200"/>
      <c r="ASQ265" s="200"/>
      <c r="ASW265" s="200"/>
      <c r="ASZ265" s="200"/>
      <c r="ATB265" s="200"/>
      <c r="AUI265" s="200"/>
      <c r="AUL265" s="200"/>
      <c r="AUO265" s="200"/>
      <c r="AUR265" s="200"/>
      <c r="AUU265" s="200"/>
      <c r="AUV265" s="200"/>
      <c r="AUW265" s="200"/>
      <c r="AUZ265" s="200"/>
      <c r="AVC265" s="200"/>
      <c r="AVF265" s="200"/>
      <c r="AVI265" s="200"/>
      <c r="AVK265" s="200"/>
      <c r="AVY265" s="200"/>
      <c r="AVZ265" s="200"/>
      <c r="AWA265" s="200"/>
      <c r="AWB265" s="200"/>
      <c r="AWC265" s="200"/>
      <c r="AWD265" s="200"/>
      <c r="AWE265" s="200"/>
      <c r="AWF265" s="200"/>
      <c r="AWG265" s="200"/>
      <c r="AWH265" s="200"/>
      <c r="AWI265" s="200"/>
      <c r="AWJ265" s="200"/>
      <c r="AWK265" s="200"/>
      <c r="AWL265" s="200"/>
      <c r="AWM265" s="200"/>
      <c r="AWN265" s="200"/>
      <c r="AWO265" s="200"/>
      <c r="AWP265" s="200"/>
      <c r="AWQ265" s="200"/>
      <c r="AWW265" s="200"/>
      <c r="AWX265" s="200"/>
      <c r="AWY265" s="200"/>
      <c r="AWZ265" s="200"/>
      <c r="AXA265" s="200"/>
      <c r="AXB265" s="200"/>
      <c r="AXC265" s="200"/>
      <c r="AXE265" s="200"/>
      <c r="AXF265" s="200"/>
      <c r="AXG265" s="200"/>
      <c r="AXH265" s="200"/>
      <c r="AXI265" s="200"/>
      <c r="AXJ265" s="200"/>
      <c r="AXK265" s="200"/>
      <c r="AXL265" s="200"/>
      <c r="AXO265" s="200"/>
      <c r="AXR265" s="200"/>
      <c r="AXU265" s="200"/>
      <c r="AXX265" s="200"/>
      <c r="AYA265" s="200"/>
      <c r="AYD265" s="200"/>
      <c r="AYM265" s="200"/>
      <c r="AYP265" s="200"/>
      <c r="AYS265" s="200"/>
      <c r="AYV265" s="200"/>
      <c r="AZE265" s="200"/>
      <c r="AZK265" s="200"/>
      <c r="AZN265" s="200"/>
      <c r="AZQ265" s="200"/>
      <c r="AZT265" s="200"/>
      <c r="AZZ265" s="200"/>
      <c r="BAI265" s="200"/>
      <c r="BAK265" s="200"/>
      <c r="BAL265" s="200"/>
      <c r="BAN265" s="200"/>
      <c r="BAQ265" s="200"/>
      <c r="BAT265" s="200"/>
      <c r="BAW265" s="200"/>
      <c r="BAZ265" s="200"/>
      <c r="BBC265" s="200"/>
      <c r="BBE265" s="200"/>
      <c r="BBG265" s="200"/>
      <c r="BBJ265" s="200"/>
      <c r="BBM265" s="200"/>
      <c r="BBP265" s="200"/>
      <c r="BBS265" s="200"/>
      <c r="BBV265" s="200"/>
      <c r="BBY265" s="200"/>
      <c r="BCB265" s="200"/>
      <c r="BCD265" s="200"/>
      <c r="BCG265" s="200"/>
      <c r="BCJ265" s="200"/>
      <c r="BCM265" s="200"/>
      <c r="BCS265" s="200"/>
      <c r="BCV265" s="200"/>
      <c r="BCX265" s="200"/>
      <c r="BEE265" s="200"/>
      <c r="BEH265" s="200"/>
      <c r="BEK265" s="200"/>
      <c r="BEN265" s="200"/>
      <c r="BEQ265" s="200"/>
      <c r="BER265" s="200"/>
      <c r="BES265" s="200"/>
      <c r="BEV265" s="200"/>
      <c r="BEY265" s="200"/>
      <c r="BFB265" s="200"/>
      <c r="BFE265" s="200"/>
      <c r="BFG265" s="200"/>
      <c r="BFU265" s="200"/>
      <c r="BFV265" s="200"/>
      <c r="BFW265" s="200"/>
      <c r="BFX265" s="200"/>
      <c r="BFY265" s="200"/>
      <c r="BFZ265" s="200"/>
      <c r="BGA265" s="200"/>
      <c r="BGB265" s="200"/>
      <c r="BGC265" s="200"/>
      <c r="BGD265" s="200"/>
      <c r="BGE265" s="200"/>
      <c r="BGF265" s="200"/>
      <c r="BGG265" s="200"/>
      <c r="BGH265" s="200"/>
      <c r="BGI265" s="200"/>
      <c r="BGJ265" s="200"/>
      <c r="BGK265" s="200"/>
      <c r="BGL265" s="200"/>
      <c r="BGM265" s="200"/>
      <c r="BGS265" s="200"/>
      <c r="BGT265" s="200"/>
      <c r="BGU265" s="200"/>
      <c r="BGV265" s="200"/>
      <c r="BGW265" s="200"/>
      <c r="BGX265" s="200"/>
      <c r="BGY265" s="200"/>
      <c r="BHA265" s="200"/>
      <c r="BHB265" s="200"/>
      <c r="BHC265" s="200"/>
      <c r="BHD265" s="200"/>
      <c r="BHE265" s="200"/>
      <c r="BHF265" s="200"/>
      <c r="BHG265" s="200"/>
      <c r="BHH265" s="200"/>
      <c r="BHK265" s="200"/>
      <c r="BHN265" s="200"/>
      <c r="BHQ265" s="200"/>
      <c r="BHT265" s="200"/>
      <c r="BHW265" s="200"/>
      <c r="BHZ265" s="200"/>
      <c r="BII265" s="200"/>
      <c r="BIL265" s="200"/>
      <c r="BIO265" s="200"/>
      <c r="BIR265" s="200"/>
      <c r="BJA265" s="200"/>
      <c r="BJG265" s="200"/>
      <c r="BJJ265" s="200"/>
      <c r="BJM265" s="200"/>
      <c r="BJP265" s="200"/>
      <c r="BJV265" s="200"/>
      <c r="BKE265" s="200"/>
      <c r="BKG265" s="200"/>
      <c r="BKH265" s="200"/>
      <c r="BKJ265" s="200"/>
      <c r="BKM265" s="200"/>
      <c r="BKP265" s="200"/>
      <c r="BKS265" s="200"/>
      <c r="BKV265" s="200"/>
      <c r="BKY265" s="200"/>
      <c r="BLA265" s="200"/>
      <c r="BLC265" s="200"/>
      <c r="BLF265" s="200"/>
      <c r="BLI265" s="200"/>
      <c r="BLL265" s="200"/>
      <c r="BLO265" s="200"/>
      <c r="BLR265" s="200"/>
      <c r="BLU265" s="200"/>
      <c r="BLX265" s="200"/>
      <c r="BLZ265" s="200"/>
      <c r="BMC265" s="200"/>
      <c r="BMF265" s="200"/>
      <c r="BMI265" s="200"/>
      <c r="BMO265" s="200"/>
      <c r="BMR265" s="200"/>
      <c r="BMT265" s="200"/>
      <c r="BOA265" s="200"/>
      <c r="BOD265" s="200"/>
      <c r="BOG265" s="200"/>
      <c r="BOJ265" s="200"/>
      <c r="BOM265" s="200"/>
      <c r="BON265" s="200"/>
      <c r="BOO265" s="200"/>
      <c r="BOR265" s="200"/>
      <c r="BOU265" s="200"/>
      <c r="BOX265" s="200"/>
      <c r="BPA265" s="200"/>
      <c r="BPC265" s="200"/>
      <c r="BPQ265" s="200"/>
      <c r="BPR265" s="200"/>
      <c r="BPS265" s="200"/>
      <c r="BPT265" s="200"/>
      <c r="BPU265" s="200"/>
      <c r="BPV265" s="200"/>
      <c r="BPW265" s="200"/>
      <c r="BPX265" s="200"/>
      <c r="BPY265" s="200"/>
      <c r="BPZ265" s="200"/>
      <c r="BQA265" s="200"/>
      <c r="BQB265" s="200"/>
      <c r="BQC265" s="200"/>
      <c r="BQD265" s="200"/>
      <c r="BQE265" s="200"/>
      <c r="BQF265" s="200"/>
      <c r="BQG265" s="200"/>
      <c r="BQH265" s="200"/>
      <c r="BQI265" s="200"/>
      <c r="BQO265" s="200"/>
      <c r="BQP265" s="200"/>
      <c r="BQQ265" s="200"/>
      <c r="BQR265" s="200"/>
      <c r="BQS265" s="200"/>
      <c r="BQT265" s="200"/>
      <c r="BQU265" s="200"/>
      <c r="BQW265" s="200"/>
      <c r="BQX265" s="200"/>
      <c r="BQY265" s="200"/>
      <c r="BQZ265" s="200"/>
      <c r="BRA265" s="200"/>
      <c r="BRB265" s="200"/>
      <c r="BRC265" s="200"/>
      <c r="BRD265" s="200"/>
      <c r="BRG265" s="200"/>
      <c r="BRJ265" s="200"/>
      <c r="BRM265" s="200"/>
      <c r="BRP265" s="200"/>
      <c r="BRS265" s="200"/>
      <c r="BRV265" s="200"/>
      <c r="BSE265" s="200"/>
      <c r="BSH265" s="200"/>
      <c r="BSK265" s="200"/>
      <c r="BSN265" s="200"/>
      <c r="BSW265" s="200"/>
      <c r="BTC265" s="200"/>
      <c r="BTF265" s="200"/>
      <c r="BTI265" s="200"/>
      <c r="BTL265" s="200"/>
      <c r="BTR265" s="200"/>
      <c r="BUA265" s="200"/>
      <c r="BUC265" s="200"/>
      <c r="BUD265" s="200"/>
      <c r="BUF265" s="200"/>
      <c r="BUI265" s="200"/>
      <c r="BUL265" s="200"/>
      <c r="BUO265" s="200"/>
      <c r="BUR265" s="200"/>
      <c r="BUU265" s="200"/>
      <c r="BUW265" s="200"/>
      <c r="BUY265" s="200"/>
      <c r="BVB265" s="200"/>
      <c r="BVE265" s="200"/>
      <c r="BVH265" s="200"/>
      <c r="BVK265" s="200"/>
      <c r="BVN265" s="200"/>
      <c r="BVQ265" s="200"/>
      <c r="BVT265" s="200"/>
      <c r="BVV265" s="200"/>
      <c r="BVY265" s="200"/>
      <c r="BWB265" s="200"/>
      <c r="BWE265" s="200"/>
      <c r="BWK265" s="200"/>
      <c r="BWN265" s="200"/>
      <c r="BWP265" s="200"/>
      <c r="BXW265" s="200"/>
      <c r="BXZ265" s="200"/>
      <c r="BYC265" s="200"/>
      <c r="BYF265" s="200"/>
      <c r="BYI265" s="200"/>
      <c r="BYJ265" s="200"/>
      <c r="BYK265" s="200"/>
      <c r="BYN265" s="200"/>
      <c r="BYQ265" s="200"/>
      <c r="BYT265" s="200"/>
      <c r="BYW265" s="200"/>
      <c r="BYY265" s="200"/>
      <c r="BZM265" s="200"/>
      <c r="BZN265" s="200"/>
      <c r="BZO265" s="200"/>
      <c r="BZP265" s="200"/>
      <c r="BZQ265" s="200"/>
      <c r="BZR265" s="200"/>
      <c r="BZS265" s="200"/>
      <c r="BZT265" s="200"/>
      <c r="BZU265" s="200"/>
      <c r="BZV265" s="200"/>
      <c r="BZW265" s="200"/>
      <c r="BZX265" s="200"/>
      <c r="BZY265" s="200"/>
      <c r="BZZ265" s="200"/>
      <c r="CAA265" s="200"/>
      <c r="CAB265" s="200"/>
      <c r="CAC265" s="200"/>
      <c r="CAD265" s="200"/>
      <c r="CAE265" s="200"/>
      <c r="CAK265" s="200"/>
      <c r="CAL265" s="200"/>
      <c r="CAM265" s="200"/>
      <c r="CAN265" s="200"/>
      <c r="CAO265" s="200"/>
      <c r="CAP265" s="200"/>
      <c r="CAQ265" s="200"/>
      <c r="CAS265" s="200"/>
      <c r="CAT265" s="200"/>
      <c r="CAU265" s="200"/>
      <c r="CAV265" s="200"/>
      <c r="CAW265" s="200"/>
      <c r="CAX265" s="200"/>
      <c r="CAY265" s="200"/>
      <c r="CAZ265" s="200"/>
      <c r="CBC265" s="200"/>
      <c r="CBF265" s="200"/>
      <c r="CBI265" s="200"/>
      <c r="CBL265" s="200"/>
      <c r="CBO265" s="200"/>
      <c r="CBR265" s="200"/>
      <c r="CCA265" s="200"/>
      <c r="CCD265" s="200"/>
      <c r="CCG265" s="200"/>
      <c r="CCJ265" s="200"/>
      <c r="CCS265" s="200"/>
      <c r="CCY265" s="200"/>
      <c r="CDB265" s="200"/>
      <c r="CDE265" s="200"/>
      <c r="CDH265" s="200"/>
      <c r="CDN265" s="200"/>
      <c r="CDW265" s="200"/>
      <c r="CDY265" s="200"/>
      <c r="CDZ265" s="200"/>
      <c r="CEB265" s="200"/>
      <c r="CEE265" s="200"/>
      <c r="CEH265" s="200"/>
      <c r="CEK265" s="200"/>
      <c r="CEN265" s="200"/>
      <c r="CEQ265" s="200"/>
      <c r="CES265" s="200"/>
      <c r="CEU265" s="200"/>
      <c r="CEX265" s="200"/>
      <c r="CFA265" s="200"/>
      <c r="CFD265" s="200"/>
      <c r="CFG265" s="200"/>
      <c r="CFJ265" s="200"/>
      <c r="CFM265" s="200"/>
      <c r="CFP265" s="200"/>
      <c r="CFR265" s="200"/>
      <c r="CFU265" s="200"/>
      <c r="CFX265" s="200"/>
      <c r="CGA265" s="200"/>
      <c r="CGG265" s="200"/>
      <c r="CGJ265" s="200"/>
      <c r="CGL265" s="200"/>
      <c r="CHS265" s="200"/>
      <c r="CHV265" s="200"/>
      <c r="CHY265" s="200"/>
      <c r="CIB265" s="200"/>
      <c r="CIE265" s="200"/>
      <c r="CIF265" s="200"/>
      <c r="CIG265" s="200"/>
      <c r="CIJ265" s="200"/>
      <c r="CIM265" s="200"/>
      <c r="CIP265" s="200"/>
      <c r="CIS265" s="200"/>
      <c r="CIU265" s="200"/>
      <c r="CJI265" s="200"/>
      <c r="CJJ265" s="200"/>
      <c r="CJK265" s="200"/>
      <c r="CJL265" s="200"/>
      <c r="CJM265" s="200"/>
      <c r="CJN265" s="200"/>
      <c r="CJO265" s="200"/>
      <c r="CJP265" s="200"/>
      <c r="CJQ265" s="200"/>
      <c r="CJR265" s="200"/>
      <c r="CJS265" s="200"/>
      <c r="CJT265" s="200"/>
      <c r="CJU265" s="200"/>
      <c r="CJV265" s="200"/>
      <c r="CJW265" s="200"/>
      <c r="CJX265" s="200"/>
      <c r="CJY265" s="200"/>
      <c r="CJZ265" s="200"/>
      <c r="CKA265" s="200"/>
      <c r="CKG265" s="200"/>
      <c r="CKH265" s="200"/>
      <c r="CKI265" s="200"/>
      <c r="CKJ265" s="200"/>
      <c r="CKK265" s="200"/>
      <c r="CKL265" s="200"/>
      <c r="CKM265" s="200"/>
      <c r="CKO265" s="200"/>
      <c r="CKP265" s="200"/>
      <c r="CKQ265" s="200"/>
      <c r="CKR265" s="200"/>
      <c r="CKS265" s="200"/>
      <c r="CKT265" s="200"/>
      <c r="CKU265" s="200"/>
      <c r="CKV265" s="200"/>
      <c r="CKY265" s="200"/>
      <c r="CLB265" s="200"/>
      <c r="CLE265" s="200"/>
      <c r="CLH265" s="200"/>
      <c r="CLK265" s="200"/>
      <c r="CLN265" s="200"/>
      <c r="CLW265" s="200"/>
      <c r="CLZ265" s="200"/>
      <c r="CMC265" s="200"/>
      <c r="CMF265" s="200"/>
      <c r="CMO265" s="200"/>
      <c r="CMU265" s="200"/>
      <c r="CMX265" s="200"/>
      <c r="CNA265" s="200"/>
      <c r="CND265" s="200"/>
      <c r="CNJ265" s="200"/>
      <c r="CNS265" s="200"/>
      <c r="CNU265" s="200"/>
      <c r="CNV265" s="200"/>
      <c r="CNX265" s="200"/>
      <c r="COA265" s="200"/>
      <c r="COD265" s="200"/>
      <c r="COG265" s="200"/>
      <c r="COJ265" s="200"/>
      <c r="COM265" s="200"/>
      <c r="COO265" s="200"/>
      <c r="COQ265" s="200"/>
      <c r="COT265" s="200"/>
      <c r="COW265" s="200"/>
      <c r="COZ265" s="200"/>
      <c r="CPC265" s="200"/>
      <c r="CPF265" s="200"/>
      <c r="CPI265" s="200"/>
      <c r="CPL265" s="200"/>
      <c r="CPN265" s="200"/>
      <c r="CPQ265" s="200"/>
      <c r="CPT265" s="200"/>
      <c r="CPW265" s="200"/>
      <c r="CQC265" s="200"/>
      <c r="CQF265" s="200"/>
      <c r="CQH265" s="200"/>
      <c r="CRO265" s="200"/>
      <c r="CRR265" s="200"/>
      <c r="CRU265" s="200"/>
      <c r="CRX265" s="200"/>
      <c r="CSA265" s="200"/>
      <c r="CSB265" s="200"/>
      <c r="CSC265" s="200"/>
      <c r="CSF265" s="200"/>
      <c r="CSI265" s="200"/>
      <c r="CSL265" s="200"/>
      <c r="CSO265" s="200"/>
      <c r="CSQ265" s="200"/>
      <c r="CTE265" s="200"/>
      <c r="CTF265" s="200"/>
      <c r="CTG265" s="200"/>
      <c r="CTH265" s="200"/>
      <c r="CTI265" s="200"/>
      <c r="CTJ265" s="200"/>
      <c r="CTK265" s="200"/>
      <c r="CTL265" s="200"/>
      <c r="CTM265" s="200"/>
      <c r="CTN265" s="200"/>
      <c r="CTO265" s="200"/>
      <c r="CTP265" s="200"/>
      <c r="CTQ265" s="200"/>
      <c r="CTR265" s="200"/>
      <c r="CTS265" s="200"/>
      <c r="CTT265" s="200"/>
      <c r="CTU265" s="200"/>
      <c r="CTV265" s="200"/>
      <c r="CTW265" s="200"/>
      <c r="CUC265" s="200"/>
      <c r="CUD265" s="200"/>
      <c r="CUE265" s="200"/>
      <c r="CUF265" s="200"/>
      <c r="CUG265" s="200"/>
      <c r="CUH265" s="200"/>
      <c r="CUI265" s="200"/>
      <c r="CUK265" s="200"/>
      <c r="CUL265" s="200"/>
      <c r="CUM265" s="200"/>
      <c r="CUN265" s="200"/>
      <c r="CUO265" s="200"/>
      <c r="CUP265" s="200"/>
      <c r="CUQ265" s="200"/>
      <c r="CUR265" s="200"/>
      <c r="CUU265" s="200"/>
      <c r="CUX265" s="200"/>
      <c r="CVA265" s="200"/>
      <c r="CVD265" s="200"/>
      <c r="CVG265" s="200"/>
      <c r="CVJ265" s="200"/>
      <c r="CVS265" s="200"/>
      <c r="CVV265" s="200"/>
      <c r="CVY265" s="200"/>
      <c r="CWB265" s="200"/>
      <c r="CWK265" s="200"/>
      <c r="CWQ265" s="200"/>
      <c r="CWT265" s="200"/>
      <c r="CWW265" s="200"/>
      <c r="CWZ265" s="200"/>
      <c r="CXF265" s="200"/>
      <c r="CXO265" s="200"/>
      <c r="CXQ265" s="200"/>
      <c r="CXR265" s="200"/>
      <c r="CXT265" s="200"/>
      <c r="CXW265" s="200"/>
      <c r="CXZ265" s="200"/>
      <c r="CYC265" s="200"/>
      <c r="CYF265" s="200"/>
      <c r="CYI265" s="200"/>
      <c r="CYK265" s="200"/>
      <c r="CYM265" s="200"/>
      <c r="CYP265" s="200"/>
      <c r="CYS265" s="200"/>
      <c r="CYV265" s="200"/>
      <c r="CYY265" s="200"/>
      <c r="CZB265" s="200"/>
      <c r="CZE265" s="200"/>
      <c r="CZH265" s="200"/>
      <c r="CZJ265" s="200"/>
      <c r="CZM265" s="200"/>
      <c r="CZP265" s="200"/>
      <c r="CZS265" s="200"/>
      <c r="CZY265" s="200"/>
      <c r="DAB265" s="200"/>
      <c r="DAD265" s="200"/>
      <c r="DBK265" s="200"/>
      <c r="DBN265" s="200"/>
      <c r="DBQ265" s="200"/>
      <c r="DBT265" s="200"/>
      <c r="DBW265" s="200"/>
      <c r="DBX265" s="200"/>
      <c r="DBY265" s="200"/>
      <c r="DCB265" s="200"/>
      <c r="DCE265" s="200"/>
      <c r="DCH265" s="200"/>
      <c r="DCK265" s="200"/>
      <c r="DCM265" s="200"/>
      <c r="DDA265" s="200"/>
      <c r="DDB265" s="200"/>
      <c r="DDC265" s="200"/>
      <c r="DDD265" s="200"/>
      <c r="DDE265" s="200"/>
      <c r="DDF265" s="200"/>
      <c r="DDG265" s="200"/>
      <c r="DDH265" s="200"/>
      <c r="DDI265" s="200"/>
      <c r="DDJ265" s="200"/>
      <c r="DDK265" s="200"/>
      <c r="DDL265" s="200"/>
      <c r="DDM265" s="200"/>
      <c r="DDN265" s="200"/>
      <c r="DDO265" s="200"/>
      <c r="DDP265" s="200"/>
      <c r="DDQ265" s="200"/>
      <c r="DDR265" s="200"/>
      <c r="DDS265" s="200"/>
      <c r="DDY265" s="200"/>
      <c r="DDZ265" s="200"/>
      <c r="DEA265" s="200"/>
      <c r="DEB265" s="200"/>
      <c r="DEC265" s="200"/>
      <c r="DED265" s="200"/>
      <c r="DEE265" s="200"/>
      <c r="DEG265" s="200"/>
      <c r="DEH265" s="200"/>
      <c r="DEI265" s="200"/>
      <c r="DEJ265" s="200"/>
      <c r="DEK265" s="200"/>
      <c r="DEL265" s="200"/>
      <c r="DEM265" s="200"/>
      <c r="DEN265" s="200"/>
      <c r="DEQ265" s="200"/>
      <c r="DET265" s="200"/>
      <c r="DEW265" s="200"/>
      <c r="DEZ265" s="200"/>
      <c r="DFC265" s="200"/>
      <c r="DFF265" s="200"/>
      <c r="DFO265" s="200"/>
      <c r="DFR265" s="200"/>
      <c r="DFU265" s="200"/>
      <c r="DFX265" s="200"/>
      <c r="DGG265" s="200"/>
      <c r="DGM265" s="200"/>
      <c r="DGP265" s="200"/>
      <c r="DGS265" s="200"/>
      <c r="DGV265" s="200"/>
      <c r="DHB265" s="200"/>
      <c r="DHK265" s="200"/>
      <c r="DHM265" s="200"/>
      <c r="DHN265" s="200"/>
      <c r="DHP265" s="200"/>
      <c r="DHS265" s="200"/>
      <c r="DHV265" s="200"/>
      <c r="DHY265" s="200"/>
      <c r="DIB265" s="200"/>
      <c r="DIE265" s="200"/>
      <c r="DIG265" s="200"/>
      <c r="DII265" s="200"/>
      <c r="DIL265" s="200"/>
      <c r="DIO265" s="200"/>
      <c r="DIR265" s="200"/>
      <c r="DIU265" s="200"/>
      <c r="DIX265" s="200"/>
      <c r="DJA265" s="200"/>
      <c r="DJD265" s="200"/>
      <c r="DJF265" s="200"/>
      <c r="DJI265" s="200"/>
      <c r="DJL265" s="200"/>
      <c r="DJO265" s="200"/>
      <c r="DJU265" s="200"/>
      <c r="DJX265" s="200"/>
      <c r="DJZ265" s="200"/>
      <c r="DLG265" s="200"/>
      <c r="DLJ265" s="200"/>
      <c r="DLM265" s="200"/>
      <c r="DLP265" s="200"/>
      <c r="DLS265" s="200"/>
      <c r="DLT265" s="200"/>
      <c r="DLU265" s="200"/>
      <c r="DLX265" s="200"/>
      <c r="DMA265" s="200"/>
      <c r="DMD265" s="200"/>
      <c r="DMG265" s="200"/>
      <c r="DMI265" s="200"/>
      <c r="DMW265" s="200"/>
      <c r="DMX265" s="200"/>
      <c r="DMY265" s="200"/>
      <c r="DMZ265" s="200"/>
      <c r="DNA265" s="200"/>
      <c r="DNB265" s="200"/>
      <c r="DNC265" s="200"/>
      <c r="DND265" s="200"/>
      <c r="DNE265" s="200"/>
      <c r="DNF265" s="200"/>
      <c r="DNG265" s="200"/>
      <c r="DNH265" s="200"/>
      <c r="DNI265" s="200"/>
      <c r="DNJ265" s="200"/>
      <c r="DNK265" s="200"/>
      <c r="DNL265" s="200"/>
      <c r="DNM265" s="200"/>
      <c r="DNN265" s="200"/>
      <c r="DNO265" s="200"/>
      <c r="DNU265" s="200"/>
      <c r="DNV265" s="200"/>
      <c r="DNW265" s="200"/>
      <c r="DNX265" s="200"/>
      <c r="DNY265" s="200"/>
      <c r="DNZ265" s="200"/>
      <c r="DOA265" s="200"/>
      <c r="DOC265" s="200"/>
      <c r="DOD265" s="200"/>
      <c r="DOE265" s="200"/>
      <c r="DOF265" s="200"/>
      <c r="DOG265" s="200"/>
      <c r="DOH265" s="200"/>
      <c r="DOI265" s="200"/>
      <c r="DOJ265" s="200"/>
      <c r="DOM265" s="200"/>
      <c r="DOP265" s="200"/>
      <c r="DOS265" s="200"/>
      <c r="DOV265" s="200"/>
      <c r="DOY265" s="200"/>
      <c r="DPB265" s="200"/>
      <c r="DPK265" s="200"/>
      <c r="DPN265" s="200"/>
      <c r="DPQ265" s="200"/>
      <c r="DPT265" s="200"/>
      <c r="DQC265" s="200"/>
      <c r="DQI265" s="200"/>
      <c r="DQL265" s="200"/>
      <c r="DQO265" s="200"/>
      <c r="DQR265" s="200"/>
      <c r="DQX265" s="200"/>
      <c r="DRG265" s="200"/>
      <c r="DRI265" s="200"/>
      <c r="DRJ265" s="200"/>
      <c r="DRL265" s="200"/>
      <c r="DRO265" s="200"/>
      <c r="DRR265" s="200"/>
      <c r="DRU265" s="200"/>
      <c r="DRX265" s="200"/>
      <c r="DSA265" s="200"/>
      <c r="DSC265" s="200"/>
      <c r="DSE265" s="200"/>
      <c r="DSH265" s="200"/>
      <c r="DSK265" s="200"/>
      <c r="DSN265" s="200"/>
      <c r="DSQ265" s="200"/>
      <c r="DST265" s="200"/>
      <c r="DSW265" s="200"/>
      <c r="DSZ265" s="200"/>
      <c r="DTB265" s="200"/>
      <c r="DTE265" s="200"/>
      <c r="DTH265" s="200"/>
      <c r="DTK265" s="200"/>
      <c r="DTQ265" s="200"/>
      <c r="DTT265" s="200"/>
      <c r="DTV265" s="200"/>
      <c r="DVC265" s="200"/>
      <c r="DVF265" s="200"/>
      <c r="DVI265" s="200"/>
      <c r="DVL265" s="200"/>
      <c r="DVO265" s="200"/>
      <c r="DVP265" s="200"/>
      <c r="DVQ265" s="200"/>
      <c r="DVT265" s="200"/>
      <c r="DVW265" s="200"/>
      <c r="DVZ265" s="200"/>
      <c r="DWC265" s="200"/>
      <c r="DWE265" s="200"/>
      <c r="DWS265" s="200"/>
      <c r="DWT265" s="200"/>
      <c r="DWU265" s="200"/>
      <c r="DWV265" s="200"/>
      <c r="DWW265" s="200"/>
      <c r="DWX265" s="200"/>
      <c r="DWY265" s="200"/>
      <c r="DWZ265" s="200"/>
      <c r="DXA265" s="200"/>
      <c r="DXB265" s="200"/>
      <c r="DXC265" s="200"/>
      <c r="DXD265" s="200"/>
      <c r="DXE265" s="200"/>
      <c r="DXF265" s="200"/>
      <c r="DXG265" s="200"/>
      <c r="DXH265" s="200"/>
      <c r="DXI265" s="200"/>
      <c r="DXJ265" s="200"/>
      <c r="DXK265" s="200"/>
      <c r="DXQ265" s="200"/>
      <c r="DXR265" s="200"/>
      <c r="DXS265" s="200"/>
      <c r="DXT265" s="200"/>
      <c r="DXU265" s="200"/>
      <c r="DXV265" s="200"/>
      <c r="DXW265" s="200"/>
      <c r="DXY265" s="200"/>
      <c r="DXZ265" s="200"/>
      <c r="DYA265" s="200"/>
      <c r="DYB265" s="200"/>
      <c r="DYC265" s="200"/>
      <c r="DYD265" s="200"/>
      <c r="DYE265" s="200"/>
      <c r="DYF265" s="200"/>
      <c r="DYI265" s="200"/>
      <c r="DYL265" s="200"/>
      <c r="DYO265" s="200"/>
      <c r="DYR265" s="200"/>
      <c r="DYU265" s="200"/>
      <c r="DYX265" s="200"/>
      <c r="DZG265" s="200"/>
      <c r="DZJ265" s="200"/>
      <c r="DZM265" s="200"/>
      <c r="DZP265" s="200"/>
      <c r="DZY265" s="200"/>
      <c r="EAE265" s="200"/>
      <c r="EAH265" s="200"/>
      <c r="EAK265" s="200"/>
      <c r="EAN265" s="200"/>
      <c r="EAT265" s="200"/>
      <c r="EBC265" s="200"/>
      <c r="EBE265" s="200"/>
      <c r="EBF265" s="200"/>
      <c r="EBH265" s="200"/>
      <c r="EBK265" s="200"/>
      <c r="EBN265" s="200"/>
      <c r="EBQ265" s="200"/>
      <c r="EBT265" s="200"/>
      <c r="EBW265" s="200"/>
      <c r="EBY265" s="200"/>
      <c r="ECA265" s="200"/>
      <c r="ECD265" s="200"/>
      <c r="ECG265" s="200"/>
      <c r="ECJ265" s="200"/>
      <c r="ECM265" s="200"/>
      <c r="ECP265" s="200"/>
      <c r="ECS265" s="200"/>
      <c r="ECV265" s="200"/>
      <c r="ECX265" s="200"/>
      <c r="EDA265" s="200"/>
      <c r="EDD265" s="200"/>
      <c r="EDG265" s="200"/>
      <c r="EDM265" s="200"/>
      <c r="EDP265" s="200"/>
      <c r="EDR265" s="200"/>
      <c r="EEY265" s="200"/>
      <c r="EFB265" s="200"/>
      <c r="EFE265" s="200"/>
      <c r="EFH265" s="200"/>
      <c r="EFK265" s="200"/>
      <c r="EFL265" s="200"/>
      <c r="EFM265" s="200"/>
      <c r="EFP265" s="200"/>
      <c r="EFS265" s="200"/>
      <c r="EFV265" s="200"/>
      <c r="EFY265" s="200"/>
      <c r="EGA265" s="200"/>
      <c r="EGO265" s="200"/>
      <c r="EGP265" s="200"/>
      <c r="EGQ265" s="200"/>
      <c r="EGR265" s="200"/>
      <c r="EGS265" s="200"/>
      <c r="EGT265" s="200"/>
      <c r="EGU265" s="200"/>
      <c r="EGV265" s="200"/>
      <c r="EGW265" s="200"/>
      <c r="EGX265" s="200"/>
      <c r="EGY265" s="200"/>
      <c r="EGZ265" s="200"/>
      <c r="EHA265" s="200"/>
      <c r="EHB265" s="200"/>
      <c r="EHC265" s="200"/>
      <c r="EHD265" s="200"/>
      <c r="EHE265" s="200"/>
      <c r="EHF265" s="200"/>
      <c r="EHG265" s="200"/>
      <c r="EHM265" s="200"/>
      <c r="EHN265" s="200"/>
      <c r="EHO265" s="200"/>
      <c r="EHP265" s="200"/>
      <c r="EHQ265" s="200"/>
      <c r="EHR265" s="200"/>
      <c r="EHS265" s="200"/>
      <c r="EHU265" s="200"/>
      <c r="EHV265" s="200"/>
      <c r="EHW265" s="200"/>
      <c r="EHX265" s="200"/>
      <c r="EHY265" s="200"/>
      <c r="EHZ265" s="200"/>
      <c r="EIA265" s="200"/>
      <c r="EIB265" s="200"/>
      <c r="EIE265" s="200"/>
      <c r="EIH265" s="200"/>
      <c r="EIK265" s="200"/>
      <c r="EIN265" s="200"/>
      <c r="EIQ265" s="200"/>
      <c r="EIT265" s="200"/>
      <c r="EJC265" s="200"/>
      <c r="EJF265" s="200"/>
      <c r="EJI265" s="200"/>
      <c r="EJL265" s="200"/>
      <c r="EJU265" s="200"/>
      <c r="EKA265" s="200"/>
      <c r="EKD265" s="200"/>
      <c r="EKG265" s="200"/>
      <c r="EKJ265" s="200"/>
      <c r="EKP265" s="200"/>
      <c r="EKY265" s="200"/>
      <c r="ELA265" s="200"/>
      <c r="ELB265" s="200"/>
      <c r="ELD265" s="200"/>
      <c r="ELG265" s="200"/>
      <c r="ELJ265" s="200"/>
      <c r="ELM265" s="200"/>
      <c r="ELP265" s="200"/>
      <c r="ELS265" s="200"/>
      <c r="ELU265" s="200"/>
      <c r="ELW265" s="200"/>
      <c r="ELZ265" s="200"/>
      <c r="EMC265" s="200"/>
      <c r="EMF265" s="200"/>
      <c r="EMI265" s="200"/>
      <c r="EML265" s="200"/>
      <c r="EMO265" s="200"/>
      <c r="EMR265" s="200"/>
      <c r="EMT265" s="200"/>
      <c r="EMW265" s="200"/>
      <c r="EMZ265" s="200"/>
      <c r="ENC265" s="200"/>
      <c r="ENI265" s="200"/>
      <c r="ENL265" s="200"/>
      <c r="ENN265" s="200"/>
      <c r="EOU265" s="200"/>
      <c r="EOX265" s="200"/>
      <c r="EPA265" s="200"/>
      <c r="EPD265" s="200"/>
      <c r="EPG265" s="200"/>
      <c r="EPH265" s="200"/>
      <c r="EPI265" s="200"/>
      <c r="EPL265" s="200"/>
      <c r="EPO265" s="200"/>
      <c r="EPR265" s="200"/>
      <c r="EPU265" s="200"/>
      <c r="EPW265" s="200"/>
      <c r="EQK265" s="200"/>
      <c r="EQL265" s="200"/>
      <c r="EQM265" s="200"/>
      <c r="EQN265" s="200"/>
      <c r="EQO265" s="200"/>
      <c r="EQP265" s="200"/>
      <c r="EQQ265" s="200"/>
      <c r="EQR265" s="200"/>
      <c r="EQS265" s="200"/>
      <c r="EQT265" s="200"/>
      <c r="EQU265" s="200"/>
      <c r="EQV265" s="200"/>
      <c r="EQW265" s="200"/>
      <c r="EQX265" s="200"/>
      <c r="EQY265" s="200"/>
      <c r="EQZ265" s="200"/>
      <c r="ERA265" s="200"/>
      <c r="ERB265" s="200"/>
      <c r="ERC265" s="200"/>
      <c r="ERI265" s="200"/>
      <c r="ERJ265" s="200"/>
      <c r="ERK265" s="200"/>
      <c r="ERL265" s="200"/>
      <c r="ERM265" s="200"/>
      <c r="ERN265" s="200"/>
      <c r="ERO265" s="200"/>
      <c r="ERQ265" s="200"/>
      <c r="ERR265" s="200"/>
      <c r="ERS265" s="200"/>
      <c r="ERT265" s="200"/>
      <c r="ERU265" s="200"/>
      <c r="ERV265" s="200"/>
      <c r="ERW265" s="200"/>
      <c r="ERX265" s="200"/>
      <c r="ESA265" s="200"/>
      <c r="ESD265" s="200"/>
      <c r="ESG265" s="200"/>
      <c r="ESJ265" s="200"/>
      <c r="ESM265" s="200"/>
      <c r="ESP265" s="200"/>
      <c r="ESY265" s="200"/>
      <c r="ETB265" s="200"/>
      <c r="ETE265" s="200"/>
      <c r="ETH265" s="200"/>
      <c r="ETQ265" s="200"/>
      <c r="ETW265" s="200"/>
      <c r="ETZ265" s="200"/>
      <c r="EUC265" s="200"/>
      <c r="EUF265" s="200"/>
      <c r="EUL265" s="200"/>
      <c r="EUU265" s="200"/>
      <c r="EUW265" s="200"/>
      <c r="EUX265" s="200"/>
      <c r="EUZ265" s="200"/>
      <c r="EVC265" s="200"/>
      <c r="EVF265" s="200"/>
      <c r="EVI265" s="200"/>
      <c r="EVL265" s="200"/>
      <c r="EVO265" s="200"/>
      <c r="EVQ265" s="200"/>
      <c r="EVS265" s="200"/>
      <c r="EVV265" s="200"/>
      <c r="EVY265" s="200"/>
      <c r="EWB265" s="200"/>
      <c r="EWE265" s="200"/>
      <c r="EWH265" s="200"/>
      <c r="EWK265" s="200"/>
      <c r="EWN265" s="200"/>
      <c r="EWP265" s="200"/>
      <c r="EWS265" s="200"/>
      <c r="EWV265" s="200"/>
      <c r="EWY265" s="200"/>
      <c r="EXE265" s="200"/>
      <c r="EXH265" s="200"/>
      <c r="EXJ265" s="200"/>
      <c r="EYQ265" s="200"/>
      <c r="EYT265" s="200"/>
      <c r="EYW265" s="200"/>
      <c r="EYZ265" s="200"/>
      <c r="EZC265" s="200"/>
      <c r="EZD265" s="200"/>
      <c r="EZE265" s="200"/>
      <c r="EZH265" s="200"/>
      <c r="EZK265" s="200"/>
      <c r="EZN265" s="200"/>
      <c r="EZQ265" s="200"/>
      <c r="EZS265" s="200"/>
      <c r="FAG265" s="200"/>
      <c r="FAH265" s="200"/>
      <c r="FAI265" s="200"/>
      <c r="FAJ265" s="200"/>
      <c r="FAK265" s="200"/>
      <c r="FAL265" s="200"/>
      <c r="FAM265" s="200"/>
      <c r="FAN265" s="200"/>
      <c r="FAO265" s="200"/>
      <c r="FAP265" s="200"/>
      <c r="FAQ265" s="200"/>
      <c r="FAR265" s="200"/>
      <c r="FAS265" s="200"/>
      <c r="FAT265" s="200"/>
      <c r="FAU265" s="200"/>
      <c r="FAV265" s="200"/>
      <c r="FAW265" s="200"/>
      <c r="FAX265" s="200"/>
      <c r="FAY265" s="200"/>
      <c r="FBE265" s="200"/>
      <c r="FBF265" s="200"/>
      <c r="FBG265" s="200"/>
      <c r="FBH265" s="200"/>
      <c r="FBI265" s="200"/>
      <c r="FBJ265" s="200"/>
      <c r="FBK265" s="200"/>
      <c r="FBM265" s="200"/>
      <c r="FBN265" s="200"/>
      <c r="FBO265" s="200"/>
      <c r="FBP265" s="200"/>
      <c r="FBQ265" s="200"/>
      <c r="FBR265" s="200"/>
      <c r="FBS265" s="200"/>
      <c r="FBT265" s="200"/>
      <c r="FBW265" s="200"/>
      <c r="FBZ265" s="200"/>
      <c r="FCC265" s="200"/>
      <c r="FCF265" s="200"/>
      <c r="FCI265" s="200"/>
      <c r="FCL265" s="200"/>
      <c r="FCU265" s="200"/>
      <c r="FCX265" s="200"/>
      <c r="FDA265" s="200"/>
      <c r="FDD265" s="200"/>
      <c r="FDM265" s="200"/>
      <c r="FDS265" s="200"/>
      <c r="FDV265" s="200"/>
      <c r="FDY265" s="200"/>
      <c r="FEB265" s="200"/>
      <c r="FEH265" s="200"/>
      <c r="FEQ265" s="200"/>
      <c r="FES265" s="200"/>
      <c r="FET265" s="200"/>
      <c r="FEV265" s="200"/>
      <c r="FEY265" s="200"/>
      <c r="FFB265" s="200"/>
      <c r="FFE265" s="200"/>
      <c r="FFH265" s="200"/>
      <c r="FFK265" s="200"/>
      <c r="FFM265" s="200"/>
      <c r="FFO265" s="200"/>
      <c r="FFR265" s="200"/>
      <c r="FFU265" s="200"/>
      <c r="FFX265" s="200"/>
      <c r="FGA265" s="200"/>
      <c r="FGD265" s="200"/>
      <c r="FGG265" s="200"/>
      <c r="FGJ265" s="200"/>
      <c r="FGL265" s="200"/>
      <c r="FGO265" s="200"/>
      <c r="FGR265" s="200"/>
      <c r="FGU265" s="200"/>
      <c r="FHA265" s="200"/>
      <c r="FHD265" s="200"/>
      <c r="FHF265" s="200"/>
      <c r="FIM265" s="200"/>
      <c r="FIP265" s="200"/>
      <c r="FIS265" s="200"/>
      <c r="FIV265" s="200"/>
      <c r="FIY265" s="200"/>
      <c r="FIZ265" s="200"/>
      <c r="FJA265" s="200"/>
      <c r="FJD265" s="200"/>
      <c r="FJG265" s="200"/>
      <c r="FJJ265" s="200"/>
      <c r="FJM265" s="200"/>
      <c r="FJO265" s="200"/>
      <c r="FKC265" s="200"/>
      <c r="FKD265" s="200"/>
      <c r="FKE265" s="200"/>
      <c r="FKF265" s="200"/>
      <c r="FKG265" s="200"/>
      <c r="FKH265" s="200"/>
      <c r="FKI265" s="200"/>
      <c r="FKJ265" s="200"/>
      <c r="FKK265" s="200"/>
      <c r="FKL265" s="200"/>
      <c r="FKM265" s="200"/>
      <c r="FKN265" s="200"/>
      <c r="FKO265" s="200"/>
      <c r="FKP265" s="200"/>
      <c r="FKQ265" s="200"/>
      <c r="FKR265" s="200"/>
      <c r="FKS265" s="200"/>
      <c r="FKT265" s="200"/>
      <c r="FKU265" s="200"/>
      <c r="FLA265" s="200"/>
      <c r="FLB265" s="200"/>
      <c r="FLC265" s="200"/>
      <c r="FLD265" s="200"/>
      <c r="FLE265" s="200"/>
      <c r="FLF265" s="200"/>
      <c r="FLG265" s="200"/>
      <c r="FLI265" s="200"/>
      <c r="FLJ265" s="200"/>
      <c r="FLK265" s="200"/>
      <c r="FLL265" s="200"/>
      <c r="FLM265" s="200"/>
      <c r="FLN265" s="200"/>
      <c r="FLO265" s="200"/>
      <c r="FLP265" s="200"/>
      <c r="FLS265" s="200"/>
      <c r="FLV265" s="200"/>
      <c r="FLY265" s="200"/>
      <c r="FMB265" s="200"/>
      <c r="FME265" s="200"/>
      <c r="FMH265" s="200"/>
      <c r="FMQ265" s="200"/>
      <c r="FMT265" s="200"/>
      <c r="FMW265" s="200"/>
      <c r="FMZ265" s="200"/>
      <c r="FNI265" s="200"/>
      <c r="FNO265" s="200"/>
      <c r="FNR265" s="200"/>
      <c r="FNU265" s="200"/>
      <c r="FNX265" s="200"/>
      <c r="FOD265" s="200"/>
      <c r="FOM265" s="200"/>
      <c r="FOO265" s="200"/>
      <c r="FOP265" s="200"/>
      <c r="FOR265" s="200"/>
      <c r="FOU265" s="200"/>
      <c r="FOX265" s="200"/>
      <c r="FPA265" s="200"/>
      <c r="FPD265" s="200"/>
      <c r="FPG265" s="200"/>
      <c r="FPI265" s="200"/>
      <c r="FPK265" s="200"/>
      <c r="FPN265" s="200"/>
      <c r="FPQ265" s="200"/>
      <c r="FPT265" s="200"/>
      <c r="FPW265" s="200"/>
      <c r="FPZ265" s="200"/>
      <c r="FQC265" s="200"/>
      <c r="FQF265" s="200"/>
      <c r="FQH265" s="200"/>
      <c r="FQK265" s="200"/>
      <c r="FQN265" s="200"/>
      <c r="FQQ265" s="200"/>
      <c r="FQW265" s="200"/>
      <c r="FQZ265" s="200"/>
      <c r="FRB265" s="200"/>
      <c r="FSI265" s="200"/>
      <c r="FSL265" s="200"/>
      <c r="FSO265" s="200"/>
      <c r="FSR265" s="200"/>
      <c r="FSU265" s="200"/>
      <c r="FSV265" s="200"/>
      <c r="FSW265" s="200"/>
      <c r="FSZ265" s="200"/>
      <c r="FTC265" s="200"/>
      <c r="FTF265" s="200"/>
      <c r="FTI265" s="200"/>
      <c r="FTK265" s="200"/>
      <c r="FTY265" s="200"/>
      <c r="FTZ265" s="200"/>
      <c r="FUA265" s="200"/>
      <c r="FUB265" s="200"/>
      <c r="FUC265" s="200"/>
      <c r="FUD265" s="200"/>
      <c r="FUE265" s="200"/>
      <c r="FUF265" s="200"/>
      <c r="FUG265" s="200"/>
      <c r="FUH265" s="200"/>
      <c r="FUI265" s="200"/>
      <c r="FUJ265" s="200"/>
      <c r="FUK265" s="200"/>
      <c r="FUL265" s="200"/>
      <c r="FUM265" s="200"/>
      <c r="FUN265" s="200"/>
      <c r="FUO265" s="200"/>
      <c r="FUP265" s="200"/>
      <c r="FUQ265" s="200"/>
      <c r="FUW265" s="200"/>
      <c r="FUX265" s="200"/>
      <c r="FUY265" s="200"/>
      <c r="FUZ265" s="200"/>
      <c r="FVA265" s="200"/>
      <c r="FVB265" s="200"/>
      <c r="FVC265" s="200"/>
      <c r="FVE265" s="200"/>
      <c r="FVF265" s="200"/>
      <c r="FVG265" s="200"/>
      <c r="FVH265" s="200"/>
      <c r="FVI265" s="200"/>
      <c r="FVJ265" s="200"/>
      <c r="FVK265" s="200"/>
      <c r="FVL265" s="200"/>
      <c r="FVO265" s="200"/>
      <c r="FVR265" s="200"/>
      <c r="FVU265" s="200"/>
      <c r="FVX265" s="200"/>
      <c r="FWA265" s="200"/>
      <c r="FWD265" s="200"/>
      <c r="FWM265" s="200"/>
      <c r="FWP265" s="200"/>
      <c r="FWS265" s="200"/>
      <c r="FWV265" s="200"/>
      <c r="FXE265" s="200"/>
      <c r="FXK265" s="200"/>
      <c r="FXN265" s="200"/>
      <c r="FXQ265" s="200"/>
      <c r="FXT265" s="200"/>
      <c r="FXZ265" s="200"/>
      <c r="FYI265" s="200"/>
      <c r="FYK265" s="200"/>
      <c r="FYL265" s="200"/>
      <c r="FYN265" s="200"/>
      <c r="FYQ265" s="200"/>
      <c r="FYT265" s="200"/>
      <c r="FYW265" s="200"/>
      <c r="FYZ265" s="200"/>
      <c r="FZC265" s="200"/>
      <c r="FZE265" s="200"/>
      <c r="FZG265" s="200"/>
      <c r="FZJ265" s="200"/>
      <c r="FZM265" s="200"/>
      <c r="FZP265" s="200"/>
      <c r="FZS265" s="200"/>
      <c r="FZV265" s="200"/>
      <c r="FZY265" s="200"/>
      <c r="GAB265" s="200"/>
      <c r="GAD265" s="200"/>
      <c r="GAG265" s="200"/>
      <c r="GAJ265" s="200"/>
      <c r="GAM265" s="200"/>
      <c r="GAS265" s="200"/>
      <c r="GAV265" s="200"/>
      <c r="GAX265" s="200"/>
      <c r="GCE265" s="200"/>
      <c r="GCH265" s="200"/>
      <c r="GCK265" s="200"/>
      <c r="GCN265" s="200"/>
      <c r="GCQ265" s="200"/>
      <c r="GCR265" s="200"/>
      <c r="GCS265" s="200"/>
      <c r="GCV265" s="200"/>
      <c r="GCY265" s="200"/>
      <c r="GDB265" s="200"/>
      <c r="GDE265" s="200"/>
      <c r="GDG265" s="200"/>
      <c r="GDU265" s="200"/>
      <c r="GDV265" s="200"/>
      <c r="GDW265" s="200"/>
      <c r="GDX265" s="200"/>
      <c r="GDY265" s="200"/>
      <c r="GDZ265" s="200"/>
      <c r="GEA265" s="200"/>
      <c r="GEB265" s="200"/>
      <c r="GEC265" s="200"/>
      <c r="GED265" s="200"/>
      <c r="GEE265" s="200"/>
      <c r="GEF265" s="200"/>
      <c r="GEG265" s="200"/>
      <c r="GEH265" s="200"/>
      <c r="GEI265" s="200"/>
      <c r="GEJ265" s="200"/>
      <c r="GEK265" s="200"/>
      <c r="GEL265" s="200"/>
      <c r="GEM265" s="200"/>
      <c r="GES265" s="200"/>
      <c r="GET265" s="200"/>
      <c r="GEU265" s="200"/>
      <c r="GEV265" s="200"/>
      <c r="GEW265" s="200"/>
      <c r="GEX265" s="200"/>
      <c r="GEY265" s="200"/>
      <c r="GFA265" s="200"/>
      <c r="GFB265" s="200"/>
      <c r="GFC265" s="200"/>
      <c r="GFD265" s="200"/>
      <c r="GFE265" s="200"/>
      <c r="GFF265" s="200"/>
      <c r="GFG265" s="200"/>
      <c r="GFH265" s="200"/>
      <c r="GFK265" s="200"/>
      <c r="GFN265" s="200"/>
      <c r="GFQ265" s="200"/>
      <c r="GFT265" s="200"/>
      <c r="GFW265" s="200"/>
      <c r="GFZ265" s="200"/>
      <c r="GGI265" s="200"/>
      <c r="GGL265" s="200"/>
      <c r="GGO265" s="200"/>
      <c r="GGR265" s="200"/>
      <c r="GHA265" s="200"/>
      <c r="GHG265" s="200"/>
      <c r="GHJ265" s="200"/>
      <c r="GHM265" s="200"/>
      <c r="GHP265" s="200"/>
      <c r="GHV265" s="200"/>
      <c r="GIE265" s="200"/>
      <c r="GIG265" s="200"/>
      <c r="GIH265" s="200"/>
      <c r="GIJ265" s="200"/>
      <c r="GIM265" s="200"/>
      <c r="GIP265" s="200"/>
      <c r="GIS265" s="200"/>
      <c r="GIV265" s="200"/>
      <c r="GIY265" s="200"/>
      <c r="GJA265" s="200"/>
      <c r="GJC265" s="200"/>
      <c r="GJF265" s="200"/>
      <c r="GJI265" s="200"/>
      <c r="GJL265" s="200"/>
      <c r="GJO265" s="200"/>
      <c r="GJR265" s="200"/>
      <c r="GJU265" s="200"/>
      <c r="GJX265" s="200"/>
      <c r="GJZ265" s="200"/>
      <c r="GKC265" s="200"/>
      <c r="GKF265" s="200"/>
      <c r="GKI265" s="200"/>
      <c r="GKO265" s="200"/>
      <c r="GKR265" s="200"/>
      <c r="GKT265" s="200"/>
      <c r="GMA265" s="200"/>
      <c r="GMD265" s="200"/>
      <c r="GMG265" s="200"/>
      <c r="GMJ265" s="200"/>
      <c r="GMM265" s="200"/>
      <c r="GMN265" s="200"/>
      <c r="GMO265" s="200"/>
      <c r="GMR265" s="200"/>
      <c r="GMU265" s="200"/>
      <c r="GMX265" s="200"/>
      <c r="GNA265" s="200"/>
      <c r="GNC265" s="200"/>
      <c r="GNQ265" s="200"/>
      <c r="GNR265" s="200"/>
      <c r="GNS265" s="200"/>
      <c r="GNT265" s="200"/>
      <c r="GNU265" s="200"/>
      <c r="GNV265" s="200"/>
      <c r="GNW265" s="200"/>
      <c r="GNX265" s="200"/>
      <c r="GNY265" s="200"/>
      <c r="GNZ265" s="200"/>
      <c r="GOA265" s="200"/>
      <c r="GOB265" s="200"/>
      <c r="GOC265" s="200"/>
      <c r="GOD265" s="200"/>
      <c r="GOE265" s="200"/>
      <c r="GOF265" s="200"/>
      <c r="GOG265" s="200"/>
      <c r="GOH265" s="200"/>
      <c r="GOI265" s="200"/>
      <c r="GOO265" s="200"/>
      <c r="GOP265" s="200"/>
      <c r="GOQ265" s="200"/>
      <c r="GOR265" s="200"/>
      <c r="GOS265" s="200"/>
      <c r="GOT265" s="200"/>
      <c r="GOU265" s="200"/>
      <c r="GOW265" s="200"/>
      <c r="GOX265" s="200"/>
      <c r="GOY265" s="200"/>
      <c r="GOZ265" s="200"/>
      <c r="GPA265" s="200"/>
      <c r="GPB265" s="200"/>
      <c r="GPC265" s="200"/>
      <c r="GPD265" s="200"/>
      <c r="GPG265" s="200"/>
      <c r="GPJ265" s="200"/>
      <c r="GPM265" s="200"/>
      <c r="GPP265" s="200"/>
      <c r="GPS265" s="200"/>
      <c r="GPV265" s="200"/>
      <c r="GQE265" s="200"/>
      <c r="GQH265" s="200"/>
      <c r="GQK265" s="200"/>
      <c r="GQN265" s="200"/>
      <c r="GQW265" s="200"/>
      <c r="GRC265" s="200"/>
      <c r="GRF265" s="200"/>
      <c r="GRI265" s="200"/>
      <c r="GRL265" s="200"/>
      <c r="GRR265" s="200"/>
      <c r="GSA265" s="200"/>
      <c r="GSC265" s="200"/>
      <c r="GSD265" s="200"/>
      <c r="GSF265" s="200"/>
      <c r="GSI265" s="200"/>
      <c r="GSL265" s="200"/>
      <c r="GSO265" s="200"/>
      <c r="GSR265" s="200"/>
      <c r="GSU265" s="200"/>
      <c r="GSW265" s="200"/>
      <c r="GSY265" s="200"/>
      <c r="GTB265" s="200"/>
      <c r="GTE265" s="200"/>
      <c r="GTH265" s="200"/>
      <c r="GTK265" s="200"/>
      <c r="GTN265" s="200"/>
      <c r="GTQ265" s="200"/>
      <c r="GTT265" s="200"/>
      <c r="GTV265" s="200"/>
      <c r="GTY265" s="200"/>
      <c r="GUB265" s="200"/>
      <c r="GUE265" s="200"/>
      <c r="GUK265" s="200"/>
      <c r="GUN265" s="200"/>
      <c r="GUP265" s="200"/>
      <c r="GVW265" s="200"/>
      <c r="GVZ265" s="200"/>
      <c r="GWC265" s="200"/>
      <c r="GWF265" s="200"/>
      <c r="GWI265" s="200"/>
      <c r="GWJ265" s="200"/>
      <c r="GWK265" s="200"/>
      <c r="GWN265" s="200"/>
      <c r="GWQ265" s="200"/>
      <c r="GWT265" s="200"/>
      <c r="GWW265" s="200"/>
      <c r="GWY265" s="200"/>
      <c r="GXM265" s="200"/>
      <c r="GXN265" s="200"/>
      <c r="GXO265" s="200"/>
      <c r="GXP265" s="200"/>
      <c r="GXQ265" s="200"/>
      <c r="GXR265" s="200"/>
      <c r="GXS265" s="200"/>
      <c r="GXT265" s="200"/>
      <c r="GXU265" s="200"/>
      <c r="GXV265" s="200"/>
      <c r="GXW265" s="200"/>
      <c r="GXX265" s="200"/>
      <c r="GXY265" s="200"/>
      <c r="GXZ265" s="200"/>
      <c r="GYA265" s="200"/>
      <c r="GYB265" s="200"/>
      <c r="GYC265" s="200"/>
      <c r="GYD265" s="200"/>
      <c r="GYE265" s="200"/>
      <c r="GYK265" s="200"/>
      <c r="GYL265" s="200"/>
      <c r="GYM265" s="200"/>
      <c r="GYN265" s="200"/>
      <c r="GYO265" s="200"/>
      <c r="GYP265" s="200"/>
      <c r="GYQ265" s="200"/>
      <c r="GYS265" s="200"/>
      <c r="GYT265" s="200"/>
      <c r="GYU265" s="200"/>
      <c r="GYV265" s="200"/>
      <c r="GYW265" s="200"/>
      <c r="GYX265" s="200"/>
      <c r="GYY265" s="200"/>
      <c r="GYZ265" s="200"/>
      <c r="GZC265" s="200"/>
      <c r="GZF265" s="200"/>
      <c r="GZI265" s="200"/>
      <c r="GZL265" s="200"/>
      <c r="GZO265" s="200"/>
      <c r="GZR265" s="200"/>
      <c r="HAA265" s="200"/>
      <c r="HAD265" s="200"/>
      <c r="HAG265" s="200"/>
      <c r="HAJ265" s="200"/>
      <c r="HAS265" s="200"/>
      <c r="HAY265" s="200"/>
      <c r="HBB265" s="200"/>
      <c r="HBE265" s="200"/>
      <c r="HBH265" s="200"/>
      <c r="HBN265" s="200"/>
      <c r="HBW265" s="200"/>
      <c r="HBY265" s="200"/>
      <c r="HBZ265" s="200"/>
      <c r="HCB265" s="200"/>
      <c r="HCE265" s="200"/>
      <c r="HCH265" s="200"/>
      <c r="HCK265" s="200"/>
      <c r="HCN265" s="200"/>
      <c r="HCQ265" s="200"/>
      <c r="HCS265" s="200"/>
      <c r="HCU265" s="200"/>
      <c r="HCX265" s="200"/>
      <c r="HDA265" s="200"/>
      <c r="HDD265" s="200"/>
      <c r="HDG265" s="200"/>
      <c r="HDJ265" s="200"/>
      <c r="HDM265" s="200"/>
      <c r="HDP265" s="200"/>
      <c r="HDR265" s="200"/>
      <c r="HDU265" s="200"/>
      <c r="HDX265" s="200"/>
      <c r="HEA265" s="200"/>
      <c r="HEG265" s="200"/>
      <c r="HEJ265" s="200"/>
      <c r="HEL265" s="200"/>
      <c r="HFS265" s="200"/>
      <c r="HFV265" s="200"/>
      <c r="HFY265" s="200"/>
      <c r="HGB265" s="200"/>
      <c r="HGE265" s="200"/>
      <c r="HGF265" s="200"/>
      <c r="HGG265" s="200"/>
      <c r="HGJ265" s="200"/>
      <c r="HGM265" s="200"/>
      <c r="HGP265" s="200"/>
      <c r="HGS265" s="200"/>
      <c r="HGU265" s="200"/>
      <c r="HHI265" s="200"/>
      <c r="HHJ265" s="200"/>
      <c r="HHK265" s="200"/>
      <c r="HHL265" s="200"/>
      <c r="HHM265" s="200"/>
      <c r="HHN265" s="200"/>
      <c r="HHO265" s="200"/>
      <c r="HHP265" s="200"/>
      <c r="HHQ265" s="200"/>
      <c r="HHR265" s="200"/>
      <c r="HHS265" s="200"/>
      <c r="HHT265" s="200"/>
      <c r="HHU265" s="200"/>
      <c r="HHV265" s="200"/>
      <c r="HHW265" s="200"/>
      <c r="HHX265" s="200"/>
      <c r="HHY265" s="200"/>
      <c r="HHZ265" s="200"/>
      <c r="HIA265" s="200"/>
      <c r="HIG265" s="200"/>
      <c r="HIH265" s="200"/>
      <c r="HII265" s="200"/>
      <c r="HIJ265" s="200"/>
      <c r="HIK265" s="200"/>
      <c r="HIL265" s="200"/>
      <c r="HIM265" s="200"/>
      <c r="HIO265" s="200"/>
      <c r="HIP265" s="200"/>
      <c r="HIQ265" s="200"/>
      <c r="HIR265" s="200"/>
      <c r="HIS265" s="200"/>
      <c r="HIT265" s="200"/>
      <c r="HIU265" s="200"/>
      <c r="HIV265" s="200"/>
      <c r="HIY265" s="200"/>
      <c r="HJB265" s="200"/>
      <c r="HJE265" s="200"/>
      <c r="HJH265" s="200"/>
      <c r="HJK265" s="200"/>
      <c r="HJN265" s="200"/>
      <c r="HJW265" s="200"/>
      <c r="HJZ265" s="200"/>
      <c r="HKC265" s="200"/>
      <c r="HKF265" s="200"/>
      <c r="HKO265" s="200"/>
      <c r="HKU265" s="200"/>
      <c r="HKX265" s="200"/>
      <c r="HLA265" s="200"/>
      <c r="HLD265" s="200"/>
      <c r="HLJ265" s="200"/>
      <c r="HLS265" s="200"/>
      <c r="HLU265" s="200"/>
      <c r="HLV265" s="200"/>
      <c r="HLX265" s="200"/>
      <c r="HMA265" s="200"/>
      <c r="HMD265" s="200"/>
      <c r="HMG265" s="200"/>
      <c r="HMJ265" s="200"/>
      <c r="HMM265" s="200"/>
      <c r="HMO265" s="200"/>
      <c r="HMQ265" s="200"/>
      <c r="HMT265" s="200"/>
      <c r="HMW265" s="200"/>
      <c r="HMZ265" s="200"/>
      <c r="HNC265" s="200"/>
      <c r="HNF265" s="200"/>
      <c r="HNI265" s="200"/>
      <c r="HNL265" s="200"/>
      <c r="HNN265" s="200"/>
      <c r="HNQ265" s="200"/>
      <c r="HNT265" s="200"/>
      <c r="HNW265" s="200"/>
      <c r="HOC265" s="200"/>
      <c r="HOF265" s="200"/>
      <c r="HOH265" s="200"/>
      <c r="HPO265" s="200"/>
      <c r="HPR265" s="200"/>
      <c r="HPU265" s="200"/>
      <c r="HPX265" s="200"/>
      <c r="HQA265" s="200"/>
      <c r="HQB265" s="200"/>
      <c r="HQC265" s="200"/>
      <c r="HQF265" s="200"/>
      <c r="HQI265" s="200"/>
      <c r="HQL265" s="200"/>
      <c r="HQO265" s="200"/>
      <c r="HQQ265" s="200"/>
      <c r="HRE265" s="200"/>
      <c r="HRF265" s="200"/>
      <c r="HRG265" s="200"/>
      <c r="HRH265" s="200"/>
      <c r="HRI265" s="200"/>
      <c r="HRJ265" s="200"/>
      <c r="HRK265" s="200"/>
      <c r="HRL265" s="200"/>
      <c r="HRM265" s="200"/>
      <c r="HRN265" s="200"/>
      <c r="HRO265" s="200"/>
      <c r="HRP265" s="200"/>
      <c r="HRQ265" s="200"/>
      <c r="HRR265" s="200"/>
      <c r="HRS265" s="200"/>
      <c r="HRT265" s="200"/>
      <c r="HRU265" s="200"/>
      <c r="HRV265" s="200"/>
      <c r="HRW265" s="200"/>
      <c r="HSC265" s="200"/>
      <c r="HSD265" s="200"/>
      <c r="HSE265" s="200"/>
      <c r="HSF265" s="200"/>
      <c r="HSG265" s="200"/>
      <c r="HSH265" s="200"/>
      <c r="HSI265" s="200"/>
      <c r="HSK265" s="200"/>
      <c r="HSL265" s="200"/>
      <c r="HSM265" s="200"/>
      <c r="HSN265" s="200"/>
      <c r="HSO265" s="200"/>
      <c r="HSP265" s="200"/>
      <c r="HSQ265" s="200"/>
      <c r="HSR265" s="200"/>
      <c r="HSU265" s="200"/>
      <c r="HSX265" s="200"/>
      <c r="HTA265" s="200"/>
      <c r="HTD265" s="200"/>
      <c r="HTG265" s="200"/>
      <c r="HTJ265" s="200"/>
      <c r="HTS265" s="200"/>
      <c r="HTV265" s="200"/>
      <c r="HTY265" s="200"/>
      <c r="HUB265" s="200"/>
      <c r="HUK265" s="200"/>
      <c r="HUQ265" s="200"/>
      <c r="HUT265" s="200"/>
      <c r="HUW265" s="200"/>
      <c r="HUZ265" s="200"/>
      <c r="HVF265" s="200"/>
      <c r="HVO265" s="200"/>
      <c r="HVQ265" s="200"/>
      <c r="HVR265" s="200"/>
      <c r="HVT265" s="200"/>
      <c r="HVW265" s="200"/>
      <c r="HVZ265" s="200"/>
      <c r="HWC265" s="200"/>
      <c r="HWF265" s="200"/>
      <c r="HWI265" s="200"/>
      <c r="HWK265" s="200"/>
      <c r="HWM265" s="200"/>
      <c r="HWP265" s="200"/>
      <c r="HWS265" s="200"/>
      <c r="HWV265" s="200"/>
      <c r="HWY265" s="200"/>
      <c r="HXB265" s="200"/>
      <c r="HXE265" s="200"/>
      <c r="HXH265" s="200"/>
      <c r="HXJ265" s="200"/>
      <c r="HXM265" s="200"/>
      <c r="HXP265" s="200"/>
      <c r="HXS265" s="200"/>
      <c r="HXY265" s="200"/>
      <c r="HYB265" s="200"/>
      <c r="HYD265" s="200"/>
      <c r="HZK265" s="200"/>
      <c r="HZN265" s="200"/>
      <c r="HZQ265" s="200"/>
      <c r="HZT265" s="200"/>
      <c r="HZW265" s="200"/>
      <c r="HZX265" s="200"/>
      <c r="HZY265" s="200"/>
      <c r="IAB265" s="200"/>
      <c r="IAE265" s="200"/>
      <c r="IAH265" s="200"/>
      <c r="IAK265" s="200"/>
      <c r="IAM265" s="200"/>
      <c r="IBA265" s="200"/>
      <c r="IBB265" s="200"/>
      <c r="IBC265" s="200"/>
      <c r="IBD265" s="200"/>
      <c r="IBE265" s="200"/>
      <c r="IBF265" s="200"/>
      <c r="IBG265" s="200"/>
      <c r="IBH265" s="200"/>
      <c r="IBI265" s="200"/>
      <c r="IBJ265" s="200"/>
      <c r="IBK265" s="200"/>
      <c r="IBL265" s="200"/>
      <c r="IBM265" s="200"/>
      <c r="IBN265" s="200"/>
      <c r="IBO265" s="200"/>
      <c r="IBP265" s="200"/>
      <c r="IBQ265" s="200"/>
      <c r="IBR265" s="200"/>
      <c r="IBS265" s="200"/>
      <c r="IBY265" s="200"/>
      <c r="IBZ265" s="200"/>
      <c r="ICA265" s="200"/>
      <c r="ICB265" s="200"/>
      <c r="ICC265" s="200"/>
      <c r="ICD265" s="200"/>
      <c r="ICE265" s="200"/>
      <c r="ICG265" s="200"/>
      <c r="ICH265" s="200"/>
      <c r="ICI265" s="200"/>
      <c r="ICJ265" s="200"/>
      <c r="ICK265" s="200"/>
      <c r="ICL265" s="200"/>
      <c r="ICM265" s="200"/>
      <c r="ICN265" s="200"/>
      <c r="ICQ265" s="200"/>
      <c r="ICT265" s="200"/>
      <c r="ICW265" s="200"/>
      <c r="ICZ265" s="200"/>
      <c r="IDC265" s="200"/>
      <c r="IDF265" s="200"/>
      <c r="IDO265" s="200"/>
      <c r="IDR265" s="200"/>
      <c r="IDU265" s="200"/>
      <c r="IDX265" s="200"/>
      <c r="IEG265" s="200"/>
      <c r="IEM265" s="200"/>
      <c r="IEP265" s="200"/>
      <c r="IES265" s="200"/>
      <c r="IEV265" s="200"/>
      <c r="IFB265" s="200"/>
      <c r="IFK265" s="200"/>
      <c r="IFM265" s="200"/>
      <c r="IFN265" s="200"/>
      <c r="IFP265" s="200"/>
      <c r="IFS265" s="200"/>
      <c r="IFV265" s="200"/>
      <c r="IFY265" s="200"/>
      <c r="IGB265" s="200"/>
      <c r="IGE265" s="200"/>
      <c r="IGG265" s="200"/>
      <c r="IGI265" s="200"/>
      <c r="IGL265" s="200"/>
      <c r="IGO265" s="200"/>
      <c r="IGR265" s="200"/>
      <c r="IGU265" s="200"/>
      <c r="IGX265" s="200"/>
      <c r="IHA265" s="200"/>
      <c r="IHD265" s="200"/>
      <c r="IHF265" s="200"/>
      <c r="IHI265" s="200"/>
      <c r="IHL265" s="200"/>
      <c r="IHO265" s="200"/>
      <c r="IHU265" s="200"/>
      <c r="IHX265" s="200"/>
      <c r="IHZ265" s="200"/>
      <c r="IJG265" s="200"/>
      <c r="IJJ265" s="200"/>
      <c r="IJM265" s="200"/>
      <c r="IJP265" s="200"/>
      <c r="IJS265" s="200"/>
      <c r="IJT265" s="200"/>
      <c r="IJU265" s="200"/>
      <c r="IJX265" s="200"/>
      <c r="IKA265" s="200"/>
      <c r="IKD265" s="200"/>
      <c r="IKG265" s="200"/>
      <c r="IKI265" s="200"/>
      <c r="IKW265" s="200"/>
      <c r="IKX265" s="200"/>
      <c r="IKY265" s="200"/>
      <c r="IKZ265" s="200"/>
      <c r="ILA265" s="200"/>
      <c r="ILB265" s="200"/>
      <c r="ILC265" s="200"/>
      <c r="ILD265" s="200"/>
      <c r="ILE265" s="200"/>
      <c r="ILF265" s="200"/>
      <c r="ILG265" s="200"/>
      <c r="ILH265" s="200"/>
      <c r="ILI265" s="200"/>
      <c r="ILJ265" s="200"/>
      <c r="ILK265" s="200"/>
      <c r="ILL265" s="200"/>
      <c r="ILM265" s="200"/>
      <c r="ILN265" s="200"/>
      <c r="ILO265" s="200"/>
      <c r="ILU265" s="200"/>
      <c r="ILV265" s="200"/>
      <c r="ILW265" s="200"/>
      <c r="ILX265" s="200"/>
      <c r="ILY265" s="200"/>
      <c r="ILZ265" s="200"/>
      <c r="IMA265" s="200"/>
      <c r="IMC265" s="200"/>
      <c r="IMD265" s="200"/>
      <c r="IME265" s="200"/>
      <c r="IMF265" s="200"/>
      <c r="IMG265" s="200"/>
      <c r="IMH265" s="200"/>
      <c r="IMI265" s="200"/>
      <c r="IMJ265" s="200"/>
      <c r="IMM265" s="200"/>
      <c r="IMP265" s="200"/>
      <c r="IMS265" s="200"/>
      <c r="IMV265" s="200"/>
      <c r="IMY265" s="200"/>
      <c r="INB265" s="200"/>
      <c r="INK265" s="200"/>
      <c r="INN265" s="200"/>
      <c r="INQ265" s="200"/>
      <c r="INT265" s="200"/>
      <c r="IOC265" s="200"/>
      <c r="IOI265" s="200"/>
      <c r="IOL265" s="200"/>
      <c r="IOO265" s="200"/>
      <c r="IOR265" s="200"/>
      <c r="IOX265" s="200"/>
      <c r="IPG265" s="200"/>
      <c r="IPI265" s="200"/>
      <c r="IPJ265" s="200"/>
      <c r="IPL265" s="200"/>
      <c r="IPO265" s="200"/>
      <c r="IPR265" s="200"/>
      <c r="IPU265" s="200"/>
      <c r="IPX265" s="200"/>
      <c r="IQA265" s="200"/>
      <c r="IQC265" s="200"/>
      <c r="IQE265" s="200"/>
      <c r="IQH265" s="200"/>
      <c r="IQK265" s="200"/>
      <c r="IQN265" s="200"/>
      <c r="IQQ265" s="200"/>
      <c r="IQT265" s="200"/>
      <c r="IQW265" s="200"/>
      <c r="IQZ265" s="200"/>
      <c r="IRB265" s="200"/>
      <c r="IRE265" s="200"/>
      <c r="IRH265" s="200"/>
      <c r="IRK265" s="200"/>
      <c r="IRQ265" s="200"/>
      <c r="IRT265" s="200"/>
      <c r="IRV265" s="200"/>
      <c r="ITC265" s="200"/>
      <c r="ITF265" s="200"/>
      <c r="ITI265" s="200"/>
      <c r="ITL265" s="200"/>
      <c r="ITO265" s="200"/>
      <c r="ITP265" s="200"/>
      <c r="ITQ265" s="200"/>
      <c r="ITT265" s="200"/>
      <c r="ITW265" s="200"/>
      <c r="ITZ265" s="200"/>
      <c r="IUC265" s="200"/>
      <c r="IUE265" s="200"/>
      <c r="IUS265" s="200"/>
      <c r="IUT265" s="200"/>
      <c r="IUU265" s="200"/>
      <c r="IUV265" s="200"/>
      <c r="IUW265" s="200"/>
      <c r="IUX265" s="200"/>
      <c r="IUY265" s="200"/>
      <c r="IUZ265" s="200"/>
      <c r="IVA265" s="200"/>
      <c r="IVB265" s="200"/>
      <c r="IVC265" s="200"/>
      <c r="IVD265" s="200"/>
      <c r="IVE265" s="200"/>
      <c r="IVF265" s="200"/>
      <c r="IVG265" s="200"/>
      <c r="IVH265" s="200"/>
      <c r="IVI265" s="200"/>
      <c r="IVJ265" s="200"/>
      <c r="IVK265" s="200"/>
      <c r="IVQ265" s="200"/>
      <c r="IVR265" s="200"/>
      <c r="IVS265" s="200"/>
      <c r="IVT265" s="200"/>
      <c r="IVU265" s="200"/>
      <c r="IVV265" s="200"/>
      <c r="IVW265" s="200"/>
      <c r="IVY265" s="200"/>
      <c r="IVZ265" s="200"/>
      <c r="IWA265" s="200"/>
      <c r="IWB265" s="200"/>
      <c r="IWC265" s="200"/>
      <c r="IWD265" s="200"/>
      <c r="IWE265" s="200"/>
      <c r="IWF265" s="200"/>
      <c r="IWI265" s="200"/>
      <c r="IWL265" s="200"/>
      <c r="IWO265" s="200"/>
      <c r="IWR265" s="200"/>
      <c r="IWU265" s="200"/>
      <c r="IWX265" s="200"/>
      <c r="IXG265" s="200"/>
      <c r="IXJ265" s="200"/>
      <c r="IXM265" s="200"/>
      <c r="IXP265" s="200"/>
      <c r="IXY265" s="200"/>
      <c r="IYE265" s="200"/>
      <c r="IYH265" s="200"/>
      <c r="IYK265" s="200"/>
      <c r="IYN265" s="200"/>
      <c r="IYT265" s="200"/>
      <c r="IZC265" s="200"/>
      <c r="IZE265" s="200"/>
      <c r="IZF265" s="200"/>
      <c r="IZH265" s="200"/>
      <c r="IZK265" s="200"/>
      <c r="IZN265" s="200"/>
      <c r="IZQ265" s="200"/>
      <c r="IZT265" s="200"/>
      <c r="IZW265" s="200"/>
      <c r="IZY265" s="200"/>
      <c r="JAA265" s="200"/>
      <c r="JAD265" s="200"/>
      <c r="JAG265" s="200"/>
      <c r="JAJ265" s="200"/>
      <c r="JAM265" s="200"/>
      <c r="JAP265" s="200"/>
      <c r="JAS265" s="200"/>
      <c r="JAV265" s="200"/>
      <c r="JAX265" s="200"/>
      <c r="JBA265" s="200"/>
      <c r="JBD265" s="200"/>
      <c r="JBG265" s="200"/>
      <c r="JBM265" s="200"/>
      <c r="JBP265" s="200"/>
      <c r="JBR265" s="200"/>
      <c r="JCY265" s="200"/>
      <c r="JDB265" s="200"/>
      <c r="JDE265" s="200"/>
      <c r="JDH265" s="200"/>
      <c r="JDK265" s="200"/>
      <c r="JDL265" s="200"/>
      <c r="JDM265" s="200"/>
      <c r="JDP265" s="200"/>
      <c r="JDS265" s="200"/>
      <c r="JDV265" s="200"/>
      <c r="JDY265" s="200"/>
      <c r="JEA265" s="200"/>
      <c r="JEO265" s="200"/>
      <c r="JEP265" s="200"/>
      <c r="JEQ265" s="200"/>
      <c r="JER265" s="200"/>
      <c r="JES265" s="200"/>
      <c r="JET265" s="200"/>
      <c r="JEU265" s="200"/>
      <c r="JEV265" s="200"/>
      <c r="JEW265" s="200"/>
      <c r="JEX265" s="200"/>
      <c r="JEY265" s="200"/>
      <c r="JEZ265" s="200"/>
      <c r="JFA265" s="200"/>
      <c r="JFB265" s="200"/>
      <c r="JFC265" s="200"/>
      <c r="JFD265" s="200"/>
      <c r="JFE265" s="200"/>
      <c r="JFF265" s="200"/>
      <c r="JFG265" s="200"/>
      <c r="JFM265" s="200"/>
      <c r="JFN265" s="200"/>
      <c r="JFO265" s="200"/>
      <c r="JFP265" s="200"/>
      <c r="JFQ265" s="200"/>
      <c r="JFR265" s="200"/>
      <c r="JFS265" s="200"/>
      <c r="JFU265" s="200"/>
      <c r="JFV265" s="200"/>
      <c r="JFW265" s="200"/>
      <c r="JFX265" s="200"/>
      <c r="JFY265" s="200"/>
      <c r="JFZ265" s="200"/>
      <c r="JGA265" s="200"/>
      <c r="JGB265" s="200"/>
      <c r="JGE265" s="200"/>
      <c r="JGH265" s="200"/>
      <c r="JGK265" s="200"/>
      <c r="JGN265" s="200"/>
      <c r="JGQ265" s="200"/>
      <c r="JGT265" s="200"/>
      <c r="JHC265" s="200"/>
      <c r="JHF265" s="200"/>
      <c r="JHI265" s="200"/>
      <c r="JHL265" s="200"/>
      <c r="JHU265" s="200"/>
      <c r="JIA265" s="200"/>
      <c r="JID265" s="200"/>
      <c r="JIG265" s="200"/>
      <c r="JIJ265" s="200"/>
      <c r="JIP265" s="200"/>
      <c r="JIY265" s="200"/>
      <c r="JJA265" s="200"/>
      <c r="JJB265" s="200"/>
      <c r="JJD265" s="200"/>
      <c r="JJG265" s="200"/>
      <c r="JJJ265" s="200"/>
      <c r="JJM265" s="200"/>
      <c r="JJP265" s="200"/>
      <c r="JJS265" s="200"/>
      <c r="JJU265" s="200"/>
      <c r="JJW265" s="200"/>
      <c r="JJZ265" s="200"/>
      <c r="JKC265" s="200"/>
      <c r="JKF265" s="200"/>
      <c r="JKI265" s="200"/>
      <c r="JKL265" s="200"/>
      <c r="JKO265" s="200"/>
      <c r="JKR265" s="200"/>
      <c r="JKT265" s="200"/>
      <c r="JKW265" s="200"/>
      <c r="JKZ265" s="200"/>
      <c r="JLC265" s="200"/>
      <c r="JLI265" s="200"/>
      <c r="JLL265" s="200"/>
      <c r="JLN265" s="200"/>
      <c r="JMU265" s="200"/>
      <c r="JMX265" s="200"/>
      <c r="JNA265" s="200"/>
      <c r="JND265" s="200"/>
      <c r="JNG265" s="200"/>
      <c r="JNH265" s="200"/>
      <c r="JNI265" s="200"/>
      <c r="JNL265" s="200"/>
      <c r="JNO265" s="200"/>
      <c r="JNR265" s="200"/>
      <c r="JNU265" s="200"/>
      <c r="JNW265" s="200"/>
      <c r="JOK265" s="200"/>
      <c r="JOL265" s="200"/>
      <c r="JOM265" s="200"/>
      <c r="JON265" s="200"/>
      <c r="JOO265" s="200"/>
      <c r="JOP265" s="200"/>
      <c r="JOQ265" s="200"/>
      <c r="JOR265" s="200"/>
      <c r="JOS265" s="200"/>
      <c r="JOT265" s="200"/>
      <c r="JOU265" s="200"/>
      <c r="JOV265" s="200"/>
      <c r="JOW265" s="200"/>
      <c r="JOX265" s="200"/>
      <c r="JOY265" s="200"/>
      <c r="JOZ265" s="200"/>
      <c r="JPA265" s="200"/>
      <c r="JPB265" s="200"/>
      <c r="JPC265" s="200"/>
      <c r="JPI265" s="200"/>
      <c r="JPJ265" s="200"/>
      <c r="JPK265" s="200"/>
      <c r="JPL265" s="200"/>
      <c r="JPM265" s="200"/>
      <c r="JPN265" s="200"/>
      <c r="JPO265" s="200"/>
      <c r="JPQ265" s="200"/>
      <c r="JPR265" s="200"/>
      <c r="JPS265" s="200"/>
      <c r="JPT265" s="200"/>
      <c r="JPU265" s="200"/>
      <c r="JPV265" s="200"/>
      <c r="JPW265" s="200"/>
      <c r="JPX265" s="200"/>
      <c r="JQA265" s="200"/>
      <c r="JQD265" s="200"/>
      <c r="JQG265" s="200"/>
      <c r="JQJ265" s="200"/>
      <c r="JQM265" s="200"/>
      <c r="JQP265" s="200"/>
      <c r="JQY265" s="200"/>
      <c r="JRB265" s="200"/>
      <c r="JRE265" s="200"/>
      <c r="JRH265" s="200"/>
      <c r="JRQ265" s="200"/>
      <c r="JRW265" s="200"/>
      <c r="JRZ265" s="200"/>
      <c r="JSC265" s="200"/>
      <c r="JSF265" s="200"/>
      <c r="JSL265" s="200"/>
      <c r="JSU265" s="200"/>
      <c r="JSW265" s="200"/>
      <c r="JSX265" s="200"/>
      <c r="JSZ265" s="200"/>
      <c r="JTC265" s="200"/>
      <c r="JTF265" s="200"/>
      <c r="JTI265" s="200"/>
      <c r="JTL265" s="200"/>
      <c r="JTO265" s="200"/>
      <c r="JTQ265" s="200"/>
      <c r="JTS265" s="200"/>
      <c r="JTV265" s="200"/>
      <c r="JTY265" s="200"/>
      <c r="JUB265" s="200"/>
      <c r="JUE265" s="200"/>
      <c r="JUH265" s="200"/>
      <c r="JUK265" s="200"/>
      <c r="JUN265" s="200"/>
      <c r="JUP265" s="200"/>
      <c r="JUS265" s="200"/>
      <c r="JUV265" s="200"/>
      <c r="JUY265" s="200"/>
      <c r="JVE265" s="200"/>
      <c r="JVH265" s="200"/>
      <c r="JVJ265" s="200"/>
      <c r="JWQ265" s="200"/>
      <c r="JWT265" s="200"/>
      <c r="JWW265" s="200"/>
      <c r="JWZ265" s="200"/>
      <c r="JXC265" s="200"/>
      <c r="JXD265" s="200"/>
      <c r="JXE265" s="200"/>
      <c r="JXH265" s="200"/>
      <c r="JXK265" s="200"/>
      <c r="JXN265" s="200"/>
      <c r="JXQ265" s="200"/>
      <c r="JXS265" s="200"/>
      <c r="JYG265" s="200"/>
      <c r="JYH265" s="200"/>
      <c r="JYI265" s="200"/>
      <c r="JYJ265" s="200"/>
      <c r="JYK265" s="200"/>
      <c r="JYL265" s="200"/>
      <c r="JYM265" s="200"/>
      <c r="JYN265" s="200"/>
      <c r="JYO265" s="200"/>
      <c r="JYP265" s="200"/>
      <c r="JYQ265" s="200"/>
      <c r="JYR265" s="200"/>
      <c r="JYS265" s="200"/>
      <c r="JYT265" s="200"/>
      <c r="JYU265" s="200"/>
      <c r="JYV265" s="200"/>
      <c r="JYW265" s="200"/>
      <c r="JYX265" s="200"/>
      <c r="JYY265" s="200"/>
      <c r="JZE265" s="200"/>
      <c r="JZF265" s="200"/>
      <c r="JZG265" s="200"/>
      <c r="JZH265" s="200"/>
      <c r="JZI265" s="200"/>
      <c r="JZJ265" s="200"/>
      <c r="JZK265" s="200"/>
      <c r="JZM265" s="200"/>
      <c r="JZN265" s="200"/>
      <c r="JZO265" s="200"/>
      <c r="JZP265" s="200"/>
      <c r="JZQ265" s="200"/>
      <c r="JZR265" s="200"/>
      <c r="JZS265" s="200"/>
      <c r="JZT265" s="200"/>
      <c r="JZW265" s="200"/>
      <c r="JZZ265" s="200"/>
      <c r="KAC265" s="200"/>
      <c r="KAF265" s="200"/>
      <c r="KAI265" s="200"/>
      <c r="KAL265" s="200"/>
      <c r="KAU265" s="200"/>
      <c r="KAX265" s="200"/>
      <c r="KBA265" s="200"/>
      <c r="KBD265" s="200"/>
      <c r="KBM265" s="200"/>
      <c r="KBS265" s="200"/>
      <c r="KBV265" s="200"/>
      <c r="KBY265" s="200"/>
      <c r="KCB265" s="200"/>
      <c r="KCH265" s="200"/>
      <c r="KCQ265" s="200"/>
      <c r="KCS265" s="200"/>
      <c r="KCT265" s="200"/>
      <c r="KCV265" s="200"/>
      <c r="KCY265" s="200"/>
      <c r="KDB265" s="200"/>
      <c r="KDE265" s="200"/>
      <c r="KDH265" s="200"/>
      <c r="KDK265" s="200"/>
      <c r="KDM265" s="200"/>
      <c r="KDO265" s="200"/>
      <c r="KDR265" s="200"/>
      <c r="KDU265" s="200"/>
      <c r="KDX265" s="200"/>
      <c r="KEA265" s="200"/>
      <c r="KED265" s="200"/>
      <c r="KEG265" s="200"/>
      <c r="KEJ265" s="200"/>
      <c r="KEL265" s="200"/>
      <c r="KEO265" s="200"/>
      <c r="KER265" s="200"/>
      <c r="KEU265" s="200"/>
      <c r="KFA265" s="200"/>
      <c r="KFD265" s="200"/>
      <c r="KFF265" s="200"/>
      <c r="KGM265" s="200"/>
      <c r="KGP265" s="200"/>
      <c r="KGS265" s="200"/>
      <c r="KGV265" s="200"/>
      <c r="KGY265" s="200"/>
      <c r="KGZ265" s="200"/>
      <c r="KHA265" s="200"/>
      <c r="KHD265" s="200"/>
      <c r="KHG265" s="200"/>
      <c r="KHJ265" s="200"/>
      <c r="KHM265" s="200"/>
      <c r="KHO265" s="200"/>
      <c r="KIC265" s="200"/>
      <c r="KID265" s="200"/>
      <c r="KIE265" s="200"/>
      <c r="KIF265" s="200"/>
      <c r="KIG265" s="200"/>
      <c r="KIH265" s="200"/>
      <c r="KII265" s="200"/>
      <c r="KIJ265" s="200"/>
      <c r="KIK265" s="200"/>
      <c r="KIL265" s="200"/>
      <c r="KIM265" s="200"/>
      <c r="KIN265" s="200"/>
      <c r="KIO265" s="200"/>
      <c r="KIP265" s="200"/>
      <c r="KIQ265" s="200"/>
      <c r="KIR265" s="200"/>
      <c r="KIS265" s="200"/>
      <c r="KIT265" s="200"/>
      <c r="KIU265" s="200"/>
      <c r="KJA265" s="200"/>
      <c r="KJB265" s="200"/>
      <c r="KJC265" s="200"/>
      <c r="KJD265" s="200"/>
      <c r="KJE265" s="200"/>
      <c r="KJF265" s="200"/>
      <c r="KJG265" s="200"/>
      <c r="KJI265" s="200"/>
      <c r="KJJ265" s="200"/>
      <c r="KJK265" s="200"/>
      <c r="KJL265" s="200"/>
      <c r="KJM265" s="200"/>
      <c r="KJN265" s="200"/>
      <c r="KJO265" s="200"/>
      <c r="KJP265" s="200"/>
      <c r="KJS265" s="200"/>
      <c r="KJV265" s="200"/>
      <c r="KJY265" s="200"/>
      <c r="KKB265" s="200"/>
      <c r="KKE265" s="200"/>
      <c r="KKH265" s="200"/>
      <c r="KKQ265" s="200"/>
      <c r="KKT265" s="200"/>
      <c r="KKW265" s="200"/>
      <c r="KKZ265" s="200"/>
      <c r="KLI265" s="200"/>
      <c r="KLO265" s="200"/>
      <c r="KLR265" s="200"/>
      <c r="KLU265" s="200"/>
      <c r="KLX265" s="200"/>
      <c r="KMD265" s="200"/>
      <c r="KMM265" s="200"/>
      <c r="KMO265" s="200"/>
      <c r="KMP265" s="200"/>
      <c r="KMR265" s="200"/>
      <c r="KMU265" s="200"/>
      <c r="KMX265" s="200"/>
      <c r="KNA265" s="200"/>
      <c r="KND265" s="200"/>
      <c r="KNG265" s="200"/>
      <c r="KNI265" s="200"/>
      <c r="KNK265" s="200"/>
      <c r="KNN265" s="200"/>
      <c r="KNQ265" s="200"/>
      <c r="KNT265" s="200"/>
      <c r="KNW265" s="200"/>
      <c r="KNZ265" s="200"/>
      <c r="KOC265" s="200"/>
      <c r="KOF265" s="200"/>
      <c r="KOH265" s="200"/>
      <c r="KOK265" s="200"/>
      <c r="KON265" s="200"/>
      <c r="KOQ265" s="200"/>
      <c r="KOW265" s="200"/>
      <c r="KOZ265" s="200"/>
      <c r="KPB265" s="200"/>
      <c r="KQI265" s="200"/>
      <c r="KQL265" s="200"/>
      <c r="KQO265" s="200"/>
      <c r="KQR265" s="200"/>
      <c r="KQU265" s="200"/>
      <c r="KQV265" s="200"/>
      <c r="KQW265" s="200"/>
      <c r="KQZ265" s="200"/>
      <c r="KRC265" s="200"/>
      <c r="KRF265" s="200"/>
      <c r="KRI265" s="200"/>
      <c r="KRK265" s="200"/>
      <c r="KRY265" s="200"/>
      <c r="KRZ265" s="200"/>
      <c r="KSA265" s="200"/>
      <c r="KSB265" s="200"/>
      <c r="KSC265" s="200"/>
      <c r="KSD265" s="200"/>
      <c r="KSE265" s="200"/>
      <c r="KSF265" s="200"/>
      <c r="KSG265" s="200"/>
      <c r="KSH265" s="200"/>
      <c r="KSI265" s="200"/>
      <c r="KSJ265" s="200"/>
      <c r="KSK265" s="200"/>
      <c r="KSL265" s="200"/>
      <c r="KSM265" s="200"/>
      <c r="KSN265" s="200"/>
      <c r="KSO265" s="200"/>
      <c r="KSP265" s="200"/>
      <c r="KSQ265" s="200"/>
      <c r="KSW265" s="200"/>
      <c r="KSX265" s="200"/>
      <c r="KSY265" s="200"/>
      <c r="KSZ265" s="200"/>
      <c r="KTA265" s="200"/>
      <c r="KTB265" s="200"/>
      <c r="KTC265" s="200"/>
      <c r="KTE265" s="200"/>
      <c r="KTF265" s="200"/>
      <c r="KTG265" s="200"/>
      <c r="KTH265" s="200"/>
      <c r="KTI265" s="200"/>
      <c r="KTJ265" s="200"/>
      <c r="KTK265" s="200"/>
      <c r="KTL265" s="200"/>
      <c r="KTO265" s="200"/>
      <c r="KTR265" s="200"/>
      <c r="KTU265" s="200"/>
      <c r="KTX265" s="200"/>
      <c r="KUA265" s="200"/>
      <c r="KUD265" s="200"/>
      <c r="KUM265" s="200"/>
      <c r="KUP265" s="200"/>
      <c r="KUS265" s="200"/>
      <c r="KUV265" s="200"/>
      <c r="KVE265" s="200"/>
      <c r="KVK265" s="200"/>
      <c r="KVN265" s="200"/>
      <c r="KVQ265" s="200"/>
      <c r="KVT265" s="200"/>
      <c r="KVZ265" s="200"/>
      <c r="KWI265" s="200"/>
      <c r="KWK265" s="200"/>
      <c r="KWL265" s="200"/>
      <c r="KWN265" s="200"/>
      <c r="KWQ265" s="200"/>
      <c r="KWT265" s="200"/>
      <c r="KWW265" s="200"/>
      <c r="KWZ265" s="200"/>
      <c r="KXC265" s="200"/>
      <c r="KXE265" s="200"/>
      <c r="KXG265" s="200"/>
      <c r="KXJ265" s="200"/>
      <c r="KXM265" s="200"/>
      <c r="KXP265" s="200"/>
      <c r="KXS265" s="200"/>
      <c r="KXV265" s="200"/>
      <c r="KXY265" s="200"/>
      <c r="KYB265" s="200"/>
      <c r="KYD265" s="200"/>
      <c r="KYG265" s="200"/>
      <c r="KYJ265" s="200"/>
      <c r="KYM265" s="200"/>
      <c r="KYS265" s="200"/>
      <c r="KYV265" s="200"/>
      <c r="KYX265" s="200"/>
      <c r="LAE265" s="200"/>
      <c r="LAH265" s="200"/>
      <c r="LAK265" s="200"/>
      <c r="LAN265" s="200"/>
      <c r="LAQ265" s="200"/>
      <c r="LAR265" s="200"/>
      <c r="LAS265" s="200"/>
      <c r="LAV265" s="200"/>
      <c r="LAY265" s="200"/>
      <c r="LBB265" s="200"/>
      <c r="LBE265" s="200"/>
      <c r="LBG265" s="200"/>
      <c r="LBU265" s="200"/>
      <c r="LBV265" s="200"/>
      <c r="LBW265" s="200"/>
      <c r="LBX265" s="200"/>
      <c r="LBY265" s="200"/>
      <c r="LBZ265" s="200"/>
      <c r="LCA265" s="200"/>
      <c r="LCB265" s="200"/>
      <c r="LCC265" s="200"/>
      <c r="LCD265" s="200"/>
      <c r="LCE265" s="200"/>
      <c r="LCF265" s="200"/>
      <c r="LCG265" s="200"/>
      <c r="LCH265" s="200"/>
      <c r="LCI265" s="200"/>
      <c r="LCJ265" s="200"/>
      <c r="LCK265" s="200"/>
      <c r="LCL265" s="200"/>
      <c r="LCM265" s="200"/>
      <c r="LCS265" s="200"/>
      <c r="LCT265" s="200"/>
      <c r="LCU265" s="200"/>
      <c r="LCV265" s="200"/>
      <c r="LCW265" s="200"/>
      <c r="LCX265" s="200"/>
      <c r="LCY265" s="200"/>
      <c r="LDA265" s="200"/>
      <c r="LDB265" s="200"/>
      <c r="LDC265" s="200"/>
      <c r="LDD265" s="200"/>
      <c r="LDE265" s="200"/>
      <c r="LDF265" s="200"/>
      <c r="LDG265" s="200"/>
      <c r="LDH265" s="200"/>
      <c r="LDK265" s="200"/>
      <c r="LDN265" s="200"/>
      <c r="LDQ265" s="200"/>
      <c r="LDT265" s="200"/>
      <c r="LDW265" s="200"/>
      <c r="LDZ265" s="200"/>
      <c r="LEI265" s="200"/>
      <c r="LEL265" s="200"/>
      <c r="LEO265" s="200"/>
      <c r="LER265" s="200"/>
      <c r="LFA265" s="200"/>
      <c r="LFG265" s="200"/>
      <c r="LFJ265" s="200"/>
      <c r="LFM265" s="200"/>
      <c r="LFP265" s="200"/>
      <c r="LFV265" s="200"/>
      <c r="LGE265" s="200"/>
      <c r="LGG265" s="200"/>
      <c r="LGH265" s="200"/>
      <c r="LGJ265" s="200"/>
      <c r="LGM265" s="200"/>
      <c r="LGP265" s="200"/>
      <c r="LGS265" s="200"/>
      <c r="LGV265" s="200"/>
      <c r="LGY265" s="200"/>
      <c r="LHA265" s="200"/>
      <c r="LHC265" s="200"/>
      <c r="LHF265" s="200"/>
      <c r="LHI265" s="200"/>
      <c r="LHL265" s="200"/>
      <c r="LHO265" s="200"/>
      <c r="LHR265" s="200"/>
      <c r="LHU265" s="200"/>
      <c r="LHX265" s="200"/>
      <c r="LHZ265" s="200"/>
      <c r="LIC265" s="200"/>
      <c r="LIF265" s="200"/>
      <c r="LII265" s="200"/>
      <c r="LIO265" s="200"/>
      <c r="LIR265" s="200"/>
      <c r="LIT265" s="200"/>
      <c r="LKA265" s="200"/>
      <c r="LKD265" s="200"/>
      <c r="LKG265" s="200"/>
      <c r="LKJ265" s="200"/>
      <c r="LKM265" s="200"/>
      <c r="LKN265" s="200"/>
      <c r="LKO265" s="200"/>
      <c r="LKR265" s="200"/>
      <c r="LKU265" s="200"/>
      <c r="LKX265" s="200"/>
      <c r="LLA265" s="200"/>
      <c r="LLC265" s="200"/>
      <c r="LLQ265" s="200"/>
      <c r="LLR265" s="200"/>
      <c r="LLS265" s="200"/>
      <c r="LLT265" s="200"/>
      <c r="LLU265" s="200"/>
      <c r="LLV265" s="200"/>
      <c r="LLW265" s="200"/>
      <c r="LLX265" s="200"/>
      <c r="LLY265" s="200"/>
      <c r="LLZ265" s="200"/>
      <c r="LMA265" s="200"/>
      <c r="LMB265" s="200"/>
      <c r="LMC265" s="200"/>
      <c r="LMD265" s="200"/>
      <c r="LME265" s="200"/>
      <c r="LMF265" s="200"/>
      <c r="LMG265" s="200"/>
      <c r="LMH265" s="200"/>
      <c r="LMI265" s="200"/>
      <c r="LMO265" s="200"/>
      <c r="LMP265" s="200"/>
      <c r="LMQ265" s="200"/>
      <c r="LMR265" s="200"/>
      <c r="LMS265" s="200"/>
      <c r="LMT265" s="200"/>
      <c r="LMU265" s="200"/>
      <c r="LMW265" s="200"/>
      <c r="LMX265" s="200"/>
      <c r="LMY265" s="200"/>
      <c r="LMZ265" s="200"/>
      <c r="LNA265" s="200"/>
      <c r="LNB265" s="200"/>
      <c r="LNC265" s="200"/>
      <c r="LND265" s="200"/>
      <c r="LNG265" s="200"/>
      <c r="LNJ265" s="200"/>
      <c r="LNM265" s="200"/>
      <c r="LNP265" s="200"/>
      <c r="LNS265" s="200"/>
      <c r="LNV265" s="200"/>
      <c r="LOE265" s="200"/>
      <c r="LOH265" s="200"/>
      <c r="LOK265" s="200"/>
      <c r="LON265" s="200"/>
      <c r="LOW265" s="200"/>
      <c r="LPC265" s="200"/>
      <c r="LPF265" s="200"/>
      <c r="LPI265" s="200"/>
      <c r="LPL265" s="200"/>
      <c r="LPR265" s="200"/>
      <c r="LQA265" s="200"/>
      <c r="LQC265" s="200"/>
      <c r="LQD265" s="200"/>
      <c r="LQF265" s="200"/>
      <c r="LQI265" s="200"/>
      <c r="LQL265" s="200"/>
      <c r="LQO265" s="200"/>
      <c r="LQR265" s="200"/>
      <c r="LQU265" s="200"/>
      <c r="LQW265" s="200"/>
      <c r="LQY265" s="200"/>
      <c r="LRB265" s="200"/>
      <c r="LRE265" s="200"/>
      <c r="LRH265" s="200"/>
      <c r="LRK265" s="200"/>
      <c r="LRN265" s="200"/>
      <c r="LRQ265" s="200"/>
      <c r="LRT265" s="200"/>
      <c r="LRV265" s="200"/>
      <c r="LRY265" s="200"/>
      <c r="LSB265" s="200"/>
      <c r="LSE265" s="200"/>
      <c r="LSK265" s="200"/>
      <c r="LSN265" s="200"/>
      <c r="LSP265" s="200"/>
      <c r="LTW265" s="200"/>
      <c r="LTZ265" s="200"/>
      <c r="LUC265" s="200"/>
      <c r="LUF265" s="200"/>
      <c r="LUI265" s="200"/>
      <c r="LUJ265" s="200"/>
      <c r="LUK265" s="200"/>
      <c r="LUN265" s="200"/>
      <c r="LUQ265" s="200"/>
      <c r="LUT265" s="200"/>
      <c r="LUW265" s="200"/>
      <c r="LUY265" s="200"/>
      <c r="LVM265" s="200"/>
      <c r="LVN265" s="200"/>
      <c r="LVO265" s="200"/>
      <c r="LVP265" s="200"/>
      <c r="LVQ265" s="200"/>
      <c r="LVR265" s="200"/>
      <c r="LVS265" s="200"/>
      <c r="LVT265" s="200"/>
      <c r="LVU265" s="200"/>
      <c r="LVV265" s="200"/>
      <c r="LVW265" s="200"/>
      <c r="LVX265" s="200"/>
      <c r="LVY265" s="200"/>
      <c r="LVZ265" s="200"/>
      <c r="LWA265" s="200"/>
      <c r="LWB265" s="200"/>
      <c r="LWC265" s="200"/>
      <c r="LWD265" s="200"/>
      <c r="LWE265" s="200"/>
      <c r="LWK265" s="200"/>
      <c r="LWL265" s="200"/>
      <c r="LWM265" s="200"/>
      <c r="LWN265" s="200"/>
      <c r="LWO265" s="200"/>
      <c r="LWP265" s="200"/>
      <c r="LWQ265" s="200"/>
      <c r="LWS265" s="200"/>
      <c r="LWT265" s="200"/>
      <c r="LWU265" s="200"/>
      <c r="LWV265" s="200"/>
      <c r="LWW265" s="200"/>
      <c r="LWX265" s="200"/>
      <c r="LWY265" s="200"/>
      <c r="LWZ265" s="200"/>
      <c r="LXC265" s="200"/>
      <c r="LXF265" s="200"/>
      <c r="LXI265" s="200"/>
      <c r="LXL265" s="200"/>
      <c r="LXO265" s="200"/>
      <c r="LXR265" s="200"/>
      <c r="LYA265" s="200"/>
      <c r="LYD265" s="200"/>
      <c r="LYG265" s="200"/>
      <c r="LYJ265" s="200"/>
      <c r="LYS265" s="200"/>
      <c r="LYY265" s="200"/>
      <c r="LZB265" s="200"/>
      <c r="LZE265" s="200"/>
      <c r="LZH265" s="200"/>
      <c r="LZN265" s="200"/>
      <c r="LZW265" s="200"/>
      <c r="LZY265" s="200"/>
      <c r="LZZ265" s="200"/>
      <c r="MAB265" s="200"/>
      <c r="MAE265" s="200"/>
      <c r="MAH265" s="200"/>
      <c r="MAK265" s="200"/>
      <c r="MAN265" s="200"/>
      <c r="MAQ265" s="200"/>
      <c r="MAS265" s="200"/>
      <c r="MAU265" s="200"/>
      <c r="MAX265" s="200"/>
      <c r="MBA265" s="200"/>
      <c r="MBD265" s="200"/>
      <c r="MBG265" s="200"/>
      <c r="MBJ265" s="200"/>
      <c r="MBM265" s="200"/>
      <c r="MBP265" s="200"/>
      <c r="MBR265" s="200"/>
      <c r="MBU265" s="200"/>
      <c r="MBX265" s="200"/>
      <c r="MCA265" s="200"/>
      <c r="MCG265" s="200"/>
      <c r="MCJ265" s="200"/>
      <c r="MCL265" s="200"/>
      <c r="MDS265" s="200"/>
      <c r="MDV265" s="200"/>
      <c r="MDY265" s="200"/>
      <c r="MEB265" s="200"/>
      <c r="MEE265" s="200"/>
      <c r="MEF265" s="200"/>
      <c r="MEG265" s="200"/>
      <c r="MEJ265" s="200"/>
      <c r="MEM265" s="200"/>
      <c r="MEP265" s="200"/>
      <c r="MES265" s="200"/>
      <c r="MEU265" s="200"/>
      <c r="MFI265" s="200"/>
      <c r="MFJ265" s="200"/>
      <c r="MFK265" s="200"/>
      <c r="MFL265" s="200"/>
      <c r="MFM265" s="200"/>
      <c r="MFN265" s="200"/>
      <c r="MFO265" s="200"/>
      <c r="MFP265" s="200"/>
      <c r="MFQ265" s="200"/>
      <c r="MFR265" s="200"/>
      <c r="MFS265" s="200"/>
      <c r="MFT265" s="200"/>
      <c r="MFU265" s="200"/>
      <c r="MFV265" s="200"/>
      <c r="MFW265" s="200"/>
      <c r="MFX265" s="200"/>
      <c r="MFY265" s="200"/>
      <c r="MFZ265" s="200"/>
      <c r="MGA265" s="200"/>
      <c r="MGG265" s="200"/>
      <c r="MGH265" s="200"/>
      <c r="MGI265" s="200"/>
      <c r="MGJ265" s="200"/>
      <c r="MGK265" s="200"/>
      <c r="MGL265" s="200"/>
      <c r="MGM265" s="200"/>
      <c r="MGO265" s="200"/>
      <c r="MGP265" s="200"/>
      <c r="MGQ265" s="200"/>
      <c r="MGR265" s="200"/>
      <c r="MGS265" s="200"/>
      <c r="MGT265" s="200"/>
      <c r="MGU265" s="200"/>
      <c r="MGV265" s="200"/>
      <c r="MGY265" s="200"/>
      <c r="MHB265" s="200"/>
      <c r="MHE265" s="200"/>
      <c r="MHH265" s="200"/>
      <c r="MHK265" s="200"/>
      <c r="MHN265" s="200"/>
      <c r="MHW265" s="200"/>
      <c r="MHZ265" s="200"/>
      <c r="MIC265" s="200"/>
      <c r="MIF265" s="200"/>
      <c r="MIO265" s="200"/>
      <c r="MIU265" s="200"/>
      <c r="MIX265" s="200"/>
      <c r="MJA265" s="200"/>
      <c r="MJD265" s="200"/>
      <c r="MJJ265" s="200"/>
      <c r="MJS265" s="200"/>
      <c r="MJU265" s="200"/>
      <c r="MJV265" s="200"/>
      <c r="MJX265" s="200"/>
      <c r="MKA265" s="200"/>
      <c r="MKD265" s="200"/>
      <c r="MKG265" s="200"/>
      <c r="MKJ265" s="200"/>
      <c r="MKM265" s="200"/>
      <c r="MKO265" s="200"/>
      <c r="MKQ265" s="200"/>
      <c r="MKT265" s="200"/>
      <c r="MKW265" s="200"/>
      <c r="MKZ265" s="200"/>
      <c r="MLC265" s="200"/>
      <c r="MLF265" s="200"/>
      <c r="MLI265" s="200"/>
      <c r="MLL265" s="200"/>
      <c r="MLN265" s="200"/>
      <c r="MLQ265" s="200"/>
      <c r="MLT265" s="200"/>
      <c r="MLW265" s="200"/>
      <c r="MMC265" s="200"/>
      <c r="MMF265" s="200"/>
      <c r="MMH265" s="200"/>
      <c r="MNO265" s="200"/>
      <c r="MNR265" s="200"/>
      <c r="MNU265" s="200"/>
      <c r="MNX265" s="200"/>
      <c r="MOA265" s="200"/>
      <c r="MOB265" s="200"/>
      <c r="MOC265" s="200"/>
      <c r="MOF265" s="200"/>
      <c r="MOI265" s="200"/>
      <c r="MOL265" s="200"/>
      <c r="MOO265" s="200"/>
      <c r="MOQ265" s="200"/>
      <c r="MPE265" s="200"/>
      <c r="MPF265" s="200"/>
      <c r="MPG265" s="200"/>
      <c r="MPH265" s="200"/>
      <c r="MPI265" s="200"/>
      <c r="MPJ265" s="200"/>
      <c r="MPK265" s="200"/>
      <c r="MPL265" s="200"/>
      <c r="MPM265" s="200"/>
      <c r="MPN265" s="200"/>
      <c r="MPO265" s="200"/>
      <c r="MPP265" s="200"/>
      <c r="MPQ265" s="200"/>
      <c r="MPR265" s="200"/>
      <c r="MPS265" s="200"/>
      <c r="MPT265" s="200"/>
      <c r="MPU265" s="200"/>
      <c r="MPV265" s="200"/>
      <c r="MPW265" s="200"/>
      <c r="MQC265" s="200"/>
      <c r="MQD265" s="200"/>
      <c r="MQE265" s="200"/>
      <c r="MQF265" s="200"/>
      <c r="MQG265" s="200"/>
      <c r="MQH265" s="200"/>
      <c r="MQI265" s="200"/>
      <c r="MQK265" s="200"/>
      <c r="MQL265" s="200"/>
      <c r="MQM265" s="200"/>
      <c r="MQN265" s="200"/>
      <c r="MQO265" s="200"/>
      <c r="MQP265" s="200"/>
      <c r="MQQ265" s="200"/>
      <c r="MQR265" s="200"/>
      <c r="MQU265" s="200"/>
      <c r="MQX265" s="200"/>
      <c r="MRA265" s="200"/>
      <c r="MRD265" s="200"/>
      <c r="MRG265" s="200"/>
      <c r="MRJ265" s="200"/>
      <c r="MRS265" s="200"/>
      <c r="MRV265" s="200"/>
      <c r="MRY265" s="200"/>
      <c r="MSB265" s="200"/>
      <c r="MSK265" s="200"/>
      <c r="MSQ265" s="200"/>
      <c r="MST265" s="200"/>
      <c r="MSW265" s="200"/>
      <c r="MSZ265" s="200"/>
      <c r="MTF265" s="200"/>
      <c r="MTO265" s="200"/>
      <c r="MTQ265" s="200"/>
      <c r="MTR265" s="200"/>
      <c r="MTT265" s="200"/>
      <c r="MTW265" s="200"/>
      <c r="MTZ265" s="200"/>
      <c r="MUC265" s="200"/>
      <c r="MUF265" s="200"/>
      <c r="MUI265" s="200"/>
      <c r="MUK265" s="200"/>
      <c r="MUM265" s="200"/>
      <c r="MUP265" s="200"/>
      <c r="MUS265" s="200"/>
      <c r="MUV265" s="200"/>
      <c r="MUY265" s="200"/>
      <c r="MVB265" s="200"/>
      <c r="MVE265" s="200"/>
      <c r="MVH265" s="200"/>
      <c r="MVJ265" s="200"/>
      <c r="MVM265" s="200"/>
      <c r="MVP265" s="200"/>
      <c r="MVS265" s="200"/>
      <c r="MVY265" s="200"/>
      <c r="MWB265" s="200"/>
      <c r="MWD265" s="200"/>
      <c r="MXK265" s="200"/>
      <c r="MXN265" s="200"/>
      <c r="MXQ265" s="200"/>
      <c r="MXT265" s="200"/>
      <c r="MXW265" s="200"/>
      <c r="MXX265" s="200"/>
      <c r="MXY265" s="200"/>
      <c r="MYB265" s="200"/>
      <c r="MYE265" s="200"/>
      <c r="MYH265" s="200"/>
      <c r="MYK265" s="200"/>
      <c r="MYM265" s="200"/>
      <c r="MZA265" s="200"/>
      <c r="MZB265" s="200"/>
      <c r="MZC265" s="200"/>
      <c r="MZD265" s="200"/>
      <c r="MZE265" s="200"/>
      <c r="MZF265" s="200"/>
      <c r="MZG265" s="200"/>
      <c r="MZH265" s="200"/>
      <c r="MZI265" s="200"/>
      <c r="MZJ265" s="200"/>
      <c r="MZK265" s="200"/>
      <c r="MZL265" s="200"/>
      <c r="MZM265" s="200"/>
      <c r="MZN265" s="200"/>
      <c r="MZO265" s="200"/>
      <c r="MZP265" s="200"/>
      <c r="MZQ265" s="200"/>
      <c r="MZR265" s="200"/>
      <c r="MZS265" s="200"/>
      <c r="MZY265" s="200"/>
      <c r="MZZ265" s="200"/>
      <c r="NAA265" s="200"/>
      <c r="NAB265" s="200"/>
      <c r="NAC265" s="200"/>
      <c r="NAD265" s="200"/>
      <c r="NAE265" s="200"/>
      <c r="NAG265" s="200"/>
      <c r="NAH265" s="200"/>
      <c r="NAI265" s="200"/>
      <c r="NAJ265" s="200"/>
      <c r="NAK265" s="200"/>
      <c r="NAL265" s="200"/>
      <c r="NAM265" s="200"/>
      <c r="NAN265" s="200"/>
      <c r="NAQ265" s="200"/>
      <c r="NAT265" s="200"/>
      <c r="NAW265" s="200"/>
      <c r="NAZ265" s="200"/>
      <c r="NBC265" s="200"/>
      <c r="NBF265" s="200"/>
      <c r="NBO265" s="200"/>
      <c r="NBR265" s="200"/>
      <c r="NBU265" s="200"/>
      <c r="NBX265" s="200"/>
      <c r="NCG265" s="200"/>
      <c r="NCM265" s="200"/>
      <c r="NCP265" s="200"/>
      <c r="NCS265" s="200"/>
      <c r="NCV265" s="200"/>
      <c r="NDB265" s="200"/>
      <c r="NDK265" s="200"/>
      <c r="NDM265" s="200"/>
      <c r="NDN265" s="200"/>
      <c r="NDP265" s="200"/>
      <c r="NDS265" s="200"/>
      <c r="NDV265" s="200"/>
      <c r="NDY265" s="200"/>
      <c r="NEB265" s="200"/>
      <c r="NEE265" s="200"/>
      <c r="NEG265" s="200"/>
      <c r="NEI265" s="200"/>
      <c r="NEL265" s="200"/>
      <c r="NEO265" s="200"/>
      <c r="NER265" s="200"/>
      <c r="NEU265" s="200"/>
      <c r="NEX265" s="200"/>
      <c r="NFA265" s="200"/>
      <c r="NFD265" s="200"/>
      <c r="NFF265" s="200"/>
      <c r="NFI265" s="200"/>
      <c r="NFL265" s="200"/>
      <c r="NFO265" s="200"/>
      <c r="NFU265" s="200"/>
      <c r="NFX265" s="200"/>
      <c r="NFZ265" s="200"/>
      <c r="NHG265" s="200"/>
      <c r="NHJ265" s="200"/>
      <c r="NHM265" s="200"/>
      <c r="NHP265" s="200"/>
      <c r="NHS265" s="200"/>
      <c r="NHT265" s="200"/>
      <c r="NHU265" s="200"/>
      <c r="NHX265" s="200"/>
      <c r="NIA265" s="200"/>
      <c r="NID265" s="200"/>
      <c r="NIG265" s="200"/>
      <c r="NII265" s="200"/>
      <c r="NIW265" s="200"/>
      <c r="NIX265" s="200"/>
      <c r="NIY265" s="200"/>
      <c r="NIZ265" s="200"/>
      <c r="NJA265" s="200"/>
      <c r="NJB265" s="200"/>
      <c r="NJC265" s="200"/>
      <c r="NJD265" s="200"/>
      <c r="NJE265" s="200"/>
      <c r="NJF265" s="200"/>
      <c r="NJG265" s="200"/>
      <c r="NJH265" s="200"/>
      <c r="NJI265" s="200"/>
      <c r="NJJ265" s="200"/>
      <c r="NJK265" s="200"/>
      <c r="NJL265" s="200"/>
      <c r="NJM265" s="200"/>
      <c r="NJN265" s="200"/>
      <c r="NJO265" s="200"/>
      <c r="NJU265" s="200"/>
      <c r="NJV265" s="200"/>
      <c r="NJW265" s="200"/>
      <c r="NJX265" s="200"/>
      <c r="NJY265" s="200"/>
      <c r="NJZ265" s="200"/>
      <c r="NKA265" s="200"/>
      <c r="NKC265" s="200"/>
      <c r="NKD265" s="200"/>
      <c r="NKE265" s="200"/>
      <c r="NKF265" s="200"/>
      <c r="NKG265" s="200"/>
      <c r="NKH265" s="200"/>
      <c r="NKI265" s="200"/>
      <c r="NKJ265" s="200"/>
      <c r="NKM265" s="200"/>
      <c r="NKP265" s="200"/>
      <c r="NKS265" s="200"/>
      <c r="NKV265" s="200"/>
      <c r="NKY265" s="200"/>
      <c r="NLB265" s="200"/>
      <c r="NLK265" s="200"/>
      <c r="NLN265" s="200"/>
      <c r="NLQ265" s="200"/>
      <c r="NLT265" s="200"/>
      <c r="NMC265" s="200"/>
      <c r="NMI265" s="200"/>
      <c r="NML265" s="200"/>
      <c r="NMO265" s="200"/>
      <c r="NMR265" s="200"/>
      <c r="NMX265" s="200"/>
      <c r="NNG265" s="200"/>
      <c r="NNI265" s="200"/>
      <c r="NNJ265" s="200"/>
      <c r="NNL265" s="200"/>
      <c r="NNO265" s="200"/>
      <c r="NNR265" s="200"/>
      <c r="NNU265" s="200"/>
      <c r="NNX265" s="200"/>
      <c r="NOA265" s="200"/>
      <c r="NOC265" s="200"/>
      <c r="NOE265" s="200"/>
      <c r="NOH265" s="200"/>
      <c r="NOK265" s="200"/>
      <c r="NON265" s="200"/>
      <c r="NOQ265" s="200"/>
      <c r="NOT265" s="200"/>
      <c r="NOW265" s="200"/>
      <c r="NOZ265" s="200"/>
      <c r="NPB265" s="200"/>
      <c r="NPE265" s="200"/>
      <c r="NPH265" s="200"/>
      <c r="NPK265" s="200"/>
      <c r="NPQ265" s="200"/>
      <c r="NPT265" s="200"/>
      <c r="NPV265" s="200"/>
      <c r="NRC265" s="200"/>
      <c r="NRF265" s="200"/>
      <c r="NRI265" s="200"/>
      <c r="NRL265" s="200"/>
      <c r="NRO265" s="200"/>
      <c r="NRP265" s="200"/>
      <c r="NRQ265" s="200"/>
      <c r="NRT265" s="200"/>
      <c r="NRW265" s="200"/>
      <c r="NRZ265" s="200"/>
      <c r="NSC265" s="200"/>
      <c r="NSE265" s="200"/>
      <c r="NSS265" s="200"/>
      <c r="NST265" s="200"/>
      <c r="NSU265" s="200"/>
      <c r="NSV265" s="200"/>
      <c r="NSW265" s="200"/>
      <c r="NSX265" s="200"/>
      <c r="NSY265" s="200"/>
      <c r="NSZ265" s="200"/>
      <c r="NTA265" s="200"/>
      <c r="NTB265" s="200"/>
      <c r="NTC265" s="200"/>
      <c r="NTD265" s="200"/>
      <c r="NTE265" s="200"/>
      <c r="NTF265" s="200"/>
      <c r="NTG265" s="200"/>
      <c r="NTH265" s="200"/>
      <c r="NTI265" s="200"/>
      <c r="NTJ265" s="200"/>
      <c r="NTK265" s="200"/>
      <c r="NTQ265" s="200"/>
      <c r="NTR265" s="200"/>
      <c r="NTS265" s="200"/>
      <c r="NTT265" s="200"/>
      <c r="NTU265" s="200"/>
      <c r="NTV265" s="200"/>
      <c r="NTW265" s="200"/>
      <c r="NTY265" s="200"/>
      <c r="NTZ265" s="200"/>
      <c r="NUA265" s="200"/>
      <c r="NUB265" s="200"/>
      <c r="NUC265" s="200"/>
      <c r="NUD265" s="200"/>
      <c r="NUE265" s="200"/>
      <c r="NUF265" s="200"/>
      <c r="NUI265" s="200"/>
      <c r="NUL265" s="200"/>
      <c r="NUO265" s="200"/>
      <c r="NUR265" s="200"/>
      <c r="NUU265" s="200"/>
      <c r="NUX265" s="200"/>
      <c r="NVG265" s="200"/>
      <c r="NVJ265" s="200"/>
      <c r="NVM265" s="200"/>
      <c r="NVP265" s="200"/>
      <c r="NVY265" s="200"/>
      <c r="NWE265" s="200"/>
      <c r="NWH265" s="200"/>
      <c r="NWK265" s="200"/>
      <c r="NWN265" s="200"/>
      <c r="NWT265" s="200"/>
      <c r="NXC265" s="200"/>
      <c r="NXE265" s="200"/>
      <c r="NXF265" s="200"/>
      <c r="NXH265" s="200"/>
      <c r="NXK265" s="200"/>
      <c r="NXN265" s="200"/>
      <c r="NXQ265" s="200"/>
      <c r="NXT265" s="200"/>
      <c r="NXW265" s="200"/>
      <c r="NXY265" s="200"/>
      <c r="NYA265" s="200"/>
      <c r="NYD265" s="200"/>
      <c r="NYG265" s="200"/>
      <c r="NYJ265" s="200"/>
      <c r="NYM265" s="200"/>
      <c r="NYP265" s="200"/>
      <c r="NYS265" s="200"/>
      <c r="NYV265" s="200"/>
      <c r="NYX265" s="200"/>
      <c r="NZA265" s="200"/>
      <c r="NZD265" s="200"/>
      <c r="NZG265" s="200"/>
      <c r="NZM265" s="200"/>
      <c r="NZP265" s="200"/>
      <c r="NZR265" s="200"/>
      <c r="OAY265" s="200"/>
      <c r="OBB265" s="200"/>
      <c r="OBE265" s="200"/>
      <c r="OBH265" s="200"/>
      <c r="OBK265" s="200"/>
      <c r="OBL265" s="200"/>
      <c r="OBM265" s="200"/>
      <c r="OBP265" s="200"/>
      <c r="OBS265" s="200"/>
      <c r="OBV265" s="200"/>
      <c r="OBY265" s="200"/>
      <c r="OCA265" s="200"/>
      <c r="OCO265" s="200"/>
      <c r="OCP265" s="200"/>
      <c r="OCQ265" s="200"/>
      <c r="OCR265" s="200"/>
      <c r="OCS265" s="200"/>
      <c r="OCT265" s="200"/>
      <c r="OCU265" s="200"/>
      <c r="OCV265" s="200"/>
      <c r="OCW265" s="200"/>
      <c r="OCX265" s="200"/>
      <c r="OCY265" s="200"/>
      <c r="OCZ265" s="200"/>
      <c r="ODA265" s="200"/>
      <c r="ODB265" s="200"/>
      <c r="ODC265" s="200"/>
      <c r="ODD265" s="200"/>
      <c r="ODE265" s="200"/>
      <c r="ODF265" s="200"/>
      <c r="ODG265" s="200"/>
      <c r="ODM265" s="200"/>
      <c r="ODN265" s="200"/>
      <c r="ODO265" s="200"/>
      <c r="ODP265" s="200"/>
      <c r="ODQ265" s="200"/>
      <c r="ODR265" s="200"/>
      <c r="ODS265" s="200"/>
      <c r="ODU265" s="200"/>
      <c r="ODV265" s="200"/>
      <c r="ODW265" s="200"/>
      <c r="ODX265" s="200"/>
      <c r="ODY265" s="200"/>
      <c r="ODZ265" s="200"/>
      <c r="OEA265" s="200"/>
      <c r="OEB265" s="200"/>
      <c r="OEE265" s="200"/>
      <c r="OEH265" s="200"/>
      <c r="OEK265" s="200"/>
      <c r="OEN265" s="200"/>
      <c r="OEQ265" s="200"/>
      <c r="OET265" s="200"/>
      <c r="OFC265" s="200"/>
      <c r="OFF265" s="200"/>
      <c r="OFI265" s="200"/>
      <c r="OFL265" s="200"/>
      <c r="OFU265" s="200"/>
      <c r="OGA265" s="200"/>
      <c r="OGD265" s="200"/>
      <c r="OGG265" s="200"/>
      <c r="OGJ265" s="200"/>
      <c r="OGP265" s="200"/>
      <c r="OGY265" s="200"/>
      <c r="OHA265" s="200"/>
      <c r="OHB265" s="200"/>
      <c r="OHD265" s="200"/>
      <c r="OHG265" s="200"/>
      <c r="OHJ265" s="200"/>
      <c r="OHM265" s="200"/>
      <c r="OHP265" s="200"/>
      <c r="OHS265" s="200"/>
      <c r="OHU265" s="200"/>
      <c r="OHW265" s="200"/>
      <c r="OHZ265" s="200"/>
      <c r="OIC265" s="200"/>
      <c r="OIF265" s="200"/>
      <c r="OII265" s="200"/>
      <c r="OIL265" s="200"/>
      <c r="OIO265" s="200"/>
      <c r="OIR265" s="200"/>
      <c r="OIT265" s="200"/>
      <c r="OIW265" s="200"/>
      <c r="OIZ265" s="200"/>
      <c r="OJC265" s="200"/>
      <c r="OJI265" s="200"/>
      <c r="OJL265" s="200"/>
      <c r="OJN265" s="200"/>
      <c r="OKU265" s="200"/>
      <c r="OKX265" s="200"/>
      <c r="OLA265" s="200"/>
      <c r="OLD265" s="200"/>
      <c r="OLG265" s="200"/>
      <c r="OLH265" s="200"/>
      <c r="OLI265" s="200"/>
      <c r="OLL265" s="200"/>
      <c r="OLO265" s="200"/>
      <c r="OLR265" s="200"/>
      <c r="OLU265" s="200"/>
      <c r="OLW265" s="200"/>
      <c r="OMK265" s="200"/>
      <c r="OML265" s="200"/>
      <c r="OMM265" s="200"/>
      <c r="OMN265" s="200"/>
      <c r="OMO265" s="200"/>
      <c r="OMP265" s="200"/>
      <c r="OMQ265" s="200"/>
      <c r="OMR265" s="200"/>
      <c r="OMS265" s="200"/>
      <c r="OMT265" s="200"/>
      <c r="OMU265" s="200"/>
      <c r="OMV265" s="200"/>
      <c r="OMW265" s="200"/>
      <c r="OMX265" s="200"/>
      <c r="OMY265" s="200"/>
      <c r="OMZ265" s="200"/>
      <c r="ONA265" s="200"/>
      <c r="ONB265" s="200"/>
      <c r="ONC265" s="200"/>
      <c r="ONI265" s="200"/>
      <c r="ONJ265" s="200"/>
      <c r="ONK265" s="200"/>
      <c r="ONL265" s="200"/>
      <c r="ONM265" s="200"/>
      <c r="ONN265" s="200"/>
      <c r="ONO265" s="200"/>
      <c r="ONQ265" s="200"/>
      <c r="ONR265" s="200"/>
      <c r="ONS265" s="200"/>
      <c r="ONT265" s="200"/>
      <c r="ONU265" s="200"/>
      <c r="ONV265" s="200"/>
      <c r="ONW265" s="200"/>
      <c r="ONX265" s="200"/>
      <c r="OOA265" s="200"/>
      <c r="OOD265" s="200"/>
      <c r="OOG265" s="200"/>
      <c r="OOJ265" s="200"/>
      <c r="OOM265" s="200"/>
      <c r="OOP265" s="200"/>
      <c r="OOY265" s="200"/>
      <c r="OPB265" s="200"/>
      <c r="OPE265" s="200"/>
      <c r="OPH265" s="200"/>
      <c r="OPQ265" s="200"/>
      <c r="OPW265" s="200"/>
      <c r="OPZ265" s="200"/>
      <c r="OQC265" s="200"/>
      <c r="OQF265" s="200"/>
      <c r="OQL265" s="200"/>
      <c r="OQU265" s="200"/>
      <c r="OQW265" s="200"/>
      <c r="OQX265" s="200"/>
      <c r="OQZ265" s="200"/>
      <c r="ORC265" s="200"/>
      <c r="ORF265" s="200"/>
      <c r="ORI265" s="200"/>
      <c r="ORL265" s="200"/>
      <c r="ORO265" s="200"/>
      <c r="ORQ265" s="200"/>
      <c r="ORS265" s="200"/>
      <c r="ORV265" s="200"/>
      <c r="ORY265" s="200"/>
      <c r="OSB265" s="200"/>
      <c r="OSE265" s="200"/>
      <c r="OSH265" s="200"/>
      <c r="OSK265" s="200"/>
      <c r="OSN265" s="200"/>
      <c r="OSP265" s="200"/>
      <c r="OSS265" s="200"/>
      <c r="OSV265" s="200"/>
      <c r="OSY265" s="200"/>
      <c r="OTE265" s="200"/>
      <c r="OTH265" s="200"/>
      <c r="OTJ265" s="200"/>
      <c r="OUQ265" s="200"/>
      <c r="OUT265" s="200"/>
      <c r="OUW265" s="200"/>
      <c r="OUZ265" s="200"/>
      <c r="OVC265" s="200"/>
      <c r="OVD265" s="200"/>
      <c r="OVE265" s="200"/>
      <c r="OVH265" s="200"/>
      <c r="OVK265" s="200"/>
      <c r="OVN265" s="200"/>
      <c r="OVQ265" s="200"/>
      <c r="OVS265" s="200"/>
      <c r="OWG265" s="200"/>
      <c r="OWH265" s="200"/>
      <c r="OWI265" s="200"/>
      <c r="OWJ265" s="200"/>
      <c r="OWK265" s="200"/>
      <c r="OWL265" s="200"/>
      <c r="OWM265" s="200"/>
      <c r="OWN265" s="200"/>
      <c r="OWO265" s="200"/>
      <c r="OWP265" s="200"/>
      <c r="OWQ265" s="200"/>
      <c r="OWR265" s="200"/>
      <c r="OWS265" s="200"/>
      <c r="OWT265" s="200"/>
      <c r="OWU265" s="200"/>
      <c r="OWV265" s="200"/>
      <c r="OWW265" s="200"/>
      <c r="OWX265" s="200"/>
      <c r="OWY265" s="200"/>
      <c r="OXE265" s="200"/>
      <c r="OXF265" s="200"/>
      <c r="OXG265" s="200"/>
      <c r="OXH265" s="200"/>
      <c r="OXI265" s="200"/>
      <c r="OXJ265" s="200"/>
      <c r="OXK265" s="200"/>
      <c r="OXM265" s="200"/>
      <c r="OXN265" s="200"/>
      <c r="OXO265" s="200"/>
      <c r="OXP265" s="200"/>
      <c r="OXQ265" s="200"/>
      <c r="OXR265" s="200"/>
      <c r="OXS265" s="200"/>
      <c r="OXT265" s="200"/>
      <c r="OXW265" s="200"/>
      <c r="OXZ265" s="200"/>
      <c r="OYC265" s="200"/>
      <c r="OYF265" s="200"/>
      <c r="OYI265" s="200"/>
      <c r="OYL265" s="200"/>
      <c r="OYU265" s="200"/>
      <c r="OYX265" s="200"/>
      <c r="OZA265" s="200"/>
      <c r="OZD265" s="200"/>
      <c r="OZM265" s="200"/>
      <c r="OZS265" s="200"/>
      <c r="OZV265" s="200"/>
      <c r="OZY265" s="200"/>
      <c r="PAB265" s="200"/>
      <c r="PAH265" s="200"/>
      <c r="PAQ265" s="200"/>
      <c r="PAS265" s="200"/>
      <c r="PAT265" s="200"/>
      <c r="PAV265" s="200"/>
      <c r="PAY265" s="200"/>
      <c r="PBB265" s="200"/>
      <c r="PBE265" s="200"/>
      <c r="PBH265" s="200"/>
      <c r="PBK265" s="200"/>
      <c r="PBM265" s="200"/>
      <c r="PBO265" s="200"/>
      <c r="PBR265" s="200"/>
      <c r="PBU265" s="200"/>
      <c r="PBX265" s="200"/>
      <c r="PCA265" s="200"/>
      <c r="PCD265" s="200"/>
      <c r="PCG265" s="200"/>
      <c r="PCJ265" s="200"/>
      <c r="PCL265" s="200"/>
      <c r="PCO265" s="200"/>
      <c r="PCR265" s="200"/>
      <c r="PCU265" s="200"/>
      <c r="PDA265" s="200"/>
      <c r="PDD265" s="200"/>
      <c r="PDF265" s="200"/>
      <c r="PEM265" s="200"/>
      <c r="PEP265" s="200"/>
      <c r="PES265" s="200"/>
      <c r="PEV265" s="200"/>
      <c r="PEY265" s="200"/>
      <c r="PEZ265" s="200"/>
      <c r="PFA265" s="200"/>
      <c r="PFD265" s="200"/>
      <c r="PFG265" s="200"/>
      <c r="PFJ265" s="200"/>
      <c r="PFM265" s="200"/>
      <c r="PFO265" s="200"/>
      <c r="PGC265" s="200"/>
      <c r="PGD265" s="200"/>
      <c r="PGE265" s="200"/>
      <c r="PGF265" s="200"/>
      <c r="PGG265" s="200"/>
      <c r="PGH265" s="200"/>
      <c r="PGI265" s="200"/>
      <c r="PGJ265" s="200"/>
      <c r="PGK265" s="200"/>
      <c r="PGL265" s="200"/>
      <c r="PGM265" s="200"/>
      <c r="PGN265" s="200"/>
      <c r="PGO265" s="200"/>
      <c r="PGP265" s="200"/>
      <c r="PGQ265" s="200"/>
      <c r="PGR265" s="200"/>
      <c r="PGS265" s="200"/>
      <c r="PGT265" s="200"/>
      <c r="PGU265" s="200"/>
      <c r="PHA265" s="200"/>
      <c r="PHB265" s="200"/>
      <c r="PHC265" s="200"/>
      <c r="PHD265" s="200"/>
      <c r="PHE265" s="200"/>
      <c r="PHF265" s="200"/>
      <c r="PHG265" s="200"/>
      <c r="PHI265" s="200"/>
      <c r="PHJ265" s="200"/>
      <c r="PHK265" s="200"/>
      <c r="PHL265" s="200"/>
      <c r="PHM265" s="200"/>
      <c r="PHN265" s="200"/>
      <c r="PHO265" s="200"/>
      <c r="PHP265" s="200"/>
      <c r="PHS265" s="200"/>
      <c r="PHV265" s="200"/>
      <c r="PHY265" s="200"/>
      <c r="PIB265" s="200"/>
      <c r="PIE265" s="200"/>
      <c r="PIH265" s="200"/>
      <c r="PIQ265" s="200"/>
      <c r="PIT265" s="200"/>
      <c r="PIW265" s="200"/>
      <c r="PIZ265" s="200"/>
      <c r="PJI265" s="200"/>
      <c r="PJO265" s="200"/>
      <c r="PJR265" s="200"/>
      <c r="PJU265" s="200"/>
      <c r="PJX265" s="200"/>
      <c r="PKD265" s="200"/>
      <c r="PKM265" s="200"/>
      <c r="PKO265" s="200"/>
      <c r="PKP265" s="200"/>
      <c r="PKR265" s="200"/>
      <c r="PKU265" s="200"/>
      <c r="PKX265" s="200"/>
      <c r="PLA265" s="200"/>
      <c r="PLD265" s="200"/>
      <c r="PLG265" s="200"/>
      <c r="PLI265" s="200"/>
      <c r="PLK265" s="200"/>
      <c r="PLN265" s="200"/>
      <c r="PLQ265" s="200"/>
      <c r="PLT265" s="200"/>
      <c r="PLW265" s="200"/>
      <c r="PLZ265" s="200"/>
      <c r="PMC265" s="200"/>
      <c r="PMF265" s="200"/>
      <c r="PMH265" s="200"/>
      <c r="PMK265" s="200"/>
      <c r="PMN265" s="200"/>
      <c r="PMQ265" s="200"/>
      <c r="PMW265" s="200"/>
      <c r="PMZ265" s="200"/>
      <c r="PNB265" s="200"/>
      <c r="POI265" s="200"/>
      <c r="POL265" s="200"/>
      <c r="POO265" s="200"/>
      <c r="POR265" s="200"/>
      <c r="POU265" s="200"/>
      <c r="POV265" s="200"/>
      <c r="POW265" s="200"/>
      <c r="POZ265" s="200"/>
      <c r="PPC265" s="200"/>
      <c r="PPF265" s="200"/>
      <c r="PPI265" s="200"/>
      <c r="PPK265" s="200"/>
      <c r="PPY265" s="200"/>
      <c r="PPZ265" s="200"/>
      <c r="PQA265" s="200"/>
      <c r="PQB265" s="200"/>
      <c r="PQC265" s="200"/>
      <c r="PQD265" s="200"/>
      <c r="PQE265" s="200"/>
      <c r="PQF265" s="200"/>
      <c r="PQG265" s="200"/>
      <c r="PQH265" s="200"/>
      <c r="PQI265" s="200"/>
      <c r="PQJ265" s="200"/>
      <c r="PQK265" s="200"/>
      <c r="PQL265" s="200"/>
      <c r="PQM265" s="200"/>
      <c r="PQN265" s="200"/>
      <c r="PQO265" s="200"/>
      <c r="PQP265" s="200"/>
      <c r="PQQ265" s="200"/>
      <c r="PQW265" s="200"/>
      <c r="PQX265" s="200"/>
      <c r="PQY265" s="200"/>
      <c r="PQZ265" s="200"/>
      <c r="PRA265" s="200"/>
      <c r="PRB265" s="200"/>
      <c r="PRC265" s="200"/>
      <c r="PRE265" s="200"/>
      <c r="PRF265" s="200"/>
      <c r="PRG265" s="200"/>
      <c r="PRH265" s="200"/>
      <c r="PRI265" s="200"/>
      <c r="PRJ265" s="200"/>
      <c r="PRK265" s="200"/>
      <c r="PRL265" s="200"/>
      <c r="PRO265" s="200"/>
      <c r="PRR265" s="200"/>
      <c r="PRU265" s="200"/>
      <c r="PRX265" s="200"/>
      <c r="PSA265" s="200"/>
      <c r="PSD265" s="200"/>
      <c r="PSM265" s="200"/>
      <c r="PSP265" s="200"/>
      <c r="PSS265" s="200"/>
      <c r="PSV265" s="200"/>
      <c r="PTE265" s="200"/>
      <c r="PTK265" s="200"/>
      <c r="PTN265" s="200"/>
      <c r="PTQ265" s="200"/>
      <c r="PTT265" s="200"/>
      <c r="PTZ265" s="200"/>
      <c r="PUI265" s="200"/>
      <c r="PUK265" s="200"/>
      <c r="PUL265" s="200"/>
      <c r="PUN265" s="200"/>
      <c r="PUQ265" s="200"/>
      <c r="PUT265" s="200"/>
      <c r="PUW265" s="200"/>
      <c r="PUZ265" s="200"/>
      <c r="PVC265" s="200"/>
      <c r="PVE265" s="200"/>
      <c r="PVG265" s="200"/>
      <c r="PVJ265" s="200"/>
      <c r="PVM265" s="200"/>
      <c r="PVP265" s="200"/>
      <c r="PVS265" s="200"/>
      <c r="PVV265" s="200"/>
      <c r="PVY265" s="200"/>
      <c r="PWB265" s="200"/>
      <c r="PWD265" s="200"/>
      <c r="PWG265" s="200"/>
      <c r="PWJ265" s="200"/>
      <c r="PWM265" s="200"/>
      <c r="PWS265" s="200"/>
      <c r="PWV265" s="200"/>
      <c r="PWX265" s="200"/>
      <c r="PYE265" s="200"/>
      <c r="PYH265" s="200"/>
      <c r="PYK265" s="200"/>
      <c r="PYN265" s="200"/>
      <c r="PYQ265" s="200"/>
      <c r="PYR265" s="200"/>
      <c r="PYS265" s="200"/>
      <c r="PYV265" s="200"/>
      <c r="PYY265" s="200"/>
      <c r="PZB265" s="200"/>
      <c r="PZE265" s="200"/>
      <c r="PZG265" s="200"/>
      <c r="PZU265" s="200"/>
      <c r="PZV265" s="200"/>
      <c r="PZW265" s="200"/>
      <c r="PZX265" s="200"/>
      <c r="PZY265" s="200"/>
      <c r="PZZ265" s="200"/>
      <c r="QAA265" s="200"/>
      <c r="QAB265" s="200"/>
      <c r="QAC265" s="200"/>
      <c r="QAD265" s="200"/>
      <c r="QAE265" s="200"/>
      <c r="QAF265" s="200"/>
      <c r="QAG265" s="200"/>
      <c r="QAH265" s="200"/>
      <c r="QAI265" s="200"/>
      <c r="QAJ265" s="200"/>
      <c r="QAK265" s="200"/>
      <c r="QAL265" s="200"/>
      <c r="QAM265" s="200"/>
      <c r="QAS265" s="200"/>
      <c r="QAT265" s="200"/>
      <c r="QAU265" s="200"/>
      <c r="QAV265" s="200"/>
      <c r="QAW265" s="200"/>
      <c r="QAX265" s="200"/>
      <c r="QAY265" s="200"/>
      <c r="QBA265" s="200"/>
      <c r="QBB265" s="200"/>
      <c r="QBC265" s="200"/>
      <c r="QBD265" s="200"/>
      <c r="QBE265" s="200"/>
      <c r="QBF265" s="200"/>
      <c r="QBG265" s="200"/>
      <c r="QBH265" s="200"/>
      <c r="QBK265" s="200"/>
      <c r="QBN265" s="200"/>
      <c r="QBQ265" s="200"/>
      <c r="QBT265" s="200"/>
      <c r="QBW265" s="200"/>
      <c r="QBZ265" s="200"/>
      <c r="QCI265" s="200"/>
      <c r="QCL265" s="200"/>
      <c r="QCO265" s="200"/>
      <c r="QCR265" s="200"/>
      <c r="QDA265" s="200"/>
      <c r="QDG265" s="200"/>
      <c r="QDJ265" s="200"/>
      <c r="QDM265" s="200"/>
      <c r="QDP265" s="200"/>
      <c r="QDV265" s="200"/>
      <c r="QEE265" s="200"/>
      <c r="QEG265" s="200"/>
      <c r="QEH265" s="200"/>
      <c r="QEJ265" s="200"/>
      <c r="QEM265" s="200"/>
      <c r="QEP265" s="200"/>
      <c r="QES265" s="200"/>
      <c r="QEV265" s="200"/>
      <c r="QEY265" s="200"/>
      <c r="QFA265" s="200"/>
      <c r="QFC265" s="200"/>
      <c r="QFF265" s="200"/>
      <c r="QFI265" s="200"/>
      <c r="QFL265" s="200"/>
      <c r="QFO265" s="200"/>
      <c r="QFR265" s="200"/>
      <c r="QFU265" s="200"/>
      <c r="QFX265" s="200"/>
      <c r="QFZ265" s="200"/>
      <c r="QGC265" s="200"/>
      <c r="QGF265" s="200"/>
      <c r="QGI265" s="200"/>
      <c r="QGO265" s="200"/>
      <c r="QGR265" s="200"/>
      <c r="QGT265" s="200"/>
      <c r="QIA265" s="200"/>
      <c r="QID265" s="200"/>
      <c r="QIG265" s="200"/>
      <c r="QIJ265" s="200"/>
      <c r="QIM265" s="200"/>
      <c r="QIN265" s="200"/>
      <c r="QIO265" s="200"/>
      <c r="QIR265" s="200"/>
      <c r="QIU265" s="200"/>
      <c r="QIX265" s="200"/>
      <c r="QJA265" s="200"/>
      <c r="QJC265" s="200"/>
      <c r="QJQ265" s="200"/>
      <c r="QJR265" s="200"/>
      <c r="QJS265" s="200"/>
      <c r="QJT265" s="200"/>
      <c r="QJU265" s="200"/>
      <c r="QJV265" s="200"/>
      <c r="QJW265" s="200"/>
      <c r="QJX265" s="200"/>
      <c r="QJY265" s="200"/>
      <c r="QJZ265" s="200"/>
      <c r="QKA265" s="200"/>
      <c r="QKB265" s="200"/>
      <c r="QKC265" s="200"/>
      <c r="QKD265" s="200"/>
      <c r="QKE265" s="200"/>
      <c r="QKF265" s="200"/>
      <c r="QKG265" s="200"/>
      <c r="QKH265" s="200"/>
      <c r="QKI265" s="200"/>
      <c r="QKO265" s="200"/>
      <c r="QKP265" s="200"/>
      <c r="QKQ265" s="200"/>
      <c r="QKR265" s="200"/>
      <c r="QKS265" s="200"/>
      <c r="QKT265" s="200"/>
      <c r="QKU265" s="200"/>
      <c r="QKW265" s="200"/>
      <c r="QKX265" s="200"/>
      <c r="QKY265" s="200"/>
      <c r="QKZ265" s="200"/>
      <c r="QLA265" s="200"/>
      <c r="QLB265" s="200"/>
      <c r="QLC265" s="200"/>
      <c r="QLD265" s="200"/>
      <c r="QLG265" s="200"/>
      <c r="QLJ265" s="200"/>
      <c r="QLM265" s="200"/>
      <c r="QLP265" s="200"/>
      <c r="QLS265" s="200"/>
      <c r="QLV265" s="200"/>
      <c r="QME265" s="200"/>
      <c r="QMH265" s="200"/>
      <c r="QMK265" s="200"/>
      <c r="QMN265" s="200"/>
      <c r="QMW265" s="200"/>
      <c r="QNC265" s="200"/>
      <c r="QNF265" s="200"/>
      <c r="QNI265" s="200"/>
      <c r="QNL265" s="200"/>
      <c r="QNR265" s="200"/>
      <c r="QOA265" s="200"/>
      <c r="QOC265" s="200"/>
      <c r="QOD265" s="200"/>
      <c r="QOF265" s="200"/>
      <c r="QOI265" s="200"/>
      <c r="QOL265" s="200"/>
      <c r="QOO265" s="200"/>
      <c r="QOR265" s="200"/>
      <c r="QOU265" s="200"/>
      <c r="QOW265" s="200"/>
      <c r="QOY265" s="200"/>
      <c r="QPB265" s="200"/>
      <c r="QPE265" s="200"/>
      <c r="QPH265" s="200"/>
      <c r="QPK265" s="200"/>
      <c r="QPN265" s="200"/>
      <c r="QPQ265" s="200"/>
      <c r="QPT265" s="200"/>
      <c r="QPV265" s="200"/>
      <c r="QPY265" s="200"/>
      <c r="QQB265" s="200"/>
      <c r="QQE265" s="200"/>
      <c r="QQK265" s="200"/>
      <c r="QQN265" s="200"/>
      <c r="QQP265" s="200"/>
      <c r="QRW265" s="200"/>
      <c r="QRZ265" s="200"/>
      <c r="QSC265" s="200"/>
      <c r="QSF265" s="200"/>
      <c r="QSI265" s="200"/>
      <c r="QSJ265" s="200"/>
      <c r="QSK265" s="200"/>
      <c r="QSN265" s="200"/>
      <c r="QSQ265" s="200"/>
      <c r="QST265" s="200"/>
      <c r="QSW265" s="200"/>
      <c r="QSY265" s="200"/>
      <c r="QTM265" s="200"/>
      <c r="QTN265" s="200"/>
      <c r="QTO265" s="200"/>
      <c r="QTP265" s="200"/>
      <c r="QTQ265" s="200"/>
      <c r="QTR265" s="200"/>
      <c r="QTS265" s="200"/>
      <c r="QTT265" s="200"/>
      <c r="QTU265" s="200"/>
      <c r="QTV265" s="200"/>
      <c r="QTW265" s="200"/>
      <c r="QTX265" s="200"/>
      <c r="QTY265" s="200"/>
      <c r="QTZ265" s="200"/>
      <c r="QUA265" s="200"/>
      <c r="QUB265" s="200"/>
      <c r="QUC265" s="200"/>
      <c r="QUD265" s="200"/>
      <c r="QUE265" s="200"/>
      <c r="QUK265" s="200"/>
      <c r="QUL265" s="200"/>
      <c r="QUM265" s="200"/>
      <c r="QUN265" s="200"/>
      <c r="QUO265" s="200"/>
      <c r="QUP265" s="200"/>
      <c r="QUQ265" s="200"/>
      <c r="QUS265" s="200"/>
      <c r="QUT265" s="200"/>
      <c r="QUU265" s="200"/>
      <c r="QUV265" s="200"/>
      <c r="QUW265" s="200"/>
      <c r="QUX265" s="200"/>
      <c r="QUY265" s="200"/>
      <c r="QUZ265" s="200"/>
      <c r="QVC265" s="200"/>
      <c r="QVF265" s="200"/>
      <c r="QVI265" s="200"/>
      <c r="QVL265" s="200"/>
      <c r="QVO265" s="200"/>
      <c r="QVR265" s="200"/>
      <c r="QWA265" s="200"/>
      <c r="QWD265" s="200"/>
      <c r="QWG265" s="200"/>
      <c r="QWJ265" s="200"/>
      <c r="QWS265" s="200"/>
      <c r="QWY265" s="200"/>
      <c r="QXB265" s="200"/>
      <c r="QXE265" s="200"/>
      <c r="QXH265" s="200"/>
      <c r="QXN265" s="200"/>
      <c r="QXW265" s="200"/>
      <c r="QXY265" s="200"/>
      <c r="QXZ265" s="200"/>
      <c r="QYB265" s="200"/>
      <c r="QYE265" s="200"/>
      <c r="QYH265" s="200"/>
      <c r="QYK265" s="200"/>
      <c r="QYN265" s="200"/>
      <c r="QYQ265" s="200"/>
      <c r="QYS265" s="200"/>
      <c r="QYU265" s="200"/>
      <c r="QYX265" s="200"/>
      <c r="QZA265" s="200"/>
      <c r="QZD265" s="200"/>
      <c r="QZG265" s="200"/>
      <c r="QZJ265" s="200"/>
      <c r="QZM265" s="200"/>
      <c r="QZP265" s="200"/>
      <c r="QZR265" s="200"/>
      <c r="QZU265" s="200"/>
      <c r="QZX265" s="200"/>
      <c r="RAA265" s="200"/>
      <c r="RAG265" s="200"/>
      <c r="RAJ265" s="200"/>
      <c r="RAL265" s="200"/>
      <c r="RBS265" s="200"/>
      <c r="RBV265" s="200"/>
      <c r="RBY265" s="200"/>
      <c r="RCB265" s="200"/>
      <c r="RCE265" s="200"/>
      <c r="RCF265" s="200"/>
      <c r="RCG265" s="200"/>
      <c r="RCJ265" s="200"/>
      <c r="RCM265" s="200"/>
      <c r="RCP265" s="200"/>
      <c r="RCS265" s="200"/>
      <c r="RCU265" s="200"/>
      <c r="RDI265" s="200"/>
      <c r="RDJ265" s="200"/>
      <c r="RDK265" s="200"/>
      <c r="RDL265" s="200"/>
      <c r="RDM265" s="200"/>
      <c r="RDN265" s="200"/>
      <c r="RDO265" s="200"/>
      <c r="RDP265" s="200"/>
      <c r="RDQ265" s="200"/>
      <c r="RDR265" s="200"/>
      <c r="RDS265" s="200"/>
      <c r="RDT265" s="200"/>
      <c r="RDU265" s="200"/>
      <c r="RDV265" s="200"/>
      <c r="RDW265" s="200"/>
      <c r="RDX265" s="200"/>
      <c r="RDY265" s="200"/>
      <c r="RDZ265" s="200"/>
      <c r="REA265" s="200"/>
      <c r="REG265" s="200"/>
      <c r="REH265" s="200"/>
      <c r="REI265" s="200"/>
      <c r="REJ265" s="200"/>
      <c r="REK265" s="200"/>
      <c r="REL265" s="200"/>
      <c r="REM265" s="200"/>
      <c r="REO265" s="200"/>
      <c r="REP265" s="200"/>
      <c r="REQ265" s="200"/>
      <c r="RER265" s="200"/>
      <c r="RES265" s="200"/>
      <c r="RET265" s="200"/>
      <c r="REU265" s="200"/>
      <c r="REV265" s="200"/>
      <c r="REY265" s="200"/>
      <c r="RFB265" s="200"/>
      <c r="RFE265" s="200"/>
      <c r="RFH265" s="200"/>
      <c r="RFK265" s="200"/>
      <c r="RFN265" s="200"/>
      <c r="RFW265" s="200"/>
      <c r="RFZ265" s="200"/>
      <c r="RGC265" s="200"/>
      <c r="RGF265" s="200"/>
      <c r="RGO265" s="200"/>
      <c r="RGU265" s="200"/>
      <c r="RGX265" s="200"/>
      <c r="RHA265" s="200"/>
      <c r="RHD265" s="200"/>
      <c r="RHJ265" s="200"/>
      <c r="RHS265" s="200"/>
      <c r="RHU265" s="200"/>
      <c r="RHV265" s="200"/>
      <c r="RHX265" s="200"/>
      <c r="RIA265" s="200"/>
      <c r="RID265" s="200"/>
      <c r="RIG265" s="200"/>
      <c r="RIJ265" s="200"/>
      <c r="RIM265" s="200"/>
      <c r="RIO265" s="200"/>
      <c r="RIQ265" s="200"/>
      <c r="RIT265" s="200"/>
      <c r="RIW265" s="200"/>
      <c r="RIZ265" s="200"/>
      <c r="RJC265" s="200"/>
      <c r="RJF265" s="200"/>
      <c r="RJI265" s="200"/>
      <c r="RJL265" s="200"/>
      <c r="RJN265" s="200"/>
      <c r="RJQ265" s="200"/>
      <c r="RJT265" s="200"/>
      <c r="RJW265" s="200"/>
      <c r="RKC265" s="200"/>
      <c r="RKF265" s="200"/>
      <c r="RKH265" s="200"/>
      <c r="RLO265" s="200"/>
      <c r="RLR265" s="200"/>
      <c r="RLU265" s="200"/>
      <c r="RLX265" s="200"/>
      <c r="RMA265" s="200"/>
      <c r="RMB265" s="200"/>
      <c r="RMC265" s="200"/>
      <c r="RMF265" s="200"/>
      <c r="RMI265" s="200"/>
      <c r="RML265" s="200"/>
      <c r="RMO265" s="200"/>
      <c r="RMQ265" s="200"/>
      <c r="RNE265" s="200"/>
      <c r="RNF265" s="200"/>
      <c r="RNG265" s="200"/>
      <c r="RNH265" s="200"/>
      <c r="RNI265" s="200"/>
      <c r="RNJ265" s="200"/>
      <c r="RNK265" s="200"/>
      <c r="RNL265" s="200"/>
      <c r="RNM265" s="200"/>
      <c r="RNN265" s="200"/>
      <c r="RNO265" s="200"/>
      <c r="RNP265" s="200"/>
      <c r="RNQ265" s="200"/>
      <c r="RNR265" s="200"/>
      <c r="RNS265" s="200"/>
      <c r="RNT265" s="200"/>
      <c r="RNU265" s="200"/>
      <c r="RNV265" s="200"/>
      <c r="RNW265" s="200"/>
      <c r="ROC265" s="200"/>
      <c r="ROD265" s="200"/>
      <c r="ROE265" s="200"/>
      <c r="ROF265" s="200"/>
      <c r="ROG265" s="200"/>
      <c r="ROH265" s="200"/>
      <c r="ROI265" s="200"/>
      <c r="ROK265" s="200"/>
      <c r="ROL265" s="200"/>
      <c r="ROM265" s="200"/>
      <c r="RON265" s="200"/>
      <c r="ROO265" s="200"/>
      <c r="ROP265" s="200"/>
      <c r="ROQ265" s="200"/>
      <c r="ROR265" s="200"/>
      <c r="ROU265" s="200"/>
      <c r="ROX265" s="200"/>
      <c r="RPA265" s="200"/>
      <c r="RPD265" s="200"/>
      <c r="RPG265" s="200"/>
      <c r="RPJ265" s="200"/>
      <c r="RPS265" s="200"/>
      <c r="RPV265" s="200"/>
      <c r="RPY265" s="200"/>
      <c r="RQB265" s="200"/>
      <c r="RQK265" s="200"/>
      <c r="RQQ265" s="200"/>
      <c r="RQT265" s="200"/>
      <c r="RQW265" s="200"/>
      <c r="RQZ265" s="200"/>
      <c r="RRF265" s="200"/>
      <c r="RRO265" s="200"/>
      <c r="RRQ265" s="200"/>
      <c r="RRR265" s="200"/>
      <c r="RRT265" s="200"/>
      <c r="RRW265" s="200"/>
      <c r="RRZ265" s="200"/>
      <c r="RSC265" s="200"/>
      <c r="RSF265" s="200"/>
      <c r="RSI265" s="200"/>
      <c r="RSK265" s="200"/>
      <c r="RSM265" s="200"/>
      <c r="RSP265" s="200"/>
      <c r="RSS265" s="200"/>
      <c r="RSV265" s="200"/>
      <c r="RSY265" s="200"/>
      <c r="RTB265" s="200"/>
      <c r="RTE265" s="200"/>
      <c r="RTH265" s="200"/>
      <c r="RTJ265" s="200"/>
      <c r="RTM265" s="200"/>
      <c r="RTP265" s="200"/>
      <c r="RTS265" s="200"/>
      <c r="RTY265" s="200"/>
      <c r="RUB265" s="200"/>
      <c r="RUD265" s="200"/>
      <c r="RVK265" s="200"/>
      <c r="RVN265" s="200"/>
      <c r="RVQ265" s="200"/>
      <c r="RVT265" s="200"/>
      <c r="RVW265" s="200"/>
      <c r="RVX265" s="200"/>
      <c r="RVY265" s="200"/>
      <c r="RWB265" s="200"/>
      <c r="RWE265" s="200"/>
      <c r="RWH265" s="200"/>
      <c r="RWK265" s="200"/>
      <c r="RWM265" s="200"/>
      <c r="RXA265" s="200"/>
      <c r="RXB265" s="200"/>
      <c r="RXC265" s="200"/>
      <c r="RXD265" s="200"/>
      <c r="RXE265" s="200"/>
      <c r="RXF265" s="200"/>
      <c r="RXG265" s="200"/>
      <c r="RXH265" s="200"/>
      <c r="RXI265" s="200"/>
      <c r="RXJ265" s="200"/>
      <c r="RXK265" s="200"/>
      <c r="RXL265" s="200"/>
      <c r="RXM265" s="200"/>
      <c r="RXN265" s="200"/>
      <c r="RXO265" s="200"/>
      <c r="RXP265" s="200"/>
      <c r="RXQ265" s="200"/>
      <c r="RXR265" s="200"/>
      <c r="RXS265" s="200"/>
      <c r="RXY265" s="200"/>
      <c r="RXZ265" s="200"/>
      <c r="RYA265" s="200"/>
      <c r="RYB265" s="200"/>
      <c r="RYC265" s="200"/>
      <c r="RYD265" s="200"/>
      <c r="RYE265" s="200"/>
      <c r="RYG265" s="200"/>
      <c r="RYH265" s="200"/>
      <c r="RYI265" s="200"/>
      <c r="RYJ265" s="200"/>
      <c r="RYK265" s="200"/>
      <c r="RYL265" s="200"/>
      <c r="RYM265" s="200"/>
      <c r="RYN265" s="200"/>
      <c r="RYQ265" s="200"/>
      <c r="RYT265" s="200"/>
      <c r="RYW265" s="200"/>
      <c r="RYZ265" s="200"/>
      <c r="RZC265" s="200"/>
      <c r="RZF265" s="200"/>
      <c r="RZO265" s="200"/>
      <c r="RZR265" s="200"/>
      <c r="RZU265" s="200"/>
      <c r="RZX265" s="200"/>
      <c r="SAG265" s="200"/>
      <c r="SAM265" s="200"/>
      <c r="SAP265" s="200"/>
      <c r="SAS265" s="200"/>
      <c r="SAV265" s="200"/>
      <c r="SBB265" s="200"/>
      <c r="SBK265" s="200"/>
      <c r="SBM265" s="200"/>
      <c r="SBN265" s="200"/>
      <c r="SBP265" s="200"/>
      <c r="SBS265" s="200"/>
      <c r="SBV265" s="200"/>
      <c r="SBY265" s="200"/>
      <c r="SCB265" s="200"/>
      <c r="SCE265" s="200"/>
      <c r="SCG265" s="200"/>
      <c r="SCI265" s="200"/>
      <c r="SCL265" s="200"/>
      <c r="SCO265" s="200"/>
      <c r="SCR265" s="200"/>
      <c r="SCU265" s="200"/>
      <c r="SCX265" s="200"/>
      <c r="SDA265" s="200"/>
      <c r="SDD265" s="200"/>
      <c r="SDF265" s="200"/>
      <c r="SDI265" s="200"/>
      <c r="SDL265" s="200"/>
      <c r="SDO265" s="200"/>
      <c r="SDU265" s="200"/>
      <c r="SDX265" s="200"/>
      <c r="SDZ265" s="200"/>
      <c r="SFG265" s="200"/>
      <c r="SFJ265" s="200"/>
      <c r="SFM265" s="200"/>
      <c r="SFP265" s="200"/>
      <c r="SFS265" s="200"/>
      <c r="SFT265" s="200"/>
      <c r="SFU265" s="200"/>
      <c r="SFX265" s="200"/>
      <c r="SGA265" s="200"/>
      <c r="SGD265" s="200"/>
      <c r="SGG265" s="200"/>
      <c r="SGI265" s="200"/>
      <c r="SGW265" s="200"/>
      <c r="SGX265" s="200"/>
      <c r="SGY265" s="200"/>
      <c r="SGZ265" s="200"/>
      <c r="SHA265" s="200"/>
      <c r="SHB265" s="200"/>
      <c r="SHC265" s="200"/>
      <c r="SHD265" s="200"/>
      <c r="SHE265" s="200"/>
      <c r="SHF265" s="200"/>
      <c r="SHG265" s="200"/>
      <c r="SHH265" s="200"/>
      <c r="SHI265" s="200"/>
      <c r="SHJ265" s="200"/>
      <c r="SHK265" s="200"/>
      <c r="SHL265" s="200"/>
      <c r="SHM265" s="200"/>
      <c r="SHN265" s="200"/>
      <c r="SHO265" s="200"/>
      <c r="SHU265" s="200"/>
      <c r="SHV265" s="200"/>
      <c r="SHW265" s="200"/>
      <c r="SHX265" s="200"/>
      <c r="SHY265" s="200"/>
      <c r="SHZ265" s="200"/>
      <c r="SIA265" s="200"/>
      <c r="SIC265" s="200"/>
      <c r="SID265" s="200"/>
      <c r="SIE265" s="200"/>
      <c r="SIF265" s="200"/>
      <c r="SIG265" s="200"/>
      <c r="SIH265" s="200"/>
      <c r="SII265" s="200"/>
      <c r="SIJ265" s="200"/>
      <c r="SIM265" s="200"/>
      <c r="SIP265" s="200"/>
      <c r="SIS265" s="200"/>
      <c r="SIV265" s="200"/>
      <c r="SIY265" s="200"/>
      <c r="SJB265" s="200"/>
      <c r="SJK265" s="200"/>
      <c r="SJN265" s="200"/>
      <c r="SJQ265" s="200"/>
      <c r="SJT265" s="200"/>
      <c r="SKC265" s="200"/>
      <c r="SKI265" s="200"/>
      <c r="SKL265" s="200"/>
      <c r="SKO265" s="200"/>
      <c r="SKR265" s="200"/>
      <c r="SKX265" s="200"/>
      <c r="SLG265" s="200"/>
      <c r="SLI265" s="200"/>
      <c r="SLJ265" s="200"/>
      <c r="SLL265" s="200"/>
      <c r="SLO265" s="200"/>
      <c r="SLR265" s="200"/>
      <c r="SLU265" s="200"/>
      <c r="SLX265" s="200"/>
      <c r="SMA265" s="200"/>
      <c r="SMC265" s="200"/>
      <c r="SME265" s="200"/>
      <c r="SMH265" s="200"/>
      <c r="SMK265" s="200"/>
      <c r="SMN265" s="200"/>
      <c r="SMQ265" s="200"/>
      <c r="SMT265" s="200"/>
      <c r="SMW265" s="200"/>
      <c r="SMZ265" s="200"/>
      <c r="SNB265" s="200"/>
      <c r="SNE265" s="200"/>
      <c r="SNH265" s="200"/>
      <c r="SNK265" s="200"/>
      <c r="SNQ265" s="200"/>
      <c r="SNT265" s="200"/>
      <c r="SNV265" s="200"/>
      <c r="SPC265" s="200"/>
      <c r="SPF265" s="200"/>
      <c r="SPI265" s="200"/>
      <c r="SPL265" s="200"/>
      <c r="SPO265" s="200"/>
      <c r="SPP265" s="200"/>
      <c r="SPQ265" s="200"/>
      <c r="SPT265" s="200"/>
      <c r="SPW265" s="200"/>
      <c r="SPZ265" s="200"/>
      <c r="SQC265" s="200"/>
      <c r="SQE265" s="200"/>
      <c r="SQS265" s="200"/>
      <c r="SQT265" s="200"/>
      <c r="SQU265" s="200"/>
      <c r="SQV265" s="200"/>
      <c r="SQW265" s="200"/>
      <c r="SQX265" s="200"/>
      <c r="SQY265" s="200"/>
      <c r="SQZ265" s="200"/>
      <c r="SRA265" s="200"/>
      <c r="SRB265" s="200"/>
      <c r="SRC265" s="200"/>
      <c r="SRD265" s="200"/>
      <c r="SRE265" s="200"/>
      <c r="SRF265" s="200"/>
      <c r="SRG265" s="200"/>
      <c r="SRH265" s="200"/>
      <c r="SRI265" s="200"/>
      <c r="SRJ265" s="200"/>
      <c r="SRK265" s="200"/>
      <c r="SRQ265" s="200"/>
      <c r="SRR265" s="200"/>
      <c r="SRS265" s="200"/>
      <c r="SRT265" s="200"/>
      <c r="SRU265" s="200"/>
      <c r="SRV265" s="200"/>
      <c r="SRW265" s="200"/>
      <c r="SRY265" s="200"/>
      <c r="SRZ265" s="200"/>
      <c r="SSA265" s="200"/>
      <c r="SSB265" s="200"/>
      <c r="SSC265" s="200"/>
      <c r="SSD265" s="200"/>
      <c r="SSE265" s="200"/>
      <c r="SSF265" s="200"/>
      <c r="SSI265" s="200"/>
      <c r="SSL265" s="200"/>
      <c r="SSO265" s="200"/>
      <c r="SSR265" s="200"/>
      <c r="SSU265" s="200"/>
      <c r="SSX265" s="200"/>
      <c r="STG265" s="200"/>
      <c r="STJ265" s="200"/>
      <c r="STM265" s="200"/>
      <c r="STP265" s="200"/>
      <c r="STY265" s="200"/>
      <c r="SUE265" s="200"/>
      <c r="SUH265" s="200"/>
      <c r="SUK265" s="200"/>
      <c r="SUN265" s="200"/>
      <c r="SUT265" s="200"/>
      <c r="SVC265" s="200"/>
      <c r="SVE265" s="200"/>
      <c r="SVF265" s="200"/>
      <c r="SVH265" s="200"/>
      <c r="SVK265" s="200"/>
      <c r="SVN265" s="200"/>
      <c r="SVQ265" s="200"/>
      <c r="SVT265" s="200"/>
      <c r="SVW265" s="200"/>
      <c r="SVY265" s="200"/>
      <c r="SWA265" s="200"/>
      <c r="SWD265" s="200"/>
      <c r="SWG265" s="200"/>
      <c r="SWJ265" s="200"/>
      <c r="SWM265" s="200"/>
      <c r="SWP265" s="200"/>
      <c r="SWS265" s="200"/>
      <c r="SWV265" s="200"/>
      <c r="SWX265" s="200"/>
      <c r="SXA265" s="200"/>
      <c r="SXD265" s="200"/>
      <c r="SXG265" s="200"/>
      <c r="SXM265" s="200"/>
      <c r="SXP265" s="200"/>
      <c r="SXR265" s="200"/>
      <c r="SYY265" s="200"/>
      <c r="SZB265" s="200"/>
      <c r="SZE265" s="200"/>
      <c r="SZH265" s="200"/>
      <c r="SZK265" s="200"/>
      <c r="SZL265" s="200"/>
      <c r="SZM265" s="200"/>
      <c r="SZP265" s="200"/>
      <c r="SZS265" s="200"/>
      <c r="SZV265" s="200"/>
      <c r="SZY265" s="200"/>
      <c r="TAA265" s="200"/>
      <c r="TAO265" s="200"/>
      <c r="TAP265" s="200"/>
      <c r="TAQ265" s="200"/>
      <c r="TAR265" s="200"/>
      <c r="TAS265" s="200"/>
      <c r="TAT265" s="200"/>
      <c r="TAU265" s="200"/>
      <c r="TAV265" s="200"/>
      <c r="TAW265" s="200"/>
      <c r="TAX265" s="200"/>
      <c r="TAY265" s="200"/>
      <c r="TAZ265" s="200"/>
      <c r="TBA265" s="200"/>
      <c r="TBB265" s="200"/>
      <c r="TBC265" s="200"/>
      <c r="TBD265" s="200"/>
      <c r="TBE265" s="200"/>
      <c r="TBF265" s="200"/>
      <c r="TBG265" s="200"/>
      <c r="TBM265" s="200"/>
      <c r="TBN265" s="200"/>
      <c r="TBO265" s="200"/>
      <c r="TBP265" s="200"/>
      <c r="TBQ265" s="200"/>
      <c r="TBR265" s="200"/>
      <c r="TBS265" s="200"/>
      <c r="TBU265" s="200"/>
      <c r="TBV265" s="200"/>
      <c r="TBW265" s="200"/>
      <c r="TBX265" s="200"/>
      <c r="TBY265" s="200"/>
      <c r="TBZ265" s="200"/>
      <c r="TCA265" s="200"/>
      <c r="TCB265" s="200"/>
      <c r="TCE265" s="200"/>
      <c r="TCH265" s="200"/>
      <c r="TCK265" s="200"/>
      <c r="TCN265" s="200"/>
      <c r="TCQ265" s="200"/>
      <c r="TCT265" s="200"/>
      <c r="TDC265" s="200"/>
      <c r="TDF265" s="200"/>
      <c r="TDI265" s="200"/>
      <c r="TDL265" s="200"/>
      <c r="TDU265" s="200"/>
      <c r="TEA265" s="200"/>
      <c r="TED265" s="200"/>
      <c r="TEG265" s="200"/>
      <c r="TEJ265" s="200"/>
      <c r="TEP265" s="200"/>
      <c r="TEY265" s="200"/>
      <c r="TFA265" s="200"/>
      <c r="TFB265" s="200"/>
      <c r="TFD265" s="200"/>
      <c r="TFG265" s="200"/>
      <c r="TFJ265" s="200"/>
      <c r="TFM265" s="200"/>
      <c r="TFP265" s="200"/>
      <c r="TFS265" s="200"/>
      <c r="TFU265" s="200"/>
      <c r="TFW265" s="200"/>
      <c r="TFZ265" s="200"/>
      <c r="TGC265" s="200"/>
      <c r="TGF265" s="200"/>
      <c r="TGI265" s="200"/>
      <c r="TGL265" s="200"/>
      <c r="TGO265" s="200"/>
      <c r="TGR265" s="200"/>
      <c r="TGT265" s="200"/>
      <c r="TGW265" s="200"/>
      <c r="TGZ265" s="200"/>
      <c r="THC265" s="200"/>
      <c r="THI265" s="200"/>
      <c r="THL265" s="200"/>
      <c r="THN265" s="200"/>
      <c r="TIU265" s="200"/>
      <c r="TIX265" s="200"/>
      <c r="TJA265" s="200"/>
      <c r="TJD265" s="200"/>
      <c r="TJG265" s="200"/>
      <c r="TJH265" s="200"/>
      <c r="TJI265" s="200"/>
      <c r="TJL265" s="200"/>
      <c r="TJO265" s="200"/>
      <c r="TJR265" s="200"/>
      <c r="TJU265" s="200"/>
      <c r="TJW265" s="200"/>
      <c r="TKK265" s="200"/>
      <c r="TKL265" s="200"/>
      <c r="TKM265" s="200"/>
      <c r="TKN265" s="200"/>
      <c r="TKO265" s="200"/>
      <c r="TKP265" s="200"/>
      <c r="TKQ265" s="200"/>
      <c r="TKR265" s="200"/>
      <c r="TKS265" s="200"/>
      <c r="TKT265" s="200"/>
      <c r="TKU265" s="200"/>
      <c r="TKV265" s="200"/>
      <c r="TKW265" s="200"/>
      <c r="TKX265" s="200"/>
      <c r="TKY265" s="200"/>
      <c r="TKZ265" s="200"/>
      <c r="TLA265" s="200"/>
      <c r="TLB265" s="200"/>
      <c r="TLC265" s="200"/>
      <c r="TLI265" s="200"/>
      <c r="TLJ265" s="200"/>
      <c r="TLK265" s="200"/>
      <c r="TLL265" s="200"/>
      <c r="TLM265" s="200"/>
      <c r="TLN265" s="200"/>
      <c r="TLO265" s="200"/>
      <c r="TLQ265" s="200"/>
      <c r="TLR265" s="200"/>
      <c r="TLS265" s="200"/>
      <c r="TLT265" s="200"/>
      <c r="TLU265" s="200"/>
      <c r="TLV265" s="200"/>
      <c r="TLW265" s="200"/>
      <c r="TLX265" s="200"/>
      <c r="TMA265" s="200"/>
      <c r="TMD265" s="200"/>
      <c r="TMG265" s="200"/>
      <c r="TMJ265" s="200"/>
      <c r="TMM265" s="200"/>
      <c r="TMP265" s="200"/>
      <c r="TMY265" s="200"/>
      <c r="TNB265" s="200"/>
      <c r="TNE265" s="200"/>
      <c r="TNH265" s="200"/>
      <c r="TNQ265" s="200"/>
      <c r="TNW265" s="200"/>
      <c r="TNZ265" s="200"/>
      <c r="TOC265" s="200"/>
      <c r="TOF265" s="200"/>
      <c r="TOL265" s="200"/>
      <c r="TOU265" s="200"/>
      <c r="TOW265" s="200"/>
      <c r="TOX265" s="200"/>
      <c r="TOZ265" s="200"/>
      <c r="TPC265" s="200"/>
      <c r="TPF265" s="200"/>
      <c r="TPI265" s="200"/>
      <c r="TPL265" s="200"/>
      <c r="TPO265" s="200"/>
      <c r="TPQ265" s="200"/>
      <c r="TPS265" s="200"/>
      <c r="TPV265" s="200"/>
      <c r="TPY265" s="200"/>
      <c r="TQB265" s="200"/>
      <c r="TQE265" s="200"/>
      <c r="TQH265" s="200"/>
      <c r="TQK265" s="200"/>
      <c r="TQN265" s="200"/>
      <c r="TQP265" s="200"/>
      <c r="TQS265" s="200"/>
      <c r="TQV265" s="200"/>
      <c r="TQY265" s="200"/>
      <c r="TRE265" s="200"/>
      <c r="TRH265" s="200"/>
      <c r="TRJ265" s="200"/>
      <c r="TSQ265" s="200"/>
      <c r="TST265" s="200"/>
      <c r="TSW265" s="200"/>
      <c r="TSZ265" s="200"/>
      <c r="TTC265" s="200"/>
      <c r="TTD265" s="200"/>
      <c r="TTE265" s="200"/>
      <c r="TTH265" s="200"/>
      <c r="TTK265" s="200"/>
      <c r="TTN265" s="200"/>
      <c r="TTQ265" s="200"/>
      <c r="TTS265" s="200"/>
      <c r="TUG265" s="200"/>
      <c r="TUH265" s="200"/>
      <c r="TUI265" s="200"/>
      <c r="TUJ265" s="200"/>
      <c r="TUK265" s="200"/>
      <c r="TUL265" s="200"/>
      <c r="TUM265" s="200"/>
      <c r="TUN265" s="200"/>
      <c r="TUO265" s="200"/>
      <c r="TUP265" s="200"/>
      <c r="TUQ265" s="200"/>
      <c r="TUR265" s="200"/>
      <c r="TUS265" s="200"/>
      <c r="TUT265" s="200"/>
      <c r="TUU265" s="200"/>
      <c r="TUV265" s="200"/>
      <c r="TUW265" s="200"/>
      <c r="TUX265" s="200"/>
      <c r="TUY265" s="200"/>
      <c r="TVE265" s="200"/>
      <c r="TVF265" s="200"/>
      <c r="TVG265" s="200"/>
      <c r="TVH265" s="200"/>
      <c r="TVI265" s="200"/>
      <c r="TVJ265" s="200"/>
      <c r="TVK265" s="200"/>
      <c r="TVM265" s="200"/>
      <c r="TVN265" s="200"/>
      <c r="TVO265" s="200"/>
      <c r="TVP265" s="200"/>
      <c r="TVQ265" s="200"/>
      <c r="TVR265" s="200"/>
      <c r="TVS265" s="200"/>
      <c r="TVT265" s="200"/>
      <c r="TVW265" s="200"/>
      <c r="TVZ265" s="200"/>
      <c r="TWC265" s="200"/>
      <c r="TWF265" s="200"/>
      <c r="TWI265" s="200"/>
      <c r="TWL265" s="200"/>
      <c r="TWU265" s="200"/>
      <c r="TWX265" s="200"/>
      <c r="TXA265" s="200"/>
      <c r="TXD265" s="200"/>
      <c r="TXM265" s="200"/>
      <c r="TXS265" s="200"/>
      <c r="TXV265" s="200"/>
      <c r="TXY265" s="200"/>
      <c r="TYB265" s="200"/>
      <c r="TYH265" s="200"/>
      <c r="TYQ265" s="200"/>
      <c r="TYS265" s="200"/>
      <c r="TYT265" s="200"/>
      <c r="TYV265" s="200"/>
      <c r="TYY265" s="200"/>
      <c r="TZB265" s="200"/>
      <c r="TZE265" s="200"/>
      <c r="TZH265" s="200"/>
      <c r="TZK265" s="200"/>
      <c r="TZM265" s="200"/>
      <c r="TZO265" s="200"/>
      <c r="TZR265" s="200"/>
      <c r="TZU265" s="200"/>
      <c r="TZX265" s="200"/>
      <c r="UAA265" s="200"/>
      <c r="UAD265" s="200"/>
      <c r="UAG265" s="200"/>
      <c r="UAJ265" s="200"/>
      <c r="UAL265" s="200"/>
      <c r="UAO265" s="200"/>
      <c r="UAR265" s="200"/>
      <c r="UAU265" s="200"/>
      <c r="UBA265" s="200"/>
      <c r="UBD265" s="200"/>
      <c r="UBF265" s="200"/>
      <c r="UCM265" s="200"/>
      <c r="UCP265" s="200"/>
      <c r="UCS265" s="200"/>
      <c r="UCV265" s="200"/>
      <c r="UCY265" s="200"/>
      <c r="UCZ265" s="200"/>
      <c r="UDA265" s="200"/>
      <c r="UDD265" s="200"/>
      <c r="UDG265" s="200"/>
      <c r="UDJ265" s="200"/>
      <c r="UDM265" s="200"/>
      <c r="UDO265" s="200"/>
      <c r="UEC265" s="200"/>
      <c r="UED265" s="200"/>
      <c r="UEE265" s="200"/>
      <c r="UEF265" s="200"/>
      <c r="UEG265" s="200"/>
      <c r="UEH265" s="200"/>
      <c r="UEI265" s="200"/>
      <c r="UEJ265" s="200"/>
      <c r="UEK265" s="200"/>
      <c r="UEL265" s="200"/>
      <c r="UEM265" s="200"/>
      <c r="UEN265" s="200"/>
      <c r="UEO265" s="200"/>
      <c r="UEP265" s="200"/>
      <c r="UEQ265" s="200"/>
      <c r="UER265" s="200"/>
      <c r="UES265" s="200"/>
      <c r="UET265" s="200"/>
      <c r="UEU265" s="200"/>
      <c r="UFA265" s="200"/>
      <c r="UFB265" s="200"/>
      <c r="UFC265" s="200"/>
      <c r="UFD265" s="200"/>
      <c r="UFE265" s="200"/>
      <c r="UFF265" s="200"/>
      <c r="UFG265" s="200"/>
      <c r="UFI265" s="200"/>
      <c r="UFJ265" s="200"/>
      <c r="UFK265" s="200"/>
      <c r="UFL265" s="200"/>
      <c r="UFM265" s="200"/>
      <c r="UFN265" s="200"/>
      <c r="UFO265" s="200"/>
      <c r="UFP265" s="200"/>
      <c r="UFS265" s="200"/>
      <c r="UFV265" s="200"/>
      <c r="UFY265" s="200"/>
      <c r="UGB265" s="200"/>
      <c r="UGE265" s="200"/>
      <c r="UGH265" s="200"/>
      <c r="UGQ265" s="200"/>
      <c r="UGT265" s="200"/>
      <c r="UGW265" s="200"/>
      <c r="UGZ265" s="200"/>
      <c r="UHI265" s="200"/>
      <c r="UHO265" s="200"/>
      <c r="UHR265" s="200"/>
      <c r="UHU265" s="200"/>
      <c r="UHX265" s="200"/>
      <c r="UID265" s="200"/>
      <c r="UIM265" s="200"/>
      <c r="UIO265" s="200"/>
      <c r="UIP265" s="200"/>
      <c r="UIR265" s="200"/>
      <c r="UIU265" s="200"/>
      <c r="UIX265" s="200"/>
      <c r="UJA265" s="200"/>
      <c r="UJD265" s="200"/>
      <c r="UJG265" s="200"/>
      <c r="UJI265" s="200"/>
      <c r="UJK265" s="200"/>
      <c r="UJN265" s="200"/>
      <c r="UJQ265" s="200"/>
      <c r="UJT265" s="200"/>
      <c r="UJW265" s="200"/>
      <c r="UJZ265" s="200"/>
      <c r="UKC265" s="200"/>
      <c r="UKF265" s="200"/>
      <c r="UKH265" s="200"/>
      <c r="UKK265" s="200"/>
      <c r="UKN265" s="200"/>
      <c r="UKQ265" s="200"/>
      <c r="UKW265" s="200"/>
      <c r="UKZ265" s="200"/>
      <c r="ULB265" s="200"/>
      <c r="UMI265" s="200"/>
      <c r="UML265" s="200"/>
      <c r="UMO265" s="200"/>
      <c r="UMR265" s="200"/>
      <c r="UMU265" s="200"/>
      <c r="UMV265" s="200"/>
      <c r="UMW265" s="200"/>
      <c r="UMZ265" s="200"/>
      <c r="UNC265" s="200"/>
      <c r="UNF265" s="200"/>
      <c r="UNI265" s="200"/>
      <c r="UNK265" s="200"/>
      <c r="UNY265" s="200"/>
      <c r="UNZ265" s="200"/>
      <c r="UOA265" s="200"/>
      <c r="UOB265" s="200"/>
      <c r="UOC265" s="200"/>
      <c r="UOD265" s="200"/>
      <c r="UOE265" s="200"/>
      <c r="UOF265" s="200"/>
      <c r="UOG265" s="200"/>
      <c r="UOH265" s="200"/>
      <c r="UOI265" s="200"/>
      <c r="UOJ265" s="200"/>
      <c r="UOK265" s="200"/>
      <c r="UOL265" s="200"/>
      <c r="UOM265" s="200"/>
      <c r="UON265" s="200"/>
      <c r="UOO265" s="200"/>
      <c r="UOP265" s="200"/>
      <c r="UOQ265" s="200"/>
      <c r="UOW265" s="200"/>
      <c r="UOX265" s="200"/>
      <c r="UOY265" s="200"/>
      <c r="UOZ265" s="200"/>
      <c r="UPA265" s="200"/>
      <c r="UPB265" s="200"/>
      <c r="UPC265" s="200"/>
      <c r="UPE265" s="200"/>
      <c r="UPF265" s="200"/>
      <c r="UPG265" s="200"/>
      <c r="UPH265" s="200"/>
      <c r="UPI265" s="200"/>
      <c r="UPJ265" s="200"/>
      <c r="UPK265" s="200"/>
      <c r="UPL265" s="200"/>
      <c r="UPO265" s="200"/>
      <c r="UPR265" s="200"/>
      <c r="UPU265" s="200"/>
      <c r="UPX265" s="200"/>
      <c r="UQA265" s="200"/>
      <c r="UQD265" s="200"/>
      <c r="UQM265" s="200"/>
      <c r="UQP265" s="200"/>
      <c r="UQS265" s="200"/>
      <c r="UQV265" s="200"/>
      <c r="URE265" s="200"/>
      <c r="URK265" s="200"/>
      <c r="URN265" s="200"/>
      <c r="URQ265" s="200"/>
      <c r="URT265" s="200"/>
      <c r="URZ265" s="200"/>
      <c r="USI265" s="200"/>
      <c r="USK265" s="200"/>
      <c r="USL265" s="200"/>
      <c r="USN265" s="200"/>
      <c r="USQ265" s="200"/>
      <c r="UST265" s="200"/>
      <c r="USW265" s="200"/>
      <c r="USZ265" s="200"/>
      <c r="UTC265" s="200"/>
      <c r="UTE265" s="200"/>
      <c r="UTG265" s="200"/>
      <c r="UTJ265" s="200"/>
      <c r="UTM265" s="200"/>
      <c r="UTP265" s="200"/>
      <c r="UTS265" s="200"/>
      <c r="UTV265" s="200"/>
      <c r="UTY265" s="200"/>
      <c r="UUB265" s="200"/>
      <c r="UUD265" s="200"/>
      <c r="UUG265" s="200"/>
      <c r="UUJ265" s="200"/>
      <c r="UUM265" s="200"/>
      <c r="UUS265" s="200"/>
      <c r="UUV265" s="200"/>
      <c r="UUX265" s="200"/>
      <c r="UWE265" s="200"/>
      <c r="UWH265" s="200"/>
      <c r="UWK265" s="200"/>
      <c r="UWN265" s="200"/>
      <c r="UWQ265" s="200"/>
      <c r="UWR265" s="200"/>
      <c r="UWS265" s="200"/>
      <c r="UWV265" s="200"/>
      <c r="UWY265" s="200"/>
      <c r="UXB265" s="200"/>
      <c r="UXE265" s="200"/>
      <c r="UXG265" s="200"/>
      <c r="UXU265" s="200"/>
      <c r="UXV265" s="200"/>
      <c r="UXW265" s="200"/>
      <c r="UXX265" s="200"/>
      <c r="UXY265" s="200"/>
      <c r="UXZ265" s="200"/>
      <c r="UYA265" s="200"/>
      <c r="UYB265" s="200"/>
      <c r="UYC265" s="200"/>
      <c r="UYD265" s="200"/>
      <c r="UYE265" s="200"/>
      <c r="UYF265" s="200"/>
      <c r="UYG265" s="200"/>
      <c r="UYH265" s="200"/>
      <c r="UYI265" s="200"/>
      <c r="UYJ265" s="200"/>
      <c r="UYK265" s="200"/>
      <c r="UYL265" s="200"/>
      <c r="UYM265" s="200"/>
      <c r="UYS265" s="200"/>
      <c r="UYT265" s="200"/>
      <c r="UYU265" s="200"/>
      <c r="UYV265" s="200"/>
      <c r="UYW265" s="200"/>
      <c r="UYX265" s="200"/>
      <c r="UYY265" s="200"/>
      <c r="UZA265" s="200"/>
      <c r="UZB265" s="200"/>
      <c r="UZC265" s="200"/>
      <c r="UZD265" s="200"/>
      <c r="UZE265" s="200"/>
      <c r="UZF265" s="200"/>
      <c r="UZG265" s="200"/>
      <c r="UZH265" s="200"/>
      <c r="UZK265" s="200"/>
      <c r="UZN265" s="200"/>
      <c r="UZQ265" s="200"/>
      <c r="UZT265" s="200"/>
      <c r="UZW265" s="200"/>
      <c r="UZZ265" s="200"/>
      <c r="VAI265" s="200"/>
      <c r="VAL265" s="200"/>
      <c r="VAO265" s="200"/>
      <c r="VAR265" s="200"/>
      <c r="VBA265" s="200"/>
      <c r="VBG265" s="200"/>
      <c r="VBJ265" s="200"/>
      <c r="VBM265" s="200"/>
      <c r="VBP265" s="200"/>
      <c r="VBV265" s="200"/>
      <c r="VCE265" s="200"/>
      <c r="VCG265" s="200"/>
      <c r="VCH265" s="200"/>
      <c r="VCJ265" s="200"/>
      <c r="VCM265" s="200"/>
      <c r="VCP265" s="200"/>
      <c r="VCS265" s="200"/>
      <c r="VCV265" s="200"/>
      <c r="VCY265" s="200"/>
      <c r="VDA265" s="200"/>
      <c r="VDC265" s="200"/>
      <c r="VDF265" s="200"/>
      <c r="VDI265" s="200"/>
      <c r="VDL265" s="200"/>
      <c r="VDO265" s="200"/>
      <c r="VDR265" s="200"/>
      <c r="VDU265" s="200"/>
      <c r="VDX265" s="200"/>
      <c r="VDZ265" s="200"/>
      <c r="VEC265" s="200"/>
      <c r="VEF265" s="200"/>
      <c r="VEI265" s="200"/>
      <c r="VEO265" s="200"/>
      <c r="VER265" s="200"/>
      <c r="VET265" s="200"/>
      <c r="VGA265" s="200"/>
      <c r="VGD265" s="200"/>
      <c r="VGG265" s="200"/>
      <c r="VGJ265" s="200"/>
      <c r="VGM265" s="200"/>
      <c r="VGN265" s="200"/>
      <c r="VGO265" s="200"/>
      <c r="VGR265" s="200"/>
      <c r="VGU265" s="200"/>
      <c r="VGX265" s="200"/>
      <c r="VHA265" s="200"/>
      <c r="VHC265" s="200"/>
      <c r="VHQ265" s="200"/>
      <c r="VHR265" s="200"/>
      <c r="VHS265" s="200"/>
      <c r="VHT265" s="200"/>
      <c r="VHU265" s="200"/>
      <c r="VHV265" s="200"/>
      <c r="VHW265" s="200"/>
      <c r="VHX265" s="200"/>
      <c r="VHY265" s="200"/>
      <c r="VHZ265" s="200"/>
      <c r="VIA265" s="200"/>
      <c r="VIB265" s="200"/>
      <c r="VIC265" s="200"/>
      <c r="VID265" s="200"/>
      <c r="VIE265" s="200"/>
      <c r="VIF265" s="200"/>
      <c r="VIG265" s="200"/>
      <c r="VIH265" s="200"/>
      <c r="VII265" s="200"/>
      <c r="VIO265" s="200"/>
      <c r="VIP265" s="200"/>
      <c r="VIQ265" s="200"/>
      <c r="VIR265" s="200"/>
      <c r="VIS265" s="200"/>
      <c r="VIT265" s="200"/>
      <c r="VIU265" s="200"/>
      <c r="VIW265" s="200"/>
      <c r="VIX265" s="200"/>
      <c r="VIY265" s="200"/>
      <c r="VIZ265" s="200"/>
      <c r="VJA265" s="200"/>
      <c r="VJB265" s="200"/>
      <c r="VJC265" s="200"/>
      <c r="VJD265" s="200"/>
      <c r="VJG265" s="200"/>
      <c r="VJJ265" s="200"/>
      <c r="VJM265" s="200"/>
      <c r="VJP265" s="200"/>
      <c r="VJS265" s="200"/>
      <c r="VJV265" s="200"/>
      <c r="VKE265" s="200"/>
      <c r="VKH265" s="200"/>
      <c r="VKK265" s="200"/>
      <c r="VKN265" s="200"/>
      <c r="VKW265" s="200"/>
      <c r="VLC265" s="200"/>
      <c r="VLF265" s="200"/>
      <c r="VLI265" s="200"/>
      <c r="VLL265" s="200"/>
      <c r="VLR265" s="200"/>
      <c r="VMA265" s="200"/>
      <c r="VMC265" s="200"/>
      <c r="VMD265" s="200"/>
      <c r="VMF265" s="200"/>
      <c r="VMI265" s="200"/>
      <c r="VML265" s="200"/>
      <c r="VMO265" s="200"/>
      <c r="VMR265" s="200"/>
      <c r="VMU265" s="200"/>
      <c r="VMW265" s="200"/>
      <c r="VMY265" s="200"/>
      <c r="VNB265" s="200"/>
      <c r="VNE265" s="200"/>
      <c r="VNH265" s="200"/>
      <c r="VNK265" s="200"/>
      <c r="VNN265" s="200"/>
      <c r="VNQ265" s="200"/>
      <c r="VNT265" s="200"/>
      <c r="VNV265" s="200"/>
      <c r="VNY265" s="200"/>
      <c r="VOB265" s="200"/>
      <c r="VOE265" s="200"/>
      <c r="VOK265" s="200"/>
      <c r="VON265" s="200"/>
      <c r="VOP265" s="200"/>
      <c r="VPW265" s="200"/>
      <c r="VPZ265" s="200"/>
      <c r="VQC265" s="200"/>
      <c r="VQF265" s="200"/>
      <c r="VQI265" s="200"/>
      <c r="VQJ265" s="200"/>
      <c r="VQK265" s="200"/>
      <c r="VQN265" s="200"/>
      <c r="VQQ265" s="200"/>
      <c r="VQT265" s="200"/>
      <c r="VQW265" s="200"/>
      <c r="VQY265" s="200"/>
      <c r="VRM265" s="200"/>
      <c r="VRN265" s="200"/>
      <c r="VRO265" s="200"/>
      <c r="VRP265" s="200"/>
      <c r="VRQ265" s="200"/>
      <c r="VRR265" s="200"/>
      <c r="VRS265" s="200"/>
      <c r="VRT265" s="200"/>
      <c r="VRU265" s="200"/>
      <c r="VRV265" s="200"/>
      <c r="VRW265" s="200"/>
      <c r="VRX265" s="200"/>
      <c r="VRY265" s="200"/>
      <c r="VRZ265" s="200"/>
      <c r="VSA265" s="200"/>
      <c r="VSB265" s="200"/>
      <c r="VSC265" s="200"/>
      <c r="VSD265" s="200"/>
      <c r="VSE265" s="200"/>
      <c r="VSK265" s="200"/>
      <c r="VSL265" s="200"/>
      <c r="VSM265" s="200"/>
      <c r="VSN265" s="200"/>
      <c r="VSO265" s="200"/>
      <c r="VSP265" s="200"/>
      <c r="VSQ265" s="200"/>
      <c r="VSS265" s="200"/>
      <c r="VST265" s="200"/>
      <c r="VSU265" s="200"/>
      <c r="VSV265" s="200"/>
      <c r="VSW265" s="200"/>
      <c r="VSX265" s="200"/>
      <c r="VSY265" s="200"/>
      <c r="VSZ265" s="200"/>
      <c r="VTC265" s="200"/>
      <c r="VTF265" s="200"/>
      <c r="VTI265" s="200"/>
      <c r="VTL265" s="200"/>
      <c r="VTO265" s="200"/>
      <c r="VTR265" s="200"/>
      <c r="VUA265" s="200"/>
      <c r="VUD265" s="200"/>
      <c r="VUG265" s="200"/>
      <c r="VUJ265" s="200"/>
      <c r="VUS265" s="200"/>
      <c r="VUY265" s="200"/>
      <c r="VVB265" s="200"/>
      <c r="VVE265" s="200"/>
      <c r="VVH265" s="200"/>
      <c r="VVN265" s="200"/>
      <c r="VVW265" s="200"/>
      <c r="VVY265" s="200"/>
      <c r="VVZ265" s="200"/>
      <c r="VWB265" s="200"/>
      <c r="VWE265" s="200"/>
      <c r="VWH265" s="200"/>
      <c r="VWK265" s="200"/>
      <c r="VWN265" s="200"/>
      <c r="VWQ265" s="200"/>
      <c r="VWS265" s="200"/>
      <c r="VWU265" s="200"/>
      <c r="VWX265" s="200"/>
      <c r="VXA265" s="200"/>
      <c r="VXD265" s="200"/>
      <c r="VXG265" s="200"/>
      <c r="VXJ265" s="200"/>
      <c r="VXM265" s="200"/>
      <c r="VXP265" s="200"/>
      <c r="VXR265" s="200"/>
      <c r="VXU265" s="200"/>
      <c r="VXX265" s="200"/>
      <c r="VYA265" s="200"/>
      <c r="VYG265" s="200"/>
      <c r="VYJ265" s="200"/>
      <c r="VYL265" s="200"/>
      <c r="VZS265" s="200"/>
      <c r="VZV265" s="200"/>
      <c r="VZY265" s="200"/>
      <c r="WAB265" s="200"/>
      <c r="WAE265" s="200"/>
      <c r="WAF265" s="200"/>
      <c r="WAG265" s="200"/>
      <c r="WAJ265" s="200"/>
      <c r="WAM265" s="200"/>
      <c r="WAP265" s="200"/>
      <c r="WAS265" s="200"/>
      <c r="WAU265" s="200"/>
      <c r="WBI265" s="200"/>
      <c r="WBJ265" s="200"/>
      <c r="WBK265" s="200"/>
      <c r="WBL265" s="200"/>
      <c r="WBM265" s="200"/>
      <c r="WBN265" s="200"/>
      <c r="WBO265" s="200"/>
      <c r="WBP265" s="200"/>
      <c r="WBQ265" s="200"/>
      <c r="WBR265" s="200"/>
      <c r="WBS265" s="200"/>
      <c r="WBT265" s="200"/>
      <c r="WBU265" s="200"/>
      <c r="WBV265" s="200"/>
      <c r="WBW265" s="200"/>
      <c r="WBX265" s="200"/>
      <c r="WBY265" s="200"/>
      <c r="WBZ265" s="200"/>
      <c r="WCA265" s="200"/>
      <c r="WCG265" s="200"/>
      <c r="WCH265" s="200"/>
      <c r="WCI265" s="200"/>
      <c r="WCJ265" s="200"/>
      <c r="WCK265" s="200"/>
      <c r="WCL265" s="200"/>
      <c r="WCM265" s="200"/>
      <c r="WCO265" s="200"/>
      <c r="WCP265" s="200"/>
      <c r="WCQ265" s="200"/>
      <c r="WCR265" s="200"/>
      <c r="WCS265" s="200"/>
      <c r="WCT265" s="200"/>
      <c r="WCU265" s="200"/>
      <c r="WCV265" s="200"/>
      <c r="WCY265" s="200"/>
      <c r="WDB265" s="200"/>
      <c r="WDE265" s="200"/>
      <c r="WDH265" s="200"/>
      <c r="WDK265" s="200"/>
      <c r="WDN265" s="200"/>
      <c r="WDW265" s="200"/>
      <c r="WDZ265" s="200"/>
      <c r="WEC265" s="200"/>
      <c r="WEF265" s="200"/>
      <c r="WEO265" s="200"/>
      <c r="WEU265" s="200"/>
      <c r="WEX265" s="200"/>
      <c r="WFA265" s="200"/>
      <c r="WFD265" s="200"/>
      <c r="WFJ265" s="200"/>
      <c r="WFS265" s="200"/>
      <c r="WFU265" s="200"/>
      <c r="WFV265" s="200"/>
      <c r="WFX265" s="200"/>
      <c r="WGA265" s="200"/>
      <c r="WGD265" s="200"/>
      <c r="WGG265" s="200"/>
      <c r="WGJ265" s="200"/>
      <c r="WGM265" s="200"/>
      <c r="WGO265" s="200"/>
      <c r="WGQ265" s="200"/>
      <c r="WGT265" s="200"/>
      <c r="WGW265" s="200"/>
      <c r="WGZ265" s="200"/>
      <c r="WHC265" s="200"/>
      <c r="WHF265" s="200"/>
      <c r="WHI265" s="200"/>
      <c r="WHL265" s="200"/>
      <c r="WHN265" s="200"/>
      <c r="WHQ265" s="200"/>
      <c r="WHT265" s="200"/>
      <c r="WHW265" s="200"/>
      <c r="WIC265" s="200"/>
      <c r="WIF265" s="200"/>
      <c r="WIH265" s="200"/>
      <c r="WJO265" s="200"/>
      <c r="WJR265" s="200"/>
      <c r="WJU265" s="200"/>
      <c r="WJX265" s="200"/>
      <c r="WKA265" s="200"/>
      <c r="WKB265" s="200"/>
      <c r="WKC265" s="200"/>
      <c r="WKF265" s="200"/>
      <c r="WKI265" s="200"/>
      <c r="WKL265" s="200"/>
      <c r="WKO265" s="200"/>
      <c r="WKQ265" s="200"/>
      <c r="WLE265" s="200"/>
      <c r="WLF265" s="200"/>
      <c r="WLG265" s="200"/>
      <c r="WLH265" s="200"/>
      <c r="WLI265" s="200"/>
      <c r="WLJ265" s="200"/>
      <c r="WLK265" s="200"/>
      <c r="WLL265" s="200"/>
      <c r="WLM265" s="200"/>
      <c r="WLN265" s="200"/>
      <c r="WLO265" s="200"/>
      <c r="WLP265" s="200"/>
      <c r="WLQ265" s="200"/>
      <c r="WLR265" s="200"/>
      <c r="WLS265" s="200"/>
      <c r="WLT265" s="200"/>
      <c r="WLU265" s="200"/>
      <c r="WLV265" s="200"/>
      <c r="WLW265" s="200"/>
      <c r="WMC265" s="200"/>
      <c r="WMD265" s="200"/>
      <c r="WME265" s="200"/>
      <c r="WMF265" s="200"/>
      <c r="WMG265" s="200"/>
      <c r="WMH265" s="200"/>
      <c r="WMI265" s="200"/>
      <c r="WMK265" s="200"/>
      <c r="WML265" s="200"/>
      <c r="WMM265" s="200"/>
      <c r="WMN265" s="200"/>
      <c r="WMO265" s="200"/>
      <c r="WMP265" s="200"/>
      <c r="WMQ265" s="200"/>
      <c r="WMR265" s="200"/>
      <c r="WMU265" s="200"/>
      <c r="WMX265" s="200"/>
      <c r="WNA265" s="200"/>
      <c r="WND265" s="200"/>
      <c r="WNG265" s="200"/>
      <c r="WNJ265" s="200"/>
      <c r="WNS265" s="200"/>
      <c r="WNV265" s="200"/>
      <c r="WNY265" s="200"/>
      <c r="WOB265" s="200"/>
      <c r="WOK265" s="200"/>
      <c r="WOQ265" s="200"/>
      <c r="WOT265" s="200"/>
      <c r="WOW265" s="200"/>
      <c r="WOZ265" s="200"/>
      <c r="WPF265" s="200"/>
      <c r="WPO265" s="200"/>
      <c r="WPQ265" s="200"/>
      <c r="WPR265" s="200"/>
      <c r="WPT265" s="200"/>
      <c r="WPW265" s="200"/>
      <c r="WPZ265" s="200"/>
      <c r="WQC265" s="200"/>
      <c r="WQF265" s="200"/>
      <c r="WQI265" s="200"/>
      <c r="WQK265" s="200"/>
      <c r="WQM265" s="200"/>
      <c r="WQP265" s="200"/>
      <c r="WQS265" s="200"/>
      <c r="WQV265" s="200"/>
      <c r="WQY265" s="200"/>
      <c r="WRB265" s="200"/>
      <c r="WRE265" s="200"/>
      <c r="WRH265" s="200"/>
      <c r="WRJ265" s="200"/>
      <c r="WRM265" s="200"/>
      <c r="WRP265" s="200"/>
      <c r="WRS265" s="200"/>
      <c r="WRY265" s="200"/>
      <c r="WSB265" s="200"/>
      <c r="WSD265" s="200"/>
      <c r="WTK265" s="200"/>
      <c r="WTN265" s="200"/>
      <c r="WTQ265" s="200"/>
      <c r="WTT265" s="200"/>
      <c r="WTW265" s="200"/>
      <c r="WTX265" s="200"/>
      <c r="WTY265" s="200"/>
      <c r="WUB265" s="200"/>
      <c r="WUE265" s="200"/>
      <c r="WUH265" s="200"/>
      <c r="WUK265" s="200"/>
      <c r="WUM265" s="200"/>
    </row>
    <row r="266" spans="1:16107" s="57" customFormat="1" ht="20.25" hidden="1" customHeight="1" x14ac:dyDescent="0.3">
      <c r="A266" s="9" t="s">
        <v>263</v>
      </c>
      <c r="B266" s="53" t="s">
        <v>349</v>
      </c>
      <c r="C266" s="7"/>
      <c r="D266" s="105"/>
      <c r="E266" s="92"/>
    </row>
    <row r="267" spans="1:16107" s="57" customFormat="1" ht="20.25" hidden="1" customHeight="1" x14ac:dyDescent="0.3">
      <c r="A267" s="9" t="s">
        <v>264</v>
      </c>
      <c r="B267" s="53" t="s">
        <v>346</v>
      </c>
      <c r="C267" s="7"/>
      <c r="D267" s="91"/>
      <c r="E267" s="92"/>
    </row>
    <row r="268" spans="1:16107" s="57" customFormat="1" ht="21.75" hidden="1" customHeight="1" x14ac:dyDescent="0.3">
      <c r="A268" s="9" t="s">
        <v>265</v>
      </c>
      <c r="B268" s="53"/>
      <c r="C268" s="7"/>
      <c r="D268" s="91"/>
      <c r="E268" s="92"/>
    </row>
    <row r="269" spans="1:16107" s="57" customFormat="1" ht="20.25" hidden="1" customHeight="1" x14ac:dyDescent="0.3">
      <c r="A269" s="9" t="s">
        <v>266</v>
      </c>
      <c r="B269" s="53" t="s">
        <v>352</v>
      </c>
      <c r="C269" s="7"/>
      <c r="D269" s="91"/>
      <c r="E269" s="92"/>
    </row>
    <row r="270" spans="1:16107" s="57" customFormat="1" ht="21.75" hidden="1" customHeight="1" x14ac:dyDescent="0.3">
      <c r="A270" s="9" t="s">
        <v>267</v>
      </c>
      <c r="B270" s="53" t="s">
        <v>346</v>
      </c>
      <c r="C270" s="7"/>
      <c r="D270" s="91"/>
      <c r="E270" s="92"/>
    </row>
    <row r="271" spans="1:16107" s="57" customFormat="1" ht="20.25" hidden="1" customHeight="1" x14ac:dyDescent="0.3">
      <c r="A271" s="9" t="s">
        <v>268</v>
      </c>
      <c r="B271" s="53" t="s">
        <v>351</v>
      </c>
      <c r="C271" s="7"/>
      <c r="D271" s="91"/>
      <c r="E271" s="92"/>
    </row>
    <row r="272" spans="1:16107" s="57" customFormat="1" ht="20.25" hidden="1" customHeight="1" x14ac:dyDescent="0.3">
      <c r="A272" s="32" t="s">
        <v>269</v>
      </c>
      <c r="B272" s="53" t="s">
        <v>349</v>
      </c>
      <c r="C272" s="7"/>
      <c r="D272" s="91"/>
      <c r="E272" s="92"/>
    </row>
    <row r="273" spans="1:5" s="57" customFormat="1" ht="21.75" hidden="1" customHeight="1" x14ac:dyDescent="0.3">
      <c r="A273" s="9" t="s">
        <v>270</v>
      </c>
      <c r="B273" s="53" t="s">
        <v>349</v>
      </c>
      <c r="C273" s="7"/>
      <c r="D273" s="91"/>
      <c r="E273" s="92"/>
    </row>
    <row r="274" spans="1:5" s="57" customFormat="1" ht="21.75" hidden="1" customHeight="1" x14ac:dyDescent="0.3">
      <c r="A274" s="32" t="s">
        <v>271</v>
      </c>
      <c r="B274" s="53" t="s">
        <v>349</v>
      </c>
      <c r="C274" s="7"/>
      <c r="D274" s="91"/>
      <c r="E274" s="92"/>
    </row>
    <row r="275" spans="1:5" s="57" customFormat="1" ht="21.75" hidden="1" customHeight="1" x14ac:dyDescent="0.3">
      <c r="A275" s="11" t="s">
        <v>272</v>
      </c>
      <c r="B275" s="53" t="s">
        <v>346</v>
      </c>
      <c r="C275" s="7"/>
      <c r="D275" s="91"/>
      <c r="E275" s="92"/>
    </row>
    <row r="276" spans="1:5" s="57" customFormat="1" ht="20.25" hidden="1" customHeight="1" x14ac:dyDescent="0.3">
      <c r="A276" s="32" t="s">
        <v>273</v>
      </c>
      <c r="B276" s="53" t="s">
        <v>349</v>
      </c>
      <c r="C276" s="7"/>
      <c r="D276" s="91"/>
      <c r="E276" s="92"/>
    </row>
    <row r="277" spans="1:5" s="57" customFormat="1" ht="20.25" hidden="1" customHeight="1" x14ac:dyDescent="0.3">
      <c r="A277" s="12" t="s">
        <v>274</v>
      </c>
      <c r="B277" s="53" t="s">
        <v>346</v>
      </c>
      <c r="C277" s="15"/>
      <c r="D277" s="91"/>
      <c r="E277" s="92"/>
    </row>
    <row r="278" spans="1:5" s="57" customFormat="1" ht="21.75" hidden="1" customHeight="1" x14ac:dyDescent="0.3">
      <c r="A278" s="11" t="s">
        <v>382</v>
      </c>
      <c r="B278" s="53" t="s">
        <v>346</v>
      </c>
      <c r="C278" s="7"/>
      <c r="D278" s="91"/>
      <c r="E278" s="92"/>
    </row>
    <row r="279" spans="1:5" s="57" customFormat="1" ht="20.25" hidden="1" customHeight="1" x14ac:dyDescent="0.3">
      <c r="A279" s="16" t="s">
        <v>275</v>
      </c>
      <c r="B279" s="53" t="s">
        <v>352</v>
      </c>
      <c r="C279" s="7"/>
      <c r="D279" s="91"/>
      <c r="E279" s="92"/>
    </row>
    <row r="280" spans="1:5" s="57" customFormat="1" ht="20.25" hidden="1" customHeight="1" x14ac:dyDescent="0.3">
      <c r="A280" s="16" t="s">
        <v>276</v>
      </c>
      <c r="B280" s="53" t="s">
        <v>350</v>
      </c>
      <c r="C280" s="7"/>
      <c r="D280" s="91"/>
      <c r="E280" s="92"/>
    </row>
    <row r="281" spans="1:5" s="57" customFormat="1" ht="21.75" hidden="1" customHeight="1" x14ac:dyDescent="0.3">
      <c r="A281" s="16" t="s">
        <v>277</v>
      </c>
      <c r="B281" s="53" t="s">
        <v>350</v>
      </c>
      <c r="C281" s="7"/>
      <c r="D281" s="91"/>
      <c r="E281" s="92"/>
    </row>
    <row r="282" spans="1:5" s="57" customFormat="1" ht="21.75" hidden="1" customHeight="1" x14ac:dyDescent="0.3">
      <c r="A282" s="9" t="s">
        <v>278</v>
      </c>
      <c r="B282" s="53" t="s">
        <v>346</v>
      </c>
      <c r="C282" s="7"/>
      <c r="D282" s="91"/>
      <c r="E282" s="92"/>
    </row>
    <row r="283" spans="1:5" s="57" customFormat="1" ht="21.75" hidden="1" customHeight="1" x14ac:dyDescent="0.3">
      <c r="A283" s="16" t="s">
        <v>279</v>
      </c>
      <c r="B283" s="53" t="s">
        <v>349</v>
      </c>
      <c r="C283" s="7"/>
      <c r="D283" s="91"/>
      <c r="E283" s="92"/>
    </row>
    <row r="284" spans="1:5" s="57" customFormat="1" ht="21.75" hidden="1" customHeight="1" x14ac:dyDescent="0.3">
      <c r="A284" s="9" t="s">
        <v>280</v>
      </c>
      <c r="B284" s="53" t="s">
        <v>346</v>
      </c>
      <c r="C284" s="7"/>
      <c r="D284" s="91"/>
      <c r="E284" s="92"/>
    </row>
    <row r="285" spans="1:5" s="57" customFormat="1" ht="21.75" hidden="1" customHeight="1" x14ac:dyDescent="0.3">
      <c r="A285" s="9" t="s">
        <v>281</v>
      </c>
      <c r="B285" s="53" t="s">
        <v>346</v>
      </c>
      <c r="C285" s="7"/>
      <c r="D285" s="94"/>
      <c r="E285" s="92"/>
    </row>
    <row r="286" spans="1:5" s="57" customFormat="1" ht="20.25" hidden="1" customHeight="1" x14ac:dyDescent="0.3">
      <c r="A286" s="16" t="s">
        <v>282</v>
      </c>
      <c r="B286" s="53" t="s">
        <v>350</v>
      </c>
      <c r="C286" s="7"/>
      <c r="D286" s="91"/>
      <c r="E286" s="92"/>
    </row>
    <row r="287" spans="1:5" s="57" customFormat="1" ht="20.25" hidden="1" customHeight="1" x14ac:dyDescent="0.3">
      <c r="A287" s="24" t="s">
        <v>283</v>
      </c>
      <c r="B287" s="53" t="s">
        <v>346</v>
      </c>
      <c r="C287" s="7"/>
      <c r="D287" s="91"/>
      <c r="E287" s="92"/>
    </row>
    <row r="288" spans="1:5" s="57" customFormat="1" ht="20.25" hidden="1" customHeight="1" x14ac:dyDescent="0.3">
      <c r="A288" s="9" t="s">
        <v>284</v>
      </c>
      <c r="B288" s="53" t="s">
        <v>346</v>
      </c>
      <c r="C288" s="7"/>
      <c r="D288" s="106"/>
      <c r="E288" s="92"/>
    </row>
    <row r="289" spans="1:5" s="57" customFormat="1" ht="22.8" hidden="1" x14ac:dyDescent="0.3">
      <c r="A289" s="13" t="s">
        <v>285</v>
      </c>
      <c r="B289" s="53" t="s">
        <v>347</v>
      </c>
      <c r="C289" s="7"/>
      <c r="D289" s="91"/>
      <c r="E289" s="92"/>
    </row>
    <row r="290" spans="1:5" s="57" customFormat="1" ht="21.6" hidden="1" customHeight="1" x14ac:dyDescent="0.3">
      <c r="A290" s="12" t="s">
        <v>286</v>
      </c>
      <c r="B290" s="53" t="s">
        <v>346</v>
      </c>
      <c r="C290" s="7"/>
      <c r="D290" s="106"/>
      <c r="E290" s="92"/>
    </row>
    <row r="291" spans="1:5" s="57" customFormat="1" ht="20.25" hidden="1" customHeight="1" x14ac:dyDescent="0.3">
      <c r="A291" s="16" t="s">
        <v>287</v>
      </c>
      <c r="B291" s="53" t="s">
        <v>349</v>
      </c>
      <c r="C291" s="7"/>
      <c r="D291" s="91"/>
      <c r="E291" s="92"/>
    </row>
    <row r="292" spans="1:5" s="57" customFormat="1" ht="21.75" hidden="1" customHeight="1" x14ac:dyDescent="0.3">
      <c r="A292" s="13" t="s">
        <v>288</v>
      </c>
      <c r="B292" s="53" t="s">
        <v>349</v>
      </c>
      <c r="C292" s="7"/>
      <c r="D292" s="91"/>
      <c r="E292" s="92"/>
    </row>
    <row r="293" spans="1:5" s="57" customFormat="1" ht="21.75" hidden="1" customHeight="1" x14ac:dyDescent="0.3">
      <c r="A293" s="9" t="s">
        <v>289</v>
      </c>
      <c r="B293" s="53" t="s">
        <v>346</v>
      </c>
      <c r="C293" s="7"/>
      <c r="D293" s="91"/>
      <c r="E293" s="92"/>
    </row>
    <row r="294" spans="1:5" s="57" customFormat="1" ht="21.75" hidden="1" customHeight="1" x14ac:dyDescent="0.3">
      <c r="A294" s="16" t="s">
        <v>290</v>
      </c>
      <c r="B294" s="53" t="s">
        <v>352</v>
      </c>
      <c r="C294" s="7"/>
      <c r="D294" s="91"/>
      <c r="E294" s="92"/>
    </row>
    <row r="295" spans="1:5" s="57" customFormat="1" ht="21.75" hidden="1" customHeight="1" x14ac:dyDescent="0.3">
      <c r="A295" s="12" t="s">
        <v>291</v>
      </c>
      <c r="B295" s="53" t="s">
        <v>346</v>
      </c>
      <c r="C295" s="7"/>
      <c r="D295" s="91"/>
      <c r="E295" s="92"/>
    </row>
    <row r="296" spans="1:5" s="57" customFormat="1" ht="21.75" hidden="1" customHeight="1" x14ac:dyDescent="0.3">
      <c r="A296" s="9" t="s">
        <v>292</v>
      </c>
      <c r="B296" s="53" t="s">
        <v>346</v>
      </c>
      <c r="C296" s="7"/>
      <c r="D296" s="91"/>
      <c r="E296" s="92"/>
    </row>
    <row r="297" spans="1:5" s="57" customFormat="1" ht="21.75" hidden="1" customHeight="1" x14ac:dyDescent="0.3">
      <c r="A297" s="11" t="s">
        <v>293</v>
      </c>
      <c r="B297" s="53" t="s">
        <v>346</v>
      </c>
      <c r="C297" s="7"/>
      <c r="D297" s="103"/>
      <c r="E297" s="92"/>
    </row>
    <row r="298" spans="1:5" s="57" customFormat="1" ht="21.75" hidden="1" customHeight="1" x14ac:dyDescent="0.3">
      <c r="A298" s="9" t="s">
        <v>294</v>
      </c>
      <c r="B298" s="53" t="s">
        <v>346</v>
      </c>
      <c r="C298" s="7"/>
      <c r="D298" s="103"/>
      <c r="E298" s="92"/>
    </row>
    <row r="299" spans="1:5" s="57" customFormat="1" ht="21.75" hidden="1" customHeight="1" x14ac:dyDescent="0.3">
      <c r="A299" s="12" t="s">
        <v>295</v>
      </c>
      <c r="B299" s="53" t="s">
        <v>346</v>
      </c>
      <c r="C299" s="7"/>
      <c r="D299" s="91"/>
      <c r="E299" s="92"/>
    </row>
    <row r="300" spans="1:5" s="57" customFormat="1" ht="21.75" hidden="1" customHeight="1" x14ac:dyDescent="0.3">
      <c r="A300" s="12" t="s">
        <v>296</v>
      </c>
      <c r="B300" s="53" t="s">
        <v>346</v>
      </c>
      <c r="C300" s="7"/>
      <c r="D300" s="91"/>
      <c r="E300" s="92"/>
    </row>
    <row r="301" spans="1:5" s="57" customFormat="1" ht="38.4" hidden="1" customHeight="1" x14ac:dyDescent="0.3">
      <c r="A301" s="9" t="s">
        <v>297</v>
      </c>
      <c r="B301" s="53" t="s">
        <v>346</v>
      </c>
      <c r="C301" s="7"/>
      <c r="D301" s="91"/>
      <c r="E301" s="92"/>
    </row>
    <row r="302" spans="1:5" s="57" customFormat="1" ht="21.75" hidden="1" customHeight="1" x14ac:dyDescent="0.3">
      <c r="A302" s="9" t="s">
        <v>298</v>
      </c>
      <c r="B302" s="53" t="s">
        <v>353</v>
      </c>
      <c r="C302" s="7"/>
      <c r="D302" s="91"/>
      <c r="E302" s="92"/>
    </row>
    <row r="303" spans="1:5" s="57" customFormat="1" ht="21.75" hidden="1" customHeight="1" x14ac:dyDescent="0.3">
      <c r="A303" s="9" t="s">
        <v>299</v>
      </c>
      <c r="B303" s="53" t="s">
        <v>349</v>
      </c>
      <c r="C303" s="7"/>
      <c r="D303" s="91"/>
      <c r="E303" s="92"/>
    </row>
    <row r="304" spans="1:5" s="57" customFormat="1" ht="21.75" hidden="1" customHeight="1" x14ac:dyDescent="0.3">
      <c r="A304" s="13" t="s">
        <v>300</v>
      </c>
      <c r="B304" s="53" t="s">
        <v>346</v>
      </c>
      <c r="C304" s="7"/>
      <c r="D304" s="91"/>
      <c r="E304" s="92"/>
    </row>
    <row r="305" spans="1:5" s="57" customFormat="1" ht="21.75" hidden="1" customHeight="1" x14ac:dyDescent="0.3">
      <c r="A305" s="13" t="s">
        <v>301</v>
      </c>
      <c r="B305" s="53" t="s">
        <v>346</v>
      </c>
      <c r="C305" s="7"/>
      <c r="D305" s="91"/>
      <c r="E305" s="92"/>
    </row>
    <row r="306" spans="1:5" s="57" customFormat="1" ht="21.75" hidden="1" customHeight="1" x14ac:dyDescent="0.3">
      <c r="A306" s="21" t="s">
        <v>302</v>
      </c>
      <c r="B306" s="53" t="s">
        <v>346</v>
      </c>
      <c r="C306" s="7"/>
      <c r="D306" s="91"/>
      <c r="E306" s="92"/>
    </row>
    <row r="307" spans="1:5" s="57" customFormat="1" ht="21.75" hidden="1" customHeight="1" x14ac:dyDescent="0.3">
      <c r="A307" s="13" t="s">
        <v>303</v>
      </c>
      <c r="B307" s="53" t="s">
        <v>349</v>
      </c>
      <c r="C307" s="7"/>
      <c r="D307" s="91"/>
      <c r="E307" s="92"/>
    </row>
    <row r="308" spans="1:5" s="57" customFormat="1" ht="21.75" hidden="1" customHeight="1" x14ac:dyDescent="0.3">
      <c r="A308" s="9" t="s">
        <v>304</v>
      </c>
      <c r="B308" s="53" t="s">
        <v>351</v>
      </c>
      <c r="C308" s="7"/>
      <c r="D308" s="91"/>
      <c r="E308" s="92"/>
    </row>
    <row r="309" spans="1:5" s="57" customFormat="1" ht="21.75" hidden="1" customHeight="1" x14ac:dyDescent="0.3">
      <c r="A309" s="9" t="s">
        <v>305</v>
      </c>
      <c r="B309" s="53" t="s">
        <v>351</v>
      </c>
      <c r="C309" s="7"/>
      <c r="D309" s="91"/>
      <c r="E309" s="92"/>
    </row>
    <row r="310" spans="1:5" s="57" customFormat="1" ht="21.75" hidden="1" customHeight="1" x14ac:dyDescent="0.3">
      <c r="A310" s="9" t="s">
        <v>306</v>
      </c>
      <c r="B310" s="53" t="s">
        <v>353</v>
      </c>
      <c r="C310" s="7"/>
      <c r="D310" s="197"/>
      <c r="E310" s="198"/>
    </row>
    <row r="311" spans="1:5" s="57" customFormat="1" ht="21.75" hidden="1" customHeight="1" x14ac:dyDescent="0.3">
      <c r="A311" s="9" t="s">
        <v>307</v>
      </c>
      <c r="B311" s="53" t="s">
        <v>346</v>
      </c>
      <c r="C311" s="7"/>
      <c r="D311" s="91"/>
      <c r="E311" s="92"/>
    </row>
    <row r="312" spans="1:5" s="57" customFormat="1" ht="21.75" hidden="1" customHeight="1" x14ac:dyDescent="0.3">
      <c r="A312" s="21" t="s">
        <v>308</v>
      </c>
      <c r="B312" s="53" t="s">
        <v>346</v>
      </c>
      <c r="C312" s="7"/>
      <c r="D312" s="91"/>
      <c r="E312" s="92"/>
    </row>
    <row r="313" spans="1:5" s="57" customFormat="1" ht="21.75" hidden="1" customHeight="1" x14ac:dyDescent="0.3">
      <c r="A313" s="9" t="s">
        <v>309</v>
      </c>
      <c r="B313" s="53" t="s">
        <v>351</v>
      </c>
      <c r="C313" s="7"/>
      <c r="D313" s="91"/>
      <c r="E313" s="92"/>
    </row>
    <row r="314" spans="1:5" s="57" customFormat="1" ht="21.75" hidden="1" customHeight="1" x14ac:dyDescent="0.3">
      <c r="A314" s="9" t="s">
        <v>310</v>
      </c>
      <c r="B314" s="53" t="s">
        <v>346</v>
      </c>
      <c r="C314" s="7"/>
      <c r="D314" s="91"/>
      <c r="E314" s="92"/>
    </row>
    <row r="315" spans="1:5" s="57" customFormat="1" ht="21.75" hidden="1" customHeight="1" x14ac:dyDescent="0.3">
      <c r="A315" s="12" t="s">
        <v>311</v>
      </c>
      <c r="B315" s="53" t="s">
        <v>346</v>
      </c>
      <c r="C315" s="7"/>
      <c r="D315" s="91"/>
      <c r="E315" s="92"/>
    </row>
    <row r="316" spans="1:5" s="57" customFormat="1" ht="21.75" hidden="1" customHeight="1" x14ac:dyDescent="0.3">
      <c r="A316" s="9" t="s">
        <v>312</v>
      </c>
      <c r="B316" s="53" t="s">
        <v>346</v>
      </c>
      <c r="C316" s="37"/>
      <c r="D316" s="91"/>
      <c r="E316" s="92"/>
    </row>
    <row r="317" spans="1:5" s="57" customFormat="1" ht="21.75" hidden="1" customHeight="1" x14ac:dyDescent="0.3">
      <c r="A317" s="9" t="s">
        <v>313</v>
      </c>
      <c r="B317" s="53" t="s">
        <v>351</v>
      </c>
      <c r="C317" s="7"/>
      <c r="D317" s="91"/>
      <c r="E317" s="92"/>
    </row>
    <row r="318" spans="1:5" s="57" customFormat="1" ht="21.75" hidden="1" customHeight="1" x14ac:dyDescent="0.3">
      <c r="A318" s="9" t="s">
        <v>314</v>
      </c>
      <c r="B318" s="53" t="s">
        <v>349</v>
      </c>
      <c r="C318" s="7"/>
      <c r="D318" s="91"/>
      <c r="E318" s="92"/>
    </row>
    <row r="319" spans="1:5" s="57" customFormat="1" ht="21.75" hidden="1" customHeight="1" x14ac:dyDescent="0.3">
      <c r="A319" s="21" t="s">
        <v>315</v>
      </c>
      <c r="B319" s="53" t="s">
        <v>346</v>
      </c>
      <c r="C319" s="7"/>
      <c r="D319" s="91"/>
      <c r="E319" s="92"/>
    </row>
    <row r="320" spans="1:5" s="57" customFormat="1" ht="21.75" hidden="1" customHeight="1" x14ac:dyDescent="0.3">
      <c r="A320" s="21" t="s">
        <v>316</v>
      </c>
      <c r="B320" s="53" t="s">
        <v>346</v>
      </c>
      <c r="C320" s="7"/>
      <c r="D320" s="91"/>
      <c r="E320" s="92"/>
    </row>
    <row r="321" spans="1:16107" s="57" customFormat="1" ht="21.75" hidden="1" customHeight="1" x14ac:dyDescent="0.3">
      <c r="A321" s="9" t="s">
        <v>317</v>
      </c>
      <c r="B321" s="53" t="s">
        <v>346</v>
      </c>
      <c r="C321" s="7"/>
      <c r="D321" s="91"/>
      <c r="E321" s="92"/>
    </row>
    <row r="322" spans="1:16107" s="57" customFormat="1" ht="21.75" hidden="1" customHeight="1" x14ac:dyDescent="0.3">
      <c r="A322" s="9" t="s">
        <v>318</v>
      </c>
      <c r="B322" s="53" t="s">
        <v>346</v>
      </c>
      <c r="C322" s="7"/>
      <c r="D322" s="91"/>
      <c r="E322" s="92"/>
    </row>
    <row r="323" spans="1:16107" s="57" customFormat="1" ht="21.75" hidden="1" customHeight="1" x14ac:dyDescent="0.3">
      <c r="A323" s="21" t="s">
        <v>319</v>
      </c>
      <c r="B323" s="53" t="s">
        <v>346</v>
      </c>
      <c r="C323" s="7"/>
      <c r="D323" s="91"/>
      <c r="E323" s="92"/>
    </row>
    <row r="324" spans="1:16107" s="57" customFormat="1" ht="21.75" hidden="1" customHeight="1" x14ac:dyDescent="0.3">
      <c r="A324" s="9" t="s">
        <v>320</v>
      </c>
      <c r="B324" s="53" t="s">
        <v>351</v>
      </c>
      <c r="C324" s="7"/>
      <c r="D324" s="91"/>
      <c r="E324" s="92"/>
    </row>
    <row r="325" spans="1:16107" s="57" customFormat="1" ht="21.75" hidden="1" customHeight="1" x14ac:dyDescent="0.3">
      <c r="A325" s="9" t="s">
        <v>321</v>
      </c>
      <c r="B325" s="53" t="s">
        <v>351</v>
      </c>
      <c r="C325" s="7"/>
      <c r="D325" s="197"/>
      <c r="E325" s="196"/>
    </row>
    <row r="326" spans="1:16107" s="57" customFormat="1" ht="21.75" hidden="1" customHeight="1" x14ac:dyDescent="0.3">
      <c r="A326" s="9" t="s">
        <v>322</v>
      </c>
      <c r="B326" s="53" t="s">
        <v>351</v>
      </c>
      <c r="C326" s="7"/>
      <c r="D326" s="91"/>
      <c r="E326" s="92"/>
    </row>
    <row r="327" spans="1:16107" s="57" customFormat="1" ht="21.75" hidden="1" customHeight="1" x14ac:dyDescent="0.3">
      <c r="A327" s="9" t="s">
        <v>323</v>
      </c>
      <c r="B327" s="53" t="s">
        <v>351</v>
      </c>
      <c r="C327" s="7"/>
      <c r="D327" s="91"/>
      <c r="E327" s="92"/>
    </row>
    <row r="328" spans="1:16107" s="57" customFormat="1" ht="21.75" hidden="1" customHeight="1" x14ac:dyDescent="0.3">
      <c r="A328" s="9" t="s">
        <v>324</v>
      </c>
      <c r="B328" s="53" t="s">
        <v>351</v>
      </c>
      <c r="C328" s="7"/>
      <c r="D328" s="91"/>
      <c r="E328" s="92"/>
    </row>
    <row r="329" spans="1:16107" s="57" customFormat="1" ht="21.75" hidden="1" customHeight="1" x14ac:dyDescent="0.3">
      <c r="A329" s="9" t="s">
        <v>325</v>
      </c>
      <c r="B329" s="53" t="s">
        <v>353</v>
      </c>
      <c r="C329" s="7"/>
      <c r="D329" s="197"/>
      <c r="E329" s="196"/>
    </row>
    <row r="330" spans="1:16107" s="57" customFormat="1" ht="21.75" hidden="1" customHeight="1" x14ac:dyDescent="0.3">
      <c r="A330" s="9" t="s">
        <v>326</v>
      </c>
      <c r="B330" s="53" t="s">
        <v>346</v>
      </c>
      <c r="C330" s="7"/>
      <c r="D330" s="91"/>
      <c r="E330" s="92"/>
    </row>
    <row r="331" spans="1:16107" s="57" customFormat="1" ht="21.75" hidden="1" customHeight="1" x14ac:dyDescent="0.3">
      <c r="A331" s="9" t="s">
        <v>327</v>
      </c>
      <c r="B331" s="53" t="s">
        <v>346</v>
      </c>
      <c r="C331" s="7"/>
      <c r="D331" s="91"/>
      <c r="E331" s="92"/>
    </row>
    <row r="332" spans="1:16107" s="57" customFormat="1" ht="21.75" hidden="1" customHeight="1" x14ac:dyDescent="0.3">
      <c r="A332" s="11" t="s">
        <v>365</v>
      </c>
      <c r="B332" s="53" t="s">
        <v>350</v>
      </c>
      <c r="C332" s="7"/>
      <c r="D332" s="91"/>
      <c r="E332" s="92"/>
    </row>
    <row r="333" spans="1:16107" s="57" customFormat="1" ht="21.75" hidden="1" customHeight="1" x14ac:dyDescent="0.3">
      <c r="A333" s="11" t="s">
        <v>328</v>
      </c>
      <c r="B333" s="53" t="s">
        <v>346</v>
      </c>
      <c r="C333" s="7"/>
      <c r="D333" s="91"/>
      <c r="E333" s="92"/>
    </row>
    <row r="334" spans="1:16107" s="57" customFormat="1" ht="20.399999999999999" customHeight="1" x14ac:dyDescent="0.3">
      <c r="A334" s="38"/>
      <c r="B334" s="37">
        <v>0</v>
      </c>
      <c r="C334" s="37">
        <v>2765.8666666666668</v>
      </c>
      <c r="D334" s="203"/>
      <c r="E334" s="204">
        <f>SUBTOTAL(9,E16:E265)</f>
        <v>36462000</v>
      </c>
      <c r="F334" s="200"/>
      <c r="G334" s="200"/>
      <c r="H334" s="200"/>
      <c r="I334" s="200"/>
      <c r="J334" s="200"/>
      <c r="K334" s="200"/>
      <c r="Q334" s="200"/>
      <c r="R334" s="200"/>
      <c r="S334" s="200"/>
      <c r="T334" s="200"/>
      <c r="U334" s="200"/>
      <c r="V334" s="200"/>
      <c r="W334" s="200"/>
      <c r="Y334" s="200"/>
      <c r="Z334" s="200"/>
      <c r="AA334" s="200"/>
      <c r="AB334" s="200"/>
      <c r="AC334" s="200"/>
      <c r="AD334" s="200"/>
      <c r="AE334" s="200"/>
      <c r="AF334" s="200"/>
      <c r="AI334" s="200"/>
      <c r="AL334" s="200"/>
      <c r="AO334" s="200"/>
      <c r="AR334" s="200"/>
      <c r="AU334" s="200"/>
      <c r="AX334" s="200"/>
      <c r="BG334" s="200"/>
      <c r="BJ334" s="200"/>
      <c r="BM334" s="200"/>
      <c r="BP334" s="200"/>
      <c r="BY334" s="200"/>
      <c r="CE334" s="200"/>
      <c r="CH334" s="200"/>
      <c r="CK334" s="200"/>
      <c r="CN334" s="200"/>
      <c r="CT334" s="200"/>
      <c r="DC334" s="200"/>
      <c r="DE334" s="200"/>
      <c r="DF334" s="200"/>
      <c r="DH334" s="200"/>
      <c r="DK334" s="200"/>
      <c r="DN334" s="200"/>
      <c r="DQ334" s="200"/>
      <c r="DT334" s="200"/>
      <c r="DW334" s="200"/>
      <c r="DY334" s="200"/>
      <c r="EA334" s="200"/>
      <c r="ED334" s="200"/>
      <c r="EG334" s="200"/>
      <c r="EJ334" s="200"/>
      <c r="EM334" s="200"/>
      <c r="EP334" s="200"/>
      <c r="ES334" s="200"/>
      <c r="EV334" s="200"/>
      <c r="EX334" s="200"/>
      <c r="FA334" s="200"/>
      <c r="FD334" s="200"/>
      <c r="FG334" s="200"/>
      <c r="FM334" s="200"/>
      <c r="FP334" s="200"/>
      <c r="FR334" s="200"/>
      <c r="GY334" s="200"/>
      <c r="HB334" s="200"/>
      <c r="HE334" s="200"/>
      <c r="HH334" s="200"/>
      <c r="HK334" s="200"/>
      <c r="HL334" s="200"/>
      <c r="HM334" s="200"/>
      <c r="HP334" s="200"/>
      <c r="HS334" s="200"/>
      <c r="HV334" s="200"/>
      <c r="HY334" s="200"/>
      <c r="IA334" s="200"/>
      <c r="IO334" s="200"/>
      <c r="IP334" s="200"/>
      <c r="IQ334" s="200"/>
      <c r="IR334" s="200"/>
      <c r="IS334" s="200"/>
      <c r="IT334" s="200"/>
      <c r="IU334" s="200"/>
      <c r="IV334" s="200"/>
      <c r="IW334" s="200"/>
      <c r="IX334" s="200"/>
      <c r="IY334" s="200"/>
      <c r="IZ334" s="200"/>
      <c r="JA334" s="200"/>
      <c r="JB334" s="200"/>
      <c r="JC334" s="200"/>
      <c r="JD334" s="200"/>
      <c r="JE334" s="200"/>
      <c r="JF334" s="200"/>
      <c r="JG334" s="200"/>
      <c r="JM334" s="200"/>
      <c r="JN334" s="200"/>
      <c r="JO334" s="200"/>
      <c r="JP334" s="200"/>
      <c r="JQ334" s="200"/>
      <c r="JR334" s="200"/>
      <c r="JS334" s="200"/>
      <c r="JU334" s="200"/>
      <c r="JV334" s="200"/>
      <c r="JW334" s="200"/>
      <c r="JX334" s="200"/>
      <c r="JY334" s="200"/>
      <c r="JZ334" s="200"/>
      <c r="KA334" s="200"/>
      <c r="KB334" s="200"/>
      <c r="KE334" s="200"/>
      <c r="KH334" s="200"/>
      <c r="KK334" s="200"/>
      <c r="KN334" s="200"/>
      <c r="KQ334" s="200"/>
      <c r="KT334" s="200"/>
      <c r="LC334" s="200"/>
      <c r="LF334" s="200"/>
      <c r="LI334" s="200"/>
      <c r="LL334" s="200"/>
      <c r="LU334" s="200"/>
      <c r="MA334" s="200"/>
      <c r="MD334" s="200"/>
      <c r="MG334" s="200"/>
      <c r="MJ334" s="200"/>
      <c r="MP334" s="200"/>
      <c r="MY334" s="200"/>
      <c r="NA334" s="200"/>
      <c r="NB334" s="200"/>
      <c r="ND334" s="200"/>
      <c r="NG334" s="200"/>
      <c r="NJ334" s="200"/>
      <c r="NM334" s="200"/>
      <c r="NP334" s="200"/>
      <c r="NS334" s="200"/>
      <c r="NU334" s="200"/>
      <c r="NW334" s="200"/>
      <c r="NZ334" s="200"/>
      <c r="OC334" s="200"/>
      <c r="OF334" s="200"/>
      <c r="OI334" s="200"/>
      <c r="OL334" s="200"/>
      <c r="OO334" s="200"/>
      <c r="OR334" s="200"/>
      <c r="OT334" s="200"/>
      <c r="OW334" s="200"/>
      <c r="OZ334" s="200"/>
      <c r="PC334" s="200"/>
      <c r="PI334" s="200"/>
      <c r="PL334" s="200"/>
      <c r="PN334" s="200"/>
      <c r="QU334" s="200"/>
      <c r="QX334" s="200"/>
      <c r="RA334" s="200"/>
      <c r="RD334" s="200"/>
      <c r="RG334" s="200"/>
      <c r="RH334" s="200"/>
      <c r="RI334" s="200"/>
      <c r="RL334" s="200"/>
      <c r="RO334" s="200"/>
      <c r="RR334" s="200"/>
      <c r="RU334" s="200"/>
      <c r="RW334" s="200"/>
      <c r="SK334" s="200"/>
      <c r="SL334" s="200"/>
      <c r="SM334" s="200"/>
      <c r="SN334" s="200"/>
      <c r="SO334" s="200"/>
      <c r="SP334" s="200"/>
      <c r="SQ334" s="200"/>
      <c r="SR334" s="200"/>
      <c r="SS334" s="200"/>
      <c r="ST334" s="200"/>
      <c r="SU334" s="200"/>
      <c r="SV334" s="200"/>
      <c r="SW334" s="200"/>
      <c r="SX334" s="200"/>
      <c r="SY334" s="200"/>
      <c r="SZ334" s="200"/>
      <c r="TA334" s="200"/>
      <c r="TB334" s="200"/>
      <c r="TC334" s="200"/>
      <c r="TI334" s="200"/>
      <c r="TJ334" s="200"/>
      <c r="TK334" s="200"/>
      <c r="TL334" s="200"/>
      <c r="TM334" s="200"/>
      <c r="TN334" s="200"/>
      <c r="TO334" s="200"/>
      <c r="TQ334" s="200"/>
      <c r="TR334" s="200"/>
      <c r="TS334" s="200"/>
      <c r="TT334" s="200"/>
      <c r="TU334" s="200"/>
      <c r="TV334" s="200"/>
      <c r="TW334" s="200"/>
      <c r="TX334" s="200"/>
      <c r="UA334" s="200"/>
      <c r="UD334" s="200"/>
      <c r="UG334" s="200"/>
      <c r="UJ334" s="200"/>
      <c r="UM334" s="200"/>
      <c r="UP334" s="200"/>
      <c r="UY334" s="200"/>
      <c r="VB334" s="200"/>
      <c r="VE334" s="200"/>
      <c r="VH334" s="200"/>
      <c r="VQ334" s="200"/>
      <c r="VW334" s="200"/>
      <c r="VZ334" s="200"/>
      <c r="WC334" s="200"/>
      <c r="WF334" s="200"/>
      <c r="WL334" s="200"/>
      <c r="WU334" s="200"/>
      <c r="WW334" s="200"/>
      <c r="WX334" s="200"/>
      <c r="WZ334" s="200"/>
      <c r="XC334" s="200"/>
      <c r="XF334" s="200"/>
      <c r="XI334" s="200"/>
      <c r="XL334" s="200"/>
      <c r="XO334" s="200"/>
      <c r="XQ334" s="200"/>
      <c r="XS334" s="200"/>
      <c r="XV334" s="200"/>
      <c r="XY334" s="200"/>
      <c r="YB334" s="200"/>
      <c r="YE334" s="200"/>
      <c r="YH334" s="200"/>
      <c r="YK334" s="200"/>
      <c r="YN334" s="200"/>
      <c r="YP334" s="200"/>
      <c r="YS334" s="200"/>
      <c r="YV334" s="200"/>
      <c r="YY334" s="200"/>
      <c r="ZE334" s="200"/>
      <c r="ZH334" s="200"/>
      <c r="ZJ334" s="200"/>
      <c r="AAQ334" s="200"/>
      <c r="AAT334" s="200"/>
      <c r="AAW334" s="200"/>
      <c r="AAZ334" s="200"/>
      <c r="ABC334" s="200"/>
      <c r="ABD334" s="200"/>
      <c r="ABE334" s="200"/>
      <c r="ABH334" s="200"/>
      <c r="ABK334" s="200"/>
      <c r="ABN334" s="200"/>
      <c r="ABQ334" s="200"/>
      <c r="ABS334" s="200"/>
      <c r="ACG334" s="200"/>
      <c r="ACH334" s="200"/>
      <c r="ACI334" s="200"/>
      <c r="ACJ334" s="200"/>
      <c r="ACK334" s="200"/>
      <c r="ACL334" s="200"/>
      <c r="ACM334" s="200"/>
      <c r="ACN334" s="200"/>
      <c r="ACO334" s="200"/>
      <c r="ACP334" s="200"/>
      <c r="ACQ334" s="200"/>
      <c r="ACR334" s="200"/>
      <c r="ACS334" s="200"/>
      <c r="ACT334" s="200"/>
      <c r="ACU334" s="200"/>
      <c r="ACV334" s="200"/>
      <c r="ACW334" s="200"/>
      <c r="ACX334" s="200"/>
      <c r="ACY334" s="200"/>
      <c r="ADE334" s="200"/>
      <c r="ADF334" s="200"/>
      <c r="ADG334" s="200"/>
      <c r="ADH334" s="200"/>
      <c r="ADI334" s="200"/>
      <c r="ADJ334" s="200"/>
      <c r="ADK334" s="200"/>
      <c r="ADM334" s="200"/>
      <c r="ADN334" s="200"/>
      <c r="ADO334" s="200"/>
      <c r="ADP334" s="200"/>
      <c r="ADQ334" s="200"/>
      <c r="ADR334" s="200"/>
      <c r="ADS334" s="200"/>
      <c r="ADT334" s="200"/>
      <c r="ADW334" s="200"/>
      <c r="ADZ334" s="200"/>
      <c r="AEC334" s="200"/>
      <c r="AEF334" s="200"/>
      <c r="AEI334" s="200"/>
      <c r="AEL334" s="200"/>
      <c r="AEU334" s="200"/>
      <c r="AEX334" s="200"/>
      <c r="AFA334" s="200"/>
      <c r="AFD334" s="200"/>
      <c r="AFM334" s="200"/>
      <c r="AFS334" s="200"/>
      <c r="AFV334" s="200"/>
      <c r="AFY334" s="200"/>
      <c r="AGB334" s="200"/>
      <c r="AGH334" s="200"/>
      <c r="AGQ334" s="200"/>
      <c r="AGS334" s="200"/>
      <c r="AGT334" s="200"/>
      <c r="AGV334" s="200"/>
      <c r="AGY334" s="200"/>
      <c r="AHB334" s="200"/>
      <c r="AHE334" s="200"/>
      <c r="AHH334" s="200"/>
      <c r="AHK334" s="200"/>
      <c r="AHM334" s="200"/>
      <c r="AHO334" s="200"/>
      <c r="AHR334" s="200"/>
      <c r="AHU334" s="200"/>
      <c r="AHX334" s="200"/>
      <c r="AIA334" s="200"/>
      <c r="AID334" s="200"/>
      <c r="AIG334" s="200"/>
      <c r="AIJ334" s="200"/>
      <c r="AIL334" s="200"/>
      <c r="AIO334" s="200"/>
      <c r="AIR334" s="200"/>
      <c r="AIU334" s="200"/>
      <c r="AJA334" s="200"/>
      <c r="AJD334" s="200"/>
      <c r="AJF334" s="200"/>
      <c r="AKM334" s="200"/>
      <c r="AKP334" s="200"/>
      <c r="AKS334" s="200"/>
      <c r="AKV334" s="200"/>
      <c r="AKY334" s="200"/>
      <c r="AKZ334" s="200"/>
      <c r="ALA334" s="200"/>
      <c r="ALD334" s="200"/>
      <c r="ALG334" s="200"/>
      <c r="ALJ334" s="200"/>
      <c r="ALM334" s="200"/>
      <c r="ALO334" s="200"/>
      <c r="AMC334" s="200"/>
      <c r="AMD334" s="200"/>
      <c r="AME334" s="200"/>
      <c r="AMF334" s="200"/>
      <c r="AMG334" s="200"/>
      <c r="AMH334" s="200"/>
      <c r="AMI334" s="200"/>
      <c r="AMJ334" s="200"/>
      <c r="AMK334" s="200"/>
      <c r="AML334" s="200"/>
      <c r="AMM334" s="200"/>
      <c r="AMN334" s="200"/>
      <c r="AMO334" s="200"/>
      <c r="AMP334" s="200"/>
      <c r="AMQ334" s="200"/>
      <c r="AMR334" s="200"/>
      <c r="AMS334" s="200"/>
      <c r="AMT334" s="200"/>
      <c r="AMU334" s="200"/>
      <c r="ANA334" s="200"/>
      <c r="ANB334" s="200"/>
      <c r="ANC334" s="200"/>
      <c r="AND334" s="200"/>
      <c r="ANE334" s="200"/>
      <c r="ANF334" s="200"/>
      <c r="ANG334" s="200"/>
      <c r="ANI334" s="200"/>
      <c r="ANJ334" s="200"/>
      <c r="ANK334" s="200"/>
      <c r="ANL334" s="200"/>
      <c r="ANM334" s="200"/>
      <c r="ANN334" s="200"/>
      <c r="ANO334" s="200"/>
      <c r="ANP334" s="200"/>
      <c r="ANS334" s="200"/>
      <c r="ANV334" s="200"/>
      <c r="ANY334" s="200"/>
      <c r="AOB334" s="200"/>
      <c r="AOE334" s="200"/>
      <c r="AOH334" s="200"/>
      <c r="AOQ334" s="200"/>
      <c r="AOT334" s="200"/>
      <c r="AOW334" s="200"/>
      <c r="AOZ334" s="200"/>
      <c r="API334" s="200"/>
      <c r="APO334" s="200"/>
      <c r="APR334" s="200"/>
      <c r="APU334" s="200"/>
      <c r="APX334" s="200"/>
      <c r="AQD334" s="200"/>
      <c r="AQM334" s="200"/>
      <c r="AQO334" s="200"/>
      <c r="AQP334" s="200"/>
      <c r="AQR334" s="200"/>
      <c r="AQU334" s="200"/>
      <c r="AQX334" s="200"/>
      <c r="ARA334" s="200"/>
      <c r="ARD334" s="200"/>
      <c r="ARG334" s="200"/>
      <c r="ARI334" s="200"/>
      <c r="ARK334" s="200"/>
      <c r="ARN334" s="200"/>
      <c r="ARQ334" s="200"/>
      <c r="ART334" s="200"/>
      <c r="ARW334" s="200"/>
      <c r="ARZ334" s="200"/>
      <c r="ASC334" s="200"/>
      <c r="ASF334" s="200"/>
      <c r="ASH334" s="200"/>
      <c r="ASK334" s="200"/>
      <c r="ASN334" s="200"/>
      <c r="ASQ334" s="200"/>
      <c r="ASW334" s="200"/>
      <c r="ASZ334" s="200"/>
      <c r="ATB334" s="200"/>
      <c r="AUI334" s="200"/>
      <c r="AUL334" s="200"/>
      <c r="AUO334" s="200"/>
      <c r="AUR334" s="200"/>
      <c r="AUU334" s="200"/>
      <c r="AUV334" s="200"/>
      <c r="AUW334" s="200"/>
      <c r="AUZ334" s="200"/>
      <c r="AVC334" s="200"/>
      <c r="AVF334" s="200"/>
      <c r="AVI334" s="200"/>
      <c r="AVK334" s="200"/>
      <c r="AVY334" s="200"/>
      <c r="AVZ334" s="200"/>
      <c r="AWA334" s="200"/>
      <c r="AWB334" s="200"/>
      <c r="AWC334" s="200"/>
      <c r="AWD334" s="200"/>
      <c r="AWE334" s="200"/>
      <c r="AWF334" s="200"/>
      <c r="AWG334" s="200"/>
      <c r="AWH334" s="200"/>
      <c r="AWI334" s="200"/>
      <c r="AWJ334" s="200"/>
      <c r="AWK334" s="200"/>
      <c r="AWL334" s="200"/>
      <c r="AWM334" s="200"/>
      <c r="AWN334" s="200"/>
      <c r="AWO334" s="200"/>
      <c r="AWP334" s="200"/>
      <c r="AWQ334" s="200"/>
      <c r="AWW334" s="200"/>
      <c r="AWX334" s="200"/>
      <c r="AWY334" s="200"/>
      <c r="AWZ334" s="200"/>
      <c r="AXA334" s="200"/>
      <c r="AXB334" s="200"/>
      <c r="AXC334" s="200"/>
      <c r="AXE334" s="200"/>
      <c r="AXF334" s="200"/>
      <c r="AXG334" s="200"/>
      <c r="AXH334" s="200"/>
      <c r="AXI334" s="200"/>
      <c r="AXJ334" s="200"/>
      <c r="AXK334" s="200"/>
      <c r="AXL334" s="200"/>
      <c r="AXO334" s="200"/>
      <c r="AXR334" s="200"/>
      <c r="AXU334" s="200"/>
      <c r="AXX334" s="200"/>
      <c r="AYA334" s="200"/>
      <c r="AYD334" s="200"/>
      <c r="AYM334" s="200"/>
      <c r="AYP334" s="200"/>
      <c r="AYS334" s="200"/>
      <c r="AYV334" s="200"/>
      <c r="AZE334" s="200"/>
      <c r="AZK334" s="200"/>
      <c r="AZN334" s="200"/>
      <c r="AZQ334" s="200"/>
      <c r="AZT334" s="200"/>
      <c r="AZZ334" s="200"/>
      <c r="BAI334" s="200"/>
      <c r="BAK334" s="200"/>
      <c r="BAL334" s="200"/>
      <c r="BAN334" s="200"/>
      <c r="BAQ334" s="200"/>
      <c r="BAT334" s="200"/>
      <c r="BAW334" s="200"/>
      <c r="BAZ334" s="200"/>
      <c r="BBC334" s="200"/>
      <c r="BBE334" s="200"/>
      <c r="BBG334" s="200"/>
      <c r="BBJ334" s="200"/>
      <c r="BBM334" s="200"/>
      <c r="BBP334" s="200"/>
      <c r="BBS334" s="200"/>
      <c r="BBV334" s="200"/>
      <c r="BBY334" s="200"/>
      <c r="BCB334" s="200"/>
      <c r="BCD334" s="200"/>
      <c r="BCG334" s="200"/>
      <c r="BCJ334" s="200"/>
      <c r="BCM334" s="200"/>
      <c r="BCS334" s="200"/>
      <c r="BCV334" s="200"/>
      <c r="BCX334" s="200"/>
      <c r="BEE334" s="200"/>
      <c r="BEH334" s="200"/>
      <c r="BEK334" s="200"/>
      <c r="BEN334" s="200"/>
      <c r="BEQ334" s="200"/>
      <c r="BER334" s="200"/>
      <c r="BES334" s="200"/>
      <c r="BEV334" s="200"/>
      <c r="BEY334" s="200"/>
      <c r="BFB334" s="200"/>
      <c r="BFE334" s="200"/>
      <c r="BFG334" s="200"/>
      <c r="BFU334" s="200"/>
      <c r="BFV334" s="200"/>
      <c r="BFW334" s="200"/>
      <c r="BFX334" s="200"/>
      <c r="BFY334" s="200"/>
      <c r="BFZ334" s="200"/>
      <c r="BGA334" s="200"/>
      <c r="BGB334" s="200"/>
      <c r="BGC334" s="200"/>
      <c r="BGD334" s="200"/>
      <c r="BGE334" s="200"/>
      <c r="BGF334" s="200"/>
      <c r="BGG334" s="200"/>
      <c r="BGH334" s="200"/>
      <c r="BGI334" s="200"/>
      <c r="BGJ334" s="200"/>
      <c r="BGK334" s="200"/>
      <c r="BGL334" s="200"/>
      <c r="BGM334" s="200"/>
      <c r="BGS334" s="200"/>
      <c r="BGT334" s="200"/>
      <c r="BGU334" s="200"/>
      <c r="BGV334" s="200"/>
      <c r="BGW334" s="200"/>
      <c r="BGX334" s="200"/>
      <c r="BGY334" s="200"/>
      <c r="BHA334" s="200"/>
      <c r="BHB334" s="200"/>
      <c r="BHC334" s="200"/>
      <c r="BHD334" s="200"/>
      <c r="BHE334" s="200"/>
      <c r="BHF334" s="200"/>
      <c r="BHG334" s="200"/>
      <c r="BHH334" s="200"/>
      <c r="BHK334" s="200"/>
      <c r="BHN334" s="200"/>
      <c r="BHQ334" s="200"/>
      <c r="BHT334" s="200"/>
      <c r="BHW334" s="200"/>
      <c r="BHZ334" s="200"/>
      <c r="BII334" s="200"/>
      <c r="BIL334" s="200"/>
      <c r="BIO334" s="200"/>
      <c r="BIR334" s="200"/>
      <c r="BJA334" s="200"/>
      <c r="BJG334" s="200"/>
      <c r="BJJ334" s="200"/>
      <c r="BJM334" s="200"/>
      <c r="BJP334" s="200"/>
      <c r="BJV334" s="200"/>
      <c r="BKE334" s="200"/>
      <c r="BKG334" s="200"/>
      <c r="BKH334" s="200"/>
      <c r="BKJ334" s="200"/>
      <c r="BKM334" s="200"/>
      <c r="BKP334" s="200"/>
      <c r="BKS334" s="200"/>
      <c r="BKV334" s="200"/>
      <c r="BKY334" s="200"/>
      <c r="BLA334" s="200"/>
      <c r="BLC334" s="200"/>
      <c r="BLF334" s="200"/>
      <c r="BLI334" s="200"/>
      <c r="BLL334" s="200"/>
      <c r="BLO334" s="200"/>
      <c r="BLR334" s="200"/>
      <c r="BLU334" s="200"/>
      <c r="BLX334" s="200"/>
      <c r="BLZ334" s="200"/>
      <c r="BMC334" s="200"/>
      <c r="BMF334" s="200"/>
      <c r="BMI334" s="200"/>
      <c r="BMO334" s="200"/>
      <c r="BMR334" s="200"/>
      <c r="BMT334" s="200"/>
      <c r="BOA334" s="200"/>
      <c r="BOD334" s="200"/>
      <c r="BOG334" s="200"/>
      <c r="BOJ334" s="200"/>
      <c r="BOM334" s="200"/>
      <c r="BON334" s="200"/>
      <c r="BOO334" s="200"/>
      <c r="BOR334" s="200"/>
      <c r="BOU334" s="200"/>
      <c r="BOX334" s="200"/>
      <c r="BPA334" s="200"/>
      <c r="BPC334" s="200"/>
      <c r="BPQ334" s="200"/>
      <c r="BPR334" s="200"/>
      <c r="BPS334" s="200"/>
      <c r="BPT334" s="200"/>
      <c r="BPU334" s="200"/>
      <c r="BPV334" s="200"/>
      <c r="BPW334" s="200"/>
      <c r="BPX334" s="200"/>
      <c r="BPY334" s="200"/>
      <c r="BPZ334" s="200"/>
      <c r="BQA334" s="200"/>
      <c r="BQB334" s="200"/>
      <c r="BQC334" s="200"/>
      <c r="BQD334" s="200"/>
      <c r="BQE334" s="200"/>
      <c r="BQF334" s="200"/>
      <c r="BQG334" s="200"/>
      <c r="BQH334" s="200"/>
      <c r="BQI334" s="200"/>
      <c r="BQO334" s="200"/>
      <c r="BQP334" s="200"/>
      <c r="BQQ334" s="200"/>
      <c r="BQR334" s="200"/>
      <c r="BQS334" s="200"/>
      <c r="BQT334" s="200"/>
      <c r="BQU334" s="200"/>
      <c r="BQW334" s="200"/>
      <c r="BQX334" s="200"/>
      <c r="BQY334" s="200"/>
      <c r="BQZ334" s="200"/>
      <c r="BRA334" s="200"/>
      <c r="BRB334" s="200"/>
      <c r="BRC334" s="200"/>
      <c r="BRD334" s="200"/>
      <c r="BRG334" s="200"/>
      <c r="BRJ334" s="200"/>
      <c r="BRM334" s="200"/>
      <c r="BRP334" s="200"/>
      <c r="BRS334" s="200"/>
      <c r="BRV334" s="200"/>
      <c r="BSE334" s="200"/>
      <c r="BSH334" s="200"/>
      <c r="BSK334" s="200"/>
      <c r="BSN334" s="200"/>
      <c r="BSW334" s="200"/>
      <c r="BTC334" s="200"/>
      <c r="BTF334" s="200"/>
      <c r="BTI334" s="200"/>
      <c r="BTL334" s="200"/>
      <c r="BTR334" s="200"/>
      <c r="BUA334" s="200"/>
      <c r="BUC334" s="200"/>
      <c r="BUD334" s="200"/>
      <c r="BUF334" s="200"/>
      <c r="BUI334" s="200"/>
      <c r="BUL334" s="200"/>
      <c r="BUO334" s="200"/>
      <c r="BUR334" s="200"/>
      <c r="BUU334" s="200"/>
      <c r="BUW334" s="200"/>
      <c r="BUY334" s="200"/>
      <c r="BVB334" s="200"/>
      <c r="BVE334" s="200"/>
      <c r="BVH334" s="200"/>
      <c r="BVK334" s="200"/>
      <c r="BVN334" s="200"/>
      <c r="BVQ334" s="200"/>
      <c r="BVT334" s="200"/>
      <c r="BVV334" s="200"/>
      <c r="BVY334" s="200"/>
      <c r="BWB334" s="200"/>
      <c r="BWE334" s="200"/>
      <c r="BWK334" s="200"/>
      <c r="BWN334" s="200"/>
      <c r="BWP334" s="200"/>
      <c r="BXW334" s="200"/>
      <c r="BXZ334" s="200"/>
      <c r="BYC334" s="200"/>
      <c r="BYF334" s="200"/>
      <c r="BYI334" s="200"/>
      <c r="BYJ334" s="200"/>
      <c r="BYK334" s="200"/>
      <c r="BYN334" s="200"/>
      <c r="BYQ334" s="200"/>
      <c r="BYT334" s="200"/>
      <c r="BYW334" s="200"/>
      <c r="BYY334" s="200"/>
      <c r="BZM334" s="200"/>
      <c r="BZN334" s="200"/>
      <c r="BZO334" s="200"/>
      <c r="BZP334" s="200"/>
      <c r="BZQ334" s="200"/>
      <c r="BZR334" s="200"/>
      <c r="BZS334" s="200"/>
      <c r="BZT334" s="200"/>
      <c r="BZU334" s="200"/>
      <c r="BZV334" s="200"/>
      <c r="BZW334" s="200"/>
      <c r="BZX334" s="200"/>
      <c r="BZY334" s="200"/>
      <c r="BZZ334" s="200"/>
      <c r="CAA334" s="200"/>
      <c r="CAB334" s="200"/>
      <c r="CAC334" s="200"/>
      <c r="CAD334" s="200"/>
      <c r="CAE334" s="200"/>
      <c r="CAK334" s="200"/>
      <c r="CAL334" s="200"/>
      <c r="CAM334" s="200"/>
      <c r="CAN334" s="200"/>
      <c r="CAO334" s="200"/>
      <c r="CAP334" s="200"/>
      <c r="CAQ334" s="200"/>
      <c r="CAS334" s="200"/>
      <c r="CAT334" s="200"/>
      <c r="CAU334" s="200"/>
      <c r="CAV334" s="200"/>
      <c r="CAW334" s="200"/>
      <c r="CAX334" s="200"/>
      <c r="CAY334" s="200"/>
      <c r="CAZ334" s="200"/>
      <c r="CBC334" s="200"/>
      <c r="CBF334" s="200"/>
      <c r="CBI334" s="200"/>
      <c r="CBL334" s="200"/>
      <c r="CBO334" s="200"/>
      <c r="CBR334" s="200"/>
      <c r="CCA334" s="200"/>
      <c r="CCD334" s="200"/>
      <c r="CCG334" s="200"/>
      <c r="CCJ334" s="200"/>
      <c r="CCS334" s="200"/>
      <c r="CCY334" s="200"/>
      <c r="CDB334" s="200"/>
      <c r="CDE334" s="200"/>
      <c r="CDH334" s="200"/>
      <c r="CDN334" s="200"/>
      <c r="CDW334" s="200"/>
      <c r="CDY334" s="200"/>
      <c r="CDZ334" s="200"/>
      <c r="CEB334" s="200"/>
      <c r="CEE334" s="200"/>
      <c r="CEH334" s="200"/>
      <c r="CEK334" s="200"/>
      <c r="CEN334" s="200"/>
      <c r="CEQ334" s="200"/>
      <c r="CES334" s="200"/>
      <c r="CEU334" s="200"/>
      <c r="CEX334" s="200"/>
      <c r="CFA334" s="200"/>
      <c r="CFD334" s="200"/>
      <c r="CFG334" s="200"/>
      <c r="CFJ334" s="200"/>
      <c r="CFM334" s="200"/>
      <c r="CFP334" s="200"/>
      <c r="CFR334" s="200"/>
      <c r="CFU334" s="200"/>
      <c r="CFX334" s="200"/>
      <c r="CGA334" s="200"/>
      <c r="CGG334" s="200"/>
      <c r="CGJ334" s="200"/>
      <c r="CGL334" s="200"/>
      <c r="CHS334" s="200"/>
      <c r="CHV334" s="200"/>
      <c r="CHY334" s="200"/>
      <c r="CIB334" s="200"/>
      <c r="CIE334" s="200"/>
      <c r="CIF334" s="200"/>
      <c r="CIG334" s="200"/>
      <c r="CIJ334" s="200"/>
      <c r="CIM334" s="200"/>
      <c r="CIP334" s="200"/>
      <c r="CIS334" s="200"/>
      <c r="CIU334" s="200"/>
      <c r="CJI334" s="200"/>
      <c r="CJJ334" s="200"/>
      <c r="CJK334" s="200"/>
      <c r="CJL334" s="200"/>
      <c r="CJM334" s="200"/>
      <c r="CJN334" s="200"/>
      <c r="CJO334" s="200"/>
      <c r="CJP334" s="200"/>
      <c r="CJQ334" s="200"/>
      <c r="CJR334" s="200"/>
      <c r="CJS334" s="200"/>
      <c r="CJT334" s="200"/>
      <c r="CJU334" s="200"/>
      <c r="CJV334" s="200"/>
      <c r="CJW334" s="200"/>
      <c r="CJX334" s="200"/>
      <c r="CJY334" s="200"/>
      <c r="CJZ334" s="200"/>
      <c r="CKA334" s="200"/>
      <c r="CKG334" s="200"/>
      <c r="CKH334" s="200"/>
      <c r="CKI334" s="200"/>
      <c r="CKJ334" s="200"/>
      <c r="CKK334" s="200"/>
      <c r="CKL334" s="200"/>
      <c r="CKM334" s="200"/>
      <c r="CKO334" s="200"/>
      <c r="CKP334" s="200"/>
      <c r="CKQ334" s="200"/>
      <c r="CKR334" s="200"/>
      <c r="CKS334" s="200"/>
      <c r="CKT334" s="200"/>
      <c r="CKU334" s="200"/>
      <c r="CKV334" s="200"/>
      <c r="CKY334" s="200"/>
      <c r="CLB334" s="200"/>
      <c r="CLE334" s="200"/>
      <c r="CLH334" s="200"/>
      <c r="CLK334" s="200"/>
      <c r="CLN334" s="200"/>
      <c r="CLW334" s="200"/>
      <c r="CLZ334" s="200"/>
      <c r="CMC334" s="200"/>
      <c r="CMF334" s="200"/>
      <c r="CMO334" s="200"/>
      <c r="CMU334" s="200"/>
      <c r="CMX334" s="200"/>
      <c r="CNA334" s="200"/>
      <c r="CND334" s="200"/>
      <c r="CNJ334" s="200"/>
      <c r="CNS334" s="200"/>
      <c r="CNU334" s="200"/>
      <c r="CNV334" s="200"/>
      <c r="CNX334" s="200"/>
      <c r="COA334" s="200"/>
      <c r="COD334" s="200"/>
      <c r="COG334" s="200"/>
      <c r="COJ334" s="200"/>
      <c r="COM334" s="200"/>
      <c r="COO334" s="200"/>
      <c r="COQ334" s="200"/>
      <c r="COT334" s="200"/>
      <c r="COW334" s="200"/>
      <c r="COZ334" s="200"/>
      <c r="CPC334" s="200"/>
      <c r="CPF334" s="200"/>
      <c r="CPI334" s="200"/>
      <c r="CPL334" s="200"/>
      <c r="CPN334" s="200"/>
      <c r="CPQ334" s="200"/>
      <c r="CPT334" s="200"/>
      <c r="CPW334" s="200"/>
      <c r="CQC334" s="200"/>
      <c r="CQF334" s="200"/>
      <c r="CQH334" s="200"/>
      <c r="CRO334" s="200"/>
      <c r="CRR334" s="200"/>
      <c r="CRU334" s="200"/>
      <c r="CRX334" s="200"/>
      <c r="CSA334" s="200"/>
      <c r="CSB334" s="200"/>
      <c r="CSC334" s="200"/>
      <c r="CSF334" s="200"/>
      <c r="CSI334" s="200"/>
      <c r="CSL334" s="200"/>
      <c r="CSO334" s="200"/>
      <c r="CSQ334" s="200"/>
      <c r="CTE334" s="200"/>
      <c r="CTF334" s="200"/>
      <c r="CTG334" s="200"/>
      <c r="CTH334" s="200"/>
      <c r="CTI334" s="200"/>
      <c r="CTJ334" s="200"/>
      <c r="CTK334" s="200"/>
      <c r="CTL334" s="200"/>
      <c r="CTM334" s="200"/>
      <c r="CTN334" s="200"/>
      <c r="CTO334" s="200"/>
      <c r="CTP334" s="200"/>
      <c r="CTQ334" s="200"/>
      <c r="CTR334" s="200"/>
      <c r="CTS334" s="200"/>
      <c r="CTT334" s="200"/>
      <c r="CTU334" s="200"/>
      <c r="CTV334" s="200"/>
      <c r="CTW334" s="200"/>
      <c r="CUC334" s="200"/>
      <c r="CUD334" s="200"/>
      <c r="CUE334" s="200"/>
      <c r="CUF334" s="200"/>
      <c r="CUG334" s="200"/>
      <c r="CUH334" s="200"/>
      <c r="CUI334" s="200"/>
      <c r="CUK334" s="200"/>
      <c r="CUL334" s="200"/>
      <c r="CUM334" s="200"/>
      <c r="CUN334" s="200"/>
      <c r="CUO334" s="200"/>
      <c r="CUP334" s="200"/>
      <c r="CUQ334" s="200"/>
      <c r="CUR334" s="200"/>
      <c r="CUU334" s="200"/>
      <c r="CUX334" s="200"/>
      <c r="CVA334" s="200"/>
      <c r="CVD334" s="200"/>
      <c r="CVG334" s="200"/>
      <c r="CVJ334" s="200"/>
      <c r="CVS334" s="200"/>
      <c r="CVV334" s="200"/>
      <c r="CVY334" s="200"/>
      <c r="CWB334" s="200"/>
      <c r="CWK334" s="200"/>
      <c r="CWQ334" s="200"/>
      <c r="CWT334" s="200"/>
      <c r="CWW334" s="200"/>
      <c r="CWZ334" s="200"/>
      <c r="CXF334" s="200"/>
      <c r="CXO334" s="200"/>
      <c r="CXQ334" s="200"/>
      <c r="CXR334" s="200"/>
      <c r="CXT334" s="200"/>
      <c r="CXW334" s="200"/>
      <c r="CXZ334" s="200"/>
      <c r="CYC334" s="200"/>
      <c r="CYF334" s="200"/>
      <c r="CYI334" s="200"/>
      <c r="CYK334" s="200"/>
      <c r="CYM334" s="200"/>
      <c r="CYP334" s="200"/>
      <c r="CYS334" s="200"/>
      <c r="CYV334" s="200"/>
      <c r="CYY334" s="200"/>
      <c r="CZB334" s="200"/>
      <c r="CZE334" s="200"/>
      <c r="CZH334" s="200"/>
      <c r="CZJ334" s="200"/>
      <c r="CZM334" s="200"/>
      <c r="CZP334" s="200"/>
      <c r="CZS334" s="200"/>
      <c r="CZY334" s="200"/>
      <c r="DAB334" s="200"/>
      <c r="DAD334" s="200"/>
      <c r="DBK334" s="200"/>
      <c r="DBN334" s="200"/>
      <c r="DBQ334" s="200"/>
      <c r="DBT334" s="200"/>
      <c r="DBW334" s="200"/>
      <c r="DBX334" s="200"/>
      <c r="DBY334" s="200"/>
      <c r="DCB334" s="200"/>
      <c r="DCE334" s="200"/>
      <c r="DCH334" s="200"/>
      <c r="DCK334" s="200"/>
      <c r="DCM334" s="200"/>
      <c r="DDA334" s="200"/>
      <c r="DDB334" s="200"/>
      <c r="DDC334" s="200"/>
      <c r="DDD334" s="200"/>
      <c r="DDE334" s="200"/>
      <c r="DDF334" s="200"/>
      <c r="DDG334" s="200"/>
      <c r="DDH334" s="200"/>
      <c r="DDI334" s="200"/>
      <c r="DDJ334" s="200"/>
      <c r="DDK334" s="200"/>
      <c r="DDL334" s="200"/>
      <c r="DDM334" s="200"/>
      <c r="DDN334" s="200"/>
      <c r="DDO334" s="200"/>
      <c r="DDP334" s="200"/>
      <c r="DDQ334" s="200"/>
      <c r="DDR334" s="200"/>
      <c r="DDS334" s="200"/>
      <c r="DDY334" s="200"/>
      <c r="DDZ334" s="200"/>
      <c r="DEA334" s="200"/>
      <c r="DEB334" s="200"/>
      <c r="DEC334" s="200"/>
      <c r="DED334" s="200"/>
      <c r="DEE334" s="200"/>
      <c r="DEG334" s="200"/>
      <c r="DEH334" s="200"/>
      <c r="DEI334" s="200"/>
      <c r="DEJ334" s="200"/>
      <c r="DEK334" s="200"/>
      <c r="DEL334" s="200"/>
      <c r="DEM334" s="200"/>
      <c r="DEN334" s="200"/>
      <c r="DEQ334" s="200"/>
      <c r="DET334" s="200"/>
      <c r="DEW334" s="200"/>
      <c r="DEZ334" s="200"/>
      <c r="DFC334" s="200"/>
      <c r="DFF334" s="200"/>
      <c r="DFO334" s="200"/>
      <c r="DFR334" s="200"/>
      <c r="DFU334" s="200"/>
      <c r="DFX334" s="200"/>
      <c r="DGG334" s="200"/>
      <c r="DGM334" s="200"/>
      <c r="DGP334" s="200"/>
      <c r="DGS334" s="200"/>
      <c r="DGV334" s="200"/>
      <c r="DHB334" s="200"/>
      <c r="DHK334" s="200"/>
      <c r="DHM334" s="200"/>
      <c r="DHN334" s="200"/>
      <c r="DHP334" s="200"/>
      <c r="DHS334" s="200"/>
      <c r="DHV334" s="200"/>
      <c r="DHY334" s="200"/>
      <c r="DIB334" s="200"/>
      <c r="DIE334" s="200"/>
      <c r="DIG334" s="200"/>
      <c r="DII334" s="200"/>
      <c r="DIL334" s="200"/>
      <c r="DIO334" s="200"/>
      <c r="DIR334" s="200"/>
      <c r="DIU334" s="200"/>
      <c r="DIX334" s="200"/>
      <c r="DJA334" s="200"/>
      <c r="DJD334" s="200"/>
      <c r="DJF334" s="200"/>
      <c r="DJI334" s="200"/>
      <c r="DJL334" s="200"/>
      <c r="DJO334" s="200"/>
      <c r="DJU334" s="200"/>
      <c r="DJX334" s="200"/>
      <c r="DJZ334" s="200"/>
      <c r="DLG334" s="200"/>
      <c r="DLJ334" s="200"/>
      <c r="DLM334" s="200"/>
      <c r="DLP334" s="200"/>
      <c r="DLS334" s="200"/>
      <c r="DLT334" s="200"/>
      <c r="DLU334" s="200"/>
      <c r="DLX334" s="200"/>
      <c r="DMA334" s="200"/>
      <c r="DMD334" s="200"/>
      <c r="DMG334" s="200"/>
      <c r="DMI334" s="200"/>
      <c r="DMW334" s="200"/>
      <c r="DMX334" s="200"/>
      <c r="DMY334" s="200"/>
      <c r="DMZ334" s="200"/>
      <c r="DNA334" s="200"/>
      <c r="DNB334" s="200"/>
      <c r="DNC334" s="200"/>
      <c r="DND334" s="200"/>
      <c r="DNE334" s="200"/>
      <c r="DNF334" s="200"/>
      <c r="DNG334" s="200"/>
      <c r="DNH334" s="200"/>
      <c r="DNI334" s="200"/>
      <c r="DNJ334" s="200"/>
      <c r="DNK334" s="200"/>
      <c r="DNL334" s="200"/>
      <c r="DNM334" s="200"/>
      <c r="DNN334" s="200"/>
      <c r="DNO334" s="200"/>
      <c r="DNU334" s="200"/>
      <c r="DNV334" s="200"/>
      <c r="DNW334" s="200"/>
      <c r="DNX334" s="200"/>
      <c r="DNY334" s="200"/>
      <c r="DNZ334" s="200"/>
      <c r="DOA334" s="200"/>
      <c r="DOC334" s="200"/>
      <c r="DOD334" s="200"/>
      <c r="DOE334" s="200"/>
      <c r="DOF334" s="200"/>
      <c r="DOG334" s="200"/>
      <c r="DOH334" s="200"/>
      <c r="DOI334" s="200"/>
      <c r="DOJ334" s="200"/>
      <c r="DOM334" s="200"/>
      <c r="DOP334" s="200"/>
      <c r="DOS334" s="200"/>
      <c r="DOV334" s="200"/>
      <c r="DOY334" s="200"/>
      <c r="DPB334" s="200"/>
      <c r="DPK334" s="200"/>
      <c r="DPN334" s="200"/>
      <c r="DPQ334" s="200"/>
      <c r="DPT334" s="200"/>
      <c r="DQC334" s="200"/>
      <c r="DQI334" s="200"/>
      <c r="DQL334" s="200"/>
      <c r="DQO334" s="200"/>
      <c r="DQR334" s="200"/>
      <c r="DQX334" s="200"/>
      <c r="DRG334" s="200"/>
      <c r="DRI334" s="200"/>
      <c r="DRJ334" s="200"/>
      <c r="DRL334" s="200"/>
      <c r="DRO334" s="200"/>
      <c r="DRR334" s="200"/>
      <c r="DRU334" s="200"/>
      <c r="DRX334" s="200"/>
      <c r="DSA334" s="200"/>
      <c r="DSC334" s="200"/>
      <c r="DSE334" s="200"/>
      <c r="DSH334" s="200"/>
      <c r="DSK334" s="200"/>
      <c r="DSN334" s="200"/>
      <c r="DSQ334" s="200"/>
      <c r="DST334" s="200"/>
      <c r="DSW334" s="200"/>
      <c r="DSZ334" s="200"/>
      <c r="DTB334" s="200"/>
      <c r="DTE334" s="200"/>
      <c r="DTH334" s="200"/>
      <c r="DTK334" s="200"/>
      <c r="DTQ334" s="200"/>
      <c r="DTT334" s="200"/>
      <c r="DTV334" s="200"/>
      <c r="DVC334" s="200"/>
      <c r="DVF334" s="200"/>
      <c r="DVI334" s="200"/>
      <c r="DVL334" s="200"/>
      <c r="DVO334" s="200"/>
      <c r="DVP334" s="200"/>
      <c r="DVQ334" s="200"/>
      <c r="DVT334" s="200"/>
      <c r="DVW334" s="200"/>
      <c r="DVZ334" s="200"/>
      <c r="DWC334" s="200"/>
      <c r="DWE334" s="200"/>
      <c r="DWS334" s="200"/>
      <c r="DWT334" s="200"/>
      <c r="DWU334" s="200"/>
      <c r="DWV334" s="200"/>
      <c r="DWW334" s="200"/>
      <c r="DWX334" s="200"/>
      <c r="DWY334" s="200"/>
      <c r="DWZ334" s="200"/>
      <c r="DXA334" s="200"/>
      <c r="DXB334" s="200"/>
      <c r="DXC334" s="200"/>
      <c r="DXD334" s="200"/>
      <c r="DXE334" s="200"/>
      <c r="DXF334" s="200"/>
      <c r="DXG334" s="200"/>
      <c r="DXH334" s="200"/>
      <c r="DXI334" s="200"/>
      <c r="DXJ334" s="200"/>
      <c r="DXK334" s="200"/>
      <c r="DXQ334" s="200"/>
      <c r="DXR334" s="200"/>
      <c r="DXS334" s="200"/>
      <c r="DXT334" s="200"/>
      <c r="DXU334" s="200"/>
      <c r="DXV334" s="200"/>
      <c r="DXW334" s="200"/>
      <c r="DXY334" s="200"/>
      <c r="DXZ334" s="200"/>
      <c r="DYA334" s="200"/>
      <c r="DYB334" s="200"/>
      <c r="DYC334" s="200"/>
      <c r="DYD334" s="200"/>
      <c r="DYE334" s="200"/>
      <c r="DYF334" s="200"/>
      <c r="DYI334" s="200"/>
      <c r="DYL334" s="200"/>
      <c r="DYO334" s="200"/>
      <c r="DYR334" s="200"/>
      <c r="DYU334" s="200"/>
      <c r="DYX334" s="200"/>
      <c r="DZG334" s="200"/>
      <c r="DZJ334" s="200"/>
      <c r="DZM334" s="200"/>
      <c r="DZP334" s="200"/>
      <c r="DZY334" s="200"/>
      <c r="EAE334" s="200"/>
      <c r="EAH334" s="200"/>
      <c r="EAK334" s="200"/>
      <c r="EAN334" s="200"/>
      <c r="EAT334" s="200"/>
      <c r="EBC334" s="200"/>
      <c r="EBE334" s="200"/>
      <c r="EBF334" s="200"/>
      <c r="EBH334" s="200"/>
      <c r="EBK334" s="200"/>
      <c r="EBN334" s="200"/>
      <c r="EBQ334" s="200"/>
      <c r="EBT334" s="200"/>
      <c r="EBW334" s="200"/>
      <c r="EBY334" s="200"/>
      <c r="ECA334" s="200"/>
      <c r="ECD334" s="200"/>
      <c r="ECG334" s="200"/>
      <c r="ECJ334" s="200"/>
      <c r="ECM334" s="200"/>
      <c r="ECP334" s="200"/>
      <c r="ECS334" s="200"/>
      <c r="ECV334" s="200"/>
      <c r="ECX334" s="200"/>
      <c r="EDA334" s="200"/>
      <c r="EDD334" s="200"/>
      <c r="EDG334" s="200"/>
      <c r="EDM334" s="200"/>
      <c r="EDP334" s="200"/>
      <c r="EDR334" s="200"/>
      <c r="EEY334" s="200"/>
      <c r="EFB334" s="200"/>
      <c r="EFE334" s="200"/>
      <c r="EFH334" s="200"/>
      <c r="EFK334" s="200"/>
      <c r="EFL334" s="200"/>
      <c r="EFM334" s="200"/>
      <c r="EFP334" s="200"/>
      <c r="EFS334" s="200"/>
      <c r="EFV334" s="200"/>
      <c r="EFY334" s="200"/>
      <c r="EGA334" s="200"/>
      <c r="EGO334" s="200"/>
      <c r="EGP334" s="200"/>
      <c r="EGQ334" s="200"/>
      <c r="EGR334" s="200"/>
      <c r="EGS334" s="200"/>
      <c r="EGT334" s="200"/>
      <c r="EGU334" s="200"/>
      <c r="EGV334" s="200"/>
      <c r="EGW334" s="200"/>
      <c r="EGX334" s="200"/>
      <c r="EGY334" s="200"/>
      <c r="EGZ334" s="200"/>
      <c r="EHA334" s="200"/>
      <c r="EHB334" s="200"/>
      <c r="EHC334" s="200"/>
      <c r="EHD334" s="200"/>
      <c r="EHE334" s="200"/>
      <c r="EHF334" s="200"/>
      <c r="EHG334" s="200"/>
      <c r="EHM334" s="200"/>
      <c r="EHN334" s="200"/>
      <c r="EHO334" s="200"/>
      <c r="EHP334" s="200"/>
      <c r="EHQ334" s="200"/>
      <c r="EHR334" s="200"/>
      <c r="EHS334" s="200"/>
      <c r="EHU334" s="200"/>
      <c r="EHV334" s="200"/>
      <c r="EHW334" s="200"/>
      <c r="EHX334" s="200"/>
      <c r="EHY334" s="200"/>
      <c r="EHZ334" s="200"/>
      <c r="EIA334" s="200"/>
      <c r="EIB334" s="200"/>
      <c r="EIE334" s="200"/>
      <c r="EIH334" s="200"/>
      <c r="EIK334" s="200"/>
      <c r="EIN334" s="200"/>
      <c r="EIQ334" s="200"/>
      <c r="EIT334" s="200"/>
      <c r="EJC334" s="200"/>
      <c r="EJF334" s="200"/>
      <c r="EJI334" s="200"/>
      <c r="EJL334" s="200"/>
      <c r="EJU334" s="200"/>
      <c r="EKA334" s="200"/>
      <c r="EKD334" s="200"/>
      <c r="EKG334" s="200"/>
      <c r="EKJ334" s="200"/>
      <c r="EKP334" s="200"/>
      <c r="EKY334" s="200"/>
      <c r="ELA334" s="200"/>
      <c r="ELB334" s="200"/>
      <c r="ELD334" s="200"/>
      <c r="ELG334" s="200"/>
      <c r="ELJ334" s="200"/>
      <c r="ELM334" s="200"/>
      <c r="ELP334" s="200"/>
      <c r="ELS334" s="200"/>
      <c r="ELU334" s="200"/>
      <c r="ELW334" s="200"/>
      <c r="ELZ334" s="200"/>
      <c r="EMC334" s="200"/>
      <c r="EMF334" s="200"/>
      <c r="EMI334" s="200"/>
      <c r="EML334" s="200"/>
      <c r="EMO334" s="200"/>
      <c r="EMR334" s="200"/>
      <c r="EMT334" s="200"/>
      <c r="EMW334" s="200"/>
      <c r="EMZ334" s="200"/>
      <c r="ENC334" s="200"/>
      <c r="ENI334" s="200"/>
      <c r="ENL334" s="200"/>
      <c r="ENN334" s="200"/>
      <c r="EOU334" s="200"/>
      <c r="EOX334" s="200"/>
      <c r="EPA334" s="200"/>
      <c r="EPD334" s="200"/>
      <c r="EPG334" s="200"/>
      <c r="EPH334" s="200"/>
      <c r="EPI334" s="200"/>
      <c r="EPL334" s="200"/>
      <c r="EPO334" s="200"/>
      <c r="EPR334" s="200"/>
      <c r="EPU334" s="200"/>
      <c r="EPW334" s="200"/>
      <c r="EQK334" s="200"/>
      <c r="EQL334" s="200"/>
      <c r="EQM334" s="200"/>
      <c r="EQN334" s="200"/>
      <c r="EQO334" s="200"/>
      <c r="EQP334" s="200"/>
      <c r="EQQ334" s="200"/>
      <c r="EQR334" s="200"/>
      <c r="EQS334" s="200"/>
      <c r="EQT334" s="200"/>
      <c r="EQU334" s="200"/>
      <c r="EQV334" s="200"/>
      <c r="EQW334" s="200"/>
      <c r="EQX334" s="200"/>
      <c r="EQY334" s="200"/>
      <c r="EQZ334" s="200"/>
      <c r="ERA334" s="200"/>
      <c r="ERB334" s="200"/>
      <c r="ERC334" s="200"/>
      <c r="ERI334" s="200"/>
      <c r="ERJ334" s="200"/>
      <c r="ERK334" s="200"/>
      <c r="ERL334" s="200"/>
      <c r="ERM334" s="200"/>
      <c r="ERN334" s="200"/>
      <c r="ERO334" s="200"/>
      <c r="ERQ334" s="200"/>
      <c r="ERR334" s="200"/>
      <c r="ERS334" s="200"/>
      <c r="ERT334" s="200"/>
      <c r="ERU334" s="200"/>
      <c r="ERV334" s="200"/>
      <c r="ERW334" s="200"/>
      <c r="ERX334" s="200"/>
      <c r="ESA334" s="200"/>
      <c r="ESD334" s="200"/>
      <c r="ESG334" s="200"/>
      <c r="ESJ334" s="200"/>
      <c r="ESM334" s="200"/>
      <c r="ESP334" s="200"/>
      <c r="ESY334" s="200"/>
      <c r="ETB334" s="200"/>
      <c r="ETE334" s="200"/>
      <c r="ETH334" s="200"/>
      <c r="ETQ334" s="200"/>
      <c r="ETW334" s="200"/>
      <c r="ETZ334" s="200"/>
      <c r="EUC334" s="200"/>
      <c r="EUF334" s="200"/>
      <c r="EUL334" s="200"/>
      <c r="EUU334" s="200"/>
      <c r="EUW334" s="200"/>
      <c r="EUX334" s="200"/>
      <c r="EUZ334" s="200"/>
      <c r="EVC334" s="200"/>
      <c r="EVF334" s="200"/>
      <c r="EVI334" s="200"/>
      <c r="EVL334" s="200"/>
      <c r="EVO334" s="200"/>
      <c r="EVQ334" s="200"/>
      <c r="EVS334" s="200"/>
      <c r="EVV334" s="200"/>
      <c r="EVY334" s="200"/>
      <c r="EWB334" s="200"/>
      <c r="EWE334" s="200"/>
      <c r="EWH334" s="200"/>
      <c r="EWK334" s="200"/>
      <c r="EWN334" s="200"/>
      <c r="EWP334" s="200"/>
      <c r="EWS334" s="200"/>
      <c r="EWV334" s="200"/>
      <c r="EWY334" s="200"/>
      <c r="EXE334" s="200"/>
      <c r="EXH334" s="200"/>
      <c r="EXJ334" s="200"/>
      <c r="EYQ334" s="200"/>
      <c r="EYT334" s="200"/>
      <c r="EYW334" s="200"/>
      <c r="EYZ334" s="200"/>
      <c r="EZC334" s="200"/>
      <c r="EZD334" s="200"/>
      <c r="EZE334" s="200"/>
      <c r="EZH334" s="200"/>
      <c r="EZK334" s="200"/>
      <c r="EZN334" s="200"/>
      <c r="EZQ334" s="200"/>
      <c r="EZS334" s="200"/>
      <c r="FAG334" s="200"/>
      <c r="FAH334" s="200"/>
      <c r="FAI334" s="200"/>
      <c r="FAJ334" s="200"/>
      <c r="FAK334" s="200"/>
      <c r="FAL334" s="200"/>
      <c r="FAM334" s="200"/>
      <c r="FAN334" s="200"/>
      <c r="FAO334" s="200"/>
      <c r="FAP334" s="200"/>
      <c r="FAQ334" s="200"/>
      <c r="FAR334" s="200"/>
      <c r="FAS334" s="200"/>
      <c r="FAT334" s="200"/>
      <c r="FAU334" s="200"/>
      <c r="FAV334" s="200"/>
      <c r="FAW334" s="200"/>
      <c r="FAX334" s="200"/>
      <c r="FAY334" s="200"/>
      <c r="FBE334" s="200"/>
      <c r="FBF334" s="200"/>
      <c r="FBG334" s="200"/>
      <c r="FBH334" s="200"/>
      <c r="FBI334" s="200"/>
      <c r="FBJ334" s="200"/>
      <c r="FBK334" s="200"/>
      <c r="FBM334" s="200"/>
      <c r="FBN334" s="200"/>
      <c r="FBO334" s="200"/>
      <c r="FBP334" s="200"/>
      <c r="FBQ334" s="200"/>
      <c r="FBR334" s="200"/>
      <c r="FBS334" s="200"/>
      <c r="FBT334" s="200"/>
      <c r="FBW334" s="200"/>
      <c r="FBZ334" s="200"/>
      <c r="FCC334" s="200"/>
      <c r="FCF334" s="200"/>
      <c r="FCI334" s="200"/>
      <c r="FCL334" s="200"/>
      <c r="FCU334" s="200"/>
      <c r="FCX334" s="200"/>
      <c r="FDA334" s="200"/>
      <c r="FDD334" s="200"/>
      <c r="FDM334" s="200"/>
      <c r="FDS334" s="200"/>
      <c r="FDV334" s="200"/>
      <c r="FDY334" s="200"/>
      <c r="FEB334" s="200"/>
      <c r="FEH334" s="200"/>
      <c r="FEQ334" s="200"/>
      <c r="FES334" s="200"/>
      <c r="FET334" s="200"/>
      <c r="FEV334" s="200"/>
      <c r="FEY334" s="200"/>
      <c r="FFB334" s="200"/>
      <c r="FFE334" s="200"/>
      <c r="FFH334" s="200"/>
      <c r="FFK334" s="200"/>
      <c r="FFM334" s="200"/>
      <c r="FFO334" s="200"/>
      <c r="FFR334" s="200"/>
      <c r="FFU334" s="200"/>
      <c r="FFX334" s="200"/>
      <c r="FGA334" s="200"/>
      <c r="FGD334" s="200"/>
      <c r="FGG334" s="200"/>
      <c r="FGJ334" s="200"/>
      <c r="FGL334" s="200"/>
      <c r="FGO334" s="200"/>
      <c r="FGR334" s="200"/>
      <c r="FGU334" s="200"/>
      <c r="FHA334" s="200"/>
      <c r="FHD334" s="200"/>
      <c r="FHF334" s="200"/>
      <c r="FIM334" s="200"/>
      <c r="FIP334" s="200"/>
      <c r="FIS334" s="200"/>
      <c r="FIV334" s="200"/>
      <c r="FIY334" s="200"/>
      <c r="FIZ334" s="200"/>
      <c r="FJA334" s="200"/>
      <c r="FJD334" s="200"/>
      <c r="FJG334" s="200"/>
      <c r="FJJ334" s="200"/>
      <c r="FJM334" s="200"/>
      <c r="FJO334" s="200"/>
      <c r="FKC334" s="200"/>
      <c r="FKD334" s="200"/>
      <c r="FKE334" s="200"/>
      <c r="FKF334" s="200"/>
      <c r="FKG334" s="200"/>
      <c r="FKH334" s="200"/>
      <c r="FKI334" s="200"/>
      <c r="FKJ334" s="200"/>
      <c r="FKK334" s="200"/>
      <c r="FKL334" s="200"/>
      <c r="FKM334" s="200"/>
      <c r="FKN334" s="200"/>
      <c r="FKO334" s="200"/>
      <c r="FKP334" s="200"/>
      <c r="FKQ334" s="200"/>
      <c r="FKR334" s="200"/>
      <c r="FKS334" s="200"/>
      <c r="FKT334" s="200"/>
      <c r="FKU334" s="200"/>
      <c r="FLA334" s="200"/>
      <c r="FLB334" s="200"/>
      <c r="FLC334" s="200"/>
      <c r="FLD334" s="200"/>
      <c r="FLE334" s="200"/>
      <c r="FLF334" s="200"/>
      <c r="FLG334" s="200"/>
      <c r="FLI334" s="200"/>
      <c r="FLJ334" s="200"/>
      <c r="FLK334" s="200"/>
      <c r="FLL334" s="200"/>
      <c r="FLM334" s="200"/>
      <c r="FLN334" s="200"/>
      <c r="FLO334" s="200"/>
      <c r="FLP334" s="200"/>
      <c r="FLS334" s="200"/>
      <c r="FLV334" s="200"/>
      <c r="FLY334" s="200"/>
      <c r="FMB334" s="200"/>
      <c r="FME334" s="200"/>
      <c r="FMH334" s="200"/>
      <c r="FMQ334" s="200"/>
      <c r="FMT334" s="200"/>
      <c r="FMW334" s="200"/>
      <c r="FMZ334" s="200"/>
      <c r="FNI334" s="200"/>
      <c r="FNO334" s="200"/>
      <c r="FNR334" s="200"/>
      <c r="FNU334" s="200"/>
      <c r="FNX334" s="200"/>
      <c r="FOD334" s="200"/>
      <c r="FOM334" s="200"/>
      <c r="FOO334" s="200"/>
      <c r="FOP334" s="200"/>
      <c r="FOR334" s="200"/>
      <c r="FOU334" s="200"/>
      <c r="FOX334" s="200"/>
      <c r="FPA334" s="200"/>
      <c r="FPD334" s="200"/>
      <c r="FPG334" s="200"/>
      <c r="FPI334" s="200"/>
      <c r="FPK334" s="200"/>
      <c r="FPN334" s="200"/>
      <c r="FPQ334" s="200"/>
      <c r="FPT334" s="200"/>
      <c r="FPW334" s="200"/>
      <c r="FPZ334" s="200"/>
      <c r="FQC334" s="200"/>
      <c r="FQF334" s="200"/>
      <c r="FQH334" s="200"/>
      <c r="FQK334" s="200"/>
      <c r="FQN334" s="200"/>
      <c r="FQQ334" s="200"/>
      <c r="FQW334" s="200"/>
      <c r="FQZ334" s="200"/>
      <c r="FRB334" s="200"/>
      <c r="FSI334" s="200"/>
      <c r="FSL334" s="200"/>
      <c r="FSO334" s="200"/>
      <c r="FSR334" s="200"/>
      <c r="FSU334" s="200"/>
      <c r="FSV334" s="200"/>
      <c r="FSW334" s="200"/>
      <c r="FSZ334" s="200"/>
      <c r="FTC334" s="200"/>
      <c r="FTF334" s="200"/>
      <c r="FTI334" s="200"/>
      <c r="FTK334" s="200"/>
      <c r="FTY334" s="200"/>
      <c r="FTZ334" s="200"/>
      <c r="FUA334" s="200"/>
      <c r="FUB334" s="200"/>
      <c r="FUC334" s="200"/>
      <c r="FUD334" s="200"/>
      <c r="FUE334" s="200"/>
      <c r="FUF334" s="200"/>
      <c r="FUG334" s="200"/>
      <c r="FUH334" s="200"/>
      <c r="FUI334" s="200"/>
      <c r="FUJ334" s="200"/>
      <c r="FUK334" s="200"/>
      <c r="FUL334" s="200"/>
      <c r="FUM334" s="200"/>
      <c r="FUN334" s="200"/>
      <c r="FUO334" s="200"/>
      <c r="FUP334" s="200"/>
      <c r="FUQ334" s="200"/>
      <c r="FUW334" s="200"/>
      <c r="FUX334" s="200"/>
      <c r="FUY334" s="200"/>
      <c r="FUZ334" s="200"/>
      <c r="FVA334" s="200"/>
      <c r="FVB334" s="200"/>
      <c r="FVC334" s="200"/>
      <c r="FVE334" s="200"/>
      <c r="FVF334" s="200"/>
      <c r="FVG334" s="200"/>
      <c r="FVH334" s="200"/>
      <c r="FVI334" s="200"/>
      <c r="FVJ334" s="200"/>
      <c r="FVK334" s="200"/>
      <c r="FVL334" s="200"/>
      <c r="FVO334" s="200"/>
      <c r="FVR334" s="200"/>
      <c r="FVU334" s="200"/>
      <c r="FVX334" s="200"/>
      <c r="FWA334" s="200"/>
      <c r="FWD334" s="200"/>
      <c r="FWM334" s="200"/>
      <c r="FWP334" s="200"/>
      <c r="FWS334" s="200"/>
      <c r="FWV334" s="200"/>
      <c r="FXE334" s="200"/>
      <c r="FXK334" s="200"/>
      <c r="FXN334" s="200"/>
      <c r="FXQ334" s="200"/>
      <c r="FXT334" s="200"/>
      <c r="FXZ334" s="200"/>
      <c r="FYI334" s="200"/>
      <c r="FYK334" s="200"/>
      <c r="FYL334" s="200"/>
      <c r="FYN334" s="200"/>
      <c r="FYQ334" s="200"/>
      <c r="FYT334" s="200"/>
      <c r="FYW334" s="200"/>
      <c r="FYZ334" s="200"/>
      <c r="FZC334" s="200"/>
      <c r="FZE334" s="200"/>
      <c r="FZG334" s="200"/>
      <c r="FZJ334" s="200"/>
      <c r="FZM334" s="200"/>
      <c r="FZP334" s="200"/>
      <c r="FZS334" s="200"/>
      <c r="FZV334" s="200"/>
      <c r="FZY334" s="200"/>
      <c r="GAB334" s="200"/>
      <c r="GAD334" s="200"/>
      <c r="GAG334" s="200"/>
      <c r="GAJ334" s="200"/>
      <c r="GAM334" s="200"/>
      <c r="GAS334" s="200"/>
      <c r="GAV334" s="200"/>
      <c r="GAX334" s="200"/>
      <c r="GCE334" s="200"/>
      <c r="GCH334" s="200"/>
      <c r="GCK334" s="200"/>
      <c r="GCN334" s="200"/>
      <c r="GCQ334" s="200"/>
      <c r="GCR334" s="200"/>
      <c r="GCS334" s="200"/>
      <c r="GCV334" s="200"/>
      <c r="GCY334" s="200"/>
      <c r="GDB334" s="200"/>
      <c r="GDE334" s="200"/>
      <c r="GDG334" s="200"/>
      <c r="GDU334" s="200"/>
      <c r="GDV334" s="200"/>
      <c r="GDW334" s="200"/>
      <c r="GDX334" s="200"/>
      <c r="GDY334" s="200"/>
      <c r="GDZ334" s="200"/>
      <c r="GEA334" s="200"/>
      <c r="GEB334" s="200"/>
      <c r="GEC334" s="200"/>
      <c r="GED334" s="200"/>
      <c r="GEE334" s="200"/>
      <c r="GEF334" s="200"/>
      <c r="GEG334" s="200"/>
      <c r="GEH334" s="200"/>
      <c r="GEI334" s="200"/>
      <c r="GEJ334" s="200"/>
      <c r="GEK334" s="200"/>
      <c r="GEL334" s="200"/>
      <c r="GEM334" s="200"/>
      <c r="GES334" s="200"/>
      <c r="GET334" s="200"/>
      <c r="GEU334" s="200"/>
      <c r="GEV334" s="200"/>
      <c r="GEW334" s="200"/>
      <c r="GEX334" s="200"/>
      <c r="GEY334" s="200"/>
      <c r="GFA334" s="200"/>
      <c r="GFB334" s="200"/>
      <c r="GFC334" s="200"/>
      <c r="GFD334" s="200"/>
      <c r="GFE334" s="200"/>
      <c r="GFF334" s="200"/>
      <c r="GFG334" s="200"/>
      <c r="GFH334" s="200"/>
      <c r="GFK334" s="200"/>
      <c r="GFN334" s="200"/>
      <c r="GFQ334" s="200"/>
      <c r="GFT334" s="200"/>
      <c r="GFW334" s="200"/>
      <c r="GFZ334" s="200"/>
      <c r="GGI334" s="200"/>
      <c r="GGL334" s="200"/>
      <c r="GGO334" s="200"/>
      <c r="GGR334" s="200"/>
      <c r="GHA334" s="200"/>
      <c r="GHG334" s="200"/>
      <c r="GHJ334" s="200"/>
      <c r="GHM334" s="200"/>
      <c r="GHP334" s="200"/>
      <c r="GHV334" s="200"/>
      <c r="GIE334" s="200"/>
      <c r="GIG334" s="200"/>
      <c r="GIH334" s="200"/>
      <c r="GIJ334" s="200"/>
      <c r="GIM334" s="200"/>
      <c r="GIP334" s="200"/>
      <c r="GIS334" s="200"/>
      <c r="GIV334" s="200"/>
      <c r="GIY334" s="200"/>
      <c r="GJA334" s="200"/>
      <c r="GJC334" s="200"/>
      <c r="GJF334" s="200"/>
      <c r="GJI334" s="200"/>
      <c r="GJL334" s="200"/>
      <c r="GJO334" s="200"/>
      <c r="GJR334" s="200"/>
      <c r="GJU334" s="200"/>
      <c r="GJX334" s="200"/>
      <c r="GJZ334" s="200"/>
      <c r="GKC334" s="200"/>
      <c r="GKF334" s="200"/>
      <c r="GKI334" s="200"/>
      <c r="GKO334" s="200"/>
      <c r="GKR334" s="200"/>
      <c r="GKT334" s="200"/>
      <c r="GMA334" s="200"/>
      <c r="GMD334" s="200"/>
      <c r="GMG334" s="200"/>
      <c r="GMJ334" s="200"/>
      <c r="GMM334" s="200"/>
      <c r="GMN334" s="200"/>
      <c r="GMO334" s="200"/>
      <c r="GMR334" s="200"/>
      <c r="GMU334" s="200"/>
      <c r="GMX334" s="200"/>
      <c r="GNA334" s="200"/>
      <c r="GNC334" s="200"/>
      <c r="GNQ334" s="200"/>
      <c r="GNR334" s="200"/>
      <c r="GNS334" s="200"/>
      <c r="GNT334" s="200"/>
      <c r="GNU334" s="200"/>
      <c r="GNV334" s="200"/>
      <c r="GNW334" s="200"/>
      <c r="GNX334" s="200"/>
      <c r="GNY334" s="200"/>
      <c r="GNZ334" s="200"/>
      <c r="GOA334" s="200"/>
      <c r="GOB334" s="200"/>
      <c r="GOC334" s="200"/>
      <c r="GOD334" s="200"/>
      <c r="GOE334" s="200"/>
      <c r="GOF334" s="200"/>
      <c r="GOG334" s="200"/>
      <c r="GOH334" s="200"/>
      <c r="GOI334" s="200"/>
      <c r="GOO334" s="200"/>
      <c r="GOP334" s="200"/>
      <c r="GOQ334" s="200"/>
      <c r="GOR334" s="200"/>
      <c r="GOS334" s="200"/>
      <c r="GOT334" s="200"/>
      <c r="GOU334" s="200"/>
      <c r="GOW334" s="200"/>
      <c r="GOX334" s="200"/>
      <c r="GOY334" s="200"/>
      <c r="GOZ334" s="200"/>
      <c r="GPA334" s="200"/>
      <c r="GPB334" s="200"/>
      <c r="GPC334" s="200"/>
      <c r="GPD334" s="200"/>
      <c r="GPG334" s="200"/>
      <c r="GPJ334" s="200"/>
      <c r="GPM334" s="200"/>
      <c r="GPP334" s="200"/>
      <c r="GPS334" s="200"/>
      <c r="GPV334" s="200"/>
      <c r="GQE334" s="200"/>
      <c r="GQH334" s="200"/>
      <c r="GQK334" s="200"/>
      <c r="GQN334" s="200"/>
      <c r="GQW334" s="200"/>
      <c r="GRC334" s="200"/>
      <c r="GRF334" s="200"/>
      <c r="GRI334" s="200"/>
      <c r="GRL334" s="200"/>
      <c r="GRR334" s="200"/>
      <c r="GSA334" s="200"/>
      <c r="GSC334" s="200"/>
      <c r="GSD334" s="200"/>
      <c r="GSF334" s="200"/>
      <c r="GSI334" s="200"/>
      <c r="GSL334" s="200"/>
      <c r="GSO334" s="200"/>
      <c r="GSR334" s="200"/>
      <c r="GSU334" s="200"/>
      <c r="GSW334" s="200"/>
      <c r="GSY334" s="200"/>
      <c r="GTB334" s="200"/>
      <c r="GTE334" s="200"/>
      <c r="GTH334" s="200"/>
      <c r="GTK334" s="200"/>
      <c r="GTN334" s="200"/>
      <c r="GTQ334" s="200"/>
      <c r="GTT334" s="200"/>
      <c r="GTV334" s="200"/>
      <c r="GTY334" s="200"/>
      <c r="GUB334" s="200"/>
      <c r="GUE334" s="200"/>
      <c r="GUK334" s="200"/>
      <c r="GUN334" s="200"/>
      <c r="GUP334" s="200"/>
      <c r="GVW334" s="200"/>
      <c r="GVZ334" s="200"/>
      <c r="GWC334" s="200"/>
      <c r="GWF334" s="200"/>
      <c r="GWI334" s="200"/>
      <c r="GWJ334" s="200"/>
      <c r="GWK334" s="200"/>
      <c r="GWN334" s="200"/>
      <c r="GWQ334" s="200"/>
      <c r="GWT334" s="200"/>
      <c r="GWW334" s="200"/>
      <c r="GWY334" s="200"/>
      <c r="GXM334" s="200"/>
      <c r="GXN334" s="200"/>
      <c r="GXO334" s="200"/>
      <c r="GXP334" s="200"/>
      <c r="GXQ334" s="200"/>
      <c r="GXR334" s="200"/>
      <c r="GXS334" s="200"/>
      <c r="GXT334" s="200"/>
      <c r="GXU334" s="200"/>
      <c r="GXV334" s="200"/>
      <c r="GXW334" s="200"/>
      <c r="GXX334" s="200"/>
      <c r="GXY334" s="200"/>
      <c r="GXZ334" s="200"/>
      <c r="GYA334" s="200"/>
      <c r="GYB334" s="200"/>
      <c r="GYC334" s="200"/>
      <c r="GYD334" s="200"/>
      <c r="GYE334" s="200"/>
      <c r="GYK334" s="200"/>
      <c r="GYL334" s="200"/>
      <c r="GYM334" s="200"/>
      <c r="GYN334" s="200"/>
      <c r="GYO334" s="200"/>
      <c r="GYP334" s="200"/>
      <c r="GYQ334" s="200"/>
      <c r="GYS334" s="200"/>
      <c r="GYT334" s="200"/>
      <c r="GYU334" s="200"/>
      <c r="GYV334" s="200"/>
      <c r="GYW334" s="200"/>
      <c r="GYX334" s="200"/>
      <c r="GYY334" s="200"/>
      <c r="GYZ334" s="200"/>
      <c r="GZC334" s="200"/>
      <c r="GZF334" s="200"/>
      <c r="GZI334" s="200"/>
      <c r="GZL334" s="200"/>
      <c r="GZO334" s="200"/>
      <c r="GZR334" s="200"/>
      <c r="HAA334" s="200"/>
      <c r="HAD334" s="200"/>
      <c r="HAG334" s="200"/>
      <c r="HAJ334" s="200"/>
      <c r="HAS334" s="200"/>
      <c r="HAY334" s="200"/>
      <c r="HBB334" s="200"/>
      <c r="HBE334" s="200"/>
      <c r="HBH334" s="200"/>
      <c r="HBN334" s="200"/>
      <c r="HBW334" s="200"/>
      <c r="HBY334" s="200"/>
      <c r="HBZ334" s="200"/>
      <c r="HCB334" s="200"/>
      <c r="HCE334" s="200"/>
      <c r="HCH334" s="200"/>
      <c r="HCK334" s="200"/>
      <c r="HCN334" s="200"/>
      <c r="HCQ334" s="200"/>
      <c r="HCS334" s="200"/>
      <c r="HCU334" s="200"/>
      <c r="HCX334" s="200"/>
      <c r="HDA334" s="200"/>
      <c r="HDD334" s="200"/>
      <c r="HDG334" s="200"/>
      <c r="HDJ334" s="200"/>
      <c r="HDM334" s="200"/>
      <c r="HDP334" s="200"/>
      <c r="HDR334" s="200"/>
      <c r="HDU334" s="200"/>
      <c r="HDX334" s="200"/>
      <c r="HEA334" s="200"/>
      <c r="HEG334" s="200"/>
      <c r="HEJ334" s="200"/>
      <c r="HEL334" s="200"/>
      <c r="HFS334" s="200"/>
      <c r="HFV334" s="200"/>
      <c r="HFY334" s="200"/>
      <c r="HGB334" s="200"/>
      <c r="HGE334" s="200"/>
      <c r="HGF334" s="200"/>
      <c r="HGG334" s="200"/>
      <c r="HGJ334" s="200"/>
      <c r="HGM334" s="200"/>
      <c r="HGP334" s="200"/>
      <c r="HGS334" s="200"/>
      <c r="HGU334" s="200"/>
      <c r="HHI334" s="200"/>
      <c r="HHJ334" s="200"/>
      <c r="HHK334" s="200"/>
      <c r="HHL334" s="200"/>
      <c r="HHM334" s="200"/>
      <c r="HHN334" s="200"/>
      <c r="HHO334" s="200"/>
      <c r="HHP334" s="200"/>
      <c r="HHQ334" s="200"/>
      <c r="HHR334" s="200"/>
      <c r="HHS334" s="200"/>
      <c r="HHT334" s="200"/>
      <c r="HHU334" s="200"/>
      <c r="HHV334" s="200"/>
      <c r="HHW334" s="200"/>
      <c r="HHX334" s="200"/>
      <c r="HHY334" s="200"/>
      <c r="HHZ334" s="200"/>
      <c r="HIA334" s="200"/>
      <c r="HIG334" s="200"/>
      <c r="HIH334" s="200"/>
      <c r="HII334" s="200"/>
      <c r="HIJ334" s="200"/>
      <c r="HIK334" s="200"/>
      <c r="HIL334" s="200"/>
      <c r="HIM334" s="200"/>
      <c r="HIO334" s="200"/>
      <c r="HIP334" s="200"/>
      <c r="HIQ334" s="200"/>
      <c r="HIR334" s="200"/>
      <c r="HIS334" s="200"/>
      <c r="HIT334" s="200"/>
      <c r="HIU334" s="200"/>
      <c r="HIV334" s="200"/>
      <c r="HIY334" s="200"/>
      <c r="HJB334" s="200"/>
      <c r="HJE334" s="200"/>
      <c r="HJH334" s="200"/>
      <c r="HJK334" s="200"/>
      <c r="HJN334" s="200"/>
      <c r="HJW334" s="200"/>
      <c r="HJZ334" s="200"/>
      <c r="HKC334" s="200"/>
      <c r="HKF334" s="200"/>
      <c r="HKO334" s="200"/>
      <c r="HKU334" s="200"/>
      <c r="HKX334" s="200"/>
      <c r="HLA334" s="200"/>
      <c r="HLD334" s="200"/>
      <c r="HLJ334" s="200"/>
      <c r="HLS334" s="200"/>
      <c r="HLU334" s="200"/>
      <c r="HLV334" s="200"/>
      <c r="HLX334" s="200"/>
      <c r="HMA334" s="200"/>
      <c r="HMD334" s="200"/>
      <c r="HMG334" s="200"/>
      <c r="HMJ334" s="200"/>
      <c r="HMM334" s="200"/>
      <c r="HMO334" s="200"/>
      <c r="HMQ334" s="200"/>
      <c r="HMT334" s="200"/>
      <c r="HMW334" s="200"/>
      <c r="HMZ334" s="200"/>
      <c r="HNC334" s="200"/>
      <c r="HNF334" s="200"/>
      <c r="HNI334" s="200"/>
      <c r="HNL334" s="200"/>
      <c r="HNN334" s="200"/>
      <c r="HNQ334" s="200"/>
      <c r="HNT334" s="200"/>
      <c r="HNW334" s="200"/>
      <c r="HOC334" s="200"/>
      <c r="HOF334" s="200"/>
      <c r="HOH334" s="200"/>
      <c r="HPO334" s="200"/>
      <c r="HPR334" s="200"/>
      <c r="HPU334" s="200"/>
      <c r="HPX334" s="200"/>
      <c r="HQA334" s="200"/>
      <c r="HQB334" s="200"/>
      <c r="HQC334" s="200"/>
      <c r="HQF334" s="200"/>
      <c r="HQI334" s="200"/>
      <c r="HQL334" s="200"/>
      <c r="HQO334" s="200"/>
      <c r="HQQ334" s="200"/>
      <c r="HRE334" s="200"/>
      <c r="HRF334" s="200"/>
      <c r="HRG334" s="200"/>
      <c r="HRH334" s="200"/>
      <c r="HRI334" s="200"/>
      <c r="HRJ334" s="200"/>
      <c r="HRK334" s="200"/>
      <c r="HRL334" s="200"/>
      <c r="HRM334" s="200"/>
      <c r="HRN334" s="200"/>
      <c r="HRO334" s="200"/>
      <c r="HRP334" s="200"/>
      <c r="HRQ334" s="200"/>
      <c r="HRR334" s="200"/>
      <c r="HRS334" s="200"/>
      <c r="HRT334" s="200"/>
      <c r="HRU334" s="200"/>
      <c r="HRV334" s="200"/>
      <c r="HRW334" s="200"/>
      <c r="HSC334" s="200"/>
      <c r="HSD334" s="200"/>
      <c r="HSE334" s="200"/>
      <c r="HSF334" s="200"/>
      <c r="HSG334" s="200"/>
      <c r="HSH334" s="200"/>
      <c r="HSI334" s="200"/>
      <c r="HSK334" s="200"/>
      <c r="HSL334" s="200"/>
      <c r="HSM334" s="200"/>
      <c r="HSN334" s="200"/>
      <c r="HSO334" s="200"/>
      <c r="HSP334" s="200"/>
      <c r="HSQ334" s="200"/>
      <c r="HSR334" s="200"/>
      <c r="HSU334" s="200"/>
      <c r="HSX334" s="200"/>
      <c r="HTA334" s="200"/>
      <c r="HTD334" s="200"/>
      <c r="HTG334" s="200"/>
      <c r="HTJ334" s="200"/>
      <c r="HTS334" s="200"/>
      <c r="HTV334" s="200"/>
      <c r="HTY334" s="200"/>
      <c r="HUB334" s="200"/>
      <c r="HUK334" s="200"/>
      <c r="HUQ334" s="200"/>
      <c r="HUT334" s="200"/>
      <c r="HUW334" s="200"/>
      <c r="HUZ334" s="200"/>
      <c r="HVF334" s="200"/>
      <c r="HVO334" s="200"/>
      <c r="HVQ334" s="200"/>
      <c r="HVR334" s="200"/>
      <c r="HVT334" s="200"/>
      <c r="HVW334" s="200"/>
      <c r="HVZ334" s="200"/>
      <c r="HWC334" s="200"/>
      <c r="HWF334" s="200"/>
      <c r="HWI334" s="200"/>
      <c r="HWK334" s="200"/>
      <c r="HWM334" s="200"/>
      <c r="HWP334" s="200"/>
      <c r="HWS334" s="200"/>
      <c r="HWV334" s="200"/>
      <c r="HWY334" s="200"/>
      <c r="HXB334" s="200"/>
      <c r="HXE334" s="200"/>
      <c r="HXH334" s="200"/>
      <c r="HXJ334" s="200"/>
      <c r="HXM334" s="200"/>
      <c r="HXP334" s="200"/>
      <c r="HXS334" s="200"/>
      <c r="HXY334" s="200"/>
      <c r="HYB334" s="200"/>
      <c r="HYD334" s="200"/>
      <c r="HZK334" s="200"/>
      <c r="HZN334" s="200"/>
      <c r="HZQ334" s="200"/>
      <c r="HZT334" s="200"/>
      <c r="HZW334" s="200"/>
      <c r="HZX334" s="200"/>
      <c r="HZY334" s="200"/>
      <c r="IAB334" s="200"/>
      <c r="IAE334" s="200"/>
      <c r="IAH334" s="200"/>
      <c r="IAK334" s="200"/>
      <c r="IAM334" s="200"/>
      <c r="IBA334" s="200"/>
      <c r="IBB334" s="200"/>
      <c r="IBC334" s="200"/>
      <c r="IBD334" s="200"/>
      <c r="IBE334" s="200"/>
      <c r="IBF334" s="200"/>
      <c r="IBG334" s="200"/>
      <c r="IBH334" s="200"/>
      <c r="IBI334" s="200"/>
      <c r="IBJ334" s="200"/>
      <c r="IBK334" s="200"/>
      <c r="IBL334" s="200"/>
      <c r="IBM334" s="200"/>
      <c r="IBN334" s="200"/>
      <c r="IBO334" s="200"/>
      <c r="IBP334" s="200"/>
      <c r="IBQ334" s="200"/>
      <c r="IBR334" s="200"/>
      <c r="IBS334" s="200"/>
      <c r="IBY334" s="200"/>
      <c r="IBZ334" s="200"/>
      <c r="ICA334" s="200"/>
      <c r="ICB334" s="200"/>
      <c r="ICC334" s="200"/>
      <c r="ICD334" s="200"/>
      <c r="ICE334" s="200"/>
      <c r="ICG334" s="200"/>
      <c r="ICH334" s="200"/>
      <c r="ICI334" s="200"/>
      <c r="ICJ334" s="200"/>
      <c r="ICK334" s="200"/>
      <c r="ICL334" s="200"/>
      <c r="ICM334" s="200"/>
      <c r="ICN334" s="200"/>
      <c r="ICQ334" s="200"/>
      <c r="ICT334" s="200"/>
      <c r="ICW334" s="200"/>
      <c r="ICZ334" s="200"/>
      <c r="IDC334" s="200"/>
      <c r="IDF334" s="200"/>
      <c r="IDO334" s="200"/>
      <c r="IDR334" s="200"/>
      <c r="IDU334" s="200"/>
      <c r="IDX334" s="200"/>
      <c r="IEG334" s="200"/>
      <c r="IEM334" s="200"/>
      <c r="IEP334" s="200"/>
      <c r="IES334" s="200"/>
      <c r="IEV334" s="200"/>
      <c r="IFB334" s="200"/>
      <c r="IFK334" s="200"/>
      <c r="IFM334" s="200"/>
      <c r="IFN334" s="200"/>
      <c r="IFP334" s="200"/>
      <c r="IFS334" s="200"/>
      <c r="IFV334" s="200"/>
      <c r="IFY334" s="200"/>
      <c r="IGB334" s="200"/>
      <c r="IGE334" s="200"/>
      <c r="IGG334" s="200"/>
      <c r="IGI334" s="200"/>
      <c r="IGL334" s="200"/>
      <c r="IGO334" s="200"/>
      <c r="IGR334" s="200"/>
      <c r="IGU334" s="200"/>
      <c r="IGX334" s="200"/>
      <c r="IHA334" s="200"/>
      <c r="IHD334" s="200"/>
      <c r="IHF334" s="200"/>
      <c r="IHI334" s="200"/>
      <c r="IHL334" s="200"/>
      <c r="IHO334" s="200"/>
      <c r="IHU334" s="200"/>
      <c r="IHX334" s="200"/>
      <c r="IHZ334" s="200"/>
      <c r="IJG334" s="200"/>
      <c r="IJJ334" s="200"/>
      <c r="IJM334" s="200"/>
      <c r="IJP334" s="200"/>
      <c r="IJS334" s="200"/>
      <c r="IJT334" s="200"/>
      <c r="IJU334" s="200"/>
      <c r="IJX334" s="200"/>
      <c r="IKA334" s="200"/>
      <c r="IKD334" s="200"/>
      <c r="IKG334" s="200"/>
      <c r="IKI334" s="200"/>
      <c r="IKW334" s="200"/>
      <c r="IKX334" s="200"/>
      <c r="IKY334" s="200"/>
      <c r="IKZ334" s="200"/>
      <c r="ILA334" s="200"/>
      <c r="ILB334" s="200"/>
      <c r="ILC334" s="200"/>
      <c r="ILD334" s="200"/>
      <c r="ILE334" s="200"/>
      <c r="ILF334" s="200"/>
      <c r="ILG334" s="200"/>
      <c r="ILH334" s="200"/>
      <c r="ILI334" s="200"/>
      <c r="ILJ334" s="200"/>
      <c r="ILK334" s="200"/>
      <c r="ILL334" s="200"/>
      <c r="ILM334" s="200"/>
      <c r="ILN334" s="200"/>
      <c r="ILO334" s="200"/>
      <c r="ILU334" s="200"/>
      <c r="ILV334" s="200"/>
      <c r="ILW334" s="200"/>
      <c r="ILX334" s="200"/>
      <c r="ILY334" s="200"/>
      <c r="ILZ334" s="200"/>
      <c r="IMA334" s="200"/>
      <c r="IMC334" s="200"/>
      <c r="IMD334" s="200"/>
      <c r="IME334" s="200"/>
      <c r="IMF334" s="200"/>
      <c r="IMG334" s="200"/>
      <c r="IMH334" s="200"/>
      <c r="IMI334" s="200"/>
      <c r="IMJ334" s="200"/>
      <c r="IMM334" s="200"/>
      <c r="IMP334" s="200"/>
      <c r="IMS334" s="200"/>
      <c r="IMV334" s="200"/>
      <c r="IMY334" s="200"/>
      <c r="INB334" s="200"/>
      <c r="INK334" s="200"/>
      <c r="INN334" s="200"/>
      <c r="INQ334" s="200"/>
      <c r="INT334" s="200"/>
      <c r="IOC334" s="200"/>
      <c r="IOI334" s="200"/>
      <c r="IOL334" s="200"/>
      <c r="IOO334" s="200"/>
      <c r="IOR334" s="200"/>
      <c r="IOX334" s="200"/>
      <c r="IPG334" s="200"/>
      <c r="IPI334" s="200"/>
      <c r="IPJ334" s="200"/>
      <c r="IPL334" s="200"/>
      <c r="IPO334" s="200"/>
      <c r="IPR334" s="200"/>
      <c r="IPU334" s="200"/>
      <c r="IPX334" s="200"/>
      <c r="IQA334" s="200"/>
      <c r="IQC334" s="200"/>
      <c r="IQE334" s="200"/>
      <c r="IQH334" s="200"/>
      <c r="IQK334" s="200"/>
      <c r="IQN334" s="200"/>
      <c r="IQQ334" s="200"/>
      <c r="IQT334" s="200"/>
      <c r="IQW334" s="200"/>
      <c r="IQZ334" s="200"/>
      <c r="IRB334" s="200"/>
      <c r="IRE334" s="200"/>
      <c r="IRH334" s="200"/>
      <c r="IRK334" s="200"/>
      <c r="IRQ334" s="200"/>
      <c r="IRT334" s="200"/>
      <c r="IRV334" s="200"/>
      <c r="ITC334" s="200"/>
      <c r="ITF334" s="200"/>
      <c r="ITI334" s="200"/>
      <c r="ITL334" s="200"/>
      <c r="ITO334" s="200"/>
      <c r="ITP334" s="200"/>
      <c r="ITQ334" s="200"/>
      <c r="ITT334" s="200"/>
      <c r="ITW334" s="200"/>
      <c r="ITZ334" s="200"/>
      <c r="IUC334" s="200"/>
      <c r="IUE334" s="200"/>
      <c r="IUS334" s="200"/>
      <c r="IUT334" s="200"/>
      <c r="IUU334" s="200"/>
      <c r="IUV334" s="200"/>
      <c r="IUW334" s="200"/>
      <c r="IUX334" s="200"/>
      <c r="IUY334" s="200"/>
      <c r="IUZ334" s="200"/>
      <c r="IVA334" s="200"/>
      <c r="IVB334" s="200"/>
      <c r="IVC334" s="200"/>
      <c r="IVD334" s="200"/>
      <c r="IVE334" s="200"/>
      <c r="IVF334" s="200"/>
      <c r="IVG334" s="200"/>
      <c r="IVH334" s="200"/>
      <c r="IVI334" s="200"/>
      <c r="IVJ334" s="200"/>
      <c r="IVK334" s="200"/>
      <c r="IVQ334" s="200"/>
      <c r="IVR334" s="200"/>
      <c r="IVS334" s="200"/>
      <c r="IVT334" s="200"/>
      <c r="IVU334" s="200"/>
      <c r="IVV334" s="200"/>
      <c r="IVW334" s="200"/>
      <c r="IVY334" s="200"/>
      <c r="IVZ334" s="200"/>
      <c r="IWA334" s="200"/>
      <c r="IWB334" s="200"/>
      <c r="IWC334" s="200"/>
      <c r="IWD334" s="200"/>
      <c r="IWE334" s="200"/>
      <c r="IWF334" s="200"/>
      <c r="IWI334" s="200"/>
      <c r="IWL334" s="200"/>
      <c r="IWO334" s="200"/>
      <c r="IWR334" s="200"/>
      <c r="IWU334" s="200"/>
      <c r="IWX334" s="200"/>
      <c r="IXG334" s="200"/>
      <c r="IXJ334" s="200"/>
      <c r="IXM334" s="200"/>
      <c r="IXP334" s="200"/>
      <c r="IXY334" s="200"/>
      <c r="IYE334" s="200"/>
      <c r="IYH334" s="200"/>
      <c r="IYK334" s="200"/>
      <c r="IYN334" s="200"/>
      <c r="IYT334" s="200"/>
      <c r="IZC334" s="200"/>
      <c r="IZE334" s="200"/>
      <c r="IZF334" s="200"/>
      <c r="IZH334" s="200"/>
      <c r="IZK334" s="200"/>
      <c r="IZN334" s="200"/>
      <c r="IZQ334" s="200"/>
      <c r="IZT334" s="200"/>
      <c r="IZW334" s="200"/>
      <c r="IZY334" s="200"/>
      <c r="JAA334" s="200"/>
      <c r="JAD334" s="200"/>
      <c r="JAG334" s="200"/>
      <c r="JAJ334" s="200"/>
      <c r="JAM334" s="200"/>
      <c r="JAP334" s="200"/>
      <c r="JAS334" s="200"/>
      <c r="JAV334" s="200"/>
      <c r="JAX334" s="200"/>
      <c r="JBA334" s="200"/>
      <c r="JBD334" s="200"/>
      <c r="JBG334" s="200"/>
      <c r="JBM334" s="200"/>
      <c r="JBP334" s="200"/>
      <c r="JBR334" s="200"/>
      <c r="JCY334" s="200"/>
      <c r="JDB334" s="200"/>
      <c r="JDE334" s="200"/>
      <c r="JDH334" s="200"/>
      <c r="JDK334" s="200"/>
      <c r="JDL334" s="200"/>
      <c r="JDM334" s="200"/>
      <c r="JDP334" s="200"/>
      <c r="JDS334" s="200"/>
      <c r="JDV334" s="200"/>
      <c r="JDY334" s="200"/>
      <c r="JEA334" s="200"/>
      <c r="JEO334" s="200"/>
      <c r="JEP334" s="200"/>
      <c r="JEQ334" s="200"/>
      <c r="JER334" s="200"/>
      <c r="JES334" s="200"/>
      <c r="JET334" s="200"/>
      <c r="JEU334" s="200"/>
      <c r="JEV334" s="200"/>
      <c r="JEW334" s="200"/>
      <c r="JEX334" s="200"/>
      <c r="JEY334" s="200"/>
      <c r="JEZ334" s="200"/>
      <c r="JFA334" s="200"/>
      <c r="JFB334" s="200"/>
      <c r="JFC334" s="200"/>
      <c r="JFD334" s="200"/>
      <c r="JFE334" s="200"/>
      <c r="JFF334" s="200"/>
      <c r="JFG334" s="200"/>
      <c r="JFM334" s="200"/>
      <c r="JFN334" s="200"/>
      <c r="JFO334" s="200"/>
      <c r="JFP334" s="200"/>
      <c r="JFQ334" s="200"/>
      <c r="JFR334" s="200"/>
      <c r="JFS334" s="200"/>
      <c r="JFU334" s="200"/>
      <c r="JFV334" s="200"/>
      <c r="JFW334" s="200"/>
      <c r="JFX334" s="200"/>
      <c r="JFY334" s="200"/>
      <c r="JFZ334" s="200"/>
      <c r="JGA334" s="200"/>
      <c r="JGB334" s="200"/>
      <c r="JGE334" s="200"/>
      <c r="JGH334" s="200"/>
      <c r="JGK334" s="200"/>
      <c r="JGN334" s="200"/>
      <c r="JGQ334" s="200"/>
      <c r="JGT334" s="200"/>
      <c r="JHC334" s="200"/>
      <c r="JHF334" s="200"/>
      <c r="JHI334" s="200"/>
      <c r="JHL334" s="200"/>
      <c r="JHU334" s="200"/>
      <c r="JIA334" s="200"/>
      <c r="JID334" s="200"/>
      <c r="JIG334" s="200"/>
      <c r="JIJ334" s="200"/>
      <c r="JIP334" s="200"/>
      <c r="JIY334" s="200"/>
      <c r="JJA334" s="200"/>
      <c r="JJB334" s="200"/>
      <c r="JJD334" s="200"/>
      <c r="JJG334" s="200"/>
      <c r="JJJ334" s="200"/>
      <c r="JJM334" s="200"/>
      <c r="JJP334" s="200"/>
      <c r="JJS334" s="200"/>
      <c r="JJU334" s="200"/>
      <c r="JJW334" s="200"/>
      <c r="JJZ334" s="200"/>
      <c r="JKC334" s="200"/>
      <c r="JKF334" s="200"/>
      <c r="JKI334" s="200"/>
      <c r="JKL334" s="200"/>
      <c r="JKO334" s="200"/>
      <c r="JKR334" s="200"/>
      <c r="JKT334" s="200"/>
      <c r="JKW334" s="200"/>
      <c r="JKZ334" s="200"/>
      <c r="JLC334" s="200"/>
      <c r="JLI334" s="200"/>
      <c r="JLL334" s="200"/>
      <c r="JLN334" s="200"/>
      <c r="JMU334" s="200"/>
      <c r="JMX334" s="200"/>
      <c r="JNA334" s="200"/>
      <c r="JND334" s="200"/>
      <c r="JNG334" s="200"/>
      <c r="JNH334" s="200"/>
      <c r="JNI334" s="200"/>
      <c r="JNL334" s="200"/>
      <c r="JNO334" s="200"/>
      <c r="JNR334" s="200"/>
      <c r="JNU334" s="200"/>
      <c r="JNW334" s="200"/>
      <c r="JOK334" s="200"/>
      <c r="JOL334" s="200"/>
      <c r="JOM334" s="200"/>
      <c r="JON334" s="200"/>
      <c r="JOO334" s="200"/>
      <c r="JOP334" s="200"/>
      <c r="JOQ334" s="200"/>
      <c r="JOR334" s="200"/>
      <c r="JOS334" s="200"/>
      <c r="JOT334" s="200"/>
      <c r="JOU334" s="200"/>
      <c r="JOV334" s="200"/>
      <c r="JOW334" s="200"/>
      <c r="JOX334" s="200"/>
      <c r="JOY334" s="200"/>
      <c r="JOZ334" s="200"/>
      <c r="JPA334" s="200"/>
      <c r="JPB334" s="200"/>
      <c r="JPC334" s="200"/>
      <c r="JPI334" s="200"/>
      <c r="JPJ334" s="200"/>
      <c r="JPK334" s="200"/>
      <c r="JPL334" s="200"/>
      <c r="JPM334" s="200"/>
      <c r="JPN334" s="200"/>
      <c r="JPO334" s="200"/>
      <c r="JPQ334" s="200"/>
      <c r="JPR334" s="200"/>
      <c r="JPS334" s="200"/>
      <c r="JPT334" s="200"/>
      <c r="JPU334" s="200"/>
      <c r="JPV334" s="200"/>
      <c r="JPW334" s="200"/>
      <c r="JPX334" s="200"/>
      <c r="JQA334" s="200"/>
      <c r="JQD334" s="200"/>
      <c r="JQG334" s="200"/>
      <c r="JQJ334" s="200"/>
      <c r="JQM334" s="200"/>
      <c r="JQP334" s="200"/>
      <c r="JQY334" s="200"/>
      <c r="JRB334" s="200"/>
      <c r="JRE334" s="200"/>
      <c r="JRH334" s="200"/>
      <c r="JRQ334" s="200"/>
      <c r="JRW334" s="200"/>
      <c r="JRZ334" s="200"/>
      <c r="JSC334" s="200"/>
      <c r="JSF334" s="200"/>
      <c r="JSL334" s="200"/>
      <c r="JSU334" s="200"/>
      <c r="JSW334" s="200"/>
      <c r="JSX334" s="200"/>
      <c r="JSZ334" s="200"/>
      <c r="JTC334" s="200"/>
      <c r="JTF334" s="200"/>
      <c r="JTI334" s="200"/>
      <c r="JTL334" s="200"/>
      <c r="JTO334" s="200"/>
      <c r="JTQ334" s="200"/>
      <c r="JTS334" s="200"/>
      <c r="JTV334" s="200"/>
      <c r="JTY334" s="200"/>
      <c r="JUB334" s="200"/>
      <c r="JUE334" s="200"/>
      <c r="JUH334" s="200"/>
      <c r="JUK334" s="200"/>
      <c r="JUN334" s="200"/>
      <c r="JUP334" s="200"/>
      <c r="JUS334" s="200"/>
      <c r="JUV334" s="200"/>
      <c r="JUY334" s="200"/>
      <c r="JVE334" s="200"/>
      <c r="JVH334" s="200"/>
      <c r="JVJ334" s="200"/>
      <c r="JWQ334" s="200"/>
      <c r="JWT334" s="200"/>
      <c r="JWW334" s="200"/>
      <c r="JWZ334" s="200"/>
      <c r="JXC334" s="200"/>
      <c r="JXD334" s="200"/>
      <c r="JXE334" s="200"/>
      <c r="JXH334" s="200"/>
      <c r="JXK334" s="200"/>
      <c r="JXN334" s="200"/>
      <c r="JXQ334" s="200"/>
      <c r="JXS334" s="200"/>
      <c r="JYG334" s="200"/>
      <c r="JYH334" s="200"/>
      <c r="JYI334" s="200"/>
      <c r="JYJ334" s="200"/>
      <c r="JYK334" s="200"/>
      <c r="JYL334" s="200"/>
      <c r="JYM334" s="200"/>
      <c r="JYN334" s="200"/>
      <c r="JYO334" s="200"/>
      <c r="JYP334" s="200"/>
      <c r="JYQ334" s="200"/>
      <c r="JYR334" s="200"/>
      <c r="JYS334" s="200"/>
      <c r="JYT334" s="200"/>
      <c r="JYU334" s="200"/>
      <c r="JYV334" s="200"/>
      <c r="JYW334" s="200"/>
      <c r="JYX334" s="200"/>
      <c r="JYY334" s="200"/>
      <c r="JZE334" s="200"/>
      <c r="JZF334" s="200"/>
      <c r="JZG334" s="200"/>
      <c r="JZH334" s="200"/>
      <c r="JZI334" s="200"/>
      <c r="JZJ334" s="200"/>
      <c r="JZK334" s="200"/>
      <c r="JZM334" s="200"/>
      <c r="JZN334" s="200"/>
      <c r="JZO334" s="200"/>
      <c r="JZP334" s="200"/>
      <c r="JZQ334" s="200"/>
      <c r="JZR334" s="200"/>
      <c r="JZS334" s="200"/>
      <c r="JZT334" s="200"/>
      <c r="JZW334" s="200"/>
      <c r="JZZ334" s="200"/>
      <c r="KAC334" s="200"/>
      <c r="KAF334" s="200"/>
      <c r="KAI334" s="200"/>
      <c r="KAL334" s="200"/>
      <c r="KAU334" s="200"/>
      <c r="KAX334" s="200"/>
      <c r="KBA334" s="200"/>
      <c r="KBD334" s="200"/>
      <c r="KBM334" s="200"/>
      <c r="KBS334" s="200"/>
      <c r="KBV334" s="200"/>
      <c r="KBY334" s="200"/>
      <c r="KCB334" s="200"/>
      <c r="KCH334" s="200"/>
      <c r="KCQ334" s="200"/>
      <c r="KCS334" s="200"/>
      <c r="KCT334" s="200"/>
      <c r="KCV334" s="200"/>
      <c r="KCY334" s="200"/>
      <c r="KDB334" s="200"/>
      <c r="KDE334" s="200"/>
      <c r="KDH334" s="200"/>
      <c r="KDK334" s="200"/>
      <c r="KDM334" s="200"/>
      <c r="KDO334" s="200"/>
      <c r="KDR334" s="200"/>
      <c r="KDU334" s="200"/>
      <c r="KDX334" s="200"/>
      <c r="KEA334" s="200"/>
      <c r="KED334" s="200"/>
      <c r="KEG334" s="200"/>
      <c r="KEJ334" s="200"/>
      <c r="KEL334" s="200"/>
      <c r="KEO334" s="200"/>
      <c r="KER334" s="200"/>
      <c r="KEU334" s="200"/>
      <c r="KFA334" s="200"/>
      <c r="KFD334" s="200"/>
      <c r="KFF334" s="200"/>
      <c r="KGM334" s="200"/>
      <c r="KGP334" s="200"/>
      <c r="KGS334" s="200"/>
      <c r="KGV334" s="200"/>
      <c r="KGY334" s="200"/>
      <c r="KGZ334" s="200"/>
      <c r="KHA334" s="200"/>
      <c r="KHD334" s="200"/>
      <c r="KHG334" s="200"/>
      <c r="KHJ334" s="200"/>
      <c r="KHM334" s="200"/>
      <c r="KHO334" s="200"/>
      <c r="KIC334" s="200"/>
      <c r="KID334" s="200"/>
      <c r="KIE334" s="200"/>
      <c r="KIF334" s="200"/>
      <c r="KIG334" s="200"/>
      <c r="KIH334" s="200"/>
      <c r="KII334" s="200"/>
      <c r="KIJ334" s="200"/>
      <c r="KIK334" s="200"/>
      <c r="KIL334" s="200"/>
      <c r="KIM334" s="200"/>
      <c r="KIN334" s="200"/>
      <c r="KIO334" s="200"/>
      <c r="KIP334" s="200"/>
      <c r="KIQ334" s="200"/>
      <c r="KIR334" s="200"/>
      <c r="KIS334" s="200"/>
      <c r="KIT334" s="200"/>
      <c r="KIU334" s="200"/>
      <c r="KJA334" s="200"/>
      <c r="KJB334" s="200"/>
      <c r="KJC334" s="200"/>
      <c r="KJD334" s="200"/>
      <c r="KJE334" s="200"/>
      <c r="KJF334" s="200"/>
      <c r="KJG334" s="200"/>
      <c r="KJI334" s="200"/>
      <c r="KJJ334" s="200"/>
      <c r="KJK334" s="200"/>
      <c r="KJL334" s="200"/>
      <c r="KJM334" s="200"/>
      <c r="KJN334" s="200"/>
      <c r="KJO334" s="200"/>
      <c r="KJP334" s="200"/>
      <c r="KJS334" s="200"/>
      <c r="KJV334" s="200"/>
      <c r="KJY334" s="200"/>
      <c r="KKB334" s="200"/>
      <c r="KKE334" s="200"/>
      <c r="KKH334" s="200"/>
      <c r="KKQ334" s="200"/>
      <c r="KKT334" s="200"/>
      <c r="KKW334" s="200"/>
      <c r="KKZ334" s="200"/>
      <c r="KLI334" s="200"/>
      <c r="KLO334" s="200"/>
      <c r="KLR334" s="200"/>
      <c r="KLU334" s="200"/>
      <c r="KLX334" s="200"/>
      <c r="KMD334" s="200"/>
      <c r="KMM334" s="200"/>
      <c r="KMO334" s="200"/>
      <c r="KMP334" s="200"/>
      <c r="KMR334" s="200"/>
      <c r="KMU334" s="200"/>
      <c r="KMX334" s="200"/>
      <c r="KNA334" s="200"/>
      <c r="KND334" s="200"/>
      <c r="KNG334" s="200"/>
      <c r="KNI334" s="200"/>
      <c r="KNK334" s="200"/>
      <c r="KNN334" s="200"/>
      <c r="KNQ334" s="200"/>
      <c r="KNT334" s="200"/>
      <c r="KNW334" s="200"/>
      <c r="KNZ334" s="200"/>
      <c r="KOC334" s="200"/>
      <c r="KOF334" s="200"/>
      <c r="KOH334" s="200"/>
      <c r="KOK334" s="200"/>
      <c r="KON334" s="200"/>
      <c r="KOQ334" s="200"/>
      <c r="KOW334" s="200"/>
      <c r="KOZ334" s="200"/>
      <c r="KPB334" s="200"/>
      <c r="KQI334" s="200"/>
      <c r="KQL334" s="200"/>
      <c r="KQO334" s="200"/>
      <c r="KQR334" s="200"/>
      <c r="KQU334" s="200"/>
      <c r="KQV334" s="200"/>
      <c r="KQW334" s="200"/>
      <c r="KQZ334" s="200"/>
      <c r="KRC334" s="200"/>
      <c r="KRF334" s="200"/>
      <c r="KRI334" s="200"/>
      <c r="KRK334" s="200"/>
      <c r="KRY334" s="200"/>
      <c r="KRZ334" s="200"/>
      <c r="KSA334" s="200"/>
      <c r="KSB334" s="200"/>
      <c r="KSC334" s="200"/>
      <c r="KSD334" s="200"/>
      <c r="KSE334" s="200"/>
      <c r="KSF334" s="200"/>
      <c r="KSG334" s="200"/>
      <c r="KSH334" s="200"/>
      <c r="KSI334" s="200"/>
      <c r="KSJ334" s="200"/>
      <c r="KSK334" s="200"/>
      <c r="KSL334" s="200"/>
      <c r="KSM334" s="200"/>
      <c r="KSN334" s="200"/>
      <c r="KSO334" s="200"/>
      <c r="KSP334" s="200"/>
      <c r="KSQ334" s="200"/>
      <c r="KSW334" s="200"/>
      <c r="KSX334" s="200"/>
      <c r="KSY334" s="200"/>
      <c r="KSZ334" s="200"/>
      <c r="KTA334" s="200"/>
      <c r="KTB334" s="200"/>
      <c r="KTC334" s="200"/>
      <c r="KTE334" s="200"/>
      <c r="KTF334" s="200"/>
      <c r="KTG334" s="200"/>
      <c r="KTH334" s="200"/>
      <c r="KTI334" s="200"/>
      <c r="KTJ334" s="200"/>
      <c r="KTK334" s="200"/>
      <c r="KTL334" s="200"/>
      <c r="KTO334" s="200"/>
      <c r="KTR334" s="200"/>
      <c r="KTU334" s="200"/>
      <c r="KTX334" s="200"/>
      <c r="KUA334" s="200"/>
      <c r="KUD334" s="200"/>
      <c r="KUM334" s="200"/>
      <c r="KUP334" s="200"/>
      <c r="KUS334" s="200"/>
      <c r="KUV334" s="200"/>
      <c r="KVE334" s="200"/>
      <c r="KVK334" s="200"/>
      <c r="KVN334" s="200"/>
      <c r="KVQ334" s="200"/>
      <c r="KVT334" s="200"/>
      <c r="KVZ334" s="200"/>
      <c r="KWI334" s="200"/>
      <c r="KWK334" s="200"/>
      <c r="KWL334" s="200"/>
      <c r="KWN334" s="200"/>
      <c r="KWQ334" s="200"/>
      <c r="KWT334" s="200"/>
      <c r="KWW334" s="200"/>
      <c r="KWZ334" s="200"/>
      <c r="KXC334" s="200"/>
      <c r="KXE334" s="200"/>
      <c r="KXG334" s="200"/>
      <c r="KXJ334" s="200"/>
      <c r="KXM334" s="200"/>
      <c r="KXP334" s="200"/>
      <c r="KXS334" s="200"/>
      <c r="KXV334" s="200"/>
      <c r="KXY334" s="200"/>
      <c r="KYB334" s="200"/>
      <c r="KYD334" s="200"/>
      <c r="KYG334" s="200"/>
      <c r="KYJ334" s="200"/>
      <c r="KYM334" s="200"/>
      <c r="KYS334" s="200"/>
      <c r="KYV334" s="200"/>
      <c r="KYX334" s="200"/>
      <c r="LAE334" s="200"/>
      <c r="LAH334" s="200"/>
      <c r="LAK334" s="200"/>
      <c r="LAN334" s="200"/>
      <c r="LAQ334" s="200"/>
      <c r="LAR334" s="200"/>
      <c r="LAS334" s="200"/>
      <c r="LAV334" s="200"/>
      <c r="LAY334" s="200"/>
      <c r="LBB334" s="200"/>
      <c r="LBE334" s="200"/>
      <c r="LBG334" s="200"/>
      <c r="LBU334" s="200"/>
      <c r="LBV334" s="200"/>
      <c r="LBW334" s="200"/>
      <c r="LBX334" s="200"/>
      <c r="LBY334" s="200"/>
      <c r="LBZ334" s="200"/>
      <c r="LCA334" s="200"/>
      <c r="LCB334" s="200"/>
      <c r="LCC334" s="200"/>
      <c r="LCD334" s="200"/>
      <c r="LCE334" s="200"/>
      <c r="LCF334" s="200"/>
      <c r="LCG334" s="200"/>
      <c r="LCH334" s="200"/>
      <c r="LCI334" s="200"/>
      <c r="LCJ334" s="200"/>
      <c r="LCK334" s="200"/>
      <c r="LCL334" s="200"/>
      <c r="LCM334" s="200"/>
      <c r="LCS334" s="200"/>
      <c r="LCT334" s="200"/>
      <c r="LCU334" s="200"/>
      <c r="LCV334" s="200"/>
      <c r="LCW334" s="200"/>
      <c r="LCX334" s="200"/>
      <c r="LCY334" s="200"/>
      <c r="LDA334" s="200"/>
      <c r="LDB334" s="200"/>
      <c r="LDC334" s="200"/>
      <c r="LDD334" s="200"/>
      <c r="LDE334" s="200"/>
      <c r="LDF334" s="200"/>
      <c r="LDG334" s="200"/>
      <c r="LDH334" s="200"/>
      <c r="LDK334" s="200"/>
      <c r="LDN334" s="200"/>
      <c r="LDQ334" s="200"/>
      <c r="LDT334" s="200"/>
      <c r="LDW334" s="200"/>
      <c r="LDZ334" s="200"/>
      <c r="LEI334" s="200"/>
      <c r="LEL334" s="200"/>
      <c r="LEO334" s="200"/>
      <c r="LER334" s="200"/>
      <c r="LFA334" s="200"/>
      <c r="LFG334" s="200"/>
      <c r="LFJ334" s="200"/>
      <c r="LFM334" s="200"/>
      <c r="LFP334" s="200"/>
      <c r="LFV334" s="200"/>
      <c r="LGE334" s="200"/>
      <c r="LGG334" s="200"/>
      <c r="LGH334" s="200"/>
      <c r="LGJ334" s="200"/>
      <c r="LGM334" s="200"/>
      <c r="LGP334" s="200"/>
      <c r="LGS334" s="200"/>
      <c r="LGV334" s="200"/>
      <c r="LGY334" s="200"/>
      <c r="LHA334" s="200"/>
      <c r="LHC334" s="200"/>
      <c r="LHF334" s="200"/>
      <c r="LHI334" s="200"/>
      <c r="LHL334" s="200"/>
      <c r="LHO334" s="200"/>
      <c r="LHR334" s="200"/>
      <c r="LHU334" s="200"/>
      <c r="LHX334" s="200"/>
      <c r="LHZ334" s="200"/>
      <c r="LIC334" s="200"/>
      <c r="LIF334" s="200"/>
      <c r="LII334" s="200"/>
      <c r="LIO334" s="200"/>
      <c r="LIR334" s="200"/>
      <c r="LIT334" s="200"/>
      <c r="LKA334" s="200"/>
      <c r="LKD334" s="200"/>
      <c r="LKG334" s="200"/>
      <c r="LKJ334" s="200"/>
      <c r="LKM334" s="200"/>
      <c r="LKN334" s="200"/>
      <c r="LKO334" s="200"/>
      <c r="LKR334" s="200"/>
      <c r="LKU334" s="200"/>
      <c r="LKX334" s="200"/>
      <c r="LLA334" s="200"/>
      <c r="LLC334" s="200"/>
      <c r="LLQ334" s="200"/>
      <c r="LLR334" s="200"/>
      <c r="LLS334" s="200"/>
      <c r="LLT334" s="200"/>
      <c r="LLU334" s="200"/>
      <c r="LLV334" s="200"/>
      <c r="LLW334" s="200"/>
      <c r="LLX334" s="200"/>
      <c r="LLY334" s="200"/>
      <c r="LLZ334" s="200"/>
      <c r="LMA334" s="200"/>
      <c r="LMB334" s="200"/>
      <c r="LMC334" s="200"/>
      <c r="LMD334" s="200"/>
      <c r="LME334" s="200"/>
      <c r="LMF334" s="200"/>
      <c r="LMG334" s="200"/>
      <c r="LMH334" s="200"/>
      <c r="LMI334" s="200"/>
      <c r="LMO334" s="200"/>
      <c r="LMP334" s="200"/>
      <c r="LMQ334" s="200"/>
      <c r="LMR334" s="200"/>
      <c r="LMS334" s="200"/>
      <c r="LMT334" s="200"/>
      <c r="LMU334" s="200"/>
      <c r="LMW334" s="200"/>
      <c r="LMX334" s="200"/>
      <c r="LMY334" s="200"/>
      <c r="LMZ334" s="200"/>
      <c r="LNA334" s="200"/>
      <c r="LNB334" s="200"/>
      <c r="LNC334" s="200"/>
      <c r="LND334" s="200"/>
      <c r="LNG334" s="200"/>
      <c r="LNJ334" s="200"/>
      <c r="LNM334" s="200"/>
      <c r="LNP334" s="200"/>
      <c r="LNS334" s="200"/>
      <c r="LNV334" s="200"/>
      <c r="LOE334" s="200"/>
      <c r="LOH334" s="200"/>
      <c r="LOK334" s="200"/>
      <c r="LON334" s="200"/>
      <c r="LOW334" s="200"/>
      <c r="LPC334" s="200"/>
      <c r="LPF334" s="200"/>
      <c r="LPI334" s="200"/>
      <c r="LPL334" s="200"/>
      <c r="LPR334" s="200"/>
      <c r="LQA334" s="200"/>
      <c r="LQC334" s="200"/>
      <c r="LQD334" s="200"/>
      <c r="LQF334" s="200"/>
      <c r="LQI334" s="200"/>
      <c r="LQL334" s="200"/>
      <c r="LQO334" s="200"/>
      <c r="LQR334" s="200"/>
      <c r="LQU334" s="200"/>
      <c r="LQW334" s="200"/>
      <c r="LQY334" s="200"/>
      <c r="LRB334" s="200"/>
      <c r="LRE334" s="200"/>
      <c r="LRH334" s="200"/>
      <c r="LRK334" s="200"/>
      <c r="LRN334" s="200"/>
      <c r="LRQ334" s="200"/>
      <c r="LRT334" s="200"/>
      <c r="LRV334" s="200"/>
      <c r="LRY334" s="200"/>
      <c r="LSB334" s="200"/>
      <c r="LSE334" s="200"/>
      <c r="LSK334" s="200"/>
      <c r="LSN334" s="200"/>
      <c r="LSP334" s="200"/>
      <c r="LTW334" s="200"/>
      <c r="LTZ334" s="200"/>
      <c r="LUC334" s="200"/>
      <c r="LUF334" s="200"/>
      <c r="LUI334" s="200"/>
      <c r="LUJ334" s="200"/>
      <c r="LUK334" s="200"/>
      <c r="LUN334" s="200"/>
      <c r="LUQ334" s="200"/>
      <c r="LUT334" s="200"/>
      <c r="LUW334" s="200"/>
      <c r="LUY334" s="200"/>
      <c r="LVM334" s="200"/>
      <c r="LVN334" s="200"/>
      <c r="LVO334" s="200"/>
      <c r="LVP334" s="200"/>
      <c r="LVQ334" s="200"/>
      <c r="LVR334" s="200"/>
      <c r="LVS334" s="200"/>
      <c r="LVT334" s="200"/>
      <c r="LVU334" s="200"/>
      <c r="LVV334" s="200"/>
      <c r="LVW334" s="200"/>
      <c r="LVX334" s="200"/>
      <c r="LVY334" s="200"/>
      <c r="LVZ334" s="200"/>
      <c r="LWA334" s="200"/>
      <c r="LWB334" s="200"/>
      <c r="LWC334" s="200"/>
      <c r="LWD334" s="200"/>
      <c r="LWE334" s="200"/>
      <c r="LWK334" s="200"/>
      <c r="LWL334" s="200"/>
      <c r="LWM334" s="200"/>
      <c r="LWN334" s="200"/>
      <c r="LWO334" s="200"/>
      <c r="LWP334" s="200"/>
      <c r="LWQ334" s="200"/>
      <c r="LWS334" s="200"/>
      <c r="LWT334" s="200"/>
      <c r="LWU334" s="200"/>
      <c r="LWV334" s="200"/>
      <c r="LWW334" s="200"/>
      <c r="LWX334" s="200"/>
      <c r="LWY334" s="200"/>
      <c r="LWZ334" s="200"/>
      <c r="LXC334" s="200"/>
      <c r="LXF334" s="200"/>
      <c r="LXI334" s="200"/>
      <c r="LXL334" s="200"/>
      <c r="LXO334" s="200"/>
      <c r="LXR334" s="200"/>
      <c r="LYA334" s="200"/>
      <c r="LYD334" s="200"/>
      <c r="LYG334" s="200"/>
      <c r="LYJ334" s="200"/>
      <c r="LYS334" s="200"/>
      <c r="LYY334" s="200"/>
      <c r="LZB334" s="200"/>
      <c r="LZE334" s="200"/>
      <c r="LZH334" s="200"/>
      <c r="LZN334" s="200"/>
      <c r="LZW334" s="200"/>
      <c r="LZY334" s="200"/>
      <c r="LZZ334" s="200"/>
      <c r="MAB334" s="200"/>
      <c r="MAE334" s="200"/>
      <c r="MAH334" s="200"/>
      <c r="MAK334" s="200"/>
      <c r="MAN334" s="200"/>
      <c r="MAQ334" s="200"/>
      <c r="MAS334" s="200"/>
      <c r="MAU334" s="200"/>
      <c r="MAX334" s="200"/>
      <c r="MBA334" s="200"/>
      <c r="MBD334" s="200"/>
      <c r="MBG334" s="200"/>
      <c r="MBJ334" s="200"/>
      <c r="MBM334" s="200"/>
      <c r="MBP334" s="200"/>
      <c r="MBR334" s="200"/>
      <c r="MBU334" s="200"/>
      <c r="MBX334" s="200"/>
      <c r="MCA334" s="200"/>
      <c r="MCG334" s="200"/>
      <c r="MCJ334" s="200"/>
      <c r="MCL334" s="200"/>
      <c r="MDS334" s="200"/>
      <c r="MDV334" s="200"/>
      <c r="MDY334" s="200"/>
      <c r="MEB334" s="200"/>
      <c r="MEE334" s="200"/>
      <c r="MEF334" s="200"/>
      <c r="MEG334" s="200"/>
      <c r="MEJ334" s="200"/>
      <c r="MEM334" s="200"/>
      <c r="MEP334" s="200"/>
      <c r="MES334" s="200"/>
      <c r="MEU334" s="200"/>
      <c r="MFI334" s="200"/>
      <c r="MFJ334" s="200"/>
      <c r="MFK334" s="200"/>
      <c r="MFL334" s="200"/>
      <c r="MFM334" s="200"/>
      <c r="MFN334" s="200"/>
      <c r="MFO334" s="200"/>
      <c r="MFP334" s="200"/>
      <c r="MFQ334" s="200"/>
      <c r="MFR334" s="200"/>
      <c r="MFS334" s="200"/>
      <c r="MFT334" s="200"/>
      <c r="MFU334" s="200"/>
      <c r="MFV334" s="200"/>
      <c r="MFW334" s="200"/>
      <c r="MFX334" s="200"/>
      <c r="MFY334" s="200"/>
      <c r="MFZ334" s="200"/>
      <c r="MGA334" s="200"/>
      <c r="MGG334" s="200"/>
      <c r="MGH334" s="200"/>
      <c r="MGI334" s="200"/>
      <c r="MGJ334" s="200"/>
      <c r="MGK334" s="200"/>
      <c r="MGL334" s="200"/>
      <c r="MGM334" s="200"/>
      <c r="MGO334" s="200"/>
      <c r="MGP334" s="200"/>
      <c r="MGQ334" s="200"/>
      <c r="MGR334" s="200"/>
      <c r="MGS334" s="200"/>
      <c r="MGT334" s="200"/>
      <c r="MGU334" s="200"/>
      <c r="MGV334" s="200"/>
      <c r="MGY334" s="200"/>
      <c r="MHB334" s="200"/>
      <c r="MHE334" s="200"/>
      <c r="MHH334" s="200"/>
      <c r="MHK334" s="200"/>
      <c r="MHN334" s="200"/>
      <c r="MHW334" s="200"/>
      <c r="MHZ334" s="200"/>
      <c r="MIC334" s="200"/>
      <c r="MIF334" s="200"/>
      <c r="MIO334" s="200"/>
      <c r="MIU334" s="200"/>
      <c r="MIX334" s="200"/>
      <c r="MJA334" s="200"/>
      <c r="MJD334" s="200"/>
      <c r="MJJ334" s="200"/>
      <c r="MJS334" s="200"/>
      <c r="MJU334" s="200"/>
      <c r="MJV334" s="200"/>
      <c r="MJX334" s="200"/>
      <c r="MKA334" s="200"/>
      <c r="MKD334" s="200"/>
      <c r="MKG334" s="200"/>
      <c r="MKJ334" s="200"/>
      <c r="MKM334" s="200"/>
      <c r="MKO334" s="200"/>
      <c r="MKQ334" s="200"/>
      <c r="MKT334" s="200"/>
      <c r="MKW334" s="200"/>
      <c r="MKZ334" s="200"/>
      <c r="MLC334" s="200"/>
      <c r="MLF334" s="200"/>
      <c r="MLI334" s="200"/>
      <c r="MLL334" s="200"/>
      <c r="MLN334" s="200"/>
      <c r="MLQ334" s="200"/>
      <c r="MLT334" s="200"/>
      <c r="MLW334" s="200"/>
      <c r="MMC334" s="200"/>
      <c r="MMF334" s="200"/>
      <c r="MMH334" s="200"/>
      <c r="MNO334" s="200"/>
      <c r="MNR334" s="200"/>
      <c r="MNU334" s="200"/>
      <c r="MNX334" s="200"/>
      <c r="MOA334" s="200"/>
      <c r="MOB334" s="200"/>
      <c r="MOC334" s="200"/>
      <c r="MOF334" s="200"/>
      <c r="MOI334" s="200"/>
      <c r="MOL334" s="200"/>
      <c r="MOO334" s="200"/>
      <c r="MOQ334" s="200"/>
      <c r="MPE334" s="200"/>
      <c r="MPF334" s="200"/>
      <c r="MPG334" s="200"/>
      <c r="MPH334" s="200"/>
      <c r="MPI334" s="200"/>
      <c r="MPJ334" s="200"/>
      <c r="MPK334" s="200"/>
      <c r="MPL334" s="200"/>
      <c r="MPM334" s="200"/>
      <c r="MPN334" s="200"/>
      <c r="MPO334" s="200"/>
      <c r="MPP334" s="200"/>
      <c r="MPQ334" s="200"/>
      <c r="MPR334" s="200"/>
      <c r="MPS334" s="200"/>
      <c r="MPT334" s="200"/>
      <c r="MPU334" s="200"/>
      <c r="MPV334" s="200"/>
      <c r="MPW334" s="200"/>
      <c r="MQC334" s="200"/>
      <c r="MQD334" s="200"/>
      <c r="MQE334" s="200"/>
      <c r="MQF334" s="200"/>
      <c r="MQG334" s="200"/>
      <c r="MQH334" s="200"/>
      <c r="MQI334" s="200"/>
      <c r="MQK334" s="200"/>
      <c r="MQL334" s="200"/>
      <c r="MQM334" s="200"/>
      <c r="MQN334" s="200"/>
      <c r="MQO334" s="200"/>
      <c r="MQP334" s="200"/>
      <c r="MQQ334" s="200"/>
      <c r="MQR334" s="200"/>
      <c r="MQU334" s="200"/>
      <c r="MQX334" s="200"/>
      <c r="MRA334" s="200"/>
      <c r="MRD334" s="200"/>
      <c r="MRG334" s="200"/>
      <c r="MRJ334" s="200"/>
      <c r="MRS334" s="200"/>
      <c r="MRV334" s="200"/>
      <c r="MRY334" s="200"/>
      <c r="MSB334" s="200"/>
      <c r="MSK334" s="200"/>
      <c r="MSQ334" s="200"/>
      <c r="MST334" s="200"/>
      <c r="MSW334" s="200"/>
      <c r="MSZ334" s="200"/>
      <c r="MTF334" s="200"/>
      <c r="MTO334" s="200"/>
      <c r="MTQ334" s="200"/>
      <c r="MTR334" s="200"/>
      <c r="MTT334" s="200"/>
      <c r="MTW334" s="200"/>
      <c r="MTZ334" s="200"/>
      <c r="MUC334" s="200"/>
      <c r="MUF334" s="200"/>
      <c r="MUI334" s="200"/>
      <c r="MUK334" s="200"/>
      <c r="MUM334" s="200"/>
      <c r="MUP334" s="200"/>
      <c r="MUS334" s="200"/>
      <c r="MUV334" s="200"/>
      <c r="MUY334" s="200"/>
      <c r="MVB334" s="200"/>
      <c r="MVE334" s="200"/>
      <c r="MVH334" s="200"/>
      <c r="MVJ334" s="200"/>
      <c r="MVM334" s="200"/>
      <c r="MVP334" s="200"/>
      <c r="MVS334" s="200"/>
      <c r="MVY334" s="200"/>
      <c r="MWB334" s="200"/>
      <c r="MWD334" s="200"/>
      <c r="MXK334" s="200"/>
      <c r="MXN334" s="200"/>
      <c r="MXQ334" s="200"/>
      <c r="MXT334" s="200"/>
      <c r="MXW334" s="200"/>
      <c r="MXX334" s="200"/>
      <c r="MXY334" s="200"/>
      <c r="MYB334" s="200"/>
      <c r="MYE334" s="200"/>
      <c r="MYH334" s="200"/>
      <c r="MYK334" s="200"/>
      <c r="MYM334" s="200"/>
      <c r="MZA334" s="200"/>
      <c r="MZB334" s="200"/>
      <c r="MZC334" s="200"/>
      <c r="MZD334" s="200"/>
      <c r="MZE334" s="200"/>
      <c r="MZF334" s="200"/>
      <c r="MZG334" s="200"/>
      <c r="MZH334" s="200"/>
      <c r="MZI334" s="200"/>
      <c r="MZJ334" s="200"/>
      <c r="MZK334" s="200"/>
      <c r="MZL334" s="200"/>
      <c r="MZM334" s="200"/>
      <c r="MZN334" s="200"/>
      <c r="MZO334" s="200"/>
      <c r="MZP334" s="200"/>
      <c r="MZQ334" s="200"/>
      <c r="MZR334" s="200"/>
      <c r="MZS334" s="200"/>
      <c r="MZY334" s="200"/>
      <c r="MZZ334" s="200"/>
      <c r="NAA334" s="200"/>
      <c r="NAB334" s="200"/>
      <c r="NAC334" s="200"/>
      <c r="NAD334" s="200"/>
      <c r="NAE334" s="200"/>
      <c r="NAG334" s="200"/>
      <c r="NAH334" s="200"/>
      <c r="NAI334" s="200"/>
      <c r="NAJ334" s="200"/>
      <c r="NAK334" s="200"/>
      <c r="NAL334" s="200"/>
      <c r="NAM334" s="200"/>
      <c r="NAN334" s="200"/>
      <c r="NAQ334" s="200"/>
      <c r="NAT334" s="200"/>
      <c r="NAW334" s="200"/>
      <c r="NAZ334" s="200"/>
      <c r="NBC334" s="200"/>
      <c r="NBF334" s="200"/>
      <c r="NBO334" s="200"/>
      <c r="NBR334" s="200"/>
      <c r="NBU334" s="200"/>
      <c r="NBX334" s="200"/>
      <c r="NCG334" s="200"/>
      <c r="NCM334" s="200"/>
      <c r="NCP334" s="200"/>
      <c r="NCS334" s="200"/>
      <c r="NCV334" s="200"/>
      <c r="NDB334" s="200"/>
      <c r="NDK334" s="200"/>
      <c r="NDM334" s="200"/>
      <c r="NDN334" s="200"/>
      <c r="NDP334" s="200"/>
      <c r="NDS334" s="200"/>
      <c r="NDV334" s="200"/>
      <c r="NDY334" s="200"/>
      <c r="NEB334" s="200"/>
      <c r="NEE334" s="200"/>
      <c r="NEG334" s="200"/>
      <c r="NEI334" s="200"/>
      <c r="NEL334" s="200"/>
      <c r="NEO334" s="200"/>
      <c r="NER334" s="200"/>
      <c r="NEU334" s="200"/>
      <c r="NEX334" s="200"/>
      <c r="NFA334" s="200"/>
      <c r="NFD334" s="200"/>
      <c r="NFF334" s="200"/>
      <c r="NFI334" s="200"/>
      <c r="NFL334" s="200"/>
      <c r="NFO334" s="200"/>
      <c r="NFU334" s="200"/>
      <c r="NFX334" s="200"/>
      <c r="NFZ334" s="200"/>
      <c r="NHG334" s="200"/>
      <c r="NHJ334" s="200"/>
      <c r="NHM334" s="200"/>
      <c r="NHP334" s="200"/>
      <c r="NHS334" s="200"/>
      <c r="NHT334" s="200"/>
      <c r="NHU334" s="200"/>
      <c r="NHX334" s="200"/>
      <c r="NIA334" s="200"/>
      <c r="NID334" s="200"/>
      <c r="NIG334" s="200"/>
      <c r="NII334" s="200"/>
      <c r="NIW334" s="200"/>
      <c r="NIX334" s="200"/>
      <c r="NIY334" s="200"/>
      <c r="NIZ334" s="200"/>
      <c r="NJA334" s="200"/>
      <c r="NJB334" s="200"/>
      <c r="NJC334" s="200"/>
      <c r="NJD334" s="200"/>
      <c r="NJE334" s="200"/>
      <c r="NJF334" s="200"/>
      <c r="NJG334" s="200"/>
      <c r="NJH334" s="200"/>
      <c r="NJI334" s="200"/>
      <c r="NJJ334" s="200"/>
      <c r="NJK334" s="200"/>
      <c r="NJL334" s="200"/>
      <c r="NJM334" s="200"/>
      <c r="NJN334" s="200"/>
      <c r="NJO334" s="200"/>
      <c r="NJU334" s="200"/>
      <c r="NJV334" s="200"/>
      <c r="NJW334" s="200"/>
      <c r="NJX334" s="200"/>
      <c r="NJY334" s="200"/>
      <c r="NJZ334" s="200"/>
      <c r="NKA334" s="200"/>
      <c r="NKC334" s="200"/>
      <c r="NKD334" s="200"/>
      <c r="NKE334" s="200"/>
      <c r="NKF334" s="200"/>
      <c r="NKG334" s="200"/>
      <c r="NKH334" s="200"/>
      <c r="NKI334" s="200"/>
      <c r="NKJ334" s="200"/>
      <c r="NKM334" s="200"/>
      <c r="NKP334" s="200"/>
      <c r="NKS334" s="200"/>
      <c r="NKV334" s="200"/>
      <c r="NKY334" s="200"/>
      <c r="NLB334" s="200"/>
      <c r="NLK334" s="200"/>
      <c r="NLN334" s="200"/>
      <c r="NLQ334" s="200"/>
      <c r="NLT334" s="200"/>
      <c r="NMC334" s="200"/>
      <c r="NMI334" s="200"/>
      <c r="NML334" s="200"/>
      <c r="NMO334" s="200"/>
      <c r="NMR334" s="200"/>
      <c r="NMX334" s="200"/>
      <c r="NNG334" s="200"/>
      <c r="NNI334" s="200"/>
      <c r="NNJ334" s="200"/>
      <c r="NNL334" s="200"/>
      <c r="NNO334" s="200"/>
      <c r="NNR334" s="200"/>
      <c r="NNU334" s="200"/>
      <c r="NNX334" s="200"/>
      <c r="NOA334" s="200"/>
      <c r="NOC334" s="200"/>
      <c r="NOE334" s="200"/>
      <c r="NOH334" s="200"/>
      <c r="NOK334" s="200"/>
      <c r="NON334" s="200"/>
      <c r="NOQ334" s="200"/>
      <c r="NOT334" s="200"/>
      <c r="NOW334" s="200"/>
      <c r="NOZ334" s="200"/>
      <c r="NPB334" s="200"/>
      <c r="NPE334" s="200"/>
      <c r="NPH334" s="200"/>
      <c r="NPK334" s="200"/>
      <c r="NPQ334" s="200"/>
      <c r="NPT334" s="200"/>
      <c r="NPV334" s="200"/>
      <c r="NRC334" s="200"/>
      <c r="NRF334" s="200"/>
      <c r="NRI334" s="200"/>
      <c r="NRL334" s="200"/>
      <c r="NRO334" s="200"/>
      <c r="NRP334" s="200"/>
      <c r="NRQ334" s="200"/>
      <c r="NRT334" s="200"/>
      <c r="NRW334" s="200"/>
      <c r="NRZ334" s="200"/>
      <c r="NSC334" s="200"/>
      <c r="NSE334" s="200"/>
      <c r="NSS334" s="200"/>
      <c r="NST334" s="200"/>
      <c r="NSU334" s="200"/>
      <c r="NSV334" s="200"/>
      <c r="NSW334" s="200"/>
      <c r="NSX334" s="200"/>
      <c r="NSY334" s="200"/>
      <c r="NSZ334" s="200"/>
      <c r="NTA334" s="200"/>
      <c r="NTB334" s="200"/>
      <c r="NTC334" s="200"/>
      <c r="NTD334" s="200"/>
      <c r="NTE334" s="200"/>
      <c r="NTF334" s="200"/>
      <c r="NTG334" s="200"/>
      <c r="NTH334" s="200"/>
      <c r="NTI334" s="200"/>
      <c r="NTJ334" s="200"/>
      <c r="NTK334" s="200"/>
      <c r="NTQ334" s="200"/>
      <c r="NTR334" s="200"/>
      <c r="NTS334" s="200"/>
      <c r="NTT334" s="200"/>
      <c r="NTU334" s="200"/>
      <c r="NTV334" s="200"/>
      <c r="NTW334" s="200"/>
      <c r="NTY334" s="200"/>
      <c r="NTZ334" s="200"/>
      <c r="NUA334" s="200"/>
      <c r="NUB334" s="200"/>
      <c r="NUC334" s="200"/>
      <c r="NUD334" s="200"/>
      <c r="NUE334" s="200"/>
      <c r="NUF334" s="200"/>
      <c r="NUI334" s="200"/>
      <c r="NUL334" s="200"/>
      <c r="NUO334" s="200"/>
      <c r="NUR334" s="200"/>
      <c r="NUU334" s="200"/>
      <c r="NUX334" s="200"/>
      <c r="NVG334" s="200"/>
      <c r="NVJ334" s="200"/>
      <c r="NVM334" s="200"/>
      <c r="NVP334" s="200"/>
      <c r="NVY334" s="200"/>
      <c r="NWE334" s="200"/>
      <c r="NWH334" s="200"/>
      <c r="NWK334" s="200"/>
      <c r="NWN334" s="200"/>
      <c r="NWT334" s="200"/>
      <c r="NXC334" s="200"/>
      <c r="NXE334" s="200"/>
      <c r="NXF334" s="200"/>
      <c r="NXH334" s="200"/>
      <c r="NXK334" s="200"/>
      <c r="NXN334" s="200"/>
      <c r="NXQ334" s="200"/>
      <c r="NXT334" s="200"/>
      <c r="NXW334" s="200"/>
      <c r="NXY334" s="200"/>
      <c r="NYA334" s="200"/>
      <c r="NYD334" s="200"/>
      <c r="NYG334" s="200"/>
      <c r="NYJ334" s="200"/>
      <c r="NYM334" s="200"/>
      <c r="NYP334" s="200"/>
      <c r="NYS334" s="200"/>
      <c r="NYV334" s="200"/>
      <c r="NYX334" s="200"/>
      <c r="NZA334" s="200"/>
      <c r="NZD334" s="200"/>
      <c r="NZG334" s="200"/>
      <c r="NZM334" s="200"/>
      <c r="NZP334" s="200"/>
      <c r="NZR334" s="200"/>
      <c r="OAY334" s="200"/>
      <c r="OBB334" s="200"/>
      <c r="OBE334" s="200"/>
      <c r="OBH334" s="200"/>
      <c r="OBK334" s="200"/>
      <c r="OBL334" s="200"/>
      <c r="OBM334" s="200"/>
      <c r="OBP334" s="200"/>
      <c r="OBS334" s="200"/>
      <c r="OBV334" s="200"/>
      <c r="OBY334" s="200"/>
      <c r="OCA334" s="200"/>
      <c r="OCO334" s="200"/>
      <c r="OCP334" s="200"/>
      <c r="OCQ334" s="200"/>
      <c r="OCR334" s="200"/>
      <c r="OCS334" s="200"/>
      <c r="OCT334" s="200"/>
      <c r="OCU334" s="200"/>
      <c r="OCV334" s="200"/>
      <c r="OCW334" s="200"/>
      <c r="OCX334" s="200"/>
      <c r="OCY334" s="200"/>
      <c r="OCZ334" s="200"/>
      <c r="ODA334" s="200"/>
      <c r="ODB334" s="200"/>
      <c r="ODC334" s="200"/>
      <c r="ODD334" s="200"/>
      <c r="ODE334" s="200"/>
      <c r="ODF334" s="200"/>
      <c r="ODG334" s="200"/>
      <c r="ODM334" s="200"/>
      <c r="ODN334" s="200"/>
      <c r="ODO334" s="200"/>
      <c r="ODP334" s="200"/>
      <c r="ODQ334" s="200"/>
      <c r="ODR334" s="200"/>
      <c r="ODS334" s="200"/>
      <c r="ODU334" s="200"/>
      <c r="ODV334" s="200"/>
      <c r="ODW334" s="200"/>
      <c r="ODX334" s="200"/>
      <c r="ODY334" s="200"/>
      <c r="ODZ334" s="200"/>
      <c r="OEA334" s="200"/>
      <c r="OEB334" s="200"/>
      <c r="OEE334" s="200"/>
      <c r="OEH334" s="200"/>
      <c r="OEK334" s="200"/>
      <c r="OEN334" s="200"/>
      <c r="OEQ334" s="200"/>
      <c r="OET334" s="200"/>
      <c r="OFC334" s="200"/>
      <c r="OFF334" s="200"/>
      <c r="OFI334" s="200"/>
      <c r="OFL334" s="200"/>
      <c r="OFU334" s="200"/>
      <c r="OGA334" s="200"/>
      <c r="OGD334" s="200"/>
      <c r="OGG334" s="200"/>
      <c r="OGJ334" s="200"/>
      <c r="OGP334" s="200"/>
      <c r="OGY334" s="200"/>
      <c r="OHA334" s="200"/>
      <c r="OHB334" s="200"/>
      <c r="OHD334" s="200"/>
      <c r="OHG334" s="200"/>
      <c r="OHJ334" s="200"/>
      <c r="OHM334" s="200"/>
      <c r="OHP334" s="200"/>
      <c r="OHS334" s="200"/>
      <c r="OHU334" s="200"/>
      <c r="OHW334" s="200"/>
      <c r="OHZ334" s="200"/>
      <c r="OIC334" s="200"/>
      <c r="OIF334" s="200"/>
      <c r="OII334" s="200"/>
      <c r="OIL334" s="200"/>
      <c r="OIO334" s="200"/>
      <c r="OIR334" s="200"/>
      <c r="OIT334" s="200"/>
      <c r="OIW334" s="200"/>
      <c r="OIZ334" s="200"/>
      <c r="OJC334" s="200"/>
      <c r="OJI334" s="200"/>
      <c r="OJL334" s="200"/>
      <c r="OJN334" s="200"/>
      <c r="OKU334" s="200"/>
      <c r="OKX334" s="200"/>
      <c r="OLA334" s="200"/>
      <c r="OLD334" s="200"/>
      <c r="OLG334" s="200"/>
      <c r="OLH334" s="200"/>
      <c r="OLI334" s="200"/>
      <c r="OLL334" s="200"/>
      <c r="OLO334" s="200"/>
      <c r="OLR334" s="200"/>
      <c r="OLU334" s="200"/>
      <c r="OLW334" s="200"/>
      <c r="OMK334" s="200"/>
      <c r="OML334" s="200"/>
      <c r="OMM334" s="200"/>
      <c r="OMN334" s="200"/>
      <c r="OMO334" s="200"/>
      <c r="OMP334" s="200"/>
      <c r="OMQ334" s="200"/>
      <c r="OMR334" s="200"/>
      <c r="OMS334" s="200"/>
      <c r="OMT334" s="200"/>
      <c r="OMU334" s="200"/>
      <c r="OMV334" s="200"/>
      <c r="OMW334" s="200"/>
      <c r="OMX334" s="200"/>
      <c r="OMY334" s="200"/>
      <c r="OMZ334" s="200"/>
      <c r="ONA334" s="200"/>
      <c r="ONB334" s="200"/>
      <c r="ONC334" s="200"/>
      <c r="ONI334" s="200"/>
      <c r="ONJ334" s="200"/>
      <c r="ONK334" s="200"/>
      <c r="ONL334" s="200"/>
      <c r="ONM334" s="200"/>
      <c r="ONN334" s="200"/>
      <c r="ONO334" s="200"/>
      <c r="ONQ334" s="200"/>
      <c r="ONR334" s="200"/>
      <c r="ONS334" s="200"/>
      <c r="ONT334" s="200"/>
      <c r="ONU334" s="200"/>
      <c r="ONV334" s="200"/>
      <c r="ONW334" s="200"/>
      <c r="ONX334" s="200"/>
      <c r="OOA334" s="200"/>
      <c r="OOD334" s="200"/>
      <c r="OOG334" s="200"/>
      <c r="OOJ334" s="200"/>
      <c r="OOM334" s="200"/>
      <c r="OOP334" s="200"/>
      <c r="OOY334" s="200"/>
      <c r="OPB334" s="200"/>
      <c r="OPE334" s="200"/>
      <c r="OPH334" s="200"/>
      <c r="OPQ334" s="200"/>
      <c r="OPW334" s="200"/>
      <c r="OPZ334" s="200"/>
      <c r="OQC334" s="200"/>
      <c r="OQF334" s="200"/>
      <c r="OQL334" s="200"/>
      <c r="OQU334" s="200"/>
      <c r="OQW334" s="200"/>
      <c r="OQX334" s="200"/>
      <c r="OQZ334" s="200"/>
      <c r="ORC334" s="200"/>
      <c r="ORF334" s="200"/>
      <c r="ORI334" s="200"/>
      <c r="ORL334" s="200"/>
      <c r="ORO334" s="200"/>
      <c r="ORQ334" s="200"/>
      <c r="ORS334" s="200"/>
      <c r="ORV334" s="200"/>
      <c r="ORY334" s="200"/>
      <c r="OSB334" s="200"/>
      <c r="OSE334" s="200"/>
      <c r="OSH334" s="200"/>
      <c r="OSK334" s="200"/>
      <c r="OSN334" s="200"/>
      <c r="OSP334" s="200"/>
      <c r="OSS334" s="200"/>
      <c r="OSV334" s="200"/>
      <c r="OSY334" s="200"/>
      <c r="OTE334" s="200"/>
      <c r="OTH334" s="200"/>
      <c r="OTJ334" s="200"/>
      <c r="OUQ334" s="200"/>
      <c r="OUT334" s="200"/>
      <c r="OUW334" s="200"/>
      <c r="OUZ334" s="200"/>
      <c r="OVC334" s="200"/>
      <c r="OVD334" s="200"/>
      <c r="OVE334" s="200"/>
      <c r="OVH334" s="200"/>
      <c r="OVK334" s="200"/>
      <c r="OVN334" s="200"/>
      <c r="OVQ334" s="200"/>
      <c r="OVS334" s="200"/>
      <c r="OWG334" s="200"/>
      <c r="OWH334" s="200"/>
      <c r="OWI334" s="200"/>
      <c r="OWJ334" s="200"/>
      <c r="OWK334" s="200"/>
      <c r="OWL334" s="200"/>
      <c r="OWM334" s="200"/>
      <c r="OWN334" s="200"/>
      <c r="OWO334" s="200"/>
      <c r="OWP334" s="200"/>
      <c r="OWQ334" s="200"/>
      <c r="OWR334" s="200"/>
      <c r="OWS334" s="200"/>
      <c r="OWT334" s="200"/>
      <c r="OWU334" s="200"/>
      <c r="OWV334" s="200"/>
      <c r="OWW334" s="200"/>
      <c r="OWX334" s="200"/>
      <c r="OWY334" s="200"/>
      <c r="OXE334" s="200"/>
      <c r="OXF334" s="200"/>
      <c r="OXG334" s="200"/>
      <c r="OXH334" s="200"/>
      <c r="OXI334" s="200"/>
      <c r="OXJ334" s="200"/>
      <c r="OXK334" s="200"/>
      <c r="OXM334" s="200"/>
      <c r="OXN334" s="200"/>
      <c r="OXO334" s="200"/>
      <c r="OXP334" s="200"/>
      <c r="OXQ334" s="200"/>
      <c r="OXR334" s="200"/>
      <c r="OXS334" s="200"/>
      <c r="OXT334" s="200"/>
      <c r="OXW334" s="200"/>
      <c r="OXZ334" s="200"/>
      <c r="OYC334" s="200"/>
      <c r="OYF334" s="200"/>
      <c r="OYI334" s="200"/>
      <c r="OYL334" s="200"/>
      <c r="OYU334" s="200"/>
      <c r="OYX334" s="200"/>
      <c r="OZA334" s="200"/>
      <c r="OZD334" s="200"/>
      <c r="OZM334" s="200"/>
      <c r="OZS334" s="200"/>
      <c r="OZV334" s="200"/>
      <c r="OZY334" s="200"/>
      <c r="PAB334" s="200"/>
      <c r="PAH334" s="200"/>
      <c r="PAQ334" s="200"/>
      <c r="PAS334" s="200"/>
      <c r="PAT334" s="200"/>
      <c r="PAV334" s="200"/>
      <c r="PAY334" s="200"/>
      <c r="PBB334" s="200"/>
      <c r="PBE334" s="200"/>
      <c r="PBH334" s="200"/>
      <c r="PBK334" s="200"/>
      <c r="PBM334" s="200"/>
      <c r="PBO334" s="200"/>
      <c r="PBR334" s="200"/>
      <c r="PBU334" s="200"/>
      <c r="PBX334" s="200"/>
      <c r="PCA334" s="200"/>
      <c r="PCD334" s="200"/>
      <c r="PCG334" s="200"/>
      <c r="PCJ334" s="200"/>
      <c r="PCL334" s="200"/>
      <c r="PCO334" s="200"/>
      <c r="PCR334" s="200"/>
      <c r="PCU334" s="200"/>
      <c r="PDA334" s="200"/>
      <c r="PDD334" s="200"/>
      <c r="PDF334" s="200"/>
      <c r="PEM334" s="200"/>
      <c r="PEP334" s="200"/>
      <c r="PES334" s="200"/>
      <c r="PEV334" s="200"/>
      <c r="PEY334" s="200"/>
      <c r="PEZ334" s="200"/>
      <c r="PFA334" s="200"/>
      <c r="PFD334" s="200"/>
      <c r="PFG334" s="200"/>
      <c r="PFJ334" s="200"/>
      <c r="PFM334" s="200"/>
      <c r="PFO334" s="200"/>
      <c r="PGC334" s="200"/>
      <c r="PGD334" s="200"/>
      <c r="PGE334" s="200"/>
      <c r="PGF334" s="200"/>
      <c r="PGG334" s="200"/>
      <c r="PGH334" s="200"/>
      <c r="PGI334" s="200"/>
      <c r="PGJ334" s="200"/>
      <c r="PGK334" s="200"/>
      <c r="PGL334" s="200"/>
      <c r="PGM334" s="200"/>
      <c r="PGN334" s="200"/>
      <c r="PGO334" s="200"/>
      <c r="PGP334" s="200"/>
      <c r="PGQ334" s="200"/>
      <c r="PGR334" s="200"/>
      <c r="PGS334" s="200"/>
      <c r="PGT334" s="200"/>
      <c r="PGU334" s="200"/>
      <c r="PHA334" s="200"/>
      <c r="PHB334" s="200"/>
      <c r="PHC334" s="200"/>
      <c r="PHD334" s="200"/>
      <c r="PHE334" s="200"/>
      <c r="PHF334" s="200"/>
      <c r="PHG334" s="200"/>
      <c r="PHI334" s="200"/>
      <c r="PHJ334" s="200"/>
      <c r="PHK334" s="200"/>
      <c r="PHL334" s="200"/>
      <c r="PHM334" s="200"/>
      <c r="PHN334" s="200"/>
      <c r="PHO334" s="200"/>
      <c r="PHP334" s="200"/>
      <c r="PHS334" s="200"/>
      <c r="PHV334" s="200"/>
      <c r="PHY334" s="200"/>
      <c r="PIB334" s="200"/>
      <c r="PIE334" s="200"/>
      <c r="PIH334" s="200"/>
      <c r="PIQ334" s="200"/>
      <c r="PIT334" s="200"/>
      <c r="PIW334" s="200"/>
      <c r="PIZ334" s="200"/>
      <c r="PJI334" s="200"/>
      <c r="PJO334" s="200"/>
      <c r="PJR334" s="200"/>
      <c r="PJU334" s="200"/>
      <c r="PJX334" s="200"/>
      <c r="PKD334" s="200"/>
      <c r="PKM334" s="200"/>
      <c r="PKO334" s="200"/>
      <c r="PKP334" s="200"/>
      <c r="PKR334" s="200"/>
      <c r="PKU334" s="200"/>
      <c r="PKX334" s="200"/>
      <c r="PLA334" s="200"/>
      <c r="PLD334" s="200"/>
      <c r="PLG334" s="200"/>
      <c r="PLI334" s="200"/>
      <c r="PLK334" s="200"/>
      <c r="PLN334" s="200"/>
      <c r="PLQ334" s="200"/>
      <c r="PLT334" s="200"/>
      <c r="PLW334" s="200"/>
      <c r="PLZ334" s="200"/>
      <c r="PMC334" s="200"/>
      <c r="PMF334" s="200"/>
      <c r="PMH334" s="200"/>
      <c r="PMK334" s="200"/>
      <c r="PMN334" s="200"/>
      <c r="PMQ334" s="200"/>
      <c r="PMW334" s="200"/>
      <c r="PMZ334" s="200"/>
      <c r="PNB334" s="200"/>
      <c r="POI334" s="200"/>
      <c r="POL334" s="200"/>
      <c r="POO334" s="200"/>
      <c r="POR334" s="200"/>
      <c r="POU334" s="200"/>
      <c r="POV334" s="200"/>
      <c r="POW334" s="200"/>
      <c r="POZ334" s="200"/>
      <c r="PPC334" s="200"/>
      <c r="PPF334" s="200"/>
      <c r="PPI334" s="200"/>
      <c r="PPK334" s="200"/>
      <c r="PPY334" s="200"/>
      <c r="PPZ334" s="200"/>
      <c r="PQA334" s="200"/>
      <c r="PQB334" s="200"/>
      <c r="PQC334" s="200"/>
      <c r="PQD334" s="200"/>
      <c r="PQE334" s="200"/>
      <c r="PQF334" s="200"/>
      <c r="PQG334" s="200"/>
      <c r="PQH334" s="200"/>
      <c r="PQI334" s="200"/>
      <c r="PQJ334" s="200"/>
      <c r="PQK334" s="200"/>
      <c r="PQL334" s="200"/>
      <c r="PQM334" s="200"/>
      <c r="PQN334" s="200"/>
      <c r="PQO334" s="200"/>
      <c r="PQP334" s="200"/>
      <c r="PQQ334" s="200"/>
      <c r="PQW334" s="200"/>
      <c r="PQX334" s="200"/>
      <c r="PQY334" s="200"/>
      <c r="PQZ334" s="200"/>
      <c r="PRA334" s="200"/>
      <c r="PRB334" s="200"/>
      <c r="PRC334" s="200"/>
      <c r="PRE334" s="200"/>
      <c r="PRF334" s="200"/>
      <c r="PRG334" s="200"/>
      <c r="PRH334" s="200"/>
      <c r="PRI334" s="200"/>
      <c r="PRJ334" s="200"/>
      <c r="PRK334" s="200"/>
      <c r="PRL334" s="200"/>
      <c r="PRO334" s="200"/>
      <c r="PRR334" s="200"/>
      <c r="PRU334" s="200"/>
      <c r="PRX334" s="200"/>
      <c r="PSA334" s="200"/>
      <c r="PSD334" s="200"/>
      <c r="PSM334" s="200"/>
      <c r="PSP334" s="200"/>
      <c r="PSS334" s="200"/>
      <c r="PSV334" s="200"/>
      <c r="PTE334" s="200"/>
      <c r="PTK334" s="200"/>
      <c r="PTN334" s="200"/>
      <c r="PTQ334" s="200"/>
      <c r="PTT334" s="200"/>
      <c r="PTZ334" s="200"/>
      <c r="PUI334" s="200"/>
      <c r="PUK334" s="200"/>
      <c r="PUL334" s="200"/>
      <c r="PUN334" s="200"/>
      <c r="PUQ334" s="200"/>
      <c r="PUT334" s="200"/>
      <c r="PUW334" s="200"/>
      <c r="PUZ334" s="200"/>
      <c r="PVC334" s="200"/>
      <c r="PVE334" s="200"/>
      <c r="PVG334" s="200"/>
      <c r="PVJ334" s="200"/>
      <c r="PVM334" s="200"/>
      <c r="PVP334" s="200"/>
      <c r="PVS334" s="200"/>
      <c r="PVV334" s="200"/>
      <c r="PVY334" s="200"/>
      <c r="PWB334" s="200"/>
      <c r="PWD334" s="200"/>
      <c r="PWG334" s="200"/>
      <c r="PWJ334" s="200"/>
      <c r="PWM334" s="200"/>
      <c r="PWS334" s="200"/>
      <c r="PWV334" s="200"/>
      <c r="PWX334" s="200"/>
      <c r="PYE334" s="200"/>
      <c r="PYH334" s="200"/>
      <c r="PYK334" s="200"/>
      <c r="PYN334" s="200"/>
      <c r="PYQ334" s="200"/>
      <c r="PYR334" s="200"/>
      <c r="PYS334" s="200"/>
      <c r="PYV334" s="200"/>
      <c r="PYY334" s="200"/>
      <c r="PZB334" s="200"/>
      <c r="PZE334" s="200"/>
      <c r="PZG334" s="200"/>
      <c r="PZU334" s="200"/>
      <c r="PZV334" s="200"/>
      <c r="PZW334" s="200"/>
      <c r="PZX334" s="200"/>
      <c r="PZY334" s="200"/>
      <c r="PZZ334" s="200"/>
      <c r="QAA334" s="200"/>
      <c r="QAB334" s="200"/>
      <c r="QAC334" s="200"/>
      <c r="QAD334" s="200"/>
      <c r="QAE334" s="200"/>
      <c r="QAF334" s="200"/>
      <c r="QAG334" s="200"/>
      <c r="QAH334" s="200"/>
      <c r="QAI334" s="200"/>
      <c r="QAJ334" s="200"/>
      <c r="QAK334" s="200"/>
      <c r="QAL334" s="200"/>
      <c r="QAM334" s="200"/>
      <c r="QAS334" s="200"/>
      <c r="QAT334" s="200"/>
      <c r="QAU334" s="200"/>
      <c r="QAV334" s="200"/>
      <c r="QAW334" s="200"/>
      <c r="QAX334" s="200"/>
      <c r="QAY334" s="200"/>
      <c r="QBA334" s="200"/>
      <c r="QBB334" s="200"/>
      <c r="QBC334" s="200"/>
      <c r="QBD334" s="200"/>
      <c r="QBE334" s="200"/>
      <c r="QBF334" s="200"/>
      <c r="QBG334" s="200"/>
      <c r="QBH334" s="200"/>
      <c r="QBK334" s="200"/>
      <c r="QBN334" s="200"/>
      <c r="QBQ334" s="200"/>
      <c r="QBT334" s="200"/>
      <c r="QBW334" s="200"/>
      <c r="QBZ334" s="200"/>
      <c r="QCI334" s="200"/>
      <c r="QCL334" s="200"/>
      <c r="QCO334" s="200"/>
      <c r="QCR334" s="200"/>
      <c r="QDA334" s="200"/>
      <c r="QDG334" s="200"/>
      <c r="QDJ334" s="200"/>
      <c r="QDM334" s="200"/>
      <c r="QDP334" s="200"/>
      <c r="QDV334" s="200"/>
      <c r="QEE334" s="200"/>
      <c r="QEG334" s="200"/>
      <c r="QEH334" s="200"/>
      <c r="QEJ334" s="200"/>
      <c r="QEM334" s="200"/>
      <c r="QEP334" s="200"/>
      <c r="QES334" s="200"/>
      <c r="QEV334" s="200"/>
      <c r="QEY334" s="200"/>
      <c r="QFA334" s="200"/>
      <c r="QFC334" s="200"/>
      <c r="QFF334" s="200"/>
      <c r="QFI334" s="200"/>
      <c r="QFL334" s="200"/>
      <c r="QFO334" s="200"/>
      <c r="QFR334" s="200"/>
      <c r="QFU334" s="200"/>
      <c r="QFX334" s="200"/>
      <c r="QFZ334" s="200"/>
      <c r="QGC334" s="200"/>
      <c r="QGF334" s="200"/>
      <c r="QGI334" s="200"/>
      <c r="QGO334" s="200"/>
      <c r="QGR334" s="200"/>
      <c r="QGT334" s="200"/>
      <c r="QIA334" s="200"/>
      <c r="QID334" s="200"/>
      <c r="QIG334" s="200"/>
      <c r="QIJ334" s="200"/>
      <c r="QIM334" s="200"/>
      <c r="QIN334" s="200"/>
      <c r="QIO334" s="200"/>
      <c r="QIR334" s="200"/>
      <c r="QIU334" s="200"/>
      <c r="QIX334" s="200"/>
      <c r="QJA334" s="200"/>
      <c r="QJC334" s="200"/>
      <c r="QJQ334" s="200"/>
      <c r="QJR334" s="200"/>
      <c r="QJS334" s="200"/>
      <c r="QJT334" s="200"/>
      <c r="QJU334" s="200"/>
      <c r="QJV334" s="200"/>
      <c r="QJW334" s="200"/>
      <c r="QJX334" s="200"/>
      <c r="QJY334" s="200"/>
      <c r="QJZ334" s="200"/>
      <c r="QKA334" s="200"/>
      <c r="QKB334" s="200"/>
      <c r="QKC334" s="200"/>
      <c r="QKD334" s="200"/>
      <c r="QKE334" s="200"/>
      <c r="QKF334" s="200"/>
      <c r="QKG334" s="200"/>
      <c r="QKH334" s="200"/>
      <c r="QKI334" s="200"/>
      <c r="QKO334" s="200"/>
      <c r="QKP334" s="200"/>
      <c r="QKQ334" s="200"/>
      <c r="QKR334" s="200"/>
      <c r="QKS334" s="200"/>
      <c r="QKT334" s="200"/>
      <c r="QKU334" s="200"/>
      <c r="QKW334" s="200"/>
      <c r="QKX334" s="200"/>
      <c r="QKY334" s="200"/>
      <c r="QKZ334" s="200"/>
      <c r="QLA334" s="200"/>
      <c r="QLB334" s="200"/>
      <c r="QLC334" s="200"/>
      <c r="QLD334" s="200"/>
      <c r="QLG334" s="200"/>
      <c r="QLJ334" s="200"/>
      <c r="QLM334" s="200"/>
      <c r="QLP334" s="200"/>
      <c r="QLS334" s="200"/>
      <c r="QLV334" s="200"/>
      <c r="QME334" s="200"/>
      <c r="QMH334" s="200"/>
      <c r="QMK334" s="200"/>
      <c r="QMN334" s="200"/>
      <c r="QMW334" s="200"/>
      <c r="QNC334" s="200"/>
      <c r="QNF334" s="200"/>
      <c r="QNI334" s="200"/>
      <c r="QNL334" s="200"/>
      <c r="QNR334" s="200"/>
      <c r="QOA334" s="200"/>
      <c r="QOC334" s="200"/>
      <c r="QOD334" s="200"/>
      <c r="QOF334" s="200"/>
      <c r="QOI334" s="200"/>
      <c r="QOL334" s="200"/>
      <c r="QOO334" s="200"/>
      <c r="QOR334" s="200"/>
      <c r="QOU334" s="200"/>
      <c r="QOW334" s="200"/>
      <c r="QOY334" s="200"/>
      <c r="QPB334" s="200"/>
      <c r="QPE334" s="200"/>
      <c r="QPH334" s="200"/>
      <c r="QPK334" s="200"/>
      <c r="QPN334" s="200"/>
      <c r="QPQ334" s="200"/>
      <c r="QPT334" s="200"/>
      <c r="QPV334" s="200"/>
      <c r="QPY334" s="200"/>
      <c r="QQB334" s="200"/>
      <c r="QQE334" s="200"/>
      <c r="QQK334" s="200"/>
      <c r="QQN334" s="200"/>
      <c r="QQP334" s="200"/>
      <c r="QRW334" s="200"/>
      <c r="QRZ334" s="200"/>
      <c r="QSC334" s="200"/>
      <c r="QSF334" s="200"/>
      <c r="QSI334" s="200"/>
      <c r="QSJ334" s="200"/>
      <c r="QSK334" s="200"/>
      <c r="QSN334" s="200"/>
      <c r="QSQ334" s="200"/>
      <c r="QST334" s="200"/>
      <c r="QSW334" s="200"/>
      <c r="QSY334" s="200"/>
      <c r="QTM334" s="200"/>
      <c r="QTN334" s="200"/>
      <c r="QTO334" s="200"/>
      <c r="QTP334" s="200"/>
      <c r="QTQ334" s="200"/>
      <c r="QTR334" s="200"/>
      <c r="QTS334" s="200"/>
      <c r="QTT334" s="200"/>
      <c r="QTU334" s="200"/>
      <c r="QTV334" s="200"/>
      <c r="QTW334" s="200"/>
      <c r="QTX334" s="200"/>
      <c r="QTY334" s="200"/>
      <c r="QTZ334" s="200"/>
      <c r="QUA334" s="200"/>
      <c r="QUB334" s="200"/>
      <c r="QUC334" s="200"/>
      <c r="QUD334" s="200"/>
      <c r="QUE334" s="200"/>
      <c r="QUK334" s="200"/>
      <c r="QUL334" s="200"/>
      <c r="QUM334" s="200"/>
      <c r="QUN334" s="200"/>
      <c r="QUO334" s="200"/>
      <c r="QUP334" s="200"/>
      <c r="QUQ334" s="200"/>
      <c r="QUS334" s="200"/>
      <c r="QUT334" s="200"/>
      <c r="QUU334" s="200"/>
      <c r="QUV334" s="200"/>
      <c r="QUW334" s="200"/>
      <c r="QUX334" s="200"/>
      <c r="QUY334" s="200"/>
      <c r="QUZ334" s="200"/>
      <c r="QVC334" s="200"/>
      <c r="QVF334" s="200"/>
      <c r="QVI334" s="200"/>
      <c r="QVL334" s="200"/>
      <c r="QVO334" s="200"/>
      <c r="QVR334" s="200"/>
      <c r="QWA334" s="200"/>
      <c r="QWD334" s="200"/>
      <c r="QWG334" s="200"/>
      <c r="QWJ334" s="200"/>
      <c r="QWS334" s="200"/>
      <c r="QWY334" s="200"/>
      <c r="QXB334" s="200"/>
      <c r="QXE334" s="200"/>
      <c r="QXH334" s="200"/>
      <c r="QXN334" s="200"/>
      <c r="QXW334" s="200"/>
      <c r="QXY334" s="200"/>
      <c r="QXZ334" s="200"/>
      <c r="QYB334" s="200"/>
      <c r="QYE334" s="200"/>
      <c r="QYH334" s="200"/>
      <c r="QYK334" s="200"/>
      <c r="QYN334" s="200"/>
      <c r="QYQ334" s="200"/>
      <c r="QYS334" s="200"/>
      <c r="QYU334" s="200"/>
      <c r="QYX334" s="200"/>
      <c r="QZA334" s="200"/>
      <c r="QZD334" s="200"/>
      <c r="QZG334" s="200"/>
      <c r="QZJ334" s="200"/>
      <c r="QZM334" s="200"/>
      <c r="QZP334" s="200"/>
      <c r="QZR334" s="200"/>
      <c r="QZU334" s="200"/>
      <c r="QZX334" s="200"/>
      <c r="RAA334" s="200"/>
      <c r="RAG334" s="200"/>
      <c r="RAJ334" s="200"/>
      <c r="RAL334" s="200"/>
      <c r="RBS334" s="200"/>
      <c r="RBV334" s="200"/>
      <c r="RBY334" s="200"/>
      <c r="RCB334" s="200"/>
      <c r="RCE334" s="200"/>
      <c r="RCF334" s="200"/>
      <c r="RCG334" s="200"/>
      <c r="RCJ334" s="200"/>
      <c r="RCM334" s="200"/>
      <c r="RCP334" s="200"/>
      <c r="RCS334" s="200"/>
      <c r="RCU334" s="200"/>
      <c r="RDI334" s="200"/>
      <c r="RDJ334" s="200"/>
      <c r="RDK334" s="200"/>
      <c r="RDL334" s="200"/>
      <c r="RDM334" s="200"/>
      <c r="RDN334" s="200"/>
      <c r="RDO334" s="200"/>
      <c r="RDP334" s="200"/>
      <c r="RDQ334" s="200"/>
      <c r="RDR334" s="200"/>
      <c r="RDS334" s="200"/>
      <c r="RDT334" s="200"/>
      <c r="RDU334" s="200"/>
      <c r="RDV334" s="200"/>
      <c r="RDW334" s="200"/>
      <c r="RDX334" s="200"/>
      <c r="RDY334" s="200"/>
      <c r="RDZ334" s="200"/>
      <c r="REA334" s="200"/>
      <c r="REG334" s="200"/>
      <c r="REH334" s="200"/>
      <c r="REI334" s="200"/>
      <c r="REJ334" s="200"/>
      <c r="REK334" s="200"/>
      <c r="REL334" s="200"/>
      <c r="REM334" s="200"/>
      <c r="REO334" s="200"/>
      <c r="REP334" s="200"/>
      <c r="REQ334" s="200"/>
      <c r="RER334" s="200"/>
      <c r="RES334" s="200"/>
      <c r="RET334" s="200"/>
      <c r="REU334" s="200"/>
      <c r="REV334" s="200"/>
      <c r="REY334" s="200"/>
      <c r="RFB334" s="200"/>
      <c r="RFE334" s="200"/>
      <c r="RFH334" s="200"/>
      <c r="RFK334" s="200"/>
      <c r="RFN334" s="200"/>
      <c r="RFW334" s="200"/>
      <c r="RFZ334" s="200"/>
      <c r="RGC334" s="200"/>
      <c r="RGF334" s="200"/>
      <c r="RGO334" s="200"/>
      <c r="RGU334" s="200"/>
      <c r="RGX334" s="200"/>
      <c r="RHA334" s="200"/>
      <c r="RHD334" s="200"/>
      <c r="RHJ334" s="200"/>
      <c r="RHS334" s="200"/>
      <c r="RHU334" s="200"/>
      <c r="RHV334" s="200"/>
      <c r="RHX334" s="200"/>
      <c r="RIA334" s="200"/>
      <c r="RID334" s="200"/>
      <c r="RIG334" s="200"/>
      <c r="RIJ334" s="200"/>
      <c r="RIM334" s="200"/>
      <c r="RIO334" s="200"/>
      <c r="RIQ334" s="200"/>
      <c r="RIT334" s="200"/>
      <c r="RIW334" s="200"/>
      <c r="RIZ334" s="200"/>
      <c r="RJC334" s="200"/>
      <c r="RJF334" s="200"/>
      <c r="RJI334" s="200"/>
      <c r="RJL334" s="200"/>
      <c r="RJN334" s="200"/>
      <c r="RJQ334" s="200"/>
      <c r="RJT334" s="200"/>
      <c r="RJW334" s="200"/>
      <c r="RKC334" s="200"/>
      <c r="RKF334" s="200"/>
      <c r="RKH334" s="200"/>
      <c r="RLO334" s="200"/>
      <c r="RLR334" s="200"/>
      <c r="RLU334" s="200"/>
      <c r="RLX334" s="200"/>
      <c r="RMA334" s="200"/>
      <c r="RMB334" s="200"/>
      <c r="RMC334" s="200"/>
      <c r="RMF334" s="200"/>
      <c r="RMI334" s="200"/>
      <c r="RML334" s="200"/>
      <c r="RMO334" s="200"/>
      <c r="RMQ334" s="200"/>
      <c r="RNE334" s="200"/>
      <c r="RNF334" s="200"/>
      <c r="RNG334" s="200"/>
      <c r="RNH334" s="200"/>
      <c r="RNI334" s="200"/>
      <c r="RNJ334" s="200"/>
      <c r="RNK334" s="200"/>
      <c r="RNL334" s="200"/>
      <c r="RNM334" s="200"/>
      <c r="RNN334" s="200"/>
      <c r="RNO334" s="200"/>
      <c r="RNP334" s="200"/>
      <c r="RNQ334" s="200"/>
      <c r="RNR334" s="200"/>
      <c r="RNS334" s="200"/>
      <c r="RNT334" s="200"/>
      <c r="RNU334" s="200"/>
      <c r="RNV334" s="200"/>
      <c r="RNW334" s="200"/>
      <c r="ROC334" s="200"/>
      <c r="ROD334" s="200"/>
      <c r="ROE334" s="200"/>
      <c r="ROF334" s="200"/>
      <c r="ROG334" s="200"/>
      <c r="ROH334" s="200"/>
      <c r="ROI334" s="200"/>
      <c r="ROK334" s="200"/>
      <c r="ROL334" s="200"/>
      <c r="ROM334" s="200"/>
      <c r="RON334" s="200"/>
      <c r="ROO334" s="200"/>
      <c r="ROP334" s="200"/>
      <c r="ROQ334" s="200"/>
      <c r="ROR334" s="200"/>
      <c r="ROU334" s="200"/>
      <c r="ROX334" s="200"/>
      <c r="RPA334" s="200"/>
      <c r="RPD334" s="200"/>
      <c r="RPG334" s="200"/>
      <c r="RPJ334" s="200"/>
      <c r="RPS334" s="200"/>
      <c r="RPV334" s="200"/>
      <c r="RPY334" s="200"/>
      <c r="RQB334" s="200"/>
      <c r="RQK334" s="200"/>
      <c r="RQQ334" s="200"/>
      <c r="RQT334" s="200"/>
      <c r="RQW334" s="200"/>
      <c r="RQZ334" s="200"/>
      <c r="RRF334" s="200"/>
      <c r="RRO334" s="200"/>
      <c r="RRQ334" s="200"/>
      <c r="RRR334" s="200"/>
      <c r="RRT334" s="200"/>
      <c r="RRW334" s="200"/>
      <c r="RRZ334" s="200"/>
      <c r="RSC334" s="200"/>
      <c r="RSF334" s="200"/>
      <c r="RSI334" s="200"/>
      <c r="RSK334" s="200"/>
      <c r="RSM334" s="200"/>
      <c r="RSP334" s="200"/>
      <c r="RSS334" s="200"/>
      <c r="RSV334" s="200"/>
      <c r="RSY334" s="200"/>
      <c r="RTB334" s="200"/>
      <c r="RTE334" s="200"/>
      <c r="RTH334" s="200"/>
      <c r="RTJ334" s="200"/>
      <c r="RTM334" s="200"/>
      <c r="RTP334" s="200"/>
      <c r="RTS334" s="200"/>
      <c r="RTY334" s="200"/>
      <c r="RUB334" s="200"/>
      <c r="RUD334" s="200"/>
      <c r="RVK334" s="200"/>
      <c r="RVN334" s="200"/>
      <c r="RVQ334" s="200"/>
      <c r="RVT334" s="200"/>
      <c r="RVW334" s="200"/>
      <c r="RVX334" s="200"/>
      <c r="RVY334" s="200"/>
      <c r="RWB334" s="200"/>
      <c r="RWE334" s="200"/>
      <c r="RWH334" s="200"/>
      <c r="RWK334" s="200"/>
      <c r="RWM334" s="200"/>
      <c r="RXA334" s="200"/>
      <c r="RXB334" s="200"/>
      <c r="RXC334" s="200"/>
      <c r="RXD334" s="200"/>
      <c r="RXE334" s="200"/>
      <c r="RXF334" s="200"/>
      <c r="RXG334" s="200"/>
      <c r="RXH334" s="200"/>
      <c r="RXI334" s="200"/>
      <c r="RXJ334" s="200"/>
      <c r="RXK334" s="200"/>
      <c r="RXL334" s="200"/>
      <c r="RXM334" s="200"/>
      <c r="RXN334" s="200"/>
      <c r="RXO334" s="200"/>
      <c r="RXP334" s="200"/>
      <c r="RXQ334" s="200"/>
      <c r="RXR334" s="200"/>
      <c r="RXS334" s="200"/>
      <c r="RXY334" s="200"/>
      <c r="RXZ334" s="200"/>
      <c r="RYA334" s="200"/>
      <c r="RYB334" s="200"/>
      <c r="RYC334" s="200"/>
      <c r="RYD334" s="200"/>
      <c r="RYE334" s="200"/>
      <c r="RYG334" s="200"/>
      <c r="RYH334" s="200"/>
      <c r="RYI334" s="200"/>
      <c r="RYJ334" s="200"/>
      <c r="RYK334" s="200"/>
      <c r="RYL334" s="200"/>
      <c r="RYM334" s="200"/>
      <c r="RYN334" s="200"/>
      <c r="RYQ334" s="200"/>
      <c r="RYT334" s="200"/>
      <c r="RYW334" s="200"/>
      <c r="RYZ334" s="200"/>
      <c r="RZC334" s="200"/>
      <c r="RZF334" s="200"/>
      <c r="RZO334" s="200"/>
      <c r="RZR334" s="200"/>
      <c r="RZU334" s="200"/>
      <c r="RZX334" s="200"/>
      <c r="SAG334" s="200"/>
      <c r="SAM334" s="200"/>
      <c r="SAP334" s="200"/>
      <c r="SAS334" s="200"/>
      <c r="SAV334" s="200"/>
      <c r="SBB334" s="200"/>
      <c r="SBK334" s="200"/>
      <c r="SBM334" s="200"/>
      <c r="SBN334" s="200"/>
      <c r="SBP334" s="200"/>
      <c r="SBS334" s="200"/>
      <c r="SBV334" s="200"/>
      <c r="SBY334" s="200"/>
      <c r="SCB334" s="200"/>
      <c r="SCE334" s="200"/>
      <c r="SCG334" s="200"/>
      <c r="SCI334" s="200"/>
      <c r="SCL334" s="200"/>
      <c r="SCO334" s="200"/>
      <c r="SCR334" s="200"/>
      <c r="SCU334" s="200"/>
      <c r="SCX334" s="200"/>
      <c r="SDA334" s="200"/>
      <c r="SDD334" s="200"/>
      <c r="SDF334" s="200"/>
      <c r="SDI334" s="200"/>
      <c r="SDL334" s="200"/>
      <c r="SDO334" s="200"/>
      <c r="SDU334" s="200"/>
      <c r="SDX334" s="200"/>
      <c r="SDZ334" s="200"/>
      <c r="SFG334" s="200"/>
      <c r="SFJ334" s="200"/>
      <c r="SFM334" s="200"/>
      <c r="SFP334" s="200"/>
      <c r="SFS334" s="200"/>
      <c r="SFT334" s="200"/>
      <c r="SFU334" s="200"/>
      <c r="SFX334" s="200"/>
      <c r="SGA334" s="200"/>
      <c r="SGD334" s="200"/>
      <c r="SGG334" s="200"/>
      <c r="SGI334" s="200"/>
      <c r="SGW334" s="200"/>
      <c r="SGX334" s="200"/>
      <c r="SGY334" s="200"/>
      <c r="SGZ334" s="200"/>
      <c r="SHA334" s="200"/>
      <c r="SHB334" s="200"/>
      <c r="SHC334" s="200"/>
      <c r="SHD334" s="200"/>
      <c r="SHE334" s="200"/>
      <c r="SHF334" s="200"/>
      <c r="SHG334" s="200"/>
      <c r="SHH334" s="200"/>
      <c r="SHI334" s="200"/>
      <c r="SHJ334" s="200"/>
      <c r="SHK334" s="200"/>
      <c r="SHL334" s="200"/>
      <c r="SHM334" s="200"/>
      <c r="SHN334" s="200"/>
      <c r="SHO334" s="200"/>
      <c r="SHU334" s="200"/>
      <c r="SHV334" s="200"/>
      <c r="SHW334" s="200"/>
      <c r="SHX334" s="200"/>
      <c r="SHY334" s="200"/>
      <c r="SHZ334" s="200"/>
      <c r="SIA334" s="200"/>
      <c r="SIC334" s="200"/>
      <c r="SID334" s="200"/>
      <c r="SIE334" s="200"/>
      <c r="SIF334" s="200"/>
      <c r="SIG334" s="200"/>
      <c r="SIH334" s="200"/>
      <c r="SII334" s="200"/>
      <c r="SIJ334" s="200"/>
      <c r="SIM334" s="200"/>
      <c r="SIP334" s="200"/>
      <c r="SIS334" s="200"/>
      <c r="SIV334" s="200"/>
      <c r="SIY334" s="200"/>
      <c r="SJB334" s="200"/>
      <c r="SJK334" s="200"/>
      <c r="SJN334" s="200"/>
      <c r="SJQ334" s="200"/>
      <c r="SJT334" s="200"/>
      <c r="SKC334" s="200"/>
      <c r="SKI334" s="200"/>
      <c r="SKL334" s="200"/>
      <c r="SKO334" s="200"/>
      <c r="SKR334" s="200"/>
      <c r="SKX334" s="200"/>
      <c r="SLG334" s="200"/>
      <c r="SLI334" s="200"/>
      <c r="SLJ334" s="200"/>
      <c r="SLL334" s="200"/>
      <c r="SLO334" s="200"/>
      <c r="SLR334" s="200"/>
      <c r="SLU334" s="200"/>
      <c r="SLX334" s="200"/>
      <c r="SMA334" s="200"/>
      <c r="SMC334" s="200"/>
      <c r="SME334" s="200"/>
      <c r="SMH334" s="200"/>
      <c r="SMK334" s="200"/>
      <c r="SMN334" s="200"/>
      <c r="SMQ334" s="200"/>
      <c r="SMT334" s="200"/>
      <c r="SMW334" s="200"/>
      <c r="SMZ334" s="200"/>
      <c r="SNB334" s="200"/>
      <c r="SNE334" s="200"/>
      <c r="SNH334" s="200"/>
      <c r="SNK334" s="200"/>
      <c r="SNQ334" s="200"/>
      <c r="SNT334" s="200"/>
      <c r="SNV334" s="200"/>
      <c r="SPC334" s="200"/>
      <c r="SPF334" s="200"/>
      <c r="SPI334" s="200"/>
      <c r="SPL334" s="200"/>
      <c r="SPO334" s="200"/>
      <c r="SPP334" s="200"/>
      <c r="SPQ334" s="200"/>
      <c r="SPT334" s="200"/>
      <c r="SPW334" s="200"/>
      <c r="SPZ334" s="200"/>
      <c r="SQC334" s="200"/>
      <c r="SQE334" s="200"/>
      <c r="SQS334" s="200"/>
      <c r="SQT334" s="200"/>
      <c r="SQU334" s="200"/>
      <c r="SQV334" s="200"/>
      <c r="SQW334" s="200"/>
      <c r="SQX334" s="200"/>
      <c r="SQY334" s="200"/>
      <c r="SQZ334" s="200"/>
      <c r="SRA334" s="200"/>
      <c r="SRB334" s="200"/>
      <c r="SRC334" s="200"/>
      <c r="SRD334" s="200"/>
      <c r="SRE334" s="200"/>
      <c r="SRF334" s="200"/>
      <c r="SRG334" s="200"/>
      <c r="SRH334" s="200"/>
      <c r="SRI334" s="200"/>
      <c r="SRJ334" s="200"/>
      <c r="SRK334" s="200"/>
      <c r="SRQ334" s="200"/>
      <c r="SRR334" s="200"/>
      <c r="SRS334" s="200"/>
      <c r="SRT334" s="200"/>
      <c r="SRU334" s="200"/>
      <c r="SRV334" s="200"/>
      <c r="SRW334" s="200"/>
      <c r="SRY334" s="200"/>
      <c r="SRZ334" s="200"/>
      <c r="SSA334" s="200"/>
      <c r="SSB334" s="200"/>
      <c r="SSC334" s="200"/>
      <c r="SSD334" s="200"/>
      <c r="SSE334" s="200"/>
      <c r="SSF334" s="200"/>
      <c r="SSI334" s="200"/>
      <c r="SSL334" s="200"/>
      <c r="SSO334" s="200"/>
      <c r="SSR334" s="200"/>
      <c r="SSU334" s="200"/>
      <c r="SSX334" s="200"/>
      <c r="STG334" s="200"/>
      <c r="STJ334" s="200"/>
      <c r="STM334" s="200"/>
      <c r="STP334" s="200"/>
      <c r="STY334" s="200"/>
      <c r="SUE334" s="200"/>
      <c r="SUH334" s="200"/>
      <c r="SUK334" s="200"/>
      <c r="SUN334" s="200"/>
      <c r="SUT334" s="200"/>
      <c r="SVC334" s="200"/>
      <c r="SVE334" s="200"/>
      <c r="SVF334" s="200"/>
      <c r="SVH334" s="200"/>
      <c r="SVK334" s="200"/>
      <c r="SVN334" s="200"/>
      <c r="SVQ334" s="200"/>
      <c r="SVT334" s="200"/>
      <c r="SVW334" s="200"/>
      <c r="SVY334" s="200"/>
      <c r="SWA334" s="200"/>
      <c r="SWD334" s="200"/>
      <c r="SWG334" s="200"/>
      <c r="SWJ334" s="200"/>
      <c r="SWM334" s="200"/>
      <c r="SWP334" s="200"/>
      <c r="SWS334" s="200"/>
      <c r="SWV334" s="200"/>
      <c r="SWX334" s="200"/>
      <c r="SXA334" s="200"/>
      <c r="SXD334" s="200"/>
      <c r="SXG334" s="200"/>
      <c r="SXM334" s="200"/>
      <c r="SXP334" s="200"/>
      <c r="SXR334" s="200"/>
      <c r="SYY334" s="200"/>
      <c r="SZB334" s="200"/>
      <c r="SZE334" s="200"/>
      <c r="SZH334" s="200"/>
      <c r="SZK334" s="200"/>
      <c r="SZL334" s="200"/>
      <c r="SZM334" s="200"/>
      <c r="SZP334" s="200"/>
      <c r="SZS334" s="200"/>
      <c r="SZV334" s="200"/>
      <c r="SZY334" s="200"/>
      <c r="TAA334" s="200"/>
      <c r="TAO334" s="200"/>
      <c r="TAP334" s="200"/>
      <c r="TAQ334" s="200"/>
      <c r="TAR334" s="200"/>
      <c r="TAS334" s="200"/>
      <c r="TAT334" s="200"/>
      <c r="TAU334" s="200"/>
      <c r="TAV334" s="200"/>
      <c r="TAW334" s="200"/>
      <c r="TAX334" s="200"/>
      <c r="TAY334" s="200"/>
      <c r="TAZ334" s="200"/>
      <c r="TBA334" s="200"/>
      <c r="TBB334" s="200"/>
      <c r="TBC334" s="200"/>
      <c r="TBD334" s="200"/>
      <c r="TBE334" s="200"/>
      <c r="TBF334" s="200"/>
      <c r="TBG334" s="200"/>
      <c r="TBM334" s="200"/>
      <c r="TBN334" s="200"/>
      <c r="TBO334" s="200"/>
      <c r="TBP334" s="200"/>
      <c r="TBQ334" s="200"/>
      <c r="TBR334" s="200"/>
      <c r="TBS334" s="200"/>
      <c r="TBU334" s="200"/>
      <c r="TBV334" s="200"/>
      <c r="TBW334" s="200"/>
      <c r="TBX334" s="200"/>
      <c r="TBY334" s="200"/>
      <c r="TBZ334" s="200"/>
      <c r="TCA334" s="200"/>
      <c r="TCB334" s="200"/>
      <c r="TCE334" s="200"/>
      <c r="TCH334" s="200"/>
      <c r="TCK334" s="200"/>
      <c r="TCN334" s="200"/>
      <c r="TCQ334" s="200"/>
      <c r="TCT334" s="200"/>
      <c r="TDC334" s="200"/>
      <c r="TDF334" s="200"/>
      <c r="TDI334" s="200"/>
      <c r="TDL334" s="200"/>
      <c r="TDU334" s="200"/>
      <c r="TEA334" s="200"/>
      <c r="TED334" s="200"/>
      <c r="TEG334" s="200"/>
      <c r="TEJ334" s="200"/>
      <c r="TEP334" s="200"/>
      <c r="TEY334" s="200"/>
      <c r="TFA334" s="200"/>
      <c r="TFB334" s="200"/>
      <c r="TFD334" s="200"/>
      <c r="TFG334" s="200"/>
      <c r="TFJ334" s="200"/>
      <c r="TFM334" s="200"/>
      <c r="TFP334" s="200"/>
      <c r="TFS334" s="200"/>
      <c r="TFU334" s="200"/>
      <c r="TFW334" s="200"/>
      <c r="TFZ334" s="200"/>
      <c r="TGC334" s="200"/>
      <c r="TGF334" s="200"/>
      <c r="TGI334" s="200"/>
      <c r="TGL334" s="200"/>
      <c r="TGO334" s="200"/>
      <c r="TGR334" s="200"/>
      <c r="TGT334" s="200"/>
      <c r="TGW334" s="200"/>
      <c r="TGZ334" s="200"/>
      <c r="THC334" s="200"/>
      <c r="THI334" s="200"/>
      <c r="THL334" s="200"/>
      <c r="THN334" s="200"/>
      <c r="TIU334" s="200"/>
      <c r="TIX334" s="200"/>
      <c r="TJA334" s="200"/>
      <c r="TJD334" s="200"/>
      <c r="TJG334" s="200"/>
      <c r="TJH334" s="200"/>
      <c r="TJI334" s="200"/>
      <c r="TJL334" s="200"/>
      <c r="TJO334" s="200"/>
      <c r="TJR334" s="200"/>
      <c r="TJU334" s="200"/>
      <c r="TJW334" s="200"/>
      <c r="TKK334" s="200"/>
      <c r="TKL334" s="200"/>
      <c r="TKM334" s="200"/>
      <c r="TKN334" s="200"/>
      <c r="TKO334" s="200"/>
      <c r="TKP334" s="200"/>
      <c r="TKQ334" s="200"/>
      <c r="TKR334" s="200"/>
      <c r="TKS334" s="200"/>
      <c r="TKT334" s="200"/>
      <c r="TKU334" s="200"/>
      <c r="TKV334" s="200"/>
      <c r="TKW334" s="200"/>
      <c r="TKX334" s="200"/>
      <c r="TKY334" s="200"/>
      <c r="TKZ334" s="200"/>
      <c r="TLA334" s="200"/>
      <c r="TLB334" s="200"/>
      <c r="TLC334" s="200"/>
      <c r="TLI334" s="200"/>
      <c r="TLJ334" s="200"/>
      <c r="TLK334" s="200"/>
      <c r="TLL334" s="200"/>
      <c r="TLM334" s="200"/>
      <c r="TLN334" s="200"/>
      <c r="TLO334" s="200"/>
      <c r="TLQ334" s="200"/>
      <c r="TLR334" s="200"/>
      <c r="TLS334" s="200"/>
      <c r="TLT334" s="200"/>
      <c r="TLU334" s="200"/>
      <c r="TLV334" s="200"/>
      <c r="TLW334" s="200"/>
      <c r="TLX334" s="200"/>
      <c r="TMA334" s="200"/>
      <c r="TMD334" s="200"/>
      <c r="TMG334" s="200"/>
      <c r="TMJ334" s="200"/>
      <c r="TMM334" s="200"/>
      <c r="TMP334" s="200"/>
      <c r="TMY334" s="200"/>
      <c r="TNB334" s="200"/>
      <c r="TNE334" s="200"/>
      <c r="TNH334" s="200"/>
      <c r="TNQ334" s="200"/>
      <c r="TNW334" s="200"/>
      <c r="TNZ334" s="200"/>
      <c r="TOC334" s="200"/>
      <c r="TOF334" s="200"/>
      <c r="TOL334" s="200"/>
      <c r="TOU334" s="200"/>
      <c r="TOW334" s="200"/>
      <c r="TOX334" s="200"/>
      <c r="TOZ334" s="200"/>
      <c r="TPC334" s="200"/>
      <c r="TPF334" s="200"/>
      <c r="TPI334" s="200"/>
      <c r="TPL334" s="200"/>
      <c r="TPO334" s="200"/>
      <c r="TPQ334" s="200"/>
      <c r="TPS334" s="200"/>
      <c r="TPV334" s="200"/>
      <c r="TPY334" s="200"/>
      <c r="TQB334" s="200"/>
      <c r="TQE334" s="200"/>
      <c r="TQH334" s="200"/>
      <c r="TQK334" s="200"/>
      <c r="TQN334" s="200"/>
      <c r="TQP334" s="200"/>
      <c r="TQS334" s="200"/>
      <c r="TQV334" s="200"/>
      <c r="TQY334" s="200"/>
      <c r="TRE334" s="200"/>
      <c r="TRH334" s="200"/>
      <c r="TRJ334" s="200"/>
      <c r="TSQ334" s="200"/>
      <c r="TST334" s="200"/>
      <c r="TSW334" s="200"/>
      <c r="TSZ334" s="200"/>
      <c r="TTC334" s="200"/>
      <c r="TTD334" s="200"/>
      <c r="TTE334" s="200"/>
      <c r="TTH334" s="200"/>
      <c r="TTK334" s="200"/>
      <c r="TTN334" s="200"/>
      <c r="TTQ334" s="200"/>
      <c r="TTS334" s="200"/>
      <c r="TUG334" s="200"/>
      <c r="TUH334" s="200"/>
      <c r="TUI334" s="200"/>
      <c r="TUJ334" s="200"/>
      <c r="TUK334" s="200"/>
      <c r="TUL334" s="200"/>
      <c r="TUM334" s="200"/>
      <c r="TUN334" s="200"/>
      <c r="TUO334" s="200"/>
      <c r="TUP334" s="200"/>
      <c r="TUQ334" s="200"/>
      <c r="TUR334" s="200"/>
      <c r="TUS334" s="200"/>
      <c r="TUT334" s="200"/>
      <c r="TUU334" s="200"/>
      <c r="TUV334" s="200"/>
      <c r="TUW334" s="200"/>
      <c r="TUX334" s="200"/>
      <c r="TUY334" s="200"/>
      <c r="TVE334" s="200"/>
      <c r="TVF334" s="200"/>
      <c r="TVG334" s="200"/>
      <c r="TVH334" s="200"/>
      <c r="TVI334" s="200"/>
      <c r="TVJ334" s="200"/>
      <c r="TVK334" s="200"/>
      <c r="TVM334" s="200"/>
      <c r="TVN334" s="200"/>
      <c r="TVO334" s="200"/>
      <c r="TVP334" s="200"/>
      <c r="TVQ334" s="200"/>
      <c r="TVR334" s="200"/>
      <c r="TVS334" s="200"/>
      <c r="TVT334" s="200"/>
      <c r="TVW334" s="200"/>
      <c r="TVZ334" s="200"/>
      <c r="TWC334" s="200"/>
      <c r="TWF334" s="200"/>
      <c r="TWI334" s="200"/>
      <c r="TWL334" s="200"/>
      <c r="TWU334" s="200"/>
      <c r="TWX334" s="200"/>
      <c r="TXA334" s="200"/>
      <c r="TXD334" s="200"/>
      <c r="TXM334" s="200"/>
      <c r="TXS334" s="200"/>
      <c r="TXV334" s="200"/>
      <c r="TXY334" s="200"/>
      <c r="TYB334" s="200"/>
      <c r="TYH334" s="200"/>
      <c r="TYQ334" s="200"/>
      <c r="TYS334" s="200"/>
      <c r="TYT334" s="200"/>
      <c r="TYV334" s="200"/>
      <c r="TYY334" s="200"/>
      <c r="TZB334" s="200"/>
      <c r="TZE334" s="200"/>
      <c r="TZH334" s="200"/>
      <c r="TZK334" s="200"/>
      <c r="TZM334" s="200"/>
      <c r="TZO334" s="200"/>
      <c r="TZR334" s="200"/>
      <c r="TZU334" s="200"/>
      <c r="TZX334" s="200"/>
      <c r="UAA334" s="200"/>
      <c r="UAD334" s="200"/>
      <c r="UAG334" s="200"/>
      <c r="UAJ334" s="200"/>
      <c r="UAL334" s="200"/>
      <c r="UAO334" s="200"/>
      <c r="UAR334" s="200"/>
      <c r="UAU334" s="200"/>
      <c r="UBA334" s="200"/>
      <c r="UBD334" s="200"/>
      <c r="UBF334" s="200"/>
      <c r="UCM334" s="200"/>
      <c r="UCP334" s="200"/>
      <c r="UCS334" s="200"/>
      <c r="UCV334" s="200"/>
      <c r="UCY334" s="200"/>
      <c r="UCZ334" s="200"/>
      <c r="UDA334" s="200"/>
      <c r="UDD334" s="200"/>
      <c r="UDG334" s="200"/>
      <c r="UDJ334" s="200"/>
      <c r="UDM334" s="200"/>
      <c r="UDO334" s="200"/>
      <c r="UEC334" s="200"/>
      <c r="UED334" s="200"/>
      <c r="UEE334" s="200"/>
      <c r="UEF334" s="200"/>
      <c r="UEG334" s="200"/>
      <c r="UEH334" s="200"/>
      <c r="UEI334" s="200"/>
      <c r="UEJ334" s="200"/>
      <c r="UEK334" s="200"/>
      <c r="UEL334" s="200"/>
      <c r="UEM334" s="200"/>
      <c r="UEN334" s="200"/>
      <c r="UEO334" s="200"/>
      <c r="UEP334" s="200"/>
      <c r="UEQ334" s="200"/>
      <c r="UER334" s="200"/>
      <c r="UES334" s="200"/>
      <c r="UET334" s="200"/>
      <c r="UEU334" s="200"/>
      <c r="UFA334" s="200"/>
      <c r="UFB334" s="200"/>
      <c r="UFC334" s="200"/>
      <c r="UFD334" s="200"/>
      <c r="UFE334" s="200"/>
      <c r="UFF334" s="200"/>
      <c r="UFG334" s="200"/>
      <c r="UFI334" s="200"/>
      <c r="UFJ334" s="200"/>
      <c r="UFK334" s="200"/>
      <c r="UFL334" s="200"/>
      <c r="UFM334" s="200"/>
      <c r="UFN334" s="200"/>
      <c r="UFO334" s="200"/>
      <c r="UFP334" s="200"/>
      <c r="UFS334" s="200"/>
      <c r="UFV334" s="200"/>
      <c r="UFY334" s="200"/>
      <c r="UGB334" s="200"/>
      <c r="UGE334" s="200"/>
      <c r="UGH334" s="200"/>
      <c r="UGQ334" s="200"/>
      <c r="UGT334" s="200"/>
      <c r="UGW334" s="200"/>
      <c r="UGZ334" s="200"/>
      <c r="UHI334" s="200"/>
      <c r="UHO334" s="200"/>
      <c r="UHR334" s="200"/>
      <c r="UHU334" s="200"/>
      <c r="UHX334" s="200"/>
      <c r="UID334" s="200"/>
      <c r="UIM334" s="200"/>
      <c r="UIO334" s="200"/>
      <c r="UIP334" s="200"/>
      <c r="UIR334" s="200"/>
      <c r="UIU334" s="200"/>
      <c r="UIX334" s="200"/>
      <c r="UJA334" s="200"/>
      <c r="UJD334" s="200"/>
      <c r="UJG334" s="200"/>
      <c r="UJI334" s="200"/>
      <c r="UJK334" s="200"/>
      <c r="UJN334" s="200"/>
      <c r="UJQ334" s="200"/>
      <c r="UJT334" s="200"/>
      <c r="UJW334" s="200"/>
      <c r="UJZ334" s="200"/>
      <c r="UKC334" s="200"/>
      <c r="UKF334" s="200"/>
      <c r="UKH334" s="200"/>
      <c r="UKK334" s="200"/>
      <c r="UKN334" s="200"/>
      <c r="UKQ334" s="200"/>
      <c r="UKW334" s="200"/>
      <c r="UKZ334" s="200"/>
      <c r="ULB334" s="200"/>
      <c r="UMI334" s="200"/>
      <c r="UML334" s="200"/>
      <c r="UMO334" s="200"/>
      <c r="UMR334" s="200"/>
      <c r="UMU334" s="200"/>
      <c r="UMV334" s="200"/>
      <c r="UMW334" s="200"/>
      <c r="UMZ334" s="200"/>
      <c r="UNC334" s="200"/>
      <c r="UNF334" s="200"/>
      <c r="UNI334" s="200"/>
      <c r="UNK334" s="200"/>
      <c r="UNY334" s="200"/>
      <c r="UNZ334" s="200"/>
      <c r="UOA334" s="200"/>
      <c r="UOB334" s="200"/>
      <c r="UOC334" s="200"/>
      <c r="UOD334" s="200"/>
      <c r="UOE334" s="200"/>
      <c r="UOF334" s="200"/>
      <c r="UOG334" s="200"/>
      <c r="UOH334" s="200"/>
      <c r="UOI334" s="200"/>
      <c r="UOJ334" s="200"/>
      <c r="UOK334" s="200"/>
      <c r="UOL334" s="200"/>
      <c r="UOM334" s="200"/>
      <c r="UON334" s="200"/>
      <c r="UOO334" s="200"/>
      <c r="UOP334" s="200"/>
      <c r="UOQ334" s="200"/>
      <c r="UOW334" s="200"/>
      <c r="UOX334" s="200"/>
      <c r="UOY334" s="200"/>
      <c r="UOZ334" s="200"/>
      <c r="UPA334" s="200"/>
      <c r="UPB334" s="200"/>
      <c r="UPC334" s="200"/>
      <c r="UPE334" s="200"/>
      <c r="UPF334" s="200"/>
      <c r="UPG334" s="200"/>
      <c r="UPH334" s="200"/>
      <c r="UPI334" s="200"/>
      <c r="UPJ334" s="200"/>
      <c r="UPK334" s="200"/>
      <c r="UPL334" s="200"/>
      <c r="UPO334" s="200"/>
      <c r="UPR334" s="200"/>
      <c r="UPU334" s="200"/>
      <c r="UPX334" s="200"/>
      <c r="UQA334" s="200"/>
      <c r="UQD334" s="200"/>
      <c r="UQM334" s="200"/>
      <c r="UQP334" s="200"/>
      <c r="UQS334" s="200"/>
      <c r="UQV334" s="200"/>
      <c r="URE334" s="200"/>
      <c r="URK334" s="200"/>
      <c r="URN334" s="200"/>
      <c r="URQ334" s="200"/>
      <c r="URT334" s="200"/>
      <c r="URZ334" s="200"/>
      <c r="USI334" s="200"/>
      <c r="USK334" s="200"/>
      <c r="USL334" s="200"/>
      <c r="USN334" s="200"/>
      <c r="USQ334" s="200"/>
      <c r="UST334" s="200"/>
      <c r="USW334" s="200"/>
      <c r="USZ334" s="200"/>
      <c r="UTC334" s="200"/>
      <c r="UTE334" s="200"/>
      <c r="UTG334" s="200"/>
      <c r="UTJ334" s="200"/>
      <c r="UTM334" s="200"/>
      <c r="UTP334" s="200"/>
      <c r="UTS334" s="200"/>
      <c r="UTV334" s="200"/>
      <c r="UTY334" s="200"/>
      <c r="UUB334" s="200"/>
      <c r="UUD334" s="200"/>
      <c r="UUG334" s="200"/>
      <c r="UUJ334" s="200"/>
      <c r="UUM334" s="200"/>
      <c r="UUS334" s="200"/>
      <c r="UUV334" s="200"/>
      <c r="UUX334" s="200"/>
      <c r="UWE334" s="200"/>
      <c r="UWH334" s="200"/>
      <c r="UWK334" s="200"/>
      <c r="UWN334" s="200"/>
      <c r="UWQ334" s="200"/>
      <c r="UWR334" s="200"/>
      <c r="UWS334" s="200"/>
      <c r="UWV334" s="200"/>
      <c r="UWY334" s="200"/>
      <c r="UXB334" s="200"/>
      <c r="UXE334" s="200"/>
      <c r="UXG334" s="200"/>
      <c r="UXU334" s="200"/>
      <c r="UXV334" s="200"/>
      <c r="UXW334" s="200"/>
      <c r="UXX334" s="200"/>
      <c r="UXY334" s="200"/>
      <c r="UXZ334" s="200"/>
      <c r="UYA334" s="200"/>
      <c r="UYB334" s="200"/>
      <c r="UYC334" s="200"/>
      <c r="UYD334" s="200"/>
      <c r="UYE334" s="200"/>
      <c r="UYF334" s="200"/>
      <c r="UYG334" s="200"/>
      <c r="UYH334" s="200"/>
      <c r="UYI334" s="200"/>
      <c r="UYJ334" s="200"/>
      <c r="UYK334" s="200"/>
      <c r="UYL334" s="200"/>
      <c r="UYM334" s="200"/>
      <c r="UYS334" s="200"/>
      <c r="UYT334" s="200"/>
      <c r="UYU334" s="200"/>
      <c r="UYV334" s="200"/>
      <c r="UYW334" s="200"/>
      <c r="UYX334" s="200"/>
      <c r="UYY334" s="200"/>
      <c r="UZA334" s="200"/>
      <c r="UZB334" s="200"/>
      <c r="UZC334" s="200"/>
      <c r="UZD334" s="200"/>
      <c r="UZE334" s="200"/>
      <c r="UZF334" s="200"/>
      <c r="UZG334" s="200"/>
      <c r="UZH334" s="200"/>
      <c r="UZK334" s="200"/>
      <c r="UZN334" s="200"/>
      <c r="UZQ334" s="200"/>
      <c r="UZT334" s="200"/>
      <c r="UZW334" s="200"/>
      <c r="UZZ334" s="200"/>
      <c r="VAI334" s="200"/>
      <c r="VAL334" s="200"/>
      <c r="VAO334" s="200"/>
      <c r="VAR334" s="200"/>
      <c r="VBA334" s="200"/>
      <c r="VBG334" s="200"/>
      <c r="VBJ334" s="200"/>
      <c r="VBM334" s="200"/>
      <c r="VBP334" s="200"/>
      <c r="VBV334" s="200"/>
      <c r="VCE334" s="200"/>
      <c r="VCG334" s="200"/>
      <c r="VCH334" s="200"/>
      <c r="VCJ334" s="200"/>
      <c r="VCM334" s="200"/>
      <c r="VCP334" s="200"/>
      <c r="VCS334" s="200"/>
      <c r="VCV334" s="200"/>
      <c r="VCY334" s="200"/>
      <c r="VDA334" s="200"/>
      <c r="VDC334" s="200"/>
      <c r="VDF334" s="200"/>
      <c r="VDI334" s="200"/>
      <c r="VDL334" s="200"/>
      <c r="VDO334" s="200"/>
      <c r="VDR334" s="200"/>
      <c r="VDU334" s="200"/>
      <c r="VDX334" s="200"/>
      <c r="VDZ334" s="200"/>
      <c r="VEC334" s="200"/>
      <c r="VEF334" s="200"/>
      <c r="VEI334" s="200"/>
      <c r="VEO334" s="200"/>
      <c r="VER334" s="200"/>
      <c r="VET334" s="200"/>
      <c r="VGA334" s="200"/>
      <c r="VGD334" s="200"/>
      <c r="VGG334" s="200"/>
      <c r="VGJ334" s="200"/>
      <c r="VGM334" s="200"/>
      <c r="VGN334" s="200"/>
      <c r="VGO334" s="200"/>
      <c r="VGR334" s="200"/>
      <c r="VGU334" s="200"/>
      <c r="VGX334" s="200"/>
      <c r="VHA334" s="200"/>
      <c r="VHC334" s="200"/>
      <c r="VHQ334" s="200"/>
      <c r="VHR334" s="200"/>
      <c r="VHS334" s="200"/>
      <c r="VHT334" s="200"/>
      <c r="VHU334" s="200"/>
      <c r="VHV334" s="200"/>
      <c r="VHW334" s="200"/>
      <c r="VHX334" s="200"/>
      <c r="VHY334" s="200"/>
      <c r="VHZ334" s="200"/>
      <c r="VIA334" s="200"/>
      <c r="VIB334" s="200"/>
      <c r="VIC334" s="200"/>
      <c r="VID334" s="200"/>
      <c r="VIE334" s="200"/>
      <c r="VIF334" s="200"/>
      <c r="VIG334" s="200"/>
      <c r="VIH334" s="200"/>
      <c r="VII334" s="200"/>
      <c r="VIO334" s="200"/>
      <c r="VIP334" s="200"/>
      <c r="VIQ334" s="200"/>
      <c r="VIR334" s="200"/>
      <c r="VIS334" s="200"/>
      <c r="VIT334" s="200"/>
      <c r="VIU334" s="200"/>
      <c r="VIW334" s="200"/>
      <c r="VIX334" s="200"/>
      <c r="VIY334" s="200"/>
      <c r="VIZ334" s="200"/>
      <c r="VJA334" s="200"/>
      <c r="VJB334" s="200"/>
      <c r="VJC334" s="200"/>
      <c r="VJD334" s="200"/>
      <c r="VJG334" s="200"/>
      <c r="VJJ334" s="200"/>
      <c r="VJM334" s="200"/>
      <c r="VJP334" s="200"/>
      <c r="VJS334" s="200"/>
      <c r="VJV334" s="200"/>
      <c r="VKE334" s="200"/>
      <c r="VKH334" s="200"/>
      <c r="VKK334" s="200"/>
      <c r="VKN334" s="200"/>
      <c r="VKW334" s="200"/>
      <c r="VLC334" s="200"/>
      <c r="VLF334" s="200"/>
      <c r="VLI334" s="200"/>
      <c r="VLL334" s="200"/>
      <c r="VLR334" s="200"/>
      <c r="VMA334" s="200"/>
      <c r="VMC334" s="200"/>
      <c r="VMD334" s="200"/>
      <c r="VMF334" s="200"/>
      <c r="VMI334" s="200"/>
      <c r="VML334" s="200"/>
      <c r="VMO334" s="200"/>
      <c r="VMR334" s="200"/>
      <c r="VMU334" s="200"/>
      <c r="VMW334" s="200"/>
      <c r="VMY334" s="200"/>
      <c r="VNB334" s="200"/>
      <c r="VNE334" s="200"/>
      <c r="VNH334" s="200"/>
      <c r="VNK334" s="200"/>
      <c r="VNN334" s="200"/>
      <c r="VNQ334" s="200"/>
      <c r="VNT334" s="200"/>
      <c r="VNV334" s="200"/>
      <c r="VNY334" s="200"/>
      <c r="VOB334" s="200"/>
      <c r="VOE334" s="200"/>
      <c r="VOK334" s="200"/>
      <c r="VON334" s="200"/>
      <c r="VOP334" s="200"/>
      <c r="VPW334" s="200"/>
      <c r="VPZ334" s="200"/>
      <c r="VQC334" s="200"/>
      <c r="VQF334" s="200"/>
      <c r="VQI334" s="200"/>
      <c r="VQJ334" s="200"/>
      <c r="VQK334" s="200"/>
      <c r="VQN334" s="200"/>
      <c r="VQQ334" s="200"/>
      <c r="VQT334" s="200"/>
      <c r="VQW334" s="200"/>
      <c r="VQY334" s="200"/>
      <c r="VRM334" s="200"/>
      <c r="VRN334" s="200"/>
      <c r="VRO334" s="200"/>
      <c r="VRP334" s="200"/>
      <c r="VRQ334" s="200"/>
      <c r="VRR334" s="200"/>
      <c r="VRS334" s="200"/>
      <c r="VRT334" s="200"/>
      <c r="VRU334" s="200"/>
      <c r="VRV334" s="200"/>
      <c r="VRW334" s="200"/>
      <c r="VRX334" s="200"/>
      <c r="VRY334" s="200"/>
      <c r="VRZ334" s="200"/>
      <c r="VSA334" s="200"/>
      <c r="VSB334" s="200"/>
      <c r="VSC334" s="200"/>
      <c r="VSD334" s="200"/>
      <c r="VSE334" s="200"/>
      <c r="VSK334" s="200"/>
      <c r="VSL334" s="200"/>
      <c r="VSM334" s="200"/>
      <c r="VSN334" s="200"/>
      <c r="VSO334" s="200"/>
      <c r="VSP334" s="200"/>
      <c r="VSQ334" s="200"/>
      <c r="VSS334" s="200"/>
      <c r="VST334" s="200"/>
      <c r="VSU334" s="200"/>
      <c r="VSV334" s="200"/>
      <c r="VSW334" s="200"/>
      <c r="VSX334" s="200"/>
      <c r="VSY334" s="200"/>
      <c r="VSZ334" s="200"/>
      <c r="VTC334" s="200"/>
      <c r="VTF334" s="200"/>
      <c r="VTI334" s="200"/>
      <c r="VTL334" s="200"/>
      <c r="VTO334" s="200"/>
      <c r="VTR334" s="200"/>
      <c r="VUA334" s="200"/>
      <c r="VUD334" s="200"/>
      <c r="VUG334" s="200"/>
      <c r="VUJ334" s="200"/>
      <c r="VUS334" s="200"/>
      <c r="VUY334" s="200"/>
      <c r="VVB334" s="200"/>
      <c r="VVE334" s="200"/>
      <c r="VVH334" s="200"/>
      <c r="VVN334" s="200"/>
      <c r="VVW334" s="200"/>
      <c r="VVY334" s="200"/>
      <c r="VVZ334" s="200"/>
      <c r="VWB334" s="200"/>
      <c r="VWE334" s="200"/>
      <c r="VWH334" s="200"/>
      <c r="VWK334" s="200"/>
      <c r="VWN334" s="200"/>
      <c r="VWQ334" s="200"/>
      <c r="VWS334" s="200"/>
      <c r="VWU334" s="200"/>
      <c r="VWX334" s="200"/>
      <c r="VXA334" s="200"/>
      <c r="VXD334" s="200"/>
      <c r="VXG334" s="200"/>
      <c r="VXJ334" s="200"/>
      <c r="VXM334" s="200"/>
      <c r="VXP334" s="200"/>
      <c r="VXR334" s="200"/>
      <c r="VXU334" s="200"/>
      <c r="VXX334" s="200"/>
      <c r="VYA334" s="200"/>
      <c r="VYG334" s="200"/>
      <c r="VYJ334" s="200"/>
      <c r="VYL334" s="200"/>
      <c r="VZS334" s="200"/>
      <c r="VZV334" s="200"/>
      <c r="VZY334" s="200"/>
      <c r="WAB334" s="200"/>
      <c r="WAE334" s="200"/>
      <c r="WAF334" s="200"/>
      <c r="WAG334" s="200"/>
      <c r="WAJ334" s="200"/>
      <c r="WAM334" s="200"/>
      <c r="WAP334" s="200"/>
      <c r="WAS334" s="200"/>
      <c r="WAU334" s="200"/>
      <c r="WBI334" s="200"/>
      <c r="WBJ334" s="200"/>
      <c r="WBK334" s="200"/>
      <c r="WBL334" s="200"/>
      <c r="WBM334" s="200"/>
      <c r="WBN334" s="200"/>
      <c r="WBO334" s="200"/>
      <c r="WBP334" s="200"/>
      <c r="WBQ334" s="200"/>
      <c r="WBR334" s="200"/>
      <c r="WBS334" s="200"/>
      <c r="WBT334" s="200"/>
      <c r="WBU334" s="200"/>
      <c r="WBV334" s="200"/>
      <c r="WBW334" s="200"/>
      <c r="WBX334" s="200"/>
      <c r="WBY334" s="200"/>
      <c r="WBZ334" s="200"/>
      <c r="WCA334" s="200"/>
      <c r="WCG334" s="200"/>
      <c r="WCH334" s="200"/>
      <c r="WCI334" s="200"/>
      <c r="WCJ334" s="200"/>
      <c r="WCK334" s="200"/>
      <c r="WCL334" s="200"/>
      <c r="WCM334" s="200"/>
      <c r="WCO334" s="200"/>
      <c r="WCP334" s="200"/>
      <c r="WCQ334" s="200"/>
      <c r="WCR334" s="200"/>
      <c r="WCS334" s="200"/>
      <c r="WCT334" s="200"/>
      <c r="WCU334" s="200"/>
      <c r="WCV334" s="200"/>
      <c r="WCY334" s="200"/>
      <c r="WDB334" s="200"/>
      <c r="WDE334" s="200"/>
      <c r="WDH334" s="200"/>
      <c r="WDK334" s="200"/>
      <c r="WDN334" s="200"/>
      <c r="WDW334" s="200"/>
      <c r="WDZ334" s="200"/>
      <c r="WEC334" s="200"/>
      <c r="WEF334" s="200"/>
      <c r="WEO334" s="200"/>
      <c r="WEU334" s="200"/>
      <c r="WEX334" s="200"/>
      <c r="WFA334" s="200"/>
      <c r="WFD334" s="200"/>
      <c r="WFJ334" s="200"/>
      <c r="WFS334" s="200"/>
      <c r="WFU334" s="200"/>
      <c r="WFV334" s="200"/>
      <c r="WFX334" s="200"/>
      <c r="WGA334" s="200"/>
      <c r="WGD334" s="200"/>
      <c r="WGG334" s="200"/>
      <c r="WGJ334" s="200"/>
      <c r="WGM334" s="200"/>
      <c r="WGO334" s="200"/>
      <c r="WGQ334" s="200"/>
      <c r="WGT334" s="200"/>
      <c r="WGW334" s="200"/>
      <c r="WGZ334" s="200"/>
      <c r="WHC334" s="200"/>
      <c r="WHF334" s="200"/>
      <c r="WHI334" s="200"/>
      <c r="WHL334" s="200"/>
      <c r="WHN334" s="200"/>
      <c r="WHQ334" s="200"/>
      <c r="WHT334" s="200"/>
      <c r="WHW334" s="200"/>
      <c r="WIC334" s="200"/>
      <c r="WIF334" s="200"/>
      <c r="WIH334" s="200"/>
      <c r="WJO334" s="200"/>
      <c r="WJR334" s="200"/>
      <c r="WJU334" s="200"/>
      <c r="WJX334" s="200"/>
      <c r="WKA334" s="200"/>
      <c r="WKB334" s="200"/>
      <c r="WKC334" s="200"/>
      <c r="WKF334" s="200"/>
      <c r="WKI334" s="200"/>
      <c r="WKL334" s="200"/>
      <c r="WKO334" s="200"/>
      <c r="WKQ334" s="200"/>
      <c r="WLE334" s="200"/>
      <c r="WLF334" s="200"/>
      <c r="WLG334" s="200"/>
      <c r="WLH334" s="200"/>
      <c r="WLI334" s="200"/>
      <c r="WLJ334" s="200"/>
      <c r="WLK334" s="200"/>
      <c r="WLL334" s="200"/>
      <c r="WLM334" s="200"/>
      <c r="WLN334" s="200"/>
      <c r="WLO334" s="200"/>
      <c r="WLP334" s="200"/>
      <c r="WLQ334" s="200"/>
      <c r="WLR334" s="200"/>
      <c r="WLS334" s="200"/>
      <c r="WLT334" s="200"/>
      <c r="WLU334" s="200"/>
      <c r="WLV334" s="200"/>
      <c r="WLW334" s="200"/>
      <c r="WMC334" s="200"/>
      <c r="WMD334" s="200"/>
      <c r="WME334" s="200"/>
      <c r="WMF334" s="200"/>
      <c r="WMG334" s="200"/>
      <c r="WMH334" s="200"/>
      <c r="WMI334" s="200"/>
      <c r="WMK334" s="200"/>
      <c r="WML334" s="200"/>
      <c r="WMM334" s="200"/>
      <c r="WMN334" s="200"/>
      <c r="WMO334" s="200"/>
      <c r="WMP334" s="200"/>
      <c r="WMQ334" s="200"/>
      <c r="WMR334" s="200"/>
      <c r="WMU334" s="200"/>
      <c r="WMX334" s="200"/>
      <c r="WNA334" s="200"/>
      <c r="WND334" s="200"/>
      <c r="WNG334" s="200"/>
      <c r="WNJ334" s="200"/>
      <c r="WNS334" s="200"/>
      <c r="WNV334" s="200"/>
      <c r="WNY334" s="200"/>
      <c r="WOB334" s="200"/>
      <c r="WOK334" s="200"/>
      <c r="WOQ334" s="200"/>
      <c r="WOT334" s="200"/>
      <c r="WOW334" s="200"/>
      <c r="WOZ334" s="200"/>
      <c r="WPF334" s="200"/>
      <c r="WPO334" s="200"/>
      <c r="WPQ334" s="200"/>
      <c r="WPR334" s="200"/>
      <c r="WPT334" s="200"/>
      <c r="WPW334" s="200"/>
      <c r="WPZ334" s="200"/>
      <c r="WQC334" s="200"/>
      <c r="WQF334" s="200"/>
      <c r="WQI334" s="200"/>
      <c r="WQK334" s="200"/>
      <c r="WQM334" s="200"/>
      <c r="WQP334" s="200"/>
      <c r="WQS334" s="200"/>
      <c r="WQV334" s="200"/>
      <c r="WQY334" s="200"/>
      <c r="WRB334" s="200"/>
      <c r="WRE334" s="200"/>
      <c r="WRH334" s="200"/>
      <c r="WRJ334" s="200"/>
      <c r="WRM334" s="200"/>
      <c r="WRP334" s="200"/>
      <c r="WRS334" s="200"/>
      <c r="WRY334" s="200"/>
      <c r="WSB334" s="200"/>
      <c r="WSD334" s="200"/>
      <c r="WTK334" s="200"/>
      <c r="WTN334" s="200"/>
      <c r="WTQ334" s="200"/>
      <c r="WTT334" s="200"/>
      <c r="WTW334" s="200"/>
      <c r="WTX334" s="200"/>
      <c r="WTY334" s="200"/>
      <c r="WUB334" s="200"/>
      <c r="WUE334" s="200"/>
      <c r="WUH334" s="200"/>
      <c r="WUK334" s="200"/>
      <c r="WUM334" s="200"/>
    </row>
    <row r="335" spans="1:16107" ht="33.6" customHeight="1" x14ac:dyDescent="0.3">
      <c r="A335" s="280" t="s">
        <v>383</v>
      </c>
      <c r="B335" s="212" t="s">
        <v>345</v>
      </c>
      <c r="C335" s="213" t="s">
        <v>1</v>
      </c>
      <c r="D335" s="214" t="s">
        <v>330</v>
      </c>
      <c r="E335" s="215" t="s">
        <v>331</v>
      </c>
      <c r="F335" s="200"/>
      <c r="G335" s="200"/>
      <c r="H335" s="200"/>
      <c r="I335" s="200"/>
      <c r="J335" s="200"/>
      <c r="K335" s="200"/>
      <c r="Q335" s="200"/>
      <c r="R335" s="200"/>
      <c r="S335" s="200"/>
      <c r="T335" s="200"/>
      <c r="U335" s="200"/>
      <c r="V335" s="200"/>
      <c r="W335" s="200"/>
      <c r="Y335" s="200"/>
      <c r="Z335" s="200"/>
      <c r="AA335" s="200"/>
      <c r="AB335" s="200"/>
      <c r="AC335" s="200"/>
      <c r="AD335" s="200"/>
      <c r="AE335" s="200"/>
      <c r="AF335" s="200"/>
      <c r="AI335" s="200"/>
      <c r="AL335" s="200"/>
      <c r="AO335" s="200"/>
      <c r="AR335" s="200"/>
      <c r="AU335" s="200"/>
      <c r="AX335" s="200"/>
      <c r="BG335" s="200"/>
      <c r="BJ335" s="200"/>
      <c r="BM335" s="200"/>
      <c r="BP335" s="200"/>
      <c r="BY335" s="200"/>
      <c r="CE335" s="200"/>
      <c r="CH335" s="200"/>
      <c r="CK335" s="200"/>
      <c r="CN335" s="200"/>
      <c r="CT335" s="200"/>
      <c r="DC335" s="200"/>
      <c r="DE335" s="200"/>
      <c r="DF335" s="200"/>
      <c r="DH335" s="200"/>
      <c r="DK335" s="200"/>
      <c r="DN335" s="200"/>
      <c r="DQ335" s="200"/>
      <c r="DT335" s="200"/>
      <c r="DW335" s="200"/>
      <c r="DY335" s="200"/>
      <c r="EA335" s="200"/>
      <c r="ED335" s="200"/>
      <c r="EG335" s="200"/>
      <c r="EJ335" s="200"/>
      <c r="EM335" s="200"/>
      <c r="EP335" s="200"/>
      <c r="ES335" s="200"/>
      <c r="EV335" s="200"/>
      <c r="EX335" s="200"/>
      <c r="FA335" s="200"/>
      <c r="FD335" s="200"/>
      <c r="FG335" s="200"/>
      <c r="FM335" s="200"/>
      <c r="FP335" s="200"/>
      <c r="FR335" s="200"/>
      <c r="GY335" s="200"/>
      <c r="HB335" s="200"/>
      <c r="HE335" s="200"/>
      <c r="HH335" s="200"/>
      <c r="HK335" s="200"/>
      <c r="HL335" s="200"/>
      <c r="HM335" s="200"/>
      <c r="HP335" s="200"/>
      <c r="HS335" s="200"/>
      <c r="HV335" s="200"/>
      <c r="HY335" s="200"/>
      <c r="IA335" s="200"/>
      <c r="IO335" s="200"/>
      <c r="IP335" s="200"/>
      <c r="IQ335" s="200"/>
      <c r="IR335" s="200"/>
      <c r="IS335" s="200"/>
      <c r="IT335" s="200"/>
      <c r="IU335" s="200"/>
      <c r="IV335" s="200"/>
      <c r="IW335" s="200"/>
      <c r="IX335" s="200"/>
      <c r="IY335" s="200"/>
      <c r="IZ335" s="200"/>
      <c r="JA335" s="200"/>
      <c r="JB335" s="200"/>
      <c r="JC335" s="200"/>
      <c r="JD335" s="200"/>
      <c r="JE335" s="200"/>
      <c r="JF335" s="200"/>
      <c r="JG335" s="200"/>
      <c r="JM335" s="200"/>
      <c r="JN335" s="200"/>
      <c r="JO335" s="200"/>
      <c r="JP335" s="200"/>
      <c r="JQ335" s="200"/>
      <c r="JR335" s="200"/>
      <c r="JS335" s="200"/>
      <c r="JU335" s="200"/>
      <c r="JV335" s="200"/>
      <c r="JW335" s="200"/>
      <c r="JX335" s="200"/>
      <c r="JY335" s="200"/>
      <c r="JZ335" s="200"/>
      <c r="KA335" s="200"/>
      <c r="KB335" s="200"/>
      <c r="KE335" s="200"/>
      <c r="KH335" s="200"/>
      <c r="KK335" s="200"/>
      <c r="KN335" s="200"/>
      <c r="KQ335" s="200"/>
      <c r="KT335" s="200"/>
      <c r="LC335" s="200"/>
      <c r="LF335" s="200"/>
      <c r="LI335" s="200"/>
      <c r="LL335" s="200"/>
      <c r="LU335" s="200"/>
      <c r="MA335" s="200"/>
      <c r="MD335" s="200"/>
      <c r="MG335" s="200"/>
      <c r="MJ335" s="200"/>
      <c r="MP335" s="200"/>
      <c r="MY335" s="200"/>
      <c r="NA335" s="200"/>
      <c r="NB335" s="200"/>
      <c r="ND335" s="200"/>
      <c r="NG335" s="200"/>
      <c r="NJ335" s="200"/>
      <c r="NM335" s="200"/>
      <c r="NP335" s="200"/>
      <c r="NS335" s="200"/>
      <c r="NU335" s="200"/>
      <c r="NW335" s="200"/>
      <c r="NZ335" s="200"/>
      <c r="OC335" s="200"/>
      <c r="OF335" s="200"/>
      <c r="OI335" s="200"/>
      <c r="OL335" s="200"/>
      <c r="OO335" s="200"/>
      <c r="OR335" s="200"/>
      <c r="OT335" s="200"/>
      <c r="OW335" s="200"/>
      <c r="OZ335" s="200"/>
      <c r="PC335" s="200"/>
      <c r="PI335" s="200"/>
      <c r="PL335" s="200"/>
      <c r="PN335" s="200"/>
      <c r="QU335" s="200"/>
      <c r="QX335" s="200"/>
      <c r="RA335" s="200"/>
      <c r="RD335" s="200"/>
      <c r="RG335" s="200"/>
      <c r="RH335" s="200"/>
      <c r="RI335" s="200"/>
      <c r="RL335" s="200"/>
      <c r="RO335" s="200"/>
      <c r="RR335" s="200"/>
      <c r="RU335" s="200"/>
      <c r="RW335" s="200"/>
      <c r="SK335" s="200"/>
      <c r="SL335" s="200"/>
      <c r="SM335" s="200"/>
      <c r="SN335" s="200"/>
      <c r="SO335" s="200"/>
      <c r="SP335" s="200"/>
      <c r="SQ335" s="200"/>
      <c r="SR335" s="200"/>
      <c r="SS335" s="200"/>
      <c r="ST335" s="200"/>
      <c r="SU335" s="200"/>
      <c r="SV335" s="200"/>
      <c r="SW335" s="200"/>
      <c r="SX335" s="200"/>
      <c r="SY335" s="200"/>
      <c r="SZ335" s="200"/>
      <c r="TA335" s="200"/>
      <c r="TB335" s="200"/>
      <c r="TC335" s="200"/>
      <c r="TI335" s="200"/>
      <c r="TJ335" s="200"/>
      <c r="TK335" s="200"/>
      <c r="TL335" s="200"/>
      <c r="TM335" s="200"/>
      <c r="TN335" s="200"/>
      <c r="TO335" s="200"/>
      <c r="TQ335" s="200"/>
      <c r="TR335" s="200"/>
      <c r="TS335" s="200"/>
      <c r="TT335" s="200"/>
      <c r="TU335" s="200"/>
      <c r="TV335" s="200"/>
      <c r="TW335" s="200"/>
      <c r="TX335" s="200"/>
      <c r="UA335" s="200"/>
      <c r="UD335" s="200"/>
      <c r="UG335" s="200"/>
      <c r="UJ335" s="200"/>
      <c r="UM335" s="200"/>
      <c r="UP335" s="200"/>
      <c r="UY335" s="200"/>
      <c r="VB335" s="200"/>
      <c r="VE335" s="200"/>
      <c r="VH335" s="200"/>
      <c r="VQ335" s="200"/>
      <c r="VW335" s="200"/>
      <c r="VZ335" s="200"/>
      <c r="WC335" s="200"/>
      <c r="WF335" s="200"/>
      <c r="WL335" s="200"/>
      <c r="WU335" s="200"/>
      <c r="WW335" s="200"/>
      <c r="WX335" s="200"/>
      <c r="WZ335" s="200"/>
      <c r="XC335" s="200"/>
      <c r="XF335" s="200"/>
      <c r="XI335" s="200"/>
      <c r="XL335" s="200"/>
      <c r="XO335" s="200"/>
      <c r="XQ335" s="200"/>
      <c r="XS335" s="200"/>
      <c r="XV335" s="200"/>
      <c r="XY335" s="200"/>
      <c r="YB335" s="200"/>
      <c r="YE335" s="200"/>
      <c r="YH335" s="200"/>
      <c r="YK335" s="200"/>
      <c r="YN335" s="200"/>
      <c r="YP335" s="200"/>
      <c r="YS335" s="200"/>
      <c r="YV335" s="200"/>
      <c r="YY335" s="200"/>
      <c r="ZE335" s="200"/>
      <c r="ZH335" s="200"/>
      <c r="ZJ335" s="200"/>
      <c r="AAQ335" s="200"/>
      <c r="AAT335" s="200"/>
      <c r="AAW335" s="200"/>
      <c r="AAZ335" s="200"/>
      <c r="ABC335" s="200"/>
      <c r="ABD335" s="200"/>
      <c r="ABE335" s="200"/>
      <c r="ABH335" s="200"/>
      <c r="ABK335" s="200"/>
      <c r="ABN335" s="200"/>
      <c r="ABQ335" s="200"/>
      <c r="ABS335" s="200"/>
      <c r="ACG335" s="200"/>
      <c r="ACH335" s="200"/>
      <c r="ACI335" s="200"/>
      <c r="ACJ335" s="200"/>
      <c r="ACK335" s="200"/>
      <c r="ACL335" s="200"/>
      <c r="ACM335" s="200"/>
      <c r="ACN335" s="200"/>
      <c r="ACO335" s="200"/>
      <c r="ACP335" s="200"/>
      <c r="ACQ335" s="200"/>
      <c r="ACR335" s="200"/>
      <c r="ACS335" s="200"/>
      <c r="ACT335" s="200"/>
      <c r="ACU335" s="200"/>
      <c r="ACV335" s="200"/>
      <c r="ACW335" s="200"/>
      <c r="ACX335" s="200"/>
      <c r="ACY335" s="200"/>
      <c r="ADE335" s="200"/>
      <c r="ADF335" s="200"/>
      <c r="ADG335" s="200"/>
      <c r="ADH335" s="200"/>
      <c r="ADI335" s="200"/>
      <c r="ADJ335" s="200"/>
      <c r="ADK335" s="200"/>
      <c r="ADM335" s="200"/>
      <c r="ADN335" s="200"/>
      <c r="ADO335" s="200"/>
      <c r="ADP335" s="200"/>
      <c r="ADQ335" s="200"/>
      <c r="ADR335" s="200"/>
      <c r="ADS335" s="200"/>
      <c r="ADT335" s="200"/>
      <c r="ADW335" s="200"/>
      <c r="ADZ335" s="200"/>
      <c r="AEC335" s="200"/>
      <c r="AEF335" s="200"/>
      <c r="AEI335" s="200"/>
      <c r="AEL335" s="200"/>
      <c r="AEU335" s="200"/>
      <c r="AEX335" s="200"/>
      <c r="AFA335" s="200"/>
      <c r="AFD335" s="200"/>
      <c r="AFM335" s="200"/>
      <c r="AFS335" s="200"/>
      <c r="AFV335" s="200"/>
      <c r="AFY335" s="200"/>
      <c r="AGB335" s="200"/>
      <c r="AGH335" s="200"/>
      <c r="AGQ335" s="200"/>
      <c r="AGS335" s="200"/>
      <c r="AGT335" s="200"/>
      <c r="AGV335" s="200"/>
      <c r="AGY335" s="200"/>
      <c r="AHB335" s="200"/>
      <c r="AHE335" s="200"/>
      <c r="AHH335" s="200"/>
      <c r="AHK335" s="200"/>
      <c r="AHM335" s="200"/>
      <c r="AHO335" s="200"/>
      <c r="AHR335" s="200"/>
      <c r="AHU335" s="200"/>
      <c r="AHX335" s="200"/>
      <c r="AIA335" s="200"/>
      <c r="AID335" s="200"/>
      <c r="AIG335" s="200"/>
      <c r="AIJ335" s="200"/>
      <c r="AIL335" s="200"/>
      <c r="AIO335" s="200"/>
      <c r="AIR335" s="200"/>
      <c r="AIU335" s="200"/>
      <c r="AJA335" s="200"/>
      <c r="AJD335" s="200"/>
      <c r="AJF335" s="200"/>
      <c r="AKM335" s="200"/>
      <c r="AKP335" s="200"/>
      <c r="AKS335" s="200"/>
      <c r="AKV335" s="200"/>
      <c r="AKY335" s="200"/>
      <c r="AKZ335" s="200"/>
      <c r="ALA335" s="200"/>
      <c r="ALD335" s="200"/>
      <c r="ALG335" s="200"/>
      <c r="ALJ335" s="200"/>
      <c r="ALM335" s="200"/>
      <c r="ALO335" s="200"/>
      <c r="AMC335" s="200"/>
      <c r="AMD335" s="200"/>
      <c r="AME335" s="200"/>
      <c r="AMF335" s="200"/>
      <c r="AMG335" s="200"/>
      <c r="AMH335" s="200"/>
      <c r="AMI335" s="200"/>
      <c r="AMJ335" s="200"/>
      <c r="AMK335" s="200"/>
      <c r="AML335" s="200"/>
      <c r="AMM335" s="200"/>
      <c r="AMN335" s="200"/>
      <c r="AMO335" s="200"/>
      <c r="AMP335" s="200"/>
      <c r="AMQ335" s="200"/>
      <c r="AMR335" s="200"/>
      <c r="AMS335" s="200"/>
      <c r="AMT335" s="200"/>
      <c r="AMU335" s="200"/>
      <c r="ANA335" s="200"/>
      <c r="ANB335" s="200"/>
      <c r="ANC335" s="200"/>
      <c r="AND335" s="200"/>
      <c r="ANE335" s="200"/>
      <c r="ANF335" s="200"/>
      <c r="ANG335" s="200"/>
      <c r="ANI335" s="200"/>
      <c r="ANJ335" s="200"/>
      <c r="ANK335" s="200"/>
      <c r="ANL335" s="200"/>
      <c r="ANM335" s="200"/>
      <c r="ANN335" s="200"/>
      <c r="ANO335" s="200"/>
      <c r="ANP335" s="200"/>
      <c r="ANS335" s="200"/>
      <c r="ANV335" s="200"/>
      <c r="ANY335" s="200"/>
      <c r="AOB335" s="200"/>
      <c r="AOE335" s="200"/>
      <c r="AOH335" s="200"/>
      <c r="AOQ335" s="200"/>
      <c r="AOT335" s="200"/>
      <c r="AOW335" s="200"/>
      <c r="AOZ335" s="200"/>
      <c r="API335" s="200"/>
      <c r="APO335" s="200"/>
      <c r="APR335" s="200"/>
      <c r="APU335" s="200"/>
      <c r="APX335" s="200"/>
      <c r="AQD335" s="200"/>
      <c r="AQM335" s="200"/>
      <c r="AQO335" s="200"/>
      <c r="AQP335" s="200"/>
      <c r="AQR335" s="200"/>
      <c r="AQU335" s="200"/>
      <c r="AQX335" s="200"/>
      <c r="ARA335" s="200"/>
      <c r="ARD335" s="200"/>
      <c r="ARG335" s="200"/>
      <c r="ARI335" s="200"/>
      <c r="ARK335" s="200"/>
      <c r="ARN335" s="200"/>
      <c r="ARQ335" s="200"/>
      <c r="ART335" s="200"/>
      <c r="ARW335" s="200"/>
      <c r="ARZ335" s="200"/>
      <c r="ASC335" s="200"/>
      <c r="ASF335" s="200"/>
      <c r="ASH335" s="200"/>
      <c r="ASK335" s="200"/>
      <c r="ASN335" s="200"/>
      <c r="ASQ335" s="200"/>
      <c r="ASW335" s="200"/>
      <c r="ASZ335" s="200"/>
      <c r="ATB335" s="200"/>
      <c r="AUI335" s="200"/>
      <c r="AUL335" s="200"/>
      <c r="AUO335" s="200"/>
      <c r="AUR335" s="200"/>
      <c r="AUU335" s="200"/>
      <c r="AUV335" s="200"/>
      <c r="AUW335" s="200"/>
      <c r="AUZ335" s="200"/>
      <c r="AVC335" s="200"/>
      <c r="AVF335" s="200"/>
      <c r="AVI335" s="200"/>
      <c r="AVK335" s="200"/>
      <c r="AVY335" s="200"/>
      <c r="AVZ335" s="200"/>
      <c r="AWA335" s="200"/>
      <c r="AWB335" s="200"/>
      <c r="AWC335" s="200"/>
      <c r="AWD335" s="200"/>
      <c r="AWE335" s="200"/>
      <c r="AWF335" s="200"/>
      <c r="AWG335" s="200"/>
      <c r="AWH335" s="200"/>
      <c r="AWI335" s="200"/>
      <c r="AWJ335" s="200"/>
      <c r="AWK335" s="200"/>
      <c r="AWL335" s="200"/>
      <c r="AWM335" s="200"/>
      <c r="AWN335" s="200"/>
      <c r="AWO335" s="200"/>
      <c r="AWP335" s="200"/>
      <c r="AWQ335" s="200"/>
      <c r="AWW335" s="200"/>
      <c r="AWX335" s="200"/>
      <c r="AWY335" s="200"/>
      <c r="AWZ335" s="200"/>
      <c r="AXA335" s="200"/>
      <c r="AXB335" s="200"/>
      <c r="AXC335" s="200"/>
      <c r="AXE335" s="200"/>
      <c r="AXF335" s="200"/>
      <c r="AXG335" s="200"/>
      <c r="AXH335" s="200"/>
      <c r="AXI335" s="200"/>
      <c r="AXJ335" s="200"/>
      <c r="AXK335" s="200"/>
      <c r="AXL335" s="200"/>
      <c r="AXO335" s="200"/>
      <c r="AXR335" s="200"/>
      <c r="AXU335" s="200"/>
      <c r="AXX335" s="200"/>
      <c r="AYA335" s="200"/>
      <c r="AYD335" s="200"/>
      <c r="AYM335" s="200"/>
      <c r="AYP335" s="200"/>
      <c r="AYS335" s="200"/>
      <c r="AYV335" s="200"/>
      <c r="AZE335" s="200"/>
      <c r="AZK335" s="200"/>
      <c r="AZN335" s="200"/>
      <c r="AZQ335" s="200"/>
      <c r="AZT335" s="200"/>
      <c r="AZZ335" s="200"/>
      <c r="BAI335" s="200"/>
      <c r="BAK335" s="200"/>
      <c r="BAL335" s="200"/>
      <c r="BAN335" s="200"/>
      <c r="BAQ335" s="200"/>
      <c r="BAT335" s="200"/>
      <c r="BAW335" s="200"/>
      <c r="BAZ335" s="200"/>
      <c r="BBC335" s="200"/>
      <c r="BBE335" s="200"/>
      <c r="BBG335" s="200"/>
      <c r="BBJ335" s="200"/>
      <c r="BBM335" s="200"/>
      <c r="BBP335" s="200"/>
      <c r="BBS335" s="200"/>
      <c r="BBV335" s="200"/>
      <c r="BBY335" s="200"/>
      <c r="BCB335" s="200"/>
      <c r="BCD335" s="200"/>
      <c r="BCG335" s="200"/>
      <c r="BCJ335" s="200"/>
      <c r="BCM335" s="200"/>
      <c r="BCS335" s="200"/>
      <c r="BCV335" s="200"/>
      <c r="BCX335" s="200"/>
      <c r="BEE335" s="200"/>
      <c r="BEH335" s="200"/>
      <c r="BEK335" s="200"/>
      <c r="BEN335" s="200"/>
      <c r="BEQ335" s="200"/>
      <c r="BER335" s="200"/>
      <c r="BES335" s="200"/>
      <c r="BEV335" s="200"/>
      <c r="BEY335" s="200"/>
      <c r="BFB335" s="200"/>
      <c r="BFE335" s="200"/>
      <c r="BFG335" s="200"/>
      <c r="BFU335" s="200"/>
      <c r="BFV335" s="200"/>
      <c r="BFW335" s="200"/>
      <c r="BFX335" s="200"/>
      <c r="BFY335" s="200"/>
      <c r="BFZ335" s="200"/>
      <c r="BGA335" s="200"/>
      <c r="BGB335" s="200"/>
      <c r="BGC335" s="200"/>
      <c r="BGD335" s="200"/>
      <c r="BGE335" s="200"/>
      <c r="BGF335" s="200"/>
      <c r="BGG335" s="200"/>
      <c r="BGH335" s="200"/>
      <c r="BGI335" s="200"/>
      <c r="BGJ335" s="200"/>
      <c r="BGK335" s="200"/>
      <c r="BGL335" s="200"/>
      <c r="BGM335" s="200"/>
      <c r="BGS335" s="200"/>
      <c r="BGT335" s="200"/>
      <c r="BGU335" s="200"/>
      <c r="BGV335" s="200"/>
      <c r="BGW335" s="200"/>
      <c r="BGX335" s="200"/>
      <c r="BGY335" s="200"/>
      <c r="BHA335" s="200"/>
      <c r="BHB335" s="200"/>
      <c r="BHC335" s="200"/>
      <c r="BHD335" s="200"/>
      <c r="BHE335" s="200"/>
      <c r="BHF335" s="200"/>
      <c r="BHG335" s="200"/>
      <c r="BHH335" s="200"/>
      <c r="BHK335" s="200"/>
      <c r="BHN335" s="200"/>
      <c r="BHQ335" s="200"/>
      <c r="BHT335" s="200"/>
      <c r="BHW335" s="200"/>
      <c r="BHZ335" s="200"/>
      <c r="BII335" s="200"/>
      <c r="BIL335" s="200"/>
      <c r="BIO335" s="200"/>
      <c r="BIR335" s="200"/>
      <c r="BJA335" s="200"/>
      <c r="BJG335" s="200"/>
      <c r="BJJ335" s="200"/>
      <c r="BJM335" s="200"/>
      <c r="BJP335" s="200"/>
      <c r="BJV335" s="200"/>
      <c r="BKE335" s="200"/>
      <c r="BKG335" s="200"/>
      <c r="BKH335" s="200"/>
      <c r="BKJ335" s="200"/>
      <c r="BKM335" s="200"/>
      <c r="BKP335" s="200"/>
      <c r="BKS335" s="200"/>
      <c r="BKV335" s="200"/>
      <c r="BKY335" s="200"/>
      <c r="BLA335" s="200"/>
      <c r="BLC335" s="200"/>
      <c r="BLF335" s="200"/>
      <c r="BLI335" s="200"/>
      <c r="BLL335" s="200"/>
      <c r="BLO335" s="200"/>
      <c r="BLR335" s="200"/>
      <c r="BLU335" s="200"/>
      <c r="BLX335" s="200"/>
      <c r="BLZ335" s="200"/>
      <c r="BMC335" s="200"/>
      <c r="BMF335" s="200"/>
      <c r="BMI335" s="200"/>
      <c r="BMO335" s="200"/>
      <c r="BMR335" s="200"/>
      <c r="BMT335" s="200"/>
      <c r="BOA335" s="200"/>
      <c r="BOD335" s="200"/>
      <c r="BOG335" s="200"/>
      <c r="BOJ335" s="200"/>
      <c r="BOM335" s="200"/>
      <c r="BON335" s="200"/>
      <c r="BOO335" s="200"/>
      <c r="BOR335" s="200"/>
      <c r="BOU335" s="200"/>
      <c r="BOX335" s="200"/>
      <c r="BPA335" s="200"/>
      <c r="BPC335" s="200"/>
      <c r="BPQ335" s="200"/>
      <c r="BPR335" s="200"/>
      <c r="BPS335" s="200"/>
      <c r="BPT335" s="200"/>
      <c r="BPU335" s="200"/>
      <c r="BPV335" s="200"/>
      <c r="BPW335" s="200"/>
      <c r="BPX335" s="200"/>
      <c r="BPY335" s="200"/>
      <c r="BPZ335" s="200"/>
      <c r="BQA335" s="200"/>
      <c r="BQB335" s="200"/>
      <c r="BQC335" s="200"/>
      <c r="BQD335" s="200"/>
      <c r="BQE335" s="200"/>
      <c r="BQF335" s="200"/>
      <c r="BQG335" s="200"/>
      <c r="BQH335" s="200"/>
      <c r="BQI335" s="200"/>
      <c r="BQO335" s="200"/>
      <c r="BQP335" s="200"/>
      <c r="BQQ335" s="200"/>
      <c r="BQR335" s="200"/>
      <c r="BQS335" s="200"/>
      <c r="BQT335" s="200"/>
      <c r="BQU335" s="200"/>
      <c r="BQW335" s="200"/>
      <c r="BQX335" s="200"/>
      <c r="BQY335" s="200"/>
      <c r="BQZ335" s="200"/>
      <c r="BRA335" s="200"/>
      <c r="BRB335" s="200"/>
      <c r="BRC335" s="200"/>
      <c r="BRD335" s="200"/>
      <c r="BRG335" s="200"/>
      <c r="BRJ335" s="200"/>
      <c r="BRM335" s="200"/>
      <c r="BRP335" s="200"/>
      <c r="BRS335" s="200"/>
      <c r="BRV335" s="200"/>
      <c r="BSE335" s="200"/>
      <c r="BSH335" s="200"/>
      <c r="BSK335" s="200"/>
      <c r="BSN335" s="200"/>
      <c r="BSW335" s="200"/>
      <c r="BTC335" s="200"/>
      <c r="BTF335" s="200"/>
      <c r="BTI335" s="200"/>
      <c r="BTL335" s="200"/>
      <c r="BTR335" s="200"/>
      <c r="BUA335" s="200"/>
      <c r="BUC335" s="200"/>
      <c r="BUD335" s="200"/>
      <c r="BUF335" s="200"/>
      <c r="BUI335" s="200"/>
      <c r="BUL335" s="200"/>
      <c r="BUO335" s="200"/>
      <c r="BUR335" s="200"/>
      <c r="BUU335" s="200"/>
      <c r="BUW335" s="200"/>
      <c r="BUY335" s="200"/>
      <c r="BVB335" s="200"/>
      <c r="BVE335" s="200"/>
      <c r="BVH335" s="200"/>
      <c r="BVK335" s="200"/>
      <c r="BVN335" s="200"/>
      <c r="BVQ335" s="200"/>
      <c r="BVT335" s="200"/>
      <c r="BVV335" s="200"/>
      <c r="BVY335" s="200"/>
      <c r="BWB335" s="200"/>
      <c r="BWE335" s="200"/>
      <c r="BWK335" s="200"/>
      <c r="BWN335" s="200"/>
      <c r="BWP335" s="200"/>
      <c r="BXW335" s="200"/>
      <c r="BXZ335" s="200"/>
      <c r="BYC335" s="200"/>
      <c r="BYF335" s="200"/>
      <c r="BYI335" s="200"/>
      <c r="BYJ335" s="200"/>
      <c r="BYK335" s="200"/>
      <c r="BYN335" s="200"/>
      <c r="BYQ335" s="200"/>
      <c r="BYT335" s="200"/>
      <c r="BYW335" s="200"/>
      <c r="BYY335" s="200"/>
      <c r="BZM335" s="200"/>
      <c r="BZN335" s="200"/>
      <c r="BZO335" s="200"/>
      <c r="BZP335" s="200"/>
      <c r="BZQ335" s="200"/>
      <c r="BZR335" s="200"/>
      <c r="BZS335" s="200"/>
      <c r="BZT335" s="200"/>
      <c r="BZU335" s="200"/>
      <c r="BZV335" s="200"/>
      <c r="BZW335" s="200"/>
      <c r="BZX335" s="200"/>
      <c r="BZY335" s="200"/>
      <c r="BZZ335" s="200"/>
      <c r="CAA335" s="200"/>
      <c r="CAB335" s="200"/>
      <c r="CAC335" s="200"/>
      <c r="CAD335" s="200"/>
      <c r="CAE335" s="200"/>
      <c r="CAK335" s="200"/>
      <c r="CAL335" s="200"/>
      <c r="CAM335" s="200"/>
      <c r="CAN335" s="200"/>
      <c r="CAO335" s="200"/>
      <c r="CAP335" s="200"/>
      <c r="CAQ335" s="200"/>
      <c r="CAS335" s="200"/>
      <c r="CAT335" s="200"/>
      <c r="CAU335" s="200"/>
      <c r="CAV335" s="200"/>
      <c r="CAW335" s="200"/>
      <c r="CAX335" s="200"/>
      <c r="CAY335" s="200"/>
      <c r="CAZ335" s="200"/>
      <c r="CBC335" s="200"/>
      <c r="CBF335" s="200"/>
      <c r="CBI335" s="200"/>
      <c r="CBL335" s="200"/>
      <c r="CBO335" s="200"/>
      <c r="CBR335" s="200"/>
      <c r="CCA335" s="200"/>
      <c r="CCD335" s="200"/>
      <c r="CCG335" s="200"/>
      <c r="CCJ335" s="200"/>
      <c r="CCS335" s="200"/>
      <c r="CCY335" s="200"/>
      <c r="CDB335" s="200"/>
      <c r="CDE335" s="200"/>
      <c r="CDH335" s="200"/>
      <c r="CDN335" s="200"/>
      <c r="CDW335" s="200"/>
      <c r="CDY335" s="200"/>
      <c r="CDZ335" s="200"/>
      <c r="CEB335" s="200"/>
      <c r="CEE335" s="200"/>
      <c r="CEH335" s="200"/>
      <c r="CEK335" s="200"/>
      <c r="CEN335" s="200"/>
      <c r="CEQ335" s="200"/>
      <c r="CES335" s="200"/>
      <c r="CEU335" s="200"/>
      <c r="CEX335" s="200"/>
      <c r="CFA335" s="200"/>
      <c r="CFD335" s="200"/>
      <c r="CFG335" s="200"/>
      <c r="CFJ335" s="200"/>
      <c r="CFM335" s="200"/>
      <c r="CFP335" s="200"/>
      <c r="CFR335" s="200"/>
      <c r="CFU335" s="200"/>
      <c r="CFX335" s="200"/>
      <c r="CGA335" s="200"/>
      <c r="CGG335" s="200"/>
      <c r="CGJ335" s="200"/>
      <c r="CGL335" s="200"/>
      <c r="CHS335" s="200"/>
      <c r="CHV335" s="200"/>
      <c r="CHY335" s="200"/>
      <c r="CIB335" s="200"/>
      <c r="CIE335" s="200"/>
      <c r="CIF335" s="200"/>
      <c r="CIG335" s="200"/>
      <c r="CIJ335" s="200"/>
      <c r="CIM335" s="200"/>
      <c r="CIP335" s="200"/>
      <c r="CIS335" s="200"/>
      <c r="CIU335" s="200"/>
      <c r="CJI335" s="200"/>
      <c r="CJJ335" s="200"/>
      <c r="CJK335" s="200"/>
      <c r="CJL335" s="200"/>
      <c r="CJM335" s="200"/>
      <c r="CJN335" s="200"/>
      <c r="CJO335" s="200"/>
      <c r="CJP335" s="200"/>
      <c r="CJQ335" s="200"/>
      <c r="CJR335" s="200"/>
      <c r="CJS335" s="200"/>
      <c r="CJT335" s="200"/>
      <c r="CJU335" s="200"/>
      <c r="CJV335" s="200"/>
      <c r="CJW335" s="200"/>
      <c r="CJX335" s="200"/>
      <c r="CJY335" s="200"/>
      <c r="CJZ335" s="200"/>
      <c r="CKA335" s="200"/>
      <c r="CKG335" s="200"/>
      <c r="CKH335" s="200"/>
      <c r="CKI335" s="200"/>
      <c r="CKJ335" s="200"/>
      <c r="CKK335" s="200"/>
      <c r="CKL335" s="200"/>
      <c r="CKM335" s="200"/>
      <c r="CKO335" s="200"/>
      <c r="CKP335" s="200"/>
      <c r="CKQ335" s="200"/>
      <c r="CKR335" s="200"/>
      <c r="CKS335" s="200"/>
      <c r="CKT335" s="200"/>
      <c r="CKU335" s="200"/>
      <c r="CKV335" s="200"/>
      <c r="CKY335" s="200"/>
      <c r="CLB335" s="200"/>
      <c r="CLE335" s="200"/>
      <c r="CLH335" s="200"/>
      <c r="CLK335" s="200"/>
      <c r="CLN335" s="200"/>
      <c r="CLW335" s="200"/>
      <c r="CLZ335" s="200"/>
      <c r="CMC335" s="200"/>
      <c r="CMF335" s="200"/>
      <c r="CMO335" s="200"/>
      <c r="CMU335" s="200"/>
      <c r="CMX335" s="200"/>
      <c r="CNA335" s="200"/>
      <c r="CND335" s="200"/>
      <c r="CNJ335" s="200"/>
      <c r="CNS335" s="200"/>
      <c r="CNU335" s="200"/>
      <c r="CNV335" s="200"/>
      <c r="CNX335" s="200"/>
      <c r="COA335" s="200"/>
      <c r="COD335" s="200"/>
      <c r="COG335" s="200"/>
      <c r="COJ335" s="200"/>
      <c r="COM335" s="200"/>
      <c r="COO335" s="200"/>
      <c r="COQ335" s="200"/>
      <c r="COT335" s="200"/>
      <c r="COW335" s="200"/>
      <c r="COZ335" s="200"/>
      <c r="CPC335" s="200"/>
      <c r="CPF335" s="200"/>
      <c r="CPI335" s="200"/>
      <c r="CPL335" s="200"/>
      <c r="CPN335" s="200"/>
      <c r="CPQ335" s="200"/>
      <c r="CPT335" s="200"/>
      <c r="CPW335" s="200"/>
      <c r="CQC335" s="200"/>
      <c r="CQF335" s="200"/>
      <c r="CQH335" s="200"/>
      <c r="CRO335" s="200"/>
      <c r="CRR335" s="200"/>
      <c r="CRU335" s="200"/>
      <c r="CRX335" s="200"/>
      <c r="CSA335" s="200"/>
      <c r="CSB335" s="200"/>
      <c r="CSC335" s="200"/>
      <c r="CSF335" s="200"/>
      <c r="CSI335" s="200"/>
      <c r="CSL335" s="200"/>
      <c r="CSO335" s="200"/>
      <c r="CSQ335" s="200"/>
      <c r="CTE335" s="200"/>
      <c r="CTF335" s="200"/>
      <c r="CTG335" s="200"/>
      <c r="CTH335" s="200"/>
      <c r="CTI335" s="200"/>
      <c r="CTJ335" s="200"/>
      <c r="CTK335" s="200"/>
      <c r="CTL335" s="200"/>
      <c r="CTM335" s="200"/>
      <c r="CTN335" s="200"/>
      <c r="CTO335" s="200"/>
      <c r="CTP335" s="200"/>
      <c r="CTQ335" s="200"/>
      <c r="CTR335" s="200"/>
      <c r="CTS335" s="200"/>
      <c r="CTT335" s="200"/>
      <c r="CTU335" s="200"/>
      <c r="CTV335" s="200"/>
      <c r="CTW335" s="200"/>
      <c r="CUC335" s="200"/>
      <c r="CUD335" s="200"/>
      <c r="CUE335" s="200"/>
      <c r="CUF335" s="200"/>
      <c r="CUG335" s="200"/>
      <c r="CUH335" s="200"/>
      <c r="CUI335" s="200"/>
      <c r="CUK335" s="200"/>
      <c r="CUL335" s="200"/>
      <c r="CUM335" s="200"/>
      <c r="CUN335" s="200"/>
      <c r="CUO335" s="200"/>
      <c r="CUP335" s="200"/>
      <c r="CUQ335" s="200"/>
      <c r="CUR335" s="200"/>
      <c r="CUU335" s="200"/>
      <c r="CUX335" s="200"/>
      <c r="CVA335" s="200"/>
      <c r="CVD335" s="200"/>
      <c r="CVG335" s="200"/>
      <c r="CVJ335" s="200"/>
      <c r="CVS335" s="200"/>
      <c r="CVV335" s="200"/>
      <c r="CVY335" s="200"/>
      <c r="CWB335" s="200"/>
      <c r="CWK335" s="200"/>
      <c r="CWQ335" s="200"/>
      <c r="CWT335" s="200"/>
      <c r="CWW335" s="200"/>
      <c r="CWZ335" s="200"/>
      <c r="CXF335" s="200"/>
      <c r="CXO335" s="200"/>
      <c r="CXQ335" s="200"/>
      <c r="CXR335" s="200"/>
      <c r="CXT335" s="200"/>
      <c r="CXW335" s="200"/>
      <c r="CXZ335" s="200"/>
      <c r="CYC335" s="200"/>
      <c r="CYF335" s="200"/>
      <c r="CYI335" s="200"/>
      <c r="CYK335" s="200"/>
      <c r="CYM335" s="200"/>
      <c r="CYP335" s="200"/>
      <c r="CYS335" s="200"/>
      <c r="CYV335" s="200"/>
      <c r="CYY335" s="200"/>
      <c r="CZB335" s="200"/>
      <c r="CZE335" s="200"/>
      <c r="CZH335" s="200"/>
      <c r="CZJ335" s="200"/>
      <c r="CZM335" s="200"/>
      <c r="CZP335" s="200"/>
      <c r="CZS335" s="200"/>
      <c r="CZY335" s="200"/>
      <c r="DAB335" s="200"/>
      <c r="DAD335" s="200"/>
      <c r="DBK335" s="200"/>
      <c r="DBN335" s="200"/>
      <c r="DBQ335" s="200"/>
      <c r="DBT335" s="200"/>
      <c r="DBW335" s="200"/>
      <c r="DBX335" s="200"/>
      <c r="DBY335" s="200"/>
      <c r="DCB335" s="200"/>
      <c r="DCE335" s="200"/>
      <c r="DCH335" s="200"/>
      <c r="DCK335" s="200"/>
      <c r="DCM335" s="200"/>
      <c r="DDA335" s="200"/>
      <c r="DDB335" s="200"/>
      <c r="DDC335" s="200"/>
      <c r="DDD335" s="200"/>
      <c r="DDE335" s="200"/>
      <c r="DDF335" s="200"/>
      <c r="DDG335" s="200"/>
      <c r="DDH335" s="200"/>
      <c r="DDI335" s="200"/>
      <c r="DDJ335" s="200"/>
      <c r="DDK335" s="200"/>
      <c r="DDL335" s="200"/>
      <c r="DDM335" s="200"/>
      <c r="DDN335" s="200"/>
      <c r="DDO335" s="200"/>
      <c r="DDP335" s="200"/>
      <c r="DDQ335" s="200"/>
      <c r="DDR335" s="200"/>
      <c r="DDS335" s="200"/>
      <c r="DDY335" s="200"/>
      <c r="DDZ335" s="200"/>
      <c r="DEA335" s="200"/>
      <c r="DEB335" s="200"/>
      <c r="DEC335" s="200"/>
      <c r="DED335" s="200"/>
      <c r="DEE335" s="200"/>
      <c r="DEG335" s="200"/>
      <c r="DEH335" s="200"/>
      <c r="DEI335" s="200"/>
      <c r="DEJ335" s="200"/>
      <c r="DEK335" s="200"/>
      <c r="DEL335" s="200"/>
      <c r="DEM335" s="200"/>
      <c r="DEN335" s="200"/>
      <c r="DEQ335" s="200"/>
      <c r="DET335" s="200"/>
      <c r="DEW335" s="200"/>
      <c r="DEZ335" s="200"/>
      <c r="DFC335" s="200"/>
      <c r="DFF335" s="200"/>
      <c r="DFO335" s="200"/>
      <c r="DFR335" s="200"/>
      <c r="DFU335" s="200"/>
      <c r="DFX335" s="200"/>
      <c r="DGG335" s="200"/>
      <c r="DGM335" s="200"/>
      <c r="DGP335" s="200"/>
      <c r="DGS335" s="200"/>
      <c r="DGV335" s="200"/>
      <c r="DHB335" s="200"/>
      <c r="DHK335" s="200"/>
      <c r="DHM335" s="200"/>
      <c r="DHN335" s="200"/>
      <c r="DHP335" s="200"/>
      <c r="DHS335" s="200"/>
      <c r="DHV335" s="200"/>
      <c r="DHY335" s="200"/>
      <c r="DIB335" s="200"/>
      <c r="DIE335" s="200"/>
      <c r="DIG335" s="200"/>
      <c r="DII335" s="200"/>
      <c r="DIL335" s="200"/>
      <c r="DIO335" s="200"/>
      <c r="DIR335" s="200"/>
      <c r="DIU335" s="200"/>
      <c r="DIX335" s="200"/>
      <c r="DJA335" s="200"/>
      <c r="DJD335" s="200"/>
      <c r="DJF335" s="200"/>
      <c r="DJI335" s="200"/>
      <c r="DJL335" s="200"/>
      <c r="DJO335" s="200"/>
      <c r="DJU335" s="200"/>
      <c r="DJX335" s="200"/>
      <c r="DJZ335" s="200"/>
      <c r="DLG335" s="200"/>
      <c r="DLJ335" s="200"/>
      <c r="DLM335" s="200"/>
      <c r="DLP335" s="200"/>
      <c r="DLS335" s="200"/>
      <c r="DLT335" s="200"/>
      <c r="DLU335" s="200"/>
      <c r="DLX335" s="200"/>
      <c r="DMA335" s="200"/>
      <c r="DMD335" s="200"/>
      <c r="DMG335" s="200"/>
      <c r="DMI335" s="200"/>
      <c r="DMW335" s="200"/>
      <c r="DMX335" s="200"/>
      <c r="DMY335" s="200"/>
      <c r="DMZ335" s="200"/>
      <c r="DNA335" s="200"/>
      <c r="DNB335" s="200"/>
      <c r="DNC335" s="200"/>
      <c r="DND335" s="200"/>
      <c r="DNE335" s="200"/>
      <c r="DNF335" s="200"/>
      <c r="DNG335" s="200"/>
      <c r="DNH335" s="200"/>
      <c r="DNI335" s="200"/>
      <c r="DNJ335" s="200"/>
      <c r="DNK335" s="200"/>
      <c r="DNL335" s="200"/>
      <c r="DNM335" s="200"/>
      <c r="DNN335" s="200"/>
      <c r="DNO335" s="200"/>
      <c r="DNU335" s="200"/>
      <c r="DNV335" s="200"/>
      <c r="DNW335" s="200"/>
      <c r="DNX335" s="200"/>
      <c r="DNY335" s="200"/>
      <c r="DNZ335" s="200"/>
      <c r="DOA335" s="200"/>
      <c r="DOC335" s="200"/>
      <c r="DOD335" s="200"/>
      <c r="DOE335" s="200"/>
      <c r="DOF335" s="200"/>
      <c r="DOG335" s="200"/>
      <c r="DOH335" s="200"/>
      <c r="DOI335" s="200"/>
      <c r="DOJ335" s="200"/>
      <c r="DOM335" s="200"/>
      <c r="DOP335" s="200"/>
      <c r="DOS335" s="200"/>
      <c r="DOV335" s="200"/>
      <c r="DOY335" s="200"/>
      <c r="DPB335" s="200"/>
      <c r="DPK335" s="200"/>
      <c r="DPN335" s="200"/>
      <c r="DPQ335" s="200"/>
      <c r="DPT335" s="200"/>
      <c r="DQC335" s="200"/>
      <c r="DQI335" s="200"/>
      <c r="DQL335" s="200"/>
      <c r="DQO335" s="200"/>
      <c r="DQR335" s="200"/>
      <c r="DQX335" s="200"/>
      <c r="DRG335" s="200"/>
      <c r="DRI335" s="200"/>
      <c r="DRJ335" s="200"/>
      <c r="DRL335" s="200"/>
      <c r="DRO335" s="200"/>
      <c r="DRR335" s="200"/>
      <c r="DRU335" s="200"/>
      <c r="DRX335" s="200"/>
      <c r="DSA335" s="200"/>
      <c r="DSC335" s="200"/>
      <c r="DSE335" s="200"/>
      <c r="DSH335" s="200"/>
      <c r="DSK335" s="200"/>
      <c r="DSN335" s="200"/>
      <c r="DSQ335" s="200"/>
      <c r="DST335" s="200"/>
      <c r="DSW335" s="200"/>
      <c r="DSZ335" s="200"/>
      <c r="DTB335" s="200"/>
      <c r="DTE335" s="200"/>
      <c r="DTH335" s="200"/>
      <c r="DTK335" s="200"/>
      <c r="DTQ335" s="200"/>
      <c r="DTT335" s="200"/>
      <c r="DTV335" s="200"/>
      <c r="DVC335" s="200"/>
      <c r="DVF335" s="200"/>
      <c r="DVI335" s="200"/>
      <c r="DVL335" s="200"/>
      <c r="DVO335" s="200"/>
      <c r="DVP335" s="200"/>
      <c r="DVQ335" s="200"/>
      <c r="DVT335" s="200"/>
      <c r="DVW335" s="200"/>
      <c r="DVZ335" s="200"/>
      <c r="DWC335" s="200"/>
      <c r="DWE335" s="200"/>
      <c r="DWS335" s="200"/>
      <c r="DWT335" s="200"/>
      <c r="DWU335" s="200"/>
      <c r="DWV335" s="200"/>
      <c r="DWW335" s="200"/>
      <c r="DWX335" s="200"/>
      <c r="DWY335" s="200"/>
      <c r="DWZ335" s="200"/>
      <c r="DXA335" s="200"/>
      <c r="DXB335" s="200"/>
      <c r="DXC335" s="200"/>
      <c r="DXD335" s="200"/>
      <c r="DXE335" s="200"/>
      <c r="DXF335" s="200"/>
      <c r="DXG335" s="200"/>
      <c r="DXH335" s="200"/>
      <c r="DXI335" s="200"/>
      <c r="DXJ335" s="200"/>
      <c r="DXK335" s="200"/>
      <c r="DXQ335" s="200"/>
      <c r="DXR335" s="200"/>
      <c r="DXS335" s="200"/>
      <c r="DXT335" s="200"/>
      <c r="DXU335" s="200"/>
      <c r="DXV335" s="200"/>
      <c r="DXW335" s="200"/>
      <c r="DXY335" s="200"/>
      <c r="DXZ335" s="200"/>
      <c r="DYA335" s="200"/>
      <c r="DYB335" s="200"/>
      <c r="DYC335" s="200"/>
      <c r="DYD335" s="200"/>
      <c r="DYE335" s="200"/>
      <c r="DYF335" s="200"/>
      <c r="DYI335" s="200"/>
      <c r="DYL335" s="200"/>
      <c r="DYO335" s="200"/>
      <c r="DYR335" s="200"/>
      <c r="DYU335" s="200"/>
      <c r="DYX335" s="200"/>
      <c r="DZG335" s="200"/>
      <c r="DZJ335" s="200"/>
      <c r="DZM335" s="200"/>
      <c r="DZP335" s="200"/>
      <c r="DZY335" s="200"/>
      <c r="EAE335" s="200"/>
      <c r="EAH335" s="200"/>
      <c r="EAK335" s="200"/>
      <c r="EAN335" s="200"/>
      <c r="EAT335" s="200"/>
      <c r="EBC335" s="200"/>
      <c r="EBE335" s="200"/>
      <c r="EBF335" s="200"/>
      <c r="EBH335" s="200"/>
      <c r="EBK335" s="200"/>
      <c r="EBN335" s="200"/>
      <c r="EBQ335" s="200"/>
      <c r="EBT335" s="200"/>
      <c r="EBW335" s="200"/>
      <c r="EBY335" s="200"/>
      <c r="ECA335" s="200"/>
      <c r="ECD335" s="200"/>
      <c r="ECG335" s="200"/>
      <c r="ECJ335" s="200"/>
      <c r="ECM335" s="200"/>
      <c r="ECP335" s="200"/>
      <c r="ECS335" s="200"/>
      <c r="ECV335" s="200"/>
      <c r="ECX335" s="200"/>
      <c r="EDA335" s="200"/>
      <c r="EDD335" s="200"/>
      <c r="EDG335" s="200"/>
      <c r="EDM335" s="200"/>
      <c r="EDP335" s="200"/>
      <c r="EDR335" s="200"/>
      <c r="EEY335" s="200"/>
      <c r="EFB335" s="200"/>
      <c r="EFE335" s="200"/>
      <c r="EFH335" s="200"/>
      <c r="EFK335" s="200"/>
      <c r="EFL335" s="200"/>
      <c r="EFM335" s="200"/>
      <c r="EFP335" s="200"/>
      <c r="EFS335" s="200"/>
      <c r="EFV335" s="200"/>
      <c r="EFY335" s="200"/>
      <c r="EGA335" s="200"/>
      <c r="EGO335" s="200"/>
      <c r="EGP335" s="200"/>
      <c r="EGQ335" s="200"/>
      <c r="EGR335" s="200"/>
      <c r="EGS335" s="200"/>
      <c r="EGT335" s="200"/>
      <c r="EGU335" s="200"/>
      <c r="EGV335" s="200"/>
      <c r="EGW335" s="200"/>
      <c r="EGX335" s="200"/>
      <c r="EGY335" s="200"/>
      <c r="EGZ335" s="200"/>
      <c r="EHA335" s="200"/>
      <c r="EHB335" s="200"/>
      <c r="EHC335" s="200"/>
      <c r="EHD335" s="200"/>
      <c r="EHE335" s="200"/>
      <c r="EHF335" s="200"/>
      <c r="EHG335" s="200"/>
      <c r="EHM335" s="200"/>
      <c r="EHN335" s="200"/>
      <c r="EHO335" s="200"/>
      <c r="EHP335" s="200"/>
      <c r="EHQ335" s="200"/>
      <c r="EHR335" s="200"/>
      <c r="EHS335" s="200"/>
      <c r="EHU335" s="200"/>
      <c r="EHV335" s="200"/>
      <c r="EHW335" s="200"/>
      <c r="EHX335" s="200"/>
      <c r="EHY335" s="200"/>
      <c r="EHZ335" s="200"/>
      <c r="EIA335" s="200"/>
      <c r="EIB335" s="200"/>
      <c r="EIE335" s="200"/>
      <c r="EIH335" s="200"/>
      <c r="EIK335" s="200"/>
      <c r="EIN335" s="200"/>
      <c r="EIQ335" s="200"/>
      <c r="EIT335" s="200"/>
      <c r="EJC335" s="200"/>
      <c r="EJF335" s="200"/>
      <c r="EJI335" s="200"/>
      <c r="EJL335" s="200"/>
      <c r="EJU335" s="200"/>
      <c r="EKA335" s="200"/>
      <c r="EKD335" s="200"/>
      <c r="EKG335" s="200"/>
      <c r="EKJ335" s="200"/>
      <c r="EKP335" s="200"/>
      <c r="EKY335" s="200"/>
      <c r="ELA335" s="200"/>
      <c r="ELB335" s="200"/>
      <c r="ELD335" s="200"/>
      <c r="ELG335" s="200"/>
      <c r="ELJ335" s="200"/>
      <c r="ELM335" s="200"/>
      <c r="ELP335" s="200"/>
      <c r="ELS335" s="200"/>
      <c r="ELU335" s="200"/>
      <c r="ELW335" s="200"/>
      <c r="ELZ335" s="200"/>
      <c r="EMC335" s="200"/>
      <c r="EMF335" s="200"/>
      <c r="EMI335" s="200"/>
      <c r="EML335" s="200"/>
      <c r="EMO335" s="200"/>
      <c r="EMR335" s="200"/>
      <c r="EMT335" s="200"/>
      <c r="EMW335" s="200"/>
      <c r="EMZ335" s="200"/>
      <c r="ENC335" s="200"/>
      <c r="ENI335" s="200"/>
      <c r="ENL335" s="200"/>
      <c r="ENN335" s="200"/>
      <c r="EOU335" s="200"/>
      <c r="EOX335" s="200"/>
      <c r="EPA335" s="200"/>
      <c r="EPD335" s="200"/>
      <c r="EPG335" s="200"/>
      <c r="EPH335" s="200"/>
      <c r="EPI335" s="200"/>
      <c r="EPL335" s="200"/>
      <c r="EPO335" s="200"/>
      <c r="EPR335" s="200"/>
      <c r="EPU335" s="200"/>
      <c r="EPW335" s="200"/>
      <c r="EQK335" s="200"/>
      <c r="EQL335" s="200"/>
      <c r="EQM335" s="200"/>
      <c r="EQN335" s="200"/>
      <c r="EQO335" s="200"/>
      <c r="EQP335" s="200"/>
      <c r="EQQ335" s="200"/>
      <c r="EQR335" s="200"/>
      <c r="EQS335" s="200"/>
      <c r="EQT335" s="200"/>
      <c r="EQU335" s="200"/>
      <c r="EQV335" s="200"/>
      <c r="EQW335" s="200"/>
      <c r="EQX335" s="200"/>
      <c r="EQY335" s="200"/>
      <c r="EQZ335" s="200"/>
      <c r="ERA335" s="200"/>
      <c r="ERB335" s="200"/>
      <c r="ERC335" s="200"/>
      <c r="ERI335" s="200"/>
      <c r="ERJ335" s="200"/>
      <c r="ERK335" s="200"/>
      <c r="ERL335" s="200"/>
      <c r="ERM335" s="200"/>
      <c r="ERN335" s="200"/>
      <c r="ERO335" s="200"/>
      <c r="ERQ335" s="200"/>
      <c r="ERR335" s="200"/>
      <c r="ERS335" s="200"/>
      <c r="ERT335" s="200"/>
      <c r="ERU335" s="200"/>
      <c r="ERV335" s="200"/>
      <c r="ERW335" s="200"/>
      <c r="ERX335" s="200"/>
      <c r="ESA335" s="200"/>
      <c r="ESD335" s="200"/>
      <c r="ESG335" s="200"/>
      <c r="ESJ335" s="200"/>
      <c r="ESM335" s="200"/>
      <c r="ESP335" s="200"/>
      <c r="ESY335" s="200"/>
      <c r="ETB335" s="200"/>
      <c r="ETE335" s="200"/>
      <c r="ETH335" s="200"/>
      <c r="ETQ335" s="200"/>
      <c r="ETW335" s="200"/>
      <c r="ETZ335" s="200"/>
      <c r="EUC335" s="200"/>
      <c r="EUF335" s="200"/>
      <c r="EUL335" s="200"/>
      <c r="EUU335" s="200"/>
      <c r="EUW335" s="200"/>
      <c r="EUX335" s="200"/>
      <c r="EUZ335" s="200"/>
      <c r="EVC335" s="200"/>
      <c r="EVF335" s="200"/>
      <c r="EVI335" s="200"/>
      <c r="EVL335" s="200"/>
      <c r="EVO335" s="200"/>
      <c r="EVQ335" s="200"/>
      <c r="EVS335" s="200"/>
      <c r="EVV335" s="200"/>
      <c r="EVY335" s="200"/>
      <c r="EWB335" s="200"/>
      <c r="EWE335" s="200"/>
      <c r="EWH335" s="200"/>
      <c r="EWK335" s="200"/>
      <c r="EWN335" s="200"/>
      <c r="EWP335" s="200"/>
      <c r="EWS335" s="200"/>
      <c r="EWV335" s="200"/>
      <c r="EWY335" s="200"/>
      <c r="EXE335" s="200"/>
      <c r="EXH335" s="200"/>
      <c r="EXJ335" s="200"/>
      <c r="EYQ335" s="200"/>
      <c r="EYT335" s="200"/>
      <c r="EYW335" s="200"/>
      <c r="EYZ335" s="200"/>
      <c r="EZC335" s="200"/>
      <c r="EZD335" s="200"/>
      <c r="EZE335" s="200"/>
      <c r="EZH335" s="200"/>
      <c r="EZK335" s="200"/>
      <c r="EZN335" s="200"/>
      <c r="EZQ335" s="200"/>
      <c r="EZS335" s="200"/>
      <c r="FAG335" s="200"/>
      <c r="FAH335" s="200"/>
      <c r="FAI335" s="200"/>
      <c r="FAJ335" s="200"/>
      <c r="FAK335" s="200"/>
      <c r="FAL335" s="200"/>
      <c r="FAM335" s="200"/>
      <c r="FAN335" s="200"/>
      <c r="FAO335" s="200"/>
      <c r="FAP335" s="200"/>
      <c r="FAQ335" s="200"/>
      <c r="FAR335" s="200"/>
      <c r="FAS335" s="200"/>
      <c r="FAT335" s="200"/>
      <c r="FAU335" s="200"/>
      <c r="FAV335" s="200"/>
      <c r="FAW335" s="200"/>
      <c r="FAX335" s="200"/>
      <c r="FAY335" s="200"/>
      <c r="FBE335" s="200"/>
      <c r="FBF335" s="200"/>
      <c r="FBG335" s="200"/>
      <c r="FBH335" s="200"/>
      <c r="FBI335" s="200"/>
      <c r="FBJ335" s="200"/>
      <c r="FBK335" s="200"/>
      <c r="FBM335" s="200"/>
      <c r="FBN335" s="200"/>
      <c r="FBO335" s="200"/>
      <c r="FBP335" s="200"/>
      <c r="FBQ335" s="200"/>
      <c r="FBR335" s="200"/>
      <c r="FBS335" s="200"/>
      <c r="FBT335" s="200"/>
      <c r="FBW335" s="200"/>
      <c r="FBZ335" s="200"/>
      <c r="FCC335" s="200"/>
      <c r="FCF335" s="200"/>
      <c r="FCI335" s="200"/>
      <c r="FCL335" s="200"/>
      <c r="FCU335" s="200"/>
      <c r="FCX335" s="200"/>
      <c r="FDA335" s="200"/>
      <c r="FDD335" s="200"/>
      <c r="FDM335" s="200"/>
      <c r="FDS335" s="200"/>
      <c r="FDV335" s="200"/>
      <c r="FDY335" s="200"/>
      <c r="FEB335" s="200"/>
      <c r="FEH335" s="200"/>
      <c r="FEQ335" s="200"/>
      <c r="FES335" s="200"/>
      <c r="FET335" s="200"/>
      <c r="FEV335" s="200"/>
      <c r="FEY335" s="200"/>
      <c r="FFB335" s="200"/>
      <c r="FFE335" s="200"/>
      <c r="FFH335" s="200"/>
      <c r="FFK335" s="200"/>
      <c r="FFM335" s="200"/>
      <c r="FFO335" s="200"/>
      <c r="FFR335" s="200"/>
      <c r="FFU335" s="200"/>
      <c r="FFX335" s="200"/>
      <c r="FGA335" s="200"/>
      <c r="FGD335" s="200"/>
      <c r="FGG335" s="200"/>
      <c r="FGJ335" s="200"/>
      <c r="FGL335" s="200"/>
      <c r="FGO335" s="200"/>
      <c r="FGR335" s="200"/>
      <c r="FGU335" s="200"/>
      <c r="FHA335" s="200"/>
      <c r="FHD335" s="200"/>
      <c r="FHF335" s="200"/>
      <c r="FIM335" s="200"/>
      <c r="FIP335" s="200"/>
      <c r="FIS335" s="200"/>
      <c r="FIV335" s="200"/>
      <c r="FIY335" s="200"/>
      <c r="FIZ335" s="200"/>
      <c r="FJA335" s="200"/>
      <c r="FJD335" s="200"/>
      <c r="FJG335" s="200"/>
      <c r="FJJ335" s="200"/>
      <c r="FJM335" s="200"/>
      <c r="FJO335" s="200"/>
      <c r="FKC335" s="200"/>
      <c r="FKD335" s="200"/>
      <c r="FKE335" s="200"/>
      <c r="FKF335" s="200"/>
      <c r="FKG335" s="200"/>
      <c r="FKH335" s="200"/>
      <c r="FKI335" s="200"/>
      <c r="FKJ335" s="200"/>
      <c r="FKK335" s="200"/>
      <c r="FKL335" s="200"/>
      <c r="FKM335" s="200"/>
      <c r="FKN335" s="200"/>
      <c r="FKO335" s="200"/>
      <c r="FKP335" s="200"/>
      <c r="FKQ335" s="200"/>
      <c r="FKR335" s="200"/>
      <c r="FKS335" s="200"/>
      <c r="FKT335" s="200"/>
      <c r="FKU335" s="200"/>
      <c r="FLA335" s="200"/>
      <c r="FLB335" s="200"/>
      <c r="FLC335" s="200"/>
      <c r="FLD335" s="200"/>
      <c r="FLE335" s="200"/>
      <c r="FLF335" s="200"/>
      <c r="FLG335" s="200"/>
      <c r="FLI335" s="200"/>
      <c r="FLJ335" s="200"/>
      <c r="FLK335" s="200"/>
      <c r="FLL335" s="200"/>
      <c r="FLM335" s="200"/>
      <c r="FLN335" s="200"/>
      <c r="FLO335" s="200"/>
      <c r="FLP335" s="200"/>
      <c r="FLS335" s="200"/>
      <c r="FLV335" s="200"/>
      <c r="FLY335" s="200"/>
      <c r="FMB335" s="200"/>
      <c r="FME335" s="200"/>
      <c r="FMH335" s="200"/>
      <c r="FMQ335" s="200"/>
      <c r="FMT335" s="200"/>
      <c r="FMW335" s="200"/>
      <c r="FMZ335" s="200"/>
      <c r="FNI335" s="200"/>
      <c r="FNO335" s="200"/>
      <c r="FNR335" s="200"/>
      <c r="FNU335" s="200"/>
      <c r="FNX335" s="200"/>
      <c r="FOD335" s="200"/>
      <c r="FOM335" s="200"/>
      <c r="FOO335" s="200"/>
      <c r="FOP335" s="200"/>
      <c r="FOR335" s="200"/>
      <c r="FOU335" s="200"/>
      <c r="FOX335" s="200"/>
      <c r="FPA335" s="200"/>
      <c r="FPD335" s="200"/>
      <c r="FPG335" s="200"/>
      <c r="FPI335" s="200"/>
      <c r="FPK335" s="200"/>
      <c r="FPN335" s="200"/>
      <c r="FPQ335" s="200"/>
      <c r="FPT335" s="200"/>
      <c r="FPW335" s="200"/>
      <c r="FPZ335" s="200"/>
      <c r="FQC335" s="200"/>
      <c r="FQF335" s="200"/>
      <c r="FQH335" s="200"/>
      <c r="FQK335" s="200"/>
      <c r="FQN335" s="200"/>
      <c r="FQQ335" s="200"/>
      <c r="FQW335" s="200"/>
      <c r="FQZ335" s="200"/>
      <c r="FRB335" s="200"/>
      <c r="FSI335" s="200"/>
      <c r="FSL335" s="200"/>
      <c r="FSO335" s="200"/>
      <c r="FSR335" s="200"/>
      <c r="FSU335" s="200"/>
      <c r="FSV335" s="200"/>
      <c r="FSW335" s="200"/>
      <c r="FSZ335" s="200"/>
      <c r="FTC335" s="200"/>
      <c r="FTF335" s="200"/>
      <c r="FTI335" s="200"/>
      <c r="FTK335" s="200"/>
      <c r="FTY335" s="200"/>
      <c r="FTZ335" s="200"/>
      <c r="FUA335" s="200"/>
      <c r="FUB335" s="200"/>
      <c r="FUC335" s="200"/>
      <c r="FUD335" s="200"/>
      <c r="FUE335" s="200"/>
      <c r="FUF335" s="200"/>
      <c r="FUG335" s="200"/>
      <c r="FUH335" s="200"/>
      <c r="FUI335" s="200"/>
      <c r="FUJ335" s="200"/>
      <c r="FUK335" s="200"/>
      <c r="FUL335" s="200"/>
      <c r="FUM335" s="200"/>
      <c r="FUN335" s="200"/>
      <c r="FUO335" s="200"/>
      <c r="FUP335" s="200"/>
      <c r="FUQ335" s="200"/>
      <c r="FUW335" s="200"/>
      <c r="FUX335" s="200"/>
      <c r="FUY335" s="200"/>
      <c r="FUZ335" s="200"/>
      <c r="FVA335" s="200"/>
      <c r="FVB335" s="200"/>
      <c r="FVC335" s="200"/>
      <c r="FVE335" s="200"/>
      <c r="FVF335" s="200"/>
      <c r="FVG335" s="200"/>
      <c r="FVH335" s="200"/>
      <c r="FVI335" s="200"/>
      <c r="FVJ335" s="200"/>
      <c r="FVK335" s="200"/>
      <c r="FVL335" s="200"/>
      <c r="FVO335" s="200"/>
      <c r="FVR335" s="200"/>
      <c r="FVU335" s="200"/>
      <c r="FVX335" s="200"/>
      <c r="FWA335" s="200"/>
      <c r="FWD335" s="200"/>
      <c r="FWM335" s="200"/>
      <c r="FWP335" s="200"/>
      <c r="FWS335" s="200"/>
      <c r="FWV335" s="200"/>
      <c r="FXE335" s="200"/>
      <c r="FXK335" s="200"/>
      <c r="FXN335" s="200"/>
      <c r="FXQ335" s="200"/>
      <c r="FXT335" s="200"/>
      <c r="FXZ335" s="200"/>
      <c r="FYI335" s="200"/>
      <c r="FYK335" s="200"/>
      <c r="FYL335" s="200"/>
      <c r="FYN335" s="200"/>
      <c r="FYQ335" s="200"/>
      <c r="FYT335" s="200"/>
      <c r="FYW335" s="200"/>
      <c r="FYZ335" s="200"/>
      <c r="FZC335" s="200"/>
      <c r="FZE335" s="200"/>
      <c r="FZG335" s="200"/>
      <c r="FZJ335" s="200"/>
      <c r="FZM335" s="200"/>
      <c r="FZP335" s="200"/>
      <c r="FZS335" s="200"/>
      <c r="FZV335" s="200"/>
      <c r="FZY335" s="200"/>
      <c r="GAB335" s="200"/>
      <c r="GAD335" s="200"/>
      <c r="GAG335" s="200"/>
      <c r="GAJ335" s="200"/>
      <c r="GAM335" s="200"/>
      <c r="GAS335" s="200"/>
      <c r="GAV335" s="200"/>
      <c r="GAX335" s="200"/>
      <c r="GCE335" s="200"/>
      <c r="GCH335" s="200"/>
      <c r="GCK335" s="200"/>
      <c r="GCN335" s="200"/>
      <c r="GCQ335" s="200"/>
      <c r="GCR335" s="200"/>
      <c r="GCS335" s="200"/>
      <c r="GCV335" s="200"/>
      <c r="GCY335" s="200"/>
      <c r="GDB335" s="200"/>
      <c r="GDE335" s="200"/>
      <c r="GDG335" s="200"/>
      <c r="GDU335" s="200"/>
      <c r="GDV335" s="200"/>
      <c r="GDW335" s="200"/>
      <c r="GDX335" s="200"/>
      <c r="GDY335" s="200"/>
      <c r="GDZ335" s="200"/>
      <c r="GEA335" s="200"/>
      <c r="GEB335" s="200"/>
      <c r="GEC335" s="200"/>
      <c r="GED335" s="200"/>
      <c r="GEE335" s="200"/>
      <c r="GEF335" s="200"/>
      <c r="GEG335" s="200"/>
      <c r="GEH335" s="200"/>
      <c r="GEI335" s="200"/>
      <c r="GEJ335" s="200"/>
      <c r="GEK335" s="200"/>
      <c r="GEL335" s="200"/>
      <c r="GEM335" s="200"/>
      <c r="GES335" s="200"/>
      <c r="GET335" s="200"/>
      <c r="GEU335" s="200"/>
      <c r="GEV335" s="200"/>
      <c r="GEW335" s="200"/>
      <c r="GEX335" s="200"/>
      <c r="GEY335" s="200"/>
      <c r="GFA335" s="200"/>
      <c r="GFB335" s="200"/>
      <c r="GFC335" s="200"/>
      <c r="GFD335" s="200"/>
      <c r="GFE335" s="200"/>
      <c r="GFF335" s="200"/>
      <c r="GFG335" s="200"/>
      <c r="GFH335" s="200"/>
      <c r="GFK335" s="200"/>
      <c r="GFN335" s="200"/>
      <c r="GFQ335" s="200"/>
      <c r="GFT335" s="200"/>
      <c r="GFW335" s="200"/>
      <c r="GFZ335" s="200"/>
      <c r="GGI335" s="200"/>
      <c r="GGL335" s="200"/>
      <c r="GGO335" s="200"/>
      <c r="GGR335" s="200"/>
      <c r="GHA335" s="200"/>
      <c r="GHG335" s="200"/>
      <c r="GHJ335" s="200"/>
      <c r="GHM335" s="200"/>
      <c r="GHP335" s="200"/>
      <c r="GHV335" s="200"/>
      <c r="GIE335" s="200"/>
      <c r="GIG335" s="200"/>
      <c r="GIH335" s="200"/>
      <c r="GIJ335" s="200"/>
      <c r="GIM335" s="200"/>
      <c r="GIP335" s="200"/>
      <c r="GIS335" s="200"/>
      <c r="GIV335" s="200"/>
      <c r="GIY335" s="200"/>
      <c r="GJA335" s="200"/>
      <c r="GJC335" s="200"/>
      <c r="GJF335" s="200"/>
      <c r="GJI335" s="200"/>
      <c r="GJL335" s="200"/>
      <c r="GJO335" s="200"/>
      <c r="GJR335" s="200"/>
      <c r="GJU335" s="200"/>
      <c r="GJX335" s="200"/>
      <c r="GJZ335" s="200"/>
      <c r="GKC335" s="200"/>
      <c r="GKF335" s="200"/>
      <c r="GKI335" s="200"/>
      <c r="GKO335" s="200"/>
      <c r="GKR335" s="200"/>
      <c r="GKT335" s="200"/>
      <c r="GMA335" s="200"/>
      <c r="GMD335" s="200"/>
      <c r="GMG335" s="200"/>
      <c r="GMJ335" s="200"/>
      <c r="GMM335" s="200"/>
      <c r="GMN335" s="200"/>
      <c r="GMO335" s="200"/>
      <c r="GMR335" s="200"/>
      <c r="GMU335" s="200"/>
      <c r="GMX335" s="200"/>
      <c r="GNA335" s="200"/>
      <c r="GNC335" s="200"/>
      <c r="GNQ335" s="200"/>
      <c r="GNR335" s="200"/>
      <c r="GNS335" s="200"/>
      <c r="GNT335" s="200"/>
      <c r="GNU335" s="200"/>
      <c r="GNV335" s="200"/>
      <c r="GNW335" s="200"/>
      <c r="GNX335" s="200"/>
      <c r="GNY335" s="200"/>
      <c r="GNZ335" s="200"/>
      <c r="GOA335" s="200"/>
      <c r="GOB335" s="200"/>
      <c r="GOC335" s="200"/>
      <c r="GOD335" s="200"/>
      <c r="GOE335" s="200"/>
      <c r="GOF335" s="200"/>
      <c r="GOG335" s="200"/>
      <c r="GOH335" s="200"/>
      <c r="GOI335" s="200"/>
      <c r="GOO335" s="200"/>
      <c r="GOP335" s="200"/>
      <c r="GOQ335" s="200"/>
      <c r="GOR335" s="200"/>
      <c r="GOS335" s="200"/>
      <c r="GOT335" s="200"/>
      <c r="GOU335" s="200"/>
      <c r="GOW335" s="200"/>
      <c r="GOX335" s="200"/>
      <c r="GOY335" s="200"/>
      <c r="GOZ335" s="200"/>
      <c r="GPA335" s="200"/>
      <c r="GPB335" s="200"/>
      <c r="GPC335" s="200"/>
      <c r="GPD335" s="200"/>
      <c r="GPG335" s="200"/>
      <c r="GPJ335" s="200"/>
      <c r="GPM335" s="200"/>
      <c r="GPP335" s="200"/>
      <c r="GPS335" s="200"/>
      <c r="GPV335" s="200"/>
      <c r="GQE335" s="200"/>
      <c r="GQH335" s="200"/>
      <c r="GQK335" s="200"/>
      <c r="GQN335" s="200"/>
      <c r="GQW335" s="200"/>
      <c r="GRC335" s="200"/>
      <c r="GRF335" s="200"/>
      <c r="GRI335" s="200"/>
      <c r="GRL335" s="200"/>
      <c r="GRR335" s="200"/>
      <c r="GSA335" s="200"/>
      <c r="GSC335" s="200"/>
      <c r="GSD335" s="200"/>
      <c r="GSF335" s="200"/>
      <c r="GSI335" s="200"/>
      <c r="GSL335" s="200"/>
      <c r="GSO335" s="200"/>
      <c r="GSR335" s="200"/>
      <c r="GSU335" s="200"/>
      <c r="GSW335" s="200"/>
      <c r="GSY335" s="200"/>
      <c r="GTB335" s="200"/>
      <c r="GTE335" s="200"/>
      <c r="GTH335" s="200"/>
      <c r="GTK335" s="200"/>
      <c r="GTN335" s="200"/>
      <c r="GTQ335" s="200"/>
      <c r="GTT335" s="200"/>
      <c r="GTV335" s="200"/>
      <c r="GTY335" s="200"/>
      <c r="GUB335" s="200"/>
      <c r="GUE335" s="200"/>
      <c r="GUK335" s="200"/>
      <c r="GUN335" s="200"/>
      <c r="GUP335" s="200"/>
      <c r="GVW335" s="200"/>
      <c r="GVZ335" s="200"/>
      <c r="GWC335" s="200"/>
      <c r="GWF335" s="200"/>
      <c r="GWI335" s="200"/>
      <c r="GWJ335" s="200"/>
      <c r="GWK335" s="200"/>
      <c r="GWN335" s="200"/>
      <c r="GWQ335" s="200"/>
      <c r="GWT335" s="200"/>
      <c r="GWW335" s="200"/>
      <c r="GWY335" s="200"/>
      <c r="GXM335" s="200"/>
      <c r="GXN335" s="200"/>
      <c r="GXO335" s="200"/>
      <c r="GXP335" s="200"/>
      <c r="GXQ335" s="200"/>
      <c r="GXR335" s="200"/>
      <c r="GXS335" s="200"/>
      <c r="GXT335" s="200"/>
      <c r="GXU335" s="200"/>
      <c r="GXV335" s="200"/>
      <c r="GXW335" s="200"/>
      <c r="GXX335" s="200"/>
      <c r="GXY335" s="200"/>
      <c r="GXZ335" s="200"/>
      <c r="GYA335" s="200"/>
      <c r="GYB335" s="200"/>
      <c r="GYC335" s="200"/>
      <c r="GYD335" s="200"/>
      <c r="GYE335" s="200"/>
      <c r="GYK335" s="200"/>
      <c r="GYL335" s="200"/>
      <c r="GYM335" s="200"/>
      <c r="GYN335" s="200"/>
      <c r="GYO335" s="200"/>
      <c r="GYP335" s="200"/>
      <c r="GYQ335" s="200"/>
      <c r="GYS335" s="200"/>
      <c r="GYT335" s="200"/>
      <c r="GYU335" s="200"/>
      <c r="GYV335" s="200"/>
      <c r="GYW335" s="200"/>
      <c r="GYX335" s="200"/>
      <c r="GYY335" s="200"/>
      <c r="GYZ335" s="200"/>
      <c r="GZC335" s="200"/>
      <c r="GZF335" s="200"/>
      <c r="GZI335" s="200"/>
      <c r="GZL335" s="200"/>
      <c r="GZO335" s="200"/>
      <c r="GZR335" s="200"/>
      <c r="HAA335" s="200"/>
      <c r="HAD335" s="200"/>
      <c r="HAG335" s="200"/>
      <c r="HAJ335" s="200"/>
      <c r="HAS335" s="200"/>
      <c r="HAY335" s="200"/>
      <c r="HBB335" s="200"/>
      <c r="HBE335" s="200"/>
      <c r="HBH335" s="200"/>
      <c r="HBN335" s="200"/>
      <c r="HBW335" s="200"/>
      <c r="HBY335" s="200"/>
      <c r="HBZ335" s="200"/>
      <c r="HCB335" s="200"/>
      <c r="HCE335" s="200"/>
      <c r="HCH335" s="200"/>
      <c r="HCK335" s="200"/>
      <c r="HCN335" s="200"/>
      <c r="HCQ335" s="200"/>
      <c r="HCS335" s="200"/>
      <c r="HCU335" s="200"/>
      <c r="HCX335" s="200"/>
      <c r="HDA335" s="200"/>
      <c r="HDD335" s="200"/>
      <c r="HDG335" s="200"/>
      <c r="HDJ335" s="200"/>
      <c r="HDM335" s="200"/>
      <c r="HDP335" s="200"/>
      <c r="HDR335" s="200"/>
      <c r="HDU335" s="200"/>
      <c r="HDX335" s="200"/>
      <c r="HEA335" s="200"/>
      <c r="HEG335" s="200"/>
      <c r="HEJ335" s="200"/>
      <c r="HEL335" s="200"/>
      <c r="HFS335" s="200"/>
      <c r="HFV335" s="200"/>
      <c r="HFY335" s="200"/>
      <c r="HGB335" s="200"/>
      <c r="HGE335" s="200"/>
      <c r="HGF335" s="200"/>
      <c r="HGG335" s="200"/>
      <c r="HGJ335" s="200"/>
      <c r="HGM335" s="200"/>
      <c r="HGP335" s="200"/>
      <c r="HGS335" s="200"/>
      <c r="HGU335" s="200"/>
      <c r="HHI335" s="200"/>
      <c r="HHJ335" s="200"/>
      <c r="HHK335" s="200"/>
      <c r="HHL335" s="200"/>
      <c r="HHM335" s="200"/>
      <c r="HHN335" s="200"/>
      <c r="HHO335" s="200"/>
      <c r="HHP335" s="200"/>
      <c r="HHQ335" s="200"/>
      <c r="HHR335" s="200"/>
      <c r="HHS335" s="200"/>
      <c r="HHT335" s="200"/>
      <c r="HHU335" s="200"/>
      <c r="HHV335" s="200"/>
      <c r="HHW335" s="200"/>
      <c r="HHX335" s="200"/>
      <c r="HHY335" s="200"/>
      <c r="HHZ335" s="200"/>
      <c r="HIA335" s="200"/>
      <c r="HIG335" s="200"/>
      <c r="HIH335" s="200"/>
      <c r="HII335" s="200"/>
      <c r="HIJ335" s="200"/>
      <c r="HIK335" s="200"/>
      <c r="HIL335" s="200"/>
      <c r="HIM335" s="200"/>
      <c r="HIO335" s="200"/>
      <c r="HIP335" s="200"/>
      <c r="HIQ335" s="200"/>
      <c r="HIR335" s="200"/>
      <c r="HIS335" s="200"/>
      <c r="HIT335" s="200"/>
      <c r="HIU335" s="200"/>
      <c r="HIV335" s="200"/>
      <c r="HIY335" s="200"/>
      <c r="HJB335" s="200"/>
      <c r="HJE335" s="200"/>
      <c r="HJH335" s="200"/>
      <c r="HJK335" s="200"/>
      <c r="HJN335" s="200"/>
      <c r="HJW335" s="200"/>
      <c r="HJZ335" s="200"/>
      <c r="HKC335" s="200"/>
      <c r="HKF335" s="200"/>
      <c r="HKO335" s="200"/>
      <c r="HKU335" s="200"/>
      <c r="HKX335" s="200"/>
      <c r="HLA335" s="200"/>
      <c r="HLD335" s="200"/>
      <c r="HLJ335" s="200"/>
      <c r="HLS335" s="200"/>
      <c r="HLU335" s="200"/>
      <c r="HLV335" s="200"/>
      <c r="HLX335" s="200"/>
      <c r="HMA335" s="200"/>
      <c r="HMD335" s="200"/>
      <c r="HMG335" s="200"/>
      <c r="HMJ335" s="200"/>
      <c r="HMM335" s="200"/>
      <c r="HMO335" s="200"/>
      <c r="HMQ335" s="200"/>
      <c r="HMT335" s="200"/>
      <c r="HMW335" s="200"/>
      <c r="HMZ335" s="200"/>
      <c r="HNC335" s="200"/>
      <c r="HNF335" s="200"/>
      <c r="HNI335" s="200"/>
      <c r="HNL335" s="200"/>
      <c r="HNN335" s="200"/>
      <c r="HNQ335" s="200"/>
      <c r="HNT335" s="200"/>
      <c r="HNW335" s="200"/>
      <c r="HOC335" s="200"/>
      <c r="HOF335" s="200"/>
      <c r="HOH335" s="200"/>
      <c r="HPO335" s="200"/>
      <c r="HPR335" s="200"/>
      <c r="HPU335" s="200"/>
      <c r="HPX335" s="200"/>
      <c r="HQA335" s="200"/>
      <c r="HQB335" s="200"/>
      <c r="HQC335" s="200"/>
      <c r="HQF335" s="200"/>
      <c r="HQI335" s="200"/>
      <c r="HQL335" s="200"/>
      <c r="HQO335" s="200"/>
      <c r="HQQ335" s="200"/>
      <c r="HRE335" s="200"/>
      <c r="HRF335" s="200"/>
      <c r="HRG335" s="200"/>
      <c r="HRH335" s="200"/>
      <c r="HRI335" s="200"/>
      <c r="HRJ335" s="200"/>
      <c r="HRK335" s="200"/>
      <c r="HRL335" s="200"/>
      <c r="HRM335" s="200"/>
      <c r="HRN335" s="200"/>
      <c r="HRO335" s="200"/>
      <c r="HRP335" s="200"/>
      <c r="HRQ335" s="200"/>
      <c r="HRR335" s="200"/>
      <c r="HRS335" s="200"/>
      <c r="HRT335" s="200"/>
      <c r="HRU335" s="200"/>
      <c r="HRV335" s="200"/>
      <c r="HRW335" s="200"/>
      <c r="HSC335" s="200"/>
      <c r="HSD335" s="200"/>
      <c r="HSE335" s="200"/>
      <c r="HSF335" s="200"/>
      <c r="HSG335" s="200"/>
      <c r="HSH335" s="200"/>
      <c r="HSI335" s="200"/>
      <c r="HSK335" s="200"/>
      <c r="HSL335" s="200"/>
      <c r="HSM335" s="200"/>
      <c r="HSN335" s="200"/>
      <c r="HSO335" s="200"/>
      <c r="HSP335" s="200"/>
      <c r="HSQ335" s="200"/>
      <c r="HSR335" s="200"/>
      <c r="HSU335" s="200"/>
      <c r="HSX335" s="200"/>
      <c r="HTA335" s="200"/>
      <c r="HTD335" s="200"/>
      <c r="HTG335" s="200"/>
      <c r="HTJ335" s="200"/>
      <c r="HTS335" s="200"/>
      <c r="HTV335" s="200"/>
      <c r="HTY335" s="200"/>
      <c r="HUB335" s="200"/>
      <c r="HUK335" s="200"/>
      <c r="HUQ335" s="200"/>
      <c r="HUT335" s="200"/>
      <c r="HUW335" s="200"/>
      <c r="HUZ335" s="200"/>
      <c r="HVF335" s="200"/>
      <c r="HVO335" s="200"/>
      <c r="HVQ335" s="200"/>
      <c r="HVR335" s="200"/>
      <c r="HVT335" s="200"/>
      <c r="HVW335" s="200"/>
      <c r="HVZ335" s="200"/>
      <c r="HWC335" s="200"/>
      <c r="HWF335" s="200"/>
      <c r="HWI335" s="200"/>
      <c r="HWK335" s="200"/>
      <c r="HWM335" s="200"/>
      <c r="HWP335" s="200"/>
      <c r="HWS335" s="200"/>
      <c r="HWV335" s="200"/>
      <c r="HWY335" s="200"/>
      <c r="HXB335" s="200"/>
      <c r="HXE335" s="200"/>
      <c r="HXH335" s="200"/>
      <c r="HXJ335" s="200"/>
      <c r="HXM335" s="200"/>
      <c r="HXP335" s="200"/>
      <c r="HXS335" s="200"/>
      <c r="HXY335" s="200"/>
      <c r="HYB335" s="200"/>
      <c r="HYD335" s="200"/>
      <c r="HZK335" s="200"/>
      <c r="HZN335" s="200"/>
      <c r="HZQ335" s="200"/>
      <c r="HZT335" s="200"/>
      <c r="HZW335" s="200"/>
      <c r="HZX335" s="200"/>
      <c r="HZY335" s="200"/>
      <c r="IAB335" s="200"/>
      <c r="IAE335" s="200"/>
      <c r="IAH335" s="200"/>
      <c r="IAK335" s="200"/>
      <c r="IAM335" s="200"/>
      <c r="IBA335" s="200"/>
      <c r="IBB335" s="200"/>
      <c r="IBC335" s="200"/>
      <c r="IBD335" s="200"/>
      <c r="IBE335" s="200"/>
      <c r="IBF335" s="200"/>
      <c r="IBG335" s="200"/>
      <c r="IBH335" s="200"/>
      <c r="IBI335" s="200"/>
      <c r="IBJ335" s="200"/>
      <c r="IBK335" s="200"/>
      <c r="IBL335" s="200"/>
      <c r="IBM335" s="200"/>
      <c r="IBN335" s="200"/>
      <c r="IBO335" s="200"/>
      <c r="IBP335" s="200"/>
      <c r="IBQ335" s="200"/>
      <c r="IBR335" s="200"/>
      <c r="IBS335" s="200"/>
      <c r="IBY335" s="200"/>
      <c r="IBZ335" s="200"/>
      <c r="ICA335" s="200"/>
      <c r="ICB335" s="200"/>
      <c r="ICC335" s="200"/>
      <c r="ICD335" s="200"/>
      <c r="ICE335" s="200"/>
      <c r="ICG335" s="200"/>
      <c r="ICH335" s="200"/>
      <c r="ICI335" s="200"/>
      <c r="ICJ335" s="200"/>
      <c r="ICK335" s="200"/>
      <c r="ICL335" s="200"/>
      <c r="ICM335" s="200"/>
      <c r="ICN335" s="200"/>
      <c r="ICQ335" s="200"/>
      <c r="ICT335" s="200"/>
      <c r="ICW335" s="200"/>
      <c r="ICZ335" s="200"/>
      <c r="IDC335" s="200"/>
      <c r="IDF335" s="200"/>
      <c r="IDO335" s="200"/>
      <c r="IDR335" s="200"/>
      <c r="IDU335" s="200"/>
      <c r="IDX335" s="200"/>
      <c r="IEG335" s="200"/>
      <c r="IEM335" s="200"/>
      <c r="IEP335" s="200"/>
      <c r="IES335" s="200"/>
      <c r="IEV335" s="200"/>
      <c r="IFB335" s="200"/>
      <c r="IFK335" s="200"/>
      <c r="IFM335" s="200"/>
      <c r="IFN335" s="200"/>
      <c r="IFP335" s="200"/>
      <c r="IFS335" s="200"/>
      <c r="IFV335" s="200"/>
      <c r="IFY335" s="200"/>
      <c r="IGB335" s="200"/>
      <c r="IGE335" s="200"/>
      <c r="IGG335" s="200"/>
      <c r="IGI335" s="200"/>
      <c r="IGL335" s="200"/>
      <c r="IGO335" s="200"/>
      <c r="IGR335" s="200"/>
      <c r="IGU335" s="200"/>
      <c r="IGX335" s="200"/>
      <c r="IHA335" s="200"/>
      <c r="IHD335" s="200"/>
      <c r="IHF335" s="200"/>
      <c r="IHI335" s="200"/>
      <c r="IHL335" s="200"/>
      <c r="IHO335" s="200"/>
      <c r="IHU335" s="200"/>
      <c r="IHX335" s="200"/>
      <c r="IHZ335" s="200"/>
      <c r="IJG335" s="200"/>
      <c r="IJJ335" s="200"/>
      <c r="IJM335" s="200"/>
      <c r="IJP335" s="200"/>
      <c r="IJS335" s="200"/>
      <c r="IJT335" s="200"/>
      <c r="IJU335" s="200"/>
      <c r="IJX335" s="200"/>
      <c r="IKA335" s="200"/>
      <c r="IKD335" s="200"/>
      <c r="IKG335" s="200"/>
      <c r="IKI335" s="200"/>
      <c r="IKW335" s="200"/>
      <c r="IKX335" s="200"/>
      <c r="IKY335" s="200"/>
      <c r="IKZ335" s="200"/>
      <c r="ILA335" s="200"/>
      <c r="ILB335" s="200"/>
      <c r="ILC335" s="200"/>
      <c r="ILD335" s="200"/>
      <c r="ILE335" s="200"/>
      <c r="ILF335" s="200"/>
      <c r="ILG335" s="200"/>
      <c r="ILH335" s="200"/>
      <c r="ILI335" s="200"/>
      <c r="ILJ335" s="200"/>
      <c r="ILK335" s="200"/>
      <c r="ILL335" s="200"/>
      <c r="ILM335" s="200"/>
      <c r="ILN335" s="200"/>
      <c r="ILO335" s="200"/>
      <c r="ILU335" s="200"/>
      <c r="ILV335" s="200"/>
      <c r="ILW335" s="200"/>
      <c r="ILX335" s="200"/>
      <c r="ILY335" s="200"/>
      <c r="ILZ335" s="200"/>
      <c r="IMA335" s="200"/>
      <c r="IMC335" s="200"/>
      <c r="IMD335" s="200"/>
      <c r="IME335" s="200"/>
      <c r="IMF335" s="200"/>
      <c r="IMG335" s="200"/>
      <c r="IMH335" s="200"/>
      <c r="IMI335" s="200"/>
      <c r="IMJ335" s="200"/>
      <c r="IMM335" s="200"/>
      <c r="IMP335" s="200"/>
      <c r="IMS335" s="200"/>
      <c r="IMV335" s="200"/>
      <c r="IMY335" s="200"/>
      <c r="INB335" s="200"/>
      <c r="INK335" s="200"/>
      <c r="INN335" s="200"/>
      <c r="INQ335" s="200"/>
      <c r="INT335" s="200"/>
      <c r="IOC335" s="200"/>
      <c r="IOI335" s="200"/>
      <c r="IOL335" s="200"/>
      <c r="IOO335" s="200"/>
      <c r="IOR335" s="200"/>
      <c r="IOX335" s="200"/>
      <c r="IPG335" s="200"/>
      <c r="IPI335" s="200"/>
      <c r="IPJ335" s="200"/>
      <c r="IPL335" s="200"/>
      <c r="IPO335" s="200"/>
      <c r="IPR335" s="200"/>
      <c r="IPU335" s="200"/>
      <c r="IPX335" s="200"/>
      <c r="IQA335" s="200"/>
      <c r="IQC335" s="200"/>
      <c r="IQE335" s="200"/>
      <c r="IQH335" s="200"/>
      <c r="IQK335" s="200"/>
      <c r="IQN335" s="200"/>
      <c r="IQQ335" s="200"/>
      <c r="IQT335" s="200"/>
      <c r="IQW335" s="200"/>
      <c r="IQZ335" s="200"/>
      <c r="IRB335" s="200"/>
      <c r="IRE335" s="200"/>
      <c r="IRH335" s="200"/>
      <c r="IRK335" s="200"/>
      <c r="IRQ335" s="200"/>
      <c r="IRT335" s="200"/>
      <c r="IRV335" s="200"/>
      <c r="ITC335" s="200"/>
      <c r="ITF335" s="200"/>
      <c r="ITI335" s="200"/>
      <c r="ITL335" s="200"/>
      <c r="ITO335" s="200"/>
      <c r="ITP335" s="200"/>
      <c r="ITQ335" s="200"/>
      <c r="ITT335" s="200"/>
      <c r="ITW335" s="200"/>
      <c r="ITZ335" s="200"/>
      <c r="IUC335" s="200"/>
      <c r="IUE335" s="200"/>
      <c r="IUS335" s="200"/>
      <c r="IUT335" s="200"/>
      <c r="IUU335" s="200"/>
      <c r="IUV335" s="200"/>
      <c r="IUW335" s="200"/>
      <c r="IUX335" s="200"/>
      <c r="IUY335" s="200"/>
      <c r="IUZ335" s="200"/>
      <c r="IVA335" s="200"/>
      <c r="IVB335" s="200"/>
      <c r="IVC335" s="200"/>
      <c r="IVD335" s="200"/>
      <c r="IVE335" s="200"/>
      <c r="IVF335" s="200"/>
      <c r="IVG335" s="200"/>
      <c r="IVH335" s="200"/>
      <c r="IVI335" s="200"/>
      <c r="IVJ335" s="200"/>
      <c r="IVK335" s="200"/>
      <c r="IVQ335" s="200"/>
      <c r="IVR335" s="200"/>
      <c r="IVS335" s="200"/>
      <c r="IVT335" s="200"/>
      <c r="IVU335" s="200"/>
      <c r="IVV335" s="200"/>
      <c r="IVW335" s="200"/>
      <c r="IVY335" s="200"/>
      <c r="IVZ335" s="200"/>
      <c r="IWA335" s="200"/>
      <c r="IWB335" s="200"/>
      <c r="IWC335" s="200"/>
      <c r="IWD335" s="200"/>
      <c r="IWE335" s="200"/>
      <c r="IWF335" s="200"/>
      <c r="IWI335" s="200"/>
      <c r="IWL335" s="200"/>
      <c r="IWO335" s="200"/>
      <c r="IWR335" s="200"/>
      <c r="IWU335" s="200"/>
      <c r="IWX335" s="200"/>
      <c r="IXG335" s="200"/>
      <c r="IXJ335" s="200"/>
      <c r="IXM335" s="200"/>
      <c r="IXP335" s="200"/>
      <c r="IXY335" s="200"/>
      <c r="IYE335" s="200"/>
      <c r="IYH335" s="200"/>
      <c r="IYK335" s="200"/>
      <c r="IYN335" s="200"/>
      <c r="IYT335" s="200"/>
      <c r="IZC335" s="200"/>
      <c r="IZE335" s="200"/>
      <c r="IZF335" s="200"/>
      <c r="IZH335" s="200"/>
      <c r="IZK335" s="200"/>
      <c r="IZN335" s="200"/>
      <c r="IZQ335" s="200"/>
      <c r="IZT335" s="200"/>
      <c r="IZW335" s="200"/>
      <c r="IZY335" s="200"/>
      <c r="JAA335" s="200"/>
      <c r="JAD335" s="200"/>
      <c r="JAG335" s="200"/>
      <c r="JAJ335" s="200"/>
      <c r="JAM335" s="200"/>
      <c r="JAP335" s="200"/>
      <c r="JAS335" s="200"/>
      <c r="JAV335" s="200"/>
      <c r="JAX335" s="200"/>
      <c r="JBA335" s="200"/>
      <c r="JBD335" s="200"/>
      <c r="JBG335" s="200"/>
      <c r="JBM335" s="200"/>
      <c r="JBP335" s="200"/>
      <c r="JBR335" s="200"/>
      <c r="JCY335" s="200"/>
      <c r="JDB335" s="200"/>
      <c r="JDE335" s="200"/>
      <c r="JDH335" s="200"/>
      <c r="JDK335" s="200"/>
      <c r="JDL335" s="200"/>
      <c r="JDM335" s="200"/>
      <c r="JDP335" s="200"/>
      <c r="JDS335" s="200"/>
      <c r="JDV335" s="200"/>
      <c r="JDY335" s="200"/>
      <c r="JEA335" s="200"/>
      <c r="JEO335" s="200"/>
      <c r="JEP335" s="200"/>
      <c r="JEQ335" s="200"/>
      <c r="JER335" s="200"/>
      <c r="JES335" s="200"/>
      <c r="JET335" s="200"/>
      <c r="JEU335" s="200"/>
      <c r="JEV335" s="200"/>
      <c r="JEW335" s="200"/>
      <c r="JEX335" s="200"/>
      <c r="JEY335" s="200"/>
      <c r="JEZ335" s="200"/>
      <c r="JFA335" s="200"/>
      <c r="JFB335" s="200"/>
      <c r="JFC335" s="200"/>
      <c r="JFD335" s="200"/>
      <c r="JFE335" s="200"/>
      <c r="JFF335" s="200"/>
      <c r="JFG335" s="200"/>
      <c r="JFM335" s="200"/>
      <c r="JFN335" s="200"/>
      <c r="JFO335" s="200"/>
      <c r="JFP335" s="200"/>
      <c r="JFQ335" s="200"/>
      <c r="JFR335" s="200"/>
      <c r="JFS335" s="200"/>
      <c r="JFU335" s="200"/>
      <c r="JFV335" s="200"/>
      <c r="JFW335" s="200"/>
      <c r="JFX335" s="200"/>
      <c r="JFY335" s="200"/>
      <c r="JFZ335" s="200"/>
      <c r="JGA335" s="200"/>
      <c r="JGB335" s="200"/>
      <c r="JGE335" s="200"/>
      <c r="JGH335" s="200"/>
      <c r="JGK335" s="200"/>
      <c r="JGN335" s="200"/>
      <c r="JGQ335" s="200"/>
      <c r="JGT335" s="200"/>
      <c r="JHC335" s="200"/>
      <c r="JHF335" s="200"/>
      <c r="JHI335" s="200"/>
      <c r="JHL335" s="200"/>
      <c r="JHU335" s="200"/>
      <c r="JIA335" s="200"/>
      <c r="JID335" s="200"/>
      <c r="JIG335" s="200"/>
      <c r="JIJ335" s="200"/>
      <c r="JIP335" s="200"/>
      <c r="JIY335" s="200"/>
      <c r="JJA335" s="200"/>
      <c r="JJB335" s="200"/>
      <c r="JJD335" s="200"/>
      <c r="JJG335" s="200"/>
      <c r="JJJ335" s="200"/>
      <c r="JJM335" s="200"/>
      <c r="JJP335" s="200"/>
      <c r="JJS335" s="200"/>
      <c r="JJU335" s="200"/>
      <c r="JJW335" s="200"/>
      <c r="JJZ335" s="200"/>
      <c r="JKC335" s="200"/>
      <c r="JKF335" s="200"/>
      <c r="JKI335" s="200"/>
      <c r="JKL335" s="200"/>
      <c r="JKO335" s="200"/>
      <c r="JKR335" s="200"/>
      <c r="JKT335" s="200"/>
      <c r="JKW335" s="200"/>
      <c r="JKZ335" s="200"/>
      <c r="JLC335" s="200"/>
      <c r="JLI335" s="200"/>
      <c r="JLL335" s="200"/>
      <c r="JLN335" s="200"/>
      <c r="JMU335" s="200"/>
      <c r="JMX335" s="200"/>
      <c r="JNA335" s="200"/>
      <c r="JND335" s="200"/>
      <c r="JNG335" s="200"/>
      <c r="JNH335" s="200"/>
      <c r="JNI335" s="200"/>
      <c r="JNL335" s="200"/>
      <c r="JNO335" s="200"/>
      <c r="JNR335" s="200"/>
      <c r="JNU335" s="200"/>
      <c r="JNW335" s="200"/>
      <c r="JOK335" s="200"/>
      <c r="JOL335" s="200"/>
      <c r="JOM335" s="200"/>
      <c r="JON335" s="200"/>
      <c r="JOO335" s="200"/>
      <c r="JOP335" s="200"/>
      <c r="JOQ335" s="200"/>
      <c r="JOR335" s="200"/>
      <c r="JOS335" s="200"/>
      <c r="JOT335" s="200"/>
      <c r="JOU335" s="200"/>
      <c r="JOV335" s="200"/>
      <c r="JOW335" s="200"/>
      <c r="JOX335" s="200"/>
      <c r="JOY335" s="200"/>
      <c r="JOZ335" s="200"/>
      <c r="JPA335" s="200"/>
      <c r="JPB335" s="200"/>
      <c r="JPC335" s="200"/>
      <c r="JPI335" s="200"/>
      <c r="JPJ335" s="200"/>
      <c r="JPK335" s="200"/>
      <c r="JPL335" s="200"/>
      <c r="JPM335" s="200"/>
      <c r="JPN335" s="200"/>
      <c r="JPO335" s="200"/>
      <c r="JPQ335" s="200"/>
      <c r="JPR335" s="200"/>
      <c r="JPS335" s="200"/>
      <c r="JPT335" s="200"/>
      <c r="JPU335" s="200"/>
      <c r="JPV335" s="200"/>
      <c r="JPW335" s="200"/>
      <c r="JPX335" s="200"/>
      <c r="JQA335" s="200"/>
      <c r="JQD335" s="200"/>
      <c r="JQG335" s="200"/>
      <c r="JQJ335" s="200"/>
      <c r="JQM335" s="200"/>
      <c r="JQP335" s="200"/>
      <c r="JQY335" s="200"/>
      <c r="JRB335" s="200"/>
      <c r="JRE335" s="200"/>
      <c r="JRH335" s="200"/>
      <c r="JRQ335" s="200"/>
      <c r="JRW335" s="200"/>
      <c r="JRZ335" s="200"/>
      <c r="JSC335" s="200"/>
      <c r="JSF335" s="200"/>
      <c r="JSL335" s="200"/>
      <c r="JSU335" s="200"/>
      <c r="JSW335" s="200"/>
      <c r="JSX335" s="200"/>
      <c r="JSZ335" s="200"/>
      <c r="JTC335" s="200"/>
      <c r="JTF335" s="200"/>
      <c r="JTI335" s="200"/>
      <c r="JTL335" s="200"/>
      <c r="JTO335" s="200"/>
      <c r="JTQ335" s="200"/>
      <c r="JTS335" s="200"/>
      <c r="JTV335" s="200"/>
      <c r="JTY335" s="200"/>
      <c r="JUB335" s="200"/>
      <c r="JUE335" s="200"/>
      <c r="JUH335" s="200"/>
      <c r="JUK335" s="200"/>
      <c r="JUN335" s="200"/>
      <c r="JUP335" s="200"/>
      <c r="JUS335" s="200"/>
      <c r="JUV335" s="200"/>
      <c r="JUY335" s="200"/>
      <c r="JVE335" s="200"/>
      <c r="JVH335" s="200"/>
      <c r="JVJ335" s="200"/>
      <c r="JWQ335" s="200"/>
      <c r="JWT335" s="200"/>
      <c r="JWW335" s="200"/>
      <c r="JWZ335" s="200"/>
      <c r="JXC335" s="200"/>
      <c r="JXD335" s="200"/>
      <c r="JXE335" s="200"/>
      <c r="JXH335" s="200"/>
      <c r="JXK335" s="200"/>
      <c r="JXN335" s="200"/>
      <c r="JXQ335" s="200"/>
      <c r="JXS335" s="200"/>
      <c r="JYG335" s="200"/>
      <c r="JYH335" s="200"/>
      <c r="JYI335" s="200"/>
      <c r="JYJ335" s="200"/>
      <c r="JYK335" s="200"/>
      <c r="JYL335" s="200"/>
      <c r="JYM335" s="200"/>
      <c r="JYN335" s="200"/>
      <c r="JYO335" s="200"/>
      <c r="JYP335" s="200"/>
      <c r="JYQ335" s="200"/>
      <c r="JYR335" s="200"/>
      <c r="JYS335" s="200"/>
      <c r="JYT335" s="200"/>
      <c r="JYU335" s="200"/>
      <c r="JYV335" s="200"/>
      <c r="JYW335" s="200"/>
      <c r="JYX335" s="200"/>
      <c r="JYY335" s="200"/>
      <c r="JZE335" s="200"/>
      <c r="JZF335" s="200"/>
      <c r="JZG335" s="200"/>
      <c r="JZH335" s="200"/>
      <c r="JZI335" s="200"/>
      <c r="JZJ335" s="200"/>
      <c r="JZK335" s="200"/>
      <c r="JZM335" s="200"/>
      <c r="JZN335" s="200"/>
      <c r="JZO335" s="200"/>
      <c r="JZP335" s="200"/>
      <c r="JZQ335" s="200"/>
      <c r="JZR335" s="200"/>
      <c r="JZS335" s="200"/>
      <c r="JZT335" s="200"/>
      <c r="JZW335" s="200"/>
      <c r="JZZ335" s="200"/>
      <c r="KAC335" s="200"/>
      <c r="KAF335" s="200"/>
      <c r="KAI335" s="200"/>
      <c r="KAL335" s="200"/>
      <c r="KAU335" s="200"/>
      <c r="KAX335" s="200"/>
      <c r="KBA335" s="200"/>
      <c r="KBD335" s="200"/>
      <c r="KBM335" s="200"/>
      <c r="KBS335" s="200"/>
      <c r="KBV335" s="200"/>
      <c r="KBY335" s="200"/>
      <c r="KCB335" s="200"/>
      <c r="KCH335" s="200"/>
      <c r="KCQ335" s="200"/>
      <c r="KCS335" s="200"/>
      <c r="KCT335" s="200"/>
      <c r="KCV335" s="200"/>
      <c r="KCY335" s="200"/>
      <c r="KDB335" s="200"/>
      <c r="KDE335" s="200"/>
      <c r="KDH335" s="200"/>
      <c r="KDK335" s="200"/>
      <c r="KDM335" s="200"/>
      <c r="KDO335" s="200"/>
      <c r="KDR335" s="200"/>
      <c r="KDU335" s="200"/>
      <c r="KDX335" s="200"/>
      <c r="KEA335" s="200"/>
      <c r="KED335" s="200"/>
      <c r="KEG335" s="200"/>
      <c r="KEJ335" s="200"/>
      <c r="KEL335" s="200"/>
      <c r="KEO335" s="200"/>
      <c r="KER335" s="200"/>
      <c r="KEU335" s="200"/>
      <c r="KFA335" s="200"/>
      <c r="KFD335" s="200"/>
      <c r="KFF335" s="200"/>
      <c r="KGM335" s="200"/>
      <c r="KGP335" s="200"/>
      <c r="KGS335" s="200"/>
      <c r="KGV335" s="200"/>
      <c r="KGY335" s="200"/>
      <c r="KGZ335" s="200"/>
      <c r="KHA335" s="200"/>
      <c r="KHD335" s="200"/>
      <c r="KHG335" s="200"/>
      <c r="KHJ335" s="200"/>
      <c r="KHM335" s="200"/>
      <c r="KHO335" s="200"/>
      <c r="KIC335" s="200"/>
      <c r="KID335" s="200"/>
      <c r="KIE335" s="200"/>
      <c r="KIF335" s="200"/>
      <c r="KIG335" s="200"/>
      <c r="KIH335" s="200"/>
      <c r="KII335" s="200"/>
      <c r="KIJ335" s="200"/>
      <c r="KIK335" s="200"/>
      <c r="KIL335" s="200"/>
      <c r="KIM335" s="200"/>
      <c r="KIN335" s="200"/>
      <c r="KIO335" s="200"/>
      <c r="KIP335" s="200"/>
      <c r="KIQ335" s="200"/>
      <c r="KIR335" s="200"/>
      <c r="KIS335" s="200"/>
      <c r="KIT335" s="200"/>
      <c r="KIU335" s="200"/>
      <c r="KJA335" s="200"/>
      <c r="KJB335" s="200"/>
      <c r="KJC335" s="200"/>
      <c r="KJD335" s="200"/>
      <c r="KJE335" s="200"/>
      <c r="KJF335" s="200"/>
      <c r="KJG335" s="200"/>
      <c r="KJI335" s="200"/>
      <c r="KJJ335" s="200"/>
      <c r="KJK335" s="200"/>
      <c r="KJL335" s="200"/>
      <c r="KJM335" s="200"/>
      <c r="KJN335" s="200"/>
      <c r="KJO335" s="200"/>
      <c r="KJP335" s="200"/>
      <c r="KJS335" s="200"/>
      <c r="KJV335" s="200"/>
      <c r="KJY335" s="200"/>
      <c r="KKB335" s="200"/>
      <c r="KKE335" s="200"/>
      <c r="KKH335" s="200"/>
      <c r="KKQ335" s="200"/>
      <c r="KKT335" s="200"/>
      <c r="KKW335" s="200"/>
      <c r="KKZ335" s="200"/>
      <c r="KLI335" s="200"/>
      <c r="KLO335" s="200"/>
      <c r="KLR335" s="200"/>
      <c r="KLU335" s="200"/>
      <c r="KLX335" s="200"/>
      <c r="KMD335" s="200"/>
      <c r="KMM335" s="200"/>
      <c r="KMO335" s="200"/>
      <c r="KMP335" s="200"/>
      <c r="KMR335" s="200"/>
      <c r="KMU335" s="200"/>
      <c r="KMX335" s="200"/>
      <c r="KNA335" s="200"/>
      <c r="KND335" s="200"/>
      <c r="KNG335" s="200"/>
      <c r="KNI335" s="200"/>
      <c r="KNK335" s="200"/>
      <c r="KNN335" s="200"/>
      <c r="KNQ335" s="200"/>
      <c r="KNT335" s="200"/>
      <c r="KNW335" s="200"/>
      <c r="KNZ335" s="200"/>
      <c r="KOC335" s="200"/>
      <c r="KOF335" s="200"/>
      <c r="KOH335" s="200"/>
      <c r="KOK335" s="200"/>
      <c r="KON335" s="200"/>
      <c r="KOQ335" s="200"/>
      <c r="KOW335" s="200"/>
      <c r="KOZ335" s="200"/>
      <c r="KPB335" s="200"/>
      <c r="KQI335" s="200"/>
      <c r="KQL335" s="200"/>
      <c r="KQO335" s="200"/>
      <c r="KQR335" s="200"/>
      <c r="KQU335" s="200"/>
      <c r="KQV335" s="200"/>
      <c r="KQW335" s="200"/>
      <c r="KQZ335" s="200"/>
      <c r="KRC335" s="200"/>
      <c r="KRF335" s="200"/>
      <c r="KRI335" s="200"/>
      <c r="KRK335" s="200"/>
      <c r="KRY335" s="200"/>
      <c r="KRZ335" s="200"/>
      <c r="KSA335" s="200"/>
      <c r="KSB335" s="200"/>
      <c r="KSC335" s="200"/>
      <c r="KSD335" s="200"/>
      <c r="KSE335" s="200"/>
      <c r="KSF335" s="200"/>
      <c r="KSG335" s="200"/>
      <c r="KSH335" s="200"/>
      <c r="KSI335" s="200"/>
      <c r="KSJ335" s="200"/>
      <c r="KSK335" s="200"/>
      <c r="KSL335" s="200"/>
      <c r="KSM335" s="200"/>
      <c r="KSN335" s="200"/>
      <c r="KSO335" s="200"/>
      <c r="KSP335" s="200"/>
      <c r="KSQ335" s="200"/>
      <c r="KSW335" s="200"/>
      <c r="KSX335" s="200"/>
      <c r="KSY335" s="200"/>
      <c r="KSZ335" s="200"/>
      <c r="KTA335" s="200"/>
      <c r="KTB335" s="200"/>
      <c r="KTC335" s="200"/>
      <c r="KTE335" s="200"/>
      <c r="KTF335" s="200"/>
      <c r="KTG335" s="200"/>
      <c r="KTH335" s="200"/>
      <c r="KTI335" s="200"/>
      <c r="KTJ335" s="200"/>
      <c r="KTK335" s="200"/>
      <c r="KTL335" s="200"/>
      <c r="KTO335" s="200"/>
      <c r="KTR335" s="200"/>
      <c r="KTU335" s="200"/>
      <c r="KTX335" s="200"/>
      <c r="KUA335" s="200"/>
      <c r="KUD335" s="200"/>
      <c r="KUM335" s="200"/>
      <c r="KUP335" s="200"/>
      <c r="KUS335" s="200"/>
      <c r="KUV335" s="200"/>
      <c r="KVE335" s="200"/>
      <c r="KVK335" s="200"/>
      <c r="KVN335" s="200"/>
      <c r="KVQ335" s="200"/>
      <c r="KVT335" s="200"/>
      <c r="KVZ335" s="200"/>
      <c r="KWI335" s="200"/>
      <c r="KWK335" s="200"/>
      <c r="KWL335" s="200"/>
      <c r="KWN335" s="200"/>
      <c r="KWQ335" s="200"/>
      <c r="KWT335" s="200"/>
      <c r="KWW335" s="200"/>
      <c r="KWZ335" s="200"/>
      <c r="KXC335" s="200"/>
      <c r="KXE335" s="200"/>
      <c r="KXG335" s="200"/>
      <c r="KXJ335" s="200"/>
      <c r="KXM335" s="200"/>
      <c r="KXP335" s="200"/>
      <c r="KXS335" s="200"/>
      <c r="KXV335" s="200"/>
      <c r="KXY335" s="200"/>
      <c r="KYB335" s="200"/>
      <c r="KYD335" s="200"/>
      <c r="KYG335" s="200"/>
      <c r="KYJ335" s="200"/>
      <c r="KYM335" s="200"/>
      <c r="KYS335" s="200"/>
      <c r="KYV335" s="200"/>
      <c r="KYX335" s="200"/>
      <c r="LAE335" s="200"/>
      <c r="LAH335" s="200"/>
      <c r="LAK335" s="200"/>
      <c r="LAN335" s="200"/>
      <c r="LAQ335" s="200"/>
      <c r="LAR335" s="200"/>
      <c r="LAS335" s="200"/>
      <c r="LAV335" s="200"/>
      <c r="LAY335" s="200"/>
      <c r="LBB335" s="200"/>
      <c r="LBE335" s="200"/>
      <c r="LBG335" s="200"/>
      <c r="LBU335" s="200"/>
      <c r="LBV335" s="200"/>
      <c r="LBW335" s="200"/>
      <c r="LBX335" s="200"/>
      <c r="LBY335" s="200"/>
      <c r="LBZ335" s="200"/>
      <c r="LCA335" s="200"/>
      <c r="LCB335" s="200"/>
      <c r="LCC335" s="200"/>
      <c r="LCD335" s="200"/>
      <c r="LCE335" s="200"/>
      <c r="LCF335" s="200"/>
      <c r="LCG335" s="200"/>
      <c r="LCH335" s="200"/>
      <c r="LCI335" s="200"/>
      <c r="LCJ335" s="200"/>
      <c r="LCK335" s="200"/>
      <c r="LCL335" s="200"/>
      <c r="LCM335" s="200"/>
      <c r="LCS335" s="200"/>
      <c r="LCT335" s="200"/>
      <c r="LCU335" s="200"/>
      <c r="LCV335" s="200"/>
      <c r="LCW335" s="200"/>
      <c r="LCX335" s="200"/>
      <c r="LCY335" s="200"/>
      <c r="LDA335" s="200"/>
      <c r="LDB335" s="200"/>
      <c r="LDC335" s="200"/>
      <c r="LDD335" s="200"/>
      <c r="LDE335" s="200"/>
      <c r="LDF335" s="200"/>
      <c r="LDG335" s="200"/>
      <c r="LDH335" s="200"/>
      <c r="LDK335" s="200"/>
      <c r="LDN335" s="200"/>
      <c r="LDQ335" s="200"/>
      <c r="LDT335" s="200"/>
      <c r="LDW335" s="200"/>
      <c r="LDZ335" s="200"/>
      <c r="LEI335" s="200"/>
      <c r="LEL335" s="200"/>
      <c r="LEO335" s="200"/>
      <c r="LER335" s="200"/>
      <c r="LFA335" s="200"/>
      <c r="LFG335" s="200"/>
      <c r="LFJ335" s="200"/>
      <c r="LFM335" s="200"/>
      <c r="LFP335" s="200"/>
      <c r="LFV335" s="200"/>
      <c r="LGE335" s="200"/>
      <c r="LGG335" s="200"/>
      <c r="LGH335" s="200"/>
      <c r="LGJ335" s="200"/>
      <c r="LGM335" s="200"/>
      <c r="LGP335" s="200"/>
      <c r="LGS335" s="200"/>
      <c r="LGV335" s="200"/>
      <c r="LGY335" s="200"/>
      <c r="LHA335" s="200"/>
      <c r="LHC335" s="200"/>
      <c r="LHF335" s="200"/>
      <c r="LHI335" s="200"/>
      <c r="LHL335" s="200"/>
      <c r="LHO335" s="200"/>
      <c r="LHR335" s="200"/>
      <c r="LHU335" s="200"/>
      <c r="LHX335" s="200"/>
      <c r="LHZ335" s="200"/>
      <c r="LIC335" s="200"/>
      <c r="LIF335" s="200"/>
      <c r="LII335" s="200"/>
      <c r="LIO335" s="200"/>
      <c r="LIR335" s="200"/>
      <c r="LIT335" s="200"/>
      <c r="LKA335" s="200"/>
      <c r="LKD335" s="200"/>
      <c r="LKG335" s="200"/>
      <c r="LKJ335" s="200"/>
      <c r="LKM335" s="200"/>
      <c r="LKN335" s="200"/>
      <c r="LKO335" s="200"/>
      <c r="LKR335" s="200"/>
      <c r="LKU335" s="200"/>
      <c r="LKX335" s="200"/>
      <c r="LLA335" s="200"/>
      <c r="LLC335" s="200"/>
      <c r="LLQ335" s="200"/>
      <c r="LLR335" s="200"/>
      <c r="LLS335" s="200"/>
      <c r="LLT335" s="200"/>
      <c r="LLU335" s="200"/>
      <c r="LLV335" s="200"/>
      <c r="LLW335" s="200"/>
      <c r="LLX335" s="200"/>
      <c r="LLY335" s="200"/>
      <c r="LLZ335" s="200"/>
      <c r="LMA335" s="200"/>
      <c r="LMB335" s="200"/>
      <c r="LMC335" s="200"/>
      <c r="LMD335" s="200"/>
      <c r="LME335" s="200"/>
      <c r="LMF335" s="200"/>
      <c r="LMG335" s="200"/>
      <c r="LMH335" s="200"/>
      <c r="LMI335" s="200"/>
      <c r="LMO335" s="200"/>
      <c r="LMP335" s="200"/>
      <c r="LMQ335" s="200"/>
      <c r="LMR335" s="200"/>
      <c r="LMS335" s="200"/>
      <c r="LMT335" s="200"/>
      <c r="LMU335" s="200"/>
      <c r="LMW335" s="200"/>
      <c r="LMX335" s="200"/>
      <c r="LMY335" s="200"/>
      <c r="LMZ335" s="200"/>
      <c r="LNA335" s="200"/>
      <c r="LNB335" s="200"/>
      <c r="LNC335" s="200"/>
      <c r="LND335" s="200"/>
      <c r="LNG335" s="200"/>
      <c r="LNJ335" s="200"/>
      <c r="LNM335" s="200"/>
      <c r="LNP335" s="200"/>
      <c r="LNS335" s="200"/>
      <c r="LNV335" s="200"/>
      <c r="LOE335" s="200"/>
      <c r="LOH335" s="200"/>
      <c r="LOK335" s="200"/>
      <c r="LON335" s="200"/>
      <c r="LOW335" s="200"/>
      <c r="LPC335" s="200"/>
      <c r="LPF335" s="200"/>
      <c r="LPI335" s="200"/>
      <c r="LPL335" s="200"/>
      <c r="LPR335" s="200"/>
      <c r="LQA335" s="200"/>
      <c r="LQC335" s="200"/>
      <c r="LQD335" s="200"/>
      <c r="LQF335" s="200"/>
      <c r="LQI335" s="200"/>
      <c r="LQL335" s="200"/>
      <c r="LQO335" s="200"/>
      <c r="LQR335" s="200"/>
      <c r="LQU335" s="200"/>
      <c r="LQW335" s="200"/>
      <c r="LQY335" s="200"/>
      <c r="LRB335" s="200"/>
      <c r="LRE335" s="200"/>
      <c r="LRH335" s="200"/>
      <c r="LRK335" s="200"/>
      <c r="LRN335" s="200"/>
      <c r="LRQ335" s="200"/>
      <c r="LRT335" s="200"/>
      <c r="LRV335" s="200"/>
      <c r="LRY335" s="200"/>
      <c r="LSB335" s="200"/>
      <c r="LSE335" s="200"/>
      <c r="LSK335" s="200"/>
      <c r="LSN335" s="200"/>
      <c r="LSP335" s="200"/>
      <c r="LTW335" s="200"/>
      <c r="LTZ335" s="200"/>
      <c r="LUC335" s="200"/>
      <c r="LUF335" s="200"/>
      <c r="LUI335" s="200"/>
      <c r="LUJ335" s="200"/>
      <c r="LUK335" s="200"/>
      <c r="LUN335" s="200"/>
      <c r="LUQ335" s="200"/>
      <c r="LUT335" s="200"/>
      <c r="LUW335" s="200"/>
      <c r="LUY335" s="200"/>
      <c r="LVM335" s="200"/>
      <c r="LVN335" s="200"/>
      <c r="LVO335" s="200"/>
      <c r="LVP335" s="200"/>
      <c r="LVQ335" s="200"/>
      <c r="LVR335" s="200"/>
      <c r="LVS335" s="200"/>
      <c r="LVT335" s="200"/>
      <c r="LVU335" s="200"/>
      <c r="LVV335" s="200"/>
      <c r="LVW335" s="200"/>
      <c r="LVX335" s="200"/>
      <c r="LVY335" s="200"/>
      <c r="LVZ335" s="200"/>
      <c r="LWA335" s="200"/>
      <c r="LWB335" s="200"/>
      <c r="LWC335" s="200"/>
      <c r="LWD335" s="200"/>
      <c r="LWE335" s="200"/>
      <c r="LWK335" s="200"/>
      <c r="LWL335" s="200"/>
      <c r="LWM335" s="200"/>
      <c r="LWN335" s="200"/>
      <c r="LWO335" s="200"/>
      <c r="LWP335" s="200"/>
      <c r="LWQ335" s="200"/>
      <c r="LWS335" s="200"/>
      <c r="LWT335" s="200"/>
      <c r="LWU335" s="200"/>
      <c r="LWV335" s="200"/>
      <c r="LWW335" s="200"/>
      <c r="LWX335" s="200"/>
      <c r="LWY335" s="200"/>
      <c r="LWZ335" s="200"/>
      <c r="LXC335" s="200"/>
      <c r="LXF335" s="200"/>
      <c r="LXI335" s="200"/>
      <c r="LXL335" s="200"/>
      <c r="LXO335" s="200"/>
      <c r="LXR335" s="200"/>
      <c r="LYA335" s="200"/>
      <c r="LYD335" s="200"/>
      <c r="LYG335" s="200"/>
      <c r="LYJ335" s="200"/>
      <c r="LYS335" s="200"/>
      <c r="LYY335" s="200"/>
      <c r="LZB335" s="200"/>
      <c r="LZE335" s="200"/>
      <c r="LZH335" s="200"/>
      <c r="LZN335" s="200"/>
      <c r="LZW335" s="200"/>
      <c r="LZY335" s="200"/>
      <c r="LZZ335" s="200"/>
      <c r="MAB335" s="200"/>
      <c r="MAE335" s="200"/>
      <c r="MAH335" s="200"/>
      <c r="MAK335" s="200"/>
      <c r="MAN335" s="200"/>
      <c r="MAQ335" s="200"/>
      <c r="MAS335" s="200"/>
      <c r="MAU335" s="200"/>
      <c r="MAX335" s="200"/>
      <c r="MBA335" s="200"/>
      <c r="MBD335" s="200"/>
      <c r="MBG335" s="200"/>
      <c r="MBJ335" s="200"/>
      <c r="MBM335" s="200"/>
      <c r="MBP335" s="200"/>
      <c r="MBR335" s="200"/>
      <c r="MBU335" s="200"/>
      <c r="MBX335" s="200"/>
      <c r="MCA335" s="200"/>
      <c r="MCG335" s="200"/>
      <c r="MCJ335" s="200"/>
      <c r="MCL335" s="200"/>
      <c r="MDS335" s="200"/>
      <c r="MDV335" s="200"/>
      <c r="MDY335" s="200"/>
      <c r="MEB335" s="200"/>
      <c r="MEE335" s="200"/>
      <c r="MEF335" s="200"/>
      <c r="MEG335" s="200"/>
      <c r="MEJ335" s="200"/>
      <c r="MEM335" s="200"/>
      <c r="MEP335" s="200"/>
      <c r="MES335" s="200"/>
      <c r="MEU335" s="200"/>
      <c r="MFI335" s="200"/>
      <c r="MFJ335" s="200"/>
      <c r="MFK335" s="200"/>
      <c r="MFL335" s="200"/>
      <c r="MFM335" s="200"/>
      <c r="MFN335" s="200"/>
      <c r="MFO335" s="200"/>
      <c r="MFP335" s="200"/>
      <c r="MFQ335" s="200"/>
      <c r="MFR335" s="200"/>
      <c r="MFS335" s="200"/>
      <c r="MFT335" s="200"/>
      <c r="MFU335" s="200"/>
      <c r="MFV335" s="200"/>
      <c r="MFW335" s="200"/>
      <c r="MFX335" s="200"/>
      <c r="MFY335" s="200"/>
      <c r="MFZ335" s="200"/>
      <c r="MGA335" s="200"/>
      <c r="MGG335" s="200"/>
      <c r="MGH335" s="200"/>
      <c r="MGI335" s="200"/>
      <c r="MGJ335" s="200"/>
      <c r="MGK335" s="200"/>
      <c r="MGL335" s="200"/>
      <c r="MGM335" s="200"/>
      <c r="MGO335" s="200"/>
      <c r="MGP335" s="200"/>
      <c r="MGQ335" s="200"/>
      <c r="MGR335" s="200"/>
      <c r="MGS335" s="200"/>
      <c r="MGT335" s="200"/>
      <c r="MGU335" s="200"/>
      <c r="MGV335" s="200"/>
      <c r="MGY335" s="200"/>
      <c r="MHB335" s="200"/>
      <c r="MHE335" s="200"/>
      <c r="MHH335" s="200"/>
      <c r="MHK335" s="200"/>
      <c r="MHN335" s="200"/>
      <c r="MHW335" s="200"/>
      <c r="MHZ335" s="200"/>
      <c r="MIC335" s="200"/>
      <c r="MIF335" s="200"/>
      <c r="MIO335" s="200"/>
      <c r="MIU335" s="200"/>
      <c r="MIX335" s="200"/>
      <c r="MJA335" s="200"/>
      <c r="MJD335" s="200"/>
      <c r="MJJ335" s="200"/>
      <c r="MJS335" s="200"/>
      <c r="MJU335" s="200"/>
      <c r="MJV335" s="200"/>
      <c r="MJX335" s="200"/>
      <c r="MKA335" s="200"/>
      <c r="MKD335" s="200"/>
      <c r="MKG335" s="200"/>
      <c r="MKJ335" s="200"/>
      <c r="MKM335" s="200"/>
      <c r="MKO335" s="200"/>
      <c r="MKQ335" s="200"/>
      <c r="MKT335" s="200"/>
      <c r="MKW335" s="200"/>
      <c r="MKZ335" s="200"/>
      <c r="MLC335" s="200"/>
      <c r="MLF335" s="200"/>
      <c r="MLI335" s="200"/>
      <c r="MLL335" s="200"/>
      <c r="MLN335" s="200"/>
      <c r="MLQ335" s="200"/>
      <c r="MLT335" s="200"/>
      <c r="MLW335" s="200"/>
      <c r="MMC335" s="200"/>
      <c r="MMF335" s="200"/>
      <c r="MMH335" s="200"/>
      <c r="MNO335" s="200"/>
      <c r="MNR335" s="200"/>
      <c r="MNU335" s="200"/>
      <c r="MNX335" s="200"/>
      <c r="MOA335" s="200"/>
      <c r="MOB335" s="200"/>
      <c r="MOC335" s="200"/>
      <c r="MOF335" s="200"/>
      <c r="MOI335" s="200"/>
      <c r="MOL335" s="200"/>
      <c r="MOO335" s="200"/>
      <c r="MOQ335" s="200"/>
      <c r="MPE335" s="200"/>
      <c r="MPF335" s="200"/>
      <c r="MPG335" s="200"/>
      <c r="MPH335" s="200"/>
      <c r="MPI335" s="200"/>
      <c r="MPJ335" s="200"/>
      <c r="MPK335" s="200"/>
      <c r="MPL335" s="200"/>
      <c r="MPM335" s="200"/>
      <c r="MPN335" s="200"/>
      <c r="MPO335" s="200"/>
      <c r="MPP335" s="200"/>
      <c r="MPQ335" s="200"/>
      <c r="MPR335" s="200"/>
      <c r="MPS335" s="200"/>
      <c r="MPT335" s="200"/>
      <c r="MPU335" s="200"/>
      <c r="MPV335" s="200"/>
      <c r="MPW335" s="200"/>
      <c r="MQC335" s="200"/>
      <c r="MQD335" s="200"/>
      <c r="MQE335" s="200"/>
      <c r="MQF335" s="200"/>
      <c r="MQG335" s="200"/>
      <c r="MQH335" s="200"/>
      <c r="MQI335" s="200"/>
      <c r="MQK335" s="200"/>
      <c r="MQL335" s="200"/>
      <c r="MQM335" s="200"/>
      <c r="MQN335" s="200"/>
      <c r="MQO335" s="200"/>
      <c r="MQP335" s="200"/>
      <c r="MQQ335" s="200"/>
      <c r="MQR335" s="200"/>
      <c r="MQU335" s="200"/>
      <c r="MQX335" s="200"/>
      <c r="MRA335" s="200"/>
      <c r="MRD335" s="200"/>
      <c r="MRG335" s="200"/>
      <c r="MRJ335" s="200"/>
      <c r="MRS335" s="200"/>
      <c r="MRV335" s="200"/>
      <c r="MRY335" s="200"/>
      <c r="MSB335" s="200"/>
      <c r="MSK335" s="200"/>
      <c r="MSQ335" s="200"/>
      <c r="MST335" s="200"/>
      <c r="MSW335" s="200"/>
      <c r="MSZ335" s="200"/>
      <c r="MTF335" s="200"/>
      <c r="MTO335" s="200"/>
      <c r="MTQ335" s="200"/>
      <c r="MTR335" s="200"/>
      <c r="MTT335" s="200"/>
      <c r="MTW335" s="200"/>
      <c r="MTZ335" s="200"/>
      <c r="MUC335" s="200"/>
      <c r="MUF335" s="200"/>
      <c r="MUI335" s="200"/>
      <c r="MUK335" s="200"/>
      <c r="MUM335" s="200"/>
      <c r="MUP335" s="200"/>
      <c r="MUS335" s="200"/>
      <c r="MUV335" s="200"/>
      <c r="MUY335" s="200"/>
      <c r="MVB335" s="200"/>
      <c r="MVE335" s="200"/>
      <c r="MVH335" s="200"/>
      <c r="MVJ335" s="200"/>
      <c r="MVM335" s="200"/>
      <c r="MVP335" s="200"/>
      <c r="MVS335" s="200"/>
      <c r="MVY335" s="200"/>
      <c r="MWB335" s="200"/>
      <c r="MWD335" s="200"/>
      <c r="MXK335" s="200"/>
      <c r="MXN335" s="200"/>
      <c r="MXQ335" s="200"/>
      <c r="MXT335" s="200"/>
      <c r="MXW335" s="200"/>
      <c r="MXX335" s="200"/>
      <c r="MXY335" s="200"/>
      <c r="MYB335" s="200"/>
      <c r="MYE335" s="200"/>
      <c r="MYH335" s="200"/>
      <c r="MYK335" s="200"/>
      <c r="MYM335" s="200"/>
      <c r="MZA335" s="200"/>
      <c r="MZB335" s="200"/>
      <c r="MZC335" s="200"/>
      <c r="MZD335" s="200"/>
      <c r="MZE335" s="200"/>
      <c r="MZF335" s="200"/>
      <c r="MZG335" s="200"/>
      <c r="MZH335" s="200"/>
      <c r="MZI335" s="200"/>
      <c r="MZJ335" s="200"/>
      <c r="MZK335" s="200"/>
      <c r="MZL335" s="200"/>
      <c r="MZM335" s="200"/>
      <c r="MZN335" s="200"/>
      <c r="MZO335" s="200"/>
      <c r="MZP335" s="200"/>
      <c r="MZQ335" s="200"/>
      <c r="MZR335" s="200"/>
      <c r="MZS335" s="200"/>
      <c r="MZY335" s="200"/>
      <c r="MZZ335" s="200"/>
      <c r="NAA335" s="200"/>
      <c r="NAB335" s="200"/>
      <c r="NAC335" s="200"/>
      <c r="NAD335" s="200"/>
      <c r="NAE335" s="200"/>
      <c r="NAG335" s="200"/>
      <c r="NAH335" s="200"/>
      <c r="NAI335" s="200"/>
      <c r="NAJ335" s="200"/>
      <c r="NAK335" s="200"/>
      <c r="NAL335" s="200"/>
      <c r="NAM335" s="200"/>
      <c r="NAN335" s="200"/>
      <c r="NAQ335" s="200"/>
      <c r="NAT335" s="200"/>
      <c r="NAW335" s="200"/>
      <c r="NAZ335" s="200"/>
      <c r="NBC335" s="200"/>
      <c r="NBF335" s="200"/>
      <c r="NBO335" s="200"/>
      <c r="NBR335" s="200"/>
      <c r="NBU335" s="200"/>
      <c r="NBX335" s="200"/>
      <c r="NCG335" s="200"/>
      <c r="NCM335" s="200"/>
      <c r="NCP335" s="200"/>
      <c r="NCS335" s="200"/>
      <c r="NCV335" s="200"/>
      <c r="NDB335" s="200"/>
      <c r="NDK335" s="200"/>
      <c r="NDM335" s="200"/>
      <c r="NDN335" s="200"/>
      <c r="NDP335" s="200"/>
      <c r="NDS335" s="200"/>
      <c r="NDV335" s="200"/>
      <c r="NDY335" s="200"/>
      <c r="NEB335" s="200"/>
      <c r="NEE335" s="200"/>
      <c r="NEG335" s="200"/>
      <c r="NEI335" s="200"/>
      <c r="NEL335" s="200"/>
      <c r="NEO335" s="200"/>
      <c r="NER335" s="200"/>
      <c r="NEU335" s="200"/>
      <c r="NEX335" s="200"/>
      <c r="NFA335" s="200"/>
      <c r="NFD335" s="200"/>
      <c r="NFF335" s="200"/>
      <c r="NFI335" s="200"/>
      <c r="NFL335" s="200"/>
      <c r="NFO335" s="200"/>
      <c r="NFU335" s="200"/>
      <c r="NFX335" s="200"/>
      <c r="NFZ335" s="200"/>
      <c r="NHG335" s="200"/>
      <c r="NHJ335" s="200"/>
      <c r="NHM335" s="200"/>
      <c r="NHP335" s="200"/>
      <c r="NHS335" s="200"/>
      <c r="NHT335" s="200"/>
      <c r="NHU335" s="200"/>
      <c r="NHX335" s="200"/>
      <c r="NIA335" s="200"/>
      <c r="NID335" s="200"/>
      <c r="NIG335" s="200"/>
      <c r="NII335" s="200"/>
      <c r="NIW335" s="200"/>
      <c r="NIX335" s="200"/>
      <c r="NIY335" s="200"/>
      <c r="NIZ335" s="200"/>
      <c r="NJA335" s="200"/>
      <c r="NJB335" s="200"/>
      <c r="NJC335" s="200"/>
      <c r="NJD335" s="200"/>
      <c r="NJE335" s="200"/>
      <c r="NJF335" s="200"/>
      <c r="NJG335" s="200"/>
      <c r="NJH335" s="200"/>
      <c r="NJI335" s="200"/>
      <c r="NJJ335" s="200"/>
      <c r="NJK335" s="200"/>
      <c r="NJL335" s="200"/>
      <c r="NJM335" s="200"/>
      <c r="NJN335" s="200"/>
      <c r="NJO335" s="200"/>
      <c r="NJU335" s="200"/>
      <c r="NJV335" s="200"/>
      <c r="NJW335" s="200"/>
      <c r="NJX335" s="200"/>
      <c r="NJY335" s="200"/>
      <c r="NJZ335" s="200"/>
      <c r="NKA335" s="200"/>
      <c r="NKC335" s="200"/>
      <c r="NKD335" s="200"/>
      <c r="NKE335" s="200"/>
      <c r="NKF335" s="200"/>
      <c r="NKG335" s="200"/>
      <c r="NKH335" s="200"/>
      <c r="NKI335" s="200"/>
      <c r="NKJ335" s="200"/>
      <c r="NKM335" s="200"/>
      <c r="NKP335" s="200"/>
      <c r="NKS335" s="200"/>
      <c r="NKV335" s="200"/>
      <c r="NKY335" s="200"/>
      <c r="NLB335" s="200"/>
      <c r="NLK335" s="200"/>
      <c r="NLN335" s="200"/>
      <c r="NLQ335" s="200"/>
      <c r="NLT335" s="200"/>
      <c r="NMC335" s="200"/>
      <c r="NMI335" s="200"/>
      <c r="NML335" s="200"/>
      <c r="NMO335" s="200"/>
      <c r="NMR335" s="200"/>
      <c r="NMX335" s="200"/>
      <c r="NNG335" s="200"/>
      <c r="NNI335" s="200"/>
      <c r="NNJ335" s="200"/>
      <c r="NNL335" s="200"/>
      <c r="NNO335" s="200"/>
      <c r="NNR335" s="200"/>
      <c r="NNU335" s="200"/>
      <c r="NNX335" s="200"/>
      <c r="NOA335" s="200"/>
      <c r="NOC335" s="200"/>
      <c r="NOE335" s="200"/>
      <c r="NOH335" s="200"/>
      <c r="NOK335" s="200"/>
      <c r="NON335" s="200"/>
      <c r="NOQ335" s="200"/>
      <c r="NOT335" s="200"/>
      <c r="NOW335" s="200"/>
      <c r="NOZ335" s="200"/>
      <c r="NPB335" s="200"/>
      <c r="NPE335" s="200"/>
      <c r="NPH335" s="200"/>
      <c r="NPK335" s="200"/>
      <c r="NPQ335" s="200"/>
      <c r="NPT335" s="200"/>
      <c r="NPV335" s="200"/>
      <c r="NRC335" s="200"/>
      <c r="NRF335" s="200"/>
      <c r="NRI335" s="200"/>
      <c r="NRL335" s="200"/>
      <c r="NRO335" s="200"/>
      <c r="NRP335" s="200"/>
      <c r="NRQ335" s="200"/>
      <c r="NRT335" s="200"/>
      <c r="NRW335" s="200"/>
      <c r="NRZ335" s="200"/>
      <c r="NSC335" s="200"/>
      <c r="NSE335" s="200"/>
      <c r="NSS335" s="200"/>
      <c r="NST335" s="200"/>
      <c r="NSU335" s="200"/>
      <c r="NSV335" s="200"/>
      <c r="NSW335" s="200"/>
      <c r="NSX335" s="200"/>
      <c r="NSY335" s="200"/>
      <c r="NSZ335" s="200"/>
      <c r="NTA335" s="200"/>
      <c r="NTB335" s="200"/>
      <c r="NTC335" s="200"/>
      <c r="NTD335" s="200"/>
      <c r="NTE335" s="200"/>
      <c r="NTF335" s="200"/>
      <c r="NTG335" s="200"/>
      <c r="NTH335" s="200"/>
      <c r="NTI335" s="200"/>
      <c r="NTJ335" s="200"/>
      <c r="NTK335" s="200"/>
      <c r="NTQ335" s="200"/>
      <c r="NTR335" s="200"/>
      <c r="NTS335" s="200"/>
      <c r="NTT335" s="200"/>
      <c r="NTU335" s="200"/>
      <c r="NTV335" s="200"/>
      <c r="NTW335" s="200"/>
      <c r="NTY335" s="200"/>
      <c r="NTZ335" s="200"/>
      <c r="NUA335" s="200"/>
      <c r="NUB335" s="200"/>
      <c r="NUC335" s="200"/>
      <c r="NUD335" s="200"/>
      <c r="NUE335" s="200"/>
      <c r="NUF335" s="200"/>
      <c r="NUI335" s="200"/>
      <c r="NUL335" s="200"/>
      <c r="NUO335" s="200"/>
      <c r="NUR335" s="200"/>
      <c r="NUU335" s="200"/>
      <c r="NUX335" s="200"/>
      <c r="NVG335" s="200"/>
      <c r="NVJ335" s="200"/>
      <c r="NVM335" s="200"/>
      <c r="NVP335" s="200"/>
      <c r="NVY335" s="200"/>
      <c r="NWE335" s="200"/>
      <c r="NWH335" s="200"/>
      <c r="NWK335" s="200"/>
      <c r="NWN335" s="200"/>
      <c r="NWT335" s="200"/>
      <c r="NXC335" s="200"/>
      <c r="NXE335" s="200"/>
      <c r="NXF335" s="200"/>
      <c r="NXH335" s="200"/>
      <c r="NXK335" s="200"/>
      <c r="NXN335" s="200"/>
      <c r="NXQ335" s="200"/>
      <c r="NXT335" s="200"/>
      <c r="NXW335" s="200"/>
      <c r="NXY335" s="200"/>
      <c r="NYA335" s="200"/>
      <c r="NYD335" s="200"/>
      <c r="NYG335" s="200"/>
      <c r="NYJ335" s="200"/>
      <c r="NYM335" s="200"/>
      <c r="NYP335" s="200"/>
      <c r="NYS335" s="200"/>
      <c r="NYV335" s="200"/>
      <c r="NYX335" s="200"/>
      <c r="NZA335" s="200"/>
      <c r="NZD335" s="200"/>
      <c r="NZG335" s="200"/>
      <c r="NZM335" s="200"/>
      <c r="NZP335" s="200"/>
      <c r="NZR335" s="200"/>
      <c r="OAY335" s="200"/>
      <c r="OBB335" s="200"/>
      <c r="OBE335" s="200"/>
      <c r="OBH335" s="200"/>
      <c r="OBK335" s="200"/>
      <c r="OBL335" s="200"/>
      <c r="OBM335" s="200"/>
      <c r="OBP335" s="200"/>
      <c r="OBS335" s="200"/>
      <c r="OBV335" s="200"/>
      <c r="OBY335" s="200"/>
      <c r="OCA335" s="200"/>
      <c r="OCO335" s="200"/>
      <c r="OCP335" s="200"/>
      <c r="OCQ335" s="200"/>
      <c r="OCR335" s="200"/>
      <c r="OCS335" s="200"/>
      <c r="OCT335" s="200"/>
      <c r="OCU335" s="200"/>
      <c r="OCV335" s="200"/>
      <c r="OCW335" s="200"/>
      <c r="OCX335" s="200"/>
      <c r="OCY335" s="200"/>
      <c r="OCZ335" s="200"/>
      <c r="ODA335" s="200"/>
      <c r="ODB335" s="200"/>
      <c r="ODC335" s="200"/>
      <c r="ODD335" s="200"/>
      <c r="ODE335" s="200"/>
      <c r="ODF335" s="200"/>
      <c r="ODG335" s="200"/>
      <c r="ODM335" s="200"/>
      <c r="ODN335" s="200"/>
      <c r="ODO335" s="200"/>
      <c r="ODP335" s="200"/>
      <c r="ODQ335" s="200"/>
      <c r="ODR335" s="200"/>
      <c r="ODS335" s="200"/>
      <c r="ODU335" s="200"/>
      <c r="ODV335" s="200"/>
      <c r="ODW335" s="200"/>
      <c r="ODX335" s="200"/>
      <c r="ODY335" s="200"/>
      <c r="ODZ335" s="200"/>
      <c r="OEA335" s="200"/>
      <c r="OEB335" s="200"/>
      <c r="OEE335" s="200"/>
      <c r="OEH335" s="200"/>
      <c r="OEK335" s="200"/>
      <c r="OEN335" s="200"/>
      <c r="OEQ335" s="200"/>
      <c r="OET335" s="200"/>
      <c r="OFC335" s="200"/>
      <c r="OFF335" s="200"/>
      <c r="OFI335" s="200"/>
      <c r="OFL335" s="200"/>
      <c r="OFU335" s="200"/>
      <c r="OGA335" s="200"/>
      <c r="OGD335" s="200"/>
      <c r="OGG335" s="200"/>
      <c r="OGJ335" s="200"/>
      <c r="OGP335" s="200"/>
      <c r="OGY335" s="200"/>
      <c r="OHA335" s="200"/>
      <c r="OHB335" s="200"/>
      <c r="OHD335" s="200"/>
      <c r="OHG335" s="200"/>
      <c r="OHJ335" s="200"/>
      <c r="OHM335" s="200"/>
      <c r="OHP335" s="200"/>
      <c r="OHS335" s="200"/>
      <c r="OHU335" s="200"/>
      <c r="OHW335" s="200"/>
      <c r="OHZ335" s="200"/>
      <c r="OIC335" s="200"/>
      <c r="OIF335" s="200"/>
      <c r="OII335" s="200"/>
      <c r="OIL335" s="200"/>
      <c r="OIO335" s="200"/>
      <c r="OIR335" s="200"/>
      <c r="OIT335" s="200"/>
      <c r="OIW335" s="200"/>
      <c r="OIZ335" s="200"/>
      <c r="OJC335" s="200"/>
      <c r="OJI335" s="200"/>
      <c r="OJL335" s="200"/>
      <c r="OJN335" s="200"/>
      <c r="OKU335" s="200"/>
      <c r="OKX335" s="200"/>
      <c r="OLA335" s="200"/>
      <c r="OLD335" s="200"/>
      <c r="OLG335" s="200"/>
      <c r="OLH335" s="200"/>
      <c r="OLI335" s="200"/>
      <c r="OLL335" s="200"/>
      <c r="OLO335" s="200"/>
      <c r="OLR335" s="200"/>
      <c r="OLU335" s="200"/>
      <c r="OLW335" s="200"/>
      <c r="OMK335" s="200"/>
      <c r="OML335" s="200"/>
      <c r="OMM335" s="200"/>
      <c r="OMN335" s="200"/>
      <c r="OMO335" s="200"/>
      <c r="OMP335" s="200"/>
      <c r="OMQ335" s="200"/>
      <c r="OMR335" s="200"/>
      <c r="OMS335" s="200"/>
      <c r="OMT335" s="200"/>
      <c r="OMU335" s="200"/>
      <c r="OMV335" s="200"/>
      <c r="OMW335" s="200"/>
      <c r="OMX335" s="200"/>
      <c r="OMY335" s="200"/>
      <c r="OMZ335" s="200"/>
      <c r="ONA335" s="200"/>
      <c r="ONB335" s="200"/>
      <c r="ONC335" s="200"/>
      <c r="ONI335" s="200"/>
      <c r="ONJ335" s="200"/>
      <c r="ONK335" s="200"/>
      <c r="ONL335" s="200"/>
      <c r="ONM335" s="200"/>
      <c r="ONN335" s="200"/>
      <c r="ONO335" s="200"/>
      <c r="ONQ335" s="200"/>
      <c r="ONR335" s="200"/>
      <c r="ONS335" s="200"/>
      <c r="ONT335" s="200"/>
      <c r="ONU335" s="200"/>
      <c r="ONV335" s="200"/>
      <c r="ONW335" s="200"/>
      <c r="ONX335" s="200"/>
      <c r="OOA335" s="200"/>
      <c r="OOD335" s="200"/>
      <c r="OOG335" s="200"/>
      <c r="OOJ335" s="200"/>
      <c r="OOM335" s="200"/>
      <c r="OOP335" s="200"/>
      <c r="OOY335" s="200"/>
      <c r="OPB335" s="200"/>
      <c r="OPE335" s="200"/>
      <c r="OPH335" s="200"/>
      <c r="OPQ335" s="200"/>
      <c r="OPW335" s="200"/>
      <c r="OPZ335" s="200"/>
      <c r="OQC335" s="200"/>
      <c r="OQF335" s="200"/>
      <c r="OQL335" s="200"/>
      <c r="OQU335" s="200"/>
      <c r="OQW335" s="200"/>
      <c r="OQX335" s="200"/>
      <c r="OQZ335" s="200"/>
      <c r="ORC335" s="200"/>
      <c r="ORF335" s="200"/>
      <c r="ORI335" s="200"/>
      <c r="ORL335" s="200"/>
      <c r="ORO335" s="200"/>
      <c r="ORQ335" s="200"/>
      <c r="ORS335" s="200"/>
      <c r="ORV335" s="200"/>
      <c r="ORY335" s="200"/>
      <c r="OSB335" s="200"/>
      <c r="OSE335" s="200"/>
      <c r="OSH335" s="200"/>
      <c r="OSK335" s="200"/>
      <c r="OSN335" s="200"/>
      <c r="OSP335" s="200"/>
      <c r="OSS335" s="200"/>
      <c r="OSV335" s="200"/>
      <c r="OSY335" s="200"/>
      <c r="OTE335" s="200"/>
      <c r="OTH335" s="200"/>
      <c r="OTJ335" s="200"/>
      <c r="OUQ335" s="200"/>
      <c r="OUT335" s="200"/>
      <c r="OUW335" s="200"/>
      <c r="OUZ335" s="200"/>
      <c r="OVC335" s="200"/>
      <c r="OVD335" s="200"/>
      <c r="OVE335" s="200"/>
      <c r="OVH335" s="200"/>
      <c r="OVK335" s="200"/>
      <c r="OVN335" s="200"/>
      <c r="OVQ335" s="200"/>
      <c r="OVS335" s="200"/>
      <c r="OWG335" s="200"/>
      <c r="OWH335" s="200"/>
      <c r="OWI335" s="200"/>
      <c r="OWJ335" s="200"/>
      <c r="OWK335" s="200"/>
      <c r="OWL335" s="200"/>
      <c r="OWM335" s="200"/>
      <c r="OWN335" s="200"/>
      <c r="OWO335" s="200"/>
      <c r="OWP335" s="200"/>
      <c r="OWQ335" s="200"/>
      <c r="OWR335" s="200"/>
      <c r="OWS335" s="200"/>
      <c r="OWT335" s="200"/>
      <c r="OWU335" s="200"/>
      <c r="OWV335" s="200"/>
      <c r="OWW335" s="200"/>
      <c r="OWX335" s="200"/>
      <c r="OWY335" s="200"/>
      <c r="OXE335" s="200"/>
      <c r="OXF335" s="200"/>
      <c r="OXG335" s="200"/>
      <c r="OXH335" s="200"/>
      <c r="OXI335" s="200"/>
      <c r="OXJ335" s="200"/>
      <c r="OXK335" s="200"/>
      <c r="OXM335" s="200"/>
      <c r="OXN335" s="200"/>
      <c r="OXO335" s="200"/>
      <c r="OXP335" s="200"/>
      <c r="OXQ335" s="200"/>
      <c r="OXR335" s="200"/>
      <c r="OXS335" s="200"/>
      <c r="OXT335" s="200"/>
      <c r="OXW335" s="200"/>
      <c r="OXZ335" s="200"/>
      <c r="OYC335" s="200"/>
      <c r="OYF335" s="200"/>
      <c r="OYI335" s="200"/>
      <c r="OYL335" s="200"/>
      <c r="OYU335" s="200"/>
      <c r="OYX335" s="200"/>
      <c r="OZA335" s="200"/>
      <c r="OZD335" s="200"/>
      <c r="OZM335" s="200"/>
      <c r="OZS335" s="200"/>
      <c r="OZV335" s="200"/>
      <c r="OZY335" s="200"/>
      <c r="PAB335" s="200"/>
      <c r="PAH335" s="200"/>
      <c r="PAQ335" s="200"/>
      <c r="PAS335" s="200"/>
      <c r="PAT335" s="200"/>
      <c r="PAV335" s="200"/>
      <c r="PAY335" s="200"/>
      <c r="PBB335" s="200"/>
      <c r="PBE335" s="200"/>
      <c r="PBH335" s="200"/>
      <c r="PBK335" s="200"/>
      <c r="PBM335" s="200"/>
      <c r="PBO335" s="200"/>
      <c r="PBR335" s="200"/>
      <c r="PBU335" s="200"/>
      <c r="PBX335" s="200"/>
      <c r="PCA335" s="200"/>
      <c r="PCD335" s="200"/>
      <c r="PCG335" s="200"/>
      <c r="PCJ335" s="200"/>
      <c r="PCL335" s="200"/>
      <c r="PCO335" s="200"/>
      <c r="PCR335" s="200"/>
      <c r="PCU335" s="200"/>
      <c r="PDA335" s="200"/>
      <c r="PDD335" s="200"/>
      <c r="PDF335" s="200"/>
      <c r="PEM335" s="200"/>
      <c r="PEP335" s="200"/>
      <c r="PES335" s="200"/>
      <c r="PEV335" s="200"/>
      <c r="PEY335" s="200"/>
      <c r="PEZ335" s="200"/>
      <c r="PFA335" s="200"/>
      <c r="PFD335" s="200"/>
      <c r="PFG335" s="200"/>
      <c r="PFJ335" s="200"/>
      <c r="PFM335" s="200"/>
      <c r="PFO335" s="200"/>
      <c r="PGC335" s="200"/>
      <c r="PGD335" s="200"/>
      <c r="PGE335" s="200"/>
      <c r="PGF335" s="200"/>
      <c r="PGG335" s="200"/>
      <c r="PGH335" s="200"/>
      <c r="PGI335" s="200"/>
      <c r="PGJ335" s="200"/>
      <c r="PGK335" s="200"/>
      <c r="PGL335" s="200"/>
      <c r="PGM335" s="200"/>
      <c r="PGN335" s="200"/>
      <c r="PGO335" s="200"/>
      <c r="PGP335" s="200"/>
      <c r="PGQ335" s="200"/>
      <c r="PGR335" s="200"/>
      <c r="PGS335" s="200"/>
      <c r="PGT335" s="200"/>
      <c r="PGU335" s="200"/>
      <c r="PHA335" s="200"/>
      <c r="PHB335" s="200"/>
      <c r="PHC335" s="200"/>
      <c r="PHD335" s="200"/>
      <c r="PHE335" s="200"/>
      <c r="PHF335" s="200"/>
      <c r="PHG335" s="200"/>
      <c r="PHI335" s="200"/>
      <c r="PHJ335" s="200"/>
      <c r="PHK335" s="200"/>
      <c r="PHL335" s="200"/>
      <c r="PHM335" s="200"/>
      <c r="PHN335" s="200"/>
      <c r="PHO335" s="200"/>
      <c r="PHP335" s="200"/>
      <c r="PHS335" s="200"/>
      <c r="PHV335" s="200"/>
      <c r="PHY335" s="200"/>
      <c r="PIB335" s="200"/>
      <c r="PIE335" s="200"/>
      <c r="PIH335" s="200"/>
      <c r="PIQ335" s="200"/>
      <c r="PIT335" s="200"/>
      <c r="PIW335" s="200"/>
      <c r="PIZ335" s="200"/>
      <c r="PJI335" s="200"/>
      <c r="PJO335" s="200"/>
      <c r="PJR335" s="200"/>
      <c r="PJU335" s="200"/>
      <c r="PJX335" s="200"/>
      <c r="PKD335" s="200"/>
      <c r="PKM335" s="200"/>
      <c r="PKO335" s="200"/>
      <c r="PKP335" s="200"/>
      <c r="PKR335" s="200"/>
      <c r="PKU335" s="200"/>
      <c r="PKX335" s="200"/>
      <c r="PLA335" s="200"/>
      <c r="PLD335" s="200"/>
      <c r="PLG335" s="200"/>
      <c r="PLI335" s="200"/>
      <c r="PLK335" s="200"/>
      <c r="PLN335" s="200"/>
      <c r="PLQ335" s="200"/>
      <c r="PLT335" s="200"/>
      <c r="PLW335" s="200"/>
      <c r="PLZ335" s="200"/>
      <c r="PMC335" s="200"/>
      <c r="PMF335" s="200"/>
      <c r="PMH335" s="200"/>
      <c r="PMK335" s="200"/>
      <c r="PMN335" s="200"/>
      <c r="PMQ335" s="200"/>
      <c r="PMW335" s="200"/>
      <c r="PMZ335" s="200"/>
      <c r="PNB335" s="200"/>
      <c r="POI335" s="200"/>
      <c r="POL335" s="200"/>
      <c r="POO335" s="200"/>
      <c r="POR335" s="200"/>
      <c r="POU335" s="200"/>
      <c r="POV335" s="200"/>
      <c r="POW335" s="200"/>
      <c r="POZ335" s="200"/>
      <c r="PPC335" s="200"/>
      <c r="PPF335" s="200"/>
      <c r="PPI335" s="200"/>
      <c r="PPK335" s="200"/>
      <c r="PPY335" s="200"/>
      <c r="PPZ335" s="200"/>
      <c r="PQA335" s="200"/>
      <c r="PQB335" s="200"/>
      <c r="PQC335" s="200"/>
      <c r="PQD335" s="200"/>
      <c r="PQE335" s="200"/>
      <c r="PQF335" s="200"/>
      <c r="PQG335" s="200"/>
      <c r="PQH335" s="200"/>
      <c r="PQI335" s="200"/>
      <c r="PQJ335" s="200"/>
      <c r="PQK335" s="200"/>
      <c r="PQL335" s="200"/>
      <c r="PQM335" s="200"/>
      <c r="PQN335" s="200"/>
      <c r="PQO335" s="200"/>
      <c r="PQP335" s="200"/>
      <c r="PQQ335" s="200"/>
      <c r="PQW335" s="200"/>
      <c r="PQX335" s="200"/>
      <c r="PQY335" s="200"/>
      <c r="PQZ335" s="200"/>
      <c r="PRA335" s="200"/>
      <c r="PRB335" s="200"/>
      <c r="PRC335" s="200"/>
      <c r="PRE335" s="200"/>
      <c r="PRF335" s="200"/>
      <c r="PRG335" s="200"/>
      <c r="PRH335" s="200"/>
      <c r="PRI335" s="200"/>
      <c r="PRJ335" s="200"/>
      <c r="PRK335" s="200"/>
      <c r="PRL335" s="200"/>
      <c r="PRO335" s="200"/>
      <c r="PRR335" s="200"/>
      <c r="PRU335" s="200"/>
      <c r="PRX335" s="200"/>
      <c r="PSA335" s="200"/>
      <c r="PSD335" s="200"/>
      <c r="PSM335" s="200"/>
      <c r="PSP335" s="200"/>
      <c r="PSS335" s="200"/>
      <c r="PSV335" s="200"/>
      <c r="PTE335" s="200"/>
      <c r="PTK335" s="200"/>
      <c r="PTN335" s="200"/>
      <c r="PTQ335" s="200"/>
      <c r="PTT335" s="200"/>
      <c r="PTZ335" s="200"/>
      <c r="PUI335" s="200"/>
      <c r="PUK335" s="200"/>
      <c r="PUL335" s="200"/>
      <c r="PUN335" s="200"/>
      <c r="PUQ335" s="200"/>
      <c r="PUT335" s="200"/>
      <c r="PUW335" s="200"/>
      <c r="PUZ335" s="200"/>
      <c r="PVC335" s="200"/>
      <c r="PVE335" s="200"/>
      <c r="PVG335" s="200"/>
      <c r="PVJ335" s="200"/>
      <c r="PVM335" s="200"/>
      <c r="PVP335" s="200"/>
      <c r="PVS335" s="200"/>
      <c r="PVV335" s="200"/>
      <c r="PVY335" s="200"/>
      <c r="PWB335" s="200"/>
      <c r="PWD335" s="200"/>
      <c r="PWG335" s="200"/>
      <c r="PWJ335" s="200"/>
      <c r="PWM335" s="200"/>
      <c r="PWS335" s="200"/>
      <c r="PWV335" s="200"/>
      <c r="PWX335" s="200"/>
      <c r="PYE335" s="200"/>
      <c r="PYH335" s="200"/>
      <c r="PYK335" s="200"/>
      <c r="PYN335" s="200"/>
      <c r="PYQ335" s="200"/>
      <c r="PYR335" s="200"/>
      <c r="PYS335" s="200"/>
      <c r="PYV335" s="200"/>
      <c r="PYY335" s="200"/>
      <c r="PZB335" s="200"/>
      <c r="PZE335" s="200"/>
      <c r="PZG335" s="200"/>
      <c r="PZU335" s="200"/>
      <c r="PZV335" s="200"/>
      <c r="PZW335" s="200"/>
      <c r="PZX335" s="200"/>
      <c r="PZY335" s="200"/>
      <c r="PZZ335" s="200"/>
      <c r="QAA335" s="200"/>
      <c r="QAB335" s="200"/>
      <c r="QAC335" s="200"/>
      <c r="QAD335" s="200"/>
      <c r="QAE335" s="200"/>
      <c r="QAF335" s="200"/>
      <c r="QAG335" s="200"/>
      <c r="QAH335" s="200"/>
      <c r="QAI335" s="200"/>
      <c r="QAJ335" s="200"/>
      <c r="QAK335" s="200"/>
      <c r="QAL335" s="200"/>
      <c r="QAM335" s="200"/>
      <c r="QAS335" s="200"/>
      <c r="QAT335" s="200"/>
      <c r="QAU335" s="200"/>
      <c r="QAV335" s="200"/>
      <c r="QAW335" s="200"/>
      <c r="QAX335" s="200"/>
      <c r="QAY335" s="200"/>
      <c r="QBA335" s="200"/>
      <c r="QBB335" s="200"/>
      <c r="QBC335" s="200"/>
      <c r="QBD335" s="200"/>
      <c r="QBE335" s="200"/>
      <c r="QBF335" s="200"/>
      <c r="QBG335" s="200"/>
      <c r="QBH335" s="200"/>
      <c r="QBK335" s="200"/>
      <c r="QBN335" s="200"/>
      <c r="QBQ335" s="200"/>
      <c r="QBT335" s="200"/>
      <c r="QBW335" s="200"/>
      <c r="QBZ335" s="200"/>
      <c r="QCI335" s="200"/>
      <c r="QCL335" s="200"/>
      <c r="QCO335" s="200"/>
      <c r="QCR335" s="200"/>
      <c r="QDA335" s="200"/>
      <c r="QDG335" s="200"/>
      <c r="QDJ335" s="200"/>
      <c r="QDM335" s="200"/>
      <c r="QDP335" s="200"/>
      <c r="QDV335" s="200"/>
      <c r="QEE335" s="200"/>
      <c r="QEG335" s="200"/>
      <c r="QEH335" s="200"/>
      <c r="QEJ335" s="200"/>
      <c r="QEM335" s="200"/>
      <c r="QEP335" s="200"/>
      <c r="QES335" s="200"/>
      <c r="QEV335" s="200"/>
      <c r="QEY335" s="200"/>
      <c r="QFA335" s="200"/>
      <c r="QFC335" s="200"/>
      <c r="QFF335" s="200"/>
      <c r="QFI335" s="200"/>
      <c r="QFL335" s="200"/>
      <c r="QFO335" s="200"/>
      <c r="QFR335" s="200"/>
      <c r="QFU335" s="200"/>
      <c r="QFX335" s="200"/>
      <c r="QFZ335" s="200"/>
      <c r="QGC335" s="200"/>
      <c r="QGF335" s="200"/>
      <c r="QGI335" s="200"/>
      <c r="QGO335" s="200"/>
      <c r="QGR335" s="200"/>
      <c r="QGT335" s="200"/>
      <c r="QIA335" s="200"/>
      <c r="QID335" s="200"/>
      <c r="QIG335" s="200"/>
      <c r="QIJ335" s="200"/>
      <c r="QIM335" s="200"/>
      <c r="QIN335" s="200"/>
      <c r="QIO335" s="200"/>
      <c r="QIR335" s="200"/>
      <c r="QIU335" s="200"/>
      <c r="QIX335" s="200"/>
      <c r="QJA335" s="200"/>
      <c r="QJC335" s="200"/>
      <c r="QJQ335" s="200"/>
      <c r="QJR335" s="200"/>
      <c r="QJS335" s="200"/>
      <c r="QJT335" s="200"/>
      <c r="QJU335" s="200"/>
      <c r="QJV335" s="200"/>
      <c r="QJW335" s="200"/>
      <c r="QJX335" s="200"/>
      <c r="QJY335" s="200"/>
      <c r="QJZ335" s="200"/>
      <c r="QKA335" s="200"/>
      <c r="QKB335" s="200"/>
      <c r="QKC335" s="200"/>
      <c r="QKD335" s="200"/>
      <c r="QKE335" s="200"/>
      <c r="QKF335" s="200"/>
      <c r="QKG335" s="200"/>
      <c r="QKH335" s="200"/>
      <c r="QKI335" s="200"/>
      <c r="QKO335" s="200"/>
      <c r="QKP335" s="200"/>
      <c r="QKQ335" s="200"/>
      <c r="QKR335" s="200"/>
      <c r="QKS335" s="200"/>
      <c r="QKT335" s="200"/>
      <c r="QKU335" s="200"/>
      <c r="QKW335" s="200"/>
      <c r="QKX335" s="200"/>
      <c r="QKY335" s="200"/>
      <c r="QKZ335" s="200"/>
      <c r="QLA335" s="200"/>
      <c r="QLB335" s="200"/>
      <c r="QLC335" s="200"/>
      <c r="QLD335" s="200"/>
      <c r="QLG335" s="200"/>
      <c r="QLJ335" s="200"/>
      <c r="QLM335" s="200"/>
      <c r="QLP335" s="200"/>
      <c r="QLS335" s="200"/>
      <c r="QLV335" s="200"/>
      <c r="QME335" s="200"/>
      <c r="QMH335" s="200"/>
      <c r="QMK335" s="200"/>
      <c r="QMN335" s="200"/>
      <c r="QMW335" s="200"/>
      <c r="QNC335" s="200"/>
      <c r="QNF335" s="200"/>
      <c r="QNI335" s="200"/>
      <c r="QNL335" s="200"/>
      <c r="QNR335" s="200"/>
      <c r="QOA335" s="200"/>
      <c r="QOC335" s="200"/>
      <c r="QOD335" s="200"/>
      <c r="QOF335" s="200"/>
      <c r="QOI335" s="200"/>
      <c r="QOL335" s="200"/>
      <c r="QOO335" s="200"/>
      <c r="QOR335" s="200"/>
      <c r="QOU335" s="200"/>
      <c r="QOW335" s="200"/>
      <c r="QOY335" s="200"/>
      <c r="QPB335" s="200"/>
      <c r="QPE335" s="200"/>
      <c r="QPH335" s="200"/>
      <c r="QPK335" s="200"/>
      <c r="QPN335" s="200"/>
      <c r="QPQ335" s="200"/>
      <c r="QPT335" s="200"/>
      <c r="QPV335" s="200"/>
      <c r="QPY335" s="200"/>
      <c r="QQB335" s="200"/>
      <c r="QQE335" s="200"/>
      <c r="QQK335" s="200"/>
      <c r="QQN335" s="200"/>
      <c r="QQP335" s="200"/>
      <c r="QRW335" s="200"/>
      <c r="QRZ335" s="200"/>
      <c r="QSC335" s="200"/>
      <c r="QSF335" s="200"/>
      <c r="QSI335" s="200"/>
      <c r="QSJ335" s="200"/>
      <c r="QSK335" s="200"/>
      <c r="QSN335" s="200"/>
      <c r="QSQ335" s="200"/>
      <c r="QST335" s="200"/>
      <c r="QSW335" s="200"/>
      <c r="QSY335" s="200"/>
      <c r="QTM335" s="200"/>
      <c r="QTN335" s="200"/>
      <c r="QTO335" s="200"/>
      <c r="QTP335" s="200"/>
      <c r="QTQ335" s="200"/>
      <c r="QTR335" s="200"/>
      <c r="QTS335" s="200"/>
      <c r="QTT335" s="200"/>
      <c r="QTU335" s="200"/>
      <c r="QTV335" s="200"/>
      <c r="QTW335" s="200"/>
      <c r="QTX335" s="200"/>
      <c r="QTY335" s="200"/>
      <c r="QTZ335" s="200"/>
      <c r="QUA335" s="200"/>
      <c r="QUB335" s="200"/>
      <c r="QUC335" s="200"/>
      <c r="QUD335" s="200"/>
      <c r="QUE335" s="200"/>
      <c r="QUK335" s="200"/>
      <c r="QUL335" s="200"/>
      <c r="QUM335" s="200"/>
      <c r="QUN335" s="200"/>
      <c r="QUO335" s="200"/>
      <c r="QUP335" s="200"/>
      <c r="QUQ335" s="200"/>
      <c r="QUS335" s="200"/>
      <c r="QUT335" s="200"/>
      <c r="QUU335" s="200"/>
      <c r="QUV335" s="200"/>
      <c r="QUW335" s="200"/>
      <c r="QUX335" s="200"/>
      <c r="QUY335" s="200"/>
      <c r="QUZ335" s="200"/>
      <c r="QVC335" s="200"/>
      <c r="QVF335" s="200"/>
      <c r="QVI335" s="200"/>
      <c r="QVL335" s="200"/>
      <c r="QVO335" s="200"/>
      <c r="QVR335" s="200"/>
      <c r="QWA335" s="200"/>
      <c r="QWD335" s="200"/>
      <c r="QWG335" s="200"/>
      <c r="QWJ335" s="200"/>
      <c r="QWS335" s="200"/>
      <c r="QWY335" s="200"/>
      <c r="QXB335" s="200"/>
      <c r="QXE335" s="200"/>
      <c r="QXH335" s="200"/>
      <c r="QXN335" s="200"/>
      <c r="QXW335" s="200"/>
      <c r="QXY335" s="200"/>
      <c r="QXZ335" s="200"/>
      <c r="QYB335" s="200"/>
      <c r="QYE335" s="200"/>
      <c r="QYH335" s="200"/>
      <c r="QYK335" s="200"/>
      <c r="QYN335" s="200"/>
      <c r="QYQ335" s="200"/>
      <c r="QYS335" s="200"/>
      <c r="QYU335" s="200"/>
      <c r="QYX335" s="200"/>
      <c r="QZA335" s="200"/>
      <c r="QZD335" s="200"/>
      <c r="QZG335" s="200"/>
      <c r="QZJ335" s="200"/>
      <c r="QZM335" s="200"/>
      <c r="QZP335" s="200"/>
      <c r="QZR335" s="200"/>
      <c r="QZU335" s="200"/>
      <c r="QZX335" s="200"/>
      <c r="RAA335" s="200"/>
      <c r="RAG335" s="200"/>
      <c r="RAJ335" s="200"/>
      <c r="RAL335" s="200"/>
      <c r="RBS335" s="200"/>
      <c r="RBV335" s="200"/>
      <c r="RBY335" s="200"/>
      <c r="RCB335" s="200"/>
      <c r="RCE335" s="200"/>
      <c r="RCF335" s="200"/>
      <c r="RCG335" s="200"/>
      <c r="RCJ335" s="200"/>
      <c r="RCM335" s="200"/>
      <c r="RCP335" s="200"/>
      <c r="RCS335" s="200"/>
      <c r="RCU335" s="200"/>
      <c r="RDI335" s="200"/>
      <c r="RDJ335" s="200"/>
      <c r="RDK335" s="200"/>
      <c r="RDL335" s="200"/>
      <c r="RDM335" s="200"/>
      <c r="RDN335" s="200"/>
      <c r="RDO335" s="200"/>
      <c r="RDP335" s="200"/>
      <c r="RDQ335" s="200"/>
      <c r="RDR335" s="200"/>
      <c r="RDS335" s="200"/>
      <c r="RDT335" s="200"/>
      <c r="RDU335" s="200"/>
      <c r="RDV335" s="200"/>
      <c r="RDW335" s="200"/>
      <c r="RDX335" s="200"/>
      <c r="RDY335" s="200"/>
      <c r="RDZ335" s="200"/>
      <c r="REA335" s="200"/>
      <c r="REG335" s="200"/>
      <c r="REH335" s="200"/>
      <c r="REI335" s="200"/>
      <c r="REJ335" s="200"/>
      <c r="REK335" s="200"/>
      <c r="REL335" s="200"/>
      <c r="REM335" s="200"/>
      <c r="REO335" s="200"/>
      <c r="REP335" s="200"/>
      <c r="REQ335" s="200"/>
      <c r="RER335" s="200"/>
      <c r="RES335" s="200"/>
      <c r="RET335" s="200"/>
      <c r="REU335" s="200"/>
      <c r="REV335" s="200"/>
      <c r="REY335" s="200"/>
      <c r="RFB335" s="200"/>
      <c r="RFE335" s="200"/>
      <c r="RFH335" s="200"/>
      <c r="RFK335" s="200"/>
      <c r="RFN335" s="200"/>
      <c r="RFW335" s="200"/>
      <c r="RFZ335" s="200"/>
      <c r="RGC335" s="200"/>
      <c r="RGF335" s="200"/>
      <c r="RGO335" s="200"/>
      <c r="RGU335" s="200"/>
      <c r="RGX335" s="200"/>
      <c r="RHA335" s="200"/>
      <c r="RHD335" s="200"/>
      <c r="RHJ335" s="200"/>
      <c r="RHS335" s="200"/>
      <c r="RHU335" s="200"/>
      <c r="RHV335" s="200"/>
      <c r="RHX335" s="200"/>
      <c r="RIA335" s="200"/>
      <c r="RID335" s="200"/>
      <c r="RIG335" s="200"/>
      <c r="RIJ335" s="200"/>
      <c r="RIM335" s="200"/>
      <c r="RIO335" s="200"/>
      <c r="RIQ335" s="200"/>
      <c r="RIT335" s="200"/>
      <c r="RIW335" s="200"/>
      <c r="RIZ335" s="200"/>
      <c r="RJC335" s="200"/>
      <c r="RJF335" s="200"/>
      <c r="RJI335" s="200"/>
      <c r="RJL335" s="200"/>
      <c r="RJN335" s="200"/>
      <c r="RJQ335" s="200"/>
      <c r="RJT335" s="200"/>
      <c r="RJW335" s="200"/>
      <c r="RKC335" s="200"/>
      <c r="RKF335" s="200"/>
      <c r="RKH335" s="200"/>
      <c r="RLO335" s="200"/>
      <c r="RLR335" s="200"/>
      <c r="RLU335" s="200"/>
      <c r="RLX335" s="200"/>
      <c r="RMA335" s="200"/>
      <c r="RMB335" s="200"/>
      <c r="RMC335" s="200"/>
      <c r="RMF335" s="200"/>
      <c r="RMI335" s="200"/>
      <c r="RML335" s="200"/>
      <c r="RMO335" s="200"/>
      <c r="RMQ335" s="200"/>
      <c r="RNE335" s="200"/>
      <c r="RNF335" s="200"/>
      <c r="RNG335" s="200"/>
      <c r="RNH335" s="200"/>
      <c r="RNI335" s="200"/>
      <c r="RNJ335" s="200"/>
      <c r="RNK335" s="200"/>
      <c r="RNL335" s="200"/>
      <c r="RNM335" s="200"/>
      <c r="RNN335" s="200"/>
      <c r="RNO335" s="200"/>
      <c r="RNP335" s="200"/>
      <c r="RNQ335" s="200"/>
      <c r="RNR335" s="200"/>
      <c r="RNS335" s="200"/>
      <c r="RNT335" s="200"/>
      <c r="RNU335" s="200"/>
      <c r="RNV335" s="200"/>
      <c r="RNW335" s="200"/>
      <c r="ROC335" s="200"/>
      <c r="ROD335" s="200"/>
      <c r="ROE335" s="200"/>
      <c r="ROF335" s="200"/>
      <c r="ROG335" s="200"/>
      <c r="ROH335" s="200"/>
      <c r="ROI335" s="200"/>
      <c r="ROK335" s="200"/>
      <c r="ROL335" s="200"/>
      <c r="ROM335" s="200"/>
      <c r="RON335" s="200"/>
      <c r="ROO335" s="200"/>
      <c r="ROP335" s="200"/>
      <c r="ROQ335" s="200"/>
      <c r="ROR335" s="200"/>
      <c r="ROU335" s="200"/>
      <c r="ROX335" s="200"/>
      <c r="RPA335" s="200"/>
      <c r="RPD335" s="200"/>
      <c r="RPG335" s="200"/>
      <c r="RPJ335" s="200"/>
      <c r="RPS335" s="200"/>
      <c r="RPV335" s="200"/>
      <c r="RPY335" s="200"/>
      <c r="RQB335" s="200"/>
      <c r="RQK335" s="200"/>
      <c r="RQQ335" s="200"/>
      <c r="RQT335" s="200"/>
      <c r="RQW335" s="200"/>
      <c r="RQZ335" s="200"/>
      <c r="RRF335" s="200"/>
      <c r="RRO335" s="200"/>
      <c r="RRQ335" s="200"/>
      <c r="RRR335" s="200"/>
      <c r="RRT335" s="200"/>
      <c r="RRW335" s="200"/>
      <c r="RRZ335" s="200"/>
      <c r="RSC335" s="200"/>
      <c r="RSF335" s="200"/>
      <c r="RSI335" s="200"/>
      <c r="RSK335" s="200"/>
      <c r="RSM335" s="200"/>
      <c r="RSP335" s="200"/>
      <c r="RSS335" s="200"/>
      <c r="RSV335" s="200"/>
      <c r="RSY335" s="200"/>
      <c r="RTB335" s="200"/>
      <c r="RTE335" s="200"/>
      <c r="RTH335" s="200"/>
      <c r="RTJ335" s="200"/>
      <c r="RTM335" s="200"/>
      <c r="RTP335" s="200"/>
      <c r="RTS335" s="200"/>
      <c r="RTY335" s="200"/>
      <c r="RUB335" s="200"/>
      <c r="RUD335" s="200"/>
      <c r="RVK335" s="200"/>
      <c r="RVN335" s="200"/>
      <c r="RVQ335" s="200"/>
      <c r="RVT335" s="200"/>
      <c r="RVW335" s="200"/>
      <c r="RVX335" s="200"/>
      <c r="RVY335" s="200"/>
      <c r="RWB335" s="200"/>
      <c r="RWE335" s="200"/>
      <c r="RWH335" s="200"/>
      <c r="RWK335" s="200"/>
      <c r="RWM335" s="200"/>
      <c r="RXA335" s="200"/>
      <c r="RXB335" s="200"/>
      <c r="RXC335" s="200"/>
      <c r="RXD335" s="200"/>
      <c r="RXE335" s="200"/>
      <c r="RXF335" s="200"/>
      <c r="RXG335" s="200"/>
      <c r="RXH335" s="200"/>
      <c r="RXI335" s="200"/>
      <c r="RXJ335" s="200"/>
      <c r="RXK335" s="200"/>
      <c r="RXL335" s="200"/>
      <c r="RXM335" s="200"/>
      <c r="RXN335" s="200"/>
      <c r="RXO335" s="200"/>
      <c r="RXP335" s="200"/>
      <c r="RXQ335" s="200"/>
      <c r="RXR335" s="200"/>
      <c r="RXS335" s="200"/>
      <c r="RXY335" s="200"/>
      <c r="RXZ335" s="200"/>
      <c r="RYA335" s="200"/>
      <c r="RYB335" s="200"/>
      <c r="RYC335" s="200"/>
      <c r="RYD335" s="200"/>
      <c r="RYE335" s="200"/>
      <c r="RYG335" s="200"/>
      <c r="RYH335" s="200"/>
      <c r="RYI335" s="200"/>
      <c r="RYJ335" s="200"/>
      <c r="RYK335" s="200"/>
      <c r="RYL335" s="200"/>
      <c r="RYM335" s="200"/>
      <c r="RYN335" s="200"/>
      <c r="RYQ335" s="200"/>
      <c r="RYT335" s="200"/>
      <c r="RYW335" s="200"/>
      <c r="RYZ335" s="200"/>
      <c r="RZC335" s="200"/>
      <c r="RZF335" s="200"/>
      <c r="RZO335" s="200"/>
      <c r="RZR335" s="200"/>
      <c r="RZU335" s="200"/>
      <c r="RZX335" s="200"/>
      <c r="SAG335" s="200"/>
      <c r="SAM335" s="200"/>
      <c r="SAP335" s="200"/>
      <c r="SAS335" s="200"/>
      <c r="SAV335" s="200"/>
      <c r="SBB335" s="200"/>
      <c r="SBK335" s="200"/>
      <c r="SBM335" s="200"/>
      <c r="SBN335" s="200"/>
      <c r="SBP335" s="200"/>
      <c r="SBS335" s="200"/>
      <c r="SBV335" s="200"/>
      <c r="SBY335" s="200"/>
      <c r="SCB335" s="200"/>
      <c r="SCE335" s="200"/>
      <c r="SCG335" s="200"/>
      <c r="SCI335" s="200"/>
      <c r="SCL335" s="200"/>
      <c r="SCO335" s="200"/>
      <c r="SCR335" s="200"/>
      <c r="SCU335" s="200"/>
      <c r="SCX335" s="200"/>
      <c r="SDA335" s="200"/>
      <c r="SDD335" s="200"/>
      <c r="SDF335" s="200"/>
      <c r="SDI335" s="200"/>
      <c r="SDL335" s="200"/>
      <c r="SDO335" s="200"/>
      <c r="SDU335" s="200"/>
      <c r="SDX335" s="200"/>
      <c r="SDZ335" s="200"/>
      <c r="SFG335" s="200"/>
      <c r="SFJ335" s="200"/>
      <c r="SFM335" s="200"/>
      <c r="SFP335" s="200"/>
      <c r="SFS335" s="200"/>
      <c r="SFT335" s="200"/>
      <c r="SFU335" s="200"/>
      <c r="SFX335" s="200"/>
      <c r="SGA335" s="200"/>
      <c r="SGD335" s="200"/>
      <c r="SGG335" s="200"/>
      <c r="SGI335" s="200"/>
      <c r="SGW335" s="200"/>
      <c r="SGX335" s="200"/>
      <c r="SGY335" s="200"/>
      <c r="SGZ335" s="200"/>
      <c r="SHA335" s="200"/>
      <c r="SHB335" s="200"/>
      <c r="SHC335" s="200"/>
      <c r="SHD335" s="200"/>
      <c r="SHE335" s="200"/>
      <c r="SHF335" s="200"/>
      <c r="SHG335" s="200"/>
      <c r="SHH335" s="200"/>
      <c r="SHI335" s="200"/>
      <c r="SHJ335" s="200"/>
      <c r="SHK335" s="200"/>
      <c r="SHL335" s="200"/>
      <c r="SHM335" s="200"/>
      <c r="SHN335" s="200"/>
      <c r="SHO335" s="200"/>
      <c r="SHU335" s="200"/>
      <c r="SHV335" s="200"/>
      <c r="SHW335" s="200"/>
      <c r="SHX335" s="200"/>
      <c r="SHY335" s="200"/>
      <c r="SHZ335" s="200"/>
      <c r="SIA335" s="200"/>
      <c r="SIC335" s="200"/>
      <c r="SID335" s="200"/>
      <c r="SIE335" s="200"/>
      <c r="SIF335" s="200"/>
      <c r="SIG335" s="200"/>
      <c r="SIH335" s="200"/>
      <c r="SII335" s="200"/>
      <c r="SIJ335" s="200"/>
      <c r="SIM335" s="200"/>
      <c r="SIP335" s="200"/>
      <c r="SIS335" s="200"/>
      <c r="SIV335" s="200"/>
      <c r="SIY335" s="200"/>
      <c r="SJB335" s="200"/>
      <c r="SJK335" s="200"/>
      <c r="SJN335" s="200"/>
      <c r="SJQ335" s="200"/>
      <c r="SJT335" s="200"/>
      <c r="SKC335" s="200"/>
      <c r="SKI335" s="200"/>
      <c r="SKL335" s="200"/>
      <c r="SKO335" s="200"/>
      <c r="SKR335" s="200"/>
      <c r="SKX335" s="200"/>
      <c r="SLG335" s="200"/>
      <c r="SLI335" s="200"/>
      <c r="SLJ335" s="200"/>
      <c r="SLL335" s="200"/>
      <c r="SLO335" s="200"/>
      <c r="SLR335" s="200"/>
      <c r="SLU335" s="200"/>
      <c r="SLX335" s="200"/>
      <c r="SMA335" s="200"/>
      <c r="SMC335" s="200"/>
      <c r="SME335" s="200"/>
      <c r="SMH335" s="200"/>
      <c r="SMK335" s="200"/>
      <c r="SMN335" s="200"/>
      <c r="SMQ335" s="200"/>
      <c r="SMT335" s="200"/>
      <c r="SMW335" s="200"/>
      <c r="SMZ335" s="200"/>
      <c r="SNB335" s="200"/>
      <c r="SNE335" s="200"/>
      <c r="SNH335" s="200"/>
      <c r="SNK335" s="200"/>
      <c r="SNQ335" s="200"/>
      <c r="SNT335" s="200"/>
      <c r="SNV335" s="200"/>
      <c r="SPC335" s="200"/>
      <c r="SPF335" s="200"/>
      <c r="SPI335" s="200"/>
      <c r="SPL335" s="200"/>
      <c r="SPO335" s="200"/>
      <c r="SPP335" s="200"/>
      <c r="SPQ335" s="200"/>
      <c r="SPT335" s="200"/>
      <c r="SPW335" s="200"/>
      <c r="SPZ335" s="200"/>
      <c r="SQC335" s="200"/>
      <c r="SQE335" s="200"/>
      <c r="SQS335" s="200"/>
      <c r="SQT335" s="200"/>
      <c r="SQU335" s="200"/>
      <c r="SQV335" s="200"/>
      <c r="SQW335" s="200"/>
      <c r="SQX335" s="200"/>
      <c r="SQY335" s="200"/>
      <c r="SQZ335" s="200"/>
      <c r="SRA335" s="200"/>
      <c r="SRB335" s="200"/>
      <c r="SRC335" s="200"/>
      <c r="SRD335" s="200"/>
      <c r="SRE335" s="200"/>
      <c r="SRF335" s="200"/>
      <c r="SRG335" s="200"/>
      <c r="SRH335" s="200"/>
      <c r="SRI335" s="200"/>
      <c r="SRJ335" s="200"/>
      <c r="SRK335" s="200"/>
      <c r="SRQ335" s="200"/>
      <c r="SRR335" s="200"/>
      <c r="SRS335" s="200"/>
      <c r="SRT335" s="200"/>
      <c r="SRU335" s="200"/>
      <c r="SRV335" s="200"/>
      <c r="SRW335" s="200"/>
      <c r="SRY335" s="200"/>
      <c r="SRZ335" s="200"/>
      <c r="SSA335" s="200"/>
      <c r="SSB335" s="200"/>
      <c r="SSC335" s="200"/>
      <c r="SSD335" s="200"/>
      <c r="SSE335" s="200"/>
      <c r="SSF335" s="200"/>
      <c r="SSI335" s="200"/>
      <c r="SSL335" s="200"/>
      <c r="SSO335" s="200"/>
      <c r="SSR335" s="200"/>
      <c r="SSU335" s="200"/>
      <c r="SSX335" s="200"/>
      <c r="STG335" s="200"/>
      <c r="STJ335" s="200"/>
      <c r="STM335" s="200"/>
      <c r="STP335" s="200"/>
      <c r="STY335" s="200"/>
      <c r="SUE335" s="200"/>
      <c r="SUH335" s="200"/>
      <c r="SUK335" s="200"/>
      <c r="SUN335" s="200"/>
      <c r="SUT335" s="200"/>
      <c r="SVC335" s="200"/>
      <c r="SVE335" s="200"/>
      <c r="SVF335" s="200"/>
      <c r="SVH335" s="200"/>
      <c r="SVK335" s="200"/>
      <c r="SVN335" s="200"/>
      <c r="SVQ335" s="200"/>
      <c r="SVT335" s="200"/>
      <c r="SVW335" s="200"/>
      <c r="SVY335" s="200"/>
      <c r="SWA335" s="200"/>
      <c r="SWD335" s="200"/>
      <c r="SWG335" s="200"/>
      <c r="SWJ335" s="200"/>
      <c r="SWM335" s="200"/>
      <c r="SWP335" s="200"/>
      <c r="SWS335" s="200"/>
      <c r="SWV335" s="200"/>
      <c r="SWX335" s="200"/>
      <c r="SXA335" s="200"/>
      <c r="SXD335" s="200"/>
      <c r="SXG335" s="200"/>
      <c r="SXM335" s="200"/>
      <c r="SXP335" s="200"/>
      <c r="SXR335" s="200"/>
      <c r="SYY335" s="200"/>
      <c r="SZB335" s="200"/>
      <c r="SZE335" s="200"/>
      <c r="SZH335" s="200"/>
      <c r="SZK335" s="200"/>
      <c r="SZL335" s="200"/>
      <c r="SZM335" s="200"/>
      <c r="SZP335" s="200"/>
      <c r="SZS335" s="200"/>
      <c r="SZV335" s="200"/>
      <c r="SZY335" s="200"/>
      <c r="TAA335" s="200"/>
      <c r="TAO335" s="200"/>
      <c r="TAP335" s="200"/>
      <c r="TAQ335" s="200"/>
      <c r="TAR335" s="200"/>
      <c r="TAS335" s="200"/>
      <c r="TAT335" s="200"/>
      <c r="TAU335" s="200"/>
      <c r="TAV335" s="200"/>
      <c r="TAW335" s="200"/>
      <c r="TAX335" s="200"/>
      <c r="TAY335" s="200"/>
      <c r="TAZ335" s="200"/>
      <c r="TBA335" s="200"/>
      <c r="TBB335" s="200"/>
      <c r="TBC335" s="200"/>
      <c r="TBD335" s="200"/>
      <c r="TBE335" s="200"/>
      <c r="TBF335" s="200"/>
      <c r="TBG335" s="200"/>
      <c r="TBM335" s="200"/>
      <c r="TBN335" s="200"/>
      <c r="TBO335" s="200"/>
      <c r="TBP335" s="200"/>
      <c r="TBQ335" s="200"/>
      <c r="TBR335" s="200"/>
      <c r="TBS335" s="200"/>
      <c r="TBU335" s="200"/>
      <c r="TBV335" s="200"/>
      <c r="TBW335" s="200"/>
      <c r="TBX335" s="200"/>
      <c r="TBY335" s="200"/>
      <c r="TBZ335" s="200"/>
      <c r="TCA335" s="200"/>
      <c r="TCB335" s="200"/>
      <c r="TCE335" s="200"/>
      <c r="TCH335" s="200"/>
      <c r="TCK335" s="200"/>
      <c r="TCN335" s="200"/>
      <c r="TCQ335" s="200"/>
      <c r="TCT335" s="200"/>
      <c r="TDC335" s="200"/>
      <c r="TDF335" s="200"/>
      <c r="TDI335" s="200"/>
      <c r="TDL335" s="200"/>
      <c r="TDU335" s="200"/>
      <c r="TEA335" s="200"/>
      <c r="TED335" s="200"/>
      <c r="TEG335" s="200"/>
      <c r="TEJ335" s="200"/>
      <c r="TEP335" s="200"/>
      <c r="TEY335" s="200"/>
      <c r="TFA335" s="200"/>
      <c r="TFB335" s="200"/>
      <c r="TFD335" s="200"/>
      <c r="TFG335" s="200"/>
      <c r="TFJ335" s="200"/>
      <c r="TFM335" s="200"/>
      <c r="TFP335" s="200"/>
      <c r="TFS335" s="200"/>
      <c r="TFU335" s="200"/>
      <c r="TFW335" s="200"/>
      <c r="TFZ335" s="200"/>
      <c r="TGC335" s="200"/>
      <c r="TGF335" s="200"/>
      <c r="TGI335" s="200"/>
      <c r="TGL335" s="200"/>
      <c r="TGO335" s="200"/>
      <c r="TGR335" s="200"/>
      <c r="TGT335" s="200"/>
      <c r="TGW335" s="200"/>
      <c r="TGZ335" s="200"/>
      <c r="THC335" s="200"/>
      <c r="THI335" s="200"/>
      <c r="THL335" s="200"/>
      <c r="THN335" s="200"/>
      <c r="TIU335" s="200"/>
      <c r="TIX335" s="200"/>
      <c r="TJA335" s="200"/>
      <c r="TJD335" s="200"/>
      <c r="TJG335" s="200"/>
      <c r="TJH335" s="200"/>
      <c r="TJI335" s="200"/>
      <c r="TJL335" s="200"/>
      <c r="TJO335" s="200"/>
      <c r="TJR335" s="200"/>
      <c r="TJU335" s="200"/>
      <c r="TJW335" s="200"/>
      <c r="TKK335" s="200"/>
      <c r="TKL335" s="200"/>
      <c r="TKM335" s="200"/>
      <c r="TKN335" s="200"/>
      <c r="TKO335" s="200"/>
      <c r="TKP335" s="200"/>
      <c r="TKQ335" s="200"/>
      <c r="TKR335" s="200"/>
      <c r="TKS335" s="200"/>
      <c r="TKT335" s="200"/>
      <c r="TKU335" s="200"/>
      <c r="TKV335" s="200"/>
      <c r="TKW335" s="200"/>
      <c r="TKX335" s="200"/>
      <c r="TKY335" s="200"/>
      <c r="TKZ335" s="200"/>
      <c r="TLA335" s="200"/>
      <c r="TLB335" s="200"/>
      <c r="TLC335" s="200"/>
      <c r="TLI335" s="200"/>
      <c r="TLJ335" s="200"/>
      <c r="TLK335" s="200"/>
      <c r="TLL335" s="200"/>
      <c r="TLM335" s="200"/>
      <c r="TLN335" s="200"/>
      <c r="TLO335" s="200"/>
      <c r="TLQ335" s="200"/>
      <c r="TLR335" s="200"/>
      <c r="TLS335" s="200"/>
      <c r="TLT335" s="200"/>
      <c r="TLU335" s="200"/>
      <c r="TLV335" s="200"/>
      <c r="TLW335" s="200"/>
      <c r="TLX335" s="200"/>
      <c r="TMA335" s="200"/>
      <c r="TMD335" s="200"/>
      <c r="TMG335" s="200"/>
      <c r="TMJ335" s="200"/>
      <c r="TMM335" s="200"/>
      <c r="TMP335" s="200"/>
      <c r="TMY335" s="200"/>
      <c r="TNB335" s="200"/>
      <c r="TNE335" s="200"/>
      <c r="TNH335" s="200"/>
      <c r="TNQ335" s="200"/>
      <c r="TNW335" s="200"/>
      <c r="TNZ335" s="200"/>
      <c r="TOC335" s="200"/>
      <c r="TOF335" s="200"/>
      <c r="TOL335" s="200"/>
      <c r="TOU335" s="200"/>
      <c r="TOW335" s="200"/>
      <c r="TOX335" s="200"/>
      <c r="TOZ335" s="200"/>
      <c r="TPC335" s="200"/>
      <c r="TPF335" s="200"/>
      <c r="TPI335" s="200"/>
      <c r="TPL335" s="200"/>
      <c r="TPO335" s="200"/>
      <c r="TPQ335" s="200"/>
      <c r="TPS335" s="200"/>
      <c r="TPV335" s="200"/>
      <c r="TPY335" s="200"/>
      <c r="TQB335" s="200"/>
      <c r="TQE335" s="200"/>
      <c r="TQH335" s="200"/>
      <c r="TQK335" s="200"/>
      <c r="TQN335" s="200"/>
      <c r="TQP335" s="200"/>
      <c r="TQS335" s="200"/>
      <c r="TQV335" s="200"/>
      <c r="TQY335" s="200"/>
      <c r="TRE335" s="200"/>
      <c r="TRH335" s="200"/>
      <c r="TRJ335" s="200"/>
      <c r="TSQ335" s="200"/>
      <c r="TST335" s="200"/>
      <c r="TSW335" s="200"/>
      <c r="TSZ335" s="200"/>
      <c r="TTC335" s="200"/>
      <c r="TTD335" s="200"/>
      <c r="TTE335" s="200"/>
      <c r="TTH335" s="200"/>
      <c r="TTK335" s="200"/>
      <c r="TTN335" s="200"/>
      <c r="TTQ335" s="200"/>
      <c r="TTS335" s="200"/>
      <c r="TUG335" s="200"/>
      <c r="TUH335" s="200"/>
      <c r="TUI335" s="200"/>
      <c r="TUJ335" s="200"/>
      <c r="TUK335" s="200"/>
      <c r="TUL335" s="200"/>
      <c r="TUM335" s="200"/>
      <c r="TUN335" s="200"/>
      <c r="TUO335" s="200"/>
      <c r="TUP335" s="200"/>
      <c r="TUQ335" s="200"/>
      <c r="TUR335" s="200"/>
      <c r="TUS335" s="200"/>
      <c r="TUT335" s="200"/>
      <c r="TUU335" s="200"/>
      <c r="TUV335" s="200"/>
      <c r="TUW335" s="200"/>
      <c r="TUX335" s="200"/>
      <c r="TUY335" s="200"/>
      <c r="TVE335" s="200"/>
      <c r="TVF335" s="200"/>
      <c r="TVG335" s="200"/>
      <c r="TVH335" s="200"/>
      <c r="TVI335" s="200"/>
      <c r="TVJ335" s="200"/>
      <c r="TVK335" s="200"/>
      <c r="TVM335" s="200"/>
      <c r="TVN335" s="200"/>
      <c r="TVO335" s="200"/>
      <c r="TVP335" s="200"/>
      <c r="TVQ335" s="200"/>
      <c r="TVR335" s="200"/>
      <c r="TVS335" s="200"/>
      <c r="TVT335" s="200"/>
      <c r="TVW335" s="200"/>
      <c r="TVZ335" s="200"/>
      <c r="TWC335" s="200"/>
      <c r="TWF335" s="200"/>
      <c r="TWI335" s="200"/>
      <c r="TWL335" s="200"/>
      <c r="TWU335" s="200"/>
      <c r="TWX335" s="200"/>
      <c r="TXA335" s="200"/>
      <c r="TXD335" s="200"/>
      <c r="TXM335" s="200"/>
      <c r="TXS335" s="200"/>
      <c r="TXV335" s="200"/>
      <c r="TXY335" s="200"/>
      <c r="TYB335" s="200"/>
      <c r="TYH335" s="200"/>
      <c r="TYQ335" s="200"/>
      <c r="TYS335" s="200"/>
      <c r="TYT335" s="200"/>
      <c r="TYV335" s="200"/>
      <c r="TYY335" s="200"/>
      <c r="TZB335" s="200"/>
      <c r="TZE335" s="200"/>
      <c r="TZH335" s="200"/>
      <c r="TZK335" s="200"/>
      <c r="TZM335" s="200"/>
      <c r="TZO335" s="200"/>
      <c r="TZR335" s="200"/>
      <c r="TZU335" s="200"/>
      <c r="TZX335" s="200"/>
      <c r="UAA335" s="200"/>
      <c r="UAD335" s="200"/>
      <c r="UAG335" s="200"/>
      <c r="UAJ335" s="200"/>
      <c r="UAL335" s="200"/>
      <c r="UAO335" s="200"/>
      <c r="UAR335" s="200"/>
      <c r="UAU335" s="200"/>
      <c r="UBA335" s="200"/>
      <c r="UBD335" s="200"/>
      <c r="UBF335" s="200"/>
      <c r="UCM335" s="200"/>
      <c r="UCP335" s="200"/>
      <c r="UCS335" s="200"/>
      <c r="UCV335" s="200"/>
      <c r="UCY335" s="200"/>
      <c r="UCZ335" s="200"/>
      <c r="UDA335" s="200"/>
      <c r="UDD335" s="200"/>
      <c r="UDG335" s="200"/>
      <c r="UDJ335" s="200"/>
      <c r="UDM335" s="200"/>
      <c r="UDO335" s="200"/>
      <c r="UEC335" s="200"/>
      <c r="UED335" s="200"/>
      <c r="UEE335" s="200"/>
      <c r="UEF335" s="200"/>
      <c r="UEG335" s="200"/>
      <c r="UEH335" s="200"/>
      <c r="UEI335" s="200"/>
      <c r="UEJ335" s="200"/>
      <c r="UEK335" s="200"/>
      <c r="UEL335" s="200"/>
      <c r="UEM335" s="200"/>
      <c r="UEN335" s="200"/>
      <c r="UEO335" s="200"/>
      <c r="UEP335" s="200"/>
      <c r="UEQ335" s="200"/>
      <c r="UER335" s="200"/>
      <c r="UES335" s="200"/>
      <c r="UET335" s="200"/>
      <c r="UEU335" s="200"/>
      <c r="UFA335" s="200"/>
      <c r="UFB335" s="200"/>
      <c r="UFC335" s="200"/>
      <c r="UFD335" s="200"/>
      <c r="UFE335" s="200"/>
      <c r="UFF335" s="200"/>
      <c r="UFG335" s="200"/>
      <c r="UFI335" s="200"/>
      <c r="UFJ335" s="200"/>
      <c r="UFK335" s="200"/>
      <c r="UFL335" s="200"/>
      <c r="UFM335" s="200"/>
      <c r="UFN335" s="200"/>
      <c r="UFO335" s="200"/>
      <c r="UFP335" s="200"/>
      <c r="UFS335" s="200"/>
      <c r="UFV335" s="200"/>
      <c r="UFY335" s="200"/>
      <c r="UGB335" s="200"/>
      <c r="UGE335" s="200"/>
      <c r="UGH335" s="200"/>
      <c r="UGQ335" s="200"/>
      <c r="UGT335" s="200"/>
      <c r="UGW335" s="200"/>
      <c r="UGZ335" s="200"/>
      <c r="UHI335" s="200"/>
      <c r="UHO335" s="200"/>
      <c r="UHR335" s="200"/>
      <c r="UHU335" s="200"/>
      <c r="UHX335" s="200"/>
      <c r="UID335" s="200"/>
      <c r="UIM335" s="200"/>
      <c r="UIO335" s="200"/>
      <c r="UIP335" s="200"/>
      <c r="UIR335" s="200"/>
      <c r="UIU335" s="200"/>
      <c r="UIX335" s="200"/>
      <c r="UJA335" s="200"/>
      <c r="UJD335" s="200"/>
      <c r="UJG335" s="200"/>
      <c r="UJI335" s="200"/>
      <c r="UJK335" s="200"/>
      <c r="UJN335" s="200"/>
      <c r="UJQ335" s="200"/>
      <c r="UJT335" s="200"/>
      <c r="UJW335" s="200"/>
      <c r="UJZ335" s="200"/>
      <c r="UKC335" s="200"/>
      <c r="UKF335" s="200"/>
      <c r="UKH335" s="200"/>
      <c r="UKK335" s="200"/>
      <c r="UKN335" s="200"/>
      <c r="UKQ335" s="200"/>
      <c r="UKW335" s="200"/>
      <c r="UKZ335" s="200"/>
      <c r="ULB335" s="200"/>
      <c r="UMI335" s="200"/>
      <c r="UML335" s="200"/>
      <c r="UMO335" s="200"/>
      <c r="UMR335" s="200"/>
      <c r="UMU335" s="200"/>
      <c r="UMV335" s="200"/>
      <c r="UMW335" s="200"/>
      <c r="UMZ335" s="200"/>
      <c r="UNC335" s="200"/>
      <c r="UNF335" s="200"/>
      <c r="UNI335" s="200"/>
      <c r="UNK335" s="200"/>
      <c r="UNY335" s="200"/>
      <c r="UNZ335" s="200"/>
      <c r="UOA335" s="200"/>
      <c r="UOB335" s="200"/>
      <c r="UOC335" s="200"/>
      <c r="UOD335" s="200"/>
      <c r="UOE335" s="200"/>
      <c r="UOF335" s="200"/>
      <c r="UOG335" s="200"/>
      <c r="UOH335" s="200"/>
      <c r="UOI335" s="200"/>
      <c r="UOJ335" s="200"/>
      <c r="UOK335" s="200"/>
      <c r="UOL335" s="200"/>
      <c r="UOM335" s="200"/>
      <c r="UON335" s="200"/>
      <c r="UOO335" s="200"/>
      <c r="UOP335" s="200"/>
      <c r="UOQ335" s="200"/>
      <c r="UOW335" s="200"/>
      <c r="UOX335" s="200"/>
      <c r="UOY335" s="200"/>
      <c r="UOZ335" s="200"/>
      <c r="UPA335" s="200"/>
      <c r="UPB335" s="200"/>
      <c r="UPC335" s="200"/>
      <c r="UPE335" s="200"/>
      <c r="UPF335" s="200"/>
      <c r="UPG335" s="200"/>
      <c r="UPH335" s="200"/>
      <c r="UPI335" s="200"/>
      <c r="UPJ335" s="200"/>
      <c r="UPK335" s="200"/>
      <c r="UPL335" s="200"/>
      <c r="UPO335" s="200"/>
      <c r="UPR335" s="200"/>
      <c r="UPU335" s="200"/>
      <c r="UPX335" s="200"/>
      <c r="UQA335" s="200"/>
      <c r="UQD335" s="200"/>
      <c r="UQM335" s="200"/>
      <c r="UQP335" s="200"/>
      <c r="UQS335" s="200"/>
      <c r="UQV335" s="200"/>
      <c r="URE335" s="200"/>
      <c r="URK335" s="200"/>
      <c r="URN335" s="200"/>
      <c r="URQ335" s="200"/>
      <c r="URT335" s="200"/>
      <c r="URZ335" s="200"/>
      <c r="USI335" s="200"/>
      <c r="USK335" s="200"/>
      <c r="USL335" s="200"/>
      <c r="USN335" s="200"/>
      <c r="USQ335" s="200"/>
      <c r="UST335" s="200"/>
      <c r="USW335" s="200"/>
      <c r="USZ335" s="200"/>
      <c r="UTC335" s="200"/>
      <c r="UTE335" s="200"/>
      <c r="UTG335" s="200"/>
      <c r="UTJ335" s="200"/>
      <c r="UTM335" s="200"/>
      <c r="UTP335" s="200"/>
      <c r="UTS335" s="200"/>
      <c r="UTV335" s="200"/>
      <c r="UTY335" s="200"/>
      <c r="UUB335" s="200"/>
      <c r="UUD335" s="200"/>
      <c r="UUG335" s="200"/>
      <c r="UUJ335" s="200"/>
      <c r="UUM335" s="200"/>
      <c r="UUS335" s="200"/>
      <c r="UUV335" s="200"/>
      <c r="UUX335" s="200"/>
      <c r="UWE335" s="200"/>
      <c r="UWH335" s="200"/>
      <c r="UWK335" s="200"/>
      <c r="UWN335" s="200"/>
      <c r="UWQ335" s="200"/>
      <c r="UWR335" s="200"/>
      <c r="UWS335" s="200"/>
      <c r="UWV335" s="200"/>
      <c r="UWY335" s="200"/>
      <c r="UXB335" s="200"/>
      <c r="UXE335" s="200"/>
      <c r="UXG335" s="200"/>
      <c r="UXU335" s="200"/>
      <c r="UXV335" s="200"/>
      <c r="UXW335" s="200"/>
      <c r="UXX335" s="200"/>
      <c r="UXY335" s="200"/>
      <c r="UXZ335" s="200"/>
      <c r="UYA335" s="200"/>
      <c r="UYB335" s="200"/>
      <c r="UYC335" s="200"/>
      <c r="UYD335" s="200"/>
      <c r="UYE335" s="200"/>
      <c r="UYF335" s="200"/>
      <c r="UYG335" s="200"/>
      <c r="UYH335" s="200"/>
      <c r="UYI335" s="200"/>
      <c r="UYJ335" s="200"/>
      <c r="UYK335" s="200"/>
      <c r="UYL335" s="200"/>
      <c r="UYM335" s="200"/>
      <c r="UYS335" s="200"/>
      <c r="UYT335" s="200"/>
      <c r="UYU335" s="200"/>
      <c r="UYV335" s="200"/>
      <c r="UYW335" s="200"/>
      <c r="UYX335" s="200"/>
      <c r="UYY335" s="200"/>
      <c r="UZA335" s="200"/>
      <c r="UZB335" s="200"/>
      <c r="UZC335" s="200"/>
      <c r="UZD335" s="200"/>
      <c r="UZE335" s="200"/>
      <c r="UZF335" s="200"/>
      <c r="UZG335" s="200"/>
      <c r="UZH335" s="200"/>
      <c r="UZK335" s="200"/>
      <c r="UZN335" s="200"/>
      <c r="UZQ335" s="200"/>
      <c r="UZT335" s="200"/>
      <c r="UZW335" s="200"/>
      <c r="UZZ335" s="200"/>
      <c r="VAI335" s="200"/>
      <c r="VAL335" s="200"/>
      <c r="VAO335" s="200"/>
      <c r="VAR335" s="200"/>
      <c r="VBA335" s="200"/>
      <c r="VBG335" s="200"/>
      <c r="VBJ335" s="200"/>
      <c r="VBM335" s="200"/>
      <c r="VBP335" s="200"/>
      <c r="VBV335" s="200"/>
      <c r="VCE335" s="200"/>
      <c r="VCG335" s="200"/>
      <c r="VCH335" s="200"/>
      <c r="VCJ335" s="200"/>
      <c r="VCM335" s="200"/>
      <c r="VCP335" s="200"/>
      <c r="VCS335" s="200"/>
      <c r="VCV335" s="200"/>
      <c r="VCY335" s="200"/>
      <c r="VDA335" s="200"/>
      <c r="VDC335" s="200"/>
      <c r="VDF335" s="200"/>
      <c r="VDI335" s="200"/>
      <c r="VDL335" s="200"/>
      <c r="VDO335" s="200"/>
      <c r="VDR335" s="200"/>
      <c r="VDU335" s="200"/>
      <c r="VDX335" s="200"/>
      <c r="VDZ335" s="200"/>
      <c r="VEC335" s="200"/>
      <c r="VEF335" s="200"/>
      <c r="VEI335" s="200"/>
      <c r="VEO335" s="200"/>
      <c r="VER335" s="200"/>
      <c r="VET335" s="200"/>
      <c r="VGA335" s="200"/>
      <c r="VGD335" s="200"/>
      <c r="VGG335" s="200"/>
      <c r="VGJ335" s="200"/>
      <c r="VGM335" s="200"/>
      <c r="VGN335" s="200"/>
      <c r="VGO335" s="200"/>
      <c r="VGR335" s="200"/>
      <c r="VGU335" s="200"/>
      <c r="VGX335" s="200"/>
      <c r="VHA335" s="200"/>
      <c r="VHC335" s="200"/>
      <c r="VHQ335" s="200"/>
      <c r="VHR335" s="200"/>
      <c r="VHS335" s="200"/>
      <c r="VHT335" s="200"/>
      <c r="VHU335" s="200"/>
      <c r="VHV335" s="200"/>
      <c r="VHW335" s="200"/>
      <c r="VHX335" s="200"/>
      <c r="VHY335" s="200"/>
      <c r="VHZ335" s="200"/>
      <c r="VIA335" s="200"/>
      <c r="VIB335" s="200"/>
      <c r="VIC335" s="200"/>
      <c r="VID335" s="200"/>
      <c r="VIE335" s="200"/>
      <c r="VIF335" s="200"/>
      <c r="VIG335" s="200"/>
      <c r="VIH335" s="200"/>
      <c r="VII335" s="200"/>
      <c r="VIO335" s="200"/>
      <c r="VIP335" s="200"/>
      <c r="VIQ335" s="200"/>
      <c r="VIR335" s="200"/>
      <c r="VIS335" s="200"/>
      <c r="VIT335" s="200"/>
      <c r="VIU335" s="200"/>
      <c r="VIW335" s="200"/>
      <c r="VIX335" s="200"/>
      <c r="VIY335" s="200"/>
      <c r="VIZ335" s="200"/>
      <c r="VJA335" s="200"/>
      <c r="VJB335" s="200"/>
      <c r="VJC335" s="200"/>
      <c r="VJD335" s="200"/>
      <c r="VJG335" s="200"/>
      <c r="VJJ335" s="200"/>
      <c r="VJM335" s="200"/>
      <c r="VJP335" s="200"/>
      <c r="VJS335" s="200"/>
      <c r="VJV335" s="200"/>
      <c r="VKE335" s="200"/>
      <c r="VKH335" s="200"/>
      <c r="VKK335" s="200"/>
      <c r="VKN335" s="200"/>
      <c r="VKW335" s="200"/>
      <c r="VLC335" s="200"/>
      <c r="VLF335" s="200"/>
      <c r="VLI335" s="200"/>
      <c r="VLL335" s="200"/>
      <c r="VLR335" s="200"/>
      <c r="VMA335" s="200"/>
      <c r="VMC335" s="200"/>
      <c r="VMD335" s="200"/>
      <c r="VMF335" s="200"/>
      <c r="VMI335" s="200"/>
      <c r="VML335" s="200"/>
      <c r="VMO335" s="200"/>
      <c r="VMR335" s="200"/>
      <c r="VMU335" s="200"/>
      <c r="VMW335" s="200"/>
      <c r="VMY335" s="200"/>
      <c r="VNB335" s="200"/>
      <c r="VNE335" s="200"/>
      <c r="VNH335" s="200"/>
      <c r="VNK335" s="200"/>
      <c r="VNN335" s="200"/>
      <c r="VNQ335" s="200"/>
      <c r="VNT335" s="200"/>
      <c r="VNV335" s="200"/>
      <c r="VNY335" s="200"/>
      <c r="VOB335" s="200"/>
      <c r="VOE335" s="200"/>
      <c r="VOK335" s="200"/>
      <c r="VON335" s="200"/>
      <c r="VOP335" s="200"/>
      <c r="VPW335" s="200"/>
      <c r="VPZ335" s="200"/>
      <c r="VQC335" s="200"/>
      <c r="VQF335" s="200"/>
      <c r="VQI335" s="200"/>
      <c r="VQJ335" s="200"/>
      <c r="VQK335" s="200"/>
      <c r="VQN335" s="200"/>
      <c r="VQQ335" s="200"/>
      <c r="VQT335" s="200"/>
      <c r="VQW335" s="200"/>
      <c r="VQY335" s="200"/>
      <c r="VRM335" s="200"/>
      <c r="VRN335" s="200"/>
      <c r="VRO335" s="200"/>
      <c r="VRP335" s="200"/>
      <c r="VRQ335" s="200"/>
      <c r="VRR335" s="200"/>
      <c r="VRS335" s="200"/>
      <c r="VRT335" s="200"/>
      <c r="VRU335" s="200"/>
      <c r="VRV335" s="200"/>
      <c r="VRW335" s="200"/>
      <c r="VRX335" s="200"/>
      <c r="VRY335" s="200"/>
      <c r="VRZ335" s="200"/>
      <c r="VSA335" s="200"/>
      <c r="VSB335" s="200"/>
      <c r="VSC335" s="200"/>
      <c r="VSD335" s="200"/>
      <c r="VSE335" s="200"/>
      <c r="VSK335" s="200"/>
      <c r="VSL335" s="200"/>
      <c r="VSM335" s="200"/>
      <c r="VSN335" s="200"/>
      <c r="VSO335" s="200"/>
      <c r="VSP335" s="200"/>
      <c r="VSQ335" s="200"/>
      <c r="VSS335" s="200"/>
      <c r="VST335" s="200"/>
      <c r="VSU335" s="200"/>
      <c r="VSV335" s="200"/>
      <c r="VSW335" s="200"/>
      <c r="VSX335" s="200"/>
      <c r="VSY335" s="200"/>
      <c r="VSZ335" s="200"/>
      <c r="VTC335" s="200"/>
      <c r="VTF335" s="200"/>
      <c r="VTI335" s="200"/>
      <c r="VTL335" s="200"/>
      <c r="VTO335" s="200"/>
      <c r="VTR335" s="200"/>
      <c r="VUA335" s="200"/>
      <c r="VUD335" s="200"/>
      <c r="VUG335" s="200"/>
      <c r="VUJ335" s="200"/>
      <c r="VUS335" s="200"/>
      <c r="VUY335" s="200"/>
      <c r="VVB335" s="200"/>
      <c r="VVE335" s="200"/>
      <c r="VVH335" s="200"/>
      <c r="VVN335" s="200"/>
      <c r="VVW335" s="200"/>
      <c r="VVY335" s="200"/>
      <c r="VVZ335" s="200"/>
      <c r="VWB335" s="200"/>
      <c r="VWE335" s="200"/>
      <c r="VWH335" s="200"/>
      <c r="VWK335" s="200"/>
      <c r="VWN335" s="200"/>
      <c r="VWQ335" s="200"/>
      <c r="VWS335" s="200"/>
      <c r="VWU335" s="200"/>
      <c r="VWX335" s="200"/>
      <c r="VXA335" s="200"/>
      <c r="VXD335" s="200"/>
      <c r="VXG335" s="200"/>
      <c r="VXJ335" s="200"/>
      <c r="VXM335" s="200"/>
      <c r="VXP335" s="200"/>
      <c r="VXR335" s="200"/>
      <c r="VXU335" s="200"/>
      <c r="VXX335" s="200"/>
      <c r="VYA335" s="200"/>
      <c r="VYG335" s="200"/>
      <c r="VYJ335" s="200"/>
      <c r="VYL335" s="200"/>
      <c r="VZS335" s="200"/>
      <c r="VZV335" s="200"/>
      <c r="VZY335" s="200"/>
      <c r="WAB335" s="200"/>
      <c r="WAE335" s="200"/>
      <c r="WAF335" s="200"/>
      <c r="WAG335" s="200"/>
      <c r="WAJ335" s="200"/>
      <c r="WAM335" s="200"/>
      <c r="WAP335" s="200"/>
      <c r="WAS335" s="200"/>
      <c r="WAU335" s="200"/>
      <c r="WBI335" s="200"/>
      <c r="WBJ335" s="200"/>
      <c r="WBK335" s="200"/>
      <c r="WBL335" s="200"/>
      <c r="WBM335" s="200"/>
      <c r="WBN335" s="200"/>
      <c r="WBO335" s="200"/>
      <c r="WBP335" s="200"/>
      <c r="WBQ335" s="200"/>
      <c r="WBR335" s="200"/>
      <c r="WBS335" s="200"/>
      <c r="WBT335" s="200"/>
      <c r="WBU335" s="200"/>
      <c r="WBV335" s="200"/>
      <c r="WBW335" s="200"/>
      <c r="WBX335" s="200"/>
      <c r="WBY335" s="200"/>
      <c r="WBZ335" s="200"/>
      <c r="WCA335" s="200"/>
      <c r="WCG335" s="200"/>
      <c r="WCH335" s="200"/>
      <c r="WCI335" s="200"/>
      <c r="WCJ335" s="200"/>
      <c r="WCK335" s="200"/>
      <c r="WCL335" s="200"/>
      <c r="WCM335" s="200"/>
      <c r="WCO335" s="200"/>
      <c r="WCP335" s="200"/>
      <c r="WCQ335" s="200"/>
      <c r="WCR335" s="200"/>
      <c r="WCS335" s="200"/>
      <c r="WCT335" s="200"/>
      <c r="WCU335" s="200"/>
      <c r="WCV335" s="200"/>
      <c r="WCY335" s="200"/>
      <c r="WDB335" s="200"/>
      <c r="WDE335" s="200"/>
      <c r="WDH335" s="200"/>
      <c r="WDK335" s="200"/>
      <c r="WDN335" s="200"/>
      <c r="WDW335" s="200"/>
      <c r="WDZ335" s="200"/>
      <c r="WEC335" s="200"/>
      <c r="WEF335" s="200"/>
      <c r="WEO335" s="200"/>
      <c r="WEU335" s="200"/>
      <c r="WEX335" s="200"/>
      <c r="WFA335" s="200"/>
      <c r="WFD335" s="200"/>
      <c r="WFJ335" s="200"/>
      <c r="WFS335" s="200"/>
      <c r="WFU335" s="200"/>
      <c r="WFV335" s="200"/>
      <c r="WFX335" s="200"/>
      <c r="WGA335" s="200"/>
      <c r="WGD335" s="200"/>
      <c r="WGG335" s="200"/>
      <c r="WGJ335" s="200"/>
      <c r="WGM335" s="200"/>
      <c r="WGO335" s="200"/>
      <c r="WGQ335" s="200"/>
      <c r="WGT335" s="200"/>
      <c r="WGW335" s="200"/>
      <c r="WGZ335" s="200"/>
      <c r="WHC335" s="200"/>
      <c r="WHF335" s="200"/>
      <c r="WHI335" s="200"/>
      <c r="WHL335" s="200"/>
      <c r="WHN335" s="200"/>
      <c r="WHQ335" s="200"/>
      <c r="WHT335" s="200"/>
      <c r="WHW335" s="200"/>
      <c r="WIC335" s="200"/>
      <c r="WIF335" s="200"/>
      <c r="WIH335" s="200"/>
      <c r="WJO335" s="200"/>
      <c r="WJR335" s="200"/>
      <c r="WJU335" s="200"/>
      <c r="WJX335" s="200"/>
      <c r="WKA335" s="200"/>
      <c r="WKB335" s="200"/>
      <c r="WKC335" s="200"/>
      <c r="WKF335" s="200"/>
      <c r="WKI335" s="200"/>
      <c r="WKL335" s="200"/>
      <c r="WKO335" s="200"/>
      <c r="WKQ335" s="200"/>
      <c r="WLE335" s="200"/>
      <c r="WLF335" s="200"/>
      <c r="WLG335" s="200"/>
      <c r="WLH335" s="200"/>
      <c r="WLI335" s="200"/>
      <c r="WLJ335" s="200"/>
      <c r="WLK335" s="200"/>
      <c r="WLL335" s="200"/>
      <c r="WLM335" s="200"/>
      <c r="WLN335" s="200"/>
      <c r="WLO335" s="200"/>
      <c r="WLP335" s="200"/>
      <c r="WLQ335" s="200"/>
      <c r="WLR335" s="200"/>
      <c r="WLS335" s="200"/>
      <c r="WLT335" s="200"/>
      <c r="WLU335" s="200"/>
      <c r="WLV335" s="200"/>
      <c r="WLW335" s="200"/>
      <c r="WMC335" s="200"/>
      <c r="WMD335" s="200"/>
      <c r="WME335" s="200"/>
      <c r="WMF335" s="200"/>
      <c r="WMG335" s="200"/>
      <c r="WMH335" s="200"/>
      <c r="WMI335" s="200"/>
      <c r="WMK335" s="200"/>
      <c r="WML335" s="200"/>
      <c r="WMM335" s="200"/>
      <c r="WMN335" s="200"/>
      <c r="WMO335" s="200"/>
      <c r="WMP335" s="200"/>
      <c r="WMQ335" s="200"/>
      <c r="WMR335" s="200"/>
      <c r="WMU335" s="200"/>
      <c r="WMX335" s="200"/>
      <c r="WNA335" s="200"/>
      <c r="WND335" s="200"/>
      <c r="WNG335" s="200"/>
      <c r="WNJ335" s="200"/>
      <c r="WNS335" s="200"/>
      <c r="WNV335" s="200"/>
      <c r="WNY335" s="200"/>
      <c r="WOB335" s="200"/>
      <c r="WOK335" s="200"/>
      <c r="WOQ335" s="200"/>
      <c r="WOT335" s="200"/>
      <c r="WOW335" s="200"/>
      <c r="WOZ335" s="200"/>
      <c r="WPF335" s="200"/>
      <c r="WPO335" s="200"/>
      <c r="WPQ335" s="200"/>
      <c r="WPR335" s="200"/>
      <c r="WPT335" s="200"/>
      <c r="WPW335" s="200"/>
      <c r="WPZ335" s="200"/>
      <c r="WQC335" s="200"/>
      <c r="WQF335" s="200"/>
      <c r="WQI335" s="200"/>
      <c r="WQK335" s="200"/>
      <c r="WQM335" s="200"/>
      <c r="WQP335" s="200"/>
      <c r="WQS335" s="200"/>
      <c r="WQV335" s="200"/>
      <c r="WQY335" s="200"/>
      <c r="WRB335" s="200"/>
      <c r="WRE335" s="200"/>
      <c r="WRH335" s="200"/>
      <c r="WRJ335" s="200"/>
      <c r="WRM335" s="200"/>
      <c r="WRP335" s="200"/>
      <c r="WRS335" s="200"/>
      <c r="WRY335" s="200"/>
      <c r="WSB335" s="200"/>
      <c r="WSD335" s="200"/>
      <c r="WTK335" s="200"/>
      <c r="WTN335" s="200"/>
      <c r="WTQ335" s="200"/>
      <c r="WTT335" s="200"/>
      <c r="WTW335" s="200"/>
      <c r="WTX335" s="200"/>
      <c r="WTY335" s="200"/>
      <c r="WUB335" s="200"/>
      <c r="WUE335" s="200"/>
      <c r="WUH335" s="200"/>
      <c r="WUK335" s="200"/>
      <c r="WUM335" s="200"/>
    </row>
    <row r="336" spans="1:16107" ht="18.75" hidden="1" customHeight="1" x14ac:dyDescent="0.3">
      <c r="A336" s="278"/>
      <c r="B336" s="48"/>
      <c r="C336" s="4"/>
      <c r="D336" s="89"/>
      <c r="E336" s="90"/>
    </row>
    <row r="337" spans="1:16107" ht="18" hidden="1" x14ac:dyDescent="0.3">
      <c r="A337" s="5" t="s">
        <v>2</v>
      </c>
      <c r="B337" s="53" t="s">
        <v>346</v>
      </c>
      <c r="C337" s="7"/>
      <c r="D337" s="91"/>
      <c r="E337" s="92"/>
    </row>
    <row r="338" spans="1:16107" ht="18" hidden="1" x14ac:dyDescent="0.3">
      <c r="A338" s="8" t="s">
        <v>3</v>
      </c>
      <c r="B338" s="53" t="s">
        <v>347</v>
      </c>
      <c r="C338" s="7"/>
      <c r="D338" s="91"/>
      <c r="E338" s="92"/>
    </row>
    <row r="339" spans="1:16107" ht="18" hidden="1" x14ac:dyDescent="0.3">
      <c r="A339" s="5" t="s">
        <v>4</v>
      </c>
      <c r="B339" s="53" t="s">
        <v>346</v>
      </c>
      <c r="C339" s="7"/>
      <c r="D339" s="91"/>
      <c r="E339" s="92"/>
    </row>
    <row r="340" spans="1:16107" ht="20.399999999999999" customHeight="1" x14ac:dyDescent="0.3">
      <c r="A340" s="5" t="s">
        <v>5</v>
      </c>
      <c r="B340" s="199" t="s">
        <v>346</v>
      </c>
      <c r="C340" s="7">
        <v>194</v>
      </c>
      <c r="D340" s="91">
        <f>VLOOKUP(A340,'16.4'!A367:C621,3,)</f>
        <v>7500</v>
      </c>
      <c r="E340" s="106">
        <f>+D340*C340</f>
        <v>1455000</v>
      </c>
      <c r="F340" s="200"/>
      <c r="G340" s="200"/>
      <c r="H340" s="200"/>
      <c r="I340" s="200"/>
      <c r="J340" s="200"/>
      <c r="K340" s="200"/>
      <c r="Q340" s="200"/>
      <c r="R340" s="200"/>
      <c r="S340" s="200"/>
      <c r="T340" s="200"/>
      <c r="U340" s="200"/>
      <c r="V340" s="200"/>
      <c r="W340" s="200"/>
      <c r="Y340" s="200"/>
      <c r="Z340" s="200"/>
      <c r="AA340" s="200"/>
      <c r="AB340" s="200"/>
      <c r="AC340" s="200"/>
      <c r="AD340" s="200"/>
      <c r="AE340" s="200"/>
      <c r="AF340" s="200"/>
      <c r="AI340" s="200"/>
      <c r="AL340" s="200"/>
      <c r="AO340" s="200"/>
      <c r="AR340" s="200"/>
      <c r="AU340" s="200"/>
      <c r="AX340" s="200"/>
      <c r="BG340" s="200"/>
      <c r="BJ340" s="200"/>
      <c r="BM340" s="200"/>
      <c r="BP340" s="200"/>
      <c r="BY340" s="200"/>
      <c r="CE340" s="200"/>
      <c r="CH340" s="200"/>
      <c r="CK340" s="200"/>
      <c r="CN340" s="200"/>
      <c r="CT340" s="200"/>
      <c r="DC340" s="200"/>
      <c r="DE340" s="200"/>
      <c r="DF340" s="200"/>
      <c r="DH340" s="200"/>
      <c r="DK340" s="200"/>
      <c r="DN340" s="200"/>
      <c r="DQ340" s="200"/>
      <c r="DT340" s="200"/>
      <c r="DW340" s="200"/>
      <c r="DY340" s="200"/>
      <c r="EA340" s="200"/>
      <c r="ED340" s="200"/>
      <c r="EG340" s="200"/>
      <c r="EJ340" s="200"/>
      <c r="EM340" s="200"/>
      <c r="EP340" s="200"/>
      <c r="ES340" s="200"/>
      <c r="EV340" s="200"/>
      <c r="EX340" s="200"/>
      <c r="FA340" s="200"/>
      <c r="FD340" s="200"/>
      <c r="FG340" s="200"/>
      <c r="FM340" s="200"/>
      <c r="FP340" s="200"/>
      <c r="FR340" s="200"/>
      <c r="GY340" s="200"/>
      <c r="HB340" s="200"/>
      <c r="HE340" s="200"/>
      <c r="HH340" s="200"/>
      <c r="HK340" s="200"/>
      <c r="HL340" s="200"/>
      <c r="HM340" s="200"/>
      <c r="HP340" s="200"/>
      <c r="HS340" s="200"/>
      <c r="HV340" s="200"/>
      <c r="HY340" s="200"/>
      <c r="IA340" s="200"/>
      <c r="IO340" s="200"/>
      <c r="IP340" s="200"/>
      <c r="IQ340" s="200"/>
      <c r="IR340" s="200"/>
      <c r="IS340" s="200"/>
      <c r="IT340" s="200"/>
      <c r="IU340" s="200"/>
      <c r="IV340" s="200"/>
      <c r="IW340" s="200"/>
      <c r="IX340" s="200"/>
      <c r="IY340" s="200"/>
      <c r="IZ340" s="200"/>
      <c r="JA340" s="200"/>
      <c r="JB340" s="200"/>
      <c r="JC340" s="200"/>
      <c r="JD340" s="200"/>
      <c r="JE340" s="200"/>
      <c r="JF340" s="200"/>
      <c r="JG340" s="200"/>
      <c r="JM340" s="200"/>
      <c r="JN340" s="200"/>
      <c r="JO340" s="200"/>
      <c r="JP340" s="200"/>
      <c r="JQ340" s="200"/>
      <c r="JR340" s="200"/>
      <c r="JS340" s="200"/>
      <c r="JU340" s="200"/>
      <c r="JV340" s="200"/>
      <c r="JW340" s="200"/>
      <c r="JX340" s="200"/>
      <c r="JY340" s="200"/>
      <c r="JZ340" s="200"/>
      <c r="KA340" s="200"/>
      <c r="KB340" s="200"/>
      <c r="KE340" s="200"/>
      <c r="KH340" s="200"/>
      <c r="KK340" s="200"/>
      <c r="KN340" s="200"/>
      <c r="KQ340" s="200"/>
      <c r="KT340" s="200"/>
      <c r="LC340" s="200"/>
      <c r="LF340" s="200"/>
      <c r="LI340" s="200"/>
      <c r="LL340" s="200"/>
      <c r="LU340" s="200"/>
      <c r="MA340" s="200"/>
      <c r="MD340" s="200"/>
      <c r="MG340" s="200"/>
      <c r="MJ340" s="200"/>
      <c r="MP340" s="200"/>
      <c r="MY340" s="200"/>
      <c r="NA340" s="200"/>
      <c r="NB340" s="200"/>
      <c r="ND340" s="200"/>
      <c r="NG340" s="200"/>
      <c r="NJ340" s="200"/>
      <c r="NM340" s="200"/>
      <c r="NP340" s="200"/>
      <c r="NS340" s="200"/>
      <c r="NU340" s="200"/>
      <c r="NW340" s="200"/>
      <c r="NZ340" s="200"/>
      <c r="OC340" s="200"/>
      <c r="OF340" s="200"/>
      <c r="OI340" s="200"/>
      <c r="OL340" s="200"/>
      <c r="OO340" s="200"/>
      <c r="OR340" s="200"/>
      <c r="OT340" s="200"/>
      <c r="OW340" s="200"/>
      <c r="OZ340" s="200"/>
      <c r="PC340" s="200"/>
      <c r="PI340" s="200"/>
      <c r="PL340" s="200"/>
      <c r="PN340" s="200"/>
      <c r="QU340" s="200"/>
      <c r="QX340" s="200"/>
      <c r="RA340" s="200"/>
      <c r="RD340" s="200"/>
      <c r="RG340" s="200"/>
      <c r="RH340" s="200"/>
      <c r="RI340" s="200"/>
      <c r="RL340" s="200"/>
      <c r="RO340" s="200"/>
      <c r="RR340" s="200"/>
      <c r="RU340" s="200"/>
      <c r="RW340" s="200"/>
      <c r="SK340" s="200"/>
      <c r="SL340" s="200"/>
      <c r="SM340" s="200"/>
      <c r="SN340" s="200"/>
      <c r="SO340" s="200"/>
      <c r="SP340" s="200"/>
      <c r="SQ340" s="200"/>
      <c r="SR340" s="200"/>
      <c r="SS340" s="200"/>
      <c r="ST340" s="200"/>
      <c r="SU340" s="200"/>
      <c r="SV340" s="200"/>
      <c r="SW340" s="200"/>
      <c r="SX340" s="200"/>
      <c r="SY340" s="200"/>
      <c r="SZ340" s="200"/>
      <c r="TA340" s="200"/>
      <c r="TB340" s="200"/>
      <c r="TC340" s="200"/>
      <c r="TI340" s="200"/>
      <c r="TJ340" s="200"/>
      <c r="TK340" s="200"/>
      <c r="TL340" s="200"/>
      <c r="TM340" s="200"/>
      <c r="TN340" s="200"/>
      <c r="TO340" s="200"/>
      <c r="TQ340" s="200"/>
      <c r="TR340" s="200"/>
      <c r="TS340" s="200"/>
      <c r="TT340" s="200"/>
      <c r="TU340" s="200"/>
      <c r="TV340" s="200"/>
      <c r="TW340" s="200"/>
      <c r="TX340" s="200"/>
      <c r="UA340" s="200"/>
      <c r="UD340" s="200"/>
      <c r="UG340" s="200"/>
      <c r="UJ340" s="200"/>
      <c r="UM340" s="200"/>
      <c r="UP340" s="200"/>
      <c r="UY340" s="200"/>
      <c r="VB340" s="200"/>
      <c r="VE340" s="200"/>
      <c r="VH340" s="200"/>
      <c r="VQ340" s="200"/>
      <c r="VW340" s="200"/>
      <c r="VZ340" s="200"/>
      <c r="WC340" s="200"/>
      <c r="WF340" s="200"/>
      <c r="WL340" s="200"/>
      <c r="WU340" s="200"/>
      <c r="WW340" s="200"/>
      <c r="WX340" s="200"/>
      <c r="WZ340" s="200"/>
      <c r="XC340" s="200"/>
      <c r="XF340" s="200"/>
      <c r="XI340" s="200"/>
      <c r="XL340" s="200"/>
      <c r="XO340" s="200"/>
      <c r="XQ340" s="200"/>
      <c r="XS340" s="200"/>
      <c r="XV340" s="200"/>
      <c r="XY340" s="200"/>
      <c r="YB340" s="200"/>
      <c r="YE340" s="200"/>
      <c r="YH340" s="200"/>
      <c r="YK340" s="200"/>
      <c r="YN340" s="200"/>
      <c r="YP340" s="200"/>
      <c r="YS340" s="200"/>
      <c r="YV340" s="200"/>
      <c r="YY340" s="200"/>
      <c r="ZE340" s="200"/>
      <c r="ZH340" s="200"/>
      <c r="ZJ340" s="200"/>
      <c r="AAQ340" s="200"/>
      <c r="AAT340" s="200"/>
      <c r="AAW340" s="200"/>
      <c r="AAZ340" s="200"/>
      <c r="ABC340" s="200"/>
      <c r="ABD340" s="200"/>
      <c r="ABE340" s="200"/>
      <c r="ABH340" s="200"/>
      <c r="ABK340" s="200"/>
      <c r="ABN340" s="200"/>
      <c r="ABQ340" s="200"/>
      <c r="ABS340" s="200"/>
      <c r="ACG340" s="200"/>
      <c r="ACH340" s="200"/>
      <c r="ACI340" s="200"/>
      <c r="ACJ340" s="200"/>
      <c r="ACK340" s="200"/>
      <c r="ACL340" s="200"/>
      <c r="ACM340" s="200"/>
      <c r="ACN340" s="200"/>
      <c r="ACO340" s="200"/>
      <c r="ACP340" s="200"/>
      <c r="ACQ340" s="200"/>
      <c r="ACR340" s="200"/>
      <c r="ACS340" s="200"/>
      <c r="ACT340" s="200"/>
      <c r="ACU340" s="200"/>
      <c r="ACV340" s="200"/>
      <c r="ACW340" s="200"/>
      <c r="ACX340" s="200"/>
      <c r="ACY340" s="200"/>
      <c r="ADE340" s="200"/>
      <c r="ADF340" s="200"/>
      <c r="ADG340" s="200"/>
      <c r="ADH340" s="200"/>
      <c r="ADI340" s="200"/>
      <c r="ADJ340" s="200"/>
      <c r="ADK340" s="200"/>
      <c r="ADM340" s="200"/>
      <c r="ADN340" s="200"/>
      <c r="ADO340" s="200"/>
      <c r="ADP340" s="200"/>
      <c r="ADQ340" s="200"/>
      <c r="ADR340" s="200"/>
      <c r="ADS340" s="200"/>
      <c r="ADT340" s="200"/>
      <c r="ADW340" s="200"/>
      <c r="ADZ340" s="200"/>
      <c r="AEC340" s="200"/>
      <c r="AEF340" s="200"/>
      <c r="AEI340" s="200"/>
      <c r="AEL340" s="200"/>
      <c r="AEU340" s="200"/>
      <c r="AEX340" s="200"/>
      <c r="AFA340" s="200"/>
      <c r="AFD340" s="200"/>
      <c r="AFM340" s="200"/>
      <c r="AFS340" s="200"/>
      <c r="AFV340" s="200"/>
      <c r="AFY340" s="200"/>
      <c r="AGB340" s="200"/>
      <c r="AGH340" s="200"/>
      <c r="AGQ340" s="200"/>
      <c r="AGS340" s="200"/>
      <c r="AGT340" s="200"/>
      <c r="AGV340" s="200"/>
      <c r="AGY340" s="200"/>
      <c r="AHB340" s="200"/>
      <c r="AHE340" s="200"/>
      <c r="AHH340" s="200"/>
      <c r="AHK340" s="200"/>
      <c r="AHM340" s="200"/>
      <c r="AHO340" s="200"/>
      <c r="AHR340" s="200"/>
      <c r="AHU340" s="200"/>
      <c r="AHX340" s="200"/>
      <c r="AIA340" s="200"/>
      <c r="AID340" s="200"/>
      <c r="AIG340" s="200"/>
      <c r="AIJ340" s="200"/>
      <c r="AIL340" s="200"/>
      <c r="AIO340" s="200"/>
      <c r="AIR340" s="200"/>
      <c r="AIU340" s="200"/>
      <c r="AJA340" s="200"/>
      <c r="AJD340" s="200"/>
      <c r="AJF340" s="200"/>
      <c r="AKM340" s="200"/>
      <c r="AKP340" s="200"/>
      <c r="AKS340" s="200"/>
      <c r="AKV340" s="200"/>
      <c r="AKY340" s="200"/>
      <c r="AKZ340" s="200"/>
      <c r="ALA340" s="200"/>
      <c r="ALD340" s="200"/>
      <c r="ALG340" s="200"/>
      <c r="ALJ340" s="200"/>
      <c r="ALM340" s="200"/>
      <c r="ALO340" s="200"/>
      <c r="AMC340" s="200"/>
      <c r="AMD340" s="200"/>
      <c r="AME340" s="200"/>
      <c r="AMF340" s="200"/>
      <c r="AMG340" s="200"/>
      <c r="AMH340" s="200"/>
      <c r="AMI340" s="200"/>
      <c r="AMJ340" s="200"/>
      <c r="AMK340" s="200"/>
      <c r="AML340" s="200"/>
      <c r="AMM340" s="200"/>
      <c r="AMN340" s="200"/>
      <c r="AMO340" s="200"/>
      <c r="AMP340" s="200"/>
      <c r="AMQ340" s="200"/>
      <c r="AMR340" s="200"/>
      <c r="AMS340" s="200"/>
      <c r="AMT340" s="200"/>
      <c r="AMU340" s="200"/>
      <c r="ANA340" s="200"/>
      <c r="ANB340" s="200"/>
      <c r="ANC340" s="200"/>
      <c r="AND340" s="200"/>
      <c r="ANE340" s="200"/>
      <c r="ANF340" s="200"/>
      <c r="ANG340" s="200"/>
      <c r="ANI340" s="200"/>
      <c r="ANJ340" s="200"/>
      <c r="ANK340" s="200"/>
      <c r="ANL340" s="200"/>
      <c r="ANM340" s="200"/>
      <c r="ANN340" s="200"/>
      <c r="ANO340" s="200"/>
      <c r="ANP340" s="200"/>
      <c r="ANS340" s="200"/>
      <c r="ANV340" s="200"/>
      <c r="ANY340" s="200"/>
      <c r="AOB340" s="200"/>
      <c r="AOE340" s="200"/>
      <c r="AOH340" s="200"/>
      <c r="AOQ340" s="200"/>
      <c r="AOT340" s="200"/>
      <c r="AOW340" s="200"/>
      <c r="AOZ340" s="200"/>
      <c r="API340" s="200"/>
      <c r="APO340" s="200"/>
      <c r="APR340" s="200"/>
      <c r="APU340" s="200"/>
      <c r="APX340" s="200"/>
      <c r="AQD340" s="200"/>
      <c r="AQM340" s="200"/>
      <c r="AQO340" s="200"/>
      <c r="AQP340" s="200"/>
      <c r="AQR340" s="200"/>
      <c r="AQU340" s="200"/>
      <c r="AQX340" s="200"/>
      <c r="ARA340" s="200"/>
      <c r="ARD340" s="200"/>
      <c r="ARG340" s="200"/>
      <c r="ARI340" s="200"/>
      <c r="ARK340" s="200"/>
      <c r="ARN340" s="200"/>
      <c r="ARQ340" s="200"/>
      <c r="ART340" s="200"/>
      <c r="ARW340" s="200"/>
      <c r="ARZ340" s="200"/>
      <c r="ASC340" s="200"/>
      <c r="ASF340" s="200"/>
      <c r="ASH340" s="200"/>
      <c r="ASK340" s="200"/>
      <c r="ASN340" s="200"/>
      <c r="ASQ340" s="200"/>
      <c r="ASW340" s="200"/>
      <c r="ASZ340" s="200"/>
      <c r="ATB340" s="200"/>
      <c r="AUI340" s="200"/>
      <c r="AUL340" s="200"/>
      <c r="AUO340" s="200"/>
      <c r="AUR340" s="200"/>
      <c r="AUU340" s="200"/>
      <c r="AUV340" s="200"/>
      <c r="AUW340" s="200"/>
      <c r="AUZ340" s="200"/>
      <c r="AVC340" s="200"/>
      <c r="AVF340" s="200"/>
      <c r="AVI340" s="200"/>
      <c r="AVK340" s="200"/>
      <c r="AVY340" s="200"/>
      <c r="AVZ340" s="200"/>
      <c r="AWA340" s="200"/>
      <c r="AWB340" s="200"/>
      <c r="AWC340" s="200"/>
      <c r="AWD340" s="200"/>
      <c r="AWE340" s="200"/>
      <c r="AWF340" s="200"/>
      <c r="AWG340" s="200"/>
      <c r="AWH340" s="200"/>
      <c r="AWI340" s="200"/>
      <c r="AWJ340" s="200"/>
      <c r="AWK340" s="200"/>
      <c r="AWL340" s="200"/>
      <c r="AWM340" s="200"/>
      <c r="AWN340" s="200"/>
      <c r="AWO340" s="200"/>
      <c r="AWP340" s="200"/>
      <c r="AWQ340" s="200"/>
      <c r="AWW340" s="200"/>
      <c r="AWX340" s="200"/>
      <c r="AWY340" s="200"/>
      <c r="AWZ340" s="200"/>
      <c r="AXA340" s="200"/>
      <c r="AXB340" s="200"/>
      <c r="AXC340" s="200"/>
      <c r="AXE340" s="200"/>
      <c r="AXF340" s="200"/>
      <c r="AXG340" s="200"/>
      <c r="AXH340" s="200"/>
      <c r="AXI340" s="200"/>
      <c r="AXJ340" s="200"/>
      <c r="AXK340" s="200"/>
      <c r="AXL340" s="200"/>
      <c r="AXO340" s="200"/>
      <c r="AXR340" s="200"/>
      <c r="AXU340" s="200"/>
      <c r="AXX340" s="200"/>
      <c r="AYA340" s="200"/>
      <c r="AYD340" s="200"/>
      <c r="AYM340" s="200"/>
      <c r="AYP340" s="200"/>
      <c r="AYS340" s="200"/>
      <c r="AYV340" s="200"/>
      <c r="AZE340" s="200"/>
      <c r="AZK340" s="200"/>
      <c r="AZN340" s="200"/>
      <c r="AZQ340" s="200"/>
      <c r="AZT340" s="200"/>
      <c r="AZZ340" s="200"/>
      <c r="BAI340" s="200"/>
      <c r="BAK340" s="200"/>
      <c r="BAL340" s="200"/>
      <c r="BAN340" s="200"/>
      <c r="BAQ340" s="200"/>
      <c r="BAT340" s="200"/>
      <c r="BAW340" s="200"/>
      <c r="BAZ340" s="200"/>
      <c r="BBC340" s="200"/>
      <c r="BBE340" s="200"/>
      <c r="BBG340" s="200"/>
      <c r="BBJ340" s="200"/>
      <c r="BBM340" s="200"/>
      <c r="BBP340" s="200"/>
      <c r="BBS340" s="200"/>
      <c r="BBV340" s="200"/>
      <c r="BBY340" s="200"/>
      <c r="BCB340" s="200"/>
      <c r="BCD340" s="200"/>
      <c r="BCG340" s="200"/>
      <c r="BCJ340" s="200"/>
      <c r="BCM340" s="200"/>
      <c r="BCS340" s="200"/>
      <c r="BCV340" s="200"/>
      <c r="BCX340" s="200"/>
      <c r="BEE340" s="200"/>
      <c r="BEH340" s="200"/>
      <c r="BEK340" s="200"/>
      <c r="BEN340" s="200"/>
      <c r="BEQ340" s="200"/>
      <c r="BER340" s="200"/>
      <c r="BES340" s="200"/>
      <c r="BEV340" s="200"/>
      <c r="BEY340" s="200"/>
      <c r="BFB340" s="200"/>
      <c r="BFE340" s="200"/>
      <c r="BFG340" s="200"/>
      <c r="BFU340" s="200"/>
      <c r="BFV340" s="200"/>
      <c r="BFW340" s="200"/>
      <c r="BFX340" s="200"/>
      <c r="BFY340" s="200"/>
      <c r="BFZ340" s="200"/>
      <c r="BGA340" s="200"/>
      <c r="BGB340" s="200"/>
      <c r="BGC340" s="200"/>
      <c r="BGD340" s="200"/>
      <c r="BGE340" s="200"/>
      <c r="BGF340" s="200"/>
      <c r="BGG340" s="200"/>
      <c r="BGH340" s="200"/>
      <c r="BGI340" s="200"/>
      <c r="BGJ340" s="200"/>
      <c r="BGK340" s="200"/>
      <c r="BGL340" s="200"/>
      <c r="BGM340" s="200"/>
      <c r="BGS340" s="200"/>
      <c r="BGT340" s="200"/>
      <c r="BGU340" s="200"/>
      <c r="BGV340" s="200"/>
      <c r="BGW340" s="200"/>
      <c r="BGX340" s="200"/>
      <c r="BGY340" s="200"/>
      <c r="BHA340" s="200"/>
      <c r="BHB340" s="200"/>
      <c r="BHC340" s="200"/>
      <c r="BHD340" s="200"/>
      <c r="BHE340" s="200"/>
      <c r="BHF340" s="200"/>
      <c r="BHG340" s="200"/>
      <c r="BHH340" s="200"/>
      <c r="BHK340" s="200"/>
      <c r="BHN340" s="200"/>
      <c r="BHQ340" s="200"/>
      <c r="BHT340" s="200"/>
      <c r="BHW340" s="200"/>
      <c r="BHZ340" s="200"/>
      <c r="BII340" s="200"/>
      <c r="BIL340" s="200"/>
      <c r="BIO340" s="200"/>
      <c r="BIR340" s="200"/>
      <c r="BJA340" s="200"/>
      <c r="BJG340" s="200"/>
      <c r="BJJ340" s="200"/>
      <c r="BJM340" s="200"/>
      <c r="BJP340" s="200"/>
      <c r="BJV340" s="200"/>
      <c r="BKE340" s="200"/>
      <c r="BKG340" s="200"/>
      <c r="BKH340" s="200"/>
      <c r="BKJ340" s="200"/>
      <c r="BKM340" s="200"/>
      <c r="BKP340" s="200"/>
      <c r="BKS340" s="200"/>
      <c r="BKV340" s="200"/>
      <c r="BKY340" s="200"/>
      <c r="BLA340" s="200"/>
      <c r="BLC340" s="200"/>
      <c r="BLF340" s="200"/>
      <c r="BLI340" s="200"/>
      <c r="BLL340" s="200"/>
      <c r="BLO340" s="200"/>
      <c r="BLR340" s="200"/>
      <c r="BLU340" s="200"/>
      <c r="BLX340" s="200"/>
      <c r="BLZ340" s="200"/>
      <c r="BMC340" s="200"/>
      <c r="BMF340" s="200"/>
      <c r="BMI340" s="200"/>
      <c r="BMO340" s="200"/>
      <c r="BMR340" s="200"/>
      <c r="BMT340" s="200"/>
      <c r="BOA340" s="200"/>
      <c r="BOD340" s="200"/>
      <c r="BOG340" s="200"/>
      <c r="BOJ340" s="200"/>
      <c r="BOM340" s="200"/>
      <c r="BON340" s="200"/>
      <c r="BOO340" s="200"/>
      <c r="BOR340" s="200"/>
      <c r="BOU340" s="200"/>
      <c r="BOX340" s="200"/>
      <c r="BPA340" s="200"/>
      <c r="BPC340" s="200"/>
      <c r="BPQ340" s="200"/>
      <c r="BPR340" s="200"/>
      <c r="BPS340" s="200"/>
      <c r="BPT340" s="200"/>
      <c r="BPU340" s="200"/>
      <c r="BPV340" s="200"/>
      <c r="BPW340" s="200"/>
      <c r="BPX340" s="200"/>
      <c r="BPY340" s="200"/>
      <c r="BPZ340" s="200"/>
      <c r="BQA340" s="200"/>
      <c r="BQB340" s="200"/>
      <c r="BQC340" s="200"/>
      <c r="BQD340" s="200"/>
      <c r="BQE340" s="200"/>
      <c r="BQF340" s="200"/>
      <c r="BQG340" s="200"/>
      <c r="BQH340" s="200"/>
      <c r="BQI340" s="200"/>
      <c r="BQO340" s="200"/>
      <c r="BQP340" s="200"/>
      <c r="BQQ340" s="200"/>
      <c r="BQR340" s="200"/>
      <c r="BQS340" s="200"/>
      <c r="BQT340" s="200"/>
      <c r="BQU340" s="200"/>
      <c r="BQW340" s="200"/>
      <c r="BQX340" s="200"/>
      <c r="BQY340" s="200"/>
      <c r="BQZ340" s="200"/>
      <c r="BRA340" s="200"/>
      <c r="BRB340" s="200"/>
      <c r="BRC340" s="200"/>
      <c r="BRD340" s="200"/>
      <c r="BRG340" s="200"/>
      <c r="BRJ340" s="200"/>
      <c r="BRM340" s="200"/>
      <c r="BRP340" s="200"/>
      <c r="BRS340" s="200"/>
      <c r="BRV340" s="200"/>
      <c r="BSE340" s="200"/>
      <c r="BSH340" s="200"/>
      <c r="BSK340" s="200"/>
      <c r="BSN340" s="200"/>
      <c r="BSW340" s="200"/>
      <c r="BTC340" s="200"/>
      <c r="BTF340" s="200"/>
      <c r="BTI340" s="200"/>
      <c r="BTL340" s="200"/>
      <c r="BTR340" s="200"/>
      <c r="BUA340" s="200"/>
      <c r="BUC340" s="200"/>
      <c r="BUD340" s="200"/>
      <c r="BUF340" s="200"/>
      <c r="BUI340" s="200"/>
      <c r="BUL340" s="200"/>
      <c r="BUO340" s="200"/>
      <c r="BUR340" s="200"/>
      <c r="BUU340" s="200"/>
      <c r="BUW340" s="200"/>
      <c r="BUY340" s="200"/>
      <c r="BVB340" s="200"/>
      <c r="BVE340" s="200"/>
      <c r="BVH340" s="200"/>
      <c r="BVK340" s="200"/>
      <c r="BVN340" s="200"/>
      <c r="BVQ340" s="200"/>
      <c r="BVT340" s="200"/>
      <c r="BVV340" s="200"/>
      <c r="BVY340" s="200"/>
      <c r="BWB340" s="200"/>
      <c r="BWE340" s="200"/>
      <c r="BWK340" s="200"/>
      <c r="BWN340" s="200"/>
      <c r="BWP340" s="200"/>
      <c r="BXW340" s="200"/>
      <c r="BXZ340" s="200"/>
      <c r="BYC340" s="200"/>
      <c r="BYF340" s="200"/>
      <c r="BYI340" s="200"/>
      <c r="BYJ340" s="200"/>
      <c r="BYK340" s="200"/>
      <c r="BYN340" s="200"/>
      <c r="BYQ340" s="200"/>
      <c r="BYT340" s="200"/>
      <c r="BYW340" s="200"/>
      <c r="BYY340" s="200"/>
      <c r="BZM340" s="200"/>
      <c r="BZN340" s="200"/>
      <c r="BZO340" s="200"/>
      <c r="BZP340" s="200"/>
      <c r="BZQ340" s="200"/>
      <c r="BZR340" s="200"/>
      <c r="BZS340" s="200"/>
      <c r="BZT340" s="200"/>
      <c r="BZU340" s="200"/>
      <c r="BZV340" s="200"/>
      <c r="BZW340" s="200"/>
      <c r="BZX340" s="200"/>
      <c r="BZY340" s="200"/>
      <c r="BZZ340" s="200"/>
      <c r="CAA340" s="200"/>
      <c r="CAB340" s="200"/>
      <c r="CAC340" s="200"/>
      <c r="CAD340" s="200"/>
      <c r="CAE340" s="200"/>
      <c r="CAK340" s="200"/>
      <c r="CAL340" s="200"/>
      <c r="CAM340" s="200"/>
      <c r="CAN340" s="200"/>
      <c r="CAO340" s="200"/>
      <c r="CAP340" s="200"/>
      <c r="CAQ340" s="200"/>
      <c r="CAS340" s="200"/>
      <c r="CAT340" s="200"/>
      <c r="CAU340" s="200"/>
      <c r="CAV340" s="200"/>
      <c r="CAW340" s="200"/>
      <c r="CAX340" s="200"/>
      <c r="CAY340" s="200"/>
      <c r="CAZ340" s="200"/>
      <c r="CBC340" s="200"/>
      <c r="CBF340" s="200"/>
      <c r="CBI340" s="200"/>
      <c r="CBL340" s="200"/>
      <c r="CBO340" s="200"/>
      <c r="CBR340" s="200"/>
      <c r="CCA340" s="200"/>
      <c r="CCD340" s="200"/>
      <c r="CCG340" s="200"/>
      <c r="CCJ340" s="200"/>
      <c r="CCS340" s="200"/>
      <c r="CCY340" s="200"/>
      <c r="CDB340" s="200"/>
      <c r="CDE340" s="200"/>
      <c r="CDH340" s="200"/>
      <c r="CDN340" s="200"/>
      <c r="CDW340" s="200"/>
      <c r="CDY340" s="200"/>
      <c r="CDZ340" s="200"/>
      <c r="CEB340" s="200"/>
      <c r="CEE340" s="200"/>
      <c r="CEH340" s="200"/>
      <c r="CEK340" s="200"/>
      <c r="CEN340" s="200"/>
      <c r="CEQ340" s="200"/>
      <c r="CES340" s="200"/>
      <c r="CEU340" s="200"/>
      <c r="CEX340" s="200"/>
      <c r="CFA340" s="200"/>
      <c r="CFD340" s="200"/>
      <c r="CFG340" s="200"/>
      <c r="CFJ340" s="200"/>
      <c r="CFM340" s="200"/>
      <c r="CFP340" s="200"/>
      <c r="CFR340" s="200"/>
      <c r="CFU340" s="200"/>
      <c r="CFX340" s="200"/>
      <c r="CGA340" s="200"/>
      <c r="CGG340" s="200"/>
      <c r="CGJ340" s="200"/>
      <c r="CGL340" s="200"/>
      <c r="CHS340" s="200"/>
      <c r="CHV340" s="200"/>
      <c r="CHY340" s="200"/>
      <c r="CIB340" s="200"/>
      <c r="CIE340" s="200"/>
      <c r="CIF340" s="200"/>
      <c r="CIG340" s="200"/>
      <c r="CIJ340" s="200"/>
      <c r="CIM340" s="200"/>
      <c r="CIP340" s="200"/>
      <c r="CIS340" s="200"/>
      <c r="CIU340" s="200"/>
      <c r="CJI340" s="200"/>
      <c r="CJJ340" s="200"/>
      <c r="CJK340" s="200"/>
      <c r="CJL340" s="200"/>
      <c r="CJM340" s="200"/>
      <c r="CJN340" s="200"/>
      <c r="CJO340" s="200"/>
      <c r="CJP340" s="200"/>
      <c r="CJQ340" s="200"/>
      <c r="CJR340" s="200"/>
      <c r="CJS340" s="200"/>
      <c r="CJT340" s="200"/>
      <c r="CJU340" s="200"/>
      <c r="CJV340" s="200"/>
      <c r="CJW340" s="200"/>
      <c r="CJX340" s="200"/>
      <c r="CJY340" s="200"/>
      <c r="CJZ340" s="200"/>
      <c r="CKA340" s="200"/>
      <c r="CKG340" s="200"/>
      <c r="CKH340" s="200"/>
      <c r="CKI340" s="200"/>
      <c r="CKJ340" s="200"/>
      <c r="CKK340" s="200"/>
      <c r="CKL340" s="200"/>
      <c r="CKM340" s="200"/>
      <c r="CKO340" s="200"/>
      <c r="CKP340" s="200"/>
      <c r="CKQ340" s="200"/>
      <c r="CKR340" s="200"/>
      <c r="CKS340" s="200"/>
      <c r="CKT340" s="200"/>
      <c r="CKU340" s="200"/>
      <c r="CKV340" s="200"/>
      <c r="CKY340" s="200"/>
      <c r="CLB340" s="200"/>
      <c r="CLE340" s="200"/>
      <c r="CLH340" s="200"/>
      <c r="CLK340" s="200"/>
      <c r="CLN340" s="200"/>
      <c r="CLW340" s="200"/>
      <c r="CLZ340" s="200"/>
      <c r="CMC340" s="200"/>
      <c r="CMF340" s="200"/>
      <c r="CMO340" s="200"/>
      <c r="CMU340" s="200"/>
      <c r="CMX340" s="200"/>
      <c r="CNA340" s="200"/>
      <c r="CND340" s="200"/>
      <c r="CNJ340" s="200"/>
      <c r="CNS340" s="200"/>
      <c r="CNU340" s="200"/>
      <c r="CNV340" s="200"/>
      <c r="CNX340" s="200"/>
      <c r="COA340" s="200"/>
      <c r="COD340" s="200"/>
      <c r="COG340" s="200"/>
      <c r="COJ340" s="200"/>
      <c r="COM340" s="200"/>
      <c r="COO340" s="200"/>
      <c r="COQ340" s="200"/>
      <c r="COT340" s="200"/>
      <c r="COW340" s="200"/>
      <c r="COZ340" s="200"/>
      <c r="CPC340" s="200"/>
      <c r="CPF340" s="200"/>
      <c r="CPI340" s="200"/>
      <c r="CPL340" s="200"/>
      <c r="CPN340" s="200"/>
      <c r="CPQ340" s="200"/>
      <c r="CPT340" s="200"/>
      <c r="CPW340" s="200"/>
      <c r="CQC340" s="200"/>
      <c r="CQF340" s="200"/>
      <c r="CQH340" s="200"/>
      <c r="CRO340" s="200"/>
      <c r="CRR340" s="200"/>
      <c r="CRU340" s="200"/>
      <c r="CRX340" s="200"/>
      <c r="CSA340" s="200"/>
      <c r="CSB340" s="200"/>
      <c r="CSC340" s="200"/>
      <c r="CSF340" s="200"/>
      <c r="CSI340" s="200"/>
      <c r="CSL340" s="200"/>
      <c r="CSO340" s="200"/>
      <c r="CSQ340" s="200"/>
      <c r="CTE340" s="200"/>
      <c r="CTF340" s="200"/>
      <c r="CTG340" s="200"/>
      <c r="CTH340" s="200"/>
      <c r="CTI340" s="200"/>
      <c r="CTJ340" s="200"/>
      <c r="CTK340" s="200"/>
      <c r="CTL340" s="200"/>
      <c r="CTM340" s="200"/>
      <c r="CTN340" s="200"/>
      <c r="CTO340" s="200"/>
      <c r="CTP340" s="200"/>
      <c r="CTQ340" s="200"/>
      <c r="CTR340" s="200"/>
      <c r="CTS340" s="200"/>
      <c r="CTT340" s="200"/>
      <c r="CTU340" s="200"/>
      <c r="CTV340" s="200"/>
      <c r="CTW340" s="200"/>
      <c r="CUC340" s="200"/>
      <c r="CUD340" s="200"/>
      <c r="CUE340" s="200"/>
      <c r="CUF340" s="200"/>
      <c r="CUG340" s="200"/>
      <c r="CUH340" s="200"/>
      <c r="CUI340" s="200"/>
      <c r="CUK340" s="200"/>
      <c r="CUL340" s="200"/>
      <c r="CUM340" s="200"/>
      <c r="CUN340" s="200"/>
      <c r="CUO340" s="200"/>
      <c r="CUP340" s="200"/>
      <c r="CUQ340" s="200"/>
      <c r="CUR340" s="200"/>
      <c r="CUU340" s="200"/>
      <c r="CUX340" s="200"/>
      <c r="CVA340" s="200"/>
      <c r="CVD340" s="200"/>
      <c r="CVG340" s="200"/>
      <c r="CVJ340" s="200"/>
      <c r="CVS340" s="200"/>
      <c r="CVV340" s="200"/>
      <c r="CVY340" s="200"/>
      <c r="CWB340" s="200"/>
      <c r="CWK340" s="200"/>
      <c r="CWQ340" s="200"/>
      <c r="CWT340" s="200"/>
      <c r="CWW340" s="200"/>
      <c r="CWZ340" s="200"/>
      <c r="CXF340" s="200"/>
      <c r="CXO340" s="200"/>
      <c r="CXQ340" s="200"/>
      <c r="CXR340" s="200"/>
      <c r="CXT340" s="200"/>
      <c r="CXW340" s="200"/>
      <c r="CXZ340" s="200"/>
      <c r="CYC340" s="200"/>
      <c r="CYF340" s="200"/>
      <c r="CYI340" s="200"/>
      <c r="CYK340" s="200"/>
      <c r="CYM340" s="200"/>
      <c r="CYP340" s="200"/>
      <c r="CYS340" s="200"/>
      <c r="CYV340" s="200"/>
      <c r="CYY340" s="200"/>
      <c r="CZB340" s="200"/>
      <c r="CZE340" s="200"/>
      <c r="CZH340" s="200"/>
      <c r="CZJ340" s="200"/>
      <c r="CZM340" s="200"/>
      <c r="CZP340" s="200"/>
      <c r="CZS340" s="200"/>
      <c r="CZY340" s="200"/>
      <c r="DAB340" s="200"/>
      <c r="DAD340" s="200"/>
      <c r="DBK340" s="200"/>
      <c r="DBN340" s="200"/>
      <c r="DBQ340" s="200"/>
      <c r="DBT340" s="200"/>
      <c r="DBW340" s="200"/>
      <c r="DBX340" s="200"/>
      <c r="DBY340" s="200"/>
      <c r="DCB340" s="200"/>
      <c r="DCE340" s="200"/>
      <c r="DCH340" s="200"/>
      <c r="DCK340" s="200"/>
      <c r="DCM340" s="200"/>
      <c r="DDA340" s="200"/>
      <c r="DDB340" s="200"/>
      <c r="DDC340" s="200"/>
      <c r="DDD340" s="200"/>
      <c r="DDE340" s="200"/>
      <c r="DDF340" s="200"/>
      <c r="DDG340" s="200"/>
      <c r="DDH340" s="200"/>
      <c r="DDI340" s="200"/>
      <c r="DDJ340" s="200"/>
      <c r="DDK340" s="200"/>
      <c r="DDL340" s="200"/>
      <c r="DDM340" s="200"/>
      <c r="DDN340" s="200"/>
      <c r="DDO340" s="200"/>
      <c r="DDP340" s="200"/>
      <c r="DDQ340" s="200"/>
      <c r="DDR340" s="200"/>
      <c r="DDS340" s="200"/>
      <c r="DDY340" s="200"/>
      <c r="DDZ340" s="200"/>
      <c r="DEA340" s="200"/>
      <c r="DEB340" s="200"/>
      <c r="DEC340" s="200"/>
      <c r="DED340" s="200"/>
      <c r="DEE340" s="200"/>
      <c r="DEG340" s="200"/>
      <c r="DEH340" s="200"/>
      <c r="DEI340" s="200"/>
      <c r="DEJ340" s="200"/>
      <c r="DEK340" s="200"/>
      <c r="DEL340" s="200"/>
      <c r="DEM340" s="200"/>
      <c r="DEN340" s="200"/>
      <c r="DEQ340" s="200"/>
      <c r="DET340" s="200"/>
      <c r="DEW340" s="200"/>
      <c r="DEZ340" s="200"/>
      <c r="DFC340" s="200"/>
      <c r="DFF340" s="200"/>
      <c r="DFO340" s="200"/>
      <c r="DFR340" s="200"/>
      <c r="DFU340" s="200"/>
      <c r="DFX340" s="200"/>
      <c r="DGG340" s="200"/>
      <c r="DGM340" s="200"/>
      <c r="DGP340" s="200"/>
      <c r="DGS340" s="200"/>
      <c r="DGV340" s="200"/>
      <c r="DHB340" s="200"/>
      <c r="DHK340" s="200"/>
      <c r="DHM340" s="200"/>
      <c r="DHN340" s="200"/>
      <c r="DHP340" s="200"/>
      <c r="DHS340" s="200"/>
      <c r="DHV340" s="200"/>
      <c r="DHY340" s="200"/>
      <c r="DIB340" s="200"/>
      <c r="DIE340" s="200"/>
      <c r="DIG340" s="200"/>
      <c r="DII340" s="200"/>
      <c r="DIL340" s="200"/>
      <c r="DIO340" s="200"/>
      <c r="DIR340" s="200"/>
      <c r="DIU340" s="200"/>
      <c r="DIX340" s="200"/>
      <c r="DJA340" s="200"/>
      <c r="DJD340" s="200"/>
      <c r="DJF340" s="200"/>
      <c r="DJI340" s="200"/>
      <c r="DJL340" s="200"/>
      <c r="DJO340" s="200"/>
      <c r="DJU340" s="200"/>
      <c r="DJX340" s="200"/>
      <c r="DJZ340" s="200"/>
      <c r="DLG340" s="200"/>
      <c r="DLJ340" s="200"/>
      <c r="DLM340" s="200"/>
      <c r="DLP340" s="200"/>
      <c r="DLS340" s="200"/>
      <c r="DLT340" s="200"/>
      <c r="DLU340" s="200"/>
      <c r="DLX340" s="200"/>
      <c r="DMA340" s="200"/>
      <c r="DMD340" s="200"/>
      <c r="DMG340" s="200"/>
      <c r="DMI340" s="200"/>
      <c r="DMW340" s="200"/>
      <c r="DMX340" s="200"/>
      <c r="DMY340" s="200"/>
      <c r="DMZ340" s="200"/>
      <c r="DNA340" s="200"/>
      <c r="DNB340" s="200"/>
      <c r="DNC340" s="200"/>
      <c r="DND340" s="200"/>
      <c r="DNE340" s="200"/>
      <c r="DNF340" s="200"/>
      <c r="DNG340" s="200"/>
      <c r="DNH340" s="200"/>
      <c r="DNI340" s="200"/>
      <c r="DNJ340" s="200"/>
      <c r="DNK340" s="200"/>
      <c r="DNL340" s="200"/>
      <c r="DNM340" s="200"/>
      <c r="DNN340" s="200"/>
      <c r="DNO340" s="200"/>
      <c r="DNU340" s="200"/>
      <c r="DNV340" s="200"/>
      <c r="DNW340" s="200"/>
      <c r="DNX340" s="200"/>
      <c r="DNY340" s="200"/>
      <c r="DNZ340" s="200"/>
      <c r="DOA340" s="200"/>
      <c r="DOC340" s="200"/>
      <c r="DOD340" s="200"/>
      <c r="DOE340" s="200"/>
      <c r="DOF340" s="200"/>
      <c r="DOG340" s="200"/>
      <c r="DOH340" s="200"/>
      <c r="DOI340" s="200"/>
      <c r="DOJ340" s="200"/>
      <c r="DOM340" s="200"/>
      <c r="DOP340" s="200"/>
      <c r="DOS340" s="200"/>
      <c r="DOV340" s="200"/>
      <c r="DOY340" s="200"/>
      <c r="DPB340" s="200"/>
      <c r="DPK340" s="200"/>
      <c r="DPN340" s="200"/>
      <c r="DPQ340" s="200"/>
      <c r="DPT340" s="200"/>
      <c r="DQC340" s="200"/>
      <c r="DQI340" s="200"/>
      <c r="DQL340" s="200"/>
      <c r="DQO340" s="200"/>
      <c r="DQR340" s="200"/>
      <c r="DQX340" s="200"/>
      <c r="DRG340" s="200"/>
      <c r="DRI340" s="200"/>
      <c r="DRJ340" s="200"/>
      <c r="DRL340" s="200"/>
      <c r="DRO340" s="200"/>
      <c r="DRR340" s="200"/>
      <c r="DRU340" s="200"/>
      <c r="DRX340" s="200"/>
      <c r="DSA340" s="200"/>
      <c r="DSC340" s="200"/>
      <c r="DSE340" s="200"/>
      <c r="DSH340" s="200"/>
      <c r="DSK340" s="200"/>
      <c r="DSN340" s="200"/>
      <c r="DSQ340" s="200"/>
      <c r="DST340" s="200"/>
      <c r="DSW340" s="200"/>
      <c r="DSZ340" s="200"/>
      <c r="DTB340" s="200"/>
      <c r="DTE340" s="200"/>
      <c r="DTH340" s="200"/>
      <c r="DTK340" s="200"/>
      <c r="DTQ340" s="200"/>
      <c r="DTT340" s="200"/>
      <c r="DTV340" s="200"/>
      <c r="DVC340" s="200"/>
      <c r="DVF340" s="200"/>
      <c r="DVI340" s="200"/>
      <c r="DVL340" s="200"/>
      <c r="DVO340" s="200"/>
      <c r="DVP340" s="200"/>
      <c r="DVQ340" s="200"/>
      <c r="DVT340" s="200"/>
      <c r="DVW340" s="200"/>
      <c r="DVZ340" s="200"/>
      <c r="DWC340" s="200"/>
      <c r="DWE340" s="200"/>
      <c r="DWS340" s="200"/>
      <c r="DWT340" s="200"/>
      <c r="DWU340" s="200"/>
      <c r="DWV340" s="200"/>
      <c r="DWW340" s="200"/>
      <c r="DWX340" s="200"/>
      <c r="DWY340" s="200"/>
      <c r="DWZ340" s="200"/>
      <c r="DXA340" s="200"/>
      <c r="DXB340" s="200"/>
      <c r="DXC340" s="200"/>
      <c r="DXD340" s="200"/>
      <c r="DXE340" s="200"/>
      <c r="DXF340" s="200"/>
      <c r="DXG340" s="200"/>
      <c r="DXH340" s="200"/>
      <c r="DXI340" s="200"/>
      <c r="DXJ340" s="200"/>
      <c r="DXK340" s="200"/>
      <c r="DXQ340" s="200"/>
      <c r="DXR340" s="200"/>
      <c r="DXS340" s="200"/>
      <c r="DXT340" s="200"/>
      <c r="DXU340" s="200"/>
      <c r="DXV340" s="200"/>
      <c r="DXW340" s="200"/>
      <c r="DXY340" s="200"/>
      <c r="DXZ340" s="200"/>
      <c r="DYA340" s="200"/>
      <c r="DYB340" s="200"/>
      <c r="DYC340" s="200"/>
      <c r="DYD340" s="200"/>
      <c r="DYE340" s="200"/>
      <c r="DYF340" s="200"/>
      <c r="DYI340" s="200"/>
      <c r="DYL340" s="200"/>
      <c r="DYO340" s="200"/>
      <c r="DYR340" s="200"/>
      <c r="DYU340" s="200"/>
      <c r="DYX340" s="200"/>
      <c r="DZG340" s="200"/>
      <c r="DZJ340" s="200"/>
      <c r="DZM340" s="200"/>
      <c r="DZP340" s="200"/>
      <c r="DZY340" s="200"/>
      <c r="EAE340" s="200"/>
      <c r="EAH340" s="200"/>
      <c r="EAK340" s="200"/>
      <c r="EAN340" s="200"/>
      <c r="EAT340" s="200"/>
      <c r="EBC340" s="200"/>
      <c r="EBE340" s="200"/>
      <c r="EBF340" s="200"/>
      <c r="EBH340" s="200"/>
      <c r="EBK340" s="200"/>
      <c r="EBN340" s="200"/>
      <c r="EBQ340" s="200"/>
      <c r="EBT340" s="200"/>
      <c r="EBW340" s="200"/>
      <c r="EBY340" s="200"/>
      <c r="ECA340" s="200"/>
      <c r="ECD340" s="200"/>
      <c r="ECG340" s="200"/>
      <c r="ECJ340" s="200"/>
      <c r="ECM340" s="200"/>
      <c r="ECP340" s="200"/>
      <c r="ECS340" s="200"/>
      <c r="ECV340" s="200"/>
      <c r="ECX340" s="200"/>
      <c r="EDA340" s="200"/>
      <c r="EDD340" s="200"/>
      <c r="EDG340" s="200"/>
      <c r="EDM340" s="200"/>
      <c r="EDP340" s="200"/>
      <c r="EDR340" s="200"/>
      <c r="EEY340" s="200"/>
      <c r="EFB340" s="200"/>
      <c r="EFE340" s="200"/>
      <c r="EFH340" s="200"/>
      <c r="EFK340" s="200"/>
      <c r="EFL340" s="200"/>
      <c r="EFM340" s="200"/>
      <c r="EFP340" s="200"/>
      <c r="EFS340" s="200"/>
      <c r="EFV340" s="200"/>
      <c r="EFY340" s="200"/>
      <c r="EGA340" s="200"/>
      <c r="EGO340" s="200"/>
      <c r="EGP340" s="200"/>
      <c r="EGQ340" s="200"/>
      <c r="EGR340" s="200"/>
      <c r="EGS340" s="200"/>
      <c r="EGT340" s="200"/>
      <c r="EGU340" s="200"/>
      <c r="EGV340" s="200"/>
      <c r="EGW340" s="200"/>
      <c r="EGX340" s="200"/>
      <c r="EGY340" s="200"/>
      <c r="EGZ340" s="200"/>
      <c r="EHA340" s="200"/>
      <c r="EHB340" s="200"/>
      <c r="EHC340" s="200"/>
      <c r="EHD340" s="200"/>
      <c r="EHE340" s="200"/>
      <c r="EHF340" s="200"/>
      <c r="EHG340" s="200"/>
      <c r="EHM340" s="200"/>
      <c r="EHN340" s="200"/>
      <c r="EHO340" s="200"/>
      <c r="EHP340" s="200"/>
      <c r="EHQ340" s="200"/>
      <c r="EHR340" s="200"/>
      <c r="EHS340" s="200"/>
      <c r="EHU340" s="200"/>
      <c r="EHV340" s="200"/>
      <c r="EHW340" s="200"/>
      <c r="EHX340" s="200"/>
      <c r="EHY340" s="200"/>
      <c r="EHZ340" s="200"/>
      <c r="EIA340" s="200"/>
      <c r="EIB340" s="200"/>
      <c r="EIE340" s="200"/>
      <c r="EIH340" s="200"/>
      <c r="EIK340" s="200"/>
      <c r="EIN340" s="200"/>
      <c r="EIQ340" s="200"/>
      <c r="EIT340" s="200"/>
      <c r="EJC340" s="200"/>
      <c r="EJF340" s="200"/>
      <c r="EJI340" s="200"/>
      <c r="EJL340" s="200"/>
      <c r="EJU340" s="200"/>
      <c r="EKA340" s="200"/>
      <c r="EKD340" s="200"/>
      <c r="EKG340" s="200"/>
      <c r="EKJ340" s="200"/>
      <c r="EKP340" s="200"/>
      <c r="EKY340" s="200"/>
      <c r="ELA340" s="200"/>
      <c r="ELB340" s="200"/>
      <c r="ELD340" s="200"/>
      <c r="ELG340" s="200"/>
      <c r="ELJ340" s="200"/>
      <c r="ELM340" s="200"/>
      <c r="ELP340" s="200"/>
      <c r="ELS340" s="200"/>
      <c r="ELU340" s="200"/>
      <c r="ELW340" s="200"/>
      <c r="ELZ340" s="200"/>
      <c r="EMC340" s="200"/>
      <c r="EMF340" s="200"/>
      <c r="EMI340" s="200"/>
      <c r="EML340" s="200"/>
      <c r="EMO340" s="200"/>
      <c r="EMR340" s="200"/>
      <c r="EMT340" s="200"/>
      <c r="EMW340" s="200"/>
      <c r="EMZ340" s="200"/>
      <c r="ENC340" s="200"/>
      <c r="ENI340" s="200"/>
      <c r="ENL340" s="200"/>
      <c r="ENN340" s="200"/>
      <c r="EOU340" s="200"/>
      <c r="EOX340" s="200"/>
      <c r="EPA340" s="200"/>
      <c r="EPD340" s="200"/>
      <c r="EPG340" s="200"/>
      <c r="EPH340" s="200"/>
      <c r="EPI340" s="200"/>
      <c r="EPL340" s="200"/>
      <c r="EPO340" s="200"/>
      <c r="EPR340" s="200"/>
      <c r="EPU340" s="200"/>
      <c r="EPW340" s="200"/>
      <c r="EQK340" s="200"/>
      <c r="EQL340" s="200"/>
      <c r="EQM340" s="200"/>
      <c r="EQN340" s="200"/>
      <c r="EQO340" s="200"/>
      <c r="EQP340" s="200"/>
      <c r="EQQ340" s="200"/>
      <c r="EQR340" s="200"/>
      <c r="EQS340" s="200"/>
      <c r="EQT340" s="200"/>
      <c r="EQU340" s="200"/>
      <c r="EQV340" s="200"/>
      <c r="EQW340" s="200"/>
      <c r="EQX340" s="200"/>
      <c r="EQY340" s="200"/>
      <c r="EQZ340" s="200"/>
      <c r="ERA340" s="200"/>
      <c r="ERB340" s="200"/>
      <c r="ERC340" s="200"/>
      <c r="ERI340" s="200"/>
      <c r="ERJ340" s="200"/>
      <c r="ERK340" s="200"/>
      <c r="ERL340" s="200"/>
      <c r="ERM340" s="200"/>
      <c r="ERN340" s="200"/>
      <c r="ERO340" s="200"/>
      <c r="ERQ340" s="200"/>
      <c r="ERR340" s="200"/>
      <c r="ERS340" s="200"/>
      <c r="ERT340" s="200"/>
      <c r="ERU340" s="200"/>
      <c r="ERV340" s="200"/>
      <c r="ERW340" s="200"/>
      <c r="ERX340" s="200"/>
      <c r="ESA340" s="200"/>
      <c r="ESD340" s="200"/>
      <c r="ESG340" s="200"/>
      <c r="ESJ340" s="200"/>
      <c r="ESM340" s="200"/>
      <c r="ESP340" s="200"/>
      <c r="ESY340" s="200"/>
      <c r="ETB340" s="200"/>
      <c r="ETE340" s="200"/>
      <c r="ETH340" s="200"/>
      <c r="ETQ340" s="200"/>
      <c r="ETW340" s="200"/>
      <c r="ETZ340" s="200"/>
      <c r="EUC340" s="200"/>
      <c r="EUF340" s="200"/>
      <c r="EUL340" s="200"/>
      <c r="EUU340" s="200"/>
      <c r="EUW340" s="200"/>
      <c r="EUX340" s="200"/>
      <c r="EUZ340" s="200"/>
      <c r="EVC340" s="200"/>
      <c r="EVF340" s="200"/>
      <c r="EVI340" s="200"/>
      <c r="EVL340" s="200"/>
      <c r="EVO340" s="200"/>
      <c r="EVQ340" s="200"/>
      <c r="EVS340" s="200"/>
      <c r="EVV340" s="200"/>
      <c r="EVY340" s="200"/>
      <c r="EWB340" s="200"/>
      <c r="EWE340" s="200"/>
      <c r="EWH340" s="200"/>
      <c r="EWK340" s="200"/>
      <c r="EWN340" s="200"/>
      <c r="EWP340" s="200"/>
      <c r="EWS340" s="200"/>
      <c r="EWV340" s="200"/>
      <c r="EWY340" s="200"/>
      <c r="EXE340" s="200"/>
      <c r="EXH340" s="200"/>
      <c r="EXJ340" s="200"/>
      <c r="EYQ340" s="200"/>
      <c r="EYT340" s="200"/>
      <c r="EYW340" s="200"/>
      <c r="EYZ340" s="200"/>
      <c r="EZC340" s="200"/>
      <c r="EZD340" s="200"/>
      <c r="EZE340" s="200"/>
      <c r="EZH340" s="200"/>
      <c r="EZK340" s="200"/>
      <c r="EZN340" s="200"/>
      <c r="EZQ340" s="200"/>
      <c r="EZS340" s="200"/>
      <c r="FAG340" s="200"/>
      <c r="FAH340" s="200"/>
      <c r="FAI340" s="200"/>
      <c r="FAJ340" s="200"/>
      <c r="FAK340" s="200"/>
      <c r="FAL340" s="200"/>
      <c r="FAM340" s="200"/>
      <c r="FAN340" s="200"/>
      <c r="FAO340" s="200"/>
      <c r="FAP340" s="200"/>
      <c r="FAQ340" s="200"/>
      <c r="FAR340" s="200"/>
      <c r="FAS340" s="200"/>
      <c r="FAT340" s="200"/>
      <c r="FAU340" s="200"/>
      <c r="FAV340" s="200"/>
      <c r="FAW340" s="200"/>
      <c r="FAX340" s="200"/>
      <c r="FAY340" s="200"/>
      <c r="FBE340" s="200"/>
      <c r="FBF340" s="200"/>
      <c r="FBG340" s="200"/>
      <c r="FBH340" s="200"/>
      <c r="FBI340" s="200"/>
      <c r="FBJ340" s="200"/>
      <c r="FBK340" s="200"/>
      <c r="FBM340" s="200"/>
      <c r="FBN340" s="200"/>
      <c r="FBO340" s="200"/>
      <c r="FBP340" s="200"/>
      <c r="FBQ340" s="200"/>
      <c r="FBR340" s="200"/>
      <c r="FBS340" s="200"/>
      <c r="FBT340" s="200"/>
      <c r="FBW340" s="200"/>
      <c r="FBZ340" s="200"/>
      <c r="FCC340" s="200"/>
      <c r="FCF340" s="200"/>
      <c r="FCI340" s="200"/>
      <c r="FCL340" s="200"/>
      <c r="FCU340" s="200"/>
      <c r="FCX340" s="200"/>
      <c r="FDA340" s="200"/>
      <c r="FDD340" s="200"/>
      <c r="FDM340" s="200"/>
      <c r="FDS340" s="200"/>
      <c r="FDV340" s="200"/>
      <c r="FDY340" s="200"/>
      <c r="FEB340" s="200"/>
      <c r="FEH340" s="200"/>
      <c r="FEQ340" s="200"/>
      <c r="FES340" s="200"/>
      <c r="FET340" s="200"/>
      <c r="FEV340" s="200"/>
      <c r="FEY340" s="200"/>
      <c r="FFB340" s="200"/>
      <c r="FFE340" s="200"/>
      <c r="FFH340" s="200"/>
      <c r="FFK340" s="200"/>
      <c r="FFM340" s="200"/>
      <c r="FFO340" s="200"/>
      <c r="FFR340" s="200"/>
      <c r="FFU340" s="200"/>
      <c r="FFX340" s="200"/>
      <c r="FGA340" s="200"/>
      <c r="FGD340" s="200"/>
      <c r="FGG340" s="200"/>
      <c r="FGJ340" s="200"/>
      <c r="FGL340" s="200"/>
      <c r="FGO340" s="200"/>
      <c r="FGR340" s="200"/>
      <c r="FGU340" s="200"/>
      <c r="FHA340" s="200"/>
      <c r="FHD340" s="200"/>
      <c r="FHF340" s="200"/>
      <c r="FIM340" s="200"/>
      <c r="FIP340" s="200"/>
      <c r="FIS340" s="200"/>
      <c r="FIV340" s="200"/>
      <c r="FIY340" s="200"/>
      <c r="FIZ340" s="200"/>
      <c r="FJA340" s="200"/>
      <c r="FJD340" s="200"/>
      <c r="FJG340" s="200"/>
      <c r="FJJ340" s="200"/>
      <c r="FJM340" s="200"/>
      <c r="FJO340" s="200"/>
      <c r="FKC340" s="200"/>
      <c r="FKD340" s="200"/>
      <c r="FKE340" s="200"/>
      <c r="FKF340" s="200"/>
      <c r="FKG340" s="200"/>
      <c r="FKH340" s="200"/>
      <c r="FKI340" s="200"/>
      <c r="FKJ340" s="200"/>
      <c r="FKK340" s="200"/>
      <c r="FKL340" s="200"/>
      <c r="FKM340" s="200"/>
      <c r="FKN340" s="200"/>
      <c r="FKO340" s="200"/>
      <c r="FKP340" s="200"/>
      <c r="FKQ340" s="200"/>
      <c r="FKR340" s="200"/>
      <c r="FKS340" s="200"/>
      <c r="FKT340" s="200"/>
      <c r="FKU340" s="200"/>
      <c r="FLA340" s="200"/>
      <c r="FLB340" s="200"/>
      <c r="FLC340" s="200"/>
      <c r="FLD340" s="200"/>
      <c r="FLE340" s="200"/>
      <c r="FLF340" s="200"/>
      <c r="FLG340" s="200"/>
      <c r="FLI340" s="200"/>
      <c r="FLJ340" s="200"/>
      <c r="FLK340" s="200"/>
      <c r="FLL340" s="200"/>
      <c r="FLM340" s="200"/>
      <c r="FLN340" s="200"/>
      <c r="FLO340" s="200"/>
      <c r="FLP340" s="200"/>
      <c r="FLS340" s="200"/>
      <c r="FLV340" s="200"/>
      <c r="FLY340" s="200"/>
      <c r="FMB340" s="200"/>
      <c r="FME340" s="200"/>
      <c r="FMH340" s="200"/>
      <c r="FMQ340" s="200"/>
      <c r="FMT340" s="200"/>
      <c r="FMW340" s="200"/>
      <c r="FMZ340" s="200"/>
      <c r="FNI340" s="200"/>
      <c r="FNO340" s="200"/>
      <c r="FNR340" s="200"/>
      <c r="FNU340" s="200"/>
      <c r="FNX340" s="200"/>
      <c r="FOD340" s="200"/>
      <c r="FOM340" s="200"/>
      <c r="FOO340" s="200"/>
      <c r="FOP340" s="200"/>
      <c r="FOR340" s="200"/>
      <c r="FOU340" s="200"/>
      <c r="FOX340" s="200"/>
      <c r="FPA340" s="200"/>
      <c r="FPD340" s="200"/>
      <c r="FPG340" s="200"/>
      <c r="FPI340" s="200"/>
      <c r="FPK340" s="200"/>
      <c r="FPN340" s="200"/>
      <c r="FPQ340" s="200"/>
      <c r="FPT340" s="200"/>
      <c r="FPW340" s="200"/>
      <c r="FPZ340" s="200"/>
      <c r="FQC340" s="200"/>
      <c r="FQF340" s="200"/>
      <c r="FQH340" s="200"/>
      <c r="FQK340" s="200"/>
      <c r="FQN340" s="200"/>
      <c r="FQQ340" s="200"/>
      <c r="FQW340" s="200"/>
      <c r="FQZ340" s="200"/>
      <c r="FRB340" s="200"/>
      <c r="FSI340" s="200"/>
      <c r="FSL340" s="200"/>
      <c r="FSO340" s="200"/>
      <c r="FSR340" s="200"/>
      <c r="FSU340" s="200"/>
      <c r="FSV340" s="200"/>
      <c r="FSW340" s="200"/>
      <c r="FSZ340" s="200"/>
      <c r="FTC340" s="200"/>
      <c r="FTF340" s="200"/>
      <c r="FTI340" s="200"/>
      <c r="FTK340" s="200"/>
      <c r="FTY340" s="200"/>
      <c r="FTZ340" s="200"/>
      <c r="FUA340" s="200"/>
      <c r="FUB340" s="200"/>
      <c r="FUC340" s="200"/>
      <c r="FUD340" s="200"/>
      <c r="FUE340" s="200"/>
      <c r="FUF340" s="200"/>
      <c r="FUG340" s="200"/>
      <c r="FUH340" s="200"/>
      <c r="FUI340" s="200"/>
      <c r="FUJ340" s="200"/>
      <c r="FUK340" s="200"/>
      <c r="FUL340" s="200"/>
      <c r="FUM340" s="200"/>
      <c r="FUN340" s="200"/>
      <c r="FUO340" s="200"/>
      <c r="FUP340" s="200"/>
      <c r="FUQ340" s="200"/>
      <c r="FUW340" s="200"/>
      <c r="FUX340" s="200"/>
      <c r="FUY340" s="200"/>
      <c r="FUZ340" s="200"/>
      <c r="FVA340" s="200"/>
      <c r="FVB340" s="200"/>
      <c r="FVC340" s="200"/>
      <c r="FVE340" s="200"/>
      <c r="FVF340" s="200"/>
      <c r="FVG340" s="200"/>
      <c r="FVH340" s="200"/>
      <c r="FVI340" s="200"/>
      <c r="FVJ340" s="200"/>
      <c r="FVK340" s="200"/>
      <c r="FVL340" s="200"/>
      <c r="FVO340" s="200"/>
      <c r="FVR340" s="200"/>
      <c r="FVU340" s="200"/>
      <c r="FVX340" s="200"/>
      <c r="FWA340" s="200"/>
      <c r="FWD340" s="200"/>
      <c r="FWM340" s="200"/>
      <c r="FWP340" s="200"/>
      <c r="FWS340" s="200"/>
      <c r="FWV340" s="200"/>
      <c r="FXE340" s="200"/>
      <c r="FXK340" s="200"/>
      <c r="FXN340" s="200"/>
      <c r="FXQ340" s="200"/>
      <c r="FXT340" s="200"/>
      <c r="FXZ340" s="200"/>
      <c r="FYI340" s="200"/>
      <c r="FYK340" s="200"/>
      <c r="FYL340" s="200"/>
      <c r="FYN340" s="200"/>
      <c r="FYQ340" s="200"/>
      <c r="FYT340" s="200"/>
      <c r="FYW340" s="200"/>
      <c r="FYZ340" s="200"/>
      <c r="FZC340" s="200"/>
      <c r="FZE340" s="200"/>
      <c r="FZG340" s="200"/>
      <c r="FZJ340" s="200"/>
      <c r="FZM340" s="200"/>
      <c r="FZP340" s="200"/>
      <c r="FZS340" s="200"/>
      <c r="FZV340" s="200"/>
      <c r="FZY340" s="200"/>
      <c r="GAB340" s="200"/>
      <c r="GAD340" s="200"/>
      <c r="GAG340" s="200"/>
      <c r="GAJ340" s="200"/>
      <c r="GAM340" s="200"/>
      <c r="GAS340" s="200"/>
      <c r="GAV340" s="200"/>
      <c r="GAX340" s="200"/>
      <c r="GCE340" s="200"/>
      <c r="GCH340" s="200"/>
      <c r="GCK340" s="200"/>
      <c r="GCN340" s="200"/>
      <c r="GCQ340" s="200"/>
      <c r="GCR340" s="200"/>
      <c r="GCS340" s="200"/>
      <c r="GCV340" s="200"/>
      <c r="GCY340" s="200"/>
      <c r="GDB340" s="200"/>
      <c r="GDE340" s="200"/>
      <c r="GDG340" s="200"/>
      <c r="GDU340" s="200"/>
      <c r="GDV340" s="200"/>
      <c r="GDW340" s="200"/>
      <c r="GDX340" s="200"/>
      <c r="GDY340" s="200"/>
      <c r="GDZ340" s="200"/>
      <c r="GEA340" s="200"/>
      <c r="GEB340" s="200"/>
      <c r="GEC340" s="200"/>
      <c r="GED340" s="200"/>
      <c r="GEE340" s="200"/>
      <c r="GEF340" s="200"/>
      <c r="GEG340" s="200"/>
      <c r="GEH340" s="200"/>
      <c r="GEI340" s="200"/>
      <c r="GEJ340" s="200"/>
      <c r="GEK340" s="200"/>
      <c r="GEL340" s="200"/>
      <c r="GEM340" s="200"/>
      <c r="GES340" s="200"/>
      <c r="GET340" s="200"/>
      <c r="GEU340" s="200"/>
      <c r="GEV340" s="200"/>
      <c r="GEW340" s="200"/>
      <c r="GEX340" s="200"/>
      <c r="GEY340" s="200"/>
      <c r="GFA340" s="200"/>
      <c r="GFB340" s="200"/>
      <c r="GFC340" s="200"/>
      <c r="GFD340" s="200"/>
      <c r="GFE340" s="200"/>
      <c r="GFF340" s="200"/>
      <c r="GFG340" s="200"/>
      <c r="GFH340" s="200"/>
      <c r="GFK340" s="200"/>
      <c r="GFN340" s="200"/>
      <c r="GFQ340" s="200"/>
      <c r="GFT340" s="200"/>
      <c r="GFW340" s="200"/>
      <c r="GFZ340" s="200"/>
      <c r="GGI340" s="200"/>
      <c r="GGL340" s="200"/>
      <c r="GGO340" s="200"/>
      <c r="GGR340" s="200"/>
      <c r="GHA340" s="200"/>
      <c r="GHG340" s="200"/>
      <c r="GHJ340" s="200"/>
      <c r="GHM340" s="200"/>
      <c r="GHP340" s="200"/>
      <c r="GHV340" s="200"/>
      <c r="GIE340" s="200"/>
      <c r="GIG340" s="200"/>
      <c r="GIH340" s="200"/>
      <c r="GIJ340" s="200"/>
      <c r="GIM340" s="200"/>
      <c r="GIP340" s="200"/>
      <c r="GIS340" s="200"/>
      <c r="GIV340" s="200"/>
      <c r="GIY340" s="200"/>
      <c r="GJA340" s="200"/>
      <c r="GJC340" s="200"/>
      <c r="GJF340" s="200"/>
      <c r="GJI340" s="200"/>
      <c r="GJL340" s="200"/>
      <c r="GJO340" s="200"/>
      <c r="GJR340" s="200"/>
      <c r="GJU340" s="200"/>
      <c r="GJX340" s="200"/>
      <c r="GJZ340" s="200"/>
      <c r="GKC340" s="200"/>
      <c r="GKF340" s="200"/>
      <c r="GKI340" s="200"/>
      <c r="GKO340" s="200"/>
      <c r="GKR340" s="200"/>
      <c r="GKT340" s="200"/>
      <c r="GMA340" s="200"/>
      <c r="GMD340" s="200"/>
      <c r="GMG340" s="200"/>
      <c r="GMJ340" s="200"/>
      <c r="GMM340" s="200"/>
      <c r="GMN340" s="200"/>
      <c r="GMO340" s="200"/>
      <c r="GMR340" s="200"/>
      <c r="GMU340" s="200"/>
      <c r="GMX340" s="200"/>
      <c r="GNA340" s="200"/>
      <c r="GNC340" s="200"/>
      <c r="GNQ340" s="200"/>
      <c r="GNR340" s="200"/>
      <c r="GNS340" s="200"/>
      <c r="GNT340" s="200"/>
      <c r="GNU340" s="200"/>
      <c r="GNV340" s="200"/>
      <c r="GNW340" s="200"/>
      <c r="GNX340" s="200"/>
      <c r="GNY340" s="200"/>
      <c r="GNZ340" s="200"/>
      <c r="GOA340" s="200"/>
      <c r="GOB340" s="200"/>
      <c r="GOC340" s="200"/>
      <c r="GOD340" s="200"/>
      <c r="GOE340" s="200"/>
      <c r="GOF340" s="200"/>
      <c r="GOG340" s="200"/>
      <c r="GOH340" s="200"/>
      <c r="GOI340" s="200"/>
      <c r="GOO340" s="200"/>
      <c r="GOP340" s="200"/>
      <c r="GOQ340" s="200"/>
      <c r="GOR340" s="200"/>
      <c r="GOS340" s="200"/>
      <c r="GOT340" s="200"/>
      <c r="GOU340" s="200"/>
      <c r="GOW340" s="200"/>
      <c r="GOX340" s="200"/>
      <c r="GOY340" s="200"/>
      <c r="GOZ340" s="200"/>
      <c r="GPA340" s="200"/>
      <c r="GPB340" s="200"/>
      <c r="GPC340" s="200"/>
      <c r="GPD340" s="200"/>
      <c r="GPG340" s="200"/>
      <c r="GPJ340" s="200"/>
      <c r="GPM340" s="200"/>
      <c r="GPP340" s="200"/>
      <c r="GPS340" s="200"/>
      <c r="GPV340" s="200"/>
      <c r="GQE340" s="200"/>
      <c r="GQH340" s="200"/>
      <c r="GQK340" s="200"/>
      <c r="GQN340" s="200"/>
      <c r="GQW340" s="200"/>
      <c r="GRC340" s="200"/>
      <c r="GRF340" s="200"/>
      <c r="GRI340" s="200"/>
      <c r="GRL340" s="200"/>
      <c r="GRR340" s="200"/>
      <c r="GSA340" s="200"/>
      <c r="GSC340" s="200"/>
      <c r="GSD340" s="200"/>
      <c r="GSF340" s="200"/>
      <c r="GSI340" s="200"/>
      <c r="GSL340" s="200"/>
      <c r="GSO340" s="200"/>
      <c r="GSR340" s="200"/>
      <c r="GSU340" s="200"/>
      <c r="GSW340" s="200"/>
      <c r="GSY340" s="200"/>
      <c r="GTB340" s="200"/>
      <c r="GTE340" s="200"/>
      <c r="GTH340" s="200"/>
      <c r="GTK340" s="200"/>
      <c r="GTN340" s="200"/>
      <c r="GTQ340" s="200"/>
      <c r="GTT340" s="200"/>
      <c r="GTV340" s="200"/>
      <c r="GTY340" s="200"/>
      <c r="GUB340" s="200"/>
      <c r="GUE340" s="200"/>
      <c r="GUK340" s="200"/>
      <c r="GUN340" s="200"/>
      <c r="GUP340" s="200"/>
      <c r="GVW340" s="200"/>
      <c r="GVZ340" s="200"/>
      <c r="GWC340" s="200"/>
      <c r="GWF340" s="200"/>
      <c r="GWI340" s="200"/>
      <c r="GWJ340" s="200"/>
      <c r="GWK340" s="200"/>
      <c r="GWN340" s="200"/>
      <c r="GWQ340" s="200"/>
      <c r="GWT340" s="200"/>
      <c r="GWW340" s="200"/>
      <c r="GWY340" s="200"/>
      <c r="GXM340" s="200"/>
      <c r="GXN340" s="200"/>
      <c r="GXO340" s="200"/>
      <c r="GXP340" s="200"/>
      <c r="GXQ340" s="200"/>
      <c r="GXR340" s="200"/>
      <c r="GXS340" s="200"/>
      <c r="GXT340" s="200"/>
      <c r="GXU340" s="200"/>
      <c r="GXV340" s="200"/>
      <c r="GXW340" s="200"/>
      <c r="GXX340" s="200"/>
      <c r="GXY340" s="200"/>
      <c r="GXZ340" s="200"/>
      <c r="GYA340" s="200"/>
      <c r="GYB340" s="200"/>
      <c r="GYC340" s="200"/>
      <c r="GYD340" s="200"/>
      <c r="GYE340" s="200"/>
      <c r="GYK340" s="200"/>
      <c r="GYL340" s="200"/>
      <c r="GYM340" s="200"/>
      <c r="GYN340" s="200"/>
      <c r="GYO340" s="200"/>
      <c r="GYP340" s="200"/>
      <c r="GYQ340" s="200"/>
      <c r="GYS340" s="200"/>
      <c r="GYT340" s="200"/>
      <c r="GYU340" s="200"/>
      <c r="GYV340" s="200"/>
      <c r="GYW340" s="200"/>
      <c r="GYX340" s="200"/>
      <c r="GYY340" s="200"/>
      <c r="GYZ340" s="200"/>
      <c r="GZC340" s="200"/>
      <c r="GZF340" s="200"/>
      <c r="GZI340" s="200"/>
      <c r="GZL340" s="200"/>
      <c r="GZO340" s="200"/>
      <c r="GZR340" s="200"/>
      <c r="HAA340" s="200"/>
      <c r="HAD340" s="200"/>
      <c r="HAG340" s="200"/>
      <c r="HAJ340" s="200"/>
      <c r="HAS340" s="200"/>
      <c r="HAY340" s="200"/>
      <c r="HBB340" s="200"/>
      <c r="HBE340" s="200"/>
      <c r="HBH340" s="200"/>
      <c r="HBN340" s="200"/>
      <c r="HBW340" s="200"/>
      <c r="HBY340" s="200"/>
      <c r="HBZ340" s="200"/>
      <c r="HCB340" s="200"/>
      <c r="HCE340" s="200"/>
      <c r="HCH340" s="200"/>
      <c r="HCK340" s="200"/>
      <c r="HCN340" s="200"/>
      <c r="HCQ340" s="200"/>
      <c r="HCS340" s="200"/>
      <c r="HCU340" s="200"/>
      <c r="HCX340" s="200"/>
      <c r="HDA340" s="200"/>
      <c r="HDD340" s="200"/>
      <c r="HDG340" s="200"/>
      <c r="HDJ340" s="200"/>
      <c r="HDM340" s="200"/>
      <c r="HDP340" s="200"/>
      <c r="HDR340" s="200"/>
      <c r="HDU340" s="200"/>
      <c r="HDX340" s="200"/>
      <c r="HEA340" s="200"/>
      <c r="HEG340" s="200"/>
      <c r="HEJ340" s="200"/>
      <c r="HEL340" s="200"/>
      <c r="HFS340" s="200"/>
      <c r="HFV340" s="200"/>
      <c r="HFY340" s="200"/>
      <c r="HGB340" s="200"/>
      <c r="HGE340" s="200"/>
      <c r="HGF340" s="200"/>
      <c r="HGG340" s="200"/>
      <c r="HGJ340" s="200"/>
      <c r="HGM340" s="200"/>
      <c r="HGP340" s="200"/>
      <c r="HGS340" s="200"/>
      <c r="HGU340" s="200"/>
      <c r="HHI340" s="200"/>
      <c r="HHJ340" s="200"/>
      <c r="HHK340" s="200"/>
      <c r="HHL340" s="200"/>
      <c r="HHM340" s="200"/>
      <c r="HHN340" s="200"/>
      <c r="HHO340" s="200"/>
      <c r="HHP340" s="200"/>
      <c r="HHQ340" s="200"/>
      <c r="HHR340" s="200"/>
      <c r="HHS340" s="200"/>
      <c r="HHT340" s="200"/>
      <c r="HHU340" s="200"/>
      <c r="HHV340" s="200"/>
      <c r="HHW340" s="200"/>
      <c r="HHX340" s="200"/>
      <c r="HHY340" s="200"/>
      <c r="HHZ340" s="200"/>
      <c r="HIA340" s="200"/>
      <c r="HIG340" s="200"/>
      <c r="HIH340" s="200"/>
      <c r="HII340" s="200"/>
      <c r="HIJ340" s="200"/>
      <c r="HIK340" s="200"/>
      <c r="HIL340" s="200"/>
      <c r="HIM340" s="200"/>
      <c r="HIO340" s="200"/>
      <c r="HIP340" s="200"/>
      <c r="HIQ340" s="200"/>
      <c r="HIR340" s="200"/>
      <c r="HIS340" s="200"/>
      <c r="HIT340" s="200"/>
      <c r="HIU340" s="200"/>
      <c r="HIV340" s="200"/>
      <c r="HIY340" s="200"/>
      <c r="HJB340" s="200"/>
      <c r="HJE340" s="200"/>
      <c r="HJH340" s="200"/>
      <c r="HJK340" s="200"/>
      <c r="HJN340" s="200"/>
      <c r="HJW340" s="200"/>
      <c r="HJZ340" s="200"/>
      <c r="HKC340" s="200"/>
      <c r="HKF340" s="200"/>
      <c r="HKO340" s="200"/>
      <c r="HKU340" s="200"/>
      <c r="HKX340" s="200"/>
      <c r="HLA340" s="200"/>
      <c r="HLD340" s="200"/>
      <c r="HLJ340" s="200"/>
      <c r="HLS340" s="200"/>
      <c r="HLU340" s="200"/>
      <c r="HLV340" s="200"/>
      <c r="HLX340" s="200"/>
      <c r="HMA340" s="200"/>
      <c r="HMD340" s="200"/>
      <c r="HMG340" s="200"/>
      <c r="HMJ340" s="200"/>
      <c r="HMM340" s="200"/>
      <c r="HMO340" s="200"/>
      <c r="HMQ340" s="200"/>
      <c r="HMT340" s="200"/>
      <c r="HMW340" s="200"/>
      <c r="HMZ340" s="200"/>
      <c r="HNC340" s="200"/>
      <c r="HNF340" s="200"/>
      <c r="HNI340" s="200"/>
      <c r="HNL340" s="200"/>
      <c r="HNN340" s="200"/>
      <c r="HNQ340" s="200"/>
      <c r="HNT340" s="200"/>
      <c r="HNW340" s="200"/>
      <c r="HOC340" s="200"/>
      <c r="HOF340" s="200"/>
      <c r="HOH340" s="200"/>
      <c r="HPO340" s="200"/>
      <c r="HPR340" s="200"/>
      <c r="HPU340" s="200"/>
      <c r="HPX340" s="200"/>
      <c r="HQA340" s="200"/>
      <c r="HQB340" s="200"/>
      <c r="HQC340" s="200"/>
      <c r="HQF340" s="200"/>
      <c r="HQI340" s="200"/>
      <c r="HQL340" s="200"/>
      <c r="HQO340" s="200"/>
      <c r="HQQ340" s="200"/>
      <c r="HRE340" s="200"/>
      <c r="HRF340" s="200"/>
      <c r="HRG340" s="200"/>
      <c r="HRH340" s="200"/>
      <c r="HRI340" s="200"/>
      <c r="HRJ340" s="200"/>
      <c r="HRK340" s="200"/>
      <c r="HRL340" s="200"/>
      <c r="HRM340" s="200"/>
      <c r="HRN340" s="200"/>
      <c r="HRO340" s="200"/>
      <c r="HRP340" s="200"/>
      <c r="HRQ340" s="200"/>
      <c r="HRR340" s="200"/>
      <c r="HRS340" s="200"/>
      <c r="HRT340" s="200"/>
      <c r="HRU340" s="200"/>
      <c r="HRV340" s="200"/>
      <c r="HRW340" s="200"/>
      <c r="HSC340" s="200"/>
      <c r="HSD340" s="200"/>
      <c r="HSE340" s="200"/>
      <c r="HSF340" s="200"/>
      <c r="HSG340" s="200"/>
      <c r="HSH340" s="200"/>
      <c r="HSI340" s="200"/>
      <c r="HSK340" s="200"/>
      <c r="HSL340" s="200"/>
      <c r="HSM340" s="200"/>
      <c r="HSN340" s="200"/>
      <c r="HSO340" s="200"/>
      <c r="HSP340" s="200"/>
      <c r="HSQ340" s="200"/>
      <c r="HSR340" s="200"/>
      <c r="HSU340" s="200"/>
      <c r="HSX340" s="200"/>
      <c r="HTA340" s="200"/>
      <c r="HTD340" s="200"/>
      <c r="HTG340" s="200"/>
      <c r="HTJ340" s="200"/>
      <c r="HTS340" s="200"/>
      <c r="HTV340" s="200"/>
      <c r="HTY340" s="200"/>
      <c r="HUB340" s="200"/>
      <c r="HUK340" s="200"/>
      <c r="HUQ340" s="200"/>
      <c r="HUT340" s="200"/>
      <c r="HUW340" s="200"/>
      <c r="HUZ340" s="200"/>
      <c r="HVF340" s="200"/>
      <c r="HVO340" s="200"/>
      <c r="HVQ340" s="200"/>
      <c r="HVR340" s="200"/>
      <c r="HVT340" s="200"/>
      <c r="HVW340" s="200"/>
      <c r="HVZ340" s="200"/>
      <c r="HWC340" s="200"/>
      <c r="HWF340" s="200"/>
      <c r="HWI340" s="200"/>
      <c r="HWK340" s="200"/>
      <c r="HWM340" s="200"/>
      <c r="HWP340" s="200"/>
      <c r="HWS340" s="200"/>
      <c r="HWV340" s="200"/>
      <c r="HWY340" s="200"/>
      <c r="HXB340" s="200"/>
      <c r="HXE340" s="200"/>
      <c r="HXH340" s="200"/>
      <c r="HXJ340" s="200"/>
      <c r="HXM340" s="200"/>
      <c r="HXP340" s="200"/>
      <c r="HXS340" s="200"/>
      <c r="HXY340" s="200"/>
      <c r="HYB340" s="200"/>
      <c r="HYD340" s="200"/>
      <c r="HZK340" s="200"/>
      <c r="HZN340" s="200"/>
      <c r="HZQ340" s="200"/>
      <c r="HZT340" s="200"/>
      <c r="HZW340" s="200"/>
      <c r="HZX340" s="200"/>
      <c r="HZY340" s="200"/>
      <c r="IAB340" s="200"/>
      <c r="IAE340" s="200"/>
      <c r="IAH340" s="200"/>
      <c r="IAK340" s="200"/>
      <c r="IAM340" s="200"/>
      <c r="IBA340" s="200"/>
      <c r="IBB340" s="200"/>
      <c r="IBC340" s="200"/>
      <c r="IBD340" s="200"/>
      <c r="IBE340" s="200"/>
      <c r="IBF340" s="200"/>
      <c r="IBG340" s="200"/>
      <c r="IBH340" s="200"/>
      <c r="IBI340" s="200"/>
      <c r="IBJ340" s="200"/>
      <c r="IBK340" s="200"/>
      <c r="IBL340" s="200"/>
      <c r="IBM340" s="200"/>
      <c r="IBN340" s="200"/>
      <c r="IBO340" s="200"/>
      <c r="IBP340" s="200"/>
      <c r="IBQ340" s="200"/>
      <c r="IBR340" s="200"/>
      <c r="IBS340" s="200"/>
      <c r="IBY340" s="200"/>
      <c r="IBZ340" s="200"/>
      <c r="ICA340" s="200"/>
      <c r="ICB340" s="200"/>
      <c r="ICC340" s="200"/>
      <c r="ICD340" s="200"/>
      <c r="ICE340" s="200"/>
      <c r="ICG340" s="200"/>
      <c r="ICH340" s="200"/>
      <c r="ICI340" s="200"/>
      <c r="ICJ340" s="200"/>
      <c r="ICK340" s="200"/>
      <c r="ICL340" s="200"/>
      <c r="ICM340" s="200"/>
      <c r="ICN340" s="200"/>
      <c r="ICQ340" s="200"/>
      <c r="ICT340" s="200"/>
      <c r="ICW340" s="200"/>
      <c r="ICZ340" s="200"/>
      <c r="IDC340" s="200"/>
      <c r="IDF340" s="200"/>
      <c r="IDO340" s="200"/>
      <c r="IDR340" s="200"/>
      <c r="IDU340" s="200"/>
      <c r="IDX340" s="200"/>
      <c r="IEG340" s="200"/>
      <c r="IEM340" s="200"/>
      <c r="IEP340" s="200"/>
      <c r="IES340" s="200"/>
      <c r="IEV340" s="200"/>
      <c r="IFB340" s="200"/>
      <c r="IFK340" s="200"/>
      <c r="IFM340" s="200"/>
      <c r="IFN340" s="200"/>
      <c r="IFP340" s="200"/>
      <c r="IFS340" s="200"/>
      <c r="IFV340" s="200"/>
      <c r="IFY340" s="200"/>
      <c r="IGB340" s="200"/>
      <c r="IGE340" s="200"/>
      <c r="IGG340" s="200"/>
      <c r="IGI340" s="200"/>
      <c r="IGL340" s="200"/>
      <c r="IGO340" s="200"/>
      <c r="IGR340" s="200"/>
      <c r="IGU340" s="200"/>
      <c r="IGX340" s="200"/>
      <c r="IHA340" s="200"/>
      <c r="IHD340" s="200"/>
      <c r="IHF340" s="200"/>
      <c r="IHI340" s="200"/>
      <c r="IHL340" s="200"/>
      <c r="IHO340" s="200"/>
      <c r="IHU340" s="200"/>
      <c r="IHX340" s="200"/>
      <c r="IHZ340" s="200"/>
      <c r="IJG340" s="200"/>
      <c r="IJJ340" s="200"/>
      <c r="IJM340" s="200"/>
      <c r="IJP340" s="200"/>
      <c r="IJS340" s="200"/>
      <c r="IJT340" s="200"/>
      <c r="IJU340" s="200"/>
      <c r="IJX340" s="200"/>
      <c r="IKA340" s="200"/>
      <c r="IKD340" s="200"/>
      <c r="IKG340" s="200"/>
      <c r="IKI340" s="200"/>
      <c r="IKW340" s="200"/>
      <c r="IKX340" s="200"/>
      <c r="IKY340" s="200"/>
      <c r="IKZ340" s="200"/>
      <c r="ILA340" s="200"/>
      <c r="ILB340" s="200"/>
      <c r="ILC340" s="200"/>
      <c r="ILD340" s="200"/>
      <c r="ILE340" s="200"/>
      <c r="ILF340" s="200"/>
      <c r="ILG340" s="200"/>
      <c r="ILH340" s="200"/>
      <c r="ILI340" s="200"/>
      <c r="ILJ340" s="200"/>
      <c r="ILK340" s="200"/>
      <c r="ILL340" s="200"/>
      <c r="ILM340" s="200"/>
      <c r="ILN340" s="200"/>
      <c r="ILO340" s="200"/>
      <c r="ILU340" s="200"/>
      <c r="ILV340" s="200"/>
      <c r="ILW340" s="200"/>
      <c r="ILX340" s="200"/>
      <c r="ILY340" s="200"/>
      <c r="ILZ340" s="200"/>
      <c r="IMA340" s="200"/>
      <c r="IMC340" s="200"/>
      <c r="IMD340" s="200"/>
      <c r="IME340" s="200"/>
      <c r="IMF340" s="200"/>
      <c r="IMG340" s="200"/>
      <c r="IMH340" s="200"/>
      <c r="IMI340" s="200"/>
      <c r="IMJ340" s="200"/>
      <c r="IMM340" s="200"/>
      <c r="IMP340" s="200"/>
      <c r="IMS340" s="200"/>
      <c r="IMV340" s="200"/>
      <c r="IMY340" s="200"/>
      <c r="INB340" s="200"/>
      <c r="INK340" s="200"/>
      <c r="INN340" s="200"/>
      <c r="INQ340" s="200"/>
      <c r="INT340" s="200"/>
      <c r="IOC340" s="200"/>
      <c r="IOI340" s="200"/>
      <c r="IOL340" s="200"/>
      <c r="IOO340" s="200"/>
      <c r="IOR340" s="200"/>
      <c r="IOX340" s="200"/>
      <c r="IPG340" s="200"/>
      <c r="IPI340" s="200"/>
      <c r="IPJ340" s="200"/>
      <c r="IPL340" s="200"/>
      <c r="IPO340" s="200"/>
      <c r="IPR340" s="200"/>
      <c r="IPU340" s="200"/>
      <c r="IPX340" s="200"/>
      <c r="IQA340" s="200"/>
      <c r="IQC340" s="200"/>
      <c r="IQE340" s="200"/>
      <c r="IQH340" s="200"/>
      <c r="IQK340" s="200"/>
      <c r="IQN340" s="200"/>
      <c r="IQQ340" s="200"/>
      <c r="IQT340" s="200"/>
      <c r="IQW340" s="200"/>
      <c r="IQZ340" s="200"/>
      <c r="IRB340" s="200"/>
      <c r="IRE340" s="200"/>
      <c r="IRH340" s="200"/>
      <c r="IRK340" s="200"/>
      <c r="IRQ340" s="200"/>
      <c r="IRT340" s="200"/>
      <c r="IRV340" s="200"/>
      <c r="ITC340" s="200"/>
      <c r="ITF340" s="200"/>
      <c r="ITI340" s="200"/>
      <c r="ITL340" s="200"/>
      <c r="ITO340" s="200"/>
      <c r="ITP340" s="200"/>
      <c r="ITQ340" s="200"/>
      <c r="ITT340" s="200"/>
      <c r="ITW340" s="200"/>
      <c r="ITZ340" s="200"/>
      <c r="IUC340" s="200"/>
      <c r="IUE340" s="200"/>
      <c r="IUS340" s="200"/>
      <c r="IUT340" s="200"/>
      <c r="IUU340" s="200"/>
      <c r="IUV340" s="200"/>
      <c r="IUW340" s="200"/>
      <c r="IUX340" s="200"/>
      <c r="IUY340" s="200"/>
      <c r="IUZ340" s="200"/>
      <c r="IVA340" s="200"/>
      <c r="IVB340" s="200"/>
      <c r="IVC340" s="200"/>
      <c r="IVD340" s="200"/>
      <c r="IVE340" s="200"/>
      <c r="IVF340" s="200"/>
      <c r="IVG340" s="200"/>
      <c r="IVH340" s="200"/>
      <c r="IVI340" s="200"/>
      <c r="IVJ340" s="200"/>
      <c r="IVK340" s="200"/>
      <c r="IVQ340" s="200"/>
      <c r="IVR340" s="200"/>
      <c r="IVS340" s="200"/>
      <c r="IVT340" s="200"/>
      <c r="IVU340" s="200"/>
      <c r="IVV340" s="200"/>
      <c r="IVW340" s="200"/>
      <c r="IVY340" s="200"/>
      <c r="IVZ340" s="200"/>
      <c r="IWA340" s="200"/>
      <c r="IWB340" s="200"/>
      <c r="IWC340" s="200"/>
      <c r="IWD340" s="200"/>
      <c r="IWE340" s="200"/>
      <c r="IWF340" s="200"/>
      <c r="IWI340" s="200"/>
      <c r="IWL340" s="200"/>
      <c r="IWO340" s="200"/>
      <c r="IWR340" s="200"/>
      <c r="IWU340" s="200"/>
      <c r="IWX340" s="200"/>
      <c r="IXG340" s="200"/>
      <c r="IXJ340" s="200"/>
      <c r="IXM340" s="200"/>
      <c r="IXP340" s="200"/>
      <c r="IXY340" s="200"/>
      <c r="IYE340" s="200"/>
      <c r="IYH340" s="200"/>
      <c r="IYK340" s="200"/>
      <c r="IYN340" s="200"/>
      <c r="IYT340" s="200"/>
      <c r="IZC340" s="200"/>
      <c r="IZE340" s="200"/>
      <c r="IZF340" s="200"/>
      <c r="IZH340" s="200"/>
      <c r="IZK340" s="200"/>
      <c r="IZN340" s="200"/>
      <c r="IZQ340" s="200"/>
      <c r="IZT340" s="200"/>
      <c r="IZW340" s="200"/>
      <c r="IZY340" s="200"/>
      <c r="JAA340" s="200"/>
      <c r="JAD340" s="200"/>
      <c r="JAG340" s="200"/>
      <c r="JAJ340" s="200"/>
      <c r="JAM340" s="200"/>
      <c r="JAP340" s="200"/>
      <c r="JAS340" s="200"/>
      <c r="JAV340" s="200"/>
      <c r="JAX340" s="200"/>
      <c r="JBA340" s="200"/>
      <c r="JBD340" s="200"/>
      <c r="JBG340" s="200"/>
      <c r="JBM340" s="200"/>
      <c r="JBP340" s="200"/>
      <c r="JBR340" s="200"/>
      <c r="JCY340" s="200"/>
      <c r="JDB340" s="200"/>
      <c r="JDE340" s="200"/>
      <c r="JDH340" s="200"/>
      <c r="JDK340" s="200"/>
      <c r="JDL340" s="200"/>
      <c r="JDM340" s="200"/>
      <c r="JDP340" s="200"/>
      <c r="JDS340" s="200"/>
      <c r="JDV340" s="200"/>
      <c r="JDY340" s="200"/>
      <c r="JEA340" s="200"/>
      <c r="JEO340" s="200"/>
      <c r="JEP340" s="200"/>
      <c r="JEQ340" s="200"/>
      <c r="JER340" s="200"/>
      <c r="JES340" s="200"/>
      <c r="JET340" s="200"/>
      <c r="JEU340" s="200"/>
      <c r="JEV340" s="200"/>
      <c r="JEW340" s="200"/>
      <c r="JEX340" s="200"/>
      <c r="JEY340" s="200"/>
      <c r="JEZ340" s="200"/>
      <c r="JFA340" s="200"/>
      <c r="JFB340" s="200"/>
      <c r="JFC340" s="200"/>
      <c r="JFD340" s="200"/>
      <c r="JFE340" s="200"/>
      <c r="JFF340" s="200"/>
      <c r="JFG340" s="200"/>
      <c r="JFM340" s="200"/>
      <c r="JFN340" s="200"/>
      <c r="JFO340" s="200"/>
      <c r="JFP340" s="200"/>
      <c r="JFQ340" s="200"/>
      <c r="JFR340" s="200"/>
      <c r="JFS340" s="200"/>
      <c r="JFU340" s="200"/>
      <c r="JFV340" s="200"/>
      <c r="JFW340" s="200"/>
      <c r="JFX340" s="200"/>
      <c r="JFY340" s="200"/>
      <c r="JFZ340" s="200"/>
      <c r="JGA340" s="200"/>
      <c r="JGB340" s="200"/>
      <c r="JGE340" s="200"/>
      <c r="JGH340" s="200"/>
      <c r="JGK340" s="200"/>
      <c r="JGN340" s="200"/>
      <c r="JGQ340" s="200"/>
      <c r="JGT340" s="200"/>
      <c r="JHC340" s="200"/>
      <c r="JHF340" s="200"/>
      <c r="JHI340" s="200"/>
      <c r="JHL340" s="200"/>
      <c r="JHU340" s="200"/>
      <c r="JIA340" s="200"/>
      <c r="JID340" s="200"/>
      <c r="JIG340" s="200"/>
      <c r="JIJ340" s="200"/>
      <c r="JIP340" s="200"/>
      <c r="JIY340" s="200"/>
      <c r="JJA340" s="200"/>
      <c r="JJB340" s="200"/>
      <c r="JJD340" s="200"/>
      <c r="JJG340" s="200"/>
      <c r="JJJ340" s="200"/>
      <c r="JJM340" s="200"/>
      <c r="JJP340" s="200"/>
      <c r="JJS340" s="200"/>
      <c r="JJU340" s="200"/>
      <c r="JJW340" s="200"/>
      <c r="JJZ340" s="200"/>
      <c r="JKC340" s="200"/>
      <c r="JKF340" s="200"/>
      <c r="JKI340" s="200"/>
      <c r="JKL340" s="200"/>
      <c r="JKO340" s="200"/>
      <c r="JKR340" s="200"/>
      <c r="JKT340" s="200"/>
      <c r="JKW340" s="200"/>
      <c r="JKZ340" s="200"/>
      <c r="JLC340" s="200"/>
      <c r="JLI340" s="200"/>
      <c r="JLL340" s="200"/>
      <c r="JLN340" s="200"/>
      <c r="JMU340" s="200"/>
      <c r="JMX340" s="200"/>
      <c r="JNA340" s="200"/>
      <c r="JND340" s="200"/>
      <c r="JNG340" s="200"/>
      <c r="JNH340" s="200"/>
      <c r="JNI340" s="200"/>
      <c r="JNL340" s="200"/>
      <c r="JNO340" s="200"/>
      <c r="JNR340" s="200"/>
      <c r="JNU340" s="200"/>
      <c r="JNW340" s="200"/>
      <c r="JOK340" s="200"/>
      <c r="JOL340" s="200"/>
      <c r="JOM340" s="200"/>
      <c r="JON340" s="200"/>
      <c r="JOO340" s="200"/>
      <c r="JOP340" s="200"/>
      <c r="JOQ340" s="200"/>
      <c r="JOR340" s="200"/>
      <c r="JOS340" s="200"/>
      <c r="JOT340" s="200"/>
      <c r="JOU340" s="200"/>
      <c r="JOV340" s="200"/>
      <c r="JOW340" s="200"/>
      <c r="JOX340" s="200"/>
      <c r="JOY340" s="200"/>
      <c r="JOZ340" s="200"/>
      <c r="JPA340" s="200"/>
      <c r="JPB340" s="200"/>
      <c r="JPC340" s="200"/>
      <c r="JPI340" s="200"/>
      <c r="JPJ340" s="200"/>
      <c r="JPK340" s="200"/>
      <c r="JPL340" s="200"/>
      <c r="JPM340" s="200"/>
      <c r="JPN340" s="200"/>
      <c r="JPO340" s="200"/>
      <c r="JPQ340" s="200"/>
      <c r="JPR340" s="200"/>
      <c r="JPS340" s="200"/>
      <c r="JPT340" s="200"/>
      <c r="JPU340" s="200"/>
      <c r="JPV340" s="200"/>
      <c r="JPW340" s="200"/>
      <c r="JPX340" s="200"/>
      <c r="JQA340" s="200"/>
      <c r="JQD340" s="200"/>
      <c r="JQG340" s="200"/>
      <c r="JQJ340" s="200"/>
      <c r="JQM340" s="200"/>
      <c r="JQP340" s="200"/>
      <c r="JQY340" s="200"/>
      <c r="JRB340" s="200"/>
      <c r="JRE340" s="200"/>
      <c r="JRH340" s="200"/>
      <c r="JRQ340" s="200"/>
      <c r="JRW340" s="200"/>
      <c r="JRZ340" s="200"/>
      <c r="JSC340" s="200"/>
      <c r="JSF340" s="200"/>
      <c r="JSL340" s="200"/>
      <c r="JSU340" s="200"/>
      <c r="JSW340" s="200"/>
      <c r="JSX340" s="200"/>
      <c r="JSZ340" s="200"/>
      <c r="JTC340" s="200"/>
      <c r="JTF340" s="200"/>
      <c r="JTI340" s="200"/>
      <c r="JTL340" s="200"/>
      <c r="JTO340" s="200"/>
      <c r="JTQ340" s="200"/>
      <c r="JTS340" s="200"/>
      <c r="JTV340" s="200"/>
      <c r="JTY340" s="200"/>
      <c r="JUB340" s="200"/>
      <c r="JUE340" s="200"/>
      <c r="JUH340" s="200"/>
      <c r="JUK340" s="200"/>
      <c r="JUN340" s="200"/>
      <c r="JUP340" s="200"/>
      <c r="JUS340" s="200"/>
      <c r="JUV340" s="200"/>
      <c r="JUY340" s="200"/>
      <c r="JVE340" s="200"/>
      <c r="JVH340" s="200"/>
      <c r="JVJ340" s="200"/>
      <c r="JWQ340" s="200"/>
      <c r="JWT340" s="200"/>
      <c r="JWW340" s="200"/>
      <c r="JWZ340" s="200"/>
      <c r="JXC340" s="200"/>
      <c r="JXD340" s="200"/>
      <c r="JXE340" s="200"/>
      <c r="JXH340" s="200"/>
      <c r="JXK340" s="200"/>
      <c r="JXN340" s="200"/>
      <c r="JXQ340" s="200"/>
      <c r="JXS340" s="200"/>
      <c r="JYG340" s="200"/>
      <c r="JYH340" s="200"/>
      <c r="JYI340" s="200"/>
      <c r="JYJ340" s="200"/>
      <c r="JYK340" s="200"/>
      <c r="JYL340" s="200"/>
      <c r="JYM340" s="200"/>
      <c r="JYN340" s="200"/>
      <c r="JYO340" s="200"/>
      <c r="JYP340" s="200"/>
      <c r="JYQ340" s="200"/>
      <c r="JYR340" s="200"/>
      <c r="JYS340" s="200"/>
      <c r="JYT340" s="200"/>
      <c r="JYU340" s="200"/>
      <c r="JYV340" s="200"/>
      <c r="JYW340" s="200"/>
      <c r="JYX340" s="200"/>
      <c r="JYY340" s="200"/>
      <c r="JZE340" s="200"/>
      <c r="JZF340" s="200"/>
      <c r="JZG340" s="200"/>
      <c r="JZH340" s="200"/>
      <c r="JZI340" s="200"/>
      <c r="JZJ340" s="200"/>
      <c r="JZK340" s="200"/>
      <c r="JZM340" s="200"/>
      <c r="JZN340" s="200"/>
      <c r="JZO340" s="200"/>
      <c r="JZP340" s="200"/>
      <c r="JZQ340" s="200"/>
      <c r="JZR340" s="200"/>
      <c r="JZS340" s="200"/>
      <c r="JZT340" s="200"/>
      <c r="JZW340" s="200"/>
      <c r="JZZ340" s="200"/>
      <c r="KAC340" s="200"/>
      <c r="KAF340" s="200"/>
      <c r="KAI340" s="200"/>
      <c r="KAL340" s="200"/>
      <c r="KAU340" s="200"/>
      <c r="KAX340" s="200"/>
      <c r="KBA340" s="200"/>
      <c r="KBD340" s="200"/>
      <c r="KBM340" s="200"/>
      <c r="KBS340" s="200"/>
      <c r="KBV340" s="200"/>
      <c r="KBY340" s="200"/>
      <c r="KCB340" s="200"/>
      <c r="KCH340" s="200"/>
      <c r="KCQ340" s="200"/>
      <c r="KCS340" s="200"/>
      <c r="KCT340" s="200"/>
      <c r="KCV340" s="200"/>
      <c r="KCY340" s="200"/>
      <c r="KDB340" s="200"/>
      <c r="KDE340" s="200"/>
      <c r="KDH340" s="200"/>
      <c r="KDK340" s="200"/>
      <c r="KDM340" s="200"/>
      <c r="KDO340" s="200"/>
      <c r="KDR340" s="200"/>
      <c r="KDU340" s="200"/>
      <c r="KDX340" s="200"/>
      <c r="KEA340" s="200"/>
      <c r="KED340" s="200"/>
      <c r="KEG340" s="200"/>
      <c r="KEJ340" s="200"/>
      <c r="KEL340" s="200"/>
      <c r="KEO340" s="200"/>
      <c r="KER340" s="200"/>
      <c r="KEU340" s="200"/>
      <c r="KFA340" s="200"/>
      <c r="KFD340" s="200"/>
      <c r="KFF340" s="200"/>
      <c r="KGM340" s="200"/>
      <c r="KGP340" s="200"/>
      <c r="KGS340" s="200"/>
      <c r="KGV340" s="200"/>
      <c r="KGY340" s="200"/>
      <c r="KGZ340" s="200"/>
      <c r="KHA340" s="200"/>
      <c r="KHD340" s="200"/>
      <c r="KHG340" s="200"/>
      <c r="KHJ340" s="200"/>
      <c r="KHM340" s="200"/>
      <c r="KHO340" s="200"/>
      <c r="KIC340" s="200"/>
      <c r="KID340" s="200"/>
      <c r="KIE340" s="200"/>
      <c r="KIF340" s="200"/>
      <c r="KIG340" s="200"/>
      <c r="KIH340" s="200"/>
      <c r="KII340" s="200"/>
      <c r="KIJ340" s="200"/>
      <c r="KIK340" s="200"/>
      <c r="KIL340" s="200"/>
      <c r="KIM340" s="200"/>
      <c r="KIN340" s="200"/>
      <c r="KIO340" s="200"/>
      <c r="KIP340" s="200"/>
      <c r="KIQ340" s="200"/>
      <c r="KIR340" s="200"/>
      <c r="KIS340" s="200"/>
      <c r="KIT340" s="200"/>
      <c r="KIU340" s="200"/>
      <c r="KJA340" s="200"/>
      <c r="KJB340" s="200"/>
      <c r="KJC340" s="200"/>
      <c r="KJD340" s="200"/>
      <c r="KJE340" s="200"/>
      <c r="KJF340" s="200"/>
      <c r="KJG340" s="200"/>
      <c r="KJI340" s="200"/>
      <c r="KJJ340" s="200"/>
      <c r="KJK340" s="200"/>
      <c r="KJL340" s="200"/>
      <c r="KJM340" s="200"/>
      <c r="KJN340" s="200"/>
      <c r="KJO340" s="200"/>
      <c r="KJP340" s="200"/>
      <c r="KJS340" s="200"/>
      <c r="KJV340" s="200"/>
      <c r="KJY340" s="200"/>
      <c r="KKB340" s="200"/>
      <c r="KKE340" s="200"/>
      <c r="KKH340" s="200"/>
      <c r="KKQ340" s="200"/>
      <c r="KKT340" s="200"/>
      <c r="KKW340" s="200"/>
      <c r="KKZ340" s="200"/>
      <c r="KLI340" s="200"/>
      <c r="KLO340" s="200"/>
      <c r="KLR340" s="200"/>
      <c r="KLU340" s="200"/>
      <c r="KLX340" s="200"/>
      <c r="KMD340" s="200"/>
      <c r="KMM340" s="200"/>
      <c r="KMO340" s="200"/>
      <c r="KMP340" s="200"/>
      <c r="KMR340" s="200"/>
      <c r="KMU340" s="200"/>
      <c r="KMX340" s="200"/>
      <c r="KNA340" s="200"/>
      <c r="KND340" s="200"/>
      <c r="KNG340" s="200"/>
      <c r="KNI340" s="200"/>
      <c r="KNK340" s="200"/>
      <c r="KNN340" s="200"/>
      <c r="KNQ340" s="200"/>
      <c r="KNT340" s="200"/>
      <c r="KNW340" s="200"/>
      <c r="KNZ340" s="200"/>
      <c r="KOC340" s="200"/>
      <c r="KOF340" s="200"/>
      <c r="KOH340" s="200"/>
      <c r="KOK340" s="200"/>
      <c r="KON340" s="200"/>
      <c r="KOQ340" s="200"/>
      <c r="KOW340" s="200"/>
      <c r="KOZ340" s="200"/>
      <c r="KPB340" s="200"/>
      <c r="KQI340" s="200"/>
      <c r="KQL340" s="200"/>
      <c r="KQO340" s="200"/>
      <c r="KQR340" s="200"/>
      <c r="KQU340" s="200"/>
      <c r="KQV340" s="200"/>
      <c r="KQW340" s="200"/>
      <c r="KQZ340" s="200"/>
      <c r="KRC340" s="200"/>
      <c r="KRF340" s="200"/>
      <c r="KRI340" s="200"/>
      <c r="KRK340" s="200"/>
      <c r="KRY340" s="200"/>
      <c r="KRZ340" s="200"/>
      <c r="KSA340" s="200"/>
      <c r="KSB340" s="200"/>
      <c r="KSC340" s="200"/>
      <c r="KSD340" s="200"/>
      <c r="KSE340" s="200"/>
      <c r="KSF340" s="200"/>
      <c r="KSG340" s="200"/>
      <c r="KSH340" s="200"/>
      <c r="KSI340" s="200"/>
      <c r="KSJ340" s="200"/>
      <c r="KSK340" s="200"/>
      <c r="KSL340" s="200"/>
      <c r="KSM340" s="200"/>
      <c r="KSN340" s="200"/>
      <c r="KSO340" s="200"/>
      <c r="KSP340" s="200"/>
      <c r="KSQ340" s="200"/>
      <c r="KSW340" s="200"/>
      <c r="KSX340" s="200"/>
      <c r="KSY340" s="200"/>
      <c r="KSZ340" s="200"/>
      <c r="KTA340" s="200"/>
      <c r="KTB340" s="200"/>
      <c r="KTC340" s="200"/>
      <c r="KTE340" s="200"/>
      <c r="KTF340" s="200"/>
      <c r="KTG340" s="200"/>
      <c r="KTH340" s="200"/>
      <c r="KTI340" s="200"/>
      <c r="KTJ340" s="200"/>
      <c r="KTK340" s="200"/>
      <c r="KTL340" s="200"/>
      <c r="KTO340" s="200"/>
      <c r="KTR340" s="200"/>
      <c r="KTU340" s="200"/>
      <c r="KTX340" s="200"/>
      <c r="KUA340" s="200"/>
      <c r="KUD340" s="200"/>
      <c r="KUM340" s="200"/>
      <c r="KUP340" s="200"/>
      <c r="KUS340" s="200"/>
      <c r="KUV340" s="200"/>
      <c r="KVE340" s="200"/>
      <c r="KVK340" s="200"/>
      <c r="KVN340" s="200"/>
      <c r="KVQ340" s="200"/>
      <c r="KVT340" s="200"/>
      <c r="KVZ340" s="200"/>
      <c r="KWI340" s="200"/>
      <c r="KWK340" s="200"/>
      <c r="KWL340" s="200"/>
      <c r="KWN340" s="200"/>
      <c r="KWQ340" s="200"/>
      <c r="KWT340" s="200"/>
      <c r="KWW340" s="200"/>
      <c r="KWZ340" s="200"/>
      <c r="KXC340" s="200"/>
      <c r="KXE340" s="200"/>
      <c r="KXG340" s="200"/>
      <c r="KXJ340" s="200"/>
      <c r="KXM340" s="200"/>
      <c r="KXP340" s="200"/>
      <c r="KXS340" s="200"/>
      <c r="KXV340" s="200"/>
      <c r="KXY340" s="200"/>
      <c r="KYB340" s="200"/>
      <c r="KYD340" s="200"/>
      <c r="KYG340" s="200"/>
      <c r="KYJ340" s="200"/>
      <c r="KYM340" s="200"/>
      <c r="KYS340" s="200"/>
      <c r="KYV340" s="200"/>
      <c r="KYX340" s="200"/>
      <c r="LAE340" s="200"/>
      <c r="LAH340" s="200"/>
      <c r="LAK340" s="200"/>
      <c r="LAN340" s="200"/>
      <c r="LAQ340" s="200"/>
      <c r="LAR340" s="200"/>
      <c r="LAS340" s="200"/>
      <c r="LAV340" s="200"/>
      <c r="LAY340" s="200"/>
      <c r="LBB340" s="200"/>
      <c r="LBE340" s="200"/>
      <c r="LBG340" s="200"/>
      <c r="LBU340" s="200"/>
      <c r="LBV340" s="200"/>
      <c r="LBW340" s="200"/>
      <c r="LBX340" s="200"/>
      <c r="LBY340" s="200"/>
      <c r="LBZ340" s="200"/>
      <c r="LCA340" s="200"/>
      <c r="LCB340" s="200"/>
      <c r="LCC340" s="200"/>
      <c r="LCD340" s="200"/>
      <c r="LCE340" s="200"/>
      <c r="LCF340" s="200"/>
      <c r="LCG340" s="200"/>
      <c r="LCH340" s="200"/>
      <c r="LCI340" s="200"/>
      <c r="LCJ340" s="200"/>
      <c r="LCK340" s="200"/>
      <c r="LCL340" s="200"/>
      <c r="LCM340" s="200"/>
      <c r="LCS340" s="200"/>
      <c r="LCT340" s="200"/>
      <c r="LCU340" s="200"/>
      <c r="LCV340" s="200"/>
      <c r="LCW340" s="200"/>
      <c r="LCX340" s="200"/>
      <c r="LCY340" s="200"/>
      <c r="LDA340" s="200"/>
      <c r="LDB340" s="200"/>
      <c r="LDC340" s="200"/>
      <c r="LDD340" s="200"/>
      <c r="LDE340" s="200"/>
      <c r="LDF340" s="200"/>
      <c r="LDG340" s="200"/>
      <c r="LDH340" s="200"/>
      <c r="LDK340" s="200"/>
      <c r="LDN340" s="200"/>
      <c r="LDQ340" s="200"/>
      <c r="LDT340" s="200"/>
      <c r="LDW340" s="200"/>
      <c r="LDZ340" s="200"/>
      <c r="LEI340" s="200"/>
      <c r="LEL340" s="200"/>
      <c r="LEO340" s="200"/>
      <c r="LER340" s="200"/>
      <c r="LFA340" s="200"/>
      <c r="LFG340" s="200"/>
      <c r="LFJ340" s="200"/>
      <c r="LFM340" s="200"/>
      <c r="LFP340" s="200"/>
      <c r="LFV340" s="200"/>
      <c r="LGE340" s="200"/>
      <c r="LGG340" s="200"/>
      <c r="LGH340" s="200"/>
      <c r="LGJ340" s="200"/>
      <c r="LGM340" s="200"/>
      <c r="LGP340" s="200"/>
      <c r="LGS340" s="200"/>
      <c r="LGV340" s="200"/>
      <c r="LGY340" s="200"/>
      <c r="LHA340" s="200"/>
      <c r="LHC340" s="200"/>
      <c r="LHF340" s="200"/>
      <c r="LHI340" s="200"/>
      <c r="LHL340" s="200"/>
      <c r="LHO340" s="200"/>
      <c r="LHR340" s="200"/>
      <c r="LHU340" s="200"/>
      <c r="LHX340" s="200"/>
      <c r="LHZ340" s="200"/>
      <c r="LIC340" s="200"/>
      <c r="LIF340" s="200"/>
      <c r="LII340" s="200"/>
      <c r="LIO340" s="200"/>
      <c r="LIR340" s="200"/>
      <c r="LIT340" s="200"/>
      <c r="LKA340" s="200"/>
      <c r="LKD340" s="200"/>
      <c r="LKG340" s="200"/>
      <c r="LKJ340" s="200"/>
      <c r="LKM340" s="200"/>
      <c r="LKN340" s="200"/>
      <c r="LKO340" s="200"/>
      <c r="LKR340" s="200"/>
      <c r="LKU340" s="200"/>
      <c r="LKX340" s="200"/>
      <c r="LLA340" s="200"/>
      <c r="LLC340" s="200"/>
      <c r="LLQ340" s="200"/>
      <c r="LLR340" s="200"/>
      <c r="LLS340" s="200"/>
      <c r="LLT340" s="200"/>
      <c r="LLU340" s="200"/>
      <c r="LLV340" s="200"/>
      <c r="LLW340" s="200"/>
      <c r="LLX340" s="200"/>
      <c r="LLY340" s="200"/>
      <c r="LLZ340" s="200"/>
      <c r="LMA340" s="200"/>
      <c r="LMB340" s="200"/>
      <c r="LMC340" s="200"/>
      <c r="LMD340" s="200"/>
      <c r="LME340" s="200"/>
      <c r="LMF340" s="200"/>
      <c r="LMG340" s="200"/>
      <c r="LMH340" s="200"/>
      <c r="LMI340" s="200"/>
      <c r="LMO340" s="200"/>
      <c r="LMP340" s="200"/>
      <c r="LMQ340" s="200"/>
      <c r="LMR340" s="200"/>
      <c r="LMS340" s="200"/>
      <c r="LMT340" s="200"/>
      <c r="LMU340" s="200"/>
      <c r="LMW340" s="200"/>
      <c r="LMX340" s="200"/>
      <c r="LMY340" s="200"/>
      <c r="LMZ340" s="200"/>
      <c r="LNA340" s="200"/>
      <c r="LNB340" s="200"/>
      <c r="LNC340" s="200"/>
      <c r="LND340" s="200"/>
      <c r="LNG340" s="200"/>
      <c r="LNJ340" s="200"/>
      <c r="LNM340" s="200"/>
      <c r="LNP340" s="200"/>
      <c r="LNS340" s="200"/>
      <c r="LNV340" s="200"/>
      <c r="LOE340" s="200"/>
      <c r="LOH340" s="200"/>
      <c r="LOK340" s="200"/>
      <c r="LON340" s="200"/>
      <c r="LOW340" s="200"/>
      <c r="LPC340" s="200"/>
      <c r="LPF340" s="200"/>
      <c r="LPI340" s="200"/>
      <c r="LPL340" s="200"/>
      <c r="LPR340" s="200"/>
      <c r="LQA340" s="200"/>
      <c r="LQC340" s="200"/>
      <c r="LQD340" s="200"/>
      <c r="LQF340" s="200"/>
      <c r="LQI340" s="200"/>
      <c r="LQL340" s="200"/>
      <c r="LQO340" s="200"/>
      <c r="LQR340" s="200"/>
      <c r="LQU340" s="200"/>
      <c r="LQW340" s="200"/>
      <c r="LQY340" s="200"/>
      <c r="LRB340" s="200"/>
      <c r="LRE340" s="200"/>
      <c r="LRH340" s="200"/>
      <c r="LRK340" s="200"/>
      <c r="LRN340" s="200"/>
      <c r="LRQ340" s="200"/>
      <c r="LRT340" s="200"/>
      <c r="LRV340" s="200"/>
      <c r="LRY340" s="200"/>
      <c r="LSB340" s="200"/>
      <c r="LSE340" s="200"/>
      <c r="LSK340" s="200"/>
      <c r="LSN340" s="200"/>
      <c r="LSP340" s="200"/>
      <c r="LTW340" s="200"/>
      <c r="LTZ340" s="200"/>
      <c r="LUC340" s="200"/>
      <c r="LUF340" s="200"/>
      <c r="LUI340" s="200"/>
      <c r="LUJ340" s="200"/>
      <c r="LUK340" s="200"/>
      <c r="LUN340" s="200"/>
      <c r="LUQ340" s="200"/>
      <c r="LUT340" s="200"/>
      <c r="LUW340" s="200"/>
      <c r="LUY340" s="200"/>
      <c r="LVM340" s="200"/>
      <c r="LVN340" s="200"/>
      <c r="LVO340" s="200"/>
      <c r="LVP340" s="200"/>
      <c r="LVQ340" s="200"/>
      <c r="LVR340" s="200"/>
      <c r="LVS340" s="200"/>
      <c r="LVT340" s="200"/>
      <c r="LVU340" s="200"/>
      <c r="LVV340" s="200"/>
      <c r="LVW340" s="200"/>
      <c r="LVX340" s="200"/>
      <c r="LVY340" s="200"/>
      <c r="LVZ340" s="200"/>
      <c r="LWA340" s="200"/>
      <c r="LWB340" s="200"/>
      <c r="LWC340" s="200"/>
      <c r="LWD340" s="200"/>
      <c r="LWE340" s="200"/>
      <c r="LWK340" s="200"/>
      <c r="LWL340" s="200"/>
      <c r="LWM340" s="200"/>
      <c r="LWN340" s="200"/>
      <c r="LWO340" s="200"/>
      <c r="LWP340" s="200"/>
      <c r="LWQ340" s="200"/>
      <c r="LWS340" s="200"/>
      <c r="LWT340" s="200"/>
      <c r="LWU340" s="200"/>
      <c r="LWV340" s="200"/>
      <c r="LWW340" s="200"/>
      <c r="LWX340" s="200"/>
      <c r="LWY340" s="200"/>
      <c r="LWZ340" s="200"/>
      <c r="LXC340" s="200"/>
      <c r="LXF340" s="200"/>
      <c r="LXI340" s="200"/>
      <c r="LXL340" s="200"/>
      <c r="LXO340" s="200"/>
      <c r="LXR340" s="200"/>
      <c r="LYA340" s="200"/>
      <c r="LYD340" s="200"/>
      <c r="LYG340" s="200"/>
      <c r="LYJ340" s="200"/>
      <c r="LYS340" s="200"/>
      <c r="LYY340" s="200"/>
      <c r="LZB340" s="200"/>
      <c r="LZE340" s="200"/>
      <c r="LZH340" s="200"/>
      <c r="LZN340" s="200"/>
      <c r="LZW340" s="200"/>
      <c r="LZY340" s="200"/>
      <c r="LZZ340" s="200"/>
      <c r="MAB340" s="200"/>
      <c r="MAE340" s="200"/>
      <c r="MAH340" s="200"/>
      <c r="MAK340" s="200"/>
      <c r="MAN340" s="200"/>
      <c r="MAQ340" s="200"/>
      <c r="MAS340" s="200"/>
      <c r="MAU340" s="200"/>
      <c r="MAX340" s="200"/>
      <c r="MBA340" s="200"/>
      <c r="MBD340" s="200"/>
      <c r="MBG340" s="200"/>
      <c r="MBJ340" s="200"/>
      <c r="MBM340" s="200"/>
      <c r="MBP340" s="200"/>
      <c r="MBR340" s="200"/>
      <c r="MBU340" s="200"/>
      <c r="MBX340" s="200"/>
      <c r="MCA340" s="200"/>
      <c r="MCG340" s="200"/>
      <c r="MCJ340" s="200"/>
      <c r="MCL340" s="200"/>
      <c r="MDS340" s="200"/>
      <c r="MDV340" s="200"/>
      <c r="MDY340" s="200"/>
      <c r="MEB340" s="200"/>
      <c r="MEE340" s="200"/>
      <c r="MEF340" s="200"/>
      <c r="MEG340" s="200"/>
      <c r="MEJ340" s="200"/>
      <c r="MEM340" s="200"/>
      <c r="MEP340" s="200"/>
      <c r="MES340" s="200"/>
      <c r="MEU340" s="200"/>
      <c r="MFI340" s="200"/>
      <c r="MFJ340" s="200"/>
      <c r="MFK340" s="200"/>
      <c r="MFL340" s="200"/>
      <c r="MFM340" s="200"/>
      <c r="MFN340" s="200"/>
      <c r="MFO340" s="200"/>
      <c r="MFP340" s="200"/>
      <c r="MFQ340" s="200"/>
      <c r="MFR340" s="200"/>
      <c r="MFS340" s="200"/>
      <c r="MFT340" s="200"/>
      <c r="MFU340" s="200"/>
      <c r="MFV340" s="200"/>
      <c r="MFW340" s="200"/>
      <c r="MFX340" s="200"/>
      <c r="MFY340" s="200"/>
      <c r="MFZ340" s="200"/>
      <c r="MGA340" s="200"/>
      <c r="MGG340" s="200"/>
      <c r="MGH340" s="200"/>
      <c r="MGI340" s="200"/>
      <c r="MGJ340" s="200"/>
      <c r="MGK340" s="200"/>
      <c r="MGL340" s="200"/>
      <c r="MGM340" s="200"/>
      <c r="MGO340" s="200"/>
      <c r="MGP340" s="200"/>
      <c r="MGQ340" s="200"/>
      <c r="MGR340" s="200"/>
      <c r="MGS340" s="200"/>
      <c r="MGT340" s="200"/>
      <c r="MGU340" s="200"/>
      <c r="MGV340" s="200"/>
      <c r="MGY340" s="200"/>
      <c r="MHB340" s="200"/>
      <c r="MHE340" s="200"/>
      <c r="MHH340" s="200"/>
      <c r="MHK340" s="200"/>
      <c r="MHN340" s="200"/>
      <c r="MHW340" s="200"/>
      <c r="MHZ340" s="200"/>
      <c r="MIC340" s="200"/>
      <c r="MIF340" s="200"/>
      <c r="MIO340" s="200"/>
      <c r="MIU340" s="200"/>
      <c r="MIX340" s="200"/>
      <c r="MJA340" s="200"/>
      <c r="MJD340" s="200"/>
      <c r="MJJ340" s="200"/>
      <c r="MJS340" s="200"/>
      <c r="MJU340" s="200"/>
      <c r="MJV340" s="200"/>
      <c r="MJX340" s="200"/>
      <c r="MKA340" s="200"/>
      <c r="MKD340" s="200"/>
      <c r="MKG340" s="200"/>
      <c r="MKJ340" s="200"/>
      <c r="MKM340" s="200"/>
      <c r="MKO340" s="200"/>
      <c r="MKQ340" s="200"/>
      <c r="MKT340" s="200"/>
      <c r="MKW340" s="200"/>
      <c r="MKZ340" s="200"/>
      <c r="MLC340" s="200"/>
      <c r="MLF340" s="200"/>
      <c r="MLI340" s="200"/>
      <c r="MLL340" s="200"/>
      <c r="MLN340" s="200"/>
      <c r="MLQ340" s="200"/>
      <c r="MLT340" s="200"/>
      <c r="MLW340" s="200"/>
      <c r="MMC340" s="200"/>
      <c r="MMF340" s="200"/>
      <c r="MMH340" s="200"/>
      <c r="MNO340" s="200"/>
      <c r="MNR340" s="200"/>
      <c r="MNU340" s="200"/>
      <c r="MNX340" s="200"/>
      <c r="MOA340" s="200"/>
      <c r="MOB340" s="200"/>
      <c r="MOC340" s="200"/>
      <c r="MOF340" s="200"/>
      <c r="MOI340" s="200"/>
      <c r="MOL340" s="200"/>
      <c r="MOO340" s="200"/>
      <c r="MOQ340" s="200"/>
      <c r="MPE340" s="200"/>
      <c r="MPF340" s="200"/>
      <c r="MPG340" s="200"/>
      <c r="MPH340" s="200"/>
      <c r="MPI340" s="200"/>
      <c r="MPJ340" s="200"/>
      <c r="MPK340" s="200"/>
      <c r="MPL340" s="200"/>
      <c r="MPM340" s="200"/>
      <c r="MPN340" s="200"/>
      <c r="MPO340" s="200"/>
      <c r="MPP340" s="200"/>
      <c r="MPQ340" s="200"/>
      <c r="MPR340" s="200"/>
      <c r="MPS340" s="200"/>
      <c r="MPT340" s="200"/>
      <c r="MPU340" s="200"/>
      <c r="MPV340" s="200"/>
      <c r="MPW340" s="200"/>
      <c r="MQC340" s="200"/>
      <c r="MQD340" s="200"/>
      <c r="MQE340" s="200"/>
      <c r="MQF340" s="200"/>
      <c r="MQG340" s="200"/>
      <c r="MQH340" s="200"/>
      <c r="MQI340" s="200"/>
      <c r="MQK340" s="200"/>
      <c r="MQL340" s="200"/>
      <c r="MQM340" s="200"/>
      <c r="MQN340" s="200"/>
      <c r="MQO340" s="200"/>
      <c r="MQP340" s="200"/>
      <c r="MQQ340" s="200"/>
      <c r="MQR340" s="200"/>
      <c r="MQU340" s="200"/>
      <c r="MQX340" s="200"/>
      <c r="MRA340" s="200"/>
      <c r="MRD340" s="200"/>
      <c r="MRG340" s="200"/>
      <c r="MRJ340" s="200"/>
      <c r="MRS340" s="200"/>
      <c r="MRV340" s="200"/>
      <c r="MRY340" s="200"/>
      <c r="MSB340" s="200"/>
      <c r="MSK340" s="200"/>
      <c r="MSQ340" s="200"/>
      <c r="MST340" s="200"/>
      <c r="MSW340" s="200"/>
      <c r="MSZ340" s="200"/>
      <c r="MTF340" s="200"/>
      <c r="MTO340" s="200"/>
      <c r="MTQ340" s="200"/>
      <c r="MTR340" s="200"/>
      <c r="MTT340" s="200"/>
      <c r="MTW340" s="200"/>
      <c r="MTZ340" s="200"/>
      <c r="MUC340" s="200"/>
      <c r="MUF340" s="200"/>
      <c r="MUI340" s="200"/>
      <c r="MUK340" s="200"/>
      <c r="MUM340" s="200"/>
      <c r="MUP340" s="200"/>
      <c r="MUS340" s="200"/>
      <c r="MUV340" s="200"/>
      <c r="MUY340" s="200"/>
      <c r="MVB340" s="200"/>
      <c r="MVE340" s="200"/>
      <c r="MVH340" s="200"/>
      <c r="MVJ340" s="200"/>
      <c r="MVM340" s="200"/>
      <c r="MVP340" s="200"/>
      <c r="MVS340" s="200"/>
      <c r="MVY340" s="200"/>
      <c r="MWB340" s="200"/>
      <c r="MWD340" s="200"/>
      <c r="MXK340" s="200"/>
      <c r="MXN340" s="200"/>
      <c r="MXQ340" s="200"/>
      <c r="MXT340" s="200"/>
      <c r="MXW340" s="200"/>
      <c r="MXX340" s="200"/>
      <c r="MXY340" s="200"/>
      <c r="MYB340" s="200"/>
      <c r="MYE340" s="200"/>
      <c r="MYH340" s="200"/>
      <c r="MYK340" s="200"/>
      <c r="MYM340" s="200"/>
      <c r="MZA340" s="200"/>
      <c r="MZB340" s="200"/>
      <c r="MZC340" s="200"/>
      <c r="MZD340" s="200"/>
      <c r="MZE340" s="200"/>
      <c r="MZF340" s="200"/>
      <c r="MZG340" s="200"/>
      <c r="MZH340" s="200"/>
      <c r="MZI340" s="200"/>
      <c r="MZJ340" s="200"/>
      <c r="MZK340" s="200"/>
      <c r="MZL340" s="200"/>
      <c r="MZM340" s="200"/>
      <c r="MZN340" s="200"/>
      <c r="MZO340" s="200"/>
      <c r="MZP340" s="200"/>
      <c r="MZQ340" s="200"/>
      <c r="MZR340" s="200"/>
      <c r="MZS340" s="200"/>
      <c r="MZY340" s="200"/>
      <c r="MZZ340" s="200"/>
      <c r="NAA340" s="200"/>
      <c r="NAB340" s="200"/>
      <c r="NAC340" s="200"/>
      <c r="NAD340" s="200"/>
      <c r="NAE340" s="200"/>
      <c r="NAG340" s="200"/>
      <c r="NAH340" s="200"/>
      <c r="NAI340" s="200"/>
      <c r="NAJ340" s="200"/>
      <c r="NAK340" s="200"/>
      <c r="NAL340" s="200"/>
      <c r="NAM340" s="200"/>
      <c r="NAN340" s="200"/>
      <c r="NAQ340" s="200"/>
      <c r="NAT340" s="200"/>
      <c r="NAW340" s="200"/>
      <c r="NAZ340" s="200"/>
      <c r="NBC340" s="200"/>
      <c r="NBF340" s="200"/>
      <c r="NBO340" s="200"/>
      <c r="NBR340" s="200"/>
      <c r="NBU340" s="200"/>
      <c r="NBX340" s="200"/>
      <c r="NCG340" s="200"/>
      <c r="NCM340" s="200"/>
      <c r="NCP340" s="200"/>
      <c r="NCS340" s="200"/>
      <c r="NCV340" s="200"/>
      <c r="NDB340" s="200"/>
      <c r="NDK340" s="200"/>
      <c r="NDM340" s="200"/>
      <c r="NDN340" s="200"/>
      <c r="NDP340" s="200"/>
      <c r="NDS340" s="200"/>
      <c r="NDV340" s="200"/>
      <c r="NDY340" s="200"/>
      <c r="NEB340" s="200"/>
      <c r="NEE340" s="200"/>
      <c r="NEG340" s="200"/>
      <c r="NEI340" s="200"/>
      <c r="NEL340" s="200"/>
      <c r="NEO340" s="200"/>
      <c r="NER340" s="200"/>
      <c r="NEU340" s="200"/>
      <c r="NEX340" s="200"/>
      <c r="NFA340" s="200"/>
      <c r="NFD340" s="200"/>
      <c r="NFF340" s="200"/>
      <c r="NFI340" s="200"/>
      <c r="NFL340" s="200"/>
      <c r="NFO340" s="200"/>
      <c r="NFU340" s="200"/>
      <c r="NFX340" s="200"/>
      <c r="NFZ340" s="200"/>
      <c r="NHG340" s="200"/>
      <c r="NHJ340" s="200"/>
      <c r="NHM340" s="200"/>
      <c r="NHP340" s="200"/>
      <c r="NHS340" s="200"/>
      <c r="NHT340" s="200"/>
      <c r="NHU340" s="200"/>
      <c r="NHX340" s="200"/>
      <c r="NIA340" s="200"/>
      <c r="NID340" s="200"/>
      <c r="NIG340" s="200"/>
      <c r="NII340" s="200"/>
      <c r="NIW340" s="200"/>
      <c r="NIX340" s="200"/>
      <c r="NIY340" s="200"/>
      <c r="NIZ340" s="200"/>
      <c r="NJA340" s="200"/>
      <c r="NJB340" s="200"/>
      <c r="NJC340" s="200"/>
      <c r="NJD340" s="200"/>
      <c r="NJE340" s="200"/>
      <c r="NJF340" s="200"/>
      <c r="NJG340" s="200"/>
      <c r="NJH340" s="200"/>
      <c r="NJI340" s="200"/>
      <c r="NJJ340" s="200"/>
      <c r="NJK340" s="200"/>
      <c r="NJL340" s="200"/>
      <c r="NJM340" s="200"/>
      <c r="NJN340" s="200"/>
      <c r="NJO340" s="200"/>
      <c r="NJU340" s="200"/>
      <c r="NJV340" s="200"/>
      <c r="NJW340" s="200"/>
      <c r="NJX340" s="200"/>
      <c r="NJY340" s="200"/>
      <c r="NJZ340" s="200"/>
      <c r="NKA340" s="200"/>
      <c r="NKC340" s="200"/>
      <c r="NKD340" s="200"/>
      <c r="NKE340" s="200"/>
      <c r="NKF340" s="200"/>
      <c r="NKG340" s="200"/>
      <c r="NKH340" s="200"/>
      <c r="NKI340" s="200"/>
      <c r="NKJ340" s="200"/>
      <c r="NKM340" s="200"/>
      <c r="NKP340" s="200"/>
      <c r="NKS340" s="200"/>
      <c r="NKV340" s="200"/>
      <c r="NKY340" s="200"/>
      <c r="NLB340" s="200"/>
      <c r="NLK340" s="200"/>
      <c r="NLN340" s="200"/>
      <c r="NLQ340" s="200"/>
      <c r="NLT340" s="200"/>
      <c r="NMC340" s="200"/>
      <c r="NMI340" s="200"/>
      <c r="NML340" s="200"/>
      <c r="NMO340" s="200"/>
      <c r="NMR340" s="200"/>
      <c r="NMX340" s="200"/>
      <c r="NNG340" s="200"/>
      <c r="NNI340" s="200"/>
      <c r="NNJ340" s="200"/>
      <c r="NNL340" s="200"/>
      <c r="NNO340" s="200"/>
      <c r="NNR340" s="200"/>
      <c r="NNU340" s="200"/>
      <c r="NNX340" s="200"/>
      <c r="NOA340" s="200"/>
      <c r="NOC340" s="200"/>
      <c r="NOE340" s="200"/>
      <c r="NOH340" s="200"/>
      <c r="NOK340" s="200"/>
      <c r="NON340" s="200"/>
      <c r="NOQ340" s="200"/>
      <c r="NOT340" s="200"/>
      <c r="NOW340" s="200"/>
      <c r="NOZ340" s="200"/>
      <c r="NPB340" s="200"/>
      <c r="NPE340" s="200"/>
      <c r="NPH340" s="200"/>
      <c r="NPK340" s="200"/>
      <c r="NPQ340" s="200"/>
      <c r="NPT340" s="200"/>
      <c r="NPV340" s="200"/>
      <c r="NRC340" s="200"/>
      <c r="NRF340" s="200"/>
      <c r="NRI340" s="200"/>
      <c r="NRL340" s="200"/>
      <c r="NRO340" s="200"/>
      <c r="NRP340" s="200"/>
      <c r="NRQ340" s="200"/>
      <c r="NRT340" s="200"/>
      <c r="NRW340" s="200"/>
      <c r="NRZ340" s="200"/>
      <c r="NSC340" s="200"/>
      <c r="NSE340" s="200"/>
      <c r="NSS340" s="200"/>
      <c r="NST340" s="200"/>
      <c r="NSU340" s="200"/>
      <c r="NSV340" s="200"/>
      <c r="NSW340" s="200"/>
      <c r="NSX340" s="200"/>
      <c r="NSY340" s="200"/>
      <c r="NSZ340" s="200"/>
      <c r="NTA340" s="200"/>
      <c r="NTB340" s="200"/>
      <c r="NTC340" s="200"/>
      <c r="NTD340" s="200"/>
      <c r="NTE340" s="200"/>
      <c r="NTF340" s="200"/>
      <c r="NTG340" s="200"/>
      <c r="NTH340" s="200"/>
      <c r="NTI340" s="200"/>
      <c r="NTJ340" s="200"/>
      <c r="NTK340" s="200"/>
      <c r="NTQ340" s="200"/>
      <c r="NTR340" s="200"/>
      <c r="NTS340" s="200"/>
      <c r="NTT340" s="200"/>
      <c r="NTU340" s="200"/>
      <c r="NTV340" s="200"/>
      <c r="NTW340" s="200"/>
      <c r="NTY340" s="200"/>
      <c r="NTZ340" s="200"/>
      <c r="NUA340" s="200"/>
      <c r="NUB340" s="200"/>
      <c r="NUC340" s="200"/>
      <c r="NUD340" s="200"/>
      <c r="NUE340" s="200"/>
      <c r="NUF340" s="200"/>
      <c r="NUI340" s="200"/>
      <c r="NUL340" s="200"/>
      <c r="NUO340" s="200"/>
      <c r="NUR340" s="200"/>
      <c r="NUU340" s="200"/>
      <c r="NUX340" s="200"/>
      <c r="NVG340" s="200"/>
      <c r="NVJ340" s="200"/>
      <c r="NVM340" s="200"/>
      <c r="NVP340" s="200"/>
      <c r="NVY340" s="200"/>
      <c r="NWE340" s="200"/>
      <c r="NWH340" s="200"/>
      <c r="NWK340" s="200"/>
      <c r="NWN340" s="200"/>
      <c r="NWT340" s="200"/>
      <c r="NXC340" s="200"/>
      <c r="NXE340" s="200"/>
      <c r="NXF340" s="200"/>
      <c r="NXH340" s="200"/>
      <c r="NXK340" s="200"/>
      <c r="NXN340" s="200"/>
      <c r="NXQ340" s="200"/>
      <c r="NXT340" s="200"/>
      <c r="NXW340" s="200"/>
      <c r="NXY340" s="200"/>
      <c r="NYA340" s="200"/>
      <c r="NYD340" s="200"/>
      <c r="NYG340" s="200"/>
      <c r="NYJ340" s="200"/>
      <c r="NYM340" s="200"/>
      <c r="NYP340" s="200"/>
      <c r="NYS340" s="200"/>
      <c r="NYV340" s="200"/>
      <c r="NYX340" s="200"/>
      <c r="NZA340" s="200"/>
      <c r="NZD340" s="200"/>
      <c r="NZG340" s="200"/>
      <c r="NZM340" s="200"/>
      <c r="NZP340" s="200"/>
      <c r="NZR340" s="200"/>
      <c r="OAY340" s="200"/>
      <c r="OBB340" s="200"/>
      <c r="OBE340" s="200"/>
      <c r="OBH340" s="200"/>
      <c r="OBK340" s="200"/>
      <c r="OBL340" s="200"/>
      <c r="OBM340" s="200"/>
      <c r="OBP340" s="200"/>
      <c r="OBS340" s="200"/>
      <c r="OBV340" s="200"/>
      <c r="OBY340" s="200"/>
      <c r="OCA340" s="200"/>
      <c r="OCO340" s="200"/>
      <c r="OCP340" s="200"/>
      <c r="OCQ340" s="200"/>
      <c r="OCR340" s="200"/>
      <c r="OCS340" s="200"/>
      <c r="OCT340" s="200"/>
      <c r="OCU340" s="200"/>
      <c r="OCV340" s="200"/>
      <c r="OCW340" s="200"/>
      <c r="OCX340" s="200"/>
      <c r="OCY340" s="200"/>
      <c r="OCZ340" s="200"/>
      <c r="ODA340" s="200"/>
      <c r="ODB340" s="200"/>
      <c r="ODC340" s="200"/>
      <c r="ODD340" s="200"/>
      <c r="ODE340" s="200"/>
      <c r="ODF340" s="200"/>
      <c r="ODG340" s="200"/>
      <c r="ODM340" s="200"/>
      <c r="ODN340" s="200"/>
      <c r="ODO340" s="200"/>
      <c r="ODP340" s="200"/>
      <c r="ODQ340" s="200"/>
      <c r="ODR340" s="200"/>
      <c r="ODS340" s="200"/>
      <c r="ODU340" s="200"/>
      <c r="ODV340" s="200"/>
      <c r="ODW340" s="200"/>
      <c r="ODX340" s="200"/>
      <c r="ODY340" s="200"/>
      <c r="ODZ340" s="200"/>
      <c r="OEA340" s="200"/>
      <c r="OEB340" s="200"/>
      <c r="OEE340" s="200"/>
      <c r="OEH340" s="200"/>
      <c r="OEK340" s="200"/>
      <c r="OEN340" s="200"/>
      <c r="OEQ340" s="200"/>
      <c r="OET340" s="200"/>
      <c r="OFC340" s="200"/>
      <c r="OFF340" s="200"/>
      <c r="OFI340" s="200"/>
      <c r="OFL340" s="200"/>
      <c r="OFU340" s="200"/>
      <c r="OGA340" s="200"/>
      <c r="OGD340" s="200"/>
      <c r="OGG340" s="200"/>
      <c r="OGJ340" s="200"/>
      <c r="OGP340" s="200"/>
      <c r="OGY340" s="200"/>
      <c r="OHA340" s="200"/>
      <c r="OHB340" s="200"/>
      <c r="OHD340" s="200"/>
      <c r="OHG340" s="200"/>
      <c r="OHJ340" s="200"/>
      <c r="OHM340" s="200"/>
      <c r="OHP340" s="200"/>
      <c r="OHS340" s="200"/>
      <c r="OHU340" s="200"/>
      <c r="OHW340" s="200"/>
      <c r="OHZ340" s="200"/>
      <c r="OIC340" s="200"/>
      <c r="OIF340" s="200"/>
      <c r="OII340" s="200"/>
      <c r="OIL340" s="200"/>
      <c r="OIO340" s="200"/>
      <c r="OIR340" s="200"/>
      <c r="OIT340" s="200"/>
      <c r="OIW340" s="200"/>
      <c r="OIZ340" s="200"/>
      <c r="OJC340" s="200"/>
      <c r="OJI340" s="200"/>
      <c r="OJL340" s="200"/>
      <c r="OJN340" s="200"/>
      <c r="OKU340" s="200"/>
      <c r="OKX340" s="200"/>
      <c r="OLA340" s="200"/>
      <c r="OLD340" s="200"/>
      <c r="OLG340" s="200"/>
      <c r="OLH340" s="200"/>
      <c r="OLI340" s="200"/>
      <c r="OLL340" s="200"/>
      <c r="OLO340" s="200"/>
      <c r="OLR340" s="200"/>
      <c r="OLU340" s="200"/>
      <c r="OLW340" s="200"/>
      <c r="OMK340" s="200"/>
      <c r="OML340" s="200"/>
      <c r="OMM340" s="200"/>
      <c r="OMN340" s="200"/>
      <c r="OMO340" s="200"/>
      <c r="OMP340" s="200"/>
      <c r="OMQ340" s="200"/>
      <c r="OMR340" s="200"/>
      <c r="OMS340" s="200"/>
      <c r="OMT340" s="200"/>
      <c r="OMU340" s="200"/>
      <c r="OMV340" s="200"/>
      <c r="OMW340" s="200"/>
      <c r="OMX340" s="200"/>
      <c r="OMY340" s="200"/>
      <c r="OMZ340" s="200"/>
      <c r="ONA340" s="200"/>
      <c r="ONB340" s="200"/>
      <c r="ONC340" s="200"/>
      <c r="ONI340" s="200"/>
      <c r="ONJ340" s="200"/>
      <c r="ONK340" s="200"/>
      <c r="ONL340" s="200"/>
      <c r="ONM340" s="200"/>
      <c r="ONN340" s="200"/>
      <c r="ONO340" s="200"/>
      <c r="ONQ340" s="200"/>
      <c r="ONR340" s="200"/>
      <c r="ONS340" s="200"/>
      <c r="ONT340" s="200"/>
      <c r="ONU340" s="200"/>
      <c r="ONV340" s="200"/>
      <c r="ONW340" s="200"/>
      <c r="ONX340" s="200"/>
      <c r="OOA340" s="200"/>
      <c r="OOD340" s="200"/>
      <c r="OOG340" s="200"/>
      <c r="OOJ340" s="200"/>
      <c r="OOM340" s="200"/>
      <c r="OOP340" s="200"/>
      <c r="OOY340" s="200"/>
      <c r="OPB340" s="200"/>
      <c r="OPE340" s="200"/>
      <c r="OPH340" s="200"/>
      <c r="OPQ340" s="200"/>
      <c r="OPW340" s="200"/>
      <c r="OPZ340" s="200"/>
      <c r="OQC340" s="200"/>
      <c r="OQF340" s="200"/>
      <c r="OQL340" s="200"/>
      <c r="OQU340" s="200"/>
      <c r="OQW340" s="200"/>
      <c r="OQX340" s="200"/>
      <c r="OQZ340" s="200"/>
      <c r="ORC340" s="200"/>
      <c r="ORF340" s="200"/>
      <c r="ORI340" s="200"/>
      <c r="ORL340" s="200"/>
      <c r="ORO340" s="200"/>
      <c r="ORQ340" s="200"/>
      <c r="ORS340" s="200"/>
      <c r="ORV340" s="200"/>
      <c r="ORY340" s="200"/>
      <c r="OSB340" s="200"/>
      <c r="OSE340" s="200"/>
      <c r="OSH340" s="200"/>
      <c r="OSK340" s="200"/>
      <c r="OSN340" s="200"/>
      <c r="OSP340" s="200"/>
      <c r="OSS340" s="200"/>
      <c r="OSV340" s="200"/>
      <c r="OSY340" s="200"/>
      <c r="OTE340" s="200"/>
      <c r="OTH340" s="200"/>
      <c r="OTJ340" s="200"/>
      <c r="OUQ340" s="200"/>
      <c r="OUT340" s="200"/>
      <c r="OUW340" s="200"/>
      <c r="OUZ340" s="200"/>
      <c r="OVC340" s="200"/>
      <c r="OVD340" s="200"/>
      <c r="OVE340" s="200"/>
      <c r="OVH340" s="200"/>
      <c r="OVK340" s="200"/>
      <c r="OVN340" s="200"/>
      <c r="OVQ340" s="200"/>
      <c r="OVS340" s="200"/>
      <c r="OWG340" s="200"/>
      <c r="OWH340" s="200"/>
      <c r="OWI340" s="200"/>
      <c r="OWJ340" s="200"/>
      <c r="OWK340" s="200"/>
      <c r="OWL340" s="200"/>
      <c r="OWM340" s="200"/>
      <c r="OWN340" s="200"/>
      <c r="OWO340" s="200"/>
      <c r="OWP340" s="200"/>
      <c r="OWQ340" s="200"/>
      <c r="OWR340" s="200"/>
      <c r="OWS340" s="200"/>
      <c r="OWT340" s="200"/>
      <c r="OWU340" s="200"/>
      <c r="OWV340" s="200"/>
      <c r="OWW340" s="200"/>
      <c r="OWX340" s="200"/>
      <c r="OWY340" s="200"/>
      <c r="OXE340" s="200"/>
      <c r="OXF340" s="200"/>
      <c r="OXG340" s="200"/>
      <c r="OXH340" s="200"/>
      <c r="OXI340" s="200"/>
      <c r="OXJ340" s="200"/>
      <c r="OXK340" s="200"/>
      <c r="OXM340" s="200"/>
      <c r="OXN340" s="200"/>
      <c r="OXO340" s="200"/>
      <c r="OXP340" s="200"/>
      <c r="OXQ340" s="200"/>
      <c r="OXR340" s="200"/>
      <c r="OXS340" s="200"/>
      <c r="OXT340" s="200"/>
      <c r="OXW340" s="200"/>
      <c r="OXZ340" s="200"/>
      <c r="OYC340" s="200"/>
      <c r="OYF340" s="200"/>
      <c r="OYI340" s="200"/>
      <c r="OYL340" s="200"/>
      <c r="OYU340" s="200"/>
      <c r="OYX340" s="200"/>
      <c r="OZA340" s="200"/>
      <c r="OZD340" s="200"/>
      <c r="OZM340" s="200"/>
      <c r="OZS340" s="200"/>
      <c r="OZV340" s="200"/>
      <c r="OZY340" s="200"/>
      <c r="PAB340" s="200"/>
      <c r="PAH340" s="200"/>
      <c r="PAQ340" s="200"/>
      <c r="PAS340" s="200"/>
      <c r="PAT340" s="200"/>
      <c r="PAV340" s="200"/>
      <c r="PAY340" s="200"/>
      <c r="PBB340" s="200"/>
      <c r="PBE340" s="200"/>
      <c r="PBH340" s="200"/>
      <c r="PBK340" s="200"/>
      <c r="PBM340" s="200"/>
      <c r="PBO340" s="200"/>
      <c r="PBR340" s="200"/>
      <c r="PBU340" s="200"/>
      <c r="PBX340" s="200"/>
      <c r="PCA340" s="200"/>
      <c r="PCD340" s="200"/>
      <c r="PCG340" s="200"/>
      <c r="PCJ340" s="200"/>
      <c r="PCL340" s="200"/>
      <c r="PCO340" s="200"/>
      <c r="PCR340" s="200"/>
      <c r="PCU340" s="200"/>
      <c r="PDA340" s="200"/>
      <c r="PDD340" s="200"/>
      <c r="PDF340" s="200"/>
      <c r="PEM340" s="200"/>
      <c r="PEP340" s="200"/>
      <c r="PES340" s="200"/>
      <c r="PEV340" s="200"/>
      <c r="PEY340" s="200"/>
      <c r="PEZ340" s="200"/>
      <c r="PFA340" s="200"/>
      <c r="PFD340" s="200"/>
      <c r="PFG340" s="200"/>
      <c r="PFJ340" s="200"/>
      <c r="PFM340" s="200"/>
      <c r="PFO340" s="200"/>
      <c r="PGC340" s="200"/>
      <c r="PGD340" s="200"/>
      <c r="PGE340" s="200"/>
      <c r="PGF340" s="200"/>
      <c r="PGG340" s="200"/>
      <c r="PGH340" s="200"/>
      <c r="PGI340" s="200"/>
      <c r="PGJ340" s="200"/>
      <c r="PGK340" s="200"/>
      <c r="PGL340" s="200"/>
      <c r="PGM340" s="200"/>
      <c r="PGN340" s="200"/>
      <c r="PGO340" s="200"/>
      <c r="PGP340" s="200"/>
      <c r="PGQ340" s="200"/>
      <c r="PGR340" s="200"/>
      <c r="PGS340" s="200"/>
      <c r="PGT340" s="200"/>
      <c r="PGU340" s="200"/>
      <c r="PHA340" s="200"/>
      <c r="PHB340" s="200"/>
      <c r="PHC340" s="200"/>
      <c r="PHD340" s="200"/>
      <c r="PHE340" s="200"/>
      <c r="PHF340" s="200"/>
      <c r="PHG340" s="200"/>
      <c r="PHI340" s="200"/>
      <c r="PHJ340" s="200"/>
      <c r="PHK340" s="200"/>
      <c r="PHL340" s="200"/>
      <c r="PHM340" s="200"/>
      <c r="PHN340" s="200"/>
      <c r="PHO340" s="200"/>
      <c r="PHP340" s="200"/>
      <c r="PHS340" s="200"/>
      <c r="PHV340" s="200"/>
      <c r="PHY340" s="200"/>
      <c r="PIB340" s="200"/>
      <c r="PIE340" s="200"/>
      <c r="PIH340" s="200"/>
      <c r="PIQ340" s="200"/>
      <c r="PIT340" s="200"/>
      <c r="PIW340" s="200"/>
      <c r="PIZ340" s="200"/>
      <c r="PJI340" s="200"/>
      <c r="PJO340" s="200"/>
      <c r="PJR340" s="200"/>
      <c r="PJU340" s="200"/>
      <c r="PJX340" s="200"/>
      <c r="PKD340" s="200"/>
      <c r="PKM340" s="200"/>
      <c r="PKO340" s="200"/>
      <c r="PKP340" s="200"/>
      <c r="PKR340" s="200"/>
      <c r="PKU340" s="200"/>
      <c r="PKX340" s="200"/>
      <c r="PLA340" s="200"/>
      <c r="PLD340" s="200"/>
      <c r="PLG340" s="200"/>
      <c r="PLI340" s="200"/>
      <c r="PLK340" s="200"/>
      <c r="PLN340" s="200"/>
      <c r="PLQ340" s="200"/>
      <c r="PLT340" s="200"/>
      <c r="PLW340" s="200"/>
      <c r="PLZ340" s="200"/>
      <c r="PMC340" s="200"/>
      <c r="PMF340" s="200"/>
      <c r="PMH340" s="200"/>
      <c r="PMK340" s="200"/>
      <c r="PMN340" s="200"/>
      <c r="PMQ340" s="200"/>
      <c r="PMW340" s="200"/>
      <c r="PMZ340" s="200"/>
      <c r="PNB340" s="200"/>
      <c r="POI340" s="200"/>
      <c r="POL340" s="200"/>
      <c r="POO340" s="200"/>
      <c r="POR340" s="200"/>
      <c r="POU340" s="200"/>
      <c r="POV340" s="200"/>
      <c r="POW340" s="200"/>
      <c r="POZ340" s="200"/>
      <c r="PPC340" s="200"/>
      <c r="PPF340" s="200"/>
      <c r="PPI340" s="200"/>
      <c r="PPK340" s="200"/>
      <c r="PPY340" s="200"/>
      <c r="PPZ340" s="200"/>
      <c r="PQA340" s="200"/>
      <c r="PQB340" s="200"/>
      <c r="PQC340" s="200"/>
      <c r="PQD340" s="200"/>
      <c r="PQE340" s="200"/>
      <c r="PQF340" s="200"/>
      <c r="PQG340" s="200"/>
      <c r="PQH340" s="200"/>
      <c r="PQI340" s="200"/>
      <c r="PQJ340" s="200"/>
      <c r="PQK340" s="200"/>
      <c r="PQL340" s="200"/>
      <c r="PQM340" s="200"/>
      <c r="PQN340" s="200"/>
      <c r="PQO340" s="200"/>
      <c r="PQP340" s="200"/>
      <c r="PQQ340" s="200"/>
      <c r="PQW340" s="200"/>
      <c r="PQX340" s="200"/>
      <c r="PQY340" s="200"/>
      <c r="PQZ340" s="200"/>
      <c r="PRA340" s="200"/>
      <c r="PRB340" s="200"/>
      <c r="PRC340" s="200"/>
      <c r="PRE340" s="200"/>
      <c r="PRF340" s="200"/>
      <c r="PRG340" s="200"/>
      <c r="PRH340" s="200"/>
      <c r="PRI340" s="200"/>
      <c r="PRJ340" s="200"/>
      <c r="PRK340" s="200"/>
      <c r="PRL340" s="200"/>
      <c r="PRO340" s="200"/>
      <c r="PRR340" s="200"/>
      <c r="PRU340" s="200"/>
      <c r="PRX340" s="200"/>
      <c r="PSA340" s="200"/>
      <c r="PSD340" s="200"/>
      <c r="PSM340" s="200"/>
      <c r="PSP340" s="200"/>
      <c r="PSS340" s="200"/>
      <c r="PSV340" s="200"/>
      <c r="PTE340" s="200"/>
      <c r="PTK340" s="200"/>
      <c r="PTN340" s="200"/>
      <c r="PTQ340" s="200"/>
      <c r="PTT340" s="200"/>
      <c r="PTZ340" s="200"/>
      <c r="PUI340" s="200"/>
      <c r="PUK340" s="200"/>
      <c r="PUL340" s="200"/>
      <c r="PUN340" s="200"/>
      <c r="PUQ340" s="200"/>
      <c r="PUT340" s="200"/>
      <c r="PUW340" s="200"/>
      <c r="PUZ340" s="200"/>
      <c r="PVC340" s="200"/>
      <c r="PVE340" s="200"/>
      <c r="PVG340" s="200"/>
      <c r="PVJ340" s="200"/>
      <c r="PVM340" s="200"/>
      <c r="PVP340" s="200"/>
      <c r="PVS340" s="200"/>
      <c r="PVV340" s="200"/>
      <c r="PVY340" s="200"/>
      <c r="PWB340" s="200"/>
      <c r="PWD340" s="200"/>
      <c r="PWG340" s="200"/>
      <c r="PWJ340" s="200"/>
      <c r="PWM340" s="200"/>
      <c r="PWS340" s="200"/>
      <c r="PWV340" s="200"/>
      <c r="PWX340" s="200"/>
      <c r="PYE340" s="200"/>
      <c r="PYH340" s="200"/>
      <c r="PYK340" s="200"/>
      <c r="PYN340" s="200"/>
      <c r="PYQ340" s="200"/>
      <c r="PYR340" s="200"/>
      <c r="PYS340" s="200"/>
      <c r="PYV340" s="200"/>
      <c r="PYY340" s="200"/>
      <c r="PZB340" s="200"/>
      <c r="PZE340" s="200"/>
      <c r="PZG340" s="200"/>
      <c r="PZU340" s="200"/>
      <c r="PZV340" s="200"/>
      <c r="PZW340" s="200"/>
      <c r="PZX340" s="200"/>
      <c r="PZY340" s="200"/>
      <c r="PZZ340" s="200"/>
      <c r="QAA340" s="200"/>
      <c r="QAB340" s="200"/>
      <c r="QAC340" s="200"/>
      <c r="QAD340" s="200"/>
      <c r="QAE340" s="200"/>
      <c r="QAF340" s="200"/>
      <c r="QAG340" s="200"/>
      <c r="QAH340" s="200"/>
      <c r="QAI340" s="200"/>
      <c r="QAJ340" s="200"/>
      <c r="QAK340" s="200"/>
      <c r="QAL340" s="200"/>
      <c r="QAM340" s="200"/>
      <c r="QAS340" s="200"/>
      <c r="QAT340" s="200"/>
      <c r="QAU340" s="200"/>
      <c r="QAV340" s="200"/>
      <c r="QAW340" s="200"/>
      <c r="QAX340" s="200"/>
      <c r="QAY340" s="200"/>
      <c r="QBA340" s="200"/>
      <c r="QBB340" s="200"/>
      <c r="QBC340" s="200"/>
      <c r="QBD340" s="200"/>
      <c r="QBE340" s="200"/>
      <c r="QBF340" s="200"/>
      <c r="QBG340" s="200"/>
      <c r="QBH340" s="200"/>
      <c r="QBK340" s="200"/>
      <c r="QBN340" s="200"/>
      <c r="QBQ340" s="200"/>
      <c r="QBT340" s="200"/>
      <c r="QBW340" s="200"/>
      <c r="QBZ340" s="200"/>
      <c r="QCI340" s="200"/>
      <c r="QCL340" s="200"/>
      <c r="QCO340" s="200"/>
      <c r="QCR340" s="200"/>
      <c r="QDA340" s="200"/>
      <c r="QDG340" s="200"/>
      <c r="QDJ340" s="200"/>
      <c r="QDM340" s="200"/>
      <c r="QDP340" s="200"/>
      <c r="QDV340" s="200"/>
      <c r="QEE340" s="200"/>
      <c r="QEG340" s="200"/>
      <c r="QEH340" s="200"/>
      <c r="QEJ340" s="200"/>
      <c r="QEM340" s="200"/>
      <c r="QEP340" s="200"/>
      <c r="QES340" s="200"/>
      <c r="QEV340" s="200"/>
      <c r="QEY340" s="200"/>
      <c r="QFA340" s="200"/>
      <c r="QFC340" s="200"/>
      <c r="QFF340" s="200"/>
      <c r="QFI340" s="200"/>
      <c r="QFL340" s="200"/>
      <c r="QFO340" s="200"/>
      <c r="QFR340" s="200"/>
      <c r="QFU340" s="200"/>
      <c r="QFX340" s="200"/>
      <c r="QFZ340" s="200"/>
      <c r="QGC340" s="200"/>
      <c r="QGF340" s="200"/>
      <c r="QGI340" s="200"/>
      <c r="QGO340" s="200"/>
      <c r="QGR340" s="200"/>
      <c r="QGT340" s="200"/>
      <c r="QIA340" s="200"/>
      <c r="QID340" s="200"/>
      <c r="QIG340" s="200"/>
      <c r="QIJ340" s="200"/>
      <c r="QIM340" s="200"/>
      <c r="QIN340" s="200"/>
      <c r="QIO340" s="200"/>
      <c r="QIR340" s="200"/>
      <c r="QIU340" s="200"/>
      <c r="QIX340" s="200"/>
      <c r="QJA340" s="200"/>
      <c r="QJC340" s="200"/>
      <c r="QJQ340" s="200"/>
      <c r="QJR340" s="200"/>
      <c r="QJS340" s="200"/>
      <c r="QJT340" s="200"/>
      <c r="QJU340" s="200"/>
      <c r="QJV340" s="200"/>
      <c r="QJW340" s="200"/>
      <c r="QJX340" s="200"/>
      <c r="QJY340" s="200"/>
      <c r="QJZ340" s="200"/>
      <c r="QKA340" s="200"/>
      <c r="QKB340" s="200"/>
      <c r="QKC340" s="200"/>
      <c r="QKD340" s="200"/>
      <c r="QKE340" s="200"/>
      <c r="QKF340" s="200"/>
      <c r="QKG340" s="200"/>
      <c r="QKH340" s="200"/>
      <c r="QKI340" s="200"/>
      <c r="QKO340" s="200"/>
      <c r="QKP340" s="200"/>
      <c r="QKQ340" s="200"/>
      <c r="QKR340" s="200"/>
      <c r="QKS340" s="200"/>
      <c r="QKT340" s="200"/>
      <c r="QKU340" s="200"/>
      <c r="QKW340" s="200"/>
      <c r="QKX340" s="200"/>
      <c r="QKY340" s="200"/>
      <c r="QKZ340" s="200"/>
      <c r="QLA340" s="200"/>
      <c r="QLB340" s="200"/>
      <c r="QLC340" s="200"/>
      <c r="QLD340" s="200"/>
      <c r="QLG340" s="200"/>
      <c r="QLJ340" s="200"/>
      <c r="QLM340" s="200"/>
      <c r="QLP340" s="200"/>
      <c r="QLS340" s="200"/>
      <c r="QLV340" s="200"/>
      <c r="QME340" s="200"/>
      <c r="QMH340" s="200"/>
      <c r="QMK340" s="200"/>
      <c r="QMN340" s="200"/>
      <c r="QMW340" s="200"/>
      <c r="QNC340" s="200"/>
      <c r="QNF340" s="200"/>
      <c r="QNI340" s="200"/>
      <c r="QNL340" s="200"/>
      <c r="QNR340" s="200"/>
      <c r="QOA340" s="200"/>
      <c r="QOC340" s="200"/>
      <c r="QOD340" s="200"/>
      <c r="QOF340" s="200"/>
      <c r="QOI340" s="200"/>
      <c r="QOL340" s="200"/>
      <c r="QOO340" s="200"/>
      <c r="QOR340" s="200"/>
      <c r="QOU340" s="200"/>
      <c r="QOW340" s="200"/>
      <c r="QOY340" s="200"/>
      <c r="QPB340" s="200"/>
      <c r="QPE340" s="200"/>
      <c r="QPH340" s="200"/>
      <c r="QPK340" s="200"/>
      <c r="QPN340" s="200"/>
      <c r="QPQ340" s="200"/>
      <c r="QPT340" s="200"/>
      <c r="QPV340" s="200"/>
      <c r="QPY340" s="200"/>
      <c r="QQB340" s="200"/>
      <c r="QQE340" s="200"/>
      <c r="QQK340" s="200"/>
      <c r="QQN340" s="200"/>
      <c r="QQP340" s="200"/>
      <c r="QRW340" s="200"/>
      <c r="QRZ340" s="200"/>
      <c r="QSC340" s="200"/>
      <c r="QSF340" s="200"/>
      <c r="QSI340" s="200"/>
      <c r="QSJ340" s="200"/>
      <c r="QSK340" s="200"/>
      <c r="QSN340" s="200"/>
      <c r="QSQ340" s="200"/>
      <c r="QST340" s="200"/>
      <c r="QSW340" s="200"/>
      <c r="QSY340" s="200"/>
      <c r="QTM340" s="200"/>
      <c r="QTN340" s="200"/>
      <c r="QTO340" s="200"/>
      <c r="QTP340" s="200"/>
      <c r="QTQ340" s="200"/>
      <c r="QTR340" s="200"/>
      <c r="QTS340" s="200"/>
      <c r="QTT340" s="200"/>
      <c r="QTU340" s="200"/>
      <c r="QTV340" s="200"/>
      <c r="QTW340" s="200"/>
      <c r="QTX340" s="200"/>
      <c r="QTY340" s="200"/>
      <c r="QTZ340" s="200"/>
      <c r="QUA340" s="200"/>
      <c r="QUB340" s="200"/>
      <c r="QUC340" s="200"/>
      <c r="QUD340" s="200"/>
      <c r="QUE340" s="200"/>
      <c r="QUK340" s="200"/>
      <c r="QUL340" s="200"/>
      <c r="QUM340" s="200"/>
      <c r="QUN340" s="200"/>
      <c r="QUO340" s="200"/>
      <c r="QUP340" s="200"/>
      <c r="QUQ340" s="200"/>
      <c r="QUS340" s="200"/>
      <c r="QUT340" s="200"/>
      <c r="QUU340" s="200"/>
      <c r="QUV340" s="200"/>
      <c r="QUW340" s="200"/>
      <c r="QUX340" s="200"/>
      <c r="QUY340" s="200"/>
      <c r="QUZ340" s="200"/>
      <c r="QVC340" s="200"/>
      <c r="QVF340" s="200"/>
      <c r="QVI340" s="200"/>
      <c r="QVL340" s="200"/>
      <c r="QVO340" s="200"/>
      <c r="QVR340" s="200"/>
      <c r="QWA340" s="200"/>
      <c r="QWD340" s="200"/>
      <c r="QWG340" s="200"/>
      <c r="QWJ340" s="200"/>
      <c r="QWS340" s="200"/>
      <c r="QWY340" s="200"/>
      <c r="QXB340" s="200"/>
      <c r="QXE340" s="200"/>
      <c r="QXH340" s="200"/>
      <c r="QXN340" s="200"/>
      <c r="QXW340" s="200"/>
      <c r="QXY340" s="200"/>
      <c r="QXZ340" s="200"/>
      <c r="QYB340" s="200"/>
      <c r="QYE340" s="200"/>
      <c r="QYH340" s="200"/>
      <c r="QYK340" s="200"/>
      <c r="QYN340" s="200"/>
      <c r="QYQ340" s="200"/>
      <c r="QYS340" s="200"/>
      <c r="QYU340" s="200"/>
      <c r="QYX340" s="200"/>
      <c r="QZA340" s="200"/>
      <c r="QZD340" s="200"/>
      <c r="QZG340" s="200"/>
      <c r="QZJ340" s="200"/>
      <c r="QZM340" s="200"/>
      <c r="QZP340" s="200"/>
      <c r="QZR340" s="200"/>
      <c r="QZU340" s="200"/>
      <c r="QZX340" s="200"/>
      <c r="RAA340" s="200"/>
      <c r="RAG340" s="200"/>
      <c r="RAJ340" s="200"/>
      <c r="RAL340" s="200"/>
      <c r="RBS340" s="200"/>
      <c r="RBV340" s="200"/>
      <c r="RBY340" s="200"/>
      <c r="RCB340" s="200"/>
      <c r="RCE340" s="200"/>
      <c r="RCF340" s="200"/>
      <c r="RCG340" s="200"/>
      <c r="RCJ340" s="200"/>
      <c r="RCM340" s="200"/>
      <c r="RCP340" s="200"/>
      <c r="RCS340" s="200"/>
      <c r="RCU340" s="200"/>
      <c r="RDI340" s="200"/>
      <c r="RDJ340" s="200"/>
      <c r="RDK340" s="200"/>
      <c r="RDL340" s="200"/>
      <c r="RDM340" s="200"/>
      <c r="RDN340" s="200"/>
      <c r="RDO340" s="200"/>
      <c r="RDP340" s="200"/>
      <c r="RDQ340" s="200"/>
      <c r="RDR340" s="200"/>
      <c r="RDS340" s="200"/>
      <c r="RDT340" s="200"/>
      <c r="RDU340" s="200"/>
      <c r="RDV340" s="200"/>
      <c r="RDW340" s="200"/>
      <c r="RDX340" s="200"/>
      <c r="RDY340" s="200"/>
      <c r="RDZ340" s="200"/>
      <c r="REA340" s="200"/>
      <c r="REG340" s="200"/>
      <c r="REH340" s="200"/>
      <c r="REI340" s="200"/>
      <c r="REJ340" s="200"/>
      <c r="REK340" s="200"/>
      <c r="REL340" s="200"/>
      <c r="REM340" s="200"/>
      <c r="REO340" s="200"/>
      <c r="REP340" s="200"/>
      <c r="REQ340" s="200"/>
      <c r="RER340" s="200"/>
      <c r="RES340" s="200"/>
      <c r="RET340" s="200"/>
      <c r="REU340" s="200"/>
      <c r="REV340" s="200"/>
      <c r="REY340" s="200"/>
      <c r="RFB340" s="200"/>
      <c r="RFE340" s="200"/>
      <c r="RFH340" s="200"/>
      <c r="RFK340" s="200"/>
      <c r="RFN340" s="200"/>
      <c r="RFW340" s="200"/>
      <c r="RFZ340" s="200"/>
      <c r="RGC340" s="200"/>
      <c r="RGF340" s="200"/>
      <c r="RGO340" s="200"/>
      <c r="RGU340" s="200"/>
      <c r="RGX340" s="200"/>
      <c r="RHA340" s="200"/>
      <c r="RHD340" s="200"/>
      <c r="RHJ340" s="200"/>
      <c r="RHS340" s="200"/>
      <c r="RHU340" s="200"/>
      <c r="RHV340" s="200"/>
      <c r="RHX340" s="200"/>
      <c r="RIA340" s="200"/>
      <c r="RID340" s="200"/>
      <c r="RIG340" s="200"/>
      <c r="RIJ340" s="200"/>
      <c r="RIM340" s="200"/>
      <c r="RIO340" s="200"/>
      <c r="RIQ340" s="200"/>
      <c r="RIT340" s="200"/>
      <c r="RIW340" s="200"/>
      <c r="RIZ340" s="200"/>
      <c r="RJC340" s="200"/>
      <c r="RJF340" s="200"/>
      <c r="RJI340" s="200"/>
      <c r="RJL340" s="200"/>
      <c r="RJN340" s="200"/>
      <c r="RJQ340" s="200"/>
      <c r="RJT340" s="200"/>
      <c r="RJW340" s="200"/>
      <c r="RKC340" s="200"/>
      <c r="RKF340" s="200"/>
      <c r="RKH340" s="200"/>
      <c r="RLO340" s="200"/>
      <c r="RLR340" s="200"/>
      <c r="RLU340" s="200"/>
      <c r="RLX340" s="200"/>
      <c r="RMA340" s="200"/>
      <c r="RMB340" s="200"/>
      <c r="RMC340" s="200"/>
      <c r="RMF340" s="200"/>
      <c r="RMI340" s="200"/>
      <c r="RML340" s="200"/>
      <c r="RMO340" s="200"/>
      <c r="RMQ340" s="200"/>
      <c r="RNE340" s="200"/>
      <c r="RNF340" s="200"/>
      <c r="RNG340" s="200"/>
      <c r="RNH340" s="200"/>
      <c r="RNI340" s="200"/>
      <c r="RNJ340" s="200"/>
      <c r="RNK340" s="200"/>
      <c r="RNL340" s="200"/>
      <c r="RNM340" s="200"/>
      <c r="RNN340" s="200"/>
      <c r="RNO340" s="200"/>
      <c r="RNP340" s="200"/>
      <c r="RNQ340" s="200"/>
      <c r="RNR340" s="200"/>
      <c r="RNS340" s="200"/>
      <c r="RNT340" s="200"/>
      <c r="RNU340" s="200"/>
      <c r="RNV340" s="200"/>
      <c r="RNW340" s="200"/>
      <c r="ROC340" s="200"/>
      <c r="ROD340" s="200"/>
      <c r="ROE340" s="200"/>
      <c r="ROF340" s="200"/>
      <c r="ROG340" s="200"/>
      <c r="ROH340" s="200"/>
      <c r="ROI340" s="200"/>
      <c r="ROK340" s="200"/>
      <c r="ROL340" s="200"/>
      <c r="ROM340" s="200"/>
      <c r="RON340" s="200"/>
      <c r="ROO340" s="200"/>
      <c r="ROP340" s="200"/>
      <c r="ROQ340" s="200"/>
      <c r="ROR340" s="200"/>
      <c r="ROU340" s="200"/>
      <c r="ROX340" s="200"/>
      <c r="RPA340" s="200"/>
      <c r="RPD340" s="200"/>
      <c r="RPG340" s="200"/>
      <c r="RPJ340" s="200"/>
      <c r="RPS340" s="200"/>
      <c r="RPV340" s="200"/>
      <c r="RPY340" s="200"/>
      <c r="RQB340" s="200"/>
      <c r="RQK340" s="200"/>
      <c r="RQQ340" s="200"/>
      <c r="RQT340" s="200"/>
      <c r="RQW340" s="200"/>
      <c r="RQZ340" s="200"/>
      <c r="RRF340" s="200"/>
      <c r="RRO340" s="200"/>
      <c r="RRQ340" s="200"/>
      <c r="RRR340" s="200"/>
      <c r="RRT340" s="200"/>
      <c r="RRW340" s="200"/>
      <c r="RRZ340" s="200"/>
      <c r="RSC340" s="200"/>
      <c r="RSF340" s="200"/>
      <c r="RSI340" s="200"/>
      <c r="RSK340" s="200"/>
      <c r="RSM340" s="200"/>
      <c r="RSP340" s="200"/>
      <c r="RSS340" s="200"/>
      <c r="RSV340" s="200"/>
      <c r="RSY340" s="200"/>
      <c r="RTB340" s="200"/>
      <c r="RTE340" s="200"/>
      <c r="RTH340" s="200"/>
      <c r="RTJ340" s="200"/>
      <c r="RTM340" s="200"/>
      <c r="RTP340" s="200"/>
      <c r="RTS340" s="200"/>
      <c r="RTY340" s="200"/>
      <c r="RUB340" s="200"/>
      <c r="RUD340" s="200"/>
      <c r="RVK340" s="200"/>
      <c r="RVN340" s="200"/>
      <c r="RVQ340" s="200"/>
      <c r="RVT340" s="200"/>
      <c r="RVW340" s="200"/>
      <c r="RVX340" s="200"/>
      <c r="RVY340" s="200"/>
      <c r="RWB340" s="200"/>
      <c r="RWE340" s="200"/>
      <c r="RWH340" s="200"/>
      <c r="RWK340" s="200"/>
      <c r="RWM340" s="200"/>
      <c r="RXA340" s="200"/>
      <c r="RXB340" s="200"/>
      <c r="RXC340" s="200"/>
      <c r="RXD340" s="200"/>
      <c r="RXE340" s="200"/>
      <c r="RXF340" s="200"/>
      <c r="RXG340" s="200"/>
      <c r="RXH340" s="200"/>
      <c r="RXI340" s="200"/>
      <c r="RXJ340" s="200"/>
      <c r="RXK340" s="200"/>
      <c r="RXL340" s="200"/>
      <c r="RXM340" s="200"/>
      <c r="RXN340" s="200"/>
      <c r="RXO340" s="200"/>
      <c r="RXP340" s="200"/>
      <c r="RXQ340" s="200"/>
      <c r="RXR340" s="200"/>
      <c r="RXS340" s="200"/>
      <c r="RXY340" s="200"/>
      <c r="RXZ340" s="200"/>
      <c r="RYA340" s="200"/>
      <c r="RYB340" s="200"/>
      <c r="RYC340" s="200"/>
      <c r="RYD340" s="200"/>
      <c r="RYE340" s="200"/>
      <c r="RYG340" s="200"/>
      <c r="RYH340" s="200"/>
      <c r="RYI340" s="200"/>
      <c r="RYJ340" s="200"/>
      <c r="RYK340" s="200"/>
      <c r="RYL340" s="200"/>
      <c r="RYM340" s="200"/>
      <c r="RYN340" s="200"/>
      <c r="RYQ340" s="200"/>
      <c r="RYT340" s="200"/>
      <c r="RYW340" s="200"/>
      <c r="RYZ340" s="200"/>
      <c r="RZC340" s="200"/>
      <c r="RZF340" s="200"/>
      <c r="RZO340" s="200"/>
      <c r="RZR340" s="200"/>
      <c r="RZU340" s="200"/>
      <c r="RZX340" s="200"/>
      <c r="SAG340" s="200"/>
      <c r="SAM340" s="200"/>
      <c r="SAP340" s="200"/>
      <c r="SAS340" s="200"/>
      <c r="SAV340" s="200"/>
      <c r="SBB340" s="200"/>
      <c r="SBK340" s="200"/>
      <c r="SBM340" s="200"/>
      <c r="SBN340" s="200"/>
      <c r="SBP340" s="200"/>
      <c r="SBS340" s="200"/>
      <c r="SBV340" s="200"/>
      <c r="SBY340" s="200"/>
      <c r="SCB340" s="200"/>
      <c r="SCE340" s="200"/>
      <c r="SCG340" s="200"/>
      <c r="SCI340" s="200"/>
      <c r="SCL340" s="200"/>
      <c r="SCO340" s="200"/>
      <c r="SCR340" s="200"/>
      <c r="SCU340" s="200"/>
      <c r="SCX340" s="200"/>
      <c r="SDA340" s="200"/>
      <c r="SDD340" s="200"/>
      <c r="SDF340" s="200"/>
      <c r="SDI340" s="200"/>
      <c r="SDL340" s="200"/>
      <c r="SDO340" s="200"/>
      <c r="SDU340" s="200"/>
      <c r="SDX340" s="200"/>
      <c r="SDZ340" s="200"/>
      <c r="SFG340" s="200"/>
      <c r="SFJ340" s="200"/>
      <c r="SFM340" s="200"/>
      <c r="SFP340" s="200"/>
      <c r="SFS340" s="200"/>
      <c r="SFT340" s="200"/>
      <c r="SFU340" s="200"/>
      <c r="SFX340" s="200"/>
      <c r="SGA340" s="200"/>
      <c r="SGD340" s="200"/>
      <c r="SGG340" s="200"/>
      <c r="SGI340" s="200"/>
      <c r="SGW340" s="200"/>
      <c r="SGX340" s="200"/>
      <c r="SGY340" s="200"/>
      <c r="SGZ340" s="200"/>
      <c r="SHA340" s="200"/>
      <c r="SHB340" s="200"/>
      <c r="SHC340" s="200"/>
      <c r="SHD340" s="200"/>
      <c r="SHE340" s="200"/>
      <c r="SHF340" s="200"/>
      <c r="SHG340" s="200"/>
      <c r="SHH340" s="200"/>
      <c r="SHI340" s="200"/>
      <c r="SHJ340" s="200"/>
      <c r="SHK340" s="200"/>
      <c r="SHL340" s="200"/>
      <c r="SHM340" s="200"/>
      <c r="SHN340" s="200"/>
      <c r="SHO340" s="200"/>
      <c r="SHU340" s="200"/>
      <c r="SHV340" s="200"/>
      <c r="SHW340" s="200"/>
      <c r="SHX340" s="200"/>
      <c r="SHY340" s="200"/>
      <c r="SHZ340" s="200"/>
      <c r="SIA340" s="200"/>
      <c r="SIC340" s="200"/>
      <c r="SID340" s="200"/>
      <c r="SIE340" s="200"/>
      <c r="SIF340" s="200"/>
      <c r="SIG340" s="200"/>
      <c r="SIH340" s="200"/>
      <c r="SII340" s="200"/>
      <c r="SIJ340" s="200"/>
      <c r="SIM340" s="200"/>
      <c r="SIP340" s="200"/>
      <c r="SIS340" s="200"/>
      <c r="SIV340" s="200"/>
      <c r="SIY340" s="200"/>
      <c r="SJB340" s="200"/>
      <c r="SJK340" s="200"/>
      <c r="SJN340" s="200"/>
      <c r="SJQ340" s="200"/>
      <c r="SJT340" s="200"/>
      <c r="SKC340" s="200"/>
      <c r="SKI340" s="200"/>
      <c r="SKL340" s="200"/>
      <c r="SKO340" s="200"/>
      <c r="SKR340" s="200"/>
      <c r="SKX340" s="200"/>
      <c r="SLG340" s="200"/>
      <c r="SLI340" s="200"/>
      <c r="SLJ340" s="200"/>
      <c r="SLL340" s="200"/>
      <c r="SLO340" s="200"/>
      <c r="SLR340" s="200"/>
      <c r="SLU340" s="200"/>
      <c r="SLX340" s="200"/>
      <c r="SMA340" s="200"/>
      <c r="SMC340" s="200"/>
      <c r="SME340" s="200"/>
      <c r="SMH340" s="200"/>
      <c r="SMK340" s="200"/>
      <c r="SMN340" s="200"/>
      <c r="SMQ340" s="200"/>
      <c r="SMT340" s="200"/>
      <c r="SMW340" s="200"/>
      <c r="SMZ340" s="200"/>
      <c r="SNB340" s="200"/>
      <c r="SNE340" s="200"/>
      <c r="SNH340" s="200"/>
      <c r="SNK340" s="200"/>
      <c r="SNQ340" s="200"/>
      <c r="SNT340" s="200"/>
      <c r="SNV340" s="200"/>
      <c r="SPC340" s="200"/>
      <c r="SPF340" s="200"/>
      <c r="SPI340" s="200"/>
      <c r="SPL340" s="200"/>
      <c r="SPO340" s="200"/>
      <c r="SPP340" s="200"/>
      <c r="SPQ340" s="200"/>
      <c r="SPT340" s="200"/>
      <c r="SPW340" s="200"/>
      <c r="SPZ340" s="200"/>
      <c r="SQC340" s="200"/>
      <c r="SQE340" s="200"/>
      <c r="SQS340" s="200"/>
      <c r="SQT340" s="200"/>
      <c r="SQU340" s="200"/>
      <c r="SQV340" s="200"/>
      <c r="SQW340" s="200"/>
      <c r="SQX340" s="200"/>
      <c r="SQY340" s="200"/>
      <c r="SQZ340" s="200"/>
      <c r="SRA340" s="200"/>
      <c r="SRB340" s="200"/>
      <c r="SRC340" s="200"/>
      <c r="SRD340" s="200"/>
      <c r="SRE340" s="200"/>
      <c r="SRF340" s="200"/>
      <c r="SRG340" s="200"/>
      <c r="SRH340" s="200"/>
      <c r="SRI340" s="200"/>
      <c r="SRJ340" s="200"/>
      <c r="SRK340" s="200"/>
      <c r="SRQ340" s="200"/>
      <c r="SRR340" s="200"/>
      <c r="SRS340" s="200"/>
      <c r="SRT340" s="200"/>
      <c r="SRU340" s="200"/>
      <c r="SRV340" s="200"/>
      <c r="SRW340" s="200"/>
      <c r="SRY340" s="200"/>
      <c r="SRZ340" s="200"/>
      <c r="SSA340" s="200"/>
      <c r="SSB340" s="200"/>
      <c r="SSC340" s="200"/>
      <c r="SSD340" s="200"/>
      <c r="SSE340" s="200"/>
      <c r="SSF340" s="200"/>
      <c r="SSI340" s="200"/>
      <c r="SSL340" s="200"/>
      <c r="SSO340" s="200"/>
      <c r="SSR340" s="200"/>
      <c r="SSU340" s="200"/>
      <c r="SSX340" s="200"/>
      <c r="STG340" s="200"/>
      <c r="STJ340" s="200"/>
      <c r="STM340" s="200"/>
      <c r="STP340" s="200"/>
      <c r="STY340" s="200"/>
      <c r="SUE340" s="200"/>
      <c r="SUH340" s="200"/>
      <c r="SUK340" s="200"/>
      <c r="SUN340" s="200"/>
      <c r="SUT340" s="200"/>
      <c r="SVC340" s="200"/>
      <c r="SVE340" s="200"/>
      <c r="SVF340" s="200"/>
      <c r="SVH340" s="200"/>
      <c r="SVK340" s="200"/>
      <c r="SVN340" s="200"/>
      <c r="SVQ340" s="200"/>
      <c r="SVT340" s="200"/>
      <c r="SVW340" s="200"/>
      <c r="SVY340" s="200"/>
      <c r="SWA340" s="200"/>
      <c r="SWD340" s="200"/>
      <c r="SWG340" s="200"/>
      <c r="SWJ340" s="200"/>
      <c r="SWM340" s="200"/>
      <c r="SWP340" s="200"/>
      <c r="SWS340" s="200"/>
      <c r="SWV340" s="200"/>
      <c r="SWX340" s="200"/>
      <c r="SXA340" s="200"/>
      <c r="SXD340" s="200"/>
      <c r="SXG340" s="200"/>
      <c r="SXM340" s="200"/>
      <c r="SXP340" s="200"/>
      <c r="SXR340" s="200"/>
      <c r="SYY340" s="200"/>
      <c r="SZB340" s="200"/>
      <c r="SZE340" s="200"/>
      <c r="SZH340" s="200"/>
      <c r="SZK340" s="200"/>
      <c r="SZL340" s="200"/>
      <c r="SZM340" s="200"/>
      <c r="SZP340" s="200"/>
      <c r="SZS340" s="200"/>
      <c r="SZV340" s="200"/>
      <c r="SZY340" s="200"/>
      <c r="TAA340" s="200"/>
      <c r="TAO340" s="200"/>
      <c r="TAP340" s="200"/>
      <c r="TAQ340" s="200"/>
      <c r="TAR340" s="200"/>
      <c r="TAS340" s="200"/>
      <c r="TAT340" s="200"/>
      <c r="TAU340" s="200"/>
      <c r="TAV340" s="200"/>
      <c r="TAW340" s="200"/>
      <c r="TAX340" s="200"/>
      <c r="TAY340" s="200"/>
      <c r="TAZ340" s="200"/>
      <c r="TBA340" s="200"/>
      <c r="TBB340" s="200"/>
      <c r="TBC340" s="200"/>
      <c r="TBD340" s="200"/>
      <c r="TBE340" s="200"/>
      <c r="TBF340" s="200"/>
      <c r="TBG340" s="200"/>
      <c r="TBM340" s="200"/>
      <c r="TBN340" s="200"/>
      <c r="TBO340" s="200"/>
      <c r="TBP340" s="200"/>
      <c r="TBQ340" s="200"/>
      <c r="TBR340" s="200"/>
      <c r="TBS340" s="200"/>
      <c r="TBU340" s="200"/>
      <c r="TBV340" s="200"/>
      <c r="TBW340" s="200"/>
      <c r="TBX340" s="200"/>
      <c r="TBY340" s="200"/>
      <c r="TBZ340" s="200"/>
      <c r="TCA340" s="200"/>
      <c r="TCB340" s="200"/>
      <c r="TCE340" s="200"/>
      <c r="TCH340" s="200"/>
      <c r="TCK340" s="200"/>
      <c r="TCN340" s="200"/>
      <c r="TCQ340" s="200"/>
      <c r="TCT340" s="200"/>
      <c r="TDC340" s="200"/>
      <c r="TDF340" s="200"/>
      <c r="TDI340" s="200"/>
      <c r="TDL340" s="200"/>
      <c r="TDU340" s="200"/>
      <c r="TEA340" s="200"/>
      <c r="TED340" s="200"/>
      <c r="TEG340" s="200"/>
      <c r="TEJ340" s="200"/>
      <c r="TEP340" s="200"/>
      <c r="TEY340" s="200"/>
      <c r="TFA340" s="200"/>
      <c r="TFB340" s="200"/>
      <c r="TFD340" s="200"/>
      <c r="TFG340" s="200"/>
      <c r="TFJ340" s="200"/>
      <c r="TFM340" s="200"/>
      <c r="TFP340" s="200"/>
      <c r="TFS340" s="200"/>
      <c r="TFU340" s="200"/>
      <c r="TFW340" s="200"/>
      <c r="TFZ340" s="200"/>
      <c r="TGC340" s="200"/>
      <c r="TGF340" s="200"/>
      <c r="TGI340" s="200"/>
      <c r="TGL340" s="200"/>
      <c r="TGO340" s="200"/>
      <c r="TGR340" s="200"/>
      <c r="TGT340" s="200"/>
      <c r="TGW340" s="200"/>
      <c r="TGZ340" s="200"/>
      <c r="THC340" s="200"/>
      <c r="THI340" s="200"/>
      <c r="THL340" s="200"/>
      <c r="THN340" s="200"/>
      <c r="TIU340" s="200"/>
      <c r="TIX340" s="200"/>
      <c r="TJA340" s="200"/>
      <c r="TJD340" s="200"/>
      <c r="TJG340" s="200"/>
      <c r="TJH340" s="200"/>
      <c r="TJI340" s="200"/>
      <c r="TJL340" s="200"/>
      <c r="TJO340" s="200"/>
      <c r="TJR340" s="200"/>
      <c r="TJU340" s="200"/>
      <c r="TJW340" s="200"/>
      <c r="TKK340" s="200"/>
      <c r="TKL340" s="200"/>
      <c r="TKM340" s="200"/>
      <c r="TKN340" s="200"/>
      <c r="TKO340" s="200"/>
      <c r="TKP340" s="200"/>
      <c r="TKQ340" s="200"/>
      <c r="TKR340" s="200"/>
      <c r="TKS340" s="200"/>
      <c r="TKT340" s="200"/>
      <c r="TKU340" s="200"/>
      <c r="TKV340" s="200"/>
      <c r="TKW340" s="200"/>
      <c r="TKX340" s="200"/>
      <c r="TKY340" s="200"/>
      <c r="TKZ340" s="200"/>
      <c r="TLA340" s="200"/>
      <c r="TLB340" s="200"/>
      <c r="TLC340" s="200"/>
      <c r="TLI340" s="200"/>
      <c r="TLJ340" s="200"/>
      <c r="TLK340" s="200"/>
      <c r="TLL340" s="200"/>
      <c r="TLM340" s="200"/>
      <c r="TLN340" s="200"/>
      <c r="TLO340" s="200"/>
      <c r="TLQ340" s="200"/>
      <c r="TLR340" s="200"/>
      <c r="TLS340" s="200"/>
      <c r="TLT340" s="200"/>
      <c r="TLU340" s="200"/>
      <c r="TLV340" s="200"/>
      <c r="TLW340" s="200"/>
      <c r="TLX340" s="200"/>
      <c r="TMA340" s="200"/>
      <c r="TMD340" s="200"/>
      <c r="TMG340" s="200"/>
      <c r="TMJ340" s="200"/>
      <c r="TMM340" s="200"/>
      <c r="TMP340" s="200"/>
      <c r="TMY340" s="200"/>
      <c r="TNB340" s="200"/>
      <c r="TNE340" s="200"/>
      <c r="TNH340" s="200"/>
      <c r="TNQ340" s="200"/>
      <c r="TNW340" s="200"/>
      <c r="TNZ340" s="200"/>
      <c r="TOC340" s="200"/>
      <c r="TOF340" s="200"/>
      <c r="TOL340" s="200"/>
      <c r="TOU340" s="200"/>
      <c r="TOW340" s="200"/>
      <c r="TOX340" s="200"/>
      <c r="TOZ340" s="200"/>
      <c r="TPC340" s="200"/>
      <c r="TPF340" s="200"/>
      <c r="TPI340" s="200"/>
      <c r="TPL340" s="200"/>
      <c r="TPO340" s="200"/>
      <c r="TPQ340" s="200"/>
      <c r="TPS340" s="200"/>
      <c r="TPV340" s="200"/>
      <c r="TPY340" s="200"/>
      <c r="TQB340" s="200"/>
      <c r="TQE340" s="200"/>
      <c r="TQH340" s="200"/>
      <c r="TQK340" s="200"/>
      <c r="TQN340" s="200"/>
      <c r="TQP340" s="200"/>
      <c r="TQS340" s="200"/>
      <c r="TQV340" s="200"/>
      <c r="TQY340" s="200"/>
      <c r="TRE340" s="200"/>
      <c r="TRH340" s="200"/>
      <c r="TRJ340" s="200"/>
      <c r="TSQ340" s="200"/>
      <c r="TST340" s="200"/>
      <c r="TSW340" s="200"/>
      <c r="TSZ340" s="200"/>
      <c r="TTC340" s="200"/>
      <c r="TTD340" s="200"/>
      <c r="TTE340" s="200"/>
      <c r="TTH340" s="200"/>
      <c r="TTK340" s="200"/>
      <c r="TTN340" s="200"/>
      <c r="TTQ340" s="200"/>
      <c r="TTS340" s="200"/>
      <c r="TUG340" s="200"/>
      <c r="TUH340" s="200"/>
      <c r="TUI340" s="200"/>
      <c r="TUJ340" s="200"/>
      <c r="TUK340" s="200"/>
      <c r="TUL340" s="200"/>
      <c r="TUM340" s="200"/>
      <c r="TUN340" s="200"/>
      <c r="TUO340" s="200"/>
      <c r="TUP340" s="200"/>
      <c r="TUQ340" s="200"/>
      <c r="TUR340" s="200"/>
      <c r="TUS340" s="200"/>
      <c r="TUT340" s="200"/>
      <c r="TUU340" s="200"/>
      <c r="TUV340" s="200"/>
      <c r="TUW340" s="200"/>
      <c r="TUX340" s="200"/>
      <c r="TUY340" s="200"/>
      <c r="TVE340" s="200"/>
      <c r="TVF340" s="200"/>
      <c r="TVG340" s="200"/>
      <c r="TVH340" s="200"/>
      <c r="TVI340" s="200"/>
      <c r="TVJ340" s="200"/>
      <c r="TVK340" s="200"/>
      <c r="TVM340" s="200"/>
      <c r="TVN340" s="200"/>
      <c r="TVO340" s="200"/>
      <c r="TVP340" s="200"/>
      <c r="TVQ340" s="200"/>
      <c r="TVR340" s="200"/>
      <c r="TVS340" s="200"/>
      <c r="TVT340" s="200"/>
      <c r="TVW340" s="200"/>
      <c r="TVZ340" s="200"/>
      <c r="TWC340" s="200"/>
      <c r="TWF340" s="200"/>
      <c r="TWI340" s="200"/>
      <c r="TWL340" s="200"/>
      <c r="TWU340" s="200"/>
      <c r="TWX340" s="200"/>
      <c r="TXA340" s="200"/>
      <c r="TXD340" s="200"/>
      <c r="TXM340" s="200"/>
      <c r="TXS340" s="200"/>
      <c r="TXV340" s="200"/>
      <c r="TXY340" s="200"/>
      <c r="TYB340" s="200"/>
      <c r="TYH340" s="200"/>
      <c r="TYQ340" s="200"/>
      <c r="TYS340" s="200"/>
      <c r="TYT340" s="200"/>
      <c r="TYV340" s="200"/>
      <c r="TYY340" s="200"/>
      <c r="TZB340" s="200"/>
      <c r="TZE340" s="200"/>
      <c r="TZH340" s="200"/>
      <c r="TZK340" s="200"/>
      <c r="TZM340" s="200"/>
      <c r="TZO340" s="200"/>
      <c r="TZR340" s="200"/>
      <c r="TZU340" s="200"/>
      <c r="TZX340" s="200"/>
      <c r="UAA340" s="200"/>
      <c r="UAD340" s="200"/>
      <c r="UAG340" s="200"/>
      <c r="UAJ340" s="200"/>
      <c r="UAL340" s="200"/>
      <c r="UAO340" s="200"/>
      <c r="UAR340" s="200"/>
      <c r="UAU340" s="200"/>
      <c r="UBA340" s="200"/>
      <c r="UBD340" s="200"/>
      <c r="UBF340" s="200"/>
      <c r="UCM340" s="200"/>
      <c r="UCP340" s="200"/>
      <c r="UCS340" s="200"/>
      <c r="UCV340" s="200"/>
      <c r="UCY340" s="200"/>
      <c r="UCZ340" s="200"/>
      <c r="UDA340" s="200"/>
      <c r="UDD340" s="200"/>
      <c r="UDG340" s="200"/>
      <c r="UDJ340" s="200"/>
      <c r="UDM340" s="200"/>
      <c r="UDO340" s="200"/>
      <c r="UEC340" s="200"/>
      <c r="UED340" s="200"/>
      <c r="UEE340" s="200"/>
      <c r="UEF340" s="200"/>
      <c r="UEG340" s="200"/>
      <c r="UEH340" s="200"/>
      <c r="UEI340" s="200"/>
      <c r="UEJ340" s="200"/>
      <c r="UEK340" s="200"/>
      <c r="UEL340" s="200"/>
      <c r="UEM340" s="200"/>
      <c r="UEN340" s="200"/>
      <c r="UEO340" s="200"/>
      <c r="UEP340" s="200"/>
      <c r="UEQ340" s="200"/>
      <c r="UER340" s="200"/>
      <c r="UES340" s="200"/>
      <c r="UET340" s="200"/>
      <c r="UEU340" s="200"/>
      <c r="UFA340" s="200"/>
      <c r="UFB340" s="200"/>
      <c r="UFC340" s="200"/>
      <c r="UFD340" s="200"/>
      <c r="UFE340" s="200"/>
      <c r="UFF340" s="200"/>
      <c r="UFG340" s="200"/>
      <c r="UFI340" s="200"/>
      <c r="UFJ340" s="200"/>
      <c r="UFK340" s="200"/>
      <c r="UFL340" s="200"/>
      <c r="UFM340" s="200"/>
      <c r="UFN340" s="200"/>
      <c r="UFO340" s="200"/>
      <c r="UFP340" s="200"/>
      <c r="UFS340" s="200"/>
      <c r="UFV340" s="200"/>
      <c r="UFY340" s="200"/>
      <c r="UGB340" s="200"/>
      <c r="UGE340" s="200"/>
      <c r="UGH340" s="200"/>
      <c r="UGQ340" s="200"/>
      <c r="UGT340" s="200"/>
      <c r="UGW340" s="200"/>
      <c r="UGZ340" s="200"/>
      <c r="UHI340" s="200"/>
      <c r="UHO340" s="200"/>
      <c r="UHR340" s="200"/>
      <c r="UHU340" s="200"/>
      <c r="UHX340" s="200"/>
      <c r="UID340" s="200"/>
      <c r="UIM340" s="200"/>
      <c r="UIO340" s="200"/>
      <c r="UIP340" s="200"/>
      <c r="UIR340" s="200"/>
      <c r="UIU340" s="200"/>
      <c r="UIX340" s="200"/>
      <c r="UJA340" s="200"/>
      <c r="UJD340" s="200"/>
      <c r="UJG340" s="200"/>
      <c r="UJI340" s="200"/>
      <c r="UJK340" s="200"/>
      <c r="UJN340" s="200"/>
      <c r="UJQ340" s="200"/>
      <c r="UJT340" s="200"/>
      <c r="UJW340" s="200"/>
      <c r="UJZ340" s="200"/>
      <c r="UKC340" s="200"/>
      <c r="UKF340" s="200"/>
      <c r="UKH340" s="200"/>
      <c r="UKK340" s="200"/>
      <c r="UKN340" s="200"/>
      <c r="UKQ340" s="200"/>
      <c r="UKW340" s="200"/>
      <c r="UKZ340" s="200"/>
      <c r="ULB340" s="200"/>
      <c r="UMI340" s="200"/>
      <c r="UML340" s="200"/>
      <c r="UMO340" s="200"/>
      <c r="UMR340" s="200"/>
      <c r="UMU340" s="200"/>
      <c r="UMV340" s="200"/>
      <c r="UMW340" s="200"/>
      <c r="UMZ340" s="200"/>
      <c r="UNC340" s="200"/>
      <c r="UNF340" s="200"/>
      <c r="UNI340" s="200"/>
      <c r="UNK340" s="200"/>
      <c r="UNY340" s="200"/>
      <c r="UNZ340" s="200"/>
      <c r="UOA340" s="200"/>
      <c r="UOB340" s="200"/>
      <c r="UOC340" s="200"/>
      <c r="UOD340" s="200"/>
      <c r="UOE340" s="200"/>
      <c r="UOF340" s="200"/>
      <c r="UOG340" s="200"/>
      <c r="UOH340" s="200"/>
      <c r="UOI340" s="200"/>
      <c r="UOJ340" s="200"/>
      <c r="UOK340" s="200"/>
      <c r="UOL340" s="200"/>
      <c r="UOM340" s="200"/>
      <c r="UON340" s="200"/>
      <c r="UOO340" s="200"/>
      <c r="UOP340" s="200"/>
      <c r="UOQ340" s="200"/>
      <c r="UOW340" s="200"/>
      <c r="UOX340" s="200"/>
      <c r="UOY340" s="200"/>
      <c r="UOZ340" s="200"/>
      <c r="UPA340" s="200"/>
      <c r="UPB340" s="200"/>
      <c r="UPC340" s="200"/>
      <c r="UPE340" s="200"/>
      <c r="UPF340" s="200"/>
      <c r="UPG340" s="200"/>
      <c r="UPH340" s="200"/>
      <c r="UPI340" s="200"/>
      <c r="UPJ340" s="200"/>
      <c r="UPK340" s="200"/>
      <c r="UPL340" s="200"/>
      <c r="UPO340" s="200"/>
      <c r="UPR340" s="200"/>
      <c r="UPU340" s="200"/>
      <c r="UPX340" s="200"/>
      <c r="UQA340" s="200"/>
      <c r="UQD340" s="200"/>
      <c r="UQM340" s="200"/>
      <c r="UQP340" s="200"/>
      <c r="UQS340" s="200"/>
      <c r="UQV340" s="200"/>
      <c r="URE340" s="200"/>
      <c r="URK340" s="200"/>
      <c r="URN340" s="200"/>
      <c r="URQ340" s="200"/>
      <c r="URT340" s="200"/>
      <c r="URZ340" s="200"/>
      <c r="USI340" s="200"/>
      <c r="USK340" s="200"/>
      <c r="USL340" s="200"/>
      <c r="USN340" s="200"/>
      <c r="USQ340" s="200"/>
      <c r="UST340" s="200"/>
      <c r="USW340" s="200"/>
      <c r="USZ340" s="200"/>
      <c r="UTC340" s="200"/>
      <c r="UTE340" s="200"/>
      <c r="UTG340" s="200"/>
      <c r="UTJ340" s="200"/>
      <c r="UTM340" s="200"/>
      <c r="UTP340" s="200"/>
      <c r="UTS340" s="200"/>
      <c r="UTV340" s="200"/>
      <c r="UTY340" s="200"/>
      <c r="UUB340" s="200"/>
      <c r="UUD340" s="200"/>
      <c r="UUG340" s="200"/>
      <c r="UUJ340" s="200"/>
      <c r="UUM340" s="200"/>
      <c r="UUS340" s="200"/>
      <c r="UUV340" s="200"/>
      <c r="UUX340" s="200"/>
      <c r="UWE340" s="200"/>
      <c r="UWH340" s="200"/>
      <c r="UWK340" s="200"/>
      <c r="UWN340" s="200"/>
      <c r="UWQ340" s="200"/>
      <c r="UWR340" s="200"/>
      <c r="UWS340" s="200"/>
      <c r="UWV340" s="200"/>
      <c r="UWY340" s="200"/>
      <c r="UXB340" s="200"/>
      <c r="UXE340" s="200"/>
      <c r="UXG340" s="200"/>
      <c r="UXU340" s="200"/>
      <c r="UXV340" s="200"/>
      <c r="UXW340" s="200"/>
      <c r="UXX340" s="200"/>
      <c r="UXY340" s="200"/>
      <c r="UXZ340" s="200"/>
      <c r="UYA340" s="200"/>
      <c r="UYB340" s="200"/>
      <c r="UYC340" s="200"/>
      <c r="UYD340" s="200"/>
      <c r="UYE340" s="200"/>
      <c r="UYF340" s="200"/>
      <c r="UYG340" s="200"/>
      <c r="UYH340" s="200"/>
      <c r="UYI340" s="200"/>
      <c r="UYJ340" s="200"/>
      <c r="UYK340" s="200"/>
      <c r="UYL340" s="200"/>
      <c r="UYM340" s="200"/>
      <c r="UYS340" s="200"/>
      <c r="UYT340" s="200"/>
      <c r="UYU340" s="200"/>
      <c r="UYV340" s="200"/>
      <c r="UYW340" s="200"/>
      <c r="UYX340" s="200"/>
      <c r="UYY340" s="200"/>
      <c r="UZA340" s="200"/>
      <c r="UZB340" s="200"/>
      <c r="UZC340" s="200"/>
      <c r="UZD340" s="200"/>
      <c r="UZE340" s="200"/>
      <c r="UZF340" s="200"/>
      <c r="UZG340" s="200"/>
      <c r="UZH340" s="200"/>
      <c r="UZK340" s="200"/>
      <c r="UZN340" s="200"/>
      <c r="UZQ340" s="200"/>
      <c r="UZT340" s="200"/>
      <c r="UZW340" s="200"/>
      <c r="UZZ340" s="200"/>
      <c r="VAI340" s="200"/>
      <c r="VAL340" s="200"/>
      <c r="VAO340" s="200"/>
      <c r="VAR340" s="200"/>
      <c r="VBA340" s="200"/>
      <c r="VBG340" s="200"/>
      <c r="VBJ340" s="200"/>
      <c r="VBM340" s="200"/>
      <c r="VBP340" s="200"/>
      <c r="VBV340" s="200"/>
      <c r="VCE340" s="200"/>
      <c r="VCG340" s="200"/>
      <c r="VCH340" s="200"/>
      <c r="VCJ340" s="200"/>
      <c r="VCM340" s="200"/>
      <c r="VCP340" s="200"/>
      <c r="VCS340" s="200"/>
      <c r="VCV340" s="200"/>
      <c r="VCY340" s="200"/>
      <c r="VDA340" s="200"/>
      <c r="VDC340" s="200"/>
      <c r="VDF340" s="200"/>
      <c r="VDI340" s="200"/>
      <c r="VDL340" s="200"/>
      <c r="VDO340" s="200"/>
      <c r="VDR340" s="200"/>
      <c r="VDU340" s="200"/>
      <c r="VDX340" s="200"/>
      <c r="VDZ340" s="200"/>
      <c r="VEC340" s="200"/>
      <c r="VEF340" s="200"/>
      <c r="VEI340" s="200"/>
      <c r="VEO340" s="200"/>
      <c r="VER340" s="200"/>
      <c r="VET340" s="200"/>
      <c r="VGA340" s="200"/>
      <c r="VGD340" s="200"/>
      <c r="VGG340" s="200"/>
      <c r="VGJ340" s="200"/>
      <c r="VGM340" s="200"/>
      <c r="VGN340" s="200"/>
      <c r="VGO340" s="200"/>
      <c r="VGR340" s="200"/>
      <c r="VGU340" s="200"/>
      <c r="VGX340" s="200"/>
      <c r="VHA340" s="200"/>
      <c r="VHC340" s="200"/>
      <c r="VHQ340" s="200"/>
      <c r="VHR340" s="200"/>
      <c r="VHS340" s="200"/>
      <c r="VHT340" s="200"/>
      <c r="VHU340" s="200"/>
      <c r="VHV340" s="200"/>
      <c r="VHW340" s="200"/>
      <c r="VHX340" s="200"/>
      <c r="VHY340" s="200"/>
      <c r="VHZ340" s="200"/>
      <c r="VIA340" s="200"/>
      <c r="VIB340" s="200"/>
      <c r="VIC340" s="200"/>
      <c r="VID340" s="200"/>
      <c r="VIE340" s="200"/>
      <c r="VIF340" s="200"/>
      <c r="VIG340" s="200"/>
      <c r="VIH340" s="200"/>
      <c r="VII340" s="200"/>
      <c r="VIO340" s="200"/>
      <c r="VIP340" s="200"/>
      <c r="VIQ340" s="200"/>
      <c r="VIR340" s="200"/>
      <c r="VIS340" s="200"/>
      <c r="VIT340" s="200"/>
      <c r="VIU340" s="200"/>
      <c r="VIW340" s="200"/>
      <c r="VIX340" s="200"/>
      <c r="VIY340" s="200"/>
      <c r="VIZ340" s="200"/>
      <c r="VJA340" s="200"/>
      <c r="VJB340" s="200"/>
      <c r="VJC340" s="200"/>
      <c r="VJD340" s="200"/>
      <c r="VJG340" s="200"/>
      <c r="VJJ340" s="200"/>
      <c r="VJM340" s="200"/>
      <c r="VJP340" s="200"/>
      <c r="VJS340" s="200"/>
      <c r="VJV340" s="200"/>
      <c r="VKE340" s="200"/>
      <c r="VKH340" s="200"/>
      <c r="VKK340" s="200"/>
      <c r="VKN340" s="200"/>
      <c r="VKW340" s="200"/>
      <c r="VLC340" s="200"/>
      <c r="VLF340" s="200"/>
      <c r="VLI340" s="200"/>
      <c r="VLL340" s="200"/>
      <c r="VLR340" s="200"/>
      <c r="VMA340" s="200"/>
      <c r="VMC340" s="200"/>
      <c r="VMD340" s="200"/>
      <c r="VMF340" s="200"/>
      <c r="VMI340" s="200"/>
      <c r="VML340" s="200"/>
      <c r="VMO340" s="200"/>
      <c r="VMR340" s="200"/>
      <c r="VMU340" s="200"/>
      <c r="VMW340" s="200"/>
      <c r="VMY340" s="200"/>
      <c r="VNB340" s="200"/>
      <c r="VNE340" s="200"/>
      <c r="VNH340" s="200"/>
      <c r="VNK340" s="200"/>
      <c r="VNN340" s="200"/>
      <c r="VNQ340" s="200"/>
      <c r="VNT340" s="200"/>
      <c r="VNV340" s="200"/>
      <c r="VNY340" s="200"/>
      <c r="VOB340" s="200"/>
      <c r="VOE340" s="200"/>
      <c r="VOK340" s="200"/>
      <c r="VON340" s="200"/>
      <c r="VOP340" s="200"/>
      <c r="VPW340" s="200"/>
      <c r="VPZ340" s="200"/>
      <c r="VQC340" s="200"/>
      <c r="VQF340" s="200"/>
      <c r="VQI340" s="200"/>
      <c r="VQJ340" s="200"/>
      <c r="VQK340" s="200"/>
      <c r="VQN340" s="200"/>
      <c r="VQQ340" s="200"/>
      <c r="VQT340" s="200"/>
      <c r="VQW340" s="200"/>
      <c r="VQY340" s="200"/>
      <c r="VRM340" s="200"/>
      <c r="VRN340" s="200"/>
      <c r="VRO340" s="200"/>
      <c r="VRP340" s="200"/>
      <c r="VRQ340" s="200"/>
      <c r="VRR340" s="200"/>
      <c r="VRS340" s="200"/>
      <c r="VRT340" s="200"/>
      <c r="VRU340" s="200"/>
      <c r="VRV340" s="200"/>
      <c r="VRW340" s="200"/>
      <c r="VRX340" s="200"/>
      <c r="VRY340" s="200"/>
      <c r="VRZ340" s="200"/>
      <c r="VSA340" s="200"/>
      <c r="VSB340" s="200"/>
      <c r="VSC340" s="200"/>
      <c r="VSD340" s="200"/>
      <c r="VSE340" s="200"/>
      <c r="VSK340" s="200"/>
      <c r="VSL340" s="200"/>
      <c r="VSM340" s="200"/>
      <c r="VSN340" s="200"/>
      <c r="VSO340" s="200"/>
      <c r="VSP340" s="200"/>
      <c r="VSQ340" s="200"/>
      <c r="VSS340" s="200"/>
      <c r="VST340" s="200"/>
      <c r="VSU340" s="200"/>
      <c r="VSV340" s="200"/>
      <c r="VSW340" s="200"/>
      <c r="VSX340" s="200"/>
      <c r="VSY340" s="200"/>
      <c r="VSZ340" s="200"/>
      <c r="VTC340" s="200"/>
      <c r="VTF340" s="200"/>
      <c r="VTI340" s="200"/>
      <c r="VTL340" s="200"/>
      <c r="VTO340" s="200"/>
      <c r="VTR340" s="200"/>
      <c r="VUA340" s="200"/>
      <c r="VUD340" s="200"/>
      <c r="VUG340" s="200"/>
      <c r="VUJ340" s="200"/>
      <c r="VUS340" s="200"/>
      <c r="VUY340" s="200"/>
      <c r="VVB340" s="200"/>
      <c r="VVE340" s="200"/>
      <c r="VVH340" s="200"/>
      <c r="VVN340" s="200"/>
      <c r="VVW340" s="200"/>
      <c r="VVY340" s="200"/>
      <c r="VVZ340" s="200"/>
      <c r="VWB340" s="200"/>
      <c r="VWE340" s="200"/>
      <c r="VWH340" s="200"/>
      <c r="VWK340" s="200"/>
      <c r="VWN340" s="200"/>
      <c r="VWQ340" s="200"/>
      <c r="VWS340" s="200"/>
      <c r="VWU340" s="200"/>
      <c r="VWX340" s="200"/>
      <c r="VXA340" s="200"/>
      <c r="VXD340" s="200"/>
      <c r="VXG340" s="200"/>
      <c r="VXJ340" s="200"/>
      <c r="VXM340" s="200"/>
      <c r="VXP340" s="200"/>
      <c r="VXR340" s="200"/>
      <c r="VXU340" s="200"/>
      <c r="VXX340" s="200"/>
      <c r="VYA340" s="200"/>
      <c r="VYG340" s="200"/>
      <c r="VYJ340" s="200"/>
      <c r="VYL340" s="200"/>
      <c r="VZS340" s="200"/>
      <c r="VZV340" s="200"/>
      <c r="VZY340" s="200"/>
      <c r="WAB340" s="200"/>
      <c r="WAE340" s="200"/>
      <c r="WAF340" s="200"/>
      <c r="WAG340" s="200"/>
      <c r="WAJ340" s="200"/>
      <c r="WAM340" s="200"/>
      <c r="WAP340" s="200"/>
      <c r="WAS340" s="200"/>
      <c r="WAU340" s="200"/>
      <c r="WBI340" s="200"/>
      <c r="WBJ340" s="200"/>
      <c r="WBK340" s="200"/>
      <c r="WBL340" s="200"/>
      <c r="WBM340" s="200"/>
      <c r="WBN340" s="200"/>
      <c r="WBO340" s="200"/>
      <c r="WBP340" s="200"/>
      <c r="WBQ340" s="200"/>
      <c r="WBR340" s="200"/>
      <c r="WBS340" s="200"/>
      <c r="WBT340" s="200"/>
      <c r="WBU340" s="200"/>
      <c r="WBV340" s="200"/>
      <c r="WBW340" s="200"/>
      <c r="WBX340" s="200"/>
      <c r="WBY340" s="200"/>
      <c r="WBZ340" s="200"/>
      <c r="WCA340" s="200"/>
      <c r="WCG340" s="200"/>
      <c r="WCH340" s="200"/>
      <c r="WCI340" s="200"/>
      <c r="WCJ340" s="200"/>
      <c r="WCK340" s="200"/>
      <c r="WCL340" s="200"/>
      <c r="WCM340" s="200"/>
      <c r="WCO340" s="200"/>
      <c r="WCP340" s="200"/>
      <c r="WCQ340" s="200"/>
      <c r="WCR340" s="200"/>
      <c r="WCS340" s="200"/>
      <c r="WCT340" s="200"/>
      <c r="WCU340" s="200"/>
      <c r="WCV340" s="200"/>
      <c r="WCY340" s="200"/>
      <c r="WDB340" s="200"/>
      <c r="WDE340" s="200"/>
      <c r="WDH340" s="200"/>
      <c r="WDK340" s="200"/>
      <c r="WDN340" s="200"/>
      <c r="WDW340" s="200"/>
      <c r="WDZ340" s="200"/>
      <c r="WEC340" s="200"/>
      <c r="WEF340" s="200"/>
      <c r="WEO340" s="200"/>
      <c r="WEU340" s="200"/>
      <c r="WEX340" s="200"/>
      <c r="WFA340" s="200"/>
      <c r="WFD340" s="200"/>
      <c r="WFJ340" s="200"/>
      <c r="WFS340" s="200"/>
      <c r="WFU340" s="200"/>
      <c r="WFV340" s="200"/>
      <c r="WFX340" s="200"/>
      <c r="WGA340" s="200"/>
      <c r="WGD340" s="200"/>
      <c r="WGG340" s="200"/>
      <c r="WGJ340" s="200"/>
      <c r="WGM340" s="200"/>
      <c r="WGO340" s="200"/>
      <c r="WGQ340" s="200"/>
      <c r="WGT340" s="200"/>
      <c r="WGW340" s="200"/>
      <c r="WGZ340" s="200"/>
      <c r="WHC340" s="200"/>
      <c r="WHF340" s="200"/>
      <c r="WHI340" s="200"/>
      <c r="WHL340" s="200"/>
      <c r="WHN340" s="200"/>
      <c r="WHQ340" s="200"/>
      <c r="WHT340" s="200"/>
      <c r="WHW340" s="200"/>
      <c r="WIC340" s="200"/>
      <c r="WIF340" s="200"/>
      <c r="WIH340" s="200"/>
      <c r="WJO340" s="200"/>
      <c r="WJR340" s="200"/>
      <c r="WJU340" s="200"/>
      <c r="WJX340" s="200"/>
      <c r="WKA340" s="200"/>
      <c r="WKB340" s="200"/>
      <c r="WKC340" s="200"/>
      <c r="WKF340" s="200"/>
      <c r="WKI340" s="200"/>
      <c r="WKL340" s="200"/>
      <c r="WKO340" s="200"/>
      <c r="WKQ340" s="200"/>
      <c r="WLE340" s="200"/>
      <c r="WLF340" s="200"/>
      <c r="WLG340" s="200"/>
      <c r="WLH340" s="200"/>
      <c r="WLI340" s="200"/>
      <c r="WLJ340" s="200"/>
      <c r="WLK340" s="200"/>
      <c r="WLL340" s="200"/>
      <c r="WLM340" s="200"/>
      <c r="WLN340" s="200"/>
      <c r="WLO340" s="200"/>
      <c r="WLP340" s="200"/>
      <c r="WLQ340" s="200"/>
      <c r="WLR340" s="200"/>
      <c r="WLS340" s="200"/>
      <c r="WLT340" s="200"/>
      <c r="WLU340" s="200"/>
      <c r="WLV340" s="200"/>
      <c r="WLW340" s="200"/>
      <c r="WMC340" s="200"/>
      <c r="WMD340" s="200"/>
      <c r="WME340" s="200"/>
      <c r="WMF340" s="200"/>
      <c r="WMG340" s="200"/>
      <c r="WMH340" s="200"/>
      <c r="WMI340" s="200"/>
      <c r="WMK340" s="200"/>
      <c r="WML340" s="200"/>
      <c r="WMM340" s="200"/>
      <c r="WMN340" s="200"/>
      <c r="WMO340" s="200"/>
      <c r="WMP340" s="200"/>
      <c r="WMQ340" s="200"/>
      <c r="WMR340" s="200"/>
      <c r="WMU340" s="200"/>
      <c r="WMX340" s="200"/>
      <c r="WNA340" s="200"/>
      <c r="WND340" s="200"/>
      <c r="WNG340" s="200"/>
      <c r="WNJ340" s="200"/>
      <c r="WNS340" s="200"/>
      <c r="WNV340" s="200"/>
      <c r="WNY340" s="200"/>
      <c r="WOB340" s="200"/>
      <c r="WOK340" s="200"/>
      <c r="WOQ340" s="200"/>
      <c r="WOT340" s="200"/>
      <c r="WOW340" s="200"/>
      <c r="WOZ340" s="200"/>
      <c r="WPF340" s="200"/>
      <c r="WPO340" s="200"/>
      <c r="WPQ340" s="200"/>
      <c r="WPR340" s="200"/>
      <c r="WPT340" s="200"/>
      <c r="WPW340" s="200"/>
      <c r="WPZ340" s="200"/>
      <c r="WQC340" s="200"/>
      <c r="WQF340" s="200"/>
      <c r="WQI340" s="200"/>
      <c r="WQK340" s="200"/>
      <c r="WQM340" s="200"/>
      <c r="WQP340" s="200"/>
      <c r="WQS340" s="200"/>
      <c r="WQV340" s="200"/>
      <c r="WQY340" s="200"/>
      <c r="WRB340" s="200"/>
      <c r="WRE340" s="200"/>
      <c r="WRH340" s="200"/>
      <c r="WRJ340" s="200"/>
      <c r="WRM340" s="200"/>
      <c r="WRP340" s="200"/>
      <c r="WRS340" s="200"/>
      <c r="WRY340" s="200"/>
      <c r="WSB340" s="200"/>
      <c r="WSD340" s="200"/>
      <c r="WTK340" s="200"/>
      <c r="WTN340" s="200"/>
      <c r="WTQ340" s="200"/>
      <c r="WTT340" s="200"/>
      <c r="WTW340" s="200"/>
      <c r="WTX340" s="200"/>
      <c r="WTY340" s="200"/>
      <c r="WUB340" s="200"/>
      <c r="WUE340" s="200"/>
      <c r="WUH340" s="200"/>
      <c r="WUK340" s="200"/>
      <c r="WUM340" s="200"/>
    </row>
    <row r="341" spans="1:16107" ht="18" hidden="1" x14ac:dyDescent="0.3">
      <c r="A341" s="9" t="s">
        <v>6</v>
      </c>
      <c r="B341" s="53" t="s">
        <v>347</v>
      </c>
      <c r="C341" s="7"/>
      <c r="D341" s="91"/>
      <c r="E341" s="92"/>
    </row>
    <row r="342" spans="1:16107" ht="18" hidden="1" x14ac:dyDescent="0.3">
      <c r="A342" s="10" t="s">
        <v>7</v>
      </c>
      <c r="B342" s="53" t="s">
        <v>346</v>
      </c>
      <c r="C342" s="7"/>
      <c r="D342" s="91"/>
      <c r="E342" s="92"/>
    </row>
    <row r="343" spans="1:16107" ht="18" hidden="1" x14ac:dyDescent="0.3">
      <c r="A343" s="5" t="s">
        <v>8</v>
      </c>
      <c r="B343" s="53" t="s">
        <v>346</v>
      </c>
      <c r="C343" s="7"/>
      <c r="D343" s="91"/>
      <c r="E343" s="92"/>
    </row>
    <row r="344" spans="1:16107" ht="18" hidden="1" x14ac:dyDescent="0.3">
      <c r="A344" s="5" t="s">
        <v>9</v>
      </c>
      <c r="B344" s="53" t="s">
        <v>346</v>
      </c>
      <c r="C344" s="7"/>
      <c r="D344" s="91"/>
      <c r="E344" s="92"/>
    </row>
    <row r="345" spans="1:16107" ht="18" hidden="1" x14ac:dyDescent="0.3">
      <c r="A345" s="11" t="s">
        <v>10</v>
      </c>
      <c r="B345" s="53" t="s">
        <v>346</v>
      </c>
      <c r="C345" s="7"/>
      <c r="D345" s="91"/>
      <c r="E345" s="92"/>
    </row>
    <row r="346" spans="1:16107" ht="18" hidden="1" x14ac:dyDescent="0.3">
      <c r="A346" s="9" t="s">
        <v>11</v>
      </c>
      <c r="B346" s="53" t="s">
        <v>346</v>
      </c>
      <c r="C346" s="7"/>
      <c r="D346" s="91"/>
      <c r="E346" s="92"/>
    </row>
    <row r="347" spans="1:16107" ht="20.399999999999999" customHeight="1" x14ac:dyDescent="0.3">
      <c r="A347" s="9" t="s">
        <v>12</v>
      </c>
      <c r="B347" s="199" t="s">
        <v>346</v>
      </c>
      <c r="C347" s="7">
        <v>15</v>
      </c>
      <c r="D347" s="91">
        <f>VLOOKUP(A347,'16.4'!A374:C628,3,)</f>
        <v>12000</v>
      </c>
      <c r="E347" s="106">
        <f>+D347*C347</f>
        <v>180000</v>
      </c>
      <c r="F347" s="200"/>
      <c r="G347" s="200"/>
      <c r="H347" s="200"/>
      <c r="I347" s="200"/>
      <c r="J347" s="200"/>
      <c r="K347" s="200"/>
      <c r="Q347" s="200"/>
      <c r="R347" s="200"/>
      <c r="S347" s="200"/>
      <c r="T347" s="200"/>
      <c r="U347" s="200"/>
      <c r="V347" s="200"/>
      <c r="W347" s="200"/>
      <c r="Y347" s="200"/>
      <c r="Z347" s="200"/>
      <c r="AA347" s="200"/>
      <c r="AB347" s="200"/>
      <c r="AC347" s="200"/>
      <c r="AD347" s="200"/>
      <c r="AE347" s="200"/>
      <c r="AF347" s="200"/>
      <c r="AI347" s="200"/>
      <c r="AL347" s="200"/>
      <c r="AO347" s="200"/>
      <c r="AR347" s="200"/>
      <c r="AU347" s="200"/>
      <c r="AX347" s="200"/>
      <c r="BG347" s="200"/>
      <c r="BJ347" s="200"/>
      <c r="BM347" s="200"/>
      <c r="BP347" s="200"/>
      <c r="BY347" s="200"/>
      <c r="CE347" s="200"/>
      <c r="CH347" s="200"/>
      <c r="CK347" s="200"/>
      <c r="CN347" s="200"/>
      <c r="CT347" s="200"/>
      <c r="DC347" s="200"/>
      <c r="DE347" s="200"/>
      <c r="DF347" s="200"/>
      <c r="DH347" s="200"/>
      <c r="DK347" s="200"/>
      <c r="DN347" s="200"/>
      <c r="DQ347" s="200"/>
      <c r="DT347" s="200"/>
      <c r="DW347" s="200"/>
      <c r="DY347" s="200"/>
      <c r="EA347" s="200"/>
      <c r="ED347" s="200"/>
      <c r="EG347" s="200"/>
      <c r="EJ347" s="200"/>
      <c r="EM347" s="200"/>
      <c r="EP347" s="200"/>
      <c r="ES347" s="200"/>
      <c r="EV347" s="200"/>
      <c r="EX347" s="200"/>
      <c r="FA347" s="200"/>
      <c r="FD347" s="200"/>
      <c r="FG347" s="200"/>
      <c r="FM347" s="200"/>
      <c r="FP347" s="200"/>
      <c r="FR347" s="200"/>
      <c r="GY347" s="200"/>
      <c r="HB347" s="200"/>
      <c r="HE347" s="200"/>
      <c r="HH347" s="200"/>
      <c r="HK347" s="200"/>
      <c r="HL347" s="200"/>
      <c r="HM347" s="200"/>
      <c r="HP347" s="200"/>
      <c r="HS347" s="200"/>
      <c r="HV347" s="200"/>
      <c r="HY347" s="200"/>
      <c r="IA347" s="200"/>
      <c r="IO347" s="200"/>
      <c r="IP347" s="200"/>
      <c r="IQ347" s="200"/>
      <c r="IR347" s="200"/>
      <c r="IS347" s="200"/>
      <c r="IT347" s="200"/>
      <c r="IU347" s="200"/>
      <c r="IV347" s="200"/>
      <c r="IW347" s="200"/>
      <c r="IX347" s="200"/>
      <c r="IY347" s="200"/>
      <c r="IZ347" s="200"/>
      <c r="JA347" s="200"/>
      <c r="JB347" s="200"/>
      <c r="JC347" s="200"/>
      <c r="JD347" s="200"/>
      <c r="JE347" s="200"/>
      <c r="JF347" s="200"/>
      <c r="JG347" s="200"/>
      <c r="JM347" s="200"/>
      <c r="JN347" s="200"/>
      <c r="JO347" s="200"/>
      <c r="JP347" s="200"/>
      <c r="JQ347" s="200"/>
      <c r="JR347" s="200"/>
      <c r="JS347" s="200"/>
      <c r="JU347" s="200"/>
      <c r="JV347" s="200"/>
      <c r="JW347" s="200"/>
      <c r="JX347" s="200"/>
      <c r="JY347" s="200"/>
      <c r="JZ347" s="200"/>
      <c r="KA347" s="200"/>
      <c r="KB347" s="200"/>
      <c r="KE347" s="200"/>
      <c r="KH347" s="200"/>
      <c r="KK347" s="200"/>
      <c r="KN347" s="200"/>
      <c r="KQ347" s="200"/>
      <c r="KT347" s="200"/>
      <c r="LC347" s="200"/>
      <c r="LF347" s="200"/>
      <c r="LI347" s="200"/>
      <c r="LL347" s="200"/>
      <c r="LU347" s="200"/>
      <c r="MA347" s="200"/>
      <c r="MD347" s="200"/>
      <c r="MG347" s="200"/>
      <c r="MJ347" s="200"/>
      <c r="MP347" s="200"/>
      <c r="MY347" s="200"/>
      <c r="NA347" s="200"/>
      <c r="NB347" s="200"/>
      <c r="ND347" s="200"/>
      <c r="NG347" s="200"/>
      <c r="NJ347" s="200"/>
      <c r="NM347" s="200"/>
      <c r="NP347" s="200"/>
      <c r="NS347" s="200"/>
      <c r="NU347" s="200"/>
      <c r="NW347" s="200"/>
      <c r="NZ347" s="200"/>
      <c r="OC347" s="200"/>
      <c r="OF347" s="200"/>
      <c r="OI347" s="200"/>
      <c r="OL347" s="200"/>
      <c r="OO347" s="200"/>
      <c r="OR347" s="200"/>
      <c r="OT347" s="200"/>
      <c r="OW347" s="200"/>
      <c r="OZ347" s="200"/>
      <c r="PC347" s="200"/>
      <c r="PI347" s="200"/>
      <c r="PL347" s="200"/>
      <c r="PN347" s="200"/>
      <c r="QU347" s="200"/>
      <c r="QX347" s="200"/>
      <c r="RA347" s="200"/>
      <c r="RD347" s="200"/>
      <c r="RG347" s="200"/>
      <c r="RH347" s="200"/>
      <c r="RI347" s="200"/>
      <c r="RL347" s="200"/>
      <c r="RO347" s="200"/>
      <c r="RR347" s="200"/>
      <c r="RU347" s="200"/>
      <c r="RW347" s="200"/>
      <c r="SK347" s="200"/>
      <c r="SL347" s="200"/>
      <c r="SM347" s="200"/>
      <c r="SN347" s="200"/>
      <c r="SO347" s="200"/>
      <c r="SP347" s="200"/>
      <c r="SQ347" s="200"/>
      <c r="SR347" s="200"/>
      <c r="SS347" s="200"/>
      <c r="ST347" s="200"/>
      <c r="SU347" s="200"/>
      <c r="SV347" s="200"/>
      <c r="SW347" s="200"/>
      <c r="SX347" s="200"/>
      <c r="SY347" s="200"/>
      <c r="SZ347" s="200"/>
      <c r="TA347" s="200"/>
      <c r="TB347" s="200"/>
      <c r="TC347" s="200"/>
      <c r="TI347" s="200"/>
      <c r="TJ347" s="200"/>
      <c r="TK347" s="200"/>
      <c r="TL347" s="200"/>
      <c r="TM347" s="200"/>
      <c r="TN347" s="200"/>
      <c r="TO347" s="200"/>
      <c r="TQ347" s="200"/>
      <c r="TR347" s="200"/>
      <c r="TS347" s="200"/>
      <c r="TT347" s="200"/>
      <c r="TU347" s="200"/>
      <c r="TV347" s="200"/>
      <c r="TW347" s="200"/>
      <c r="TX347" s="200"/>
      <c r="UA347" s="200"/>
      <c r="UD347" s="200"/>
      <c r="UG347" s="200"/>
      <c r="UJ347" s="200"/>
      <c r="UM347" s="200"/>
      <c r="UP347" s="200"/>
      <c r="UY347" s="200"/>
      <c r="VB347" s="200"/>
      <c r="VE347" s="200"/>
      <c r="VH347" s="200"/>
      <c r="VQ347" s="200"/>
      <c r="VW347" s="200"/>
      <c r="VZ347" s="200"/>
      <c r="WC347" s="200"/>
      <c r="WF347" s="200"/>
      <c r="WL347" s="200"/>
      <c r="WU347" s="200"/>
      <c r="WW347" s="200"/>
      <c r="WX347" s="200"/>
      <c r="WZ347" s="200"/>
      <c r="XC347" s="200"/>
      <c r="XF347" s="200"/>
      <c r="XI347" s="200"/>
      <c r="XL347" s="200"/>
      <c r="XO347" s="200"/>
      <c r="XQ347" s="200"/>
      <c r="XS347" s="200"/>
      <c r="XV347" s="200"/>
      <c r="XY347" s="200"/>
      <c r="YB347" s="200"/>
      <c r="YE347" s="200"/>
      <c r="YH347" s="200"/>
      <c r="YK347" s="200"/>
      <c r="YN347" s="200"/>
      <c r="YP347" s="200"/>
      <c r="YS347" s="200"/>
      <c r="YV347" s="200"/>
      <c r="YY347" s="200"/>
      <c r="ZE347" s="200"/>
      <c r="ZH347" s="200"/>
      <c r="ZJ347" s="200"/>
      <c r="AAQ347" s="200"/>
      <c r="AAT347" s="200"/>
      <c r="AAW347" s="200"/>
      <c r="AAZ347" s="200"/>
      <c r="ABC347" s="200"/>
      <c r="ABD347" s="200"/>
      <c r="ABE347" s="200"/>
      <c r="ABH347" s="200"/>
      <c r="ABK347" s="200"/>
      <c r="ABN347" s="200"/>
      <c r="ABQ347" s="200"/>
      <c r="ABS347" s="200"/>
      <c r="ACG347" s="200"/>
      <c r="ACH347" s="200"/>
      <c r="ACI347" s="200"/>
      <c r="ACJ347" s="200"/>
      <c r="ACK347" s="200"/>
      <c r="ACL347" s="200"/>
      <c r="ACM347" s="200"/>
      <c r="ACN347" s="200"/>
      <c r="ACO347" s="200"/>
      <c r="ACP347" s="200"/>
      <c r="ACQ347" s="200"/>
      <c r="ACR347" s="200"/>
      <c r="ACS347" s="200"/>
      <c r="ACT347" s="200"/>
      <c r="ACU347" s="200"/>
      <c r="ACV347" s="200"/>
      <c r="ACW347" s="200"/>
      <c r="ACX347" s="200"/>
      <c r="ACY347" s="200"/>
      <c r="ADE347" s="200"/>
      <c r="ADF347" s="200"/>
      <c r="ADG347" s="200"/>
      <c r="ADH347" s="200"/>
      <c r="ADI347" s="200"/>
      <c r="ADJ347" s="200"/>
      <c r="ADK347" s="200"/>
      <c r="ADM347" s="200"/>
      <c r="ADN347" s="200"/>
      <c r="ADO347" s="200"/>
      <c r="ADP347" s="200"/>
      <c r="ADQ347" s="200"/>
      <c r="ADR347" s="200"/>
      <c r="ADS347" s="200"/>
      <c r="ADT347" s="200"/>
      <c r="ADW347" s="200"/>
      <c r="ADZ347" s="200"/>
      <c r="AEC347" s="200"/>
      <c r="AEF347" s="200"/>
      <c r="AEI347" s="200"/>
      <c r="AEL347" s="200"/>
      <c r="AEU347" s="200"/>
      <c r="AEX347" s="200"/>
      <c r="AFA347" s="200"/>
      <c r="AFD347" s="200"/>
      <c r="AFM347" s="200"/>
      <c r="AFS347" s="200"/>
      <c r="AFV347" s="200"/>
      <c r="AFY347" s="200"/>
      <c r="AGB347" s="200"/>
      <c r="AGH347" s="200"/>
      <c r="AGQ347" s="200"/>
      <c r="AGS347" s="200"/>
      <c r="AGT347" s="200"/>
      <c r="AGV347" s="200"/>
      <c r="AGY347" s="200"/>
      <c r="AHB347" s="200"/>
      <c r="AHE347" s="200"/>
      <c r="AHH347" s="200"/>
      <c r="AHK347" s="200"/>
      <c r="AHM347" s="200"/>
      <c r="AHO347" s="200"/>
      <c r="AHR347" s="200"/>
      <c r="AHU347" s="200"/>
      <c r="AHX347" s="200"/>
      <c r="AIA347" s="200"/>
      <c r="AID347" s="200"/>
      <c r="AIG347" s="200"/>
      <c r="AIJ347" s="200"/>
      <c r="AIL347" s="200"/>
      <c r="AIO347" s="200"/>
      <c r="AIR347" s="200"/>
      <c r="AIU347" s="200"/>
      <c r="AJA347" s="200"/>
      <c r="AJD347" s="200"/>
      <c r="AJF347" s="200"/>
      <c r="AKM347" s="200"/>
      <c r="AKP347" s="200"/>
      <c r="AKS347" s="200"/>
      <c r="AKV347" s="200"/>
      <c r="AKY347" s="200"/>
      <c r="AKZ347" s="200"/>
      <c r="ALA347" s="200"/>
      <c r="ALD347" s="200"/>
      <c r="ALG347" s="200"/>
      <c r="ALJ347" s="200"/>
      <c r="ALM347" s="200"/>
      <c r="ALO347" s="200"/>
      <c r="AMC347" s="200"/>
      <c r="AMD347" s="200"/>
      <c r="AME347" s="200"/>
      <c r="AMF347" s="200"/>
      <c r="AMG347" s="200"/>
      <c r="AMH347" s="200"/>
      <c r="AMI347" s="200"/>
      <c r="AMJ347" s="200"/>
      <c r="AMK347" s="200"/>
      <c r="AML347" s="200"/>
      <c r="AMM347" s="200"/>
      <c r="AMN347" s="200"/>
      <c r="AMO347" s="200"/>
      <c r="AMP347" s="200"/>
      <c r="AMQ347" s="200"/>
      <c r="AMR347" s="200"/>
      <c r="AMS347" s="200"/>
      <c r="AMT347" s="200"/>
      <c r="AMU347" s="200"/>
      <c r="ANA347" s="200"/>
      <c r="ANB347" s="200"/>
      <c r="ANC347" s="200"/>
      <c r="AND347" s="200"/>
      <c r="ANE347" s="200"/>
      <c r="ANF347" s="200"/>
      <c r="ANG347" s="200"/>
      <c r="ANI347" s="200"/>
      <c r="ANJ347" s="200"/>
      <c r="ANK347" s="200"/>
      <c r="ANL347" s="200"/>
      <c r="ANM347" s="200"/>
      <c r="ANN347" s="200"/>
      <c r="ANO347" s="200"/>
      <c r="ANP347" s="200"/>
      <c r="ANS347" s="200"/>
      <c r="ANV347" s="200"/>
      <c r="ANY347" s="200"/>
      <c r="AOB347" s="200"/>
      <c r="AOE347" s="200"/>
      <c r="AOH347" s="200"/>
      <c r="AOQ347" s="200"/>
      <c r="AOT347" s="200"/>
      <c r="AOW347" s="200"/>
      <c r="AOZ347" s="200"/>
      <c r="API347" s="200"/>
      <c r="APO347" s="200"/>
      <c r="APR347" s="200"/>
      <c r="APU347" s="200"/>
      <c r="APX347" s="200"/>
      <c r="AQD347" s="200"/>
      <c r="AQM347" s="200"/>
      <c r="AQO347" s="200"/>
      <c r="AQP347" s="200"/>
      <c r="AQR347" s="200"/>
      <c r="AQU347" s="200"/>
      <c r="AQX347" s="200"/>
      <c r="ARA347" s="200"/>
      <c r="ARD347" s="200"/>
      <c r="ARG347" s="200"/>
      <c r="ARI347" s="200"/>
      <c r="ARK347" s="200"/>
      <c r="ARN347" s="200"/>
      <c r="ARQ347" s="200"/>
      <c r="ART347" s="200"/>
      <c r="ARW347" s="200"/>
      <c r="ARZ347" s="200"/>
      <c r="ASC347" s="200"/>
      <c r="ASF347" s="200"/>
      <c r="ASH347" s="200"/>
      <c r="ASK347" s="200"/>
      <c r="ASN347" s="200"/>
      <c r="ASQ347" s="200"/>
      <c r="ASW347" s="200"/>
      <c r="ASZ347" s="200"/>
      <c r="ATB347" s="200"/>
      <c r="AUI347" s="200"/>
      <c r="AUL347" s="200"/>
      <c r="AUO347" s="200"/>
      <c r="AUR347" s="200"/>
      <c r="AUU347" s="200"/>
      <c r="AUV347" s="200"/>
      <c r="AUW347" s="200"/>
      <c r="AUZ347" s="200"/>
      <c r="AVC347" s="200"/>
      <c r="AVF347" s="200"/>
      <c r="AVI347" s="200"/>
      <c r="AVK347" s="200"/>
      <c r="AVY347" s="200"/>
      <c r="AVZ347" s="200"/>
      <c r="AWA347" s="200"/>
      <c r="AWB347" s="200"/>
      <c r="AWC347" s="200"/>
      <c r="AWD347" s="200"/>
      <c r="AWE347" s="200"/>
      <c r="AWF347" s="200"/>
      <c r="AWG347" s="200"/>
      <c r="AWH347" s="200"/>
      <c r="AWI347" s="200"/>
      <c r="AWJ347" s="200"/>
      <c r="AWK347" s="200"/>
      <c r="AWL347" s="200"/>
      <c r="AWM347" s="200"/>
      <c r="AWN347" s="200"/>
      <c r="AWO347" s="200"/>
      <c r="AWP347" s="200"/>
      <c r="AWQ347" s="200"/>
      <c r="AWW347" s="200"/>
      <c r="AWX347" s="200"/>
      <c r="AWY347" s="200"/>
      <c r="AWZ347" s="200"/>
      <c r="AXA347" s="200"/>
      <c r="AXB347" s="200"/>
      <c r="AXC347" s="200"/>
      <c r="AXE347" s="200"/>
      <c r="AXF347" s="200"/>
      <c r="AXG347" s="200"/>
      <c r="AXH347" s="200"/>
      <c r="AXI347" s="200"/>
      <c r="AXJ347" s="200"/>
      <c r="AXK347" s="200"/>
      <c r="AXL347" s="200"/>
      <c r="AXO347" s="200"/>
      <c r="AXR347" s="200"/>
      <c r="AXU347" s="200"/>
      <c r="AXX347" s="200"/>
      <c r="AYA347" s="200"/>
      <c r="AYD347" s="200"/>
      <c r="AYM347" s="200"/>
      <c r="AYP347" s="200"/>
      <c r="AYS347" s="200"/>
      <c r="AYV347" s="200"/>
      <c r="AZE347" s="200"/>
      <c r="AZK347" s="200"/>
      <c r="AZN347" s="200"/>
      <c r="AZQ347" s="200"/>
      <c r="AZT347" s="200"/>
      <c r="AZZ347" s="200"/>
      <c r="BAI347" s="200"/>
      <c r="BAK347" s="200"/>
      <c r="BAL347" s="200"/>
      <c r="BAN347" s="200"/>
      <c r="BAQ347" s="200"/>
      <c r="BAT347" s="200"/>
      <c r="BAW347" s="200"/>
      <c r="BAZ347" s="200"/>
      <c r="BBC347" s="200"/>
      <c r="BBE347" s="200"/>
      <c r="BBG347" s="200"/>
      <c r="BBJ347" s="200"/>
      <c r="BBM347" s="200"/>
      <c r="BBP347" s="200"/>
      <c r="BBS347" s="200"/>
      <c r="BBV347" s="200"/>
      <c r="BBY347" s="200"/>
      <c r="BCB347" s="200"/>
      <c r="BCD347" s="200"/>
      <c r="BCG347" s="200"/>
      <c r="BCJ347" s="200"/>
      <c r="BCM347" s="200"/>
      <c r="BCS347" s="200"/>
      <c r="BCV347" s="200"/>
      <c r="BCX347" s="200"/>
      <c r="BEE347" s="200"/>
      <c r="BEH347" s="200"/>
      <c r="BEK347" s="200"/>
      <c r="BEN347" s="200"/>
      <c r="BEQ347" s="200"/>
      <c r="BER347" s="200"/>
      <c r="BES347" s="200"/>
      <c r="BEV347" s="200"/>
      <c r="BEY347" s="200"/>
      <c r="BFB347" s="200"/>
      <c r="BFE347" s="200"/>
      <c r="BFG347" s="200"/>
      <c r="BFU347" s="200"/>
      <c r="BFV347" s="200"/>
      <c r="BFW347" s="200"/>
      <c r="BFX347" s="200"/>
      <c r="BFY347" s="200"/>
      <c r="BFZ347" s="200"/>
      <c r="BGA347" s="200"/>
      <c r="BGB347" s="200"/>
      <c r="BGC347" s="200"/>
      <c r="BGD347" s="200"/>
      <c r="BGE347" s="200"/>
      <c r="BGF347" s="200"/>
      <c r="BGG347" s="200"/>
      <c r="BGH347" s="200"/>
      <c r="BGI347" s="200"/>
      <c r="BGJ347" s="200"/>
      <c r="BGK347" s="200"/>
      <c r="BGL347" s="200"/>
      <c r="BGM347" s="200"/>
      <c r="BGS347" s="200"/>
      <c r="BGT347" s="200"/>
      <c r="BGU347" s="200"/>
      <c r="BGV347" s="200"/>
      <c r="BGW347" s="200"/>
      <c r="BGX347" s="200"/>
      <c r="BGY347" s="200"/>
      <c r="BHA347" s="200"/>
      <c r="BHB347" s="200"/>
      <c r="BHC347" s="200"/>
      <c r="BHD347" s="200"/>
      <c r="BHE347" s="200"/>
      <c r="BHF347" s="200"/>
      <c r="BHG347" s="200"/>
      <c r="BHH347" s="200"/>
      <c r="BHK347" s="200"/>
      <c r="BHN347" s="200"/>
      <c r="BHQ347" s="200"/>
      <c r="BHT347" s="200"/>
      <c r="BHW347" s="200"/>
      <c r="BHZ347" s="200"/>
      <c r="BII347" s="200"/>
      <c r="BIL347" s="200"/>
      <c r="BIO347" s="200"/>
      <c r="BIR347" s="200"/>
      <c r="BJA347" s="200"/>
      <c r="BJG347" s="200"/>
      <c r="BJJ347" s="200"/>
      <c r="BJM347" s="200"/>
      <c r="BJP347" s="200"/>
      <c r="BJV347" s="200"/>
      <c r="BKE347" s="200"/>
      <c r="BKG347" s="200"/>
      <c r="BKH347" s="200"/>
      <c r="BKJ347" s="200"/>
      <c r="BKM347" s="200"/>
      <c r="BKP347" s="200"/>
      <c r="BKS347" s="200"/>
      <c r="BKV347" s="200"/>
      <c r="BKY347" s="200"/>
      <c r="BLA347" s="200"/>
      <c r="BLC347" s="200"/>
      <c r="BLF347" s="200"/>
      <c r="BLI347" s="200"/>
      <c r="BLL347" s="200"/>
      <c r="BLO347" s="200"/>
      <c r="BLR347" s="200"/>
      <c r="BLU347" s="200"/>
      <c r="BLX347" s="200"/>
      <c r="BLZ347" s="200"/>
      <c r="BMC347" s="200"/>
      <c r="BMF347" s="200"/>
      <c r="BMI347" s="200"/>
      <c r="BMO347" s="200"/>
      <c r="BMR347" s="200"/>
      <c r="BMT347" s="200"/>
      <c r="BOA347" s="200"/>
      <c r="BOD347" s="200"/>
      <c r="BOG347" s="200"/>
      <c r="BOJ347" s="200"/>
      <c r="BOM347" s="200"/>
      <c r="BON347" s="200"/>
      <c r="BOO347" s="200"/>
      <c r="BOR347" s="200"/>
      <c r="BOU347" s="200"/>
      <c r="BOX347" s="200"/>
      <c r="BPA347" s="200"/>
      <c r="BPC347" s="200"/>
      <c r="BPQ347" s="200"/>
      <c r="BPR347" s="200"/>
      <c r="BPS347" s="200"/>
      <c r="BPT347" s="200"/>
      <c r="BPU347" s="200"/>
      <c r="BPV347" s="200"/>
      <c r="BPW347" s="200"/>
      <c r="BPX347" s="200"/>
      <c r="BPY347" s="200"/>
      <c r="BPZ347" s="200"/>
      <c r="BQA347" s="200"/>
      <c r="BQB347" s="200"/>
      <c r="BQC347" s="200"/>
      <c r="BQD347" s="200"/>
      <c r="BQE347" s="200"/>
      <c r="BQF347" s="200"/>
      <c r="BQG347" s="200"/>
      <c r="BQH347" s="200"/>
      <c r="BQI347" s="200"/>
      <c r="BQO347" s="200"/>
      <c r="BQP347" s="200"/>
      <c r="BQQ347" s="200"/>
      <c r="BQR347" s="200"/>
      <c r="BQS347" s="200"/>
      <c r="BQT347" s="200"/>
      <c r="BQU347" s="200"/>
      <c r="BQW347" s="200"/>
      <c r="BQX347" s="200"/>
      <c r="BQY347" s="200"/>
      <c r="BQZ347" s="200"/>
      <c r="BRA347" s="200"/>
      <c r="BRB347" s="200"/>
      <c r="BRC347" s="200"/>
      <c r="BRD347" s="200"/>
      <c r="BRG347" s="200"/>
      <c r="BRJ347" s="200"/>
      <c r="BRM347" s="200"/>
      <c r="BRP347" s="200"/>
      <c r="BRS347" s="200"/>
      <c r="BRV347" s="200"/>
      <c r="BSE347" s="200"/>
      <c r="BSH347" s="200"/>
      <c r="BSK347" s="200"/>
      <c r="BSN347" s="200"/>
      <c r="BSW347" s="200"/>
      <c r="BTC347" s="200"/>
      <c r="BTF347" s="200"/>
      <c r="BTI347" s="200"/>
      <c r="BTL347" s="200"/>
      <c r="BTR347" s="200"/>
      <c r="BUA347" s="200"/>
      <c r="BUC347" s="200"/>
      <c r="BUD347" s="200"/>
      <c r="BUF347" s="200"/>
      <c r="BUI347" s="200"/>
      <c r="BUL347" s="200"/>
      <c r="BUO347" s="200"/>
      <c r="BUR347" s="200"/>
      <c r="BUU347" s="200"/>
      <c r="BUW347" s="200"/>
      <c r="BUY347" s="200"/>
      <c r="BVB347" s="200"/>
      <c r="BVE347" s="200"/>
      <c r="BVH347" s="200"/>
      <c r="BVK347" s="200"/>
      <c r="BVN347" s="200"/>
      <c r="BVQ347" s="200"/>
      <c r="BVT347" s="200"/>
      <c r="BVV347" s="200"/>
      <c r="BVY347" s="200"/>
      <c r="BWB347" s="200"/>
      <c r="BWE347" s="200"/>
      <c r="BWK347" s="200"/>
      <c r="BWN347" s="200"/>
      <c r="BWP347" s="200"/>
      <c r="BXW347" s="200"/>
      <c r="BXZ347" s="200"/>
      <c r="BYC347" s="200"/>
      <c r="BYF347" s="200"/>
      <c r="BYI347" s="200"/>
      <c r="BYJ347" s="200"/>
      <c r="BYK347" s="200"/>
      <c r="BYN347" s="200"/>
      <c r="BYQ347" s="200"/>
      <c r="BYT347" s="200"/>
      <c r="BYW347" s="200"/>
      <c r="BYY347" s="200"/>
      <c r="BZM347" s="200"/>
      <c r="BZN347" s="200"/>
      <c r="BZO347" s="200"/>
      <c r="BZP347" s="200"/>
      <c r="BZQ347" s="200"/>
      <c r="BZR347" s="200"/>
      <c r="BZS347" s="200"/>
      <c r="BZT347" s="200"/>
      <c r="BZU347" s="200"/>
      <c r="BZV347" s="200"/>
      <c r="BZW347" s="200"/>
      <c r="BZX347" s="200"/>
      <c r="BZY347" s="200"/>
      <c r="BZZ347" s="200"/>
      <c r="CAA347" s="200"/>
      <c r="CAB347" s="200"/>
      <c r="CAC347" s="200"/>
      <c r="CAD347" s="200"/>
      <c r="CAE347" s="200"/>
      <c r="CAK347" s="200"/>
      <c r="CAL347" s="200"/>
      <c r="CAM347" s="200"/>
      <c r="CAN347" s="200"/>
      <c r="CAO347" s="200"/>
      <c r="CAP347" s="200"/>
      <c r="CAQ347" s="200"/>
      <c r="CAS347" s="200"/>
      <c r="CAT347" s="200"/>
      <c r="CAU347" s="200"/>
      <c r="CAV347" s="200"/>
      <c r="CAW347" s="200"/>
      <c r="CAX347" s="200"/>
      <c r="CAY347" s="200"/>
      <c r="CAZ347" s="200"/>
      <c r="CBC347" s="200"/>
      <c r="CBF347" s="200"/>
      <c r="CBI347" s="200"/>
      <c r="CBL347" s="200"/>
      <c r="CBO347" s="200"/>
      <c r="CBR347" s="200"/>
      <c r="CCA347" s="200"/>
      <c r="CCD347" s="200"/>
      <c r="CCG347" s="200"/>
      <c r="CCJ347" s="200"/>
      <c r="CCS347" s="200"/>
      <c r="CCY347" s="200"/>
      <c r="CDB347" s="200"/>
      <c r="CDE347" s="200"/>
      <c r="CDH347" s="200"/>
      <c r="CDN347" s="200"/>
      <c r="CDW347" s="200"/>
      <c r="CDY347" s="200"/>
      <c r="CDZ347" s="200"/>
      <c r="CEB347" s="200"/>
      <c r="CEE347" s="200"/>
      <c r="CEH347" s="200"/>
      <c r="CEK347" s="200"/>
      <c r="CEN347" s="200"/>
      <c r="CEQ347" s="200"/>
      <c r="CES347" s="200"/>
      <c r="CEU347" s="200"/>
      <c r="CEX347" s="200"/>
      <c r="CFA347" s="200"/>
      <c r="CFD347" s="200"/>
      <c r="CFG347" s="200"/>
      <c r="CFJ347" s="200"/>
      <c r="CFM347" s="200"/>
      <c r="CFP347" s="200"/>
      <c r="CFR347" s="200"/>
      <c r="CFU347" s="200"/>
      <c r="CFX347" s="200"/>
      <c r="CGA347" s="200"/>
      <c r="CGG347" s="200"/>
      <c r="CGJ347" s="200"/>
      <c r="CGL347" s="200"/>
      <c r="CHS347" s="200"/>
      <c r="CHV347" s="200"/>
      <c r="CHY347" s="200"/>
      <c r="CIB347" s="200"/>
      <c r="CIE347" s="200"/>
      <c r="CIF347" s="200"/>
      <c r="CIG347" s="200"/>
      <c r="CIJ347" s="200"/>
      <c r="CIM347" s="200"/>
      <c r="CIP347" s="200"/>
      <c r="CIS347" s="200"/>
      <c r="CIU347" s="200"/>
      <c r="CJI347" s="200"/>
      <c r="CJJ347" s="200"/>
      <c r="CJK347" s="200"/>
      <c r="CJL347" s="200"/>
      <c r="CJM347" s="200"/>
      <c r="CJN347" s="200"/>
      <c r="CJO347" s="200"/>
      <c r="CJP347" s="200"/>
      <c r="CJQ347" s="200"/>
      <c r="CJR347" s="200"/>
      <c r="CJS347" s="200"/>
      <c r="CJT347" s="200"/>
      <c r="CJU347" s="200"/>
      <c r="CJV347" s="200"/>
      <c r="CJW347" s="200"/>
      <c r="CJX347" s="200"/>
      <c r="CJY347" s="200"/>
      <c r="CJZ347" s="200"/>
      <c r="CKA347" s="200"/>
      <c r="CKG347" s="200"/>
      <c r="CKH347" s="200"/>
      <c r="CKI347" s="200"/>
      <c r="CKJ347" s="200"/>
      <c r="CKK347" s="200"/>
      <c r="CKL347" s="200"/>
      <c r="CKM347" s="200"/>
      <c r="CKO347" s="200"/>
      <c r="CKP347" s="200"/>
      <c r="CKQ347" s="200"/>
      <c r="CKR347" s="200"/>
      <c r="CKS347" s="200"/>
      <c r="CKT347" s="200"/>
      <c r="CKU347" s="200"/>
      <c r="CKV347" s="200"/>
      <c r="CKY347" s="200"/>
      <c r="CLB347" s="200"/>
      <c r="CLE347" s="200"/>
      <c r="CLH347" s="200"/>
      <c r="CLK347" s="200"/>
      <c r="CLN347" s="200"/>
      <c r="CLW347" s="200"/>
      <c r="CLZ347" s="200"/>
      <c r="CMC347" s="200"/>
      <c r="CMF347" s="200"/>
      <c r="CMO347" s="200"/>
      <c r="CMU347" s="200"/>
      <c r="CMX347" s="200"/>
      <c r="CNA347" s="200"/>
      <c r="CND347" s="200"/>
      <c r="CNJ347" s="200"/>
      <c r="CNS347" s="200"/>
      <c r="CNU347" s="200"/>
      <c r="CNV347" s="200"/>
      <c r="CNX347" s="200"/>
      <c r="COA347" s="200"/>
      <c r="COD347" s="200"/>
      <c r="COG347" s="200"/>
      <c r="COJ347" s="200"/>
      <c r="COM347" s="200"/>
      <c r="COO347" s="200"/>
      <c r="COQ347" s="200"/>
      <c r="COT347" s="200"/>
      <c r="COW347" s="200"/>
      <c r="COZ347" s="200"/>
      <c r="CPC347" s="200"/>
      <c r="CPF347" s="200"/>
      <c r="CPI347" s="200"/>
      <c r="CPL347" s="200"/>
      <c r="CPN347" s="200"/>
      <c r="CPQ347" s="200"/>
      <c r="CPT347" s="200"/>
      <c r="CPW347" s="200"/>
      <c r="CQC347" s="200"/>
      <c r="CQF347" s="200"/>
      <c r="CQH347" s="200"/>
      <c r="CRO347" s="200"/>
      <c r="CRR347" s="200"/>
      <c r="CRU347" s="200"/>
      <c r="CRX347" s="200"/>
      <c r="CSA347" s="200"/>
      <c r="CSB347" s="200"/>
      <c r="CSC347" s="200"/>
      <c r="CSF347" s="200"/>
      <c r="CSI347" s="200"/>
      <c r="CSL347" s="200"/>
      <c r="CSO347" s="200"/>
      <c r="CSQ347" s="200"/>
      <c r="CTE347" s="200"/>
      <c r="CTF347" s="200"/>
      <c r="CTG347" s="200"/>
      <c r="CTH347" s="200"/>
      <c r="CTI347" s="200"/>
      <c r="CTJ347" s="200"/>
      <c r="CTK347" s="200"/>
      <c r="CTL347" s="200"/>
      <c r="CTM347" s="200"/>
      <c r="CTN347" s="200"/>
      <c r="CTO347" s="200"/>
      <c r="CTP347" s="200"/>
      <c r="CTQ347" s="200"/>
      <c r="CTR347" s="200"/>
      <c r="CTS347" s="200"/>
      <c r="CTT347" s="200"/>
      <c r="CTU347" s="200"/>
      <c r="CTV347" s="200"/>
      <c r="CTW347" s="200"/>
      <c r="CUC347" s="200"/>
      <c r="CUD347" s="200"/>
      <c r="CUE347" s="200"/>
      <c r="CUF347" s="200"/>
      <c r="CUG347" s="200"/>
      <c r="CUH347" s="200"/>
      <c r="CUI347" s="200"/>
      <c r="CUK347" s="200"/>
      <c r="CUL347" s="200"/>
      <c r="CUM347" s="200"/>
      <c r="CUN347" s="200"/>
      <c r="CUO347" s="200"/>
      <c r="CUP347" s="200"/>
      <c r="CUQ347" s="200"/>
      <c r="CUR347" s="200"/>
      <c r="CUU347" s="200"/>
      <c r="CUX347" s="200"/>
      <c r="CVA347" s="200"/>
      <c r="CVD347" s="200"/>
      <c r="CVG347" s="200"/>
      <c r="CVJ347" s="200"/>
      <c r="CVS347" s="200"/>
      <c r="CVV347" s="200"/>
      <c r="CVY347" s="200"/>
      <c r="CWB347" s="200"/>
      <c r="CWK347" s="200"/>
      <c r="CWQ347" s="200"/>
      <c r="CWT347" s="200"/>
      <c r="CWW347" s="200"/>
      <c r="CWZ347" s="200"/>
      <c r="CXF347" s="200"/>
      <c r="CXO347" s="200"/>
      <c r="CXQ347" s="200"/>
      <c r="CXR347" s="200"/>
      <c r="CXT347" s="200"/>
      <c r="CXW347" s="200"/>
      <c r="CXZ347" s="200"/>
      <c r="CYC347" s="200"/>
      <c r="CYF347" s="200"/>
      <c r="CYI347" s="200"/>
      <c r="CYK347" s="200"/>
      <c r="CYM347" s="200"/>
      <c r="CYP347" s="200"/>
      <c r="CYS347" s="200"/>
      <c r="CYV347" s="200"/>
      <c r="CYY347" s="200"/>
      <c r="CZB347" s="200"/>
      <c r="CZE347" s="200"/>
      <c r="CZH347" s="200"/>
      <c r="CZJ347" s="200"/>
      <c r="CZM347" s="200"/>
      <c r="CZP347" s="200"/>
      <c r="CZS347" s="200"/>
      <c r="CZY347" s="200"/>
      <c r="DAB347" s="200"/>
      <c r="DAD347" s="200"/>
      <c r="DBK347" s="200"/>
      <c r="DBN347" s="200"/>
      <c r="DBQ347" s="200"/>
      <c r="DBT347" s="200"/>
      <c r="DBW347" s="200"/>
      <c r="DBX347" s="200"/>
      <c r="DBY347" s="200"/>
      <c r="DCB347" s="200"/>
      <c r="DCE347" s="200"/>
      <c r="DCH347" s="200"/>
      <c r="DCK347" s="200"/>
      <c r="DCM347" s="200"/>
      <c r="DDA347" s="200"/>
      <c r="DDB347" s="200"/>
      <c r="DDC347" s="200"/>
      <c r="DDD347" s="200"/>
      <c r="DDE347" s="200"/>
      <c r="DDF347" s="200"/>
      <c r="DDG347" s="200"/>
      <c r="DDH347" s="200"/>
      <c r="DDI347" s="200"/>
      <c r="DDJ347" s="200"/>
      <c r="DDK347" s="200"/>
      <c r="DDL347" s="200"/>
      <c r="DDM347" s="200"/>
      <c r="DDN347" s="200"/>
      <c r="DDO347" s="200"/>
      <c r="DDP347" s="200"/>
      <c r="DDQ347" s="200"/>
      <c r="DDR347" s="200"/>
      <c r="DDS347" s="200"/>
      <c r="DDY347" s="200"/>
      <c r="DDZ347" s="200"/>
      <c r="DEA347" s="200"/>
      <c r="DEB347" s="200"/>
      <c r="DEC347" s="200"/>
      <c r="DED347" s="200"/>
      <c r="DEE347" s="200"/>
      <c r="DEG347" s="200"/>
      <c r="DEH347" s="200"/>
      <c r="DEI347" s="200"/>
      <c r="DEJ347" s="200"/>
      <c r="DEK347" s="200"/>
      <c r="DEL347" s="200"/>
      <c r="DEM347" s="200"/>
      <c r="DEN347" s="200"/>
      <c r="DEQ347" s="200"/>
      <c r="DET347" s="200"/>
      <c r="DEW347" s="200"/>
      <c r="DEZ347" s="200"/>
      <c r="DFC347" s="200"/>
      <c r="DFF347" s="200"/>
      <c r="DFO347" s="200"/>
      <c r="DFR347" s="200"/>
      <c r="DFU347" s="200"/>
      <c r="DFX347" s="200"/>
      <c r="DGG347" s="200"/>
      <c r="DGM347" s="200"/>
      <c r="DGP347" s="200"/>
      <c r="DGS347" s="200"/>
      <c r="DGV347" s="200"/>
      <c r="DHB347" s="200"/>
      <c r="DHK347" s="200"/>
      <c r="DHM347" s="200"/>
      <c r="DHN347" s="200"/>
      <c r="DHP347" s="200"/>
      <c r="DHS347" s="200"/>
      <c r="DHV347" s="200"/>
      <c r="DHY347" s="200"/>
      <c r="DIB347" s="200"/>
      <c r="DIE347" s="200"/>
      <c r="DIG347" s="200"/>
      <c r="DII347" s="200"/>
      <c r="DIL347" s="200"/>
      <c r="DIO347" s="200"/>
      <c r="DIR347" s="200"/>
      <c r="DIU347" s="200"/>
      <c r="DIX347" s="200"/>
      <c r="DJA347" s="200"/>
      <c r="DJD347" s="200"/>
      <c r="DJF347" s="200"/>
      <c r="DJI347" s="200"/>
      <c r="DJL347" s="200"/>
      <c r="DJO347" s="200"/>
      <c r="DJU347" s="200"/>
      <c r="DJX347" s="200"/>
      <c r="DJZ347" s="200"/>
      <c r="DLG347" s="200"/>
      <c r="DLJ347" s="200"/>
      <c r="DLM347" s="200"/>
      <c r="DLP347" s="200"/>
      <c r="DLS347" s="200"/>
      <c r="DLT347" s="200"/>
      <c r="DLU347" s="200"/>
      <c r="DLX347" s="200"/>
      <c r="DMA347" s="200"/>
      <c r="DMD347" s="200"/>
      <c r="DMG347" s="200"/>
      <c r="DMI347" s="200"/>
      <c r="DMW347" s="200"/>
      <c r="DMX347" s="200"/>
      <c r="DMY347" s="200"/>
      <c r="DMZ347" s="200"/>
      <c r="DNA347" s="200"/>
      <c r="DNB347" s="200"/>
      <c r="DNC347" s="200"/>
      <c r="DND347" s="200"/>
      <c r="DNE347" s="200"/>
      <c r="DNF347" s="200"/>
      <c r="DNG347" s="200"/>
      <c r="DNH347" s="200"/>
      <c r="DNI347" s="200"/>
      <c r="DNJ347" s="200"/>
      <c r="DNK347" s="200"/>
      <c r="DNL347" s="200"/>
      <c r="DNM347" s="200"/>
      <c r="DNN347" s="200"/>
      <c r="DNO347" s="200"/>
      <c r="DNU347" s="200"/>
      <c r="DNV347" s="200"/>
      <c r="DNW347" s="200"/>
      <c r="DNX347" s="200"/>
      <c r="DNY347" s="200"/>
      <c r="DNZ347" s="200"/>
      <c r="DOA347" s="200"/>
      <c r="DOC347" s="200"/>
      <c r="DOD347" s="200"/>
      <c r="DOE347" s="200"/>
      <c r="DOF347" s="200"/>
      <c r="DOG347" s="200"/>
      <c r="DOH347" s="200"/>
      <c r="DOI347" s="200"/>
      <c r="DOJ347" s="200"/>
      <c r="DOM347" s="200"/>
      <c r="DOP347" s="200"/>
      <c r="DOS347" s="200"/>
      <c r="DOV347" s="200"/>
      <c r="DOY347" s="200"/>
      <c r="DPB347" s="200"/>
      <c r="DPK347" s="200"/>
      <c r="DPN347" s="200"/>
      <c r="DPQ347" s="200"/>
      <c r="DPT347" s="200"/>
      <c r="DQC347" s="200"/>
      <c r="DQI347" s="200"/>
      <c r="DQL347" s="200"/>
      <c r="DQO347" s="200"/>
      <c r="DQR347" s="200"/>
      <c r="DQX347" s="200"/>
      <c r="DRG347" s="200"/>
      <c r="DRI347" s="200"/>
      <c r="DRJ347" s="200"/>
      <c r="DRL347" s="200"/>
      <c r="DRO347" s="200"/>
      <c r="DRR347" s="200"/>
      <c r="DRU347" s="200"/>
      <c r="DRX347" s="200"/>
      <c r="DSA347" s="200"/>
      <c r="DSC347" s="200"/>
      <c r="DSE347" s="200"/>
      <c r="DSH347" s="200"/>
      <c r="DSK347" s="200"/>
      <c r="DSN347" s="200"/>
      <c r="DSQ347" s="200"/>
      <c r="DST347" s="200"/>
      <c r="DSW347" s="200"/>
      <c r="DSZ347" s="200"/>
      <c r="DTB347" s="200"/>
      <c r="DTE347" s="200"/>
      <c r="DTH347" s="200"/>
      <c r="DTK347" s="200"/>
      <c r="DTQ347" s="200"/>
      <c r="DTT347" s="200"/>
      <c r="DTV347" s="200"/>
      <c r="DVC347" s="200"/>
      <c r="DVF347" s="200"/>
      <c r="DVI347" s="200"/>
      <c r="DVL347" s="200"/>
      <c r="DVO347" s="200"/>
      <c r="DVP347" s="200"/>
      <c r="DVQ347" s="200"/>
      <c r="DVT347" s="200"/>
      <c r="DVW347" s="200"/>
      <c r="DVZ347" s="200"/>
      <c r="DWC347" s="200"/>
      <c r="DWE347" s="200"/>
      <c r="DWS347" s="200"/>
      <c r="DWT347" s="200"/>
      <c r="DWU347" s="200"/>
      <c r="DWV347" s="200"/>
      <c r="DWW347" s="200"/>
      <c r="DWX347" s="200"/>
      <c r="DWY347" s="200"/>
      <c r="DWZ347" s="200"/>
      <c r="DXA347" s="200"/>
      <c r="DXB347" s="200"/>
      <c r="DXC347" s="200"/>
      <c r="DXD347" s="200"/>
      <c r="DXE347" s="200"/>
      <c r="DXF347" s="200"/>
      <c r="DXG347" s="200"/>
      <c r="DXH347" s="200"/>
      <c r="DXI347" s="200"/>
      <c r="DXJ347" s="200"/>
      <c r="DXK347" s="200"/>
      <c r="DXQ347" s="200"/>
      <c r="DXR347" s="200"/>
      <c r="DXS347" s="200"/>
      <c r="DXT347" s="200"/>
      <c r="DXU347" s="200"/>
      <c r="DXV347" s="200"/>
      <c r="DXW347" s="200"/>
      <c r="DXY347" s="200"/>
      <c r="DXZ347" s="200"/>
      <c r="DYA347" s="200"/>
      <c r="DYB347" s="200"/>
      <c r="DYC347" s="200"/>
      <c r="DYD347" s="200"/>
      <c r="DYE347" s="200"/>
      <c r="DYF347" s="200"/>
      <c r="DYI347" s="200"/>
      <c r="DYL347" s="200"/>
      <c r="DYO347" s="200"/>
      <c r="DYR347" s="200"/>
      <c r="DYU347" s="200"/>
      <c r="DYX347" s="200"/>
      <c r="DZG347" s="200"/>
      <c r="DZJ347" s="200"/>
      <c r="DZM347" s="200"/>
      <c r="DZP347" s="200"/>
      <c r="DZY347" s="200"/>
      <c r="EAE347" s="200"/>
      <c r="EAH347" s="200"/>
      <c r="EAK347" s="200"/>
      <c r="EAN347" s="200"/>
      <c r="EAT347" s="200"/>
      <c r="EBC347" s="200"/>
      <c r="EBE347" s="200"/>
      <c r="EBF347" s="200"/>
      <c r="EBH347" s="200"/>
      <c r="EBK347" s="200"/>
      <c r="EBN347" s="200"/>
      <c r="EBQ347" s="200"/>
      <c r="EBT347" s="200"/>
      <c r="EBW347" s="200"/>
      <c r="EBY347" s="200"/>
      <c r="ECA347" s="200"/>
      <c r="ECD347" s="200"/>
      <c r="ECG347" s="200"/>
      <c r="ECJ347" s="200"/>
      <c r="ECM347" s="200"/>
      <c r="ECP347" s="200"/>
      <c r="ECS347" s="200"/>
      <c r="ECV347" s="200"/>
      <c r="ECX347" s="200"/>
      <c r="EDA347" s="200"/>
      <c r="EDD347" s="200"/>
      <c r="EDG347" s="200"/>
      <c r="EDM347" s="200"/>
      <c r="EDP347" s="200"/>
      <c r="EDR347" s="200"/>
      <c r="EEY347" s="200"/>
      <c r="EFB347" s="200"/>
      <c r="EFE347" s="200"/>
      <c r="EFH347" s="200"/>
      <c r="EFK347" s="200"/>
      <c r="EFL347" s="200"/>
      <c r="EFM347" s="200"/>
      <c r="EFP347" s="200"/>
      <c r="EFS347" s="200"/>
      <c r="EFV347" s="200"/>
      <c r="EFY347" s="200"/>
      <c r="EGA347" s="200"/>
      <c r="EGO347" s="200"/>
      <c r="EGP347" s="200"/>
      <c r="EGQ347" s="200"/>
      <c r="EGR347" s="200"/>
      <c r="EGS347" s="200"/>
      <c r="EGT347" s="200"/>
      <c r="EGU347" s="200"/>
      <c r="EGV347" s="200"/>
      <c r="EGW347" s="200"/>
      <c r="EGX347" s="200"/>
      <c r="EGY347" s="200"/>
      <c r="EGZ347" s="200"/>
      <c r="EHA347" s="200"/>
      <c r="EHB347" s="200"/>
      <c r="EHC347" s="200"/>
      <c r="EHD347" s="200"/>
      <c r="EHE347" s="200"/>
      <c r="EHF347" s="200"/>
      <c r="EHG347" s="200"/>
      <c r="EHM347" s="200"/>
      <c r="EHN347" s="200"/>
      <c r="EHO347" s="200"/>
      <c r="EHP347" s="200"/>
      <c r="EHQ347" s="200"/>
      <c r="EHR347" s="200"/>
      <c r="EHS347" s="200"/>
      <c r="EHU347" s="200"/>
      <c r="EHV347" s="200"/>
      <c r="EHW347" s="200"/>
      <c r="EHX347" s="200"/>
      <c r="EHY347" s="200"/>
      <c r="EHZ347" s="200"/>
      <c r="EIA347" s="200"/>
      <c r="EIB347" s="200"/>
      <c r="EIE347" s="200"/>
      <c r="EIH347" s="200"/>
      <c r="EIK347" s="200"/>
      <c r="EIN347" s="200"/>
      <c r="EIQ347" s="200"/>
      <c r="EIT347" s="200"/>
      <c r="EJC347" s="200"/>
      <c r="EJF347" s="200"/>
      <c r="EJI347" s="200"/>
      <c r="EJL347" s="200"/>
      <c r="EJU347" s="200"/>
      <c r="EKA347" s="200"/>
      <c r="EKD347" s="200"/>
      <c r="EKG347" s="200"/>
      <c r="EKJ347" s="200"/>
      <c r="EKP347" s="200"/>
      <c r="EKY347" s="200"/>
      <c r="ELA347" s="200"/>
      <c r="ELB347" s="200"/>
      <c r="ELD347" s="200"/>
      <c r="ELG347" s="200"/>
      <c r="ELJ347" s="200"/>
      <c r="ELM347" s="200"/>
      <c r="ELP347" s="200"/>
      <c r="ELS347" s="200"/>
      <c r="ELU347" s="200"/>
      <c r="ELW347" s="200"/>
      <c r="ELZ347" s="200"/>
      <c r="EMC347" s="200"/>
      <c r="EMF347" s="200"/>
      <c r="EMI347" s="200"/>
      <c r="EML347" s="200"/>
      <c r="EMO347" s="200"/>
      <c r="EMR347" s="200"/>
      <c r="EMT347" s="200"/>
      <c r="EMW347" s="200"/>
      <c r="EMZ347" s="200"/>
      <c r="ENC347" s="200"/>
      <c r="ENI347" s="200"/>
      <c r="ENL347" s="200"/>
      <c r="ENN347" s="200"/>
      <c r="EOU347" s="200"/>
      <c r="EOX347" s="200"/>
      <c r="EPA347" s="200"/>
      <c r="EPD347" s="200"/>
      <c r="EPG347" s="200"/>
      <c r="EPH347" s="200"/>
      <c r="EPI347" s="200"/>
      <c r="EPL347" s="200"/>
      <c r="EPO347" s="200"/>
      <c r="EPR347" s="200"/>
      <c r="EPU347" s="200"/>
      <c r="EPW347" s="200"/>
      <c r="EQK347" s="200"/>
      <c r="EQL347" s="200"/>
      <c r="EQM347" s="200"/>
      <c r="EQN347" s="200"/>
      <c r="EQO347" s="200"/>
      <c r="EQP347" s="200"/>
      <c r="EQQ347" s="200"/>
      <c r="EQR347" s="200"/>
      <c r="EQS347" s="200"/>
      <c r="EQT347" s="200"/>
      <c r="EQU347" s="200"/>
      <c r="EQV347" s="200"/>
      <c r="EQW347" s="200"/>
      <c r="EQX347" s="200"/>
      <c r="EQY347" s="200"/>
      <c r="EQZ347" s="200"/>
      <c r="ERA347" s="200"/>
      <c r="ERB347" s="200"/>
      <c r="ERC347" s="200"/>
      <c r="ERI347" s="200"/>
      <c r="ERJ347" s="200"/>
      <c r="ERK347" s="200"/>
      <c r="ERL347" s="200"/>
      <c r="ERM347" s="200"/>
      <c r="ERN347" s="200"/>
      <c r="ERO347" s="200"/>
      <c r="ERQ347" s="200"/>
      <c r="ERR347" s="200"/>
      <c r="ERS347" s="200"/>
      <c r="ERT347" s="200"/>
      <c r="ERU347" s="200"/>
      <c r="ERV347" s="200"/>
      <c r="ERW347" s="200"/>
      <c r="ERX347" s="200"/>
      <c r="ESA347" s="200"/>
      <c r="ESD347" s="200"/>
      <c r="ESG347" s="200"/>
      <c r="ESJ347" s="200"/>
      <c r="ESM347" s="200"/>
      <c r="ESP347" s="200"/>
      <c r="ESY347" s="200"/>
      <c r="ETB347" s="200"/>
      <c r="ETE347" s="200"/>
      <c r="ETH347" s="200"/>
      <c r="ETQ347" s="200"/>
      <c r="ETW347" s="200"/>
      <c r="ETZ347" s="200"/>
      <c r="EUC347" s="200"/>
      <c r="EUF347" s="200"/>
      <c r="EUL347" s="200"/>
      <c r="EUU347" s="200"/>
      <c r="EUW347" s="200"/>
      <c r="EUX347" s="200"/>
      <c r="EUZ347" s="200"/>
      <c r="EVC347" s="200"/>
      <c r="EVF347" s="200"/>
      <c r="EVI347" s="200"/>
      <c r="EVL347" s="200"/>
      <c r="EVO347" s="200"/>
      <c r="EVQ347" s="200"/>
      <c r="EVS347" s="200"/>
      <c r="EVV347" s="200"/>
      <c r="EVY347" s="200"/>
      <c r="EWB347" s="200"/>
      <c r="EWE347" s="200"/>
      <c r="EWH347" s="200"/>
      <c r="EWK347" s="200"/>
      <c r="EWN347" s="200"/>
      <c r="EWP347" s="200"/>
      <c r="EWS347" s="200"/>
      <c r="EWV347" s="200"/>
      <c r="EWY347" s="200"/>
      <c r="EXE347" s="200"/>
      <c r="EXH347" s="200"/>
      <c r="EXJ347" s="200"/>
      <c r="EYQ347" s="200"/>
      <c r="EYT347" s="200"/>
      <c r="EYW347" s="200"/>
      <c r="EYZ347" s="200"/>
      <c r="EZC347" s="200"/>
      <c r="EZD347" s="200"/>
      <c r="EZE347" s="200"/>
      <c r="EZH347" s="200"/>
      <c r="EZK347" s="200"/>
      <c r="EZN347" s="200"/>
      <c r="EZQ347" s="200"/>
      <c r="EZS347" s="200"/>
      <c r="FAG347" s="200"/>
      <c r="FAH347" s="200"/>
      <c r="FAI347" s="200"/>
      <c r="FAJ347" s="200"/>
      <c r="FAK347" s="200"/>
      <c r="FAL347" s="200"/>
      <c r="FAM347" s="200"/>
      <c r="FAN347" s="200"/>
      <c r="FAO347" s="200"/>
      <c r="FAP347" s="200"/>
      <c r="FAQ347" s="200"/>
      <c r="FAR347" s="200"/>
      <c r="FAS347" s="200"/>
      <c r="FAT347" s="200"/>
      <c r="FAU347" s="200"/>
      <c r="FAV347" s="200"/>
      <c r="FAW347" s="200"/>
      <c r="FAX347" s="200"/>
      <c r="FAY347" s="200"/>
      <c r="FBE347" s="200"/>
      <c r="FBF347" s="200"/>
      <c r="FBG347" s="200"/>
      <c r="FBH347" s="200"/>
      <c r="FBI347" s="200"/>
      <c r="FBJ347" s="200"/>
      <c r="FBK347" s="200"/>
      <c r="FBM347" s="200"/>
      <c r="FBN347" s="200"/>
      <c r="FBO347" s="200"/>
      <c r="FBP347" s="200"/>
      <c r="FBQ347" s="200"/>
      <c r="FBR347" s="200"/>
      <c r="FBS347" s="200"/>
      <c r="FBT347" s="200"/>
      <c r="FBW347" s="200"/>
      <c r="FBZ347" s="200"/>
      <c r="FCC347" s="200"/>
      <c r="FCF347" s="200"/>
      <c r="FCI347" s="200"/>
      <c r="FCL347" s="200"/>
      <c r="FCU347" s="200"/>
      <c r="FCX347" s="200"/>
      <c r="FDA347" s="200"/>
      <c r="FDD347" s="200"/>
      <c r="FDM347" s="200"/>
      <c r="FDS347" s="200"/>
      <c r="FDV347" s="200"/>
      <c r="FDY347" s="200"/>
      <c r="FEB347" s="200"/>
      <c r="FEH347" s="200"/>
      <c r="FEQ347" s="200"/>
      <c r="FES347" s="200"/>
      <c r="FET347" s="200"/>
      <c r="FEV347" s="200"/>
      <c r="FEY347" s="200"/>
      <c r="FFB347" s="200"/>
      <c r="FFE347" s="200"/>
      <c r="FFH347" s="200"/>
      <c r="FFK347" s="200"/>
      <c r="FFM347" s="200"/>
      <c r="FFO347" s="200"/>
      <c r="FFR347" s="200"/>
      <c r="FFU347" s="200"/>
      <c r="FFX347" s="200"/>
      <c r="FGA347" s="200"/>
      <c r="FGD347" s="200"/>
      <c r="FGG347" s="200"/>
      <c r="FGJ347" s="200"/>
      <c r="FGL347" s="200"/>
      <c r="FGO347" s="200"/>
      <c r="FGR347" s="200"/>
      <c r="FGU347" s="200"/>
      <c r="FHA347" s="200"/>
      <c r="FHD347" s="200"/>
      <c r="FHF347" s="200"/>
      <c r="FIM347" s="200"/>
      <c r="FIP347" s="200"/>
      <c r="FIS347" s="200"/>
      <c r="FIV347" s="200"/>
      <c r="FIY347" s="200"/>
      <c r="FIZ347" s="200"/>
      <c r="FJA347" s="200"/>
      <c r="FJD347" s="200"/>
      <c r="FJG347" s="200"/>
      <c r="FJJ347" s="200"/>
      <c r="FJM347" s="200"/>
      <c r="FJO347" s="200"/>
      <c r="FKC347" s="200"/>
      <c r="FKD347" s="200"/>
      <c r="FKE347" s="200"/>
      <c r="FKF347" s="200"/>
      <c r="FKG347" s="200"/>
      <c r="FKH347" s="200"/>
      <c r="FKI347" s="200"/>
      <c r="FKJ347" s="200"/>
      <c r="FKK347" s="200"/>
      <c r="FKL347" s="200"/>
      <c r="FKM347" s="200"/>
      <c r="FKN347" s="200"/>
      <c r="FKO347" s="200"/>
      <c r="FKP347" s="200"/>
      <c r="FKQ347" s="200"/>
      <c r="FKR347" s="200"/>
      <c r="FKS347" s="200"/>
      <c r="FKT347" s="200"/>
      <c r="FKU347" s="200"/>
      <c r="FLA347" s="200"/>
      <c r="FLB347" s="200"/>
      <c r="FLC347" s="200"/>
      <c r="FLD347" s="200"/>
      <c r="FLE347" s="200"/>
      <c r="FLF347" s="200"/>
      <c r="FLG347" s="200"/>
      <c r="FLI347" s="200"/>
      <c r="FLJ347" s="200"/>
      <c r="FLK347" s="200"/>
      <c r="FLL347" s="200"/>
      <c r="FLM347" s="200"/>
      <c r="FLN347" s="200"/>
      <c r="FLO347" s="200"/>
      <c r="FLP347" s="200"/>
      <c r="FLS347" s="200"/>
      <c r="FLV347" s="200"/>
      <c r="FLY347" s="200"/>
      <c r="FMB347" s="200"/>
      <c r="FME347" s="200"/>
      <c r="FMH347" s="200"/>
      <c r="FMQ347" s="200"/>
      <c r="FMT347" s="200"/>
      <c r="FMW347" s="200"/>
      <c r="FMZ347" s="200"/>
      <c r="FNI347" s="200"/>
      <c r="FNO347" s="200"/>
      <c r="FNR347" s="200"/>
      <c r="FNU347" s="200"/>
      <c r="FNX347" s="200"/>
      <c r="FOD347" s="200"/>
      <c r="FOM347" s="200"/>
      <c r="FOO347" s="200"/>
      <c r="FOP347" s="200"/>
      <c r="FOR347" s="200"/>
      <c r="FOU347" s="200"/>
      <c r="FOX347" s="200"/>
      <c r="FPA347" s="200"/>
      <c r="FPD347" s="200"/>
      <c r="FPG347" s="200"/>
      <c r="FPI347" s="200"/>
      <c r="FPK347" s="200"/>
      <c r="FPN347" s="200"/>
      <c r="FPQ347" s="200"/>
      <c r="FPT347" s="200"/>
      <c r="FPW347" s="200"/>
      <c r="FPZ347" s="200"/>
      <c r="FQC347" s="200"/>
      <c r="FQF347" s="200"/>
      <c r="FQH347" s="200"/>
      <c r="FQK347" s="200"/>
      <c r="FQN347" s="200"/>
      <c r="FQQ347" s="200"/>
      <c r="FQW347" s="200"/>
      <c r="FQZ347" s="200"/>
      <c r="FRB347" s="200"/>
      <c r="FSI347" s="200"/>
      <c r="FSL347" s="200"/>
      <c r="FSO347" s="200"/>
      <c r="FSR347" s="200"/>
      <c r="FSU347" s="200"/>
      <c r="FSV347" s="200"/>
      <c r="FSW347" s="200"/>
      <c r="FSZ347" s="200"/>
      <c r="FTC347" s="200"/>
      <c r="FTF347" s="200"/>
      <c r="FTI347" s="200"/>
      <c r="FTK347" s="200"/>
      <c r="FTY347" s="200"/>
      <c r="FTZ347" s="200"/>
      <c r="FUA347" s="200"/>
      <c r="FUB347" s="200"/>
      <c r="FUC347" s="200"/>
      <c r="FUD347" s="200"/>
      <c r="FUE347" s="200"/>
      <c r="FUF347" s="200"/>
      <c r="FUG347" s="200"/>
      <c r="FUH347" s="200"/>
      <c r="FUI347" s="200"/>
      <c r="FUJ347" s="200"/>
      <c r="FUK347" s="200"/>
      <c r="FUL347" s="200"/>
      <c r="FUM347" s="200"/>
      <c r="FUN347" s="200"/>
      <c r="FUO347" s="200"/>
      <c r="FUP347" s="200"/>
      <c r="FUQ347" s="200"/>
      <c r="FUW347" s="200"/>
      <c r="FUX347" s="200"/>
      <c r="FUY347" s="200"/>
      <c r="FUZ347" s="200"/>
      <c r="FVA347" s="200"/>
      <c r="FVB347" s="200"/>
      <c r="FVC347" s="200"/>
      <c r="FVE347" s="200"/>
      <c r="FVF347" s="200"/>
      <c r="FVG347" s="200"/>
      <c r="FVH347" s="200"/>
      <c r="FVI347" s="200"/>
      <c r="FVJ347" s="200"/>
      <c r="FVK347" s="200"/>
      <c r="FVL347" s="200"/>
      <c r="FVO347" s="200"/>
      <c r="FVR347" s="200"/>
      <c r="FVU347" s="200"/>
      <c r="FVX347" s="200"/>
      <c r="FWA347" s="200"/>
      <c r="FWD347" s="200"/>
      <c r="FWM347" s="200"/>
      <c r="FWP347" s="200"/>
      <c r="FWS347" s="200"/>
      <c r="FWV347" s="200"/>
      <c r="FXE347" s="200"/>
      <c r="FXK347" s="200"/>
      <c r="FXN347" s="200"/>
      <c r="FXQ347" s="200"/>
      <c r="FXT347" s="200"/>
      <c r="FXZ347" s="200"/>
      <c r="FYI347" s="200"/>
      <c r="FYK347" s="200"/>
      <c r="FYL347" s="200"/>
      <c r="FYN347" s="200"/>
      <c r="FYQ347" s="200"/>
      <c r="FYT347" s="200"/>
      <c r="FYW347" s="200"/>
      <c r="FYZ347" s="200"/>
      <c r="FZC347" s="200"/>
      <c r="FZE347" s="200"/>
      <c r="FZG347" s="200"/>
      <c r="FZJ347" s="200"/>
      <c r="FZM347" s="200"/>
      <c r="FZP347" s="200"/>
      <c r="FZS347" s="200"/>
      <c r="FZV347" s="200"/>
      <c r="FZY347" s="200"/>
      <c r="GAB347" s="200"/>
      <c r="GAD347" s="200"/>
      <c r="GAG347" s="200"/>
      <c r="GAJ347" s="200"/>
      <c r="GAM347" s="200"/>
      <c r="GAS347" s="200"/>
      <c r="GAV347" s="200"/>
      <c r="GAX347" s="200"/>
      <c r="GCE347" s="200"/>
      <c r="GCH347" s="200"/>
      <c r="GCK347" s="200"/>
      <c r="GCN347" s="200"/>
      <c r="GCQ347" s="200"/>
      <c r="GCR347" s="200"/>
      <c r="GCS347" s="200"/>
      <c r="GCV347" s="200"/>
      <c r="GCY347" s="200"/>
      <c r="GDB347" s="200"/>
      <c r="GDE347" s="200"/>
      <c r="GDG347" s="200"/>
      <c r="GDU347" s="200"/>
      <c r="GDV347" s="200"/>
      <c r="GDW347" s="200"/>
      <c r="GDX347" s="200"/>
      <c r="GDY347" s="200"/>
      <c r="GDZ347" s="200"/>
      <c r="GEA347" s="200"/>
      <c r="GEB347" s="200"/>
      <c r="GEC347" s="200"/>
      <c r="GED347" s="200"/>
      <c r="GEE347" s="200"/>
      <c r="GEF347" s="200"/>
      <c r="GEG347" s="200"/>
      <c r="GEH347" s="200"/>
      <c r="GEI347" s="200"/>
      <c r="GEJ347" s="200"/>
      <c r="GEK347" s="200"/>
      <c r="GEL347" s="200"/>
      <c r="GEM347" s="200"/>
      <c r="GES347" s="200"/>
      <c r="GET347" s="200"/>
      <c r="GEU347" s="200"/>
      <c r="GEV347" s="200"/>
      <c r="GEW347" s="200"/>
      <c r="GEX347" s="200"/>
      <c r="GEY347" s="200"/>
      <c r="GFA347" s="200"/>
      <c r="GFB347" s="200"/>
      <c r="GFC347" s="200"/>
      <c r="GFD347" s="200"/>
      <c r="GFE347" s="200"/>
      <c r="GFF347" s="200"/>
      <c r="GFG347" s="200"/>
      <c r="GFH347" s="200"/>
      <c r="GFK347" s="200"/>
      <c r="GFN347" s="200"/>
      <c r="GFQ347" s="200"/>
      <c r="GFT347" s="200"/>
      <c r="GFW347" s="200"/>
      <c r="GFZ347" s="200"/>
      <c r="GGI347" s="200"/>
      <c r="GGL347" s="200"/>
      <c r="GGO347" s="200"/>
      <c r="GGR347" s="200"/>
      <c r="GHA347" s="200"/>
      <c r="GHG347" s="200"/>
      <c r="GHJ347" s="200"/>
      <c r="GHM347" s="200"/>
      <c r="GHP347" s="200"/>
      <c r="GHV347" s="200"/>
      <c r="GIE347" s="200"/>
      <c r="GIG347" s="200"/>
      <c r="GIH347" s="200"/>
      <c r="GIJ347" s="200"/>
      <c r="GIM347" s="200"/>
      <c r="GIP347" s="200"/>
      <c r="GIS347" s="200"/>
      <c r="GIV347" s="200"/>
      <c r="GIY347" s="200"/>
      <c r="GJA347" s="200"/>
      <c r="GJC347" s="200"/>
      <c r="GJF347" s="200"/>
      <c r="GJI347" s="200"/>
      <c r="GJL347" s="200"/>
      <c r="GJO347" s="200"/>
      <c r="GJR347" s="200"/>
      <c r="GJU347" s="200"/>
      <c r="GJX347" s="200"/>
      <c r="GJZ347" s="200"/>
      <c r="GKC347" s="200"/>
      <c r="GKF347" s="200"/>
      <c r="GKI347" s="200"/>
      <c r="GKO347" s="200"/>
      <c r="GKR347" s="200"/>
      <c r="GKT347" s="200"/>
      <c r="GMA347" s="200"/>
      <c r="GMD347" s="200"/>
      <c r="GMG347" s="200"/>
      <c r="GMJ347" s="200"/>
      <c r="GMM347" s="200"/>
      <c r="GMN347" s="200"/>
      <c r="GMO347" s="200"/>
      <c r="GMR347" s="200"/>
      <c r="GMU347" s="200"/>
      <c r="GMX347" s="200"/>
      <c r="GNA347" s="200"/>
      <c r="GNC347" s="200"/>
      <c r="GNQ347" s="200"/>
      <c r="GNR347" s="200"/>
      <c r="GNS347" s="200"/>
      <c r="GNT347" s="200"/>
      <c r="GNU347" s="200"/>
      <c r="GNV347" s="200"/>
      <c r="GNW347" s="200"/>
      <c r="GNX347" s="200"/>
      <c r="GNY347" s="200"/>
      <c r="GNZ347" s="200"/>
      <c r="GOA347" s="200"/>
      <c r="GOB347" s="200"/>
      <c r="GOC347" s="200"/>
      <c r="GOD347" s="200"/>
      <c r="GOE347" s="200"/>
      <c r="GOF347" s="200"/>
      <c r="GOG347" s="200"/>
      <c r="GOH347" s="200"/>
      <c r="GOI347" s="200"/>
      <c r="GOO347" s="200"/>
      <c r="GOP347" s="200"/>
      <c r="GOQ347" s="200"/>
      <c r="GOR347" s="200"/>
      <c r="GOS347" s="200"/>
      <c r="GOT347" s="200"/>
      <c r="GOU347" s="200"/>
      <c r="GOW347" s="200"/>
      <c r="GOX347" s="200"/>
      <c r="GOY347" s="200"/>
      <c r="GOZ347" s="200"/>
      <c r="GPA347" s="200"/>
      <c r="GPB347" s="200"/>
      <c r="GPC347" s="200"/>
      <c r="GPD347" s="200"/>
      <c r="GPG347" s="200"/>
      <c r="GPJ347" s="200"/>
      <c r="GPM347" s="200"/>
      <c r="GPP347" s="200"/>
      <c r="GPS347" s="200"/>
      <c r="GPV347" s="200"/>
      <c r="GQE347" s="200"/>
      <c r="GQH347" s="200"/>
      <c r="GQK347" s="200"/>
      <c r="GQN347" s="200"/>
      <c r="GQW347" s="200"/>
      <c r="GRC347" s="200"/>
      <c r="GRF347" s="200"/>
      <c r="GRI347" s="200"/>
      <c r="GRL347" s="200"/>
      <c r="GRR347" s="200"/>
      <c r="GSA347" s="200"/>
      <c r="GSC347" s="200"/>
      <c r="GSD347" s="200"/>
      <c r="GSF347" s="200"/>
      <c r="GSI347" s="200"/>
      <c r="GSL347" s="200"/>
      <c r="GSO347" s="200"/>
      <c r="GSR347" s="200"/>
      <c r="GSU347" s="200"/>
      <c r="GSW347" s="200"/>
      <c r="GSY347" s="200"/>
      <c r="GTB347" s="200"/>
      <c r="GTE347" s="200"/>
      <c r="GTH347" s="200"/>
      <c r="GTK347" s="200"/>
      <c r="GTN347" s="200"/>
      <c r="GTQ347" s="200"/>
      <c r="GTT347" s="200"/>
      <c r="GTV347" s="200"/>
      <c r="GTY347" s="200"/>
      <c r="GUB347" s="200"/>
      <c r="GUE347" s="200"/>
      <c r="GUK347" s="200"/>
      <c r="GUN347" s="200"/>
      <c r="GUP347" s="200"/>
      <c r="GVW347" s="200"/>
      <c r="GVZ347" s="200"/>
      <c r="GWC347" s="200"/>
      <c r="GWF347" s="200"/>
      <c r="GWI347" s="200"/>
      <c r="GWJ347" s="200"/>
      <c r="GWK347" s="200"/>
      <c r="GWN347" s="200"/>
      <c r="GWQ347" s="200"/>
      <c r="GWT347" s="200"/>
      <c r="GWW347" s="200"/>
      <c r="GWY347" s="200"/>
      <c r="GXM347" s="200"/>
      <c r="GXN347" s="200"/>
      <c r="GXO347" s="200"/>
      <c r="GXP347" s="200"/>
      <c r="GXQ347" s="200"/>
      <c r="GXR347" s="200"/>
      <c r="GXS347" s="200"/>
      <c r="GXT347" s="200"/>
      <c r="GXU347" s="200"/>
      <c r="GXV347" s="200"/>
      <c r="GXW347" s="200"/>
      <c r="GXX347" s="200"/>
      <c r="GXY347" s="200"/>
      <c r="GXZ347" s="200"/>
      <c r="GYA347" s="200"/>
      <c r="GYB347" s="200"/>
      <c r="GYC347" s="200"/>
      <c r="GYD347" s="200"/>
      <c r="GYE347" s="200"/>
      <c r="GYK347" s="200"/>
      <c r="GYL347" s="200"/>
      <c r="GYM347" s="200"/>
      <c r="GYN347" s="200"/>
      <c r="GYO347" s="200"/>
      <c r="GYP347" s="200"/>
      <c r="GYQ347" s="200"/>
      <c r="GYS347" s="200"/>
      <c r="GYT347" s="200"/>
      <c r="GYU347" s="200"/>
      <c r="GYV347" s="200"/>
      <c r="GYW347" s="200"/>
      <c r="GYX347" s="200"/>
      <c r="GYY347" s="200"/>
      <c r="GYZ347" s="200"/>
      <c r="GZC347" s="200"/>
      <c r="GZF347" s="200"/>
      <c r="GZI347" s="200"/>
      <c r="GZL347" s="200"/>
      <c r="GZO347" s="200"/>
      <c r="GZR347" s="200"/>
      <c r="HAA347" s="200"/>
      <c r="HAD347" s="200"/>
      <c r="HAG347" s="200"/>
      <c r="HAJ347" s="200"/>
      <c r="HAS347" s="200"/>
      <c r="HAY347" s="200"/>
      <c r="HBB347" s="200"/>
      <c r="HBE347" s="200"/>
      <c r="HBH347" s="200"/>
      <c r="HBN347" s="200"/>
      <c r="HBW347" s="200"/>
      <c r="HBY347" s="200"/>
      <c r="HBZ347" s="200"/>
      <c r="HCB347" s="200"/>
      <c r="HCE347" s="200"/>
      <c r="HCH347" s="200"/>
      <c r="HCK347" s="200"/>
      <c r="HCN347" s="200"/>
      <c r="HCQ347" s="200"/>
      <c r="HCS347" s="200"/>
      <c r="HCU347" s="200"/>
      <c r="HCX347" s="200"/>
      <c r="HDA347" s="200"/>
      <c r="HDD347" s="200"/>
      <c r="HDG347" s="200"/>
      <c r="HDJ347" s="200"/>
      <c r="HDM347" s="200"/>
      <c r="HDP347" s="200"/>
      <c r="HDR347" s="200"/>
      <c r="HDU347" s="200"/>
      <c r="HDX347" s="200"/>
      <c r="HEA347" s="200"/>
      <c r="HEG347" s="200"/>
      <c r="HEJ347" s="200"/>
      <c r="HEL347" s="200"/>
      <c r="HFS347" s="200"/>
      <c r="HFV347" s="200"/>
      <c r="HFY347" s="200"/>
      <c r="HGB347" s="200"/>
      <c r="HGE347" s="200"/>
      <c r="HGF347" s="200"/>
      <c r="HGG347" s="200"/>
      <c r="HGJ347" s="200"/>
      <c r="HGM347" s="200"/>
      <c r="HGP347" s="200"/>
      <c r="HGS347" s="200"/>
      <c r="HGU347" s="200"/>
      <c r="HHI347" s="200"/>
      <c r="HHJ347" s="200"/>
      <c r="HHK347" s="200"/>
      <c r="HHL347" s="200"/>
      <c r="HHM347" s="200"/>
      <c r="HHN347" s="200"/>
      <c r="HHO347" s="200"/>
      <c r="HHP347" s="200"/>
      <c r="HHQ347" s="200"/>
      <c r="HHR347" s="200"/>
      <c r="HHS347" s="200"/>
      <c r="HHT347" s="200"/>
      <c r="HHU347" s="200"/>
      <c r="HHV347" s="200"/>
      <c r="HHW347" s="200"/>
      <c r="HHX347" s="200"/>
      <c r="HHY347" s="200"/>
      <c r="HHZ347" s="200"/>
      <c r="HIA347" s="200"/>
      <c r="HIG347" s="200"/>
      <c r="HIH347" s="200"/>
      <c r="HII347" s="200"/>
      <c r="HIJ347" s="200"/>
      <c r="HIK347" s="200"/>
      <c r="HIL347" s="200"/>
      <c r="HIM347" s="200"/>
      <c r="HIO347" s="200"/>
      <c r="HIP347" s="200"/>
      <c r="HIQ347" s="200"/>
      <c r="HIR347" s="200"/>
      <c r="HIS347" s="200"/>
      <c r="HIT347" s="200"/>
      <c r="HIU347" s="200"/>
      <c r="HIV347" s="200"/>
      <c r="HIY347" s="200"/>
      <c r="HJB347" s="200"/>
      <c r="HJE347" s="200"/>
      <c r="HJH347" s="200"/>
      <c r="HJK347" s="200"/>
      <c r="HJN347" s="200"/>
      <c r="HJW347" s="200"/>
      <c r="HJZ347" s="200"/>
      <c r="HKC347" s="200"/>
      <c r="HKF347" s="200"/>
      <c r="HKO347" s="200"/>
      <c r="HKU347" s="200"/>
      <c r="HKX347" s="200"/>
      <c r="HLA347" s="200"/>
      <c r="HLD347" s="200"/>
      <c r="HLJ347" s="200"/>
      <c r="HLS347" s="200"/>
      <c r="HLU347" s="200"/>
      <c r="HLV347" s="200"/>
      <c r="HLX347" s="200"/>
      <c r="HMA347" s="200"/>
      <c r="HMD347" s="200"/>
      <c r="HMG347" s="200"/>
      <c r="HMJ347" s="200"/>
      <c r="HMM347" s="200"/>
      <c r="HMO347" s="200"/>
      <c r="HMQ347" s="200"/>
      <c r="HMT347" s="200"/>
      <c r="HMW347" s="200"/>
      <c r="HMZ347" s="200"/>
      <c r="HNC347" s="200"/>
      <c r="HNF347" s="200"/>
      <c r="HNI347" s="200"/>
      <c r="HNL347" s="200"/>
      <c r="HNN347" s="200"/>
      <c r="HNQ347" s="200"/>
      <c r="HNT347" s="200"/>
      <c r="HNW347" s="200"/>
      <c r="HOC347" s="200"/>
      <c r="HOF347" s="200"/>
      <c r="HOH347" s="200"/>
      <c r="HPO347" s="200"/>
      <c r="HPR347" s="200"/>
      <c r="HPU347" s="200"/>
      <c r="HPX347" s="200"/>
      <c r="HQA347" s="200"/>
      <c r="HQB347" s="200"/>
      <c r="HQC347" s="200"/>
      <c r="HQF347" s="200"/>
      <c r="HQI347" s="200"/>
      <c r="HQL347" s="200"/>
      <c r="HQO347" s="200"/>
      <c r="HQQ347" s="200"/>
      <c r="HRE347" s="200"/>
      <c r="HRF347" s="200"/>
      <c r="HRG347" s="200"/>
      <c r="HRH347" s="200"/>
      <c r="HRI347" s="200"/>
      <c r="HRJ347" s="200"/>
      <c r="HRK347" s="200"/>
      <c r="HRL347" s="200"/>
      <c r="HRM347" s="200"/>
      <c r="HRN347" s="200"/>
      <c r="HRO347" s="200"/>
      <c r="HRP347" s="200"/>
      <c r="HRQ347" s="200"/>
      <c r="HRR347" s="200"/>
      <c r="HRS347" s="200"/>
      <c r="HRT347" s="200"/>
      <c r="HRU347" s="200"/>
      <c r="HRV347" s="200"/>
      <c r="HRW347" s="200"/>
      <c r="HSC347" s="200"/>
      <c r="HSD347" s="200"/>
      <c r="HSE347" s="200"/>
      <c r="HSF347" s="200"/>
      <c r="HSG347" s="200"/>
      <c r="HSH347" s="200"/>
      <c r="HSI347" s="200"/>
      <c r="HSK347" s="200"/>
      <c r="HSL347" s="200"/>
      <c r="HSM347" s="200"/>
      <c r="HSN347" s="200"/>
      <c r="HSO347" s="200"/>
      <c r="HSP347" s="200"/>
      <c r="HSQ347" s="200"/>
      <c r="HSR347" s="200"/>
      <c r="HSU347" s="200"/>
      <c r="HSX347" s="200"/>
      <c r="HTA347" s="200"/>
      <c r="HTD347" s="200"/>
      <c r="HTG347" s="200"/>
      <c r="HTJ347" s="200"/>
      <c r="HTS347" s="200"/>
      <c r="HTV347" s="200"/>
      <c r="HTY347" s="200"/>
      <c r="HUB347" s="200"/>
      <c r="HUK347" s="200"/>
      <c r="HUQ347" s="200"/>
      <c r="HUT347" s="200"/>
      <c r="HUW347" s="200"/>
      <c r="HUZ347" s="200"/>
      <c r="HVF347" s="200"/>
      <c r="HVO347" s="200"/>
      <c r="HVQ347" s="200"/>
      <c r="HVR347" s="200"/>
      <c r="HVT347" s="200"/>
      <c r="HVW347" s="200"/>
      <c r="HVZ347" s="200"/>
      <c r="HWC347" s="200"/>
      <c r="HWF347" s="200"/>
      <c r="HWI347" s="200"/>
      <c r="HWK347" s="200"/>
      <c r="HWM347" s="200"/>
      <c r="HWP347" s="200"/>
      <c r="HWS347" s="200"/>
      <c r="HWV347" s="200"/>
      <c r="HWY347" s="200"/>
      <c r="HXB347" s="200"/>
      <c r="HXE347" s="200"/>
      <c r="HXH347" s="200"/>
      <c r="HXJ347" s="200"/>
      <c r="HXM347" s="200"/>
      <c r="HXP347" s="200"/>
      <c r="HXS347" s="200"/>
      <c r="HXY347" s="200"/>
      <c r="HYB347" s="200"/>
      <c r="HYD347" s="200"/>
      <c r="HZK347" s="200"/>
      <c r="HZN347" s="200"/>
      <c r="HZQ347" s="200"/>
      <c r="HZT347" s="200"/>
      <c r="HZW347" s="200"/>
      <c r="HZX347" s="200"/>
      <c r="HZY347" s="200"/>
      <c r="IAB347" s="200"/>
      <c r="IAE347" s="200"/>
      <c r="IAH347" s="200"/>
      <c r="IAK347" s="200"/>
      <c r="IAM347" s="200"/>
      <c r="IBA347" s="200"/>
      <c r="IBB347" s="200"/>
      <c r="IBC347" s="200"/>
      <c r="IBD347" s="200"/>
      <c r="IBE347" s="200"/>
      <c r="IBF347" s="200"/>
      <c r="IBG347" s="200"/>
      <c r="IBH347" s="200"/>
      <c r="IBI347" s="200"/>
      <c r="IBJ347" s="200"/>
      <c r="IBK347" s="200"/>
      <c r="IBL347" s="200"/>
      <c r="IBM347" s="200"/>
      <c r="IBN347" s="200"/>
      <c r="IBO347" s="200"/>
      <c r="IBP347" s="200"/>
      <c r="IBQ347" s="200"/>
      <c r="IBR347" s="200"/>
      <c r="IBS347" s="200"/>
      <c r="IBY347" s="200"/>
      <c r="IBZ347" s="200"/>
      <c r="ICA347" s="200"/>
      <c r="ICB347" s="200"/>
      <c r="ICC347" s="200"/>
      <c r="ICD347" s="200"/>
      <c r="ICE347" s="200"/>
      <c r="ICG347" s="200"/>
      <c r="ICH347" s="200"/>
      <c r="ICI347" s="200"/>
      <c r="ICJ347" s="200"/>
      <c r="ICK347" s="200"/>
      <c r="ICL347" s="200"/>
      <c r="ICM347" s="200"/>
      <c r="ICN347" s="200"/>
      <c r="ICQ347" s="200"/>
      <c r="ICT347" s="200"/>
      <c r="ICW347" s="200"/>
      <c r="ICZ347" s="200"/>
      <c r="IDC347" s="200"/>
      <c r="IDF347" s="200"/>
      <c r="IDO347" s="200"/>
      <c r="IDR347" s="200"/>
      <c r="IDU347" s="200"/>
      <c r="IDX347" s="200"/>
      <c r="IEG347" s="200"/>
      <c r="IEM347" s="200"/>
      <c r="IEP347" s="200"/>
      <c r="IES347" s="200"/>
      <c r="IEV347" s="200"/>
      <c r="IFB347" s="200"/>
      <c r="IFK347" s="200"/>
      <c r="IFM347" s="200"/>
      <c r="IFN347" s="200"/>
      <c r="IFP347" s="200"/>
      <c r="IFS347" s="200"/>
      <c r="IFV347" s="200"/>
      <c r="IFY347" s="200"/>
      <c r="IGB347" s="200"/>
      <c r="IGE347" s="200"/>
      <c r="IGG347" s="200"/>
      <c r="IGI347" s="200"/>
      <c r="IGL347" s="200"/>
      <c r="IGO347" s="200"/>
      <c r="IGR347" s="200"/>
      <c r="IGU347" s="200"/>
      <c r="IGX347" s="200"/>
      <c r="IHA347" s="200"/>
      <c r="IHD347" s="200"/>
      <c r="IHF347" s="200"/>
      <c r="IHI347" s="200"/>
      <c r="IHL347" s="200"/>
      <c r="IHO347" s="200"/>
      <c r="IHU347" s="200"/>
      <c r="IHX347" s="200"/>
      <c r="IHZ347" s="200"/>
      <c r="IJG347" s="200"/>
      <c r="IJJ347" s="200"/>
      <c r="IJM347" s="200"/>
      <c r="IJP347" s="200"/>
      <c r="IJS347" s="200"/>
      <c r="IJT347" s="200"/>
      <c r="IJU347" s="200"/>
      <c r="IJX347" s="200"/>
      <c r="IKA347" s="200"/>
      <c r="IKD347" s="200"/>
      <c r="IKG347" s="200"/>
      <c r="IKI347" s="200"/>
      <c r="IKW347" s="200"/>
      <c r="IKX347" s="200"/>
      <c r="IKY347" s="200"/>
      <c r="IKZ347" s="200"/>
      <c r="ILA347" s="200"/>
      <c r="ILB347" s="200"/>
      <c r="ILC347" s="200"/>
      <c r="ILD347" s="200"/>
      <c r="ILE347" s="200"/>
      <c r="ILF347" s="200"/>
      <c r="ILG347" s="200"/>
      <c r="ILH347" s="200"/>
      <c r="ILI347" s="200"/>
      <c r="ILJ347" s="200"/>
      <c r="ILK347" s="200"/>
      <c r="ILL347" s="200"/>
      <c r="ILM347" s="200"/>
      <c r="ILN347" s="200"/>
      <c r="ILO347" s="200"/>
      <c r="ILU347" s="200"/>
      <c r="ILV347" s="200"/>
      <c r="ILW347" s="200"/>
      <c r="ILX347" s="200"/>
      <c r="ILY347" s="200"/>
      <c r="ILZ347" s="200"/>
      <c r="IMA347" s="200"/>
      <c r="IMC347" s="200"/>
      <c r="IMD347" s="200"/>
      <c r="IME347" s="200"/>
      <c r="IMF347" s="200"/>
      <c r="IMG347" s="200"/>
      <c r="IMH347" s="200"/>
      <c r="IMI347" s="200"/>
      <c r="IMJ347" s="200"/>
      <c r="IMM347" s="200"/>
      <c r="IMP347" s="200"/>
      <c r="IMS347" s="200"/>
      <c r="IMV347" s="200"/>
      <c r="IMY347" s="200"/>
      <c r="INB347" s="200"/>
      <c r="INK347" s="200"/>
      <c r="INN347" s="200"/>
      <c r="INQ347" s="200"/>
      <c r="INT347" s="200"/>
      <c r="IOC347" s="200"/>
      <c r="IOI347" s="200"/>
      <c r="IOL347" s="200"/>
      <c r="IOO347" s="200"/>
      <c r="IOR347" s="200"/>
      <c r="IOX347" s="200"/>
      <c r="IPG347" s="200"/>
      <c r="IPI347" s="200"/>
      <c r="IPJ347" s="200"/>
      <c r="IPL347" s="200"/>
      <c r="IPO347" s="200"/>
      <c r="IPR347" s="200"/>
      <c r="IPU347" s="200"/>
      <c r="IPX347" s="200"/>
      <c r="IQA347" s="200"/>
      <c r="IQC347" s="200"/>
      <c r="IQE347" s="200"/>
      <c r="IQH347" s="200"/>
      <c r="IQK347" s="200"/>
      <c r="IQN347" s="200"/>
      <c r="IQQ347" s="200"/>
      <c r="IQT347" s="200"/>
      <c r="IQW347" s="200"/>
      <c r="IQZ347" s="200"/>
      <c r="IRB347" s="200"/>
      <c r="IRE347" s="200"/>
      <c r="IRH347" s="200"/>
      <c r="IRK347" s="200"/>
      <c r="IRQ347" s="200"/>
      <c r="IRT347" s="200"/>
      <c r="IRV347" s="200"/>
      <c r="ITC347" s="200"/>
      <c r="ITF347" s="200"/>
      <c r="ITI347" s="200"/>
      <c r="ITL347" s="200"/>
      <c r="ITO347" s="200"/>
      <c r="ITP347" s="200"/>
      <c r="ITQ347" s="200"/>
      <c r="ITT347" s="200"/>
      <c r="ITW347" s="200"/>
      <c r="ITZ347" s="200"/>
      <c r="IUC347" s="200"/>
      <c r="IUE347" s="200"/>
      <c r="IUS347" s="200"/>
      <c r="IUT347" s="200"/>
      <c r="IUU347" s="200"/>
      <c r="IUV347" s="200"/>
      <c r="IUW347" s="200"/>
      <c r="IUX347" s="200"/>
      <c r="IUY347" s="200"/>
      <c r="IUZ347" s="200"/>
      <c r="IVA347" s="200"/>
      <c r="IVB347" s="200"/>
      <c r="IVC347" s="200"/>
      <c r="IVD347" s="200"/>
      <c r="IVE347" s="200"/>
      <c r="IVF347" s="200"/>
      <c r="IVG347" s="200"/>
      <c r="IVH347" s="200"/>
      <c r="IVI347" s="200"/>
      <c r="IVJ347" s="200"/>
      <c r="IVK347" s="200"/>
      <c r="IVQ347" s="200"/>
      <c r="IVR347" s="200"/>
      <c r="IVS347" s="200"/>
      <c r="IVT347" s="200"/>
      <c r="IVU347" s="200"/>
      <c r="IVV347" s="200"/>
      <c r="IVW347" s="200"/>
      <c r="IVY347" s="200"/>
      <c r="IVZ347" s="200"/>
      <c r="IWA347" s="200"/>
      <c r="IWB347" s="200"/>
      <c r="IWC347" s="200"/>
      <c r="IWD347" s="200"/>
      <c r="IWE347" s="200"/>
      <c r="IWF347" s="200"/>
      <c r="IWI347" s="200"/>
      <c r="IWL347" s="200"/>
      <c r="IWO347" s="200"/>
      <c r="IWR347" s="200"/>
      <c r="IWU347" s="200"/>
      <c r="IWX347" s="200"/>
      <c r="IXG347" s="200"/>
      <c r="IXJ347" s="200"/>
      <c r="IXM347" s="200"/>
      <c r="IXP347" s="200"/>
      <c r="IXY347" s="200"/>
      <c r="IYE347" s="200"/>
      <c r="IYH347" s="200"/>
      <c r="IYK347" s="200"/>
      <c r="IYN347" s="200"/>
      <c r="IYT347" s="200"/>
      <c r="IZC347" s="200"/>
      <c r="IZE347" s="200"/>
      <c r="IZF347" s="200"/>
      <c r="IZH347" s="200"/>
      <c r="IZK347" s="200"/>
      <c r="IZN347" s="200"/>
      <c r="IZQ347" s="200"/>
      <c r="IZT347" s="200"/>
      <c r="IZW347" s="200"/>
      <c r="IZY347" s="200"/>
      <c r="JAA347" s="200"/>
      <c r="JAD347" s="200"/>
      <c r="JAG347" s="200"/>
      <c r="JAJ347" s="200"/>
      <c r="JAM347" s="200"/>
      <c r="JAP347" s="200"/>
      <c r="JAS347" s="200"/>
      <c r="JAV347" s="200"/>
      <c r="JAX347" s="200"/>
      <c r="JBA347" s="200"/>
      <c r="JBD347" s="200"/>
      <c r="JBG347" s="200"/>
      <c r="JBM347" s="200"/>
      <c r="JBP347" s="200"/>
      <c r="JBR347" s="200"/>
      <c r="JCY347" s="200"/>
      <c r="JDB347" s="200"/>
      <c r="JDE347" s="200"/>
      <c r="JDH347" s="200"/>
      <c r="JDK347" s="200"/>
      <c r="JDL347" s="200"/>
      <c r="JDM347" s="200"/>
      <c r="JDP347" s="200"/>
      <c r="JDS347" s="200"/>
      <c r="JDV347" s="200"/>
      <c r="JDY347" s="200"/>
      <c r="JEA347" s="200"/>
      <c r="JEO347" s="200"/>
      <c r="JEP347" s="200"/>
      <c r="JEQ347" s="200"/>
      <c r="JER347" s="200"/>
      <c r="JES347" s="200"/>
      <c r="JET347" s="200"/>
      <c r="JEU347" s="200"/>
      <c r="JEV347" s="200"/>
      <c r="JEW347" s="200"/>
      <c r="JEX347" s="200"/>
      <c r="JEY347" s="200"/>
      <c r="JEZ347" s="200"/>
      <c r="JFA347" s="200"/>
      <c r="JFB347" s="200"/>
      <c r="JFC347" s="200"/>
      <c r="JFD347" s="200"/>
      <c r="JFE347" s="200"/>
      <c r="JFF347" s="200"/>
      <c r="JFG347" s="200"/>
      <c r="JFM347" s="200"/>
      <c r="JFN347" s="200"/>
      <c r="JFO347" s="200"/>
      <c r="JFP347" s="200"/>
      <c r="JFQ347" s="200"/>
      <c r="JFR347" s="200"/>
      <c r="JFS347" s="200"/>
      <c r="JFU347" s="200"/>
      <c r="JFV347" s="200"/>
      <c r="JFW347" s="200"/>
      <c r="JFX347" s="200"/>
      <c r="JFY347" s="200"/>
      <c r="JFZ347" s="200"/>
      <c r="JGA347" s="200"/>
      <c r="JGB347" s="200"/>
      <c r="JGE347" s="200"/>
      <c r="JGH347" s="200"/>
      <c r="JGK347" s="200"/>
      <c r="JGN347" s="200"/>
      <c r="JGQ347" s="200"/>
      <c r="JGT347" s="200"/>
      <c r="JHC347" s="200"/>
      <c r="JHF347" s="200"/>
      <c r="JHI347" s="200"/>
      <c r="JHL347" s="200"/>
      <c r="JHU347" s="200"/>
      <c r="JIA347" s="200"/>
      <c r="JID347" s="200"/>
      <c r="JIG347" s="200"/>
      <c r="JIJ347" s="200"/>
      <c r="JIP347" s="200"/>
      <c r="JIY347" s="200"/>
      <c r="JJA347" s="200"/>
      <c r="JJB347" s="200"/>
      <c r="JJD347" s="200"/>
      <c r="JJG347" s="200"/>
      <c r="JJJ347" s="200"/>
      <c r="JJM347" s="200"/>
      <c r="JJP347" s="200"/>
      <c r="JJS347" s="200"/>
      <c r="JJU347" s="200"/>
      <c r="JJW347" s="200"/>
      <c r="JJZ347" s="200"/>
      <c r="JKC347" s="200"/>
      <c r="JKF347" s="200"/>
      <c r="JKI347" s="200"/>
      <c r="JKL347" s="200"/>
      <c r="JKO347" s="200"/>
      <c r="JKR347" s="200"/>
      <c r="JKT347" s="200"/>
      <c r="JKW347" s="200"/>
      <c r="JKZ347" s="200"/>
      <c r="JLC347" s="200"/>
      <c r="JLI347" s="200"/>
      <c r="JLL347" s="200"/>
      <c r="JLN347" s="200"/>
      <c r="JMU347" s="200"/>
      <c r="JMX347" s="200"/>
      <c r="JNA347" s="200"/>
      <c r="JND347" s="200"/>
      <c r="JNG347" s="200"/>
      <c r="JNH347" s="200"/>
      <c r="JNI347" s="200"/>
      <c r="JNL347" s="200"/>
      <c r="JNO347" s="200"/>
      <c r="JNR347" s="200"/>
      <c r="JNU347" s="200"/>
      <c r="JNW347" s="200"/>
      <c r="JOK347" s="200"/>
      <c r="JOL347" s="200"/>
      <c r="JOM347" s="200"/>
      <c r="JON347" s="200"/>
      <c r="JOO347" s="200"/>
      <c r="JOP347" s="200"/>
      <c r="JOQ347" s="200"/>
      <c r="JOR347" s="200"/>
      <c r="JOS347" s="200"/>
      <c r="JOT347" s="200"/>
      <c r="JOU347" s="200"/>
      <c r="JOV347" s="200"/>
      <c r="JOW347" s="200"/>
      <c r="JOX347" s="200"/>
      <c r="JOY347" s="200"/>
      <c r="JOZ347" s="200"/>
      <c r="JPA347" s="200"/>
      <c r="JPB347" s="200"/>
      <c r="JPC347" s="200"/>
      <c r="JPI347" s="200"/>
      <c r="JPJ347" s="200"/>
      <c r="JPK347" s="200"/>
      <c r="JPL347" s="200"/>
      <c r="JPM347" s="200"/>
      <c r="JPN347" s="200"/>
      <c r="JPO347" s="200"/>
      <c r="JPQ347" s="200"/>
      <c r="JPR347" s="200"/>
      <c r="JPS347" s="200"/>
      <c r="JPT347" s="200"/>
      <c r="JPU347" s="200"/>
      <c r="JPV347" s="200"/>
      <c r="JPW347" s="200"/>
      <c r="JPX347" s="200"/>
      <c r="JQA347" s="200"/>
      <c r="JQD347" s="200"/>
      <c r="JQG347" s="200"/>
      <c r="JQJ347" s="200"/>
      <c r="JQM347" s="200"/>
      <c r="JQP347" s="200"/>
      <c r="JQY347" s="200"/>
      <c r="JRB347" s="200"/>
      <c r="JRE347" s="200"/>
      <c r="JRH347" s="200"/>
      <c r="JRQ347" s="200"/>
      <c r="JRW347" s="200"/>
      <c r="JRZ347" s="200"/>
      <c r="JSC347" s="200"/>
      <c r="JSF347" s="200"/>
      <c r="JSL347" s="200"/>
      <c r="JSU347" s="200"/>
      <c r="JSW347" s="200"/>
      <c r="JSX347" s="200"/>
      <c r="JSZ347" s="200"/>
      <c r="JTC347" s="200"/>
      <c r="JTF347" s="200"/>
      <c r="JTI347" s="200"/>
      <c r="JTL347" s="200"/>
      <c r="JTO347" s="200"/>
      <c r="JTQ347" s="200"/>
      <c r="JTS347" s="200"/>
      <c r="JTV347" s="200"/>
      <c r="JTY347" s="200"/>
      <c r="JUB347" s="200"/>
      <c r="JUE347" s="200"/>
      <c r="JUH347" s="200"/>
      <c r="JUK347" s="200"/>
      <c r="JUN347" s="200"/>
      <c r="JUP347" s="200"/>
      <c r="JUS347" s="200"/>
      <c r="JUV347" s="200"/>
      <c r="JUY347" s="200"/>
      <c r="JVE347" s="200"/>
      <c r="JVH347" s="200"/>
      <c r="JVJ347" s="200"/>
      <c r="JWQ347" s="200"/>
      <c r="JWT347" s="200"/>
      <c r="JWW347" s="200"/>
      <c r="JWZ347" s="200"/>
      <c r="JXC347" s="200"/>
      <c r="JXD347" s="200"/>
      <c r="JXE347" s="200"/>
      <c r="JXH347" s="200"/>
      <c r="JXK347" s="200"/>
      <c r="JXN347" s="200"/>
      <c r="JXQ347" s="200"/>
      <c r="JXS347" s="200"/>
      <c r="JYG347" s="200"/>
      <c r="JYH347" s="200"/>
      <c r="JYI347" s="200"/>
      <c r="JYJ347" s="200"/>
      <c r="JYK347" s="200"/>
      <c r="JYL347" s="200"/>
      <c r="JYM347" s="200"/>
      <c r="JYN347" s="200"/>
      <c r="JYO347" s="200"/>
      <c r="JYP347" s="200"/>
      <c r="JYQ347" s="200"/>
      <c r="JYR347" s="200"/>
      <c r="JYS347" s="200"/>
      <c r="JYT347" s="200"/>
      <c r="JYU347" s="200"/>
      <c r="JYV347" s="200"/>
      <c r="JYW347" s="200"/>
      <c r="JYX347" s="200"/>
      <c r="JYY347" s="200"/>
      <c r="JZE347" s="200"/>
      <c r="JZF347" s="200"/>
      <c r="JZG347" s="200"/>
      <c r="JZH347" s="200"/>
      <c r="JZI347" s="200"/>
      <c r="JZJ347" s="200"/>
      <c r="JZK347" s="200"/>
      <c r="JZM347" s="200"/>
      <c r="JZN347" s="200"/>
      <c r="JZO347" s="200"/>
      <c r="JZP347" s="200"/>
      <c r="JZQ347" s="200"/>
      <c r="JZR347" s="200"/>
      <c r="JZS347" s="200"/>
      <c r="JZT347" s="200"/>
      <c r="JZW347" s="200"/>
      <c r="JZZ347" s="200"/>
      <c r="KAC347" s="200"/>
      <c r="KAF347" s="200"/>
      <c r="KAI347" s="200"/>
      <c r="KAL347" s="200"/>
      <c r="KAU347" s="200"/>
      <c r="KAX347" s="200"/>
      <c r="KBA347" s="200"/>
      <c r="KBD347" s="200"/>
      <c r="KBM347" s="200"/>
      <c r="KBS347" s="200"/>
      <c r="KBV347" s="200"/>
      <c r="KBY347" s="200"/>
      <c r="KCB347" s="200"/>
      <c r="KCH347" s="200"/>
      <c r="KCQ347" s="200"/>
      <c r="KCS347" s="200"/>
      <c r="KCT347" s="200"/>
      <c r="KCV347" s="200"/>
      <c r="KCY347" s="200"/>
      <c r="KDB347" s="200"/>
      <c r="KDE347" s="200"/>
      <c r="KDH347" s="200"/>
      <c r="KDK347" s="200"/>
      <c r="KDM347" s="200"/>
      <c r="KDO347" s="200"/>
      <c r="KDR347" s="200"/>
      <c r="KDU347" s="200"/>
      <c r="KDX347" s="200"/>
      <c r="KEA347" s="200"/>
      <c r="KED347" s="200"/>
      <c r="KEG347" s="200"/>
      <c r="KEJ347" s="200"/>
      <c r="KEL347" s="200"/>
      <c r="KEO347" s="200"/>
      <c r="KER347" s="200"/>
      <c r="KEU347" s="200"/>
      <c r="KFA347" s="200"/>
      <c r="KFD347" s="200"/>
      <c r="KFF347" s="200"/>
      <c r="KGM347" s="200"/>
      <c r="KGP347" s="200"/>
      <c r="KGS347" s="200"/>
      <c r="KGV347" s="200"/>
      <c r="KGY347" s="200"/>
      <c r="KGZ347" s="200"/>
      <c r="KHA347" s="200"/>
      <c r="KHD347" s="200"/>
      <c r="KHG347" s="200"/>
      <c r="KHJ347" s="200"/>
      <c r="KHM347" s="200"/>
      <c r="KHO347" s="200"/>
      <c r="KIC347" s="200"/>
      <c r="KID347" s="200"/>
      <c r="KIE347" s="200"/>
      <c r="KIF347" s="200"/>
      <c r="KIG347" s="200"/>
      <c r="KIH347" s="200"/>
      <c r="KII347" s="200"/>
      <c r="KIJ347" s="200"/>
      <c r="KIK347" s="200"/>
      <c r="KIL347" s="200"/>
      <c r="KIM347" s="200"/>
      <c r="KIN347" s="200"/>
      <c r="KIO347" s="200"/>
      <c r="KIP347" s="200"/>
      <c r="KIQ347" s="200"/>
      <c r="KIR347" s="200"/>
      <c r="KIS347" s="200"/>
      <c r="KIT347" s="200"/>
      <c r="KIU347" s="200"/>
      <c r="KJA347" s="200"/>
      <c r="KJB347" s="200"/>
      <c r="KJC347" s="200"/>
      <c r="KJD347" s="200"/>
      <c r="KJE347" s="200"/>
      <c r="KJF347" s="200"/>
      <c r="KJG347" s="200"/>
      <c r="KJI347" s="200"/>
      <c r="KJJ347" s="200"/>
      <c r="KJK347" s="200"/>
      <c r="KJL347" s="200"/>
      <c r="KJM347" s="200"/>
      <c r="KJN347" s="200"/>
      <c r="KJO347" s="200"/>
      <c r="KJP347" s="200"/>
      <c r="KJS347" s="200"/>
      <c r="KJV347" s="200"/>
      <c r="KJY347" s="200"/>
      <c r="KKB347" s="200"/>
      <c r="KKE347" s="200"/>
      <c r="KKH347" s="200"/>
      <c r="KKQ347" s="200"/>
      <c r="KKT347" s="200"/>
      <c r="KKW347" s="200"/>
      <c r="KKZ347" s="200"/>
      <c r="KLI347" s="200"/>
      <c r="KLO347" s="200"/>
      <c r="KLR347" s="200"/>
      <c r="KLU347" s="200"/>
      <c r="KLX347" s="200"/>
      <c r="KMD347" s="200"/>
      <c r="KMM347" s="200"/>
      <c r="KMO347" s="200"/>
      <c r="KMP347" s="200"/>
      <c r="KMR347" s="200"/>
      <c r="KMU347" s="200"/>
      <c r="KMX347" s="200"/>
      <c r="KNA347" s="200"/>
      <c r="KND347" s="200"/>
      <c r="KNG347" s="200"/>
      <c r="KNI347" s="200"/>
      <c r="KNK347" s="200"/>
      <c r="KNN347" s="200"/>
      <c r="KNQ347" s="200"/>
      <c r="KNT347" s="200"/>
      <c r="KNW347" s="200"/>
      <c r="KNZ347" s="200"/>
      <c r="KOC347" s="200"/>
      <c r="KOF347" s="200"/>
      <c r="KOH347" s="200"/>
      <c r="KOK347" s="200"/>
      <c r="KON347" s="200"/>
      <c r="KOQ347" s="200"/>
      <c r="KOW347" s="200"/>
      <c r="KOZ347" s="200"/>
      <c r="KPB347" s="200"/>
      <c r="KQI347" s="200"/>
      <c r="KQL347" s="200"/>
      <c r="KQO347" s="200"/>
      <c r="KQR347" s="200"/>
      <c r="KQU347" s="200"/>
      <c r="KQV347" s="200"/>
      <c r="KQW347" s="200"/>
      <c r="KQZ347" s="200"/>
      <c r="KRC347" s="200"/>
      <c r="KRF347" s="200"/>
      <c r="KRI347" s="200"/>
      <c r="KRK347" s="200"/>
      <c r="KRY347" s="200"/>
      <c r="KRZ347" s="200"/>
      <c r="KSA347" s="200"/>
      <c r="KSB347" s="200"/>
      <c r="KSC347" s="200"/>
      <c r="KSD347" s="200"/>
      <c r="KSE347" s="200"/>
      <c r="KSF347" s="200"/>
      <c r="KSG347" s="200"/>
      <c r="KSH347" s="200"/>
      <c r="KSI347" s="200"/>
      <c r="KSJ347" s="200"/>
      <c r="KSK347" s="200"/>
      <c r="KSL347" s="200"/>
      <c r="KSM347" s="200"/>
      <c r="KSN347" s="200"/>
      <c r="KSO347" s="200"/>
      <c r="KSP347" s="200"/>
      <c r="KSQ347" s="200"/>
      <c r="KSW347" s="200"/>
      <c r="KSX347" s="200"/>
      <c r="KSY347" s="200"/>
      <c r="KSZ347" s="200"/>
      <c r="KTA347" s="200"/>
      <c r="KTB347" s="200"/>
      <c r="KTC347" s="200"/>
      <c r="KTE347" s="200"/>
      <c r="KTF347" s="200"/>
      <c r="KTG347" s="200"/>
      <c r="KTH347" s="200"/>
      <c r="KTI347" s="200"/>
      <c r="KTJ347" s="200"/>
      <c r="KTK347" s="200"/>
      <c r="KTL347" s="200"/>
      <c r="KTO347" s="200"/>
      <c r="KTR347" s="200"/>
      <c r="KTU347" s="200"/>
      <c r="KTX347" s="200"/>
      <c r="KUA347" s="200"/>
      <c r="KUD347" s="200"/>
      <c r="KUM347" s="200"/>
      <c r="KUP347" s="200"/>
      <c r="KUS347" s="200"/>
      <c r="KUV347" s="200"/>
      <c r="KVE347" s="200"/>
      <c r="KVK347" s="200"/>
      <c r="KVN347" s="200"/>
      <c r="KVQ347" s="200"/>
      <c r="KVT347" s="200"/>
      <c r="KVZ347" s="200"/>
      <c r="KWI347" s="200"/>
      <c r="KWK347" s="200"/>
      <c r="KWL347" s="200"/>
      <c r="KWN347" s="200"/>
      <c r="KWQ347" s="200"/>
      <c r="KWT347" s="200"/>
      <c r="KWW347" s="200"/>
      <c r="KWZ347" s="200"/>
      <c r="KXC347" s="200"/>
      <c r="KXE347" s="200"/>
      <c r="KXG347" s="200"/>
      <c r="KXJ347" s="200"/>
      <c r="KXM347" s="200"/>
      <c r="KXP347" s="200"/>
      <c r="KXS347" s="200"/>
      <c r="KXV347" s="200"/>
      <c r="KXY347" s="200"/>
      <c r="KYB347" s="200"/>
      <c r="KYD347" s="200"/>
      <c r="KYG347" s="200"/>
      <c r="KYJ347" s="200"/>
      <c r="KYM347" s="200"/>
      <c r="KYS347" s="200"/>
      <c r="KYV347" s="200"/>
      <c r="KYX347" s="200"/>
      <c r="LAE347" s="200"/>
      <c r="LAH347" s="200"/>
      <c r="LAK347" s="200"/>
      <c r="LAN347" s="200"/>
      <c r="LAQ347" s="200"/>
      <c r="LAR347" s="200"/>
      <c r="LAS347" s="200"/>
      <c r="LAV347" s="200"/>
      <c r="LAY347" s="200"/>
      <c r="LBB347" s="200"/>
      <c r="LBE347" s="200"/>
      <c r="LBG347" s="200"/>
      <c r="LBU347" s="200"/>
      <c r="LBV347" s="200"/>
      <c r="LBW347" s="200"/>
      <c r="LBX347" s="200"/>
      <c r="LBY347" s="200"/>
      <c r="LBZ347" s="200"/>
      <c r="LCA347" s="200"/>
      <c r="LCB347" s="200"/>
      <c r="LCC347" s="200"/>
      <c r="LCD347" s="200"/>
      <c r="LCE347" s="200"/>
      <c r="LCF347" s="200"/>
      <c r="LCG347" s="200"/>
      <c r="LCH347" s="200"/>
      <c r="LCI347" s="200"/>
      <c r="LCJ347" s="200"/>
      <c r="LCK347" s="200"/>
      <c r="LCL347" s="200"/>
      <c r="LCM347" s="200"/>
      <c r="LCS347" s="200"/>
      <c r="LCT347" s="200"/>
      <c r="LCU347" s="200"/>
      <c r="LCV347" s="200"/>
      <c r="LCW347" s="200"/>
      <c r="LCX347" s="200"/>
      <c r="LCY347" s="200"/>
      <c r="LDA347" s="200"/>
      <c r="LDB347" s="200"/>
      <c r="LDC347" s="200"/>
      <c r="LDD347" s="200"/>
      <c r="LDE347" s="200"/>
      <c r="LDF347" s="200"/>
      <c r="LDG347" s="200"/>
      <c r="LDH347" s="200"/>
      <c r="LDK347" s="200"/>
      <c r="LDN347" s="200"/>
      <c r="LDQ347" s="200"/>
      <c r="LDT347" s="200"/>
      <c r="LDW347" s="200"/>
      <c r="LDZ347" s="200"/>
      <c r="LEI347" s="200"/>
      <c r="LEL347" s="200"/>
      <c r="LEO347" s="200"/>
      <c r="LER347" s="200"/>
      <c r="LFA347" s="200"/>
      <c r="LFG347" s="200"/>
      <c r="LFJ347" s="200"/>
      <c r="LFM347" s="200"/>
      <c r="LFP347" s="200"/>
      <c r="LFV347" s="200"/>
      <c r="LGE347" s="200"/>
      <c r="LGG347" s="200"/>
      <c r="LGH347" s="200"/>
      <c r="LGJ347" s="200"/>
      <c r="LGM347" s="200"/>
      <c r="LGP347" s="200"/>
      <c r="LGS347" s="200"/>
      <c r="LGV347" s="200"/>
      <c r="LGY347" s="200"/>
      <c r="LHA347" s="200"/>
      <c r="LHC347" s="200"/>
      <c r="LHF347" s="200"/>
      <c r="LHI347" s="200"/>
      <c r="LHL347" s="200"/>
      <c r="LHO347" s="200"/>
      <c r="LHR347" s="200"/>
      <c r="LHU347" s="200"/>
      <c r="LHX347" s="200"/>
      <c r="LHZ347" s="200"/>
      <c r="LIC347" s="200"/>
      <c r="LIF347" s="200"/>
      <c r="LII347" s="200"/>
      <c r="LIO347" s="200"/>
      <c r="LIR347" s="200"/>
      <c r="LIT347" s="200"/>
      <c r="LKA347" s="200"/>
      <c r="LKD347" s="200"/>
      <c r="LKG347" s="200"/>
      <c r="LKJ347" s="200"/>
      <c r="LKM347" s="200"/>
      <c r="LKN347" s="200"/>
      <c r="LKO347" s="200"/>
      <c r="LKR347" s="200"/>
      <c r="LKU347" s="200"/>
      <c r="LKX347" s="200"/>
      <c r="LLA347" s="200"/>
      <c r="LLC347" s="200"/>
      <c r="LLQ347" s="200"/>
      <c r="LLR347" s="200"/>
      <c r="LLS347" s="200"/>
      <c r="LLT347" s="200"/>
      <c r="LLU347" s="200"/>
      <c r="LLV347" s="200"/>
      <c r="LLW347" s="200"/>
      <c r="LLX347" s="200"/>
      <c r="LLY347" s="200"/>
      <c r="LLZ347" s="200"/>
      <c r="LMA347" s="200"/>
      <c r="LMB347" s="200"/>
      <c r="LMC347" s="200"/>
      <c r="LMD347" s="200"/>
      <c r="LME347" s="200"/>
      <c r="LMF347" s="200"/>
      <c r="LMG347" s="200"/>
      <c r="LMH347" s="200"/>
      <c r="LMI347" s="200"/>
      <c r="LMO347" s="200"/>
      <c r="LMP347" s="200"/>
      <c r="LMQ347" s="200"/>
      <c r="LMR347" s="200"/>
      <c r="LMS347" s="200"/>
      <c r="LMT347" s="200"/>
      <c r="LMU347" s="200"/>
      <c r="LMW347" s="200"/>
      <c r="LMX347" s="200"/>
      <c r="LMY347" s="200"/>
      <c r="LMZ347" s="200"/>
      <c r="LNA347" s="200"/>
      <c r="LNB347" s="200"/>
      <c r="LNC347" s="200"/>
      <c r="LND347" s="200"/>
      <c r="LNG347" s="200"/>
      <c r="LNJ347" s="200"/>
      <c r="LNM347" s="200"/>
      <c r="LNP347" s="200"/>
      <c r="LNS347" s="200"/>
      <c r="LNV347" s="200"/>
      <c r="LOE347" s="200"/>
      <c r="LOH347" s="200"/>
      <c r="LOK347" s="200"/>
      <c r="LON347" s="200"/>
      <c r="LOW347" s="200"/>
      <c r="LPC347" s="200"/>
      <c r="LPF347" s="200"/>
      <c r="LPI347" s="200"/>
      <c r="LPL347" s="200"/>
      <c r="LPR347" s="200"/>
      <c r="LQA347" s="200"/>
      <c r="LQC347" s="200"/>
      <c r="LQD347" s="200"/>
      <c r="LQF347" s="200"/>
      <c r="LQI347" s="200"/>
      <c r="LQL347" s="200"/>
      <c r="LQO347" s="200"/>
      <c r="LQR347" s="200"/>
      <c r="LQU347" s="200"/>
      <c r="LQW347" s="200"/>
      <c r="LQY347" s="200"/>
      <c r="LRB347" s="200"/>
      <c r="LRE347" s="200"/>
      <c r="LRH347" s="200"/>
      <c r="LRK347" s="200"/>
      <c r="LRN347" s="200"/>
      <c r="LRQ347" s="200"/>
      <c r="LRT347" s="200"/>
      <c r="LRV347" s="200"/>
      <c r="LRY347" s="200"/>
      <c r="LSB347" s="200"/>
      <c r="LSE347" s="200"/>
      <c r="LSK347" s="200"/>
      <c r="LSN347" s="200"/>
      <c r="LSP347" s="200"/>
      <c r="LTW347" s="200"/>
      <c r="LTZ347" s="200"/>
      <c r="LUC347" s="200"/>
      <c r="LUF347" s="200"/>
      <c r="LUI347" s="200"/>
      <c r="LUJ347" s="200"/>
      <c r="LUK347" s="200"/>
      <c r="LUN347" s="200"/>
      <c r="LUQ347" s="200"/>
      <c r="LUT347" s="200"/>
      <c r="LUW347" s="200"/>
      <c r="LUY347" s="200"/>
      <c r="LVM347" s="200"/>
      <c r="LVN347" s="200"/>
      <c r="LVO347" s="200"/>
      <c r="LVP347" s="200"/>
      <c r="LVQ347" s="200"/>
      <c r="LVR347" s="200"/>
      <c r="LVS347" s="200"/>
      <c r="LVT347" s="200"/>
      <c r="LVU347" s="200"/>
      <c r="LVV347" s="200"/>
      <c r="LVW347" s="200"/>
      <c r="LVX347" s="200"/>
      <c r="LVY347" s="200"/>
      <c r="LVZ347" s="200"/>
      <c r="LWA347" s="200"/>
      <c r="LWB347" s="200"/>
      <c r="LWC347" s="200"/>
      <c r="LWD347" s="200"/>
      <c r="LWE347" s="200"/>
      <c r="LWK347" s="200"/>
      <c r="LWL347" s="200"/>
      <c r="LWM347" s="200"/>
      <c r="LWN347" s="200"/>
      <c r="LWO347" s="200"/>
      <c r="LWP347" s="200"/>
      <c r="LWQ347" s="200"/>
      <c r="LWS347" s="200"/>
      <c r="LWT347" s="200"/>
      <c r="LWU347" s="200"/>
      <c r="LWV347" s="200"/>
      <c r="LWW347" s="200"/>
      <c r="LWX347" s="200"/>
      <c r="LWY347" s="200"/>
      <c r="LWZ347" s="200"/>
      <c r="LXC347" s="200"/>
      <c r="LXF347" s="200"/>
      <c r="LXI347" s="200"/>
      <c r="LXL347" s="200"/>
      <c r="LXO347" s="200"/>
      <c r="LXR347" s="200"/>
      <c r="LYA347" s="200"/>
      <c r="LYD347" s="200"/>
      <c r="LYG347" s="200"/>
      <c r="LYJ347" s="200"/>
      <c r="LYS347" s="200"/>
      <c r="LYY347" s="200"/>
      <c r="LZB347" s="200"/>
      <c r="LZE347" s="200"/>
      <c r="LZH347" s="200"/>
      <c r="LZN347" s="200"/>
      <c r="LZW347" s="200"/>
      <c r="LZY347" s="200"/>
      <c r="LZZ347" s="200"/>
      <c r="MAB347" s="200"/>
      <c r="MAE347" s="200"/>
      <c r="MAH347" s="200"/>
      <c r="MAK347" s="200"/>
      <c r="MAN347" s="200"/>
      <c r="MAQ347" s="200"/>
      <c r="MAS347" s="200"/>
      <c r="MAU347" s="200"/>
      <c r="MAX347" s="200"/>
      <c r="MBA347" s="200"/>
      <c r="MBD347" s="200"/>
      <c r="MBG347" s="200"/>
      <c r="MBJ347" s="200"/>
      <c r="MBM347" s="200"/>
      <c r="MBP347" s="200"/>
      <c r="MBR347" s="200"/>
      <c r="MBU347" s="200"/>
      <c r="MBX347" s="200"/>
      <c r="MCA347" s="200"/>
      <c r="MCG347" s="200"/>
      <c r="MCJ347" s="200"/>
      <c r="MCL347" s="200"/>
      <c r="MDS347" s="200"/>
      <c r="MDV347" s="200"/>
      <c r="MDY347" s="200"/>
      <c r="MEB347" s="200"/>
      <c r="MEE347" s="200"/>
      <c r="MEF347" s="200"/>
      <c r="MEG347" s="200"/>
      <c r="MEJ347" s="200"/>
      <c r="MEM347" s="200"/>
      <c r="MEP347" s="200"/>
      <c r="MES347" s="200"/>
      <c r="MEU347" s="200"/>
      <c r="MFI347" s="200"/>
      <c r="MFJ347" s="200"/>
      <c r="MFK347" s="200"/>
      <c r="MFL347" s="200"/>
      <c r="MFM347" s="200"/>
      <c r="MFN347" s="200"/>
      <c r="MFO347" s="200"/>
      <c r="MFP347" s="200"/>
      <c r="MFQ347" s="200"/>
      <c r="MFR347" s="200"/>
      <c r="MFS347" s="200"/>
      <c r="MFT347" s="200"/>
      <c r="MFU347" s="200"/>
      <c r="MFV347" s="200"/>
      <c r="MFW347" s="200"/>
      <c r="MFX347" s="200"/>
      <c r="MFY347" s="200"/>
      <c r="MFZ347" s="200"/>
      <c r="MGA347" s="200"/>
      <c r="MGG347" s="200"/>
      <c r="MGH347" s="200"/>
      <c r="MGI347" s="200"/>
      <c r="MGJ347" s="200"/>
      <c r="MGK347" s="200"/>
      <c r="MGL347" s="200"/>
      <c r="MGM347" s="200"/>
      <c r="MGO347" s="200"/>
      <c r="MGP347" s="200"/>
      <c r="MGQ347" s="200"/>
      <c r="MGR347" s="200"/>
      <c r="MGS347" s="200"/>
      <c r="MGT347" s="200"/>
      <c r="MGU347" s="200"/>
      <c r="MGV347" s="200"/>
      <c r="MGY347" s="200"/>
      <c r="MHB347" s="200"/>
      <c r="MHE347" s="200"/>
      <c r="MHH347" s="200"/>
      <c r="MHK347" s="200"/>
      <c r="MHN347" s="200"/>
      <c r="MHW347" s="200"/>
      <c r="MHZ347" s="200"/>
      <c r="MIC347" s="200"/>
      <c r="MIF347" s="200"/>
      <c r="MIO347" s="200"/>
      <c r="MIU347" s="200"/>
      <c r="MIX347" s="200"/>
      <c r="MJA347" s="200"/>
      <c r="MJD347" s="200"/>
      <c r="MJJ347" s="200"/>
      <c r="MJS347" s="200"/>
      <c r="MJU347" s="200"/>
      <c r="MJV347" s="200"/>
      <c r="MJX347" s="200"/>
      <c r="MKA347" s="200"/>
      <c r="MKD347" s="200"/>
      <c r="MKG347" s="200"/>
      <c r="MKJ347" s="200"/>
      <c r="MKM347" s="200"/>
      <c r="MKO347" s="200"/>
      <c r="MKQ347" s="200"/>
      <c r="MKT347" s="200"/>
      <c r="MKW347" s="200"/>
      <c r="MKZ347" s="200"/>
      <c r="MLC347" s="200"/>
      <c r="MLF347" s="200"/>
      <c r="MLI347" s="200"/>
      <c r="MLL347" s="200"/>
      <c r="MLN347" s="200"/>
      <c r="MLQ347" s="200"/>
      <c r="MLT347" s="200"/>
      <c r="MLW347" s="200"/>
      <c r="MMC347" s="200"/>
      <c r="MMF347" s="200"/>
      <c r="MMH347" s="200"/>
      <c r="MNO347" s="200"/>
      <c r="MNR347" s="200"/>
      <c r="MNU347" s="200"/>
      <c r="MNX347" s="200"/>
      <c r="MOA347" s="200"/>
      <c r="MOB347" s="200"/>
      <c r="MOC347" s="200"/>
      <c r="MOF347" s="200"/>
      <c r="MOI347" s="200"/>
      <c r="MOL347" s="200"/>
      <c r="MOO347" s="200"/>
      <c r="MOQ347" s="200"/>
      <c r="MPE347" s="200"/>
      <c r="MPF347" s="200"/>
      <c r="MPG347" s="200"/>
      <c r="MPH347" s="200"/>
      <c r="MPI347" s="200"/>
      <c r="MPJ347" s="200"/>
      <c r="MPK347" s="200"/>
      <c r="MPL347" s="200"/>
      <c r="MPM347" s="200"/>
      <c r="MPN347" s="200"/>
      <c r="MPO347" s="200"/>
      <c r="MPP347" s="200"/>
      <c r="MPQ347" s="200"/>
      <c r="MPR347" s="200"/>
      <c r="MPS347" s="200"/>
      <c r="MPT347" s="200"/>
      <c r="MPU347" s="200"/>
      <c r="MPV347" s="200"/>
      <c r="MPW347" s="200"/>
      <c r="MQC347" s="200"/>
      <c r="MQD347" s="200"/>
      <c r="MQE347" s="200"/>
      <c r="MQF347" s="200"/>
      <c r="MQG347" s="200"/>
      <c r="MQH347" s="200"/>
      <c r="MQI347" s="200"/>
      <c r="MQK347" s="200"/>
      <c r="MQL347" s="200"/>
      <c r="MQM347" s="200"/>
      <c r="MQN347" s="200"/>
      <c r="MQO347" s="200"/>
      <c r="MQP347" s="200"/>
      <c r="MQQ347" s="200"/>
      <c r="MQR347" s="200"/>
      <c r="MQU347" s="200"/>
      <c r="MQX347" s="200"/>
      <c r="MRA347" s="200"/>
      <c r="MRD347" s="200"/>
      <c r="MRG347" s="200"/>
      <c r="MRJ347" s="200"/>
      <c r="MRS347" s="200"/>
      <c r="MRV347" s="200"/>
      <c r="MRY347" s="200"/>
      <c r="MSB347" s="200"/>
      <c r="MSK347" s="200"/>
      <c r="MSQ347" s="200"/>
      <c r="MST347" s="200"/>
      <c r="MSW347" s="200"/>
      <c r="MSZ347" s="200"/>
      <c r="MTF347" s="200"/>
      <c r="MTO347" s="200"/>
      <c r="MTQ347" s="200"/>
      <c r="MTR347" s="200"/>
      <c r="MTT347" s="200"/>
      <c r="MTW347" s="200"/>
      <c r="MTZ347" s="200"/>
      <c r="MUC347" s="200"/>
      <c r="MUF347" s="200"/>
      <c r="MUI347" s="200"/>
      <c r="MUK347" s="200"/>
      <c r="MUM347" s="200"/>
      <c r="MUP347" s="200"/>
      <c r="MUS347" s="200"/>
      <c r="MUV347" s="200"/>
      <c r="MUY347" s="200"/>
      <c r="MVB347" s="200"/>
      <c r="MVE347" s="200"/>
      <c r="MVH347" s="200"/>
      <c r="MVJ347" s="200"/>
      <c r="MVM347" s="200"/>
      <c r="MVP347" s="200"/>
      <c r="MVS347" s="200"/>
      <c r="MVY347" s="200"/>
      <c r="MWB347" s="200"/>
      <c r="MWD347" s="200"/>
      <c r="MXK347" s="200"/>
      <c r="MXN347" s="200"/>
      <c r="MXQ347" s="200"/>
      <c r="MXT347" s="200"/>
      <c r="MXW347" s="200"/>
      <c r="MXX347" s="200"/>
      <c r="MXY347" s="200"/>
      <c r="MYB347" s="200"/>
      <c r="MYE347" s="200"/>
      <c r="MYH347" s="200"/>
      <c r="MYK347" s="200"/>
      <c r="MYM347" s="200"/>
      <c r="MZA347" s="200"/>
      <c r="MZB347" s="200"/>
      <c r="MZC347" s="200"/>
      <c r="MZD347" s="200"/>
      <c r="MZE347" s="200"/>
      <c r="MZF347" s="200"/>
      <c r="MZG347" s="200"/>
      <c r="MZH347" s="200"/>
      <c r="MZI347" s="200"/>
      <c r="MZJ347" s="200"/>
      <c r="MZK347" s="200"/>
      <c r="MZL347" s="200"/>
      <c r="MZM347" s="200"/>
      <c r="MZN347" s="200"/>
      <c r="MZO347" s="200"/>
      <c r="MZP347" s="200"/>
      <c r="MZQ347" s="200"/>
      <c r="MZR347" s="200"/>
      <c r="MZS347" s="200"/>
      <c r="MZY347" s="200"/>
      <c r="MZZ347" s="200"/>
      <c r="NAA347" s="200"/>
      <c r="NAB347" s="200"/>
      <c r="NAC347" s="200"/>
      <c r="NAD347" s="200"/>
      <c r="NAE347" s="200"/>
      <c r="NAG347" s="200"/>
      <c r="NAH347" s="200"/>
      <c r="NAI347" s="200"/>
      <c r="NAJ347" s="200"/>
      <c r="NAK347" s="200"/>
      <c r="NAL347" s="200"/>
      <c r="NAM347" s="200"/>
      <c r="NAN347" s="200"/>
      <c r="NAQ347" s="200"/>
      <c r="NAT347" s="200"/>
      <c r="NAW347" s="200"/>
      <c r="NAZ347" s="200"/>
      <c r="NBC347" s="200"/>
      <c r="NBF347" s="200"/>
      <c r="NBO347" s="200"/>
      <c r="NBR347" s="200"/>
      <c r="NBU347" s="200"/>
      <c r="NBX347" s="200"/>
      <c r="NCG347" s="200"/>
      <c r="NCM347" s="200"/>
      <c r="NCP347" s="200"/>
      <c r="NCS347" s="200"/>
      <c r="NCV347" s="200"/>
      <c r="NDB347" s="200"/>
      <c r="NDK347" s="200"/>
      <c r="NDM347" s="200"/>
      <c r="NDN347" s="200"/>
      <c r="NDP347" s="200"/>
      <c r="NDS347" s="200"/>
      <c r="NDV347" s="200"/>
      <c r="NDY347" s="200"/>
      <c r="NEB347" s="200"/>
      <c r="NEE347" s="200"/>
      <c r="NEG347" s="200"/>
      <c r="NEI347" s="200"/>
      <c r="NEL347" s="200"/>
      <c r="NEO347" s="200"/>
      <c r="NER347" s="200"/>
      <c r="NEU347" s="200"/>
      <c r="NEX347" s="200"/>
      <c r="NFA347" s="200"/>
      <c r="NFD347" s="200"/>
      <c r="NFF347" s="200"/>
      <c r="NFI347" s="200"/>
      <c r="NFL347" s="200"/>
      <c r="NFO347" s="200"/>
      <c r="NFU347" s="200"/>
      <c r="NFX347" s="200"/>
      <c r="NFZ347" s="200"/>
      <c r="NHG347" s="200"/>
      <c r="NHJ347" s="200"/>
      <c r="NHM347" s="200"/>
      <c r="NHP347" s="200"/>
      <c r="NHS347" s="200"/>
      <c r="NHT347" s="200"/>
      <c r="NHU347" s="200"/>
      <c r="NHX347" s="200"/>
      <c r="NIA347" s="200"/>
      <c r="NID347" s="200"/>
      <c r="NIG347" s="200"/>
      <c r="NII347" s="200"/>
      <c r="NIW347" s="200"/>
      <c r="NIX347" s="200"/>
      <c r="NIY347" s="200"/>
      <c r="NIZ347" s="200"/>
      <c r="NJA347" s="200"/>
      <c r="NJB347" s="200"/>
      <c r="NJC347" s="200"/>
      <c r="NJD347" s="200"/>
      <c r="NJE347" s="200"/>
      <c r="NJF347" s="200"/>
      <c r="NJG347" s="200"/>
      <c r="NJH347" s="200"/>
      <c r="NJI347" s="200"/>
      <c r="NJJ347" s="200"/>
      <c r="NJK347" s="200"/>
      <c r="NJL347" s="200"/>
      <c r="NJM347" s="200"/>
      <c r="NJN347" s="200"/>
      <c r="NJO347" s="200"/>
      <c r="NJU347" s="200"/>
      <c r="NJV347" s="200"/>
      <c r="NJW347" s="200"/>
      <c r="NJX347" s="200"/>
      <c r="NJY347" s="200"/>
      <c r="NJZ347" s="200"/>
      <c r="NKA347" s="200"/>
      <c r="NKC347" s="200"/>
      <c r="NKD347" s="200"/>
      <c r="NKE347" s="200"/>
      <c r="NKF347" s="200"/>
      <c r="NKG347" s="200"/>
      <c r="NKH347" s="200"/>
      <c r="NKI347" s="200"/>
      <c r="NKJ347" s="200"/>
      <c r="NKM347" s="200"/>
      <c r="NKP347" s="200"/>
      <c r="NKS347" s="200"/>
      <c r="NKV347" s="200"/>
      <c r="NKY347" s="200"/>
      <c r="NLB347" s="200"/>
      <c r="NLK347" s="200"/>
      <c r="NLN347" s="200"/>
      <c r="NLQ347" s="200"/>
      <c r="NLT347" s="200"/>
      <c r="NMC347" s="200"/>
      <c r="NMI347" s="200"/>
      <c r="NML347" s="200"/>
      <c r="NMO347" s="200"/>
      <c r="NMR347" s="200"/>
      <c r="NMX347" s="200"/>
      <c r="NNG347" s="200"/>
      <c r="NNI347" s="200"/>
      <c r="NNJ347" s="200"/>
      <c r="NNL347" s="200"/>
      <c r="NNO347" s="200"/>
      <c r="NNR347" s="200"/>
      <c r="NNU347" s="200"/>
      <c r="NNX347" s="200"/>
      <c r="NOA347" s="200"/>
      <c r="NOC347" s="200"/>
      <c r="NOE347" s="200"/>
      <c r="NOH347" s="200"/>
      <c r="NOK347" s="200"/>
      <c r="NON347" s="200"/>
      <c r="NOQ347" s="200"/>
      <c r="NOT347" s="200"/>
      <c r="NOW347" s="200"/>
      <c r="NOZ347" s="200"/>
      <c r="NPB347" s="200"/>
      <c r="NPE347" s="200"/>
      <c r="NPH347" s="200"/>
      <c r="NPK347" s="200"/>
      <c r="NPQ347" s="200"/>
      <c r="NPT347" s="200"/>
      <c r="NPV347" s="200"/>
      <c r="NRC347" s="200"/>
      <c r="NRF347" s="200"/>
      <c r="NRI347" s="200"/>
      <c r="NRL347" s="200"/>
      <c r="NRO347" s="200"/>
      <c r="NRP347" s="200"/>
      <c r="NRQ347" s="200"/>
      <c r="NRT347" s="200"/>
      <c r="NRW347" s="200"/>
      <c r="NRZ347" s="200"/>
      <c r="NSC347" s="200"/>
      <c r="NSE347" s="200"/>
      <c r="NSS347" s="200"/>
      <c r="NST347" s="200"/>
      <c r="NSU347" s="200"/>
      <c r="NSV347" s="200"/>
      <c r="NSW347" s="200"/>
      <c r="NSX347" s="200"/>
      <c r="NSY347" s="200"/>
      <c r="NSZ347" s="200"/>
      <c r="NTA347" s="200"/>
      <c r="NTB347" s="200"/>
      <c r="NTC347" s="200"/>
      <c r="NTD347" s="200"/>
      <c r="NTE347" s="200"/>
      <c r="NTF347" s="200"/>
      <c r="NTG347" s="200"/>
      <c r="NTH347" s="200"/>
      <c r="NTI347" s="200"/>
      <c r="NTJ347" s="200"/>
      <c r="NTK347" s="200"/>
      <c r="NTQ347" s="200"/>
      <c r="NTR347" s="200"/>
      <c r="NTS347" s="200"/>
      <c r="NTT347" s="200"/>
      <c r="NTU347" s="200"/>
      <c r="NTV347" s="200"/>
      <c r="NTW347" s="200"/>
      <c r="NTY347" s="200"/>
      <c r="NTZ347" s="200"/>
      <c r="NUA347" s="200"/>
      <c r="NUB347" s="200"/>
      <c r="NUC347" s="200"/>
      <c r="NUD347" s="200"/>
      <c r="NUE347" s="200"/>
      <c r="NUF347" s="200"/>
      <c r="NUI347" s="200"/>
      <c r="NUL347" s="200"/>
      <c r="NUO347" s="200"/>
      <c r="NUR347" s="200"/>
      <c r="NUU347" s="200"/>
      <c r="NUX347" s="200"/>
      <c r="NVG347" s="200"/>
      <c r="NVJ347" s="200"/>
      <c r="NVM347" s="200"/>
      <c r="NVP347" s="200"/>
      <c r="NVY347" s="200"/>
      <c r="NWE347" s="200"/>
      <c r="NWH347" s="200"/>
      <c r="NWK347" s="200"/>
      <c r="NWN347" s="200"/>
      <c r="NWT347" s="200"/>
      <c r="NXC347" s="200"/>
      <c r="NXE347" s="200"/>
      <c r="NXF347" s="200"/>
      <c r="NXH347" s="200"/>
      <c r="NXK347" s="200"/>
      <c r="NXN347" s="200"/>
      <c r="NXQ347" s="200"/>
      <c r="NXT347" s="200"/>
      <c r="NXW347" s="200"/>
      <c r="NXY347" s="200"/>
      <c r="NYA347" s="200"/>
      <c r="NYD347" s="200"/>
      <c r="NYG347" s="200"/>
      <c r="NYJ347" s="200"/>
      <c r="NYM347" s="200"/>
      <c r="NYP347" s="200"/>
      <c r="NYS347" s="200"/>
      <c r="NYV347" s="200"/>
      <c r="NYX347" s="200"/>
      <c r="NZA347" s="200"/>
      <c r="NZD347" s="200"/>
      <c r="NZG347" s="200"/>
      <c r="NZM347" s="200"/>
      <c r="NZP347" s="200"/>
      <c r="NZR347" s="200"/>
      <c r="OAY347" s="200"/>
      <c r="OBB347" s="200"/>
      <c r="OBE347" s="200"/>
      <c r="OBH347" s="200"/>
      <c r="OBK347" s="200"/>
      <c r="OBL347" s="200"/>
      <c r="OBM347" s="200"/>
      <c r="OBP347" s="200"/>
      <c r="OBS347" s="200"/>
      <c r="OBV347" s="200"/>
      <c r="OBY347" s="200"/>
      <c r="OCA347" s="200"/>
      <c r="OCO347" s="200"/>
      <c r="OCP347" s="200"/>
      <c r="OCQ347" s="200"/>
      <c r="OCR347" s="200"/>
      <c r="OCS347" s="200"/>
      <c r="OCT347" s="200"/>
      <c r="OCU347" s="200"/>
      <c r="OCV347" s="200"/>
      <c r="OCW347" s="200"/>
      <c r="OCX347" s="200"/>
      <c r="OCY347" s="200"/>
      <c r="OCZ347" s="200"/>
      <c r="ODA347" s="200"/>
      <c r="ODB347" s="200"/>
      <c r="ODC347" s="200"/>
      <c r="ODD347" s="200"/>
      <c r="ODE347" s="200"/>
      <c r="ODF347" s="200"/>
      <c r="ODG347" s="200"/>
      <c r="ODM347" s="200"/>
      <c r="ODN347" s="200"/>
      <c r="ODO347" s="200"/>
      <c r="ODP347" s="200"/>
      <c r="ODQ347" s="200"/>
      <c r="ODR347" s="200"/>
      <c r="ODS347" s="200"/>
      <c r="ODU347" s="200"/>
      <c r="ODV347" s="200"/>
      <c r="ODW347" s="200"/>
      <c r="ODX347" s="200"/>
      <c r="ODY347" s="200"/>
      <c r="ODZ347" s="200"/>
      <c r="OEA347" s="200"/>
      <c r="OEB347" s="200"/>
      <c r="OEE347" s="200"/>
      <c r="OEH347" s="200"/>
      <c r="OEK347" s="200"/>
      <c r="OEN347" s="200"/>
      <c r="OEQ347" s="200"/>
      <c r="OET347" s="200"/>
      <c r="OFC347" s="200"/>
      <c r="OFF347" s="200"/>
      <c r="OFI347" s="200"/>
      <c r="OFL347" s="200"/>
      <c r="OFU347" s="200"/>
      <c r="OGA347" s="200"/>
      <c r="OGD347" s="200"/>
      <c r="OGG347" s="200"/>
      <c r="OGJ347" s="200"/>
      <c r="OGP347" s="200"/>
      <c r="OGY347" s="200"/>
      <c r="OHA347" s="200"/>
      <c r="OHB347" s="200"/>
      <c r="OHD347" s="200"/>
      <c r="OHG347" s="200"/>
      <c r="OHJ347" s="200"/>
      <c r="OHM347" s="200"/>
      <c r="OHP347" s="200"/>
      <c r="OHS347" s="200"/>
      <c r="OHU347" s="200"/>
      <c r="OHW347" s="200"/>
      <c r="OHZ347" s="200"/>
      <c r="OIC347" s="200"/>
      <c r="OIF347" s="200"/>
      <c r="OII347" s="200"/>
      <c r="OIL347" s="200"/>
      <c r="OIO347" s="200"/>
      <c r="OIR347" s="200"/>
      <c r="OIT347" s="200"/>
      <c r="OIW347" s="200"/>
      <c r="OIZ347" s="200"/>
      <c r="OJC347" s="200"/>
      <c r="OJI347" s="200"/>
      <c r="OJL347" s="200"/>
      <c r="OJN347" s="200"/>
      <c r="OKU347" s="200"/>
      <c r="OKX347" s="200"/>
      <c r="OLA347" s="200"/>
      <c r="OLD347" s="200"/>
      <c r="OLG347" s="200"/>
      <c r="OLH347" s="200"/>
      <c r="OLI347" s="200"/>
      <c r="OLL347" s="200"/>
      <c r="OLO347" s="200"/>
      <c r="OLR347" s="200"/>
      <c r="OLU347" s="200"/>
      <c r="OLW347" s="200"/>
      <c r="OMK347" s="200"/>
      <c r="OML347" s="200"/>
      <c r="OMM347" s="200"/>
      <c r="OMN347" s="200"/>
      <c r="OMO347" s="200"/>
      <c r="OMP347" s="200"/>
      <c r="OMQ347" s="200"/>
      <c r="OMR347" s="200"/>
      <c r="OMS347" s="200"/>
      <c r="OMT347" s="200"/>
      <c r="OMU347" s="200"/>
      <c r="OMV347" s="200"/>
      <c r="OMW347" s="200"/>
      <c r="OMX347" s="200"/>
      <c r="OMY347" s="200"/>
      <c r="OMZ347" s="200"/>
      <c r="ONA347" s="200"/>
      <c r="ONB347" s="200"/>
      <c r="ONC347" s="200"/>
      <c r="ONI347" s="200"/>
      <c r="ONJ347" s="200"/>
      <c r="ONK347" s="200"/>
      <c r="ONL347" s="200"/>
      <c r="ONM347" s="200"/>
      <c r="ONN347" s="200"/>
      <c r="ONO347" s="200"/>
      <c r="ONQ347" s="200"/>
      <c r="ONR347" s="200"/>
      <c r="ONS347" s="200"/>
      <c r="ONT347" s="200"/>
      <c r="ONU347" s="200"/>
      <c r="ONV347" s="200"/>
      <c r="ONW347" s="200"/>
      <c r="ONX347" s="200"/>
      <c r="OOA347" s="200"/>
      <c r="OOD347" s="200"/>
      <c r="OOG347" s="200"/>
      <c r="OOJ347" s="200"/>
      <c r="OOM347" s="200"/>
      <c r="OOP347" s="200"/>
      <c r="OOY347" s="200"/>
      <c r="OPB347" s="200"/>
      <c r="OPE347" s="200"/>
      <c r="OPH347" s="200"/>
      <c r="OPQ347" s="200"/>
      <c r="OPW347" s="200"/>
      <c r="OPZ347" s="200"/>
      <c r="OQC347" s="200"/>
      <c r="OQF347" s="200"/>
      <c r="OQL347" s="200"/>
      <c r="OQU347" s="200"/>
      <c r="OQW347" s="200"/>
      <c r="OQX347" s="200"/>
      <c r="OQZ347" s="200"/>
      <c r="ORC347" s="200"/>
      <c r="ORF347" s="200"/>
      <c r="ORI347" s="200"/>
      <c r="ORL347" s="200"/>
      <c r="ORO347" s="200"/>
      <c r="ORQ347" s="200"/>
      <c r="ORS347" s="200"/>
      <c r="ORV347" s="200"/>
      <c r="ORY347" s="200"/>
      <c r="OSB347" s="200"/>
      <c r="OSE347" s="200"/>
      <c r="OSH347" s="200"/>
      <c r="OSK347" s="200"/>
      <c r="OSN347" s="200"/>
      <c r="OSP347" s="200"/>
      <c r="OSS347" s="200"/>
      <c r="OSV347" s="200"/>
      <c r="OSY347" s="200"/>
      <c r="OTE347" s="200"/>
      <c r="OTH347" s="200"/>
      <c r="OTJ347" s="200"/>
      <c r="OUQ347" s="200"/>
      <c r="OUT347" s="200"/>
      <c r="OUW347" s="200"/>
      <c r="OUZ347" s="200"/>
      <c r="OVC347" s="200"/>
      <c r="OVD347" s="200"/>
      <c r="OVE347" s="200"/>
      <c r="OVH347" s="200"/>
      <c r="OVK347" s="200"/>
      <c r="OVN347" s="200"/>
      <c r="OVQ347" s="200"/>
      <c r="OVS347" s="200"/>
      <c r="OWG347" s="200"/>
      <c r="OWH347" s="200"/>
      <c r="OWI347" s="200"/>
      <c r="OWJ347" s="200"/>
      <c r="OWK347" s="200"/>
      <c r="OWL347" s="200"/>
      <c r="OWM347" s="200"/>
      <c r="OWN347" s="200"/>
      <c r="OWO347" s="200"/>
      <c r="OWP347" s="200"/>
      <c r="OWQ347" s="200"/>
      <c r="OWR347" s="200"/>
      <c r="OWS347" s="200"/>
      <c r="OWT347" s="200"/>
      <c r="OWU347" s="200"/>
      <c r="OWV347" s="200"/>
      <c r="OWW347" s="200"/>
      <c r="OWX347" s="200"/>
      <c r="OWY347" s="200"/>
      <c r="OXE347" s="200"/>
      <c r="OXF347" s="200"/>
      <c r="OXG347" s="200"/>
      <c r="OXH347" s="200"/>
      <c r="OXI347" s="200"/>
      <c r="OXJ347" s="200"/>
      <c r="OXK347" s="200"/>
      <c r="OXM347" s="200"/>
      <c r="OXN347" s="200"/>
      <c r="OXO347" s="200"/>
      <c r="OXP347" s="200"/>
      <c r="OXQ347" s="200"/>
      <c r="OXR347" s="200"/>
      <c r="OXS347" s="200"/>
      <c r="OXT347" s="200"/>
      <c r="OXW347" s="200"/>
      <c r="OXZ347" s="200"/>
      <c r="OYC347" s="200"/>
      <c r="OYF347" s="200"/>
      <c r="OYI347" s="200"/>
      <c r="OYL347" s="200"/>
      <c r="OYU347" s="200"/>
      <c r="OYX347" s="200"/>
      <c r="OZA347" s="200"/>
      <c r="OZD347" s="200"/>
      <c r="OZM347" s="200"/>
      <c r="OZS347" s="200"/>
      <c r="OZV347" s="200"/>
      <c r="OZY347" s="200"/>
      <c r="PAB347" s="200"/>
      <c r="PAH347" s="200"/>
      <c r="PAQ347" s="200"/>
      <c r="PAS347" s="200"/>
      <c r="PAT347" s="200"/>
      <c r="PAV347" s="200"/>
      <c r="PAY347" s="200"/>
      <c r="PBB347" s="200"/>
      <c r="PBE347" s="200"/>
      <c r="PBH347" s="200"/>
      <c r="PBK347" s="200"/>
      <c r="PBM347" s="200"/>
      <c r="PBO347" s="200"/>
      <c r="PBR347" s="200"/>
      <c r="PBU347" s="200"/>
      <c r="PBX347" s="200"/>
      <c r="PCA347" s="200"/>
      <c r="PCD347" s="200"/>
      <c r="PCG347" s="200"/>
      <c r="PCJ347" s="200"/>
      <c r="PCL347" s="200"/>
      <c r="PCO347" s="200"/>
      <c r="PCR347" s="200"/>
      <c r="PCU347" s="200"/>
      <c r="PDA347" s="200"/>
      <c r="PDD347" s="200"/>
      <c r="PDF347" s="200"/>
      <c r="PEM347" s="200"/>
      <c r="PEP347" s="200"/>
      <c r="PES347" s="200"/>
      <c r="PEV347" s="200"/>
      <c r="PEY347" s="200"/>
      <c r="PEZ347" s="200"/>
      <c r="PFA347" s="200"/>
      <c r="PFD347" s="200"/>
      <c r="PFG347" s="200"/>
      <c r="PFJ347" s="200"/>
      <c r="PFM347" s="200"/>
      <c r="PFO347" s="200"/>
      <c r="PGC347" s="200"/>
      <c r="PGD347" s="200"/>
      <c r="PGE347" s="200"/>
      <c r="PGF347" s="200"/>
      <c r="PGG347" s="200"/>
      <c r="PGH347" s="200"/>
      <c r="PGI347" s="200"/>
      <c r="PGJ347" s="200"/>
      <c r="PGK347" s="200"/>
      <c r="PGL347" s="200"/>
      <c r="PGM347" s="200"/>
      <c r="PGN347" s="200"/>
      <c r="PGO347" s="200"/>
      <c r="PGP347" s="200"/>
      <c r="PGQ347" s="200"/>
      <c r="PGR347" s="200"/>
      <c r="PGS347" s="200"/>
      <c r="PGT347" s="200"/>
      <c r="PGU347" s="200"/>
      <c r="PHA347" s="200"/>
      <c r="PHB347" s="200"/>
      <c r="PHC347" s="200"/>
      <c r="PHD347" s="200"/>
      <c r="PHE347" s="200"/>
      <c r="PHF347" s="200"/>
      <c r="PHG347" s="200"/>
      <c r="PHI347" s="200"/>
      <c r="PHJ347" s="200"/>
      <c r="PHK347" s="200"/>
      <c r="PHL347" s="200"/>
      <c r="PHM347" s="200"/>
      <c r="PHN347" s="200"/>
      <c r="PHO347" s="200"/>
      <c r="PHP347" s="200"/>
      <c r="PHS347" s="200"/>
      <c r="PHV347" s="200"/>
      <c r="PHY347" s="200"/>
      <c r="PIB347" s="200"/>
      <c r="PIE347" s="200"/>
      <c r="PIH347" s="200"/>
      <c r="PIQ347" s="200"/>
      <c r="PIT347" s="200"/>
      <c r="PIW347" s="200"/>
      <c r="PIZ347" s="200"/>
      <c r="PJI347" s="200"/>
      <c r="PJO347" s="200"/>
      <c r="PJR347" s="200"/>
      <c r="PJU347" s="200"/>
      <c r="PJX347" s="200"/>
      <c r="PKD347" s="200"/>
      <c r="PKM347" s="200"/>
      <c r="PKO347" s="200"/>
      <c r="PKP347" s="200"/>
      <c r="PKR347" s="200"/>
      <c r="PKU347" s="200"/>
      <c r="PKX347" s="200"/>
      <c r="PLA347" s="200"/>
      <c r="PLD347" s="200"/>
      <c r="PLG347" s="200"/>
      <c r="PLI347" s="200"/>
      <c r="PLK347" s="200"/>
      <c r="PLN347" s="200"/>
      <c r="PLQ347" s="200"/>
      <c r="PLT347" s="200"/>
      <c r="PLW347" s="200"/>
      <c r="PLZ347" s="200"/>
      <c r="PMC347" s="200"/>
      <c r="PMF347" s="200"/>
      <c r="PMH347" s="200"/>
      <c r="PMK347" s="200"/>
      <c r="PMN347" s="200"/>
      <c r="PMQ347" s="200"/>
      <c r="PMW347" s="200"/>
      <c r="PMZ347" s="200"/>
      <c r="PNB347" s="200"/>
      <c r="POI347" s="200"/>
      <c r="POL347" s="200"/>
      <c r="POO347" s="200"/>
      <c r="POR347" s="200"/>
      <c r="POU347" s="200"/>
      <c r="POV347" s="200"/>
      <c r="POW347" s="200"/>
      <c r="POZ347" s="200"/>
      <c r="PPC347" s="200"/>
      <c r="PPF347" s="200"/>
      <c r="PPI347" s="200"/>
      <c r="PPK347" s="200"/>
      <c r="PPY347" s="200"/>
      <c r="PPZ347" s="200"/>
      <c r="PQA347" s="200"/>
      <c r="PQB347" s="200"/>
      <c r="PQC347" s="200"/>
      <c r="PQD347" s="200"/>
      <c r="PQE347" s="200"/>
      <c r="PQF347" s="200"/>
      <c r="PQG347" s="200"/>
      <c r="PQH347" s="200"/>
      <c r="PQI347" s="200"/>
      <c r="PQJ347" s="200"/>
      <c r="PQK347" s="200"/>
      <c r="PQL347" s="200"/>
      <c r="PQM347" s="200"/>
      <c r="PQN347" s="200"/>
      <c r="PQO347" s="200"/>
      <c r="PQP347" s="200"/>
      <c r="PQQ347" s="200"/>
      <c r="PQW347" s="200"/>
      <c r="PQX347" s="200"/>
      <c r="PQY347" s="200"/>
      <c r="PQZ347" s="200"/>
      <c r="PRA347" s="200"/>
      <c r="PRB347" s="200"/>
      <c r="PRC347" s="200"/>
      <c r="PRE347" s="200"/>
      <c r="PRF347" s="200"/>
      <c r="PRG347" s="200"/>
      <c r="PRH347" s="200"/>
      <c r="PRI347" s="200"/>
      <c r="PRJ347" s="200"/>
      <c r="PRK347" s="200"/>
      <c r="PRL347" s="200"/>
      <c r="PRO347" s="200"/>
      <c r="PRR347" s="200"/>
      <c r="PRU347" s="200"/>
      <c r="PRX347" s="200"/>
      <c r="PSA347" s="200"/>
      <c r="PSD347" s="200"/>
      <c r="PSM347" s="200"/>
      <c r="PSP347" s="200"/>
      <c r="PSS347" s="200"/>
      <c r="PSV347" s="200"/>
      <c r="PTE347" s="200"/>
      <c r="PTK347" s="200"/>
      <c r="PTN347" s="200"/>
      <c r="PTQ347" s="200"/>
      <c r="PTT347" s="200"/>
      <c r="PTZ347" s="200"/>
      <c r="PUI347" s="200"/>
      <c r="PUK347" s="200"/>
      <c r="PUL347" s="200"/>
      <c r="PUN347" s="200"/>
      <c r="PUQ347" s="200"/>
      <c r="PUT347" s="200"/>
      <c r="PUW347" s="200"/>
      <c r="PUZ347" s="200"/>
      <c r="PVC347" s="200"/>
      <c r="PVE347" s="200"/>
      <c r="PVG347" s="200"/>
      <c r="PVJ347" s="200"/>
      <c r="PVM347" s="200"/>
      <c r="PVP347" s="200"/>
      <c r="PVS347" s="200"/>
      <c r="PVV347" s="200"/>
      <c r="PVY347" s="200"/>
      <c r="PWB347" s="200"/>
      <c r="PWD347" s="200"/>
      <c r="PWG347" s="200"/>
      <c r="PWJ347" s="200"/>
      <c r="PWM347" s="200"/>
      <c r="PWS347" s="200"/>
      <c r="PWV347" s="200"/>
      <c r="PWX347" s="200"/>
      <c r="PYE347" s="200"/>
      <c r="PYH347" s="200"/>
      <c r="PYK347" s="200"/>
      <c r="PYN347" s="200"/>
      <c r="PYQ347" s="200"/>
      <c r="PYR347" s="200"/>
      <c r="PYS347" s="200"/>
      <c r="PYV347" s="200"/>
      <c r="PYY347" s="200"/>
      <c r="PZB347" s="200"/>
      <c r="PZE347" s="200"/>
      <c r="PZG347" s="200"/>
      <c r="PZU347" s="200"/>
      <c r="PZV347" s="200"/>
      <c r="PZW347" s="200"/>
      <c r="PZX347" s="200"/>
      <c r="PZY347" s="200"/>
      <c r="PZZ347" s="200"/>
      <c r="QAA347" s="200"/>
      <c r="QAB347" s="200"/>
      <c r="QAC347" s="200"/>
      <c r="QAD347" s="200"/>
      <c r="QAE347" s="200"/>
      <c r="QAF347" s="200"/>
      <c r="QAG347" s="200"/>
      <c r="QAH347" s="200"/>
      <c r="QAI347" s="200"/>
      <c r="QAJ347" s="200"/>
      <c r="QAK347" s="200"/>
      <c r="QAL347" s="200"/>
      <c r="QAM347" s="200"/>
      <c r="QAS347" s="200"/>
      <c r="QAT347" s="200"/>
      <c r="QAU347" s="200"/>
      <c r="QAV347" s="200"/>
      <c r="QAW347" s="200"/>
      <c r="QAX347" s="200"/>
      <c r="QAY347" s="200"/>
      <c r="QBA347" s="200"/>
      <c r="QBB347" s="200"/>
      <c r="QBC347" s="200"/>
      <c r="QBD347" s="200"/>
      <c r="QBE347" s="200"/>
      <c r="QBF347" s="200"/>
      <c r="QBG347" s="200"/>
      <c r="QBH347" s="200"/>
      <c r="QBK347" s="200"/>
      <c r="QBN347" s="200"/>
      <c r="QBQ347" s="200"/>
      <c r="QBT347" s="200"/>
      <c r="QBW347" s="200"/>
      <c r="QBZ347" s="200"/>
      <c r="QCI347" s="200"/>
      <c r="QCL347" s="200"/>
      <c r="QCO347" s="200"/>
      <c r="QCR347" s="200"/>
      <c r="QDA347" s="200"/>
      <c r="QDG347" s="200"/>
      <c r="QDJ347" s="200"/>
      <c r="QDM347" s="200"/>
      <c r="QDP347" s="200"/>
      <c r="QDV347" s="200"/>
      <c r="QEE347" s="200"/>
      <c r="QEG347" s="200"/>
      <c r="QEH347" s="200"/>
      <c r="QEJ347" s="200"/>
      <c r="QEM347" s="200"/>
      <c r="QEP347" s="200"/>
      <c r="QES347" s="200"/>
      <c r="QEV347" s="200"/>
      <c r="QEY347" s="200"/>
      <c r="QFA347" s="200"/>
      <c r="QFC347" s="200"/>
      <c r="QFF347" s="200"/>
      <c r="QFI347" s="200"/>
      <c r="QFL347" s="200"/>
      <c r="QFO347" s="200"/>
      <c r="QFR347" s="200"/>
      <c r="QFU347" s="200"/>
      <c r="QFX347" s="200"/>
      <c r="QFZ347" s="200"/>
      <c r="QGC347" s="200"/>
      <c r="QGF347" s="200"/>
      <c r="QGI347" s="200"/>
      <c r="QGO347" s="200"/>
      <c r="QGR347" s="200"/>
      <c r="QGT347" s="200"/>
      <c r="QIA347" s="200"/>
      <c r="QID347" s="200"/>
      <c r="QIG347" s="200"/>
      <c r="QIJ347" s="200"/>
      <c r="QIM347" s="200"/>
      <c r="QIN347" s="200"/>
      <c r="QIO347" s="200"/>
      <c r="QIR347" s="200"/>
      <c r="QIU347" s="200"/>
      <c r="QIX347" s="200"/>
      <c r="QJA347" s="200"/>
      <c r="QJC347" s="200"/>
      <c r="QJQ347" s="200"/>
      <c r="QJR347" s="200"/>
      <c r="QJS347" s="200"/>
      <c r="QJT347" s="200"/>
      <c r="QJU347" s="200"/>
      <c r="QJV347" s="200"/>
      <c r="QJW347" s="200"/>
      <c r="QJX347" s="200"/>
      <c r="QJY347" s="200"/>
      <c r="QJZ347" s="200"/>
      <c r="QKA347" s="200"/>
      <c r="QKB347" s="200"/>
      <c r="QKC347" s="200"/>
      <c r="QKD347" s="200"/>
      <c r="QKE347" s="200"/>
      <c r="QKF347" s="200"/>
      <c r="QKG347" s="200"/>
      <c r="QKH347" s="200"/>
      <c r="QKI347" s="200"/>
      <c r="QKO347" s="200"/>
      <c r="QKP347" s="200"/>
      <c r="QKQ347" s="200"/>
      <c r="QKR347" s="200"/>
      <c r="QKS347" s="200"/>
      <c r="QKT347" s="200"/>
      <c r="QKU347" s="200"/>
      <c r="QKW347" s="200"/>
      <c r="QKX347" s="200"/>
      <c r="QKY347" s="200"/>
      <c r="QKZ347" s="200"/>
      <c r="QLA347" s="200"/>
      <c r="QLB347" s="200"/>
      <c r="QLC347" s="200"/>
      <c r="QLD347" s="200"/>
      <c r="QLG347" s="200"/>
      <c r="QLJ347" s="200"/>
      <c r="QLM347" s="200"/>
      <c r="QLP347" s="200"/>
      <c r="QLS347" s="200"/>
      <c r="QLV347" s="200"/>
      <c r="QME347" s="200"/>
      <c r="QMH347" s="200"/>
      <c r="QMK347" s="200"/>
      <c r="QMN347" s="200"/>
      <c r="QMW347" s="200"/>
      <c r="QNC347" s="200"/>
      <c r="QNF347" s="200"/>
      <c r="QNI347" s="200"/>
      <c r="QNL347" s="200"/>
      <c r="QNR347" s="200"/>
      <c r="QOA347" s="200"/>
      <c r="QOC347" s="200"/>
      <c r="QOD347" s="200"/>
      <c r="QOF347" s="200"/>
      <c r="QOI347" s="200"/>
      <c r="QOL347" s="200"/>
      <c r="QOO347" s="200"/>
      <c r="QOR347" s="200"/>
      <c r="QOU347" s="200"/>
      <c r="QOW347" s="200"/>
      <c r="QOY347" s="200"/>
      <c r="QPB347" s="200"/>
      <c r="QPE347" s="200"/>
      <c r="QPH347" s="200"/>
      <c r="QPK347" s="200"/>
      <c r="QPN347" s="200"/>
      <c r="QPQ347" s="200"/>
      <c r="QPT347" s="200"/>
      <c r="QPV347" s="200"/>
      <c r="QPY347" s="200"/>
      <c r="QQB347" s="200"/>
      <c r="QQE347" s="200"/>
      <c r="QQK347" s="200"/>
      <c r="QQN347" s="200"/>
      <c r="QQP347" s="200"/>
      <c r="QRW347" s="200"/>
      <c r="QRZ347" s="200"/>
      <c r="QSC347" s="200"/>
      <c r="QSF347" s="200"/>
      <c r="QSI347" s="200"/>
      <c r="QSJ347" s="200"/>
      <c r="QSK347" s="200"/>
      <c r="QSN347" s="200"/>
      <c r="QSQ347" s="200"/>
      <c r="QST347" s="200"/>
      <c r="QSW347" s="200"/>
      <c r="QSY347" s="200"/>
      <c r="QTM347" s="200"/>
      <c r="QTN347" s="200"/>
      <c r="QTO347" s="200"/>
      <c r="QTP347" s="200"/>
      <c r="QTQ347" s="200"/>
      <c r="QTR347" s="200"/>
      <c r="QTS347" s="200"/>
      <c r="QTT347" s="200"/>
      <c r="QTU347" s="200"/>
      <c r="QTV347" s="200"/>
      <c r="QTW347" s="200"/>
      <c r="QTX347" s="200"/>
      <c r="QTY347" s="200"/>
      <c r="QTZ347" s="200"/>
      <c r="QUA347" s="200"/>
      <c r="QUB347" s="200"/>
      <c r="QUC347" s="200"/>
      <c r="QUD347" s="200"/>
      <c r="QUE347" s="200"/>
      <c r="QUK347" s="200"/>
      <c r="QUL347" s="200"/>
      <c r="QUM347" s="200"/>
      <c r="QUN347" s="200"/>
      <c r="QUO347" s="200"/>
      <c r="QUP347" s="200"/>
      <c r="QUQ347" s="200"/>
      <c r="QUS347" s="200"/>
      <c r="QUT347" s="200"/>
      <c r="QUU347" s="200"/>
      <c r="QUV347" s="200"/>
      <c r="QUW347" s="200"/>
      <c r="QUX347" s="200"/>
      <c r="QUY347" s="200"/>
      <c r="QUZ347" s="200"/>
      <c r="QVC347" s="200"/>
      <c r="QVF347" s="200"/>
      <c r="QVI347" s="200"/>
      <c r="QVL347" s="200"/>
      <c r="QVO347" s="200"/>
      <c r="QVR347" s="200"/>
      <c r="QWA347" s="200"/>
      <c r="QWD347" s="200"/>
      <c r="QWG347" s="200"/>
      <c r="QWJ347" s="200"/>
      <c r="QWS347" s="200"/>
      <c r="QWY347" s="200"/>
      <c r="QXB347" s="200"/>
      <c r="QXE347" s="200"/>
      <c r="QXH347" s="200"/>
      <c r="QXN347" s="200"/>
      <c r="QXW347" s="200"/>
      <c r="QXY347" s="200"/>
      <c r="QXZ347" s="200"/>
      <c r="QYB347" s="200"/>
      <c r="QYE347" s="200"/>
      <c r="QYH347" s="200"/>
      <c r="QYK347" s="200"/>
      <c r="QYN347" s="200"/>
      <c r="QYQ347" s="200"/>
      <c r="QYS347" s="200"/>
      <c r="QYU347" s="200"/>
      <c r="QYX347" s="200"/>
      <c r="QZA347" s="200"/>
      <c r="QZD347" s="200"/>
      <c r="QZG347" s="200"/>
      <c r="QZJ347" s="200"/>
      <c r="QZM347" s="200"/>
      <c r="QZP347" s="200"/>
      <c r="QZR347" s="200"/>
      <c r="QZU347" s="200"/>
      <c r="QZX347" s="200"/>
      <c r="RAA347" s="200"/>
      <c r="RAG347" s="200"/>
      <c r="RAJ347" s="200"/>
      <c r="RAL347" s="200"/>
      <c r="RBS347" s="200"/>
      <c r="RBV347" s="200"/>
      <c r="RBY347" s="200"/>
      <c r="RCB347" s="200"/>
      <c r="RCE347" s="200"/>
      <c r="RCF347" s="200"/>
      <c r="RCG347" s="200"/>
      <c r="RCJ347" s="200"/>
      <c r="RCM347" s="200"/>
      <c r="RCP347" s="200"/>
      <c r="RCS347" s="200"/>
      <c r="RCU347" s="200"/>
      <c r="RDI347" s="200"/>
      <c r="RDJ347" s="200"/>
      <c r="RDK347" s="200"/>
      <c r="RDL347" s="200"/>
      <c r="RDM347" s="200"/>
      <c r="RDN347" s="200"/>
      <c r="RDO347" s="200"/>
      <c r="RDP347" s="200"/>
      <c r="RDQ347" s="200"/>
      <c r="RDR347" s="200"/>
      <c r="RDS347" s="200"/>
      <c r="RDT347" s="200"/>
      <c r="RDU347" s="200"/>
      <c r="RDV347" s="200"/>
      <c r="RDW347" s="200"/>
      <c r="RDX347" s="200"/>
      <c r="RDY347" s="200"/>
      <c r="RDZ347" s="200"/>
      <c r="REA347" s="200"/>
      <c r="REG347" s="200"/>
      <c r="REH347" s="200"/>
      <c r="REI347" s="200"/>
      <c r="REJ347" s="200"/>
      <c r="REK347" s="200"/>
      <c r="REL347" s="200"/>
      <c r="REM347" s="200"/>
      <c r="REO347" s="200"/>
      <c r="REP347" s="200"/>
      <c r="REQ347" s="200"/>
      <c r="RER347" s="200"/>
      <c r="RES347" s="200"/>
      <c r="RET347" s="200"/>
      <c r="REU347" s="200"/>
      <c r="REV347" s="200"/>
      <c r="REY347" s="200"/>
      <c r="RFB347" s="200"/>
      <c r="RFE347" s="200"/>
      <c r="RFH347" s="200"/>
      <c r="RFK347" s="200"/>
      <c r="RFN347" s="200"/>
      <c r="RFW347" s="200"/>
      <c r="RFZ347" s="200"/>
      <c r="RGC347" s="200"/>
      <c r="RGF347" s="200"/>
      <c r="RGO347" s="200"/>
      <c r="RGU347" s="200"/>
      <c r="RGX347" s="200"/>
      <c r="RHA347" s="200"/>
      <c r="RHD347" s="200"/>
      <c r="RHJ347" s="200"/>
      <c r="RHS347" s="200"/>
      <c r="RHU347" s="200"/>
      <c r="RHV347" s="200"/>
      <c r="RHX347" s="200"/>
      <c r="RIA347" s="200"/>
      <c r="RID347" s="200"/>
      <c r="RIG347" s="200"/>
      <c r="RIJ347" s="200"/>
      <c r="RIM347" s="200"/>
      <c r="RIO347" s="200"/>
      <c r="RIQ347" s="200"/>
      <c r="RIT347" s="200"/>
      <c r="RIW347" s="200"/>
      <c r="RIZ347" s="200"/>
      <c r="RJC347" s="200"/>
      <c r="RJF347" s="200"/>
      <c r="RJI347" s="200"/>
      <c r="RJL347" s="200"/>
      <c r="RJN347" s="200"/>
      <c r="RJQ347" s="200"/>
      <c r="RJT347" s="200"/>
      <c r="RJW347" s="200"/>
      <c r="RKC347" s="200"/>
      <c r="RKF347" s="200"/>
      <c r="RKH347" s="200"/>
      <c r="RLO347" s="200"/>
      <c r="RLR347" s="200"/>
      <c r="RLU347" s="200"/>
      <c r="RLX347" s="200"/>
      <c r="RMA347" s="200"/>
      <c r="RMB347" s="200"/>
      <c r="RMC347" s="200"/>
      <c r="RMF347" s="200"/>
      <c r="RMI347" s="200"/>
      <c r="RML347" s="200"/>
      <c r="RMO347" s="200"/>
      <c r="RMQ347" s="200"/>
      <c r="RNE347" s="200"/>
      <c r="RNF347" s="200"/>
      <c r="RNG347" s="200"/>
      <c r="RNH347" s="200"/>
      <c r="RNI347" s="200"/>
      <c r="RNJ347" s="200"/>
      <c r="RNK347" s="200"/>
      <c r="RNL347" s="200"/>
      <c r="RNM347" s="200"/>
      <c r="RNN347" s="200"/>
      <c r="RNO347" s="200"/>
      <c r="RNP347" s="200"/>
      <c r="RNQ347" s="200"/>
      <c r="RNR347" s="200"/>
      <c r="RNS347" s="200"/>
      <c r="RNT347" s="200"/>
      <c r="RNU347" s="200"/>
      <c r="RNV347" s="200"/>
      <c r="RNW347" s="200"/>
      <c r="ROC347" s="200"/>
      <c r="ROD347" s="200"/>
      <c r="ROE347" s="200"/>
      <c r="ROF347" s="200"/>
      <c r="ROG347" s="200"/>
      <c r="ROH347" s="200"/>
      <c r="ROI347" s="200"/>
      <c r="ROK347" s="200"/>
      <c r="ROL347" s="200"/>
      <c r="ROM347" s="200"/>
      <c r="RON347" s="200"/>
      <c r="ROO347" s="200"/>
      <c r="ROP347" s="200"/>
      <c r="ROQ347" s="200"/>
      <c r="ROR347" s="200"/>
      <c r="ROU347" s="200"/>
      <c r="ROX347" s="200"/>
      <c r="RPA347" s="200"/>
      <c r="RPD347" s="200"/>
      <c r="RPG347" s="200"/>
      <c r="RPJ347" s="200"/>
      <c r="RPS347" s="200"/>
      <c r="RPV347" s="200"/>
      <c r="RPY347" s="200"/>
      <c r="RQB347" s="200"/>
      <c r="RQK347" s="200"/>
      <c r="RQQ347" s="200"/>
      <c r="RQT347" s="200"/>
      <c r="RQW347" s="200"/>
      <c r="RQZ347" s="200"/>
      <c r="RRF347" s="200"/>
      <c r="RRO347" s="200"/>
      <c r="RRQ347" s="200"/>
      <c r="RRR347" s="200"/>
      <c r="RRT347" s="200"/>
      <c r="RRW347" s="200"/>
      <c r="RRZ347" s="200"/>
      <c r="RSC347" s="200"/>
      <c r="RSF347" s="200"/>
      <c r="RSI347" s="200"/>
      <c r="RSK347" s="200"/>
      <c r="RSM347" s="200"/>
      <c r="RSP347" s="200"/>
      <c r="RSS347" s="200"/>
      <c r="RSV347" s="200"/>
      <c r="RSY347" s="200"/>
      <c r="RTB347" s="200"/>
      <c r="RTE347" s="200"/>
      <c r="RTH347" s="200"/>
      <c r="RTJ347" s="200"/>
      <c r="RTM347" s="200"/>
      <c r="RTP347" s="200"/>
      <c r="RTS347" s="200"/>
      <c r="RTY347" s="200"/>
      <c r="RUB347" s="200"/>
      <c r="RUD347" s="200"/>
      <c r="RVK347" s="200"/>
      <c r="RVN347" s="200"/>
      <c r="RVQ347" s="200"/>
      <c r="RVT347" s="200"/>
      <c r="RVW347" s="200"/>
      <c r="RVX347" s="200"/>
      <c r="RVY347" s="200"/>
      <c r="RWB347" s="200"/>
      <c r="RWE347" s="200"/>
      <c r="RWH347" s="200"/>
      <c r="RWK347" s="200"/>
      <c r="RWM347" s="200"/>
      <c r="RXA347" s="200"/>
      <c r="RXB347" s="200"/>
      <c r="RXC347" s="200"/>
      <c r="RXD347" s="200"/>
      <c r="RXE347" s="200"/>
      <c r="RXF347" s="200"/>
      <c r="RXG347" s="200"/>
      <c r="RXH347" s="200"/>
      <c r="RXI347" s="200"/>
      <c r="RXJ347" s="200"/>
      <c r="RXK347" s="200"/>
      <c r="RXL347" s="200"/>
      <c r="RXM347" s="200"/>
      <c r="RXN347" s="200"/>
      <c r="RXO347" s="200"/>
      <c r="RXP347" s="200"/>
      <c r="RXQ347" s="200"/>
      <c r="RXR347" s="200"/>
      <c r="RXS347" s="200"/>
      <c r="RXY347" s="200"/>
      <c r="RXZ347" s="200"/>
      <c r="RYA347" s="200"/>
      <c r="RYB347" s="200"/>
      <c r="RYC347" s="200"/>
      <c r="RYD347" s="200"/>
      <c r="RYE347" s="200"/>
      <c r="RYG347" s="200"/>
      <c r="RYH347" s="200"/>
      <c r="RYI347" s="200"/>
      <c r="RYJ347" s="200"/>
      <c r="RYK347" s="200"/>
      <c r="RYL347" s="200"/>
      <c r="RYM347" s="200"/>
      <c r="RYN347" s="200"/>
      <c r="RYQ347" s="200"/>
      <c r="RYT347" s="200"/>
      <c r="RYW347" s="200"/>
      <c r="RYZ347" s="200"/>
      <c r="RZC347" s="200"/>
      <c r="RZF347" s="200"/>
      <c r="RZO347" s="200"/>
      <c r="RZR347" s="200"/>
      <c r="RZU347" s="200"/>
      <c r="RZX347" s="200"/>
      <c r="SAG347" s="200"/>
      <c r="SAM347" s="200"/>
      <c r="SAP347" s="200"/>
      <c r="SAS347" s="200"/>
      <c r="SAV347" s="200"/>
      <c r="SBB347" s="200"/>
      <c r="SBK347" s="200"/>
      <c r="SBM347" s="200"/>
      <c r="SBN347" s="200"/>
      <c r="SBP347" s="200"/>
      <c r="SBS347" s="200"/>
      <c r="SBV347" s="200"/>
      <c r="SBY347" s="200"/>
      <c r="SCB347" s="200"/>
      <c r="SCE347" s="200"/>
      <c r="SCG347" s="200"/>
      <c r="SCI347" s="200"/>
      <c r="SCL347" s="200"/>
      <c r="SCO347" s="200"/>
      <c r="SCR347" s="200"/>
      <c r="SCU347" s="200"/>
      <c r="SCX347" s="200"/>
      <c r="SDA347" s="200"/>
      <c r="SDD347" s="200"/>
      <c r="SDF347" s="200"/>
      <c r="SDI347" s="200"/>
      <c r="SDL347" s="200"/>
      <c r="SDO347" s="200"/>
      <c r="SDU347" s="200"/>
      <c r="SDX347" s="200"/>
      <c r="SDZ347" s="200"/>
      <c r="SFG347" s="200"/>
      <c r="SFJ347" s="200"/>
      <c r="SFM347" s="200"/>
      <c r="SFP347" s="200"/>
      <c r="SFS347" s="200"/>
      <c r="SFT347" s="200"/>
      <c r="SFU347" s="200"/>
      <c r="SFX347" s="200"/>
      <c r="SGA347" s="200"/>
      <c r="SGD347" s="200"/>
      <c r="SGG347" s="200"/>
      <c r="SGI347" s="200"/>
      <c r="SGW347" s="200"/>
      <c r="SGX347" s="200"/>
      <c r="SGY347" s="200"/>
      <c r="SGZ347" s="200"/>
      <c r="SHA347" s="200"/>
      <c r="SHB347" s="200"/>
      <c r="SHC347" s="200"/>
      <c r="SHD347" s="200"/>
      <c r="SHE347" s="200"/>
      <c r="SHF347" s="200"/>
      <c r="SHG347" s="200"/>
      <c r="SHH347" s="200"/>
      <c r="SHI347" s="200"/>
      <c r="SHJ347" s="200"/>
      <c r="SHK347" s="200"/>
      <c r="SHL347" s="200"/>
      <c r="SHM347" s="200"/>
      <c r="SHN347" s="200"/>
      <c r="SHO347" s="200"/>
      <c r="SHU347" s="200"/>
      <c r="SHV347" s="200"/>
      <c r="SHW347" s="200"/>
      <c r="SHX347" s="200"/>
      <c r="SHY347" s="200"/>
      <c r="SHZ347" s="200"/>
      <c r="SIA347" s="200"/>
      <c r="SIC347" s="200"/>
      <c r="SID347" s="200"/>
      <c r="SIE347" s="200"/>
      <c r="SIF347" s="200"/>
      <c r="SIG347" s="200"/>
      <c r="SIH347" s="200"/>
      <c r="SII347" s="200"/>
      <c r="SIJ347" s="200"/>
      <c r="SIM347" s="200"/>
      <c r="SIP347" s="200"/>
      <c r="SIS347" s="200"/>
      <c r="SIV347" s="200"/>
      <c r="SIY347" s="200"/>
      <c r="SJB347" s="200"/>
      <c r="SJK347" s="200"/>
      <c r="SJN347" s="200"/>
      <c r="SJQ347" s="200"/>
      <c r="SJT347" s="200"/>
      <c r="SKC347" s="200"/>
      <c r="SKI347" s="200"/>
      <c r="SKL347" s="200"/>
      <c r="SKO347" s="200"/>
      <c r="SKR347" s="200"/>
      <c r="SKX347" s="200"/>
      <c r="SLG347" s="200"/>
      <c r="SLI347" s="200"/>
      <c r="SLJ347" s="200"/>
      <c r="SLL347" s="200"/>
      <c r="SLO347" s="200"/>
      <c r="SLR347" s="200"/>
      <c r="SLU347" s="200"/>
      <c r="SLX347" s="200"/>
      <c r="SMA347" s="200"/>
      <c r="SMC347" s="200"/>
      <c r="SME347" s="200"/>
      <c r="SMH347" s="200"/>
      <c r="SMK347" s="200"/>
      <c r="SMN347" s="200"/>
      <c r="SMQ347" s="200"/>
      <c r="SMT347" s="200"/>
      <c r="SMW347" s="200"/>
      <c r="SMZ347" s="200"/>
      <c r="SNB347" s="200"/>
      <c r="SNE347" s="200"/>
      <c r="SNH347" s="200"/>
      <c r="SNK347" s="200"/>
      <c r="SNQ347" s="200"/>
      <c r="SNT347" s="200"/>
      <c r="SNV347" s="200"/>
      <c r="SPC347" s="200"/>
      <c r="SPF347" s="200"/>
      <c r="SPI347" s="200"/>
      <c r="SPL347" s="200"/>
      <c r="SPO347" s="200"/>
      <c r="SPP347" s="200"/>
      <c r="SPQ347" s="200"/>
      <c r="SPT347" s="200"/>
      <c r="SPW347" s="200"/>
      <c r="SPZ347" s="200"/>
      <c r="SQC347" s="200"/>
      <c r="SQE347" s="200"/>
      <c r="SQS347" s="200"/>
      <c r="SQT347" s="200"/>
      <c r="SQU347" s="200"/>
      <c r="SQV347" s="200"/>
      <c r="SQW347" s="200"/>
      <c r="SQX347" s="200"/>
      <c r="SQY347" s="200"/>
      <c r="SQZ347" s="200"/>
      <c r="SRA347" s="200"/>
      <c r="SRB347" s="200"/>
      <c r="SRC347" s="200"/>
      <c r="SRD347" s="200"/>
      <c r="SRE347" s="200"/>
      <c r="SRF347" s="200"/>
      <c r="SRG347" s="200"/>
      <c r="SRH347" s="200"/>
      <c r="SRI347" s="200"/>
      <c r="SRJ347" s="200"/>
      <c r="SRK347" s="200"/>
      <c r="SRQ347" s="200"/>
      <c r="SRR347" s="200"/>
      <c r="SRS347" s="200"/>
      <c r="SRT347" s="200"/>
      <c r="SRU347" s="200"/>
      <c r="SRV347" s="200"/>
      <c r="SRW347" s="200"/>
      <c r="SRY347" s="200"/>
      <c r="SRZ347" s="200"/>
      <c r="SSA347" s="200"/>
      <c r="SSB347" s="200"/>
      <c r="SSC347" s="200"/>
      <c r="SSD347" s="200"/>
      <c r="SSE347" s="200"/>
      <c r="SSF347" s="200"/>
      <c r="SSI347" s="200"/>
      <c r="SSL347" s="200"/>
      <c r="SSO347" s="200"/>
      <c r="SSR347" s="200"/>
      <c r="SSU347" s="200"/>
      <c r="SSX347" s="200"/>
      <c r="STG347" s="200"/>
      <c r="STJ347" s="200"/>
      <c r="STM347" s="200"/>
      <c r="STP347" s="200"/>
      <c r="STY347" s="200"/>
      <c r="SUE347" s="200"/>
      <c r="SUH347" s="200"/>
      <c r="SUK347" s="200"/>
      <c r="SUN347" s="200"/>
      <c r="SUT347" s="200"/>
      <c r="SVC347" s="200"/>
      <c r="SVE347" s="200"/>
      <c r="SVF347" s="200"/>
      <c r="SVH347" s="200"/>
      <c r="SVK347" s="200"/>
      <c r="SVN347" s="200"/>
      <c r="SVQ347" s="200"/>
      <c r="SVT347" s="200"/>
      <c r="SVW347" s="200"/>
      <c r="SVY347" s="200"/>
      <c r="SWA347" s="200"/>
      <c r="SWD347" s="200"/>
      <c r="SWG347" s="200"/>
      <c r="SWJ347" s="200"/>
      <c r="SWM347" s="200"/>
      <c r="SWP347" s="200"/>
      <c r="SWS347" s="200"/>
      <c r="SWV347" s="200"/>
      <c r="SWX347" s="200"/>
      <c r="SXA347" s="200"/>
      <c r="SXD347" s="200"/>
      <c r="SXG347" s="200"/>
      <c r="SXM347" s="200"/>
      <c r="SXP347" s="200"/>
      <c r="SXR347" s="200"/>
      <c r="SYY347" s="200"/>
      <c r="SZB347" s="200"/>
      <c r="SZE347" s="200"/>
      <c r="SZH347" s="200"/>
      <c r="SZK347" s="200"/>
      <c r="SZL347" s="200"/>
      <c r="SZM347" s="200"/>
      <c r="SZP347" s="200"/>
      <c r="SZS347" s="200"/>
      <c r="SZV347" s="200"/>
      <c r="SZY347" s="200"/>
      <c r="TAA347" s="200"/>
      <c r="TAO347" s="200"/>
      <c r="TAP347" s="200"/>
      <c r="TAQ347" s="200"/>
      <c r="TAR347" s="200"/>
      <c r="TAS347" s="200"/>
      <c r="TAT347" s="200"/>
      <c r="TAU347" s="200"/>
      <c r="TAV347" s="200"/>
      <c r="TAW347" s="200"/>
      <c r="TAX347" s="200"/>
      <c r="TAY347" s="200"/>
      <c r="TAZ347" s="200"/>
      <c r="TBA347" s="200"/>
      <c r="TBB347" s="200"/>
      <c r="TBC347" s="200"/>
      <c r="TBD347" s="200"/>
      <c r="TBE347" s="200"/>
      <c r="TBF347" s="200"/>
      <c r="TBG347" s="200"/>
      <c r="TBM347" s="200"/>
      <c r="TBN347" s="200"/>
      <c r="TBO347" s="200"/>
      <c r="TBP347" s="200"/>
      <c r="TBQ347" s="200"/>
      <c r="TBR347" s="200"/>
      <c r="TBS347" s="200"/>
      <c r="TBU347" s="200"/>
      <c r="TBV347" s="200"/>
      <c r="TBW347" s="200"/>
      <c r="TBX347" s="200"/>
      <c r="TBY347" s="200"/>
      <c r="TBZ347" s="200"/>
      <c r="TCA347" s="200"/>
      <c r="TCB347" s="200"/>
      <c r="TCE347" s="200"/>
      <c r="TCH347" s="200"/>
      <c r="TCK347" s="200"/>
      <c r="TCN347" s="200"/>
      <c r="TCQ347" s="200"/>
      <c r="TCT347" s="200"/>
      <c r="TDC347" s="200"/>
      <c r="TDF347" s="200"/>
      <c r="TDI347" s="200"/>
      <c r="TDL347" s="200"/>
      <c r="TDU347" s="200"/>
      <c r="TEA347" s="200"/>
      <c r="TED347" s="200"/>
      <c r="TEG347" s="200"/>
      <c r="TEJ347" s="200"/>
      <c r="TEP347" s="200"/>
      <c r="TEY347" s="200"/>
      <c r="TFA347" s="200"/>
      <c r="TFB347" s="200"/>
      <c r="TFD347" s="200"/>
      <c r="TFG347" s="200"/>
      <c r="TFJ347" s="200"/>
      <c r="TFM347" s="200"/>
      <c r="TFP347" s="200"/>
      <c r="TFS347" s="200"/>
      <c r="TFU347" s="200"/>
      <c r="TFW347" s="200"/>
      <c r="TFZ347" s="200"/>
      <c r="TGC347" s="200"/>
      <c r="TGF347" s="200"/>
      <c r="TGI347" s="200"/>
      <c r="TGL347" s="200"/>
      <c r="TGO347" s="200"/>
      <c r="TGR347" s="200"/>
      <c r="TGT347" s="200"/>
      <c r="TGW347" s="200"/>
      <c r="TGZ347" s="200"/>
      <c r="THC347" s="200"/>
      <c r="THI347" s="200"/>
      <c r="THL347" s="200"/>
      <c r="THN347" s="200"/>
      <c r="TIU347" s="200"/>
      <c r="TIX347" s="200"/>
      <c r="TJA347" s="200"/>
      <c r="TJD347" s="200"/>
      <c r="TJG347" s="200"/>
      <c r="TJH347" s="200"/>
      <c r="TJI347" s="200"/>
      <c r="TJL347" s="200"/>
      <c r="TJO347" s="200"/>
      <c r="TJR347" s="200"/>
      <c r="TJU347" s="200"/>
      <c r="TJW347" s="200"/>
      <c r="TKK347" s="200"/>
      <c r="TKL347" s="200"/>
      <c r="TKM347" s="200"/>
      <c r="TKN347" s="200"/>
      <c r="TKO347" s="200"/>
      <c r="TKP347" s="200"/>
      <c r="TKQ347" s="200"/>
      <c r="TKR347" s="200"/>
      <c r="TKS347" s="200"/>
      <c r="TKT347" s="200"/>
      <c r="TKU347" s="200"/>
      <c r="TKV347" s="200"/>
      <c r="TKW347" s="200"/>
      <c r="TKX347" s="200"/>
      <c r="TKY347" s="200"/>
      <c r="TKZ347" s="200"/>
      <c r="TLA347" s="200"/>
      <c r="TLB347" s="200"/>
      <c r="TLC347" s="200"/>
      <c r="TLI347" s="200"/>
      <c r="TLJ347" s="200"/>
      <c r="TLK347" s="200"/>
      <c r="TLL347" s="200"/>
      <c r="TLM347" s="200"/>
      <c r="TLN347" s="200"/>
      <c r="TLO347" s="200"/>
      <c r="TLQ347" s="200"/>
      <c r="TLR347" s="200"/>
      <c r="TLS347" s="200"/>
      <c r="TLT347" s="200"/>
      <c r="TLU347" s="200"/>
      <c r="TLV347" s="200"/>
      <c r="TLW347" s="200"/>
      <c r="TLX347" s="200"/>
      <c r="TMA347" s="200"/>
      <c r="TMD347" s="200"/>
      <c r="TMG347" s="200"/>
      <c r="TMJ347" s="200"/>
      <c r="TMM347" s="200"/>
      <c r="TMP347" s="200"/>
      <c r="TMY347" s="200"/>
      <c r="TNB347" s="200"/>
      <c r="TNE347" s="200"/>
      <c r="TNH347" s="200"/>
      <c r="TNQ347" s="200"/>
      <c r="TNW347" s="200"/>
      <c r="TNZ347" s="200"/>
      <c r="TOC347" s="200"/>
      <c r="TOF347" s="200"/>
      <c r="TOL347" s="200"/>
      <c r="TOU347" s="200"/>
      <c r="TOW347" s="200"/>
      <c r="TOX347" s="200"/>
      <c r="TOZ347" s="200"/>
      <c r="TPC347" s="200"/>
      <c r="TPF347" s="200"/>
      <c r="TPI347" s="200"/>
      <c r="TPL347" s="200"/>
      <c r="TPO347" s="200"/>
      <c r="TPQ347" s="200"/>
      <c r="TPS347" s="200"/>
      <c r="TPV347" s="200"/>
      <c r="TPY347" s="200"/>
      <c r="TQB347" s="200"/>
      <c r="TQE347" s="200"/>
      <c r="TQH347" s="200"/>
      <c r="TQK347" s="200"/>
      <c r="TQN347" s="200"/>
      <c r="TQP347" s="200"/>
      <c r="TQS347" s="200"/>
      <c r="TQV347" s="200"/>
      <c r="TQY347" s="200"/>
      <c r="TRE347" s="200"/>
      <c r="TRH347" s="200"/>
      <c r="TRJ347" s="200"/>
      <c r="TSQ347" s="200"/>
      <c r="TST347" s="200"/>
      <c r="TSW347" s="200"/>
      <c r="TSZ347" s="200"/>
      <c r="TTC347" s="200"/>
      <c r="TTD347" s="200"/>
      <c r="TTE347" s="200"/>
      <c r="TTH347" s="200"/>
      <c r="TTK347" s="200"/>
      <c r="TTN347" s="200"/>
      <c r="TTQ347" s="200"/>
      <c r="TTS347" s="200"/>
      <c r="TUG347" s="200"/>
      <c r="TUH347" s="200"/>
      <c r="TUI347" s="200"/>
      <c r="TUJ347" s="200"/>
      <c r="TUK347" s="200"/>
      <c r="TUL347" s="200"/>
      <c r="TUM347" s="200"/>
      <c r="TUN347" s="200"/>
      <c r="TUO347" s="200"/>
      <c r="TUP347" s="200"/>
      <c r="TUQ347" s="200"/>
      <c r="TUR347" s="200"/>
      <c r="TUS347" s="200"/>
      <c r="TUT347" s="200"/>
      <c r="TUU347" s="200"/>
      <c r="TUV347" s="200"/>
      <c r="TUW347" s="200"/>
      <c r="TUX347" s="200"/>
      <c r="TUY347" s="200"/>
      <c r="TVE347" s="200"/>
      <c r="TVF347" s="200"/>
      <c r="TVG347" s="200"/>
      <c r="TVH347" s="200"/>
      <c r="TVI347" s="200"/>
      <c r="TVJ347" s="200"/>
      <c r="TVK347" s="200"/>
      <c r="TVM347" s="200"/>
      <c r="TVN347" s="200"/>
      <c r="TVO347" s="200"/>
      <c r="TVP347" s="200"/>
      <c r="TVQ347" s="200"/>
      <c r="TVR347" s="200"/>
      <c r="TVS347" s="200"/>
      <c r="TVT347" s="200"/>
      <c r="TVW347" s="200"/>
      <c r="TVZ347" s="200"/>
      <c r="TWC347" s="200"/>
      <c r="TWF347" s="200"/>
      <c r="TWI347" s="200"/>
      <c r="TWL347" s="200"/>
      <c r="TWU347" s="200"/>
      <c r="TWX347" s="200"/>
      <c r="TXA347" s="200"/>
      <c r="TXD347" s="200"/>
      <c r="TXM347" s="200"/>
      <c r="TXS347" s="200"/>
      <c r="TXV347" s="200"/>
      <c r="TXY347" s="200"/>
      <c r="TYB347" s="200"/>
      <c r="TYH347" s="200"/>
      <c r="TYQ347" s="200"/>
      <c r="TYS347" s="200"/>
      <c r="TYT347" s="200"/>
      <c r="TYV347" s="200"/>
      <c r="TYY347" s="200"/>
      <c r="TZB347" s="200"/>
      <c r="TZE347" s="200"/>
      <c r="TZH347" s="200"/>
      <c r="TZK347" s="200"/>
      <c r="TZM347" s="200"/>
      <c r="TZO347" s="200"/>
      <c r="TZR347" s="200"/>
      <c r="TZU347" s="200"/>
      <c r="TZX347" s="200"/>
      <c r="UAA347" s="200"/>
      <c r="UAD347" s="200"/>
      <c r="UAG347" s="200"/>
      <c r="UAJ347" s="200"/>
      <c r="UAL347" s="200"/>
      <c r="UAO347" s="200"/>
      <c r="UAR347" s="200"/>
      <c r="UAU347" s="200"/>
      <c r="UBA347" s="200"/>
      <c r="UBD347" s="200"/>
      <c r="UBF347" s="200"/>
      <c r="UCM347" s="200"/>
      <c r="UCP347" s="200"/>
      <c r="UCS347" s="200"/>
      <c r="UCV347" s="200"/>
      <c r="UCY347" s="200"/>
      <c r="UCZ347" s="200"/>
      <c r="UDA347" s="200"/>
      <c r="UDD347" s="200"/>
      <c r="UDG347" s="200"/>
      <c r="UDJ347" s="200"/>
      <c r="UDM347" s="200"/>
      <c r="UDO347" s="200"/>
      <c r="UEC347" s="200"/>
      <c r="UED347" s="200"/>
      <c r="UEE347" s="200"/>
      <c r="UEF347" s="200"/>
      <c r="UEG347" s="200"/>
      <c r="UEH347" s="200"/>
      <c r="UEI347" s="200"/>
      <c r="UEJ347" s="200"/>
      <c r="UEK347" s="200"/>
      <c r="UEL347" s="200"/>
      <c r="UEM347" s="200"/>
      <c r="UEN347" s="200"/>
      <c r="UEO347" s="200"/>
      <c r="UEP347" s="200"/>
      <c r="UEQ347" s="200"/>
      <c r="UER347" s="200"/>
      <c r="UES347" s="200"/>
      <c r="UET347" s="200"/>
      <c r="UEU347" s="200"/>
      <c r="UFA347" s="200"/>
      <c r="UFB347" s="200"/>
      <c r="UFC347" s="200"/>
      <c r="UFD347" s="200"/>
      <c r="UFE347" s="200"/>
      <c r="UFF347" s="200"/>
      <c r="UFG347" s="200"/>
      <c r="UFI347" s="200"/>
      <c r="UFJ347" s="200"/>
      <c r="UFK347" s="200"/>
      <c r="UFL347" s="200"/>
      <c r="UFM347" s="200"/>
      <c r="UFN347" s="200"/>
      <c r="UFO347" s="200"/>
      <c r="UFP347" s="200"/>
      <c r="UFS347" s="200"/>
      <c r="UFV347" s="200"/>
      <c r="UFY347" s="200"/>
      <c r="UGB347" s="200"/>
      <c r="UGE347" s="200"/>
      <c r="UGH347" s="200"/>
      <c r="UGQ347" s="200"/>
      <c r="UGT347" s="200"/>
      <c r="UGW347" s="200"/>
      <c r="UGZ347" s="200"/>
      <c r="UHI347" s="200"/>
      <c r="UHO347" s="200"/>
      <c r="UHR347" s="200"/>
      <c r="UHU347" s="200"/>
      <c r="UHX347" s="200"/>
      <c r="UID347" s="200"/>
      <c r="UIM347" s="200"/>
      <c r="UIO347" s="200"/>
      <c r="UIP347" s="200"/>
      <c r="UIR347" s="200"/>
      <c r="UIU347" s="200"/>
      <c r="UIX347" s="200"/>
      <c r="UJA347" s="200"/>
      <c r="UJD347" s="200"/>
      <c r="UJG347" s="200"/>
      <c r="UJI347" s="200"/>
      <c r="UJK347" s="200"/>
      <c r="UJN347" s="200"/>
      <c r="UJQ347" s="200"/>
      <c r="UJT347" s="200"/>
      <c r="UJW347" s="200"/>
      <c r="UJZ347" s="200"/>
      <c r="UKC347" s="200"/>
      <c r="UKF347" s="200"/>
      <c r="UKH347" s="200"/>
      <c r="UKK347" s="200"/>
      <c r="UKN347" s="200"/>
      <c r="UKQ347" s="200"/>
      <c r="UKW347" s="200"/>
      <c r="UKZ347" s="200"/>
      <c r="ULB347" s="200"/>
      <c r="UMI347" s="200"/>
      <c r="UML347" s="200"/>
      <c r="UMO347" s="200"/>
      <c r="UMR347" s="200"/>
      <c r="UMU347" s="200"/>
      <c r="UMV347" s="200"/>
      <c r="UMW347" s="200"/>
      <c r="UMZ347" s="200"/>
      <c r="UNC347" s="200"/>
      <c r="UNF347" s="200"/>
      <c r="UNI347" s="200"/>
      <c r="UNK347" s="200"/>
      <c r="UNY347" s="200"/>
      <c r="UNZ347" s="200"/>
      <c r="UOA347" s="200"/>
      <c r="UOB347" s="200"/>
      <c r="UOC347" s="200"/>
      <c r="UOD347" s="200"/>
      <c r="UOE347" s="200"/>
      <c r="UOF347" s="200"/>
      <c r="UOG347" s="200"/>
      <c r="UOH347" s="200"/>
      <c r="UOI347" s="200"/>
      <c r="UOJ347" s="200"/>
      <c r="UOK347" s="200"/>
      <c r="UOL347" s="200"/>
      <c r="UOM347" s="200"/>
      <c r="UON347" s="200"/>
      <c r="UOO347" s="200"/>
      <c r="UOP347" s="200"/>
      <c r="UOQ347" s="200"/>
      <c r="UOW347" s="200"/>
      <c r="UOX347" s="200"/>
      <c r="UOY347" s="200"/>
      <c r="UOZ347" s="200"/>
      <c r="UPA347" s="200"/>
      <c r="UPB347" s="200"/>
      <c r="UPC347" s="200"/>
      <c r="UPE347" s="200"/>
      <c r="UPF347" s="200"/>
      <c r="UPG347" s="200"/>
      <c r="UPH347" s="200"/>
      <c r="UPI347" s="200"/>
      <c r="UPJ347" s="200"/>
      <c r="UPK347" s="200"/>
      <c r="UPL347" s="200"/>
      <c r="UPO347" s="200"/>
      <c r="UPR347" s="200"/>
      <c r="UPU347" s="200"/>
      <c r="UPX347" s="200"/>
      <c r="UQA347" s="200"/>
      <c r="UQD347" s="200"/>
      <c r="UQM347" s="200"/>
      <c r="UQP347" s="200"/>
      <c r="UQS347" s="200"/>
      <c r="UQV347" s="200"/>
      <c r="URE347" s="200"/>
      <c r="URK347" s="200"/>
      <c r="URN347" s="200"/>
      <c r="URQ347" s="200"/>
      <c r="URT347" s="200"/>
      <c r="URZ347" s="200"/>
      <c r="USI347" s="200"/>
      <c r="USK347" s="200"/>
      <c r="USL347" s="200"/>
      <c r="USN347" s="200"/>
      <c r="USQ347" s="200"/>
      <c r="UST347" s="200"/>
      <c r="USW347" s="200"/>
      <c r="USZ347" s="200"/>
      <c r="UTC347" s="200"/>
      <c r="UTE347" s="200"/>
      <c r="UTG347" s="200"/>
      <c r="UTJ347" s="200"/>
      <c r="UTM347" s="200"/>
      <c r="UTP347" s="200"/>
      <c r="UTS347" s="200"/>
      <c r="UTV347" s="200"/>
      <c r="UTY347" s="200"/>
      <c r="UUB347" s="200"/>
      <c r="UUD347" s="200"/>
      <c r="UUG347" s="200"/>
      <c r="UUJ347" s="200"/>
      <c r="UUM347" s="200"/>
      <c r="UUS347" s="200"/>
      <c r="UUV347" s="200"/>
      <c r="UUX347" s="200"/>
      <c r="UWE347" s="200"/>
      <c r="UWH347" s="200"/>
      <c r="UWK347" s="200"/>
      <c r="UWN347" s="200"/>
      <c r="UWQ347" s="200"/>
      <c r="UWR347" s="200"/>
      <c r="UWS347" s="200"/>
      <c r="UWV347" s="200"/>
      <c r="UWY347" s="200"/>
      <c r="UXB347" s="200"/>
      <c r="UXE347" s="200"/>
      <c r="UXG347" s="200"/>
      <c r="UXU347" s="200"/>
      <c r="UXV347" s="200"/>
      <c r="UXW347" s="200"/>
      <c r="UXX347" s="200"/>
      <c r="UXY347" s="200"/>
      <c r="UXZ347" s="200"/>
      <c r="UYA347" s="200"/>
      <c r="UYB347" s="200"/>
      <c r="UYC347" s="200"/>
      <c r="UYD347" s="200"/>
      <c r="UYE347" s="200"/>
      <c r="UYF347" s="200"/>
      <c r="UYG347" s="200"/>
      <c r="UYH347" s="200"/>
      <c r="UYI347" s="200"/>
      <c r="UYJ347" s="200"/>
      <c r="UYK347" s="200"/>
      <c r="UYL347" s="200"/>
      <c r="UYM347" s="200"/>
      <c r="UYS347" s="200"/>
      <c r="UYT347" s="200"/>
      <c r="UYU347" s="200"/>
      <c r="UYV347" s="200"/>
      <c r="UYW347" s="200"/>
      <c r="UYX347" s="200"/>
      <c r="UYY347" s="200"/>
      <c r="UZA347" s="200"/>
      <c r="UZB347" s="200"/>
      <c r="UZC347" s="200"/>
      <c r="UZD347" s="200"/>
      <c r="UZE347" s="200"/>
      <c r="UZF347" s="200"/>
      <c r="UZG347" s="200"/>
      <c r="UZH347" s="200"/>
      <c r="UZK347" s="200"/>
      <c r="UZN347" s="200"/>
      <c r="UZQ347" s="200"/>
      <c r="UZT347" s="200"/>
      <c r="UZW347" s="200"/>
      <c r="UZZ347" s="200"/>
      <c r="VAI347" s="200"/>
      <c r="VAL347" s="200"/>
      <c r="VAO347" s="200"/>
      <c r="VAR347" s="200"/>
      <c r="VBA347" s="200"/>
      <c r="VBG347" s="200"/>
      <c r="VBJ347" s="200"/>
      <c r="VBM347" s="200"/>
      <c r="VBP347" s="200"/>
      <c r="VBV347" s="200"/>
      <c r="VCE347" s="200"/>
      <c r="VCG347" s="200"/>
      <c r="VCH347" s="200"/>
      <c r="VCJ347" s="200"/>
      <c r="VCM347" s="200"/>
      <c r="VCP347" s="200"/>
      <c r="VCS347" s="200"/>
      <c r="VCV347" s="200"/>
      <c r="VCY347" s="200"/>
      <c r="VDA347" s="200"/>
      <c r="VDC347" s="200"/>
      <c r="VDF347" s="200"/>
      <c r="VDI347" s="200"/>
      <c r="VDL347" s="200"/>
      <c r="VDO347" s="200"/>
      <c r="VDR347" s="200"/>
      <c r="VDU347" s="200"/>
      <c r="VDX347" s="200"/>
      <c r="VDZ347" s="200"/>
      <c r="VEC347" s="200"/>
      <c r="VEF347" s="200"/>
      <c r="VEI347" s="200"/>
      <c r="VEO347" s="200"/>
      <c r="VER347" s="200"/>
      <c r="VET347" s="200"/>
      <c r="VGA347" s="200"/>
      <c r="VGD347" s="200"/>
      <c r="VGG347" s="200"/>
      <c r="VGJ347" s="200"/>
      <c r="VGM347" s="200"/>
      <c r="VGN347" s="200"/>
      <c r="VGO347" s="200"/>
      <c r="VGR347" s="200"/>
      <c r="VGU347" s="200"/>
      <c r="VGX347" s="200"/>
      <c r="VHA347" s="200"/>
      <c r="VHC347" s="200"/>
      <c r="VHQ347" s="200"/>
      <c r="VHR347" s="200"/>
      <c r="VHS347" s="200"/>
      <c r="VHT347" s="200"/>
      <c r="VHU347" s="200"/>
      <c r="VHV347" s="200"/>
      <c r="VHW347" s="200"/>
      <c r="VHX347" s="200"/>
      <c r="VHY347" s="200"/>
      <c r="VHZ347" s="200"/>
      <c r="VIA347" s="200"/>
      <c r="VIB347" s="200"/>
      <c r="VIC347" s="200"/>
      <c r="VID347" s="200"/>
      <c r="VIE347" s="200"/>
      <c r="VIF347" s="200"/>
      <c r="VIG347" s="200"/>
      <c r="VIH347" s="200"/>
      <c r="VII347" s="200"/>
      <c r="VIO347" s="200"/>
      <c r="VIP347" s="200"/>
      <c r="VIQ347" s="200"/>
      <c r="VIR347" s="200"/>
      <c r="VIS347" s="200"/>
      <c r="VIT347" s="200"/>
      <c r="VIU347" s="200"/>
      <c r="VIW347" s="200"/>
      <c r="VIX347" s="200"/>
      <c r="VIY347" s="200"/>
      <c r="VIZ347" s="200"/>
      <c r="VJA347" s="200"/>
      <c r="VJB347" s="200"/>
      <c r="VJC347" s="200"/>
      <c r="VJD347" s="200"/>
      <c r="VJG347" s="200"/>
      <c r="VJJ347" s="200"/>
      <c r="VJM347" s="200"/>
      <c r="VJP347" s="200"/>
      <c r="VJS347" s="200"/>
      <c r="VJV347" s="200"/>
      <c r="VKE347" s="200"/>
      <c r="VKH347" s="200"/>
      <c r="VKK347" s="200"/>
      <c r="VKN347" s="200"/>
      <c r="VKW347" s="200"/>
      <c r="VLC347" s="200"/>
      <c r="VLF347" s="200"/>
      <c r="VLI347" s="200"/>
      <c r="VLL347" s="200"/>
      <c r="VLR347" s="200"/>
      <c r="VMA347" s="200"/>
      <c r="VMC347" s="200"/>
      <c r="VMD347" s="200"/>
      <c r="VMF347" s="200"/>
      <c r="VMI347" s="200"/>
      <c r="VML347" s="200"/>
      <c r="VMO347" s="200"/>
      <c r="VMR347" s="200"/>
      <c r="VMU347" s="200"/>
      <c r="VMW347" s="200"/>
      <c r="VMY347" s="200"/>
      <c r="VNB347" s="200"/>
      <c r="VNE347" s="200"/>
      <c r="VNH347" s="200"/>
      <c r="VNK347" s="200"/>
      <c r="VNN347" s="200"/>
      <c r="VNQ347" s="200"/>
      <c r="VNT347" s="200"/>
      <c r="VNV347" s="200"/>
      <c r="VNY347" s="200"/>
      <c r="VOB347" s="200"/>
      <c r="VOE347" s="200"/>
      <c r="VOK347" s="200"/>
      <c r="VON347" s="200"/>
      <c r="VOP347" s="200"/>
      <c r="VPW347" s="200"/>
      <c r="VPZ347" s="200"/>
      <c r="VQC347" s="200"/>
      <c r="VQF347" s="200"/>
      <c r="VQI347" s="200"/>
      <c r="VQJ347" s="200"/>
      <c r="VQK347" s="200"/>
      <c r="VQN347" s="200"/>
      <c r="VQQ347" s="200"/>
      <c r="VQT347" s="200"/>
      <c r="VQW347" s="200"/>
      <c r="VQY347" s="200"/>
      <c r="VRM347" s="200"/>
      <c r="VRN347" s="200"/>
      <c r="VRO347" s="200"/>
      <c r="VRP347" s="200"/>
      <c r="VRQ347" s="200"/>
      <c r="VRR347" s="200"/>
      <c r="VRS347" s="200"/>
      <c r="VRT347" s="200"/>
      <c r="VRU347" s="200"/>
      <c r="VRV347" s="200"/>
      <c r="VRW347" s="200"/>
      <c r="VRX347" s="200"/>
      <c r="VRY347" s="200"/>
      <c r="VRZ347" s="200"/>
      <c r="VSA347" s="200"/>
      <c r="VSB347" s="200"/>
      <c r="VSC347" s="200"/>
      <c r="VSD347" s="200"/>
      <c r="VSE347" s="200"/>
      <c r="VSK347" s="200"/>
      <c r="VSL347" s="200"/>
      <c r="VSM347" s="200"/>
      <c r="VSN347" s="200"/>
      <c r="VSO347" s="200"/>
      <c r="VSP347" s="200"/>
      <c r="VSQ347" s="200"/>
      <c r="VSS347" s="200"/>
      <c r="VST347" s="200"/>
      <c r="VSU347" s="200"/>
      <c r="VSV347" s="200"/>
      <c r="VSW347" s="200"/>
      <c r="VSX347" s="200"/>
      <c r="VSY347" s="200"/>
      <c r="VSZ347" s="200"/>
      <c r="VTC347" s="200"/>
      <c r="VTF347" s="200"/>
      <c r="VTI347" s="200"/>
      <c r="VTL347" s="200"/>
      <c r="VTO347" s="200"/>
      <c r="VTR347" s="200"/>
      <c r="VUA347" s="200"/>
      <c r="VUD347" s="200"/>
      <c r="VUG347" s="200"/>
      <c r="VUJ347" s="200"/>
      <c r="VUS347" s="200"/>
      <c r="VUY347" s="200"/>
      <c r="VVB347" s="200"/>
      <c r="VVE347" s="200"/>
      <c r="VVH347" s="200"/>
      <c r="VVN347" s="200"/>
      <c r="VVW347" s="200"/>
      <c r="VVY347" s="200"/>
      <c r="VVZ347" s="200"/>
      <c r="VWB347" s="200"/>
      <c r="VWE347" s="200"/>
      <c r="VWH347" s="200"/>
      <c r="VWK347" s="200"/>
      <c r="VWN347" s="200"/>
      <c r="VWQ347" s="200"/>
      <c r="VWS347" s="200"/>
      <c r="VWU347" s="200"/>
      <c r="VWX347" s="200"/>
      <c r="VXA347" s="200"/>
      <c r="VXD347" s="200"/>
      <c r="VXG347" s="200"/>
      <c r="VXJ347" s="200"/>
      <c r="VXM347" s="200"/>
      <c r="VXP347" s="200"/>
      <c r="VXR347" s="200"/>
      <c r="VXU347" s="200"/>
      <c r="VXX347" s="200"/>
      <c r="VYA347" s="200"/>
      <c r="VYG347" s="200"/>
      <c r="VYJ347" s="200"/>
      <c r="VYL347" s="200"/>
      <c r="VZS347" s="200"/>
      <c r="VZV347" s="200"/>
      <c r="VZY347" s="200"/>
      <c r="WAB347" s="200"/>
      <c r="WAE347" s="200"/>
      <c r="WAF347" s="200"/>
      <c r="WAG347" s="200"/>
      <c r="WAJ347" s="200"/>
      <c r="WAM347" s="200"/>
      <c r="WAP347" s="200"/>
      <c r="WAS347" s="200"/>
      <c r="WAU347" s="200"/>
      <c r="WBI347" s="200"/>
      <c r="WBJ347" s="200"/>
      <c r="WBK347" s="200"/>
      <c r="WBL347" s="200"/>
      <c r="WBM347" s="200"/>
      <c r="WBN347" s="200"/>
      <c r="WBO347" s="200"/>
      <c r="WBP347" s="200"/>
      <c r="WBQ347" s="200"/>
      <c r="WBR347" s="200"/>
      <c r="WBS347" s="200"/>
      <c r="WBT347" s="200"/>
      <c r="WBU347" s="200"/>
      <c r="WBV347" s="200"/>
      <c r="WBW347" s="200"/>
      <c r="WBX347" s="200"/>
      <c r="WBY347" s="200"/>
      <c r="WBZ347" s="200"/>
      <c r="WCA347" s="200"/>
      <c r="WCG347" s="200"/>
      <c r="WCH347" s="200"/>
      <c r="WCI347" s="200"/>
      <c r="WCJ347" s="200"/>
      <c r="WCK347" s="200"/>
      <c r="WCL347" s="200"/>
      <c r="WCM347" s="200"/>
      <c r="WCO347" s="200"/>
      <c r="WCP347" s="200"/>
      <c r="WCQ347" s="200"/>
      <c r="WCR347" s="200"/>
      <c r="WCS347" s="200"/>
      <c r="WCT347" s="200"/>
      <c r="WCU347" s="200"/>
      <c r="WCV347" s="200"/>
      <c r="WCY347" s="200"/>
      <c r="WDB347" s="200"/>
      <c r="WDE347" s="200"/>
      <c r="WDH347" s="200"/>
      <c r="WDK347" s="200"/>
      <c r="WDN347" s="200"/>
      <c r="WDW347" s="200"/>
      <c r="WDZ347" s="200"/>
      <c r="WEC347" s="200"/>
      <c r="WEF347" s="200"/>
      <c r="WEO347" s="200"/>
      <c r="WEU347" s="200"/>
      <c r="WEX347" s="200"/>
      <c r="WFA347" s="200"/>
      <c r="WFD347" s="200"/>
      <c r="WFJ347" s="200"/>
      <c r="WFS347" s="200"/>
      <c r="WFU347" s="200"/>
      <c r="WFV347" s="200"/>
      <c r="WFX347" s="200"/>
      <c r="WGA347" s="200"/>
      <c r="WGD347" s="200"/>
      <c r="WGG347" s="200"/>
      <c r="WGJ347" s="200"/>
      <c r="WGM347" s="200"/>
      <c r="WGO347" s="200"/>
      <c r="WGQ347" s="200"/>
      <c r="WGT347" s="200"/>
      <c r="WGW347" s="200"/>
      <c r="WGZ347" s="200"/>
      <c r="WHC347" s="200"/>
      <c r="WHF347" s="200"/>
      <c r="WHI347" s="200"/>
      <c r="WHL347" s="200"/>
      <c r="WHN347" s="200"/>
      <c r="WHQ347" s="200"/>
      <c r="WHT347" s="200"/>
      <c r="WHW347" s="200"/>
      <c r="WIC347" s="200"/>
      <c r="WIF347" s="200"/>
      <c r="WIH347" s="200"/>
      <c r="WJO347" s="200"/>
      <c r="WJR347" s="200"/>
      <c r="WJU347" s="200"/>
      <c r="WJX347" s="200"/>
      <c r="WKA347" s="200"/>
      <c r="WKB347" s="200"/>
      <c r="WKC347" s="200"/>
      <c r="WKF347" s="200"/>
      <c r="WKI347" s="200"/>
      <c r="WKL347" s="200"/>
      <c r="WKO347" s="200"/>
      <c r="WKQ347" s="200"/>
      <c r="WLE347" s="200"/>
      <c r="WLF347" s="200"/>
      <c r="WLG347" s="200"/>
      <c r="WLH347" s="200"/>
      <c r="WLI347" s="200"/>
      <c r="WLJ347" s="200"/>
      <c r="WLK347" s="200"/>
      <c r="WLL347" s="200"/>
      <c r="WLM347" s="200"/>
      <c r="WLN347" s="200"/>
      <c r="WLO347" s="200"/>
      <c r="WLP347" s="200"/>
      <c r="WLQ347" s="200"/>
      <c r="WLR347" s="200"/>
      <c r="WLS347" s="200"/>
      <c r="WLT347" s="200"/>
      <c r="WLU347" s="200"/>
      <c r="WLV347" s="200"/>
      <c r="WLW347" s="200"/>
      <c r="WMC347" s="200"/>
      <c r="WMD347" s="200"/>
      <c r="WME347" s="200"/>
      <c r="WMF347" s="200"/>
      <c r="WMG347" s="200"/>
      <c r="WMH347" s="200"/>
      <c r="WMI347" s="200"/>
      <c r="WMK347" s="200"/>
      <c r="WML347" s="200"/>
      <c r="WMM347" s="200"/>
      <c r="WMN347" s="200"/>
      <c r="WMO347" s="200"/>
      <c r="WMP347" s="200"/>
      <c r="WMQ347" s="200"/>
      <c r="WMR347" s="200"/>
      <c r="WMU347" s="200"/>
      <c r="WMX347" s="200"/>
      <c r="WNA347" s="200"/>
      <c r="WND347" s="200"/>
      <c r="WNG347" s="200"/>
      <c r="WNJ347" s="200"/>
      <c r="WNS347" s="200"/>
      <c r="WNV347" s="200"/>
      <c r="WNY347" s="200"/>
      <c r="WOB347" s="200"/>
      <c r="WOK347" s="200"/>
      <c r="WOQ347" s="200"/>
      <c r="WOT347" s="200"/>
      <c r="WOW347" s="200"/>
      <c r="WOZ347" s="200"/>
      <c r="WPF347" s="200"/>
      <c r="WPO347" s="200"/>
      <c r="WPQ347" s="200"/>
      <c r="WPR347" s="200"/>
      <c r="WPT347" s="200"/>
      <c r="WPW347" s="200"/>
      <c r="WPZ347" s="200"/>
      <c r="WQC347" s="200"/>
      <c r="WQF347" s="200"/>
      <c r="WQI347" s="200"/>
      <c r="WQK347" s="200"/>
      <c r="WQM347" s="200"/>
      <c r="WQP347" s="200"/>
      <c r="WQS347" s="200"/>
      <c r="WQV347" s="200"/>
      <c r="WQY347" s="200"/>
      <c r="WRB347" s="200"/>
      <c r="WRE347" s="200"/>
      <c r="WRH347" s="200"/>
      <c r="WRJ347" s="200"/>
      <c r="WRM347" s="200"/>
      <c r="WRP347" s="200"/>
      <c r="WRS347" s="200"/>
      <c r="WRY347" s="200"/>
      <c r="WSB347" s="200"/>
      <c r="WSD347" s="200"/>
      <c r="WTK347" s="200"/>
      <c r="WTN347" s="200"/>
      <c r="WTQ347" s="200"/>
      <c r="WTT347" s="200"/>
      <c r="WTW347" s="200"/>
      <c r="WTX347" s="200"/>
      <c r="WTY347" s="200"/>
      <c r="WUB347" s="200"/>
      <c r="WUE347" s="200"/>
      <c r="WUH347" s="200"/>
      <c r="WUK347" s="200"/>
      <c r="WUM347" s="200"/>
    </row>
    <row r="348" spans="1:16107" ht="18" hidden="1" x14ac:dyDescent="0.3">
      <c r="A348" s="12" t="s">
        <v>13</v>
      </c>
      <c r="B348" s="53" t="s">
        <v>348</v>
      </c>
      <c r="C348" s="7"/>
      <c r="D348" s="91"/>
      <c r="E348" s="92"/>
    </row>
    <row r="349" spans="1:16107" ht="18" hidden="1" x14ac:dyDescent="0.3">
      <c r="A349" s="12" t="s">
        <v>14</v>
      </c>
      <c r="B349" s="53" t="s">
        <v>346</v>
      </c>
      <c r="C349" s="7"/>
      <c r="D349" s="91"/>
      <c r="E349" s="92"/>
    </row>
    <row r="350" spans="1:16107" ht="18" hidden="1" x14ac:dyDescent="0.3">
      <c r="A350" s="9" t="s">
        <v>15</v>
      </c>
      <c r="B350" s="53" t="s">
        <v>346</v>
      </c>
      <c r="C350" s="7"/>
      <c r="D350" s="91"/>
      <c r="E350" s="92"/>
    </row>
    <row r="351" spans="1:16107" ht="18" hidden="1" x14ac:dyDescent="0.3">
      <c r="A351" s="9" t="s">
        <v>16</v>
      </c>
      <c r="B351" s="53" t="s">
        <v>346</v>
      </c>
      <c r="C351" s="7"/>
      <c r="D351" s="94"/>
      <c r="E351" s="92"/>
    </row>
    <row r="352" spans="1:16107" ht="18" hidden="1" x14ac:dyDescent="0.3">
      <c r="A352" s="13" t="s">
        <v>17</v>
      </c>
      <c r="B352" s="53" t="s">
        <v>348</v>
      </c>
      <c r="C352" s="7"/>
      <c r="D352" s="91"/>
      <c r="E352" s="92"/>
    </row>
    <row r="353" spans="1:16107" ht="18" hidden="1" x14ac:dyDescent="0.3">
      <c r="A353" s="11" t="s">
        <v>18</v>
      </c>
      <c r="B353" s="53" t="s">
        <v>346</v>
      </c>
      <c r="C353" s="7"/>
      <c r="D353" s="91"/>
      <c r="E353" s="92"/>
    </row>
    <row r="354" spans="1:16107" ht="20.399999999999999" customHeight="1" x14ac:dyDescent="0.3">
      <c r="A354" s="9" t="s">
        <v>19</v>
      </c>
      <c r="B354" s="199" t="s">
        <v>346</v>
      </c>
      <c r="C354" s="7">
        <v>600</v>
      </c>
      <c r="D354" s="91">
        <f>VLOOKUP(A354,'16.4'!A381:C635,3,)</f>
        <v>4000</v>
      </c>
      <c r="E354" s="106">
        <f>+D354*C354</f>
        <v>2400000</v>
      </c>
      <c r="F354" s="200"/>
      <c r="G354" s="200"/>
      <c r="H354" s="200"/>
      <c r="I354" s="200"/>
      <c r="J354" s="200"/>
      <c r="K354" s="200"/>
      <c r="Q354" s="200"/>
      <c r="R354" s="200"/>
      <c r="S354" s="200"/>
      <c r="T354" s="200"/>
      <c r="U354" s="200"/>
      <c r="V354" s="200"/>
      <c r="W354" s="200"/>
      <c r="Y354" s="200"/>
      <c r="Z354" s="200"/>
      <c r="AA354" s="200"/>
      <c r="AB354" s="200"/>
      <c r="AC354" s="200"/>
      <c r="AD354" s="200"/>
      <c r="AE354" s="200"/>
      <c r="AF354" s="200"/>
      <c r="AI354" s="200"/>
      <c r="AL354" s="200"/>
      <c r="AO354" s="200"/>
      <c r="AR354" s="200"/>
      <c r="AU354" s="200"/>
      <c r="AX354" s="200"/>
      <c r="BG354" s="200"/>
      <c r="BJ354" s="200"/>
      <c r="BM354" s="200"/>
      <c r="BP354" s="200"/>
      <c r="BY354" s="200"/>
      <c r="CE354" s="200"/>
      <c r="CH354" s="200"/>
      <c r="CK354" s="200"/>
      <c r="CN354" s="200"/>
      <c r="CT354" s="200"/>
      <c r="DC354" s="200"/>
      <c r="DE354" s="200"/>
      <c r="DF354" s="200"/>
      <c r="DH354" s="200"/>
      <c r="DK354" s="200"/>
      <c r="DN354" s="200"/>
      <c r="DQ354" s="200"/>
      <c r="DT354" s="200"/>
      <c r="DW354" s="200"/>
      <c r="DY354" s="200"/>
      <c r="EA354" s="200"/>
      <c r="ED354" s="200"/>
      <c r="EG354" s="200"/>
      <c r="EJ354" s="200"/>
      <c r="EM354" s="200"/>
      <c r="EP354" s="200"/>
      <c r="ES354" s="200"/>
      <c r="EV354" s="200"/>
      <c r="EX354" s="200"/>
      <c r="FA354" s="200"/>
      <c r="FD354" s="200"/>
      <c r="FG354" s="200"/>
      <c r="FM354" s="200"/>
      <c r="FP354" s="200"/>
      <c r="FR354" s="200"/>
      <c r="GY354" s="200"/>
      <c r="HB354" s="200"/>
      <c r="HE354" s="200"/>
      <c r="HH354" s="200"/>
      <c r="HK354" s="200"/>
      <c r="HL354" s="200"/>
      <c r="HM354" s="200"/>
      <c r="HP354" s="200"/>
      <c r="HS354" s="200"/>
      <c r="HV354" s="200"/>
      <c r="HY354" s="200"/>
      <c r="IA354" s="200"/>
      <c r="IO354" s="200"/>
      <c r="IP354" s="200"/>
      <c r="IQ354" s="200"/>
      <c r="IR354" s="200"/>
      <c r="IS354" s="200"/>
      <c r="IT354" s="200"/>
      <c r="IU354" s="200"/>
      <c r="IV354" s="200"/>
      <c r="IW354" s="200"/>
      <c r="IX354" s="200"/>
      <c r="IY354" s="200"/>
      <c r="IZ354" s="200"/>
      <c r="JA354" s="200"/>
      <c r="JB354" s="200"/>
      <c r="JC354" s="200"/>
      <c r="JD354" s="200"/>
      <c r="JE354" s="200"/>
      <c r="JF354" s="200"/>
      <c r="JG354" s="200"/>
      <c r="JM354" s="200"/>
      <c r="JN354" s="200"/>
      <c r="JO354" s="200"/>
      <c r="JP354" s="200"/>
      <c r="JQ354" s="200"/>
      <c r="JR354" s="200"/>
      <c r="JS354" s="200"/>
      <c r="JU354" s="200"/>
      <c r="JV354" s="200"/>
      <c r="JW354" s="200"/>
      <c r="JX354" s="200"/>
      <c r="JY354" s="200"/>
      <c r="JZ354" s="200"/>
      <c r="KA354" s="200"/>
      <c r="KB354" s="200"/>
      <c r="KE354" s="200"/>
      <c r="KH354" s="200"/>
      <c r="KK354" s="200"/>
      <c r="KN354" s="200"/>
      <c r="KQ354" s="200"/>
      <c r="KT354" s="200"/>
      <c r="LC354" s="200"/>
      <c r="LF354" s="200"/>
      <c r="LI354" s="200"/>
      <c r="LL354" s="200"/>
      <c r="LU354" s="200"/>
      <c r="MA354" s="200"/>
      <c r="MD354" s="200"/>
      <c r="MG354" s="200"/>
      <c r="MJ354" s="200"/>
      <c r="MP354" s="200"/>
      <c r="MY354" s="200"/>
      <c r="NA354" s="200"/>
      <c r="NB354" s="200"/>
      <c r="ND354" s="200"/>
      <c r="NG354" s="200"/>
      <c r="NJ354" s="200"/>
      <c r="NM354" s="200"/>
      <c r="NP354" s="200"/>
      <c r="NS354" s="200"/>
      <c r="NU354" s="200"/>
      <c r="NW354" s="200"/>
      <c r="NZ354" s="200"/>
      <c r="OC354" s="200"/>
      <c r="OF354" s="200"/>
      <c r="OI354" s="200"/>
      <c r="OL354" s="200"/>
      <c r="OO354" s="200"/>
      <c r="OR354" s="200"/>
      <c r="OT354" s="200"/>
      <c r="OW354" s="200"/>
      <c r="OZ354" s="200"/>
      <c r="PC354" s="200"/>
      <c r="PI354" s="200"/>
      <c r="PL354" s="200"/>
      <c r="PN354" s="200"/>
      <c r="QU354" s="200"/>
      <c r="QX354" s="200"/>
      <c r="RA354" s="200"/>
      <c r="RD354" s="200"/>
      <c r="RG354" s="200"/>
      <c r="RH354" s="200"/>
      <c r="RI354" s="200"/>
      <c r="RL354" s="200"/>
      <c r="RO354" s="200"/>
      <c r="RR354" s="200"/>
      <c r="RU354" s="200"/>
      <c r="RW354" s="200"/>
      <c r="SK354" s="200"/>
      <c r="SL354" s="200"/>
      <c r="SM354" s="200"/>
      <c r="SN354" s="200"/>
      <c r="SO354" s="200"/>
      <c r="SP354" s="200"/>
      <c r="SQ354" s="200"/>
      <c r="SR354" s="200"/>
      <c r="SS354" s="200"/>
      <c r="ST354" s="200"/>
      <c r="SU354" s="200"/>
      <c r="SV354" s="200"/>
      <c r="SW354" s="200"/>
      <c r="SX354" s="200"/>
      <c r="SY354" s="200"/>
      <c r="SZ354" s="200"/>
      <c r="TA354" s="200"/>
      <c r="TB354" s="200"/>
      <c r="TC354" s="200"/>
      <c r="TI354" s="200"/>
      <c r="TJ354" s="200"/>
      <c r="TK354" s="200"/>
      <c r="TL354" s="200"/>
      <c r="TM354" s="200"/>
      <c r="TN354" s="200"/>
      <c r="TO354" s="200"/>
      <c r="TQ354" s="200"/>
      <c r="TR354" s="200"/>
      <c r="TS354" s="200"/>
      <c r="TT354" s="200"/>
      <c r="TU354" s="200"/>
      <c r="TV354" s="200"/>
      <c r="TW354" s="200"/>
      <c r="TX354" s="200"/>
      <c r="UA354" s="200"/>
      <c r="UD354" s="200"/>
      <c r="UG354" s="200"/>
      <c r="UJ354" s="200"/>
      <c r="UM354" s="200"/>
      <c r="UP354" s="200"/>
      <c r="UY354" s="200"/>
      <c r="VB354" s="200"/>
      <c r="VE354" s="200"/>
      <c r="VH354" s="200"/>
      <c r="VQ354" s="200"/>
      <c r="VW354" s="200"/>
      <c r="VZ354" s="200"/>
      <c r="WC354" s="200"/>
      <c r="WF354" s="200"/>
      <c r="WL354" s="200"/>
      <c r="WU354" s="200"/>
      <c r="WW354" s="200"/>
      <c r="WX354" s="200"/>
      <c r="WZ354" s="200"/>
      <c r="XC354" s="200"/>
      <c r="XF354" s="200"/>
      <c r="XI354" s="200"/>
      <c r="XL354" s="200"/>
      <c r="XO354" s="200"/>
      <c r="XQ354" s="200"/>
      <c r="XS354" s="200"/>
      <c r="XV354" s="200"/>
      <c r="XY354" s="200"/>
      <c r="YB354" s="200"/>
      <c r="YE354" s="200"/>
      <c r="YH354" s="200"/>
      <c r="YK354" s="200"/>
      <c r="YN354" s="200"/>
      <c r="YP354" s="200"/>
      <c r="YS354" s="200"/>
      <c r="YV354" s="200"/>
      <c r="YY354" s="200"/>
      <c r="ZE354" s="200"/>
      <c r="ZH354" s="200"/>
      <c r="ZJ354" s="200"/>
      <c r="AAQ354" s="200"/>
      <c r="AAT354" s="200"/>
      <c r="AAW354" s="200"/>
      <c r="AAZ354" s="200"/>
      <c r="ABC354" s="200"/>
      <c r="ABD354" s="200"/>
      <c r="ABE354" s="200"/>
      <c r="ABH354" s="200"/>
      <c r="ABK354" s="200"/>
      <c r="ABN354" s="200"/>
      <c r="ABQ354" s="200"/>
      <c r="ABS354" s="200"/>
      <c r="ACG354" s="200"/>
      <c r="ACH354" s="200"/>
      <c r="ACI354" s="200"/>
      <c r="ACJ354" s="200"/>
      <c r="ACK354" s="200"/>
      <c r="ACL354" s="200"/>
      <c r="ACM354" s="200"/>
      <c r="ACN354" s="200"/>
      <c r="ACO354" s="200"/>
      <c r="ACP354" s="200"/>
      <c r="ACQ354" s="200"/>
      <c r="ACR354" s="200"/>
      <c r="ACS354" s="200"/>
      <c r="ACT354" s="200"/>
      <c r="ACU354" s="200"/>
      <c r="ACV354" s="200"/>
      <c r="ACW354" s="200"/>
      <c r="ACX354" s="200"/>
      <c r="ACY354" s="200"/>
      <c r="ADE354" s="200"/>
      <c r="ADF354" s="200"/>
      <c r="ADG354" s="200"/>
      <c r="ADH354" s="200"/>
      <c r="ADI354" s="200"/>
      <c r="ADJ354" s="200"/>
      <c r="ADK354" s="200"/>
      <c r="ADM354" s="200"/>
      <c r="ADN354" s="200"/>
      <c r="ADO354" s="200"/>
      <c r="ADP354" s="200"/>
      <c r="ADQ354" s="200"/>
      <c r="ADR354" s="200"/>
      <c r="ADS354" s="200"/>
      <c r="ADT354" s="200"/>
      <c r="ADW354" s="200"/>
      <c r="ADZ354" s="200"/>
      <c r="AEC354" s="200"/>
      <c r="AEF354" s="200"/>
      <c r="AEI354" s="200"/>
      <c r="AEL354" s="200"/>
      <c r="AEU354" s="200"/>
      <c r="AEX354" s="200"/>
      <c r="AFA354" s="200"/>
      <c r="AFD354" s="200"/>
      <c r="AFM354" s="200"/>
      <c r="AFS354" s="200"/>
      <c r="AFV354" s="200"/>
      <c r="AFY354" s="200"/>
      <c r="AGB354" s="200"/>
      <c r="AGH354" s="200"/>
      <c r="AGQ354" s="200"/>
      <c r="AGS354" s="200"/>
      <c r="AGT354" s="200"/>
      <c r="AGV354" s="200"/>
      <c r="AGY354" s="200"/>
      <c r="AHB354" s="200"/>
      <c r="AHE354" s="200"/>
      <c r="AHH354" s="200"/>
      <c r="AHK354" s="200"/>
      <c r="AHM354" s="200"/>
      <c r="AHO354" s="200"/>
      <c r="AHR354" s="200"/>
      <c r="AHU354" s="200"/>
      <c r="AHX354" s="200"/>
      <c r="AIA354" s="200"/>
      <c r="AID354" s="200"/>
      <c r="AIG354" s="200"/>
      <c r="AIJ354" s="200"/>
      <c r="AIL354" s="200"/>
      <c r="AIO354" s="200"/>
      <c r="AIR354" s="200"/>
      <c r="AIU354" s="200"/>
      <c r="AJA354" s="200"/>
      <c r="AJD354" s="200"/>
      <c r="AJF354" s="200"/>
      <c r="AKM354" s="200"/>
      <c r="AKP354" s="200"/>
      <c r="AKS354" s="200"/>
      <c r="AKV354" s="200"/>
      <c r="AKY354" s="200"/>
      <c r="AKZ354" s="200"/>
      <c r="ALA354" s="200"/>
      <c r="ALD354" s="200"/>
      <c r="ALG354" s="200"/>
      <c r="ALJ354" s="200"/>
      <c r="ALM354" s="200"/>
      <c r="ALO354" s="200"/>
      <c r="AMC354" s="200"/>
      <c r="AMD354" s="200"/>
      <c r="AME354" s="200"/>
      <c r="AMF354" s="200"/>
      <c r="AMG354" s="200"/>
      <c r="AMH354" s="200"/>
      <c r="AMI354" s="200"/>
      <c r="AMJ354" s="200"/>
      <c r="AMK354" s="200"/>
      <c r="AML354" s="200"/>
      <c r="AMM354" s="200"/>
      <c r="AMN354" s="200"/>
      <c r="AMO354" s="200"/>
      <c r="AMP354" s="200"/>
      <c r="AMQ354" s="200"/>
      <c r="AMR354" s="200"/>
      <c r="AMS354" s="200"/>
      <c r="AMT354" s="200"/>
      <c r="AMU354" s="200"/>
      <c r="ANA354" s="200"/>
      <c r="ANB354" s="200"/>
      <c r="ANC354" s="200"/>
      <c r="AND354" s="200"/>
      <c r="ANE354" s="200"/>
      <c r="ANF354" s="200"/>
      <c r="ANG354" s="200"/>
      <c r="ANI354" s="200"/>
      <c r="ANJ354" s="200"/>
      <c r="ANK354" s="200"/>
      <c r="ANL354" s="200"/>
      <c r="ANM354" s="200"/>
      <c r="ANN354" s="200"/>
      <c r="ANO354" s="200"/>
      <c r="ANP354" s="200"/>
      <c r="ANS354" s="200"/>
      <c r="ANV354" s="200"/>
      <c r="ANY354" s="200"/>
      <c r="AOB354" s="200"/>
      <c r="AOE354" s="200"/>
      <c r="AOH354" s="200"/>
      <c r="AOQ354" s="200"/>
      <c r="AOT354" s="200"/>
      <c r="AOW354" s="200"/>
      <c r="AOZ354" s="200"/>
      <c r="API354" s="200"/>
      <c r="APO354" s="200"/>
      <c r="APR354" s="200"/>
      <c r="APU354" s="200"/>
      <c r="APX354" s="200"/>
      <c r="AQD354" s="200"/>
      <c r="AQM354" s="200"/>
      <c r="AQO354" s="200"/>
      <c r="AQP354" s="200"/>
      <c r="AQR354" s="200"/>
      <c r="AQU354" s="200"/>
      <c r="AQX354" s="200"/>
      <c r="ARA354" s="200"/>
      <c r="ARD354" s="200"/>
      <c r="ARG354" s="200"/>
      <c r="ARI354" s="200"/>
      <c r="ARK354" s="200"/>
      <c r="ARN354" s="200"/>
      <c r="ARQ354" s="200"/>
      <c r="ART354" s="200"/>
      <c r="ARW354" s="200"/>
      <c r="ARZ354" s="200"/>
      <c r="ASC354" s="200"/>
      <c r="ASF354" s="200"/>
      <c r="ASH354" s="200"/>
      <c r="ASK354" s="200"/>
      <c r="ASN354" s="200"/>
      <c r="ASQ354" s="200"/>
      <c r="ASW354" s="200"/>
      <c r="ASZ354" s="200"/>
      <c r="ATB354" s="200"/>
      <c r="AUI354" s="200"/>
      <c r="AUL354" s="200"/>
      <c r="AUO354" s="200"/>
      <c r="AUR354" s="200"/>
      <c r="AUU354" s="200"/>
      <c r="AUV354" s="200"/>
      <c r="AUW354" s="200"/>
      <c r="AUZ354" s="200"/>
      <c r="AVC354" s="200"/>
      <c r="AVF354" s="200"/>
      <c r="AVI354" s="200"/>
      <c r="AVK354" s="200"/>
      <c r="AVY354" s="200"/>
      <c r="AVZ354" s="200"/>
      <c r="AWA354" s="200"/>
      <c r="AWB354" s="200"/>
      <c r="AWC354" s="200"/>
      <c r="AWD354" s="200"/>
      <c r="AWE354" s="200"/>
      <c r="AWF354" s="200"/>
      <c r="AWG354" s="200"/>
      <c r="AWH354" s="200"/>
      <c r="AWI354" s="200"/>
      <c r="AWJ354" s="200"/>
      <c r="AWK354" s="200"/>
      <c r="AWL354" s="200"/>
      <c r="AWM354" s="200"/>
      <c r="AWN354" s="200"/>
      <c r="AWO354" s="200"/>
      <c r="AWP354" s="200"/>
      <c r="AWQ354" s="200"/>
      <c r="AWW354" s="200"/>
      <c r="AWX354" s="200"/>
      <c r="AWY354" s="200"/>
      <c r="AWZ354" s="200"/>
      <c r="AXA354" s="200"/>
      <c r="AXB354" s="200"/>
      <c r="AXC354" s="200"/>
      <c r="AXE354" s="200"/>
      <c r="AXF354" s="200"/>
      <c r="AXG354" s="200"/>
      <c r="AXH354" s="200"/>
      <c r="AXI354" s="200"/>
      <c r="AXJ354" s="200"/>
      <c r="AXK354" s="200"/>
      <c r="AXL354" s="200"/>
      <c r="AXO354" s="200"/>
      <c r="AXR354" s="200"/>
      <c r="AXU354" s="200"/>
      <c r="AXX354" s="200"/>
      <c r="AYA354" s="200"/>
      <c r="AYD354" s="200"/>
      <c r="AYM354" s="200"/>
      <c r="AYP354" s="200"/>
      <c r="AYS354" s="200"/>
      <c r="AYV354" s="200"/>
      <c r="AZE354" s="200"/>
      <c r="AZK354" s="200"/>
      <c r="AZN354" s="200"/>
      <c r="AZQ354" s="200"/>
      <c r="AZT354" s="200"/>
      <c r="AZZ354" s="200"/>
      <c r="BAI354" s="200"/>
      <c r="BAK354" s="200"/>
      <c r="BAL354" s="200"/>
      <c r="BAN354" s="200"/>
      <c r="BAQ354" s="200"/>
      <c r="BAT354" s="200"/>
      <c r="BAW354" s="200"/>
      <c r="BAZ354" s="200"/>
      <c r="BBC354" s="200"/>
      <c r="BBE354" s="200"/>
      <c r="BBG354" s="200"/>
      <c r="BBJ354" s="200"/>
      <c r="BBM354" s="200"/>
      <c r="BBP354" s="200"/>
      <c r="BBS354" s="200"/>
      <c r="BBV354" s="200"/>
      <c r="BBY354" s="200"/>
      <c r="BCB354" s="200"/>
      <c r="BCD354" s="200"/>
      <c r="BCG354" s="200"/>
      <c r="BCJ354" s="200"/>
      <c r="BCM354" s="200"/>
      <c r="BCS354" s="200"/>
      <c r="BCV354" s="200"/>
      <c r="BCX354" s="200"/>
      <c r="BEE354" s="200"/>
      <c r="BEH354" s="200"/>
      <c r="BEK354" s="200"/>
      <c r="BEN354" s="200"/>
      <c r="BEQ354" s="200"/>
      <c r="BER354" s="200"/>
      <c r="BES354" s="200"/>
      <c r="BEV354" s="200"/>
      <c r="BEY354" s="200"/>
      <c r="BFB354" s="200"/>
      <c r="BFE354" s="200"/>
      <c r="BFG354" s="200"/>
      <c r="BFU354" s="200"/>
      <c r="BFV354" s="200"/>
      <c r="BFW354" s="200"/>
      <c r="BFX354" s="200"/>
      <c r="BFY354" s="200"/>
      <c r="BFZ354" s="200"/>
      <c r="BGA354" s="200"/>
      <c r="BGB354" s="200"/>
      <c r="BGC354" s="200"/>
      <c r="BGD354" s="200"/>
      <c r="BGE354" s="200"/>
      <c r="BGF354" s="200"/>
      <c r="BGG354" s="200"/>
      <c r="BGH354" s="200"/>
      <c r="BGI354" s="200"/>
      <c r="BGJ354" s="200"/>
      <c r="BGK354" s="200"/>
      <c r="BGL354" s="200"/>
      <c r="BGM354" s="200"/>
      <c r="BGS354" s="200"/>
      <c r="BGT354" s="200"/>
      <c r="BGU354" s="200"/>
      <c r="BGV354" s="200"/>
      <c r="BGW354" s="200"/>
      <c r="BGX354" s="200"/>
      <c r="BGY354" s="200"/>
      <c r="BHA354" s="200"/>
      <c r="BHB354" s="200"/>
      <c r="BHC354" s="200"/>
      <c r="BHD354" s="200"/>
      <c r="BHE354" s="200"/>
      <c r="BHF354" s="200"/>
      <c r="BHG354" s="200"/>
      <c r="BHH354" s="200"/>
      <c r="BHK354" s="200"/>
      <c r="BHN354" s="200"/>
      <c r="BHQ354" s="200"/>
      <c r="BHT354" s="200"/>
      <c r="BHW354" s="200"/>
      <c r="BHZ354" s="200"/>
      <c r="BII354" s="200"/>
      <c r="BIL354" s="200"/>
      <c r="BIO354" s="200"/>
      <c r="BIR354" s="200"/>
      <c r="BJA354" s="200"/>
      <c r="BJG354" s="200"/>
      <c r="BJJ354" s="200"/>
      <c r="BJM354" s="200"/>
      <c r="BJP354" s="200"/>
      <c r="BJV354" s="200"/>
      <c r="BKE354" s="200"/>
      <c r="BKG354" s="200"/>
      <c r="BKH354" s="200"/>
      <c r="BKJ354" s="200"/>
      <c r="BKM354" s="200"/>
      <c r="BKP354" s="200"/>
      <c r="BKS354" s="200"/>
      <c r="BKV354" s="200"/>
      <c r="BKY354" s="200"/>
      <c r="BLA354" s="200"/>
      <c r="BLC354" s="200"/>
      <c r="BLF354" s="200"/>
      <c r="BLI354" s="200"/>
      <c r="BLL354" s="200"/>
      <c r="BLO354" s="200"/>
      <c r="BLR354" s="200"/>
      <c r="BLU354" s="200"/>
      <c r="BLX354" s="200"/>
      <c r="BLZ354" s="200"/>
      <c r="BMC354" s="200"/>
      <c r="BMF354" s="200"/>
      <c r="BMI354" s="200"/>
      <c r="BMO354" s="200"/>
      <c r="BMR354" s="200"/>
      <c r="BMT354" s="200"/>
      <c r="BOA354" s="200"/>
      <c r="BOD354" s="200"/>
      <c r="BOG354" s="200"/>
      <c r="BOJ354" s="200"/>
      <c r="BOM354" s="200"/>
      <c r="BON354" s="200"/>
      <c r="BOO354" s="200"/>
      <c r="BOR354" s="200"/>
      <c r="BOU354" s="200"/>
      <c r="BOX354" s="200"/>
      <c r="BPA354" s="200"/>
      <c r="BPC354" s="200"/>
      <c r="BPQ354" s="200"/>
      <c r="BPR354" s="200"/>
      <c r="BPS354" s="200"/>
      <c r="BPT354" s="200"/>
      <c r="BPU354" s="200"/>
      <c r="BPV354" s="200"/>
      <c r="BPW354" s="200"/>
      <c r="BPX354" s="200"/>
      <c r="BPY354" s="200"/>
      <c r="BPZ354" s="200"/>
      <c r="BQA354" s="200"/>
      <c r="BQB354" s="200"/>
      <c r="BQC354" s="200"/>
      <c r="BQD354" s="200"/>
      <c r="BQE354" s="200"/>
      <c r="BQF354" s="200"/>
      <c r="BQG354" s="200"/>
      <c r="BQH354" s="200"/>
      <c r="BQI354" s="200"/>
      <c r="BQO354" s="200"/>
      <c r="BQP354" s="200"/>
      <c r="BQQ354" s="200"/>
      <c r="BQR354" s="200"/>
      <c r="BQS354" s="200"/>
      <c r="BQT354" s="200"/>
      <c r="BQU354" s="200"/>
      <c r="BQW354" s="200"/>
      <c r="BQX354" s="200"/>
      <c r="BQY354" s="200"/>
      <c r="BQZ354" s="200"/>
      <c r="BRA354" s="200"/>
      <c r="BRB354" s="200"/>
      <c r="BRC354" s="200"/>
      <c r="BRD354" s="200"/>
      <c r="BRG354" s="200"/>
      <c r="BRJ354" s="200"/>
      <c r="BRM354" s="200"/>
      <c r="BRP354" s="200"/>
      <c r="BRS354" s="200"/>
      <c r="BRV354" s="200"/>
      <c r="BSE354" s="200"/>
      <c r="BSH354" s="200"/>
      <c r="BSK354" s="200"/>
      <c r="BSN354" s="200"/>
      <c r="BSW354" s="200"/>
      <c r="BTC354" s="200"/>
      <c r="BTF354" s="200"/>
      <c r="BTI354" s="200"/>
      <c r="BTL354" s="200"/>
      <c r="BTR354" s="200"/>
      <c r="BUA354" s="200"/>
      <c r="BUC354" s="200"/>
      <c r="BUD354" s="200"/>
      <c r="BUF354" s="200"/>
      <c r="BUI354" s="200"/>
      <c r="BUL354" s="200"/>
      <c r="BUO354" s="200"/>
      <c r="BUR354" s="200"/>
      <c r="BUU354" s="200"/>
      <c r="BUW354" s="200"/>
      <c r="BUY354" s="200"/>
      <c r="BVB354" s="200"/>
      <c r="BVE354" s="200"/>
      <c r="BVH354" s="200"/>
      <c r="BVK354" s="200"/>
      <c r="BVN354" s="200"/>
      <c r="BVQ354" s="200"/>
      <c r="BVT354" s="200"/>
      <c r="BVV354" s="200"/>
      <c r="BVY354" s="200"/>
      <c r="BWB354" s="200"/>
      <c r="BWE354" s="200"/>
      <c r="BWK354" s="200"/>
      <c r="BWN354" s="200"/>
      <c r="BWP354" s="200"/>
      <c r="BXW354" s="200"/>
      <c r="BXZ354" s="200"/>
      <c r="BYC354" s="200"/>
      <c r="BYF354" s="200"/>
      <c r="BYI354" s="200"/>
      <c r="BYJ354" s="200"/>
      <c r="BYK354" s="200"/>
      <c r="BYN354" s="200"/>
      <c r="BYQ354" s="200"/>
      <c r="BYT354" s="200"/>
      <c r="BYW354" s="200"/>
      <c r="BYY354" s="200"/>
      <c r="BZM354" s="200"/>
      <c r="BZN354" s="200"/>
      <c r="BZO354" s="200"/>
      <c r="BZP354" s="200"/>
      <c r="BZQ354" s="200"/>
      <c r="BZR354" s="200"/>
      <c r="BZS354" s="200"/>
      <c r="BZT354" s="200"/>
      <c r="BZU354" s="200"/>
      <c r="BZV354" s="200"/>
      <c r="BZW354" s="200"/>
      <c r="BZX354" s="200"/>
      <c r="BZY354" s="200"/>
      <c r="BZZ354" s="200"/>
      <c r="CAA354" s="200"/>
      <c r="CAB354" s="200"/>
      <c r="CAC354" s="200"/>
      <c r="CAD354" s="200"/>
      <c r="CAE354" s="200"/>
      <c r="CAK354" s="200"/>
      <c r="CAL354" s="200"/>
      <c r="CAM354" s="200"/>
      <c r="CAN354" s="200"/>
      <c r="CAO354" s="200"/>
      <c r="CAP354" s="200"/>
      <c r="CAQ354" s="200"/>
      <c r="CAS354" s="200"/>
      <c r="CAT354" s="200"/>
      <c r="CAU354" s="200"/>
      <c r="CAV354" s="200"/>
      <c r="CAW354" s="200"/>
      <c r="CAX354" s="200"/>
      <c r="CAY354" s="200"/>
      <c r="CAZ354" s="200"/>
      <c r="CBC354" s="200"/>
      <c r="CBF354" s="200"/>
      <c r="CBI354" s="200"/>
      <c r="CBL354" s="200"/>
      <c r="CBO354" s="200"/>
      <c r="CBR354" s="200"/>
      <c r="CCA354" s="200"/>
      <c r="CCD354" s="200"/>
      <c r="CCG354" s="200"/>
      <c r="CCJ354" s="200"/>
      <c r="CCS354" s="200"/>
      <c r="CCY354" s="200"/>
      <c r="CDB354" s="200"/>
      <c r="CDE354" s="200"/>
      <c r="CDH354" s="200"/>
      <c r="CDN354" s="200"/>
      <c r="CDW354" s="200"/>
      <c r="CDY354" s="200"/>
      <c r="CDZ354" s="200"/>
      <c r="CEB354" s="200"/>
      <c r="CEE354" s="200"/>
      <c r="CEH354" s="200"/>
      <c r="CEK354" s="200"/>
      <c r="CEN354" s="200"/>
      <c r="CEQ354" s="200"/>
      <c r="CES354" s="200"/>
      <c r="CEU354" s="200"/>
      <c r="CEX354" s="200"/>
      <c r="CFA354" s="200"/>
      <c r="CFD354" s="200"/>
      <c r="CFG354" s="200"/>
      <c r="CFJ354" s="200"/>
      <c r="CFM354" s="200"/>
      <c r="CFP354" s="200"/>
      <c r="CFR354" s="200"/>
      <c r="CFU354" s="200"/>
      <c r="CFX354" s="200"/>
      <c r="CGA354" s="200"/>
      <c r="CGG354" s="200"/>
      <c r="CGJ354" s="200"/>
      <c r="CGL354" s="200"/>
      <c r="CHS354" s="200"/>
      <c r="CHV354" s="200"/>
      <c r="CHY354" s="200"/>
      <c r="CIB354" s="200"/>
      <c r="CIE354" s="200"/>
      <c r="CIF354" s="200"/>
      <c r="CIG354" s="200"/>
      <c r="CIJ354" s="200"/>
      <c r="CIM354" s="200"/>
      <c r="CIP354" s="200"/>
      <c r="CIS354" s="200"/>
      <c r="CIU354" s="200"/>
      <c r="CJI354" s="200"/>
      <c r="CJJ354" s="200"/>
      <c r="CJK354" s="200"/>
      <c r="CJL354" s="200"/>
      <c r="CJM354" s="200"/>
      <c r="CJN354" s="200"/>
      <c r="CJO354" s="200"/>
      <c r="CJP354" s="200"/>
      <c r="CJQ354" s="200"/>
      <c r="CJR354" s="200"/>
      <c r="CJS354" s="200"/>
      <c r="CJT354" s="200"/>
      <c r="CJU354" s="200"/>
      <c r="CJV354" s="200"/>
      <c r="CJW354" s="200"/>
      <c r="CJX354" s="200"/>
      <c r="CJY354" s="200"/>
      <c r="CJZ354" s="200"/>
      <c r="CKA354" s="200"/>
      <c r="CKG354" s="200"/>
      <c r="CKH354" s="200"/>
      <c r="CKI354" s="200"/>
      <c r="CKJ354" s="200"/>
      <c r="CKK354" s="200"/>
      <c r="CKL354" s="200"/>
      <c r="CKM354" s="200"/>
      <c r="CKO354" s="200"/>
      <c r="CKP354" s="200"/>
      <c r="CKQ354" s="200"/>
      <c r="CKR354" s="200"/>
      <c r="CKS354" s="200"/>
      <c r="CKT354" s="200"/>
      <c r="CKU354" s="200"/>
      <c r="CKV354" s="200"/>
      <c r="CKY354" s="200"/>
      <c r="CLB354" s="200"/>
      <c r="CLE354" s="200"/>
      <c r="CLH354" s="200"/>
      <c r="CLK354" s="200"/>
      <c r="CLN354" s="200"/>
      <c r="CLW354" s="200"/>
      <c r="CLZ354" s="200"/>
      <c r="CMC354" s="200"/>
      <c r="CMF354" s="200"/>
      <c r="CMO354" s="200"/>
      <c r="CMU354" s="200"/>
      <c r="CMX354" s="200"/>
      <c r="CNA354" s="200"/>
      <c r="CND354" s="200"/>
      <c r="CNJ354" s="200"/>
      <c r="CNS354" s="200"/>
      <c r="CNU354" s="200"/>
      <c r="CNV354" s="200"/>
      <c r="CNX354" s="200"/>
      <c r="COA354" s="200"/>
      <c r="COD354" s="200"/>
      <c r="COG354" s="200"/>
      <c r="COJ354" s="200"/>
      <c r="COM354" s="200"/>
      <c r="COO354" s="200"/>
      <c r="COQ354" s="200"/>
      <c r="COT354" s="200"/>
      <c r="COW354" s="200"/>
      <c r="COZ354" s="200"/>
      <c r="CPC354" s="200"/>
      <c r="CPF354" s="200"/>
      <c r="CPI354" s="200"/>
      <c r="CPL354" s="200"/>
      <c r="CPN354" s="200"/>
      <c r="CPQ354" s="200"/>
      <c r="CPT354" s="200"/>
      <c r="CPW354" s="200"/>
      <c r="CQC354" s="200"/>
      <c r="CQF354" s="200"/>
      <c r="CQH354" s="200"/>
      <c r="CRO354" s="200"/>
      <c r="CRR354" s="200"/>
      <c r="CRU354" s="200"/>
      <c r="CRX354" s="200"/>
      <c r="CSA354" s="200"/>
      <c r="CSB354" s="200"/>
      <c r="CSC354" s="200"/>
      <c r="CSF354" s="200"/>
      <c r="CSI354" s="200"/>
      <c r="CSL354" s="200"/>
      <c r="CSO354" s="200"/>
      <c r="CSQ354" s="200"/>
      <c r="CTE354" s="200"/>
      <c r="CTF354" s="200"/>
      <c r="CTG354" s="200"/>
      <c r="CTH354" s="200"/>
      <c r="CTI354" s="200"/>
      <c r="CTJ354" s="200"/>
      <c r="CTK354" s="200"/>
      <c r="CTL354" s="200"/>
      <c r="CTM354" s="200"/>
      <c r="CTN354" s="200"/>
      <c r="CTO354" s="200"/>
      <c r="CTP354" s="200"/>
      <c r="CTQ354" s="200"/>
      <c r="CTR354" s="200"/>
      <c r="CTS354" s="200"/>
      <c r="CTT354" s="200"/>
      <c r="CTU354" s="200"/>
      <c r="CTV354" s="200"/>
      <c r="CTW354" s="200"/>
      <c r="CUC354" s="200"/>
      <c r="CUD354" s="200"/>
      <c r="CUE354" s="200"/>
      <c r="CUF354" s="200"/>
      <c r="CUG354" s="200"/>
      <c r="CUH354" s="200"/>
      <c r="CUI354" s="200"/>
      <c r="CUK354" s="200"/>
      <c r="CUL354" s="200"/>
      <c r="CUM354" s="200"/>
      <c r="CUN354" s="200"/>
      <c r="CUO354" s="200"/>
      <c r="CUP354" s="200"/>
      <c r="CUQ354" s="200"/>
      <c r="CUR354" s="200"/>
      <c r="CUU354" s="200"/>
      <c r="CUX354" s="200"/>
      <c r="CVA354" s="200"/>
      <c r="CVD354" s="200"/>
      <c r="CVG354" s="200"/>
      <c r="CVJ354" s="200"/>
      <c r="CVS354" s="200"/>
      <c r="CVV354" s="200"/>
      <c r="CVY354" s="200"/>
      <c r="CWB354" s="200"/>
      <c r="CWK354" s="200"/>
      <c r="CWQ354" s="200"/>
      <c r="CWT354" s="200"/>
      <c r="CWW354" s="200"/>
      <c r="CWZ354" s="200"/>
      <c r="CXF354" s="200"/>
      <c r="CXO354" s="200"/>
      <c r="CXQ354" s="200"/>
      <c r="CXR354" s="200"/>
      <c r="CXT354" s="200"/>
      <c r="CXW354" s="200"/>
      <c r="CXZ354" s="200"/>
      <c r="CYC354" s="200"/>
      <c r="CYF354" s="200"/>
      <c r="CYI354" s="200"/>
      <c r="CYK354" s="200"/>
      <c r="CYM354" s="200"/>
      <c r="CYP354" s="200"/>
      <c r="CYS354" s="200"/>
      <c r="CYV354" s="200"/>
      <c r="CYY354" s="200"/>
      <c r="CZB354" s="200"/>
      <c r="CZE354" s="200"/>
      <c r="CZH354" s="200"/>
      <c r="CZJ354" s="200"/>
      <c r="CZM354" s="200"/>
      <c r="CZP354" s="200"/>
      <c r="CZS354" s="200"/>
      <c r="CZY354" s="200"/>
      <c r="DAB354" s="200"/>
      <c r="DAD354" s="200"/>
      <c r="DBK354" s="200"/>
      <c r="DBN354" s="200"/>
      <c r="DBQ354" s="200"/>
      <c r="DBT354" s="200"/>
      <c r="DBW354" s="200"/>
      <c r="DBX354" s="200"/>
      <c r="DBY354" s="200"/>
      <c r="DCB354" s="200"/>
      <c r="DCE354" s="200"/>
      <c r="DCH354" s="200"/>
      <c r="DCK354" s="200"/>
      <c r="DCM354" s="200"/>
      <c r="DDA354" s="200"/>
      <c r="DDB354" s="200"/>
      <c r="DDC354" s="200"/>
      <c r="DDD354" s="200"/>
      <c r="DDE354" s="200"/>
      <c r="DDF354" s="200"/>
      <c r="DDG354" s="200"/>
      <c r="DDH354" s="200"/>
      <c r="DDI354" s="200"/>
      <c r="DDJ354" s="200"/>
      <c r="DDK354" s="200"/>
      <c r="DDL354" s="200"/>
      <c r="DDM354" s="200"/>
      <c r="DDN354" s="200"/>
      <c r="DDO354" s="200"/>
      <c r="DDP354" s="200"/>
      <c r="DDQ354" s="200"/>
      <c r="DDR354" s="200"/>
      <c r="DDS354" s="200"/>
      <c r="DDY354" s="200"/>
      <c r="DDZ354" s="200"/>
      <c r="DEA354" s="200"/>
      <c r="DEB354" s="200"/>
      <c r="DEC354" s="200"/>
      <c r="DED354" s="200"/>
      <c r="DEE354" s="200"/>
      <c r="DEG354" s="200"/>
      <c r="DEH354" s="200"/>
      <c r="DEI354" s="200"/>
      <c r="DEJ354" s="200"/>
      <c r="DEK354" s="200"/>
      <c r="DEL354" s="200"/>
      <c r="DEM354" s="200"/>
      <c r="DEN354" s="200"/>
      <c r="DEQ354" s="200"/>
      <c r="DET354" s="200"/>
      <c r="DEW354" s="200"/>
      <c r="DEZ354" s="200"/>
      <c r="DFC354" s="200"/>
      <c r="DFF354" s="200"/>
      <c r="DFO354" s="200"/>
      <c r="DFR354" s="200"/>
      <c r="DFU354" s="200"/>
      <c r="DFX354" s="200"/>
      <c r="DGG354" s="200"/>
      <c r="DGM354" s="200"/>
      <c r="DGP354" s="200"/>
      <c r="DGS354" s="200"/>
      <c r="DGV354" s="200"/>
      <c r="DHB354" s="200"/>
      <c r="DHK354" s="200"/>
      <c r="DHM354" s="200"/>
      <c r="DHN354" s="200"/>
      <c r="DHP354" s="200"/>
      <c r="DHS354" s="200"/>
      <c r="DHV354" s="200"/>
      <c r="DHY354" s="200"/>
      <c r="DIB354" s="200"/>
      <c r="DIE354" s="200"/>
      <c r="DIG354" s="200"/>
      <c r="DII354" s="200"/>
      <c r="DIL354" s="200"/>
      <c r="DIO354" s="200"/>
      <c r="DIR354" s="200"/>
      <c r="DIU354" s="200"/>
      <c r="DIX354" s="200"/>
      <c r="DJA354" s="200"/>
      <c r="DJD354" s="200"/>
      <c r="DJF354" s="200"/>
      <c r="DJI354" s="200"/>
      <c r="DJL354" s="200"/>
      <c r="DJO354" s="200"/>
      <c r="DJU354" s="200"/>
      <c r="DJX354" s="200"/>
      <c r="DJZ354" s="200"/>
      <c r="DLG354" s="200"/>
      <c r="DLJ354" s="200"/>
      <c r="DLM354" s="200"/>
      <c r="DLP354" s="200"/>
      <c r="DLS354" s="200"/>
      <c r="DLT354" s="200"/>
      <c r="DLU354" s="200"/>
      <c r="DLX354" s="200"/>
      <c r="DMA354" s="200"/>
      <c r="DMD354" s="200"/>
      <c r="DMG354" s="200"/>
      <c r="DMI354" s="200"/>
      <c r="DMW354" s="200"/>
      <c r="DMX354" s="200"/>
      <c r="DMY354" s="200"/>
      <c r="DMZ354" s="200"/>
      <c r="DNA354" s="200"/>
      <c r="DNB354" s="200"/>
      <c r="DNC354" s="200"/>
      <c r="DND354" s="200"/>
      <c r="DNE354" s="200"/>
      <c r="DNF354" s="200"/>
      <c r="DNG354" s="200"/>
      <c r="DNH354" s="200"/>
      <c r="DNI354" s="200"/>
      <c r="DNJ354" s="200"/>
      <c r="DNK354" s="200"/>
      <c r="DNL354" s="200"/>
      <c r="DNM354" s="200"/>
      <c r="DNN354" s="200"/>
      <c r="DNO354" s="200"/>
      <c r="DNU354" s="200"/>
      <c r="DNV354" s="200"/>
      <c r="DNW354" s="200"/>
      <c r="DNX354" s="200"/>
      <c r="DNY354" s="200"/>
      <c r="DNZ354" s="200"/>
      <c r="DOA354" s="200"/>
      <c r="DOC354" s="200"/>
      <c r="DOD354" s="200"/>
      <c r="DOE354" s="200"/>
      <c r="DOF354" s="200"/>
      <c r="DOG354" s="200"/>
      <c r="DOH354" s="200"/>
      <c r="DOI354" s="200"/>
      <c r="DOJ354" s="200"/>
      <c r="DOM354" s="200"/>
      <c r="DOP354" s="200"/>
      <c r="DOS354" s="200"/>
      <c r="DOV354" s="200"/>
      <c r="DOY354" s="200"/>
      <c r="DPB354" s="200"/>
      <c r="DPK354" s="200"/>
      <c r="DPN354" s="200"/>
      <c r="DPQ354" s="200"/>
      <c r="DPT354" s="200"/>
      <c r="DQC354" s="200"/>
      <c r="DQI354" s="200"/>
      <c r="DQL354" s="200"/>
      <c r="DQO354" s="200"/>
      <c r="DQR354" s="200"/>
      <c r="DQX354" s="200"/>
      <c r="DRG354" s="200"/>
      <c r="DRI354" s="200"/>
      <c r="DRJ354" s="200"/>
      <c r="DRL354" s="200"/>
      <c r="DRO354" s="200"/>
      <c r="DRR354" s="200"/>
      <c r="DRU354" s="200"/>
      <c r="DRX354" s="200"/>
      <c r="DSA354" s="200"/>
      <c r="DSC354" s="200"/>
      <c r="DSE354" s="200"/>
      <c r="DSH354" s="200"/>
      <c r="DSK354" s="200"/>
      <c r="DSN354" s="200"/>
      <c r="DSQ354" s="200"/>
      <c r="DST354" s="200"/>
      <c r="DSW354" s="200"/>
      <c r="DSZ354" s="200"/>
      <c r="DTB354" s="200"/>
      <c r="DTE354" s="200"/>
      <c r="DTH354" s="200"/>
      <c r="DTK354" s="200"/>
      <c r="DTQ354" s="200"/>
      <c r="DTT354" s="200"/>
      <c r="DTV354" s="200"/>
      <c r="DVC354" s="200"/>
      <c r="DVF354" s="200"/>
      <c r="DVI354" s="200"/>
      <c r="DVL354" s="200"/>
      <c r="DVO354" s="200"/>
      <c r="DVP354" s="200"/>
      <c r="DVQ354" s="200"/>
      <c r="DVT354" s="200"/>
      <c r="DVW354" s="200"/>
      <c r="DVZ354" s="200"/>
      <c r="DWC354" s="200"/>
      <c r="DWE354" s="200"/>
      <c r="DWS354" s="200"/>
      <c r="DWT354" s="200"/>
      <c r="DWU354" s="200"/>
      <c r="DWV354" s="200"/>
      <c r="DWW354" s="200"/>
      <c r="DWX354" s="200"/>
      <c r="DWY354" s="200"/>
      <c r="DWZ354" s="200"/>
      <c r="DXA354" s="200"/>
      <c r="DXB354" s="200"/>
      <c r="DXC354" s="200"/>
      <c r="DXD354" s="200"/>
      <c r="DXE354" s="200"/>
      <c r="DXF354" s="200"/>
      <c r="DXG354" s="200"/>
      <c r="DXH354" s="200"/>
      <c r="DXI354" s="200"/>
      <c r="DXJ354" s="200"/>
      <c r="DXK354" s="200"/>
      <c r="DXQ354" s="200"/>
      <c r="DXR354" s="200"/>
      <c r="DXS354" s="200"/>
      <c r="DXT354" s="200"/>
      <c r="DXU354" s="200"/>
      <c r="DXV354" s="200"/>
      <c r="DXW354" s="200"/>
      <c r="DXY354" s="200"/>
      <c r="DXZ354" s="200"/>
      <c r="DYA354" s="200"/>
      <c r="DYB354" s="200"/>
      <c r="DYC354" s="200"/>
      <c r="DYD354" s="200"/>
      <c r="DYE354" s="200"/>
      <c r="DYF354" s="200"/>
      <c r="DYI354" s="200"/>
      <c r="DYL354" s="200"/>
      <c r="DYO354" s="200"/>
      <c r="DYR354" s="200"/>
      <c r="DYU354" s="200"/>
      <c r="DYX354" s="200"/>
      <c r="DZG354" s="200"/>
      <c r="DZJ354" s="200"/>
      <c r="DZM354" s="200"/>
      <c r="DZP354" s="200"/>
      <c r="DZY354" s="200"/>
      <c r="EAE354" s="200"/>
      <c r="EAH354" s="200"/>
      <c r="EAK354" s="200"/>
      <c r="EAN354" s="200"/>
      <c r="EAT354" s="200"/>
      <c r="EBC354" s="200"/>
      <c r="EBE354" s="200"/>
      <c r="EBF354" s="200"/>
      <c r="EBH354" s="200"/>
      <c r="EBK354" s="200"/>
      <c r="EBN354" s="200"/>
      <c r="EBQ354" s="200"/>
      <c r="EBT354" s="200"/>
      <c r="EBW354" s="200"/>
      <c r="EBY354" s="200"/>
      <c r="ECA354" s="200"/>
      <c r="ECD354" s="200"/>
      <c r="ECG354" s="200"/>
      <c r="ECJ354" s="200"/>
      <c r="ECM354" s="200"/>
      <c r="ECP354" s="200"/>
      <c r="ECS354" s="200"/>
      <c r="ECV354" s="200"/>
      <c r="ECX354" s="200"/>
      <c r="EDA354" s="200"/>
      <c r="EDD354" s="200"/>
      <c r="EDG354" s="200"/>
      <c r="EDM354" s="200"/>
      <c r="EDP354" s="200"/>
      <c r="EDR354" s="200"/>
      <c r="EEY354" s="200"/>
      <c r="EFB354" s="200"/>
      <c r="EFE354" s="200"/>
      <c r="EFH354" s="200"/>
      <c r="EFK354" s="200"/>
      <c r="EFL354" s="200"/>
      <c r="EFM354" s="200"/>
      <c r="EFP354" s="200"/>
      <c r="EFS354" s="200"/>
      <c r="EFV354" s="200"/>
      <c r="EFY354" s="200"/>
      <c r="EGA354" s="200"/>
      <c r="EGO354" s="200"/>
      <c r="EGP354" s="200"/>
      <c r="EGQ354" s="200"/>
      <c r="EGR354" s="200"/>
      <c r="EGS354" s="200"/>
      <c r="EGT354" s="200"/>
      <c r="EGU354" s="200"/>
      <c r="EGV354" s="200"/>
      <c r="EGW354" s="200"/>
      <c r="EGX354" s="200"/>
      <c r="EGY354" s="200"/>
      <c r="EGZ354" s="200"/>
      <c r="EHA354" s="200"/>
      <c r="EHB354" s="200"/>
      <c r="EHC354" s="200"/>
      <c r="EHD354" s="200"/>
      <c r="EHE354" s="200"/>
      <c r="EHF354" s="200"/>
      <c r="EHG354" s="200"/>
      <c r="EHM354" s="200"/>
      <c r="EHN354" s="200"/>
      <c r="EHO354" s="200"/>
      <c r="EHP354" s="200"/>
      <c r="EHQ354" s="200"/>
      <c r="EHR354" s="200"/>
      <c r="EHS354" s="200"/>
      <c r="EHU354" s="200"/>
      <c r="EHV354" s="200"/>
      <c r="EHW354" s="200"/>
      <c r="EHX354" s="200"/>
      <c r="EHY354" s="200"/>
      <c r="EHZ354" s="200"/>
      <c r="EIA354" s="200"/>
      <c r="EIB354" s="200"/>
      <c r="EIE354" s="200"/>
      <c r="EIH354" s="200"/>
      <c r="EIK354" s="200"/>
      <c r="EIN354" s="200"/>
      <c r="EIQ354" s="200"/>
      <c r="EIT354" s="200"/>
      <c r="EJC354" s="200"/>
      <c r="EJF354" s="200"/>
      <c r="EJI354" s="200"/>
      <c r="EJL354" s="200"/>
      <c r="EJU354" s="200"/>
      <c r="EKA354" s="200"/>
      <c r="EKD354" s="200"/>
      <c r="EKG354" s="200"/>
      <c r="EKJ354" s="200"/>
      <c r="EKP354" s="200"/>
      <c r="EKY354" s="200"/>
      <c r="ELA354" s="200"/>
      <c r="ELB354" s="200"/>
      <c r="ELD354" s="200"/>
      <c r="ELG354" s="200"/>
      <c r="ELJ354" s="200"/>
      <c r="ELM354" s="200"/>
      <c r="ELP354" s="200"/>
      <c r="ELS354" s="200"/>
      <c r="ELU354" s="200"/>
      <c r="ELW354" s="200"/>
      <c r="ELZ354" s="200"/>
      <c r="EMC354" s="200"/>
      <c r="EMF354" s="200"/>
      <c r="EMI354" s="200"/>
      <c r="EML354" s="200"/>
      <c r="EMO354" s="200"/>
      <c r="EMR354" s="200"/>
      <c r="EMT354" s="200"/>
      <c r="EMW354" s="200"/>
      <c r="EMZ354" s="200"/>
      <c r="ENC354" s="200"/>
      <c r="ENI354" s="200"/>
      <c r="ENL354" s="200"/>
      <c r="ENN354" s="200"/>
      <c r="EOU354" s="200"/>
      <c r="EOX354" s="200"/>
      <c r="EPA354" s="200"/>
      <c r="EPD354" s="200"/>
      <c r="EPG354" s="200"/>
      <c r="EPH354" s="200"/>
      <c r="EPI354" s="200"/>
      <c r="EPL354" s="200"/>
      <c r="EPO354" s="200"/>
      <c r="EPR354" s="200"/>
      <c r="EPU354" s="200"/>
      <c r="EPW354" s="200"/>
      <c r="EQK354" s="200"/>
      <c r="EQL354" s="200"/>
      <c r="EQM354" s="200"/>
      <c r="EQN354" s="200"/>
      <c r="EQO354" s="200"/>
      <c r="EQP354" s="200"/>
      <c r="EQQ354" s="200"/>
      <c r="EQR354" s="200"/>
      <c r="EQS354" s="200"/>
      <c r="EQT354" s="200"/>
      <c r="EQU354" s="200"/>
      <c r="EQV354" s="200"/>
      <c r="EQW354" s="200"/>
      <c r="EQX354" s="200"/>
      <c r="EQY354" s="200"/>
      <c r="EQZ354" s="200"/>
      <c r="ERA354" s="200"/>
      <c r="ERB354" s="200"/>
      <c r="ERC354" s="200"/>
      <c r="ERI354" s="200"/>
      <c r="ERJ354" s="200"/>
      <c r="ERK354" s="200"/>
      <c r="ERL354" s="200"/>
      <c r="ERM354" s="200"/>
      <c r="ERN354" s="200"/>
      <c r="ERO354" s="200"/>
      <c r="ERQ354" s="200"/>
      <c r="ERR354" s="200"/>
      <c r="ERS354" s="200"/>
      <c r="ERT354" s="200"/>
      <c r="ERU354" s="200"/>
      <c r="ERV354" s="200"/>
      <c r="ERW354" s="200"/>
      <c r="ERX354" s="200"/>
      <c r="ESA354" s="200"/>
      <c r="ESD354" s="200"/>
      <c r="ESG354" s="200"/>
      <c r="ESJ354" s="200"/>
      <c r="ESM354" s="200"/>
      <c r="ESP354" s="200"/>
      <c r="ESY354" s="200"/>
      <c r="ETB354" s="200"/>
      <c r="ETE354" s="200"/>
      <c r="ETH354" s="200"/>
      <c r="ETQ354" s="200"/>
      <c r="ETW354" s="200"/>
      <c r="ETZ354" s="200"/>
      <c r="EUC354" s="200"/>
      <c r="EUF354" s="200"/>
      <c r="EUL354" s="200"/>
      <c r="EUU354" s="200"/>
      <c r="EUW354" s="200"/>
      <c r="EUX354" s="200"/>
      <c r="EUZ354" s="200"/>
      <c r="EVC354" s="200"/>
      <c r="EVF354" s="200"/>
      <c r="EVI354" s="200"/>
      <c r="EVL354" s="200"/>
      <c r="EVO354" s="200"/>
      <c r="EVQ354" s="200"/>
      <c r="EVS354" s="200"/>
      <c r="EVV354" s="200"/>
      <c r="EVY354" s="200"/>
      <c r="EWB354" s="200"/>
      <c r="EWE354" s="200"/>
      <c r="EWH354" s="200"/>
      <c r="EWK354" s="200"/>
      <c r="EWN354" s="200"/>
      <c r="EWP354" s="200"/>
      <c r="EWS354" s="200"/>
      <c r="EWV354" s="200"/>
      <c r="EWY354" s="200"/>
      <c r="EXE354" s="200"/>
      <c r="EXH354" s="200"/>
      <c r="EXJ354" s="200"/>
      <c r="EYQ354" s="200"/>
      <c r="EYT354" s="200"/>
      <c r="EYW354" s="200"/>
      <c r="EYZ354" s="200"/>
      <c r="EZC354" s="200"/>
      <c r="EZD354" s="200"/>
      <c r="EZE354" s="200"/>
      <c r="EZH354" s="200"/>
      <c r="EZK354" s="200"/>
      <c r="EZN354" s="200"/>
      <c r="EZQ354" s="200"/>
      <c r="EZS354" s="200"/>
      <c r="FAG354" s="200"/>
      <c r="FAH354" s="200"/>
      <c r="FAI354" s="200"/>
      <c r="FAJ354" s="200"/>
      <c r="FAK354" s="200"/>
      <c r="FAL354" s="200"/>
      <c r="FAM354" s="200"/>
      <c r="FAN354" s="200"/>
      <c r="FAO354" s="200"/>
      <c r="FAP354" s="200"/>
      <c r="FAQ354" s="200"/>
      <c r="FAR354" s="200"/>
      <c r="FAS354" s="200"/>
      <c r="FAT354" s="200"/>
      <c r="FAU354" s="200"/>
      <c r="FAV354" s="200"/>
      <c r="FAW354" s="200"/>
      <c r="FAX354" s="200"/>
      <c r="FAY354" s="200"/>
      <c r="FBE354" s="200"/>
      <c r="FBF354" s="200"/>
      <c r="FBG354" s="200"/>
      <c r="FBH354" s="200"/>
      <c r="FBI354" s="200"/>
      <c r="FBJ354" s="200"/>
      <c r="FBK354" s="200"/>
      <c r="FBM354" s="200"/>
      <c r="FBN354" s="200"/>
      <c r="FBO354" s="200"/>
      <c r="FBP354" s="200"/>
      <c r="FBQ354" s="200"/>
      <c r="FBR354" s="200"/>
      <c r="FBS354" s="200"/>
      <c r="FBT354" s="200"/>
      <c r="FBW354" s="200"/>
      <c r="FBZ354" s="200"/>
      <c r="FCC354" s="200"/>
      <c r="FCF354" s="200"/>
      <c r="FCI354" s="200"/>
      <c r="FCL354" s="200"/>
      <c r="FCU354" s="200"/>
      <c r="FCX354" s="200"/>
      <c r="FDA354" s="200"/>
      <c r="FDD354" s="200"/>
      <c r="FDM354" s="200"/>
      <c r="FDS354" s="200"/>
      <c r="FDV354" s="200"/>
      <c r="FDY354" s="200"/>
      <c r="FEB354" s="200"/>
      <c r="FEH354" s="200"/>
      <c r="FEQ354" s="200"/>
      <c r="FES354" s="200"/>
      <c r="FET354" s="200"/>
      <c r="FEV354" s="200"/>
      <c r="FEY354" s="200"/>
      <c r="FFB354" s="200"/>
      <c r="FFE354" s="200"/>
      <c r="FFH354" s="200"/>
      <c r="FFK354" s="200"/>
      <c r="FFM354" s="200"/>
      <c r="FFO354" s="200"/>
      <c r="FFR354" s="200"/>
      <c r="FFU354" s="200"/>
      <c r="FFX354" s="200"/>
      <c r="FGA354" s="200"/>
      <c r="FGD354" s="200"/>
      <c r="FGG354" s="200"/>
      <c r="FGJ354" s="200"/>
      <c r="FGL354" s="200"/>
      <c r="FGO354" s="200"/>
      <c r="FGR354" s="200"/>
      <c r="FGU354" s="200"/>
      <c r="FHA354" s="200"/>
      <c r="FHD354" s="200"/>
      <c r="FHF354" s="200"/>
      <c r="FIM354" s="200"/>
      <c r="FIP354" s="200"/>
      <c r="FIS354" s="200"/>
      <c r="FIV354" s="200"/>
      <c r="FIY354" s="200"/>
      <c r="FIZ354" s="200"/>
      <c r="FJA354" s="200"/>
      <c r="FJD354" s="200"/>
      <c r="FJG354" s="200"/>
      <c r="FJJ354" s="200"/>
      <c r="FJM354" s="200"/>
      <c r="FJO354" s="200"/>
      <c r="FKC354" s="200"/>
      <c r="FKD354" s="200"/>
      <c r="FKE354" s="200"/>
      <c r="FKF354" s="200"/>
      <c r="FKG354" s="200"/>
      <c r="FKH354" s="200"/>
      <c r="FKI354" s="200"/>
      <c r="FKJ354" s="200"/>
      <c r="FKK354" s="200"/>
      <c r="FKL354" s="200"/>
      <c r="FKM354" s="200"/>
      <c r="FKN354" s="200"/>
      <c r="FKO354" s="200"/>
      <c r="FKP354" s="200"/>
      <c r="FKQ354" s="200"/>
      <c r="FKR354" s="200"/>
      <c r="FKS354" s="200"/>
      <c r="FKT354" s="200"/>
      <c r="FKU354" s="200"/>
      <c r="FLA354" s="200"/>
      <c r="FLB354" s="200"/>
      <c r="FLC354" s="200"/>
      <c r="FLD354" s="200"/>
      <c r="FLE354" s="200"/>
      <c r="FLF354" s="200"/>
      <c r="FLG354" s="200"/>
      <c r="FLI354" s="200"/>
      <c r="FLJ354" s="200"/>
      <c r="FLK354" s="200"/>
      <c r="FLL354" s="200"/>
      <c r="FLM354" s="200"/>
      <c r="FLN354" s="200"/>
      <c r="FLO354" s="200"/>
      <c r="FLP354" s="200"/>
      <c r="FLS354" s="200"/>
      <c r="FLV354" s="200"/>
      <c r="FLY354" s="200"/>
      <c r="FMB354" s="200"/>
      <c r="FME354" s="200"/>
      <c r="FMH354" s="200"/>
      <c r="FMQ354" s="200"/>
      <c r="FMT354" s="200"/>
      <c r="FMW354" s="200"/>
      <c r="FMZ354" s="200"/>
      <c r="FNI354" s="200"/>
      <c r="FNO354" s="200"/>
      <c r="FNR354" s="200"/>
      <c r="FNU354" s="200"/>
      <c r="FNX354" s="200"/>
      <c r="FOD354" s="200"/>
      <c r="FOM354" s="200"/>
      <c r="FOO354" s="200"/>
      <c r="FOP354" s="200"/>
      <c r="FOR354" s="200"/>
      <c r="FOU354" s="200"/>
      <c r="FOX354" s="200"/>
      <c r="FPA354" s="200"/>
      <c r="FPD354" s="200"/>
      <c r="FPG354" s="200"/>
      <c r="FPI354" s="200"/>
      <c r="FPK354" s="200"/>
      <c r="FPN354" s="200"/>
      <c r="FPQ354" s="200"/>
      <c r="FPT354" s="200"/>
      <c r="FPW354" s="200"/>
      <c r="FPZ354" s="200"/>
      <c r="FQC354" s="200"/>
      <c r="FQF354" s="200"/>
      <c r="FQH354" s="200"/>
      <c r="FQK354" s="200"/>
      <c r="FQN354" s="200"/>
      <c r="FQQ354" s="200"/>
      <c r="FQW354" s="200"/>
      <c r="FQZ354" s="200"/>
      <c r="FRB354" s="200"/>
      <c r="FSI354" s="200"/>
      <c r="FSL354" s="200"/>
      <c r="FSO354" s="200"/>
      <c r="FSR354" s="200"/>
      <c r="FSU354" s="200"/>
      <c r="FSV354" s="200"/>
      <c r="FSW354" s="200"/>
      <c r="FSZ354" s="200"/>
      <c r="FTC354" s="200"/>
      <c r="FTF354" s="200"/>
      <c r="FTI354" s="200"/>
      <c r="FTK354" s="200"/>
      <c r="FTY354" s="200"/>
      <c r="FTZ354" s="200"/>
      <c r="FUA354" s="200"/>
      <c r="FUB354" s="200"/>
      <c r="FUC354" s="200"/>
      <c r="FUD354" s="200"/>
      <c r="FUE354" s="200"/>
      <c r="FUF354" s="200"/>
      <c r="FUG354" s="200"/>
      <c r="FUH354" s="200"/>
      <c r="FUI354" s="200"/>
      <c r="FUJ354" s="200"/>
      <c r="FUK354" s="200"/>
      <c r="FUL354" s="200"/>
      <c r="FUM354" s="200"/>
      <c r="FUN354" s="200"/>
      <c r="FUO354" s="200"/>
      <c r="FUP354" s="200"/>
      <c r="FUQ354" s="200"/>
      <c r="FUW354" s="200"/>
      <c r="FUX354" s="200"/>
      <c r="FUY354" s="200"/>
      <c r="FUZ354" s="200"/>
      <c r="FVA354" s="200"/>
      <c r="FVB354" s="200"/>
      <c r="FVC354" s="200"/>
      <c r="FVE354" s="200"/>
      <c r="FVF354" s="200"/>
      <c r="FVG354" s="200"/>
      <c r="FVH354" s="200"/>
      <c r="FVI354" s="200"/>
      <c r="FVJ354" s="200"/>
      <c r="FVK354" s="200"/>
      <c r="FVL354" s="200"/>
      <c r="FVO354" s="200"/>
      <c r="FVR354" s="200"/>
      <c r="FVU354" s="200"/>
      <c r="FVX354" s="200"/>
      <c r="FWA354" s="200"/>
      <c r="FWD354" s="200"/>
      <c r="FWM354" s="200"/>
      <c r="FWP354" s="200"/>
      <c r="FWS354" s="200"/>
      <c r="FWV354" s="200"/>
      <c r="FXE354" s="200"/>
      <c r="FXK354" s="200"/>
      <c r="FXN354" s="200"/>
      <c r="FXQ354" s="200"/>
      <c r="FXT354" s="200"/>
      <c r="FXZ354" s="200"/>
      <c r="FYI354" s="200"/>
      <c r="FYK354" s="200"/>
      <c r="FYL354" s="200"/>
      <c r="FYN354" s="200"/>
      <c r="FYQ354" s="200"/>
      <c r="FYT354" s="200"/>
      <c r="FYW354" s="200"/>
      <c r="FYZ354" s="200"/>
      <c r="FZC354" s="200"/>
      <c r="FZE354" s="200"/>
      <c r="FZG354" s="200"/>
      <c r="FZJ354" s="200"/>
      <c r="FZM354" s="200"/>
      <c r="FZP354" s="200"/>
      <c r="FZS354" s="200"/>
      <c r="FZV354" s="200"/>
      <c r="FZY354" s="200"/>
      <c r="GAB354" s="200"/>
      <c r="GAD354" s="200"/>
      <c r="GAG354" s="200"/>
      <c r="GAJ354" s="200"/>
      <c r="GAM354" s="200"/>
      <c r="GAS354" s="200"/>
      <c r="GAV354" s="200"/>
      <c r="GAX354" s="200"/>
      <c r="GCE354" s="200"/>
      <c r="GCH354" s="200"/>
      <c r="GCK354" s="200"/>
      <c r="GCN354" s="200"/>
      <c r="GCQ354" s="200"/>
      <c r="GCR354" s="200"/>
      <c r="GCS354" s="200"/>
      <c r="GCV354" s="200"/>
      <c r="GCY354" s="200"/>
      <c r="GDB354" s="200"/>
      <c r="GDE354" s="200"/>
      <c r="GDG354" s="200"/>
      <c r="GDU354" s="200"/>
      <c r="GDV354" s="200"/>
      <c r="GDW354" s="200"/>
      <c r="GDX354" s="200"/>
      <c r="GDY354" s="200"/>
      <c r="GDZ354" s="200"/>
      <c r="GEA354" s="200"/>
      <c r="GEB354" s="200"/>
      <c r="GEC354" s="200"/>
      <c r="GED354" s="200"/>
      <c r="GEE354" s="200"/>
      <c r="GEF354" s="200"/>
      <c r="GEG354" s="200"/>
      <c r="GEH354" s="200"/>
      <c r="GEI354" s="200"/>
      <c r="GEJ354" s="200"/>
      <c r="GEK354" s="200"/>
      <c r="GEL354" s="200"/>
      <c r="GEM354" s="200"/>
      <c r="GES354" s="200"/>
      <c r="GET354" s="200"/>
      <c r="GEU354" s="200"/>
      <c r="GEV354" s="200"/>
      <c r="GEW354" s="200"/>
      <c r="GEX354" s="200"/>
      <c r="GEY354" s="200"/>
      <c r="GFA354" s="200"/>
      <c r="GFB354" s="200"/>
      <c r="GFC354" s="200"/>
      <c r="GFD354" s="200"/>
      <c r="GFE354" s="200"/>
      <c r="GFF354" s="200"/>
      <c r="GFG354" s="200"/>
      <c r="GFH354" s="200"/>
      <c r="GFK354" s="200"/>
      <c r="GFN354" s="200"/>
      <c r="GFQ354" s="200"/>
      <c r="GFT354" s="200"/>
      <c r="GFW354" s="200"/>
      <c r="GFZ354" s="200"/>
      <c r="GGI354" s="200"/>
      <c r="GGL354" s="200"/>
      <c r="GGO354" s="200"/>
      <c r="GGR354" s="200"/>
      <c r="GHA354" s="200"/>
      <c r="GHG354" s="200"/>
      <c r="GHJ354" s="200"/>
      <c r="GHM354" s="200"/>
      <c r="GHP354" s="200"/>
      <c r="GHV354" s="200"/>
      <c r="GIE354" s="200"/>
      <c r="GIG354" s="200"/>
      <c r="GIH354" s="200"/>
      <c r="GIJ354" s="200"/>
      <c r="GIM354" s="200"/>
      <c r="GIP354" s="200"/>
      <c r="GIS354" s="200"/>
      <c r="GIV354" s="200"/>
      <c r="GIY354" s="200"/>
      <c r="GJA354" s="200"/>
      <c r="GJC354" s="200"/>
      <c r="GJF354" s="200"/>
      <c r="GJI354" s="200"/>
      <c r="GJL354" s="200"/>
      <c r="GJO354" s="200"/>
      <c r="GJR354" s="200"/>
      <c r="GJU354" s="200"/>
      <c r="GJX354" s="200"/>
      <c r="GJZ354" s="200"/>
      <c r="GKC354" s="200"/>
      <c r="GKF354" s="200"/>
      <c r="GKI354" s="200"/>
      <c r="GKO354" s="200"/>
      <c r="GKR354" s="200"/>
      <c r="GKT354" s="200"/>
      <c r="GMA354" s="200"/>
      <c r="GMD354" s="200"/>
      <c r="GMG354" s="200"/>
      <c r="GMJ354" s="200"/>
      <c r="GMM354" s="200"/>
      <c r="GMN354" s="200"/>
      <c r="GMO354" s="200"/>
      <c r="GMR354" s="200"/>
      <c r="GMU354" s="200"/>
      <c r="GMX354" s="200"/>
      <c r="GNA354" s="200"/>
      <c r="GNC354" s="200"/>
      <c r="GNQ354" s="200"/>
      <c r="GNR354" s="200"/>
      <c r="GNS354" s="200"/>
      <c r="GNT354" s="200"/>
      <c r="GNU354" s="200"/>
      <c r="GNV354" s="200"/>
      <c r="GNW354" s="200"/>
      <c r="GNX354" s="200"/>
      <c r="GNY354" s="200"/>
      <c r="GNZ354" s="200"/>
      <c r="GOA354" s="200"/>
      <c r="GOB354" s="200"/>
      <c r="GOC354" s="200"/>
      <c r="GOD354" s="200"/>
      <c r="GOE354" s="200"/>
      <c r="GOF354" s="200"/>
      <c r="GOG354" s="200"/>
      <c r="GOH354" s="200"/>
      <c r="GOI354" s="200"/>
      <c r="GOO354" s="200"/>
      <c r="GOP354" s="200"/>
      <c r="GOQ354" s="200"/>
      <c r="GOR354" s="200"/>
      <c r="GOS354" s="200"/>
      <c r="GOT354" s="200"/>
      <c r="GOU354" s="200"/>
      <c r="GOW354" s="200"/>
      <c r="GOX354" s="200"/>
      <c r="GOY354" s="200"/>
      <c r="GOZ354" s="200"/>
      <c r="GPA354" s="200"/>
      <c r="GPB354" s="200"/>
      <c r="GPC354" s="200"/>
      <c r="GPD354" s="200"/>
      <c r="GPG354" s="200"/>
      <c r="GPJ354" s="200"/>
      <c r="GPM354" s="200"/>
      <c r="GPP354" s="200"/>
      <c r="GPS354" s="200"/>
      <c r="GPV354" s="200"/>
      <c r="GQE354" s="200"/>
      <c r="GQH354" s="200"/>
      <c r="GQK354" s="200"/>
      <c r="GQN354" s="200"/>
      <c r="GQW354" s="200"/>
      <c r="GRC354" s="200"/>
      <c r="GRF354" s="200"/>
      <c r="GRI354" s="200"/>
      <c r="GRL354" s="200"/>
      <c r="GRR354" s="200"/>
      <c r="GSA354" s="200"/>
      <c r="GSC354" s="200"/>
      <c r="GSD354" s="200"/>
      <c r="GSF354" s="200"/>
      <c r="GSI354" s="200"/>
      <c r="GSL354" s="200"/>
      <c r="GSO354" s="200"/>
      <c r="GSR354" s="200"/>
      <c r="GSU354" s="200"/>
      <c r="GSW354" s="200"/>
      <c r="GSY354" s="200"/>
      <c r="GTB354" s="200"/>
      <c r="GTE354" s="200"/>
      <c r="GTH354" s="200"/>
      <c r="GTK354" s="200"/>
      <c r="GTN354" s="200"/>
      <c r="GTQ354" s="200"/>
      <c r="GTT354" s="200"/>
      <c r="GTV354" s="200"/>
      <c r="GTY354" s="200"/>
      <c r="GUB354" s="200"/>
      <c r="GUE354" s="200"/>
      <c r="GUK354" s="200"/>
      <c r="GUN354" s="200"/>
      <c r="GUP354" s="200"/>
      <c r="GVW354" s="200"/>
      <c r="GVZ354" s="200"/>
      <c r="GWC354" s="200"/>
      <c r="GWF354" s="200"/>
      <c r="GWI354" s="200"/>
      <c r="GWJ354" s="200"/>
      <c r="GWK354" s="200"/>
      <c r="GWN354" s="200"/>
      <c r="GWQ354" s="200"/>
      <c r="GWT354" s="200"/>
      <c r="GWW354" s="200"/>
      <c r="GWY354" s="200"/>
      <c r="GXM354" s="200"/>
      <c r="GXN354" s="200"/>
      <c r="GXO354" s="200"/>
      <c r="GXP354" s="200"/>
      <c r="GXQ354" s="200"/>
      <c r="GXR354" s="200"/>
      <c r="GXS354" s="200"/>
      <c r="GXT354" s="200"/>
      <c r="GXU354" s="200"/>
      <c r="GXV354" s="200"/>
      <c r="GXW354" s="200"/>
      <c r="GXX354" s="200"/>
      <c r="GXY354" s="200"/>
      <c r="GXZ354" s="200"/>
      <c r="GYA354" s="200"/>
      <c r="GYB354" s="200"/>
      <c r="GYC354" s="200"/>
      <c r="GYD354" s="200"/>
      <c r="GYE354" s="200"/>
      <c r="GYK354" s="200"/>
      <c r="GYL354" s="200"/>
      <c r="GYM354" s="200"/>
      <c r="GYN354" s="200"/>
      <c r="GYO354" s="200"/>
      <c r="GYP354" s="200"/>
      <c r="GYQ354" s="200"/>
      <c r="GYS354" s="200"/>
      <c r="GYT354" s="200"/>
      <c r="GYU354" s="200"/>
      <c r="GYV354" s="200"/>
      <c r="GYW354" s="200"/>
      <c r="GYX354" s="200"/>
      <c r="GYY354" s="200"/>
      <c r="GYZ354" s="200"/>
      <c r="GZC354" s="200"/>
      <c r="GZF354" s="200"/>
      <c r="GZI354" s="200"/>
      <c r="GZL354" s="200"/>
      <c r="GZO354" s="200"/>
      <c r="GZR354" s="200"/>
      <c r="HAA354" s="200"/>
      <c r="HAD354" s="200"/>
      <c r="HAG354" s="200"/>
      <c r="HAJ354" s="200"/>
      <c r="HAS354" s="200"/>
      <c r="HAY354" s="200"/>
      <c r="HBB354" s="200"/>
      <c r="HBE354" s="200"/>
      <c r="HBH354" s="200"/>
      <c r="HBN354" s="200"/>
      <c r="HBW354" s="200"/>
      <c r="HBY354" s="200"/>
      <c r="HBZ354" s="200"/>
      <c r="HCB354" s="200"/>
      <c r="HCE354" s="200"/>
      <c r="HCH354" s="200"/>
      <c r="HCK354" s="200"/>
      <c r="HCN354" s="200"/>
      <c r="HCQ354" s="200"/>
      <c r="HCS354" s="200"/>
      <c r="HCU354" s="200"/>
      <c r="HCX354" s="200"/>
      <c r="HDA354" s="200"/>
      <c r="HDD354" s="200"/>
      <c r="HDG354" s="200"/>
      <c r="HDJ354" s="200"/>
      <c r="HDM354" s="200"/>
      <c r="HDP354" s="200"/>
      <c r="HDR354" s="200"/>
      <c r="HDU354" s="200"/>
      <c r="HDX354" s="200"/>
      <c r="HEA354" s="200"/>
      <c r="HEG354" s="200"/>
      <c r="HEJ354" s="200"/>
      <c r="HEL354" s="200"/>
      <c r="HFS354" s="200"/>
      <c r="HFV354" s="200"/>
      <c r="HFY354" s="200"/>
      <c r="HGB354" s="200"/>
      <c r="HGE354" s="200"/>
      <c r="HGF354" s="200"/>
      <c r="HGG354" s="200"/>
      <c r="HGJ354" s="200"/>
      <c r="HGM354" s="200"/>
      <c r="HGP354" s="200"/>
      <c r="HGS354" s="200"/>
      <c r="HGU354" s="200"/>
      <c r="HHI354" s="200"/>
      <c r="HHJ354" s="200"/>
      <c r="HHK354" s="200"/>
      <c r="HHL354" s="200"/>
      <c r="HHM354" s="200"/>
      <c r="HHN354" s="200"/>
      <c r="HHO354" s="200"/>
      <c r="HHP354" s="200"/>
      <c r="HHQ354" s="200"/>
      <c r="HHR354" s="200"/>
      <c r="HHS354" s="200"/>
      <c r="HHT354" s="200"/>
      <c r="HHU354" s="200"/>
      <c r="HHV354" s="200"/>
      <c r="HHW354" s="200"/>
      <c r="HHX354" s="200"/>
      <c r="HHY354" s="200"/>
      <c r="HHZ354" s="200"/>
      <c r="HIA354" s="200"/>
      <c r="HIG354" s="200"/>
      <c r="HIH354" s="200"/>
      <c r="HII354" s="200"/>
      <c r="HIJ354" s="200"/>
      <c r="HIK354" s="200"/>
      <c r="HIL354" s="200"/>
      <c r="HIM354" s="200"/>
      <c r="HIO354" s="200"/>
      <c r="HIP354" s="200"/>
      <c r="HIQ354" s="200"/>
      <c r="HIR354" s="200"/>
      <c r="HIS354" s="200"/>
      <c r="HIT354" s="200"/>
      <c r="HIU354" s="200"/>
      <c r="HIV354" s="200"/>
      <c r="HIY354" s="200"/>
      <c r="HJB354" s="200"/>
      <c r="HJE354" s="200"/>
      <c r="HJH354" s="200"/>
      <c r="HJK354" s="200"/>
      <c r="HJN354" s="200"/>
      <c r="HJW354" s="200"/>
      <c r="HJZ354" s="200"/>
      <c r="HKC354" s="200"/>
      <c r="HKF354" s="200"/>
      <c r="HKO354" s="200"/>
      <c r="HKU354" s="200"/>
      <c r="HKX354" s="200"/>
      <c r="HLA354" s="200"/>
      <c r="HLD354" s="200"/>
      <c r="HLJ354" s="200"/>
      <c r="HLS354" s="200"/>
      <c r="HLU354" s="200"/>
      <c r="HLV354" s="200"/>
      <c r="HLX354" s="200"/>
      <c r="HMA354" s="200"/>
      <c r="HMD354" s="200"/>
      <c r="HMG354" s="200"/>
      <c r="HMJ354" s="200"/>
      <c r="HMM354" s="200"/>
      <c r="HMO354" s="200"/>
      <c r="HMQ354" s="200"/>
      <c r="HMT354" s="200"/>
      <c r="HMW354" s="200"/>
      <c r="HMZ354" s="200"/>
      <c r="HNC354" s="200"/>
      <c r="HNF354" s="200"/>
      <c r="HNI354" s="200"/>
      <c r="HNL354" s="200"/>
      <c r="HNN354" s="200"/>
      <c r="HNQ354" s="200"/>
      <c r="HNT354" s="200"/>
      <c r="HNW354" s="200"/>
      <c r="HOC354" s="200"/>
      <c r="HOF354" s="200"/>
      <c r="HOH354" s="200"/>
      <c r="HPO354" s="200"/>
      <c r="HPR354" s="200"/>
      <c r="HPU354" s="200"/>
      <c r="HPX354" s="200"/>
      <c r="HQA354" s="200"/>
      <c r="HQB354" s="200"/>
      <c r="HQC354" s="200"/>
      <c r="HQF354" s="200"/>
      <c r="HQI354" s="200"/>
      <c r="HQL354" s="200"/>
      <c r="HQO354" s="200"/>
      <c r="HQQ354" s="200"/>
      <c r="HRE354" s="200"/>
      <c r="HRF354" s="200"/>
      <c r="HRG354" s="200"/>
      <c r="HRH354" s="200"/>
      <c r="HRI354" s="200"/>
      <c r="HRJ354" s="200"/>
      <c r="HRK354" s="200"/>
      <c r="HRL354" s="200"/>
      <c r="HRM354" s="200"/>
      <c r="HRN354" s="200"/>
      <c r="HRO354" s="200"/>
      <c r="HRP354" s="200"/>
      <c r="HRQ354" s="200"/>
      <c r="HRR354" s="200"/>
      <c r="HRS354" s="200"/>
      <c r="HRT354" s="200"/>
      <c r="HRU354" s="200"/>
      <c r="HRV354" s="200"/>
      <c r="HRW354" s="200"/>
      <c r="HSC354" s="200"/>
      <c r="HSD354" s="200"/>
      <c r="HSE354" s="200"/>
      <c r="HSF354" s="200"/>
      <c r="HSG354" s="200"/>
      <c r="HSH354" s="200"/>
      <c r="HSI354" s="200"/>
      <c r="HSK354" s="200"/>
      <c r="HSL354" s="200"/>
      <c r="HSM354" s="200"/>
      <c r="HSN354" s="200"/>
      <c r="HSO354" s="200"/>
      <c r="HSP354" s="200"/>
      <c r="HSQ354" s="200"/>
      <c r="HSR354" s="200"/>
      <c r="HSU354" s="200"/>
      <c r="HSX354" s="200"/>
      <c r="HTA354" s="200"/>
      <c r="HTD354" s="200"/>
      <c r="HTG354" s="200"/>
      <c r="HTJ354" s="200"/>
      <c r="HTS354" s="200"/>
      <c r="HTV354" s="200"/>
      <c r="HTY354" s="200"/>
      <c r="HUB354" s="200"/>
      <c r="HUK354" s="200"/>
      <c r="HUQ354" s="200"/>
      <c r="HUT354" s="200"/>
      <c r="HUW354" s="200"/>
      <c r="HUZ354" s="200"/>
      <c r="HVF354" s="200"/>
      <c r="HVO354" s="200"/>
      <c r="HVQ354" s="200"/>
      <c r="HVR354" s="200"/>
      <c r="HVT354" s="200"/>
      <c r="HVW354" s="200"/>
      <c r="HVZ354" s="200"/>
      <c r="HWC354" s="200"/>
      <c r="HWF354" s="200"/>
      <c r="HWI354" s="200"/>
      <c r="HWK354" s="200"/>
      <c r="HWM354" s="200"/>
      <c r="HWP354" s="200"/>
      <c r="HWS354" s="200"/>
      <c r="HWV354" s="200"/>
      <c r="HWY354" s="200"/>
      <c r="HXB354" s="200"/>
      <c r="HXE354" s="200"/>
      <c r="HXH354" s="200"/>
      <c r="HXJ354" s="200"/>
      <c r="HXM354" s="200"/>
      <c r="HXP354" s="200"/>
      <c r="HXS354" s="200"/>
      <c r="HXY354" s="200"/>
      <c r="HYB354" s="200"/>
      <c r="HYD354" s="200"/>
      <c r="HZK354" s="200"/>
      <c r="HZN354" s="200"/>
      <c r="HZQ354" s="200"/>
      <c r="HZT354" s="200"/>
      <c r="HZW354" s="200"/>
      <c r="HZX354" s="200"/>
      <c r="HZY354" s="200"/>
      <c r="IAB354" s="200"/>
      <c r="IAE354" s="200"/>
      <c r="IAH354" s="200"/>
      <c r="IAK354" s="200"/>
      <c r="IAM354" s="200"/>
      <c r="IBA354" s="200"/>
      <c r="IBB354" s="200"/>
      <c r="IBC354" s="200"/>
      <c r="IBD354" s="200"/>
      <c r="IBE354" s="200"/>
      <c r="IBF354" s="200"/>
      <c r="IBG354" s="200"/>
      <c r="IBH354" s="200"/>
      <c r="IBI354" s="200"/>
      <c r="IBJ354" s="200"/>
      <c r="IBK354" s="200"/>
      <c r="IBL354" s="200"/>
      <c r="IBM354" s="200"/>
      <c r="IBN354" s="200"/>
      <c r="IBO354" s="200"/>
      <c r="IBP354" s="200"/>
      <c r="IBQ354" s="200"/>
      <c r="IBR354" s="200"/>
      <c r="IBS354" s="200"/>
      <c r="IBY354" s="200"/>
      <c r="IBZ354" s="200"/>
      <c r="ICA354" s="200"/>
      <c r="ICB354" s="200"/>
      <c r="ICC354" s="200"/>
      <c r="ICD354" s="200"/>
      <c r="ICE354" s="200"/>
      <c r="ICG354" s="200"/>
      <c r="ICH354" s="200"/>
      <c r="ICI354" s="200"/>
      <c r="ICJ354" s="200"/>
      <c r="ICK354" s="200"/>
      <c r="ICL354" s="200"/>
      <c r="ICM354" s="200"/>
      <c r="ICN354" s="200"/>
      <c r="ICQ354" s="200"/>
      <c r="ICT354" s="200"/>
      <c r="ICW354" s="200"/>
      <c r="ICZ354" s="200"/>
      <c r="IDC354" s="200"/>
      <c r="IDF354" s="200"/>
      <c r="IDO354" s="200"/>
      <c r="IDR354" s="200"/>
      <c r="IDU354" s="200"/>
      <c r="IDX354" s="200"/>
      <c r="IEG354" s="200"/>
      <c r="IEM354" s="200"/>
      <c r="IEP354" s="200"/>
      <c r="IES354" s="200"/>
      <c r="IEV354" s="200"/>
      <c r="IFB354" s="200"/>
      <c r="IFK354" s="200"/>
      <c r="IFM354" s="200"/>
      <c r="IFN354" s="200"/>
      <c r="IFP354" s="200"/>
      <c r="IFS354" s="200"/>
      <c r="IFV354" s="200"/>
      <c r="IFY354" s="200"/>
      <c r="IGB354" s="200"/>
      <c r="IGE354" s="200"/>
      <c r="IGG354" s="200"/>
      <c r="IGI354" s="200"/>
      <c r="IGL354" s="200"/>
      <c r="IGO354" s="200"/>
      <c r="IGR354" s="200"/>
      <c r="IGU354" s="200"/>
      <c r="IGX354" s="200"/>
      <c r="IHA354" s="200"/>
      <c r="IHD354" s="200"/>
      <c r="IHF354" s="200"/>
      <c r="IHI354" s="200"/>
      <c r="IHL354" s="200"/>
      <c r="IHO354" s="200"/>
      <c r="IHU354" s="200"/>
      <c r="IHX354" s="200"/>
      <c r="IHZ354" s="200"/>
      <c r="IJG354" s="200"/>
      <c r="IJJ354" s="200"/>
      <c r="IJM354" s="200"/>
      <c r="IJP354" s="200"/>
      <c r="IJS354" s="200"/>
      <c r="IJT354" s="200"/>
      <c r="IJU354" s="200"/>
      <c r="IJX354" s="200"/>
      <c r="IKA354" s="200"/>
      <c r="IKD354" s="200"/>
      <c r="IKG354" s="200"/>
      <c r="IKI354" s="200"/>
      <c r="IKW354" s="200"/>
      <c r="IKX354" s="200"/>
      <c r="IKY354" s="200"/>
      <c r="IKZ354" s="200"/>
      <c r="ILA354" s="200"/>
      <c r="ILB354" s="200"/>
      <c r="ILC354" s="200"/>
      <c r="ILD354" s="200"/>
      <c r="ILE354" s="200"/>
      <c r="ILF354" s="200"/>
      <c r="ILG354" s="200"/>
      <c r="ILH354" s="200"/>
      <c r="ILI354" s="200"/>
      <c r="ILJ354" s="200"/>
      <c r="ILK354" s="200"/>
      <c r="ILL354" s="200"/>
      <c r="ILM354" s="200"/>
      <c r="ILN354" s="200"/>
      <c r="ILO354" s="200"/>
      <c r="ILU354" s="200"/>
      <c r="ILV354" s="200"/>
      <c r="ILW354" s="200"/>
      <c r="ILX354" s="200"/>
      <c r="ILY354" s="200"/>
      <c r="ILZ354" s="200"/>
      <c r="IMA354" s="200"/>
      <c r="IMC354" s="200"/>
      <c r="IMD354" s="200"/>
      <c r="IME354" s="200"/>
      <c r="IMF354" s="200"/>
      <c r="IMG354" s="200"/>
      <c r="IMH354" s="200"/>
      <c r="IMI354" s="200"/>
      <c r="IMJ354" s="200"/>
      <c r="IMM354" s="200"/>
      <c r="IMP354" s="200"/>
      <c r="IMS354" s="200"/>
      <c r="IMV354" s="200"/>
      <c r="IMY354" s="200"/>
      <c r="INB354" s="200"/>
      <c r="INK354" s="200"/>
      <c r="INN354" s="200"/>
      <c r="INQ354" s="200"/>
      <c r="INT354" s="200"/>
      <c r="IOC354" s="200"/>
      <c r="IOI354" s="200"/>
      <c r="IOL354" s="200"/>
      <c r="IOO354" s="200"/>
      <c r="IOR354" s="200"/>
      <c r="IOX354" s="200"/>
      <c r="IPG354" s="200"/>
      <c r="IPI354" s="200"/>
      <c r="IPJ354" s="200"/>
      <c r="IPL354" s="200"/>
      <c r="IPO354" s="200"/>
      <c r="IPR354" s="200"/>
      <c r="IPU354" s="200"/>
      <c r="IPX354" s="200"/>
      <c r="IQA354" s="200"/>
      <c r="IQC354" s="200"/>
      <c r="IQE354" s="200"/>
      <c r="IQH354" s="200"/>
      <c r="IQK354" s="200"/>
      <c r="IQN354" s="200"/>
      <c r="IQQ354" s="200"/>
      <c r="IQT354" s="200"/>
      <c r="IQW354" s="200"/>
      <c r="IQZ354" s="200"/>
      <c r="IRB354" s="200"/>
      <c r="IRE354" s="200"/>
      <c r="IRH354" s="200"/>
      <c r="IRK354" s="200"/>
      <c r="IRQ354" s="200"/>
      <c r="IRT354" s="200"/>
      <c r="IRV354" s="200"/>
      <c r="ITC354" s="200"/>
      <c r="ITF354" s="200"/>
      <c r="ITI354" s="200"/>
      <c r="ITL354" s="200"/>
      <c r="ITO354" s="200"/>
      <c r="ITP354" s="200"/>
      <c r="ITQ354" s="200"/>
      <c r="ITT354" s="200"/>
      <c r="ITW354" s="200"/>
      <c r="ITZ354" s="200"/>
      <c r="IUC354" s="200"/>
      <c r="IUE354" s="200"/>
      <c r="IUS354" s="200"/>
      <c r="IUT354" s="200"/>
      <c r="IUU354" s="200"/>
      <c r="IUV354" s="200"/>
      <c r="IUW354" s="200"/>
      <c r="IUX354" s="200"/>
      <c r="IUY354" s="200"/>
      <c r="IUZ354" s="200"/>
      <c r="IVA354" s="200"/>
      <c r="IVB354" s="200"/>
      <c r="IVC354" s="200"/>
      <c r="IVD354" s="200"/>
      <c r="IVE354" s="200"/>
      <c r="IVF354" s="200"/>
      <c r="IVG354" s="200"/>
      <c r="IVH354" s="200"/>
      <c r="IVI354" s="200"/>
      <c r="IVJ354" s="200"/>
      <c r="IVK354" s="200"/>
      <c r="IVQ354" s="200"/>
      <c r="IVR354" s="200"/>
      <c r="IVS354" s="200"/>
      <c r="IVT354" s="200"/>
      <c r="IVU354" s="200"/>
      <c r="IVV354" s="200"/>
      <c r="IVW354" s="200"/>
      <c r="IVY354" s="200"/>
      <c r="IVZ354" s="200"/>
      <c r="IWA354" s="200"/>
      <c r="IWB354" s="200"/>
      <c r="IWC354" s="200"/>
      <c r="IWD354" s="200"/>
      <c r="IWE354" s="200"/>
      <c r="IWF354" s="200"/>
      <c r="IWI354" s="200"/>
      <c r="IWL354" s="200"/>
      <c r="IWO354" s="200"/>
      <c r="IWR354" s="200"/>
      <c r="IWU354" s="200"/>
      <c r="IWX354" s="200"/>
      <c r="IXG354" s="200"/>
      <c r="IXJ354" s="200"/>
      <c r="IXM354" s="200"/>
      <c r="IXP354" s="200"/>
      <c r="IXY354" s="200"/>
      <c r="IYE354" s="200"/>
      <c r="IYH354" s="200"/>
      <c r="IYK354" s="200"/>
      <c r="IYN354" s="200"/>
      <c r="IYT354" s="200"/>
      <c r="IZC354" s="200"/>
      <c r="IZE354" s="200"/>
      <c r="IZF354" s="200"/>
      <c r="IZH354" s="200"/>
      <c r="IZK354" s="200"/>
      <c r="IZN354" s="200"/>
      <c r="IZQ354" s="200"/>
      <c r="IZT354" s="200"/>
      <c r="IZW354" s="200"/>
      <c r="IZY354" s="200"/>
      <c r="JAA354" s="200"/>
      <c r="JAD354" s="200"/>
      <c r="JAG354" s="200"/>
      <c r="JAJ354" s="200"/>
      <c r="JAM354" s="200"/>
      <c r="JAP354" s="200"/>
      <c r="JAS354" s="200"/>
      <c r="JAV354" s="200"/>
      <c r="JAX354" s="200"/>
      <c r="JBA354" s="200"/>
      <c r="JBD354" s="200"/>
      <c r="JBG354" s="200"/>
      <c r="JBM354" s="200"/>
      <c r="JBP354" s="200"/>
      <c r="JBR354" s="200"/>
      <c r="JCY354" s="200"/>
      <c r="JDB354" s="200"/>
      <c r="JDE354" s="200"/>
      <c r="JDH354" s="200"/>
      <c r="JDK354" s="200"/>
      <c r="JDL354" s="200"/>
      <c r="JDM354" s="200"/>
      <c r="JDP354" s="200"/>
      <c r="JDS354" s="200"/>
      <c r="JDV354" s="200"/>
      <c r="JDY354" s="200"/>
      <c r="JEA354" s="200"/>
      <c r="JEO354" s="200"/>
      <c r="JEP354" s="200"/>
      <c r="JEQ354" s="200"/>
      <c r="JER354" s="200"/>
      <c r="JES354" s="200"/>
      <c r="JET354" s="200"/>
      <c r="JEU354" s="200"/>
      <c r="JEV354" s="200"/>
      <c r="JEW354" s="200"/>
      <c r="JEX354" s="200"/>
      <c r="JEY354" s="200"/>
      <c r="JEZ354" s="200"/>
      <c r="JFA354" s="200"/>
      <c r="JFB354" s="200"/>
      <c r="JFC354" s="200"/>
      <c r="JFD354" s="200"/>
      <c r="JFE354" s="200"/>
      <c r="JFF354" s="200"/>
      <c r="JFG354" s="200"/>
      <c r="JFM354" s="200"/>
      <c r="JFN354" s="200"/>
      <c r="JFO354" s="200"/>
      <c r="JFP354" s="200"/>
      <c r="JFQ354" s="200"/>
      <c r="JFR354" s="200"/>
      <c r="JFS354" s="200"/>
      <c r="JFU354" s="200"/>
      <c r="JFV354" s="200"/>
      <c r="JFW354" s="200"/>
      <c r="JFX354" s="200"/>
      <c r="JFY354" s="200"/>
      <c r="JFZ354" s="200"/>
      <c r="JGA354" s="200"/>
      <c r="JGB354" s="200"/>
      <c r="JGE354" s="200"/>
      <c r="JGH354" s="200"/>
      <c r="JGK354" s="200"/>
      <c r="JGN354" s="200"/>
      <c r="JGQ354" s="200"/>
      <c r="JGT354" s="200"/>
      <c r="JHC354" s="200"/>
      <c r="JHF354" s="200"/>
      <c r="JHI354" s="200"/>
      <c r="JHL354" s="200"/>
      <c r="JHU354" s="200"/>
      <c r="JIA354" s="200"/>
      <c r="JID354" s="200"/>
      <c r="JIG354" s="200"/>
      <c r="JIJ354" s="200"/>
      <c r="JIP354" s="200"/>
      <c r="JIY354" s="200"/>
      <c r="JJA354" s="200"/>
      <c r="JJB354" s="200"/>
      <c r="JJD354" s="200"/>
      <c r="JJG354" s="200"/>
      <c r="JJJ354" s="200"/>
      <c r="JJM354" s="200"/>
      <c r="JJP354" s="200"/>
      <c r="JJS354" s="200"/>
      <c r="JJU354" s="200"/>
      <c r="JJW354" s="200"/>
      <c r="JJZ354" s="200"/>
      <c r="JKC354" s="200"/>
      <c r="JKF354" s="200"/>
      <c r="JKI354" s="200"/>
      <c r="JKL354" s="200"/>
      <c r="JKO354" s="200"/>
      <c r="JKR354" s="200"/>
      <c r="JKT354" s="200"/>
      <c r="JKW354" s="200"/>
      <c r="JKZ354" s="200"/>
      <c r="JLC354" s="200"/>
      <c r="JLI354" s="200"/>
      <c r="JLL354" s="200"/>
      <c r="JLN354" s="200"/>
      <c r="JMU354" s="200"/>
      <c r="JMX354" s="200"/>
      <c r="JNA354" s="200"/>
      <c r="JND354" s="200"/>
      <c r="JNG354" s="200"/>
      <c r="JNH354" s="200"/>
      <c r="JNI354" s="200"/>
      <c r="JNL354" s="200"/>
      <c r="JNO354" s="200"/>
      <c r="JNR354" s="200"/>
      <c r="JNU354" s="200"/>
      <c r="JNW354" s="200"/>
      <c r="JOK354" s="200"/>
      <c r="JOL354" s="200"/>
      <c r="JOM354" s="200"/>
      <c r="JON354" s="200"/>
      <c r="JOO354" s="200"/>
      <c r="JOP354" s="200"/>
      <c r="JOQ354" s="200"/>
      <c r="JOR354" s="200"/>
      <c r="JOS354" s="200"/>
      <c r="JOT354" s="200"/>
      <c r="JOU354" s="200"/>
      <c r="JOV354" s="200"/>
      <c r="JOW354" s="200"/>
      <c r="JOX354" s="200"/>
      <c r="JOY354" s="200"/>
      <c r="JOZ354" s="200"/>
      <c r="JPA354" s="200"/>
      <c r="JPB354" s="200"/>
      <c r="JPC354" s="200"/>
      <c r="JPI354" s="200"/>
      <c r="JPJ354" s="200"/>
      <c r="JPK354" s="200"/>
      <c r="JPL354" s="200"/>
      <c r="JPM354" s="200"/>
      <c r="JPN354" s="200"/>
      <c r="JPO354" s="200"/>
      <c r="JPQ354" s="200"/>
      <c r="JPR354" s="200"/>
      <c r="JPS354" s="200"/>
      <c r="JPT354" s="200"/>
      <c r="JPU354" s="200"/>
      <c r="JPV354" s="200"/>
      <c r="JPW354" s="200"/>
      <c r="JPX354" s="200"/>
      <c r="JQA354" s="200"/>
      <c r="JQD354" s="200"/>
      <c r="JQG354" s="200"/>
      <c r="JQJ354" s="200"/>
      <c r="JQM354" s="200"/>
      <c r="JQP354" s="200"/>
      <c r="JQY354" s="200"/>
      <c r="JRB354" s="200"/>
      <c r="JRE354" s="200"/>
      <c r="JRH354" s="200"/>
      <c r="JRQ354" s="200"/>
      <c r="JRW354" s="200"/>
      <c r="JRZ354" s="200"/>
      <c r="JSC354" s="200"/>
      <c r="JSF354" s="200"/>
      <c r="JSL354" s="200"/>
      <c r="JSU354" s="200"/>
      <c r="JSW354" s="200"/>
      <c r="JSX354" s="200"/>
      <c r="JSZ354" s="200"/>
      <c r="JTC354" s="200"/>
      <c r="JTF354" s="200"/>
      <c r="JTI354" s="200"/>
      <c r="JTL354" s="200"/>
      <c r="JTO354" s="200"/>
      <c r="JTQ354" s="200"/>
      <c r="JTS354" s="200"/>
      <c r="JTV354" s="200"/>
      <c r="JTY354" s="200"/>
      <c r="JUB354" s="200"/>
      <c r="JUE354" s="200"/>
      <c r="JUH354" s="200"/>
      <c r="JUK354" s="200"/>
      <c r="JUN354" s="200"/>
      <c r="JUP354" s="200"/>
      <c r="JUS354" s="200"/>
      <c r="JUV354" s="200"/>
      <c r="JUY354" s="200"/>
      <c r="JVE354" s="200"/>
      <c r="JVH354" s="200"/>
      <c r="JVJ354" s="200"/>
      <c r="JWQ354" s="200"/>
      <c r="JWT354" s="200"/>
      <c r="JWW354" s="200"/>
      <c r="JWZ354" s="200"/>
      <c r="JXC354" s="200"/>
      <c r="JXD354" s="200"/>
      <c r="JXE354" s="200"/>
      <c r="JXH354" s="200"/>
      <c r="JXK354" s="200"/>
      <c r="JXN354" s="200"/>
      <c r="JXQ354" s="200"/>
      <c r="JXS354" s="200"/>
      <c r="JYG354" s="200"/>
      <c r="JYH354" s="200"/>
      <c r="JYI354" s="200"/>
      <c r="JYJ354" s="200"/>
      <c r="JYK354" s="200"/>
      <c r="JYL354" s="200"/>
      <c r="JYM354" s="200"/>
      <c r="JYN354" s="200"/>
      <c r="JYO354" s="200"/>
      <c r="JYP354" s="200"/>
      <c r="JYQ354" s="200"/>
      <c r="JYR354" s="200"/>
      <c r="JYS354" s="200"/>
      <c r="JYT354" s="200"/>
      <c r="JYU354" s="200"/>
      <c r="JYV354" s="200"/>
      <c r="JYW354" s="200"/>
      <c r="JYX354" s="200"/>
      <c r="JYY354" s="200"/>
      <c r="JZE354" s="200"/>
      <c r="JZF354" s="200"/>
      <c r="JZG354" s="200"/>
      <c r="JZH354" s="200"/>
      <c r="JZI354" s="200"/>
      <c r="JZJ354" s="200"/>
      <c r="JZK354" s="200"/>
      <c r="JZM354" s="200"/>
      <c r="JZN354" s="200"/>
      <c r="JZO354" s="200"/>
      <c r="JZP354" s="200"/>
      <c r="JZQ354" s="200"/>
      <c r="JZR354" s="200"/>
      <c r="JZS354" s="200"/>
      <c r="JZT354" s="200"/>
      <c r="JZW354" s="200"/>
      <c r="JZZ354" s="200"/>
      <c r="KAC354" s="200"/>
      <c r="KAF354" s="200"/>
      <c r="KAI354" s="200"/>
      <c r="KAL354" s="200"/>
      <c r="KAU354" s="200"/>
      <c r="KAX354" s="200"/>
      <c r="KBA354" s="200"/>
      <c r="KBD354" s="200"/>
      <c r="KBM354" s="200"/>
      <c r="KBS354" s="200"/>
      <c r="KBV354" s="200"/>
      <c r="KBY354" s="200"/>
      <c r="KCB354" s="200"/>
      <c r="KCH354" s="200"/>
      <c r="KCQ354" s="200"/>
      <c r="KCS354" s="200"/>
      <c r="KCT354" s="200"/>
      <c r="KCV354" s="200"/>
      <c r="KCY354" s="200"/>
      <c r="KDB354" s="200"/>
      <c r="KDE354" s="200"/>
      <c r="KDH354" s="200"/>
      <c r="KDK354" s="200"/>
      <c r="KDM354" s="200"/>
      <c r="KDO354" s="200"/>
      <c r="KDR354" s="200"/>
      <c r="KDU354" s="200"/>
      <c r="KDX354" s="200"/>
      <c r="KEA354" s="200"/>
      <c r="KED354" s="200"/>
      <c r="KEG354" s="200"/>
      <c r="KEJ354" s="200"/>
      <c r="KEL354" s="200"/>
      <c r="KEO354" s="200"/>
      <c r="KER354" s="200"/>
      <c r="KEU354" s="200"/>
      <c r="KFA354" s="200"/>
      <c r="KFD354" s="200"/>
      <c r="KFF354" s="200"/>
      <c r="KGM354" s="200"/>
      <c r="KGP354" s="200"/>
      <c r="KGS354" s="200"/>
      <c r="KGV354" s="200"/>
      <c r="KGY354" s="200"/>
      <c r="KGZ354" s="200"/>
      <c r="KHA354" s="200"/>
      <c r="KHD354" s="200"/>
      <c r="KHG354" s="200"/>
      <c r="KHJ354" s="200"/>
      <c r="KHM354" s="200"/>
      <c r="KHO354" s="200"/>
      <c r="KIC354" s="200"/>
      <c r="KID354" s="200"/>
      <c r="KIE354" s="200"/>
      <c r="KIF354" s="200"/>
      <c r="KIG354" s="200"/>
      <c r="KIH354" s="200"/>
      <c r="KII354" s="200"/>
      <c r="KIJ354" s="200"/>
      <c r="KIK354" s="200"/>
      <c r="KIL354" s="200"/>
      <c r="KIM354" s="200"/>
      <c r="KIN354" s="200"/>
      <c r="KIO354" s="200"/>
      <c r="KIP354" s="200"/>
      <c r="KIQ354" s="200"/>
      <c r="KIR354" s="200"/>
      <c r="KIS354" s="200"/>
      <c r="KIT354" s="200"/>
      <c r="KIU354" s="200"/>
      <c r="KJA354" s="200"/>
      <c r="KJB354" s="200"/>
      <c r="KJC354" s="200"/>
      <c r="KJD354" s="200"/>
      <c r="KJE354" s="200"/>
      <c r="KJF354" s="200"/>
      <c r="KJG354" s="200"/>
      <c r="KJI354" s="200"/>
      <c r="KJJ354" s="200"/>
      <c r="KJK354" s="200"/>
      <c r="KJL354" s="200"/>
      <c r="KJM354" s="200"/>
      <c r="KJN354" s="200"/>
      <c r="KJO354" s="200"/>
      <c r="KJP354" s="200"/>
      <c r="KJS354" s="200"/>
      <c r="KJV354" s="200"/>
      <c r="KJY354" s="200"/>
      <c r="KKB354" s="200"/>
      <c r="KKE354" s="200"/>
      <c r="KKH354" s="200"/>
      <c r="KKQ354" s="200"/>
      <c r="KKT354" s="200"/>
      <c r="KKW354" s="200"/>
      <c r="KKZ354" s="200"/>
      <c r="KLI354" s="200"/>
      <c r="KLO354" s="200"/>
      <c r="KLR354" s="200"/>
      <c r="KLU354" s="200"/>
      <c r="KLX354" s="200"/>
      <c r="KMD354" s="200"/>
      <c r="KMM354" s="200"/>
      <c r="KMO354" s="200"/>
      <c r="KMP354" s="200"/>
      <c r="KMR354" s="200"/>
      <c r="KMU354" s="200"/>
      <c r="KMX354" s="200"/>
      <c r="KNA354" s="200"/>
      <c r="KND354" s="200"/>
      <c r="KNG354" s="200"/>
      <c r="KNI354" s="200"/>
      <c r="KNK354" s="200"/>
      <c r="KNN354" s="200"/>
      <c r="KNQ354" s="200"/>
      <c r="KNT354" s="200"/>
      <c r="KNW354" s="200"/>
      <c r="KNZ354" s="200"/>
      <c r="KOC354" s="200"/>
      <c r="KOF354" s="200"/>
      <c r="KOH354" s="200"/>
      <c r="KOK354" s="200"/>
      <c r="KON354" s="200"/>
      <c r="KOQ354" s="200"/>
      <c r="KOW354" s="200"/>
      <c r="KOZ354" s="200"/>
      <c r="KPB354" s="200"/>
      <c r="KQI354" s="200"/>
      <c r="KQL354" s="200"/>
      <c r="KQO354" s="200"/>
      <c r="KQR354" s="200"/>
      <c r="KQU354" s="200"/>
      <c r="KQV354" s="200"/>
      <c r="KQW354" s="200"/>
      <c r="KQZ354" s="200"/>
      <c r="KRC354" s="200"/>
      <c r="KRF354" s="200"/>
      <c r="KRI354" s="200"/>
      <c r="KRK354" s="200"/>
      <c r="KRY354" s="200"/>
      <c r="KRZ354" s="200"/>
      <c r="KSA354" s="200"/>
      <c r="KSB354" s="200"/>
      <c r="KSC354" s="200"/>
      <c r="KSD354" s="200"/>
      <c r="KSE354" s="200"/>
      <c r="KSF354" s="200"/>
      <c r="KSG354" s="200"/>
      <c r="KSH354" s="200"/>
      <c r="KSI354" s="200"/>
      <c r="KSJ354" s="200"/>
      <c r="KSK354" s="200"/>
      <c r="KSL354" s="200"/>
      <c r="KSM354" s="200"/>
      <c r="KSN354" s="200"/>
      <c r="KSO354" s="200"/>
      <c r="KSP354" s="200"/>
      <c r="KSQ354" s="200"/>
      <c r="KSW354" s="200"/>
      <c r="KSX354" s="200"/>
      <c r="KSY354" s="200"/>
      <c r="KSZ354" s="200"/>
      <c r="KTA354" s="200"/>
      <c r="KTB354" s="200"/>
      <c r="KTC354" s="200"/>
      <c r="KTE354" s="200"/>
      <c r="KTF354" s="200"/>
      <c r="KTG354" s="200"/>
      <c r="KTH354" s="200"/>
      <c r="KTI354" s="200"/>
      <c r="KTJ354" s="200"/>
      <c r="KTK354" s="200"/>
      <c r="KTL354" s="200"/>
      <c r="KTO354" s="200"/>
      <c r="KTR354" s="200"/>
      <c r="KTU354" s="200"/>
      <c r="KTX354" s="200"/>
      <c r="KUA354" s="200"/>
      <c r="KUD354" s="200"/>
      <c r="KUM354" s="200"/>
      <c r="KUP354" s="200"/>
      <c r="KUS354" s="200"/>
      <c r="KUV354" s="200"/>
      <c r="KVE354" s="200"/>
      <c r="KVK354" s="200"/>
      <c r="KVN354" s="200"/>
      <c r="KVQ354" s="200"/>
      <c r="KVT354" s="200"/>
      <c r="KVZ354" s="200"/>
      <c r="KWI354" s="200"/>
      <c r="KWK354" s="200"/>
      <c r="KWL354" s="200"/>
      <c r="KWN354" s="200"/>
      <c r="KWQ354" s="200"/>
      <c r="KWT354" s="200"/>
      <c r="KWW354" s="200"/>
      <c r="KWZ354" s="200"/>
      <c r="KXC354" s="200"/>
      <c r="KXE354" s="200"/>
      <c r="KXG354" s="200"/>
      <c r="KXJ354" s="200"/>
      <c r="KXM354" s="200"/>
      <c r="KXP354" s="200"/>
      <c r="KXS354" s="200"/>
      <c r="KXV354" s="200"/>
      <c r="KXY354" s="200"/>
      <c r="KYB354" s="200"/>
      <c r="KYD354" s="200"/>
      <c r="KYG354" s="200"/>
      <c r="KYJ354" s="200"/>
      <c r="KYM354" s="200"/>
      <c r="KYS354" s="200"/>
      <c r="KYV354" s="200"/>
      <c r="KYX354" s="200"/>
      <c r="LAE354" s="200"/>
      <c r="LAH354" s="200"/>
      <c r="LAK354" s="200"/>
      <c r="LAN354" s="200"/>
      <c r="LAQ354" s="200"/>
      <c r="LAR354" s="200"/>
      <c r="LAS354" s="200"/>
      <c r="LAV354" s="200"/>
      <c r="LAY354" s="200"/>
      <c r="LBB354" s="200"/>
      <c r="LBE354" s="200"/>
      <c r="LBG354" s="200"/>
      <c r="LBU354" s="200"/>
      <c r="LBV354" s="200"/>
      <c r="LBW354" s="200"/>
      <c r="LBX354" s="200"/>
      <c r="LBY354" s="200"/>
      <c r="LBZ354" s="200"/>
      <c r="LCA354" s="200"/>
      <c r="LCB354" s="200"/>
      <c r="LCC354" s="200"/>
      <c r="LCD354" s="200"/>
      <c r="LCE354" s="200"/>
      <c r="LCF354" s="200"/>
      <c r="LCG354" s="200"/>
      <c r="LCH354" s="200"/>
      <c r="LCI354" s="200"/>
      <c r="LCJ354" s="200"/>
      <c r="LCK354" s="200"/>
      <c r="LCL354" s="200"/>
      <c r="LCM354" s="200"/>
      <c r="LCS354" s="200"/>
      <c r="LCT354" s="200"/>
      <c r="LCU354" s="200"/>
      <c r="LCV354" s="200"/>
      <c r="LCW354" s="200"/>
      <c r="LCX354" s="200"/>
      <c r="LCY354" s="200"/>
      <c r="LDA354" s="200"/>
      <c r="LDB354" s="200"/>
      <c r="LDC354" s="200"/>
      <c r="LDD354" s="200"/>
      <c r="LDE354" s="200"/>
      <c r="LDF354" s="200"/>
      <c r="LDG354" s="200"/>
      <c r="LDH354" s="200"/>
      <c r="LDK354" s="200"/>
      <c r="LDN354" s="200"/>
      <c r="LDQ354" s="200"/>
      <c r="LDT354" s="200"/>
      <c r="LDW354" s="200"/>
      <c r="LDZ354" s="200"/>
      <c r="LEI354" s="200"/>
      <c r="LEL354" s="200"/>
      <c r="LEO354" s="200"/>
      <c r="LER354" s="200"/>
      <c r="LFA354" s="200"/>
      <c r="LFG354" s="200"/>
      <c r="LFJ354" s="200"/>
      <c r="LFM354" s="200"/>
      <c r="LFP354" s="200"/>
      <c r="LFV354" s="200"/>
      <c r="LGE354" s="200"/>
      <c r="LGG354" s="200"/>
      <c r="LGH354" s="200"/>
      <c r="LGJ354" s="200"/>
      <c r="LGM354" s="200"/>
      <c r="LGP354" s="200"/>
      <c r="LGS354" s="200"/>
      <c r="LGV354" s="200"/>
      <c r="LGY354" s="200"/>
      <c r="LHA354" s="200"/>
      <c r="LHC354" s="200"/>
      <c r="LHF354" s="200"/>
      <c r="LHI354" s="200"/>
      <c r="LHL354" s="200"/>
      <c r="LHO354" s="200"/>
      <c r="LHR354" s="200"/>
      <c r="LHU354" s="200"/>
      <c r="LHX354" s="200"/>
      <c r="LHZ354" s="200"/>
      <c r="LIC354" s="200"/>
      <c r="LIF354" s="200"/>
      <c r="LII354" s="200"/>
      <c r="LIO354" s="200"/>
      <c r="LIR354" s="200"/>
      <c r="LIT354" s="200"/>
      <c r="LKA354" s="200"/>
      <c r="LKD354" s="200"/>
      <c r="LKG354" s="200"/>
      <c r="LKJ354" s="200"/>
      <c r="LKM354" s="200"/>
      <c r="LKN354" s="200"/>
      <c r="LKO354" s="200"/>
      <c r="LKR354" s="200"/>
      <c r="LKU354" s="200"/>
      <c r="LKX354" s="200"/>
      <c r="LLA354" s="200"/>
      <c r="LLC354" s="200"/>
      <c r="LLQ354" s="200"/>
      <c r="LLR354" s="200"/>
      <c r="LLS354" s="200"/>
      <c r="LLT354" s="200"/>
      <c r="LLU354" s="200"/>
      <c r="LLV354" s="200"/>
      <c r="LLW354" s="200"/>
      <c r="LLX354" s="200"/>
      <c r="LLY354" s="200"/>
      <c r="LLZ354" s="200"/>
      <c r="LMA354" s="200"/>
      <c r="LMB354" s="200"/>
      <c r="LMC354" s="200"/>
      <c r="LMD354" s="200"/>
      <c r="LME354" s="200"/>
      <c r="LMF354" s="200"/>
      <c r="LMG354" s="200"/>
      <c r="LMH354" s="200"/>
      <c r="LMI354" s="200"/>
      <c r="LMO354" s="200"/>
      <c r="LMP354" s="200"/>
      <c r="LMQ354" s="200"/>
      <c r="LMR354" s="200"/>
      <c r="LMS354" s="200"/>
      <c r="LMT354" s="200"/>
      <c r="LMU354" s="200"/>
      <c r="LMW354" s="200"/>
      <c r="LMX354" s="200"/>
      <c r="LMY354" s="200"/>
      <c r="LMZ354" s="200"/>
      <c r="LNA354" s="200"/>
      <c r="LNB354" s="200"/>
      <c r="LNC354" s="200"/>
      <c r="LND354" s="200"/>
      <c r="LNG354" s="200"/>
      <c r="LNJ354" s="200"/>
      <c r="LNM354" s="200"/>
      <c r="LNP354" s="200"/>
      <c r="LNS354" s="200"/>
      <c r="LNV354" s="200"/>
      <c r="LOE354" s="200"/>
      <c r="LOH354" s="200"/>
      <c r="LOK354" s="200"/>
      <c r="LON354" s="200"/>
      <c r="LOW354" s="200"/>
      <c r="LPC354" s="200"/>
      <c r="LPF354" s="200"/>
      <c r="LPI354" s="200"/>
      <c r="LPL354" s="200"/>
      <c r="LPR354" s="200"/>
      <c r="LQA354" s="200"/>
      <c r="LQC354" s="200"/>
      <c r="LQD354" s="200"/>
      <c r="LQF354" s="200"/>
      <c r="LQI354" s="200"/>
      <c r="LQL354" s="200"/>
      <c r="LQO354" s="200"/>
      <c r="LQR354" s="200"/>
      <c r="LQU354" s="200"/>
      <c r="LQW354" s="200"/>
      <c r="LQY354" s="200"/>
      <c r="LRB354" s="200"/>
      <c r="LRE354" s="200"/>
      <c r="LRH354" s="200"/>
      <c r="LRK354" s="200"/>
      <c r="LRN354" s="200"/>
      <c r="LRQ354" s="200"/>
      <c r="LRT354" s="200"/>
      <c r="LRV354" s="200"/>
      <c r="LRY354" s="200"/>
      <c r="LSB354" s="200"/>
      <c r="LSE354" s="200"/>
      <c r="LSK354" s="200"/>
      <c r="LSN354" s="200"/>
      <c r="LSP354" s="200"/>
      <c r="LTW354" s="200"/>
      <c r="LTZ354" s="200"/>
      <c r="LUC354" s="200"/>
      <c r="LUF354" s="200"/>
      <c r="LUI354" s="200"/>
      <c r="LUJ354" s="200"/>
      <c r="LUK354" s="200"/>
      <c r="LUN354" s="200"/>
      <c r="LUQ354" s="200"/>
      <c r="LUT354" s="200"/>
      <c r="LUW354" s="200"/>
      <c r="LUY354" s="200"/>
      <c r="LVM354" s="200"/>
      <c r="LVN354" s="200"/>
      <c r="LVO354" s="200"/>
      <c r="LVP354" s="200"/>
      <c r="LVQ354" s="200"/>
      <c r="LVR354" s="200"/>
      <c r="LVS354" s="200"/>
      <c r="LVT354" s="200"/>
      <c r="LVU354" s="200"/>
      <c r="LVV354" s="200"/>
      <c r="LVW354" s="200"/>
      <c r="LVX354" s="200"/>
      <c r="LVY354" s="200"/>
      <c r="LVZ354" s="200"/>
      <c r="LWA354" s="200"/>
      <c r="LWB354" s="200"/>
      <c r="LWC354" s="200"/>
      <c r="LWD354" s="200"/>
      <c r="LWE354" s="200"/>
      <c r="LWK354" s="200"/>
      <c r="LWL354" s="200"/>
      <c r="LWM354" s="200"/>
      <c r="LWN354" s="200"/>
      <c r="LWO354" s="200"/>
      <c r="LWP354" s="200"/>
      <c r="LWQ354" s="200"/>
      <c r="LWS354" s="200"/>
      <c r="LWT354" s="200"/>
      <c r="LWU354" s="200"/>
      <c r="LWV354" s="200"/>
      <c r="LWW354" s="200"/>
      <c r="LWX354" s="200"/>
      <c r="LWY354" s="200"/>
      <c r="LWZ354" s="200"/>
      <c r="LXC354" s="200"/>
      <c r="LXF354" s="200"/>
      <c r="LXI354" s="200"/>
      <c r="LXL354" s="200"/>
      <c r="LXO354" s="200"/>
      <c r="LXR354" s="200"/>
      <c r="LYA354" s="200"/>
      <c r="LYD354" s="200"/>
      <c r="LYG354" s="200"/>
      <c r="LYJ354" s="200"/>
      <c r="LYS354" s="200"/>
      <c r="LYY354" s="200"/>
      <c r="LZB354" s="200"/>
      <c r="LZE354" s="200"/>
      <c r="LZH354" s="200"/>
      <c r="LZN354" s="200"/>
      <c r="LZW354" s="200"/>
      <c r="LZY354" s="200"/>
      <c r="LZZ354" s="200"/>
      <c r="MAB354" s="200"/>
      <c r="MAE354" s="200"/>
      <c r="MAH354" s="200"/>
      <c r="MAK354" s="200"/>
      <c r="MAN354" s="200"/>
      <c r="MAQ354" s="200"/>
      <c r="MAS354" s="200"/>
      <c r="MAU354" s="200"/>
      <c r="MAX354" s="200"/>
      <c r="MBA354" s="200"/>
      <c r="MBD354" s="200"/>
      <c r="MBG354" s="200"/>
      <c r="MBJ354" s="200"/>
      <c r="MBM354" s="200"/>
      <c r="MBP354" s="200"/>
      <c r="MBR354" s="200"/>
      <c r="MBU354" s="200"/>
      <c r="MBX354" s="200"/>
      <c r="MCA354" s="200"/>
      <c r="MCG354" s="200"/>
      <c r="MCJ354" s="200"/>
      <c r="MCL354" s="200"/>
      <c r="MDS354" s="200"/>
      <c r="MDV354" s="200"/>
      <c r="MDY354" s="200"/>
      <c r="MEB354" s="200"/>
      <c r="MEE354" s="200"/>
      <c r="MEF354" s="200"/>
      <c r="MEG354" s="200"/>
      <c r="MEJ354" s="200"/>
      <c r="MEM354" s="200"/>
      <c r="MEP354" s="200"/>
      <c r="MES354" s="200"/>
      <c r="MEU354" s="200"/>
      <c r="MFI354" s="200"/>
      <c r="MFJ354" s="200"/>
      <c r="MFK354" s="200"/>
      <c r="MFL354" s="200"/>
      <c r="MFM354" s="200"/>
      <c r="MFN354" s="200"/>
      <c r="MFO354" s="200"/>
      <c r="MFP354" s="200"/>
      <c r="MFQ354" s="200"/>
      <c r="MFR354" s="200"/>
      <c r="MFS354" s="200"/>
      <c r="MFT354" s="200"/>
      <c r="MFU354" s="200"/>
      <c r="MFV354" s="200"/>
      <c r="MFW354" s="200"/>
      <c r="MFX354" s="200"/>
      <c r="MFY354" s="200"/>
      <c r="MFZ354" s="200"/>
      <c r="MGA354" s="200"/>
      <c r="MGG354" s="200"/>
      <c r="MGH354" s="200"/>
      <c r="MGI354" s="200"/>
      <c r="MGJ354" s="200"/>
      <c r="MGK354" s="200"/>
      <c r="MGL354" s="200"/>
      <c r="MGM354" s="200"/>
      <c r="MGO354" s="200"/>
      <c r="MGP354" s="200"/>
      <c r="MGQ354" s="200"/>
      <c r="MGR354" s="200"/>
      <c r="MGS354" s="200"/>
      <c r="MGT354" s="200"/>
      <c r="MGU354" s="200"/>
      <c r="MGV354" s="200"/>
      <c r="MGY354" s="200"/>
      <c r="MHB354" s="200"/>
      <c r="MHE354" s="200"/>
      <c r="MHH354" s="200"/>
      <c r="MHK354" s="200"/>
      <c r="MHN354" s="200"/>
      <c r="MHW354" s="200"/>
      <c r="MHZ354" s="200"/>
      <c r="MIC354" s="200"/>
      <c r="MIF354" s="200"/>
      <c r="MIO354" s="200"/>
      <c r="MIU354" s="200"/>
      <c r="MIX354" s="200"/>
      <c r="MJA354" s="200"/>
      <c r="MJD354" s="200"/>
      <c r="MJJ354" s="200"/>
      <c r="MJS354" s="200"/>
      <c r="MJU354" s="200"/>
      <c r="MJV354" s="200"/>
      <c r="MJX354" s="200"/>
      <c r="MKA354" s="200"/>
      <c r="MKD354" s="200"/>
      <c r="MKG354" s="200"/>
      <c r="MKJ354" s="200"/>
      <c r="MKM354" s="200"/>
      <c r="MKO354" s="200"/>
      <c r="MKQ354" s="200"/>
      <c r="MKT354" s="200"/>
      <c r="MKW354" s="200"/>
      <c r="MKZ354" s="200"/>
      <c r="MLC354" s="200"/>
      <c r="MLF354" s="200"/>
      <c r="MLI354" s="200"/>
      <c r="MLL354" s="200"/>
      <c r="MLN354" s="200"/>
      <c r="MLQ354" s="200"/>
      <c r="MLT354" s="200"/>
      <c r="MLW354" s="200"/>
      <c r="MMC354" s="200"/>
      <c r="MMF354" s="200"/>
      <c r="MMH354" s="200"/>
      <c r="MNO354" s="200"/>
      <c r="MNR354" s="200"/>
      <c r="MNU354" s="200"/>
      <c r="MNX354" s="200"/>
      <c r="MOA354" s="200"/>
      <c r="MOB354" s="200"/>
      <c r="MOC354" s="200"/>
      <c r="MOF354" s="200"/>
      <c r="MOI354" s="200"/>
      <c r="MOL354" s="200"/>
      <c r="MOO354" s="200"/>
      <c r="MOQ354" s="200"/>
      <c r="MPE354" s="200"/>
      <c r="MPF354" s="200"/>
      <c r="MPG354" s="200"/>
      <c r="MPH354" s="200"/>
      <c r="MPI354" s="200"/>
      <c r="MPJ354" s="200"/>
      <c r="MPK354" s="200"/>
      <c r="MPL354" s="200"/>
      <c r="MPM354" s="200"/>
      <c r="MPN354" s="200"/>
      <c r="MPO354" s="200"/>
      <c r="MPP354" s="200"/>
      <c r="MPQ354" s="200"/>
      <c r="MPR354" s="200"/>
      <c r="MPS354" s="200"/>
      <c r="MPT354" s="200"/>
      <c r="MPU354" s="200"/>
      <c r="MPV354" s="200"/>
      <c r="MPW354" s="200"/>
      <c r="MQC354" s="200"/>
      <c r="MQD354" s="200"/>
      <c r="MQE354" s="200"/>
      <c r="MQF354" s="200"/>
      <c r="MQG354" s="200"/>
      <c r="MQH354" s="200"/>
      <c r="MQI354" s="200"/>
      <c r="MQK354" s="200"/>
      <c r="MQL354" s="200"/>
      <c r="MQM354" s="200"/>
      <c r="MQN354" s="200"/>
      <c r="MQO354" s="200"/>
      <c r="MQP354" s="200"/>
      <c r="MQQ354" s="200"/>
      <c r="MQR354" s="200"/>
      <c r="MQU354" s="200"/>
      <c r="MQX354" s="200"/>
      <c r="MRA354" s="200"/>
      <c r="MRD354" s="200"/>
      <c r="MRG354" s="200"/>
      <c r="MRJ354" s="200"/>
      <c r="MRS354" s="200"/>
      <c r="MRV354" s="200"/>
      <c r="MRY354" s="200"/>
      <c r="MSB354" s="200"/>
      <c r="MSK354" s="200"/>
      <c r="MSQ354" s="200"/>
      <c r="MST354" s="200"/>
      <c r="MSW354" s="200"/>
      <c r="MSZ354" s="200"/>
      <c r="MTF354" s="200"/>
      <c r="MTO354" s="200"/>
      <c r="MTQ354" s="200"/>
      <c r="MTR354" s="200"/>
      <c r="MTT354" s="200"/>
      <c r="MTW354" s="200"/>
      <c r="MTZ354" s="200"/>
      <c r="MUC354" s="200"/>
      <c r="MUF354" s="200"/>
      <c r="MUI354" s="200"/>
      <c r="MUK354" s="200"/>
      <c r="MUM354" s="200"/>
      <c r="MUP354" s="200"/>
      <c r="MUS354" s="200"/>
      <c r="MUV354" s="200"/>
      <c r="MUY354" s="200"/>
      <c r="MVB354" s="200"/>
      <c r="MVE354" s="200"/>
      <c r="MVH354" s="200"/>
      <c r="MVJ354" s="200"/>
      <c r="MVM354" s="200"/>
      <c r="MVP354" s="200"/>
      <c r="MVS354" s="200"/>
      <c r="MVY354" s="200"/>
      <c r="MWB354" s="200"/>
      <c r="MWD354" s="200"/>
      <c r="MXK354" s="200"/>
      <c r="MXN354" s="200"/>
      <c r="MXQ354" s="200"/>
      <c r="MXT354" s="200"/>
      <c r="MXW354" s="200"/>
      <c r="MXX354" s="200"/>
      <c r="MXY354" s="200"/>
      <c r="MYB354" s="200"/>
      <c r="MYE354" s="200"/>
      <c r="MYH354" s="200"/>
      <c r="MYK354" s="200"/>
      <c r="MYM354" s="200"/>
      <c r="MZA354" s="200"/>
      <c r="MZB354" s="200"/>
      <c r="MZC354" s="200"/>
      <c r="MZD354" s="200"/>
      <c r="MZE354" s="200"/>
      <c r="MZF354" s="200"/>
      <c r="MZG354" s="200"/>
      <c r="MZH354" s="200"/>
      <c r="MZI354" s="200"/>
      <c r="MZJ354" s="200"/>
      <c r="MZK354" s="200"/>
      <c r="MZL354" s="200"/>
      <c r="MZM354" s="200"/>
      <c r="MZN354" s="200"/>
      <c r="MZO354" s="200"/>
      <c r="MZP354" s="200"/>
      <c r="MZQ354" s="200"/>
      <c r="MZR354" s="200"/>
      <c r="MZS354" s="200"/>
      <c r="MZY354" s="200"/>
      <c r="MZZ354" s="200"/>
      <c r="NAA354" s="200"/>
      <c r="NAB354" s="200"/>
      <c r="NAC354" s="200"/>
      <c r="NAD354" s="200"/>
      <c r="NAE354" s="200"/>
      <c r="NAG354" s="200"/>
      <c r="NAH354" s="200"/>
      <c r="NAI354" s="200"/>
      <c r="NAJ354" s="200"/>
      <c r="NAK354" s="200"/>
      <c r="NAL354" s="200"/>
      <c r="NAM354" s="200"/>
      <c r="NAN354" s="200"/>
      <c r="NAQ354" s="200"/>
      <c r="NAT354" s="200"/>
      <c r="NAW354" s="200"/>
      <c r="NAZ354" s="200"/>
      <c r="NBC354" s="200"/>
      <c r="NBF354" s="200"/>
      <c r="NBO354" s="200"/>
      <c r="NBR354" s="200"/>
      <c r="NBU354" s="200"/>
      <c r="NBX354" s="200"/>
      <c r="NCG354" s="200"/>
      <c r="NCM354" s="200"/>
      <c r="NCP354" s="200"/>
      <c r="NCS354" s="200"/>
      <c r="NCV354" s="200"/>
      <c r="NDB354" s="200"/>
      <c r="NDK354" s="200"/>
      <c r="NDM354" s="200"/>
      <c r="NDN354" s="200"/>
      <c r="NDP354" s="200"/>
      <c r="NDS354" s="200"/>
      <c r="NDV354" s="200"/>
      <c r="NDY354" s="200"/>
      <c r="NEB354" s="200"/>
      <c r="NEE354" s="200"/>
      <c r="NEG354" s="200"/>
      <c r="NEI354" s="200"/>
      <c r="NEL354" s="200"/>
      <c r="NEO354" s="200"/>
      <c r="NER354" s="200"/>
      <c r="NEU354" s="200"/>
      <c r="NEX354" s="200"/>
      <c r="NFA354" s="200"/>
      <c r="NFD354" s="200"/>
      <c r="NFF354" s="200"/>
      <c r="NFI354" s="200"/>
      <c r="NFL354" s="200"/>
      <c r="NFO354" s="200"/>
      <c r="NFU354" s="200"/>
      <c r="NFX354" s="200"/>
      <c r="NFZ354" s="200"/>
      <c r="NHG354" s="200"/>
      <c r="NHJ354" s="200"/>
      <c r="NHM354" s="200"/>
      <c r="NHP354" s="200"/>
      <c r="NHS354" s="200"/>
      <c r="NHT354" s="200"/>
      <c r="NHU354" s="200"/>
      <c r="NHX354" s="200"/>
      <c r="NIA354" s="200"/>
      <c r="NID354" s="200"/>
      <c r="NIG354" s="200"/>
      <c r="NII354" s="200"/>
      <c r="NIW354" s="200"/>
      <c r="NIX354" s="200"/>
      <c r="NIY354" s="200"/>
      <c r="NIZ354" s="200"/>
      <c r="NJA354" s="200"/>
      <c r="NJB354" s="200"/>
      <c r="NJC354" s="200"/>
      <c r="NJD354" s="200"/>
      <c r="NJE354" s="200"/>
      <c r="NJF354" s="200"/>
      <c r="NJG354" s="200"/>
      <c r="NJH354" s="200"/>
      <c r="NJI354" s="200"/>
      <c r="NJJ354" s="200"/>
      <c r="NJK354" s="200"/>
      <c r="NJL354" s="200"/>
      <c r="NJM354" s="200"/>
      <c r="NJN354" s="200"/>
      <c r="NJO354" s="200"/>
      <c r="NJU354" s="200"/>
      <c r="NJV354" s="200"/>
      <c r="NJW354" s="200"/>
      <c r="NJX354" s="200"/>
      <c r="NJY354" s="200"/>
      <c r="NJZ354" s="200"/>
      <c r="NKA354" s="200"/>
      <c r="NKC354" s="200"/>
      <c r="NKD354" s="200"/>
      <c r="NKE354" s="200"/>
      <c r="NKF354" s="200"/>
      <c r="NKG354" s="200"/>
      <c r="NKH354" s="200"/>
      <c r="NKI354" s="200"/>
      <c r="NKJ354" s="200"/>
      <c r="NKM354" s="200"/>
      <c r="NKP354" s="200"/>
      <c r="NKS354" s="200"/>
      <c r="NKV354" s="200"/>
      <c r="NKY354" s="200"/>
      <c r="NLB354" s="200"/>
      <c r="NLK354" s="200"/>
      <c r="NLN354" s="200"/>
      <c r="NLQ354" s="200"/>
      <c r="NLT354" s="200"/>
      <c r="NMC354" s="200"/>
      <c r="NMI354" s="200"/>
      <c r="NML354" s="200"/>
      <c r="NMO354" s="200"/>
      <c r="NMR354" s="200"/>
      <c r="NMX354" s="200"/>
      <c r="NNG354" s="200"/>
      <c r="NNI354" s="200"/>
      <c r="NNJ354" s="200"/>
      <c r="NNL354" s="200"/>
      <c r="NNO354" s="200"/>
      <c r="NNR354" s="200"/>
      <c r="NNU354" s="200"/>
      <c r="NNX354" s="200"/>
      <c r="NOA354" s="200"/>
      <c r="NOC354" s="200"/>
      <c r="NOE354" s="200"/>
      <c r="NOH354" s="200"/>
      <c r="NOK354" s="200"/>
      <c r="NON354" s="200"/>
      <c r="NOQ354" s="200"/>
      <c r="NOT354" s="200"/>
      <c r="NOW354" s="200"/>
      <c r="NOZ354" s="200"/>
      <c r="NPB354" s="200"/>
      <c r="NPE354" s="200"/>
      <c r="NPH354" s="200"/>
      <c r="NPK354" s="200"/>
      <c r="NPQ354" s="200"/>
      <c r="NPT354" s="200"/>
      <c r="NPV354" s="200"/>
      <c r="NRC354" s="200"/>
      <c r="NRF354" s="200"/>
      <c r="NRI354" s="200"/>
      <c r="NRL354" s="200"/>
      <c r="NRO354" s="200"/>
      <c r="NRP354" s="200"/>
      <c r="NRQ354" s="200"/>
      <c r="NRT354" s="200"/>
      <c r="NRW354" s="200"/>
      <c r="NRZ354" s="200"/>
      <c r="NSC354" s="200"/>
      <c r="NSE354" s="200"/>
      <c r="NSS354" s="200"/>
      <c r="NST354" s="200"/>
      <c r="NSU354" s="200"/>
      <c r="NSV354" s="200"/>
      <c r="NSW354" s="200"/>
      <c r="NSX354" s="200"/>
      <c r="NSY354" s="200"/>
      <c r="NSZ354" s="200"/>
      <c r="NTA354" s="200"/>
      <c r="NTB354" s="200"/>
      <c r="NTC354" s="200"/>
      <c r="NTD354" s="200"/>
      <c r="NTE354" s="200"/>
      <c r="NTF354" s="200"/>
      <c r="NTG354" s="200"/>
      <c r="NTH354" s="200"/>
      <c r="NTI354" s="200"/>
      <c r="NTJ354" s="200"/>
      <c r="NTK354" s="200"/>
      <c r="NTQ354" s="200"/>
      <c r="NTR354" s="200"/>
      <c r="NTS354" s="200"/>
      <c r="NTT354" s="200"/>
      <c r="NTU354" s="200"/>
      <c r="NTV354" s="200"/>
      <c r="NTW354" s="200"/>
      <c r="NTY354" s="200"/>
      <c r="NTZ354" s="200"/>
      <c r="NUA354" s="200"/>
      <c r="NUB354" s="200"/>
      <c r="NUC354" s="200"/>
      <c r="NUD354" s="200"/>
      <c r="NUE354" s="200"/>
      <c r="NUF354" s="200"/>
      <c r="NUI354" s="200"/>
      <c r="NUL354" s="200"/>
      <c r="NUO354" s="200"/>
      <c r="NUR354" s="200"/>
      <c r="NUU354" s="200"/>
      <c r="NUX354" s="200"/>
      <c r="NVG354" s="200"/>
      <c r="NVJ354" s="200"/>
      <c r="NVM354" s="200"/>
      <c r="NVP354" s="200"/>
      <c r="NVY354" s="200"/>
      <c r="NWE354" s="200"/>
      <c r="NWH354" s="200"/>
      <c r="NWK354" s="200"/>
      <c r="NWN354" s="200"/>
      <c r="NWT354" s="200"/>
      <c r="NXC354" s="200"/>
      <c r="NXE354" s="200"/>
      <c r="NXF354" s="200"/>
      <c r="NXH354" s="200"/>
      <c r="NXK354" s="200"/>
      <c r="NXN354" s="200"/>
      <c r="NXQ354" s="200"/>
      <c r="NXT354" s="200"/>
      <c r="NXW354" s="200"/>
      <c r="NXY354" s="200"/>
      <c r="NYA354" s="200"/>
      <c r="NYD354" s="200"/>
      <c r="NYG354" s="200"/>
      <c r="NYJ354" s="200"/>
      <c r="NYM354" s="200"/>
      <c r="NYP354" s="200"/>
      <c r="NYS354" s="200"/>
      <c r="NYV354" s="200"/>
      <c r="NYX354" s="200"/>
      <c r="NZA354" s="200"/>
      <c r="NZD354" s="200"/>
      <c r="NZG354" s="200"/>
      <c r="NZM354" s="200"/>
      <c r="NZP354" s="200"/>
      <c r="NZR354" s="200"/>
      <c r="OAY354" s="200"/>
      <c r="OBB354" s="200"/>
      <c r="OBE354" s="200"/>
      <c r="OBH354" s="200"/>
      <c r="OBK354" s="200"/>
      <c r="OBL354" s="200"/>
      <c r="OBM354" s="200"/>
      <c r="OBP354" s="200"/>
      <c r="OBS354" s="200"/>
      <c r="OBV354" s="200"/>
      <c r="OBY354" s="200"/>
      <c r="OCA354" s="200"/>
      <c r="OCO354" s="200"/>
      <c r="OCP354" s="200"/>
      <c r="OCQ354" s="200"/>
      <c r="OCR354" s="200"/>
      <c r="OCS354" s="200"/>
      <c r="OCT354" s="200"/>
      <c r="OCU354" s="200"/>
      <c r="OCV354" s="200"/>
      <c r="OCW354" s="200"/>
      <c r="OCX354" s="200"/>
      <c r="OCY354" s="200"/>
      <c r="OCZ354" s="200"/>
      <c r="ODA354" s="200"/>
      <c r="ODB354" s="200"/>
      <c r="ODC354" s="200"/>
      <c r="ODD354" s="200"/>
      <c r="ODE354" s="200"/>
      <c r="ODF354" s="200"/>
      <c r="ODG354" s="200"/>
      <c r="ODM354" s="200"/>
      <c r="ODN354" s="200"/>
      <c r="ODO354" s="200"/>
      <c r="ODP354" s="200"/>
      <c r="ODQ354" s="200"/>
      <c r="ODR354" s="200"/>
      <c r="ODS354" s="200"/>
      <c r="ODU354" s="200"/>
      <c r="ODV354" s="200"/>
      <c r="ODW354" s="200"/>
      <c r="ODX354" s="200"/>
      <c r="ODY354" s="200"/>
      <c r="ODZ354" s="200"/>
      <c r="OEA354" s="200"/>
      <c r="OEB354" s="200"/>
      <c r="OEE354" s="200"/>
      <c r="OEH354" s="200"/>
      <c r="OEK354" s="200"/>
      <c r="OEN354" s="200"/>
      <c r="OEQ354" s="200"/>
      <c r="OET354" s="200"/>
      <c r="OFC354" s="200"/>
      <c r="OFF354" s="200"/>
      <c r="OFI354" s="200"/>
      <c r="OFL354" s="200"/>
      <c r="OFU354" s="200"/>
      <c r="OGA354" s="200"/>
      <c r="OGD354" s="200"/>
      <c r="OGG354" s="200"/>
      <c r="OGJ354" s="200"/>
      <c r="OGP354" s="200"/>
      <c r="OGY354" s="200"/>
      <c r="OHA354" s="200"/>
      <c r="OHB354" s="200"/>
      <c r="OHD354" s="200"/>
      <c r="OHG354" s="200"/>
      <c r="OHJ354" s="200"/>
      <c r="OHM354" s="200"/>
      <c r="OHP354" s="200"/>
      <c r="OHS354" s="200"/>
      <c r="OHU354" s="200"/>
      <c r="OHW354" s="200"/>
      <c r="OHZ354" s="200"/>
      <c r="OIC354" s="200"/>
      <c r="OIF354" s="200"/>
      <c r="OII354" s="200"/>
      <c r="OIL354" s="200"/>
      <c r="OIO354" s="200"/>
      <c r="OIR354" s="200"/>
      <c r="OIT354" s="200"/>
      <c r="OIW354" s="200"/>
      <c r="OIZ354" s="200"/>
      <c r="OJC354" s="200"/>
      <c r="OJI354" s="200"/>
      <c r="OJL354" s="200"/>
      <c r="OJN354" s="200"/>
      <c r="OKU354" s="200"/>
      <c r="OKX354" s="200"/>
      <c r="OLA354" s="200"/>
      <c r="OLD354" s="200"/>
      <c r="OLG354" s="200"/>
      <c r="OLH354" s="200"/>
      <c r="OLI354" s="200"/>
      <c r="OLL354" s="200"/>
      <c r="OLO354" s="200"/>
      <c r="OLR354" s="200"/>
      <c r="OLU354" s="200"/>
      <c r="OLW354" s="200"/>
      <c r="OMK354" s="200"/>
      <c r="OML354" s="200"/>
      <c r="OMM354" s="200"/>
      <c r="OMN354" s="200"/>
      <c r="OMO354" s="200"/>
      <c r="OMP354" s="200"/>
      <c r="OMQ354" s="200"/>
      <c r="OMR354" s="200"/>
      <c r="OMS354" s="200"/>
      <c r="OMT354" s="200"/>
      <c r="OMU354" s="200"/>
      <c r="OMV354" s="200"/>
      <c r="OMW354" s="200"/>
      <c r="OMX354" s="200"/>
      <c r="OMY354" s="200"/>
      <c r="OMZ354" s="200"/>
      <c r="ONA354" s="200"/>
      <c r="ONB354" s="200"/>
      <c r="ONC354" s="200"/>
      <c r="ONI354" s="200"/>
      <c r="ONJ354" s="200"/>
      <c r="ONK354" s="200"/>
      <c r="ONL354" s="200"/>
      <c r="ONM354" s="200"/>
      <c r="ONN354" s="200"/>
      <c r="ONO354" s="200"/>
      <c r="ONQ354" s="200"/>
      <c r="ONR354" s="200"/>
      <c r="ONS354" s="200"/>
      <c r="ONT354" s="200"/>
      <c r="ONU354" s="200"/>
      <c r="ONV354" s="200"/>
      <c r="ONW354" s="200"/>
      <c r="ONX354" s="200"/>
      <c r="OOA354" s="200"/>
      <c r="OOD354" s="200"/>
      <c r="OOG354" s="200"/>
      <c r="OOJ354" s="200"/>
      <c r="OOM354" s="200"/>
      <c r="OOP354" s="200"/>
      <c r="OOY354" s="200"/>
      <c r="OPB354" s="200"/>
      <c r="OPE354" s="200"/>
      <c r="OPH354" s="200"/>
      <c r="OPQ354" s="200"/>
      <c r="OPW354" s="200"/>
      <c r="OPZ354" s="200"/>
      <c r="OQC354" s="200"/>
      <c r="OQF354" s="200"/>
      <c r="OQL354" s="200"/>
      <c r="OQU354" s="200"/>
      <c r="OQW354" s="200"/>
      <c r="OQX354" s="200"/>
      <c r="OQZ354" s="200"/>
      <c r="ORC354" s="200"/>
      <c r="ORF354" s="200"/>
      <c r="ORI354" s="200"/>
      <c r="ORL354" s="200"/>
      <c r="ORO354" s="200"/>
      <c r="ORQ354" s="200"/>
      <c r="ORS354" s="200"/>
      <c r="ORV354" s="200"/>
      <c r="ORY354" s="200"/>
      <c r="OSB354" s="200"/>
      <c r="OSE354" s="200"/>
      <c r="OSH354" s="200"/>
      <c r="OSK354" s="200"/>
      <c r="OSN354" s="200"/>
      <c r="OSP354" s="200"/>
      <c r="OSS354" s="200"/>
      <c r="OSV354" s="200"/>
      <c r="OSY354" s="200"/>
      <c r="OTE354" s="200"/>
      <c r="OTH354" s="200"/>
      <c r="OTJ354" s="200"/>
      <c r="OUQ354" s="200"/>
      <c r="OUT354" s="200"/>
      <c r="OUW354" s="200"/>
      <c r="OUZ354" s="200"/>
      <c r="OVC354" s="200"/>
      <c r="OVD354" s="200"/>
      <c r="OVE354" s="200"/>
      <c r="OVH354" s="200"/>
      <c r="OVK354" s="200"/>
      <c r="OVN354" s="200"/>
      <c r="OVQ354" s="200"/>
      <c r="OVS354" s="200"/>
      <c r="OWG354" s="200"/>
      <c r="OWH354" s="200"/>
      <c r="OWI354" s="200"/>
      <c r="OWJ354" s="200"/>
      <c r="OWK354" s="200"/>
      <c r="OWL354" s="200"/>
      <c r="OWM354" s="200"/>
      <c r="OWN354" s="200"/>
      <c r="OWO354" s="200"/>
      <c r="OWP354" s="200"/>
      <c r="OWQ354" s="200"/>
      <c r="OWR354" s="200"/>
      <c r="OWS354" s="200"/>
      <c r="OWT354" s="200"/>
      <c r="OWU354" s="200"/>
      <c r="OWV354" s="200"/>
      <c r="OWW354" s="200"/>
      <c r="OWX354" s="200"/>
      <c r="OWY354" s="200"/>
      <c r="OXE354" s="200"/>
      <c r="OXF354" s="200"/>
      <c r="OXG354" s="200"/>
      <c r="OXH354" s="200"/>
      <c r="OXI354" s="200"/>
      <c r="OXJ354" s="200"/>
      <c r="OXK354" s="200"/>
      <c r="OXM354" s="200"/>
      <c r="OXN354" s="200"/>
      <c r="OXO354" s="200"/>
      <c r="OXP354" s="200"/>
      <c r="OXQ354" s="200"/>
      <c r="OXR354" s="200"/>
      <c r="OXS354" s="200"/>
      <c r="OXT354" s="200"/>
      <c r="OXW354" s="200"/>
      <c r="OXZ354" s="200"/>
      <c r="OYC354" s="200"/>
      <c r="OYF354" s="200"/>
      <c r="OYI354" s="200"/>
      <c r="OYL354" s="200"/>
      <c r="OYU354" s="200"/>
      <c r="OYX354" s="200"/>
      <c r="OZA354" s="200"/>
      <c r="OZD354" s="200"/>
      <c r="OZM354" s="200"/>
      <c r="OZS354" s="200"/>
      <c r="OZV354" s="200"/>
      <c r="OZY354" s="200"/>
      <c r="PAB354" s="200"/>
      <c r="PAH354" s="200"/>
      <c r="PAQ354" s="200"/>
      <c r="PAS354" s="200"/>
      <c r="PAT354" s="200"/>
      <c r="PAV354" s="200"/>
      <c r="PAY354" s="200"/>
      <c r="PBB354" s="200"/>
      <c r="PBE354" s="200"/>
      <c r="PBH354" s="200"/>
      <c r="PBK354" s="200"/>
      <c r="PBM354" s="200"/>
      <c r="PBO354" s="200"/>
      <c r="PBR354" s="200"/>
      <c r="PBU354" s="200"/>
      <c r="PBX354" s="200"/>
      <c r="PCA354" s="200"/>
      <c r="PCD354" s="200"/>
      <c r="PCG354" s="200"/>
      <c r="PCJ354" s="200"/>
      <c r="PCL354" s="200"/>
      <c r="PCO354" s="200"/>
      <c r="PCR354" s="200"/>
      <c r="PCU354" s="200"/>
      <c r="PDA354" s="200"/>
      <c r="PDD354" s="200"/>
      <c r="PDF354" s="200"/>
      <c r="PEM354" s="200"/>
      <c r="PEP354" s="200"/>
      <c r="PES354" s="200"/>
      <c r="PEV354" s="200"/>
      <c r="PEY354" s="200"/>
      <c r="PEZ354" s="200"/>
      <c r="PFA354" s="200"/>
      <c r="PFD354" s="200"/>
      <c r="PFG354" s="200"/>
      <c r="PFJ354" s="200"/>
      <c r="PFM354" s="200"/>
      <c r="PFO354" s="200"/>
      <c r="PGC354" s="200"/>
      <c r="PGD354" s="200"/>
      <c r="PGE354" s="200"/>
      <c r="PGF354" s="200"/>
      <c r="PGG354" s="200"/>
      <c r="PGH354" s="200"/>
      <c r="PGI354" s="200"/>
      <c r="PGJ354" s="200"/>
      <c r="PGK354" s="200"/>
      <c r="PGL354" s="200"/>
      <c r="PGM354" s="200"/>
      <c r="PGN354" s="200"/>
      <c r="PGO354" s="200"/>
      <c r="PGP354" s="200"/>
      <c r="PGQ354" s="200"/>
      <c r="PGR354" s="200"/>
      <c r="PGS354" s="200"/>
      <c r="PGT354" s="200"/>
      <c r="PGU354" s="200"/>
      <c r="PHA354" s="200"/>
      <c r="PHB354" s="200"/>
      <c r="PHC354" s="200"/>
      <c r="PHD354" s="200"/>
      <c r="PHE354" s="200"/>
      <c r="PHF354" s="200"/>
      <c r="PHG354" s="200"/>
      <c r="PHI354" s="200"/>
      <c r="PHJ354" s="200"/>
      <c r="PHK354" s="200"/>
      <c r="PHL354" s="200"/>
      <c r="PHM354" s="200"/>
      <c r="PHN354" s="200"/>
      <c r="PHO354" s="200"/>
      <c r="PHP354" s="200"/>
      <c r="PHS354" s="200"/>
      <c r="PHV354" s="200"/>
      <c r="PHY354" s="200"/>
      <c r="PIB354" s="200"/>
      <c r="PIE354" s="200"/>
      <c r="PIH354" s="200"/>
      <c r="PIQ354" s="200"/>
      <c r="PIT354" s="200"/>
      <c r="PIW354" s="200"/>
      <c r="PIZ354" s="200"/>
      <c r="PJI354" s="200"/>
      <c r="PJO354" s="200"/>
      <c r="PJR354" s="200"/>
      <c r="PJU354" s="200"/>
      <c r="PJX354" s="200"/>
      <c r="PKD354" s="200"/>
      <c r="PKM354" s="200"/>
      <c r="PKO354" s="200"/>
      <c r="PKP354" s="200"/>
      <c r="PKR354" s="200"/>
      <c r="PKU354" s="200"/>
      <c r="PKX354" s="200"/>
      <c r="PLA354" s="200"/>
      <c r="PLD354" s="200"/>
      <c r="PLG354" s="200"/>
      <c r="PLI354" s="200"/>
      <c r="PLK354" s="200"/>
      <c r="PLN354" s="200"/>
      <c r="PLQ354" s="200"/>
      <c r="PLT354" s="200"/>
      <c r="PLW354" s="200"/>
      <c r="PLZ354" s="200"/>
      <c r="PMC354" s="200"/>
      <c r="PMF354" s="200"/>
      <c r="PMH354" s="200"/>
      <c r="PMK354" s="200"/>
      <c r="PMN354" s="200"/>
      <c r="PMQ354" s="200"/>
      <c r="PMW354" s="200"/>
      <c r="PMZ354" s="200"/>
      <c r="PNB354" s="200"/>
      <c r="POI354" s="200"/>
      <c r="POL354" s="200"/>
      <c r="POO354" s="200"/>
      <c r="POR354" s="200"/>
      <c r="POU354" s="200"/>
      <c r="POV354" s="200"/>
      <c r="POW354" s="200"/>
      <c r="POZ354" s="200"/>
      <c r="PPC354" s="200"/>
      <c r="PPF354" s="200"/>
      <c r="PPI354" s="200"/>
      <c r="PPK354" s="200"/>
      <c r="PPY354" s="200"/>
      <c r="PPZ354" s="200"/>
      <c r="PQA354" s="200"/>
      <c r="PQB354" s="200"/>
      <c r="PQC354" s="200"/>
      <c r="PQD354" s="200"/>
      <c r="PQE354" s="200"/>
      <c r="PQF354" s="200"/>
      <c r="PQG354" s="200"/>
      <c r="PQH354" s="200"/>
      <c r="PQI354" s="200"/>
      <c r="PQJ354" s="200"/>
      <c r="PQK354" s="200"/>
      <c r="PQL354" s="200"/>
      <c r="PQM354" s="200"/>
      <c r="PQN354" s="200"/>
      <c r="PQO354" s="200"/>
      <c r="PQP354" s="200"/>
      <c r="PQQ354" s="200"/>
      <c r="PQW354" s="200"/>
      <c r="PQX354" s="200"/>
      <c r="PQY354" s="200"/>
      <c r="PQZ354" s="200"/>
      <c r="PRA354" s="200"/>
      <c r="PRB354" s="200"/>
      <c r="PRC354" s="200"/>
      <c r="PRE354" s="200"/>
      <c r="PRF354" s="200"/>
      <c r="PRG354" s="200"/>
      <c r="PRH354" s="200"/>
      <c r="PRI354" s="200"/>
      <c r="PRJ354" s="200"/>
      <c r="PRK354" s="200"/>
      <c r="PRL354" s="200"/>
      <c r="PRO354" s="200"/>
      <c r="PRR354" s="200"/>
      <c r="PRU354" s="200"/>
      <c r="PRX354" s="200"/>
      <c r="PSA354" s="200"/>
      <c r="PSD354" s="200"/>
      <c r="PSM354" s="200"/>
      <c r="PSP354" s="200"/>
      <c r="PSS354" s="200"/>
      <c r="PSV354" s="200"/>
      <c r="PTE354" s="200"/>
      <c r="PTK354" s="200"/>
      <c r="PTN354" s="200"/>
      <c r="PTQ354" s="200"/>
      <c r="PTT354" s="200"/>
      <c r="PTZ354" s="200"/>
      <c r="PUI354" s="200"/>
      <c r="PUK354" s="200"/>
      <c r="PUL354" s="200"/>
      <c r="PUN354" s="200"/>
      <c r="PUQ354" s="200"/>
      <c r="PUT354" s="200"/>
      <c r="PUW354" s="200"/>
      <c r="PUZ354" s="200"/>
      <c r="PVC354" s="200"/>
      <c r="PVE354" s="200"/>
      <c r="PVG354" s="200"/>
      <c r="PVJ354" s="200"/>
      <c r="PVM354" s="200"/>
      <c r="PVP354" s="200"/>
      <c r="PVS354" s="200"/>
      <c r="PVV354" s="200"/>
      <c r="PVY354" s="200"/>
      <c r="PWB354" s="200"/>
      <c r="PWD354" s="200"/>
      <c r="PWG354" s="200"/>
      <c r="PWJ354" s="200"/>
      <c r="PWM354" s="200"/>
      <c r="PWS354" s="200"/>
      <c r="PWV354" s="200"/>
      <c r="PWX354" s="200"/>
      <c r="PYE354" s="200"/>
      <c r="PYH354" s="200"/>
      <c r="PYK354" s="200"/>
      <c r="PYN354" s="200"/>
      <c r="PYQ354" s="200"/>
      <c r="PYR354" s="200"/>
      <c r="PYS354" s="200"/>
      <c r="PYV354" s="200"/>
      <c r="PYY354" s="200"/>
      <c r="PZB354" s="200"/>
      <c r="PZE354" s="200"/>
      <c r="PZG354" s="200"/>
      <c r="PZU354" s="200"/>
      <c r="PZV354" s="200"/>
      <c r="PZW354" s="200"/>
      <c r="PZX354" s="200"/>
      <c r="PZY354" s="200"/>
      <c r="PZZ354" s="200"/>
      <c r="QAA354" s="200"/>
      <c r="QAB354" s="200"/>
      <c r="QAC354" s="200"/>
      <c r="QAD354" s="200"/>
      <c r="QAE354" s="200"/>
      <c r="QAF354" s="200"/>
      <c r="QAG354" s="200"/>
      <c r="QAH354" s="200"/>
      <c r="QAI354" s="200"/>
      <c r="QAJ354" s="200"/>
      <c r="QAK354" s="200"/>
      <c r="QAL354" s="200"/>
      <c r="QAM354" s="200"/>
      <c r="QAS354" s="200"/>
      <c r="QAT354" s="200"/>
      <c r="QAU354" s="200"/>
      <c r="QAV354" s="200"/>
      <c r="QAW354" s="200"/>
      <c r="QAX354" s="200"/>
      <c r="QAY354" s="200"/>
      <c r="QBA354" s="200"/>
      <c r="QBB354" s="200"/>
      <c r="QBC354" s="200"/>
      <c r="QBD354" s="200"/>
      <c r="QBE354" s="200"/>
      <c r="QBF354" s="200"/>
      <c r="QBG354" s="200"/>
      <c r="QBH354" s="200"/>
      <c r="QBK354" s="200"/>
      <c r="QBN354" s="200"/>
      <c r="QBQ354" s="200"/>
      <c r="QBT354" s="200"/>
      <c r="QBW354" s="200"/>
      <c r="QBZ354" s="200"/>
      <c r="QCI354" s="200"/>
      <c r="QCL354" s="200"/>
      <c r="QCO354" s="200"/>
      <c r="QCR354" s="200"/>
      <c r="QDA354" s="200"/>
      <c r="QDG354" s="200"/>
      <c r="QDJ354" s="200"/>
      <c r="QDM354" s="200"/>
      <c r="QDP354" s="200"/>
      <c r="QDV354" s="200"/>
      <c r="QEE354" s="200"/>
      <c r="QEG354" s="200"/>
      <c r="QEH354" s="200"/>
      <c r="QEJ354" s="200"/>
      <c r="QEM354" s="200"/>
      <c r="QEP354" s="200"/>
      <c r="QES354" s="200"/>
      <c r="QEV354" s="200"/>
      <c r="QEY354" s="200"/>
      <c r="QFA354" s="200"/>
      <c r="QFC354" s="200"/>
      <c r="QFF354" s="200"/>
      <c r="QFI354" s="200"/>
      <c r="QFL354" s="200"/>
      <c r="QFO354" s="200"/>
      <c r="QFR354" s="200"/>
      <c r="QFU354" s="200"/>
      <c r="QFX354" s="200"/>
      <c r="QFZ354" s="200"/>
      <c r="QGC354" s="200"/>
      <c r="QGF354" s="200"/>
      <c r="QGI354" s="200"/>
      <c r="QGO354" s="200"/>
      <c r="QGR354" s="200"/>
      <c r="QGT354" s="200"/>
      <c r="QIA354" s="200"/>
      <c r="QID354" s="200"/>
      <c r="QIG354" s="200"/>
      <c r="QIJ354" s="200"/>
      <c r="QIM354" s="200"/>
      <c r="QIN354" s="200"/>
      <c r="QIO354" s="200"/>
      <c r="QIR354" s="200"/>
      <c r="QIU354" s="200"/>
      <c r="QIX354" s="200"/>
      <c r="QJA354" s="200"/>
      <c r="QJC354" s="200"/>
      <c r="QJQ354" s="200"/>
      <c r="QJR354" s="200"/>
      <c r="QJS354" s="200"/>
      <c r="QJT354" s="200"/>
      <c r="QJU354" s="200"/>
      <c r="QJV354" s="200"/>
      <c r="QJW354" s="200"/>
      <c r="QJX354" s="200"/>
      <c r="QJY354" s="200"/>
      <c r="QJZ354" s="200"/>
      <c r="QKA354" s="200"/>
      <c r="QKB354" s="200"/>
      <c r="QKC354" s="200"/>
      <c r="QKD354" s="200"/>
      <c r="QKE354" s="200"/>
      <c r="QKF354" s="200"/>
      <c r="QKG354" s="200"/>
      <c r="QKH354" s="200"/>
      <c r="QKI354" s="200"/>
      <c r="QKO354" s="200"/>
      <c r="QKP354" s="200"/>
      <c r="QKQ354" s="200"/>
      <c r="QKR354" s="200"/>
      <c r="QKS354" s="200"/>
      <c r="QKT354" s="200"/>
      <c r="QKU354" s="200"/>
      <c r="QKW354" s="200"/>
      <c r="QKX354" s="200"/>
      <c r="QKY354" s="200"/>
      <c r="QKZ354" s="200"/>
      <c r="QLA354" s="200"/>
      <c r="QLB354" s="200"/>
      <c r="QLC354" s="200"/>
      <c r="QLD354" s="200"/>
      <c r="QLG354" s="200"/>
      <c r="QLJ354" s="200"/>
      <c r="QLM354" s="200"/>
      <c r="QLP354" s="200"/>
      <c r="QLS354" s="200"/>
      <c r="QLV354" s="200"/>
      <c r="QME354" s="200"/>
      <c r="QMH354" s="200"/>
      <c r="QMK354" s="200"/>
      <c r="QMN354" s="200"/>
      <c r="QMW354" s="200"/>
      <c r="QNC354" s="200"/>
      <c r="QNF354" s="200"/>
      <c r="QNI354" s="200"/>
      <c r="QNL354" s="200"/>
      <c r="QNR354" s="200"/>
      <c r="QOA354" s="200"/>
      <c r="QOC354" s="200"/>
      <c r="QOD354" s="200"/>
      <c r="QOF354" s="200"/>
      <c r="QOI354" s="200"/>
      <c r="QOL354" s="200"/>
      <c r="QOO354" s="200"/>
      <c r="QOR354" s="200"/>
      <c r="QOU354" s="200"/>
      <c r="QOW354" s="200"/>
      <c r="QOY354" s="200"/>
      <c r="QPB354" s="200"/>
      <c r="QPE354" s="200"/>
      <c r="QPH354" s="200"/>
      <c r="QPK354" s="200"/>
      <c r="QPN354" s="200"/>
      <c r="QPQ354" s="200"/>
      <c r="QPT354" s="200"/>
      <c r="QPV354" s="200"/>
      <c r="QPY354" s="200"/>
      <c r="QQB354" s="200"/>
      <c r="QQE354" s="200"/>
      <c r="QQK354" s="200"/>
      <c r="QQN354" s="200"/>
      <c r="QQP354" s="200"/>
      <c r="QRW354" s="200"/>
      <c r="QRZ354" s="200"/>
      <c r="QSC354" s="200"/>
      <c r="QSF354" s="200"/>
      <c r="QSI354" s="200"/>
      <c r="QSJ354" s="200"/>
      <c r="QSK354" s="200"/>
      <c r="QSN354" s="200"/>
      <c r="QSQ354" s="200"/>
      <c r="QST354" s="200"/>
      <c r="QSW354" s="200"/>
      <c r="QSY354" s="200"/>
      <c r="QTM354" s="200"/>
      <c r="QTN354" s="200"/>
      <c r="QTO354" s="200"/>
      <c r="QTP354" s="200"/>
      <c r="QTQ354" s="200"/>
      <c r="QTR354" s="200"/>
      <c r="QTS354" s="200"/>
      <c r="QTT354" s="200"/>
      <c r="QTU354" s="200"/>
      <c r="QTV354" s="200"/>
      <c r="QTW354" s="200"/>
      <c r="QTX354" s="200"/>
      <c r="QTY354" s="200"/>
      <c r="QTZ354" s="200"/>
      <c r="QUA354" s="200"/>
      <c r="QUB354" s="200"/>
      <c r="QUC354" s="200"/>
      <c r="QUD354" s="200"/>
      <c r="QUE354" s="200"/>
      <c r="QUK354" s="200"/>
      <c r="QUL354" s="200"/>
      <c r="QUM354" s="200"/>
      <c r="QUN354" s="200"/>
      <c r="QUO354" s="200"/>
      <c r="QUP354" s="200"/>
      <c r="QUQ354" s="200"/>
      <c r="QUS354" s="200"/>
      <c r="QUT354" s="200"/>
      <c r="QUU354" s="200"/>
      <c r="QUV354" s="200"/>
      <c r="QUW354" s="200"/>
      <c r="QUX354" s="200"/>
      <c r="QUY354" s="200"/>
      <c r="QUZ354" s="200"/>
      <c r="QVC354" s="200"/>
      <c r="QVF354" s="200"/>
      <c r="QVI354" s="200"/>
      <c r="QVL354" s="200"/>
      <c r="QVO354" s="200"/>
      <c r="QVR354" s="200"/>
      <c r="QWA354" s="200"/>
      <c r="QWD354" s="200"/>
      <c r="QWG354" s="200"/>
      <c r="QWJ354" s="200"/>
      <c r="QWS354" s="200"/>
      <c r="QWY354" s="200"/>
      <c r="QXB354" s="200"/>
      <c r="QXE354" s="200"/>
      <c r="QXH354" s="200"/>
      <c r="QXN354" s="200"/>
      <c r="QXW354" s="200"/>
      <c r="QXY354" s="200"/>
      <c r="QXZ354" s="200"/>
      <c r="QYB354" s="200"/>
      <c r="QYE354" s="200"/>
      <c r="QYH354" s="200"/>
      <c r="QYK354" s="200"/>
      <c r="QYN354" s="200"/>
      <c r="QYQ354" s="200"/>
      <c r="QYS354" s="200"/>
      <c r="QYU354" s="200"/>
      <c r="QYX354" s="200"/>
      <c r="QZA354" s="200"/>
      <c r="QZD354" s="200"/>
      <c r="QZG354" s="200"/>
      <c r="QZJ354" s="200"/>
      <c r="QZM354" s="200"/>
      <c r="QZP354" s="200"/>
      <c r="QZR354" s="200"/>
      <c r="QZU354" s="200"/>
      <c r="QZX354" s="200"/>
      <c r="RAA354" s="200"/>
      <c r="RAG354" s="200"/>
      <c r="RAJ354" s="200"/>
      <c r="RAL354" s="200"/>
      <c r="RBS354" s="200"/>
      <c r="RBV354" s="200"/>
      <c r="RBY354" s="200"/>
      <c r="RCB354" s="200"/>
      <c r="RCE354" s="200"/>
      <c r="RCF354" s="200"/>
      <c r="RCG354" s="200"/>
      <c r="RCJ354" s="200"/>
      <c r="RCM354" s="200"/>
      <c r="RCP354" s="200"/>
      <c r="RCS354" s="200"/>
      <c r="RCU354" s="200"/>
      <c r="RDI354" s="200"/>
      <c r="RDJ354" s="200"/>
      <c r="RDK354" s="200"/>
      <c r="RDL354" s="200"/>
      <c r="RDM354" s="200"/>
      <c r="RDN354" s="200"/>
      <c r="RDO354" s="200"/>
      <c r="RDP354" s="200"/>
      <c r="RDQ354" s="200"/>
      <c r="RDR354" s="200"/>
      <c r="RDS354" s="200"/>
      <c r="RDT354" s="200"/>
      <c r="RDU354" s="200"/>
      <c r="RDV354" s="200"/>
      <c r="RDW354" s="200"/>
      <c r="RDX354" s="200"/>
      <c r="RDY354" s="200"/>
      <c r="RDZ354" s="200"/>
      <c r="REA354" s="200"/>
      <c r="REG354" s="200"/>
      <c r="REH354" s="200"/>
      <c r="REI354" s="200"/>
      <c r="REJ354" s="200"/>
      <c r="REK354" s="200"/>
      <c r="REL354" s="200"/>
      <c r="REM354" s="200"/>
      <c r="REO354" s="200"/>
      <c r="REP354" s="200"/>
      <c r="REQ354" s="200"/>
      <c r="RER354" s="200"/>
      <c r="RES354" s="200"/>
      <c r="RET354" s="200"/>
      <c r="REU354" s="200"/>
      <c r="REV354" s="200"/>
      <c r="REY354" s="200"/>
      <c r="RFB354" s="200"/>
      <c r="RFE354" s="200"/>
      <c r="RFH354" s="200"/>
      <c r="RFK354" s="200"/>
      <c r="RFN354" s="200"/>
      <c r="RFW354" s="200"/>
      <c r="RFZ354" s="200"/>
      <c r="RGC354" s="200"/>
      <c r="RGF354" s="200"/>
      <c r="RGO354" s="200"/>
      <c r="RGU354" s="200"/>
      <c r="RGX354" s="200"/>
      <c r="RHA354" s="200"/>
      <c r="RHD354" s="200"/>
      <c r="RHJ354" s="200"/>
      <c r="RHS354" s="200"/>
      <c r="RHU354" s="200"/>
      <c r="RHV354" s="200"/>
      <c r="RHX354" s="200"/>
      <c r="RIA354" s="200"/>
      <c r="RID354" s="200"/>
      <c r="RIG354" s="200"/>
      <c r="RIJ354" s="200"/>
      <c r="RIM354" s="200"/>
      <c r="RIO354" s="200"/>
      <c r="RIQ354" s="200"/>
      <c r="RIT354" s="200"/>
      <c r="RIW354" s="200"/>
      <c r="RIZ354" s="200"/>
      <c r="RJC354" s="200"/>
      <c r="RJF354" s="200"/>
      <c r="RJI354" s="200"/>
      <c r="RJL354" s="200"/>
      <c r="RJN354" s="200"/>
      <c r="RJQ354" s="200"/>
      <c r="RJT354" s="200"/>
      <c r="RJW354" s="200"/>
      <c r="RKC354" s="200"/>
      <c r="RKF354" s="200"/>
      <c r="RKH354" s="200"/>
      <c r="RLO354" s="200"/>
      <c r="RLR354" s="200"/>
      <c r="RLU354" s="200"/>
      <c r="RLX354" s="200"/>
      <c r="RMA354" s="200"/>
      <c r="RMB354" s="200"/>
      <c r="RMC354" s="200"/>
      <c r="RMF354" s="200"/>
      <c r="RMI354" s="200"/>
      <c r="RML354" s="200"/>
      <c r="RMO354" s="200"/>
      <c r="RMQ354" s="200"/>
      <c r="RNE354" s="200"/>
      <c r="RNF354" s="200"/>
      <c r="RNG354" s="200"/>
      <c r="RNH354" s="200"/>
      <c r="RNI354" s="200"/>
      <c r="RNJ354" s="200"/>
      <c r="RNK354" s="200"/>
      <c r="RNL354" s="200"/>
      <c r="RNM354" s="200"/>
      <c r="RNN354" s="200"/>
      <c r="RNO354" s="200"/>
      <c r="RNP354" s="200"/>
      <c r="RNQ354" s="200"/>
      <c r="RNR354" s="200"/>
      <c r="RNS354" s="200"/>
      <c r="RNT354" s="200"/>
      <c r="RNU354" s="200"/>
      <c r="RNV354" s="200"/>
      <c r="RNW354" s="200"/>
      <c r="ROC354" s="200"/>
      <c r="ROD354" s="200"/>
      <c r="ROE354" s="200"/>
      <c r="ROF354" s="200"/>
      <c r="ROG354" s="200"/>
      <c r="ROH354" s="200"/>
      <c r="ROI354" s="200"/>
      <c r="ROK354" s="200"/>
      <c r="ROL354" s="200"/>
      <c r="ROM354" s="200"/>
      <c r="RON354" s="200"/>
      <c r="ROO354" s="200"/>
      <c r="ROP354" s="200"/>
      <c r="ROQ354" s="200"/>
      <c r="ROR354" s="200"/>
      <c r="ROU354" s="200"/>
      <c r="ROX354" s="200"/>
      <c r="RPA354" s="200"/>
      <c r="RPD354" s="200"/>
      <c r="RPG354" s="200"/>
      <c r="RPJ354" s="200"/>
      <c r="RPS354" s="200"/>
      <c r="RPV354" s="200"/>
      <c r="RPY354" s="200"/>
      <c r="RQB354" s="200"/>
      <c r="RQK354" s="200"/>
      <c r="RQQ354" s="200"/>
      <c r="RQT354" s="200"/>
      <c r="RQW354" s="200"/>
      <c r="RQZ354" s="200"/>
      <c r="RRF354" s="200"/>
      <c r="RRO354" s="200"/>
      <c r="RRQ354" s="200"/>
      <c r="RRR354" s="200"/>
      <c r="RRT354" s="200"/>
      <c r="RRW354" s="200"/>
      <c r="RRZ354" s="200"/>
      <c r="RSC354" s="200"/>
      <c r="RSF354" s="200"/>
      <c r="RSI354" s="200"/>
      <c r="RSK354" s="200"/>
      <c r="RSM354" s="200"/>
      <c r="RSP354" s="200"/>
      <c r="RSS354" s="200"/>
      <c r="RSV354" s="200"/>
      <c r="RSY354" s="200"/>
      <c r="RTB354" s="200"/>
      <c r="RTE354" s="200"/>
      <c r="RTH354" s="200"/>
      <c r="RTJ354" s="200"/>
      <c r="RTM354" s="200"/>
      <c r="RTP354" s="200"/>
      <c r="RTS354" s="200"/>
      <c r="RTY354" s="200"/>
      <c r="RUB354" s="200"/>
      <c r="RUD354" s="200"/>
      <c r="RVK354" s="200"/>
      <c r="RVN354" s="200"/>
      <c r="RVQ354" s="200"/>
      <c r="RVT354" s="200"/>
      <c r="RVW354" s="200"/>
      <c r="RVX354" s="200"/>
      <c r="RVY354" s="200"/>
      <c r="RWB354" s="200"/>
      <c r="RWE354" s="200"/>
      <c r="RWH354" s="200"/>
      <c r="RWK354" s="200"/>
      <c r="RWM354" s="200"/>
      <c r="RXA354" s="200"/>
      <c r="RXB354" s="200"/>
      <c r="RXC354" s="200"/>
      <c r="RXD354" s="200"/>
      <c r="RXE354" s="200"/>
      <c r="RXF354" s="200"/>
      <c r="RXG354" s="200"/>
      <c r="RXH354" s="200"/>
      <c r="RXI354" s="200"/>
      <c r="RXJ354" s="200"/>
      <c r="RXK354" s="200"/>
      <c r="RXL354" s="200"/>
      <c r="RXM354" s="200"/>
      <c r="RXN354" s="200"/>
      <c r="RXO354" s="200"/>
      <c r="RXP354" s="200"/>
      <c r="RXQ354" s="200"/>
      <c r="RXR354" s="200"/>
      <c r="RXS354" s="200"/>
      <c r="RXY354" s="200"/>
      <c r="RXZ354" s="200"/>
      <c r="RYA354" s="200"/>
      <c r="RYB354" s="200"/>
      <c r="RYC354" s="200"/>
      <c r="RYD354" s="200"/>
      <c r="RYE354" s="200"/>
      <c r="RYG354" s="200"/>
      <c r="RYH354" s="200"/>
      <c r="RYI354" s="200"/>
      <c r="RYJ354" s="200"/>
      <c r="RYK354" s="200"/>
      <c r="RYL354" s="200"/>
      <c r="RYM354" s="200"/>
      <c r="RYN354" s="200"/>
      <c r="RYQ354" s="200"/>
      <c r="RYT354" s="200"/>
      <c r="RYW354" s="200"/>
      <c r="RYZ354" s="200"/>
      <c r="RZC354" s="200"/>
      <c r="RZF354" s="200"/>
      <c r="RZO354" s="200"/>
      <c r="RZR354" s="200"/>
      <c r="RZU354" s="200"/>
      <c r="RZX354" s="200"/>
      <c r="SAG354" s="200"/>
      <c r="SAM354" s="200"/>
      <c r="SAP354" s="200"/>
      <c r="SAS354" s="200"/>
      <c r="SAV354" s="200"/>
      <c r="SBB354" s="200"/>
      <c r="SBK354" s="200"/>
      <c r="SBM354" s="200"/>
      <c r="SBN354" s="200"/>
      <c r="SBP354" s="200"/>
      <c r="SBS354" s="200"/>
      <c r="SBV354" s="200"/>
      <c r="SBY354" s="200"/>
      <c r="SCB354" s="200"/>
      <c r="SCE354" s="200"/>
      <c r="SCG354" s="200"/>
      <c r="SCI354" s="200"/>
      <c r="SCL354" s="200"/>
      <c r="SCO354" s="200"/>
      <c r="SCR354" s="200"/>
      <c r="SCU354" s="200"/>
      <c r="SCX354" s="200"/>
      <c r="SDA354" s="200"/>
      <c r="SDD354" s="200"/>
      <c r="SDF354" s="200"/>
      <c r="SDI354" s="200"/>
      <c r="SDL354" s="200"/>
      <c r="SDO354" s="200"/>
      <c r="SDU354" s="200"/>
      <c r="SDX354" s="200"/>
      <c r="SDZ354" s="200"/>
      <c r="SFG354" s="200"/>
      <c r="SFJ354" s="200"/>
      <c r="SFM354" s="200"/>
      <c r="SFP354" s="200"/>
      <c r="SFS354" s="200"/>
      <c r="SFT354" s="200"/>
      <c r="SFU354" s="200"/>
      <c r="SFX354" s="200"/>
      <c r="SGA354" s="200"/>
      <c r="SGD354" s="200"/>
      <c r="SGG354" s="200"/>
      <c r="SGI354" s="200"/>
      <c r="SGW354" s="200"/>
      <c r="SGX354" s="200"/>
      <c r="SGY354" s="200"/>
      <c r="SGZ354" s="200"/>
      <c r="SHA354" s="200"/>
      <c r="SHB354" s="200"/>
      <c r="SHC354" s="200"/>
      <c r="SHD354" s="200"/>
      <c r="SHE354" s="200"/>
      <c r="SHF354" s="200"/>
      <c r="SHG354" s="200"/>
      <c r="SHH354" s="200"/>
      <c r="SHI354" s="200"/>
      <c r="SHJ354" s="200"/>
      <c r="SHK354" s="200"/>
      <c r="SHL354" s="200"/>
      <c r="SHM354" s="200"/>
      <c r="SHN354" s="200"/>
      <c r="SHO354" s="200"/>
      <c r="SHU354" s="200"/>
      <c r="SHV354" s="200"/>
      <c r="SHW354" s="200"/>
      <c r="SHX354" s="200"/>
      <c r="SHY354" s="200"/>
      <c r="SHZ354" s="200"/>
      <c r="SIA354" s="200"/>
      <c r="SIC354" s="200"/>
      <c r="SID354" s="200"/>
      <c r="SIE354" s="200"/>
      <c r="SIF354" s="200"/>
      <c r="SIG354" s="200"/>
      <c r="SIH354" s="200"/>
      <c r="SII354" s="200"/>
      <c r="SIJ354" s="200"/>
      <c r="SIM354" s="200"/>
      <c r="SIP354" s="200"/>
      <c r="SIS354" s="200"/>
      <c r="SIV354" s="200"/>
      <c r="SIY354" s="200"/>
      <c r="SJB354" s="200"/>
      <c r="SJK354" s="200"/>
      <c r="SJN354" s="200"/>
      <c r="SJQ354" s="200"/>
      <c r="SJT354" s="200"/>
      <c r="SKC354" s="200"/>
      <c r="SKI354" s="200"/>
      <c r="SKL354" s="200"/>
      <c r="SKO354" s="200"/>
      <c r="SKR354" s="200"/>
      <c r="SKX354" s="200"/>
      <c r="SLG354" s="200"/>
      <c r="SLI354" s="200"/>
      <c r="SLJ354" s="200"/>
      <c r="SLL354" s="200"/>
      <c r="SLO354" s="200"/>
      <c r="SLR354" s="200"/>
      <c r="SLU354" s="200"/>
      <c r="SLX354" s="200"/>
      <c r="SMA354" s="200"/>
      <c r="SMC354" s="200"/>
      <c r="SME354" s="200"/>
      <c r="SMH354" s="200"/>
      <c r="SMK354" s="200"/>
      <c r="SMN354" s="200"/>
      <c r="SMQ354" s="200"/>
      <c r="SMT354" s="200"/>
      <c r="SMW354" s="200"/>
      <c r="SMZ354" s="200"/>
      <c r="SNB354" s="200"/>
      <c r="SNE354" s="200"/>
      <c r="SNH354" s="200"/>
      <c r="SNK354" s="200"/>
      <c r="SNQ354" s="200"/>
      <c r="SNT354" s="200"/>
      <c r="SNV354" s="200"/>
      <c r="SPC354" s="200"/>
      <c r="SPF354" s="200"/>
      <c r="SPI354" s="200"/>
      <c r="SPL354" s="200"/>
      <c r="SPO354" s="200"/>
      <c r="SPP354" s="200"/>
      <c r="SPQ354" s="200"/>
      <c r="SPT354" s="200"/>
      <c r="SPW354" s="200"/>
      <c r="SPZ354" s="200"/>
      <c r="SQC354" s="200"/>
      <c r="SQE354" s="200"/>
      <c r="SQS354" s="200"/>
      <c r="SQT354" s="200"/>
      <c r="SQU354" s="200"/>
      <c r="SQV354" s="200"/>
      <c r="SQW354" s="200"/>
      <c r="SQX354" s="200"/>
      <c r="SQY354" s="200"/>
      <c r="SQZ354" s="200"/>
      <c r="SRA354" s="200"/>
      <c r="SRB354" s="200"/>
      <c r="SRC354" s="200"/>
      <c r="SRD354" s="200"/>
      <c r="SRE354" s="200"/>
      <c r="SRF354" s="200"/>
      <c r="SRG354" s="200"/>
      <c r="SRH354" s="200"/>
      <c r="SRI354" s="200"/>
      <c r="SRJ354" s="200"/>
      <c r="SRK354" s="200"/>
      <c r="SRQ354" s="200"/>
      <c r="SRR354" s="200"/>
      <c r="SRS354" s="200"/>
      <c r="SRT354" s="200"/>
      <c r="SRU354" s="200"/>
      <c r="SRV354" s="200"/>
      <c r="SRW354" s="200"/>
      <c r="SRY354" s="200"/>
      <c r="SRZ354" s="200"/>
      <c r="SSA354" s="200"/>
      <c r="SSB354" s="200"/>
      <c r="SSC354" s="200"/>
      <c r="SSD354" s="200"/>
      <c r="SSE354" s="200"/>
      <c r="SSF354" s="200"/>
      <c r="SSI354" s="200"/>
      <c r="SSL354" s="200"/>
      <c r="SSO354" s="200"/>
      <c r="SSR354" s="200"/>
      <c r="SSU354" s="200"/>
      <c r="SSX354" s="200"/>
      <c r="STG354" s="200"/>
      <c r="STJ354" s="200"/>
      <c r="STM354" s="200"/>
      <c r="STP354" s="200"/>
      <c r="STY354" s="200"/>
      <c r="SUE354" s="200"/>
      <c r="SUH354" s="200"/>
      <c r="SUK354" s="200"/>
      <c r="SUN354" s="200"/>
      <c r="SUT354" s="200"/>
      <c r="SVC354" s="200"/>
      <c r="SVE354" s="200"/>
      <c r="SVF354" s="200"/>
      <c r="SVH354" s="200"/>
      <c r="SVK354" s="200"/>
      <c r="SVN354" s="200"/>
      <c r="SVQ354" s="200"/>
      <c r="SVT354" s="200"/>
      <c r="SVW354" s="200"/>
      <c r="SVY354" s="200"/>
      <c r="SWA354" s="200"/>
      <c r="SWD354" s="200"/>
      <c r="SWG354" s="200"/>
      <c r="SWJ354" s="200"/>
      <c r="SWM354" s="200"/>
      <c r="SWP354" s="200"/>
      <c r="SWS354" s="200"/>
      <c r="SWV354" s="200"/>
      <c r="SWX354" s="200"/>
      <c r="SXA354" s="200"/>
      <c r="SXD354" s="200"/>
      <c r="SXG354" s="200"/>
      <c r="SXM354" s="200"/>
      <c r="SXP354" s="200"/>
      <c r="SXR354" s="200"/>
      <c r="SYY354" s="200"/>
      <c r="SZB354" s="200"/>
      <c r="SZE354" s="200"/>
      <c r="SZH354" s="200"/>
      <c r="SZK354" s="200"/>
      <c r="SZL354" s="200"/>
      <c r="SZM354" s="200"/>
      <c r="SZP354" s="200"/>
      <c r="SZS354" s="200"/>
      <c r="SZV354" s="200"/>
      <c r="SZY354" s="200"/>
      <c r="TAA354" s="200"/>
      <c r="TAO354" s="200"/>
      <c r="TAP354" s="200"/>
      <c r="TAQ354" s="200"/>
      <c r="TAR354" s="200"/>
      <c r="TAS354" s="200"/>
      <c r="TAT354" s="200"/>
      <c r="TAU354" s="200"/>
      <c r="TAV354" s="200"/>
      <c r="TAW354" s="200"/>
      <c r="TAX354" s="200"/>
      <c r="TAY354" s="200"/>
      <c r="TAZ354" s="200"/>
      <c r="TBA354" s="200"/>
      <c r="TBB354" s="200"/>
      <c r="TBC354" s="200"/>
      <c r="TBD354" s="200"/>
      <c r="TBE354" s="200"/>
      <c r="TBF354" s="200"/>
      <c r="TBG354" s="200"/>
      <c r="TBM354" s="200"/>
      <c r="TBN354" s="200"/>
      <c r="TBO354" s="200"/>
      <c r="TBP354" s="200"/>
      <c r="TBQ354" s="200"/>
      <c r="TBR354" s="200"/>
      <c r="TBS354" s="200"/>
      <c r="TBU354" s="200"/>
      <c r="TBV354" s="200"/>
      <c r="TBW354" s="200"/>
      <c r="TBX354" s="200"/>
      <c r="TBY354" s="200"/>
      <c r="TBZ354" s="200"/>
      <c r="TCA354" s="200"/>
      <c r="TCB354" s="200"/>
      <c r="TCE354" s="200"/>
      <c r="TCH354" s="200"/>
      <c r="TCK354" s="200"/>
      <c r="TCN354" s="200"/>
      <c r="TCQ354" s="200"/>
      <c r="TCT354" s="200"/>
      <c r="TDC354" s="200"/>
      <c r="TDF354" s="200"/>
      <c r="TDI354" s="200"/>
      <c r="TDL354" s="200"/>
      <c r="TDU354" s="200"/>
      <c r="TEA354" s="200"/>
      <c r="TED354" s="200"/>
      <c r="TEG354" s="200"/>
      <c r="TEJ354" s="200"/>
      <c r="TEP354" s="200"/>
      <c r="TEY354" s="200"/>
      <c r="TFA354" s="200"/>
      <c r="TFB354" s="200"/>
      <c r="TFD354" s="200"/>
      <c r="TFG354" s="200"/>
      <c r="TFJ354" s="200"/>
      <c r="TFM354" s="200"/>
      <c r="TFP354" s="200"/>
      <c r="TFS354" s="200"/>
      <c r="TFU354" s="200"/>
      <c r="TFW354" s="200"/>
      <c r="TFZ354" s="200"/>
      <c r="TGC354" s="200"/>
      <c r="TGF354" s="200"/>
      <c r="TGI354" s="200"/>
      <c r="TGL354" s="200"/>
      <c r="TGO354" s="200"/>
      <c r="TGR354" s="200"/>
      <c r="TGT354" s="200"/>
      <c r="TGW354" s="200"/>
      <c r="TGZ354" s="200"/>
      <c r="THC354" s="200"/>
      <c r="THI354" s="200"/>
      <c r="THL354" s="200"/>
      <c r="THN354" s="200"/>
      <c r="TIU354" s="200"/>
      <c r="TIX354" s="200"/>
      <c r="TJA354" s="200"/>
      <c r="TJD354" s="200"/>
      <c r="TJG354" s="200"/>
      <c r="TJH354" s="200"/>
      <c r="TJI354" s="200"/>
      <c r="TJL354" s="200"/>
      <c r="TJO354" s="200"/>
      <c r="TJR354" s="200"/>
      <c r="TJU354" s="200"/>
      <c r="TJW354" s="200"/>
      <c r="TKK354" s="200"/>
      <c r="TKL354" s="200"/>
      <c r="TKM354" s="200"/>
      <c r="TKN354" s="200"/>
      <c r="TKO354" s="200"/>
      <c r="TKP354" s="200"/>
      <c r="TKQ354" s="200"/>
      <c r="TKR354" s="200"/>
      <c r="TKS354" s="200"/>
      <c r="TKT354" s="200"/>
      <c r="TKU354" s="200"/>
      <c r="TKV354" s="200"/>
      <c r="TKW354" s="200"/>
      <c r="TKX354" s="200"/>
      <c r="TKY354" s="200"/>
      <c r="TKZ354" s="200"/>
      <c r="TLA354" s="200"/>
      <c r="TLB354" s="200"/>
      <c r="TLC354" s="200"/>
      <c r="TLI354" s="200"/>
      <c r="TLJ354" s="200"/>
      <c r="TLK354" s="200"/>
      <c r="TLL354" s="200"/>
      <c r="TLM354" s="200"/>
      <c r="TLN354" s="200"/>
      <c r="TLO354" s="200"/>
      <c r="TLQ354" s="200"/>
      <c r="TLR354" s="200"/>
      <c r="TLS354" s="200"/>
      <c r="TLT354" s="200"/>
      <c r="TLU354" s="200"/>
      <c r="TLV354" s="200"/>
      <c r="TLW354" s="200"/>
      <c r="TLX354" s="200"/>
      <c r="TMA354" s="200"/>
      <c r="TMD354" s="200"/>
      <c r="TMG354" s="200"/>
      <c r="TMJ354" s="200"/>
      <c r="TMM354" s="200"/>
      <c r="TMP354" s="200"/>
      <c r="TMY354" s="200"/>
      <c r="TNB354" s="200"/>
      <c r="TNE354" s="200"/>
      <c r="TNH354" s="200"/>
      <c r="TNQ354" s="200"/>
      <c r="TNW354" s="200"/>
      <c r="TNZ354" s="200"/>
      <c r="TOC354" s="200"/>
      <c r="TOF354" s="200"/>
      <c r="TOL354" s="200"/>
      <c r="TOU354" s="200"/>
      <c r="TOW354" s="200"/>
      <c r="TOX354" s="200"/>
      <c r="TOZ354" s="200"/>
      <c r="TPC354" s="200"/>
      <c r="TPF354" s="200"/>
      <c r="TPI354" s="200"/>
      <c r="TPL354" s="200"/>
      <c r="TPO354" s="200"/>
      <c r="TPQ354" s="200"/>
      <c r="TPS354" s="200"/>
      <c r="TPV354" s="200"/>
      <c r="TPY354" s="200"/>
      <c r="TQB354" s="200"/>
      <c r="TQE354" s="200"/>
      <c r="TQH354" s="200"/>
      <c r="TQK354" s="200"/>
      <c r="TQN354" s="200"/>
      <c r="TQP354" s="200"/>
      <c r="TQS354" s="200"/>
      <c r="TQV354" s="200"/>
      <c r="TQY354" s="200"/>
      <c r="TRE354" s="200"/>
      <c r="TRH354" s="200"/>
      <c r="TRJ354" s="200"/>
      <c r="TSQ354" s="200"/>
      <c r="TST354" s="200"/>
      <c r="TSW354" s="200"/>
      <c r="TSZ354" s="200"/>
      <c r="TTC354" s="200"/>
      <c r="TTD354" s="200"/>
      <c r="TTE354" s="200"/>
      <c r="TTH354" s="200"/>
      <c r="TTK354" s="200"/>
      <c r="TTN354" s="200"/>
      <c r="TTQ354" s="200"/>
      <c r="TTS354" s="200"/>
      <c r="TUG354" s="200"/>
      <c r="TUH354" s="200"/>
      <c r="TUI354" s="200"/>
      <c r="TUJ354" s="200"/>
      <c r="TUK354" s="200"/>
      <c r="TUL354" s="200"/>
      <c r="TUM354" s="200"/>
      <c r="TUN354" s="200"/>
      <c r="TUO354" s="200"/>
      <c r="TUP354" s="200"/>
      <c r="TUQ354" s="200"/>
      <c r="TUR354" s="200"/>
      <c r="TUS354" s="200"/>
      <c r="TUT354" s="200"/>
      <c r="TUU354" s="200"/>
      <c r="TUV354" s="200"/>
      <c r="TUW354" s="200"/>
      <c r="TUX354" s="200"/>
      <c r="TUY354" s="200"/>
      <c r="TVE354" s="200"/>
      <c r="TVF354" s="200"/>
      <c r="TVG354" s="200"/>
      <c r="TVH354" s="200"/>
      <c r="TVI354" s="200"/>
      <c r="TVJ354" s="200"/>
      <c r="TVK354" s="200"/>
      <c r="TVM354" s="200"/>
      <c r="TVN354" s="200"/>
      <c r="TVO354" s="200"/>
      <c r="TVP354" s="200"/>
      <c r="TVQ354" s="200"/>
      <c r="TVR354" s="200"/>
      <c r="TVS354" s="200"/>
      <c r="TVT354" s="200"/>
      <c r="TVW354" s="200"/>
      <c r="TVZ354" s="200"/>
      <c r="TWC354" s="200"/>
      <c r="TWF354" s="200"/>
      <c r="TWI354" s="200"/>
      <c r="TWL354" s="200"/>
      <c r="TWU354" s="200"/>
      <c r="TWX354" s="200"/>
      <c r="TXA354" s="200"/>
      <c r="TXD354" s="200"/>
      <c r="TXM354" s="200"/>
      <c r="TXS354" s="200"/>
      <c r="TXV354" s="200"/>
      <c r="TXY354" s="200"/>
      <c r="TYB354" s="200"/>
      <c r="TYH354" s="200"/>
      <c r="TYQ354" s="200"/>
      <c r="TYS354" s="200"/>
      <c r="TYT354" s="200"/>
      <c r="TYV354" s="200"/>
      <c r="TYY354" s="200"/>
      <c r="TZB354" s="200"/>
      <c r="TZE354" s="200"/>
      <c r="TZH354" s="200"/>
      <c r="TZK354" s="200"/>
      <c r="TZM354" s="200"/>
      <c r="TZO354" s="200"/>
      <c r="TZR354" s="200"/>
      <c r="TZU354" s="200"/>
      <c r="TZX354" s="200"/>
      <c r="UAA354" s="200"/>
      <c r="UAD354" s="200"/>
      <c r="UAG354" s="200"/>
      <c r="UAJ354" s="200"/>
      <c r="UAL354" s="200"/>
      <c r="UAO354" s="200"/>
      <c r="UAR354" s="200"/>
      <c r="UAU354" s="200"/>
      <c r="UBA354" s="200"/>
      <c r="UBD354" s="200"/>
      <c r="UBF354" s="200"/>
      <c r="UCM354" s="200"/>
      <c r="UCP354" s="200"/>
      <c r="UCS354" s="200"/>
      <c r="UCV354" s="200"/>
      <c r="UCY354" s="200"/>
      <c r="UCZ354" s="200"/>
      <c r="UDA354" s="200"/>
      <c r="UDD354" s="200"/>
      <c r="UDG354" s="200"/>
      <c r="UDJ354" s="200"/>
      <c r="UDM354" s="200"/>
      <c r="UDO354" s="200"/>
      <c r="UEC354" s="200"/>
      <c r="UED354" s="200"/>
      <c r="UEE354" s="200"/>
      <c r="UEF354" s="200"/>
      <c r="UEG354" s="200"/>
      <c r="UEH354" s="200"/>
      <c r="UEI354" s="200"/>
      <c r="UEJ354" s="200"/>
      <c r="UEK354" s="200"/>
      <c r="UEL354" s="200"/>
      <c r="UEM354" s="200"/>
      <c r="UEN354" s="200"/>
      <c r="UEO354" s="200"/>
      <c r="UEP354" s="200"/>
      <c r="UEQ354" s="200"/>
      <c r="UER354" s="200"/>
      <c r="UES354" s="200"/>
      <c r="UET354" s="200"/>
      <c r="UEU354" s="200"/>
      <c r="UFA354" s="200"/>
      <c r="UFB354" s="200"/>
      <c r="UFC354" s="200"/>
      <c r="UFD354" s="200"/>
      <c r="UFE354" s="200"/>
      <c r="UFF354" s="200"/>
      <c r="UFG354" s="200"/>
      <c r="UFI354" s="200"/>
      <c r="UFJ354" s="200"/>
      <c r="UFK354" s="200"/>
      <c r="UFL354" s="200"/>
      <c r="UFM354" s="200"/>
      <c r="UFN354" s="200"/>
      <c r="UFO354" s="200"/>
      <c r="UFP354" s="200"/>
      <c r="UFS354" s="200"/>
      <c r="UFV354" s="200"/>
      <c r="UFY354" s="200"/>
      <c r="UGB354" s="200"/>
      <c r="UGE354" s="200"/>
      <c r="UGH354" s="200"/>
      <c r="UGQ354" s="200"/>
      <c r="UGT354" s="200"/>
      <c r="UGW354" s="200"/>
      <c r="UGZ354" s="200"/>
      <c r="UHI354" s="200"/>
      <c r="UHO354" s="200"/>
      <c r="UHR354" s="200"/>
      <c r="UHU354" s="200"/>
      <c r="UHX354" s="200"/>
      <c r="UID354" s="200"/>
      <c r="UIM354" s="200"/>
      <c r="UIO354" s="200"/>
      <c r="UIP354" s="200"/>
      <c r="UIR354" s="200"/>
      <c r="UIU354" s="200"/>
      <c r="UIX354" s="200"/>
      <c r="UJA354" s="200"/>
      <c r="UJD354" s="200"/>
      <c r="UJG354" s="200"/>
      <c r="UJI354" s="200"/>
      <c r="UJK354" s="200"/>
      <c r="UJN354" s="200"/>
      <c r="UJQ354" s="200"/>
      <c r="UJT354" s="200"/>
      <c r="UJW354" s="200"/>
      <c r="UJZ354" s="200"/>
      <c r="UKC354" s="200"/>
      <c r="UKF354" s="200"/>
      <c r="UKH354" s="200"/>
      <c r="UKK354" s="200"/>
      <c r="UKN354" s="200"/>
      <c r="UKQ354" s="200"/>
      <c r="UKW354" s="200"/>
      <c r="UKZ354" s="200"/>
      <c r="ULB354" s="200"/>
      <c r="UMI354" s="200"/>
      <c r="UML354" s="200"/>
      <c r="UMO354" s="200"/>
      <c r="UMR354" s="200"/>
      <c r="UMU354" s="200"/>
      <c r="UMV354" s="200"/>
      <c r="UMW354" s="200"/>
      <c r="UMZ354" s="200"/>
      <c r="UNC354" s="200"/>
      <c r="UNF354" s="200"/>
      <c r="UNI354" s="200"/>
      <c r="UNK354" s="200"/>
      <c r="UNY354" s="200"/>
      <c r="UNZ354" s="200"/>
      <c r="UOA354" s="200"/>
      <c r="UOB354" s="200"/>
      <c r="UOC354" s="200"/>
      <c r="UOD354" s="200"/>
      <c r="UOE354" s="200"/>
      <c r="UOF354" s="200"/>
      <c r="UOG354" s="200"/>
      <c r="UOH354" s="200"/>
      <c r="UOI354" s="200"/>
      <c r="UOJ354" s="200"/>
      <c r="UOK354" s="200"/>
      <c r="UOL354" s="200"/>
      <c r="UOM354" s="200"/>
      <c r="UON354" s="200"/>
      <c r="UOO354" s="200"/>
      <c r="UOP354" s="200"/>
      <c r="UOQ354" s="200"/>
      <c r="UOW354" s="200"/>
      <c r="UOX354" s="200"/>
      <c r="UOY354" s="200"/>
      <c r="UOZ354" s="200"/>
      <c r="UPA354" s="200"/>
      <c r="UPB354" s="200"/>
      <c r="UPC354" s="200"/>
      <c r="UPE354" s="200"/>
      <c r="UPF354" s="200"/>
      <c r="UPG354" s="200"/>
      <c r="UPH354" s="200"/>
      <c r="UPI354" s="200"/>
      <c r="UPJ354" s="200"/>
      <c r="UPK354" s="200"/>
      <c r="UPL354" s="200"/>
      <c r="UPO354" s="200"/>
      <c r="UPR354" s="200"/>
      <c r="UPU354" s="200"/>
      <c r="UPX354" s="200"/>
      <c r="UQA354" s="200"/>
      <c r="UQD354" s="200"/>
      <c r="UQM354" s="200"/>
      <c r="UQP354" s="200"/>
      <c r="UQS354" s="200"/>
      <c r="UQV354" s="200"/>
      <c r="URE354" s="200"/>
      <c r="URK354" s="200"/>
      <c r="URN354" s="200"/>
      <c r="URQ354" s="200"/>
      <c r="URT354" s="200"/>
      <c r="URZ354" s="200"/>
      <c r="USI354" s="200"/>
      <c r="USK354" s="200"/>
      <c r="USL354" s="200"/>
      <c r="USN354" s="200"/>
      <c r="USQ354" s="200"/>
      <c r="UST354" s="200"/>
      <c r="USW354" s="200"/>
      <c r="USZ354" s="200"/>
      <c r="UTC354" s="200"/>
      <c r="UTE354" s="200"/>
      <c r="UTG354" s="200"/>
      <c r="UTJ354" s="200"/>
      <c r="UTM354" s="200"/>
      <c r="UTP354" s="200"/>
      <c r="UTS354" s="200"/>
      <c r="UTV354" s="200"/>
      <c r="UTY354" s="200"/>
      <c r="UUB354" s="200"/>
      <c r="UUD354" s="200"/>
      <c r="UUG354" s="200"/>
      <c r="UUJ354" s="200"/>
      <c r="UUM354" s="200"/>
      <c r="UUS354" s="200"/>
      <c r="UUV354" s="200"/>
      <c r="UUX354" s="200"/>
      <c r="UWE354" s="200"/>
      <c r="UWH354" s="200"/>
      <c r="UWK354" s="200"/>
      <c r="UWN354" s="200"/>
      <c r="UWQ354" s="200"/>
      <c r="UWR354" s="200"/>
      <c r="UWS354" s="200"/>
      <c r="UWV354" s="200"/>
      <c r="UWY354" s="200"/>
      <c r="UXB354" s="200"/>
      <c r="UXE354" s="200"/>
      <c r="UXG354" s="200"/>
      <c r="UXU354" s="200"/>
      <c r="UXV354" s="200"/>
      <c r="UXW354" s="200"/>
      <c r="UXX354" s="200"/>
      <c r="UXY354" s="200"/>
      <c r="UXZ354" s="200"/>
      <c r="UYA354" s="200"/>
      <c r="UYB354" s="200"/>
      <c r="UYC354" s="200"/>
      <c r="UYD354" s="200"/>
      <c r="UYE354" s="200"/>
      <c r="UYF354" s="200"/>
      <c r="UYG354" s="200"/>
      <c r="UYH354" s="200"/>
      <c r="UYI354" s="200"/>
      <c r="UYJ354" s="200"/>
      <c r="UYK354" s="200"/>
      <c r="UYL354" s="200"/>
      <c r="UYM354" s="200"/>
      <c r="UYS354" s="200"/>
      <c r="UYT354" s="200"/>
      <c r="UYU354" s="200"/>
      <c r="UYV354" s="200"/>
      <c r="UYW354" s="200"/>
      <c r="UYX354" s="200"/>
      <c r="UYY354" s="200"/>
      <c r="UZA354" s="200"/>
      <c r="UZB354" s="200"/>
      <c r="UZC354" s="200"/>
      <c r="UZD354" s="200"/>
      <c r="UZE354" s="200"/>
      <c r="UZF354" s="200"/>
      <c r="UZG354" s="200"/>
      <c r="UZH354" s="200"/>
      <c r="UZK354" s="200"/>
      <c r="UZN354" s="200"/>
      <c r="UZQ354" s="200"/>
      <c r="UZT354" s="200"/>
      <c r="UZW354" s="200"/>
      <c r="UZZ354" s="200"/>
      <c r="VAI354" s="200"/>
      <c r="VAL354" s="200"/>
      <c r="VAO354" s="200"/>
      <c r="VAR354" s="200"/>
      <c r="VBA354" s="200"/>
      <c r="VBG354" s="200"/>
      <c r="VBJ354" s="200"/>
      <c r="VBM354" s="200"/>
      <c r="VBP354" s="200"/>
      <c r="VBV354" s="200"/>
      <c r="VCE354" s="200"/>
      <c r="VCG354" s="200"/>
      <c r="VCH354" s="200"/>
      <c r="VCJ354" s="200"/>
      <c r="VCM354" s="200"/>
      <c r="VCP354" s="200"/>
      <c r="VCS354" s="200"/>
      <c r="VCV354" s="200"/>
      <c r="VCY354" s="200"/>
      <c r="VDA354" s="200"/>
      <c r="VDC354" s="200"/>
      <c r="VDF354" s="200"/>
      <c r="VDI354" s="200"/>
      <c r="VDL354" s="200"/>
      <c r="VDO354" s="200"/>
      <c r="VDR354" s="200"/>
      <c r="VDU354" s="200"/>
      <c r="VDX354" s="200"/>
      <c r="VDZ354" s="200"/>
      <c r="VEC354" s="200"/>
      <c r="VEF354" s="200"/>
      <c r="VEI354" s="200"/>
      <c r="VEO354" s="200"/>
      <c r="VER354" s="200"/>
      <c r="VET354" s="200"/>
      <c r="VGA354" s="200"/>
      <c r="VGD354" s="200"/>
      <c r="VGG354" s="200"/>
      <c r="VGJ354" s="200"/>
      <c r="VGM354" s="200"/>
      <c r="VGN354" s="200"/>
      <c r="VGO354" s="200"/>
      <c r="VGR354" s="200"/>
      <c r="VGU354" s="200"/>
      <c r="VGX354" s="200"/>
      <c r="VHA354" s="200"/>
      <c r="VHC354" s="200"/>
      <c r="VHQ354" s="200"/>
      <c r="VHR354" s="200"/>
      <c r="VHS354" s="200"/>
      <c r="VHT354" s="200"/>
      <c r="VHU354" s="200"/>
      <c r="VHV354" s="200"/>
      <c r="VHW354" s="200"/>
      <c r="VHX354" s="200"/>
      <c r="VHY354" s="200"/>
      <c r="VHZ354" s="200"/>
      <c r="VIA354" s="200"/>
      <c r="VIB354" s="200"/>
      <c r="VIC354" s="200"/>
      <c r="VID354" s="200"/>
      <c r="VIE354" s="200"/>
      <c r="VIF354" s="200"/>
      <c r="VIG354" s="200"/>
      <c r="VIH354" s="200"/>
      <c r="VII354" s="200"/>
      <c r="VIO354" s="200"/>
      <c r="VIP354" s="200"/>
      <c r="VIQ354" s="200"/>
      <c r="VIR354" s="200"/>
      <c r="VIS354" s="200"/>
      <c r="VIT354" s="200"/>
      <c r="VIU354" s="200"/>
      <c r="VIW354" s="200"/>
      <c r="VIX354" s="200"/>
      <c r="VIY354" s="200"/>
      <c r="VIZ354" s="200"/>
      <c r="VJA354" s="200"/>
      <c r="VJB354" s="200"/>
      <c r="VJC354" s="200"/>
      <c r="VJD354" s="200"/>
      <c r="VJG354" s="200"/>
      <c r="VJJ354" s="200"/>
      <c r="VJM354" s="200"/>
      <c r="VJP354" s="200"/>
      <c r="VJS354" s="200"/>
      <c r="VJV354" s="200"/>
      <c r="VKE354" s="200"/>
      <c r="VKH354" s="200"/>
      <c r="VKK354" s="200"/>
      <c r="VKN354" s="200"/>
      <c r="VKW354" s="200"/>
      <c r="VLC354" s="200"/>
      <c r="VLF354" s="200"/>
      <c r="VLI354" s="200"/>
      <c r="VLL354" s="200"/>
      <c r="VLR354" s="200"/>
      <c r="VMA354" s="200"/>
      <c r="VMC354" s="200"/>
      <c r="VMD354" s="200"/>
      <c r="VMF354" s="200"/>
      <c r="VMI354" s="200"/>
      <c r="VML354" s="200"/>
      <c r="VMO354" s="200"/>
      <c r="VMR354" s="200"/>
      <c r="VMU354" s="200"/>
      <c r="VMW354" s="200"/>
      <c r="VMY354" s="200"/>
      <c r="VNB354" s="200"/>
      <c r="VNE354" s="200"/>
      <c r="VNH354" s="200"/>
      <c r="VNK354" s="200"/>
      <c r="VNN354" s="200"/>
      <c r="VNQ354" s="200"/>
      <c r="VNT354" s="200"/>
      <c r="VNV354" s="200"/>
      <c r="VNY354" s="200"/>
      <c r="VOB354" s="200"/>
      <c r="VOE354" s="200"/>
      <c r="VOK354" s="200"/>
      <c r="VON354" s="200"/>
      <c r="VOP354" s="200"/>
      <c r="VPW354" s="200"/>
      <c r="VPZ354" s="200"/>
      <c r="VQC354" s="200"/>
      <c r="VQF354" s="200"/>
      <c r="VQI354" s="200"/>
      <c r="VQJ354" s="200"/>
      <c r="VQK354" s="200"/>
      <c r="VQN354" s="200"/>
      <c r="VQQ354" s="200"/>
      <c r="VQT354" s="200"/>
      <c r="VQW354" s="200"/>
      <c r="VQY354" s="200"/>
      <c r="VRM354" s="200"/>
      <c r="VRN354" s="200"/>
      <c r="VRO354" s="200"/>
      <c r="VRP354" s="200"/>
      <c r="VRQ354" s="200"/>
      <c r="VRR354" s="200"/>
      <c r="VRS354" s="200"/>
      <c r="VRT354" s="200"/>
      <c r="VRU354" s="200"/>
      <c r="VRV354" s="200"/>
      <c r="VRW354" s="200"/>
      <c r="VRX354" s="200"/>
      <c r="VRY354" s="200"/>
      <c r="VRZ354" s="200"/>
      <c r="VSA354" s="200"/>
      <c r="VSB354" s="200"/>
      <c r="VSC354" s="200"/>
      <c r="VSD354" s="200"/>
      <c r="VSE354" s="200"/>
      <c r="VSK354" s="200"/>
      <c r="VSL354" s="200"/>
      <c r="VSM354" s="200"/>
      <c r="VSN354" s="200"/>
      <c r="VSO354" s="200"/>
      <c r="VSP354" s="200"/>
      <c r="VSQ354" s="200"/>
      <c r="VSS354" s="200"/>
      <c r="VST354" s="200"/>
      <c r="VSU354" s="200"/>
      <c r="VSV354" s="200"/>
      <c r="VSW354" s="200"/>
      <c r="VSX354" s="200"/>
      <c r="VSY354" s="200"/>
      <c r="VSZ354" s="200"/>
      <c r="VTC354" s="200"/>
      <c r="VTF354" s="200"/>
      <c r="VTI354" s="200"/>
      <c r="VTL354" s="200"/>
      <c r="VTO354" s="200"/>
      <c r="VTR354" s="200"/>
      <c r="VUA354" s="200"/>
      <c r="VUD354" s="200"/>
      <c r="VUG354" s="200"/>
      <c r="VUJ354" s="200"/>
      <c r="VUS354" s="200"/>
      <c r="VUY354" s="200"/>
      <c r="VVB354" s="200"/>
      <c r="VVE354" s="200"/>
      <c r="VVH354" s="200"/>
      <c r="VVN354" s="200"/>
      <c r="VVW354" s="200"/>
      <c r="VVY354" s="200"/>
      <c r="VVZ354" s="200"/>
      <c r="VWB354" s="200"/>
      <c r="VWE354" s="200"/>
      <c r="VWH354" s="200"/>
      <c r="VWK354" s="200"/>
      <c r="VWN354" s="200"/>
      <c r="VWQ354" s="200"/>
      <c r="VWS354" s="200"/>
      <c r="VWU354" s="200"/>
      <c r="VWX354" s="200"/>
      <c r="VXA354" s="200"/>
      <c r="VXD354" s="200"/>
      <c r="VXG354" s="200"/>
      <c r="VXJ354" s="200"/>
      <c r="VXM354" s="200"/>
      <c r="VXP354" s="200"/>
      <c r="VXR354" s="200"/>
      <c r="VXU354" s="200"/>
      <c r="VXX354" s="200"/>
      <c r="VYA354" s="200"/>
      <c r="VYG354" s="200"/>
      <c r="VYJ354" s="200"/>
      <c r="VYL354" s="200"/>
      <c r="VZS354" s="200"/>
      <c r="VZV354" s="200"/>
      <c r="VZY354" s="200"/>
      <c r="WAB354" s="200"/>
      <c r="WAE354" s="200"/>
      <c r="WAF354" s="200"/>
      <c r="WAG354" s="200"/>
      <c r="WAJ354" s="200"/>
      <c r="WAM354" s="200"/>
      <c r="WAP354" s="200"/>
      <c r="WAS354" s="200"/>
      <c r="WAU354" s="200"/>
      <c r="WBI354" s="200"/>
      <c r="WBJ354" s="200"/>
      <c r="WBK354" s="200"/>
      <c r="WBL354" s="200"/>
      <c r="WBM354" s="200"/>
      <c r="WBN354" s="200"/>
      <c r="WBO354" s="200"/>
      <c r="WBP354" s="200"/>
      <c r="WBQ354" s="200"/>
      <c r="WBR354" s="200"/>
      <c r="WBS354" s="200"/>
      <c r="WBT354" s="200"/>
      <c r="WBU354" s="200"/>
      <c r="WBV354" s="200"/>
      <c r="WBW354" s="200"/>
      <c r="WBX354" s="200"/>
      <c r="WBY354" s="200"/>
      <c r="WBZ354" s="200"/>
      <c r="WCA354" s="200"/>
      <c r="WCG354" s="200"/>
      <c r="WCH354" s="200"/>
      <c r="WCI354" s="200"/>
      <c r="WCJ354" s="200"/>
      <c r="WCK354" s="200"/>
      <c r="WCL354" s="200"/>
      <c r="WCM354" s="200"/>
      <c r="WCO354" s="200"/>
      <c r="WCP354" s="200"/>
      <c r="WCQ354" s="200"/>
      <c r="WCR354" s="200"/>
      <c r="WCS354" s="200"/>
      <c r="WCT354" s="200"/>
      <c r="WCU354" s="200"/>
      <c r="WCV354" s="200"/>
      <c r="WCY354" s="200"/>
      <c r="WDB354" s="200"/>
      <c r="WDE354" s="200"/>
      <c r="WDH354" s="200"/>
      <c r="WDK354" s="200"/>
      <c r="WDN354" s="200"/>
      <c r="WDW354" s="200"/>
      <c r="WDZ354" s="200"/>
      <c r="WEC354" s="200"/>
      <c r="WEF354" s="200"/>
      <c r="WEO354" s="200"/>
      <c r="WEU354" s="200"/>
      <c r="WEX354" s="200"/>
      <c r="WFA354" s="200"/>
      <c r="WFD354" s="200"/>
      <c r="WFJ354" s="200"/>
      <c r="WFS354" s="200"/>
      <c r="WFU354" s="200"/>
      <c r="WFV354" s="200"/>
      <c r="WFX354" s="200"/>
      <c r="WGA354" s="200"/>
      <c r="WGD354" s="200"/>
      <c r="WGG354" s="200"/>
      <c r="WGJ354" s="200"/>
      <c r="WGM354" s="200"/>
      <c r="WGO354" s="200"/>
      <c r="WGQ354" s="200"/>
      <c r="WGT354" s="200"/>
      <c r="WGW354" s="200"/>
      <c r="WGZ354" s="200"/>
      <c r="WHC354" s="200"/>
      <c r="WHF354" s="200"/>
      <c r="WHI354" s="200"/>
      <c r="WHL354" s="200"/>
      <c r="WHN354" s="200"/>
      <c r="WHQ354" s="200"/>
      <c r="WHT354" s="200"/>
      <c r="WHW354" s="200"/>
      <c r="WIC354" s="200"/>
      <c r="WIF354" s="200"/>
      <c r="WIH354" s="200"/>
      <c r="WJO354" s="200"/>
      <c r="WJR354" s="200"/>
      <c r="WJU354" s="200"/>
      <c r="WJX354" s="200"/>
      <c r="WKA354" s="200"/>
      <c r="WKB354" s="200"/>
      <c r="WKC354" s="200"/>
      <c r="WKF354" s="200"/>
      <c r="WKI354" s="200"/>
      <c r="WKL354" s="200"/>
      <c r="WKO354" s="200"/>
      <c r="WKQ354" s="200"/>
      <c r="WLE354" s="200"/>
      <c r="WLF354" s="200"/>
      <c r="WLG354" s="200"/>
      <c r="WLH354" s="200"/>
      <c r="WLI354" s="200"/>
      <c r="WLJ354" s="200"/>
      <c r="WLK354" s="200"/>
      <c r="WLL354" s="200"/>
      <c r="WLM354" s="200"/>
      <c r="WLN354" s="200"/>
      <c r="WLO354" s="200"/>
      <c r="WLP354" s="200"/>
      <c r="WLQ354" s="200"/>
      <c r="WLR354" s="200"/>
      <c r="WLS354" s="200"/>
      <c r="WLT354" s="200"/>
      <c r="WLU354" s="200"/>
      <c r="WLV354" s="200"/>
      <c r="WLW354" s="200"/>
      <c r="WMC354" s="200"/>
      <c r="WMD354" s="200"/>
      <c r="WME354" s="200"/>
      <c r="WMF354" s="200"/>
      <c r="WMG354" s="200"/>
      <c r="WMH354" s="200"/>
      <c r="WMI354" s="200"/>
      <c r="WMK354" s="200"/>
      <c r="WML354" s="200"/>
      <c r="WMM354" s="200"/>
      <c r="WMN354" s="200"/>
      <c r="WMO354" s="200"/>
      <c r="WMP354" s="200"/>
      <c r="WMQ354" s="200"/>
      <c r="WMR354" s="200"/>
      <c r="WMU354" s="200"/>
      <c r="WMX354" s="200"/>
      <c r="WNA354" s="200"/>
      <c r="WND354" s="200"/>
      <c r="WNG354" s="200"/>
      <c r="WNJ354" s="200"/>
      <c r="WNS354" s="200"/>
      <c r="WNV354" s="200"/>
      <c r="WNY354" s="200"/>
      <c r="WOB354" s="200"/>
      <c r="WOK354" s="200"/>
      <c r="WOQ354" s="200"/>
      <c r="WOT354" s="200"/>
      <c r="WOW354" s="200"/>
      <c r="WOZ354" s="200"/>
      <c r="WPF354" s="200"/>
      <c r="WPO354" s="200"/>
      <c r="WPQ354" s="200"/>
      <c r="WPR354" s="200"/>
      <c r="WPT354" s="200"/>
      <c r="WPW354" s="200"/>
      <c r="WPZ354" s="200"/>
      <c r="WQC354" s="200"/>
      <c r="WQF354" s="200"/>
      <c r="WQI354" s="200"/>
      <c r="WQK354" s="200"/>
      <c r="WQM354" s="200"/>
      <c r="WQP354" s="200"/>
      <c r="WQS354" s="200"/>
      <c r="WQV354" s="200"/>
      <c r="WQY354" s="200"/>
      <c r="WRB354" s="200"/>
      <c r="WRE354" s="200"/>
      <c r="WRH354" s="200"/>
      <c r="WRJ354" s="200"/>
      <c r="WRM354" s="200"/>
      <c r="WRP354" s="200"/>
      <c r="WRS354" s="200"/>
      <c r="WRY354" s="200"/>
      <c r="WSB354" s="200"/>
      <c r="WSD354" s="200"/>
      <c r="WTK354" s="200"/>
      <c r="WTN354" s="200"/>
      <c r="WTQ354" s="200"/>
      <c r="WTT354" s="200"/>
      <c r="WTW354" s="200"/>
      <c r="WTX354" s="200"/>
      <c r="WTY354" s="200"/>
      <c r="WUB354" s="200"/>
      <c r="WUE354" s="200"/>
      <c r="WUH354" s="200"/>
      <c r="WUK354" s="200"/>
      <c r="WUM354" s="200"/>
    </row>
    <row r="355" spans="1:16107" ht="18" hidden="1" x14ac:dyDescent="0.3">
      <c r="A355" s="12" t="s">
        <v>20</v>
      </c>
      <c r="B355" s="53" t="s">
        <v>348</v>
      </c>
      <c r="C355" s="7"/>
      <c r="D355" s="91"/>
      <c r="E355" s="92"/>
    </row>
    <row r="356" spans="1:16107" ht="18" hidden="1" x14ac:dyDescent="0.3">
      <c r="A356" s="12" t="s">
        <v>21</v>
      </c>
      <c r="B356" s="53" t="s">
        <v>346</v>
      </c>
      <c r="C356" s="7"/>
      <c r="D356" s="91"/>
      <c r="E356" s="92"/>
    </row>
    <row r="357" spans="1:16107" ht="18" hidden="1" x14ac:dyDescent="0.3">
      <c r="A357" s="9" t="s">
        <v>22</v>
      </c>
      <c r="B357" s="53" t="s">
        <v>346</v>
      </c>
      <c r="C357" s="7"/>
      <c r="D357" s="91"/>
      <c r="E357" s="92"/>
    </row>
    <row r="358" spans="1:16107" ht="18" hidden="1" x14ac:dyDescent="0.3">
      <c r="A358" s="9" t="s">
        <v>23</v>
      </c>
      <c r="B358" s="53" t="s">
        <v>348</v>
      </c>
      <c r="C358" s="7"/>
      <c r="D358" s="91"/>
      <c r="E358" s="92"/>
    </row>
    <row r="359" spans="1:16107" ht="18" hidden="1" x14ac:dyDescent="0.3">
      <c r="A359" s="9" t="s">
        <v>24</v>
      </c>
      <c r="B359" s="53" t="s">
        <v>346</v>
      </c>
      <c r="C359" s="7"/>
      <c r="D359" s="91"/>
      <c r="E359" s="92"/>
    </row>
    <row r="360" spans="1:16107" ht="18" hidden="1" x14ac:dyDescent="0.3">
      <c r="A360" s="9" t="s">
        <v>25</v>
      </c>
      <c r="B360" s="53" t="s">
        <v>348</v>
      </c>
      <c r="C360" s="7"/>
      <c r="D360" s="91"/>
      <c r="E360" s="92"/>
    </row>
    <row r="361" spans="1:16107" ht="18" hidden="1" x14ac:dyDescent="0.3">
      <c r="A361" s="9" t="s">
        <v>26</v>
      </c>
      <c r="B361" s="53" t="s">
        <v>346</v>
      </c>
      <c r="C361" s="7"/>
      <c r="D361" s="91"/>
      <c r="E361" s="92"/>
    </row>
    <row r="362" spans="1:16107" ht="18" hidden="1" x14ac:dyDescent="0.3">
      <c r="A362" s="9" t="s">
        <v>27</v>
      </c>
      <c r="B362" s="53" t="s">
        <v>346</v>
      </c>
      <c r="C362" s="7"/>
      <c r="D362" s="91"/>
      <c r="E362" s="92"/>
    </row>
    <row r="363" spans="1:16107" ht="18" hidden="1" x14ac:dyDescent="0.3">
      <c r="A363" s="12" t="s">
        <v>28</v>
      </c>
      <c r="B363" s="53" t="s">
        <v>346</v>
      </c>
      <c r="C363" s="7"/>
      <c r="D363" s="91"/>
      <c r="E363" s="92"/>
    </row>
    <row r="364" spans="1:16107" ht="18" hidden="1" x14ac:dyDescent="0.3">
      <c r="A364" s="12" t="s">
        <v>29</v>
      </c>
      <c r="B364" s="53" t="s">
        <v>346</v>
      </c>
      <c r="C364" s="7"/>
      <c r="D364" s="91"/>
      <c r="E364" s="92"/>
    </row>
    <row r="365" spans="1:16107" ht="18" hidden="1" x14ac:dyDescent="0.3">
      <c r="A365" s="9" t="s">
        <v>30</v>
      </c>
      <c r="B365" s="53" t="s">
        <v>346</v>
      </c>
      <c r="C365" s="7"/>
      <c r="D365" s="91"/>
      <c r="E365" s="92"/>
    </row>
    <row r="366" spans="1:16107" ht="18" hidden="1" x14ac:dyDescent="0.3">
      <c r="A366" s="9" t="s">
        <v>31</v>
      </c>
      <c r="B366" s="53" t="s">
        <v>349</v>
      </c>
      <c r="C366" s="7"/>
      <c r="D366" s="91"/>
      <c r="E366" s="92"/>
    </row>
    <row r="367" spans="1:16107" ht="18" hidden="1" x14ac:dyDescent="0.3">
      <c r="A367" s="11" t="s">
        <v>32</v>
      </c>
      <c r="B367" s="53" t="s">
        <v>346</v>
      </c>
      <c r="C367" s="15"/>
      <c r="D367" s="91"/>
      <c r="E367" s="92"/>
    </row>
    <row r="368" spans="1:16107" ht="18" hidden="1" x14ac:dyDescent="0.3">
      <c r="A368" s="11" t="s">
        <v>33</v>
      </c>
      <c r="B368" s="53" t="s">
        <v>346</v>
      </c>
      <c r="C368" s="15"/>
      <c r="D368" s="91"/>
      <c r="E368" s="92"/>
    </row>
    <row r="369" spans="1:16107" ht="18" hidden="1" x14ac:dyDescent="0.3">
      <c r="A369" s="9" t="s">
        <v>34</v>
      </c>
      <c r="B369" s="53" t="s">
        <v>346</v>
      </c>
      <c r="C369" s="7"/>
      <c r="D369" s="91"/>
      <c r="E369" s="92"/>
    </row>
    <row r="370" spans="1:16107" ht="18" hidden="1" x14ac:dyDescent="0.3">
      <c r="A370" s="9" t="s">
        <v>35</v>
      </c>
      <c r="B370" s="53" t="s">
        <v>346</v>
      </c>
      <c r="C370" s="7"/>
      <c r="D370" s="91"/>
      <c r="E370" s="92"/>
    </row>
    <row r="371" spans="1:16107" ht="18" hidden="1" x14ac:dyDescent="0.3">
      <c r="A371" s="16" t="s">
        <v>36</v>
      </c>
      <c r="B371" s="53" t="s">
        <v>350</v>
      </c>
      <c r="C371" s="7"/>
      <c r="D371" s="91"/>
      <c r="E371" s="92"/>
    </row>
    <row r="372" spans="1:16107" ht="18" hidden="1" x14ac:dyDescent="0.3">
      <c r="A372" s="9" t="s">
        <v>37</v>
      </c>
      <c r="B372" s="53" t="s">
        <v>346</v>
      </c>
      <c r="C372" s="7"/>
      <c r="D372" s="91"/>
      <c r="E372" s="92"/>
    </row>
    <row r="373" spans="1:16107" ht="18" hidden="1" x14ac:dyDescent="0.3">
      <c r="A373" s="9" t="s">
        <v>38</v>
      </c>
      <c r="B373" s="53" t="s">
        <v>351</v>
      </c>
      <c r="C373" s="7"/>
      <c r="D373" s="91"/>
      <c r="E373" s="92"/>
    </row>
    <row r="374" spans="1:16107" ht="18" hidden="1" x14ac:dyDescent="0.3">
      <c r="A374" s="9" t="s">
        <v>39</v>
      </c>
      <c r="B374" s="53" t="s">
        <v>346</v>
      </c>
      <c r="C374" s="7"/>
      <c r="D374" s="91"/>
      <c r="E374" s="92"/>
    </row>
    <row r="375" spans="1:16107" ht="18" hidden="1" x14ac:dyDescent="0.3">
      <c r="A375" s="9" t="s">
        <v>40</v>
      </c>
      <c r="B375" s="53" t="s">
        <v>346</v>
      </c>
      <c r="C375" s="7"/>
      <c r="D375" s="190"/>
      <c r="E375" s="92"/>
    </row>
    <row r="376" spans="1:16107" ht="18" hidden="1" x14ac:dyDescent="0.3">
      <c r="A376" s="13" t="s">
        <v>41</v>
      </c>
      <c r="B376" s="53" t="s">
        <v>351</v>
      </c>
      <c r="C376" s="7"/>
      <c r="D376" s="91"/>
      <c r="E376" s="92"/>
    </row>
    <row r="377" spans="1:16107" ht="18" hidden="1" x14ac:dyDescent="0.3">
      <c r="A377" s="11" t="s">
        <v>42</v>
      </c>
      <c r="B377" s="53" t="s">
        <v>346</v>
      </c>
      <c r="C377" s="7"/>
      <c r="D377" s="91"/>
      <c r="E377" s="92"/>
    </row>
    <row r="378" spans="1:16107" ht="18" hidden="1" x14ac:dyDescent="0.3">
      <c r="A378" s="13" t="s">
        <v>43</v>
      </c>
      <c r="B378" s="53" t="s">
        <v>350</v>
      </c>
      <c r="C378" s="7"/>
      <c r="D378" s="91"/>
      <c r="E378" s="92"/>
    </row>
    <row r="379" spans="1:16107" ht="20.399999999999999" customHeight="1" x14ac:dyDescent="0.3">
      <c r="A379" s="9" t="s">
        <v>44</v>
      </c>
      <c r="B379" s="199" t="s">
        <v>346</v>
      </c>
      <c r="C379" s="7">
        <v>15</v>
      </c>
      <c r="D379" s="91">
        <v>16000</v>
      </c>
      <c r="E379" s="106">
        <f>+D379*C379</f>
        <v>240000</v>
      </c>
      <c r="F379" s="200"/>
      <c r="G379" s="200"/>
      <c r="H379" s="200"/>
      <c r="I379" s="200"/>
      <c r="J379" s="200"/>
      <c r="K379" s="200"/>
      <c r="Q379" s="200"/>
      <c r="R379" s="200"/>
      <c r="S379" s="200"/>
      <c r="T379" s="200"/>
      <c r="U379" s="200"/>
      <c r="V379" s="200"/>
      <c r="W379" s="200"/>
      <c r="Y379" s="200"/>
      <c r="Z379" s="200"/>
      <c r="AA379" s="200"/>
      <c r="AB379" s="200"/>
      <c r="AC379" s="200"/>
      <c r="AD379" s="200"/>
      <c r="AE379" s="200"/>
      <c r="AF379" s="200"/>
      <c r="AI379" s="200"/>
      <c r="AL379" s="200"/>
      <c r="AO379" s="200"/>
      <c r="AR379" s="200"/>
      <c r="AU379" s="200"/>
      <c r="AX379" s="200"/>
      <c r="BG379" s="200"/>
      <c r="BJ379" s="200"/>
      <c r="BM379" s="200"/>
      <c r="BP379" s="200"/>
      <c r="BY379" s="200"/>
      <c r="CE379" s="200"/>
      <c r="CH379" s="200"/>
      <c r="CK379" s="200"/>
      <c r="CN379" s="200"/>
      <c r="CT379" s="200"/>
      <c r="DC379" s="200"/>
      <c r="DE379" s="200"/>
      <c r="DF379" s="200"/>
      <c r="DH379" s="200"/>
      <c r="DK379" s="200"/>
      <c r="DN379" s="200"/>
      <c r="DQ379" s="200"/>
      <c r="DT379" s="200"/>
      <c r="DW379" s="200"/>
      <c r="DY379" s="200"/>
      <c r="EA379" s="200"/>
      <c r="ED379" s="200"/>
      <c r="EG379" s="200"/>
      <c r="EJ379" s="200"/>
      <c r="EM379" s="200"/>
      <c r="EP379" s="200"/>
      <c r="ES379" s="200"/>
      <c r="EV379" s="200"/>
      <c r="EX379" s="200"/>
      <c r="FA379" s="200"/>
      <c r="FD379" s="200"/>
      <c r="FG379" s="200"/>
      <c r="FM379" s="200"/>
      <c r="FP379" s="200"/>
      <c r="FR379" s="200"/>
      <c r="GY379" s="200"/>
      <c r="HB379" s="200"/>
      <c r="HE379" s="200"/>
      <c r="HH379" s="200"/>
      <c r="HK379" s="200"/>
      <c r="HL379" s="200"/>
      <c r="HM379" s="200"/>
      <c r="HP379" s="200"/>
      <c r="HS379" s="200"/>
      <c r="HV379" s="200"/>
      <c r="HY379" s="200"/>
      <c r="IA379" s="200"/>
      <c r="IO379" s="200"/>
      <c r="IP379" s="200"/>
      <c r="IQ379" s="200"/>
      <c r="IR379" s="200"/>
      <c r="IS379" s="200"/>
      <c r="IT379" s="200"/>
      <c r="IU379" s="200"/>
      <c r="IV379" s="200"/>
      <c r="IW379" s="200"/>
      <c r="IX379" s="200"/>
      <c r="IY379" s="200"/>
      <c r="IZ379" s="200"/>
      <c r="JA379" s="200"/>
      <c r="JB379" s="200"/>
      <c r="JC379" s="200"/>
      <c r="JD379" s="200"/>
      <c r="JE379" s="200"/>
      <c r="JF379" s="200"/>
      <c r="JG379" s="200"/>
      <c r="JM379" s="200"/>
      <c r="JN379" s="200"/>
      <c r="JO379" s="200"/>
      <c r="JP379" s="200"/>
      <c r="JQ379" s="200"/>
      <c r="JR379" s="200"/>
      <c r="JS379" s="200"/>
      <c r="JU379" s="200"/>
      <c r="JV379" s="200"/>
      <c r="JW379" s="200"/>
      <c r="JX379" s="200"/>
      <c r="JY379" s="200"/>
      <c r="JZ379" s="200"/>
      <c r="KA379" s="200"/>
      <c r="KB379" s="200"/>
      <c r="KE379" s="200"/>
      <c r="KH379" s="200"/>
      <c r="KK379" s="200"/>
      <c r="KN379" s="200"/>
      <c r="KQ379" s="200"/>
      <c r="KT379" s="200"/>
      <c r="LC379" s="200"/>
      <c r="LF379" s="200"/>
      <c r="LI379" s="200"/>
      <c r="LL379" s="200"/>
      <c r="LU379" s="200"/>
      <c r="MA379" s="200"/>
      <c r="MD379" s="200"/>
      <c r="MG379" s="200"/>
      <c r="MJ379" s="200"/>
      <c r="MP379" s="200"/>
      <c r="MY379" s="200"/>
      <c r="NA379" s="200"/>
      <c r="NB379" s="200"/>
      <c r="ND379" s="200"/>
      <c r="NG379" s="200"/>
      <c r="NJ379" s="200"/>
      <c r="NM379" s="200"/>
      <c r="NP379" s="200"/>
      <c r="NS379" s="200"/>
      <c r="NU379" s="200"/>
      <c r="NW379" s="200"/>
      <c r="NZ379" s="200"/>
      <c r="OC379" s="200"/>
      <c r="OF379" s="200"/>
      <c r="OI379" s="200"/>
      <c r="OL379" s="200"/>
      <c r="OO379" s="200"/>
      <c r="OR379" s="200"/>
      <c r="OT379" s="200"/>
      <c r="OW379" s="200"/>
      <c r="OZ379" s="200"/>
      <c r="PC379" s="200"/>
      <c r="PI379" s="200"/>
      <c r="PL379" s="200"/>
      <c r="PN379" s="200"/>
      <c r="QU379" s="200"/>
      <c r="QX379" s="200"/>
      <c r="RA379" s="200"/>
      <c r="RD379" s="200"/>
      <c r="RG379" s="200"/>
      <c r="RH379" s="200"/>
      <c r="RI379" s="200"/>
      <c r="RL379" s="200"/>
      <c r="RO379" s="200"/>
      <c r="RR379" s="200"/>
      <c r="RU379" s="200"/>
      <c r="RW379" s="200"/>
      <c r="SK379" s="200"/>
      <c r="SL379" s="200"/>
      <c r="SM379" s="200"/>
      <c r="SN379" s="200"/>
      <c r="SO379" s="200"/>
      <c r="SP379" s="200"/>
      <c r="SQ379" s="200"/>
      <c r="SR379" s="200"/>
      <c r="SS379" s="200"/>
      <c r="ST379" s="200"/>
      <c r="SU379" s="200"/>
      <c r="SV379" s="200"/>
      <c r="SW379" s="200"/>
      <c r="SX379" s="200"/>
      <c r="SY379" s="200"/>
      <c r="SZ379" s="200"/>
      <c r="TA379" s="200"/>
      <c r="TB379" s="200"/>
      <c r="TC379" s="200"/>
      <c r="TI379" s="200"/>
      <c r="TJ379" s="200"/>
      <c r="TK379" s="200"/>
      <c r="TL379" s="200"/>
      <c r="TM379" s="200"/>
      <c r="TN379" s="200"/>
      <c r="TO379" s="200"/>
      <c r="TQ379" s="200"/>
      <c r="TR379" s="200"/>
      <c r="TS379" s="200"/>
      <c r="TT379" s="200"/>
      <c r="TU379" s="200"/>
      <c r="TV379" s="200"/>
      <c r="TW379" s="200"/>
      <c r="TX379" s="200"/>
      <c r="UA379" s="200"/>
      <c r="UD379" s="200"/>
      <c r="UG379" s="200"/>
      <c r="UJ379" s="200"/>
      <c r="UM379" s="200"/>
      <c r="UP379" s="200"/>
      <c r="UY379" s="200"/>
      <c r="VB379" s="200"/>
      <c r="VE379" s="200"/>
      <c r="VH379" s="200"/>
      <c r="VQ379" s="200"/>
      <c r="VW379" s="200"/>
      <c r="VZ379" s="200"/>
      <c r="WC379" s="200"/>
      <c r="WF379" s="200"/>
      <c r="WL379" s="200"/>
      <c r="WU379" s="200"/>
      <c r="WW379" s="200"/>
      <c r="WX379" s="200"/>
      <c r="WZ379" s="200"/>
      <c r="XC379" s="200"/>
      <c r="XF379" s="200"/>
      <c r="XI379" s="200"/>
      <c r="XL379" s="200"/>
      <c r="XO379" s="200"/>
      <c r="XQ379" s="200"/>
      <c r="XS379" s="200"/>
      <c r="XV379" s="200"/>
      <c r="XY379" s="200"/>
      <c r="YB379" s="200"/>
      <c r="YE379" s="200"/>
      <c r="YH379" s="200"/>
      <c r="YK379" s="200"/>
      <c r="YN379" s="200"/>
      <c r="YP379" s="200"/>
      <c r="YS379" s="200"/>
      <c r="YV379" s="200"/>
      <c r="YY379" s="200"/>
      <c r="ZE379" s="200"/>
      <c r="ZH379" s="200"/>
      <c r="ZJ379" s="200"/>
      <c r="AAQ379" s="200"/>
      <c r="AAT379" s="200"/>
      <c r="AAW379" s="200"/>
      <c r="AAZ379" s="200"/>
      <c r="ABC379" s="200"/>
      <c r="ABD379" s="200"/>
      <c r="ABE379" s="200"/>
      <c r="ABH379" s="200"/>
      <c r="ABK379" s="200"/>
      <c r="ABN379" s="200"/>
      <c r="ABQ379" s="200"/>
      <c r="ABS379" s="200"/>
      <c r="ACG379" s="200"/>
      <c r="ACH379" s="200"/>
      <c r="ACI379" s="200"/>
      <c r="ACJ379" s="200"/>
      <c r="ACK379" s="200"/>
      <c r="ACL379" s="200"/>
      <c r="ACM379" s="200"/>
      <c r="ACN379" s="200"/>
      <c r="ACO379" s="200"/>
      <c r="ACP379" s="200"/>
      <c r="ACQ379" s="200"/>
      <c r="ACR379" s="200"/>
      <c r="ACS379" s="200"/>
      <c r="ACT379" s="200"/>
      <c r="ACU379" s="200"/>
      <c r="ACV379" s="200"/>
      <c r="ACW379" s="200"/>
      <c r="ACX379" s="200"/>
      <c r="ACY379" s="200"/>
      <c r="ADE379" s="200"/>
      <c r="ADF379" s="200"/>
      <c r="ADG379" s="200"/>
      <c r="ADH379" s="200"/>
      <c r="ADI379" s="200"/>
      <c r="ADJ379" s="200"/>
      <c r="ADK379" s="200"/>
      <c r="ADM379" s="200"/>
      <c r="ADN379" s="200"/>
      <c r="ADO379" s="200"/>
      <c r="ADP379" s="200"/>
      <c r="ADQ379" s="200"/>
      <c r="ADR379" s="200"/>
      <c r="ADS379" s="200"/>
      <c r="ADT379" s="200"/>
      <c r="ADW379" s="200"/>
      <c r="ADZ379" s="200"/>
      <c r="AEC379" s="200"/>
      <c r="AEF379" s="200"/>
      <c r="AEI379" s="200"/>
      <c r="AEL379" s="200"/>
      <c r="AEU379" s="200"/>
      <c r="AEX379" s="200"/>
      <c r="AFA379" s="200"/>
      <c r="AFD379" s="200"/>
      <c r="AFM379" s="200"/>
      <c r="AFS379" s="200"/>
      <c r="AFV379" s="200"/>
      <c r="AFY379" s="200"/>
      <c r="AGB379" s="200"/>
      <c r="AGH379" s="200"/>
      <c r="AGQ379" s="200"/>
      <c r="AGS379" s="200"/>
      <c r="AGT379" s="200"/>
      <c r="AGV379" s="200"/>
      <c r="AGY379" s="200"/>
      <c r="AHB379" s="200"/>
      <c r="AHE379" s="200"/>
      <c r="AHH379" s="200"/>
      <c r="AHK379" s="200"/>
      <c r="AHM379" s="200"/>
      <c r="AHO379" s="200"/>
      <c r="AHR379" s="200"/>
      <c r="AHU379" s="200"/>
      <c r="AHX379" s="200"/>
      <c r="AIA379" s="200"/>
      <c r="AID379" s="200"/>
      <c r="AIG379" s="200"/>
      <c r="AIJ379" s="200"/>
      <c r="AIL379" s="200"/>
      <c r="AIO379" s="200"/>
      <c r="AIR379" s="200"/>
      <c r="AIU379" s="200"/>
      <c r="AJA379" s="200"/>
      <c r="AJD379" s="200"/>
      <c r="AJF379" s="200"/>
      <c r="AKM379" s="200"/>
      <c r="AKP379" s="200"/>
      <c r="AKS379" s="200"/>
      <c r="AKV379" s="200"/>
      <c r="AKY379" s="200"/>
      <c r="AKZ379" s="200"/>
      <c r="ALA379" s="200"/>
      <c r="ALD379" s="200"/>
      <c r="ALG379" s="200"/>
      <c r="ALJ379" s="200"/>
      <c r="ALM379" s="200"/>
      <c r="ALO379" s="200"/>
      <c r="AMC379" s="200"/>
      <c r="AMD379" s="200"/>
      <c r="AME379" s="200"/>
      <c r="AMF379" s="200"/>
      <c r="AMG379" s="200"/>
      <c r="AMH379" s="200"/>
      <c r="AMI379" s="200"/>
      <c r="AMJ379" s="200"/>
      <c r="AMK379" s="200"/>
      <c r="AML379" s="200"/>
      <c r="AMM379" s="200"/>
      <c r="AMN379" s="200"/>
      <c r="AMO379" s="200"/>
      <c r="AMP379" s="200"/>
      <c r="AMQ379" s="200"/>
      <c r="AMR379" s="200"/>
      <c r="AMS379" s="200"/>
      <c r="AMT379" s="200"/>
      <c r="AMU379" s="200"/>
      <c r="ANA379" s="200"/>
      <c r="ANB379" s="200"/>
      <c r="ANC379" s="200"/>
      <c r="AND379" s="200"/>
      <c r="ANE379" s="200"/>
      <c r="ANF379" s="200"/>
      <c r="ANG379" s="200"/>
      <c r="ANI379" s="200"/>
      <c r="ANJ379" s="200"/>
      <c r="ANK379" s="200"/>
      <c r="ANL379" s="200"/>
      <c r="ANM379" s="200"/>
      <c r="ANN379" s="200"/>
      <c r="ANO379" s="200"/>
      <c r="ANP379" s="200"/>
      <c r="ANS379" s="200"/>
      <c r="ANV379" s="200"/>
      <c r="ANY379" s="200"/>
      <c r="AOB379" s="200"/>
      <c r="AOE379" s="200"/>
      <c r="AOH379" s="200"/>
      <c r="AOQ379" s="200"/>
      <c r="AOT379" s="200"/>
      <c r="AOW379" s="200"/>
      <c r="AOZ379" s="200"/>
      <c r="API379" s="200"/>
      <c r="APO379" s="200"/>
      <c r="APR379" s="200"/>
      <c r="APU379" s="200"/>
      <c r="APX379" s="200"/>
      <c r="AQD379" s="200"/>
      <c r="AQM379" s="200"/>
      <c r="AQO379" s="200"/>
      <c r="AQP379" s="200"/>
      <c r="AQR379" s="200"/>
      <c r="AQU379" s="200"/>
      <c r="AQX379" s="200"/>
      <c r="ARA379" s="200"/>
      <c r="ARD379" s="200"/>
      <c r="ARG379" s="200"/>
      <c r="ARI379" s="200"/>
      <c r="ARK379" s="200"/>
      <c r="ARN379" s="200"/>
      <c r="ARQ379" s="200"/>
      <c r="ART379" s="200"/>
      <c r="ARW379" s="200"/>
      <c r="ARZ379" s="200"/>
      <c r="ASC379" s="200"/>
      <c r="ASF379" s="200"/>
      <c r="ASH379" s="200"/>
      <c r="ASK379" s="200"/>
      <c r="ASN379" s="200"/>
      <c r="ASQ379" s="200"/>
      <c r="ASW379" s="200"/>
      <c r="ASZ379" s="200"/>
      <c r="ATB379" s="200"/>
      <c r="AUI379" s="200"/>
      <c r="AUL379" s="200"/>
      <c r="AUO379" s="200"/>
      <c r="AUR379" s="200"/>
      <c r="AUU379" s="200"/>
      <c r="AUV379" s="200"/>
      <c r="AUW379" s="200"/>
      <c r="AUZ379" s="200"/>
      <c r="AVC379" s="200"/>
      <c r="AVF379" s="200"/>
      <c r="AVI379" s="200"/>
      <c r="AVK379" s="200"/>
      <c r="AVY379" s="200"/>
      <c r="AVZ379" s="200"/>
      <c r="AWA379" s="200"/>
      <c r="AWB379" s="200"/>
      <c r="AWC379" s="200"/>
      <c r="AWD379" s="200"/>
      <c r="AWE379" s="200"/>
      <c r="AWF379" s="200"/>
      <c r="AWG379" s="200"/>
      <c r="AWH379" s="200"/>
      <c r="AWI379" s="200"/>
      <c r="AWJ379" s="200"/>
      <c r="AWK379" s="200"/>
      <c r="AWL379" s="200"/>
      <c r="AWM379" s="200"/>
      <c r="AWN379" s="200"/>
      <c r="AWO379" s="200"/>
      <c r="AWP379" s="200"/>
      <c r="AWQ379" s="200"/>
      <c r="AWW379" s="200"/>
      <c r="AWX379" s="200"/>
      <c r="AWY379" s="200"/>
      <c r="AWZ379" s="200"/>
      <c r="AXA379" s="200"/>
      <c r="AXB379" s="200"/>
      <c r="AXC379" s="200"/>
      <c r="AXE379" s="200"/>
      <c r="AXF379" s="200"/>
      <c r="AXG379" s="200"/>
      <c r="AXH379" s="200"/>
      <c r="AXI379" s="200"/>
      <c r="AXJ379" s="200"/>
      <c r="AXK379" s="200"/>
      <c r="AXL379" s="200"/>
      <c r="AXO379" s="200"/>
      <c r="AXR379" s="200"/>
      <c r="AXU379" s="200"/>
      <c r="AXX379" s="200"/>
      <c r="AYA379" s="200"/>
      <c r="AYD379" s="200"/>
      <c r="AYM379" s="200"/>
      <c r="AYP379" s="200"/>
      <c r="AYS379" s="200"/>
      <c r="AYV379" s="200"/>
      <c r="AZE379" s="200"/>
      <c r="AZK379" s="200"/>
      <c r="AZN379" s="200"/>
      <c r="AZQ379" s="200"/>
      <c r="AZT379" s="200"/>
      <c r="AZZ379" s="200"/>
      <c r="BAI379" s="200"/>
      <c r="BAK379" s="200"/>
      <c r="BAL379" s="200"/>
      <c r="BAN379" s="200"/>
      <c r="BAQ379" s="200"/>
      <c r="BAT379" s="200"/>
      <c r="BAW379" s="200"/>
      <c r="BAZ379" s="200"/>
      <c r="BBC379" s="200"/>
      <c r="BBE379" s="200"/>
      <c r="BBG379" s="200"/>
      <c r="BBJ379" s="200"/>
      <c r="BBM379" s="200"/>
      <c r="BBP379" s="200"/>
      <c r="BBS379" s="200"/>
      <c r="BBV379" s="200"/>
      <c r="BBY379" s="200"/>
      <c r="BCB379" s="200"/>
      <c r="BCD379" s="200"/>
      <c r="BCG379" s="200"/>
      <c r="BCJ379" s="200"/>
      <c r="BCM379" s="200"/>
      <c r="BCS379" s="200"/>
      <c r="BCV379" s="200"/>
      <c r="BCX379" s="200"/>
      <c r="BEE379" s="200"/>
      <c r="BEH379" s="200"/>
      <c r="BEK379" s="200"/>
      <c r="BEN379" s="200"/>
      <c r="BEQ379" s="200"/>
      <c r="BER379" s="200"/>
      <c r="BES379" s="200"/>
      <c r="BEV379" s="200"/>
      <c r="BEY379" s="200"/>
      <c r="BFB379" s="200"/>
      <c r="BFE379" s="200"/>
      <c r="BFG379" s="200"/>
      <c r="BFU379" s="200"/>
      <c r="BFV379" s="200"/>
      <c r="BFW379" s="200"/>
      <c r="BFX379" s="200"/>
      <c r="BFY379" s="200"/>
      <c r="BFZ379" s="200"/>
      <c r="BGA379" s="200"/>
      <c r="BGB379" s="200"/>
      <c r="BGC379" s="200"/>
      <c r="BGD379" s="200"/>
      <c r="BGE379" s="200"/>
      <c r="BGF379" s="200"/>
      <c r="BGG379" s="200"/>
      <c r="BGH379" s="200"/>
      <c r="BGI379" s="200"/>
      <c r="BGJ379" s="200"/>
      <c r="BGK379" s="200"/>
      <c r="BGL379" s="200"/>
      <c r="BGM379" s="200"/>
      <c r="BGS379" s="200"/>
      <c r="BGT379" s="200"/>
      <c r="BGU379" s="200"/>
      <c r="BGV379" s="200"/>
      <c r="BGW379" s="200"/>
      <c r="BGX379" s="200"/>
      <c r="BGY379" s="200"/>
      <c r="BHA379" s="200"/>
      <c r="BHB379" s="200"/>
      <c r="BHC379" s="200"/>
      <c r="BHD379" s="200"/>
      <c r="BHE379" s="200"/>
      <c r="BHF379" s="200"/>
      <c r="BHG379" s="200"/>
      <c r="BHH379" s="200"/>
      <c r="BHK379" s="200"/>
      <c r="BHN379" s="200"/>
      <c r="BHQ379" s="200"/>
      <c r="BHT379" s="200"/>
      <c r="BHW379" s="200"/>
      <c r="BHZ379" s="200"/>
      <c r="BII379" s="200"/>
      <c r="BIL379" s="200"/>
      <c r="BIO379" s="200"/>
      <c r="BIR379" s="200"/>
      <c r="BJA379" s="200"/>
      <c r="BJG379" s="200"/>
      <c r="BJJ379" s="200"/>
      <c r="BJM379" s="200"/>
      <c r="BJP379" s="200"/>
      <c r="BJV379" s="200"/>
      <c r="BKE379" s="200"/>
      <c r="BKG379" s="200"/>
      <c r="BKH379" s="200"/>
      <c r="BKJ379" s="200"/>
      <c r="BKM379" s="200"/>
      <c r="BKP379" s="200"/>
      <c r="BKS379" s="200"/>
      <c r="BKV379" s="200"/>
      <c r="BKY379" s="200"/>
      <c r="BLA379" s="200"/>
      <c r="BLC379" s="200"/>
      <c r="BLF379" s="200"/>
      <c r="BLI379" s="200"/>
      <c r="BLL379" s="200"/>
      <c r="BLO379" s="200"/>
      <c r="BLR379" s="200"/>
      <c r="BLU379" s="200"/>
      <c r="BLX379" s="200"/>
      <c r="BLZ379" s="200"/>
      <c r="BMC379" s="200"/>
      <c r="BMF379" s="200"/>
      <c r="BMI379" s="200"/>
      <c r="BMO379" s="200"/>
      <c r="BMR379" s="200"/>
      <c r="BMT379" s="200"/>
      <c r="BOA379" s="200"/>
      <c r="BOD379" s="200"/>
      <c r="BOG379" s="200"/>
      <c r="BOJ379" s="200"/>
      <c r="BOM379" s="200"/>
      <c r="BON379" s="200"/>
      <c r="BOO379" s="200"/>
      <c r="BOR379" s="200"/>
      <c r="BOU379" s="200"/>
      <c r="BOX379" s="200"/>
      <c r="BPA379" s="200"/>
      <c r="BPC379" s="200"/>
      <c r="BPQ379" s="200"/>
      <c r="BPR379" s="200"/>
      <c r="BPS379" s="200"/>
      <c r="BPT379" s="200"/>
      <c r="BPU379" s="200"/>
      <c r="BPV379" s="200"/>
      <c r="BPW379" s="200"/>
      <c r="BPX379" s="200"/>
      <c r="BPY379" s="200"/>
      <c r="BPZ379" s="200"/>
      <c r="BQA379" s="200"/>
      <c r="BQB379" s="200"/>
      <c r="BQC379" s="200"/>
      <c r="BQD379" s="200"/>
      <c r="BQE379" s="200"/>
      <c r="BQF379" s="200"/>
      <c r="BQG379" s="200"/>
      <c r="BQH379" s="200"/>
      <c r="BQI379" s="200"/>
      <c r="BQO379" s="200"/>
      <c r="BQP379" s="200"/>
      <c r="BQQ379" s="200"/>
      <c r="BQR379" s="200"/>
      <c r="BQS379" s="200"/>
      <c r="BQT379" s="200"/>
      <c r="BQU379" s="200"/>
      <c r="BQW379" s="200"/>
      <c r="BQX379" s="200"/>
      <c r="BQY379" s="200"/>
      <c r="BQZ379" s="200"/>
      <c r="BRA379" s="200"/>
      <c r="BRB379" s="200"/>
      <c r="BRC379" s="200"/>
      <c r="BRD379" s="200"/>
      <c r="BRG379" s="200"/>
      <c r="BRJ379" s="200"/>
      <c r="BRM379" s="200"/>
      <c r="BRP379" s="200"/>
      <c r="BRS379" s="200"/>
      <c r="BRV379" s="200"/>
      <c r="BSE379" s="200"/>
      <c r="BSH379" s="200"/>
      <c r="BSK379" s="200"/>
      <c r="BSN379" s="200"/>
      <c r="BSW379" s="200"/>
      <c r="BTC379" s="200"/>
      <c r="BTF379" s="200"/>
      <c r="BTI379" s="200"/>
      <c r="BTL379" s="200"/>
      <c r="BTR379" s="200"/>
      <c r="BUA379" s="200"/>
      <c r="BUC379" s="200"/>
      <c r="BUD379" s="200"/>
      <c r="BUF379" s="200"/>
      <c r="BUI379" s="200"/>
      <c r="BUL379" s="200"/>
      <c r="BUO379" s="200"/>
      <c r="BUR379" s="200"/>
      <c r="BUU379" s="200"/>
      <c r="BUW379" s="200"/>
      <c r="BUY379" s="200"/>
      <c r="BVB379" s="200"/>
      <c r="BVE379" s="200"/>
      <c r="BVH379" s="200"/>
      <c r="BVK379" s="200"/>
      <c r="BVN379" s="200"/>
      <c r="BVQ379" s="200"/>
      <c r="BVT379" s="200"/>
      <c r="BVV379" s="200"/>
      <c r="BVY379" s="200"/>
      <c r="BWB379" s="200"/>
      <c r="BWE379" s="200"/>
      <c r="BWK379" s="200"/>
      <c r="BWN379" s="200"/>
      <c r="BWP379" s="200"/>
      <c r="BXW379" s="200"/>
      <c r="BXZ379" s="200"/>
      <c r="BYC379" s="200"/>
      <c r="BYF379" s="200"/>
      <c r="BYI379" s="200"/>
      <c r="BYJ379" s="200"/>
      <c r="BYK379" s="200"/>
      <c r="BYN379" s="200"/>
      <c r="BYQ379" s="200"/>
      <c r="BYT379" s="200"/>
      <c r="BYW379" s="200"/>
      <c r="BYY379" s="200"/>
      <c r="BZM379" s="200"/>
      <c r="BZN379" s="200"/>
      <c r="BZO379" s="200"/>
      <c r="BZP379" s="200"/>
      <c r="BZQ379" s="200"/>
      <c r="BZR379" s="200"/>
      <c r="BZS379" s="200"/>
      <c r="BZT379" s="200"/>
      <c r="BZU379" s="200"/>
      <c r="BZV379" s="200"/>
      <c r="BZW379" s="200"/>
      <c r="BZX379" s="200"/>
      <c r="BZY379" s="200"/>
      <c r="BZZ379" s="200"/>
      <c r="CAA379" s="200"/>
      <c r="CAB379" s="200"/>
      <c r="CAC379" s="200"/>
      <c r="CAD379" s="200"/>
      <c r="CAE379" s="200"/>
      <c r="CAK379" s="200"/>
      <c r="CAL379" s="200"/>
      <c r="CAM379" s="200"/>
      <c r="CAN379" s="200"/>
      <c r="CAO379" s="200"/>
      <c r="CAP379" s="200"/>
      <c r="CAQ379" s="200"/>
      <c r="CAS379" s="200"/>
      <c r="CAT379" s="200"/>
      <c r="CAU379" s="200"/>
      <c r="CAV379" s="200"/>
      <c r="CAW379" s="200"/>
      <c r="CAX379" s="200"/>
      <c r="CAY379" s="200"/>
      <c r="CAZ379" s="200"/>
      <c r="CBC379" s="200"/>
      <c r="CBF379" s="200"/>
      <c r="CBI379" s="200"/>
      <c r="CBL379" s="200"/>
      <c r="CBO379" s="200"/>
      <c r="CBR379" s="200"/>
      <c r="CCA379" s="200"/>
      <c r="CCD379" s="200"/>
      <c r="CCG379" s="200"/>
      <c r="CCJ379" s="200"/>
      <c r="CCS379" s="200"/>
      <c r="CCY379" s="200"/>
      <c r="CDB379" s="200"/>
      <c r="CDE379" s="200"/>
      <c r="CDH379" s="200"/>
      <c r="CDN379" s="200"/>
      <c r="CDW379" s="200"/>
      <c r="CDY379" s="200"/>
      <c r="CDZ379" s="200"/>
      <c r="CEB379" s="200"/>
      <c r="CEE379" s="200"/>
      <c r="CEH379" s="200"/>
      <c r="CEK379" s="200"/>
      <c r="CEN379" s="200"/>
      <c r="CEQ379" s="200"/>
      <c r="CES379" s="200"/>
      <c r="CEU379" s="200"/>
      <c r="CEX379" s="200"/>
      <c r="CFA379" s="200"/>
      <c r="CFD379" s="200"/>
      <c r="CFG379" s="200"/>
      <c r="CFJ379" s="200"/>
      <c r="CFM379" s="200"/>
      <c r="CFP379" s="200"/>
      <c r="CFR379" s="200"/>
      <c r="CFU379" s="200"/>
      <c r="CFX379" s="200"/>
      <c r="CGA379" s="200"/>
      <c r="CGG379" s="200"/>
      <c r="CGJ379" s="200"/>
      <c r="CGL379" s="200"/>
      <c r="CHS379" s="200"/>
      <c r="CHV379" s="200"/>
      <c r="CHY379" s="200"/>
      <c r="CIB379" s="200"/>
      <c r="CIE379" s="200"/>
      <c r="CIF379" s="200"/>
      <c r="CIG379" s="200"/>
      <c r="CIJ379" s="200"/>
      <c r="CIM379" s="200"/>
      <c r="CIP379" s="200"/>
      <c r="CIS379" s="200"/>
      <c r="CIU379" s="200"/>
      <c r="CJI379" s="200"/>
      <c r="CJJ379" s="200"/>
      <c r="CJK379" s="200"/>
      <c r="CJL379" s="200"/>
      <c r="CJM379" s="200"/>
      <c r="CJN379" s="200"/>
      <c r="CJO379" s="200"/>
      <c r="CJP379" s="200"/>
      <c r="CJQ379" s="200"/>
      <c r="CJR379" s="200"/>
      <c r="CJS379" s="200"/>
      <c r="CJT379" s="200"/>
      <c r="CJU379" s="200"/>
      <c r="CJV379" s="200"/>
      <c r="CJW379" s="200"/>
      <c r="CJX379" s="200"/>
      <c r="CJY379" s="200"/>
      <c r="CJZ379" s="200"/>
      <c r="CKA379" s="200"/>
      <c r="CKG379" s="200"/>
      <c r="CKH379" s="200"/>
      <c r="CKI379" s="200"/>
      <c r="CKJ379" s="200"/>
      <c r="CKK379" s="200"/>
      <c r="CKL379" s="200"/>
      <c r="CKM379" s="200"/>
      <c r="CKO379" s="200"/>
      <c r="CKP379" s="200"/>
      <c r="CKQ379" s="200"/>
      <c r="CKR379" s="200"/>
      <c r="CKS379" s="200"/>
      <c r="CKT379" s="200"/>
      <c r="CKU379" s="200"/>
      <c r="CKV379" s="200"/>
      <c r="CKY379" s="200"/>
      <c r="CLB379" s="200"/>
      <c r="CLE379" s="200"/>
      <c r="CLH379" s="200"/>
      <c r="CLK379" s="200"/>
      <c r="CLN379" s="200"/>
      <c r="CLW379" s="200"/>
      <c r="CLZ379" s="200"/>
      <c r="CMC379" s="200"/>
      <c r="CMF379" s="200"/>
      <c r="CMO379" s="200"/>
      <c r="CMU379" s="200"/>
      <c r="CMX379" s="200"/>
      <c r="CNA379" s="200"/>
      <c r="CND379" s="200"/>
      <c r="CNJ379" s="200"/>
      <c r="CNS379" s="200"/>
      <c r="CNU379" s="200"/>
      <c r="CNV379" s="200"/>
      <c r="CNX379" s="200"/>
      <c r="COA379" s="200"/>
      <c r="COD379" s="200"/>
      <c r="COG379" s="200"/>
      <c r="COJ379" s="200"/>
      <c r="COM379" s="200"/>
      <c r="COO379" s="200"/>
      <c r="COQ379" s="200"/>
      <c r="COT379" s="200"/>
      <c r="COW379" s="200"/>
      <c r="COZ379" s="200"/>
      <c r="CPC379" s="200"/>
      <c r="CPF379" s="200"/>
      <c r="CPI379" s="200"/>
      <c r="CPL379" s="200"/>
      <c r="CPN379" s="200"/>
      <c r="CPQ379" s="200"/>
      <c r="CPT379" s="200"/>
      <c r="CPW379" s="200"/>
      <c r="CQC379" s="200"/>
      <c r="CQF379" s="200"/>
      <c r="CQH379" s="200"/>
      <c r="CRO379" s="200"/>
      <c r="CRR379" s="200"/>
      <c r="CRU379" s="200"/>
      <c r="CRX379" s="200"/>
      <c r="CSA379" s="200"/>
      <c r="CSB379" s="200"/>
      <c r="CSC379" s="200"/>
      <c r="CSF379" s="200"/>
      <c r="CSI379" s="200"/>
      <c r="CSL379" s="200"/>
      <c r="CSO379" s="200"/>
      <c r="CSQ379" s="200"/>
      <c r="CTE379" s="200"/>
      <c r="CTF379" s="200"/>
      <c r="CTG379" s="200"/>
      <c r="CTH379" s="200"/>
      <c r="CTI379" s="200"/>
      <c r="CTJ379" s="200"/>
      <c r="CTK379" s="200"/>
      <c r="CTL379" s="200"/>
      <c r="CTM379" s="200"/>
      <c r="CTN379" s="200"/>
      <c r="CTO379" s="200"/>
      <c r="CTP379" s="200"/>
      <c r="CTQ379" s="200"/>
      <c r="CTR379" s="200"/>
      <c r="CTS379" s="200"/>
      <c r="CTT379" s="200"/>
      <c r="CTU379" s="200"/>
      <c r="CTV379" s="200"/>
      <c r="CTW379" s="200"/>
      <c r="CUC379" s="200"/>
      <c r="CUD379" s="200"/>
      <c r="CUE379" s="200"/>
      <c r="CUF379" s="200"/>
      <c r="CUG379" s="200"/>
      <c r="CUH379" s="200"/>
      <c r="CUI379" s="200"/>
      <c r="CUK379" s="200"/>
      <c r="CUL379" s="200"/>
      <c r="CUM379" s="200"/>
      <c r="CUN379" s="200"/>
      <c r="CUO379" s="200"/>
      <c r="CUP379" s="200"/>
      <c r="CUQ379" s="200"/>
      <c r="CUR379" s="200"/>
      <c r="CUU379" s="200"/>
      <c r="CUX379" s="200"/>
      <c r="CVA379" s="200"/>
      <c r="CVD379" s="200"/>
      <c r="CVG379" s="200"/>
      <c r="CVJ379" s="200"/>
      <c r="CVS379" s="200"/>
      <c r="CVV379" s="200"/>
      <c r="CVY379" s="200"/>
      <c r="CWB379" s="200"/>
      <c r="CWK379" s="200"/>
      <c r="CWQ379" s="200"/>
      <c r="CWT379" s="200"/>
      <c r="CWW379" s="200"/>
      <c r="CWZ379" s="200"/>
      <c r="CXF379" s="200"/>
      <c r="CXO379" s="200"/>
      <c r="CXQ379" s="200"/>
      <c r="CXR379" s="200"/>
      <c r="CXT379" s="200"/>
      <c r="CXW379" s="200"/>
      <c r="CXZ379" s="200"/>
      <c r="CYC379" s="200"/>
      <c r="CYF379" s="200"/>
      <c r="CYI379" s="200"/>
      <c r="CYK379" s="200"/>
      <c r="CYM379" s="200"/>
      <c r="CYP379" s="200"/>
      <c r="CYS379" s="200"/>
      <c r="CYV379" s="200"/>
      <c r="CYY379" s="200"/>
      <c r="CZB379" s="200"/>
      <c r="CZE379" s="200"/>
      <c r="CZH379" s="200"/>
      <c r="CZJ379" s="200"/>
      <c r="CZM379" s="200"/>
      <c r="CZP379" s="200"/>
      <c r="CZS379" s="200"/>
      <c r="CZY379" s="200"/>
      <c r="DAB379" s="200"/>
      <c r="DAD379" s="200"/>
      <c r="DBK379" s="200"/>
      <c r="DBN379" s="200"/>
      <c r="DBQ379" s="200"/>
      <c r="DBT379" s="200"/>
      <c r="DBW379" s="200"/>
      <c r="DBX379" s="200"/>
      <c r="DBY379" s="200"/>
      <c r="DCB379" s="200"/>
      <c r="DCE379" s="200"/>
      <c r="DCH379" s="200"/>
      <c r="DCK379" s="200"/>
      <c r="DCM379" s="200"/>
      <c r="DDA379" s="200"/>
      <c r="DDB379" s="200"/>
      <c r="DDC379" s="200"/>
      <c r="DDD379" s="200"/>
      <c r="DDE379" s="200"/>
      <c r="DDF379" s="200"/>
      <c r="DDG379" s="200"/>
      <c r="DDH379" s="200"/>
      <c r="DDI379" s="200"/>
      <c r="DDJ379" s="200"/>
      <c r="DDK379" s="200"/>
      <c r="DDL379" s="200"/>
      <c r="DDM379" s="200"/>
      <c r="DDN379" s="200"/>
      <c r="DDO379" s="200"/>
      <c r="DDP379" s="200"/>
      <c r="DDQ379" s="200"/>
      <c r="DDR379" s="200"/>
      <c r="DDS379" s="200"/>
      <c r="DDY379" s="200"/>
      <c r="DDZ379" s="200"/>
      <c r="DEA379" s="200"/>
      <c r="DEB379" s="200"/>
      <c r="DEC379" s="200"/>
      <c r="DED379" s="200"/>
      <c r="DEE379" s="200"/>
      <c r="DEG379" s="200"/>
      <c r="DEH379" s="200"/>
      <c r="DEI379" s="200"/>
      <c r="DEJ379" s="200"/>
      <c r="DEK379" s="200"/>
      <c r="DEL379" s="200"/>
      <c r="DEM379" s="200"/>
      <c r="DEN379" s="200"/>
      <c r="DEQ379" s="200"/>
      <c r="DET379" s="200"/>
      <c r="DEW379" s="200"/>
      <c r="DEZ379" s="200"/>
      <c r="DFC379" s="200"/>
      <c r="DFF379" s="200"/>
      <c r="DFO379" s="200"/>
      <c r="DFR379" s="200"/>
      <c r="DFU379" s="200"/>
      <c r="DFX379" s="200"/>
      <c r="DGG379" s="200"/>
      <c r="DGM379" s="200"/>
      <c r="DGP379" s="200"/>
      <c r="DGS379" s="200"/>
      <c r="DGV379" s="200"/>
      <c r="DHB379" s="200"/>
      <c r="DHK379" s="200"/>
      <c r="DHM379" s="200"/>
      <c r="DHN379" s="200"/>
      <c r="DHP379" s="200"/>
      <c r="DHS379" s="200"/>
      <c r="DHV379" s="200"/>
      <c r="DHY379" s="200"/>
      <c r="DIB379" s="200"/>
      <c r="DIE379" s="200"/>
      <c r="DIG379" s="200"/>
      <c r="DII379" s="200"/>
      <c r="DIL379" s="200"/>
      <c r="DIO379" s="200"/>
      <c r="DIR379" s="200"/>
      <c r="DIU379" s="200"/>
      <c r="DIX379" s="200"/>
      <c r="DJA379" s="200"/>
      <c r="DJD379" s="200"/>
      <c r="DJF379" s="200"/>
      <c r="DJI379" s="200"/>
      <c r="DJL379" s="200"/>
      <c r="DJO379" s="200"/>
      <c r="DJU379" s="200"/>
      <c r="DJX379" s="200"/>
      <c r="DJZ379" s="200"/>
      <c r="DLG379" s="200"/>
      <c r="DLJ379" s="200"/>
      <c r="DLM379" s="200"/>
      <c r="DLP379" s="200"/>
      <c r="DLS379" s="200"/>
      <c r="DLT379" s="200"/>
      <c r="DLU379" s="200"/>
      <c r="DLX379" s="200"/>
      <c r="DMA379" s="200"/>
      <c r="DMD379" s="200"/>
      <c r="DMG379" s="200"/>
      <c r="DMI379" s="200"/>
      <c r="DMW379" s="200"/>
      <c r="DMX379" s="200"/>
      <c r="DMY379" s="200"/>
      <c r="DMZ379" s="200"/>
      <c r="DNA379" s="200"/>
      <c r="DNB379" s="200"/>
      <c r="DNC379" s="200"/>
      <c r="DND379" s="200"/>
      <c r="DNE379" s="200"/>
      <c r="DNF379" s="200"/>
      <c r="DNG379" s="200"/>
      <c r="DNH379" s="200"/>
      <c r="DNI379" s="200"/>
      <c r="DNJ379" s="200"/>
      <c r="DNK379" s="200"/>
      <c r="DNL379" s="200"/>
      <c r="DNM379" s="200"/>
      <c r="DNN379" s="200"/>
      <c r="DNO379" s="200"/>
      <c r="DNU379" s="200"/>
      <c r="DNV379" s="200"/>
      <c r="DNW379" s="200"/>
      <c r="DNX379" s="200"/>
      <c r="DNY379" s="200"/>
      <c r="DNZ379" s="200"/>
      <c r="DOA379" s="200"/>
      <c r="DOC379" s="200"/>
      <c r="DOD379" s="200"/>
      <c r="DOE379" s="200"/>
      <c r="DOF379" s="200"/>
      <c r="DOG379" s="200"/>
      <c r="DOH379" s="200"/>
      <c r="DOI379" s="200"/>
      <c r="DOJ379" s="200"/>
      <c r="DOM379" s="200"/>
      <c r="DOP379" s="200"/>
      <c r="DOS379" s="200"/>
      <c r="DOV379" s="200"/>
      <c r="DOY379" s="200"/>
      <c r="DPB379" s="200"/>
      <c r="DPK379" s="200"/>
      <c r="DPN379" s="200"/>
      <c r="DPQ379" s="200"/>
      <c r="DPT379" s="200"/>
      <c r="DQC379" s="200"/>
      <c r="DQI379" s="200"/>
      <c r="DQL379" s="200"/>
      <c r="DQO379" s="200"/>
      <c r="DQR379" s="200"/>
      <c r="DQX379" s="200"/>
      <c r="DRG379" s="200"/>
      <c r="DRI379" s="200"/>
      <c r="DRJ379" s="200"/>
      <c r="DRL379" s="200"/>
      <c r="DRO379" s="200"/>
      <c r="DRR379" s="200"/>
      <c r="DRU379" s="200"/>
      <c r="DRX379" s="200"/>
      <c r="DSA379" s="200"/>
      <c r="DSC379" s="200"/>
      <c r="DSE379" s="200"/>
      <c r="DSH379" s="200"/>
      <c r="DSK379" s="200"/>
      <c r="DSN379" s="200"/>
      <c r="DSQ379" s="200"/>
      <c r="DST379" s="200"/>
      <c r="DSW379" s="200"/>
      <c r="DSZ379" s="200"/>
      <c r="DTB379" s="200"/>
      <c r="DTE379" s="200"/>
      <c r="DTH379" s="200"/>
      <c r="DTK379" s="200"/>
      <c r="DTQ379" s="200"/>
      <c r="DTT379" s="200"/>
      <c r="DTV379" s="200"/>
      <c r="DVC379" s="200"/>
      <c r="DVF379" s="200"/>
      <c r="DVI379" s="200"/>
      <c r="DVL379" s="200"/>
      <c r="DVO379" s="200"/>
      <c r="DVP379" s="200"/>
      <c r="DVQ379" s="200"/>
      <c r="DVT379" s="200"/>
      <c r="DVW379" s="200"/>
      <c r="DVZ379" s="200"/>
      <c r="DWC379" s="200"/>
      <c r="DWE379" s="200"/>
      <c r="DWS379" s="200"/>
      <c r="DWT379" s="200"/>
      <c r="DWU379" s="200"/>
      <c r="DWV379" s="200"/>
      <c r="DWW379" s="200"/>
      <c r="DWX379" s="200"/>
      <c r="DWY379" s="200"/>
      <c r="DWZ379" s="200"/>
      <c r="DXA379" s="200"/>
      <c r="DXB379" s="200"/>
      <c r="DXC379" s="200"/>
      <c r="DXD379" s="200"/>
      <c r="DXE379" s="200"/>
      <c r="DXF379" s="200"/>
      <c r="DXG379" s="200"/>
      <c r="DXH379" s="200"/>
      <c r="DXI379" s="200"/>
      <c r="DXJ379" s="200"/>
      <c r="DXK379" s="200"/>
      <c r="DXQ379" s="200"/>
      <c r="DXR379" s="200"/>
      <c r="DXS379" s="200"/>
      <c r="DXT379" s="200"/>
      <c r="DXU379" s="200"/>
      <c r="DXV379" s="200"/>
      <c r="DXW379" s="200"/>
      <c r="DXY379" s="200"/>
      <c r="DXZ379" s="200"/>
      <c r="DYA379" s="200"/>
      <c r="DYB379" s="200"/>
      <c r="DYC379" s="200"/>
      <c r="DYD379" s="200"/>
      <c r="DYE379" s="200"/>
      <c r="DYF379" s="200"/>
      <c r="DYI379" s="200"/>
      <c r="DYL379" s="200"/>
      <c r="DYO379" s="200"/>
      <c r="DYR379" s="200"/>
      <c r="DYU379" s="200"/>
      <c r="DYX379" s="200"/>
      <c r="DZG379" s="200"/>
      <c r="DZJ379" s="200"/>
      <c r="DZM379" s="200"/>
      <c r="DZP379" s="200"/>
      <c r="DZY379" s="200"/>
      <c r="EAE379" s="200"/>
      <c r="EAH379" s="200"/>
      <c r="EAK379" s="200"/>
      <c r="EAN379" s="200"/>
      <c r="EAT379" s="200"/>
      <c r="EBC379" s="200"/>
      <c r="EBE379" s="200"/>
      <c r="EBF379" s="200"/>
      <c r="EBH379" s="200"/>
      <c r="EBK379" s="200"/>
      <c r="EBN379" s="200"/>
      <c r="EBQ379" s="200"/>
      <c r="EBT379" s="200"/>
      <c r="EBW379" s="200"/>
      <c r="EBY379" s="200"/>
      <c r="ECA379" s="200"/>
      <c r="ECD379" s="200"/>
      <c r="ECG379" s="200"/>
      <c r="ECJ379" s="200"/>
      <c r="ECM379" s="200"/>
      <c r="ECP379" s="200"/>
      <c r="ECS379" s="200"/>
      <c r="ECV379" s="200"/>
      <c r="ECX379" s="200"/>
      <c r="EDA379" s="200"/>
      <c r="EDD379" s="200"/>
      <c r="EDG379" s="200"/>
      <c r="EDM379" s="200"/>
      <c r="EDP379" s="200"/>
      <c r="EDR379" s="200"/>
      <c r="EEY379" s="200"/>
      <c r="EFB379" s="200"/>
      <c r="EFE379" s="200"/>
      <c r="EFH379" s="200"/>
      <c r="EFK379" s="200"/>
      <c r="EFL379" s="200"/>
      <c r="EFM379" s="200"/>
      <c r="EFP379" s="200"/>
      <c r="EFS379" s="200"/>
      <c r="EFV379" s="200"/>
      <c r="EFY379" s="200"/>
      <c r="EGA379" s="200"/>
      <c r="EGO379" s="200"/>
      <c r="EGP379" s="200"/>
      <c r="EGQ379" s="200"/>
      <c r="EGR379" s="200"/>
      <c r="EGS379" s="200"/>
      <c r="EGT379" s="200"/>
      <c r="EGU379" s="200"/>
      <c r="EGV379" s="200"/>
      <c r="EGW379" s="200"/>
      <c r="EGX379" s="200"/>
      <c r="EGY379" s="200"/>
      <c r="EGZ379" s="200"/>
      <c r="EHA379" s="200"/>
      <c r="EHB379" s="200"/>
      <c r="EHC379" s="200"/>
      <c r="EHD379" s="200"/>
      <c r="EHE379" s="200"/>
      <c r="EHF379" s="200"/>
      <c r="EHG379" s="200"/>
      <c r="EHM379" s="200"/>
      <c r="EHN379" s="200"/>
      <c r="EHO379" s="200"/>
      <c r="EHP379" s="200"/>
      <c r="EHQ379" s="200"/>
      <c r="EHR379" s="200"/>
      <c r="EHS379" s="200"/>
      <c r="EHU379" s="200"/>
      <c r="EHV379" s="200"/>
      <c r="EHW379" s="200"/>
      <c r="EHX379" s="200"/>
      <c r="EHY379" s="200"/>
      <c r="EHZ379" s="200"/>
      <c r="EIA379" s="200"/>
      <c r="EIB379" s="200"/>
      <c r="EIE379" s="200"/>
      <c r="EIH379" s="200"/>
      <c r="EIK379" s="200"/>
      <c r="EIN379" s="200"/>
      <c r="EIQ379" s="200"/>
      <c r="EIT379" s="200"/>
      <c r="EJC379" s="200"/>
      <c r="EJF379" s="200"/>
      <c r="EJI379" s="200"/>
      <c r="EJL379" s="200"/>
      <c r="EJU379" s="200"/>
      <c r="EKA379" s="200"/>
      <c r="EKD379" s="200"/>
      <c r="EKG379" s="200"/>
      <c r="EKJ379" s="200"/>
      <c r="EKP379" s="200"/>
      <c r="EKY379" s="200"/>
      <c r="ELA379" s="200"/>
      <c r="ELB379" s="200"/>
      <c r="ELD379" s="200"/>
      <c r="ELG379" s="200"/>
      <c r="ELJ379" s="200"/>
      <c r="ELM379" s="200"/>
      <c r="ELP379" s="200"/>
      <c r="ELS379" s="200"/>
      <c r="ELU379" s="200"/>
      <c r="ELW379" s="200"/>
      <c r="ELZ379" s="200"/>
      <c r="EMC379" s="200"/>
      <c r="EMF379" s="200"/>
      <c r="EMI379" s="200"/>
      <c r="EML379" s="200"/>
      <c r="EMO379" s="200"/>
      <c r="EMR379" s="200"/>
      <c r="EMT379" s="200"/>
      <c r="EMW379" s="200"/>
      <c r="EMZ379" s="200"/>
      <c r="ENC379" s="200"/>
      <c r="ENI379" s="200"/>
      <c r="ENL379" s="200"/>
      <c r="ENN379" s="200"/>
      <c r="EOU379" s="200"/>
      <c r="EOX379" s="200"/>
      <c r="EPA379" s="200"/>
      <c r="EPD379" s="200"/>
      <c r="EPG379" s="200"/>
      <c r="EPH379" s="200"/>
      <c r="EPI379" s="200"/>
      <c r="EPL379" s="200"/>
      <c r="EPO379" s="200"/>
      <c r="EPR379" s="200"/>
      <c r="EPU379" s="200"/>
      <c r="EPW379" s="200"/>
      <c r="EQK379" s="200"/>
      <c r="EQL379" s="200"/>
      <c r="EQM379" s="200"/>
      <c r="EQN379" s="200"/>
      <c r="EQO379" s="200"/>
      <c r="EQP379" s="200"/>
      <c r="EQQ379" s="200"/>
      <c r="EQR379" s="200"/>
      <c r="EQS379" s="200"/>
      <c r="EQT379" s="200"/>
      <c r="EQU379" s="200"/>
      <c r="EQV379" s="200"/>
      <c r="EQW379" s="200"/>
      <c r="EQX379" s="200"/>
      <c r="EQY379" s="200"/>
      <c r="EQZ379" s="200"/>
      <c r="ERA379" s="200"/>
      <c r="ERB379" s="200"/>
      <c r="ERC379" s="200"/>
      <c r="ERI379" s="200"/>
      <c r="ERJ379" s="200"/>
      <c r="ERK379" s="200"/>
      <c r="ERL379" s="200"/>
      <c r="ERM379" s="200"/>
      <c r="ERN379" s="200"/>
      <c r="ERO379" s="200"/>
      <c r="ERQ379" s="200"/>
      <c r="ERR379" s="200"/>
      <c r="ERS379" s="200"/>
      <c r="ERT379" s="200"/>
      <c r="ERU379" s="200"/>
      <c r="ERV379" s="200"/>
      <c r="ERW379" s="200"/>
      <c r="ERX379" s="200"/>
      <c r="ESA379" s="200"/>
      <c r="ESD379" s="200"/>
      <c r="ESG379" s="200"/>
      <c r="ESJ379" s="200"/>
      <c r="ESM379" s="200"/>
      <c r="ESP379" s="200"/>
      <c r="ESY379" s="200"/>
      <c r="ETB379" s="200"/>
      <c r="ETE379" s="200"/>
      <c r="ETH379" s="200"/>
      <c r="ETQ379" s="200"/>
      <c r="ETW379" s="200"/>
      <c r="ETZ379" s="200"/>
      <c r="EUC379" s="200"/>
      <c r="EUF379" s="200"/>
      <c r="EUL379" s="200"/>
      <c r="EUU379" s="200"/>
      <c r="EUW379" s="200"/>
      <c r="EUX379" s="200"/>
      <c r="EUZ379" s="200"/>
      <c r="EVC379" s="200"/>
      <c r="EVF379" s="200"/>
      <c r="EVI379" s="200"/>
      <c r="EVL379" s="200"/>
      <c r="EVO379" s="200"/>
      <c r="EVQ379" s="200"/>
      <c r="EVS379" s="200"/>
      <c r="EVV379" s="200"/>
      <c r="EVY379" s="200"/>
      <c r="EWB379" s="200"/>
      <c r="EWE379" s="200"/>
      <c r="EWH379" s="200"/>
      <c r="EWK379" s="200"/>
      <c r="EWN379" s="200"/>
      <c r="EWP379" s="200"/>
      <c r="EWS379" s="200"/>
      <c r="EWV379" s="200"/>
      <c r="EWY379" s="200"/>
      <c r="EXE379" s="200"/>
      <c r="EXH379" s="200"/>
      <c r="EXJ379" s="200"/>
      <c r="EYQ379" s="200"/>
      <c r="EYT379" s="200"/>
      <c r="EYW379" s="200"/>
      <c r="EYZ379" s="200"/>
      <c r="EZC379" s="200"/>
      <c r="EZD379" s="200"/>
      <c r="EZE379" s="200"/>
      <c r="EZH379" s="200"/>
      <c r="EZK379" s="200"/>
      <c r="EZN379" s="200"/>
      <c r="EZQ379" s="200"/>
      <c r="EZS379" s="200"/>
      <c r="FAG379" s="200"/>
      <c r="FAH379" s="200"/>
      <c r="FAI379" s="200"/>
      <c r="FAJ379" s="200"/>
      <c r="FAK379" s="200"/>
      <c r="FAL379" s="200"/>
      <c r="FAM379" s="200"/>
      <c r="FAN379" s="200"/>
      <c r="FAO379" s="200"/>
      <c r="FAP379" s="200"/>
      <c r="FAQ379" s="200"/>
      <c r="FAR379" s="200"/>
      <c r="FAS379" s="200"/>
      <c r="FAT379" s="200"/>
      <c r="FAU379" s="200"/>
      <c r="FAV379" s="200"/>
      <c r="FAW379" s="200"/>
      <c r="FAX379" s="200"/>
      <c r="FAY379" s="200"/>
      <c r="FBE379" s="200"/>
      <c r="FBF379" s="200"/>
      <c r="FBG379" s="200"/>
      <c r="FBH379" s="200"/>
      <c r="FBI379" s="200"/>
      <c r="FBJ379" s="200"/>
      <c r="FBK379" s="200"/>
      <c r="FBM379" s="200"/>
      <c r="FBN379" s="200"/>
      <c r="FBO379" s="200"/>
      <c r="FBP379" s="200"/>
      <c r="FBQ379" s="200"/>
      <c r="FBR379" s="200"/>
      <c r="FBS379" s="200"/>
      <c r="FBT379" s="200"/>
      <c r="FBW379" s="200"/>
      <c r="FBZ379" s="200"/>
      <c r="FCC379" s="200"/>
      <c r="FCF379" s="200"/>
      <c r="FCI379" s="200"/>
      <c r="FCL379" s="200"/>
      <c r="FCU379" s="200"/>
      <c r="FCX379" s="200"/>
      <c r="FDA379" s="200"/>
      <c r="FDD379" s="200"/>
      <c r="FDM379" s="200"/>
      <c r="FDS379" s="200"/>
      <c r="FDV379" s="200"/>
      <c r="FDY379" s="200"/>
      <c r="FEB379" s="200"/>
      <c r="FEH379" s="200"/>
      <c r="FEQ379" s="200"/>
      <c r="FES379" s="200"/>
      <c r="FET379" s="200"/>
      <c r="FEV379" s="200"/>
      <c r="FEY379" s="200"/>
      <c r="FFB379" s="200"/>
      <c r="FFE379" s="200"/>
      <c r="FFH379" s="200"/>
      <c r="FFK379" s="200"/>
      <c r="FFM379" s="200"/>
      <c r="FFO379" s="200"/>
      <c r="FFR379" s="200"/>
      <c r="FFU379" s="200"/>
      <c r="FFX379" s="200"/>
      <c r="FGA379" s="200"/>
      <c r="FGD379" s="200"/>
      <c r="FGG379" s="200"/>
      <c r="FGJ379" s="200"/>
      <c r="FGL379" s="200"/>
      <c r="FGO379" s="200"/>
      <c r="FGR379" s="200"/>
      <c r="FGU379" s="200"/>
      <c r="FHA379" s="200"/>
      <c r="FHD379" s="200"/>
      <c r="FHF379" s="200"/>
      <c r="FIM379" s="200"/>
      <c r="FIP379" s="200"/>
      <c r="FIS379" s="200"/>
      <c r="FIV379" s="200"/>
      <c r="FIY379" s="200"/>
      <c r="FIZ379" s="200"/>
      <c r="FJA379" s="200"/>
      <c r="FJD379" s="200"/>
      <c r="FJG379" s="200"/>
      <c r="FJJ379" s="200"/>
      <c r="FJM379" s="200"/>
      <c r="FJO379" s="200"/>
      <c r="FKC379" s="200"/>
      <c r="FKD379" s="200"/>
      <c r="FKE379" s="200"/>
      <c r="FKF379" s="200"/>
      <c r="FKG379" s="200"/>
      <c r="FKH379" s="200"/>
      <c r="FKI379" s="200"/>
      <c r="FKJ379" s="200"/>
      <c r="FKK379" s="200"/>
      <c r="FKL379" s="200"/>
      <c r="FKM379" s="200"/>
      <c r="FKN379" s="200"/>
      <c r="FKO379" s="200"/>
      <c r="FKP379" s="200"/>
      <c r="FKQ379" s="200"/>
      <c r="FKR379" s="200"/>
      <c r="FKS379" s="200"/>
      <c r="FKT379" s="200"/>
      <c r="FKU379" s="200"/>
      <c r="FLA379" s="200"/>
      <c r="FLB379" s="200"/>
      <c r="FLC379" s="200"/>
      <c r="FLD379" s="200"/>
      <c r="FLE379" s="200"/>
      <c r="FLF379" s="200"/>
      <c r="FLG379" s="200"/>
      <c r="FLI379" s="200"/>
      <c r="FLJ379" s="200"/>
      <c r="FLK379" s="200"/>
      <c r="FLL379" s="200"/>
      <c r="FLM379" s="200"/>
      <c r="FLN379" s="200"/>
      <c r="FLO379" s="200"/>
      <c r="FLP379" s="200"/>
      <c r="FLS379" s="200"/>
      <c r="FLV379" s="200"/>
      <c r="FLY379" s="200"/>
      <c r="FMB379" s="200"/>
      <c r="FME379" s="200"/>
      <c r="FMH379" s="200"/>
      <c r="FMQ379" s="200"/>
      <c r="FMT379" s="200"/>
      <c r="FMW379" s="200"/>
      <c r="FMZ379" s="200"/>
      <c r="FNI379" s="200"/>
      <c r="FNO379" s="200"/>
      <c r="FNR379" s="200"/>
      <c r="FNU379" s="200"/>
      <c r="FNX379" s="200"/>
      <c r="FOD379" s="200"/>
      <c r="FOM379" s="200"/>
      <c r="FOO379" s="200"/>
      <c r="FOP379" s="200"/>
      <c r="FOR379" s="200"/>
      <c r="FOU379" s="200"/>
      <c r="FOX379" s="200"/>
      <c r="FPA379" s="200"/>
      <c r="FPD379" s="200"/>
      <c r="FPG379" s="200"/>
      <c r="FPI379" s="200"/>
      <c r="FPK379" s="200"/>
      <c r="FPN379" s="200"/>
      <c r="FPQ379" s="200"/>
      <c r="FPT379" s="200"/>
      <c r="FPW379" s="200"/>
      <c r="FPZ379" s="200"/>
      <c r="FQC379" s="200"/>
      <c r="FQF379" s="200"/>
      <c r="FQH379" s="200"/>
      <c r="FQK379" s="200"/>
      <c r="FQN379" s="200"/>
      <c r="FQQ379" s="200"/>
      <c r="FQW379" s="200"/>
      <c r="FQZ379" s="200"/>
      <c r="FRB379" s="200"/>
      <c r="FSI379" s="200"/>
      <c r="FSL379" s="200"/>
      <c r="FSO379" s="200"/>
      <c r="FSR379" s="200"/>
      <c r="FSU379" s="200"/>
      <c r="FSV379" s="200"/>
      <c r="FSW379" s="200"/>
      <c r="FSZ379" s="200"/>
      <c r="FTC379" s="200"/>
      <c r="FTF379" s="200"/>
      <c r="FTI379" s="200"/>
      <c r="FTK379" s="200"/>
      <c r="FTY379" s="200"/>
      <c r="FTZ379" s="200"/>
      <c r="FUA379" s="200"/>
      <c r="FUB379" s="200"/>
      <c r="FUC379" s="200"/>
      <c r="FUD379" s="200"/>
      <c r="FUE379" s="200"/>
      <c r="FUF379" s="200"/>
      <c r="FUG379" s="200"/>
      <c r="FUH379" s="200"/>
      <c r="FUI379" s="200"/>
      <c r="FUJ379" s="200"/>
      <c r="FUK379" s="200"/>
      <c r="FUL379" s="200"/>
      <c r="FUM379" s="200"/>
      <c r="FUN379" s="200"/>
      <c r="FUO379" s="200"/>
      <c r="FUP379" s="200"/>
      <c r="FUQ379" s="200"/>
      <c r="FUW379" s="200"/>
      <c r="FUX379" s="200"/>
      <c r="FUY379" s="200"/>
      <c r="FUZ379" s="200"/>
      <c r="FVA379" s="200"/>
      <c r="FVB379" s="200"/>
      <c r="FVC379" s="200"/>
      <c r="FVE379" s="200"/>
      <c r="FVF379" s="200"/>
      <c r="FVG379" s="200"/>
      <c r="FVH379" s="200"/>
      <c r="FVI379" s="200"/>
      <c r="FVJ379" s="200"/>
      <c r="FVK379" s="200"/>
      <c r="FVL379" s="200"/>
      <c r="FVO379" s="200"/>
      <c r="FVR379" s="200"/>
      <c r="FVU379" s="200"/>
      <c r="FVX379" s="200"/>
      <c r="FWA379" s="200"/>
      <c r="FWD379" s="200"/>
      <c r="FWM379" s="200"/>
      <c r="FWP379" s="200"/>
      <c r="FWS379" s="200"/>
      <c r="FWV379" s="200"/>
      <c r="FXE379" s="200"/>
      <c r="FXK379" s="200"/>
      <c r="FXN379" s="200"/>
      <c r="FXQ379" s="200"/>
      <c r="FXT379" s="200"/>
      <c r="FXZ379" s="200"/>
      <c r="FYI379" s="200"/>
      <c r="FYK379" s="200"/>
      <c r="FYL379" s="200"/>
      <c r="FYN379" s="200"/>
      <c r="FYQ379" s="200"/>
      <c r="FYT379" s="200"/>
      <c r="FYW379" s="200"/>
      <c r="FYZ379" s="200"/>
      <c r="FZC379" s="200"/>
      <c r="FZE379" s="200"/>
      <c r="FZG379" s="200"/>
      <c r="FZJ379" s="200"/>
      <c r="FZM379" s="200"/>
      <c r="FZP379" s="200"/>
      <c r="FZS379" s="200"/>
      <c r="FZV379" s="200"/>
      <c r="FZY379" s="200"/>
      <c r="GAB379" s="200"/>
      <c r="GAD379" s="200"/>
      <c r="GAG379" s="200"/>
      <c r="GAJ379" s="200"/>
      <c r="GAM379" s="200"/>
      <c r="GAS379" s="200"/>
      <c r="GAV379" s="200"/>
      <c r="GAX379" s="200"/>
      <c r="GCE379" s="200"/>
      <c r="GCH379" s="200"/>
      <c r="GCK379" s="200"/>
      <c r="GCN379" s="200"/>
      <c r="GCQ379" s="200"/>
      <c r="GCR379" s="200"/>
      <c r="GCS379" s="200"/>
      <c r="GCV379" s="200"/>
      <c r="GCY379" s="200"/>
      <c r="GDB379" s="200"/>
      <c r="GDE379" s="200"/>
      <c r="GDG379" s="200"/>
      <c r="GDU379" s="200"/>
      <c r="GDV379" s="200"/>
      <c r="GDW379" s="200"/>
      <c r="GDX379" s="200"/>
      <c r="GDY379" s="200"/>
      <c r="GDZ379" s="200"/>
      <c r="GEA379" s="200"/>
      <c r="GEB379" s="200"/>
      <c r="GEC379" s="200"/>
      <c r="GED379" s="200"/>
      <c r="GEE379" s="200"/>
      <c r="GEF379" s="200"/>
      <c r="GEG379" s="200"/>
      <c r="GEH379" s="200"/>
      <c r="GEI379" s="200"/>
      <c r="GEJ379" s="200"/>
      <c r="GEK379" s="200"/>
      <c r="GEL379" s="200"/>
      <c r="GEM379" s="200"/>
      <c r="GES379" s="200"/>
      <c r="GET379" s="200"/>
      <c r="GEU379" s="200"/>
      <c r="GEV379" s="200"/>
      <c r="GEW379" s="200"/>
      <c r="GEX379" s="200"/>
      <c r="GEY379" s="200"/>
      <c r="GFA379" s="200"/>
      <c r="GFB379" s="200"/>
      <c r="GFC379" s="200"/>
      <c r="GFD379" s="200"/>
      <c r="GFE379" s="200"/>
      <c r="GFF379" s="200"/>
      <c r="GFG379" s="200"/>
      <c r="GFH379" s="200"/>
      <c r="GFK379" s="200"/>
      <c r="GFN379" s="200"/>
      <c r="GFQ379" s="200"/>
      <c r="GFT379" s="200"/>
      <c r="GFW379" s="200"/>
      <c r="GFZ379" s="200"/>
      <c r="GGI379" s="200"/>
      <c r="GGL379" s="200"/>
      <c r="GGO379" s="200"/>
      <c r="GGR379" s="200"/>
      <c r="GHA379" s="200"/>
      <c r="GHG379" s="200"/>
      <c r="GHJ379" s="200"/>
      <c r="GHM379" s="200"/>
      <c r="GHP379" s="200"/>
      <c r="GHV379" s="200"/>
      <c r="GIE379" s="200"/>
      <c r="GIG379" s="200"/>
      <c r="GIH379" s="200"/>
      <c r="GIJ379" s="200"/>
      <c r="GIM379" s="200"/>
      <c r="GIP379" s="200"/>
      <c r="GIS379" s="200"/>
      <c r="GIV379" s="200"/>
      <c r="GIY379" s="200"/>
      <c r="GJA379" s="200"/>
      <c r="GJC379" s="200"/>
      <c r="GJF379" s="200"/>
      <c r="GJI379" s="200"/>
      <c r="GJL379" s="200"/>
      <c r="GJO379" s="200"/>
      <c r="GJR379" s="200"/>
      <c r="GJU379" s="200"/>
      <c r="GJX379" s="200"/>
      <c r="GJZ379" s="200"/>
      <c r="GKC379" s="200"/>
      <c r="GKF379" s="200"/>
      <c r="GKI379" s="200"/>
      <c r="GKO379" s="200"/>
      <c r="GKR379" s="200"/>
      <c r="GKT379" s="200"/>
      <c r="GMA379" s="200"/>
      <c r="GMD379" s="200"/>
      <c r="GMG379" s="200"/>
      <c r="GMJ379" s="200"/>
      <c r="GMM379" s="200"/>
      <c r="GMN379" s="200"/>
      <c r="GMO379" s="200"/>
      <c r="GMR379" s="200"/>
      <c r="GMU379" s="200"/>
      <c r="GMX379" s="200"/>
      <c r="GNA379" s="200"/>
      <c r="GNC379" s="200"/>
      <c r="GNQ379" s="200"/>
      <c r="GNR379" s="200"/>
      <c r="GNS379" s="200"/>
      <c r="GNT379" s="200"/>
      <c r="GNU379" s="200"/>
      <c r="GNV379" s="200"/>
      <c r="GNW379" s="200"/>
      <c r="GNX379" s="200"/>
      <c r="GNY379" s="200"/>
      <c r="GNZ379" s="200"/>
      <c r="GOA379" s="200"/>
      <c r="GOB379" s="200"/>
      <c r="GOC379" s="200"/>
      <c r="GOD379" s="200"/>
      <c r="GOE379" s="200"/>
      <c r="GOF379" s="200"/>
      <c r="GOG379" s="200"/>
      <c r="GOH379" s="200"/>
      <c r="GOI379" s="200"/>
      <c r="GOO379" s="200"/>
      <c r="GOP379" s="200"/>
      <c r="GOQ379" s="200"/>
      <c r="GOR379" s="200"/>
      <c r="GOS379" s="200"/>
      <c r="GOT379" s="200"/>
      <c r="GOU379" s="200"/>
      <c r="GOW379" s="200"/>
      <c r="GOX379" s="200"/>
      <c r="GOY379" s="200"/>
      <c r="GOZ379" s="200"/>
      <c r="GPA379" s="200"/>
      <c r="GPB379" s="200"/>
      <c r="GPC379" s="200"/>
      <c r="GPD379" s="200"/>
      <c r="GPG379" s="200"/>
      <c r="GPJ379" s="200"/>
      <c r="GPM379" s="200"/>
      <c r="GPP379" s="200"/>
      <c r="GPS379" s="200"/>
      <c r="GPV379" s="200"/>
      <c r="GQE379" s="200"/>
      <c r="GQH379" s="200"/>
      <c r="GQK379" s="200"/>
      <c r="GQN379" s="200"/>
      <c r="GQW379" s="200"/>
      <c r="GRC379" s="200"/>
      <c r="GRF379" s="200"/>
      <c r="GRI379" s="200"/>
      <c r="GRL379" s="200"/>
      <c r="GRR379" s="200"/>
      <c r="GSA379" s="200"/>
      <c r="GSC379" s="200"/>
      <c r="GSD379" s="200"/>
      <c r="GSF379" s="200"/>
      <c r="GSI379" s="200"/>
      <c r="GSL379" s="200"/>
      <c r="GSO379" s="200"/>
      <c r="GSR379" s="200"/>
      <c r="GSU379" s="200"/>
      <c r="GSW379" s="200"/>
      <c r="GSY379" s="200"/>
      <c r="GTB379" s="200"/>
      <c r="GTE379" s="200"/>
      <c r="GTH379" s="200"/>
      <c r="GTK379" s="200"/>
      <c r="GTN379" s="200"/>
      <c r="GTQ379" s="200"/>
      <c r="GTT379" s="200"/>
      <c r="GTV379" s="200"/>
      <c r="GTY379" s="200"/>
      <c r="GUB379" s="200"/>
      <c r="GUE379" s="200"/>
      <c r="GUK379" s="200"/>
      <c r="GUN379" s="200"/>
      <c r="GUP379" s="200"/>
      <c r="GVW379" s="200"/>
      <c r="GVZ379" s="200"/>
      <c r="GWC379" s="200"/>
      <c r="GWF379" s="200"/>
      <c r="GWI379" s="200"/>
      <c r="GWJ379" s="200"/>
      <c r="GWK379" s="200"/>
      <c r="GWN379" s="200"/>
      <c r="GWQ379" s="200"/>
      <c r="GWT379" s="200"/>
      <c r="GWW379" s="200"/>
      <c r="GWY379" s="200"/>
      <c r="GXM379" s="200"/>
      <c r="GXN379" s="200"/>
      <c r="GXO379" s="200"/>
      <c r="GXP379" s="200"/>
      <c r="GXQ379" s="200"/>
      <c r="GXR379" s="200"/>
      <c r="GXS379" s="200"/>
      <c r="GXT379" s="200"/>
      <c r="GXU379" s="200"/>
      <c r="GXV379" s="200"/>
      <c r="GXW379" s="200"/>
      <c r="GXX379" s="200"/>
      <c r="GXY379" s="200"/>
      <c r="GXZ379" s="200"/>
      <c r="GYA379" s="200"/>
      <c r="GYB379" s="200"/>
      <c r="GYC379" s="200"/>
      <c r="GYD379" s="200"/>
      <c r="GYE379" s="200"/>
      <c r="GYK379" s="200"/>
      <c r="GYL379" s="200"/>
      <c r="GYM379" s="200"/>
      <c r="GYN379" s="200"/>
      <c r="GYO379" s="200"/>
      <c r="GYP379" s="200"/>
      <c r="GYQ379" s="200"/>
      <c r="GYS379" s="200"/>
      <c r="GYT379" s="200"/>
      <c r="GYU379" s="200"/>
      <c r="GYV379" s="200"/>
      <c r="GYW379" s="200"/>
      <c r="GYX379" s="200"/>
      <c r="GYY379" s="200"/>
      <c r="GYZ379" s="200"/>
      <c r="GZC379" s="200"/>
      <c r="GZF379" s="200"/>
      <c r="GZI379" s="200"/>
      <c r="GZL379" s="200"/>
      <c r="GZO379" s="200"/>
      <c r="GZR379" s="200"/>
      <c r="HAA379" s="200"/>
      <c r="HAD379" s="200"/>
      <c r="HAG379" s="200"/>
      <c r="HAJ379" s="200"/>
      <c r="HAS379" s="200"/>
      <c r="HAY379" s="200"/>
      <c r="HBB379" s="200"/>
      <c r="HBE379" s="200"/>
      <c r="HBH379" s="200"/>
      <c r="HBN379" s="200"/>
      <c r="HBW379" s="200"/>
      <c r="HBY379" s="200"/>
      <c r="HBZ379" s="200"/>
      <c r="HCB379" s="200"/>
      <c r="HCE379" s="200"/>
      <c r="HCH379" s="200"/>
      <c r="HCK379" s="200"/>
      <c r="HCN379" s="200"/>
      <c r="HCQ379" s="200"/>
      <c r="HCS379" s="200"/>
      <c r="HCU379" s="200"/>
      <c r="HCX379" s="200"/>
      <c r="HDA379" s="200"/>
      <c r="HDD379" s="200"/>
      <c r="HDG379" s="200"/>
      <c r="HDJ379" s="200"/>
      <c r="HDM379" s="200"/>
      <c r="HDP379" s="200"/>
      <c r="HDR379" s="200"/>
      <c r="HDU379" s="200"/>
      <c r="HDX379" s="200"/>
      <c r="HEA379" s="200"/>
      <c r="HEG379" s="200"/>
      <c r="HEJ379" s="200"/>
      <c r="HEL379" s="200"/>
      <c r="HFS379" s="200"/>
      <c r="HFV379" s="200"/>
      <c r="HFY379" s="200"/>
      <c r="HGB379" s="200"/>
      <c r="HGE379" s="200"/>
      <c r="HGF379" s="200"/>
      <c r="HGG379" s="200"/>
      <c r="HGJ379" s="200"/>
      <c r="HGM379" s="200"/>
      <c r="HGP379" s="200"/>
      <c r="HGS379" s="200"/>
      <c r="HGU379" s="200"/>
      <c r="HHI379" s="200"/>
      <c r="HHJ379" s="200"/>
      <c r="HHK379" s="200"/>
      <c r="HHL379" s="200"/>
      <c r="HHM379" s="200"/>
      <c r="HHN379" s="200"/>
      <c r="HHO379" s="200"/>
      <c r="HHP379" s="200"/>
      <c r="HHQ379" s="200"/>
      <c r="HHR379" s="200"/>
      <c r="HHS379" s="200"/>
      <c r="HHT379" s="200"/>
      <c r="HHU379" s="200"/>
      <c r="HHV379" s="200"/>
      <c r="HHW379" s="200"/>
      <c r="HHX379" s="200"/>
      <c r="HHY379" s="200"/>
      <c r="HHZ379" s="200"/>
      <c r="HIA379" s="200"/>
      <c r="HIG379" s="200"/>
      <c r="HIH379" s="200"/>
      <c r="HII379" s="200"/>
      <c r="HIJ379" s="200"/>
      <c r="HIK379" s="200"/>
      <c r="HIL379" s="200"/>
      <c r="HIM379" s="200"/>
      <c r="HIO379" s="200"/>
      <c r="HIP379" s="200"/>
      <c r="HIQ379" s="200"/>
      <c r="HIR379" s="200"/>
      <c r="HIS379" s="200"/>
      <c r="HIT379" s="200"/>
      <c r="HIU379" s="200"/>
      <c r="HIV379" s="200"/>
      <c r="HIY379" s="200"/>
      <c r="HJB379" s="200"/>
      <c r="HJE379" s="200"/>
      <c r="HJH379" s="200"/>
      <c r="HJK379" s="200"/>
      <c r="HJN379" s="200"/>
      <c r="HJW379" s="200"/>
      <c r="HJZ379" s="200"/>
      <c r="HKC379" s="200"/>
      <c r="HKF379" s="200"/>
      <c r="HKO379" s="200"/>
      <c r="HKU379" s="200"/>
      <c r="HKX379" s="200"/>
      <c r="HLA379" s="200"/>
      <c r="HLD379" s="200"/>
      <c r="HLJ379" s="200"/>
      <c r="HLS379" s="200"/>
      <c r="HLU379" s="200"/>
      <c r="HLV379" s="200"/>
      <c r="HLX379" s="200"/>
      <c r="HMA379" s="200"/>
      <c r="HMD379" s="200"/>
      <c r="HMG379" s="200"/>
      <c r="HMJ379" s="200"/>
      <c r="HMM379" s="200"/>
      <c r="HMO379" s="200"/>
      <c r="HMQ379" s="200"/>
      <c r="HMT379" s="200"/>
      <c r="HMW379" s="200"/>
      <c r="HMZ379" s="200"/>
      <c r="HNC379" s="200"/>
      <c r="HNF379" s="200"/>
      <c r="HNI379" s="200"/>
      <c r="HNL379" s="200"/>
      <c r="HNN379" s="200"/>
      <c r="HNQ379" s="200"/>
      <c r="HNT379" s="200"/>
      <c r="HNW379" s="200"/>
      <c r="HOC379" s="200"/>
      <c r="HOF379" s="200"/>
      <c r="HOH379" s="200"/>
      <c r="HPO379" s="200"/>
      <c r="HPR379" s="200"/>
      <c r="HPU379" s="200"/>
      <c r="HPX379" s="200"/>
      <c r="HQA379" s="200"/>
      <c r="HQB379" s="200"/>
      <c r="HQC379" s="200"/>
      <c r="HQF379" s="200"/>
      <c r="HQI379" s="200"/>
      <c r="HQL379" s="200"/>
      <c r="HQO379" s="200"/>
      <c r="HQQ379" s="200"/>
      <c r="HRE379" s="200"/>
      <c r="HRF379" s="200"/>
      <c r="HRG379" s="200"/>
      <c r="HRH379" s="200"/>
      <c r="HRI379" s="200"/>
      <c r="HRJ379" s="200"/>
      <c r="HRK379" s="200"/>
      <c r="HRL379" s="200"/>
      <c r="HRM379" s="200"/>
      <c r="HRN379" s="200"/>
      <c r="HRO379" s="200"/>
      <c r="HRP379" s="200"/>
      <c r="HRQ379" s="200"/>
      <c r="HRR379" s="200"/>
      <c r="HRS379" s="200"/>
      <c r="HRT379" s="200"/>
      <c r="HRU379" s="200"/>
      <c r="HRV379" s="200"/>
      <c r="HRW379" s="200"/>
      <c r="HSC379" s="200"/>
      <c r="HSD379" s="200"/>
      <c r="HSE379" s="200"/>
      <c r="HSF379" s="200"/>
      <c r="HSG379" s="200"/>
      <c r="HSH379" s="200"/>
      <c r="HSI379" s="200"/>
      <c r="HSK379" s="200"/>
      <c r="HSL379" s="200"/>
      <c r="HSM379" s="200"/>
      <c r="HSN379" s="200"/>
      <c r="HSO379" s="200"/>
      <c r="HSP379" s="200"/>
      <c r="HSQ379" s="200"/>
      <c r="HSR379" s="200"/>
      <c r="HSU379" s="200"/>
      <c r="HSX379" s="200"/>
      <c r="HTA379" s="200"/>
      <c r="HTD379" s="200"/>
      <c r="HTG379" s="200"/>
      <c r="HTJ379" s="200"/>
      <c r="HTS379" s="200"/>
      <c r="HTV379" s="200"/>
      <c r="HTY379" s="200"/>
      <c r="HUB379" s="200"/>
      <c r="HUK379" s="200"/>
      <c r="HUQ379" s="200"/>
      <c r="HUT379" s="200"/>
      <c r="HUW379" s="200"/>
      <c r="HUZ379" s="200"/>
      <c r="HVF379" s="200"/>
      <c r="HVO379" s="200"/>
      <c r="HVQ379" s="200"/>
      <c r="HVR379" s="200"/>
      <c r="HVT379" s="200"/>
      <c r="HVW379" s="200"/>
      <c r="HVZ379" s="200"/>
      <c r="HWC379" s="200"/>
      <c r="HWF379" s="200"/>
      <c r="HWI379" s="200"/>
      <c r="HWK379" s="200"/>
      <c r="HWM379" s="200"/>
      <c r="HWP379" s="200"/>
      <c r="HWS379" s="200"/>
      <c r="HWV379" s="200"/>
      <c r="HWY379" s="200"/>
      <c r="HXB379" s="200"/>
      <c r="HXE379" s="200"/>
      <c r="HXH379" s="200"/>
      <c r="HXJ379" s="200"/>
      <c r="HXM379" s="200"/>
      <c r="HXP379" s="200"/>
      <c r="HXS379" s="200"/>
      <c r="HXY379" s="200"/>
      <c r="HYB379" s="200"/>
      <c r="HYD379" s="200"/>
      <c r="HZK379" s="200"/>
      <c r="HZN379" s="200"/>
      <c r="HZQ379" s="200"/>
      <c r="HZT379" s="200"/>
      <c r="HZW379" s="200"/>
      <c r="HZX379" s="200"/>
      <c r="HZY379" s="200"/>
      <c r="IAB379" s="200"/>
      <c r="IAE379" s="200"/>
      <c r="IAH379" s="200"/>
      <c r="IAK379" s="200"/>
      <c r="IAM379" s="200"/>
      <c r="IBA379" s="200"/>
      <c r="IBB379" s="200"/>
      <c r="IBC379" s="200"/>
      <c r="IBD379" s="200"/>
      <c r="IBE379" s="200"/>
      <c r="IBF379" s="200"/>
      <c r="IBG379" s="200"/>
      <c r="IBH379" s="200"/>
      <c r="IBI379" s="200"/>
      <c r="IBJ379" s="200"/>
      <c r="IBK379" s="200"/>
      <c r="IBL379" s="200"/>
      <c r="IBM379" s="200"/>
      <c r="IBN379" s="200"/>
      <c r="IBO379" s="200"/>
      <c r="IBP379" s="200"/>
      <c r="IBQ379" s="200"/>
      <c r="IBR379" s="200"/>
      <c r="IBS379" s="200"/>
      <c r="IBY379" s="200"/>
      <c r="IBZ379" s="200"/>
      <c r="ICA379" s="200"/>
      <c r="ICB379" s="200"/>
      <c r="ICC379" s="200"/>
      <c r="ICD379" s="200"/>
      <c r="ICE379" s="200"/>
      <c r="ICG379" s="200"/>
      <c r="ICH379" s="200"/>
      <c r="ICI379" s="200"/>
      <c r="ICJ379" s="200"/>
      <c r="ICK379" s="200"/>
      <c r="ICL379" s="200"/>
      <c r="ICM379" s="200"/>
      <c r="ICN379" s="200"/>
      <c r="ICQ379" s="200"/>
      <c r="ICT379" s="200"/>
      <c r="ICW379" s="200"/>
      <c r="ICZ379" s="200"/>
      <c r="IDC379" s="200"/>
      <c r="IDF379" s="200"/>
      <c r="IDO379" s="200"/>
      <c r="IDR379" s="200"/>
      <c r="IDU379" s="200"/>
      <c r="IDX379" s="200"/>
      <c r="IEG379" s="200"/>
      <c r="IEM379" s="200"/>
      <c r="IEP379" s="200"/>
      <c r="IES379" s="200"/>
      <c r="IEV379" s="200"/>
      <c r="IFB379" s="200"/>
      <c r="IFK379" s="200"/>
      <c r="IFM379" s="200"/>
      <c r="IFN379" s="200"/>
      <c r="IFP379" s="200"/>
      <c r="IFS379" s="200"/>
      <c r="IFV379" s="200"/>
      <c r="IFY379" s="200"/>
      <c r="IGB379" s="200"/>
      <c r="IGE379" s="200"/>
      <c r="IGG379" s="200"/>
      <c r="IGI379" s="200"/>
      <c r="IGL379" s="200"/>
      <c r="IGO379" s="200"/>
      <c r="IGR379" s="200"/>
      <c r="IGU379" s="200"/>
      <c r="IGX379" s="200"/>
      <c r="IHA379" s="200"/>
      <c r="IHD379" s="200"/>
      <c r="IHF379" s="200"/>
      <c r="IHI379" s="200"/>
      <c r="IHL379" s="200"/>
      <c r="IHO379" s="200"/>
      <c r="IHU379" s="200"/>
      <c r="IHX379" s="200"/>
      <c r="IHZ379" s="200"/>
      <c r="IJG379" s="200"/>
      <c r="IJJ379" s="200"/>
      <c r="IJM379" s="200"/>
      <c r="IJP379" s="200"/>
      <c r="IJS379" s="200"/>
      <c r="IJT379" s="200"/>
      <c r="IJU379" s="200"/>
      <c r="IJX379" s="200"/>
      <c r="IKA379" s="200"/>
      <c r="IKD379" s="200"/>
      <c r="IKG379" s="200"/>
      <c r="IKI379" s="200"/>
      <c r="IKW379" s="200"/>
      <c r="IKX379" s="200"/>
      <c r="IKY379" s="200"/>
      <c r="IKZ379" s="200"/>
      <c r="ILA379" s="200"/>
      <c r="ILB379" s="200"/>
      <c r="ILC379" s="200"/>
      <c r="ILD379" s="200"/>
      <c r="ILE379" s="200"/>
      <c r="ILF379" s="200"/>
      <c r="ILG379" s="200"/>
      <c r="ILH379" s="200"/>
      <c r="ILI379" s="200"/>
      <c r="ILJ379" s="200"/>
      <c r="ILK379" s="200"/>
      <c r="ILL379" s="200"/>
      <c r="ILM379" s="200"/>
      <c r="ILN379" s="200"/>
      <c r="ILO379" s="200"/>
      <c r="ILU379" s="200"/>
      <c r="ILV379" s="200"/>
      <c r="ILW379" s="200"/>
      <c r="ILX379" s="200"/>
      <c r="ILY379" s="200"/>
      <c r="ILZ379" s="200"/>
      <c r="IMA379" s="200"/>
      <c r="IMC379" s="200"/>
      <c r="IMD379" s="200"/>
      <c r="IME379" s="200"/>
      <c r="IMF379" s="200"/>
      <c r="IMG379" s="200"/>
      <c r="IMH379" s="200"/>
      <c r="IMI379" s="200"/>
      <c r="IMJ379" s="200"/>
      <c r="IMM379" s="200"/>
      <c r="IMP379" s="200"/>
      <c r="IMS379" s="200"/>
      <c r="IMV379" s="200"/>
      <c r="IMY379" s="200"/>
      <c r="INB379" s="200"/>
      <c r="INK379" s="200"/>
      <c r="INN379" s="200"/>
      <c r="INQ379" s="200"/>
      <c r="INT379" s="200"/>
      <c r="IOC379" s="200"/>
      <c r="IOI379" s="200"/>
      <c r="IOL379" s="200"/>
      <c r="IOO379" s="200"/>
      <c r="IOR379" s="200"/>
      <c r="IOX379" s="200"/>
      <c r="IPG379" s="200"/>
      <c r="IPI379" s="200"/>
      <c r="IPJ379" s="200"/>
      <c r="IPL379" s="200"/>
      <c r="IPO379" s="200"/>
      <c r="IPR379" s="200"/>
      <c r="IPU379" s="200"/>
      <c r="IPX379" s="200"/>
      <c r="IQA379" s="200"/>
      <c r="IQC379" s="200"/>
      <c r="IQE379" s="200"/>
      <c r="IQH379" s="200"/>
      <c r="IQK379" s="200"/>
      <c r="IQN379" s="200"/>
      <c r="IQQ379" s="200"/>
      <c r="IQT379" s="200"/>
      <c r="IQW379" s="200"/>
      <c r="IQZ379" s="200"/>
      <c r="IRB379" s="200"/>
      <c r="IRE379" s="200"/>
      <c r="IRH379" s="200"/>
      <c r="IRK379" s="200"/>
      <c r="IRQ379" s="200"/>
      <c r="IRT379" s="200"/>
      <c r="IRV379" s="200"/>
      <c r="ITC379" s="200"/>
      <c r="ITF379" s="200"/>
      <c r="ITI379" s="200"/>
      <c r="ITL379" s="200"/>
      <c r="ITO379" s="200"/>
      <c r="ITP379" s="200"/>
      <c r="ITQ379" s="200"/>
      <c r="ITT379" s="200"/>
      <c r="ITW379" s="200"/>
      <c r="ITZ379" s="200"/>
      <c r="IUC379" s="200"/>
      <c r="IUE379" s="200"/>
      <c r="IUS379" s="200"/>
      <c r="IUT379" s="200"/>
      <c r="IUU379" s="200"/>
      <c r="IUV379" s="200"/>
      <c r="IUW379" s="200"/>
      <c r="IUX379" s="200"/>
      <c r="IUY379" s="200"/>
      <c r="IUZ379" s="200"/>
      <c r="IVA379" s="200"/>
      <c r="IVB379" s="200"/>
      <c r="IVC379" s="200"/>
      <c r="IVD379" s="200"/>
      <c r="IVE379" s="200"/>
      <c r="IVF379" s="200"/>
      <c r="IVG379" s="200"/>
      <c r="IVH379" s="200"/>
      <c r="IVI379" s="200"/>
      <c r="IVJ379" s="200"/>
      <c r="IVK379" s="200"/>
      <c r="IVQ379" s="200"/>
      <c r="IVR379" s="200"/>
      <c r="IVS379" s="200"/>
      <c r="IVT379" s="200"/>
      <c r="IVU379" s="200"/>
      <c r="IVV379" s="200"/>
      <c r="IVW379" s="200"/>
      <c r="IVY379" s="200"/>
      <c r="IVZ379" s="200"/>
      <c r="IWA379" s="200"/>
      <c r="IWB379" s="200"/>
      <c r="IWC379" s="200"/>
      <c r="IWD379" s="200"/>
      <c r="IWE379" s="200"/>
      <c r="IWF379" s="200"/>
      <c r="IWI379" s="200"/>
      <c r="IWL379" s="200"/>
      <c r="IWO379" s="200"/>
      <c r="IWR379" s="200"/>
      <c r="IWU379" s="200"/>
      <c r="IWX379" s="200"/>
      <c r="IXG379" s="200"/>
      <c r="IXJ379" s="200"/>
      <c r="IXM379" s="200"/>
      <c r="IXP379" s="200"/>
      <c r="IXY379" s="200"/>
      <c r="IYE379" s="200"/>
      <c r="IYH379" s="200"/>
      <c r="IYK379" s="200"/>
      <c r="IYN379" s="200"/>
      <c r="IYT379" s="200"/>
      <c r="IZC379" s="200"/>
      <c r="IZE379" s="200"/>
      <c r="IZF379" s="200"/>
      <c r="IZH379" s="200"/>
      <c r="IZK379" s="200"/>
      <c r="IZN379" s="200"/>
      <c r="IZQ379" s="200"/>
      <c r="IZT379" s="200"/>
      <c r="IZW379" s="200"/>
      <c r="IZY379" s="200"/>
      <c r="JAA379" s="200"/>
      <c r="JAD379" s="200"/>
      <c r="JAG379" s="200"/>
      <c r="JAJ379" s="200"/>
      <c r="JAM379" s="200"/>
      <c r="JAP379" s="200"/>
      <c r="JAS379" s="200"/>
      <c r="JAV379" s="200"/>
      <c r="JAX379" s="200"/>
      <c r="JBA379" s="200"/>
      <c r="JBD379" s="200"/>
      <c r="JBG379" s="200"/>
      <c r="JBM379" s="200"/>
      <c r="JBP379" s="200"/>
      <c r="JBR379" s="200"/>
      <c r="JCY379" s="200"/>
      <c r="JDB379" s="200"/>
      <c r="JDE379" s="200"/>
      <c r="JDH379" s="200"/>
      <c r="JDK379" s="200"/>
      <c r="JDL379" s="200"/>
      <c r="JDM379" s="200"/>
      <c r="JDP379" s="200"/>
      <c r="JDS379" s="200"/>
      <c r="JDV379" s="200"/>
      <c r="JDY379" s="200"/>
      <c r="JEA379" s="200"/>
      <c r="JEO379" s="200"/>
      <c r="JEP379" s="200"/>
      <c r="JEQ379" s="200"/>
      <c r="JER379" s="200"/>
      <c r="JES379" s="200"/>
      <c r="JET379" s="200"/>
      <c r="JEU379" s="200"/>
      <c r="JEV379" s="200"/>
      <c r="JEW379" s="200"/>
      <c r="JEX379" s="200"/>
      <c r="JEY379" s="200"/>
      <c r="JEZ379" s="200"/>
      <c r="JFA379" s="200"/>
      <c r="JFB379" s="200"/>
      <c r="JFC379" s="200"/>
      <c r="JFD379" s="200"/>
      <c r="JFE379" s="200"/>
      <c r="JFF379" s="200"/>
      <c r="JFG379" s="200"/>
      <c r="JFM379" s="200"/>
      <c r="JFN379" s="200"/>
      <c r="JFO379" s="200"/>
      <c r="JFP379" s="200"/>
      <c r="JFQ379" s="200"/>
      <c r="JFR379" s="200"/>
      <c r="JFS379" s="200"/>
      <c r="JFU379" s="200"/>
      <c r="JFV379" s="200"/>
      <c r="JFW379" s="200"/>
      <c r="JFX379" s="200"/>
      <c r="JFY379" s="200"/>
      <c r="JFZ379" s="200"/>
      <c r="JGA379" s="200"/>
      <c r="JGB379" s="200"/>
      <c r="JGE379" s="200"/>
      <c r="JGH379" s="200"/>
      <c r="JGK379" s="200"/>
      <c r="JGN379" s="200"/>
      <c r="JGQ379" s="200"/>
      <c r="JGT379" s="200"/>
      <c r="JHC379" s="200"/>
      <c r="JHF379" s="200"/>
      <c r="JHI379" s="200"/>
      <c r="JHL379" s="200"/>
      <c r="JHU379" s="200"/>
      <c r="JIA379" s="200"/>
      <c r="JID379" s="200"/>
      <c r="JIG379" s="200"/>
      <c r="JIJ379" s="200"/>
      <c r="JIP379" s="200"/>
      <c r="JIY379" s="200"/>
      <c r="JJA379" s="200"/>
      <c r="JJB379" s="200"/>
      <c r="JJD379" s="200"/>
      <c r="JJG379" s="200"/>
      <c r="JJJ379" s="200"/>
      <c r="JJM379" s="200"/>
      <c r="JJP379" s="200"/>
      <c r="JJS379" s="200"/>
      <c r="JJU379" s="200"/>
      <c r="JJW379" s="200"/>
      <c r="JJZ379" s="200"/>
      <c r="JKC379" s="200"/>
      <c r="JKF379" s="200"/>
      <c r="JKI379" s="200"/>
      <c r="JKL379" s="200"/>
      <c r="JKO379" s="200"/>
      <c r="JKR379" s="200"/>
      <c r="JKT379" s="200"/>
      <c r="JKW379" s="200"/>
      <c r="JKZ379" s="200"/>
      <c r="JLC379" s="200"/>
      <c r="JLI379" s="200"/>
      <c r="JLL379" s="200"/>
      <c r="JLN379" s="200"/>
      <c r="JMU379" s="200"/>
      <c r="JMX379" s="200"/>
      <c r="JNA379" s="200"/>
      <c r="JND379" s="200"/>
      <c r="JNG379" s="200"/>
      <c r="JNH379" s="200"/>
      <c r="JNI379" s="200"/>
      <c r="JNL379" s="200"/>
      <c r="JNO379" s="200"/>
      <c r="JNR379" s="200"/>
      <c r="JNU379" s="200"/>
      <c r="JNW379" s="200"/>
      <c r="JOK379" s="200"/>
      <c r="JOL379" s="200"/>
      <c r="JOM379" s="200"/>
      <c r="JON379" s="200"/>
      <c r="JOO379" s="200"/>
      <c r="JOP379" s="200"/>
      <c r="JOQ379" s="200"/>
      <c r="JOR379" s="200"/>
      <c r="JOS379" s="200"/>
      <c r="JOT379" s="200"/>
      <c r="JOU379" s="200"/>
      <c r="JOV379" s="200"/>
      <c r="JOW379" s="200"/>
      <c r="JOX379" s="200"/>
      <c r="JOY379" s="200"/>
      <c r="JOZ379" s="200"/>
      <c r="JPA379" s="200"/>
      <c r="JPB379" s="200"/>
      <c r="JPC379" s="200"/>
      <c r="JPI379" s="200"/>
      <c r="JPJ379" s="200"/>
      <c r="JPK379" s="200"/>
      <c r="JPL379" s="200"/>
      <c r="JPM379" s="200"/>
      <c r="JPN379" s="200"/>
      <c r="JPO379" s="200"/>
      <c r="JPQ379" s="200"/>
      <c r="JPR379" s="200"/>
      <c r="JPS379" s="200"/>
      <c r="JPT379" s="200"/>
      <c r="JPU379" s="200"/>
      <c r="JPV379" s="200"/>
      <c r="JPW379" s="200"/>
      <c r="JPX379" s="200"/>
      <c r="JQA379" s="200"/>
      <c r="JQD379" s="200"/>
      <c r="JQG379" s="200"/>
      <c r="JQJ379" s="200"/>
      <c r="JQM379" s="200"/>
      <c r="JQP379" s="200"/>
      <c r="JQY379" s="200"/>
      <c r="JRB379" s="200"/>
      <c r="JRE379" s="200"/>
      <c r="JRH379" s="200"/>
      <c r="JRQ379" s="200"/>
      <c r="JRW379" s="200"/>
      <c r="JRZ379" s="200"/>
      <c r="JSC379" s="200"/>
      <c r="JSF379" s="200"/>
      <c r="JSL379" s="200"/>
      <c r="JSU379" s="200"/>
      <c r="JSW379" s="200"/>
      <c r="JSX379" s="200"/>
      <c r="JSZ379" s="200"/>
      <c r="JTC379" s="200"/>
      <c r="JTF379" s="200"/>
      <c r="JTI379" s="200"/>
      <c r="JTL379" s="200"/>
      <c r="JTO379" s="200"/>
      <c r="JTQ379" s="200"/>
      <c r="JTS379" s="200"/>
      <c r="JTV379" s="200"/>
      <c r="JTY379" s="200"/>
      <c r="JUB379" s="200"/>
      <c r="JUE379" s="200"/>
      <c r="JUH379" s="200"/>
      <c r="JUK379" s="200"/>
      <c r="JUN379" s="200"/>
      <c r="JUP379" s="200"/>
      <c r="JUS379" s="200"/>
      <c r="JUV379" s="200"/>
      <c r="JUY379" s="200"/>
      <c r="JVE379" s="200"/>
      <c r="JVH379" s="200"/>
      <c r="JVJ379" s="200"/>
      <c r="JWQ379" s="200"/>
      <c r="JWT379" s="200"/>
      <c r="JWW379" s="200"/>
      <c r="JWZ379" s="200"/>
      <c r="JXC379" s="200"/>
      <c r="JXD379" s="200"/>
      <c r="JXE379" s="200"/>
      <c r="JXH379" s="200"/>
      <c r="JXK379" s="200"/>
      <c r="JXN379" s="200"/>
      <c r="JXQ379" s="200"/>
      <c r="JXS379" s="200"/>
      <c r="JYG379" s="200"/>
      <c r="JYH379" s="200"/>
      <c r="JYI379" s="200"/>
      <c r="JYJ379" s="200"/>
      <c r="JYK379" s="200"/>
      <c r="JYL379" s="200"/>
      <c r="JYM379" s="200"/>
      <c r="JYN379" s="200"/>
      <c r="JYO379" s="200"/>
      <c r="JYP379" s="200"/>
      <c r="JYQ379" s="200"/>
      <c r="JYR379" s="200"/>
      <c r="JYS379" s="200"/>
      <c r="JYT379" s="200"/>
      <c r="JYU379" s="200"/>
      <c r="JYV379" s="200"/>
      <c r="JYW379" s="200"/>
      <c r="JYX379" s="200"/>
      <c r="JYY379" s="200"/>
      <c r="JZE379" s="200"/>
      <c r="JZF379" s="200"/>
      <c r="JZG379" s="200"/>
      <c r="JZH379" s="200"/>
      <c r="JZI379" s="200"/>
      <c r="JZJ379" s="200"/>
      <c r="JZK379" s="200"/>
      <c r="JZM379" s="200"/>
      <c r="JZN379" s="200"/>
      <c r="JZO379" s="200"/>
      <c r="JZP379" s="200"/>
      <c r="JZQ379" s="200"/>
      <c r="JZR379" s="200"/>
      <c r="JZS379" s="200"/>
      <c r="JZT379" s="200"/>
      <c r="JZW379" s="200"/>
      <c r="JZZ379" s="200"/>
      <c r="KAC379" s="200"/>
      <c r="KAF379" s="200"/>
      <c r="KAI379" s="200"/>
      <c r="KAL379" s="200"/>
      <c r="KAU379" s="200"/>
      <c r="KAX379" s="200"/>
      <c r="KBA379" s="200"/>
      <c r="KBD379" s="200"/>
      <c r="KBM379" s="200"/>
      <c r="KBS379" s="200"/>
      <c r="KBV379" s="200"/>
      <c r="KBY379" s="200"/>
      <c r="KCB379" s="200"/>
      <c r="KCH379" s="200"/>
      <c r="KCQ379" s="200"/>
      <c r="KCS379" s="200"/>
      <c r="KCT379" s="200"/>
      <c r="KCV379" s="200"/>
      <c r="KCY379" s="200"/>
      <c r="KDB379" s="200"/>
      <c r="KDE379" s="200"/>
      <c r="KDH379" s="200"/>
      <c r="KDK379" s="200"/>
      <c r="KDM379" s="200"/>
      <c r="KDO379" s="200"/>
      <c r="KDR379" s="200"/>
      <c r="KDU379" s="200"/>
      <c r="KDX379" s="200"/>
      <c r="KEA379" s="200"/>
      <c r="KED379" s="200"/>
      <c r="KEG379" s="200"/>
      <c r="KEJ379" s="200"/>
      <c r="KEL379" s="200"/>
      <c r="KEO379" s="200"/>
      <c r="KER379" s="200"/>
      <c r="KEU379" s="200"/>
      <c r="KFA379" s="200"/>
      <c r="KFD379" s="200"/>
      <c r="KFF379" s="200"/>
      <c r="KGM379" s="200"/>
      <c r="KGP379" s="200"/>
      <c r="KGS379" s="200"/>
      <c r="KGV379" s="200"/>
      <c r="KGY379" s="200"/>
      <c r="KGZ379" s="200"/>
      <c r="KHA379" s="200"/>
      <c r="KHD379" s="200"/>
      <c r="KHG379" s="200"/>
      <c r="KHJ379" s="200"/>
      <c r="KHM379" s="200"/>
      <c r="KHO379" s="200"/>
      <c r="KIC379" s="200"/>
      <c r="KID379" s="200"/>
      <c r="KIE379" s="200"/>
      <c r="KIF379" s="200"/>
      <c r="KIG379" s="200"/>
      <c r="KIH379" s="200"/>
      <c r="KII379" s="200"/>
      <c r="KIJ379" s="200"/>
      <c r="KIK379" s="200"/>
      <c r="KIL379" s="200"/>
      <c r="KIM379" s="200"/>
      <c r="KIN379" s="200"/>
      <c r="KIO379" s="200"/>
      <c r="KIP379" s="200"/>
      <c r="KIQ379" s="200"/>
      <c r="KIR379" s="200"/>
      <c r="KIS379" s="200"/>
      <c r="KIT379" s="200"/>
      <c r="KIU379" s="200"/>
      <c r="KJA379" s="200"/>
      <c r="KJB379" s="200"/>
      <c r="KJC379" s="200"/>
      <c r="KJD379" s="200"/>
      <c r="KJE379" s="200"/>
      <c r="KJF379" s="200"/>
      <c r="KJG379" s="200"/>
      <c r="KJI379" s="200"/>
      <c r="KJJ379" s="200"/>
      <c r="KJK379" s="200"/>
      <c r="KJL379" s="200"/>
      <c r="KJM379" s="200"/>
      <c r="KJN379" s="200"/>
      <c r="KJO379" s="200"/>
      <c r="KJP379" s="200"/>
      <c r="KJS379" s="200"/>
      <c r="KJV379" s="200"/>
      <c r="KJY379" s="200"/>
      <c r="KKB379" s="200"/>
      <c r="KKE379" s="200"/>
      <c r="KKH379" s="200"/>
      <c r="KKQ379" s="200"/>
      <c r="KKT379" s="200"/>
      <c r="KKW379" s="200"/>
      <c r="KKZ379" s="200"/>
      <c r="KLI379" s="200"/>
      <c r="KLO379" s="200"/>
      <c r="KLR379" s="200"/>
      <c r="KLU379" s="200"/>
      <c r="KLX379" s="200"/>
      <c r="KMD379" s="200"/>
      <c r="KMM379" s="200"/>
      <c r="KMO379" s="200"/>
      <c r="KMP379" s="200"/>
      <c r="KMR379" s="200"/>
      <c r="KMU379" s="200"/>
      <c r="KMX379" s="200"/>
      <c r="KNA379" s="200"/>
      <c r="KND379" s="200"/>
      <c r="KNG379" s="200"/>
      <c r="KNI379" s="200"/>
      <c r="KNK379" s="200"/>
      <c r="KNN379" s="200"/>
      <c r="KNQ379" s="200"/>
      <c r="KNT379" s="200"/>
      <c r="KNW379" s="200"/>
      <c r="KNZ379" s="200"/>
      <c r="KOC379" s="200"/>
      <c r="KOF379" s="200"/>
      <c r="KOH379" s="200"/>
      <c r="KOK379" s="200"/>
      <c r="KON379" s="200"/>
      <c r="KOQ379" s="200"/>
      <c r="KOW379" s="200"/>
      <c r="KOZ379" s="200"/>
      <c r="KPB379" s="200"/>
      <c r="KQI379" s="200"/>
      <c r="KQL379" s="200"/>
      <c r="KQO379" s="200"/>
      <c r="KQR379" s="200"/>
      <c r="KQU379" s="200"/>
      <c r="KQV379" s="200"/>
      <c r="KQW379" s="200"/>
      <c r="KQZ379" s="200"/>
      <c r="KRC379" s="200"/>
      <c r="KRF379" s="200"/>
      <c r="KRI379" s="200"/>
      <c r="KRK379" s="200"/>
      <c r="KRY379" s="200"/>
      <c r="KRZ379" s="200"/>
      <c r="KSA379" s="200"/>
      <c r="KSB379" s="200"/>
      <c r="KSC379" s="200"/>
      <c r="KSD379" s="200"/>
      <c r="KSE379" s="200"/>
      <c r="KSF379" s="200"/>
      <c r="KSG379" s="200"/>
      <c r="KSH379" s="200"/>
      <c r="KSI379" s="200"/>
      <c r="KSJ379" s="200"/>
      <c r="KSK379" s="200"/>
      <c r="KSL379" s="200"/>
      <c r="KSM379" s="200"/>
      <c r="KSN379" s="200"/>
      <c r="KSO379" s="200"/>
      <c r="KSP379" s="200"/>
      <c r="KSQ379" s="200"/>
      <c r="KSW379" s="200"/>
      <c r="KSX379" s="200"/>
      <c r="KSY379" s="200"/>
      <c r="KSZ379" s="200"/>
      <c r="KTA379" s="200"/>
      <c r="KTB379" s="200"/>
      <c r="KTC379" s="200"/>
      <c r="KTE379" s="200"/>
      <c r="KTF379" s="200"/>
      <c r="KTG379" s="200"/>
      <c r="KTH379" s="200"/>
      <c r="KTI379" s="200"/>
      <c r="KTJ379" s="200"/>
      <c r="KTK379" s="200"/>
      <c r="KTL379" s="200"/>
      <c r="KTO379" s="200"/>
      <c r="KTR379" s="200"/>
      <c r="KTU379" s="200"/>
      <c r="KTX379" s="200"/>
      <c r="KUA379" s="200"/>
      <c r="KUD379" s="200"/>
      <c r="KUM379" s="200"/>
      <c r="KUP379" s="200"/>
      <c r="KUS379" s="200"/>
      <c r="KUV379" s="200"/>
      <c r="KVE379" s="200"/>
      <c r="KVK379" s="200"/>
      <c r="KVN379" s="200"/>
      <c r="KVQ379" s="200"/>
      <c r="KVT379" s="200"/>
      <c r="KVZ379" s="200"/>
      <c r="KWI379" s="200"/>
      <c r="KWK379" s="200"/>
      <c r="KWL379" s="200"/>
      <c r="KWN379" s="200"/>
      <c r="KWQ379" s="200"/>
      <c r="KWT379" s="200"/>
      <c r="KWW379" s="200"/>
      <c r="KWZ379" s="200"/>
      <c r="KXC379" s="200"/>
      <c r="KXE379" s="200"/>
      <c r="KXG379" s="200"/>
      <c r="KXJ379" s="200"/>
      <c r="KXM379" s="200"/>
      <c r="KXP379" s="200"/>
      <c r="KXS379" s="200"/>
      <c r="KXV379" s="200"/>
      <c r="KXY379" s="200"/>
      <c r="KYB379" s="200"/>
      <c r="KYD379" s="200"/>
      <c r="KYG379" s="200"/>
      <c r="KYJ379" s="200"/>
      <c r="KYM379" s="200"/>
      <c r="KYS379" s="200"/>
      <c r="KYV379" s="200"/>
      <c r="KYX379" s="200"/>
      <c r="LAE379" s="200"/>
      <c r="LAH379" s="200"/>
      <c r="LAK379" s="200"/>
      <c r="LAN379" s="200"/>
      <c r="LAQ379" s="200"/>
      <c r="LAR379" s="200"/>
      <c r="LAS379" s="200"/>
      <c r="LAV379" s="200"/>
      <c r="LAY379" s="200"/>
      <c r="LBB379" s="200"/>
      <c r="LBE379" s="200"/>
      <c r="LBG379" s="200"/>
      <c r="LBU379" s="200"/>
      <c r="LBV379" s="200"/>
      <c r="LBW379" s="200"/>
      <c r="LBX379" s="200"/>
      <c r="LBY379" s="200"/>
      <c r="LBZ379" s="200"/>
      <c r="LCA379" s="200"/>
      <c r="LCB379" s="200"/>
      <c r="LCC379" s="200"/>
      <c r="LCD379" s="200"/>
      <c r="LCE379" s="200"/>
      <c r="LCF379" s="200"/>
      <c r="LCG379" s="200"/>
      <c r="LCH379" s="200"/>
      <c r="LCI379" s="200"/>
      <c r="LCJ379" s="200"/>
      <c r="LCK379" s="200"/>
      <c r="LCL379" s="200"/>
      <c r="LCM379" s="200"/>
      <c r="LCS379" s="200"/>
      <c r="LCT379" s="200"/>
      <c r="LCU379" s="200"/>
      <c r="LCV379" s="200"/>
      <c r="LCW379" s="200"/>
      <c r="LCX379" s="200"/>
      <c r="LCY379" s="200"/>
      <c r="LDA379" s="200"/>
      <c r="LDB379" s="200"/>
      <c r="LDC379" s="200"/>
      <c r="LDD379" s="200"/>
      <c r="LDE379" s="200"/>
      <c r="LDF379" s="200"/>
      <c r="LDG379" s="200"/>
      <c r="LDH379" s="200"/>
      <c r="LDK379" s="200"/>
      <c r="LDN379" s="200"/>
      <c r="LDQ379" s="200"/>
      <c r="LDT379" s="200"/>
      <c r="LDW379" s="200"/>
      <c r="LDZ379" s="200"/>
      <c r="LEI379" s="200"/>
      <c r="LEL379" s="200"/>
      <c r="LEO379" s="200"/>
      <c r="LER379" s="200"/>
      <c r="LFA379" s="200"/>
      <c r="LFG379" s="200"/>
      <c r="LFJ379" s="200"/>
      <c r="LFM379" s="200"/>
      <c r="LFP379" s="200"/>
      <c r="LFV379" s="200"/>
      <c r="LGE379" s="200"/>
      <c r="LGG379" s="200"/>
      <c r="LGH379" s="200"/>
      <c r="LGJ379" s="200"/>
      <c r="LGM379" s="200"/>
      <c r="LGP379" s="200"/>
      <c r="LGS379" s="200"/>
      <c r="LGV379" s="200"/>
      <c r="LGY379" s="200"/>
      <c r="LHA379" s="200"/>
      <c r="LHC379" s="200"/>
      <c r="LHF379" s="200"/>
      <c r="LHI379" s="200"/>
      <c r="LHL379" s="200"/>
      <c r="LHO379" s="200"/>
      <c r="LHR379" s="200"/>
      <c r="LHU379" s="200"/>
      <c r="LHX379" s="200"/>
      <c r="LHZ379" s="200"/>
      <c r="LIC379" s="200"/>
      <c r="LIF379" s="200"/>
      <c r="LII379" s="200"/>
      <c r="LIO379" s="200"/>
      <c r="LIR379" s="200"/>
      <c r="LIT379" s="200"/>
      <c r="LKA379" s="200"/>
      <c r="LKD379" s="200"/>
      <c r="LKG379" s="200"/>
      <c r="LKJ379" s="200"/>
      <c r="LKM379" s="200"/>
      <c r="LKN379" s="200"/>
      <c r="LKO379" s="200"/>
      <c r="LKR379" s="200"/>
      <c r="LKU379" s="200"/>
      <c r="LKX379" s="200"/>
      <c r="LLA379" s="200"/>
      <c r="LLC379" s="200"/>
      <c r="LLQ379" s="200"/>
      <c r="LLR379" s="200"/>
      <c r="LLS379" s="200"/>
      <c r="LLT379" s="200"/>
      <c r="LLU379" s="200"/>
      <c r="LLV379" s="200"/>
      <c r="LLW379" s="200"/>
      <c r="LLX379" s="200"/>
      <c r="LLY379" s="200"/>
      <c r="LLZ379" s="200"/>
      <c r="LMA379" s="200"/>
      <c r="LMB379" s="200"/>
      <c r="LMC379" s="200"/>
      <c r="LMD379" s="200"/>
      <c r="LME379" s="200"/>
      <c r="LMF379" s="200"/>
      <c r="LMG379" s="200"/>
      <c r="LMH379" s="200"/>
      <c r="LMI379" s="200"/>
      <c r="LMO379" s="200"/>
      <c r="LMP379" s="200"/>
      <c r="LMQ379" s="200"/>
      <c r="LMR379" s="200"/>
      <c r="LMS379" s="200"/>
      <c r="LMT379" s="200"/>
      <c r="LMU379" s="200"/>
      <c r="LMW379" s="200"/>
      <c r="LMX379" s="200"/>
      <c r="LMY379" s="200"/>
      <c r="LMZ379" s="200"/>
      <c r="LNA379" s="200"/>
      <c r="LNB379" s="200"/>
      <c r="LNC379" s="200"/>
      <c r="LND379" s="200"/>
      <c r="LNG379" s="200"/>
      <c r="LNJ379" s="200"/>
      <c r="LNM379" s="200"/>
      <c r="LNP379" s="200"/>
      <c r="LNS379" s="200"/>
      <c r="LNV379" s="200"/>
      <c r="LOE379" s="200"/>
      <c r="LOH379" s="200"/>
      <c r="LOK379" s="200"/>
      <c r="LON379" s="200"/>
      <c r="LOW379" s="200"/>
      <c r="LPC379" s="200"/>
      <c r="LPF379" s="200"/>
      <c r="LPI379" s="200"/>
      <c r="LPL379" s="200"/>
      <c r="LPR379" s="200"/>
      <c r="LQA379" s="200"/>
      <c r="LQC379" s="200"/>
      <c r="LQD379" s="200"/>
      <c r="LQF379" s="200"/>
      <c r="LQI379" s="200"/>
      <c r="LQL379" s="200"/>
      <c r="LQO379" s="200"/>
      <c r="LQR379" s="200"/>
      <c r="LQU379" s="200"/>
      <c r="LQW379" s="200"/>
      <c r="LQY379" s="200"/>
      <c r="LRB379" s="200"/>
      <c r="LRE379" s="200"/>
      <c r="LRH379" s="200"/>
      <c r="LRK379" s="200"/>
      <c r="LRN379" s="200"/>
      <c r="LRQ379" s="200"/>
      <c r="LRT379" s="200"/>
      <c r="LRV379" s="200"/>
      <c r="LRY379" s="200"/>
      <c r="LSB379" s="200"/>
      <c r="LSE379" s="200"/>
      <c r="LSK379" s="200"/>
      <c r="LSN379" s="200"/>
      <c r="LSP379" s="200"/>
      <c r="LTW379" s="200"/>
      <c r="LTZ379" s="200"/>
      <c r="LUC379" s="200"/>
      <c r="LUF379" s="200"/>
      <c r="LUI379" s="200"/>
      <c r="LUJ379" s="200"/>
      <c r="LUK379" s="200"/>
      <c r="LUN379" s="200"/>
      <c r="LUQ379" s="200"/>
      <c r="LUT379" s="200"/>
      <c r="LUW379" s="200"/>
      <c r="LUY379" s="200"/>
      <c r="LVM379" s="200"/>
      <c r="LVN379" s="200"/>
      <c r="LVO379" s="200"/>
      <c r="LVP379" s="200"/>
      <c r="LVQ379" s="200"/>
      <c r="LVR379" s="200"/>
      <c r="LVS379" s="200"/>
      <c r="LVT379" s="200"/>
      <c r="LVU379" s="200"/>
      <c r="LVV379" s="200"/>
      <c r="LVW379" s="200"/>
      <c r="LVX379" s="200"/>
      <c r="LVY379" s="200"/>
      <c r="LVZ379" s="200"/>
      <c r="LWA379" s="200"/>
      <c r="LWB379" s="200"/>
      <c r="LWC379" s="200"/>
      <c r="LWD379" s="200"/>
      <c r="LWE379" s="200"/>
      <c r="LWK379" s="200"/>
      <c r="LWL379" s="200"/>
      <c r="LWM379" s="200"/>
      <c r="LWN379" s="200"/>
      <c r="LWO379" s="200"/>
      <c r="LWP379" s="200"/>
      <c r="LWQ379" s="200"/>
      <c r="LWS379" s="200"/>
      <c r="LWT379" s="200"/>
      <c r="LWU379" s="200"/>
      <c r="LWV379" s="200"/>
      <c r="LWW379" s="200"/>
      <c r="LWX379" s="200"/>
      <c r="LWY379" s="200"/>
      <c r="LWZ379" s="200"/>
      <c r="LXC379" s="200"/>
      <c r="LXF379" s="200"/>
      <c r="LXI379" s="200"/>
      <c r="LXL379" s="200"/>
      <c r="LXO379" s="200"/>
      <c r="LXR379" s="200"/>
      <c r="LYA379" s="200"/>
      <c r="LYD379" s="200"/>
      <c r="LYG379" s="200"/>
      <c r="LYJ379" s="200"/>
      <c r="LYS379" s="200"/>
      <c r="LYY379" s="200"/>
      <c r="LZB379" s="200"/>
      <c r="LZE379" s="200"/>
      <c r="LZH379" s="200"/>
      <c r="LZN379" s="200"/>
      <c r="LZW379" s="200"/>
      <c r="LZY379" s="200"/>
      <c r="LZZ379" s="200"/>
      <c r="MAB379" s="200"/>
      <c r="MAE379" s="200"/>
      <c r="MAH379" s="200"/>
      <c r="MAK379" s="200"/>
      <c r="MAN379" s="200"/>
      <c r="MAQ379" s="200"/>
      <c r="MAS379" s="200"/>
      <c r="MAU379" s="200"/>
      <c r="MAX379" s="200"/>
      <c r="MBA379" s="200"/>
      <c r="MBD379" s="200"/>
      <c r="MBG379" s="200"/>
      <c r="MBJ379" s="200"/>
      <c r="MBM379" s="200"/>
      <c r="MBP379" s="200"/>
      <c r="MBR379" s="200"/>
      <c r="MBU379" s="200"/>
      <c r="MBX379" s="200"/>
      <c r="MCA379" s="200"/>
      <c r="MCG379" s="200"/>
      <c r="MCJ379" s="200"/>
      <c r="MCL379" s="200"/>
      <c r="MDS379" s="200"/>
      <c r="MDV379" s="200"/>
      <c r="MDY379" s="200"/>
      <c r="MEB379" s="200"/>
      <c r="MEE379" s="200"/>
      <c r="MEF379" s="200"/>
      <c r="MEG379" s="200"/>
      <c r="MEJ379" s="200"/>
      <c r="MEM379" s="200"/>
      <c r="MEP379" s="200"/>
      <c r="MES379" s="200"/>
      <c r="MEU379" s="200"/>
      <c r="MFI379" s="200"/>
      <c r="MFJ379" s="200"/>
      <c r="MFK379" s="200"/>
      <c r="MFL379" s="200"/>
      <c r="MFM379" s="200"/>
      <c r="MFN379" s="200"/>
      <c r="MFO379" s="200"/>
      <c r="MFP379" s="200"/>
      <c r="MFQ379" s="200"/>
      <c r="MFR379" s="200"/>
      <c r="MFS379" s="200"/>
      <c r="MFT379" s="200"/>
      <c r="MFU379" s="200"/>
      <c r="MFV379" s="200"/>
      <c r="MFW379" s="200"/>
      <c r="MFX379" s="200"/>
      <c r="MFY379" s="200"/>
      <c r="MFZ379" s="200"/>
      <c r="MGA379" s="200"/>
      <c r="MGG379" s="200"/>
      <c r="MGH379" s="200"/>
      <c r="MGI379" s="200"/>
      <c r="MGJ379" s="200"/>
      <c r="MGK379" s="200"/>
      <c r="MGL379" s="200"/>
      <c r="MGM379" s="200"/>
      <c r="MGO379" s="200"/>
      <c r="MGP379" s="200"/>
      <c r="MGQ379" s="200"/>
      <c r="MGR379" s="200"/>
      <c r="MGS379" s="200"/>
      <c r="MGT379" s="200"/>
      <c r="MGU379" s="200"/>
      <c r="MGV379" s="200"/>
      <c r="MGY379" s="200"/>
      <c r="MHB379" s="200"/>
      <c r="MHE379" s="200"/>
      <c r="MHH379" s="200"/>
      <c r="MHK379" s="200"/>
      <c r="MHN379" s="200"/>
      <c r="MHW379" s="200"/>
      <c r="MHZ379" s="200"/>
      <c r="MIC379" s="200"/>
      <c r="MIF379" s="200"/>
      <c r="MIO379" s="200"/>
      <c r="MIU379" s="200"/>
      <c r="MIX379" s="200"/>
      <c r="MJA379" s="200"/>
      <c r="MJD379" s="200"/>
      <c r="MJJ379" s="200"/>
      <c r="MJS379" s="200"/>
      <c r="MJU379" s="200"/>
      <c r="MJV379" s="200"/>
      <c r="MJX379" s="200"/>
      <c r="MKA379" s="200"/>
      <c r="MKD379" s="200"/>
      <c r="MKG379" s="200"/>
      <c r="MKJ379" s="200"/>
      <c r="MKM379" s="200"/>
      <c r="MKO379" s="200"/>
      <c r="MKQ379" s="200"/>
      <c r="MKT379" s="200"/>
      <c r="MKW379" s="200"/>
      <c r="MKZ379" s="200"/>
      <c r="MLC379" s="200"/>
      <c r="MLF379" s="200"/>
      <c r="MLI379" s="200"/>
      <c r="MLL379" s="200"/>
      <c r="MLN379" s="200"/>
      <c r="MLQ379" s="200"/>
      <c r="MLT379" s="200"/>
      <c r="MLW379" s="200"/>
      <c r="MMC379" s="200"/>
      <c r="MMF379" s="200"/>
      <c r="MMH379" s="200"/>
      <c r="MNO379" s="200"/>
      <c r="MNR379" s="200"/>
      <c r="MNU379" s="200"/>
      <c r="MNX379" s="200"/>
      <c r="MOA379" s="200"/>
      <c r="MOB379" s="200"/>
      <c r="MOC379" s="200"/>
      <c r="MOF379" s="200"/>
      <c r="MOI379" s="200"/>
      <c r="MOL379" s="200"/>
      <c r="MOO379" s="200"/>
      <c r="MOQ379" s="200"/>
      <c r="MPE379" s="200"/>
      <c r="MPF379" s="200"/>
      <c r="MPG379" s="200"/>
      <c r="MPH379" s="200"/>
      <c r="MPI379" s="200"/>
      <c r="MPJ379" s="200"/>
      <c r="MPK379" s="200"/>
      <c r="MPL379" s="200"/>
      <c r="MPM379" s="200"/>
      <c r="MPN379" s="200"/>
      <c r="MPO379" s="200"/>
      <c r="MPP379" s="200"/>
      <c r="MPQ379" s="200"/>
      <c r="MPR379" s="200"/>
      <c r="MPS379" s="200"/>
      <c r="MPT379" s="200"/>
      <c r="MPU379" s="200"/>
      <c r="MPV379" s="200"/>
      <c r="MPW379" s="200"/>
      <c r="MQC379" s="200"/>
      <c r="MQD379" s="200"/>
      <c r="MQE379" s="200"/>
      <c r="MQF379" s="200"/>
      <c r="MQG379" s="200"/>
      <c r="MQH379" s="200"/>
      <c r="MQI379" s="200"/>
      <c r="MQK379" s="200"/>
      <c r="MQL379" s="200"/>
      <c r="MQM379" s="200"/>
      <c r="MQN379" s="200"/>
      <c r="MQO379" s="200"/>
      <c r="MQP379" s="200"/>
      <c r="MQQ379" s="200"/>
      <c r="MQR379" s="200"/>
      <c r="MQU379" s="200"/>
      <c r="MQX379" s="200"/>
      <c r="MRA379" s="200"/>
      <c r="MRD379" s="200"/>
      <c r="MRG379" s="200"/>
      <c r="MRJ379" s="200"/>
      <c r="MRS379" s="200"/>
      <c r="MRV379" s="200"/>
      <c r="MRY379" s="200"/>
      <c r="MSB379" s="200"/>
      <c r="MSK379" s="200"/>
      <c r="MSQ379" s="200"/>
      <c r="MST379" s="200"/>
      <c r="MSW379" s="200"/>
      <c r="MSZ379" s="200"/>
      <c r="MTF379" s="200"/>
      <c r="MTO379" s="200"/>
      <c r="MTQ379" s="200"/>
      <c r="MTR379" s="200"/>
      <c r="MTT379" s="200"/>
      <c r="MTW379" s="200"/>
      <c r="MTZ379" s="200"/>
      <c r="MUC379" s="200"/>
      <c r="MUF379" s="200"/>
      <c r="MUI379" s="200"/>
      <c r="MUK379" s="200"/>
      <c r="MUM379" s="200"/>
      <c r="MUP379" s="200"/>
      <c r="MUS379" s="200"/>
      <c r="MUV379" s="200"/>
      <c r="MUY379" s="200"/>
      <c r="MVB379" s="200"/>
      <c r="MVE379" s="200"/>
      <c r="MVH379" s="200"/>
      <c r="MVJ379" s="200"/>
      <c r="MVM379" s="200"/>
      <c r="MVP379" s="200"/>
      <c r="MVS379" s="200"/>
      <c r="MVY379" s="200"/>
      <c r="MWB379" s="200"/>
      <c r="MWD379" s="200"/>
      <c r="MXK379" s="200"/>
      <c r="MXN379" s="200"/>
      <c r="MXQ379" s="200"/>
      <c r="MXT379" s="200"/>
      <c r="MXW379" s="200"/>
      <c r="MXX379" s="200"/>
      <c r="MXY379" s="200"/>
      <c r="MYB379" s="200"/>
      <c r="MYE379" s="200"/>
      <c r="MYH379" s="200"/>
      <c r="MYK379" s="200"/>
      <c r="MYM379" s="200"/>
      <c r="MZA379" s="200"/>
      <c r="MZB379" s="200"/>
      <c r="MZC379" s="200"/>
      <c r="MZD379" s="200"/>
      <c r="MZE379" s="200"/>
      <c r="MZF379" s="200"/>
      <c r="MZG379" s="200"/>
      <c r="MZH379" s="200"/>
      <c r="MZI379" s="200"/>
      <c r="MZJ379" s="200"/>
      <c r="MZK379" s="200"/>
      <c r="MZL379" s="200"/>
      <c r="MZM379" s="200"/>
      <c r="MZN379" s="200"/>
      <c r="MZO379" s="200"/>
      <c r="MZP379" s="200"/>
      <c r="MZQ379" s="200"/>
      <c r="MZR379" s="200"/>
      <c r="MZS379" s="200"/>
      <c r="MZY379" s="200"/>
      <c r="MZZ379" s="200"/>
      <c r="NAA379" s="200"/>
      <c r="NAB379" s="200"/>
      <c r="NAC379" s="200"/>
      <c r="NAD379" s="200"/>
      <c r="NAE379" s="200"/>
      <c r="NAG379" s="200"/>
      <c r="NAH379" s="200"/>
      <c r="NAI379" s="200"/>
      <c r="NAJ379" s="200"/>
      <c r="NAK379" s="200"/>
      <c r="NAL379" s="200"/>
      <c r="NAM379" s="200"/>
      <c r="NAN379" s="200"/>
      <c r="NAQ379" s="200"/>
      <c r="NAT379" s="200"/>
      <c r="NAW379" s="200"/>
      <c r="NAZ379" s="200"/>
      <c r="NBC379" s="200"/>
      <c r="NBF379" s="200"/>
      <c r="NBO379" s="200"/>
      <c r="NBR379" s="200"/>
      <c r="NBU379" s="200"/>
      <c r="NBX379" s="200"/>
      <c r="NCG379" s="200"/>
      <c r="NCM379" s="200"/>
      <c r="NCP379" s="200"/>
      <c r="NCS379" s="200"/>
      <c r="NCV379" s="200"/>
      <c r="NDB379" s="200"/>
      <c r="NDK379" s="200"/>
      <c r="NDM379" s="200"/>
      <c r="NDN379" s="200"/>
      <c r="NDP379" s="200"/>
      <c r="NDS379" s="200"/>
      <c r="NDV379" s="200"/>
      <c r="NDY379" s="200"/>
      <c r="NEB379" s="200"/>
      <c r="NEE379" s="200"/>
      <c r="NEG379" s="200"/>
      <c r="NEI379" s="200"/>
      <c r="NEL379" s="200"/>
      <c r="NEO379" s="200"/>
      <c r="NER379" s="200"/>
      <c r="NEU379" s="200"/>
      <c r="NEX379" s="200"/>
      <c r="NFA379" s="200"/>
      <c r="NFD379" s="200"/>
      <c r="NFF379" s="200"/>
      <c r="NFI379" s="200"/>
      <c r="NFL379" s="200"/>
      <c r="NFO379" s="200"/>
      <c r="NFU379" s="200"/>
      <c r="NFX379" s="200"/>
      <c r="NFZ379" s="200"/>
      <c r="NHG379" s="200"/>
      <c r="NHJ379" s="200"/>
      <c r="NHM379" s="200"/>
      <c r="NHP379" s="200"/>
      <c r="NHS379" s="200"/>
      <c r="NHT379" s="200"/>
      <c r="NHU379" s="200"/>
      <c r="NHX379" s="200"/>
      <c r="NIA379" s="200"/>
      <c r="NID379" s="200"/>
      <c r="NIG379" s="200"/>
      <c r="NII379" s="200"/>
      <c r="NIW379" s="200"/>
      <c r="NIX379" s="200"/>
      <c r="NIY379" s="200"/>
      <c r="NIZ379" s="200"/>
      <c r="NJA379" s="200"/>
      <c r="NJB379" s="200"/>
      <c r="NJC379" s="200"/>
      <c r="NJD379" s="200"/>
      <c r="NJE379" s="200"/>
      <c r="NJF379" s="200"/>
      <c r="NJG379" s="200"/>
      <c r="NJH379" s="200"/>
      <c r="NJI379" s="200"/>
      <c r="NJJ379" s="200"/>
      <c r="NJK379" s="200"/>
      <c r="NJL379" s="200"/>
      <c r="NJM379" s="200"/>
      <c r="NJN379" s="200"/>
      <c r="NJO379" s="200"/>
      <c r="NJU379" s="200"/>
      <c r="NJV379" s="200"/>
      <c r="NJW379" s="200"/>
      <c r="NJX379" s="200"/>
      <c r="NJY379" s="200"/>
      <c r="NJZ379" s="200"/>
      <c r="NKA379" s="200"/>
      <c r="NKC379" s="200"/>
      <c r="NKD379" s="200"/>
      <c r="NKE379" s="200"/>
      <c r="NKF379" s="200"/>
      <c r="NKG379" s="200"/>
      <c r="NKH379" s="200"/>
      <c r="NKI379" s="200"/>
      <c r="NKJ379" s="200"/>
      <c r="NKM379" s="200"/>
      <c r="NKP379" s="200"/>
      <c r="NKS379" s="200"/>
      <c r="NKV379" s="200"/>
      <c r="NKY379" s="200"/>
      <c r="NLB379" s="200"/>
      <c r="NLK379" s="200"/>
      <c r="NLN379" s="200"/>
      <c r="NLQ379" s="200"/>
      <c r="NLT379" s="200"/>
      <c r="NMC379" s="200"/>
      <c r="NMI379" s="200"/>
      <c r="NML379" s="200"/>
      <c r="NMO379" s="200"/>
      <c r="NMR379" s="200"/>
      <c r="NMX379" s="200"/>
      <c r="NNG379" s="200"/>
      <c r="NNI379" s="200"/>
      <c r="NNJ379" s="200"/>
      <c r="NNL379" s="200"/>
      <c r="NNO379" s="200"/>
      <c r="NNR379" s="200"/>
      <c r="NNU379" s="200"/>
      <c r="NNX379" s="200"/>
      <c r="NOA379" s="200"/>
      <c r="NOC379" s="200"/>
      <c r="NOE379" s="200"/>
      <c r="NOH379" s="200"/>
      <c r="NOK379" s="200"/>
      <c r="NON379" s="200"/>
      <c r="NOQ379" s="200"/>
      <c r="NOT379" s="200"/>
      <c r="NOW379" s="200"/>
      <c r="NOZ379" s="200"/>
      <c r="NPB379" s="200"/>
      <c r="NPE379" s="200"/>
      <c r="NPH379" s="200"/>
      <c r="NPK379" s="200"/>
      <c r="NPQ379" s="200"/>
      <c r="NPT379" s="200"/>
      <c r="NPV379" s="200"/>
      <c r="NRC379" s="200"/>
      <c r="NRF379" s="200"/>
      <c r="NRI379" s="200"/>
      <c r="NRL379" s="200"/>
      <c r="NRO379" s="200"/>
      <c r="NRP379" s="200"/>
      <c r="NRQ379" s="200"/>
      <c r="NRT379" s="200"/>
      <c r="NRW379" s="200"/>
      <c r="NRZ379" s="200"/>
      <c r="NSC379" s="200"/>
      <c r="NSE379" s="200"/>
      <c r="NSS379" s="200"/>
      <c r="NST379" s="200"/>
      <c r="NSU379" s="200"/>
      <c r="NSV379" s="200"/>
      <c r="NSW379" s="200"/>
      <c r="NSX379" s="200"/>
      <c r="NSY379" s="200"/>
      <c r="NSZ379" s="200"/>
      <c r="NTA379" s="200"/>
      <c r="NTB379" s="200"/>
      <c r="NTC379" s="200"/>
      <c r="NTD379" s="200"/>
      <c r="NTE379" s="200"/>
      <c r="NTF379" s="200"/>
      <c r="NTG379" s="200"/>
      <c r="NTH379" s="200"/>
      <c r="NTI379" s="200"/>
      <c r="NTJ379" s="200"/>
      <c r="NTK379" s="200"/>
      <c r="NTQ379" s="200"/>
      <c r="NTR379" s="200"/>
      <c r="NTS379" s="200"/>
      <c r="NTT379" s="200"/>
      <c r="NTU379" s="200"/>
      <c r="NTV379" s="200"/>
      <c r="NTW379" s="200"/>
      <c r="NTY379" s="200"/>
      <c r="NTZ379" s="200"/>
      <c r="NUA379" s="200"/>
      <c r="NUB379" s="200"/>
      <c r="NUC379" s="200"/>
      <c r="NUD379" s="200"/>
      <c r="NUE379" s="200"/>
      <c r="NUF379" s="200"/>
      <c r="NUI379" s="200"/>
      <c r="NUL379" s="200"/>
      <c r="NUO379" s="200"/>
      <c r="NUR379" s="200"/>
      <c r="NUU379" s="200"/>
      <c r="NUX379" s="200"/>
      <c r="NVG379" s="200"/>
      <c r="NVJ379" s="200"/>
      <c r="NVM379" s="200"/>
      <c r="NVP379" s="200"/>
      <c r="NVY379" s="200"/>
      <c r="NWE379" s="200"/>
      <c r="NWH379" s="200"/>
      <c r="NWK379" s="200"/>
      <c r="NWN379" s="200"/>
      <c r="NWT379" s="200"/>
      <c r="NXC379" s="200"/>
      <c r="NXE379" s="200"/>
      <c r="NXF379" s="200"/>
      <c r="NXH379" s="200"/>
      <c r="NXK379" s="200"/>
      <c r="NXN379" s="200"/>
      <c r="NXQ379" s="200"/>
      <c r="NXT379" s="200"/>
      <c r="NXW379" s="200"/>
      <c r="NXY379" s="200"/>
      <c r="NYA379" s="200"/>
      <c r="NYD379" s="200"/>
      <c r="NYG379" s="200"/>
      <c r="NYJ379" s="200"/>
      <c r="NYM379" s="200"/>
      <c r="NYP379" s="200"/>
      <c r="NYS379" s="200"/>
      <c r="NYV379" s="200"/>
      <c r="NYX379" s="200"/>
      <c r="NZA379" s="200"/>
      <c r="NZD379" s="200"/>
      <c r="NZG379" s="200"/>
      <c r="NZM379" s="200"/>
      <c r="NZP379" s="200"/>
      <c r="NZR379" s="200"/>
      <c r="OAY379" s="200"/>
      <c r="OBB379" s="200"/>
      <c r="OBE379" s="200"/>
      <c r="OBH379" s="200"/>
      <c r="OBK379" s="200"/>
      <c r="OBL379" s="200"/>
      <c r="OBM379" s="200"/>
      <c r="OBP379" s="200"/>
      <c r="OBS379" s="200"/>
      <c r="OBV379" s="200"/>
      <c r="OBY379" s="200"/>
      <c r="OCA379" s="200"/>
      <c r="OCO379" s="200"/>
      <c r="OCP379" s="200"/>
      <c r="OCQ379" s="200"/>
      <c r="OCR379" s="200"/>
      <c r="OCS379" s="200"/>
      <c r="OCT379" s="200"/>
      <c r="OCU379" s="200"/>
      <c r="OCV379" s="200"/>
      <c r="OCW379" s="200"/>
      <c r="OCX379" s="200"/>
      <c r="OCY379" s="200"/>
      <c r="OCZ379" s="200"/>
      <c r="ODA379" s="200"/>
      <c r="ODB379" s="200"/>
      <c r="ODC379" s="200"/>
      <c r="ODD379" s="200"/>
      <c r="ODE379" s="200"/>
      <c r="ODF379" s="200"/>
      <c r="ODG379" s="200"/>
      <c r="ODM379" s="200"/>
      <c r="ODN379" s="200"/>
      <c r="ODO379" s="200"/>
      <c r="ODP379" s="200"/>
      <c r="ODQ379" s="200"/>
      <c r="ODR379" s="200"/>
      <c r="ODS379" s="200"/>
      <c r="ODU379" s="200"/>
      <c r="ODV379" s="200"/>
      <c r="ODW379" s="200"/>
      <c r="ODX379" s="200"/>
      <c r="ODY379" s="200"/>
      <c r="ODZ379" s="200"/>
      <c r="OEA379" s="200"/>
      <c r="OEB379" s="200"/>
      <c r="OEE379" s="200"/>
      <c r="OEH379" s="200"/>
      <c r="OEK379" s="200"/>
      <c r="OEN379" s="200"/>
      <c r="OEQ379" s="200"/>
      <c r="OET379" s="200"/>
      <c r="OFC379" s="200"/>
      <c r="OFF379" s="200"/>
      <c r="OFI379" s="200"/>
      <c r="OFL379" s="200"/>
      <c r="OFU379" s="200"/>
      <c r="OGA379" s="200"/>
      <c r="OGD379" s="200"/>
      <c r="OGG379" s="200"/>
      <c r="OGJ379" s="200"/>
      <c r="OGP379" s="200"/>
      <c r="OGY379" s="200"/>
      <c r="OHA379" s="200"/>
      <c r="OHB379" s="200"/>
      <c r="OHD379" s="200"/>
      <c r="OHG379" s="200"/>
      <c r="OHJ379" s="200"/>
      <c r="OHM379" s="200"/>
      <c r="OHP379" s="200"/>
      <c r="OHS379" s="200"/>
      <c r="OHU379" s="200"/>
      <c r="OHW379" s="200"/>
      <c r="OHZ379" s="200"/>
      <c r="OIC379" s="200"/>
      <c r="OIF379" s="200"/>
      <c r="OII379" s="200"/>
      <c r="OIL379" s="200"/>
      <c r="OIO379" s="200"/>
      <c r="OIR379" s="200"/>
      <c r="OIT379" s="200"/>
      <c r="OIW379" s="200"/>
      <c r="OIZ379" s="200"/>
      <c r="OJC379" s="200"/>
      <c r="OJI379" s="200"/>
      <c r="OJL379" s="200"/>
      <c r="OJN379" s="200"/>
      <c r="OKU379" s="200"/>
      <c r="OKX379" s="200"/>
      <c r="OLA379" s="200"/>
      <c r="OLD379" s="200"/>
      <c r="OLG379" s="200"/>
      <c r="OLH379" s="200"/>
      <c r="OLI379" s="200"/>
      <c r="OLL379" s="200"/>
      <c r="OLO379" s="200"/>
      <c r="OLR379" s="200"/>
      <c r="OLU379" s="200"/>
      <c r="OLW379" s="200"/>
      <c r="OMK379" s="200"/>
      <c r="OML379" s="200"/>
      <c r="OMM379" s="200"/>
      <c r="OMN379" s="200"/>
      <c r="OMO379" s="200"/>
      <c r="OMP379" s="200"/>
      <c r="OMQ379" s="200"/>
      <c r="OMR379" s="200"/>
      <c r="OMS379" s="200"/>
      <c r="OMT379" s="200"/>
      <c r="OMU379" s="200"/>
      <c r="OMV379" s="200"/>
      <c r="OMW379" s="200"/>
      <c r="OMX379" s="200"/>
      <c r="OMY379" s="200"/>
      <c r="OMZ379" s="200"/>
      <c r="ONA379" s="200"/>
      <c r="ONB379" s="200"/>
      <c r="ONC379" s="200"/>
      <c r="ONI379" s="200"/>
      <c r="ONJ379" s="200"/>
      <c r="ONK379" s="200"/>
      <c r="ONL379" s="200"/>
      <c r="ONM379" s="200"/>
      <c r="ONN379" s="200"/>
      <c r="ONO379" s="200"/>
      <c r="ONQ379" s="200"/>
      <c r="ONR379" s="200"/>
      <c r="ONS379" s="200"/>
      <c r="ONT379" s="200"/>
      <c r="ONU379" s="200"/>
      <c r="ONV379" s="200"/>
      <c r="ONW379" s="200"/>
      <c r="ONX379" s="200"/>
      <c r="OOA379" s="200"/>
      <c r="OOD379" s="200"/>
      <c r="OOG379" s="200"/>
      <c r="OOJ379" s="200"/>
      <c r="OOM379" s="200"/>
      <c r="OOP379" s="200"/>
      <c r="OOY379" s="200"/>
      <c r="OPB379" s="200"/>
      <c r="OPE379" s="200"/>
      <c r="OPH379" s="200"/>
      <c r="OPQ379" s="200"/>
      <c r="OPW379" s="200"/>
      <c r="OPZ379" s="200"/>
      <c r="OQC379" s="200"/>
      <c r="OQF379" s="200"/>
      <c r="OQL379" s="200"/>
      <c r="OQU379" s="200"/>
      <c r="OQW379" s="200"/>
      <c r="OQX379" s="200"/>
      <c r="OQZ379" s="200"/>
      <c r="ORC379" s="200"/>
      <c r="ORF379" s="200"/>
      <c r="ORI379" s="200"/>
      <c r="ORL379" s="200"/>
      <c r="ORO379" s="200"/>
      <c r="ORQ379" s="200"/>
      <c r="ORS379" s="200"/>
      <c r="ORV379" s="200"/>
      <c r="ORY379" s="200"/>
      <c r="OSB379" s="200"/>
      <c r="OSE379" s="200"/>
      <c r="OSH379" s="200"/>
      <c r="OSK379" s="200"/>
      <c r="OSN379" s="200"/>
      <c r="OSP379" s="200"/>
      <c r="OSS379" s="200"/>
      <c r="OSV379" s="200"/>
      <c r="OSY379" s="200"/>
      <c r="OTE379" s="200"/>
      <c r="OTH379" s="200"/>
      <c r="OTJ379" s="200"/>
      <c r="OUQ379" s="200"/>
      <c r="OUT379" s="200"/>
      <c r="OUW379" s="200"/>
      <c r="OUZ379" s="200"/>
      <c r="OVC379" s="200"/>
      <c r="OVD379" s="200"/>
      <c r="OVE379" s="200"/>
      <c r="OVH379" s="200"/>
      <c r="OVK379" s="200"/>
      <c r="OVN379" s="200"/>
      <c r="OVQ379" s="200"/>
      <c r="OVS379" s="200"/>
      <c r="OWG379" s="200"/>
      <c r="OWH379" s="200"/>
      <c r="OWI379" s="200"/>
      <c r="OWJ379" s="200"/>
      <c r="OWK379" s="200"/>
      <c r="OWL379" s="200"/>
      <c r="OWM379" s="200"/>
      <c r="OWN379" s="200"/>
      <c r="OWO379" s="200"/>
      <c r="OWP379" s="200"/>
      <c r="OWQ379" s="200"/>
      <c r="OWR379" s="200"/>
      <c r="OWS379" s="200"/>
      <c r="OWT379" s="200"/>
      <c r="OWU379" s="200"/>
      <c r="OWV379" s="200"/>
      <c r="OWW379" s="200"/>
      <c r="OWX379" s="200"/>
      <c r="OWY379" s="200"/>
      <c r="OXE379" s="200"/>
      <c r="OXF379" s="200"/>
      <c r="OXG379" s="200"/>
      <c r="OXH379" s="200"/>
      <c r="OXI379" s="200"/>
      <c r="OXJ379" s="200"/>
      <c r="OXK379" s="200"/>
      <c r="OXM379" s="200"/>
      <c r="OXN379" s="200"/>
      <c r="OXO379" s="200"/>
      <c r="OXP379" s="200"/>
      <c r="OXQ379" s="200"/>
      <c r="OXR379" s="200"/>
      <c r="OXS379" s="200"/>
      <c r="OXT379" s="200"/>
      <c r="OXW379" s="200"/>
      <c r="OXZ379" s="200"/>
      <c r="OYC379" s="200"/>
      <c r="OYF379" s="200"/>
      <c r="OYI379" s="200"/>
      <c r="OYL379" s="200"/>
      <c r="OYU379" s="200"/>
      <c r="OYX379" s="200"/>
      <c r="OZA379" s="200"/>
      <c r="OZD379" s="200"/>
      <c r="OZM379" s="200"/>
      <c r="OZS379" s="200"/>
      <c r="OZV379" s="200"/>
      <c r="OZY379" s="200"/>
      <c r="PAB379" s="200"/>
      <c r="PAH379" s="200"/>
      <c r="PAQ379" s="200"/>
      <c r="PAS379" s="200"/>
      <c r="PAT379" s="200"/>
      <c r="PAV379" s="200"/>
      <c r="PAY379" s="200"/>
      <c r="PBB379" s="200"/>
      <c r="PBE379" s="200"/>
      <c r="PBH379" s="200"/>
      <c r="PBK379" s="200"/>
      <c r="PBM379" s="200"/>
      <c r="PBO379" s="200"/>
      <c r="PBR379" s="200"/>
      <c r="PBU379" s="200"/>
      <c r="PBX379" s="200"/>
      <c r="PCA379" s="200"/>
      <c r="PCD379" s="200"/>
      <c r="PCG379" s="200"/>
      <c r="PCJ379" s="200"/>
      <c r="PCL379" s="200"/>
      <c r="PCO379" s="200"/>
      <c r="PCR379" s="200"/>
      <c r="PCU379" s="200"/>
      <c r="PDA379" s="200"/>
      <c r="PDD379" s="200"/>
      <c r="PDF379" s="200"/>
      <c r="PEM379" s="200"/>
      <c r="PEP379" s="200"/>
      <c r="PES379" s="200"/>
      <c r="PEV379" s="200"/>
      <c r="PEY379" s="200"/>
      <c r="PEZ379" s="200"/>
      <c r="PFA379" s="200"/>
      <c r="PFD379" s="200"/>
      <c r="PFG379" s="200"/>
      <c r="PFJ379" s="200"/>
      <c r="PFM379" s="200"/>
      <c r="PFO379" s="200"/>
      <c r="PGC379" s="200"/>
      <c r="PGD379" s="200"/>
      <c r="PGE379" s="200"/>
      <c r="PGF379" s="200"/>
      <c r="PGG379" s="200"/>
      <c r="PGH379" s="200"/>
      <c r="PGI379" s="200"/>
      <c r="PGJ379" s="200"/>
      <c r="PGK379" s="200"/>
      <c r="PGL379" s="200"/>
      <c r="PGM379" s="200"/>
      <c r="PGN379" s="200"/>
      <c r="PGO379" s="200"/>
      <c r="PGP379" s="200"/>
      <c r="PGQ379" s="200"/>
      <c r="PGR379" s="200"/>
      <c r="PGS379" s="200"/>
      <c r="PGT379" s="200"/>
      <c r="PGU379" s="200"/>
      <c r="PHA379" s="200"/>
      <c r="PHB379" s="200"/>
      <c r="PHC379" s="200"/>
      <c r="PHD379" s="200"/>
      <c r="PHE379" s="200"/>
      <c r="PHF379" s="200"/>
      <c r="PHG379" s="200"/>
      <c r="PHI379" s="200"/>
      <c r="PHJ379" s="200"/>
      <c r="PHK379" s="200"/>
      <c r="PHL379" s="200"/>
      <c r="PHM379" s="200"/>
      <c r="PHN379" s="200"/>
      <c r="PHO379" s="200"/>
      <c r="PHP379" s="200"/>
      <c r="PHS379" s="200"/>
      <c r="PHV379" s="200"/>
      <c r="PHY379" s="200"/>
      <c r="PIB379" s="200"/>
      <c r="PIE379" s="200"/>
      <c r="PIH379" s="200"/>
      <c r="PIQ379" s="200"/>
      <c r="PIT379" s="200"/>
      <c r="PIW379" s="200"/>
      <c r="PIZ379" s="200"/>
      <c r="PJI379" s="200"/>
      <c r="PJO379" s="200"/>
      <c r="PJR379" s="200"/>
      <c r="PJU379" s="200"/>
      <c r="PJX379" s="200"/>
      <c r="PKD379" s="200"/>
      <c r="PKM379" s="200"/>
      <c r="PKO379" s="200"/>
      <c r="PKP379" s="200"/>
      <c r="PKR379" s="200"/>
      <c r="PKU379" s="200"/>
      <c r="PKX379" s="200"/>
      <c r="PLA379" s="200"/>
      <c r="PLD379" s="200"/>
      <c r="PLG379" s="200"/>
      <c r="PLI379" s="200"/>
      <c r="PLK379" s="200"/>
      <c r="PLN379" s="200"/>
      <c r="PLQ379" s="200"/>
      <c r="PLT379" s="200"/>
      <c r="PLW379" s="200"/>
      <c r="PLZ379" s="200"/>
      <c r="PMC379" s="200"/>
      <c r="PMF379" s="200"/>
      <c r="PMH379" s="200"/>
      <c r="PMK379" s="200"/>
      <c r="PMN379" s="200"/>
      <c r="PMQ379" s="200"/>
      <c r="PMW379" s="200"/>
      <c r="PMZ379" s="200"/>
      <c r="PNB379" s="200"/>
      <c r="POI379" s="200"/>
      <c r="POL379" s="200"/>
      <c r="POO379" s="200"/>
      <c r="POR379" s="200"/>
      <c r="POU379" s="200"/>
      <c r="POV379" s="200"/>
      <c r="POW379" s="200"/>
      <c r="POZ379" s="200"/>
      <c r="PPC379" s="200"/>
      <c r="PPF379" s="200"/>
      <c r="PPI379" s="200"/>
      <c r="PPK379" s="200"/>
      <c r="PPY379" s="200"/>
      <c r="PPZ379" s="200"/>
      <c r="PQA379" s="200"/>
      <c r="PQB379" s="200"/>
      <c r="PQC379" s="200"/>
      <c r="PQD379" s="200"/>
      <c r="PQE379" s="200"/>
      <c r="PQF379" s="200"/>
      <c r="PQG379" s="200"/>
      <c r="PQH379" s="200"/>
      <c r="PQI379" s="200"/>
      <c r="PQJ379" s="200"/>
      <c r="PQK379" s="200"/>
      <c r="PQL379" s="200"/>
      <c r="PQM379" s="200"/>
      <c r="PQN379" s="200"/>
      <c r="PQO379" s="200"/>
      <c r="PQP379" s="200"/>
      <c r="PQQ379" s="200"/>
      <c r="PQW379" s="200"/>
      <c r="PQX379" s="200"/>
      <c r="PQY379" s="200"/>
      <c r="PQZ379" s="200"/>
      <c r="PRA379" s="200"/>
      <c r="PRB379" s="200"/>
      <c r="PRC379" s="200"/>
      <c r="PRE379" s="200"/>
      <c r="PRF379" s="200"/>
      <c r="PRG379" s="200"/>
      <c r="PRH379" s="200"/>
      <c r="PRI379" s="200"/>
      <c r="PRJ379" s="200"/>
      <c r="PRK379" s="200"/>
      <c r="PRL379" s="200"/>
      <c r="PRO379" s="200"/>
      <c r="PRR379" s="200"/>
      <c r="PRU379" s="200"/>
      <c r="PRX379" s="200"/>
      <c r="PSA379" s="200"/>
      <c r="PSD379" s="200"/>
      <c r="PSM379" s="200"/>
      <c r="PSP379" s="200"/>
      <c r="PSS379" s="200"/>
      <c r="PSV379" s="200"/>
      <c r="PTE379" s="200"/>
      <c r="PTK379" s="200"/>
      <c r="PTN379" s="200"/>
      <c r="PTQ379" s="200"/>
      <c r="PTT379" s="200"/>
      <c r="PTZ379" s="200"/>
      <c r="PUI379" s="200"/>
      <c r="PUK379" s="200"/>
      <c r="PUL379" s="200"/>
      <c r="PUN379" s="200"/>
      <c r="PUQ379" s="200"/>
      <c r="PUT379" s="200"/>
      <c r="PUW379" s="200"/>
      <c r="PUZ379" s="200"/>
      <c r="PVC379" s="200"/>
      <c r="PVE379" s="200"/>
      <c r="PVG379" s="200"/>
      <c r="PVJ379" s="200"/>
      <c r="PVM379" s="200"/>
      <c r="PVP379" s="200"/>
      <c r="PVS379" s="200"/>
      <c r="PVV379" s="200"/>
      <c r="PVY379" s="200"/>
      <c r="PWB379" s="200"/>
      <c r="PWD379" s="200"/>
      <c r="PWG379" s="200"/>
      <c r="PWJ379" s="200"/>
      <c r="PWM379" s="200"/>
      <c r="PWS379" s="200"/>
      <c r="PWV379" s="200"/>
      <c r="PWX379" s="200"/>
      <c r="PYE379" s="200"/>
      <c r="PYH379" s="200"/>
      <c r="PYK379" s="200"/>
      <c r="PYN379" s="200"/>
      <c r="PYQ379" s="200"/>
      <c r="PYR379" s="200"/>
      <c r="PYS379" s="200"/>
      <c r="PYV379" s="200"/>
      <c r="PYY379" s="200"/>
      <c r="PZB379" s="200"/>
      <c r="PZE379" s="200"/>
      <c r="PZG379" s="200"/>
      <c r="PZU379" s="200"/>
      <c r="PZV379" s="200"/>
      <c r="PZW379" s="200"/>
      <c r="PZX379" s="200"/>
      <c r="PZY379" s="200"/>
      <c r="PZZ379" s="200"/>
      <c r="QAA379" s="200"/>
      <c r="QAB379" s="200"/>
      <c r="QAC379" s="200"/>
      <c r="QAD379" s="200"/>
      <c r="QAE379" s="200"/>
      <c r="QAF379" s="200"/>
      <c r="QAG379" s="200"/>
      <c r="QAH379" s="200"/>
      <c r="QAI379" s="200"/>
      <c r="QAJ379" s="200"/>
      <c r="QAK379" s="200"/>
      <c r="QAL379" s="200"/>
      <c r="QAM379" s="200"/>
      <c r="QAS379" s="200"/>
      <c r="QAT379" s="200"/>
      <c r="QAU379" s="200"/>
      <c r="QAV379" s="200"/>
      <c r="QAW379" s="200"/>
      <c r="QAX379" s="200"/>
      <c r="QAY379" s="200"/>
      <c r="QBA379" s="200"/>
      <c r="QBB379" s="200"/>
      <c r="QBC379" s="200"/>
      <c r="QBD379" s="200"/>
      <c r="QBE379" s="200"/>
      <c r="QBF379" s="200"/>
      <c r="QBG379" s="200"/>
      <c r="QBH379" s="200"/>
      <c r="QBK379" s="200"/>
      <c r="QBN379" s="200"/>
      <c r="QBQ379" s="200"/>
      <c r="QBT379" s="200"/>
      <c r="QBW379" s="200"/>
      <c r="QBZ379" s="200"/>
      <c r="QCI379" s="200"/>
      <c r="QCL379" s="200"/>
      <c r="QCO379" s="200"/>
      <c r="QCR379" s="200"/>
      <c r="QDA379" s="200"/>
      <c r="QDG379" s="200"/>
      <c r="QDJ379" s="200"/>
      <c r="QDM379" s="200"/>
      <c r="QDP379" s="200"/>
      <c r="QDV379" s="200"/>
      <c r="QEE379" s="200"/>
      <c r="QEG379" s="200"/>
      <c r="QEH379" s="200"/>
      <c r="QEJ379" s="200"/>
      <c r="QEM379" s="200"/>
      <c r="QEP379" s="200"/>
      <c r="QES379" s="200"/>
      <c r="QEV379" s="200"/>
      <c r="QEY379" s="200"/>
      <c r="QFA379" s="200"/>
      <c r="QFC379" s="200"/>
      <c r="QFF379" s="200"/>
      <c r="QFI379" s="200"/>
      <c r="QFL379" s="200"/>
      <c r="QFO379" s="200"/>
      <c r="QFR379" s="200"/>
      <c r="QFU379" s="200"/>
      <c r="QFX379" s="200"/>
      <c r="QFZ379" s="200"/>
      <c r="QGC379" s="200"/>
      <c r="QGF379" s="200"/>
      <c r="QGI379" s="200"/>
      <c r="QGO379" s="200"/>
      <c r="QGR379" s="200"/>
      <c r="QGT379" s="200"/>
      <c r="QIA379" s="200"/>
      <c r="QID379" s="200"/>
      <c r="QIG379" s="200"/>
      <c r="QIJ379" s="200"/>
      <c r="QIM379" s="200"/>
      <c r="QIN379" s="200"/>
      <c r="QIO379" s="200"/>
      <c r="QIR379" s="200"/>
      <c r="QIU379" s="200"/>
      <c r="QIX379" s="200"/>
      <c r="QJA379" s="200"/>
      <c r="QJC379" s="200"/>
      <c r="QJQ379" s="200"/>
      <c r="QJR379" s="200"/>
      <c r="QJS379" s="200"/>
      <c r="QJT379" s="200"/>
      <c r="QJU379" s="200"/>
      <c r="QJV379" s="200"/>
      <c r="QJW379" s="200"/>
      <c r="QJX379" s="200"/>
      <c r="QJY379" s="200"/>
      <c r="QJZ379" s="200"/>
      <c r="QKA379" s="200"/>
      <c r="QKB379" s="200"/>
      <c r="QKC379" s="200"/>
      <c r="QKD379" s="200"/>
      <c r="QKE379" s="200"/>
      <c r="QKF379" s="200"/>
      <c r="QKG379" s="200"/>
      <c r="QKH379" s="200"/>
      <c r="QKI379" s="200"/>
      <c r="QKO379" s="200"/>
      <c r="QKP379" s="200"/>
      <c r="QKQ379" s="200"/>
      <c r="QKR379" s="200"/>
      <c r="QKS379" s="200"/>
      <c r="QKT379" s="200"/>
      <c r="QKU379" s="200"/>
      <c r="QKW379" s="200"/>
      <c r="QKX379" s="200"/>
      <c r="QKY379" s="200"/>
      <c r="QKZ379" s="200"/>
      <c r="QLA379" s="200"/>
      <c r="QLB379" s="200"/>
      <c r="QLC379" s="200"/>
      <c r="QLD379" s="200"/>
      <c r="QLG379" s="200"/>
      <c r="QLJ379" s="200"/>
      <c r="QLM379" s="200"/>
      <c r="QLP379" s="200"/>
      <c r="QLS379" s="200"/>
      <c r="QLV379" s="200"/>
      <c r="QME379" s="200"/>
      <c r="QMH379" s="200"/>
      <c r="QMK379" s="200"/>
      <c r="QMN379" s="200"/>
      <c r="QMW379" s="200"/>
      <c r="QNC379" s="200"/>
      <c r="QNF379" s="200"/>
      <c r="QNI379" s="200"/>
      <c r="QNL379" s="200"/>
      <c r="QNR379" s="200"/>
      <c r="QOA379" s="200"/>
      <c r="QOC379" s="200"/>
      <c r="QOD379" s="200"/>
      <c r="QOF379" s="200"/>
      <c r="QOI379" s="200"/>
      <c r="QOL379" s="200"/>
      <c r="QOO379" s="200"/>
      <c r="QOR379" s="200"/>
      <c r="QOU379" s="200"/>
      <c r="QOW379" s="200"/>
      <c r="QOY379" s="200"/>
      <c r="QPB379" s="200"/>
      <c r="QPE379" s="200"/>
      <c r="QPH379" s="200"/>
      <c r="QPK379" s="200"/>
      <c r="QPN379" s="200"/>
      <c r="QPQ379" s="200"/>
      <c r="QPT379" s="200"/>
      <c r="QPV379" s="200"/>
      <c r="QPY379" s="200"/>
      <c r="QQB379" s="200"/>
      <c r="QQE379" s="200"/>
      <c r="QQK379" s="200"/>
      <c r="QQN379" s="200"/>
      <c r="QQP379" s="200"/>
      <c r="QRW379" s="200"/>
      <c r="QRZ379" s="200"/>
      <c r="QSC379" s="200"/>
      <c r="QSF379" s="200"/>
      <c r="QSI379" s="200"/>
      <c r="QSJ379" s="200"/>
      <c r="QSK379" s="200"/>
      <c r="QSN379" s="200"/>
      <c r="QSQ379" s="200"/>
      <c r="QST379" s="200"/>
      <c r="QSW379" s="200"/>
      <c r="QSY379" s="200"/>
      <c r="QTM379" s="200"/>
      <c r="QTN379" s="200"/>
      <c r="QTO379" s="200"/>
      <c r="QTP379" s="200"/>
      <c r="QTQ379" s="200"/>
      <c r="QTR379" s="200"/>
      <c r="QTS379" s="200"/>
      <c r="QTT379" s="200"/>
      <c r="QTU379" s="200"/>
      <c r="QTV379" s="200"/>
      <c r="QTW379" s="200"/>
      <c r="QTX379" s="200"/>
      <c r="QTY379" s="200"/>
      <c r="QTZ379" s="200"/>
      <c r="QUA379" s="200"/>
      <c r="QUB379" s="200"/>
      <c r="QUC379" s="200"/>
      <c r="QUD379" s="200"/>
      <c r="QUE379" s="200"/>
      <c r="QUK379" s="200"/>
      <c r="QUL379" s="200"/>
      <c r="QUM379" s="200"/>
      <c r="QUN379" s="200"/>
      <c r="QUO379" s="200"/>
      <c r="QUP379" s="200"/>
      <c r="QUQ379" s="200"/>
      <c r="QUS379" s="200"/>
      <c r="QUT379" s="200"/>
      <c r="QUU379" s="200"/>
      <c r="QUV379" s="200"/>
      <c r="QUW379" s="200"/>
      <c r="QUX379" s="200"/>
      <c r="QUY379" s="200"/>
      <c r="QUZ379" s="200"/>
      <c r="QVC379" s="200"/>
      <c r="QVF379" s="200"/>
      <c r="QVI379" s="200"/>
      <c r="QVL379" s="200"/>
      <c r="QVO379" s="200"/>
      <c r="QVR379" s="200"/>
      <c r="QWA379" s="200"/>
      <c r="QWD379" s="200"/>
      <c r="QWG379" s="200"/>
      <c r="QWJ379" s="200"/>
      <c r="QWS379" s="200"/>
      <c r="QWY379" s="200"/>
      <c r="QXB379" s="200"/>
      <c r="QXE379" s="200"/>
      <c r="QXH379" s="200"/>
      <c r="QXN379" s="200"/>
      <c r="QXW379" s="200"/>
      <c r="QXY379" s="200"/>
      <c r="QXZ379" s="200"/>
      <c r="QYB379" s="200"/>
      <c r="QYE379" s="200"/>
      <c r="QYH379" s="200"/>
      <c r="QYK379" s="200"/>
      <c r="QYN379" s="200"/>
      <c r="QYQ379" s="200"/>
      <c r="QYS379" s="200"/>
      <c r="QYU379" s="200"/>
      <c r="QYX379" s="200"/>
      <c r="QZA379" s="200"/>
      <c r="QZD379" s="200"/>
      <c r="QZG379" s="200"/>
      <c r="QZJ379" s="200"/>
      <c r="QZM379" s="200"/>
      <c r="QZP379" s="200"/>
      <c r="QZR379" s="200"/>
      <c r="QZU379" s="200"/>
      <c r="QZX379" s="200"/>
      <c r="RAA379" s="200"/>
      <c r="RAG379" s="200"/>
      <c r="RAJ379" s="200"/>
      <c r="RAL379" s="200"/>
      <c r="RBS379" s="200"/>
      <c r="RBV379" s="200"/>
      <c r="RBY379" s="200"/>
      <c r="RCB379" s="200"/>
      <c r="RCE379" s="200"/>
      <c r="RCF379" s="200"/>
      <c r="RCG379" s="200"/>
      <c r="RCJ379" s="200"/>
      <c r="RCM379" s="200"/>
      <c r="RCP379" s="200"/>
      <c r="RCS379" s="200"/>
      <c r="RCU379" s="200"/>
      <c r="RDI379" s="200"/>
      <c r="RDJ379" s="200"/>
      <c r="RDK379" s="200"/>
      <c r="RDL379" s="200"/>
      <c r="RDM379" s="200"/>
      <c r="RDN379" s="200"/>
      <c r="RDO379" s="200"/>
      <c r="RDP379" s="200"/>
      <c r="RDQ379" s="200"/>
      <c r="RDR379" s="200"/>
      <c r="RDS379" s="200"/>
      <c r="RDT379" s="200"/>
      <c r="RDU379" s="200"/>
      <c r="RDV379" s="200"/>
      <c r="RDW379" s="200"/>
      <c r="RDX379" s="200"/>
      <c r="RDY379" s="200"/>
      <c r="RDZ379" s="200"/>
      <c r="REA379" s="200"/>
      <c r="REG379" s="200"/>
      <c r="REH379" s="200"/>
      <c r="REI379" s="200"/>
      <c r="REJ379" s="200"/>
      <c r="REK379" s="200"/>
      <c r="REL379" s="200"/>
      <c r="REM379" s="200"/>
      <c r="REO379" s="200"/>
      <c r="REP379" s="200"/>
      <c r="REQ379" s="200"/>
      <c r="RER379" s="200"/>
      <c r="RES379" s="200"/>
      <c r="RET379" s="200"/>
      <c r="REU379" s="200"/>
      <c r="REV379" s="200"/>
      <c r="REY379" s="200"/>
      <c r="RFB379" s="200"/>
      <c r="RFE379" s="200"/>
      <c r="RFH379" s="200"/>
      <c r="RFK379" s="200"/>
      <c r="RFN379" s="200"/>
      <c r="RFW379" s="200"/>
      <c r="RFZ379" s="200"/>
      <c r="RGC379" s="200"/>
      <c r="RGF379" s="200"/>
      <c r="RGO379" s="200"/>
      <c r="RGU379" s="200"/>
      <c r="RGX379" s="200"/>
      <c r="RHA379" s="200"/>
      <c r="RHD379" s="200"/>
      <c r="RHJ379" s="200"/>
      <c r="RHS379" s="200"/>
      <c r="RHU379" s="200"/>
      <c r="RHV379" s="200"/>
      <c r="RHX379" s="200"/>
      <c r="RIA379" s="200"/>
      <c r="RID379" s="200"/>
      <c r="RIG379" s="200"/>
      <c r="RIJ379" s="200"/>
      <c r="RIM379" s="200"/>
      <c r="RIO379" s="200"/>
      <c r="RIQ379" s="200"/>
      <c r="RIT379" s="200"/>
      <c r="RIW379" s="200"/>
      <c r="RIZ379" s="200"/>
      <c r="RJC379" s="200"/>
      <c r="RJF379" s="200"/>
      <c r="RJI379" s="200"/>
      <c r="RJL379" s="200"/>
      <c r="RJN379" s="200"/>
      <c r="RJQ379" s="200"/>
      <c r="RJT379" s="200"/>
      <c r="RJW379" s="200"/>
      <c r="RKC379" s="200"/>
      <c r="RKF379" s="200"/>
      <c r="RKH379" s="200"/>
      <c r="RLO379" s="200"/>
      <c r="RLR379" s="200"/>
      <c r="RLU379" s="200"/>
      <c r="RLX379" s="200"/>
      <c r="RMA379" s="200"/>
      <c r="RMB379" s="200"/>
      <c r="RMC379" s="200"/>
      <c r="RMF379" s="200"/>
      <c r="RMI379" s="200"/>
      <c r="RML379" s="200"/>
      <c r="RMO379" s="200"/>
      <c r="RMQ379" s="200"/>
      <c r="RNE379" s="200"/>
      <c r="RNF379" s="200"/>
      <c r="RNG379" s="200"/>
      <c r="RNH379" s="200"/>
      <c r="RNI379" s="200"/>
      <c r="RNJ379" s="200"/>
      <c r="RNK379" s="200"/>
      <c r="RNL379" s="200"/>
      <c r="RNM379" s="200"/>
      <c r="RNN379" s="200"/>
      <c r="RNO379" s="200"/>
      <c r="RNP379" s="200"/>
      <c r="RNQ379" s="200"/>
      <c r="RNR379" s="200"/>
      <c r="RNS379" s="200"/>
      <c r="RNT379" s="200"/>
      <c r="RNU379" s="200"/>
      <c r="RNV379" s="200"/>
      <c r="RNW379" s="200"/>
      <c r="ROC379" s="200"/>
      <c r="ROD379" s="200"/>
      <c r="ROE379" s="200"/>
      <c r="ROF379" s="200"/>
      <c r="ROG379" s="200"/>
      <c r="ROH379" s="200"/>
      <c r="ROI379" s="200"/>
      <c r="ROK379" s="200"/>
      <c r="ROL379" s="200"/>
      <c r="ROM379" s="200"/>
      <c r="RON379" s="200"/>
      <c r="ROO379" s="200"/>
      <c r="ROP379" s="200"/>
      <c r="ROQ379" s="200"/>
      <c r="ROR379" s="200"/>
      <c r="ROU379" s="200"/>
      <c r="ROX379" s="200"/>
      <c r="RPA379" s="200"/>
      <c r="RPD379" s="200"/>
      <c r="RPG379" s="200"/>
      <c r="RPJ379" s="200"/>
      <c r="RPS379" s="200"/>
      <c r="RPV379" s="200"/>
      <c r="RPY379" s="200"/>
      <c r="RQB379" s="200"/>
      <c r="RQK379" s="200"/>
      <c r="RQQ379" s="200"/>
      <c r="RQT379" s="200"/>
      <c r="RQW379" s="200"/>
      <c r="RQZ379" s="200"/>
      <c r="RRF379" s="200"/>
      <c r="RRO379" s="200"/>
      <c r="RRQ379" s="200"/>
      <c r="RRR379" s="200"/>
      <c r="RRT379" s="200"/>
      <c r="RRW379" s="200"/>
      <c r="RRZ379" s="200"/>
      <c r="RSC379" s="200"/>
      <c r="RSF379" s="200"/>
      <c r="RSI379" s="200"/>
      <c r="RSK379" s="200"/>
      <c r="RSM379" s="200"/>
      <c r="RSP379" s="200"/>
      <c r="RSS379" s="200"/>
      <c r="RSV379" s="200"/>
      <c r="RSY379" s="200"/>
      <c r="RTB379" s="200"/>
      <c r="RTE379" s="200"/>
      <c r="RTH379" s="200"/>
      <c r="RTJ379" s="200"/>
      <c r="RTM379" s="200"/>
      <c r="RTP379" s="200"/>
      <c r="RTS379" s="200"/>
      <c r="RTY379" s="200"/>
      <c r="RUB379" s="200"/>
      <c r="RUD379" s="200"/>
      <c r="RVK379" s="200"/>
      <c r="RVN379" s="200"/>
      <c r="RVQ379" s="200"/>
      <c r="RVT379" s="200"/>
      <c r="RVW379" s="200"/>
      <c r="RVX379" s="200"/>
      <c r="RVY379" s="200"/>
      <c r="RWB379" s="200"/>
      <c r="RWE379" s="200"/>
      <c r="RWH379" s="200"/>
      <c r="RWK379" s="200"/>
      <c r="RWM379" s="200"/>
      <c r="RXA379" s="200"/>
      <c r="RXB379" s="200"/>
      <c r="RXC379" s="200"/>
      <c r="RXD379" s="200"/>
      <c r="RXE379" s="200"/>
      <c r="RXF379" s="200"/>
      <c r="RXG379" s="200"/>
      <c r="RXH379" s="200"/>
      <c r="RXI379" s="200"/>
      <c r="RXJ379" s="200"/>
      <c r="RXK379" s="200"/>
      <c r="RXL379" s="200"/>
      <c r="RXM379" s="200"/>
      <c r="RXN379" s="200"/>
      <c r="RXO379" s="200"/>
      <c r="RXP379" s="200"/>
      <c r="RXQ379" s="200"/>
      <c r="RXR379" s="200"/>
      <c r="RXS379" s="200"/>
      <c r="RXY379" s="200"/>
      <c r="RXZ379" s="200"/>
      <c r="RYA379" s="200"/>
      <c r="RYB379" s="200"/>
      <c r="RYC379" s="200"/>
      <c r="RYD379" s="200"/>
      <c r="RYE379" s="200"/>
      <c r="RYG379" s="200"/>
      <c r="RYH379" s="200"/>
      <c r="RYI379" s="200"/>
      <c r="RYJ379" s="200"/>
      <c r="RYK379" s="200"/>
      <c r="RYL379" s="200"/>
      <c r="RYM379" s="200"/>
      <c r="RYN379" s="200"/>
      <c r="RYQ379" s="200"/>
      <c r="RYT379" s="200"/>
      <c r="RYW379" s="200"/>
      <c r="RYZ379" s="200"/>
      <c r="RZC379" s="200"/>
      <c r="RZF379" s="200"/>
      <c r="RZO379" s="200"/>
      <c r="RZR379" s="200"/>
      <c r="RZU379" s="200"/>
      <c r="RZX379" s="200"/>
      <c r="SAG379" s="200"/>
      <c r="SAM379" s="200"/>
      <c r="SAP379" s="200"/>
      <c r="SAS379" s="200"/>
      <c r="SAV379" s="200"/>
      <c r="SBB379" s="200"/>
      <c r="SBK379" s="200"/>
      <c r="SBM379" s="200"/>
      <c r="SBN379" s="200"/>
      <c r="SBP379" s="200"/>
      <c r="SBS379" s="200"/>
      <c r="SBV379" s="200"/>
      <c r="SBY379" s="200"/>
      <c r="SCB379" s="200"/>
      <c r="SCE379" s="200"/>
      <c r="SCG379" s="200"/>
      <c r="SCI379" s="200"/>
      <c r="SCL379" s="200"/>
      <c r="SCO379" s="200"/>
      <c r="SCR379" s="200"/>
      <c r="SCU379" s="200"/>
      <c r="SCX379" s="200"/>
      <c r="SDA379" s="200"/>
      <c r="SDD379" s="200"/>
      <c r="SDF379" s="200"/>
      <c r="SDI379" s="200"/>
      <c r="SDL379" s="200"/>
      <c r="SDO379" s="200"/>
      <c r="SDU379" s="200"/>
      <c r="SDX379" s="200"/>
      <c r="SDZ379" s="200"/>
      <c r="SFG379" s="200"/>
      <c r="SFJ379" s="200"/>
      <c r="SFM379" s="200"/>
      <c r="SFP379" s="200"/>
      <c r="SFS379" s="200"/>
      <c r="SFT379" s="200"/>
      <c r="SFU379" s="200"/>
      <c r="SFX379" s="200"/>
      <c r="SGA379" s="200"/>
      <c r="SGD379" s="200"/>
      <c r="SGG379" s="200"/>
      <c r="SGI379" s="200"/>
      <c r="SGW379" s="200"/>
      <c r="SGX379" s="200"/>
      <c r="SGY379" s="200"/>
      <c r="SGZ379" s="200"/>
      <c r="SHA379" s="200"/>
      <c r="SHB379" s="200"/>
      <c r="SHC379" s="200"/>
      <c r="SHD379" s="200"/>
      <c r="SHE379" s="200"/>
      <c r="SHF379" s="200"/>
      <c r="SHG379" s="200"/>
      <c r="SHH379" s="200"/>
      <c r="SHI379" s="200"/>
      <c r="SHJ379" s="200"/>
      <c r="SHK379" s="200"/>
      <c r="SHL379" s="200"/>
      <c r="SHM379" s="200"/>
      <c r="SHN379" s="200"/>
      <c r="SHO379" s="200"/>
      <c r="SHU379" s="200"/>
      <c r="SHV379" s="200"/>
      <c r="SHW379" s="200"/>
      <c r="SHX379" s="200"/>
      <c r="SHY379" s="200"/>
      <c r="SHZ379" s="200"/>
      <c r="SIA379" s="200"/>
      <c r="SIC379" s="200"/>
      <c r="SID379" s="200"/>
      <c r="SIE379" s="200"/>
      <c r="SIF379" s="200"/>
      <c r="SIG379" s="200"/>
      <c r="SIH379" s="200"/>
      <c r="SII379" s="200"/>
      <c r="SIJ379" s="200"/>
      <c r="SIM379" s="200"/>
      <c r="SIP379" s="200"/>
      <c r="SIS379" s="200"/>
      <c r="SIV379" s="200"/>
      <c r="SIY379" s="200"/>
      <c r="SJB379" s="200"/>
      <c r="SJK379" s="200"/>
      <c r="SJN379" s="200"/>
      <c r="SJQ379" s="200"/>
      <c r="SJT379" s="200"/>
      <c r="SKC379" s="200"/>
      <c r="SKI379" s="200"/>
      <c r="SKL379" s="200"/>
      <c r="SKO379" s="200"/>
      <c r="SKR379" s="200"/>
      <c r="SKX379" s="200"/>
      <c r="SLG379" s="200"/>
      <c r="SLI379" s="200"/>
      <c r="SLJ379" s="200"/>
      <c r="SLL379" s="200"/>
      <c r="SLO379" s="200"/>
      <c r="SLR379" s="200"/>
      <c r="SLU379" s="200"/>
      <c r="SLX379" s="200"/>
      <c r="SMA379" s="200"/>
      <c r="SMC379" s="200"/>
      <c r="SME379" s="200"/>
      <c r="SMH379" s="200"/>
      <c r="SMK379" s="200"/>
      <c r="SMN379" s="200"/>
      <c r="SMQ379" s="200"/>
      <c r="SMT379" s="200"/>
      <c r="SMW379" s="200"/>
      <c r="SMZ379" s="200"/>
      <c r="SNB379" s="200"/>
      <c r="SNE379" s="200"/>
      <c r="SNH379" s="200"/>
      <c r="SNK379" s="200"/>
      <c r="SNQ379" s="200"/>
      <c r="SNT379" s="200"/>
      <c r="SNV379" s="200"/>
      <c r="SPC379" s="200"/>
      <c r="SPF379" s="200"/>
      <c r="SPI379" s="200"/>
      <c r="SPL379" s="200"/>
      <c r="SPO379" s="200"/>
      <c r="SPP379" s="200"/>
      <c r="SPQ379" s="200"/>
      <c r="SPT379" s="200"/>
      <c r="SPW379" s="200"/>
      <c r="SPZ379" s="200"/>
      <c r="SQC379" s="200"/>
      <c r="SQE379" s="200"/>
      <c r="SQS379" s="200"/>
      <c r="SQT379" s="200"/>
      <c r="SQU379" s="200"/>
      <c r="SQV379" s="200"/>
      <c r="SQW379" s="200"/>
      <c r="SQX379" s="200"/>
      <c r="SQY379" s="200"/>
      <c r="SQZ379" s="200"/>
      <c r="SRA379" s="200"/>
      <c r="SRB379" s="200"/>
      <c r="SRC379" s="200"/>
      <c r="SRD379" s="200"/>
      <c r="SRE379" s="200"/>
      <c r="SRF379" s="200"/>
      <c r="SRG379" s="200"/>
      <c r="SRH379" s="200"/>
      <c r="SRI379" s="200"/>
      <c r="SRJ379" s="200"/>
      <c r="SRK379" s="200"/>
      <c r="SRQ379" s="200"/>
      <c r="SRR379" s="200"/>
      <c r="SRS379" s="200"/>
      <c r="SRT379" s="200"/>
      <c r="SRU379" s="200"/>
      <c r="SRV379" s="200"/>
      <c r="SRW379" s="200"/>
      <c r="SRY379" s="200"/>
      <c r="SRZ379" s="200"/>
      <c r="SSA379" s="200"/>
      <c r="SSB379" s="200"/>
      <c r="SSC379" s="200"/>
      <c r="SSD379" s="200"/>
      <c r="SSE379" s="200"/>
      <c r="SSF379" s="200"/>
      <c r="SSI379" s="200"/>
      <c r="SSL379" s="200"/>
      <c r="SSO379" s="200"/>
      <c r="SSR379" s="200"/>
      <c r="SSU379" s="200"/>
      <c r="SSX379" s="200"/>
      <c r="STG379" s="200"/>
      <c r="STJ379" s="200"/>
      <c r="STM379" s="200"/>
      <c r="STP379" s="200"/>
      <c r="STY379" s="200"/>
      <c r="SUE379" s="200"/>
      <c r="SUH379" s="200"/>
      <c r="SUK379" s="200"/>
      <c r="SUN379" s="200"/>
      <c r="SUT379" s="200"/>
      <c r="SVC379" s="200"/>
      <c r="SVE379" s="200"/>
      <c r="SVF379" s="200"/>
      <c r="SVH379" s="200"/>
      <c r="SVK379" s="200"/>
      <c r="SVN379" s="200"/>
      <c r="SVQ379" s="200"/>
      <c r="SVT379" s="200"/>
      <c r="SVW379" s="200"/>
      <c r="SVY379" s="200"/>
      <c r="SWA379" s="200"/>
      <c r="SWD379" s="200"/>
      <c r="SWG379" s="200"/>
      <c r="SWJ379" s="200"/>
      <c r="SWM379" s="200"/>
      <c r="SWP379" s="200"/>
      <c r="SWS379" s="200"/>
      <c r="SWV379" s="200"/>
      <c r="SWX379" s="200"/>
      <c r="SXA379" s="200"/>
      <c r="SXD379" s="200"/>
      <c r="SXG379" s="200"/>
      <c r="SXM379" s="200"/>
      <c r="SXP379" s="200"/>
      <c r="SXR379" s="200"/>
      <c r="SYY379" s="200"/>
      <c r="SZB379" s="200"/>
      <c r="SZE379" s="200"/>
      <c r="SZH379" s="200"/>
      <c r="SZK379" s="200"/>
      <c r="SZL379" s="200"/>
      <c r="SZM379" s="200"/>
      <c r="SZP379" s="200"/>
      <c r="SZS379" s="200"/>
      <c r="SZV379" s="200"/>
      <c r="SZY379" s="200"/>
      <c r="TAA379" s="200"/>
      <c r="TAO379" s="200"/>
      <c r="TAP379" s="200"/>
      <c r="TAQ379" s="200"/>
      <c r="TAR379" s="200"/>
      <c r="TAS379" s="200"/>
      <c r="TAT379" s="200"/>
      <c r="TAU379" s="200"/>
      <c r="TAV379" s="200"/>
      <c r="TAW379" s="200"/>
      <c r="TAX379" s="200"/>
      <c r="TAY379" s="200"/>
      <c r="TAZ379" s="200"/>
      <c r="TBA379" s="200"/>
      <c r="TBB379" s="200"/>
      <c r="TBC379" s="200"/>
      <c r="TBD379" s="200"/>
      <c r="TBE379" s="200"/>
      <c r="TBF379" s="200"/>
      <c r="TBG379" s="200"/>
      <c r="TBM379" s="200"/>
      <c r="TBN379" s="200"/>
      <c r="TBO379" s="200"/>
      <c r="TBP379" s="200"/>
      <c r="TBQ379" s="200"/>
      <c r="TBR379" s="200"/>
      <c r="TBS379" s="200"/>
      <c r="TBU379" s="200"/>
      <c r="TBV379" s="200"/>
      <c r="TBW379" s="200"/>
      <c r="TBX379" s="200"/>
      <c r="TBY379" s="200"/>
      <c r="TBZ379" s="200"/>
      <c r="TCA379" s="200"/>
      <c r="TCB379" s="200"/>
      <c r="TCE379" s="200"/>
      <c r="TCH379" s="200"/>
      <c r="TCK379" s="200"/>
      <c r="TCN379" s="200"/>
      <c r="TCQ379" s="200"/>
      <c r="TCT379" s="200"/>
      <c r="TDC379" s="200"/>
      <c r="TDF379" s="200"/>
      <c r="TDI379" s="200"/>
      <c r="TDL379" s="200"/>
      <c r="TDU379" s="200"/>
      <c r="TEA379" s="200"/>
      <c r="TED379" s="200"/>
      <c r="TEG379" s="200"/>
      <c r="TEJ379" s="200"/>
      <c r="TEP379" s="200"/>
      <c r="TEY379" s="200"/>
      <c r="TFA379" s="200"/>
      <c r="TFB379" s="200"/>
      <c r="TFD379" s="200"/>
      <c r="TFG379" s="200"/>
      <c r="TFJ379" s="200"/>
      <c r="TFM379" s="200"/>
      <c r="TFP379" s="200"/>
      <c r="TFS379" s="200"/>
      <c r="TFU379" s="200"/>
      <c r="TFW379" s="200"/>
      <c r="TFZ379" s="200"/>
      <c r="TGC379" s="200"/>
      <c r="TGF379" s="200"/>
      <c r="TGI379" s="200"/>
      <c r="TGL379" s="200"/>
      <c r="TGO379" s="200"/>
      <c r="TGR379" s="200"/>
      <c r="TGT379" s="200"/>
      <c r="TGW379" s="200"/>
      <c r="TGZ379" s="200"/>
      <c r="THC379" s="200"/>
      <c r="THI379" s="200"/>
      <c r="THL379" s="200"/>
      <c r="THN379" s="200"/>
      <c r="TIU379" s="200"/>
      <c r="TIX379" s="200"/>
      <c r="TJA379" s="200"/>
      <c r="TJD379" s="200"/>
      <c r="TJG379" s="200"/>
      <c r="TJH379" s="200"/>
      <c r="TJI379" s="200"/>
      <c r="TJL379" s="200"/>
      <c r="TJO379" s="200"/>
      <c r="TJR379" s="200"/>
      <c r="TJU379" s="200"/>
      <c r="TJW379" s="200"/>
      <c r="TKK379" s="200"/>
      <c r="TKL379" s="200"/>
      <c r="TKM379" s="200"/>
      <c r="TKN379" s="200"/>
      <c r="TKO379" s="200"/>
      <c r="TKP379" s="200"/>
      <c r="TKQ379" s="200"/>
      <c r="TKR379" s="200"/>
      <c r="TKS379" s="200"/>
      <c r="TKT379" s="200"/>
      <c r="TKU379" s="200"/>
      <c r="TKV379" s="200"/>
      <c r="TKW379" s="200"/>
      <c r="TKX379" s="200"/>
      <c r="TKY379" s="200"/>
      <c r="TKZ379" s="200"/>
      <c r="TLA379" s="200"/>
      <c r="TLB379" s="200"/>
      <c r="TLC379" s="200"/>
      <c r="TLI379" s="200"/>
      <c r="TLJ379" s="200"/>
      <c r="TLK379" s="200"/>
      <c r="TLL379" s="200"/>
      <c r="TLM379" s="200"/>
      <c r="TLN379" s="200"/>
      <c r="TLO379" s="200"/>
      <c r="TLQ379" s="200"/>
      <c r="TLR379" s="200"/>
      <c r="TLS379" s="200"/>
      <c r="TLT379" s="200"/>
      <c r="TLU379" s="200"/>
      <c r="TLV379" s="200"/>
      <c r="TLW379" s="200"/>
      <c r="TLX379" s="200"/>
      <c r="TMA379" s="200"/>
      <c r="TMD379" s="200"/>
      <c r="TMG379" s="200"/>
      <c r="TMJ379" s="200"/>
      <c r="TMM379" s="200"/>
      <c r="TMP379" s="200"/>
      <c r="TMY379" s="200"/>
      <c r="TNB379" s="200"/>
      <c r="TNE379" s="200"/>
      <c r="TNH379" s="200"/>
      <c r="TNQ379" s="200"/>
      <c r="TNW379" s="200"/>
      <c r="TNZ379" s="200"/>
      <c r="TOC379" s="200"/>
      <c r="TOF379" s="200"/>
      <c r="TOL379" s="200"/>
      <c r="TOU379" s="200"/>
      <c r="TOW379" s="200"/>
      <c r="TOX379" s="200"/>
      <c r="TOZ379" s="200"/>
      <c r="TPC379" s="200"/>
      <c r="TPF379" s="200"/>
      <c r="TPI379" s="200"/>
      <c r="TPL379" s="200"/>
      <c r="TPO379" s="200"/>
      <c r="TPQ379" s="200"/>
      <c r="TPS379" s="200"/>
      <c r="TPV379" s="200"/>
      <c r="TPY379" s="200"/>
      <c r="TQB379" s="200"/>
      <c r="TQE379" s="200"/>
      <c r="TQH379" s="200"/>
      <c r="TQK379" s="200"/>
      <c r="TQN379" s="200"/>
      <c r="TQP379" s="200"/>
      <c r="TQS379" s="200"/>
      <c r="TQV379" s="200"/>
      <c r="TQY379" s="200"/>
      <c r="TRE379" s="200"/>
      <c r="TRH379" s="200"/>
      <c r="TRJ379" s="200"/>
      <c r="TSQ379" s="200"/>
      <c r="TST379" s="200"/>
      <c r="TSW379" s="200"/>
      <c r="TSZ379" s="200"/>
      <c r="TTC379" s="200"/>
      <c r="TTD379" s="200"/>
      <c r="TTE379" s="200"/>
      <c r="TTH379" s="200"/>
      <c r="TTK379" s="200"/>
      <c r="TTN379" s="200"/>
      <c r="TTQ379" s="200"/>
      <c r="TTS379" s="200"/>
      <c r="TUG379" s="200"/>
      <c r="TUH379" s="200"/>
      <c r="TUI379" s="200"/>
      <c r="TUJ379" s="200"/>
      <c r="TUK379" s="200"/>
      <c r="TUL379" s="200"/>
      <c r="TUM379" s="200"/>
      <c r="TUN379" s="200"/>
      <c r="TUO379" s="200"/>
      <c r="TUP379" s="200"/>
      <c r="TUQ379" s="200"/>
      <c r="TUR379" s="200"/>
      <c r="TUS379" s="200"/>
      <c r="TUT379" s="200"/>
      <c r="TUU379" s="200"/>
      <c r="TUV379" s="200"/>
      <c r="TUW379" s="200"/>
      <c r="TUX379" s="200"/>
      <c r="TUY379" s="200"/>
      <c r="TVE379" s="200"/>
      <c r="TVF379" s="200"/>
      <c r="TVG379" s="200"/>
      <c r="TVH379" s="200"/>
      <c r="TVI379" s="200"/>
      <c r="TVJ379" s="200"/>
      <c r="TVK379" s="200"/>
      <c r="TVM379" s="200"/>
      <c r="TVN379" s="200"/>
      <c r="TVO379" s="200"/>
      <c r="TVP379" s="200"/>
      <c r="TVQ379" s="200"/>
      <c r="TVR379" s="200"/>
      <c r="TVS379" s="200"/>
      <c r="TVT379" s="200"/>
      <c r="TVW379" s="200"/>
      <c r="TVZ379" s="200"/>
      <c r="TWC379" s="200"/>
      <c r="TWF379" s="200"/>
      <c r="TWI379" s="200"/>
      <c r="TWL379" s="200"/>
      <c r="TWU379" s="200"/>
      <c r="TWX379" s="200"/>
      <c r="TXA379" s="200"/>
      <c r="TXD379" s="200"/>
      <c r="TXM379" s="200"/>
      <c r="TXS379" s="200"/>
      <c r="TXV379" s="200"/>
      <c r="TXY379" s="200"/>
      <c r="TYB379" s="200"/>
      <c r="TYH379" s="200"/>
      <c r="TYQ379" s="200"/>
      <c r="TYS379" s="200"/>
      <c r="TYT379" s="200"/>
      <c r="TYV379" s="200"/>
      <c r="TYY379" s="200"/>
      <c r="TZB379" s="200"/>
      <c r="TZE379" s="200"/>
      <c r="TZH379" s="200"/>
      <c r="TZK379" s="200"/>
      <c r="TZM379" s="200"/>
      <c r="TZO379" s="200"/>
      <c r="TZR379" s="200"/>
      <c r="TZU379" s="200"/>
      <c r="TZX379" s="200"/>
      <c r="UAA379" s="200"/>
      <c r="UAD379" s="200"/>
      <c r="UAG379" s="200"/>
      <c r="UAJ379" s="200"/>
      <c r="UAL379" s="200"/>
      <c r="UAO379" s="200"/>
      <c r="UAR379" s="200"/>
      <c r="UAU379" s="200"/>
      <c r="UBA379" s="200"/>
      <c r="UBD379" s="200"/>
      <c r="UBF379" s="200"/>
      <c r="UCM379" s="200"/>
      <c r="UCP379" s="200"/>
      <c r="UCS379" s="200"/>
      <c r="UCV379" s="200"/>
      <c r="UCY379" s="200"/>
      <c r="UCZ379" s="200"/>
      <c r="UDA379" s="200"/>
      <c r="UDD379" s="200"/>
      <c r="UDG379" s="200"/>
      <c r="UDJ379" s="200"/>
      <c r="UDM379" s="200"/>
      <c r="UDO379" s="200"/>
      <c r="UEC379" s="200"/>
      <c r="UED379" s="200"/>
      <c r="UEE379" s="200"/>
      <c r="UEF379" s="200"/>
      <c r="UEG379" s="200"/>
      <c r="UEH379" s="200"/>
      <c r="UEI379" s="200"/>
      <c r="UEJ379" s="200"/>
      <c r="UEK379" s="200"/>
      <c r="UEL379" s="200"/>
      <c r="UEM379" s="200"/>
      <c r="UEN379" s="200"/>
      <c r="UEO379" s="200"/>
      <c r="UEP379" s="200"/>
      <c r="UEQ379" s="200"/>
      <c r="UER379" s="200"/>
      <c r="UES379" s="200"/>
      <c r="UET379" s="200"/>
      <c r="UEU379" s="200"/>
      <c r="UFA379" s="200"/>
      <c r="UFB379" s="200"/>
      <c r="UFC379" s="200"/>
      <c r="UFD379" s="200"/>
      <c r="UFE379" s="200"/>
      <c r="UFF379" s="200"/>
      <c r="UFG379" s="200"/>
      <c r="UFI379" s="200"/>
      <c r="UFJ379" s="200"/>
      <c r="UFK379" s="200"/>
      <c r="UFL379" s="200"/>
      <c r="UFM379" s="200"/>
      <c r="UFN379" s="200"/>
      <c r="UFO379" s="200"/>
      <c r="UFP379" s="200"/>
      <c r="UFS379" s="200"/>
      <c r="UFV379" s="200"/>
      <c r="UFY379" s="200"/>
      <c r="UGB379" s="200"/>
      <c r="UGE379" s="200"/>
      <c r="UGH379" s="200"/>
      <c r="UGQ379" s="200"/>
      <c r="UGT379" s="200"/>
      <c r="UGW379" s="200"/>
      <c r="UGZ379" s="200"/>
      <c r="UHI379" s="200"/>
      <c r="UHO379" s="200"/>
      <c r="UHR379" s="200"/>
      <c r="UHU379" s="200"/>
      <c r="UHX379" s="200"/>
      <c r="UID379" s="200"/>
      <c r="UIM379" s="200"/>
      <c r="UIO379" s="200"/>
      <c r="UIP379" s="200"/>
      <c r="UIR379" s="200"/>
      <c r="UIU379" s="200"/>
      <c r="UIX379" s="200"/>
      <c r="UJA379" s="200"/>
      <c r="UJD379" s="200"/>
      <c r="UJG379" s="200"/>
      <c r="UJI379" s="200"/>
      <c r="UJK379" s="200"/>
      <c r="UJN379" s="200"/>
      <c r="UJQ379" s="200"/>
      <c r="UJT379" s="200"/>
      <c r="UJW379" s="200"/>
      <c r="UJZ379" s="200"/>
      <c r="UKC379" s="200"/>
      <c r="UKF379" s="200"/>
      <c r="UKH379" s="200"/>
      <c r="UKK379" s="200"/>
      <c r="UKN379" s="200"/>
      <c r="UKQ379" s="200"/>
      <c r="UKW379" s="200"/>
      <c r="UKZ379" s="200"/>
      <c r="ULB379" s="200"/>
      <c r="UMI379" s="200"/>
      <c r="UML379" s="200"/>
      <c r="UMO379" s="200"/>
      <c r="UMR379" s="200"/>
      <c r="UMU379" s="200"/>
      <c r="UMV379" s="200"/>
      <c r="UMW379" s="200"/>
      <c r="UMZ379" s="200"/>
      <c r="UNC379" s="200"/>
      <c r="UNF379" s="200"/>
      <c r="UNI379" s="200"/>
      <c r="UNK379" s="200"/>
      <c r="UNY379" s="200"/>
      <c r="UNZ379" s="200"/>
      <c r="UOA379" s="200"/>
      <c r="UOB379" s="200"/>
      <c r="UOC379" s="200"/>
      <c r="UOD379" s="200"/>
      <c r="UOE379" s="200"/>
      <c r="UOF379" s="200"/>
      <c r="UOG379" s="200"/>
      <c r="UOH379" s="200"/>
      <c r="UOI379" s="200"/>
      <c r="UOJ379" s="200"/>
      <c r="UOK379" s="200"/>
      <c r="UOL379" s="200"/>
      <c r="UOM379" s="200"/>
      <c r="UON379" s="200"/>
      <c r="UOO379" s="200"/>
      <c r="UOP379" s="200"/>
      <c r="UOQ379" s="200"/>
      <c r="UOW379" s="200"/>
      <c r="UOX379" s="200"/>
      <c r="UOY379" s="200"/>
      <c r="UOZ379" s="200"/>
      <c r="UPA379" s="200"/>
      <c r="UPB379" s="200"/>
      <c r="UPC379" s="200"/>
      <c r="UPE379" s="200"/>
      <c r="UPF379" s="200"/>
      <c r="UPG379" s="200"/>
      <c r="UPH379" s="200"/>
      <c r="UPI379" s="200"/>
      <c r="UPJ379" s="200"/>
      <c r="UPK379" s="200"/>
      <c r="UPL379" s="200"/>
      <c r="UPO379" s="200"/>
      <c r="UPR379" s="200"/>
      <c r="UPU379" s="200"/>
      <c r="UPX379" s="200"/>
      <c r="UQA379" s="200"/>
      <c r="UQD379" s="200"/>
      <c r="UQM379" s="200"/>
      <c r="UQP379" s="200"/>
      <c r="UQS379" s="200"/>
      <c r="UQV379" s="200"/>
      <c r="URE379" s="200"/>
      <c r="URK379" s="200"/>
      <c r="URN379" s="200"/>
      <c r="URQ379" s="200"/>
      <c r="URT379" s="200"/>
      <c r="URZ379" s="200"/>
      <c r="USI379" s="200"/>
      <c r="USK379" s="200"/>
      <c r="USL379" s="200"/>
      <c r="USN379" s="200"/>
      <c r="USQ379" s="200"/>
      <c r="UST379" s="200"/>
      <c r="USW379" s="200"/>
      <c r="USZ379" s="200"/>
      <c r="UTC379" s="200"/>
      <c r="UTE379" s="200"/>
      <c r="UTG379" s="200"/>
      <c r="UTJ379" s="200"/>
      <c r="UTM379" s="200"/>
      <c r="UTP379" s="200"/>
      <c r="UTS379" s="200"/>
      <c r="UTV379" s="200"/>
      <c r="UTY379" s="200"/>
      <c r="UUB379" s="200"/>
      <c r="UUD379" s="200"/>
      <c r="UUG379" s="200"/>
      <c r="UUJ379" s="200"/>
      <c r="UUM379" s="200"/>
      <c r="UUS379" s="200"/>
      <c r="UUV379" s="200"/>
      <c r="UUX379" s="200"/>
      <c r="UWE379" s="200"/>
      <c r="UWH379" s="200"/>
      <c r="UWK379" s="200"/>
      <c r="UWN379" s="200"/>
      <c r="UWQ379" s="200"/>
      <c r="UWR379" s="200"/>
      <c r="UWS379" s="200"/>
      <c r="UWV379" s="200"/>
      <c r="UWY379" s="200"/>
      <c r="UXB379" s="200"/>
      <c r="UXE379" s="200"/>
      <c r="UXG379" s="200"/>
      <c r="UXU379" s="200"/>
      <c r="UXV379" s="200"/>
      <c r="UXW379" s="200"/>
      <c r="UXX379" s="200"/>
      <c r="UXY379" s="200"/>
      <c r="UXZ379" s="200"/>
      <c r="UYA379" s="200"/>
      <c r="UYB379" s="200"/>
      <c r="UYC379" s="200"/>
      <c r="UYD379" s="200"/>
      <c r="UYE379" s="200"/>
      <c r="UYF379" s="200"/>
      <c r="UYG379" s="200"/>
      <c r="UYH379" s="200"/>
      <c r="UYI379" s="200"/>
      <c r="UYJ379" s="200"/>
      <c r="UYK379" s="200"/>
      <c r="UYL379" s="200"/>
      <c r="UYM379" s="200"/>
      <c r="UYS379" s="200"/>
      <c r="UYT379" s="200"/>
      <c r="UYU379" s="200"/>
      <c r="UYV379" s="200"/>
      <c r="UYW379" s="200"/>
      <c r="UYX379" s="200"/>
      <c r="UYY379" s="200"/>
      <c r="UZA379" s="200"/>
      <c r="UZB379" s="200"/>
      <c r="UZC379" s="200"/>
      <c r="UZD379" s="200"/>
      <c r="UZE379" s="200"/>
      <c r="UZF379" s="200"/>
      <c r="UZG379" s="200"/>
      <c r="UZH379" s="200"/>
      <c r="UZK379" s="200"/>
      <c r="UZN379" s="200"/>
      <c r="UZQ379" s="200"/>
      <c r="UZT379" s="200"/>
      <c r="UZW379" s="200"/>
      <c r="UZZ379" s="200"/>
      <c r="VAI379" s="200"/>
      <c r="VAL379" s="200"/>
      <c r="VAO379" s="200"/>
      <c r="VAR379" s="200"/>
      <c r="VBA379" s="200"/>
      <c r="VBG379" s="200"/>
      <c r="VBJ379" s="200"/>
      <c r="VBM379" s="200"/>
      <c r="VBP379" s="200"/>
      <c r="VBV379" s="200"/>
      <c r="VCE379" s="200"/>
      <c r="VCG379" s="200"/>
      <c r="VCH379" s="200"/>
      <c r="VCJ379" s="200"/>
      <c r="VCM379" s="200"/>
      <c r="VCP379" s="200"/>
      <c r="VCS379" s="200"/>
      <c r="VCV379" s="200"/>
      <c r="VCY379" s="200"/>
      <c r="VDA379" s="200"/>
      <c r="VDC379" s="200"/>
      <c r="VDF379" s="200"/>
      <c r="VDI379" s="200"/>
      <c r="VDL379" s="200"/>
      <c r="VDO379" s="200"/>
      <c r="VDR379" s="200"/>
      <c r="VDU379" s="200"/>
      <c r="VDX379" s="200"/>
      <c r="VDZ379" s="200"/>
      <c r="VEC379" s="200"/>
      <c r="VEF379" s="200"/>
      <c r="VEI379" s="200"/>
      <c r="VEO379" s="200"/>
      <c r="VER379" s="200"/>
      <c r="VET379" s="200"/>
      <c r="VGA379" s="200"/>
      <c r="VGD379" s="200"/>
      <c r="VGG379" s="200"/>
      <c r="VGJ379" s="200"/>
      <c r="VGM379" s="200"/>
      <c r="VGN379" s="200"/>
      <c r="VGO379" s="200"/>
      <c r="VGR379" s="200"/>
      <c r="VGU379" s="200"/>
      <c r="VGX379" s="200"/>
      <c r="VHA379" s="200"/>
      <c r="VHC379" s="200"/>
      <c r="VHQ379" s="200"/>
      <c r="VHR379" s="200"/>
      <c r="VHS379" s="200"/>
      <c r="VHT379" s="200"/>
      <c r="VHU379" s="200"/>
      <c r="VHV379" s="200"/>
      <c r="VHW379" s="200"/>
      <c r="VHX379" s="200"/>
      <c r="VHY379" s="200"/>
      <c r="VHZ379" s="200"/>
      <c r="VIA379" s="200"/>
      <c r="VIB379" s="200"/>
      <c r="VIC379" s="200"/>
      <c r="VID379" s="200"/>
      <c r="VIE379" s="200"/>
      <c r="VIF379" s="200"/>
      <c r="VIG379" s="200"/>
      <c r="VIH379" s="200"/>
      <c r="VII379" s="200"/>
      <c r="VIO379" s="200"/>
      <c r="VIP379" s="200"/>
      <c r="VIQ379" s="200"/>
      <c r="VIR379" s="200"/>
      <c r="VIS379" s="200"/>
      <c r="VIT379" s="200"/>
      <c r="VIU379" s="200"/>
      <c r="VIW379" s="200"/>
      <c r="VIX379" s="200"/>
      <c r="VIY379" s="200"/>
      <c r="VIZ379" s="200"/>
      <c r="VJA379" s="200"/>
      <c r="VJB379" s="200"/>
      <c r="VJC379" s="200"/>
      <c r="VJD379" s="200"/>
      <c r="VJG379" s="200"/>
      <c r="VJJ379" s="200"/>
      <c r="VJM379" s="200"/>
      <c r="VJP379" s="200"/>
      <c r="VJS379" s="200"/>
      <c r="VJV379" s="200"/>
      <c r="VKE379" s="200"/>
      <c r="VKH379" s="200"/>
      <c r="VKK379" s="200"/>
      <c r="VKN379" s="200"/>
      <c r="VKW379" s="200"/>
      <c r="VLC379" s="200"/>
      <c r="VLF379" s="200"/>
      <c r="VLI379" s="200"/>
      <c r="VLL379" s="200"/>
      <c r="VLR379" s="200"/>
      <c r="VMA379" s="200"/>
      <c r="VMC379" s="200"/>
      <c r="VMD379" s="200"/>
      <c r="VMF379" s="200"/>
      <c r="VMI379" s="200"/>
      <c r="VML379" s="200"/>
      <c r="VMO379" s="200"/>
      <c r="VMR379" s="200"/>
      <c r="VMU379" s="200"/>
      <c r="VMW379" s="200"/>
      <c r="VMY379" s="200"/>
      <c r="VNB379" s="200"/>
      <c r="VNE379" s="200"/>
      <c r="VNH379" s="200"/>
      <c r="VNK379" s="200"/>
      <c r="VNN379" s="200"/>
      <c r="VNQ379" s="200"/>
      <c r="VNT379" s="200"/>
      <c r="VNV379" s="200"/>
      <c r="VNY379" s="200"/>
      <c r="VOB379" s="200"/>
      <c r="VOE379" s="200"/>
      <c r="VOK379" s="200"/>
      <c r="VON379" s="200"/>
      <c r="VOP379" s="200"/>
      <c r="VPW379" s="200"/>
      <c r="VPZ379" s="200"/>
      <c r="VQC379" s="200"/>
      <c r="VQF379" s="200"/>
      <c r="VQI379" s="200"/>
      <c r="VQJ379" s="200"/>
      <c r="VQK379" s="200"/>
      <c r="VQN379" s="200"/>
      <c r="VQQ379" s="200"/>
      <c r="VQT379" s="200"/>
      <c r="VQW379" s="200"/>
      <c r="VQY379" s="200"/>
      <c r="VRM379" s="200"/>
      <c r="VRN379" s="200"/>
      <c r="VRO379" s="200"/>
      <c r="VRP379" s="200"/>
      <c r="VRQ379" s="200"/>
      <c r="VRR379" s="200"/>
      <c r="VRS379" s="200"/>
      <c r="VRT379" s="200"/>
      <c r="VRU379" s="200"/>
      <c r="VRV379" s="200"/>
      <c r="VRW379" s="200"/>
      <c r="VRX379" s="200"/>
      <c r="VRY379" s="200"/>
      <c r="VRZ379" s="200"/>
      <c r="VSA379" s="200"/>
      <c r="VSB379" s="200"/>
      <c r="VSC379" s="200"/>
      <c r="VSD379" s="200"/>
      <c r="VSE379" s="200"/>
      <c r="VSK379" s="200"/>
      <c r="VSL379" s="200"/>
      <c r="VSM379" s="200"/>
      <c r="VSN379" s="200"/>
      <c r="VSO379" s="200"/>
      <c r="VSP379" s="200"/>
      <c r="VSQ379" s="200"/>
      <c r="VSS379" s="200"/>
      <c r="VST379" s="200"/>
      <c r="VSU379" s="200"/>
      <c r="VSV379" s="200"/>
      <c r="VSW379" s="200"/>
      <c r="VSX379" s="200"/>
      <c r="VSY379" s="200"/>
      <c r="VSZ379" s="200"/>
      <c r="VTC379" s="200"/>
      <c r="VTF379" s="200"/>
      <c r="VTI379" s="200"/>
      <c r="VTL379" s="200"/>
      <c r="VTO379" s="200"/>
      <c r="VTR379" s="200"/>
      <c r="VUA379" s="200"/>
      <c r="VUD379" s="200"/>
      <c r="VUG379" s="200"/>
      <c r="VUJ379" s="200"/>
      <c r="VUS379" s="200"/>
      <c r="VUY379" s="200"/>
      <c r="VVB379" s="200"/>
      <c r="VVE379" s="200"/>
      <c r="VVH379" s="200"/>
      <c r="VVN379" s="200"/>
      <c r="VVW379" s="200"/>
      <c r="VVY379" s="200"/>
      <c r="VVZ379" s="200"/>
      <c r="VWB379" s="200"/>
      <c r="VWE379" s="200"/>
      <c r="VWH379" s="200"/>
      <c r="VWK379" s="200"/>
      <c r="VWN379" s="200"/>
      <c r="VWQ379" s="200"/>
      <c r="VWS379" s="200"/>
      <c r="VWU379" s="200"/>
      <c r="VWX379" s="200"/>
      <c r="VXA379" s="200"/>
      <c r="VXD379" s="200"/>
      <c r="VXG379" s="200"/>
      <c r="VXJ379" s="200"/>
      <c r="VXM379" s="200"/>
      <c r="VXP379" s="200"/>
      <c r="VXR379" s="200"/>
      <c r="VXU379" s="200"/>
      <c r="VXX379" s="200"/>
      <c r="VYA379" s="200"/>
      <c r="VYG379" s="200"/>
      <c r="VYJ379" s="200"/>
      <c r="VYL379" s="200"/>
      <c r="VZS379" s="200"/>
      <c r="VZV379" s="200"/>
      <c r="VZY379" s="200"/>
      <c r="WAB379" s="200"/>
      <c r="WAE379" s="200"/>
      <c r="WAF379" s="200"/>
      <c r="WAG379" s="200"/>
      <c r="WAJ379" s="200"/>
      <c r="WAM379" s="200"/>
      <c r="WAP379" s="200"/>
      <c r="WAS379" s="200"/>
      <c r="WAU379" s="200"/>
      <c r="WBI379" s="200"/>
      <c r="WBJ379" s="200"/>
      <c r="WBK379" s="200"/>
      <c r="WBL379" s="200"/>
      <c r="WBM379" s="200"/>
      <c r="WBN379" s="200"/>
      <c r="WBO379" s="200"/>
      <c r="WBP379" s="200"/>
      <c r="WBQ379" s="200"/>
      <c r="WBR379" s="200"/>
      <c r="WBS379" s="200"/>
      <c r="WBT379" s="200"/>
      <c r="WBU379" s="200"/>
      <c r="WBV379" s="200"/>
      <c r="WBW379" s="200"/>
      <c r="WBX379" s="200"/>
      <c r="WBY379" s="200"/>
      <c r="WBZ379" s="200"/>
      <c r="WCA379" s="200"/>
      <c r="WCG379" s="200"/>
      <c r="WCH379" s="200"/>
      <c r="WCI379" s="200"/>
      <c r="WCJ379" s="200"/>
      <c r="WCK379" s="200"/>
      <c r="WCL379" s="200"/>
      <c r="WCM379" s="200"/>
      <c r="WCO379" s="200"/>
      <c r="WCP379" s="200"/>
      <c r="WCQ379" s="200"/>
      <c r="WCR379" s="200"/>
      <c r="WCS379" s="200"/>
      <c r="WCT379" s="200"/>
      <c r="WCU379" s="200"/>
      <c r="WCV379" s="200"/>
      <c r="WCY379" s="200"/>
      <c r="WDB379" s="200"/>
      <c r="WDE379" s="200"/>
      <c r="WDH379" s="200"/>
      <c r="WDK379" s="200"/>
      <c r="WDN379" s="200"/>
      <c r="WDW379" s="200"/>
      <c r="WDZ379" s="200"/>
      <c r="WEC379" s="200"/>
      <c r="WEF379" s="200"/>
      <c r="WEO379" s="200"/>
      <c r="WEU379" s="200"/>
      <c r="WEX379" s="200"/>
      <c r="WFA379" s="200"/>
      <c r="WFD379" s="200"/>
      <c r="WFJ379" s="200"/>
      <c r="WFS379" s="200"/>
      <c r="WFU379" s="200"/>
      <c r="WFV379" s="200"/>
      <c r="WFX379" s="200"/>
      <c r="WGA379" s="200"/>
      <c r="WGD379" s="200"/>
      <c r="WGG379" s="200"/>
      <c r="WGJ379" s="200"/>
      <c r="WGM379" s="200"/>
      <c r="WGO379" s="200"/>
      <c r="WGQ379" s="200"/>
      <c r="WGT379" s="200"/>
      <c r="WGW379" s="200"/>
      <c r="WGZ379" s="200"/>
      <c r="WHC379" s="200"/>
      <c r="WHF379" s="200"/>
      <c r="WHI379" s="200"/>
      <c r="WHL379" s="200"/>
      <c r="WHN379" s="200"/>
      <c r="WHQ379" s="200"/>
      <c r="WHT379" s="200"/>
      <c r="WHW379" s="200"/>
      <c r="WIC379" s="200"/>
      <c r="WIF379" s="200"/>
      <c r="WIH379" s="200"/>
      <c r="WJO379" s="200"/>
      <c r="WJR379" s="200"/>
      <c r="WJU379" s="200"/>
      <c r="WJX379" s="200"/>
      <c r="WKA379" s="200"/>
      <c r="WKB379" s="200"/>
      <c r="WKC379" s="200"/>
      <c r="WKF379" s="200"/>
      <c r="WKI379" s="200"/>
      <c r="WKL379" s="200"/>
      <c r="WKO379" s="200"/>
      <c r="WKQ379" s="200"/>
      <c r="WLE379" s="200"/>
      <c r="WLF379" s="200"/>
      <c r="WLG379" s="200"/>
      <c r="WLH379" s="200"/>
      <c r="WLI379" s="200"/>
      <c r="WLJ379" s="200"/>
      <c r="WLK379" s="200"/>
      <c r="WLL379" s="200"/>
      <c r="WLM379" s="200"/>
      <c r="WLN379" s="200"/>
      <c r="WLO379" s="200"/>
      <c r="WLP379" s="200"/>
      <c r="WLQ379" s="200"/>
      <c r="WLR379" s="200"/>
      <c r="WLS379" s="200"/>
      <c r="WLT379" s="200"/>
      <c r="WLU379" s="200"/>
      <c r="WLV379" s="200"/>
      <c r="WLW379" s="200"/>
      <c r="WMC379" s="200"/>
      <c r="WMD379" s="200"/>
      <c r="WME379" s="200"/>
      <c r="WMF379" s="200"/>
      <c r="WMG379" s="200"/>
      <c r="WMH379" s="200"/>
      <c r="WMI379" s="200"/>
      <c r="WMK379" s="200"/>
      <c r="WML379" s="200"/>
      <c r="WMM379" s="200"/>
      <c r="WMN379" s="200"/>
      <c r="WMO379" s="200"/>
      <c r="WMP379" s="200"/>
      <c r="WMQ379" s="200"/>
      <c r="WMR379" s="200"/>
      <c r="WMU379" s="200"/>
      <c r="WMX379" s="200"/>
      <c r="WNA379" s="200"/>
      <c r="WND379" s="200"/>
      <c r="WNG379" s="200"/>
      <c r="WNJ379" s="200"/>
      <c r="WNS379" s="200"/>
      <c r="WNV379" s="200"/>
      <c r="WNY379" s="200"/>
      <c r="WOB379" s="200"/>
      <c r="WOK379" s="200"/>
      <c r="WOQ379" s="200"/>
      <c r="WOT379" s="200"/>
      <c r="WOW379" s="200"/>
      <c r="WOZ379" s="200"/>
      <c r="WPF379" s="200"/>
      <c r="WPO379" s="200"/>
      <c r="WPQ379" s="200"/>
      <c r="WPR379" s="200"/>
      <c r="WPT379" s="200"/>
      <c r="WPW379" s="200"/>
      <c r="WPZ379" s="200"/>
      <c r="WQC379" s="200"/>
      <c r="WQF379" s="200"/>
      <c r="WQI379" s="200"/>
      <c r="WQK379" s="200"/>
      <c r="WQM379" s="200"/>
      <c r="WQP379" s="200"/>
      <c r="WQS379" s="200"/>
      <c r="WQV379" s="200"/>
      <c r="WQY379" s="200"/>
      <c r="WRB379" s="200"/>
      <c r="WRE379" s="200"/>
      <c r="WRH379" s="200"/>
      <c r="WRJ379" s="200"/>
      <c r="WRM379" s="200"/>
      <c r="WRP379" s="200"/>
      <c r="WRS379" s="200"/>
      <c r="WRY379" s="200"/>
      <c r="WSB379" s="200"/>
      <c r="WSD379" s="200"/>
      <c r="WTK379" s="200"/>
      <c r="WTN379" s="200"/>
      <c r="WTQ379" s="200"/>
      <c r="WTT379" s="200"/>
      <c r="WTW379" s="200"/>
      <c r="WTX379" s="200"/>
      <c r="WTY379" s="200"/>
      <c r="WUB379" s="200"/>
      <c r="WUE379" s="200"/>
      <c r="WUH379" s="200"/>
      <c r="WUK379" s="200"/>
      <c r="WUM379" s="200"/>
    </row>
    <row r="380" spans="1:16107" ht="18" hidden="1" x14ac:dyDescent="0.3">
      <c r="A380" s="9" t="s">
        <v>45</v>
      </c>
      <c r="B380" s="53" t="s">
        <v>346</v>
      </c>
      <c r="C380" s="7"/>
      <c r="D380" s="91"/>
      <c r="E380" s="92"/>
    </row>
    <row r="381" spans="1:16107" ht="20.399999999999999" customHeight="1" x14ac:dyDescent="0.3">
      <c r="A381" s="12" t="s">
        <v>46</v>
      </c>
      <c r="B381" s="199" t="s">
        <v>346</v>
      </c>
      <c r="C381" s="7">
        <v>290</v>
      </c>
      <c r="D381" s="91">
        <f>VLOOKUP(A381,'16.4'!A408:C662,3,)</f>
        <v>10000</v>
      </c>
      <c r="E381" s="106">
        <f>+D381*C381</f>
        <v>2900000</v>
      </c>
      <c r="F381" s="200"/>
      <c r="G381" s="200"/>
      <c r="H381" s="200"/>
      <c r="I381" s="200"/>
      <c r="J381" s="200"/>
      <c r="K381" s="200"/>
      <c r="Q381" s="200"/>
      <c r="R381" s="200"/>
      <c r="S381" s="200"/>
      <c r="T381" s="200"/>
      <c r="U381" s="200"/>
      <c r="V381" s="200"/>
      <c r="W381" s="200"/>
      <c r="Y381" s="200"/>
      <c r="Z381" s="200"/>
      <c r="AA381" s="200"/>
      <c r="AB381" s="200"/>
      <c r="AC381" s="200"/>
      <c r="AD381" s="200"/>
      <c r="AE381" s="200"/>
      <c r="AF381" s="200"/>
      <c r="AI381" s="200"/>
      <c r="AL381" s="200"/>
      <c r="AO381" s="200"/>
      <c r="AR381" s="200"/>
      <c r="AU381" s="200"/>
      <c r="AX381" s="200"/>
      <c r="BG381" s="200"/>
      <c r="BJ381" s="200"/>
      <c r="BM381" s="200"/>
      <c r="BP381" s="200"/>
      <c r="BY381" s="200"/>
      <c r="CE381" s="200"/>
      <c r="CH381" s="200"/>
      <c r="CK381" s="200"/>
      <c r="CN381" s="200"/>
      <c r="CT381" s="200"/>
      <c r="DC381" s="200"/>
      <c r="DE381" s="200"/>
      <c r="DF381" s="200"/>
      <c r="DH381" s="200"/>
      <c r="DK381" s="200"/>
      <c r="DN381" s="200"/>
      <c r="DQ381" s="200"/>
      <c r="DT381" s="200"/>
      <c r="DW381" s="200"/>
      <c r="DY381" s="200"/>
      <c r="EA381" s="200"/>
      <c r="ED381" s="200"/>
      <c r="EG381" s="200"/>
      <c r="EJ381" s="200"/>
      <c r="EM381" s="200"/>
      <c r="EP381" s="200"/>
      <c r="ES381" s="200"/>
      <c r="EV381" s="200"/>
      <c r="EX381" s="200"/>
      <c r="FA381" s="200"/>
      <c r="FD381" s="200"/>
      <c r="FG381" s="200"/>
      <c r="FM381" s="200"/>
      <c r="FP381" s="200"/>
      <c r="FR381" s="200"/>
      <c r="GY381" s="200"/>
      <c r="HB381" s="200"/>
      <c r="HE381" s="200"/>
      <c r="HH381" s="200"/>
      <c r="HK381" s="200"/>
      <c r="HL381" s="200"/>
      <c r="HM381" s="200"/>
      <c r="HP381" s="200"/>
      <c r="HS381" s="200"/>
      <c r="HV381" s="200"/>
      <c r="HY381" s="200"/>
      <c r="IA381" s="200"/>
      <c r="IO381" s="200"/>
      <c r="IP381" s="200"/>
      <c r="IQ381" s="200"/>
      <c r="IR381" s="200"/>
      <c r="IS381" s="200"/>
      <c r="IT381" s="200"/>
      <c r="IU381" s="200"/>
      <c r="IV381" s="200"/>
      <c r="IW381" s="200"/>
      <c r="IX381" s="200"/>
      <c r="IY381" s="200"/>
      <c r="IZ381" s="200"/>
      <c r="JA381" s="200"/>
      <c r="JB381" s="200"/>
      <c r="JC381" s="200"/>
      <c r="JD381" s="200"/>
      <c r="JE381" s="200"/>
      <c r="JF381" s="200"/>
      <c r="JG381" s="200"/>
      <c r="JM381" s="200"/>
      <c r="JN381" s="200"/>
      <c r="JO381" s="200"/>
      <c r="JP381" s="200"/>
      <c r="JQ381" s="200"/>
      <c r="JR381" s="200"/>
      <c r="JS381" s="200"/>
      <c r="JU381" s="200"/>
      <c r="JV381" s="200"/>
      <c r="JW381" s="200"/>
      <c r="JX381" s="200"/>
      <c r="JY381" s="200"/>
      <c r="JZ381" s="200"/>
      <c r="KA381" s="200"/>
      <c r="KB381" s="200"/>
      <c r="KE381" s="200"/>
      <c r="KH381" s="200"/>
      <c r="KK381" s="200"/>
      <c r="KN381" s="200"/>
      <c r="KQ381" s="200"/>
      <c r="KT381" s="200"/>
      <c r="LC381" s="200"/>
      <c r="LF381" s="200"/>
      <c r="LI381" s="200"/>
      <c r="LL381" s="200"/>
      <c r="LU381" s="200"/>
      <c r="MA381" s="200"/>
      <c r="MD381" s="200"/>
      <c r="MG381" s="200"/>
      <c r="MJ381" s="200"/>
      <c r="MP381" s="200"/>
      <c r="MY381" s="200"/>
      <c r="NA381" s="200"/>
      <c r="NB381" s="200"/>
      <c r="ND381" s="200"/>
      <c r="NG381" s="200"/>
      <c r="NJ381" s="200"/>
      <c r="NM381" s="200"/>
      <c r="NP381" s="200"/>
      <c r="NS381" s="200"/>
      <c r="NU381" s="200"/>
      <c r="NW381" s="200"/>
      <c r="NZ381" s="200"/>
      <c r="OC381" s="200"/>
      <c r="OF381" s="200"/>
      <c r="OI381" s="200"/>
      <c r="OL381" s="200"/>
      <c r="OO381" s="200"/>
      <c r="OR381" s="200"/>
      <c r="OT381" s="200"/>
      <c r="OW381" s="200"/>
      <c r="OZ381" s="200"/>
      <c r="PC381" s="200"/>
      <c r="PI381" s="200"/>
      <c r="PL381" s="200"/>
      <c r="PN381" s="200"/>
      <c r="QU381" s="200"/>
      <c r="QX381" s="200"/>
      <c r="RA381" s="200"/>
      <c r="RD381" s="200"/>
      <c r="RG381" s="200"/>
      <c r="RH381" s="200"/>
      <c r="RI381" s="200"/>
      <c r="RL381" s="200"/>
      <c r="RO381" s="200"/>
      <c r="RR381" s="200"/>
      <c r="RU381" s="200"/>
      <c r="RW381" s="200"/>
      <c r="SK381" s="200"/>
      <c r="SL381" s="200"/>
      <c r="SM381" s="200"/>
      <c r="SN381" s="200"/>
      <c r="SO381" s="200"/>
      <c r="SP381" s="200"/>
      <c r="SQ381" s="200"/>
      <c r="SR381" s="200"/>
      <c r="SS381" s="200"/>
      <c r="ST381" s="200"/>
      <c r="SU381" s="200"/>
      <c r="SV381" s="200"/>
      <c r="SW381" s="200"/>
      <c r="SX381" s="200"/>
      <c r="SY381" s="200"/>
      <c r="SZ381" s="200"/>
      <c r="TA381" s="200"/>
      <c r="TB381" s="200"/>
      <c r="TC381" s="200"/>
      <c r="TI381" s="200"/>
      <c r="TJ381" s="200"/>
      <c r="TK381" s="200"/>
      <c r="TL381" s="200"/>
      <c r="TM381" s="200"/>
      <c r="TN381" s="200"/>
      <c r="TO381" s="200"/>
      <c r="TQ381" s="200"/>
      <c r="TR381" s="200"/>
      <c r="TS381" s="200"/>
      <c r="TT381" s="200"/>
      <c r="TU381" s="200"/>
      <c r="TV381" s="200"/>
      <c r="TW381" s="200"/>
      <c r="TX381" s="200"/>
      <c r="UA381" s="200"/>
      <c r="UD381" s="200"/>
      <c r="UG381" s="200"/>
      <c r="UJ381" s="200"/>
      <c r="UM381" s="200"/>
      <c r="UP381" s="200"/>
      <c r="UY381" s="200"/>
      <c r="VB381" s="200"/>
      <c r="VE381" s="200"/>
      <c r="VH381" s="200"/>
      <c r="VQ381" s="200"/>
      <c r="VW381" s="200"/>
      <c r="VZ381" s="200"/>
      <c r="WC381" s="200"/>
      <c r="WF381" s="200"/>
      <c r="WL381" s="200"/>
      <c r="WU381" s="200"/>
      <c r="WW381" s="200"/>
      <c r="WX381" s="200"/>
      <c r="WZ381" s="200"/>
      <c r="XC381" s="200"/>
      <c r="XF381" s="200"/>
      <c r="XI381" s="200"/>
      <c r="XL381" s="200"/>
      <c r="XO381" s="200"/>
      <c r="XQ381" s="200"/>
      <c r="XS381" s="200"/>
      <c r="XV381" s="200"/>
      <c r="XY381" s="200"/>
      <c r="YB381" s="200"/>
      <c r="YE381" s="200"/>
      <c r="YH381" s="200"/>
      <c r="YK381" s="200"/>
      <c r="YN381" s="200"/>
      <c r="YP381" s="200"/>
      <c r="YS381" s="200"/>
      <c r="YV381" s="200"/>
      <c r="YY381" s="200"/>
      <c r="ZE381" s="200"/>
      <c r="ZH381" s="200"/>
      <c r="ZJ381" s="200"/>
      <c r="AAQ381" s="200"/>
      <c r="AAT381" s="200"/>
      <c r="AAW381" s="200"/>
      <c r="AAZ381" s="200"/>
      <c r="ABC381" s="200"/>
      <c r="ABD381" s="200"/>
      <c r="ABE381" s="200"/>
      <c r="ABH381" s="200"/>
      <c r="ABK381" s="200"/>
      <c r="ABN381" s="200"/>
      <c r="ABQ381" s="200"/>
      <c r="ABS381" s="200"/>
      <c r="ACG381" s="200"/>
      <c r="ACH381" s="200"/>
      <c r="ACI381" s="200"/>
      <c r="ACJ381" s="200"/>
      <c r="ACK381" s="200"/>
      <c r="ACL381" s="200"/>
      <c r="ACM381" s="200"/>
      <c r="ACN381" s="200"/>
      <c r="ACO381" s="200"/>
      <c r="ACP381" s="200"/>
      <c r="ACQ381" s="200"/>
      <c r="ACR381" s="200"/>
      <c r="ACS381" s="200"/>
      <c r="ACT381" s="200"/>
      <c r="ACU381" s="200"/>
      <c r="ACV381" s="200"/>
      <c r="ACW381" s="200"/>
      <c r="ACX381" s="200"/>
      <c r="ACY381" s="200"/>
      <c r="ADE381" s="200"/>
      <c r="ADF381" s="200"/>
      <c r="ADG381" s="200"/>
      <c r="ADH381" s="200"/>
      <c r="ADI381" s="200"/>
      <c r="ADJ381" s="200"/>
      <c r="ADK381" s="200"/>
      <c r="ADM381" s="200"/>
      <c r="ADN381" s="200"/>
      <c r="ADO381" s="200"/>
      <c r="ADP381" s="200"/>
      <c r="ADQ381" s="200"/>
      <c r="ADR381" s="200"/>
      <c r="ADS381" s="200"/>
      <c r="ADT381" s="200"/>
      <c r="ADW381" s="200"/>
      <c r="ADZ381" s="200"/>
      <c r="AEC381" s="200"/>
      <c r="AEF381" s="200"/>
      <c r="AEI381" s="200"/>
      <c r="AEL381" s="200"/>
      <c r="AEU381" s="200"/>
      <c r="AEX381" s="200"/>
      <c r="AFA381" s="200"/>
      <c r="AFD381" s="200"/>
      <c r="AFM381" s="200"/>
      <c r="AFS381" s="200"/>
      <c r="AFV381" s="200"/>
      <c r="AFY381" s="200"/>
      <c r="AGB381" s="200"/>
      <c r="AGH381" s="200"/>
      <c r="AGQ381" s="200"/>
      <c r="AGS381" s="200"/>
      <c r="AGT381" s="200"/>
      <c r="AGV381" s="200"/>
      <c r="AGY381" s="200"/>
      <c r="AHB381" s="200"/>
      <c r="AHE381" s="200"/>
      <c r="AHH381" s="200"/>
      <c r="AHK381" s="200"/>
      <c r="AHM381" s="200"/>
      <c r="AHO381" s="200"/>
      <c r="AHR381" s="200"/>
      <c r="AHU381" s="200"/>
      <c r="AHX381" s="200"/>
      <c r="AIA381" s="200"/>
      <c r="AID381" s="200"/>
      <c r="AIG381" s="200"/>
      <c r="AIJ381" s="200"/>
      <c r="AIL381" s="200"/>
      <c r="AIO381" s="200"/>
      <c r="AIR381" s="200"/>
      <c r="AIU381" s="200"/>
      <c r="AJA381" s="200"/>
      <c r="AJD381" s="200"/>
      <c r="AJF381" s="200"/>
      <c r="AKM381" s="200"/>
      <c r="AKP381" s="200"/>
      <c r="AKS381" s="200"/>
      <c r="AKV381" s="200"/>
      <c r="AKY381" s="200"/>
      <c r="AKZ381" s="200"/>
      <c r="ALA381" s="200"/>
      <c r="ALD381" s="200"/>
      <c r="ALG381" s="200"/>
      <c r="ALJ381" s="200"/>
      <c r="ALM381" s="200"/>
      <c r="ALO381" s="200"/>
      <c r="AMC381" s="200"/>
      <c r="AMD381" s="200"/>
      <c r="AME381" s="200"/>
      <c r="AMF381" s="200"/>
      <c r="AMG381" s="200"/>
      <c r="AMH381" s="200"/>
      <c r="AMI381" s="200"/>
      <c r="AMJ381" s="200"/>
      <c r="AMK381" s="200"/>
      <c r="AML381" s="200"/>
      <c r="AMM381" s="200"/>
      <c r="AMN381" s="200"/>
      <c r="AMO381" s="200"/>
      <c r="AMP381" s="200"/>
      <c r="AMQ381" s="200"/>
      <c r="AMR381" s="200"/>
      <c r="AMS381" s="200"/>
      <c r="AMT381" s="200"/>
      <c r="AMU381" s="200"/>
      <c r="ANA381" s="200"/>
      <c r="ANB381" s="200"/>
      <c r="ANC381" s="200"/>
      <c r="AND381" s="200"/>
      <c r="ANE381" s="200"/>
      <c r="ANF381" s="200"/>
      <c r="ANG381" s="200"/>
      <c r="ANI381" s="200"/>
      <c r="ANJ381" s="200"/>
      <c r="ANK381" s="200"/>
      <c r="ANL381" s="200"/>
      <c r="ANM381" s="200"/>
      <c r="ANN381" s="200"/>
      <c r="ANO381" s="200"/>
      <c r="ANP381" s="200"/>
      <c r="ANS381" s="200"/>
      <c r="ANV381" s="200"/>
      <c r="ANY381" s="200"/>
      <c r="AOB381" s="200"/>
      <c r="AOE381" s="200"/>
      <c r="AOH381" s="200"/>
      <c r="AOQ381" s="200"/>
      <c r="AOT381" s="200"/>
      <c r="AOW381" s="200"/>
      <c r="AOZ381" s="200"/>
      <c r="API381" s="200"/>
      <c r="APO381" s="200"/>
      <c r="APR381" s="200"/>
      <c r="APU381" s="200"/>
      <c r="APX381" s="200"/>
      <c r="AQD381" s="200"/>
      <c r="AQM381" s="200"/>
      <c r="AQO381" s="200"/>
      <c r="AQP381" s="200"/>
      <c r="AQR381" s="200"/>
      <c r="AQU381" s="200"/>
      <c r="AQX381" s="200"/>
      <c r="ARA381" s="200"/>
      <c r="ARD381" s="200"/>
      <c r="ARG381" s="200"/>
      <c r="ARI381" s="200"/>
      <c r="ARK381" s="200"/>
      <c r="ARN381" s="200"/>
      <c r="ARQ381" s="200"/>
      <c r="ART381" s="200"/>
      <c r="ARW381" s="200"/>
      <c r="ARZ381" s="200"/>
      <c r="ASC381" s="200"/>
      <c r="ASF381" s="200"/>
      <c r="ASH381" s="200"/>
      <c r="ASK381" s="200"/>
      <c r="ASN381" s="200"/>
      <c r="ASQ381" s="200"/>
      <c r="ASW381" s="200"/>
      <c r="ASZ381" s="200"/>
      <c r="ATB381" s="200"/>
      <c r="AUI381" s="200"/>
      <c r="AUL381" s="200"/>
      <c r="AUO381" s="200"/>
      <c r="AUR381" s="200"/>
      <c r="AUU381" s="200"/>
      <c r="AUV381" s="200"/>
      <c r="AUW381" s="200"/>
      <c r="AUZ381" s="200"/>
      <c r="AVC381" s="200"/>
      <c r="AVF381" s="200"/>
      <c r="AVI381" s="200"/>
      <c r="AVK381" s="200"/>
      <c r="AVY381" s="200"/>
      <c r="AVZ381" s="200"/>
      <c r="AWA381" s="200"/>
      <c r="AWB381" s="200"/>
      <c r="AWC381" s="200"/>
      <c r="AWD381" s="200"/>
      <c r="AWE381" s="200"/>
      <c r="AWF381" s="200"/>
      <c r="AWG381" s="200"/>
      <c r="AWH381" s="200"/>
      <c r="AWI381" s="200"/>
      <c r="AWJ381" s="200"/>
      <c r="AWK381" s="200"/>
      <c r="AWL381" s="200"/>
      <c r="AWM381" s="200"/>
      <c r="AWN381" s="200"/>
      <c r="AWO381" s="200"/>
      <c r="AWP381" s="200"/>
      <c r="AWQ381" s="200"/>
      <c r="AWW381" s="200"/>
      <c r="AWX381" s="200"/>
      <c r="AWY381" s="200"/>
      <c r="AWZ381" s="200"/>
      <c r="AXA381" s="200"/>
      <c r="AXB381" s="200"/>
      <c r="AXC381" s="200"/>
      <c r="AXE381" s="200"/>
      <c r="AXF381" s="200"/>
      <c r="AXG381" s="200"/>
      <c r="AXH381" s="200"/>
      <c r="AXI381" s="200"/>
      <c r="AXJ381" s="200"/>
      <c r="AXK381" s="200"/>
      <c r="AXL381" s="200"/>
      <c r="AXO381" s="200"/>
      <c r="AXR381" s="200"/>
      <c r="AXU381" s="200"/>
      <c r="AXX381" s="200"/>
      <c r="AYA381" s="200"/>
      <c r="AYD381" s="200"/>
      <c r="AYM381" s="200"/>
      <c r="AYP381" s="200"/>
      <c r="AYS381" s="200"/>
      <c r="AYV381" s="200"/>
      <c r="AZE381" s="200"/>
      <c r="AZK381" s="200"/>
      <c r="AZN381" s="200"/>
      <c r="AZQ381" s="200"/>
      <c r="AZT381" s="200"/>
      <c r="AZZ381" s="200"/>
      <c r="BAI381" s="200"/>
      <c r="BAK381" s="200"/>
      <c r="BAL381" s="200"/>
      <c r="BAN381" s="200"/>
      <c r="BAQ381" s="200"/>
      <c r="BAT381" s="200"/>
      <c r="BAW381" s="200"/>
      <c r="BAZ381" s="200"/>
      <c r="BBC381" s="200"/>
      <c r="BBE381" s="200"/>
      <c r="BBG381" s="200"/>
      <c r="BBJ381" s="200"/>
      <c r="BBM381" s="200"/>
      <c r="BBP381" s="200"/>
      <c r="BBS381" s="200"/>
      <c r="BBV381" s="200"/>
      <c r="BBY381" s="200"/>
      <c r="BCB381" s="200"/>
      <c r="BCD381" s="200"/>
      <c r="BCG381" s="200"/>
      <c r="BCJ381" s="200"/>
      <c r="BCM381" s="200"/>
      <c r="BCS381" s="200"/>
      <c r="BCV381" s="200"/>
      <c r="BCX381" s="200"/>
      <c r="BEE381" s="200"/>
      <c r="BEH381" s="200"/>
      <c r="BEK381" s="200"/>
      <c r="BEN381" s="200"/>
      <c r="BEQ381" s="200"/>
      <c r="BER381" s="200"/>
      <c r="BES381" s="200"/>
      <c r="BEV381" s="200"/>
      <c r="BEY381" s="200"/>
      <c r="BFB381" s="200"/>
      <c r="BFE381" s="200"/>
      <c r="BFG381" s="200"/>
      <c r="BFU381" s="200"/>
      <c r="BFV381" s="200"/>
      <c r="BFW381" s="200"/>
      <c r="BFX381" s="200"/>
      <c r="BFY381" s="200"/>
      <c r="BFZ381" s="200"/>
      <c r="BGA381" s="200"/>
      <c r="BGB381" s="200"/>
      <c r="BGC381" s="200"/>
      <c r="BGD381" s="200"/>
      <c r="BGE381" s="200"/>
      <c r="BGF381" s="200"/>
      <c r="BGG381" s="200"/>
      <c r="BGH381" s="200"/>
      <c r="BGI381" s="200"/>
      <c r="BGJ381" s="200"/>
      <c r="BGK381" s="200"/>
      <c r="BGL381" s="200"/>
      <c r="BGM381" s="200"/>
      <c r="BGS381" s="200"/>
      <c r="BGT381" s="200"/>
      <c r="BGU381" s="200"/>
      <c r="BGV381" s="200"/>
      <c r="BGW381" s="200"/>
      <c r="BGX381" s="200"/>
      <c r="BGY381" s="200"/>
      <c r="BHA381" s="200"/>
      <c r="BHB381" s="200"/>
      <c r="BHC381" s="200"/>
      <c r="BHD381" s="200"/>
      <c r="BHE381" s="200"/>
      <c r="BHF381" s="200"/>
      <c r="BHG381" s="200"/>
      <c r="BHH381" s="200"/>
      <c r="BHK381" s="200"/>
      <c r="BHN381" s="200"/>
      <c r="BHQ381" s="200"/>
      <c r="BHT381" s="200"/>
      <c r="BHW381" s="200"/>
      <c r="BHZ381" s="200"/>
      <c r="BII381" s="200"/>
      <c r="BIL381" s="200"/>
      <c r="BIO381" s="200"/>
      <c r="BIR381" s="200"/>
      <c r="BJA381" s="200"/>
      <c r="BJG381" s="200"/>
      <c r="BJJ381" s="200"/>
      <c r="BJM381" s="200"/>
      <c r="BJP381" s="200"/>
      <c r="BJV381" s="200"/>
      <c r="BKE381" s="200"/>
      <c r="BKG381" s="200"/>
      <c r="BKH381" s="200"/>
      <c r="BKJ381" s="200"/>
      <c r="BKM381" s="200"/>
      <c r="BKP381" s="200"/>
      <c r="BKS381" s="200"/>
      <c r="BKV381" s="200"/>
      <c r="BKY381" s="200"/>
      <c r="BLA381" s="200"/>
      <c r="BLC381" s="200"/>
      <c r="BLF381" s="200"/>
      <c r="BLI381" s="200"/>
      <c r="BLL381" s="200"/>
      <c r="BLO381" s="200"/>
      <c r="BLR381" s="200"/>
      <c r="BLU381" s="200"/>
      <c r="BLX381" s="200"/>
      <c r="BLZ381" s="200"/>
      <c r="BMC381" s="200"/>
      <c r="BMF381" s="200"/>
      <c r="BMI381" s="200"/>
      <c r="BMO381" s="200"/>
      <c r="BMR381" s="200"/>
      <c r="BMT381" s="200"/>
      <c r="BOA381" s="200"/>
      <c r="BOD381" s="200"/>
      <c r="BOG381" s="200"/>
      <c r="BOJ381" s="200"/>
      <c r="BOM381" s="200"/>
      <c r="BON381" s="200"/>
      <c r="BOO381" s="200"/>
      <c r="BOR381" s="200"/>
      <c r="BOU381" s="200"/>
      <c r="BOX381" s="200"/>
      <c r="BPA381" s="200"/>
      <c r="BPC381" s="200"/>
      <c r="BPQ381" s="200"/>
      <c r="BPR381" s="200"/>
      <c r="BPS381" s="200"/>
      <c r="BPT381" s="200"/>
      <c r="BPU381" s="200"/>
      <c r="BPV381" s="200"/>
      <c r="BPW381" s="200"/>
      <c r="BPX381" s="200"/>
      <c r="BPY381" s="200"/>
      <c r="BPZ381" s="200"/>
      <c r="BQA381" s="200"/>
      <c r="BQB381" s="200"/>
      <c r="BQC381" s="200"/>
      <c r="BQD381" s="200"/>
      <c r="BQE381" s="200"/>
      <c r="BQF381" s="200"/>
      <c r="BQG381" s="200"/>
      <c r="BQH381" s="200"/>
      <c r="BQI381" s="200"/>
      <c r="BQO381" s="200"/>
      <c r="BQP381" s="200"/>
      <c r="BQQ381" s="200"/>
      <c r="BQR381" s="200"/>
      <c r="BQS381" s="200"/>
      <c r="BQT381" s="200"/>
      <c r="BQU381" s="200"/>
      <c r="BQW381" s="200"/>
      <c r="BQX381" s="200"/>
      <c r="BQY381" s="200"/>
      <c r="BQZ381" s="200"/>
      <c r="BRA381" s="200"/>
      <c r="BRB381" s="200"/>
      <c r="BRC381" s="200"/>
      <c r="BRD381" s="200"/>
      <c r="BRG381" s="200"/>
      <c r="BRJ381" s="200"/>
      <c r="BRM381" s="200"/>
      <c r="BRP381" s="200"/>
      <c r="BRS381" s="200"/>
      <c r="BRV381" s="200"/>
      <c r="BSE381" s="200"/>
      <c r="BSH381" s="200"/>
      <c r="BSK381" s="200"/>
      <c r="BSN381" s="200"/>
      <c r="BSW381" s="200"/>
      <c r="BTC381" s="200"/>
      <c r="BTF381" s="200"/>
      <c r="BTI381" s="200"/>
      <c r="BTL381" s="200"/>
      <c r="BTR381" s="200"/>
      <c r="BUA381" s="200"/>
      <c r="BUC381" s="200"/>
      <c r="BUD381" s="200"/>
      <c r="BUF381" s="200"/>
      <c r="BUI381" s="200"/>
      <c r="BUL381" s="200"/>
      <c r="BUO381" s="200"/>
      <c r="BUR381" s="200"/>
      <c r="BUU381" s="200"/>
      <c r="BUW381" s="200"/>
      <c r="BUY381" s="200"/>
      <c r="BVB381" s="200"/>
      <c r="BVE381" s="200"/>
      <c r="BVH381" s="200"/>
      <c r="BVK381" s="200"/>
      <c r="BVN381" s="200"/>
      <c r="BVQ381" s="200"/>
      <c r="BVT381" s="200"/>
      <c r="BVV381" s="200"/>
      <c r="BVY381" s="200"/>
      <c r="BWB381" s="200"/>
      <c r="BWE381" s="200"/>
      <c r="BWK381" s="200"/>
      <c r="BWN381" s="200"/>
      <c r="BWP381" s="200"/>
      <c r="BXW381" s="200"/>
      <c r="BXZ381" s="200"/>
      <c r="BYC381" s="200"/>
      <c r="BYF381" s="200"/>
      <c r="BYI381" s="200"/>
      <c r="BYJ381" s="200"/>
      <c r="BYK381" s="200"/>
      <c r="BYN381" s="200"/>
      <c r="BYQ381" s="200"/>
      <c r="BYT381" s="200"/>
      <c r="BYW381" s="200"/>
      <c r="BYY381" s="200"/>
      <c r="BZM381" s="200"/>
      <c r="BZN381" s="200"/>
      <c r="BZO381" s="200"/>
      <c r="BZP381" s="200"/>
      <c r="BZQ381" s="200"/>
      <c r="BZR381" s="200"/>
      <c r="BZS381" s="200"/>
      <c r="BZT381" s="200"/>
      <c r="BZU381" s="200"/>
      <c r="BZV381" s="200"/>
      <c r="BZW381" s="200"/>
      <c r="BZX381" s="200"/>
      <c r="BZY381" s="200"/>
      <c r="BZZ381" s="200"/>
      <c r="CAA381" s="200"/>
      <c r="CAB381" s="200"/>
      <c r="CAC381" s="200"/>
      <c r="CAD381" s="200"/>
      <c r="CAE381" s="200"/>
      <c r="CAK381" s="200"/>
      <c r="CAL381" s="200"/>
      <c r="CAM381" s="200"/>
      <c r="CAN381" s="200"/>
      <c r="CAO381" s="200"/>
      <c r="CAP381" s="200"/>
      <c r="CAQ381" s="200"/>
      <c r="CAS381" s="200"/>
      <c r="CAT381" s="200"/>
      <c r="CAU381" s="200"/>
      <c r="CAV381" s="200"/>
      <c r="CAW381" s="200"/>
      <c r="CAX381" s="200"/>
      <c r="CAY381" s="200"/>
      <c r="CAZ381" s="200"/>
      <c r="CBC381" s="200"/>
      <c r="CBF381" s="200"/>
      <c r="CBI381" s="200"/>
      <c r="CBL381" s="200"/>
      <c r="CBO381" s="200"/>
      <c r="CBR381" s="200"/>
      <c r="CCA381" s="200"/>
      <c r="CCD381" s="200"/>
      <c r="CCG381" s="200"/>
      <c r="CCJ381" s="200"/>
      <c r="CCS381" s="200"/>
      <c r="CCY381" s="200"/>
      <c r="CDB381" s="200"/>
      <c r="CDE381" s="200"/>
      <c r="CDH381" s="200"/>
      <c r="CDN381" s="200"/>
      <c r="CDW381" s="200"/>
      <c r="CDY381" s="200"/>
      <c r="CDZ381" s="200"/>
      <c r="CEB381" s="200"/>
      <c r="CEE381" s="200"/>
      <c r="CEH381" s="200"/>
      <c r="CEK381" s="200"/>
      <c r="CEN381" s="200"/>
      <c r="CEQ381" s="200"/>
      <c r="CES381" s="200"/>
      <c r="CEU381" s="200"/>
      <c r="CEX381" s="200"/>
      <c r="CFA381" s="200"/>
      <c r="CFD381" s="200"/>
      <c r="CFG381" s="200"/>
      <c r="CFJ381" s="200"/>
      <c r="CFM381" s="200"/>
      <c r="CFP381" s="200"/>
      <c r="CFR381" s="200"/>
      <c r="CFU381" s="200"/>
      <c r="CFX381" s="200"/>
      <c r="CGA381" s="200"/>
      <c r="CGG381" s="200"/>
      <c r="CGJ381" s="200"/>
      <c r="CGL381" s="200"/>
      <c r="CHS381" s="200"/>
      <c r="CHV381" s="200"/>
      <c r="CHY381" s="200"/>
      <c r="CIB381" s="200"/>
      <c r="CIE381" s="200"/>
      <c r="CIF381" s="200"/>
      <c r="CIG381" s="200"/>
      <c r="CIJ381" s="200"/>
      <c r="CIM381" s="200"/>
      <c r="CIP381" s="200"/>
      <c r="CIS381" s="200"/>
      <c r="CIU381" s="200"/>
      <c r="CJI381" s="200"/>
      <c r="CJJ381" s="200"/>
      <c r="CJK381" s="200"/>
      <c r="CJL381" s="200"/>
      <c r="CJM381" s="200"/>
      <c r="CJN381" s="200"/>
      <c r="CJO381" s="200"/>
      <c r="CJP381" s="200"/>
      <c r="CJQ381" s="200"/>
      <c r="CJR381" s="200"/>
      <c r="CJS381" s="200"/>
      <c r="CJT381" s="200"/>
      <c r="CJU381" s="200"/>
      <c r="CJV381" s="200"/>
      <c r="CJW381" s="200"/>
      <c r="CJX381" s="200"/>
      <c r="CJY381" s="200"/>
      <c r="CJZ381" s="200"/>
      <c r="CKA381" s="200"/>
      <c r="CKG381" s="200"/>
      <c r="CKH381" s="200"/>
      <c r="CKI381" s="200"/>
      <c r="CKJ381" s="200"/>
      <c r="CKK381" s="200"/>
      <c r="CKL381" s="200"/>
      <c r="CKM381" s="200"/>
      <c r="CKO381" s="200"/>
      <c r="CKP381" s="200"/>
      <c r="CKQ381" s="200"/>
      <c r="CKR381" s="200"/>
      <c r="CKS381" s="200"/>
      <c r="CKT381" s="200"/>
      <c r="CKU381" s="200"/>
      <c r="CKV381" s="200"/>
      <c r="CKY381" s="200"/>
      <c r="CLB381" s="200"/>
      <c r="CLE381" s="200"/>
      <c r="CLH381" s="200"/>
      <c r="CLK381" s="200"/>
      <c r="CLN381" s="200"/>
      <c r="CLW381" s="200"/>
      <c r="CLZ381" s="200"/>
      <c r="CMC381" s="200"/>
      <c r="CMF381" s="200"/>
      <c r="CMO381" s="200"/>
      <c r="CMU381" s="200"/>
      <c r="CMX381" s="200"/>
      <c r="CNA381" s="200"/>
      <c r="CND381" s="200"/>
      <c r="CNJ381" s="200"/>
      <c r="CNS381" s="200"/>
      <c r="CNU381" s="200"/>
      <c r="CNV381" s="200"/>
      <c r="CNX381" s="200"/>
      <c r="COA381" s="200"/>
      <c r="COD381" s="200"/>
      <c r="COG381" s="200"/>
      <c r="COJ381" s="200"/>
      <c r="COM381" s="200"/>
      <c r="COO381" s="200"/>
      <c r="COQ381" s="200"/>
      <c r="COT381" s="200"/>
      <c r="COW381" s="200"/>
      <c r="COZ381" s="200"/>
      <c r="CPC381" s="200"/>
      <c r="CPF381" s="200"/>
      <c r="CPI381" s="200"/>
      <c r="CPL381" s="200"/>
      <c r="CPN381" s="200"/>
      <c r="CPQ381" s="200"/>
      <c r="CPT381" s="200"/>
      <c r="CPW381" s="200"/>
      <c r="CQC381" s="200"/>
      <c r="CQF381" s="200"/>
      <c r="CQH381" s="200"/>
      <c r="CRO381" s="200"/>
      <c r="CRR381" s="200"/>
      <c r="CRU381" s="200"/>
      <c r="CRX381" s="200"/>
      <c r="CSA381" s="200"/>
      <c r="CSB381" s="200"/>
      <c r="CSC381" s="200"/>
      <c r="CSF381" s="200"/>
      <c r="CSI381" s="200"/>
      <c r="CSL381" s="200"/>
      <c r="CSO381" s="200"/>
      <c r="CSQ381" s="200"/>
      <c r="CTE381" s="200"/>
      <c r="CTF381" s="200"/>
      <c r="CTG381" s="200"/>
      <c r="CTH381" s="200"/>
      <c r="CTI381" s="200"/>
      <c r="CTJ381" s="200"/>
      <c r="CTK381" s="200"/>
      <c r="CTL381" s="200"/>
      <c r="CTM381" s="200"/>
      <c r="CTN381" s="200"/>
      <c r="CTO381" s="200"/>
      <c r="CTP381" s="200"/>
      <c r="CTQ381" s="200"/>
      <c r="CTR381" s="200"/>
      <c r="CTS381" s="200"/>
      <c r="CTT381" s="200"/>
      <c r="CTU381" s="200"/>
      <c r="CTV381" s="200"/>
      <c r="CTW381" s="200"/>
      <c r="CUC381" s="200"/>
      <c r="CUD381" s="200"/>
      <c r="CUE381" s="200"/>
      <c r="CUF381" s="200"/>
      <c r="CUG381" s="200"/>
      <c r="CUH381" s="200"/>
      <c r="CUI381" s="200"/>
      <c r="CUK381" s="200"/>
      <c r="CUL381" s="200"/>
      <c r="CUM381" s="200"/>
      <c r="CUN381" s="200"/>
      <c r="CUO381" s="200"/>
      <c r="CUP381" s="200"/>
      <c r="CUQ381" s="200"/>
      <c r="CUR381" s="200"/>
      <c r="CUU381" s="200"/>
      <c r="CUX381" s="200"/>
      <c r="CVA381" s="200"/>
      <c r="CVD381" s="200"/>
      <c r="CVG381" s="200"/>
      <c r="CVJ381" s="200"/>
      <c r="CVS381" s="200"/>
      <c r="CVV381" s="200"/>
      <c r="CVY381" s="200"/>
      <c r="CWB381" s="200"/>
      <c r="CWK381" s="200"/>
      <c r="CWQ381" s="200"/>
      <c r="CWT381" s="200"/>
      <c r="CWW381" s="200"/>
      <c r="CWZ381" s="200"/>
      <c r="CXF381" s="200"/>
      <c r="CXO381" s="200"/>
      <c r="CXQ381" s="200"/>
      <c r="CXR381" s="200"/>
      <c r="CXT381" s="200"/>
      <c r="CXW381" s="200"/>
      <c r="CXZ381" s="200"/>
      <c r="CYC381" s="200"/>
      <c r="CYF381" s="200"/>
      <c r="CYI381" s="200"/>
      <c r="CYK381" s="200"/>
      <c r="CYM381" s="200"/>
      <c r="CYP381" s="200"/>
      <c r="CYS381" s="200"/>
      <c r="CYV381" s="200"/>
      <c r="CYY381" s="200"/>
      <c r="CZB381" s="200"/>
      <c r="CZE381" s="200"/>
      <c r="CZH381" s="200"/>
      <c r="CZJ381" s="200"/>
      <c r="CZM381" s="200"/>
      <c r="CZP381" s="200"/>
      <c r="CZS381" s="200"/>
      <c r="CZY381" s="200"/>
      <c r="DAB381" s="200"/>
      <c r="DAD381" s="200"/>
      <c r="DBK381" s="200"/>
      <c r="DBN381" s="200"/>
      <c r="DBQ381" s="200"/>
      <c r="DBT381" s="200"/>
      <c r="DBW381" s="200"/>
      <c r="DBX381" s="200"/>
      <c r="DBY381" s="200"/>
      <c r="DCB381" s="200"/>
      <c r="DCE381" s="200"/>
      <c r="DCH381" s="200"/>
      <c r="DCK381" s="200"/>
      <c r="DCM381" s="200"/>
      <c r="DDA381" s="200"/>
      <c r="DDB381" s="200"/>
      <c r="DDC381" s="200"/>
      <c r="DDD381" s="200"/>
      <c r="DDE381" s="200"/>
      <c r="DDF381" s="200"/>
      <c r="DDG381" s="200"/>
      <c r="DDH381" s="200"/>
      <c r="DDI381" s="200"/>
      <c r="DDJ381" s="200"/>
      <c r="DDK381" s="200"/>
      <c r="DDL381" s="200"/>
      <c r="DDM381" s="200"/>
      <c r="DDN381" s="200"/>
      <c r="DDO381" s="200"/>
      <c r="DDP381" s="200"/>
      <c r="DDQ381" s="200"/>
      <c r="DDR381" s="200"/>
      <c r="DDS381" s="200"/>
      <c r="DDY381" s="200"/>
      <c r="DDZ381" s="200"/>
      <c r="DEA381" s="200"/>
      <c r="DEB381" s="200"/>
      <c r="DEC381" s="200"/>
      <c r="DED381" s="200"/>
      <c r="DEE381" s="200"/>
      <c r="DEG381" s="200"/>
      <c r="DEH381" s="200"/>
      <c r="DEI381" s="200"/>
      <c r="DEJ381" s="200"/>
      <c r="DEK381" s="200"/>
      <c r="DEL381" s="200"/>
      <c r="DEM381" s="200"/>
      <c r="DEN381" s="200"/>
      <c r="DEQ381" s="200"/>
      <c r="DET381" s="200"/>
      <c r="DEW381" s="200"/>
      <c r="DEZ381" s="200"/>
      <c r="DFC381" s="200"/>
      <c r="DFF381" s="200"/>
      <c r="DFO381" s="200"/>
      <c r="DFR381" s="200"/>
      <c r="DFU381" s="200"/>
      <c r="DFX381" s="200"/>
      <c r="DGG381" s="200"/>
      <c r="DGM381" s="200"/>
      <c r="DGP381" s="200"/>
      <c r="DGS381" s="200"/>
      <c r="DGV381" s="200"/>
      <c r="DHB381" s="200"/>
      <c r="DHK381" s="200"/>
      <c r="DHM381" s="200"/>
      <c r="DHN381" s="200"/>
      <c r="DHP381" s="200"/>
      <c r="DHS381" s="200"/>
      <c r="DHV381" s="200"/>
      <c r="DHY381" s="200"/>
      <c r="DIB381" s="200"/>
      <c r="DIE381" s="200"/>
      <c r="DIG381" s="200"/>
      <c r="DII381" s="200"/>
      <c r="DIL381" s="200"/>
      <c r="DIO381" s="200"/>
      <c r="DIR381" s="200"/>
      <c r="DIU381" s="200"/>
      <c r="DIX381" s="200"/>
      <c r="DJA381" s="200"/>
      <c r="DJD381" s="200"/>
      <c r="DJF381" s="200"/>
      <c r="DJI381" s="200"/>
      <c r="DJL381" s="200"/>
      <c r="DJO381" s="200"/>
      <c r="DJU381" s="200"/>
      <c r="DJX381" s="200"/>
      <c r="DJZ381" s="200"/>
      <c r="DLG381" s="200"/>
      <c r="DLJ381" s="200"/>
      <c r="DLM381" s="200"/>
      <c r="DLP381" s="200"/>
      <c r="DLS381" s="200"/>
      <c r="DLT381" s="200"/>
      <c r="DLU381" s="200"/>
      <c r="DLX381" s="200"/>
      <c r="DMA381" s="200"/>
      <c r="DMD381" s="200"/>
      <c r="DMG381" s="200"/>
      <c r="DMI381" s="200"/>
      <c r="DMW381" s="200"/>
      <c r="DMX381" s="200"/>
      <c r="DMY381" s="200"/>
      <c r="DMZ381" s="200"/>
      <c r="DNA381" s="200"/>
      <c r="DNB381" s="200"/>
      <c r="DNC381" s="200"/>
      <c r="DND381" s="200"/>
      <c r="DNE381" s="200"/>
      <c r="DNF381" s="200"/>
      <c r="DNG381" s="200"/>
      <c r="DNH381" s="200"/>
      <c r="DNI381" s="200"/>
      <c r="DNJ381" s="200"/>
      <c r="DNK381" s="200"/>
      <c r="DNL381" s="200"/>
      <c r="DNM381" s="200"/>
      <c r="DNN381" s="200"/>
      <c r="DNO381" s="200"/>
      <c r="DNU381" s="200"/>
      <c r="DNV381" s="200"/>
      <c r="DNW381" s="200"/>
      <c r="DNX381" s="200"/>
      <c r="DNY381" s="200"/>
      <c r="DNZ381" s="200"/>
      <c r="DOA381" s="200"/>
      <c r="DOC381" s="200"/>
      <c r="DOD381" s="200"/>
      <c r="DOE381" s="200"/>
      <c r="DOF381" s="200"/>
      <c r="DOG381" s="200"/>
      <c r="DOH381" s="200"/>
      <c r="DOI381" s="200"/>
      <c r="DOJ381" s="200"/>
      <c r="DOM381" s="200"/>
      <c r="DOP381" s="200"/>
      <c r="DOS381" s="200"/>
      <c r="DOV381" s="200"/>
      <c r="DOY381" s="200"/>
      <c r="DPB381" s="200"/>
      <c r="DPK381" s="200"/>
      <c r="DPN381" s="200"/>
      <c r="DPQ381" s="200"/>
      <c r="DPT381" s="200"/>
      <c r="DQC381" s="200"/>
      <c r="DQI381" s="200"/>
      <c r="DQL381" s="200"/>
      <c r="DQO381" s="200"/>
      <c r="DQR381" s="200"/>
      <c r="DQX381" s="200"/>
      <c r="DRG381" s="200"/>
      <c r="DRI381" s="200"/>
      <c r="DRJ381" s="200"/>
      <c r="DRL381" s="200"/>
      <c r="DRO381" s="200"/>
      <c r="DRR381" s="200"/>
      <c r="DRU381" s="200"/>
      <c r="DRX381" s="200"/>
      <c r="DSA381" s="200"/>
      <c r="DSC381" s="200"/>
      <c r="DSE381" s="200"/>
      <c r="DSH381" s="200"/>
      <c r="DSK381" s="200"/>
      <c r="DSN381" s="200"/>
      <c r="DSQ381" s="200"/>
      <c r="DST381" s="200"/>
      <c r="DSW381" s="200"/>
      <c r="DSZ381" s="200"/>
      <c r="DTB381" s="200"/>
      <c r="DTE381" s="200"/>
      <c r="DTH381" s="200"/>
      <c r="DTK381" s="200"/>
      <c r="DTQ381" s="200"/>
      <c r="DTT381" s="200"/>
      <c r="DTV381" s="200"/>
      <c r="DVC381" s="200"/>
      <c r="DVF381" s="200"/>
      <c r="DVI381" s="200"/>
      <c r="DVL381" s="200"/>
      <c r="DVO381" s="200"/>
      <c r="DVP381" s="200"/>
      <c r="DVQ381" s="200"/>
      <c r="DVT381" s="200"/>
      <c r="DVW381" s="200"/>
      <c r="DVZ381" s="200"/>
      <c r="DWC381" s="200"/>
      <c r="DWE381" s="200"/>
      <c r="DWS381" s="200"/>
      <c r="DWT381" s="200"/>
      <c r="DWU381" s="200"/>
      <c r="DWV381" s="200"/>
      <c r="DWW381" s="200"/>
      <c r="DWX381" s="200"/>
      <c r="DWY381" s="200"/>
      <c r="DWZ381" s="200"/>
      <c r="DXA381" s="200"/>
      <c r="DXB381" s="200"/>
      <c r="DXC381" s="200"/>
      <c r="DXD381" s="200"/>
      <c r="DXE381" s="200"/>
      <c r="DXF381" s="200"/>
      <c r="DXG381" s="200"/>
      <c r="DXH381" s="200"/>
      <c r="DXI381" s="200"/>
      <c r="DXJ381" s="200"/>
      <c r="DXK381" s="200"/>
      <c r="DXQ381" s="200"/>
      <c r="DXR381" s="200"/>
      <c r="DXS381" s="200"/>
      <c r="DXT381" s="200"/>
      <c r="DXU381" s="200"/>
      <c r="DXV381" s="200"/>
      <c r="DXW381" s="200"/>
      <c r="DXY381" s="200"/>
      <c r="DXZ381" s="200"/>
      <c r="DYA381" s="200"/>
      <c r="DYB381" s="200"/>
      <c r="DYC381" s="200"/>
      <c r="DYD381" s="200"/>
      <c r="DYE381" s="200"/>
      <c r="DYF381" s="200"/>
      <c r="DYI381" s="200"/>
      <c r="DYL381" s="200"/>
      <c r="DYO381" s="200"/>
      <c r="DYR381" s="200"/>
      <c r="DYU381" s="200"/>
      <c r="DYX381" s="200"/>
      <c r="DZG381" s="200"/>
      <c r="DZJ381" s="200"/>
      <c r="DZM381" s="200"/>
      <c r="DZP381" s="200"/>
      <c r="DZY381" s="200"/>
      <c r="EAE381" s="200"/>
      <c r="EAH381" s="200"/>
      <c r="EAK381" s="200"/>
      <c r="EAN381" s="200"/>
      <c r="EAT381" s="200"/>
      <c r="EBC381" s="200"/>
      <c r="EBE381" s="200"/>
      <c r="EBF381" s="200"/>
      <c r="EBH381" s="200"/>
      <c r="EBK381" s="200"/>
      <c r="EBN381" s="200"/>
      <c r="EBQ381" s="200"/>
      <c r="EBT381" s="200"/>
      <c r="EBW381" s="200"/>
      <c r="EBY381" s="200"/>
      <c r="ECA381" s="200"/>
      <c r="ECD381" s="200"/>
      <c r="ECG381" s="200"/>
      <c r="ECJ381" s="200"/>
      <c r="ECM381" s="200"/>
      <c r="ECP381" s="200"/>
      <c r="ECS381" s="200"/>
      <c r="ECV381" s="200"/>
      <c r="ECX381" s="200"/>
      <c r="EDA381" s="200"/>
      <c r="EDD381" s="200"/>
      <c r="EDG381" s="200"/>
      <c r="EDM381" s="200"/>
      <c r="EDP381" s="200"/>
      <c r="EDR381" s="200"/>
      <c r="EEY381" s="200"/>
      <c r="EFB381" s="200"/>
      <c r="EFE381" s="200"/>
      <c r="EFH381" s="200"/>
      <c r="EFK381" s="200"/>
      <c r="EFL381" s="200"/>
      <c r="EFM381" s="200"/>
      <c r="EFP381" s="200"/>
      <c r="EFS381" s="200"/>
      <c r="EFV381" s="200"/>
      <c r="EFY381" s="200"/>
      <c r="EGA381" s="200"/>
      <c r="EGO381" s="200"/>
      <c r="EGP381" s="200"/>
      <c r="EGQ381" s="200"/>
      <c r="EGR381" s="200"/>
      <c r="EGS381" s="200"/>
      <c r="EGT381" s="200"/>
      <c r="EGU381" s="200"/>
      <c r="EGV381" s="200"/>
      <c r="EGW381" s="200"/>
      <c r="EGX381" s="200"/>
      <c r="EGY381" s="200"/>
      <c r="EGZ381" s="200"/>
      <c r="EHA381" s="200"/>
      <c r="EHB381" s="200"/>
      <c r="EHC381" s="200"/>
      <c r="EHD381" s="200"/>
      <c r="EHE381" s="200"/>
      <c r="EHF381" s="200"/>
      <c r="EHG381" s="200"/>
      <c r="EHM381" s="200"/>
      <c r="EHN381" s="200"/>
      <c r="EHO381" s="200"/>
      <c r="EHP381" s="200"/>
      <c r="EHQ381" s="200"/>
      <c r="EHR381" s="200"/>
      <c r="EHS381" s="200"/>
      <c r="EHU381" s="200"/>
      <c r="EHV381" s="200"/>
      <c r="EHW381" s="200"/>
      <c r="EHX381" s="200"/>
      <c r="EHY381" s="200"/>
      <c r="EHZ381" s="200"/>
      <c r="EIA381" s="200"/>
      <c r="EIB381" s="200"/>
      <c r="EIE381" s="200"/>
      <c r="EIH381" s="200"/>
      <c r="EIK381" s="200"/>
      <c r="EIN381" s="200"/>
      <c r="EIQ381" s="200"/>
      <c r="EIT381" s="200"/>
      <c r="EJC381" s="200"/>
      <c r="EJF381" s="200"/>
      <c r="EJI381" s="200"/>
      <c r="EJL381" s="200"/>
      <c r="EJU381" s="200"/>
      <c r="EKA381" s="200"/>
      <c r="EKD381" s="200"/>
      <c r="EKG381" s="200"/>
      <c r="EKJ381" s="200"/>
      <c r="EKP381" s="200"/>
      <c r="EKY381" s="200"/>
      <c r="ELA381" s="200"/>
      <c r="ELB381" s="200"/>
      <c r="ELD381" s="200"/>
      <c r="ELG381" s="200"/>
      <c r="ELJ381" s="200"/>
      <c r="ELM381" s="200"/>
      <c r="ELP381" s="200"/>
      <c r="ELS381" s="200"/>
      <c r="ELU381" s="200"/>
      <c r="ELW381" s="200"/>
      <c r="ELZ381" s="200"/>
      <c r="EMC381" s="200"/>
      <c r="EMF381" s="200"/>
      <c r="EMI381" s="200"/>
      <c r="EML381" s="200"/>
      <c r="EMO381" s="200"/>
      <c r="EMR381" s="200"/>
      <c r="EMT381" s="200"/>
      <c r="EMW381" s="200"/>
      <c r="EMZ381" s="200"/>
      <c r="ENC381" s="200"/>
      <c r="ENI381" s="200"/>
      <c r="ENL381" s="200"/>
      <c r="ENN381" s="200"/>
      <c r="EOU381" s="200"/>
      <c r="EOX381" s="200"/>
      <c r="EPA381" s="200"/>
      <c r="EPD381" s="200"/>
      <c r="EPG381" s="200"/>
      <c r="EPH381" s="200"/>
      <c r="EPI381" s="200"/>
      <c r="EPL381" s="200"/>
      <c r="EPO381" s="200"/>
      <c r="EPR381" s="200"/>
      <c r="EPU381" s="200"/>
      <c r="EPW381" s="200"/>
      <c r="EQK381" s="200"/>
      <c r="EQL381" s="200"/>
      <c r="EQM381" s="200"/>
      <c r="EQN381" s="200"/>
      <c r="EQO381" s="200"/>
      <c r="EQP381" s="200"/>
      <c r="EQQ381" s="200"/>
      <c r="EQR381" s="200"/>
      <c r="EQS381" s="200"/>
      <c r="EQT381" s="200"/>
      <c r="EQU381" s="200"/>
      <c r="EQV381" s="200"/>
      <c r="EQW381" s="200"/>
      <c r="EQX381" s="200"/>
      <c r="EQY381" s="200"/>
      <c r="EQZ381" s="200"/>
      <c r="ERA381" s="200"/>
      <c r="ERB381" s="200"/>
      <c r="ERC381" s="200"/>
      <c r="ERI381" s="200"/>
      <c r="ERJ381" s="200"/>
      <c r="ERK381" s="200"/>
      <c r="ERL381" s="200"/>
      <c r="ERM381" s="200"/>
      <c r="ERN381" s="200"/>
      <c r="ERO381" s="200"/>
      <c r="ERQ381" s="200"/>
      <c r="ERR381" s="200"/>
      <c r="ERS381" s="200"/>
      <c r="ERT381" s="200"/>
      <c r="ERU381" s="200"/>
      <c r="ERV381" s="200"/>
      <c r="ERW381" s="200"/>
      <c r="ERX381" s="200"/>
      <c r="ESA381" s="200"/>
      <c r="ESD381" s="200"/>
      <c r="ESG381" s="200"/>
      <c r="ESJ381" s="200"/>
      <c r="ESM381" s="200"/>
      <c r="ESP381" s="200"/>
      <c r="ESY381" s="200"/>
      <c r="ETB381" s="200"/>
      <c r="ETE381" s="200"/>
      <c r="ETH381" s="200"/>
      <c r="ETQ381" s="200"/>
      <c r="ETW381" s="200"/>
      <c r="ETZ381" s="200"/>
      <c r="EUC381" s="200"/>
      <c r="EUF381" s="200"/>
      <c r="EUL381" s="200"/>
      <c r="EUU381" s="200"/>
      <c r="EUW381" s="200"/>
      <c r="EUX381" s="200"/>
      <c r="EUZ381" s="200"/>
      <c r="EVC381" s="200"/>
      <c r="EVF381" s="200"/>
      <c r="EVI381" s="200"/>
      <c r="EVL381" s="200"/>
      <c r="EVO381" s="200"/>
      <c r="EVQ381" s="200"/>
      <c r="EVS381" s="200"/>
      <c r="EVV381" s="200"/>
      <c r="EVY381" s="200"/>
      <c r="EWB381" s="200"/>
      <c r="EWE381" s="200"/>
      <c r="EWH381" s="200"/>
      <c r="EWK381" s="200"/>
      <c r="EWN381" s="200"/>
      <c r="EWP381" s="200"/>
      <c r="EWS381" s="200"/>
      <c r="EWV381" s="200"/>
      <c r="EWY381" s="200"/>
      <c r="EXE381" s="200"/>
      <c r="EXH381" s="200"/>
      <c r="EXJ381" s="200"/>
      <c r="EYQ381" s="200"/>
      <c r="EYT381" s="200"/>
      <c r="EYW381" s="200"/>
      <c r="EYZ381" s="200"/>
      <c r="EZC381" s="200"/>
      <c r="EZD381" s="200"/>
      <c r="EZE381" s="200"/>
      <c r="EZH381" s="200"/>
      <c r="EZK381" s="200"/>
      <c r="EZN381" s="200"/>
      <c r="EZQ381" s="200"/>
      <c r="EZS381" s="200"/>
      <c r="FAG381" s="200"/>
      <c r="FAH381" s="200"/>
      <c r="FAI381" s="200"/>
      <c r="FAJ381" s="200"/>
      <c r="FAK381" s="200"/>
      <c r="FAL381" s="200"/>
      <c r="FAM381" s="200"/>
      <c r="FAN381" s="200"/>
      <c r="FAO381" s="200"/>
      <c r="FAP381" s="200"/>
      <c r="FAQ381" s="200"/>
      <c r="FAR381" s="200"/>
      <c r="FAS381" s="200"/>
      <c r="FAT381" s="200"/>
      <c r="FAU381" s="200"/>
      <c r="FAV381" s="200"/>
      <c r="FAW381" s="200"/>
      <c r="FAX381" s="200"/>
      <c r="FAY381" s="200"/>
      <c r="FBE381" s="200"/>
      <c r="FBF381" s="200"/>
      <c r="FBG381" s="200"/>
      <c r="FBH381" s="200"/>
      <c r="FBI381" s="200"/>
      <c r="FBJ381" s="200"/>
      <c r="FBK381" s="200"/>
      <c r="FBM381" s="200"/>
      <c r="FBN381" s="200"/>
      <c r="FBO381" s="200"/>
      <c r="FBP381" s="200"/>
      <c r="FBQ381" s="200"/>
      <c r="FBR381" s="200"/>
      <c r="FBS381" s="200"/>
      <c r="FBT381" s="200"/>
      <c r="FBW381" s="200"/>
      <c r="FBZ381" s="200"/>
      <c r="FCC381" s="200"/>
      <c r="FCF381" s="200"/>
      <c r="FCI381" s="200"/>
      <c r="FCL381" s="200"/>
      <c r="FCU381" s="200"/>
      <c r="FCX381" s="200"/>
      <c r="FDA381" s="200"/>
      <c r="FDD381" s="200"/>
      <c r="FDM381" s="200"/>
      <c r="FDS381" s="200"/>
      <c r="FDV381" s="200"/>
      <c r="FDY381" s="200"/>
      <c r="FEB381" s="200"/>
      <c r="FEH381" s="200"/>
      <c r="FEQ381" s="200"/>
      <c r="FES381" s="200"/>
      <c r="FET381" s="200"/>
      <c r="FEV381" s="200"/>
      <c r="FEY381" s="200"/>
      <c r="FFB381" s="200"/>
      <c r="FFE381" s="200"/>
      <c r="FFH381" s="200"/>
      <c r="FFK381" s="200"/>
      <c r="FFM381" s="200"/>
      <c r="FFO381" s="200"/>
      <c r="FFR381" s="200"/>
      <c r="FFU381" s="200"/>
      <c r="FFX381" s="200"/>
      <c r="FGA381" s="200"/>
      <c r="FGD381" s="200"/>
      <c r="FGG381" s="200"/>
      <c r="FGJ381" s="200"/>
      <c r="FGL381" s="200"/>
      <c r="FGO381" s="200"/>
      <c r="FGR381" s="200"/>
      <c r="FGU381" s="200"/>
      <c r="FHA381" s="200"/>
      <c r="FHD381" s="200"/>
      <c r="FHF381" s="200"/>
      <c r="FIM381" s="200"/>
      <c r="FIP381" s="200"/>
      <c r="FIS381" s="200"/>
      <c r="FIV381" s="200"/>
      <c r="FIY381" s="200"/>
      <c r="FIZ381" s="200"/>
      <c r="FJA381" s="200"/>
      <c r="FJD381" s="200"/>
      <c r="FJG381" s="200"/>
      <c r="FJJ381" s="200"/>
      <c r="FJM381" s="200"/>
      <c r="FJO381" s="200"/>
      <c r="FKC381" s="200"/>
      <c r="FKD381" s="200"/>
      <c r="FKE381" s="200"/>
      <c r="FKF381" s="200"/>
      <c r="FKG381" s="200"/>
      <c r="FKH381" s="200"/>
      <c r="FKI381" s="200"/>
      <c r="FKJ381" s="200"/>
      <c r="FKK381" s="200"/>
      <c r="FKL381" s="200"/>
      <c r="FKM381" s="200"/>
      <c r="FKN381" s="200"/>
      <c r="FKO381" s="200"/>
      <c r="FKP381" s="200"/>
      <c r="FKQ381" s="200"/>
      <c r="FKR381" s="200"/>
      <c r="FKS381" s="200"/>
      <c r="FKT381" s="200"/>
      <c r="FKU381" s="200"/>
      <c r="FLA381" s="200"/>
      <c r="FLB381" s="200"/>
      <c r="FLC381" s="200"/>
      <c r="FLD381" s="200"/>
      <c r="FLE381" s="200"/>
      <c r="FLF381" s="200"/>
      <c r="FLG381" s="200"/>
      <c r="FLI381" s="200"/>
      <c r="FLJ381" s="200"/>
      <c r="FLK381" s="200"/>
      <c r="FLL381" s="200"/>
      <c r="FLM381" s="200"/>
      <c r="FLN381" s="200"/>
      <c r="FLO381" s="200"/>
      <c r="FLP381" s="200"/>
      <c r="FLS381" s="200"/>
      <c r="FLV381" s="200"/>
      <c r="FLY381" s="200"/>
      <c r="FMB381" s="200"/>
      <c r="FME381" s="200"/>
      <c r="FMH381" s="200"/>
      <c r="FMQ381" s="200"/>
      <c r="FMT381" s="200"/>
      <c r="FMW381" s="200"/>
      <c r="FMZ381" s="200"/>
      <c r="FNI381" s="200"/>
      <c r="FNO381" s="200"/>
      <c r="FNR381" s="200"/>
      <c r="FNU381" s="200"/>
      <c r="FNX381" s="200"/>
      <c r="FOD381" s="200"/>
      <c r="FOM381" s="200"/>
      <c r="FOO381" s="200"/>
      <c r="FOP381" s="200"/>
      <c r="FOR381" s="200"/>
      <c r="FOU381" s="200"/>
      <c r="FOX381" s="200"/>
      <c r="FPA381" s="200"/>
      <c r="FPD381" s="200"/>
      <c r="FPG381" s="200"/>
      <c r="FPI381" s="200"/>
      <c r="FPK381" s="200"/>
      <c r="FPN381" s="200"/>
      <c r="FPQ381" s="200"/>
      <c r="FPT381" s="200"/>
      <c r="FPW381" s="200"/>
      <c r="FPZ381" s="200"/>
      <c r="FQC381" s="200"/>
      <c r="FQF381" s="200"/>
      <c r="FQH381" s="200"/>
      <c r="FQK381" s="200"/>
      <c r="FQN381" s="200"/>
      <c r="FQQ381" s="200"/>
      <c r="FQW381" s="200"/>
      <c r="FQZ381" s="200"/>
      <c r="FRB381" s="200"/>
      <c r="FSI381" s="200"/>
      <c r="FSL381" s="200"/>
      <c r="FSO381" s="200"/>
      <c r="FSR381" s="200"/>
      <c r="FSU381" s="200"/>
      <c r="FSV381" s="200"/>
      <c r="FSW381" s="200"/>
      <c r="FSZ381" s="200"/>
      <c r="FTC381" s="200"/>
      <c r="FTF381" s="200"/>
      <c r="FTI381" s="200"/>
      <c r="FTK381" s="200"/>
      <c r="FTY381" s="200"/>
      <c r="FTZ381" s="200"/>
      <c r="FUA381" s="200"/>
      <c r="FUB381" s="200"/>
      <c r="FUC381" s="200"/>
      <c r="FUD381" s="200"/>
      <c r="FUE381" s="200"/>
      <c r="FUF381" s="200"/>
      <c r="FUG381" s="200"/>
      <c r="FUH381" s="200"/>
      <c r="FUI381" s="200"/>
      <c r="FUJ381" s="200"/>
      <c r="FUK381" s="200"/>
      <c r="FUL381" s="200"/>
      <c r="FUM381" s="200"/>
      <c r="FUN381" s="200"/>
      <c r="FUO381" s="200"/>
      <c r="FUP381" s="200"/>
      <c r="FUQ381" s="200"/>
      <c r="FUW381" s="200"/>
      <c r="FUX381" s="200"/>
      <c r="FUY381" s="200"/>
      <c r="FUZ381" s="200"/>
      <c r="FVA381" s="200"/>
      <c r="FVB381" s="200"/>
      <c r="FVC381" s="200"/>
      <c r="FVE381" s="200"/>
      <c r="FVF381" s="200"/>
      <c r="FVG381" s="200"/>
      <c r="FVH381" s="200"/>
      <c r="FVI381" s="200"/>
      <c r="FVJ381" s="200"/>
      <c r="FVK381" s="200"/>
      <c r="FVL381" s="200"/>
      <c r="FVO381" s="200"/>
      <c r="FVR381" s="200"/>
      <c r="FVU381" s="200"/>
      <c r="FVX381" s="200"/>
      <c r="FWA381" s="200"/>
      <c r="FWD381" s="200"/>
      <c r="FWM381" s="200"/>
      <c r="FWP381" s="200"/>
      <c r="FWS381" s="200"/>
      <c r="FWV381" s="200"/>
      <c r="FXE381" s="200"/>
      <c r="FXK381" s="200"/>
      <c r="FXN381" s="200"/>
      <c r="FXQ381" s="200"/>
      <c r="FXT381" s="200"/>
      <c r="FXZ381" s="200"/>
      <c r="FYI381" s="200"/>
      <c r="FYK381" s="200"/>
      <c r="FYL381" s="200"/>
      <c r="FYN381" s="200"/>
      <c r="FYQ381" s="200"/>
      <c r="FYT381" s="200"/>
      <c r="FYW381" s="200"/>
      <c r="FYZ381" s="200"/>
      <c r="FZC381" s="200"/>
      <c r="FZE381" s="200"/>
      <c r="FZG381" s="200"/>
      <c r="FZJ381" s="200"/>
      <c r="FZM381" s="200"/>
      <c r="FZP381" s="200"/>
      <c r="FZS381" s="200"/>
      <c r="FZV381" s="200"/>
      <c r="FZY381" s="200"/>
      <c r="GAB381" s="200"/>
      <c r="GAD381" s="200"/>
      <c r="GAG381" s="200"/>
      <c r="GAJ381" s="200"/>
      <c r="GAM381" s="200"/>
      <c r="GAS381" s="200"/>
      <c r="GAV381" s="200"/>
      <c r="GAX381" s="200"/>
      <c r="GCE381" s="200"/>
      <c r="GCH381" s="200"/>
      <c r="GCK381" s="200"/>
      <c r="GCN381" s="200"/>
      <c r="GCQ381" s="200"/>
      <c r="GCR381" s="200"/>
      <c r="GCS381" s="200"/>
      <c r="GCV381" s="200"/>
      <c r="GCY381" s="200"/>
      <c r="GDB381" s="200"/>
      <c r="GDE381" s="200"/>
      <c r="GDG381" s="200"/>
      <c r="GDU381" s="200"/>
      <c r="GDV381" s="200"/>
      <c r="GDW381" s="200"/>
      <c r="GDX381" s="200"/>
      <c r="GDY381" s="200"/>
      <c r="GDZ381" s="200"/>
      <c r="GEA381" s="200"/>
      <c r="GEB381" s="200"/>
      <c r="GEC381" s="200"/>
      <c r="GED381" s="200"/>
      <c r="GEE381" s="200"/>
      <c r="GEF381" s="200"/>
      <c r="GEG381" s="200"/>
      <c r="GEH381" s="200"/>
      <c r="GEI381" s="200"/>
      <c r="GEJ381" s="200"/>
      <c r="GEK381" s="200"/>
      <c r="GEL381" s="200"/>
      <c r="GEM381" s="200"/>
      <c r="GES381" s="200"/>
      <c r="GET381" s="200"/>
      <c r="GEU381" s="200"/>
      <c r="GEV381" s="200"/>
      <c r="GEW381" s="200"/>
      <c r="GEX381" s="200"/>
      <c r="GEY381" s="200"/>
      <c r="GFA381" s="200"/>
      <c r="GFB381" s="200"/>
      <c r="GFC381" s="200"/>
      <c r="GFD381" s="200"/>
      <c r="GFE381" s="200"/>
      <c r="GFF381" s="200"/>
      <c r="GFG381" s="200"/>
      <c r="GFH381" s="200"/>
      <c r="GFK381" s="200"/>
      <c r="GFN381" s="200"/>
      <c r="GFQ381" s="200"/>
      <c r="GFT381" s="200"/>
      <c r="GFW381" s="200"/>
      <c r="GFZ381" s="200"/>
      <c r="GGI381" s="200"/>
      <c r="GGL381" s="200"/>
      <c r="GGO381" s="200"/>
      <c r="GGR381" s="200"/>
      <c r="GHA381" s="200"/>
      <c r="GHG381" s="200"/>
      <c r="GHJ381" s="200"/>
      <c r="GHM381" s="200"/>
      <c r="GHP381" s="200"/>
      <c r="GHV381" s="200"/>
      <c r="GIE381" s="200"/>
      <c r="GIG381" s="200"/>
      <c r="GIH381" s="200"/>
      <c r="GIJ381" s="200"/>
      <c r="GIM381" s="200"/>
      <c r="GIP381" s="200"/>
      <c r="GIS381" s="200"/>
      <c r="GIV381" s="200"/>
      <c r="GIY381" s="200"/>
      <c r="GJA381" s="200"/>
      <c r="GJC381" s="200"/>
      <c r="GJF381" s="200"/>
      <c r="GJI381" s="200"/>
      <c r="GJL381" s="200"/>
      <c r="GJO381" s="200"/>
      <c r="GJR381" s="200"/>
      <c r="GJU381" s="200"/>
      <c r="GJX381" s="200"/>
      <c r="GJZ381" s="200"/>
      <c r="GKC381" s="200"/>
      <c r="GKF381" s="200"/>
      <c r="GKI381" s="200"/>
      <c r="GKO381" s="200"/>
      <c r="GKR381" s="200"/>
      <c r="GKT381" s="200"/>
      <c r="GMA381" s="200"/>
      <c r="GMD381" s="200"/>
      <c r="GMG381" s="200"/>
      <c r="GMJ381" s="200"/>
      <c r="GMM381" s="200"/>
      <c r="GMN381" s="200"/>
      <c r="GMO381" s="200"/>
      <c r="GMR381" s="200"/>
      <c r="GMU381" s="200"/>
      <c r="GMX381" s="200"/>
      <c r="GNA381" s="200"/>
      <c r="GNC381" s="200"/>
      <c r="GNQ381" s="200"/>
      <c r="GNR381" s="200"/>
      <c r="GNS381" s="200"/>
      <c r="GNT381" s="200"/>
      <c r="GNU381" s="200"/>
      <c r="GNV381" s="200"/>
      <c r="GNW381" s="200"/>
      <c r="GNX381" s="200"/>
      <c r="GNY381" s="200"/>
      <c r="GNZ381" s="200"/>
      <c r="GOA381" s="200"/>
      <c r="GOB381" s="200"/>
      <c r="GOC381" s="200"/>
      <c r="GOD381" s="200"/>
      <c r="GOE381" s="200"/>
      <c r="GOF381" s="200"/>
      <c r="GOG381" s="200"/>
      <c r="GOH381" s="200"/>
      <c r="GOI381" s="200"/>
      <c r="GOO381" s="200"/>
      <c r="GOP381" s="200"/>
      <c r="GOQ381" s="200"/>
      <c r="GOR381" s="200"/>
      <c r="GOS381" s="200"/>
      <c r="GOT381" s="200"/>
      <c r="GOU381" s="200"/>
      <c r="GOW381" s="200"/>
      <c r="GOX381" s="200"/>
      <c r="GOY381" s="200"/>
      <c r="GOZ381" s="200"/>
      <c r="GPA381" s="200"/>
      <c r="GPB381" s="200"/>
      <c r="GPC381" s="200"/>
      <c r="GPD381" s="200"/>
      <c r="GPG381" s="200"/>
      <c r="GPJ381" s="200"/>
      <c r="GPM381" s="200"/>
      <c r="GPP381" s="200"/>
      <c r="GPS381" s="200"/>
      <c r="GPV381" s="200"/>
      <c r="GQE381" s="200"/>
      <c r="GQH381" s="200"/>
      <c r="GQK381" s="200"/>
      <c r="GQN381" s="200"/>
      <c r="GQW381" s="200"/>
      <c r="GRC381" s="200"/>
      <c r="GRF381" s="200"/>
      <c r="GRI381" s="200"/>
      <c r="GRL381" s="200"/>
      <c r="GRR381" s="200"/>
      <c r="GSA381" s="200"/>
      <c r="GSC381" s="200"/>
      <c r="GSD381" s="200"/>
      <c r="GSF381" s="200"/>
      <c r="GSI381" s="200"/>
      <c r="GSL381" s="200"/>
      <c r="GSO381" s="200"/>
      <c r="GSR381" s="200"/>
      <c r="GSU381" s="200"/>
      <c r="GSW381" s="200"/>
      <c r="GSY381" s="200"/>
      <c r="GTB381" s="200"/>
      <c r="GTE381" s="200"/>
      <c r="GTH381" s="200"/>
      <c r="GTK381" s="200"/>
      <c r="GTN381" s="200"/>
      <c r="GTQ381" s="200"/>
      <c r="GTT381" s="200"/>
      <c r="GTV381" s="200"/>
      <c r="GTY381" s="200"/>
      <c r="GUB381" s="200"/>
      <c r="GUE381" s="200"/>
      <c r="GUK381" s="200"/>
      <c r="GUN381" s="200"/>
      <c r="GUP381" s="200"/>
      <c r="GVW381" s="200"/>
      <c r="GVZ381" s="200"/>
      <c r="GWC381" s="200"/>
      <c r="GWF381" s="200"/>
      <c r="GWI381" s="200"/>
      <c r="GWJ381" s="200"/>
      <c r="GWK381" s="200"/>
      <c r="GWN381" s="200"/>
      <c r="GWQ381" s="200"/>
      <c r="GWT381" s="200"/>
      <c r="GWW381" s="200"/>
      <c r="GWY381" s="200"/>
      <c r="GXM381" s="200"/>
      <c r="GXN381" s="200"/>
      <c r="GXO381" s="200"/>
      <c r="GXP381" s="200"/>
      <c r="GXQ381" s="200"/>
      <c r="GXR381" s="200"/>
      <c r="GXS381" s="200"/>
      <c r="GXT381" s="200"/>
      <c r="GXU381" s="200"/>
      <c r="GXV381" s="200"/>
      <c r="GXW381" s="200"/>
      <c r="GXX381" s="200"/>
      <c r="GXY381" s="200"/>
      <c r="GXZ381" s="200"/>
      <c r="GYA381" s="200"/>
      <c r="GYB381" s="200"/>
      <c r="GYC381" s="200"/>
      <c r="GYD381" s="200"/>
      <c r="GYE381" s="200"/>
      <c r="GYK381" s="200"/>
      <c r="GYL381" s="200"/>
      <c r="GYM381" s="200"/>
      <c r="GYN381" s="200"/>
      <c r="GYO381" s="200"/>
      <c r="GYP381" s="200"/>
      <c r="GYQ381" s="200"/>
      <c r="GYS381" s="200"/>
      <c r="GYT381" s="200"/>
      <c r="GYU381" s="200"/>
      <c r="GYV381" s="200"/>
      <c r="GYW381" s="200"/>
      <c r="GYX381" s="200"/>
      <c r="GYY381" s="200"/>
      <c r="GYZ381" s="200"/>
      <c r="GZC381" s="200"/>
      <c r="GZF381" s="200"/>
      <c r="GZI381" s="200"/>
      <c r="GZL381" s="200"/>
      <c r="GZO381" s="200"/>
      <c r="GZR381" s="200"/>
      <c r="HAA381" s="200"/>
      <c r="HAD381" s="200"/>
      <c r="HAG381" s="200"/>
      <c r="HAJ381" s="200"/>
      <c r="HAS381" s="200"/>
      <c r="HAY381" s="200"/>
      <c r="HBB381" s="200"/>
      <c r="HBE381" s="200"/>
      <c r="HBH381" s="200"/>
      <c r="HBN381" s="200"/>
      <c r="HBW381" s="200"/>
      <c r="HBY381" s="200"/>
      <c r="HBZ381" s="200"/>
      <c r="HCB381" s="200"/>
      <c r="HCE381" s="200"/>
      <c r="HCH381" s="200"/>
      <c r="HCK381" s="200"/>
      <c r="HCN381" s="200"/>
      <c r="HCQ381" s="200"/>
      <c r="HCS381" s="200"/>
      <c r="HCU381" s="200"/>
      <c r="HCX381" s="200"/>
      <c r="HDA381" s="200"/>
      <c r="HDD381" s="200"/>
      <c r="HDG381" s="200"/>
      <c r="HDJ381" s="200"/>
      <c r="HDM381" s="200"/>
      <c r="HDP381" s="200"/>
      <c r="HDR381" s="200"/>
      <c r="HDU381" s="200"/>
      <c r="HDX381" s="200"/>
      <c r="HEA381" s="200"/>
      <c r="HEG381" s="200"/>
      <c r="HEJ381" s="200"/>
      <c r="HEL381" s="200"/>
      <c r="HFS381" s="200"/>
      <c r="HFV381" s="200"/>
      <c r="HFY381" s="200"/>
      <c r="HGB381" s="200"/>
      <c r="HGE381" s="200"/>
      <c r="HGF381" s="200"/>
      <c r="HGG381" s="200"/>
      <c r="HGJ381" s="200"/>
      <c r="HGM381" s="200"/>
      <c r="HGP381" s="200"/>
      <c r="HGS381" s="200"/>
      <c r="HGU381" s="200"/>
      <c r="HHI381" s="200"/>
      <c r="HHJ381" s="200"/>
      <c r="HHK381" s="200"/>
      <c r="HHL381" s="200"/>
      <c r="HHM381" s="200"/>
      <c r="HHN381" s="200"/>
      <c r="HHO381" s="200"/>
      <c r="HHP381" s="200"/>
      <c r="HHQ381" s="200"/>
      <c r="HHR381" s="200"/>
      <c r="HHS381" s="200"/>
      <c r="HHT381" s="200"/>
      <c r="HHU381" s="200"/>
      <c r="HHV381" s="200"/>
      <c r="HHW381" s="200"/>
      <c r="HHX381" s="200"/>
      <c r="HHY381" s="200"/>
      <c r="HHZ381" s="200"/>
      <c r="HIA381" s="200"/>
      <c r="HIG381" s="200"/>
      <c r="HIH381" s="200"/>
      <c r="HII381" s="200"/>
      <c r="HIJ381" s="200"/>
      <c r="HIK381" s="200"/>
      <c r="HIL381" s="200"/>
      <c r="HIM381" s="200"/>
      <c r="HIO381" s="200"/>
      <c r="HIP381" s="200"/>
      <c r="HIQ381" s="200"/>
      <c r="HIR381" s="200"/>
      <c r="HIS381" s="200"/>
      <c r="HIT381" s="200"/>
      <c r="HIU381" s="200"/>
      <c r="HIV381" s="200"/>
      <c r="HIY381" s="200"/>
      <c r="HJB381" s="200"/>
      <c r="HJE381" s="200"/>
      <c r="HJH381" s="200"/>
      <c r="HJK381" s="200"/>
      <c r="HJN381" s="200"/>
      <c r="HJW381" s="200"/>
      <c r="HJZ381" s="200"/>
      <c r="HKC381" s="200"/>
      <c r="HKF381" s="200"/>
      <c r="HKO381" s="200"/>
      <c r="HKU381" s="200"/>
      <c r="HKX381" s="200"/>
      <c r="HLA381" s="200"/>
      <c r="HLD381" s="200"/>
      <c r="HLJ381" s="200"/>
      <c r="HLS381" s="200"/>
      <c r="HLU381" s="200"/>
      <c r="HLV381" s="200"/>
      <c r="HLX381" s="200"/>
      <c r="HMA381" s="200"/>
      <c r="HMD381" s="200"/>
      <c r="HMG381" s="200"/>
      <c r="HMJ381" s="200"/>
      <c r="HMM381" s="200"/>
      <c r="HMO381" s="200"/>
      <c r="HMQ381" s="200"/>
      <c r="HMT381" s="200"/>
      <c r="HMW381" s="200"/>
      <c r="HMZ381" s="200"/>
      <c r="HNC381" s="200"/>
      <c r="HNF381" s="200"/>
      <c r="HNI381" s="200"/>
      <c r="HNL381" s="200"/>
      <c r="HNN381" s="200"/>
      <c r="HNQ381" s="200"/>
      <c r="HNT381" s="200"/>
      <c r="HNW381" s="200"/>
      <c r="HOC381" s="200"/>
      <c r="HOF381" s="200"/>
      <c r="HOH381" s="200"/>
      <c r="HPO381" s="200"/>
      <c r="HPR381" s="200"/>
      <c r="HPU381" s="200"/>
      <c r="HPX381" s="200"/>
      <c r="HQA381" s="200"/>
      <c r="HQB381" s="200"/>
      <c r="HQC381" s="200"/>
      <c r="HQF381" s="200"/>
      <c r="HQI381" s="200"/>
      <c r="HQL381" s="200"/>
      <c r="HQO381" s="200"/>
      <c r="HQQ381" s="200"/>
      <c r="HRE381" s="200"/>
      <c r="HRF381" s="200"/>
      <c r="HRG381" s="200"/>
      <c r="HRH381" s="200"/>
      <c r="HRI381" s="200"/>
      <c r="HRJ381" s="200"/>
      <c r="HRK381" s="200"/>
      <c r="HRL381" s="200"/>
      <c r="HRM381" s="200"/>
      <c r="HRN381" s="200"/>
      <c r="HRO381" s="200"/>
      <c r="HRP381" s="200"/>
      <c r="HRQ381" s="200"/>
      <c r="HRR381" s="200"/>
      <c r="HRS381" s="200"/>
      <c r="HRT381" s="200"/>
      <c r="HRU381" s="200"/>
      <c r="HRV381" s="200"/>
      <c r="HRW381" s="200"/>
      <c r="HSC381" s="200"/>
      <c r="HSD381" s="200"/>
      <c r="HSE381" s="200"/>
      <c r="HSF381" s="200"/>
      <c r="HSG381" s="200"/>
      <c r="HSH381" s="200"/>
      <c r="HSI381" s="200"/>
      <c r="HSK381" s="200"/>
      <c r="HSL381" s="200"/>
      <c r="HSM381" s="200"/>
      <c r="HSN381" s="200"/>
      <c r="HSO381" s="200"/>
      <c r="HSP381" s="200"/>
      <c r="HSQ381" s="200"/>
      <c r="HSR381" s="200"/>
      <c r="HSU381" s="200"/>
      <c r="HSX381" s="200"/>
      <c r="HTA381" s="200"/>
      <c r="HTD381" s="200"/>
      <c r="HTG381" s="200"/>
      <c r="HTJ381" s="200"/>
      <c r="HTS381" s="200"/>
      <c r="HTV381" s="200"/>
      <c r="HTY381" s="200"/>
      <c r="HUB381" s="200"/>
      <c r="HUK381" s="200"/>
      <c r="HUQ381" s="200"/>
      <c r="HUT381" s="200"/>
      <c r="HUW381" s="200"/>
      <c r="HUZ381" s="200"/>
      <c r="HVF381" s="200"/>
      <c r="HVO381" s="200"/>
      <c r="HVQ381" s="200"/>
      <c r="HVR381" s="200"/>
      <c r="HVT381" s="200"/>
      <c r="HVW381" s="200"/>
      <c r="HVZ381" s="200"/>
      <c r="HWC381" s="200"/>
      <c r="HWF381" s="200"/>
      <c r="HWI381" s="200"/>
      <c r="HWK381" s="200"/>
      <c r="HWM381" s="200"/>
      <c r="HWP381" s="200"/>
      <c r="HWS381" s="200"/>
      <c r="HWV381" s="200"/>
      <c r="HWY381" s="200"/>
      <c r="HXB381" s="200"/>
      <c r="HXE381" s="200"/>
      <c r="HXH381" s="200"/>
      <c r="HXJ381" s="200"/>
      <c r="HXM381" s="200"/>
      <c r="HXP381" s="200"/>
      <c r="HXS381" s="200"/>
      <c r="HXY381" s="200"/>
      <c r="HYB381" s="200"/>
      <c r="HYD381" s="200"/>
      <c r="HZK381" s="200"/>
      <c r="HZN381" s="200"/>
      <c r="HZQ381" s="200"/>
      <c r="HZT381" s="200"/>
      <c r="HZW381" s="200"/>
      <c r="HZX381" s="200"/>
      <c r="HZY381" s="200"/>
      <c r="IAB381" s="200"/>
      <c r="IAE381" s="200"/>
      <c r="IAH381" s="200"/>
      <c r="IAK381" s="200"/>
      <c r="IAM381" s="200"/>
      <c r="IBA381" s="200"/>
      <c r="IBB381" s="200"/>
      <c r="IBC381" s="200"/>
      <c r="IBD381" s="200"/>
      <c r="IBE381" s="200"/>
      <c r="IBF381" s="200"/>
      <c r="IBG381" s="200"/>
      <c r="IBH381" s="200"/>
      <c r="IBI381" s="200"/>
      <c r="IBJ381" s="200"/>
      <c r="IBK381" s="200"/>
      <c r="IBL381" s="200"/>
      <c r="IBM381" s="200"/>
      <c r="IBN381" s="200"/>
      <c r="IBO381" s="200"/>
      <c r="IBP381" s="200"/>
      <c r="IBQ381" s="200"/>
      <c r="IBR381" s="200"/>
      <c r="IBS381" s="200"/>
      <c r="IBY381" s="200"/>
      <c r="IBZ381" s="200"/>
      <c r="ICA381" s="200"/>
      <c r="ICB381" s="200"/>
      <c r="ICC381" s="200"/>
      <c r="ICD381" s="200"/>
      <c r="ICE381" s="200"/>
      <c r="ICG381" s="200"/>
      <c r="ICH381" s="200"/>
      <c r="ICI381" s="200"/>
      <c r="ICJ381" s="200"/>
      <c r="ICK381" s="200"/>
      <c r="ICL381" s="200"/>
      <c r="ICM381" s="200"/>
      <c r="ICN381" s="200"/>
      <c r="ICQ381" s="200"/>
      <c r="ICT381" s="200"/>
      <c r="ICW381" s="200"/>
      <c r="ICZ381" s="200"/>
      <c r="IDC381" s="200"/>
      <c r="IDF381" s="200"/>
      <c r="IDO381" s="200"/>
      <c r="IDR381" s="200"/>
      <c r="IDU381" s="200"/>
      <c r="IDX381" s="200"/>
      <c r="IEG381" s="200"/>
      <c r="IEM381" s="200"/>
      <c r="IEP381" s="200"/>
      <c r="IES381" s="200"/>
      <c r="IEV381" s="200"/>
      <c r="IFB381" s="200"/>
      <c r="IFK381" s="200"/>
      <c r="IFM381" s="200"/>
      <c r="IFN381" s="200"/>
      <c r="IFP381" s="200"/>
      <c r="IFS381" s="200"/>
      <c r="IFV381" s="200"/>
      <c r="IFY381" s="200"/>
      <c r="IGB381" s="200"/>
      <c r="IGE381" s="200"/>
      <c r="IGG381" s="200"/>
      <c r="IGI381" s="200"/>
      <c r="IGL381" s="200"/>
      <c r="IGO381" s="200"/>
      <c r="IGR381" s="200"/>
      <c r="IGU381" s="200"/>
      <c r="IGX381" s="200"/>
      <c r="IHA381" s="200"/>
      <c r="IHD381" s="200"/>
      <c r="IHF381" s="200"/>
      <c r="IHI381" s="200"/>
      <c r="IHL381" s="200"/>
      <c r="IHO381" s="200"/>
      <c r="IHU381" s="200"/>
      <c r="IHX381" s="200"/>
      <c r="IHZ381" s="200"/>
      <c r="IJG381" s="200"/>
      <c r="IJJ381" s="200"/>
      <c r="IJM381" s="200"/>
      <c r="IJP381" s="200"/>
      <c r="IJS381" s="200"/>
      <c r="IJT381" s="200"/>
      <c r="IJU381" s="200"/>
      <c r="IJX381" s="200"/>
      <c r="IKA381" s="200"/>
      <c r="IKD381" s="200"/>
      <c r="IKG381" s="200"/>
      <c r="IKI381" s="200"/>
      <c r="IKW381" s="200"/>
      <c r="IKX381" s="200"/>
      <c r="IKY381" s="200"/>
      <c r="IKZ381" s="200"/>
      <c r="ILA381" s="200"/>
      <c r="ILB381" s="200"/>
      <c r="ILC381" s="200"/>
      <c r="ILD381" s="200"/>
      <c r="ILE381" s="200"/>
      <c r="ILF381" s="200"/>
      <c r="ILG381" s="200"/>
      <c r="ILH381" s="200"/>
      <c r="ILI381" s="200"/>
      <c r="ILJ381" s="200"/>
      <c r="ILK381" s="200"/>
      <c r="ILL381" s="200"/>
      <c r="ILM381" s="200"/>
      <c r="ILN381" s="200"/>
      <c r="ILO381" s="200"/>
      <c r="ILU381" s="200"/>
      <c r="ILV381" s="200"/>
      <c r="ILW381" s="200"/>
      <c r="ILX381" s="200"/>
      <c r="ILY381" s="200"/>
      <c r="ILZ381" s="200"/>
      <c r="IMA381" s="200"/>
      <c r="IMC381" s="200"/>
      <c r="IMD381" s="200"/>
      <c r="IME381" s="200"/>
      <c r="IMF381" s="200"/>
      <c r="IMG381" s="200"/>
      <c r="IMH381" s="200"/>
      <c r="IMI381" s="200"/>
      <c r="IMJ381" s="200"/>
      <c r="IMM381" s="200"/>
      <c r="IMP381" s="200"/>
      <c r="IMS381" s="200"/>
      <c r="IMV381" s="200"/>
      <c r="IMY381" s="200"/>
      <c r="INB381" s="200"/>
      <c r="INK381" s="200"/>
      <c r="INN381" s="200"/>
      <c r="INQ381" s="200"/>
      <c r="INT381" s="200"/>
      <c r="IOC381" s="200"/>
      <c r="IOI381" s="200"/>
      <c r="IOL381" s="200"/>
      <c r="IOO381" s="200"/>
      <c r="IOR381" s="200"/>
      <c r="IOX381" s="200"/>
      <c r="IPG381" s="200"/>
      <c r="IPI381" s="200"/>
      <c r="IPJ381" s="200"/>
      <c r="IPL381" s="200"/>
      <c r="IPO381" s="200"/>
      <c r="IPR381" s="200"/>
      <c r="IPU381" s="200"/>
      <c r="IPX381" s="200"/>
      <c r="IQA381" s="200"/>
      <c r="IQC381" s="200"/>
      <c r="IQE381" s="200"/>
      <c r="IQH381" s="200"/>
      <c r="IQK381" s="200"/>
      <c r="IQN381" s="200"/>
      <c r="IQQ381" s="200"/>
      <c r="IQT381" s="200"/>
      <c r="IQW381" s="200"/>
      <c r="IQZ381" s="200"/>
      <c r="IRB381" s="200"/>
      <c r="IRE381" s="200"/>
      <c r="IRH381" s="200"/>
      <c r="IRK381" s="200"/>
      <c r="IRQ381" s="200"/>
      <c r="IRT381" s="200"/>
      <c r="IRV381" s="200"/>
      <c r="ITC381" s="200"/>
      <c r="ITF381" s="200"/>
      <c r="ITI381" s="200"/>
      <c r="ITL381" s="200"/>
      <c r="ITO381" s="200"/>
      <c r="ITP381" s="200"/>
      <c r="ITQ381" s="200"/>
      <c r="ITT381" s="200"/>
      <c r="ITW381" s="200"/>
      <c r="ITZ381" s="200"/>
      <c r="IUC381" s="200"/>
      <c r="IUE381" s="200"/>
      <c r="IUS381" s="200"/>
      <c r="IUT381" s="200"/>
      <c r="IUU381" s="200"/>
      <c r="IUV381" s="200"/>
      <c r="IUW381" s="200"/>
      <c r="IUX381" s="200"/>
      <c r="IUY381" s="200"/>
      <c r="IUZ381" s="200"/>
      <c r="IVA381" s="200"/>
      <c r="IVB381" s="200"/>
      <c r="IVC381" s="200"/>
      <c r="IVD381" s="200"/>
      <c r="IVE381" s="200"/>
      <c r="IVF381" s="200"/>
      <c r="IVG381" s="200"/>
      <c r="IVH381" s="200"/>
      <c r="IVI381" s="200"/>
      <c r="IVJ381" s="200"/>
      <c r="IVK381" s="200"/>
      <c r="IVQ381" s="200"/>
      <c r="IVR381" s="200"/>
      <c r="IVS381" s="200"/>
      <c r="IVT381" s="200"/>
      <c r="IVU381" s="200"/>
      <c r="IVV381" s="200"/>
      <c r="IVW381" s="200"/>
      <c r="IVY381" s="200"/>
      <c r="IVZ381" s="200"/>
      <c r="IWA381" s="200"/>
      <c r="IWB381" s="200"/>
      <c r="IWC381" s="200"/>
      <c r="IWD381" s="200"/>
      <c r="IWE381" s="200"/>
      <c r="IWF381" s="200"/>
      <c r="IWI381" s="200"/>
      <c r="IWL381" s="200"/>
      <c r="IWO381" s="200"/>
      <c r="IWR381" s="200"/>
      <c r="IWU381" s="200"/>
      <c r="IWX381" s="200"/>
      <c r="IXG381" s="200"/>
      <c r="IXJ381" s="200"/>
      <c r="IXM381" s="200"/>
      <c r="IXP381" s="200"/>
      <c r="IXY381" s="200"/>
      <c r="IYE381" s="200"/>
      <c r="IYH381" s="200"/>
      <c r="IYK381" s="200"/>
      <c r="IYN381" s="200"/>
      <c r="IYT381" s="200"/>
      <c r="IZC381" s="200"/>
      <c r="IZE381" s="200"/>
      <c r="IZF381" s="200"/>
      <c r="IZH381" s="200"/>
      <c r="IZK381" s="200"/>
      <c r="IZN381" s="200"/>
      <c r="IZQ381" s="200"/>
      <c r="IZT381" s="200"/>
      <c r="IZW381" s="200"/>
      <c r="IZY381" s="200"/>
      <c r="JAA381" s="200"/>
      <c r="JAD381" s="200"/>
      <c r="JAG381" s="200"/>
      <c r="JAJ381" s="200"/>
      <c r="JAM381" s="200"/>
      <c r="JAP381" s="200"/>
      <c r="JAS381" s="200"/>
      <c r="JAV381" s="200"/>
      <c r="JAX381" s="200"/>
      <c r="JBA381" s="200"/>
      <c r="JBD381" s="200"/>
      <c r="JBG381" s="200"/>
      <c r="JBM381" s="200"/>
      <c r="JBP381" s="200"/>
      <c r="JBR381" s="200"/>
      <c r="JCY381" s="200"/>
      <c r="JDB381" s="200"/>
      <c r="JDE381" s="200"/>
      <c r="JDH381" s="200"/>
      <c r="JDK381" s="200"/>
      <c r="JDL381" s="200"/>
      <c r="JDM381" s="200"/>
      <c r="JDP381" s="200"/>
      <c r="JDS381" s="200"/>
      <c r="JDV381" s="200"/>
      <c r="JDY381" s="200"/>
      <c r="JEA381" s="200"/>
      <c r="JEO381" s="200"/>
      <c r="JEP381" s="200"/>
      <c r="JEQ381" s="200"/>
      <c r="JER381" s="200"/>
      <c r="JES381" s="200"/>
      <c r="JET381" s="200"/>
      <c r="JEU381" s="200"/>
      <c r="JEV381" s="200"/>
      <c r="JEW381" s="200"/>
      <c r="JEX381" s="200"/>
      <c r="JEY381" s="200"/>
      <c r="JEZ381" s="200"/>
      <c r="JFA381" s="200"/>
      <c r="JFB381" s="200"/>
      <c r="JFC381" s="200"/>
      <c r="JFD381" s="200"/>
      <c r="JFE381" s="200"/>
      <c r="JFF381" s="200"/>
      <c r="JFG381" s="200"/>
      <c r="JFM381" s="200"/>
      <c r="JFN381" s="200"/>
      <c r="JFO381" s="200"/>
      <c r="JFP381" s="200"/>
      <c r="JFQ381" s="200"/>
      <c r="JFR381" s="200"/>
      <c r="JFS381" s="200"/>
      <c r="JFU381" s="200"/>
      <c r="JFV381" s="200"/>
      <c r="JFW381" s="200"/>
      <c r="JFX381" s="200"/>
      <c r="JFY381" s="200"/>
      <c r="JFZ381" s="200"/>
      <c r="JGA381" s="200"/>
      <c r="JGB381" s="200"/>
      <c r="JGE381" s="200"/>
      <c r="JGH381" s="200"/>
      <c r="JGK381" s="200"/>
      <c r="JGN381" s="200"/>
      <c r="JGQ381" s="200"/>
      <c r="JGT381" s="200"/>
      <c r="JHC381" s="200"/>
      <c r="JHF381" s="200"/>
      <c r="JHI381" s="200"/>
      <c r="JHL381" s="200"/>
      <c r="JHU381" s="200"/>
      <c r="JIA381" s="200"/>
      <c r="JID381" s="200"/>
      <c r="JIG381" s="200"/>
      <c r="JIJ381" s="200"/>
      <c r="JIP381" s="200"/>
      <c r="JIY381" s="200"/>
      <c r="JJA381" s="200"/>
      <c r="JJB381" s="200"/>
      <c r="JJD381" s="200"/>
      <c r="JJG381" s="200"/>
      <c r="JJJ381" s="200"/>
      <c r="JJM381" s="200"/>
      <c r="JJP381" s="200"/>
      <c r="JJS381" s="200"/>
      <c r="JJU381" s="200"/>
      <c r="JJW381" s="200"/>
      <c r="JJZ381" s="200"/>
      <c r="JKC381" s="200"/>
      <c r="JKF381" s="200"/>
      <c r="JKI381" s="200"/>
      <c r="JKL381" s="200"/>
      <c r="JKO381" s="200"/>
      <c r="JKR381" s="200"/>
      <c r="JKT381" s="200"/>
      <c r="JKW381" s="200"/>
      <c r="JKZ381" s="200"/>
      <c r="JLC381" s="200"/>
      <c r="JLI381" s="200"/>
      <c r="JLL381" s="200"/>
      <c r="JLN381" s="200"/>
      <c r="JMU381" s="200"/>
      <c r="JMX381" s="200"/>
      <c r="JNA381" s="200"/>
      <c r="JND381" s="200"/>
      <c r="JNG381" s="200"/>
      <c r="JNH381" s="200"/>
      <c r="JNI381" s="200"/>
      <c r="JNL381" s="200"/>
      <c r="JNO381" s="200"/>
      <c r="JNR381" s="200"/>
      <c r="JNU381" s="200"/>
      <c r="JNW381" s="200"/>
      <c r="JOK381" s="200"/>
      <c r="JOL381" s="200"/>
      <c r="JOM381" s="200"/>
      <c r="JON381" s="200"/>
      <c r="JOO381" s="200"/>
      <c r="JOP381" s="200"/>
      <c r="JOQ381" s="200"/>
      <c r="JOR381" s="200"/>
      <c r="JOS381" s="200"/>
      <c r="JOT381" s="200"/>
      <c r="JOU381" s="200"/>
      <c r="JOV381" s="200"/>
      <c r="JOW381" s="200"/>
      <c r="JOX381" s="200"/>
      <c r="JOY381" s="200"/>
      <c r="JOZ381" s="200"/>
      <c r="JPA381" s="200"/>
      <c r="JPB381" s="200"/>
      <c r="JPC381" s="200"/>
      <c r="JPI381" s="200"/>
      <c r="JPJ381" s="200"/>
      <c r="JPK381" s="200"/>
      <c r="JPL381" s="200"/>
      <c r="JPM381" s="200"/>
      <c r="JPN381" s="200"/>
      <c r="JPO381" s="200"/>
      <c r="JPQ381" s="200"/>
      <c r="JPR381" s="200"/>
      <c r="JPS381" s="200"/>
      <c r="JPT381" s="200"/>
      <c r="JPU381" s="200"/>
      <c r="JPV381" s="200"/>
      <c r="JPW381" s="200"/>
      <c r="JPX381" s="200"/>
      <c r="JQA381" s="200"/>
      <c r="JQD381" s="200"/>
      <c r="JQG381" s="200"/>
      <c r="JQJ381" s="200"/>
      <c r="JQM381" s="200"/>
      <c r="JQP381" s="200"/>
      <c r="JQY381" s="200"/>
      <c r="JRB381" s="200"/>
      <c r="JRE381" s="200"/>
      <c r="JRH381" s="200"/>
      <c r="JRQ381" s="200"/>
      <c r="JRW381" s="200"/>
      <c r="JRZ381" s="200"/>
      <c r="JSC381" s="200"/>
      <c r="JSF381" s="200"/>
      <c r="JSL381" s="200"/>
      <c r="JSU381" s="200"/>
      <c r="JSW381" s="200"/>
      <c r="JSX381" s="200"/>
      <c r="JSZ381" s="200"/>
      <c r="JTC381" s="200"/>
      <c r="JTF381" s="200"/>
      <c r="JTI381" s="200"/>
      <c r="JTL381" s="200"/>
      <c r="JTO381" s="200"/>
      <c r="JTQ381" s="200"/>
      <c r="JTS381" s="200"/>
      <c r="JTV381" s="200"/>
      <c r="JTY381" s="200"/>
      <c r="JUB381" s="200"/>
      <c r="JUE381" s="200"/>
      <c r="JUH381" s="200"/>
      <c r="JUK381" s="200"/>
      <c r="JUN381" s="200"/>
      <c r="JUP381" s="200"/>
      <c r="JUS381" s="200"/>
      <c r="JUV381" s="200"/>
      <c r="JUY381" s="200"/>
      <c r="JVE381" s="200"/>
      <c r="JVH381" s="200"/>
      <c r="JVJ381" s="200"/>
      <c r="JWQ381" s="200"/>
      <c r="JWT381" s="200"/>
      <c r="JWW381" s="200"/>
      <c r="JWZ381" s="200"/>
      <c r="JXC381" s="200"/>
      <c r="JXD381" s="200"/>
      <c r="JXE381" s="200"/>
      <c r="JXH381" s="200"/>
      <c r="JXK381" s="200"/>
      <c r="JXN381" s="200"/>
      <c r="JXQ381" s="200"/>
      <c r="JXS381" s="200"/>
      <c r="JYG381" s="200"/>
      <c r="JYH381" s="200"/>
      <c r="JYI381" s="200"/>
      <c r="JYJ381" s="200"/>
      <c r="JYK381" s="200"/>
      <c r="JYL381" s="200"/>
      <c r="JYM381" s="200"/>
      <c r="JYN381" s="200"/>
      <c r="JYO381" s="200"/>
      <c r="JYP381" s="200"/>
      <c r="JYQ381" s="200"/>
      <c r="JYR381" s="200"/>
      <c r="JYS381" s="200"/>
      <c r="JYT381" s="200"/>
      <c r="JYU381" s="200"/>
      <c r="JYV381" s="200"/>
      <c r="JYW381" s="200"/>
      <c r="JYX381" s="200"/>
      <c r="JYY381" s="200"/>
      <c r="JZE381" s="200"/>
      <c r="JZF381" s="200"/>
      <c r="JZG381" s="200"/>
      <c r="JZH381" s="200"/>
      <c r="JZI381" s="200"/>
      <c r="JZJ381" s="200"/>
      <c r="JZK381" s="200"/>
      <c r="JZM381" s="200"/>
      <c r="JZN381" s="200"/>
      <c r="JZO381" s="200"/>
      <c r="JZP381" s="200"/>
      <c r="JZQ381" s="200"/>
      <c r="JZR381" s="200"/>
      <c r="JZS381" s="200"/>
      <c r="JZT381" s="200"/>
      <c r="JZW381" s="200"/>
      <c r="JZZ381" s="200"/>
      <c r="KAC381" s="200"/>
      <c r="KAF381" s="200"/>
      <c r="KAI381" s="200"/>
      <c r="KAL381" s="200"/>
      <c r="KAU381" s="200"/>
      <c r="KAX381" s="200"/>
      <c r="KBA381" s="200"/>
      <c r="KBD381" s="200"/>
      <c r="KBM381" s="200"/>
      <c r="KBS381" s="200"/>
      <c r="KBV381" s="200"/>
      <c r="KBY381" s="200"/>
      <c r="KCB381" s="200"/>
      <c r="KCH381" s="200"/>
      <c r="KCQ381" s="200"/>
      <c r="KCS381" s="200"/>
      <c r="KCT381" s="200"/>
      <c r="KCV381" s="200"/>
      <c r="KCY381" s="200"/>
      <c r="KDB381" s="200"/>
      <c r="KDE381" s="200"/>
      <c r="KDH381" s="200"/>
      <c r="KDK381" s="200"/>
      <c r="KDM381" s="200"/>
      <c r="KDO381" s="200"/>
      <c r="KDR381" s="200"/>
      <c r="KDU381" s="200"/>
      <c r="KDX381" s="200"/>
      <c r="KEA381" s="200"/>
      <c r="KED381" s="200"/>
      <c r="KEG381" s="200"/>
      <c r="KEJ381" s="200"/>
      <c r="KEL381" s="200"/>
      <c r="KEO381" s="200"/>
      <c r="KER381" s="200"/>
      <c r="KEU381" s="200"/>
      <c r="KFA381" s="200"/>
      <c r="KFD381" s="200"/>
      <c r="KFF381" s="200"/>
      <c r="KGM381" s="200"/>
      <c r="KGP381" s="200"/>
      <c r="KGS381" s="200"/>
      <c r="KGV381" s="200"/>
      <c r="KGY381" s="200"/>
      <c r="KGZ381" s="200"/>
      <c r="KHA381" s="200"/>
      <c r="KHD381" s="200"/>
      <c r="KHG381" s="200"/>
      <c r="KHJ381" s="200"/>
      <c r="KHM381" s="200"/>
      <c r="KHO381" s="200"/>
      <c r="KIC381" s="200"/>
      <c r="KID381" s="200"/>
      <c r="KIE381" s="200"/>
      <c r="KIF381" s="200"/>
      <c r="KIG381" s="200"/>
      <c r="KIH381" s="200"/>
      <c r="KII381" s="200"/>
      <c r="KIJ381" s="200"/>
      <c r="KIK381" s="200"/>
      <c r="KIL381" s="200"/>
      <c r="KIM381" s="200"/>
      <c r="KIN381" s="200"/>
      <c r="KIO381" s="200"/>
      <c r="KIP381" s="200"/>
      <c r="KIQ381" s="200"/>
      <c r="KIR381" s="200"/>
      <c r="KIS381" s="200"/>
      <c r="KIT381" s="200"/>
      <c r="KIU381" s="200"/>
      <c r="KJA381" s="200"/>
      <c r="KJB381" s="200"/>
      <c r="KJC381" s="200"/>
      <c r="KJD381" s="200"/>
      <c r="KJE381" s="200"/>
      <c r="KJF381" s="200"/>
      <c r="KJG381" s="200"/>
      <c r="KJI381" s="200"/>
      <c r="KJJ381" s="200"/>
      <c r="KJK381" s="200"/>
      <c r="KJL381" s="200"/>
      <c r="KJM381" s="200"/>
      <c r="KJN381" s="200"/>
      <c r="KJO381" s="200"/>
      <c r="KJP381" s="200"/>
      <c r="KJS381" s="200"/>
      <c r="KJV381" s="200"/>
      <c r="KJY381" s="200"/>
      <c r="KKB381" s="200"/>
      <c r="KKE381" s="200"/>
      <c r="KKH381" s="200"/>
      <c r="KKQ381" s="200"/>
      <c r="KKT381" s="200"/>
      <c r="KKW381" s="200"/>
      <c r="KKZ381" s="200"/>
      <c r="KLI381" s="200"/>
      <c r="KLO381" s="200"/>
      <c r="KLR381" s="200"/>
      <c r="KLU381" s="200"/>
      <c r="KLX381" s="200"/>
      <c r="KMD381" s="200"/>
      <c r="KMM381" s="200"/>
      <c r="KMO381" s="200"/>
      <c r="KMP381" s="200"/>
      <c r="KMR381" s="200"/>
      <c r="KMU381" s="200"/>
      <c r="KMX381" s="200"/>
      <c r="KNA381" s="200"/>
      <c r="KND381" s="200"/>
      <c r="KNG381" s="200"/>
      <c r="KNI381" s="200"/>
      <c r="KNK381" s="200"/>
      <c r="KNN381" s="200"/>
      <c r="KNQ381" s="200"/>
      <c r="KNT381" s="200"/>
      <c r="KNW381" s="200"/>
      <c r="KNZ381" s="200"/>
      <c r="KOC381" s="200"/>
      <c r="KOF381" s="200"/>
      <c r="KOH381" s="200"/>
      <c r="KOK381" s="200"/>
      <c r="KON381" s="200"/>
      <c r="KOQ381" s="200"/>
      <c r="KOW381" s="200"/>
      <c r="KOZ381" s="200"/>
      <c r="KPB381" s="200"/>
      <c r="KQI381" s="200"/>
      <c r="KQL381" s="200"/>
      <c r="KQO381" s="200"/>
      <c r="KQR381" s="200"/>
      <c r="KQU381" s="200"/>
      <c r="KQV381" s="200"/>
      <c r="KQW381" s="200"/>
      <c r="KQZ381" s="200"/>
      <c r="KRC381" s="200"/>
      <c r="KRF381" s="200"/>
      <c r="KRI381" s="200"/>
      <c r="KRK381" s="200"/>
      <c r="KRY381" s="200"/>
      <c r="KRZ381" s="200"/>
      <c r="KSA381" s="200"/>
      <c r="KSB381" s="200"/>
      <c r="KSC381" s="200"/>
      <c r="KSD381" s="200"/>
      <c r="KSE381" s="200"/>
      <c r="KSF381" s="200"/>
      <c r="KSG381" s="200"/>
      <c r="KSH381" s="200"/>
      <c r="KSI381" s="200"/>
      <c r="KSJ381" s="200"/>
      <c r="KSK381" s="200"/>
      <c r="KSL381" s="200"/>
      <c r="KSM381" s="200"/>
      <c r="KSN381" s="200"/>
      <c r="KSO381" s="200"/>
      <c r="KSP381" s="200"/>
      <c r="KSQ381" s="200"/>
      <c r="KSW381" s="200"/>
      <c r="KSX381" s="200"/>
      <c r="KSY381" s="200"/>
      <c r="KSZ381" s="200"/>
      <c r="KTA381" s="200"/>
      <c r="KTB381" s="200"/>
      <c r="KTC381" s="200"/>
      <c r="KTE381" s="200"/>
      <c r="KTF381" s="200"/>
      <c r="KTG381" s="200"/>
      <c r="KTH381" s="200"/>
      <c r="KTI381" s="200"/>
      <c r="KTJ381" s="200"/>
      <c r="KTK381" s="200"/>
      <c r="KTL381" s="200"/>
      <c r="KTO381" s="200"/>
      <c r="KTR381" s="200"/>
      <c r="KTU381" s="200"/>
      <c r="KTX381" s="200"/>
      <c r="KUA381" s="200"/>
      <c r="KUD381" s="200"/>
      <c r="KUM381" s="200"/>
      <c r="KUP381" s="200"/>
      <c r="KUS381" s="200"/>
      <c r="KUV381" s="200"/>
      <c r="KVE381" s="200"/>
      <c r="KVK381" s="200"/>
      <c r="KVN381" s="200"/>
      <c r="KVQ381" s="200"/>
      <c r="KVT381" s="200"/>
      <c r="KVZ381" s="200"/>
      <c r="KWI381" s="200"/>
      <c r="KWK381" s="200"/>
      <c r="KWL381" s="200"/>
      <c r="KWN381" s="200"/>
      <c r="KWQ381" s="200"/>
      <c r="KWT381" s="200"/>
      <c r="KWW381" s="200"/>
      <c r="KWZ381" s="200"/>
      <c r="KXC381" s="200"/>
      <c r="KXE381" s="200"/>
      <c r="KXG381" s="200"/>
      <c r="KXJ381" s="200"/>
      <c r="KXM381" s="200"/>
      <c r="KXP381" s="200"/>
      <c r="KXS381" s="200"/>
      <c r="KXV381" s="200"/>
      <c r="KXY381" s="200"/>
      <c r="KYB381" s="200"/>
      <c r="KYD381" s="200"/>
      <c r="KYG381" s="200"/>
      <c r="KYJ381" s="200"/>
      <c r="KYM381" s="200"/>
      <c r="KYS381" s="200"/>
      <c r="KYV381" s="200"/>
      <c r="KYX381" s="200"/>
      <c r="LAE381" s="200"/>
      <c r="LAH381" s="200"/>
      <c r="LAK381" s="200"/>
      <c r="LAN381" s="200"/>
      <c r="LAQ381" s="200"/>
      <c r="LAR381" s="200"/>
      <c r="LAS381" s="200"/>
      <c r="LAV381" s="200"/>
      <c r="LAY381" s="200"/>
      <c r="LBB381" s="200"/>
      <c r="LBE381" s="200"/>
      <c r="LBG381" s="200"/>
      <c r="LBU381" s="200"/>
      <c r="LBV381" s="200"/>
      <c r="LBW381" s="200"/>
      <c r="LBX381" s="200"/>
      <c r="LBY381" s="200"/>
      <c r="LBZ381" s="200"/>
      <c r="LCA381" s="200"/>
      <c r="LCB381" s="200"/>
      <c r="LCC381" s="200"/>
      <c r="LCD381" s="200"/>
      <c r="LCE381" s="200"/>
      <c r="LCF381" s="200"/>
      <c r="LCG381" s="200"/>
      <c r="LCH381" s="200"/>
      <c r="LCI381" s="200"/>
      <c r="LCJ381" s="200"/>
      <c r="LCK381" s="200"/>
      <c r="LCL381" s="200"/>
      <c r="LCM381" s="200"/>
      <c r="LCS381" s="200"/>
      <c r="LCT381" s="200"/>
      <c r="LCU381" s="200"/>
      <c r="LCV381" s="200"/>
      <c r="LCW381" s="200"/>
      <c r="LCX381" s="200"/>
      <c r="LCY381" s="200"/>
      <c r="LDA381" s="200"/>
      <c r="LDB381" s="200"/>
      <c r="LDC381" s="200"/>
      <c r="LDD381" s="200"/>
      <c r="LDE381" s="200"/>
      <c r="LDF381" s="200"/>
      <c r="LDG381" s="200"/>
      <c r="LDH381" s="200"/>
      <c r="LDK381" s="200"/>
      <c r="LDN381" s="200"/>
      <c r="LDQ381" s="200"/>
      <c r="LDT381" s="200"/>
      <c r="LDW381" s="200"/>
      <c r="LDZ381" s="200"/>
      <c r="LEI381" s="200"/>
      <c r="LEL381" s="200"/>
      <c r="LEO381" s="200"/>
      <c r="LER381" s="200"/>
      <c r="LFA381" s="200"/>
      <c r="LFG381" s="200"/>
      <c r="LFJ381" s="200"/>
      <c r="LFM381" s="200"/>
      <c r="LFP381" s="200"/>
      <c r="LFV381" s="200"/>
      <c r="LGE381" s="200"/>
      <c r="LGG381" s="200"/>
      <c r="LGH381" s="200"/>
      <c r="LGJ381" s="200"/>
      <c r="LGM381" s="200"/>
      <c r="LGP381" s="200"/>
      <c r="LGS381" s="200"/>
      <c r="LGV381" s="200"/>
      <c r="LGY381" s="200"/>
      <c r="LHA381" s="200"/>
      <c r="LHC381" s="200"/>
      <c r="LHF381" s="200"/>
      <c r="LHI381" s="200"/>
      <c r="LHL381" s="200"/>
      <c r="LHO381" s="200"/>
      <c r="LHR381" s="200"/>
      <c r="LHU381" s="200"/>
      <c r="LHX381" s="200"/>
      <c r="LHZ381" s="200"/>
      <c r="LIC381" s="200"/>
      <c r="LIF381" s="200"/>
      <c r="LII381" s="200"/>
      <c r="LIO381" s="200"/>
      <c r="LIR381" s="200"/>
      <c r="LIT381" s="200"/>
      <c r="LKA381" s="200"/>
      <c r="LKD381" s="200"/>
      <c r="LKG381" s="200"/>
      <c r="LKJ381" s="200"/>
      <c r="LKM381" s="200"/>
      <c r="LKN381" s="200"/>
      <c r="LKO381" s="200"/>
      <c r="LKR381" s="200"/>
      <c r="LKU381" s="200"/>
      <c r="LKX381" s="200"/>
      <c r="LLA381" s="200"/>
      <c r="LLC381" s="200"/>
      <c r="LLQ381" s="200"/>
      <c r="LLR381" s="200"/>
      <c r="LLS381" s="200"/>
      <c r="LLT381" s="200"/>
      <c r="LLU381" s="200"/>
      <c r="LLV381" s="200"/>
      <c r="LLW381" s="200"/>
      <c r="LLX381" s="200"/>
      <c r="LLY381" s="200"/>
      <c r="LLZ381" s="200"/>
      <c r="LMA381" s="200"/>
      <c r="LMB381" s="200"/>
      <c r="LMC381" s="200"/>
      <c r="LMD381" s="200"/>
      <c r="LME381" s="200"/>
      <c r="LMF381" s="200"/>
      <c r="LMG381" s="200"/>
      <c r="LMH381" s="200"/>
      <c r="LMI381" s="200"/>
      <c r="LMO381" s="200"/>
      <c r="LMP381" s="200"/>
      <c r="LMQ381" s="200"/>
      <c r="LMR381" s="200"/>
      <c r="LMS381" s="200"/>
      <c r="LMT381" s="200"/>
      <c r="LMU381" s="200"/>
      <c r="LMW381" s="200"/>
      <c r="LMX381" s="200"/>
      <c r="LMY381" s="200"/>
      <c r="LMZ381" s="200"/>
      <c r="LNA381" s="200"/>
      <c r="LNB381" s="200"/>
      <c r="LNC381" s="200"/>
      <c r="LND381" s="200"/>
      <c r="LNG381" s="200"/>
      <c r="LNJ381" s="200"/>
      <c r="LNM381" s="200"/>
      <c r="LNP381" s="200"/>
      <c r="LNS381" s="200"/>
      <c r="LNV381" s="200"/>
      <c r="LOE381" s="200"/>
      <c r="LOH381" s="200"/>
      <c r="LOK381" s="200"/>
      <c r="LON381" s="200"/>
      <c r="LOW381" s="200"/>
      <c r="LPC381" s="200"/>
      <c r="LPF381" s="200"/>
      <c r="LPI381" s="200"/>
      <c r="LPL381" s="200"/>
      <c r="LPR381" s="200"/>
      <c r="LQA381" s="200"/>
      <c r="LQC381" s="200"/>
      <c r="LQD381" s="200"/>
      <c r="LQF381" s="200"/>
      <c r="LQI381" s="200"/>
      <c r="LQL381" s="200"/>
      <c r="LQO381" s="200"/>
      <c r="LQR381" s="200"/>
      <c r="LQU381" s="200"/>
      <c r="LQW381" s="200"/>
      <c r="LQY381" s="200"/>
      <c r="LRB381" s="200"/>
      <c r="LRE381" s="200"/>
      <c r="LRH381" s="200"/>
      <c r="LRK381" s="200"/>
      <c r="LRN381" s="200"/>
      <c r="LRQ381" s="200"/>
      <c r="LRT381" s="200"/>
      <c r="LRV381" s="200"/>
      <c r="LRY381" s="200"/>
      <c r="LSB381" s="200"/>
      <c r="LSE381" s="200"/>
      <c r="LSK381" s="200"/>
      <c r="LSN381" s="200"/>
      <c r="LSP381" s="200"/>
      <c r="LTW381" s="200"/>
      <c r="LTZ381" s="200"/>
      <c r="LUC381" s="200"/>
      <c r="LUF381" s="200"/>
      <c r="LUI381" s="200"/>
      <c r="LUJ381" s="200"/>
      <c r="LUK381" s="200"/>
      <c r="LUN381" s="200"/>
      <c r="LUQ381" s="200"/>
      <c r="LUT381" s="200"/>
      <c r="LUW381" s="200"/>
      <c r="LUY381" s="200"/>
      <c r="LVM381" s="200"/>
      <c r="LVN381" s="200"/>
      <c r="LVO381" s="200"/>
      <c r="LVP381" s="200"/>
      <c r="LVQ381" s="200"/>
      <c r="LVR381" s="200"/>
      <c r="LVS381" s="200"/>
      <c r="LVT381" s="200"/>
      <c r="LVU381" s="200"/>
      <c r="LVV381" s="200"/>
      <c r="LVW381" s="200"/>
      <c r="LVX381" s="200"/>
      <c r="LVY381" s="200"/>
      <c r="LVZ381" s="200"/>
      <c r="LWA381" s="200"/>
      <c r="LWB381" s="200"/>
      <c r="LWC381" s="200"/>
      <c r="LWD381" s="200"/>
      <c r="LWE381" s="200"/>
      <c r="LWK381" s="200"/>
      <c r="LWL381" s="200"/>
      <c r="LWM381" s="200"/>
      <c r="LWN381" s="200"/>
      <c r="LWO381" s="200"/>
      <c r="LWP381" s="200"/>
      <c r="LWQ381" s="200"/>
      <c r="LWS381" s="200"/>
      <c r="LWT381" s="200"/>
      <c r="LWU381" s="200"/>
      <c r="LWV381" s="200"/>
      <c r="LWW381" s="200"/>
      <c r="LWX381" s="200"/>
      <c r="LWY381" s="200"/>
      <c r="LWZ381" s="200"/>
      <c r="LXC381" s="200"/>
      <c r="LXF381" s="200"/>
      <c r="LXI381" s="200"/>
      <c r="LXL381" s="200"/>
      <c r="LXO381" s="200"/>
      <c r="LXR381" s="200"/>
      <c r="LYA381" s="200"/>
      <c r="LYD381" s="200"/>
      <c r="LYG381" s="200"/>
      <c r="LYJ381" s="200"/>
      <c r="LYS381" s="200"/>
      <c r="LYY381" s="200"/>
      <c r="LZB381" s="200"/>
      <c r="LZE381" s="200"/>
      <c r="LZH381" s="200"/>
      <c r="LZN381" s="200"/>
      <c r="LZW381" s="200"/>
      <c r="LZY381" s="200"/>
      <c r="LZZ381" s="200"/>
      <c r="MAB381" s="200"/>
      <c r="MAE381" s="200"/>
      <c r="MAH381" s="200"/>
      <c r="MAK381" s="200"/>
      <c r="MAN381" s="200"/>
      <c r="MAQ381" s="200"/>
      <c r="MAS381" s="200"/>
      <c r="MAU381" s="200"/>
      <c r="MAX381" s="200"/>
      <c r="MBA381" s="200"/>
      <c r="MBD381" s="200"/>
      <c r="MBG381" s="200"/>
      <c r="MBJ381" s="200"/>
      <c r="MBM381" s="200"/>
      <c r="MBP381" s="200"/>
      <c r="MBR381" s="200"/>
      <c r="MBU381" s="200"/>
      <c r="MBX381" s="200"/>
      <c r="MCA381" s="200"/>
      <c r="MCG381" s="200"/>
      <c r="MCJ381" s="200"/>
      <c r="MCL381" s="200"/>
      <c r="MDS381" s="200"/>
      <c r="MDV381" s="200"/>
      <c r="MDY381" s="200"/>
      <c r="MEB381" s="200"/>
      <c r="MEE381" s="200"/>
      <c r="MEF381" s="200"/>
      <c r="MEG381" s="200"/>
      <c r="MEJ381" s="200"/>
      <c r="MEM381" s="200"/>
      <c r="MEP381" s="200"/>
      <c r="MES381" s="200"/>
      <c r="MEU381" s="200"/>
      <c r="MFI381" s="200"/>
      <c r="MFJ381" s="200"/>
      <c r="MFK381" s="200"/>
      <c r="MFL381" s="200"/>
      <c r="MFM381" s="200"/>
      <c r="MFN381" s="200"/>
      <c r="MFO381" s="200"/>
      <c r="MFP381" s="200"/>
      <c r="MFQ381" s="200"/>
      <c r="MFR381" s="200"/>
      <c r="MFS381" s="200"/>
      <c r="MFT381" s="200"/>
      <c r="MFU381" s="200"/>
      <c r="MFV381" s="200"/>
      <c r="MFW381" s="200"/>
      <c r="MFX381" s="200"/>
      <c r="MFY381" s="200"/>
      <c r="MFZ381" s="200"/>
      <c r="MGA381" s="200"/>
      <c r="MGG381" s="200"/>
      <c r="MGH381" s="200"/>
      <c r="MGI381" s="200"/>
      <c r="MGJ381" s="200"/>
      <c r="MGK381" s="200"/>
      <c r="MGL381" s="200"/>
      <c r="MGM381" s="200"/>
      <c r="MGO381" s="200"/>
      <c r="MGP381" s="200"/>
      <c r="MGQ381" s="200"/>
      <c r="MGR381" s="200"/>
      <c r="MGS381" s="200"/>
      <c r="MGT381" s="200"/>
      <c r="MGU381" s="200"/>
      <c r="MGV381" s="200"/>
      <c r="MGY381" s="200"/>
      <c r="MHB381" s="200"/>
      <c r="MHE381" s="200"/>
      <c r="MHH381" s="200"/>
      <c r="MHK381" s="200"/>
      <c r="MHN381" s="200"/>
      <c r="MHW381" s="200"/>
      <c r="MHZ381" s="200"/>
      <c r="MIC381" s="200"/>
      <c r="MIF381" s="200"/>
      <c r="MIO381" s="200"/>
      <c r="MIU381" s="200"/>
      <c r="MIX381" s="200"/>
      <c r="MJA381" s="200"/>
      <c r="MJD381" s="200"/>
      <c r="MJJ381" s="200"/>
      <c r="MJS381" s="200"/>
      <c r="MJU381" s="200"/>
      <c r="MJV381" s="200"/>
      <c r="MJX381" s="200"/>
      <c r="MKA381" s="200"/>
      <c r="MKD381" s="200"/>
      <c r="MKG381" s="200"/>
      <c r="MKJ381" s="200"/>
      <c r="MKM381" s="200"/>
      <c r="MKO381" s="200"/>
      <c r="MKQ381" s="200"/>
      <c r="MKT381" s="200"/>
      <c r="MKW381" s="200"/>
      <c r="MKZ381" s="200"/>
      <c r="MLC381" s="200"/>
      <c r="MLF381" s="200"/>
      <c r="MLI381" s="200"/>
      <c r="MLL381" s="200"/>
      <c r="MLN381" s="200"/>
      <c r="MLQ381" s="200"/>
      <c r="MLT381" s="200"/>
      <c r="MLW381" s="200"/>
      <c r="MMC381" s="200"/>
      <c r="MMF381" s="200"/>
      <c r="MMH381" s="200"/>
      <c r="MNO381" s="200"/>
      <c r="MNR381" s="200"/>
      <c r="MNU381" s="200"/>
      <c r="MNX381" s="200"/>
      <c r="MOA381" s="200"/>
      <c r="MOB381" s="200"/>
      <c r="MOC381" s="200"/>
      <c r="MOF381" s="200"/>
      <c r="MOI381" s="200"/>
      <c r="MOL381" s="200"/>
      <c r="MOO381" s="200"/>
      <c r="MOQ381" s="200"/>
      <c r="MPE381" s="200"/>
      <c r="MPF381" s="200"/>
      <c r="MPG381" s="200"/>
      <c r="MPH381" s="200"/>
      <c r="MPI381" s="200"/>
      <c r="MPJ381" s="200"/>
      <c r="MPK381" s="200"/>
      <c r="MPL381" s="200"/>
      <c r="MPM381" s="200"/>
      <c r="MPN381" s="200"/>
      <c r="MPO381" s="200"/>
      <c r="MPP381" s="200"/>
      <c r="MPQ381" s="200"/>
      <c r="MPR381" s="200"/>
      <c r="MPS381" s="200"/>
      <c r="MPT381" s="200"/>
      <c r="MPU381" s="200"/>
      <c r="MPV381" s="200"/>
      <c r="MPW381" s="200"/>
      <c r="MQC381" s="200"/>
      <c r="MQD381" s="200"/>
      <c r="MQE381" s="200"/>
      <c r="MQF381" s="200"/>
      <c r="MQG381" s="200"/>
      <c r="MQH381" s="200"/>
      <c r="MQI381" s="200"/>
      <c r="MQK381" s="200"/>
      <c r="MQL381" s="200"/>
      <c r="MQM381" s="200"/>
      <c r="MQN381" s="200"/>
      <c r="MQO381" s="200"/>
      <c r="MQP381" s="200"/>
      <c r="MQQ381" s="200"/>
      <c r="MQR381" s="200"/>
      <c r="MQU381" s="200"/>
      <c r="MQX381" s="200"/>
      <c r="MRA381" s="200"/>
      <c r="MRD381" s="200"/>
      <c r="MRG381" s="200"/>
      <c r="MRJ381" s="200"/>
      <c r="MRS381" s="200"/>
      <c r="MRV381" s="200"/>
      <c r="MRY381" s="200"/>
      <c r="MSB381" s="200"/>
      <c r="MSK381" s="200"/>
      <c r="MSQ381" s="200"/>
      <c r="MST381" s="200"/>
      <c r="MSW381" s="200"/>
      <c r="MSZ381" s="200"/>
      <c r="MTF381" s="200"/>
      <c r="MTO381" s="200"/>
      <c r="MTQ381" s="200"/>
      <c r="MTR381" s="200"/>
      <c r="MTT381" s="200"/>
      <c r="MTW381" s="200"/>
      <c r="MTZ381" s="200"/>
      <c r="MUC381" s="200"/>
      <c r="MUF381" s="200"/>
      <c r="MUI381" s="200"/>
      <c r="MUK381" s="200"/>
      <c r="MUM381" s="200"/>
      <c r="MUP381" s="200"/>
      <c r="MUS381" s="200"/>
      <c r="MUV381" s="200"/>
      <c r="MUY381" s="200"/>
      <c r="MVB381" s="200"/>
      <c r="MVE381" s="200"/>
      <c r="MVH381" s="200"/>
      <c r="MVJ381" s="200"/>
      <c r="MVM381" s="200"/>
      <c r="MVP381" s="200"/>
      <c r="MVS381" s="200"/>
      <c r="MVY381" s="200"/>
      <c r="MWB381" s="200"/>
      <c r="MWD381" s="200"/>
      <c r="MXK381" s="200"/>
      <c r="MXN381" s="200"/>
      <c r="MXQ381" s="200"/>
      <c r="MXT381" s="200"/>
      <c r="MXW381" s="200"/>
      <c r="MXX381" s="200"/>
      <c r="MXY381" s="200"/>
      <c r="MYB381" s="200"/>
      <c r="MYE381" s="200"/>
      <c r="MYH381" s="200"/>
      <c r="MYK381" s="200"/>
      <c r="MYM381" s="200"/>
      <c r="MZA381" s="200"/>
      <c r="MZB381" s="200"/>
      <c r="MZC381" s="200"/>
      <c r="MZD381" s="200"/>
      <c r="MZE381" s="200"/>
      <c r="MZF381" s="200"/>
      <c r="MZG381" s="200"/>
      <c r="MZH381" s="200"/>
      <c r="MZI381" s="200"/>
      <c r="MZJ381" s="200"/>
      <c r="MZK381" s="200"/>
      <c r="MZL381" s="200"/>
      <c r="MZM381" s="200"/>
      <c r="MZN381" s="200"/>
      <c r="MZO381" s="200"/>
      <c r="MZP381" s="200"/>
      <c r="MZQ381" s="200"/>
      <c r="MZR381" s="200"/>
      <c r="MZS381" s="200"/>
      <c r="MZY381" s="200"/>
      <c r="MZZ381" s="200"/>
      <c r="NAA381" s="200"/>
      <c r="NAB381" s="200"/>
      <c r="NAC381" s="200"/>
      <c r="NAD381" s="200"/>
      <c r="NAE381" s="200"/>
      <c r="NAG381" s="200"/>
      <c r="NAH381" s="200"/>
      <c r="NAI381" s="200"/>
      <c r="NAJ381" s="200"/>
      <c r="NAK381" s="200"/>
      <c r="NAL381" s="200"/>
      <c r="NAM381" s="200"/>
      <c r="NAN381" s="200"/>
      <c r="NAQ381" s="200"/>
      <c r="NAT381" s="200"/>
      <c r="NAW381" s="200"/>
      <c r="NAZ381" s="200"/>
      <c r="NBC381" s="200"/>
      <c r="NBF381" s="200"/>
      <c r="NBO381" s="200"/>
      <c r="NBR381" s="200"/>
      <c r="NBU381" s="200"/>
      <c r="NBX381" s="200"/>
      <c r="NCG381" s="200"/>
      <c r="NCM381" s="200"/>
      <c r="NCP381" s="200"/>
      <c r="NCS381" s="200"/>
      <c r="NCV381" s="200"/>
      <c r="NDB381" s="200"/>
      <c r="NDK381" s="200"/>
      <c r="NDM381" s="200"/>
      <c r="NDN381" s="200"/>
      <c r="NDP381" s="200"/>
      <c r="NDS381" s="200"/>
      <c r="NDV381" s="200"/>
      <c r="NDY381" s="200"/>
      <c r="NEB381" s="200"/>
      <c r="NEE381" s="200"/>
      <c r="NEG381" s="200"/>
      <c r="NEI381" s="200"/>
      <c r="NEL381" s="200"/>
      <c r="NEO381" s="200"/>
      <c r="NER381" s="200"/>
      <c r="NEU381" s="200"/>
      <c r="NEX381" s="200"/>
      <c r="NFA381" s="200"/>
      <c r="NFD381" s="200"/>
      <c r="NFF381" s="200"/>
      <c r="NFI381" s="200"/>
      <c r="NFL381" s="200"/>
      <c r="NFO381" s="200"/>
      <c r="NFU381" s="200"/>
      <c r="NFX381" s="200"/>
      <c r="NFZ381" s="200"/>
      <c r="NHG381" s="200"/>
      <c r="NHJ381" s="200"/>
      <c r="NHM381" s="200"/>
      <c r="NHP381" s="200"/>
      <c r="NHS381" s="200"/>
      <c r="NHT381" s="200"/>
      <c r="NHU381" s="200"/>
      <c r="NHX381" s="200"/>
      <c r="NIA381" s="200"/>
      <c r="NID381" s="200"/>
      <c r="NIG381" s="200"/>
      <c r="NII381" s="200"/>
      <c r="NIW381" s="200"/>
      <c r="NIX381" s="200"/>
      <c r="NIY381" s="200"/>
      <c r="NIZ381" s="200"/>
      <c r="NJA381" s="200"/>
      <c r="NJB381" s="200"/>
      <c r="NJC381" s="200"/>
      <c r="NJD381" s="200"/>
      <c r="NJE381" s="200"/>
      <c r="NJF381" s="200"/>
      <c r="NJG381" s="200"/>
      <c r="NJH381" s="200"/>
      <c r="NJI381" s="200"/>
      <c r="NJJ381" s="200"/>
      <c r="NJK381" s="200"/>
      <c r="NJL381" s="200"/>
      <c r="NJM381" s="200"/>
      <c r="NJN381" s="200"/>
      <c r="NJO381" s="200"/>
      <c r="NJU381" s="200"/>
      <c r="NJV381" s="200"/>
      <c r="NJW381" s="200"/>
      <c r="NJX381" s="200"/>
      <c r="NJY381" s="200"/>
      <c r="NJZ381" s="200"/>
      <c r="NKA381" s="200"/>
      <c r="NKC381" s="200"/>
      <c r="NKD381" s="200"/>
      <c r="NKE381" s="200"/>
      <c r="NKF381" s="200"/>
      <c r="NKG381" s="200"/>
      <c r="NKH381" s="200"/>
      <c r="NKI381" s="200"/>
      <c r="NKJ381" s="200"/>
      <c r="NKM381" s="200"/>
      <c r="NKP381" s="200"/>
      <c r="NKS381" s="200"/>
      <c r="NKV381" s="200"/>
      <c r="NKY381" s="200"/>
      <c r="NLB381" s="200"/>
      <c r="NLK381" s="200"/>
      <c r="NLN381" s="200"/>
      <c r="NLQ381" s="200"/>
      <c r="NLT381" s="200"/>
      <c r="NMC381" s="200"/>
      <c r="NMI381" s="200"/>
      <c r="NML381" s="200"/>
      <c r="NMO381" s="200"/>
      <c r="NMR381" s="200"/>
      <c r="NMX381" s="200"/>
      <c r="NNG381" s="200"/>
      <c r="NNI381" s="200"/>
      <c r="NNJ381" s="200"/>
      <c r="NNL381" s="200"/>
      <c r="NNO381" s="200"/>
      <c r="NNR381" s="200"/>
      <c r="NNU381" s="200"/>
      <c r="NNX381" s="200"/>
      <c r="NOA381" s="200"/>
      <c r="NOC381" s="200"/>
      <c r="NOE381" s="200"/>
      <c r="NOH381" s="200"/>
      <c r="NOK381" s="200"/>
      <c r="NON381" s="200"/>
      <c r="NOQ381" s="200"/>
      <c r="NOT381" s="200"/>
      <c r="NOW381" s="200"/>
      <c r="NOZ381" s="200"/>
      <c r="NPB381" s="200"/>
      <c r="NPE381" s="200"/>
      <c r="NPH381" s="200"/>
      <c r="NPK381" s="200"/>
      <c r="NPQ381" s="200"/>
      <c r="NPT381" s="200"/>
      <c r="NPV381" s="200"/>
      <c r="NRC381" s="200"/>
      <c r="NRF381" s="200"/>
      <c r="NRI381" s="200"/>
      <c r="NRL381" s="200"/>
      <c r="NRO381" s="200"/>
      <c r="NRP381" s="200"/>
      <c r="NRQ381" s="200"/>
      <c r="NRT381" s="200"/>
      <c r="NRW381" s="200"/>
      <c r="NRZ381" s="200"/>
      <c r="NSC381" s="200"/>
      <c r="NSE381" s="200"/>
      <c r="NSS381" s="200"/>
      <c r="NST381" s="200"/>
      <c r="NSU381" s="200"/>
      <c r="NSV381" s="200"/>
      <c r="NSW381" s="200"/>
      <c r="NSX381" s="200"/>
      <c r="NSY381" s="200"/>
      <c r="NSZ381" s="200"/>
      <c r="NTA381" s="200"/>
      <c r="NTB381" s="200"/>
      <c r="NTC381" s="200"/>
      <c r="NTD381" s="200"/>
      <c r="NTE381" s="200"/>
      <c r="NTF381" s="200"/>
      <c r="NTG381" s="200"/>
      <c r="NTH381" s="200"/>
      <c r="NTI381" s="200"/>
      <c r="NTJ381" s="200"/>
      <c r="NTK381" s="200"/>
      <c r="NTQ381" s="200"/>
      <c r="NTR381" s="200"/>
      <c r="NTS381" s="200"/>
      <c r="NTT381" s="200"/>
      <c r="NTU381" s="200"/>
      <c r="NTV381" s="200"/>
      <c r="NTW381" s="200"/>
      <c r="NTY381" s="200"/>
      <c r="NTZ381" s="200"/>
      <c r="NUA381" s="200"/>
      <c r="NUB381" s="200"/>
      <c r="NUC381" s="200"/>
      <c r="NUD381" s="200"/>
      <c r="NUE381" s="200"/>
      <c r="NUF381" s="200"/>
      <c r="NUI381" s="200"/>
      <c r="NUL381" s="200"/>
      <c r="NUO381" s="200"/>
      <c r="NUR381" s="200"/>
      <c r="NUU381" s="200"/>
      <c r="NUX381" s="200"/>
      <c r="NVG381" s="200"/>
      <c r="NVJ381" s="200"/>
      <c r="NVM381" s="200"/>
      <c r="NVP381" s="200"/>
      <c r="NVY381" s="200"/>
      <c r="NWE381" s="200"/>
      <c r="NWH381" s="200"/>
      <c r="NWK381" s="200"/>
      <c r="NWN381" s="200"/>
      <c r="NWT381" s="200"/>
      <c r="NXC381" s="200"/>
      <c r="NXE381" s="200"/>
      <c r="NXF381" s="200"/>
      <c r="NXH381" s="200"/>
      <c r="NXK381" s="200"/>
      <c r="NXN381" s="200"/>
      <c r="NXQ381" s="200"/>
      <c r="NXT381" s="200"/>
      <c r="NXW381" s="200"/>
      <c r="NXY381" s="200"/>
      <c r="NYA381" s="200"/>
      <c r="NYD381" s="200"/>
      <c r="NYG381" s="200"/>
      <c r="NYJ381" s="200"/>
      <c r="NYM381" s="200"/>
      <c r="NYP381" s="200"/>
      <c r="NYS381" s="200"/>
      <c r="NYV381" s="200"/>
      <c r="NYX381" s="200"/>
      <c r="NZA381" s="200"/>
      <c r="NZD381" s="200"/>
      <c r="NZG381" s="200"/>
      <c r="NZM381" s="200"/>
      <c r="NZP381" s="200"/>
      <c r="NZR381" s="200"/>
      <c r="OAY381" s="200"/>
      <c r="OBB381" s="200"/>
      <c r="OBE381" s="200"/>
      <c r="OBH381" s="200"/>
      <c r="OBK381" s="200"/>
      <c r="OBL381" s="200"/>
      <c r="OBM381" s="200"/>
      <c r="OBP381" s="200"/>
      <c r="OBS381" s="200"/>
      <c r="OBV381" s="200"/>
      <c r="OBY381" s="200"/>
      <c r="OCA381" s="200"/>
      <c r="OCO381" s="200"/>
      <c r="OCP381" s="200"/>
      <c r="OCQ381" s="200"/>
      <c r="OCR381" s="200"/>
      <c r="OCS381" s="200"/>
      <c r="OCT381" s="200"/>
      <c r="OCU381" s="200"/>
      <c r="OCV381" s="200"/>
      <c r="OCW381" s="200"/>
      <c r="OCX381" s="200"/>
      <c r="OCY381" s="200"/>
      <c r="OCZ381" s="200"/>
      <c r="ODA381" s="200"/>
      <c r="ODB381" s="200"/>
      <c r="ODC381" s="200"/>
      <c r="ODD381" s="200"/>
      <c r="ODE381" s="200"/>
      <c r="ODF381" s="200"/>
      <c r="ODG381" s="200"/>
      <c r="ODM381" s="200"/>
      <c r="ODN381" s="200"/>
      <c r="ODO381" s="200"/>
      <c r="ODP381" s="200"/>
      <c r="ODQ381" s="200"/>
      <c r="ODR381" s="200"/>
      <c r="ODS381" s="200"/>
      <c r="ODU381" s="200"/>
      <c r="ODV381" s="200"/>
      <c r="ODW381" s="200"/>
      <c r="ODX381" s="200"/>
      <c r="ODY381" s="200"/>
      <c r="ODZ381" s="200"/>
      <c r="OEA381" s="200"/>
      <c r="OEB381" s="200"/>
      <c r="OEE381" s="200"/>
      <c r="OEH381" s="200"/>
      <c r="OEK381" s="200"/>
      <c r="OEN381" s="200"/>
      <c r="OEQ381" s="200"/>
      <c r="OET381" s="200"/>
      <c r="OFC381" s="200"/>
      <c r="OFF381" s="200"/>
      <c r="OFI381" s="200"/>
      <c r="OFL381" s="200"/>
      <c r="OFU381" s="200"/>
      <c r="OGA381" s="200"/>
      <c r="OGD381" s="200"/>
      <c r="OGG381" s="200"/>
      <c r="OGJ381" s="200"/>
      <c r="OGP381" s="200"/>
      <c r="OGY381" s="200"/>
      <c r="OHA381" s="200"/>
      <c r="OHB381" s="200"/>
      <c r="OHD381" s="200"/>
      <c r="OHG381" s="200"/>
      <c r="OHJ381" s="200"/>
      <c r="OHM381" s="200"/>
      <c r="OHP381" s="200"/>
      <c r="OHS381" s="200"/>
      <c r="OHU381" s="200"/>
      <c r="OHW381" s="200"/>
      <c r="OHZ381" s="200"/>
      <c r="OIC381" s="200"/>
      <c r="OIF381" s="200"/>
      <c r="OII381" s="200"/>
      <c r="OIL381" s="200"/>
      <c r="OIO381" s="200"/>
      <c r="OIR381" s="200"/>
      <c r="OIT381" s="200"/>
      <c r="OIW381" s="200"/>
      <c r="OIZ381" s="200"/>
      <c r="OJC381" s="200"/>
      <c r="OJI381" s="200"/>
      <c r="OJL381" s="200"/>
      <c r="OJN381" s="200"/>
      <c r="OKU381" s="200"/>
      <c r="OKX381" s="200"/>
      <c r="OLA381" s="200"/>
      <c r="OLD381" s="200"/>
      <c r="OLG381" s="200"/>
      <c r="OLH381" s="200"/>
      <c r="OLI381" s="200"/>
      <c r="OLL381" s="200"/>
      <c r="OLO381" s="200"/>
      <c r="OLR381" s="200"/>
      <c r="OLU381" s="200"/>
      <c r="OLW381" s="200"/>
      <c r="OMK381" s="200"/>
      <c r="OML381" s="200"/>
      <c r="OMM381" s="200"/>
      <c r="OMN381" s="200"/>
      <c r="OMO381" s="200"/>
      <c r="OMP381" s="200"/>
      <c r="OMQ381" s="200"/>
      <c r="OMR381" s="200"/>
      <c r="OMS381" s="200"/>
      <c r="OMT381" s="200"/>
      <c r="OMU381" s="200"/>
      <c r="OMV381" s="200"/>
      <c r="OMW381" s="200"/>
      <c r="OMX381" s="200"/>
      <c r="OMY381" s="200"/>
      <c r="OMZ381" s="200"/>
      <c r="ONA381" s="200"/>
      <c r="ONB381" s="200"/>
      <c r="ONC381" s="200"/>
      <c r="ONI381" s="200"/>
      <c r="ONJ381" s="200"/>
      <c r="ONK381" s="200"/>
      <c r="ONL381" s="200"/>
      <c r="ONM381" s="200"/>
      <c r="ONN381" s="200"/>
      <c r="ONO381" s="200"/>
      <c r="ONQ381" s="200"/>
      <c r="ONR381" s="200"/>
      <c r="ONS381" s="200"/>
      <c r="ONT381" s="200"/>
      <c r="ONU381" s="200"/>
      <c r="ONV381" s="200"/>
      <c r="ONW381" s="200"/>
      <c r="ONX381" s="200"/>
      <c r="OOA381" s="200"/>
      <c r="OOD381" s="200"/>
      <c r="OOG381" s="200"/>
      <c r="OOJ381" s="200"/>
      <c r="OOM381" s="200"/>
      <c r="OOP381" s="200"/>
      <c r="OOY381" s="200"/>
      <c r="OPB381" s="200"/>
      <c r="OPE381" s="200"/>
      <c r="OPH381" s="200"/>
      <c r="OPQ381" s="200"/>
      <c r="OPW381" s="200"/>
      <c r="OPZ381" s="200"/>
      <c r="OQC381" s="200"/>
      <c r="OQF381" s="200"/>
      <c r="OQL381" s="200"/>
      <c r="OQU381" s="200"/>
      <c r="OQW381" s="200"/>
      <c r="OQX381" s="200"/>
      <c r="OQZ381" s="200"/>
      <c r="ORC381" s="200"/>
      <c r="ORF381" s="200"/>
      <c r="ORI381" s="200"/>
      <c r="ORL381" s="200"/>
      <c r="ORO381" s="200"/>
      <c r="ORQ381" s="200"/>
      <c r="ORS381" s="200"/>
      <c r="ORV381" s="200"/>
      <c r="ORY381" s="200"/>
      <c r="OSB381" s="200"/>
      <c r="OSE381" s="200"/>
      <c r="OSH381" s="200"/>
      <c r="OSK381" s="200"/>
      <c r="OSN381" s="200"/>
      <c r="OSP381" s="200"/>
      <c r="OSS381" s="200"/>
      <c r="OSV381" s="200"/>
      <c r="OSY381" s="200"/>
      <c r="OTE381" s="200"/>
      <c r="OTH381" s="200"/>
      <c r="OTJ381" s="200"/>
      <c r="OUQ381" s="200"/>
      <c r="OUT381" s="200"/>
      <c r="OUW381" s="200"/>
      <c r="OUZ381" s="200"/>
      <c r="OVC381" s="200"/>
      <c r="OVD381" s="200"/>
      <c r="OVE381" s="200"/>
      <c r="OVH381" s="200"/>
      <c r="OVK381" s="200"/>
      <c r="OVN381" s="200"/>
      <c r="OVQ381" s="200"/>
      <c r="OVS381" s="200"/>
      <c r="OWG381" s="200"/>
      <c r="OWH381" s="200"/>
      <c r="OWI381" s="200"/>
      <c r="OWJ381" s="200"/>
      <c r="OWK381" s="200"/>
      <c r="OWL381" s="200"/>
      <c r="OWM381" s="200"/>
      <c r="OWN381" s="200"/>
      <c r="OWO381" s="200"/>
      <c r="OWP381" s="200"/>
      <c r="OWQ381" s="200"/>
      <c r="OWR381" s="200"/>
      <c r="OWS381" s="200"/>
      <c r="OWT381" s="200"/>
      <c r="OWU381" s="200"/>
      <c r="OWV381" s="200"/>
      <c r="OWW381" s="200"/>
      <c r="OWX381" s="200"/>
      <c r="OWY381" s="200"/>
      <c r="OXE381" s="200"/>
      <c r="OXF381" s="200"/>
      <c r="OXG381" s="200"/>
      <c r="OXH381" s="200"/>
      <c r="OXI381" s="200"/>
      <c r="OXJ381" s="200"/>
      <c r="OXK381" s="200"/>
      <c r="OXM381" s="200"/>
      <c r="OXN381" s="200"/>
      <c r="OXO381" s="200"/>
      <c r="OXP381" s="200"/>
      <c r="OXQ381" s="200"/>
      <c r="OXR381" s="200"/>
      <c r="OXS381" s="200"/>
      <c r="OXT381" s="200"/>
      <c r="OXW381" s="200"/>
      <c r="OXZ381" s="200"/>
      <c r="OYC381" s="200"/>
      <c r="OYF381" s="200"/>
      <c r="OYI381" s="200"/>
      <c r="OYL381" s="200"/>
      <c r="OYU381" s="200"/>
      <c r="OYX381" s="200"/>
      <c r="OZA381" s="200"/>
      <c r="OZD381" s="200"/>
      <c r="OZM381" s="200"/>
      <c r="OZS381" s="200"/>
      <c r="OZV381" s="200"/>
      <c r="OZY381" s="200"/>
      <c r="PAB381" s="200"/>
      <c r="PAH381" s="200"/>
      <c r="PAQ381" s="200"/>
      <c r="PAS381" s="200"/>
      <c r="PAT381" s="200"/>
      <c r="PAV381" s="200"/>
      <c r="PAY381" s="200"/>
      <c r="PBB381" s="200"/>
      <c r="PBE381" s="200"/>
      <c r="PBH381" s="200"/>
      <c r="PBK381" s="200"/>
      <c r="PBM381" s="200"/>
      <c r="PBO381" s="200"/>
      <c r="PBR381" s="200"/>
      <c r="PBU381" s="200"/>
      <c r="PBX381" s="200"/>
      <c r="PCA381" s="200"/>
      <c r="PCD381" s="200"/>
      <c r="PCG381" s="200"/>
      <c r="PCJ381" s="200"/>
      <c r="PCL381" s="200"/>
      <c r="PCO381" s="200"/>
      <c r="PCR381" s="200"/>
      <c r="PCU381" s="200"/>
      <c r="PDA381" s="200"/>
      <c r="PDD381" s="200"/>
      <c r="PDF381" s="200"/>
      <c r="PEM381" s="200"/>
      <c r="PEP381" s="200"/>
      <c r="PES381" s="200"/>
      <c r="PEV381" s="200"/>
      <c r="PEY381" s="200"/>
      <c r="PEZ381" s="200"/>
      <c r="PFA381" s="200"/>
      <c r="PFD381" s="200"/>
      <c r="PFG381" s="200"/>
      <c r="PFJ381" s="200"/>
      <c r="PFM381" s="200"/>
      <c r="PFO381" s="200"/>
      <c r="PGC381" s="200"/>
      <c r="PGD381" s="200"/>
      <c r="PGE381" s="200"/>
      <c r="PGF381" s="200"/>
      <c r="PGG381" s="200"/>
      <c r="PGH381" s="200"/>
      <c r="PGI381" s="200"/>
      <c r="PGJ381" s="200"/>
      <c r="PGK381" s="200"/>
      <c r="PGL381" s="200"/>
      <c r="PGM381" s="200"/>
      <c r="PGN381" s="200"/>
      <c r="PGO381" s="200"/>
      <c r="PGP381" s="200"/>
      <c r="PGQ381" s="200"/>
      <c r="PGR381" s="200"/>
      <c r="PGS381" s="200"/>
      <c r="PGT381" s="200"/>
      <c r="PGU381" s="200"/>
      <c r="PHA381" s="200"/>
      <c r="PHB381" s="200"/>
      <c r="PHC381" s="200"/>
      <c r="PHD381" s="200"/>
      <c r="PHE381" s="200"/>
      <c r="PHF381" s="200"/>
      <c r="PHG381" s="200"/>
      <c r="PHI381" s="200"/>
      <c r="PHJ381" s="200"/>
      <c r="PHK381" s="200"/>
      <c r="PHL381" s="200"/>
      <c r="PHM381" s="200"/>
      <c r="PHN381" s="200"/>
      <c r="PHO381" s="200"/>
      <c r="PHP381" s="200"/>
      <c r="PHS381" s="200"/>
      <c r="PHV381" s="200"/>
      <c r="PHY381" s="200"/>
      <c r="PIB381" s="200"/>
      <c r="PIE381" s="200"/>
      <c r="PIH381" s="200"/>
      <c r="PIQ381" s="200"/>
      <c r="PIT381" s="200"/>
      <c r="PIW381" s="200"/>
      <c r="PIZ381" s="200"/>
      <c r="PJI381" s="200"/>
      <c r="PJO381" s="200"/>
      <c r="PJR381" s="200"/>
      <c r="PJU381" s="200"/>
      <c r="PJX381" s="200"/>
      <c r="PKD381" s="200"/>
      <c r="PKM381" s="200"/>
      <c r="PKO381" s="200"/>
      <c r="PKP381" s="200"/>
      <c r="PKR381" s="200"/>
      <c r="PKU381" s="200"/>
      <c r="PKX381" s="200"/>
      <c r="PLA381" s="200"/>
      <c r="PLD381" s="200"/>
      <c r="PLG381" s="200"/>
      <c r="PLI381" s="200"/>
      <c r="PLK381" s="200"/>
      <c r="PLN381" s="200"/>
      <c r="PLQ381" s="200"/>
      <c r="PLT381" s="200"/>
      <c r="PLW381" s="200"/>
      <c r="PLZ381" s="200"/>
      <c r="PMC381" s="200"/>
      <c r="PMF381" s="200"/>
      <c r="PMH381" s="200"/>
      <c r="PMK381" s="200"/>
      <c r="PMN381" s="200"/>
      <c r="PMQ381" s="200"/>
      <c r="PMW381" s="200"/>
      <c r="PMZ381" s="200"/>
      <c r="PNB381" s="200"/>
      <c r="POI381" s="200"/>
      <c r="POL381" s="200"/>
      <c r="POO381" s="200"/>
      <c r="POR381" s="200"/>
      <c r="POU381" s="200"/>
      <c r="POV381" s="200"/>
      <c r="POW381" s="200"/>
      <c r="POZ381" s="200"/>
      <c r="PPC381" s="200"/>
      <c r="PPF381" s="200"/>
      <c r="PPI381" s="200"/>
      <c r="PPK381" s="200"/>
      <c r="PPY381" s="200"/>
      <c r="PPZ381" s="200"/>
      <c r="PQA381" s="200"/>
      <c r="PQB381" s="200"/>
      <c r="PQC381" s="200"/>
      <c r="PQD381" s="200"/>
      <c r="PQE381" s="200"/>
      <c r="PQF381" s="200"/>
      <c r="PQG381" s="200"/>
      <c r="PQH381" s="200"/>
      <c r="PQI381" s="200"/>
      <c r="PQJ381" s="200"/>
      <c r="PQK381" s="200"/>
      <c r="PQL381" s="200"/>
      <c r="PQM381" s="200"/>
      <c r="PQN381" s="200"/>
      <c r="PQO381" s="200"/>
      <c r="PQP381" s="200"/>
      <c r="PQQ381" s="200"/>
      <c r="PQW381" s="200"/>
      <c r="PQX381" s="200"/>
      <c r="PQY381" s="200"/>
      <c r="PQZ381" s="200"/>
      <c r="PRA381" s="200"/>
      <c r="PRB381" s="200"/>
      <c r="PRC381" s="200"/>
      <c r="PRE381" s="200"/>
      <c r="PRF381" s="200"/>
      <c r="PRG381" s="200"/>
      <c r="PRH381" s="200"/>
      <c r="PRI381" s="200"/>
      <c r="PRJ381" s="200"/>
      <c r="PRK381" s="200"/>
      <c r="PRL381" s="200"/>
      <c r="PRO381" s="200"/>
      <c r="PRR381" s="200"/>
      <c r="PRU381" s="200"/>
      <c r="PRX381" s="200"/>
      <c r="PSA381" s="200"/>
      <c r="PSD381" s="200"/>
      <c r="PSM381" s="200"/>
      <c r="PSP381" s="200"/>
      <c r="PSS381" s="200"/>
      <c r="PSV381" s="200"/>
      <c r="PTE381" s="200"/>
      <c r="PTK381" s="200"/>
      <c r="PTN381" s="200"/>
      <c r="PTQ381" s="200"/>
      <c r="PTT381" s="200"/>
      <c r="PTZ381" s="200"/>
      <c r="PUI381" s="200"/>
      <c r="PUK381" s="200"/>
      <c r="PUL381" s="200"/>
      <c r="PUN381" s="200"/>
      <c r="PUQ381" s="200"/>
      <c r="PUT381" s="200"/>
      <c r="PUW381" s="200"/>
      <c r="PUZ381" s="200"/>
      <c r="PVC381" s="200"/>
      <c r="PVE381" s="200"/>
      <c r="PVG381" s="200"/>
      <c r="PVJ381" s="200"/>
      <c r="PVM381" s="200"/>
      <c r="PVP381" s="200"/>
      <c r="PVS381" s="200"/>
      <c r="PVV381" s="200"/>
      <c r="PVY381" s="200"/>
      <c r="PWB381" s="200"/>
      <c r="PWD381" s="200"/>
      <c r="PWG381" s="200"/>
      <c r="PWJ381" s="200"/>
      <c r="PWM381" s="200"/>
      <c r="PWS381" s="200"/>
      <c r="PWV381" s="200"/>
      <c r="PWX381" s="200"/>
      <c r="PYE381" s="200"/>
      <c r="PYH381" s="200"/>
      <c r="PYK381" s="200"/>
      <c r="PYN381" s="200"/>
      <c r="PYQ381" s="200"/>
      <c r="PYR381" s="200"/>
      <c r="PYS381" s="200"/>
      <c r="PYV381" s="200"/>
      <c r="PYY381" s="200"/>
      <c r="PZB381" s="200"/>
      <c r="PZE381" s="200"/>
      <c r="PZG381" s="200"/>
      <c r="PZU381" s="200"/>
      <c r="PZV381" s="200"/>
      <c r="PZW381" s="200"/>
      <c r="PZX381" s="200"/>
      <c r="PZY381" s="200"/>
      <c r="PZZ381" s="200"/>
      <c r="QAA381" s="200"/>
      <c r="QAB381" s="200"/>
      <c r="QAC381" s="200"/>
      <c r="QAD381" s="200"/>
      <c r="QAE381" s="200"/>
      <c r="QAF381" s="200"/>
      <c r="QAG381" s="200"/>
      <c r="QAH381" s="200"/>
      <c r="QAI381" s="200"/>
      <c r="QAJ381" s="200"/>
      <c r="QAK381" s="200"/>
      <c r="QAL381" s="200"/>
      <c r="QAM381" s="200"/>
      <c r="QAS381" s="200"/>
      <c r="QAT381" s="200"/>
      <c r="QAU381" s="200"/>
      <c r="QAV381" s="200"/>
      <c r="QAW381" s="200"/>
      <c r="QAX381" s="200"/>
      <c r="QAY381" s="200"/>
      <c r="QBA381" s="200"/>
      <c r="QBB381" s="200"/>
      <c r="QBC381" s="200"/>
      <c r="QBD381" s="200"/>
      <c r="QBE381" s="200"/>
      <c r="QBF381" s="200"/>
      <c r="QBG381" s="200"/>
      <c r="QBH381" s="200"/>
      <c r="QBK381" s="200"/>
      <c r="QBN381" s="200"/>
      <c r="QBQ381" s="200"/>
      <c r="QBT381" s="200"/>
      <c r="QBW381" s="200"/>
      <c r="QBZ381" s="200"/>
      <c r="QCI381" s="200"/>
      <c r="QCL381" s="200"/>
      <c r="QCO381" s="200"/>
      <c r="QCR381" s="200"/>
      <c r="QDA381" s="200"/>
      <c r="QDG381" s="200"/>
      <c r="QDJ381" s="200"/>
      <c r="QDM381" s="200"/>
      <c r="QDP381" s="200"/>
      <c r="QDV381" s="200"/>
      <c r="QEE381" s="200"/>
      <c r="QEG381" s="200"/>
      <c r="QEH381" s="200"/>
      <c r="QEJ381" s="200"/>
      <c r="QEM381" s="200"/>
      <c r="QEP381" s="200"/>
      <c r="QES381" s="200"/>
      <c r="QEV381" s="200"/>
      <c r="QEY381" s="200"/>
      <c r="QFA381" s="200"/>
      <c r="QFC381" s="200"/>
      <c r="QFF381" s="200"/>
      <c r="QFI381" s="200"/>
      <c r="QFL381" s="200"/>
      <c r="QFO381" s="200"/>
      <c r="QFR381" s="200"/>
      <c r="QFU381" s="200"/>
      <c r="QFX381" s="200"/>
      <c r="QFZ381" s="200"/>
      <c r="QGC381" s="200"/>
      <c r="QGF381" s="200"/>
      <c r="QGI381" s="200"/>
      <c r="QGO381" s="200"/>
      <c r="QGR381" s="200"/>
      <c r="QGT381" s="200"/>
      <c r="QIA381" s="200"/>
      <c r="QID381" s="200"/>
      <c r="QIG381" s="200"/>
      <c r="QIJ381" s="200"/>
      <c r="QIM381" s="200"/>
      <c r="QIN381" s="200"/>
      <c r="QIO381" s="200"/>
      <c r="QIR381" s="200"/>
      <c r="QIU381" s="200"/>
      <c r="QIX381" s="200"/>
      <c r="QJA381" s="200"/>
      <c r="QJC381" s="200"/>
      <c r="QJQ381" s="200"/>
      <c r="QJR381" s="200"/>
      <c r="QJS381" s="200"/>
      <c r="QJT381" s="200"/>
      <c r="QJU381" s="200"/>
      <c r="QJV381" s="200"/>
      <c r="QJW381" s="200"/>
      <c r="QJX381" s="200"/>
      <c r="QJY381" s="200"/>
      <c r="QJZ381" s="200"/>
      <c r="QKA381" s="200"/>
      <c r="QKB381" s="200"/>
      <c r="QKC381" s="200"/>
      <c r="QKD381" s="200"/>
      <c r="QKE381" s="200"/>
      <c r="QKF381" s="200"/>
      <c r="QKG381" s="200"/>
      <c r="QKH381" s="200"/>
      <c r="QKI381" s="200"/>
      <c r="QKO381" s="200"/>
      <c r="QKP381" s="200"/>
      <c r="QKQ381" s="200"/>
      <c r="QKR381" s="200"/>
      <c r="QKS381" s="200"/>
      <c r="QKT381" s="200"/>
      <c r="QKU381" s="200"/>
      <c r="QKW381" s="200"/>
      <c r="QKX381" s="200"/>
      <c r="QKY381" s="200"/>
      <c r="QKZ381" s="200"/>
      <c r="QLA381" s="200"/>
      <c r="QLB381" s="200"/>
      <c r="QLC381" s="200"/>
      <c r="QLD381" s="200"/>
      <c r="QLG381" s="200"/>
      <c r="QLJ381" s="200"/>
      <c r="QLM381" s="200"/>
      <c r="QLP381" s="200"/>
      <c r="QLS381" s="200"/>
      <c r="QLV381" s="200"/>
      <c r="QME381" s="200"/>
      <c r="QMH381" s="200"/>
      <c r="QMK381" s="200"/>
      <c r="QMN381" s="200"/>
      <c r="QMW381" s="200"/>
      <c r="QNC381" s="200"/>
      <c r="QNF381" s="200"/>
      <c r="QNI381" s="200"/>
      <c r="QNL381" s="200"/>
      <c r="QNR381" s="200"/>
      <c r="QOA381" s="200"/>
      <c r="QOC381" s="200"/>
      <c r="QOD381" s="200"/>
      <c r="QOF381" s="200"/>
      <c r="QOI381" s="200"/>
      <c r="QOL381" s="200"/>
      <c r="QOO381" s="200"/>
      <c r="QOR381" s="200"/>
      <c r="QOU381" s="200"/>
      <c r="QOW381" s="200"/>
      <c r="QOY381" s="200"/>
      <c r="QPB381" s="200"/>
      <c r="QPE381" s="200"/>
      <c r="QPH381" s="200"/>
      <c r="QPK381" s="200"/>
      <c r="QPN381" s="200"/>
      <c r="QPQ381" s="200"/>
      <c r="QPT381" s="200"/>
      <c r="QPV381" s="200"/>
      <c r="QPY381" s="200"/>
      <c r="QQB381" s="200"/>
      <c r="QQE381" s="200"/>
      <c r="QQK381" s="200"/>
      <c r="QQN381" s="200"/>
      <c r="QQP381" s="200"/>
      <c r="QRW381" s="200"/>
      <c r="QRZ381" s="200"/>
      <c r="QSC381" s="200"/>
      <c r="QSF381" s="200"/>
      <c r="QSI381" s="200"/>
      <c r="QSJ381" s="200"/>
      <c r="QSK381" s="200"/>
      <c r="QSN381" s="200"/>
      <c r="QSQ381" s="200"/>
      <c r="QST381" s="200"/>
      <c r="QSW381" s="200"/>
      <c r="QSY381" s="200"/>
      <c r="QTM381" s="200"/>
      <c r="QTN381" s="200"/>
      <c r="QTO381" s="200"/>
      <c r="QTP381" s="200"/>
      <c r="QTQ381" s="200"/>
      <c r="QTR381" s="200"/>
      <c r="QTS381" s="200"/>
      <c r="QTT381" s="200"/>
      <c r="QTU381" s="200"/>
      <c r="QTV381" s="200"/>
      <c r="QTW381" s="200"/>
      <c r="QTX381" s="200"/>
      <c r="QTY381" s="200"/>
      <c r="QTZ381" s="200"/>
      <c r="QUA381" s="200"/>
      <c r="QUB381" s="200"/>
      <c r="QUC381" s="200"/>
      <c r="QUD381" s="200"/>
      <c r="QUE381" s="200"/>
      <c r="QUK381" s="200"/>
      <c r="QUL381" s="200"/>
      <c r="QUM381" s="200"/>
      <c r="QUN381" s="200"/>
      <c r="QUO381" s="200"/>
      <c r="QUP381" s="200"/>
      <c r="QUQ381" s="200"/>
      <c r="QUS381" s="200"/>
      <c r="QUT381" s="200"/>
      <c r="QUU381" s="200"/>
      <c r="QUV381" s="200"/>
      <c r="QUW381" s="200"/>
      <c r="QUX381" s="200"/>
      <c r="QUY381" s="200"/>
      <c r="QUZ381" s="200"/>
      <c r="QVC381" s="200"/>
      <c r="QVF381" s="200"/>
      <c r="QVI381" s="200"/>
      <c r="QVL381" s="200"/>
      <c r="QVO381" s="200"/>
      <c r="QVR381" s="200"/>
      <c r="QWA381" s="200"/>
      <c r="QWD381" s="200"/>
      <c r="QWG381" s="200"/>
      <c r="QWJ381" s="200"/>
      <c r="QWS381" s="200"/>
      <c r="QWY381" s="200"/>
      <c r="QXB381" s="200"/>
      <c r="QXE381" s="200"/>
      <c r="QXH381" s="200"/>
      <c r="QXN381" s="200"/>
      <c r="QXW381" s="200"/>
      <c r="QXY381" s="200"/>
      <c r="QXZ381" s="200"/>
      <c r="QYB381" s="200"/>
      <c r="QYE381" s="200"/>
      <c r="QYH381" s="200"/>
      <c r="QYK381" s="200"/>
      <c r="QYN381" s="200"/>
      <c r="QYQ381" s="200"/>
      <c r="QYS381" s="200"/>
      <c r="QYU381" s="200"/>
      <c r="QYX381" s="200"/>
      <c r="QZA381" s="200"/>
      <c r="QZD381" s="200"/>
      <c r="QZG381" s="200"/>
      <c r="QZJ381" s="200"/>
      <c r="QZM381" s="200"/>
      <c r="QZP381" s="200"/>
      <c r="QZR381" s="200"/>
      <c r="QZU381" s="200"/>
      <c r="QZX381" s="200"/>
      <c r="RAA381" s="200"/>
      <c r="RAG381" s="200"/>
      <c r="RAJ381" s="200"/>
      <c r="RAL381" s="200"/>
      <c r="RBS381" s="200"/>
      <c r="RBV381" s="200"/>
      <c r="RBY381" s="200"/>
      <c r="RCB381" s="200"/>
      <c r="RCE381" s="200"/>
      <c r="RCF381" s="200"/>
      <c r="RCG381" s="200"/>
      <c r="RCJ381" s="200"/>
      <c r="RCM381" s="200"/>
      <c r="RCP381" s="200"/>
      <c r="RCS381" s="200"/>
      <c r="RCU381" s="200"/>
      <c r="RDI381" s="200"/>
      <c r="RDJ381" s="200"/>
      <c r="RDK381" s="200"/>
      <c r="RDL381" s="200"/>
      <c r="RDM381" s="200"/>
      <c r="RDN381" s="200"/>
      <c r="RDO381" s="200"/>
      <c r="RDP381" s="200"/>
      <c r="RDQ381" s="200"/>
      <c r="RDR381" s="200"/>
      <c r="RDS381" s="200"/>
      <c r="RDT381" s="200"/>
      <c r="RDU381" s="200"/>
      <c r="RDV381" s="200"/>
      <c r="RDW381" s="200"/>
      <c r="RDX381" s="200"/>
      <c r="RDY381" s="200"/>
      <c r="RDZ381" s="200"/>
      <c r="REA381" s="200"/>
      <c r="REG381" s="200"/>
      <c r="REH381" s="200"/>
      <c r="REI381" s="200"/>
      <c r="REJ381" s="200"/>
      <c r="REK381" s="200"/>
      <c r="REL381" s="200"/>
      <c r="REM381" s="200"/>
      <c r="REO381" s="200"/>
      <c r="REP381" s="200"/>
      <c r="REQ381" s="200"/>
      <c r="RER381" s="200"/>
      <c r="RES381" s="200"/>
      <c r="RET381" s="200"/>
      <c r="REU381" s="200"/>
      <c r="REV381" s="200"/>
      <c r="REY381" s="200"/>
      <c r="RFB381" s="200"/>
      <c r="RFE381" s="200"/>
      <c r="RFH381" s="200"/>
      <c r="RFK381" s="200"/>
      <c r="RFN381" s="200"/>
      <c r="RFW381" s="200"/>
      <c r="RFZ381" s="200"/>
      <c r="RGC381" s="200"/>
      <c r="RGF381" s="200"/>
      <c r="RGO381" s="200"/>
      <c r="RGU381" s="200"/>
      <c r="RGX381" s="200"/>
      <c r="RHA381" s="200"/>
      <c r="RHD381" s="200"/>
      <c r="RHJ381" s="200"/>
      <c r="RHS381" s="200"/>
      <c r="RHU381" s="200"/>
      <c r="RHV381" s="200"/>
      <c r="RHX381" s="200"/>
      <c r="RIA381" s="200"/>
      <c r="RID381" s="200"/>
      <c r="RIG381" s="200"/>
      <c r="RIJ381" s="200"/>
      <c r="RIM381" s="200"/>
      <c r="RIO381" s="200"/>
      <c r="RIQ381" s="200"/>
      <c r="RIT381" s="200"/>
      <c r="RIW381" s="200"/>
      <c r="RIZ381" s="200"/>
      <c r="RJC381" s="200"/>
      <c r="RJF381" s="200"/>
      <c r="RJI381" s="200"/>
      <c r="RJL381" s="200"/>
      <c r="RJN381" s="200"/>
      <c r="RJQ381" s="200"/>
      <c r="RJT381" s="200"/>
      <c r="RJW381" s="200"/>
      <c r="RKC381" s="200"/>
      <c r="RKF381" s="200"/>
      <c r="RKH381" s="200"/>
      <c r="RLO381" s="200"/>
      <c r="RLR381" s="200"/>
      <c r="RLU381" s="200"/>
      <c r="RLX381" s="200"/>
      <c r="RMA381" s="200"/>
      <c r="RMB381" s="200"/>
      <c r="RMC381" s="200"/>
      <c r="RMF381" s="200"/>
      <c r="RMI381" s="200"/>
      <c r="RML381" s="200"/>
      <c r="RMO381" s="200"/>
      <c r="RMQ381" s="200"/>
      <c r="RNE381" s="200"/>
      <c r="RNF381" s="200"/>
      <c r="RNG381" s="200"/>
      <c r="RNH381" s="200"/>
      <c r="RNI381" s="200"/>
      <c r="RNJ381" s="200"/>
      <c r="RNK381" s="200"/>
      <c r="RNL381" s="200"/>
      <c r="RNM381" s="200"/>
      <c r="RNN381" s="200"/>
      <c r="RNO381" s="200"/>
      <c r="RNP381" s="200"/>
      <c r="RNQ381" s="200"/>
      <c r="RNR381" s="200"/>
      <c r="RNS381" s="200"/>
      <c r="RNT381" s="200"/>
      <c r="RNU381" s="200"/>
      <c r="RNV381" s="200"/>
      <c r="RNW381" s="200"/>
      <c r="ROC381" s="200"/>
      <c r="ROD381" s="200"/>
      <c r="ROE381" s="200"/>
      <c r="ROF381" s="200"/>
      <c r="ROG381" s="200"/>
      <c r="ROH381" s="200"/>
      <c r="ROI381" s="200"/>
      <c r="ROK381" s="200"/>
      <c r="ROL381" s="200"/>
      <c r="ROM381" s="200"/>
      <c r="RON381" s="200"/>
      <c r="ROO381" s="200"/>
      <c r="ROP381" s="200"/>
      <c r="ROQ381" s="200"/>
      <c r="ROR381" s="200"/>
      <c r="ROU381" s="200"/>
      <c r="ROX381" s="200"/>
      <c r="RPA381" s="200"/>
      <c r="RPD381" s="200"/>
      <c r="RPG381" s="200"/>
      <c r="RPJ381" s="200"/>
      <c r="RPS381" s="200"/>
      <c r="RPV381" s="200"/>
      <c r="RPY381" s="200"/>
      <c r="RQB381" s="200"/>
      <c r="RQK381" s="200"/>
      <c r="RQQ381" s="200"/>
      <c r="RQT381" s="200"/>
      <c r="RQW381" s="200"/>
      <c r="RQZ381" s="200"/>
      <c r="RRF381" s="200"/>
      <c r="RRO381" s="200"/>
      <c r="RRQ381" s="200"/>
      <c r="RRR381" s="200"/>
      <c r="RRT381" s="200"/>
      <c r="RRW381" s="200"/>
      <c r="RRZ381" s="200"/>
      <c r="RSC381" s="200"/>
      <c r="RSF381" s="200"/>
      <c r="RSI381" s="200"/>
      <c r="RSK381" s="200"/>
      <c r="RSM381" s="200"/>
      <c r="RSP381" s="200"/>
      <c r="RSS381" s="200"/>
      <c r="RSV381" s="200"/>
      <c r="RSY381" s="200"/>
      <c r="RTB381" s="200"/>
      <c r="RTE381" s="200"/>
      <c r="RTH381" s="200"/>
      <c r="RTJ381" s="200"/>
      <c r="RTM381" s="200"/>
      <c r="RTP381" s="200"/>
      <c r="RTS381" s="200"/>
      <c r="RTY381" s="200"/>
      <c r="RUB381" s="200"/>
      <c r="RUD381" s="200"/>
      <c r="RVK381" s="200"/>
      <c r="RVN381" s="200"/>
      <c r="RVQ381" s="200"/>
      <c r="RVT381" s="200"/>
      <c r="RVW381" s="200"/>
      <c r="RVX381" s="200"/>
      <c r="RVY381" s="200"/>
      <c r="RWB381" s="200"/>
      <c r="RWE381" s="200"/>
      <c r="RWH381" s="200"/>
      <c r="RWK381" s="200"/>
      <c r="RWM381" s="200"/>
      <c r="RXA381" s="200"/>
      <c r="RXB381" s="200"/>
      <c r="RXC381" s="200"/>
      <c r="RXD381" s="200"/>
      <c r="RXE381" s="200"/>
      <c r="RXF381" s="200"/>
      <c r="RXG381" s="200"/>
      <c r="RXH381" s="200"/>
      <c r="RXI381" s="200"/>
      <c r="RXJ381" s="200"/>
      <c r="RXK381" s="200"/>
      <c r="RXL381" s="200"/>
      <c r="RXM381" s="200"/>
      <c r="RXN381" s="200"/>
      <c r="RXO381" s="200"/>
      <c r="RXP381" s="200"/>
      <c r="RXQ381" s="200"/>
      <c r="RXR381" s="200"/>
      <c r="RXS381" s="200"/>
      <c r="RXY381" s="200"/>
      <c r="RXZ381" s="200"/>
      <c r="RYA381" s="200"/>
      <c r="RYB381" s="200"/>
      <c r="RYC381" s="200"/>
      <c r="RYD381" s="200"/>
      <c r="RYE381" s="200"/>
      <c r="RYG381" s="200"/>
      <c r="RYH381" s="200"/>
      <c r="RYI381" s="200"/>
      <c r="RYJ381" s="200"/>
      <c r="RYK381" s="200"/>
      <c r="RYL381" s="200"/>
      <c r="RYM381" s="200"/>
      <c r="RYN381" s="200"/>
      <c r="RYQ381" s="200"/>
      <c r="RYT381" s="200"/>
      <c r="RYW381" s="200"/>
      <c r="RYZ381" s="200"/>
      <c r="RZC381" s="200"/>
      <c r="RZF381" s="200"/>
      <c r="RZO381" s="200"/>
      <c r="RZR381" s="200"/>
      <c r="RZU381" s="200"/>
      <c r="RZX381" s="200"/>
      <c r="SAG381" s="200"/>
      <c r="SAM381" s="200"/>
      <c r="SAP381" s="200"/>
      <c r="SAS381" s="200"/>
      <c r="SAV381" s="200"/>
      <c r="SBB381" s="200"/>
      <c r="SBK381" s="200"/>
      <c r="SBM381" s="200"/>
      <c r="SBN381" s="200"/>
      <c r="SBP381" s="200"/>
      <c r="SBS381" s="200"/>
      <c r="SBV381" s="200"/>
      <c r="SBY381" s="200"/>
      <c r="SCB381" s="200"/>
      <c r="SCE381" s="200"/>
      <c r="SCG381" s="200"/>
      <c r="SCI381" s="200"/>
      <c r="SCL381" s="200"/>
      <c r="SCO381" s="200"/>
      <c r="SCR381" s="200"/>
      <c r="SCU381" s="200"/>
      <c r="SCX381" s="200"/>
      <c r="SDA381" s="200"/>
      <c r="SDD381" s="200"/>
      <c r="SDF381" s="200"/>
      <c r="SDI381" s="200"/>
      <c r="SDL381" s="200"/>
      <c r="SDO381" s="200"/>
      <c r="SDU381" s="200"/>
      <c r="SDX381" s="200"/>
      <c r="SDZ381" s="200"/>
      <c r="SFG381" s="200"/>
      <c r="SFJ381" s="200"/>
      <c r="SFM381" s="200"/>
      <c r="SFP381" s="200"/>
      <c r="SFS381" s="200"/>
      <c r="SFT381" s="200"/>
      <c r="SFU381" s="200"/>
      <c r="SFX381" s="200"/>
      <c r="SGA381" s="200"/>
      <c r="SGD381" s="200"/>
      <c r="SGG381" s="200"/>
      <c r="SGI381" s="200"/>
      <c r="SGW381" s="200"/>
      <c r="SGX381" s="200"/>
      <c r="SGY381" s="200"/>
      <c r="SGZ381" s="200"/>
      <c r="SHA381" s="200"/>
      <c r="SHB381" s="200"/>
      <c r="SHC381" s="200"/>
      <c r="SHD381" s="200"/>
      <c r="SHE381" s="200"/>
      <c r="SHF381" s="200"/>
      <c r="SHG381" s="200"/>
      <c r="SHH381" s="200"/>
      <c r="SHI381" s="200"/>
      <c r="SHJ381" s="200"/>
      <c r="SHK381" s="200"/>
      <c r="SHL381" s="200"/>
      <c r="SHM381" s="200"/>
      <c r="SHN381" s="200"/>
      <c r="SHO381" s="200"/>
      <c r="SHU381" s="200"/>
      <c r="SHV381" s="200"/>
      <c r="SHW381" s="200"/>
      <c r="SHX381" s="200"/>
      <c r="SHY381" s="200"/>
      <c r="SHZ381" s="200"/>
      <c r="SIA381" s="200"/>
      <c r="SIC381" s="200"/>
      <c r="SID381" s="200"/>
      <c r="SIE381" s="200"/>
      <c r="SIF381" s="200"/>
      <c r="SIG381" s="200"/>
      <c r="SIH381" s="200"/>
      <c r="SII381" s="200"/>
      <c r="SIJ381" s="200"/>
      <c r="SIM381" s="200"/>
      <c r="SIP381" s="200"/>
      <c r="SIS381" s="200"/>
      <c r="SIV381" s="200"/>
      <c r="SIY381" s="200"/>
      <c r="SJB381" s="200"/>
      <c r="SJK381" s="200"/>
      <c r="SJN381" s="200"/>
      <c r="SJQ381" s="200"/>
      <c r="SJT381" s="200"/>
      <c r="SKC381" s="200"/>
      <c r="SKI381" s="200"/>
      <c r="SKL381" s="200"/>
      <c r="SKO381" s="200"/>
      <c r="SKR381" s="200"/>
      <c r="SKX381" s="200"/>
      <c r="SLG381" s="200"/>
      <c r="SLI381" s="200"/>
      <c r="SLJ381" s="200"/>
      <c r="SLL381" s="200"/>
      <c r="SLO381" s="200"/>
      <c r="SLR381" s="200"/>
      <c r="SLU381" s="200"/>
      <c r="SLX381" s="200"/>
      <c r="SMA381" s="200"/>
      <c r="SMC381" s="200"/>
      <c r="SME381" s="200"/>
      <c r="SMH381" s="200"/>
      <c r="SMK381" s="200"/>
      <c r="SMN381" s="200"/>
      <c r="SMQ381" s="200"/>
      <c r="SMT381" s="200"/>
      <c r="SMW381" s="200"/>
      <c r="SMZ381" s="200"/>
      <c r="SNB381" s="200"/>
      <c r="SNE381" s="200"/>
      <c r="SNH381" s="200"/>
      <c r="SNK381" s="200"/>
      <c r="SNQ381" s="200"/>
      <c r="SNT381" s="200"/>
      <c r="SNV381" s="200"/>
      <c r="SPC381" s="200"/>
      <c r="SPF381" s="200"/>
      <c r="SPI381" s="200"/>
      <c r="SPL381" s="200"/>
      <c r="SPO381" s="200"/>
      <c r="SPP381" s="200"/>
      <c r="SPQ381" s="200"/>
      <c r="SPT381" s="200"/>
      <c r="SPW381" s="200"/>
      <c r="SPZ381" s="200"/>
      <c r="SQC381" s="200"/>
      <c r="SQE381" s="200"/>
      <c r="SQS381" s="200"/>
      <c r="SQT381" s="200"/>
      <c r="SQU381" s="200"/>
      <c r="SQV381" s="200"/>
      <c r="SQW381" s="200"/>
      <c r="SQX381" s="200"/>
      <c r="SQY381" s="200"/>
      <c r="SQZ381" s="200"/>
      <c r="SRA381" s="200"/>
      <c r="SRB381" s="200"/>
      <c r="SRC381" s="200"/>
      <c r="SRD381" s="200"/>
      <c r="SRE381" s="200"/>
      <c r="SRF381" s="200"/>
      <c r="SRG381" s="200"/>
      <c r="SRH381" s="200"/>
      <c r="SRI381" s="200"/>
      <c r="SRJ381" s="200"/>
      <c r="SRK381" s="200"/>
      <c r="SRQ381" s="200"/>
      <c r="SRR381" s="200"/>
      <c r="SRS381" s="200"/>
      <c r="SRT381" s="200"/>
      <c r="SRU381" s="200"/>
      <c r="SRV381" s="200"/>
      <c r="SRW381" s="200"/>
      <c r="SRY381" s="200"/>
      <c r="SRZ381" s="200"/>
      <c r="SSA381" s="200"/>
      <c r="SSB381" s="200"/>
      <c r="SSC381" s="200"/>
      <c r="SSD381" s="200"/>
      <c r="SSE381" s="200"/>
      <c r="SSF381" s="200"/>
      <c r="SSI381" s="200"/>
      <c r="SSL381" s="200"/>
      <c r="SSO381" s="200"/>
      <c r="SSR381" s="200"/>
      <c r="SSU381" s="200"/>
      <c r="SSX381" s="200"/>
      <c r="STG381" s="200"/>
      <c r="STJ381" s="200"/>
      <c r="STM381" s="200"/>
      <c r="STP381" s="200"/>
      <c r="STY381" s="200"/>
      <c r="SUE381" s="200"/>
      <c r="SUH381" s="200"/>
      <c r="SUK381" s="200"/>
      <c r="SUN381" s="200"/>
      <c r="SUT381" s="200"/>
      <c r="SVC381" s="200"/>
      <c r="SVE381" s="200"/>
      <c r="SVF381" s="200"/>
      <c r="SVH381" s="200"/>
      <c r="SVK381" s="200"/>
      <c r="SVN381" s="200"/>
      <c r="SVQ381" s="200"/>
      <c r="SVT381" s="200"/>
      <c r="SVW381" s="200"/>
      <c r="SVY381" s="200"/>
      <c r="SWA381" s="200"/>
      <c r="SWD381" s="200"/>
      <c r="SWG381" s="200"/>
      <c r="SWJ381" s="200"/>
      <c r="SWM381" s="200"/>
      <c r="SWP381" s="200"/>
      <c r="SWS381" s="200"/>
      <c r="SWV381" s="200"/>
      <c r="SWX381" s="200"/>
      <c r="SXA381" s="200"/>
      <c r="SXD381" s="200"/>
      <c r="SXG381" s="200"/>
      <c r="SXM381" s="200"/>
      <c r="SXP381" s="200"/>
      <c r="SXR381" s="200"/>
      <c r="SYY381" s="200"/>
      <c r="SZB381" s="200"/>
      <c r="SZE381" s="200"/>
      <c r="SZH381" s="200"/>
      <c r="SZK381" s="200"/>
      <c r="SZL381" s="200"/>
      <c r="SZM381" s="200"/>
      <c r="SZP381" s="200"/>
      <c r="SZS381" s="200"/>
      <c r="SZV381" s="200"/>
      <c r="SZY381" s="200"/>
      <c r="TAA381" s="200"/>
      <c r="TAO381" s="200"/>
      <c r="TAP381" s="200"/>
      <c r="TAQ381" s="200"/>
      <c r="TAR381" s="200"/>
      <c r="TAS381" s="200"/>
      <c r="TAT381" s="200"/>
      <c r="TAU381" s="200"/>
      <c r="TAV381" s="200"/>
      <c r="TAW381" s="200"/>
      <c r="TAX381" s="200"/>
      <c r="TAY381" s="200"/>
      <c r="TAZ381" s="200"/>
      <c r="TBA381" s="200"/>
      <c r="TBB381" s="200"/>
      <c r="TBC381" s="200"/>
      <c r="TBD381" s="200"/>
      <c r="TBE381" s="200"/>
      <c r="TBF381" s="200"/>
      <c r="TBG381" s="200"/>
      <c r="TBM381" s="200"/>
      <c r="TBN381" s="200"/>
      <c r="TBO381" s="200"/>
      <c r="TBP381" s="200"/>
      <c r="TBQ381" s="200"/>
      <c r="TBR381" s="200"/>
      <c r="TBS381" s="200"/>
      <c r="TBU381" s="200"/>
      <c r="TBV381" s="200"/>
      <c r="TBW381" s="200"/>
      <c r="TBX381" s="200"/>
      <c r="TBY381" s="200"/>
      <c r="TBZ381" s="200"/>
      <c r="TCA381" s="200"/>
      <c r="TCB381" s="200"/>
      <c r="TCE381" s="200"/>
      <c r="TCH381" s="200"/>
      <c r="TCK381" s="200"/>
      <c r="TCN381" s="200"/>
      <c r="TCQ381" s="200"/>
      <c r="TCT381" s="200"/>
      <c r="TDC381" s="200"/>
      <c r="TDF381" s="200"/>
      <c r="TDI381" s="200"/>
      <c r="TDL381" s="200"/>
      <c r="TDU381" s="200"/>
      <c r="TEA381" s="200"/>
      <c r="TED381" s="200"/>
      <c r="TEG381" s="200"/>
      <c r="TEJ381" s="200"/>
      <c r="TEP381" s="200"/>
      <c r="TEY381" s="200"/>
      <c r="TFA381" s="200"/>
      <c r="TFB381" s="200"/>
      <c r="TFD381" s="200"/>
      <c r="TFG381" s="200"/>
      <c r="TFJ381" s="200"/>
      <c r="TFM381" s="200"/>
      <c r="TFP381" s="200"/>
      <c r="TFS381" s="200"/>
      <c r="TFU381" s="200"/>
      <c r="TFW381" s="200"/>
      <c r="TFZ381" s="200"/>
      <c r="TGC381" s="200"/>
      <c r="TGF381" s="200"/>
      <c r="TGI381" s="200"/>
      <c r="TGL381" s="200"/>
      <c r="TGO381" s="200"/>
      <c r="TGR381" s="200"/>
      <c r="TGT381" s="200"/>
      <c r="TGW381" s="200"/>
      <c r="TGZ381" s="200"/>
      <c r="THC381" s="200"/>
      <c r="THI381" s="200"/>
      <c r="THL381" s="200"/>
      <c r="THN381" s="200"/>
      <c r="TIU381" s="200"/>
      <c r="TIX381" s="200"/>
      <c r="TJA381" s="200"/>
      <c r="TJD381" s="200"/>
      <c r="TJG381" s="200"/>
      <c r="TJH381" s="200"/>
      <c r="TJI381" s="200"/>
      <c r="TJL381" s="200"/>
      <c r="TJO381" s="200"/>
      <c r="TJR381" s="200"/>
      <c r="TJU381" s="200"/>
      <c r="TJW381" s="200"/>
      <c r="TKK381" s="200"/>
      <c r="TKL381" s="200"/>
      <c r="TKM381" s="200"/>
      <c r="TKN381" s="200"/>
      <c r="TKO381" s="200"/>
      <c r="TKP381" s="200"/>
      <c r="TKQ381" s="200"/>
      <c r="TKR381" s="200"/>
      <c r="TKS381" s="200"/>
      <c r="TKT381" s="200"/>
      <c r="TKU381" s="200"/>
      <c r="TKV381" s="200"/>
      <c r="TKW381" s="200"/>
      <c r="TKX381" s="200"/>
      <c r="TKY381" s="200"/>
      <c r="TKZ381" s="200"/>
      <c r="TLA381" s="200"/>
      <c r="TLB381" s="200"/>
      <c r="TLC381" s="200"/>
      <c r="TLI381" s="200"/>
      <c r="TLJ381" s="200"/>
      <c r="TLK381" s="200"/>
      <c r="TLL381" s="200"/>
      <c r="TLM381" s="200"/>
      <c r="TLN381" s="200"/>
      <c r="TLO381" s="200"/>
      <c r="TLQ381" s="200"/>
      <c r="TLR381" s="200"/>
      <c r="TLS381" s="200"/>
      <c r="TLT381" s="200"/>
      <c r="TLU381" s="200"/>
      <c r="TLV381" s="200"/>
      <c r="TLW381" s="200"/>
      <c r="TLX381" s="200"/>
      <c r="TMA381" s="200"/>
      <c r="TMD381" s="200"/>
      <c r="TMG381" s="200"/>
      <c r="TMJ381" s="200"/>
      <c r="TMM381" s="200"/>
      <c r="TMP381" s="200"/>
      <c r="TMY381" s="200"/>
      <c r="TNB381" s="200"/>
      <c r="TNE381" s="200"/>
      <c r="TNH381" s="200"/>
      <c r="TNQ381" s="200"/>
      <c r="TNW381" s="200"/>
      <c r="TNZ381" s="200"/>
      <c r="TOC381" s="200"/>
      <c r="TOF381" s="200"/>
      <c r="TOL381" s="200"/>
      <c r="TOU381" s="200"/>
      <c r="TOW381" s="200"/>
      <c r="TOX381" s="200"/>
      <c r="TOZ381" s="200"/>
      <c r="TPC381" s="200"/>
      <c r="TPF381" s="200"/>
      <c r="TPI381" s="200"/>
      <c r="TPL381" s="200"/>
      <c r="TPO381" s="200"/>
      <c r="TPQ381" s="200"/>
      <c r="TPS381" s="200"/>
      <c r="TPV381" s="200"/>
      <c r="TPY381" s="200"/>
      <c r="TQB381" s="200"/>
      <c r="TQE381" s="200"/>
      <c r="TQH381" s="200"/>
      <c r="TQK381" s="200"/>
      <c r="TQN381" s="200"/>
      <c r="TQP381" s="200"/>
      <c r="TQS381" s="200"/>
      <c r="TQV381" s="200"/>
      <c r="TQY381" s="200"/>
      <c r="TRE381" s="200"/>
      <c r="TRH381" s="200"/>
      <c r="TRJ381" s="200"/>
      <c r="TSQ381" s="200"/>
      <c r="TST381" s="200"/>
      <c r="TSW381" s="200"/>
      <c r="TSZ381" s="200"/>
      <c r="TTC381" s="200"/>
      <c r="TTD381" s="200"/>
      <c r="TTE381" s="200"/>
      <c r="TTH381" s="200"/>
      <c r="TTK381" s="200"/>
      <c r="TTN381" s="200"/>
      <c r="TTQ381" s="200"/>
      <c r="TTS381" s="200"/>
      <c r="TUG381" s="200"/>
      <c r="TUH381" s="200"/>
      <c r="TUI381" s="200"/>
      <c r="TUJ381" s="200"/>
      <c r="TUK381" s="200"/>
      <c r="TUL381" s="200"/>
      <c r="TUM381" s="200"/>
      <c r="TUN381" s="200"/>
      <c r="TUO381" s="200"/>
      <c r="TUP381" s="200"/>
      <c r="TUQ381" s="200"/>
      <c r="TUR381" s="200"/>
      <c r="TUS381" s="200"/>
      <c r="TUT381" s="200"/>
      <c r="TUU381" s="200"/>
      <c r="TUV381" s="200"/>
      <c r="TUW381" s="200"/>
      <c r="TUX381" s="200"/>
      <c r="TUY381" s="200"/>
      <c r="TVE381" s="200"/>
      <c r="TVF381" s="200"/>
      <c r="TVG381" s="200"/>
      <c r="TVH381" s="200"/>
      <c r="TVI381" s="200"/>
      <c r="TVJ381" s="200"/>
      <c r="TVK381" s="200"/>
      <c r="TVM381" s="200"/>
      <c r="TVN381" s="200"/>
      <c r="TVO381" s="200"/>
      <c r="TVP381" s="200"/>
      <c r="TVQ381" s="200"/>
      <c r="TVR381" s="200"/>
      <c r="TVS381" s="200"/>
      <c r="TVT381" s="200"/>
      <c r="TVW381" s="200"/>
      <c r="TVZ381" s="200"/>
      <c r="TWC381" s="200"/>
      <c r="TWF381" s="200"/>
      <c r="TWI381" s="200"/>
      <c r="TWL381" s="200"/>
      <c r="TWU381" s="200"/>
      <c r="TWX381" s="200"/>
      <c r="TXA381" s="200"/>
      <c r="TXD381" s="200"/>
      <c r="TXM381" s="200"/>
      <c r="TXS381" s="200"/>
      <c r="TXV381" s="200"/>
      <c r="TXY381" s="200"/>
      <c r="TYB381" s="200"/>
      <c r="TYH381" s="200"/>
      <c r="TYQ381" s="200"/>
      <c r="TYS381" s="200"/>
      <c r="TYT381" s="200"/>
      <c r="TYV381" s="200"/>
      <c r="TYY381" s="200"/>
      <c r="TZB381" s="200"/>
      <c r="TZE381" s="200"/>
      <c r="TZH381" s="200"/>
      <c r="TZK381" s="200"/>
      <c r="TZM381" s="200"/>
      <c r="TZO381" s="200"/>
      <c r="TZR381" s="200"/>
      <c r="TZU381" s="200"/>
      <c r="TZX381" s="200"/>
      <c r="UAA381" s="200"/>
      <c r="UAD381" s="200"/>
      <c r="UAG381" s="200"/>
      <c r="UAJ381" s="200"/>
      <c r="UAL381" s="200"/>
      <c r="UAO381" s="200"/>
      <c r="UAR381" s="200"/>
      <c r="UAU381" s="200"/>
      <c r="UBA381" s="200"/>
      <c r="UBD381" s="200"/>
      <c r="UBF381" s="200"/>
      <c r="UCM381" s="200"/>
      <c r="UCP381" s="200"/>
      <c r="UCS381" s="200"/>
      <c r="UCV381" s="200"/>
      <c r="UCY381" s="200"/>
      <c r="UCZ381" s="200"/>
      <c r="UDA381" s="200"/>
      <c r="UDD381" s="200"/>
      <c r="UDG381" s="200"/>
      <c r="UDJ381" s="200"/>
      <c r="UDM381" s="200"/>
      <c r="UDO381" s="200"/>
      <c r="UEC381" s="200"/>
      <c r="UED381" s="200"/>
      <c r="UEE381" s="200"/>
      <c r="UEF381" s="200"/>
      <c r="UEG381" s="200"/>
      <c r="UEH381" s="200"/>
      <c r="UEI381" s="200"/>
      <c r="UEJ381" s="200"/>
      <c r="UEK381" s="200"/>
      <c r="UEL381" s="200"/>
      <c r="UEM381" s="200"/>
      <c r="UEN381" s="200"/>
      <c r="UEO381" s="200"/>
      <c r="UEP381" s="200"/>
      <c r="UEQ381" s="200"/>
      <c r="UER381" s="200"/>
      <c r="UES381" s="200"/>
      <c r="UET381" s="200"/>
      <c r="UEU381" s="200"/>
      <c r="UFA381" s="200"/>
      <c r="UFB381" s="200"/>
      <c r="UFC381" s="200"/>
      <c r="UFD381" s="200"/>
      <c r="UFE381" s="200"/>
      <c r="UFF381" s="200"/>
      <c r="UFG381" s="200"/>
      <c r="UFI381" s="200"/>
      <c r="UFJ381" s="200"/>
      <c r="UFK381" s="200"/>
      <c r="UFL381" s="200"/>
      <c r="UFM381" s="200"/>
      <c r="UFN381" s="200"/>
      <c r="UFO381" s="200"/>
      <c r="UFP381" s="200"/>
      <c r="UFS381" s="200"/>
      <c r="UFV381" s="200"/>
      <c r="UFY381" s="200"/>
      <c r="UGB381" s="200"/>
      <c r="UGE381" s="200"/>
      <c r="UGH381" s="200"/>
      <c r="UGQ381" s="200"/>
      <c r="UGT381" s="200"/>
      <c r="UGW381" s="200"/>
      <c r="UGZ381" s="200"/>
      <c r="UHI381" s="200"/>
      <c r="UHO381" s="200"/>
      <c r="UHR381" s="200"/>
      <c r="UHU381" s="200"/>
      <c r="UHX381" s="200"/>
      <c r="UID381" s="200"/>
      <c r="UIM381" s="200"/>
      <c r="UIO381" s="200"/>
      <c r="UIP381" s="200"/>
      <c r="UIR381" s="200"/>
      <c r="UIU381" s="200"/>
      <c r="UIX381" s="200"/>
      <c r="UJA381" s="200"/>
      <c r="UJD381" s="200"/>
      <c r="UJG381" s="200"/>
      <c r="UJI381" s="200"/>
      <c r="UJK381" s="200"/>
      <c r="UJN381" s="200"/>
      <c r="UJQ381" s="200"/>
      <c r="UJT381" s="200"/>
      <c r="UJW381" s="200"/>
      <c r="UJZ381" s="200"/>
      <c r="UKC381" s="200"/>
      <c r="UKF381" s="200"/>
      <c r="UKH381" s="200"/>
      <c r="UKK381" s="200"/>
      <c r="UKN381" s="200"/>
      <c r="UKQ381" s="200"/>
      <c r="UKW381" s="200"/>
      <c r="UKZ381" s="200"/>
      <c r="ULB381" s="200"/>
      <c r="UMI381" s="200"/>
      <c r="UML381" s="200"/>
      <c r="UMO381" s="200"/>
      <c r="UMR381" s="200"/>
      <c r="UMU381" s="200"/>
      <c r="UMV381" s="200"/>
      <c r="UMW381" s="200"/>
      <c r="UMZ381" s="200"/>
      <c r="UNC381" s="200"/>
      <c r="UNF381" s="200"/>
      <c r="UNI381" s="200"/>
      <c r="UNK381" s="200"/>
      <c r="UNY381" s="200"/>
      <c r="UNZ381" s="200"/>
      <c r="UOA381" s="200"/>
      <c r="UOB381" s="200"/>
      <c r="UOC381" s="200"/>
      <c r="UOD381" s="200"/>
      <c r="UOE381" s="200"/>
      <c r="UOF381" s="200"/>
      <c r="UOG381" s="200"/>
      <c r="UOH381" s="200"/>
      <c r="UOI381" s="200"/>
      <c r="UOJ381" s="200"/>
      <c r="UOK381" s="200"/>
      <c r="UOL381" s="200"/>
      <c r="UOM381" s="200"/>
      <c r="UON381" s="200"/>
      <c r="UOO381" s="200"/>
      <c r="UOP381" s="200"/>
      <c r="UOQ381" s="200"/>
      <c r="UOW381" s="200"/>
      <c r="UOX381" s="200"/>
      <c r="UOY381" s="200"/>
      <c r="UOZ381" s="200"/>
      <c r="UPA381" s="200"/>
      <c r="UPB381" s="200"/>
      <c r="UPC381" s="200"/>
      <c r="UPE381" s="200"/>
      <c r="UPF381" s="200"/>
      <c r="UPG381" s="200"/>
      <c r="UPH381" s="200"/>
      <c r="UPI381" s="200"/>
      <c r="UPJ381" s="200"/>
      <c r="UPK381" s="200"/>
      <c r="UPL381" s="200"/>
      <c r="UPO381" s="200"/>
      <c r="UPR381" s="200"/>
      <c r="UPU381" s="200"/>
      <c r="UPX381" s="200"/>
      <c r="UQA381" s="200"/>
      <c r="UQD381" s="200"/>
      <c r="UQM381" s="200"/>
      <c r="UQP381" s="200"/>
      <c r="UQS381" s="200"/>
      <c r="UQV381" s="200"/>
      <c r="URE381" s="200"/>
      <c r="URK381" s="200"/>
      <c r="URN381" s="200"/>
      <c r="URQ381" s="200"/>
      <c r="URT381" s="200"/>
      <c r="URZ381" s="200"/>
      <c r="USI381" s="200"/>
      <c r="USK381" s="200"/>
      <c r="USL381" s="200"/>
      <c r="USN381" s="200"/>
      <c r="USQ381" s="200"/>
      <c r="UST381" s="200"/>
      <c r="USW381" s="200"/>
      <c r="USZ381" s="200"/>
      <c r="UTC381" s="200"/>
      <c r="UTE381" s="200"/>
      <c r="UTG381" s="200"/>
      <c r="UTJ381" s="200"/>
      <c r="UTM381" s="200"/>
      <c r="UTP381" s="200"/>
      <c r="UTS381" s="200"/>
      <c r="UTV381" s="200"/>
      <c r="UTY381" s="200"/>
      <c r="UUB381" s="200"/>
      <c r="UUD381" s="200"/>
      <c r="UUG381" s="200"/>
      <c r="UUJ381" s="200"/>
      <c r="UUM381" s="200"/>
      <c r="UUS381" s="200"/>
      <c r="UUV381" s="200"/>
      <c r="UUX381" s="200"/>
      <c r="UWE381" s="200"/>
      <c r="UWH381" s="200"/>
      <c r="UWK381" s="200"/>
      <c r="UWN381" s="200"/>
      <c r="UWQ381" s="200"/>
      <c r="UWR381" s="200"/>
      <c r="UWS381" s="200"/>
      <c r="UWV381" s="200"/>
      <c r="UWY381" s="200"/>
      <c r="UXB381" s="200"/>
      <c r="UXE381" s="200"/>
      <c r="UXG381" s="200"/>
      <c r="UXU381" s="200"/>
      <c r="UXV381" s="200"/>
      <c r="UXW381" s="200"/>
      <c r="UXX381" s="200"/>
      <c r="UXY381" s="200"/>
      <c r="UXZ381" s="200"/>
      <c r="UYA381" s="200"/>
      <c r="UYB381" s="200"/>
      <c r="UYC381" s="200"/>
      <c r="UYD381" s="200"/>
      <c r="UYE381" s="200"/>
      <c r="UYF381" s="200"/>
      <c r="UYG381" s="200"/>
      <c r="UYH381" s="200"/>
      <c r="UYI381" s="200"/>
      <c r="UYJ381" s="200"/>
      <c r="UYK381" s="200"/>
      <c r="UYL381" s="200"/>
      <c r="UYM381" s="200"/>
      <c r="UYS381" s="200"/>
      <c r="UYT381" s="200"/>
      <c r="UYU381" s="200"/>
      <c r="UYV381" s="200"/>
      <c r="UYW381" s="200"/>
      <c r="UYX381" s="200"/>
      <c r="UYY381" s="200"/>
      <c r="UZA381" s="200"/>
      <c r="UZB381" s="200"/>
      <c r="UZC381" s="200"/>
      <c r="UZD381" s="200"/>
      <c r="UZE381" s="200"/>
      <c r="UZF381" s="200"/>
      <c r="UZG381" s="200"/>
      <c r="UZH381" s="200"/>
      <c r="UZK381" s="200"/>
      <c r="UZN381" s="200"/>
      <c r="UZQ381" s="200"/>
      <c r="UZT381" s="200"/>
      <c r="UZW381" s="200"/>
      <c r="UZZ381" s="200"/>
      <c r="VAI381" s="200"/>
      <c r="VAL381" s="200"/>
      <c r="VAO381" s="200"/>
      <c r="VAR381" s="200"/>
      <c r="VBA381" s="200"/>
      <c r="VBG381" s="200"/>
      <c r="VBJ381" s="200"/>
      <c r="VBM381" s="200"/>
      <c r="VBP381" s="200"/>
      <c r="VBV381" s="200"/>
      <c r="VCE381" s="200"/>
      <c r="VCG381" s="200"/>
      <c r="VCH381" s="200"/>
      <c r="VCJ381" s="200"/>
      <c r="VCM381" s="200"/>
      <c r="VCP381" s="200"/>
      <c r="VCS381" s="200"/>
      <c r="VCV381" s="200"/>
      <c r="VCY381" s="200"/>
      <c r="VDA381" s="200"/>
      <c r="VDC381" s="200"/>
      <c r="VDF381" s="200"/>
      <c r="VDI381" s="200"/>
      <c r="VDL381" s="200"/>
      <c r="VDO381" s="200"/>
      <c r="VDR381" s="200"/>
      <c r="VDU381" s="200"/>
      <c r="VDX381" s="200"/>
      <c r="VDZ381" s="200"/>
      <c r="VEC381" s="200"/>
      <c r="VEF381" s="200"/>
      <c r="VEI381" s="200"/>
      <c r="VEO381" s="200"/>
      <c r="VER381" s="200"/>
      <c r="VET381" s="200"/>
      <c r="VGA381" s="200"/>
      <c r="VGD381" s="200"/>
      <c r="VGG381" s="200"/>
      <c r="VGJ381" s="200"/>
      <c r="VGM381" s="200"/>
      <c r="VGN381" s="200"/>
      <c r="VGO381" s="200"/>
      <c r="VGR381" s="200"/>
      <c r="VGU381" s="200"/>
      <c r="VGX381" s="200"/>
      <c r="VHA381" s="200"/>
      <c r="VHC381" s="200"/>
      <c r="VHQ381" s="200"/>
      <c r="VHR381" s="200"/>
      <c r="VHS381" s="200"/>
      <c r="VHT381" s="200"/>
      <c r="VHU381" s="200"/>
      <c r="VHV381" s="200"/>
      <c r="VHW381" s="200"/>
      <c r="VHX381" s="200"/>
      <c r="VHY381" s="200"/>
      <c r="VHZ381" s="200"/>
      <c r="VIA381" s="200"/>
      <c r="VIB381" s="200"/>
      <c r="VIC381" s="200"/>
      <c r="VID381" s="200"/>
      <c r="VIE381" s="200"/>
      <c r="VIF381" s="200"/>
      <c r="VIG381" s="200"/>
      <c r="VIH381" s="200"/>
      <c r="VII381" s="200"/>
      <c r="VIO381" s="200"/>
      <c r="VIP381" s="200"/>
      <c r="VIQ381" s="200"/>
      <c r="VIR381" s="200"/>
      <c r="VIS381" s="200"/>
      <c r="VIT381" s="200"/>
      <c r="VIU381" s="200"/>
      <c r="VIW381" s="200"/>
      <c r="VIX381" s="200"/>
      <c r="VIY381" s="200"/>
      <c r="VIZ381" s="200"/>
      <c r="VJA381" s="200"/>
      <c r="VJB381" s="200"/>
      <c r="VJC381" s="200"/>
      <c r="VJD381" s="200"/>
      <c r="VJG381" s="200"/>
      <c r="VJJ381" s="200"/>
      <c r="VJM381" s="200"/>
      <c r="VJP381" s="200"/>
      <c r="VJS381" s="200"/>
      <c r="VJV381" s="200"/>
      <c r="VKE381" s="200"/>
      <c r="VKH381" s="200"/>
      <c r="VKK381" s="200"/>
      <c r="VKN381" s="200"/>
      <c r="VKW381" s="200"/>
      <c r="VLC381" s="200"/>
      <c r="VLF381" s="200"/>
      <c r="VLI381" s="200"/>
      <c r="VLL381" s="200"/>
      <c r="VLR381" s="200"/>
      <c r="VMA381" s="200"/>
      <c r="VMC381" s="200"/>
      <c r="VMD381" s="200"/>
      <c r="VMF381" s="200"/>
      <c r="VMI381" s="200"/>
      <c r="VML381" s="200"/>
      <c r="VMO381" s="200"/>
      <c r="VMR381" s="200"/>
      <c r="VMU381" s="200"/>
      <c r="VMW381" s="200"/>
      <c r="VMY381" s="200"/>
      <c r="VNB381" s="200"/>
      <c r="VNE381" s="200"/>
      <c r="VNH381" s="200"/>
      <c r="VNK381" s="200"/>
      <c r="VNN381" s="200"/>
      <c r="VNQ381" s="200"/>
      <c r="VNT381" s="200"/>
      <c r="VNV381" s="200"/>
      <c r="VNY381" s="200"/>
      <c r="VOB381" s="200"/>
      <c r="VOE381" s="200"/>
      <c r="VOK381" s="200"/>
      <c r="VON381" s="200"/>
      <c r="VOP381" s="200"/>
      <c r="VPW381" s="200"/>
      <c r="VPZ381" s="200"/>
      <c r="VQC381" s="200"/>
      <c r="VQF381" s="200"/>
      <c r="VQI381" s="200"/>
      <c r="VQJ381" s="200"/>
      <c r="VQK381" s="200"/>
      <c r="VQN381" s="200"/>
      <c r="VQQ381" s="200"/>
      <c r="VQT381" s="200"/>
      <c r="VQW381" s="200"/>
      <c r="VQY381" s="200"/>
      <c r="VRM381" s="200"/>
      <c r="VRN381" s="200"/>
      <c r="VRO381" s="200"/>
      <c r="VRP381" s="200"/>
      <c r="VRQ381" s="200"/>
      <c r="VRR381" s="200"/>
      <c r="VRS381" s="200"/>
      <c r="VRT381" s="200"/>
      <c r="VRU381" s="200"/>
      <c r="VRV381" s="200"/>
      <c r="VRW381" s="200"/>
      <c r="VRX381" s="200"/>
      <c r="VRY381" s="200"/>
      <c r="VRZ381" s="200"/>
      <c r="VSA381" s="200"/>
      <c r="VSB381" s="200"/>
      <c r="VSC381" s="200"/>
      <c r="VSD381" s="200"/>
      <c r="VSE381" s="200"/>
      <c r="VSK381" s="200"/>
      <c r="VSL381" s="200"/>
      <c r="VSM381" s="200"/>
      <c r="VSN381" s="200"/>
      <c r="VSO381" s="200"/>
      <c r="VSP381" s="200"/>
      <c r="VSQ381" s="200"/>
      <c r="VSS381" s="200"/>
      <c r="VST381" s="200"/>
      <c r="VSU381" s="200"/>
      <c r="VSV381" s="200"/>
      <c r="VSW381" s="200"/>
      <c r="VSX381" s="200"/>
      <c r="VSY381" s="200"/>
      <c r="VSZ381" s="200"/>
      <c r="VTC381" s="200"/>
      <c r="VTF381" s="200"/>
      <c r="VTI381" s="200"/>
      <c r="VTL381" s="200"/>
      <c r="VTO381" s="200"/>
      <c r="VTR381" s="200"/>
      <c r="VUA381" s="200"/>
      <c r="VUD381" s="200"/>
      <c r="VUG381" s="200"/>
      <c r="VUJ381" s="200"/>
      <c r="VUS381" s="200"/>
      <c r="VUY381" s="200"/>
      <c r="VVB381" s="200"/>
      <c r="VVE381" s="200"/>
      <c r="VVH381" s="200"/>
      <c r="VVN381" s="200"/>
      <c r="VVW381" s="200"/>
      <c r="VVY381" s="200"/>
      <c r="VVZ381" s="200"/>
      <c r="VWB381" s="200"/>
      <c r="VWE381" s="200"/>
      <c r="VWH381" s="200"/>
      <c r="VWK381" s="200"/>
      <c r="VWN381" s="200"/>
      <c r="VWQ381" s="200"/>
      <c r="VWS381" s="200"/>
      <c r="VWU381" s="200"/>
      <c r="VWX381" s="200"/>
      <c r="VXA381" s="200"/>
      <c r="VXD381" s="200"/>
      <c r="VXG381" s="200"/>
      <c r="VXJ381" s="200"/>
      <c r="VXM381" s="200"/>
      <c r="VXP381" s="200"/>
      <c r="VXR381" s="200"/>
      <c r="VXU381" s="200"/>
      <c r="VXX381" s="200"/>
      <c r="VYA381" s="200"/>
      <c r="VYG381" s="200"/>
      <c r="VYJ381" s="200"/>
      <c r="VYL381" s="200"/>
      <c r="VZS381" s="200"/>
      <c r="VZV381" s="200"/>
      <c r="VZY381" s="200"/>
      <c r="WAB381" s="200"/>
      <c r="WAE381" s="200"/>
      <c r="WAF381" s="200"/>
      <c r="WAG381" s="200"/>
      <c r="WAJ381" s="200"/>
      <c r="WAM381" s="200"/>
      <c r="WAP381" s="200"/>
      <c r="WAS381" s="200"/>
      <c r="WAU381" s="200"/>
      <c r="WBI381" s="200"/>
      <c r="WBJ381" s="200"/>
      <c r="WBK381" s="200"/>
      <c r="WBL381" s="200"/>
      <c r="WBM381" s="200"/>
      <c r="WBN381" s="200"/>
      <c r="WBO381" s="200"/>
      <c r="WBP381" s="200"/>
      <c r="WBQ381" s="200"/>
      <c r="WBR381" s="200"/>
      <c r="WBS381" s="200"/>
      <c r="WBT381" s="200"/>
      <c r="WBU381" s="200"/>
      <c r="WBV381" s="200"/>
      <c r="WBW381" s="200"/>
      <c r="WBX381" s="200"/>
      <c r="WBY381" s="200"/>
      <c r="WBZ381" s="200"/>
      <c r="WCA381" s="200"/>
      <c r="WCG381" s="200"/>
      <c r="WCH381" s="200"/>
      <c r="WCI381" s="200"/>
      <c r="WCJ381" s="200"/>
      <c r="WCK381" s="200"/>
      <c r="WCL381" s="200"/>
      <c r="WCM381" s="200"/>
      <c r="WCO381" s="200"/>
      <c r="WCP381" s="200"/>
      <c r="WCQ381" s="200"/>
      <c r="WCR381" s="200"/>
      <c r="WCS381" s="200"/>
      <c r="WCT381" s="200"/>
      <c r="WCU381" s="200"/>
      <c r="WCV381" s="200"/>
      <c r="WCY381" s="200"/>
      <c r="WDB381" s="200"/>
      <c r="WDE381" s="200"/>
      <c r="WDH381" s="200"/>
      <c r="WDK381" s="200"/>
      <c r="WDN381" s="200"/>
      <c r="WDW381" s="200"/>
      <c r="WDZ381" s="200"/>
      <c r="WEC381" s="200"/>
      <c r="WEF381" s="200"/>
      <c r="WEO381" s="200"/>
      <c r="WEU381" s="200"/>
      <c r="WEX381" s="200"/>
      <c r="WFA381" s="200"/>
      <c r="WFD381" s="200"/>
      <c r="WFJ381" s="200"/>
      <c r="WFS381" s="200"/>
      <c r="WFU381" s="200"/>
      <c r="WFV381" s="200"/>
      <c r="WFX381" s="200"/>
      <c r="WGA381" s="200"/>
      <c r="WGD381" s="200"/>
      <c r="WGG381" s="200"/>
      <c r="WGJ381" s="200"/>
      <c r="WGM381" s="200"/>
      <c r="WGO381" s="200"/>
      <c r="WGQ381" s="200"/>
      <c r="WGT381" s="200"/>
      <c r="WGW381" s="200"/>
      <c r="WGZ381" s="200"/>
      <c r="WHC381" s="200"/>
      <c r="WHF381" s="200"/>
      <c r="WHI381" s="200"/>
      <c r="WHL381" s="200"/>
      <c r="WHN381" s="200"/>
      <c r="WHQ381" s="200"/>
      <c r="WHT381" s="200"/>
      <c r="WHW381" s="200"/>
      <c r="WIC381" s="200"/>
      <c r="WIF381" s="200"/>
      <c r="WIH381" s="200"/>
      <c r="WJO381" s="200"/>
      <c r="WJR381" s="200"/>
      <c r="WJU381" s="200"/>
      <c r="WJX381" s="200"/>
      <c r="WKA381" s="200"/>
      <c r="WKB381" s="200"/>
      <c r="WKC381" s="200"/>
      <c r="WKF381" s="200"/>
      <c r="WKI381" s="200"/>
      <c r="WKL381" s="200"/>
      <c r="WKO381" s="200"/>
      <c r="WKQ381" s="200"/>
      <c r="WLE381" s="200"/>
      <c r="WLF381" s="200"/>
      <c r="WLG381" s="200"/>
      <c r="WLH381" s="200"/>
      <c r="WLI381" s="200"/>
      <c r="WLJ381" s="200"/>
      <c r="WLK381" s="200"/>
      <c r="WLL381" s="200"/>
      <c r="WLM381" s="200"/>
      <c r="WLN381" s="200"/>
      <c r="WLO381" s="200"/>
      <c r="WLP381" s="200"/>
      <c r="WLQ381" s="200"/>
      <c r="WLR381" s="200"/>
      <c r="WLS381" s="200"/>
      <c r="WLT381" s="200"/>
      <c r="WLU381" s="200"/>
      <c r="WLV381" s="200"/>
      <c r="WLW381" s="200"/>
      <c r="WMC381" s="200"/>
      <c r="WMD381" s="200"/>
      <c r="WME381" s="200"/>
      <c r="WMF381" s="200"/>
      <c r="WMG381" s="200"/>
      <c r="WMH381" s="200"/>
      <c r="WMI381" s="200"/>
      <c r="WMK381" s="200"/>
      <c r="WML381" s="200"/>
      <c r="WMM381" s="200"/>
      <c r="WMN381" s="200"/>
      <c r="WMO381" s="200"/>
      <c r="WMP381" s="200"/>
      <c r="WMQ381" s="200"/>
      <c r="WMR381" s="200"/>
      <c r="WMU381" s="200"/>
      <c r="WMX381" s="200"/>
      <c r="WNA381" s="200"/>
      <c r="WND381" s="200"/>
      <c r="WNG381" s="200"/>
      <c r="WNJ381" s="200"/>
      <c r="WNS381" s="200"/>
      <c r="WNV381" s="200"/>
      <c r="WNY381" s="200"/>
      <c r="WOB381" s="200"/>
      <c r="WOK381" s="200"/>
      <c r="WOQ381" s="200"/>
      <c r="WOT381" s="200"/>
      <c r="WOW381" s="200"/>
      <c r="WOZ381" s="200"/>
      <c r="WPF381" s="200"/>
      <c r="WPO381" s="200"/>
      <c r="WPQ381" s="200"/>
      <c r="WPR381" s="200"/>
      <c r="WPT381" s="200"/>
      <c r="WPW381" s="200"/>
      <c r="WPZ381" s="200"/>
      <c r="WQC381" s="200"/>
      <c r="WQF381" s="200"/>
      <c r="WQI381" s="200"/>
      <c r="WQK381" s="200"/>
      <c r="WQM381" s="200"/>
      <c r="WQP381" s="200"/>
      <c r="WQS381" s="200"/>
      <c r="WQV381" s="200"/>
      <c r="WQY381" s="200"/>
      <c r="WRB381" s="200"/>
      <c r="WRE381" s="200"/>
      <c r="WRH381" s="200"/>
      <c r="WRJ381" s="200"/>
      <c r="WRM381" s="200"/>
      <c r="WRP381" s="200"/>
      <c r="WRS381" s="200"/>
      <c r="WRY381" s="200"/>
      <c r="WSB381" s="200"/>
      <c r="WSD381" s="200"/>
      <c r="WTK381" s="200"/>
      <c r="WTN381" s="200"/>
      <c r="WTQ381" s="200"/>
      <c r="WTT381" s="200"/>
      <c r="WTW381" s="200"/>
      <c r="WTX381" s="200"/>
      <c r="WTY381" s="200"/>
      <c r="WUB381" s="200"/>
      <c r="WUE381" s="200"/>
      <c r="WUH381" s="200"/>
      <c r="WUK381" s="200"/>
      <c r="WUM381" s="200"/>
    </row>
    <row r="382" spans="1:16107" ht="18" hidden="1" x14ac:dyDescent="0.3">
      <c r="A382" s="17" t="s">
        <v>47</v>
      </c>
      <c r="B382" s="53" t="s">
        <v>346</v>
      </c>
      <c r="C382" s="7"/>
      <c r="D382" s="91"/>
      <c r="E382" s="96"/>
    </row>
    <row r="383" spans="1:16107" ht="18" hidden="1" x14ac:dyDescent="0.3">
      <c r="A383" s="16" t="s">
        <v>48</v>
      </c>
      <c r="B383" s="53" t="s">
        <v>352</v>
      </c>
      <c r="C383" s="7"/>
      <c r="D383" s="91"/>
      <c r="E383" s="92"/>
    </row>
    <row r="384" spans="1:16107" ht="18" hidden="1" x14ac:dyDescent="0.3">
      <c r="A384" s="16" t="s">
        <v>49</v>
      </c>
      <c r="B384" s="53" t="s">
        <v>352</v>
      </c>
      <c r="C384" s="7"/>
      <c r="D384" s="91"/>
      <c r="E384" s="92"/>
    </row>
    <row r="385" spans="1:5" ht="18" hidden="1" x14ac:dyDescent="0.3">
      <c r="A385" s="16" t="s">
        <v>50</v>
      </c>
      <c r="B385" s="53" t="s">
        <v>346</v>
      </c>
      <c r="C385" s="7"/>
      <c r="D385" s="91"/>
      <c r="E385" s="96"/>
    </row>
    <row r="386" spans="1:5" ht="18" hidden="1" x14ac:dyDescent="0.3">
      <c r="A386" s="9" t="s">
        <v>51</v>
      </c>
      <c r="B386" s="53" t="s">
        <v>346</v>
      </c>
      <c r="C386" s="7"/>
      <c r="D386" s="91"/>
      <c r="E386" s="96"/>
    </row>
    <row r="387" spans="1:5" ht="18" hidden="1" x14ac:dyDescent="0.3">
      <c r="A387" s="11" t="s">
        <v>52</v>
      </c>
      <c r="B387" s="53" t="s">
        <v>346</v>
      </c>
      <c r="C387" s="7"/>
      <c r="D387" s="91"/>
      <c r="E387" s="92"/>
    </row>
    <row r="388" spans="1:5" ht="18" hidden="1" x14ac:dyDescent="0.3">
      <c r="A388" s="9" t="s">
        <v>53</v>
      </c>
      <c r="B388" s="53" t="s">
        <v>346</v>
      </c>
      <c r="C388" s="7"/>
      <c r="D388" s="91"/>
      <c r="E388" s="96"/>
    </row>
    <row r="389" spans="1:5" ht="18" hidden="1" x14ac:dyDescent="0.3">
      <c r="A389" s="9" t="s">
        <v>54</v>
      </c>
      <c r="B389" s="53" t="s">
        <v>346</v>
      </c>
      <c r="C389" s="7"/>
      <c r="D389" s="91"/>
      <c r="E389" s="92"/>
    </row>
    <row r="390" spans="1:5" ht="18" hidden="1" x14ac:dyDescent="0.3">
      <c r="A390" s="16" t="s">
        <v>55</v>
      </c>
      <c r="B390" s="53" t="s">
        <v>352</v>
      </c>
      <c r="C390" s="7"/>
      <c r="D390" s="91"/>
      <c r="E390" s="92"/>
    </row>
    <row r="391" spans="1:5" ht="18" hidden="1" x14ac:dyDescent="0.3">
      <c r="A391" s="9" t="s">
        <v>56</v>
      </c>
      <c r="B391" s="53" t="s">
        <v>349</v>
      </c>
      <c r="C391" s="7"/>
      <c r="D391" s="91"/>
      <c r="E391" s="96"/>
    </row>
    <row r="392" spans="1:5" ht="18" hidden="1" x14ac:dyDescent="0.3">
      <c r="A392" s="18" t="s">
        <v>57</v>
      </c>
      <c r="B392" s="53" t="s">
        <v>346</v>
      </c>
      <c r="C392" s="7"/>
      <c r="D392" s="91"/>
      <c r="E392" s="92"/>
    </row>
    <row r="393" spans="1:5" ht="18" hidden="1" x14ac:dyDescent="0.3">
      <c r="A393" s="9" t="s">
        <v>58</v>
      </c>
      <c r="B393" s="53" t="s">
        <v>346</v>
      </c>
      <c r="C393" s="7"/>
      <c r="D393" s="91"/>
      <c r="E393" s="96"/>
    </row>
    <row r="394" spans="1:5" ht="18" hidden="1" x14ac:dyDescent="0.3">
      <c r="A394" s="9" t="s">
        <v>59</v>
      </c>
      <c r="B394" s="53" t="s">
        <v>346</v>
      </c>
      <c r="C394" s="7"/>
      <c r="D394" s="91"/>
      <c r="E394" s="96"/>
    </row>
    <row r="395" spans="1:5" ht="18" hidden="1" x14ac:dyDescent="0.3">
      <c r="A395" s="19" t="s">
        <v>60</v>
      </c>
      <c r="B395" s="53" t="s">
        <v>346</v>
      </c>
      <c r="C395" s="7"/>
      <c r="D395" s="91"/>
      <c r="E395" s="96"/>
    </row>
    <row r="396" spans="1:5" ht="18" hidden="1" x14ac:dyDescent="0.3">
      <c r="A396" s="20" t="s">
        <v>61</v>
      </c>
      <c r="B396" s="53" t="s">
        <v>346</v>
      </c>
      <c r="C396" s="7"/>
      <c r="D396" s="91"/>
      <c r="E396" s="92"/>
    </row>
    <row r="397" spans="1:5" ht="18" hidden="1" x14ac:dyDescent="0.3">
      <c r="A397" s="12" t="s">
        <v>62</v>
      </c>
      <c r="B397" s="53" t="s">
        <v>352</v>
      </c>
      <c r="C397" s="7"/>
      <c r="D397" s="91"/>
      <c r="E397" s="92"/>
    </row>
    <row r="398" spans="1:5" ht="18" hidden="1" x14ac:dyDescent="0.3">
      <c r="A398" s="11" t="s">
        <v>63</v>
      </c>
      <c r="B398" s="53" t="s">
        <v>346</v>
      </c>
      <c r="C398" s="7"/>
      <c r="D398" s="91"/>
      <c r="E398" s="92"/>
    </row>
    <row r="399" spans="1:5" ht="18" hidden="1" x14ac:dyDescent="0.3">
      <c r="A399" s="12" t="s">
        <v>64</v>
      </c>
      <c r="B399" s="53" t="s">
        <v>346</v>
      </c>
      <c r="C399" s="7"/>
      <c r="D399" s="91"/>
      <c r="E399" s="92"/>
    </row>
    <row r="400" spans="1:5" ht="18" hidden="1" x14ac:dyDescent="0.3">
      <c r="A400" s="12" t="s">
        <v>65</v>
      </c>
      <c r="B400" s="53" t="s">
        <v>346</v>
      </c>
      <c r="C400" s="7"/>
      <c r="D400" s="91"/>
      <c r="E400" s="92"/>
    </row>
    <row r="401" spans="1:16107" ht="18" hidden="1" x14ac:dyDescent="0.3">
      <c r="A401" s="12" t="s">
        <v>66</v>
      </c>
      <c r="B401" s="53" t="s">
        <v>352</v>
      </c>
      <c r="C401" s="7"/>
      <c r="D401" s="91"/>
      <c r="E401" s="92"/>
    </row>
    <row r="402" spans="1:16107" ht="18" hidden="1" x14ac:dyDescent="0.3">
      <c r="A402" s="19" t="s">
        <v>67</v>
      </c>
      <c r="B402" s="53" t="s">
        <v>346</v>
      </c>
      <c r="C402" s="7"/>
      <c r="D402" s="91"/>
      <c r="E402" s="92"/>
    </row>
    <row r="403" spans="1:16107" ht="18" hidden="1" x14ac:dyDescent="0.3">
      <c r="A403" s="9" t="s">
        <v>68</v>
      </c>
      <c r="B403" s="53" t="s">
        <v>352</v>
      </c>
      <c r="C403" s="7"/>
      <c r="D403" s="91"/>
      <c r="E403" s="92"/>
    </row>
    <row r="404" spans="1:16107" ht="18" hidden="1" x14ac:dyDescent="0.3">
      <c r="A404" s="9" t="s">
        <v>69</v>
      </c>
      <c r="B404" s="53" t="s">
        <v>350</v>
      </c>
      <c r="C404" s="7"/>
      <c r="D404" s="91"/>
      <c r="E404" s="92"/>
    </row>
    <row r="405" spans="1:16107" ht="18" hidden="1" x14ac:dyDescent="0.3">
      <c r="A405" s="12" t="s">
        <v>70</v>
      </c>
      <c r="B405" s="53" t="s">
        <v>346</v>
      </c>
      <c r="C405" s="7"/>
      <c r="D405" s="91"/>
      <c r="E405" s="92"/>
    </row>
    <row r="406" spans="1:16107" ht="20.399999999999999" customHeight="1" x14ac:dyDescent="0.3">
      <c r="A406" s="9" t="s">
        <v>71</v>
      </c>
      <c r="B406" s="199" t="s">
        <v>346</v>
      </c>
      <c r="C406" s="7">
        <v>980</v>
      </c>
      <c r="D406" s="91">
        <f>VLOOKUP(A406,'16.4'!A433:C687,3,)</f>
        <v>12000</v>
      </c>
      <c r="E406" s="106">
        <f>+D406*C406</f>
        <v>11760000</v>
      </c>
      <c r="F406" s="200"/>
      <c r="G406" s="200"/>
      <c r="H406" s="200"/>
      <c r="I406" s="200"/>
      <c r="J406" s="200"/>
      <c r="K406" s="200"/>
      <c r="Q406" s="200"/>
      <c r="R406" s="200"/>
      <c r="S406" s="200"/>
      <c r="T406" s="200"/>
      <c r="U406" s="200"/>
      <c r="V406" s="200"/>
      <c r="W406" s="200"/>
      <c r="Y406" s="200"/>
      <c r="Z406" s="200"/>
      <c r="AA406" s="200"/>
      <c r="AB406" s="200"/>
      <c r="AC406" s="200"/>
      <c r="AD406" s="200"/>
      <c r="AE406" s="200"/>
      <c r="AF406" s="200"/>
      <c r="AI406" s="200"/>
      <c r="AL406" s="200"/>
      <c r="AO406" s="200"/>
      <c r="AR406" s="200"/>
      <c r="AU406" s="200"/>
      <c r="AX406" s="200"/>
      <c r="BG406" s="200"/>
      <c r="BJ406" s="200"/>
      <c r="BM406" s="200"/>
      <c r="BP406" s="200"/>
      <c r="BY406" s="200"/>
      <c r="CE406" s="200"/>
      <c r="CH406" s="200"/>
      <c r="CK406" s="200"/>
      <c r="CN406" s="200"/>
      <c r="CT406" s="200"/>
      <c r="DC406" s="200"/>
      <c r="DE406" s="200"/>
      <c r="DF406" s="200"/>
      <c r="DH406" s="200"/>
      <c r="DK406" s="200"/>
      <c r="DN406" s="200"/>
      <c r="DQ406" s="200"/>
      <c r="DT406" s="200"/>
      <c r="DW406" s="200"/>
      <c r="DY406" s="200"/>
      <c r="EA406" s="200"/>
      <c r="ED406" s="200"/>
      <c r="EG406" s="200"/>
      <c r="EJ406" s="200"/>
      <c r="EM406" s="200"/>
      <c r="EP406" s="200"/>
      <c r="ES406" s="200"/>
      <c r="EV406" s="200"/>
      <c r="EX406" s="200"/>
      <c r="FA406" s="200"/>
      <c r="FD406" s="200"/>
      <c r="FG406" s="200"/>
      <c r="FM406" s="200"/>
      <c r="FP406" s="200"/>
      <c r="FR406" s="200"/>
      <c r="GY406" s="200"/>
      <c r="HB406" s="200"/>
      <c r="HE406" s="200"/>
      <c r="HH406" s="200"/>
      <c r="HK406" s="200"/>
      <c r="HL406" s="200"/>
      <c r="HM406" s="200"/>
      <c r="HP406" s="200"/>
      <c r="HS406" s="200"/>
      <c r="HV406" s="200"/>
      <c r="HY406" s="200"/>
      <c r="IA406" s="200"/>
      <c r="IO406" s="200"/>
      <c r="IP406" s="200"/>
      <c r="IQ406" s="200"/>
      <c r="IR406" s="200"/>
      <c r="IS406" s="200"/>
      <c r="IT406" s="200"/>
      <c r="IU406" s="200"/>
      <c r="IV406" s="200"/>
      <c r="IW406" s="200"/>
      <c r="IX406" s="200"/>
      <c r="IY406" s="200"/>
      <c r="IZ406" s="200"/>
      <c r="JA406" s="200"/>
      <c r="JB406" s="200"/>
      <c r="JC406" s="200"/>
      <c r="JD406" s="200"/>
      <c r="JE406" s="200"/>
      <c r="JF406" s="200"/>
      <c r="JG406" s="200"/>
      <c r="JM406" s="200"/>
      <c r="JN406" s="200"/>
      <c r="JO406" s="200"/>
      <c r="JP406" s="200"/>
      <c r="JQ406" s="200"/>
      <c r="JR406" s="200"/>
      <c r="JS406" s="200"/>
      <c r="JU406" s="200"/>
      <c r="JV406" s="200"/>
      <c r="JW406" s="200"/>
      <c r="JX406" s="200"/>
      <c r="JY406" s="200"/>
      <c r="JZ406" s="200"/>
      <c r="KA406" s="200"/>
      <c r="KB406" s="200"/>
      <c r="KE406" s="200"/>
      <c r="KH406" s="200"/>
      <c r="KK406" s="200"/>
      <c r="KN406" s="200"/>
      <c r="KQ406" s="200"/>
      <c r="KT406" s="200"/>
      <c r="LC406" s="200"/>
      <c r="LF406" s="200"/>
      <c r="LI406" s="200"/>
      <c r="LL406" s="200"/>
      <c r="LU406" s="200"/>
      <c r="MA406" s="200"/>
      <c r="MD406" s="200"/>
      <c r="MG406" s="200"/>
      <c r="MJ406" s="200"/>
      <c r="MP406" s="200"/>
      <c r="MY406" s="200"/>
      <c r="NA406" s="200"/>
      <c r="NB406" s="200"/>
      <c r="ND406" s="200"/>
      <c r="NG406" s="200"/>
      <c r="NJ406" s="200"/>
      <c r="NM406" s="200"/>
      <c r="NP406" s="200"/>
      <c r="NS406" s="200"/>
      <c r="NU406" s="200"/>
      <c r="NW406" s="200"/>
      <c r="NZ406" s="200"/>
      <c r="OC406" s="200"/>
      <c r="OF406" s="200"/>
      <c r="OI406" s="200"/>
      <c r="OL406" s="200"/>
      <c r="OO406" s="200"/>
      <c r="OR406" s="200"/>
      <c r="OT406" s="200"/>
      <c r="OW406" s="200"/>
      <c r="OZ406" s="200"/>
      <c r="PC406" s="200"/>
      <c r="PI406" s="200"/>
      <c r="PL406" s="200"/>
      <c r="PN406" s="200"/>
      <c r="QU406" s="200"/>
      <c r="QX406" s="200"/>
      <c r="RA406" s="200"/>
      <c r="RD406" s="200"/>
      <c r="RG406" s="200"/>
      <c r="RH406" s="200"/>
      <c r="RI406" s="200"/>
      <c r="RL406" s="200"/>
      <c r="RO406" s="200"/>
      <c r="RR406" s="200"/>
      <c r="RU406" s="200"/>
      <c r="RW406" s="200"/>
      <c r="SK406" s="200"/>
      <c r="SL406" s="200"/>
      <c r="SM406" s="200"/>
      <c r="SN406" s="200"/>
      <c r="SO406" s="200"/>
      <c r="SP406" s="200"/>
      <c r="SQ406" s="200"/>
      <c r="SR406" s="200"/>
      <c r="SS406" s="200"/>
      <c r="ST406" s="200"/>
      <c r="SU406" s="200"/>
      <c r="SV406" s="200"/>
      <c r="SW406" s="200"/>
      <c r="SX406" s="200"/>
      <c r="SY406" s="200"/>
      <c r="SZ406" s="200"/>
      <c r="TA406" s="200"/>
      <c r="TB406" s="200"/>
      <c r="TC406" s="200"/>
      <c r="TI406" s="200"/>
      <c r="TJ406" s="200"/>
      <c r="TK406" s="200"/>
      <c r="TL406" s="200"/>
      <c r="TM406" s="200"/>
      <c r="TN406" s="200"/>
      <c r="TO406" s="200"/>
      <c r="TQ406" s="200"/>
      <c r="TR406" s="200"/>
      <c r="TS406" s="200"/>
      <c r="TT406" s="200"/>
      <c r="TU406" s="200"/>
      <c r="TV406" s="200"/>
      <c r="TW406" s="200"/>
      <c r="TX406" s="200"/>
      <c r="UA406" s="200"/>
      <c r="UD406" s="200"/>
      <c r="UG406" s="200"/>
      <c r="UJ406" s="200"/>
      <c r="UM406" s="200"/>
      <c r="UP406" s="200"/>
      <c r="UY406" s="200"/>
      <c r="VB406" s="200"/>
      <c r="VE406" s="200"/>
      <c r="VH406" s="200"/>
      <c r="VQ406" s="200"/>
      <c r="VW406" s="200"/>
      <c r="VZ406" s="200"/>
      <c r="WC406" s="200"/>
      <c r="WF406" s="200"/>
      <c r="WL406" s="200"/>
      <c r="WU406" s="200"/>
      <c r="WW406" s="200"/>
      <c r="WX406" s="200"/>
      <c r="WZ406" s="200"/>
      <c r="XC406" s="200"/>
      <c r="XF406" s="200"/>
      <c r="XI406" s="200"/>
      <c r="XL406" s="200"/>
      <c r="XO406" s="200"/>
      <c r="XQ406" s="200"/>
      <c r="XS406" s="200"/>
      <c r="XV406" s="200"/>
      <c r="XY406" s="200"/>
      <c r="YB406" s="200"/>
      <c r="YE406" s="200"/>
      <c r="YH406" s="200"/>
      <c r="YK406" s="200"/>
      <c r="YN406" s="200"/>
      <c r="YP406" s="200"/>
      <c r="YS406" s="200"/>
      <c r="YV406" s="200"/>
      <c r="YY406" s="200"/>
      <c r="ZE406" s="200"/>
      <c r="ZH406" s="200"/>
      <c r="ZJ406" s="200"/>
      <c r="AAQ406" s="200"/>
      <c r="AAT406" s="200"/>
      <c r="AAW406" s="200"/>
      <c r="AAZ406" s="200"/>
      <c r="ABC406" s="200"/>
      <c r="ABD406" s="200"/>
      <c r="ABE406" s="200"/>
      <c r="ABH406" s="200"/>
      <c r="ABK406" s="200"/>
      <c r="ABN406" s="200"/>
      <c r="ABQ406" s="200"/>
      <c r="ABS406" s="200"/>
      <c r="ACG406" s="200"/>
      <c r="ACH406" s="200"/>
      <c r="ACI406" s="200"/>
      <c r="ACJ406" s="200"/>
      <c r="ACK406" s="200"/>
      <c r="ACL406" s="200"/>
      <c r="ACM406" s="200"/>
      <c r="ACN406" s="200"/>
      <c r="ACO406" s="200"/>
      <c r="ACP406" s="200"/>
      <c r="ACQ406" s="200"/>
      <c r="ACR406" s="200"/>
      <c r="ACS406" s="200"/>
      <c r="ACT406" s="200"/>
      <c r="ACU406" s="200"/>
      <c r="ACV406" s="200"/>
      <c r="ACW406" s="200"/>
      <c r="ACX406" s="200"/>
      <c r="ACY406" s="200"/>
      <c r="ADE406" s="200"/>
      <c r="ADF406" s="200"/>
      <c r="ADG406" s="200"/>
      <c r="ADH406" s="200"/>
      <c r="ADI406" s="200"/>
      <c r="ADJ406" s="200"/>
      <c r="ADK406" s="200"/>
      <c r="ADM406" s="200"/>
      <c r="ADN406" s="200"/>
      <c r="ADO406" s="200"/>
      <c r="ADP406" s="200"/>
      <c r="ADQ406" s="200"/>
      <c r="ADR406" s="200"/>
      <c r="ADS406" s="200"/>
      <c r="ADT406" s="200"/>
      <c r="ADW406" s="200"/>
      <c r="ADZ406" s="200"/>
      <c r="AEC406" s="200"/>
      <c r="AEF406" s="200"/>
      <c r="AEI406" s="200"/>
      <c r="AEL406" s="200"/>
      <c r="AEU406" s="200"/>
      <c r="AEX406" s="200"/>
      <c r="AFA406" s="200"/>
      <c r="AFD406" s="200"/>
      <c r="AFM406" s="200"/>
      <c r="AFS406" s="200"/>
      <c r="AFV406" s="200"/>
      <c r="AFY406" s="200"/>
      <c r="AGB406" s="200"/>
      <c r="AGH406" s="200"/>
      <c r="AGQ406" s="200"/>
      <c r="AGS406" s="200"/>
      <c r="AGT406" s="200"/>
      <c r="AGV406" s="200"/>
      <c r="AGY406" s="200"/>
      <c r="AHB406" s="200"/>
      <c r="AHE406" s="200"/>
      <c r="AHH406" s="200"/>
      <c r="AHK406" s="200"/>
      <c r="AHM406" s="200"/>
      <c r="AHO406" s="200"/>
      <c r="AHR406" s="200"/>
      <c r="AHU406" s="200"/>
      <c r="AHX406" s="200"/>
      <c r="AIA406" s="200"/>
      <c r="AID406" s="200"/>
      <c r="AIG406" s="200"/>
      <c r="AIJ406" s="200"/>
      <c r="AIL406" s="200"/>
      <c r="AIO406" s="200"/>
      <c r="AIR406" s="200"/>
      <c r="AIU406" s="200"/>
      <c r="AJA406" s="200"/>
      <c r="AJD406" s="200"/>
      <c r="AJF406" s="200"/>
      <c r="AKM406" s="200"/>
      <c r="AKP406" s="200"/>
      <c r="AKS406" s="200"/>
      <c r="AKV406" s="200"/>
      <c r="AKY406" s="200"/>
      <c r="AKZ406" s="200"/>
      <c r="ALA406" s="200"/>
      <c r="ALD406" s="200"/>
      <c r="ALG406" s="200"/>
      <c r="ALJ406" s="200"/>
      <c r="ALM406" s="200"/>
      <c r="ALO406" s="200"/>
      <c r="AMC406" s="200"/>
      <c r="AMD406" s="200"/>
      <c r="AME406" s="200"/>
      <c r="AMF406" s="200"/>
      <c r="AMG406" s="200"/>
      <c r="AMH406" s="200"/>
      <c r="AMI406" s="200"/>
      <c r="AMJ406" s="200"/>
      <c r="AMK406" s="200"/>
      <c r="AML406" s="200"/>
      <c r="AMM406" s="200"/>
      <c r="AMN406" s="200"/>
      <c r="AMO406" s="200"/>
      <c r="AMP406" s="200"/>
      <c r="AMQ406" s="200"/>
      <c r="AMR406" s="200"/>
      <c r="AMS406" s="200"/>
      <c r="AMT406" s="200"/>
      <c r="AMU406" s="200"/>
      <c r="ANA406" s="200"/>
      <c r="ANB406" s="200"/>
      <c r="ANC406" s="200"/>
      <c r="AND406" s="200"/>
      <c r="ANE406" s="200"/>
      <c r="ANF406" s="200"/>
      <c r="ANG406" s="200"/>
      <c r="ANI406" s="200"/>
      <c r="ANJ406" s="200"/>
      <c r="ANK406" s="200"/>
      <c r="ANL406" s="200"/>
      <c r="ANM406" s="200"/>
      <c r="ANN406" s="200"/>
      <c r="ANO406" s="200"/>
      <c r="ANP406" s="200"/>
      <c r="ANS406" s="200"/>
      <c r="ANV406" s="200"/>
      <c r="ANY406" s="200"/>
      <c r="AOB406" s="200"/>
      <c r="AOE406" s="200"/>
      <c r="AOH406" s="200"/>
      <c r="AOQ406" s="200"/>
      <c r="AOT406" s="200"/>
      <c r="AOW406" s="200"/>
      <c r="AOZ406" s="200"/>
      <c r="API406" s="200"/>
      <c r="APO406" s="200"/>
      <c r="APR406" s="200"/>
      <c r="APU406" s="200"/>
      <c r="APX406" s="200"/>
      <c r="AQD406" s="200"/>
      <c r="AQM406" s="200"/>
      <c r="AQO406" s="200"/>
      <c r="AQP406" s="200"/>
      <c r="AQR406" s="200"/>
      <c r="AQU406" s="200"/>
      <c r="AQX406" s="200"/>
      <c r="ARA406" s="200"/>
      <c r="ARD406" s="200"/>
      <c r="ARG406" s="200"/>
      <c r="ARI406" s="200"/>
      <c r="ARK406" s="200"/>
      <c r="ARN406" s="200"/>
      <c r="ARQ406" s="200"/>
      <c r="ART406" s="200"/>
      <c r="ARW406" s="200"/>
      <c r="ARZ406" s="200"/>
      <c r="ASC406" s="200"/>
      <c r="ASF406" s="200"/>
      <c r="ASH406" s="200"/>
      <c r="ASK406" s="200"/>
      <c r="ASN406" s="200"/>
      <c r="ASQ406" s="200"/>
      <c r="ASW406" s="200"/>
      <c r="ASZ406" s="200"/>
      <c r="ATB406" s="200"/>
      <c r="AUI406" s="200"/>
      <c r="AUL406" s="200"/>
      <c r="AUO406" s="200"/>
      <c r="AUR406" s="200"/>
      <c r="AUU406" s="200"/>
      <c r="AUV406" s="200"/>
      <c r="AUW406" s="200"/>
      <c r="AUZ406" s="200"/>
      <c r="AVC406" s="200"/>
      <c r="AVF406" s="200"/>
      <c r="AVI406" s="200"/>
      <c r="AVK406" s="200"/>
      <c r="AVY406" s="200"/>
      <c r="AVZ406" s="200"/>
      <c r="AWA406" s="200"/>
      <c r="AWB406" s="200"/>
      <c r="AWC406" s="200"/>
      <c r="AWD406" s="200"/>
      <c r="AWE406" s="200"/>
      <c r="AWF406" s="200"/>
      <c r="AWG406" s="200"/>
      <c r="AWH406" s="200"/>
      <c r="AWI406" s="200"/>
      <c r="AWJ406" s="200"/>
      <c r="AWK406" s="200"/>
      <c r="AWL406" s="200"/>
      <c r="AWM406" s="200"/>
      <c r="AWN406" s="200"/>
      <c r="AWO406" s="200"/>
      <c r="AWP406" s="200"/>
      <c r="AWQ406" s="200"/>
      <c r="AWW406" s="200"/>
      <c r="AWX406" s="200"/>
      <c r="AWY406" s="200"/>
      <c r="AWZ406" s="200"/>
      <c r="AXA406" s="200"/>
      <c r="AXB406" s="200"/>
      <c r="AXC406" s="200"/>
      <c r="AXE406" s="200"/>
      <c r="AXF406" s="200"/>
      <c r="AXG406" s="200"/>
      <c r="AXH406" s="200"/>
      <c r="AXI406" s="200"/>
      <c r="AXJ406" s="200"/>
      <c r="AXK406" s="200"/>
      <c r="AXL406" s="200"/>
      <c r="AXO406" s="200"/>
      <c r="AXR406" s="200"/>
      <c r="AXU406" s="200"/>
      <c r="AXX406" s="200"/>
      <c r="AYA406" s="200"/>
      <c r="AYD406" s="200"/>
      <c r="AYM406" s="200"/>
      <c r="AYP406" s="200"/>
      <c r="AYS406" s="200"/>
      <c r="AYV406" s="200"/>
      <c r="AZE406" s="200"/>
      <c r="AZK406" s="200"/>
      <c r="AZN406" s="200"/>
      <c r="AZQ406" s="200"/>
      <c r="AZT406" s="200"/>
      <c r="AZZ406" s="200"/>
      <c r="BAI406" s="200"/>
      <c r="BAK406" s="200"/>
      <c r="BAL406" s="200"/>
      <c r="BAN406" s="200"/>
      <c r="BAQ406" s="200"/>
      <c r="BAT406" s="200"/>
      <c r="BAW406" s="200"/>
      <c r="BAZ406" s="200"/>
      <c r="BBC406" s="200"/>
      <c r="BBE406" s="200"/>
      <c r="BBG406" s="200"/>
      <c r="BBJ406" s="200"/>
      <c r="BBM406" s="200"/>
      <c r="BBP406" s="200"/>
      <c r="BBS406" s="200"/>
      <c r="BBV406" s="200"/>
      <c r="BBY406" s="200"/>
      <c r="BCB406" s="200"/>
      <c r="BCD406" s="200"/>
      <c r="BCG406" s="200"/>
      <c r="BCJ406" s="200"/>
      <c r="BCM406" s="200"/>
      <c r="BCS406" s="200"/>
      <c r="BCV406" s="200"/>
      <c r="BCX406" s="200"/>
      <c r="BEE406" s="200"/>
      <c r="BEH406" s="200"/>
      <c r="BEK406" s="200"/>
      <c r="BEN406" s="200"/>
      <c r="BEQ406" s="200"/>
      <c r="BER406" s="200"/>
      <c r="BES406" s="200"/>
      <c r="BEV406" s="200"/>
      <c r="BEY406" s="200"/>
      <c r="BFB406" s="200"/>
      <c r="BFE406" s="200"/>
      <c r="BFG406" s="200"/>
      <c r="BFU406" s="200"/>
      <c r="BFV406" s="200"/>
      <c r="BFW406" s="200"/>
      <c r="BFX406" s="200"/>
      <c r="BFY406" s="200"/>
      <c r="BFZ406" s="200"/>
      <c r="BGA406" s="200"/>
      <c r="BGB406" s="200"/>
      <c r="BGC406" s="200"/>
      <c r="BGD406" s="200"/>
      <c r="BGE406" s="200"/>
      <c r="BGF406" s="200"/>
      <c r="BGG406" s="200"/>
      <c r="BGH406" s="200"/>
      <c r="BGI406" s="200"/>
      <c r="BGJ406" s="200"/>
      <c r="BGK406" s="200"/>
      <c r="BGL406" s="200"/>
      <c r="BGM406" s="200"/>
      <c r="BGS406" s="200"/>
      <c r="BGT406" s="200"/>
      <c r="BGU406" s="200"/>
      <c r="BGV406" s="200"/>
      <c r="BGW406" s="200"/>
      <c r="BGX406" s="200"/>
      <c r="BGY406" s="200"/>
      <c r="BHA406" s="200"/>
      <c r="BHB406" s="200"/>
      <c r="BHC406" s="200"/>
      <c r="BHD406" s="200"/>
      <c r="BHE406" s="200"/>
      <c r="BHF406" s="200"/>
      <c r="BHG406" s="200"/>
      <c r="BHH406" s="200"/>
      <c r="BHK406" s="200"/>
      <c r="BHN406" s="200"/>
      <c r="BHQ406" s="200"/>
      <c r="BHT406" s="200"/>
      <c r="BHW406" s="200"/>
      <c r="BHZ406" s="200"/>
      <c r="BII406" s="200"/>
      <c r="BIL406" s="200"/>
      <c r="BIO406" s="200"/>
      <c r="BIR406" s="200"/>
      <c r="BJA406" s="200"/>
      <c r="BJG406" s="200"/>
      <c r="BJJ406" s="200"/>
      <c r="BJM406" s="200"/>
      <c r="BJP406" s="200"/>
      <c r="BJV406" s="200"/>
      <c r="BKE406" s="200"/>
      <c r="BKG406" s="200"/>
      <c r="BKH406" s="200"/>
      <c r="BKJ406" s="200"/>
      <c r="BKM406" s="200"/>
      <c r="BKP406" s="200"/>
      <c r="BKS406" s="200"/>
      <c r="BKV406" s="200"/>
      <c r="BKY406" s="200"/>
      <c r="BLA406" s="200"/>
      <c r="BLC406" s="200"/>
      <c r="BLF406" s="200"/>
      <c r="BLI406" s="200"/>
      <c r="BLL406" s="200"/>
      <c r="BLO406" s="200"/>
      <c r="BLR406" s="200"/>
      <c r="BLU406" s="200"/>
      <c r="BLX406" s="200"/>
      <c r="BLZ406" s="200"/>
      <c r="BMC406" s="200"/>
      <c r="BMF406" s="200"/>
      <c r="BMI406" s="200"/>
      <c r="BMO406" s="200"/>
      <c r="BMR406" s="200"/>
      <c r="BMT406" s="200"/>
      <c r="BOA406" s="200"/>
      <c r="BOD406" s="200"/>
      <c r="BOG406" s="200"/>
      <c r="BOJ406" s="200"/>
      <c r="BOM406" s="200"/>
      <c r="BON406" s="200"/>
      <c r="BOO406" s="200"/>
      <c r="BOR406" s="200"/>
      <c r="BOU406" s="200"/>
      <c r="BOX406" s="200"/>
      <c r="BPA406" s="200"/>
      <c r="BPC406" s="200"/>
      <c r="BPQ406" s="200"/>
      <c r="BPR406" s="200"/>
      <c r="BPS406" s="200"/>
      <c r="BPT406" s="200"/>
      <c r="BPU406" s="200"/>
      <c r="BPV406" s="200"/>
      <c r="BPW406" s="200"/>
      <c r="BPX406" s="200"/>
      <c r="BPY406" s="200"/>
      <c r="BPZ406" s="200"/>
      <c r="BQA406" s="200"/>
      <c r="BQB406" s="200"/>
      <c r="BQC406" s="200"/>
      <c r="BQD406" s="200"/>
      <c r="BQE406" s="200"/>
      <c r="BQF406" s="200"/>
      <c r="BQG406" s="200"/>
      <c r="BQH406" s="200"/>
      <c r="BQI406" s="200"/>
      <c r="BQO406" s="200"/>
      <c r="BQP406" s="200"/>
      <c r="BQQ406" s="200"/>
      <c r="BQR406" s="200"/>
      <c r="BQS406" s="200"/>
      <c r="BQT406" s="200"/>
      <c r="BQU406" s="200"/>
      <c r="BQW406" s="200"/>
      <c r="BQX406" s="200"/>
      <c r="BQY406" s="200"/>
      <c r="BQZ406" s="200"/>
      <c r="BRA406" s="200"/>
      <c r="BRB406" s="200"/>
      <c r="BRC406" s="200"/>
      <c r="BRD406" s="200"/>
      <c r="BRG406" s="200"/>
      <c r="BRJ406" s="200"/>
      <c r="BRM406" s="200"/>
      <c r="BRP406" s="200"/>
      <c r="BRS406" s="200"/>
      <c r="BRV406" s="200"/>
      <c r="BSE406" s="200"/>
      <c r="BSH406" s="200"/>
      <c r="BSK406" s="200"/>
      <c r="BSN406" s="200"/>
      <c r="BSW406" s="200"/>
      <c r="BTC406" s="200"/>
      <c r="BTF406" s="200"/>
      <c r="BTI406" s="200"/>
      <c r="BTL406" s="200"/>
      <c r="BTR406" s="200"/>
      <c r="BUA406" s="200"/>
      <c r="BUC406" s="200"/>
      <c r="BUD406" s="200"/>
      <c r="BUF406" s="200"/>
      <c r="BUI406" s="200"/>
      <c r="BUL406" s="200"/>
      <c r="BUO406" s="200"/>
      <c r="BUR406" s="200"/>
      <c r="BUU406" s="200"/>
      <c r="BUW406" s="200"/>
      <c r="BUY406" s="200"/>
      <c r="BVB406" s="200"/>
      <c r="BVE406" s="200"/>
      <c r="BVH406" s="200"/>
      <c r="BVK406" s="200"/>
      <c r="BVN406" s="200"/>
      <c r="BVQ406" s="200"/>
      <c r="BVT406" s="200"/>
      <c r="BVV406" s="200"/>
      <c r="BVY406" s="200"/>
      <c r="BWB406" s="200"/>
      <c r="BWE406" s="200"/>
      <c r="BWK406" s="200"/>
      <c r="BWN406" s="200"/>
      <c r="BWP406" s="200"/>
      <c r="BXW406" s="200"/>
      <c r="BXZ406" s="200"/>
      <c r="BYC406" s="200"/>
      <c r="BYF406" s="200"/>
      <c r="BYI406" s="200"/>
      <c r="BYJ406" s="200"/>
      <c r="BYK406" s="200"/>
      <c r="BYN406" s="200"/>
      <c r="BYQ406" s="200"/>
      <c r="BYT406" s="200"/>
      <c r="BYW406" s="200"/>
      <c r="BYY406" s="200"/>
      <c r="BZM406" s="200"/>
      <c r="BZN406" s="200"/>
      <c r="BZO406" s="200"/>
      <c r="BZP406" s="200"/>
      <c r="BZQ406" s="200"/>
      <c r="BZR406" s="200"/>
      <c r="BZS406" s="200"/>
      <c r="BZT406" s="200"/>
      <c r="BZU406" s="200"/>
      <c r="BZV406" s="200"/>
      <c r="BZW406" s="200"/>
      <c r="BZX406" s="200"/>
      <c r="BZY406" s="200"/>
      <c r="BZZ406" s="200"/>
      <c r="CAA406" s="200"/>
      <c r="CAB406" s="200"/>
      <c r="CAC406" s="200"/>
      <c r="CAD406" s="200"/>
      <c r="CAE406" s="200"/>
      <c r="CAK406" s="200"/>
      <c r="CAL406" s="200"/>
      <c r="CAM406" s="200"/>
      <c r="CAN406" s="200"/>
      <c r="CAO406" s="200"/>
      <c r="CAP406" s="200"/>
      <c r="CAQ406" s="200"/>
      <c r="CAS406" s="200"/>
      <c r="CAT406" s="200"/>
      <c r="CAU406" s="200"/>
      <c r="CAV406" s="200"/>
      <c r="CAW406" s="200"/>
      <c r="CAX406" s="200"/>
      <c r="CAY406" s="200"/>
      <c r="CAZ406" s="200"/>
      <c r="CBC406" s="200"/>
      <c r="CBF406" s="200"/>
      <c r="CBI406" s="200"/>
      <c r="CBL406" s="200"/>
      <c r="CBO406" s="200"/>
      <c r="CBR406" s="200"/>
      <c r="CCA406" s="200"/>
      <c r="CCD406" s="200"/>
      <c r="CCG406" s="200"/>
      <c r="CCJ406" s="200"/>
      <c r="CCS406" s="200"/>
      <c r="CCY406" s="200"/>
      <c r="CDB406" s="200"/>
      <c r="CDE406" s="200"/>
      <c r="CDH406" s="200"/>
      <c r="CDN406" s="200"/>
      <c r="CDW406" s="200"/>
      <c r="CDY406" s="200"/>
      <c r="CDZ406" s="200"/>
      <c r="CEB406" s="200"/>
      <c r="CEE406" s="200"/>
      <c r="CEH406" s="200"/>
      <c r="CEK406" s="200"/>
      <c r="CEN406" s="200"/>
      <c r="CEQ406" s="200"/>
      <c r="CES406" s="200"/>
      <c r="CEU406" s="200"/>
      <c r="CEX406" s="200"/>
      <c r="CFA406" s="200"/>
      <c r="CFD406" s="200"/>
      <c r="CFG406" s="200"/>
      <c r="CFJ406" s="200"/>
      <c r="CFM406" s="200"/>
      <c r="CFP406" s="200"/>
      <c r="CFR406" s="200"/>
      <c r="CFU406" s="200"/>
      <c r="CFX406" s="200"/>
      <c r="CGA406" s="200"/>
      <c r="CGG406" s="200"/>
      <c r="CGJ406" s="200"/>
      <c r="CGL406" s="200"/>
      <c r="CHS406" s="200"/>
      <c r="CHV406" s="200"/>
      <c r="CHY406" s="200"/>
      <c r="CIB406" s="200"/>
      <c r="CIE406" s="200"/>
      <c r="CIF406" s="200"/>
      <c r="CIG406" s="200"/>
      <c r="CIJ406" s="200"/>
      <c r="CIM406" s="200"/>
      <c r="CIP406" s="200"/>
      <c r="CIS406" s="200"/>
      <c r="CIU406" s="200"/>
      <c r="CJI406" s="200"/>
      <c r="CJJ406" s="200"/>
      <c r="CJK406" s="200"/>
      <c r="CJL406" s="200"/>
      <c r="CJM406" s="200"/>
      <c r="CJN406" s="200"/>
      <c r="CJO406" s="200"/>
      <c r="CJP406" s="200"/>
      <c r="CJQ406" s="200"/>
      <c r="CJR406" s="200"/>
      <c r="CJS406" s="200"/>
      <c r="CJT406" s="200"/>
      <c r="CJU406" s="200"/>
      <c r="CJV406" s="200"/>
      <c r="CJW406" s="200"/>
      <c r="CJX406" s="200"/>
      <c r="CJY406" s="200"/>
      <c r="CJZ406" s="200"/>
      <c r="CKA406" s="200"/>
      <c r="CKG406" s="200"/>
      <c r="CKH406" s="200"/>
      <c r="CKI406" s="200"/>
      <c r="CKJ406" s="200"/>
      <c r="CKK406" s="200"/>
      <c r="CKL406" s="200"/>
      <c r="CKM406" s="200"/>
      <c r="CKO406" s="200"/>
      <c r="CKP406" s="200"/>
      <c r="CKQ406" s="200"/>
      <c r="CKR406" s="200"/>
      <c r="CKS406" s="200"/>
      <c r="CKT406" s="200"/>
      <c r="CKU406" s="200"/>
      <c r="CKV406" s="200"/>
      <c r="CKY406" s="200"/>
      <c r="CLB406" s="200"/>
      <c r="CLE406" s="200"/>
      <c r="CLH406" s="200"/>
      <c r="CLK406" s="200"/>
      <c r="CLN406" s="200"/>
      <c r="CLW406" s="200"/>
      <c r="CLZ406" s="200"/>
      <c r="CMC406" s="200"/>
      <c r="CMF406" s="200"/>
      <c r="CMO406" s="200"/>
      <c r="CMU406" s="200"/>
      <c r="CMX406" s="200"/>
      <c r="CNA406" s="200"/>
      <c r="CND406" s="200"/>
      <c r="CNJ406" s="200"/>
      <c r="CNS406" s="200"/>
      <c r="CNU406" s="200"/>
      <c r="CNV406" s="200"/>
      <c r="CNX406" s="200"/>
      <c r="COA406" s="200"/>
      <c r="COD406" s="200"/>
      <c r="COG406" s="200"/>
      <c r="COJ406" s="200"/>
      <c r="COM406" s="200"/>
      <c r="COO406" s="200"/>
      <c r="COQ406" s="200"/>
      <c r="COT406" s="200"/>
      <c r="COW406" s="200"/>
      <c r="COZ406" s="200"/>
      <c r="CPC406" s="200"/>
      <c r="CPF406" s="200"/>
      <c r="CPI406" s="200"/>
      <c r="CPL406" s="200"/>
      <c r="CPN406" s="200"/>
      <c r="CPQ406" s="200"/>
      <c r="CPT406" s="200"/>
      <c r="CPW406" s="200"/>
      <c r="CQC406" s="200"/>
      <c r="CQF406" s="200"/>
      <c r="CQH406" s="200"/>
      <c r="CRO406" s="200"/>
      <c r="CRR406" s="200"/>
      <c r="CRU406" s="200"/>
      <c r="CRX406" s="200"/>
      <c r="CSA406" s="200"/>
      <c r="CSB406" s="200"/>
      <c r="CSC406" s="200"/>
      <c r="CSF406" s="200"/>
      <c r="CSI406" s="200"/>
      <c r="CSL406" s="200"/>
      <c r="CSO406" s="200"/>
      <c r="CSQ406" s="200"/>
      <c r="CTE406" s="200"/>
      <c r="CTF406" s="200"/>
      <c r="CTG406" s="200"/>
      <c r="CTH406" s="200"/>
      <c r="CTI406" s="200"/>
      <c r="CTJ406" s="200"/>
      <c r="CTK406" s="200"/>
      <c r="CTL406" s="200"/>
      <c r="CTM406" s="200"/>
      <c r="CTN406" s="200"/>
      <c r="CTO406" s="200"/>
      <c r="CTP406" s="200"/>
      <c r="CTQ406" s="200"/>
      <c r="CTR406" s="200"/>
      <c r="CTS406" s="200"/>
      <c r="CTT406" s="200"/>
      <c r="CTU406" s="200"/>
      <c r="CTV406" s="200"/>
      <c r="CTW406" s="200"/>
      <c r="CUC406" s="200"/>
      <c r="CUD406" s="200"/>
      <c r="CUE406" s="200"/>
      <c r="CUF406" s="200"/>
      <c r="CUG406" s="200"/>
      <c r="CUH406" s="200"/>
      <c r="CUI406" s="200"/>
      <c r="CUK406" s="200"/>
      <c r="CUL406" s="200"/>
      <c r="CUM406" s="200"/>
      <c r="CUN406" s="200"/>
      <c r="CUO406" s="200"/>
      <c r="CUP406" s="200"/>
      <c r="CUQ406" s="200"/>
      <c r="CUR406" s="200"/>
      <c r="CUU406" s="200"/>
      <c r="CUX406" s="200"/>
      <c r="CVA406" s="200"/>
      <c r="CVD406" s="200"/>
      <c r="CVG406" s="200"/>
      <c r="CVJ406" s="200"/>
      <c r="CVS406" s="200"/>
      <c r="CVV406" s="200"/>
      <c r="CVY406" s="200"/>
      <c r="CWB406" s="200"/>
      <c r="CWK406" s="200"/>
      <c r="CWQ406" s="200"/>
      <c r="CWT406" s="200"/>
      <c r="CWW406" s="200"/>
      <c r="CWZ406" s="200"/>
      <c r="CXF406" s="200"/>
      <c r="CXO406" s="200"/>
      <c r="CXQ406" s="200"/>
      <c r="CXR406" s="200"/>
      <c r="CXT406" s="200"/>
      <c r="CXW406" s="200"/>
      <c r="CXZ406" s="200"/>
      <c r="CYC406" s="200"/>
      <c r="CYF406" s="200"/>
      <c r="CYI406" s="200"/>
      <c r="CYK406" s="200"/>
      <c r="CYM406" s="200"/>
      <c r="CYP406" s="200"/>
      <c r="CYS406" s="200"/>
      <c r="CYV406" s="200"/>
      <c r="CYY406" s="200"/>
      <c r="CZB406" s="200"/>
      <c r="CZE406" s="200"/>
      <c r="CZH406" s="200"/>
      <c r="CZJ406" s="200"/>
      <c r="CZM406" s="200"/>
      <c r="CZP406" s="200"/>
      <c r="CZS406" s="200"/>
      <c r="CZY406" s="200"/>
      <c r="DAB406" s="200"/>
      <c r="DAD406" s="200"/>
      <c r="DBK406" s="200"/>
      <c r="DBN406" s="200"/>
      <c r="DBQ406" s="200"/>
      <c r="DBT406" s="200"/>
      <c r="DBW406" s="200"/>
      <c r="DBX406" s="200"/>
      <c r="DBY406" s="200"/>
      <c r="DCB406" s="200"/>
      <c r="DCE406" s="200"/>
      <c r="DCH406" s="200"/>
      <c r="DCK406" s="200"/>
      <c r="DCM406" s="200"/>
      <c r="DDA406" s="200"/>
      <c r="DDB406" s="200"/>
      <c r="DDC406" s="200"/>
      <c r="DDD406" s="200"/>
      <c r="DDE406" s="200"/>
      <c r="DDF406" s="200"/>
      <c r="DDG406" s="200"/>
      <c r="DDH406" s="200"/>
      <c r="DDI406" s="200"/>
      <c r="DDJ406" s="200"/>
      <c r="DDK406" s="200"/>
      <c r="DDL406" s="200"/>
      <c r="DDM406" s="200"/>
      <c r="DDN406" s="200"/>
      <c r="DDO406" s="200"/>
      <c r="DDP406" s="200"/>
      <c r="DDQ406" s="200"/>
      <c r="DDR406" s="200"/>
      <c r="DDS406" s="200"/>
      <c r="DDY406" s="200"/>
      <c r="DDZ406" s="200"/>
      <c r="DEA406" s="200"/>
      <c r="DEB406" s="200"/>
      <c r="DEC406" s="200"/>
      <c r="DED406" s="200"/>
      <c r="DEE406" s="200"/>
      <c r="DEG406" s="200"/>
      <c r="DEH406" s="200"/>
      <c r="DEI406" s="200"/>
      <c r="DEJ406" s="200"/>
      <c r="DEK406" s="200"/>
      <c r="DEL406" s="200"/>
      <c r="DEM406" s="200"/>
      <c r="DEN406" s="200"/>
      <c r="DEQ406" s="200"/>
      <c r="DET406" s="200"/>
      <c r="DEW406" s="200"/>
      <c r="DEZ406" s="200"/>
      <c r="DFC406" s="200"/>
      <c r="DFF406" s="200"/>
      <c r="DFO406" s="200"/>
      <c r="DFR406" s="200"/>
      <c r="DFU406" s="200"/>
      <c r="DFX406" s="200"/>
      <c r="DGG406" s="200"/>
      <c r="DGM406" s="200"/>
      <c r="DGP406" s="200"/>
      <c r="DGS406" s="200"/>
      <c r="DGV406" s="200"/>
      <c r="DHB406" s="200"/>
      <c r="DHK406" s="200"/>
      <c r="DHM406" s="200"/>
      <c r="DHN406" s="200"/>
      <c r="DHP406" s="200"/>
      <c r="DHS406" s="200"/>
      <c r="DHV406" s="200"/>
      <c r="DHY406" s="200"/>
      <c r="DIB406" s="200"/>
      <c r="DIE406" s="200"/>
      <c r="DIG406" s="200"/>
      <c r="DII406" s="200"/>
      <c r="DIL406" s="200"/>
      <c r="DIO406" s="200"/>
      <c r="DIR406" s="200"/>
      <c r="DIU406" s="200"/>
      <c r="DIX406" s="200"/>
      <c r="DJA406" s="200"/>
      <c r="DJD406" s="200"/>
      <c r="DJF406" s="200"/>
      <c r="DJI406" s="200"/>
      <c r="DJL406" s="200"/>
      <c r="DJO406" s="200"/>
      <c r="DJU406" s="200"/>
      <c r="DJX406" s="200"/>
      <c r="DJZ406" s="200"/>
      <c r="DLG406" s="200"/>
      <c r="DLJ406" s="200"/>
      <c r="DLM406" s="200"/>
      <c r="DLP406" s="200"/>
      <c r="DLS406" s="200"/>
      <c r="DLT406" s="200"/>
      <c r="DLU406" s="200"/>
      <c r="DLX406" s="200"/>
      <c r="DMA406" s="200"/>
      <c r="DMD406" s="200"/>
      <c r="DMG406" s="200"/>
      <c r="DMI406" s="200"/>
      <c r="DMW406" s="200"/>
      <c r="DMX406" s="200"/>
      <c r="DMY406" s="200"/>
      <c r="DMZ406" s="200"/>
      <c r="DNA406" s="200"/>
      <c r="DNB406" s="200"/>
      <c r="DNC406" s="200"/>
      <c r="DND406" s="200"/>
      <c r="DNE406" s="200"/>
      <c r="DNF406" s="200"/>
      <c r="DNG406" s="200"/>
      <c r="DNH406" s="200"/>
      <c r="DNI406" s="200"/>
      <c r="DNJ406" s="200"/>
      <c r="DNK406" s="200"/>
      <c r="DNL406" s="200"/>
      <c r="DNM406" s="200"/>
      <c r="DNN406" s="200"/>
      <c r="DNO406" s="200"/>
      <c r="DNU406" s="200"/>
      <c r="DNV406" s="200"/>
      <c r="DNW406" s="200"/>
      <c r="DNX406" s="200"/>
      <c r="DNY406" s="200"/>
      <c r="DNZ406" s="200"/>
      <c r="DOA406" s="200"/>
      <c r="DOC406" s="200"/>
      <c r="DOD406" s="200"/>
      <c r="DOE406" s="200"/>
      <c r="DOF406" s="200"/>
      <c r="DOG406" s="200"/>
      <c r="DOH406" s="200"/>
      <c r="DOI406" s="200"/>
      <c r="DOJ406" s="200"/>
      <c r="DOM406" s="200"/>
      <c r="DOP406" s="200"/>
      <c r="DOS406" s="200"/>
      <c r="DOV406" s="200"/>
      <c r="DOY406" s="200"/>
      <c r="DPB406" s="200"/>
      <c r="DPK406" s="200"/>
      <c r="DPN406" s="200"/>
      <c r="DPQ406" s="200"/>
      <c r="DPT406" s="200"/>
      <c r="DQC406" s="200"/>
      <c r="DQI406" s="200"/>
      <c r="DQL406" s="200"/>
      <c r="DQO406" s="200"/>
      <c r="DQR406" s="200"/>
      <c r="DQX406" s="200"/>
      <c r="DRG406" s="200"/>
      <c r="DRI406" s="200"/>
      <c r="DRJ406" s="200"/>
      <c r="DRL406" s="200"/>
      <c r="DRO406" s="200"/>
      <c r="DRR406" s="200"/>
      <c r="DRU406" s="200"/>
      <c r="DRX406" s="200"/>
      <c r="DSA406" s="200"/>
      <c r="DSC406" s="200"/>
      <c r="DSE406" s="200"/>
      <c r="DSH406" s="200"/>
      <c r="DSK406" s="200"/>
      <c r="DSN406" s="200"/>
      <c r="DSQ406" s="200"/>
      <c r="DST406" s="200"/>
      <c r="DSW406" s="200"/>
      <c r="DSZ406" s="200"/>
      <c r="DTB406" s="200"/>
      <c r="DTE406" s="200"/>
      <c r="DTH406" s="200"/>
      <c r="DTK406" s="200"/>
      <c r="DTQ406" s="200"/>
      <c r="DTT406" s="200"/>
      <c r="DTV406" s="200"/>
      <c r="DVC406" s="200"/>
      <c r="DVF406" s="200"/>
      <c r="DVI406" s="200"/>
      <c r="DVL406" s="200"/>
      <c r="DVO406" s="200"/>
      <c r="DVP406" s="200"/>
      <c r="DVQ406" s="200"/>
      <c r="DVT406" s="200"/>
      <c r="DVW406" s="200"/>
      <c r="DVZ406" s="200"/>
      <c r="DWC406" s="200"/>
      <c r="DWE406" s="200"/>
      <c r="DWS406" s="200"/>
      <c r="DWT406" s="200"/>
      <c r="DWU406" s="200"/>
      <c r="DWV406" s="200"/>
      <c r="DWW406" s="200"/>
      <c r="DWX406" s="200"/>
      <c r="DWY406" s="200"/>
      <c r="DWZ406" s="200"/>
      <c r="DXA406" s="200"/>
      <c r="DXB406" s="200"/>
      <c r="DXC406" s="200"/>
      <c r="DXD406" s="200"/>
      <c r="DXE406" s="200"/>
      <c r="DXF406" s="200"/>
      <c r="DXG406" s="200"/>
      <c r="DXH406" s="200"/>
      <c r="DXI406" s="200"/>
      <c r="DXJ406" s="200"/>
      <c r="DXK406" s="200"/>
      <c r="DXQ406" s="200"/>
      <c r="DXR406" s="200"/>
      <c r="DXS406" s="200"/>
      <c r="DXT406" s="200"/>
      <c r="DXU406" s="200"/>
      <c r="DXV406" s="200"/>
      <c r="DXW406" s="200"/>
      <c r="DXY406" s="200"/>
      <c r="DXZ406" s="200"/>
      <c r="DYA406" s="200"/>
      <c r="DYB406" s="200"/>
      <c r="DYC406" s="200"/>
      <c r="DYD406" s="200"/>
      <c r="DYE406" s="200"/>
      <c r="DYF406" s="200"/>
      <c r="DYI406" s="200"/>
      <c r="DYL406" s="200"/>
      <c r="DYO406" s="200"/>
      <c r="DYR406" s="200"/>
      <c r="DYU406" s="200"/>
      <c r="DYX406" s="200"/>
      <c r="DZG406" s="200"/>
      <c r="DZJ406" s="200"/>
      <c r="DZM406" s="200"/>
      <c r="DZP406" s="200"/>
      <c r="DZY406" s="200"/>
      <c r="EAE406" s="200"/>
      <c r="EAH406" s="200"/>
      <c r="EAK406" s="200"/>
      <c r="EAN406" s="200"/>
      <c r="EAT406" s="200"/>
      <c r="EBC406" s="200"/>
      <c r="EBE406" s="200"/>
      <c r="EBF406" s="200"/>
      <c r="EBH406" s="200"/>
      <c r="EBK406" s="200"/>
      <c r="EBN406" s="200"/>
      <c r="EBQ406" s="200"/>
      <c r="EBT406" s="200"/>
      <c r="EBW406" s="200"/>
      <c r="EBY406" s="200"/>
      <c r="ECA406" s="200"/>
      <c r="ECD406" s="200"/>
      <c r="ECG406" s="200"/>
      <c r="ECJ406" s="200"/>
      <c r="ECM406" s="200"/>
      <c r="ECP406" s="200"/>
      <c r="ECS406" s="200"/>
      <c r="ECV406" s="200"/>
      <c r="ECX406" s="200"/>
      <c r="EDA406" s="200"/>
      <c r="EDD406" s="200"/>
      <c r="EDG406" s="200"/>
      <c r="EDM406" s="200"/>
      <c r="EDP406" s="200"/>
      <c r="EDR406" s="200"/>
      <c r="EEY406" s="200"/>
      <c r="EFB406" s="200"/>
      <c r="EFE406" s="200"/>
      <c r="EFH406" s="200"/>
      <c r="EFK406" s="200"/>
      <c r="EFL406" s="200"/>
      <c r="EFM406" s="200"/>
      <c r="EFP406" s="200"/>
      <c r="EFS406" s="200"/>
      <c r="EFV406" s="200"/>
      <c r="EFY406" s="200"/>
      <c r="EGA406" s="200"/>
      <c r="EGO406" s="200"/>
      <c r="EGP406" s="200"/>
      <c r="EGQ406" s="200"/>
      <c r="EGR406" s="200"/>
      <c r="EGS406" s="200"/>
      <c r="EGT406" s="200"/>
      <c r="EGU406" s="200"/>
      <c r="EGV406" s="200"/>
      <c r="EGW406" s="200"/>
      <c r="EGX406" s="200"/>
      <c r="EGY406" s="200"/>
      <c r="EGZ406" s="200"/>
      <c r="EHA406" s="200"/>
      <c r="EHB406" s="200"/>
      <c r="EHC406" s="200"/>
      <c r="EHD406" s="200"/>
      <c r="EHE406" s="200"/>
      <c r="EHF406" s="200"/>
      <c r="EHG406" s="200"/>
      <c r="EHM406" s="200"/>
      <c r="EHN406" s="200"/>
      <c r="EHO406" s="200"/>
      <c r="EHP406" s="200"/>
      <c r="EHQ406" s="200"/>
      <c r="EHR406" s="200"/>
      <c r="EHS406" s="200"/>
      <c r="EHU406" s="200"/>
      <c r="EHV406" s="200"/>
      <c r="EHW406" s="200"/>
      <c r="EHX406" s="200"/>
      <c r="EHY406" s="200"/>
      <c r="EHZ406" s="200"/>
      <c r="EIA406" s="200"/>
      <c r="EIB406" s="200"/>
      <c r="EIE406" s="200"/>
      <c r="EIH406" s="200"/>
      <c r="EIK406" s="200"/>
      <c r="EIN406" s="200"/>
      <c r="EIQ406" s="200"/>
      <c r="EIT406" s="200"/>
      <c r="EJC406" s="200"/>
      <c r="EJF406" s="200"/>
      <c r="EJI406" s="200"/>
      <c r="EJL406" s="200"/>
      <c r="EJU406" s="200"/>
      <c r="EKA406" s="200"/>
      <c r="EKD406" s="200"/>
      <c r="EKG406" s="200"/>
      <c r="EKJ406" s="200"/>
      <c r="EKP406" s="200"/>
      <c r="EKY406" s="200"/>
      <c r="ELA406" s="200"/>
      <c r="ELB406" s="200"/>
      <c r="ELD406" s="200"/>
      <c r="ELG406" s="200"/>
      <c r="ELJ406" s="200"/>
      <c r="ELM406" s="200"/>
      <c r="ELP406" s="200"/>
      <c r="ELS406" s="200"/>
      <c r="ELU406" s="200"/>
      <c r="ELW406" s="200"/>
      <c r="ELZ406" s="200"/>
      <c r="EMC406" s="200"/>
      <c r="EMF406" s="200"/>
      <c r="EMI406" s="200"/>
      <c r="EML406" s="200"/>
      <c r="EMO406" s="200"/>
      <c r="EMR406" s="200"/>
      <c r="EMT406" s="200"/>
      <c r="EMW406" s="200"/>
      <c r="EMZ406" s="200"/>
      <c r="ENC406" s="200"/>
      <c r="ENI406" s="200"/>
      <c r="ENL406" s="200"/>
      <c r="ENN406" s="200"/>
      <c r="EOU406" s="200"/>
      <c r="EOX406" s="200"/>
      <c r="EPA406" s="200"/>
      <c r="EPD406" s="200"/>
      <c r="EPG406" s="200"/>
      <c r="EPH406" s="200"/>
      <c r="EPI406" s="200"/>
      <c r="EPL406" s="200"/>
      <c r="EPO406" s="200"/>
      <c r="EPR406" s="200"/>
      <c r="EPU406" s="200"/>
      <c r="EPW406" s="200"/>
      <c r="EQK406" s="200"/>
      <c r="EQL406" s="200"/>
      <c r="EQM406" s="200"/>
      <c r="EQN406" s="200"/>
      <c r="EQO406" s="200"/>
      <c r="EQP406" s="200"/>
      <c r="EQQ406" s="200"/>
      <c r="EQR406" s="200"/>
      <c r="EQS406" s="200"/>
      <c r="EQT406" s="200"/>
      <c r="EQU406" s="200"/>
      <c r="EQV406" s="200"/>
      <c r="EQW406" s="200"/>
      <c r="EQX406" s="200"/>
      <c r="EQY406" s="200"/>
      <c r="EQZ406" s="200"/>
      <c r="ERA406" s="200"/>
      <c r="ERB406" s="200"/>
      <c r="ERC406" s="200"/>
      <c r="ERI406" s="200"/>
      <c r="ERJ406" s="200"/>
      <c r="ERK406" s="200"/>
      <c r="ERL406" s="200"/>
      <c r="ERM406" s="200"/>
      <c r="ERN406" s="200"/>
      <c r="ERO406" s="200"/>
      <c r="ERQ406" s="200"/>
      <c r="ERR406" s="200"/>
      <c r="ERS406" s="200"/>
      <c r="ERT406" s="200"/>
      <c r="ERU406" s="200"/>
      <c r="ERV406" s="200"/>
      <c r="ERW406" s="200"/>
      <c r="ERX406" s="200"/>
      <c r="ESA406" s="200"/>
      <c r="ESD406" s="200"/>
      <c r="ESG406" s="200"/>
      <c r="ESJ406" s="200"/>
      <c r="ESM406" s="200"/>
      <c r="ESP406" s="200"/>
      <c r="ESY406" s="200"/>
      <c r="ETB406" s="200"/>
      <c r="ETE406" s="200"/>
      <c r="ETH406" s="200"/>
      <c r="ETQ406" s="200"/>
      <c r="ETW406" s="200"/>
      <c r="ETZ406" s="200"/>
      <c r="EUC406" s="200"/>
      <c r="EUF406" s="200"/>
      <c r="EUL406" s="200"/>
      <c r="EUU406" s="200"/>
      <c r="EUW406" s="200"/>
      <c r="EUX406" s="200"/>
      <c r="EUZ406" s="200"/>
      <c r="EVC406" s="200"/>
      <c r="EVF406" s="200"/>
      <c r="EVI406" s="200"/>
      <c r="EVL406" s="200"/>
      <c r="EVO406" s="200"/>
      <c r="EVQ406" s="200"/>
      <c r="EVS406" s="200"/>
      <c r="EVV406" s="200"/>
      <c r="EVY406" s="200"/>
      <c r="EWB406" s="200"/>
      <c r="EWE406" s="200"/>
      <c r="EWH406" s="200"/>
      <c r="EWK406" s="200"/>
      <c r="EWN406" s="200"/>
      <c r="EWP406" s="200"/>
      <c r="EWS406" s="200"/>
      <c r="EWV406" s="200"/>
      <c r="EWY406" s="200"/>
      <c r="EXE406" s="200"/>
      <c r="EXH406" s="200"/>
      <c r="EXJ406" s="200"/>
      <c r="EYQ406" s="200"/>
      <c r="EYT406" s="200"/>
      <c r="EYW406" s="200"/>
      <c r="EYZ406" s="200"/>
      <c r="EZC406" s="200"/>
      <c r="EZD406" s="200"/>
      <c r="EZE406" s="200"/>
      <c r="EZH406" s="200"/>
      <c r="EZK406" s="200"/>
      <c r="EZN406" s="200"/>
      <c r="EZQ406" s="200"/>
      <c r="EZS406" s="200"/>
      <c r="FAG406" s="200"/>
      <c r="FAH406" s="200"/>
      <c r="FAI406" s="200"/>
      <c r="FAJ406" s="200"/>
      <c r="FAK406" s="200"/>
      <c r="FAL406" s="200"/>
      <c r="FAM406" s="200"/>
      <c r="FAN406" s="200"/>
      <c r="FAO406" s="200"/>
      <c r="FAP406" s="200"/>
      <c r="FAQ406" s="200"/>
      <c r="FAR406" s="200"/>
      <c r="FAS406" s="200"/>
      <c r="FAT406" s="200"/>
      <c r="FAU406" s="200"/>
      <c r="FAV406" s="200"/>
      <c r="FAW406" s="200"/>
      <c r="FAX406" s="200"/>
      <c r="FAY406" s="200"/>
      <c r="FBE406" s="200"/>
      <c r="FBF406" s="200"/>
      <c r="FBG406" s="200"/>
      <c r="FBH406" s="200"/>
      <c r="FBI406" s="200"/>
      <c r="FBJ406" s="200"/>
      <c r="FBK406" s="200"/>
      <c r="FBM406" s="200"/>
      <c r="FBN406" s="200"/>
      <c r="FBO406" s="200"/>
      <c r="FBP406" s="200"/>
      <c r="FBQ406" s="200"/>
      <c r="FBR406" s="200"/>
      <c r="FBS406" s="200"/>
      <c r="FBT406" s="200"/>
      <c r="FBW406" s="200"/>
      <c r="FBZ406" s="200"/>
      <c r="FCC406" s="200"/>
      <c r="FCF406" s="200"/>
      <c r="FCI406" s="200"/>
      <c r="FCL406" s="200"/>
      <c r="FCU406" s="200"/>
      <c r="FCX406" s="200"/>
      <c r="FDA406" s="200"/>
      <c r="FDD406" s="200"/>
      <c r="FDM406" s="200"/>
      <c r="FDS406" s="200"/>
      <c r="FDV406" s="200"/>
      <c r="FDY406" s="200"/>
      <c r="FEB406" s="200"/>
      <c r="FEH406" s="200"/>
      <c r="FEQ406" s="200"/>
      <c r="FES406" s="200"/>
      <c r="FET406" s="200"/>
      <c r="FEV406" s="200"/>
      <c r="FEY406" s="200"/>
      <c r="FFB406" s="200"/>
      <c r="FFE406" s="200"/>
      <c r="FFH406" s="200"/>
      <c r="FFK406" s="200"/>
      <c r="FFM406" s="200"/>
      <c r="FFO406" s="200"/>
      <c r="FFR406" s="200"/>
      <c r="FFU406" s="200"/>
      <c r="FFX406" s="200"/>
      <c r="FGA406" s="200"/>
      <c r="FGD406" s="200"/>
      <c r="FGG406" s="200"/>
      <c r="FGJ406" s="200"/>
      <c r="FGL406" s="200"/>
      <c r="FGO406" s="200"/>
      <c r="FGR406" s="200"/>
      <c r="FGU406" s="200"/>
      <c r="FHA406" s="200"/>
      <c r="FHD406" s="200"/>
      <c r="FHF406" s="200"/>
      <c r="FIM406" s="200"/>
      <c r="FIP406" s="200"/>
      <c r="FIS406" s="200"/>
      <c r="FIV406" s="200"/>
      <c r="FIY406" s="200"/>
      <c r="FIZ406" s="200"/>
      <c r="FJA406" s="200"/>
      <c r="FJD406" s="200"/>
      <c r="FJG406" s="200"/>
      <c r="FJJ406" s="200"/>
      <c r="FJM406" s="200"/>
      <c r="FJO406" s="200"/>
      <c r="FKC406" s="200"/>
      <c r="FKD406" s="200"/>
      <c r="FKE406" s="200"/>
      <c r="FKF406" s="200"/>
      <c r="FKG406" s="200"/>
      <c r="FKH406" s="200"/>
      <c r="FKI406" s="200"/>
      <c r="FKJ406" s="200"/>
      <c r="FKK406" s="200"/>
      <c r="FKL406" s="200"/>
      <c r="FKM406" s="200"/>
      <c r="FKN406" s="200"/>
      <c r="FKO406" s="200"/>
      <c r="FKP406" s="200"/>
      <c r="FKQ406" s="200"/>
      <c r="FKR406" s="200"/>
      <c r="FKS406" s="200"/>
      <c r="FKT406" s="200"/>
      <c r="FKU406" s="200"/>
      <c r="FLA406" s="200"/>
      <c r="FLB406" s="200"/>
      <c r="FLC406" s="200"/>
      <c r="FLD406" s="200"/>
      <c r="FLE406" s="200"/>
      <c r="FLF406" s="200"/>
      <c r="FLG406" s="200"/>
      <c r="FLI406" s="200"/>
      <c r="FLJ406" s="200"/>
      <c r="FLK406" s="200"/>
      <c r="FLL406" s="200"/>
      <c r="FLM406" s="200"/>
      <c r="FLN406" s="200"/>
      <c r="FLO406" s="200"/>
      <c r="FLP406" s="200"/>
      <c r="FLS406" s="200"/>
      <c r="FLV406" s="200"/>
      <c r="FLY406" s="200"/>
      <c r="FMB406" s="200"/>
      <c r="FME406" s="200"/>
      <c r="FMH406" s="200"/>
      <c r="FMQ406" s="200"/>
      <c r="FMT406" s="200"/>
      <c r="FMW406" s="200"/>
      <c r="FMZ406" s="200"/>
      <c r="FNI406" s="200"/>
      <c r="FNO406" s="200"/>
      <c r="FNR406" s="200"/>
      <c r="FNU406" s="200"/>
      <c r="FNX406" s="200"/>
      <c r="FOD406" s="200"/>
      <c r="FOM406" s="200"/>
      <c r="FOO406" s="200"/>
      <c r="FOP406" s="200"/>
      <c r="FOR406" s="200"/>
      <c r="FOU406" s="200"/>
      <c r="FOX406" s="200"/>
      <c r="FPA406" s="200"/>
      <c r="FPD406" s="200"/>
      <c r="FPG406" s="200"/>
      <c r="FPI406" s="200"/>
      <c r="FPK406" s="200"/>
      <c r="FPN406" s="200"/>
      <c r="FPQ406" s="200"/>
      <c r="FPT406" s="200"/>
      <c r="FPW406" s="200"/>
      <c r="FPZ406" s="200"/>
      <c r="FQC406" s="200"/>
      <c r="FQF406" s="200"/>
      <c r="FQH406" s="200"/>
      <c r="FQK406" s="200"/>
      <c r="FQN406" s="200"/>
      <c r="FQQ406" s="200"/>
      <c r="FQW406" s="200"/>
      <c r="FQZ406" s="200"/>
      <c r="FRB406" s="200"/>
      <c r="FSI406" s="200"/>
      <c r="FSL406" s="200"/>
      <c r="FSO406" s="200"/>
      <c r="FSR406" s="200"/>
      <c r="FSU406" s="200"/>
      <c r="FSV406" s="200"/>
      <c r="FSW406" s="200"/>
      <c r="FSZ406" s="200"/>
      <c r="FTC406" s="200"/>
      <c r="FTF406" s="200"/>
      <c r="FTI406" s="200"/>
      <c r="FTK406" s="200"/>
      <c r="FTY406" s="200"/>
      <c r="FTZ406" s="200"/>
      <c r="FUA406" s="200"/>
      <c r="FUB406" s="200"/>
      <c r="FUC406" s="200"/>
      <c r="FUD406" s="200"/>
      <c r="FUE406" s="200"/>
      <c r="FUF406" s="200"/>
      <c r="FUG406" s="200"/>
      <c r="FUH406" s="200"/>
      <c r="FUI406" s="200"/>
      <c r="FUJ406" s="200"/>
      <c r="FUK406" s="200"/>
      <c r="FUL406" s="200"/>
      <c r="FUM406" s="200"/>
      <c r="FUN406" s="200"/>
      <c r="FUO406" s="200"/>
      <c r="FUP406" s="200"/>
      <c r="FUQ406" s="200"/>
      <c r="FUW406" s="200"/>
      <c r="FUX406" s="200"/>
      <c r="FUY406" s="200"/>
      <c r="FUZ406" s="200"/>
      <c r="FVA406" s="200"/>
      <c r="FVB406" s="200"/>
      <c r="FVC406" s="200"/>
      <c r="FVE406" s="200"/>
      <c r="FVF406" s="200"/>
      <c r="FVG406" s="200"/>
      <c r="FVH406" s="200"/>
      <c r="FVI406" s="200"/>
      <c r="FVJ406" s="200"/>
      <c r="FVK406" s="200"/>
      <c r="FVL406" s="200"/>
      <c r="FVO406" s="200"/>
      <c r="FVR406" s="200"/>
      <c r="FVU406" s="200"/>
      <c r="FVX406" s="200"/>
      <c r="FWA406" s="200"/>
      <c r="FWD406" s="200"/>
      <c r="FWM406" s="200"/>
      <c r="FWP406" s="200"/>
      <c r="FWS406" s="200"/>
      <c r="FWV406" s="200"/>
      <c r="FXE406" s="200"/>
      <c r="FXK406" s="200"/>
      <c r="FXN406" s="200"/>
      <c r="FXQ406" s="200"/>
      <c r="FXT406" s="200"/>
      <c r="FXZ406" s="200"/>
      <c r="FYI406" s="200"/>
      <c r="FYK406" s="200"/>
      <c r="FYL406" s="200"/>
      <c r="FYN406" s="200"/>
      <c r="FYQ406" s="200"/>
      <c r="FYT406" s="200"/>
      <c r="FYW406" s="200"/>
      <c r="FYZ406" s="200"/>
      <c r="FZC406" s="200"/>
      <c r="FZE406" s="200"/>
      <c r="FZG406" s="200"/>
      <c r="FZJ406" s="200"/>
      <c r="FZM406" s="200"/>
      <c r="FZP406" s="200"/>
      <c r="FZS406" s="200"/>
      <c r="FZV406" s="200"/>
      <c r="FZY406" s="200"/>
      <c r="GAB406" s="200"/>
      <c r="GAD406" s="200"/>
      <c r="GAG406" s="200"/>
      <c r="GAJ406" s="200"/>
      <c r="GAM406" s="200"/>
      <c r="GAS406" s="200"/>
      <c r="GAV406" s="200"/>
      <c r="GAX406" s="200"/>
      <c r="GCE406" s="200"/>
      <c r="GCH406" s="200"/>
      <c r="GCK406" s="200"/>
      <c r="GCN406" s="200"/>
      <c r="GCQ406" s="200"/>
      <c r="GCR406" s="200"/>
      <c r="GCS406" s="200"/>
      <c r="GCV406" s="200"/>
      <c r="GCY406" s="200"/>
      <c r="GDB406" s="200"/>
      <c r="GDE406" s="200"/>
      <c r="GDG406" s="200"/>
      <c r="GDU406" s="200"/>
      <c r="GDV406" s="200"/>
      <c r="GDW406" s="200"/>
      <c r="GDX406" s="200"/>
      <c r="GDY406" s="200"/>
      <c r="GDZ406" s="200"/>
      <c r="GEA406" s="200"/>
      <c r="GEB406" s="200"/>
      <c r="GEC406" s="200"/>
      <c r="GED406" s="200"/>
      <c r="GEE406" s="200"/>
      <c r="GEF406" s="200"/>
      <c r="GEG406" s="200"/>
      <c r="GEH406" s="200"/>
      <c r="GEI406" s="200"/>
      <c r="GEJ406" s="200"/>
      <c r="GEK406" s="200"/>
      <c r="GEL406" s="200"/>
      <c r="GEM406" s="200"/>
      <c r="GES406" s="200"/>
      <c r="GET406" s="200"/>
      <c r="GEU406" s="200"/>
      <c r="GEV406" s="200"/>
      <c r="GEW406" s="200"/>
      <c r="GEX406" s="200"/>
      <c r="GEY406" s="200"/>
      <c r="GFA406" s="200"/>
      <c r="GFB406" s="200"/>
      <c r="GFC406" s="200"/>
      <c r="GFD406" s="200"/>
      <c r="GFE406" s="200"/>
      <c r="GFF406" s="200"/>
      <c r="GFG406" s="200"/>
      <c r="GFH406" s="200"/>
      <c r="GFK406" s="200"/>
      <c r="GFN406" s="200"/>
      <c r="GFQ406" s="200"/>
      <c r="GFT406" s="200"/>
      <c r="GFW406" s="200"/>
      <c r="GFZ406" s="200"/>
      <c r="GGI406" s="200"/>
      <c r="GGL406" s="200"/>
      <c r="GGO406" s="200"/>
      <c r="GGR406" s="200"/>
      <c r="GHA406" s="200"/>
      <c r="GHG406" s="200"/>
      <c r="GHJ406" s="200"/>
      <c r="GHM406" s="200"/>
      <c r="GHP406" s="200"/>
      <c r="GHV406" s="200"/>
      <c r="GIE406" s="200"/>
      <c r="GIG406" s="200"/>
      <c r="GIH406" s="200"/>
      <c r="GIJ406" s="200"/>
      <c r="GIM406" s="200"/>
      <c r="GIP406" s="200"/>
      <c r="GIS406" s="200"/>
      <c r="GIV406" s="200"/>
      <c r="GIY406" s="200"/>
      <c r="GJA406" s="200"/>
      <c r="GJC406" s="200"/>
      <c r="GJF406" s="200"/>
      <c r="GJI406" s="200"/>
      <c r="GJL406" s="200"/>
      <c r="GJO406" s="200"/>
      <c r="GJR406" s="200"/>
      <c r="GJU406" s="200"/>
      <c r="GJX406" s="200"/>
      <c r="GJZ406" s="200"/>
      <c r="GKC406" s="200"/>
      <c r="GKF406" s="200"/>
      <c r="GKI406" s="200"/>
      <c r="GKO406" s="200"/>
      <c r="GKR406" s="200"/>
      <c r="GKT406" s="200"/>
      <c r="GMA406" s="200"/>
      <c r="GMD406" s="200"/>
      <c r="GMG406" s="200"/>
      <c r="GMJ406" s="200"/>
      <c r="GMM406" s="200"/>
      <c r="GMN406" s="200"/>
      <c r="GMO406" s="200"/>
      <c r="GMR406" s="200"/>
      <c r="GMU406" s="200"/>
      <c r="GMX406" s="200"/>
      <c r="GNA406" s="200"/>
      <c r="GNC406" s="200"/>
      <c r="GNQ406" s="200"/>
      <c r="GNR406" s="200"/>
      <c r="GNS406" s="200"/>
      <c r="GNT406" s="200"/>
      <c r="GNU406" s="200"/>
      <c r="GNV406" s="200"/>
      <c r="GNW406" s="200"/>
      <c r="GNX406" s="200"/>
      <c r="GNY406" s="200"/>
      <c r="GNZ406" s="200"/>
      <c r="GOA406" s="200"/>
      <c r="GOB406" s="200"/>
      <c r="GOC406" s="200"/>
      <c r="GOD406" s="200"/>
      <c r="GOE406" s="200"/>
      <c r="GOF406" s="200"/>
      <c r="GOG406" s="200"/>
      <c r="GOH406" s="200"/>
      <c r="GOI406" s="200"/>
      <c r="GOO406" s="200"/>
      <c r="GOP406" s="200"/>
      <c r="GOQ406" s="200"/>
      <c r="GOR406" s="200"/>
      <c r="GOS406" s="200"/>
      <c r="GOT406" s="200"/>
      <c r="GOU406" s="200"/>
      <c r="GOW406" s="200"/>
      <c r="GOX406" s="200"/>
      <c r="GOY406" s="200"/>
      <c r="GOZ406" s="200"/>
      <c r="GPA406" s="200"/>
      <c r="GPB406" s="200"/>
      <c r="GPC406" s="200"/>
      <c r="GPD406" s="200"/>
      <c r="GPG406" s="200"/>
      <c r="GPJ406" s="200"/>
      <c r="GPM406" s="200"/>
      <c r="GPP406" s="200"/>
      <c r="GPS406" s="200"/>
      <c r="GPV406" s="200"/>
      <c r="GQE406" s="200"/>
      <c r="GQH406" s="200"/>
      <c r="GQK406" s="200"/>
      <c r="GQN406" s="200"/>
      <c r="GQW406" s="200"/>
      <c r="GRC406" s="200"/>
      <c r="GRF406" s="200"/>
      <c r="GRI406" s="200"/>
      <c r="GRL406" s="200"/>
      <c r="GRR406" s="200"/>
      <c r="GSA406" s="200"/>
      <c r="GSC406" s="200"/>
      <c r="GSD406" s="200"/>
      <c r="GSF406" s="200"/>
      <c r="GSI406" s="200"/>
      <c r="GSL406" s="200"/>
      <c r="GSO406" s="200"/>
      <c r="GSR406" s="200"/>
      <c r="GSU406" s="200"/>
      <c r="GSW406" s="200"/>
      <c r="GSY406" s="200"/>
      <c r="GTB406" s="200"/>
      <c r="GTE406" s="200"/>
      <c r="GTH406" s="200"/>
      <c r="GTK406" s="200"/>
      <c r="GTN406" s="200"/>
      <c r="GTQ406" s="200"/>
      <c r="GTT406" s="200"/>
      <c r="GTV406" s="200"/>
      <c r="GTY406" s="200"/>
      <c r="GUB406" s="200"/>
      <c r="GUE406" s="200"/>
      <c r="GUK406" s="200"/>
      <c r="GUN406" s="200"/>
      <c r="GUP406" s="200"/>
      <c r="GVW406" s="200"/>
      <c r="GVZ406" s="200"/>
      <c r="GWC406" s="200"/>
      <c r="GWF406" s="200"/>
      <c r="GWI406" s="200"/>
      <c r="GWJ406" s="200"/>
      <c r="GWK406" s="200"/>
      <c r="GWN406" s="200"/>
      <c r="GWQ406" s="200"/>
      <c r="GWT406" s="200"/>
      <c r="GWW406" s="200"/>
      <c r="GWY406" s="200"/>
      <c r="GXM406" s="200"/>
      <c r="GXN406" s="200"/>
      <c r="GXO406" s="200"/>
      <c r="GXP406" s="200"/>
      <c r="GXQ406" s="200"/>
      <c r="GXR406" s="200"/>
      <c r="GXS406" s="200"/>
      <c r="GXT406" s="200"/>
      <c r="GXU406" s="200"/>
      <c r="GXV406" s="200"/>
      <c r="GXW406" s="200"/>
      <c r="GXX406" s="200"/>
      <c r="GXY406" s="200"/>
      <c r="GXZ406" s="200"/>
      <c r="GYA406" s="200"/>
      <c r="GYB406" s="200"/>
      <c r="GYC406" s="200"/>
      <c r="GYD406" s="200"/>
      <c r="GYE406" s="200"/>
      <c r="GYK406" s="200"/>
      <c r="GYL406" s="200"/>
      <c r="GYM406" s="200"/>
      <c r="GYN406" s="200"/>
      <c r="GYO406" s="200"/>
      <c r="GYP406" s="200"/>
      <c r="GYQ406" s="200"/>
      <c r="GYS406" s="200"/>
      <c r="GYT406" s="200"/>
      <c r="GYU406" s="200"/>
      <c r="GYV406" s="200"/>
      <c r="GYW406" s="200"/>
      <c r="GYX406" s="200"/>
      <c r="GYY406" s="200"/>
      <c r="GYZ406" s="200"/>
      <c r="GZC406" s="200"/>
      <c r="GZF406" s="200"/>
      <c r="GZI406" s="200"/>
      <c r="GZL406" s="200"/>
      <c r="GZO406" s="200"/>
      <c r="GZR406" s="200"/>
      <c r="HAA406" s="200"/>
      <c r="HAD406" s="200"/>
      <c r="HAG406" s="200"/>
      <c r="HAJ406" s="200"/>
      <c r="HAS406" s="200"/>
      <c r="HAY406" s="200"/>
      <c r="HBB406" s="200"/>
      <c r="HBE406" s="200"/>
      <c r="HBH406" s="200"/>
      <c r="HBN406" s="200"/>
      <c r="HBW406" s="200"/>
      <c r="HBY406" s="200"/>
      <c r="HBZ406" s="200"/>
      <c r="HCB406" s="200"/>
      <c r="HCE406" s="200"/>
      <c r="HCH406" s="200"/>
      <c r="HCK406" s="200"/>
      <c r="HCN406" s="200"/>
      <c r="HCQ406" s="200"/>
      <c r="HCS406" s="200"/>
      <c r="HCU406" s="200"/>
      <c r="HCX406" s="200"/>
      <c r="HDA406" s="200"/>
      <c r="HDD406" s="200"/>
      <c r="HDG406" s="200"/>
      <c r="HDJ406" s="200"/>
      <c r="HDM406" s="200"/>
      <c r="HDP406" s="200"/>
      <c r="HDR406" s="200"/>
      <c r="HDU406" s="200"/>
      <c r="HDX406" s="200"/>
      <c r="HEA406" s="200"/>
      <c r="HEG406" s="200"/>
      <c r="HEJ406" s="200"/>
      <c r="HEL406" s="200"/>
      <c r="HFS406" s="200"/>
      <c r="HFV406" s="200"/>
      <c r="HFY406" s="200"/>
      <c r="HGB406" s="200"/>
      <c r="HGE406" s="200"/>
      <c r="HGF406" s="200"/>
      <c r="HGG406" s="200"/>
      <c r="HGJ406" s="200"/>
      <c r="HGM406" s="200"/>
      <c r="HGP406" s="200"/>
      <c r="HGS406" s="200"/>
      <c r="HGU406" s="200"/>
      <c r="HHI406" s="200"/>
      <c r="HHJ406" s="200"/>
      <c r="HHK406" s="200"/>
      <c r="HHL406" s="200"/>
      <c r="HHM406" s="200"/>
      <c r="HHN406" s="200"/>
      <c r="HHO406" s="200"/>
      <c r="HHP406" s="200"/>
      <c r="HHQ406" s="200"/>
      <c r="HHR406" s="200"/>
      <c r="HHS406" s="200"/>
      <c r="HHT406" s="200"/>
      <c r="HHU406" s="200"/>
      <c r="HHV406" s="200"/>
      <c r="HHW406" s="200"/>
      <c r="HHX406" s="200"/>
      <c r="HHY406" s="200"/>
      <c r="HHZ406" s="200"/>
      <c r="HIA406" s="200"/>
      <c r="HIG406" s="200"/>
      <c r="HIH406" s="200"/>
      <c r="HII406" s="200"/>
      <c r="HIJ406" s="200"/>
      <c r="HIK406" s="200"/>
      <c r="HIL406" s="200"/>
      <c r="HIM406" s="200"/>
      <c r="HIO406" s="200"/>
      <c r="HIP406" s="200"/>
      <c r="HIQ406" s="200"/>
      <c r="HIR406" s="200"/>
      <c r="HIS406" s="200"/>
      <c r="HIT406" s="200"/>
      <c r="HIU406" s="200"/>
      <c r="HIV406" s="200"/>
      <c r="HIY406" s="200"/>
      <c r="HJB406" s="200"/>
      <c r="HJE406" s="200"/>
      <c r="HJH406" s="200"/>
      <c r="HJK406" s="200"/>
      <c r="HJN406" s="200"/>
      <c r="HJW406" s="200"/>
      <c r="HJZ406" s="200"/>
      <c r="HKC406" s="200"/>
      <c r="HKF406" s="200"/>
      <c r="HKO406" s="200"/>
      <c r="HKU406" s="200"/>
      <c r="HKX406" s="200"/>
      <c r="HLA406" s="200"/>
      <c r="HLD406" s="200"/>
      <c r="HLJ406" s="200"/>
      <c r="HLS406" s="200"/>
      <c r="HLU406" s="200"/>
      <c r="HLV406" s="200"/>
      <c r="HLX406" s="200"/>
      <c r="HMA406" s="200"/>
      <c r="HMD406" s="200"/>
      <c r="HMG406" s="200"/>
      <c r="HMJ406" s="200"/>
      <c r="HMM406" s="200"/>
      <c r="HMO406" s="200"/>
      <c r="HMQ406" s="200"/>
      <c r="HMT406" s="200"/>
      <c r="HMW406" s="200"/>
      <c r="HMZ406" s="200"/>
      <c r="HNC406" s="200"/>
      <c r="HNF406" s="200"/>
      <c r="HNI406" s="200"/>
      <c r="HNL406" s="200"/>
      <c r="HNN406" s="200"/>
      <c r="HNQ406" s="200"/>
      <c r="HNT406" s="200"/>
      <c r="HNW406" s="200"/>
      <c r="HOC406" s="200"/>
      <c r="HOF406" s="200"/>
      <c r="HOH406" s="200"/>
      <c r="HPO406" s="200"/>
      <c r="HPR406" s="200"/>
      <c r="HPU406" s="200"/>
      <c r="HPX406" s="200"/>
      <c r="HQA406" s="200"/>
      <c r="HQB406" s="200"/>
      <c r="HQC406" s="200"/>
      <c r="HQF406" s="200"/>
      <c r="HQI406" s="200"/>
      <c r="HQL406" s="200"/>
      <c r="HQO406" s="200"/>
      <c r="HQQ406" s="200"/>
      <c r="HRE406" s="200"/>
      <c r="HRF406" s="200"/>
      <c r="HRG406" s="200"/>
      <c r="HRH406" s="200"/>
      <c r="HRI406" s="200"/>
      <c r="HRJ406" s="200"/>
      <c r="HRK406" s="200"/>
      <c r="HRL406" s="200"/>
      <c r="HRM406" s="200"/>
      <c r="HRN406" s="200"/>
      <c r="HRO406" s="200"/>
      <c r="HRP406" s="200"/>
      <c r="HRQ406" s="200"/>
      <c r="HRR406" s="200"/>
      <c r="HRS406" s="200"/>
      <c r="HRT406" s="200"/>
      <c r="HRU406" s="200"/>
      <c r="HRV406" s="200"/>
      <c r="HRW406" s="200"/>
      <c r="HSC406" s="200"/>
      <c r="HSD406" s="200"/>
      <c r="HSE406" s="200"/>
      <c r="HSF406" s="200"/>
      <c r="HSG406" s="200"/>
      <c r="HSH406" s="200"/>
      <c r="HSI406" s="200"/>
      <c r="HSK406" s="200"/>
      <c r="HSL406" s="200"/>
      <c r="HSM406" s="200"/>
      <c r="HSN406" s="200"/>
      <c r="HSO406" s="200"/>
      <c r="HSP406" s="200"/>
      <c r="HSQ406" s="200"/>
      <c r="HSR406" s="200"/>
      <c r="HSU406" s="200"/>
      <c r="HSX406" s="200"/>
      <c r="HTA406" s="200"/>
      <c r="HTD406" s="200"/>
      <c r="HTG406" s="200"/>
      <c r="HTJ406" s="200"/>
      <c r="HTS406" s="200"/>
      <c r="HTV406" s="200"/>
      <c r="HTY406" s="200"/>
      <c r="HUB406" s="200"/>
      <c r="HUK406" s="200"/>
      <c r="HUQ406" s="200"/>
      <c r="HUT406" s="200"/>
      <c r="HUW406" s="200"/>
      <c r="HUZ406" s="200"/>
      <c r="HVF406" s="200"/>
      <c r="HVO406" s="200"/>
      <c r="HVQ406" s="200"/>
      <c r="HVR406" s="200"/>
      <c r="HVT406" s="200"/>
      <c r="HVW406" s="200"/>
      <c r="HVZ406" s="200"/>
      <c r="HWC406" s="200"/>
      <c r="HWF406" s="200"/>
      <c r="HWI406" s="200"/>
      <c r="HWK406" s="200"/>
      <c r="HWM406" s="200"/>
      <c r="HWP406" s="200"/>
      <c r="HWS406" s="200"/>
      <c r="HWV406" s="200"/>
      <c r="HWY406" s="200"/>
      <c r="HXB406" s="200"/>
      <c r="HXE406" s="200"/>
      <c r="HXH406" s="200"/>
      <c r="HXJ406" s="200"/>
      <c r="HXM406" s="200"/>
      <c r="HXP406" s="200"/>
      <c r="HXS406" s="200"/>
      <c r="HXY406" s="200"/>
      <c r="HYB406" s="200"/>
      <c r="HYD406" s="200"/>
      <c r="HZK406" s="200"/>
      <c r="HZN406" s="200"/>
      <c r="HZQ406" s="200"/>
      <c r="HZT406" s="200"/>
      <c r="HZW406" s="200"/>
      <c r="HZX406" s="200"/>
      <c r="HZY406" s="200"/>
      <c r="IAB406" s="200"/>
      <c r="IAE406" s="200"/>
      <c r="IAH406" s="200"/>
      <c r="IAK406" s="200"/>
      <c r="IAM406" s="200"/>
      <c r="IBA406" s="200"/>
      <c r="IBB406" s="200"/>
      <c r="IBC406" s="200"/>
      <c r="IBD406" s="200"/>
      <c r="IBE406" s="200"/>
      <c r="IBF406" s="200"/>
      <c r="IBG406" s="200"/>
      <c r="IBH406" s="200"/>
      <c r="IBI406" s="200"/>
      <c r="IBJ406" s="200"/>
      <c r="IBK406" s="200"/>
      <c r="IBL406" s="200"/>
      <c r="IBM406" s="200"/>
      <c r="IBN406" s="200"/>
      <c r="IBO406" s="200"/>
      <c r="IBP406" s="200"/>
      <c r="IBQ406" s="200"/>
      <c r="IBR406" s="200"/>
      <c r="IBS406" s="200"/>
      <c r="IBY406" s="200"/>
      <c r="IBZ406" s="200"/>
      <c r="ICA406" s="200"/>
      <c r="ICB406" s="200"/>
      <c r="ICC406" s="200"/>
      <c r="ICD406" s="200"/>
      <c r="ICE406" s="200"/>
      <c r="ICG406" s="200"/>
      <c r="ICH406" s="200"/>
      <c r="ICI406" s="200"/>
      <c r="ICJ406" s="200"/>
      <c r="ICK406" s="200"/>
      <c r="ICL406" s="200"/>
      <c r="ICM406" s="200"/>
      <c r="ICN406" s="200"/>
      <c r="ICQ406" s="200"/>
      <c r="ICT406" s="200"/>
      <c r="ICW406" s="200"/>
      <c r="ICZ406" s="200"/>
      <c r="IDC406" s="200"/>
      <c r="IDF406" s="200"/>
      <c r="IDO406" s="200"/>
      <c r="IDR406" s="200"/>
      <c r="IDU406" s="200"/>
      <c r="IDX406" s="200"/>
      <c r="IEG406" s="200"/>
      <c r="IEM406" s="200"/>
      <c r="IEP406" s="200"/>
      <c r="IES406" s="200"/>
      <c r="IEV406" s="200"/>
      <c r="IFB406" s="200"/>
      <c r="IFK406" s="200"/>
      <c r="IFM406" s="200"/>
      <c r="IFN406" s="200"/>
      <c r="IFP406" s="200"/>
      <c r="IFS406" s="200"/>
      <c r="IFV406" s="200"/>
      <c r="IFY406" s="200"/>
      <c r="IGB406" s="200"/>
      <c r="IGE406" s="200"/>
      <c r="IGG406" s="200"/>
      <c r="IGI406" s="200"/>
      <c r="IGL406" s="200"/>
      <c r="IGO406" s="200"/>
      <c r="IGR406" s="200"/>
      <c r="IGU406" s="200"/>
      <c r="IGX406" s="200"/>
      <c r="IHA406" s="200"/>
      <c r="IHD406" s="200"/>
      <c r="IHF406" s="200"/>
      <c r="IHI406" s="200"/>
      <c r="IHL406" s="200"/>
      <c r="IHO406" s="200"/>
      <c r="IHU406" s="200"/>
      <c r="IHX406" s="200"/>
      <c r="IHZ406" s="200"/>
      <c r="IJG406" s="200"/>
      <c r="IJJ406" s="200"/>
      <c r="IJM406" s="200"/>
      <c r="IJP406" s="200"/>
      <c r="IJS406" s="200"/>
      <c r="IJT406" s="200"/>
      <c r="IJU406" s="200"/>
      <c r="IJX406" s="200"/>
      <c r="IKA406" s="200"/>
      <c r="IKD406" s="200"/>
      <c r="IKG406" s="200"/>
      <c r="IKI406" s="200"/>
      <c r="IKW406" s="200"/>
      <c r="IKX406" s="200"/>
      <c r="IKY406" s="200"/>
      <c r="IKZ406" s="200"/>
      <c r="ILA406" s="200"/>
      <c r="ILB406" s="200"/>
      <c r="ILC406" s="200"/>
      <c r="ILD406" s="200"/>
      <c r="ILE406" s="200"/>
      <c r="ILF406" s="200"/>
      <c r="ILG406" s="200"/>
      <c r="ILH406" s="200"/>
      <c r="ILI406" s="200"/>
      <c r="ILJ406" s="200"/>
      <c r="ILK406" s="200"/>
      <c r="ILL406" s="200"/>
      <c r="ILM406" s="200"/>
      <c r="ILN406" s="200"/>
      <c r="ILO406" s="200"/>
      <c r="ILU406" s="200"/>
      <c r="ILV406" s="200"/>
      <c r="ILW406" s="200"/>
      <c r="ILX406" s="200"/>
      <c r="ILY406" s="200"/>
      <c r="ILZ406" s="200"/>
      <c r="IMA406" s="200"/>
      <c r="IMC406" s="200"/>
      <c r="IMD406" s="200"/>
      <c r="IME406" s="200"/>
      <c r="IMF406" s="200"/>
      <c r="IMG406" s="200"/>
      <c r="IMH406" s="200"/>
      <c r="IMI406" s="200"/>
      <c r="IMJ406" s="200"/>
      <c r="IMM406" s="200"/>
      <c r="IMP406" s="200"/>
      <c r="IMS406" s="200"/>
      <c r="IMV406" s="200"/>
      <c r="IMY406" s="200"/>
      <c r="INB406" s="200"/>
      <c r="INK406" s="200"/>
      <c r="INN406" s="200"/>
      <c r="INQ406" s="200"/>
      <c r="INT406" s="200"/>
      <c r="IOC406" s="200"/>
      <c r="IOI406" s="200"/>
      <c r="IOL406" s="200"/>
      <c r="IOO406" s="200"/>
      <c r="IOR406" s="200"/>
      <c r="IOX406" s="200"/>
      <c r="IPG406" s="200"/>
      <c r="IPI406" s="200"/>
      <c r="IPJ406" s="200"/>
      <c r="IPL406" s="200"/>
      <c r="IPO406" s="200"/>
      <c r="IPR406" s="200"/>
      <c r="IPU406" s="200"/>
      <c r="IPX406" s="200"/>
      <c r="IQA406" s="200"/>
      <c r="IQC406" s="200"/>
      <c r="IQE406" s="200"/>
      <c r="IQH406" s="200"/>
      <c r="IQK406" s="200"/>
      <c r="IQN406" s="200"/>
      <c r="IQQ406" s="200"/>
      <c r="IQT406" s="200"/>
      <c r="IQW406" s="200"/>
      <c r="IQZ406" s="200"/>
      <c r="IRB406" s="200"/>
      <c r="IRE406" s="200"/>
      <c r="IRH406" s="200"/>
      <c r="IRK406" s="200"/>
      <c r="IRQ406" s="200"/>
      <c r="IRT406" s="200"/>
      <c r="IRV406" s="200"/>
      <c r="ITC406" s="200"/>
      <c r="ITF406" s="200"/>
      <c r="ITI406" s="200"/>
      <c r="ITL406" s="200"/>
      <c r="ITO406" s="200"/>
      <c r="ITP406" s="200"/>
      <c r="ITQ406" s="200"/>
      <c r="ITT406" s="200"/>
      <c r="ITW406" s="200"/>
      <c r="ITZ406" s="200"/>
      <c r="IUC406" s="200"/>
      <c r="IUE406" s="200"/>
      <c r="IUS406" s="200"/>
      <c r="IUT406" s="200"/>
      <c r="IUU406" s="200"/>
      <c r="IUV406" s="200"/>
      <c r="IUW406" s="200"/>
      <c r="IUX406" s="200"/>
      <c r="IUY406" s="200"/>
      <c r="IUZ406" s="200"/>
      <c r="IVA406" s="200"/>
      <c r="IVB406" s="200"/>
      <c r="IVC406" s="200"/>
      <c r="IVD406" s="200"/>
      <c r="IVE406" s="200"/>
      <c r="IVF406" s="200"/>
      <c r="IVG406" s="200"/>
      <c r="IVH406" s="200"/>
      <c r="IVI406" s="200"/>
      <c r="IVJ406" s="200"/>
      <c r="IVK406" s="200"/>
      <c r="IVQ406" s="200"/>
      <c r="IVR406" s="200"/>
      <c r="IVS406" s="200"/>
      <c r="IVT406" s="200"/>
      <c r="IVU406" s="200"/>
      <c r="IVV406" s="200"/>
      <c r="IVW406" s="200"/>
      <c r="IVY406" s="200"/>
      <c r="IVZ406" s="200"/>
      <c r="IWA406" s="200"/>
      <c r="IWB406" s="200"/>
      <c r="IWC406" s="200"/>
      <c r="IWD406" s="200"/>
      <c r="IWE406" s="200"/>
      <c r="IWF406" s="200"/>
      <c r="IWI406" s="200"/>
      <c r="IWL406" s="200"/>
      <c r="IWO406" s="200"/>
      <c r="IWR406" s="200"/>
      <c r="IWU406" s="200"/>
      <c r="IWX406" s="200"/>
      <c r="IXG406" s="200"/>
      <c r="IXJ406" s="200"/>
      <c r="IXM406" s="200"/>
      <c r="IXP406" s="200"/>
      <c r="IXY406" s="200"/>
      <c r="IYE406" s="200"/>
      <c r="IYH406" s="200"/>
      <c r="IYK406" s="200"/>
      <c r="IYN406" s="200"/>
      <c r="IYT406" s="200"/>
      <c r="IZC406" s="200"/>
      <c r="IZE406" s="200"/>
      <c r="IZF406" s="200"/>
      <c r="IZH406" s="200"/>
      <c r="IZK406" s="200"/>
      <c r="IZN406" s="200"/>
      <c r="IZQ406" s="200"/>
      <c r="IZT406" s="200"/>
      <c r="IZW406" s="200"/>
      <c r="IZY406" s="200"/>
      <c r="JAA406" s="200"/>
      <c r="JAD406" s="200"/>
      <c r="JAG406" s="200"/>
      <c r="JAJ406" s="200"/>
      <c r="JAM406" s="200"/>
      <c r="JAP406" s="200"/>
      <c r="JAS406" s="200"/>
      <c r="JAV406" s="200"/>
      <c r="JAX406" s="200"/>
      <c r="JBA406" s="200"/>
      <c r="JBD406" s="200"/>
      <c r="JBG406" s="200"/>
      <c r="JBM406" s="200"/>
      <c r="JBP406" s="200"/>
      <c r="JBR406" s="200"/>
      <c r="JCY406" s="200"/>
      <c r="JDB406" s="200"/>
      <c r="JDE406" s="200"/>
      <c r="JDH406" s="200"/>
      <c r="JDK406" s="200"/>
      <c r="JDL406" s="200"/>
      <c r="JDM406" s="200"/>
      <c r="JDP406" s="200"/>
      <c r="JDS406" s="200"/>
      <c r="JDV406" s="200"/>
      <c r="JDY406" s="200"/>
      <c r="JEA406" s="200"/>
      <c r="JEO406" s="200"/>
      <c r="JEP406" s="200"/>
      <c r="JEQ406" s="200"/>
      <c r="JER406" s="200"/>
      <c r="JES406" s="200"/>
      <c r="JET406" s="200"/>
      <c r="JEU406" s="200"/>
      <c r="JEV406" s="200"/>
      <c r="JEW406" s="200"/>
      <c r="JEX406" s="200"/>
      <c r="JEY406" s="200"/>
      <c r="JEZ406" s="200"/>
      <c r="JFA406" s="200"/>
      <c r="JFB406" s="200"/>
      <c r="JFC406" s="200"/>
      <c r="JFD406" s="200"/>
      <c r="JFE406" s="200"/>
      <c r="JFF406" s="200"/>
      <c r="JFG406" s="200"/>
      <c r="JFM406" s="200"/>
      <c r="JFN406" s="200"/>
      <c r="JFO406" s="200"/>
      <c r="JFP406" s="200"/>
      <c r="JFQ406" s="200"/>
      <c r="JFR406" s="200"/>
      <c r="JFS406" s="200"/>
      <c r="JFU406" s="200"/>
      <c r="JFV406" s="200"/>
      <c r="JFW406" s="200"/>
      <c r="JFX406" s="200"/>
      <c r="JFY406" s="200"/>
      <c r="JFZ406" s="200"/>
      <c r="JGA406" s="200"/>
      <c r="JGB406" s="200"/>
      <c r="JGE406" s="200"/>
      <c r="JGH406" s="200"/>
      <c r="JGK406" s="200"/>
      <c r="JGN406" s="200"/>
      <c r="JGQ406" s="200"/>
      <c r="JGT406" s="200"/>
      <c r="JHC406" s="200"/>
      <c r="JHF406" s="200"/>
      <c r="JHI406" s="200"/>
      <c r="JHL406" s="200"/>
      <c r="JHU406" s="200"/>
      <c r="JIA406" s="200"/>
      <c r="JID406" s="200"/>
      <c r="JIG406" s="200"/>
      <c r="JIJ406" s="200"/>
      <c r="JIP406" s="200"/>
      <c r="JIY406" s="200"/>
      <c r="JJA406" s="200"/>
      <c r="JJB406" s="200"/>
      <c r="JJD406" s="200"/>
      <c r="JJG406" s="200"/>
      <c r="JJJ406" s="200"/>
      <c r="JJM406" s="200"/>
      <c r="JJP406" s="200"/>
      <c r="JJS406" s="200"/>
      <c r="JJU406" s="200"/>
      <c r="JJW406" s="200"/>
      <c r="JJZ406" s="200"/>
      <c r="JKC406" s="200"/>
      <c r="JKF406" s="200"/>
      <c r="JKI406" s="200"/>
      <c r="JKL406" s="200"/>
      <c r="JKO406" s="200"/>
      <c r="JKR406" s="200"/>
      <c r="JKT406" s="200"/>
      <c r="JKW406" s="200"/>
      <c r="JKZ406" s="200"/>
      <c r="JLC406" s="200"/>
      <c r="JLI406" s="200"/>
      <c r="JLL406" s="200"/>
      <c r="JLN406" s="200"/>
      <c r="JMU406" s="200"/>
      <c r="JMX406" s="200"/>
      <c r="JNA406" s="200"/>
      <c r="JND406" s="200"/>
      <c r="JNG406" s="200"/>
      <c r="JNH406" s="200"/>
      <c r="JNI406" s="200"/>
      <c r="JNL406" s="200"/>
      <c r="JNO406" s="200"/>
      <c r="JNR406" s="200"/>
      <c r="JNU406" s="200"/>
      <c r="JNW406" s="200"/>
      <c r="JOK406" s="200"/>
      <c r="JOL406" s="200"/>
      <c r="JOM406" s="200"/>
      <c r="JON406" s="200"/>
      <c r="JOO406" s="200"/>
      <c r="JOP406" s="200"/>
      <c r="JOQ406" s="200"/>
      <c r="JOR406" s="200"/>
      <c r="JOS406" s="200"/>
      <c r="JOT406" s="200"/>
      <c r="JOU406" s="200"/>
      <c r="JOV406" s="200"/>
      <c r="JOW406" s="200"/>
      <c r="JOX406" s="200"/>
      <c r="JOY406" s="200"/>
      <c r="JOZ406" s="200"/>
      <c r="JPA406" s="200"/>
      <c r="JPB406" s="200"/>
      <c r="JPC406" s="200"/>
      <c r="JPI406" s="200"/>
      <c r="JPJ406" s="200"/>
      <c r="JPK406" s="200"/>
      <c r="JPL406" s="200"/>
      <c r="JPM406" s="200"/>
      <c r="JPN406" s="200"/>
      <c r="JPO406" s="200"/>
      <c r="JPQ406" s="200"/>
      <c r="JPR406" s="200"/>
      <c r="JPS406" s="200"/>
      <c r="JPT406" s="200"/>
      <c r="JPU406" s="200"/>
      <c r="JPV406" s="200"/>
      <c r="JPW406" s="200"/>
      <c r="JPX406" s="200"/>
      <c r="JQA406" s="200"/>
      <c r="JQD406" s="200"/>
      <c r="JQG406" s="200"/>
      <c r="JQJ406" s="200"/>
      <c r="JQM406" s="200"/>
      <c r="JQP406" s="200"/>
      <c r="JQY406" s="200"/>
      <c r="JRB406" s="200"/>
      <c r="JRE406" s="200"/>
      <c r="JRH406" s="200"/>
      <c r="JRQ406" s="200"/>
      <c r="JRW406" s="200"/>
      <c r="JRZ406" s="200"/>
      <c r="JSC406" s="200"/>
      <c r="JSF406" s="200"/>
      <c r="JSL406" s="200"/>
      <c r="JSU406" s="200"/>
      <c r="JSW406" s="200"/>
      <c r="JSX406" s="200"/>
      <c r="JSZ406" s="200"/>
      <c r="JTC406" s="200"/>
      <c r="JTF406" s="200"/>
      <c r="JTI406" s="200"/>
      <c r="JTL406" s="200"/>
      <c r="JTO406" s="200"/>
      <c r="JTQ406" s="200"/>
      <c r="JTS406" s="200"/>
      <c r="JTV406" s="200"/>
      <c r="JTY406" s="200"/>
      <c r="JUB406" s="200"/>
      <c r="JUE406" s="200"/>
      <c r="JUH406" s="200"/>
      <c r="JUK406" s="200"/>
      <c r="JUN406" s="200"/>
      <c r="JUP406" s="200"/>
      <c r="JUS406" s="200"/>
      <c r="JUV406" s="200"/>
      <c r="JUY406" s="200"/>
      <c r="JVE406" s="200"/>
      <c r="JVH406" s="200"/>
      <c r="JVJ406" s="200"/>
      <c r="JWQ406" s="200"/>
      <c r="JWT406" s="200"/>
      <c r="JWW406" s="200"/>
      <c r="JWZ406" s="200"/>
      <c r="JXC406" s="200"/>
      <c r="JXD406" s="200"/>
      <c r="JXE406" s="200"/>
      <c r="JXH406" s="200"/>
      <c r="JXK406" s="200"/>
      <c r="JXN406" s="200"/>
      <c r="JXQ406" s="200"/>
      <c r="JXS406" s="200"/>
      <c r="JYG406" s="200"/>
      <c r="JYH406" s="200"/>
      <c r="JYI406" s="200"/>
      <c r="JYJ406" s="200"/>
      <c r="JYK406" s="200"/>
      <c r="JYL406" s="200"/>
      <c r="JYM406" s="200"/>
      <c r="JYN406" s="200"/>
      <c r="JYO406" s="200"/>
      <c r="JYP406" s="200"/>
      <c r="JYQ406" s="200"/>
      <c r="JYR406" s="200"/>
      <c r="JYS406" s="200"/>
      <c r="JYT406" s="200"/>
      <c r="JYU406" s="200"/>
      <c r="JYV406" s="200"/>
      <c r="JYW406" s="200"/>
      <c r="JYX406" s="200"/>
      <c r="JYY406" s="200"/>
      <c r="JZE406" s="200"/>
      <c r="JZF406" s="200"/>
      <c r="JZG406" s="200"/>
      <c r="JZH406" s="200"/>
      <c r="JZI406" s="200"/>
      <c r="JZJ406" s="200"/>
      <c r="JZK406" s="200"/>
      <c r="JZM406" s="200"/>
      <c r="JZN406" s="200"/>
      <c r="JZO406" s="200"/>
      <c r="JZP406" s="200"/>
      <c r="JZQ406" s="200"/>
      <c r="JZR406" s="200"/>
      <c r="JZS406" s="200"/>
      <c r="JZT406" s="200"/>
      <c r="JZW406" s="200"/>
      <c r="JZZ406" s="200"/>
      <c r="KAC406" s="200"/>
      <c r="KAF406" s="200"/>
      <c r="KAI406" s="200"/>
      <c r="KAL406" s="200"/>
      <c r="KAU406" s="200"/>
      <c r="KAX406" s="200"/>
      <c r="KBA406" s="200"/>
      <c r="KBD406" s="200"/>
      <c r="KBM406" s="200"/>
      <c r="KBS406" s="200"/>
      <c r="KBV406" s="200"/>
      <c r="KBY406" s="200"/>
      <c r="KCB406" s="200"/>
      <c r="KCH406" s="200"/>
      <c r="KCQ406" s="200"/>
      <c r="KCS406" s="200"/>
      <c r="KCT406" s="200"/>
      <c r="KCV406" s="200"/>
      <c r="KCY406" s="200"/>
      <c r="KDB406" s="200"/>
      <c r="KDE406" s="200"/>
      <c r="KDH406" s="200"/>
      <c r="KDK406" s="200"/>
      <c r="KDM406" s="200"/>
      <c r="KDO406" s="200"/>
      <c r="KDR406" s="200"/>
      <c r="KDU406" s="200"/>
      <c r="KDX406" s="200"/>
      <c r="KEA406" s="200"/>
      <c r="KED406" s="200"/>
      <c r="KEG406" s="200"/>
      <c r="KEJ406" s="200"/>
      <c r="KEL406" s="200"/>
      <c r="KEO406" s="200"/>
      <c r="KER406" s="200"/>
      <c r="KEU406" s="200"/>
      <c r="KFA406" s="200"/>
      <c r="KFD406" s="200"/>
      <c r="KFF406" s="200"/>
      <c r="KGM406" s="200"/>
      <c r="KGP406" s="200"/>
      <c r="KGS406" s="200"/>
      <c r="KGV406" s="200"/>
      <c r="KGY406" s="200"/>
      <c r="KGZ406" s="200"/>
      <c r="KHA406" s="200"/>
      <c r="KHD406" s="200"/>
      <c r="KHG406" s="200"/>
      <c r="KHJ406" s="200"/>
      <c r="KHM406" s="200"/>
      <c r="KHO406" s="200"/>
      <c r="KIC406" s="200"/>
      <c r="KID406" s="200"/>
      <c r="KIE406" s="200"/>
      <c r="KIF406" s="200"/>
      <c r="KIG406" s="200"/>
      <c r="KIH406" s="200"/>
      <c r="KII406" s="200"/>
      <c r="KIJ406" s="200"/>
      <c r="KIK406" s="200"/>
      <c r="KIL406" s="200"/>
      <c r="KIM406" s="200"/>
      <c r="KIN406" s="200"/>
      <c r="KIO406" s="200"/>
      <c r="KIP406" s="200"/>
      <c r="KIQ406" s="200"/>
      <c r="KIR406" s="200"/>
      <c r="KIS406" s="200"/>
      <c r="KIT406" s="200"/>
      <c r="KIU406" s="200"/>
      <c r="KJA406" s="200"/>
      <c r="KJB406" s="200"/>
      <c r="KJC406" s="200"/>
      <c r="KJD406" s="200"/>
      <c r="KJE406" s="200"/>
      <c r="KJF406" s="200"/>
      <c r="KJG406" s="200"/>
      <c r="KJI406" s="200"/>
      <c r="KJJ406" s="200"/>
      <c r="KJK406" s="200"/>
      <c r="KJL406" s="200"/>
      <c r="KJM406" s="200"/>
      <c r="KJN406" s="200"/>
      <c r="KJO406" s="200"/>
      <c r="KJP406" s="200"/>
      <c r="KJS406" s="200"/>
      <c r="KJV406" s="200"/>
      <c r="KJY406" s="200"/>
      <c r="KKB406" s="200"/>
      <c r="KKE406" s="200"/>
      <c r="KKH406" s="200"/>
      <c r="KKQ406" s="200"/>
      <c r="KKT406" s="200"/>
      <c r="KKW406" s="200"/>
      <c r="KKZ406" s="200"/>
      <c r="KLI406" s="200"/>
      <c r="KLO406" s="200"/>
      <c r="KLR406" s="200"/>
      <c r="KLU406" s="200"/>
      <c r="KLX406" s="200"/>
      <c r="KMD406" s="200"/>
      <c r="KMM406" s="200"/>
      <c r="KMO406" s="200"/>
      <c r="KMP406" s="200"/>
      <c r="KMR406" s="200"/>
      <c r="KMU406" s="200"/>
      <c r="KMX406" s="200"/>
      <c r="KNA406" s="200"/>
      <c r="KND406" s="200"/>
      <c r="KNG406" s="200"/>
      <c r="KNI406" s="200"/>
      <c r="KNK406" s="200"/>
      <c r="KNN406" s="200"/>
      <c r="KNQ406" s="200"/>
      <c r="KNT406" s="200"/>
      <c r="KNW406" s="200"/>
      <c r="KNZ406" s="200"/>
      <c r="KOC406" s="200"/>
      <c r="KOF406" s="200"/>
      <c r="KOH406" s="200"/>
      <c r="KOK406" s="200"/>
      <c r="KON406" s="200"/>
      <c r="KOQ406" s="200"/>
      <c r="KOW406" s="200"/>
      <c r="KOZ406" s="200"/>
      <c r="KPB406" s="200"/>
      <c r="KQI406" s="200"/>
      <c r="KQL406" s="200"/>
      <c r="KQO406" s="200"/>
      <c r="KQR406" s="200"/>
      <c r="KQU406" s="200"/>
      <c r="KQV406" s="200"/>
      <c r="KQW406" s="200"/>
      <c r="KQZ406" s="200"/>
      <c r="KRC406" s="200"/>
      <c r="KRF406" s="200"/>
      <c r="KRI406" s="200"/>
      <c r="KRK406" s="200"/>
      <c r="KRY406" s="200"/>
      <c r="KRZ406" s="200"/>
      <c r="KSA406" s="200"/>
      <c r="KSB406" s="200"/>
      <c r="KSC406" s="200"/>
      <c r="KSD406" s="200"/>
      <c r="KSE406" s="200"/>
      <c r="KSF406" s="200"/>
      <c r="KSG406" s="200"/>
      <c r="KSH406" s="200"/>
      <c r="KSI406" s="200"/>
      <c r="KSJ406" s="200"/>
      <c r="KSK406" s="200"/>
      <c r="KSL406" s="200"/>
      <c r="KSM406" s="200"/>
      <c r="KSN406" s="200"/>
      <c r="KSO406" s="200"/>
      <c r="KSP406" s="200"/>
      <c r="KSQ406" s="200"/>
      <c r="KSW406" s="200"/>
      <c r="KSX406" s="200"/>
      <c r="KSY406" s="200"/>
      <c r="KSZ406" s="200"/>
      <c r="KTA406" s="200"/>
      <c r="KTB406" s="200"/>
      <c r="KTC406" s="200"/>
      <c r="KTE406" s="200"/>
      <c r="KTF406" s="200"/>
      <c r="KTG406" s="200"/>
      <c r="KTH406" s="200"/>
      <c r="KTI406" s="200"/>
      <c r="KTJ406" s="200"/>
      <c r="KTK406" s="200"/>
      <c r="KTL406" s="200"/>
      <c r="KTO406" s="200"/>
      <c r="KTR406" s="200"/>
      <c r="KTU406" s="200"/>
      <c r="KTX406" s="200"/>
      <c r="KUA406" s="200"/>
      <c r="KUD406" s="200"/>
      <c r="KUM406" s="200"/>
      <c r="KUP406" s="200"/>
      <c r="KUS406" s="200"/>
      <c r="KUV406" s="200"/>
      <c r="KVE406" s="200"/>
      <c r="KVK406" s="200"/>
      <c r="KVN406" s="200"/>
      <c r="KVQ406" s="200"/>
      <c r="KVT406" s="200"/>
      <c r="KVZ406" s="200"/>
      <c r="KWI406" s="200"/>
      <c r="KWK406" s="200"/>
      <c r="KWL406" s="200"/>
      <c r="KWN406" s="200"/>
      <c r="KWQ406" s="200"/>
      <c r="KWT406" s="200"/>
      <c r="KWW406" s="200"/>
      <c r="KWZ406" s="200"/>
      <c r="KXC406" s="200"/>
      <c r="KXE406" s="200"/>
      <c r="KXG406" s="200"/>
      <c r="KXJ406" s="200"/>
      <c r="KXM406" s="200"/>
      <c r="KXP406" s="200"/>
      <c r="KXS406" s="200"/>
      <c r="KXV406" s="200"/>
      <c r="KXY406" s="200"/>
      <c r="KYB406" s="200"/>
      <c r="KYD406" s="200"/>
      <c r="KYG406" s="200"/>
      <c r="KYJ406" s="200"/>
      <c r="KYM406" s="200"/>
      <c r="KYS406" s="200"/>
      <c r="KYV406" s="200"/>
      <c r="KYX406" s="200"/>
      <c r="LAE406" s="200"/>
      <c r="LAH406" s="200"/>
      <c r="LAK406" s="200"/>
      <c r="LAN406" s="200"/>
      <c r="LAQ406" s="200"/>
      <c r="LAR406" s="200"/>
      <c r="LAS406" s="200"/>
      <c r="LAV406" s="200"/>
      <c r="LAY406" s="200"/>
      <c r="LBB406" s="200"/>
      <c r="LBE406" s="200"/>
      <c r="LBG406" s="200"/>
      <c r="LBU406" s="200"/>
      <c r="LBV406" s="200"/>
      <c r="LBW406" s="200"/>
      <c r="LBX406" s="200"/>
      <c r="LBY406" s="200"/>
      <c r="LBZ406" s="200"/>
      <c r="LCA406" s="200"/>
      <c r="LCB406" s="200"/>
      <c r="LCC406" s="200"/>
      <c r="LCD406" s="200"/>
      <c r="LCE406" s="200"/>
      <c r="LCF406" s="200"/>
      <c r="LCG406" s="200"/>
      <c r="LCH406" s="200"/>
      <c r="LCI406" s="200"/>
      <c r="LCJ406" s="200"/>
      <c r="LCK406" s="200"/>
      <c r="LCL406" s="200"/>
      <c r="LCM406" s="200"/>
      <c r="LCS406" s="200"/>
      <c r="LCT406" s="200"/>
      <c r="LCU406" s="200"/>
      <c r="LCV406" s="200"/>
      <c r="LCW406" s="200"/>
      <c r="LCX406" s="200"/>
      <c r="LCY406" s="200"/>
      <c r="LDA406" s="200"/>
      <c r="LDB406" s="200"/>
      <c r="LDC406" s="200"/>
      <c r="LDD406" s="200"/>
      <c r="LDE406" s="200"/>
      <c r="LDF406" s="200"/>
      <c r="LDG406" s="200"/>
      <c r="LDH406" s="200"/>
      <c r="LDK406" s="200"/>
      <c r="LDN406" s="200"/>
      <c r="LDQ406" s="200"/>
      <c r="LDT406" s="200"/>
      <c r="LDW406" s="200"/>
      <c r="LDZ406" s="200"/>
      <c r="LEI406" s="200"/>
      <c r="LEL406" s="200"/>
      <c r="LEO406" s="200"/>
      <c r="LER406" s="200"/>
      <c r="LFA406" s="200"/>
      <c r="LFG406" s="200"/>
      <c r="LFJ406" s="200"/>
      <c r="LFM406" s="200"/>
      <c r="LFP406" s="200"/>
      <c r="LFV406" s="200"/>
      <c r="LGE406" s="200"/>
      <c r="LGG406" s="200"/>
      <c r="LGH406" s="200"/>
      <c r="LGJ406" s="200"/>
      <c r="LGM406" s="200"/>
      <c r="LGP406" s="200"/>
      <c r="LGS406" s="200"/>
      <c r="LGV406" s="200"/>
      <c r="LGY406" s="200"/>
      <c r="LHA406" s="200"/>
      <c r="LHC406" s="200"/>
      <c r="LHF406" s="200"/>
      <c r="LHI406" s="200"/>
      <c r="LHL406" s="200"/>
      <c r="LHO406" s="200"/>
      <c r="LHR406" s="200"/>
      <c r="LHU406" s="200"/>
      <c r="LHX406" s="200"/>
      <c r="LHZ406" s="200"/>
      <c r="LIC406" s="200"/>
      <c r="LIF406" s="200"/>
      <c r="LII406" s="200"/>
      <c r="LIO406" s="200"/>
      <c r="LIR406" s="200"/>
      <c r="LIT406" s="200"/>
      <c r="LKA406" s="200"/>
      <c r="LKD406" s="200"/>
      <c r="LKG406" s="200"/>
      <c r="LKJ406" s="200"/>
      <c r="LKM406" s="200"/>
      <c r="LKN406" s="200"/>
      <c r="LKO406" s="200"/>
      <c r="LKR406" s="200"/>
      <c r="LKU406" s="200"/>
      <c r="LKX406" s="200"/>
      <c r="LLA406" s="200"/>
      <c r="LLC406" s="200"/>
      <c r="LLQ406" s="200"/>
      <c r="LLR406" s="200"/>
      <c r="LLS406" s="200"/>
      <c r="LLT406" s="200"/>
      <c r="LLU406" s="200"/>
      <c r="LLV406" s="200"/>
      <c r="LLW406" s="200"/>
      <c r="LLX406" s="200"/>
      <c r="LLY406" s="200"/>
      <c r="LLZ406" s="200"/>
      <c r="LMA406" s="200"/>
      <c r="LMB406" s="200"/>
      <c r="LMC406" s="200"/>
      <c r="LMD406" s="200"/>
      <c r="LME406" s="200"/>
      <c r="LMF406" s="200"/>
      <c r="LMG406" s="200"/>
      <c r="LMH406" s="200"/>
      <c r="LMI406" s="200"/>
      <c r="LMO406" s="200"/>
      <c r="LMP406" s="200"/>
      <c r="LMQ406" s="200"/>
      <c r="LMR406" s="200"/>
      <c r="LMS406" s="200"/>
      <c r="LMT406" s="200"/>
      <c r="LMU406" s="200"/>
      <c r="LMW406" s="200"/>
      <c r="LMX406" s="200"/>
      <c r="LMY406" s="200"/>
      <c r="LMZ406" s="200"/>
      <c r="LNA406" s="200"/>
      <c r="LNB406" s="200"/>
      <c r="LNC406" s="200"/>
      <c r="LND406" s="200"/>
      <c r="LNG406" s="200"/>
      <c r="LNJ406" s="200"/>
      <c r="LNM406" s="200"/>
      <c r="LNP406" s="200"/>
      <c r="LNS406" s="200"/>
      <c r="LNV406" s="200"/>
      <c r="LOE406" s="200"/>
      <c r="LOH406" s="200"/>
      <c r="LOK406" s="200"/>
      <c r="LON406" s="200"/>
      <c r="LOW406" s="200"/>
      <c r="LPC406" s="200"/>
      <c r="LPF406" s="200"/>
      <c r="LPI406" s="200"/>
      <c r="LPL406" s="200"/>
      <c r="LPR406" s="200"/>
      <c r="LQA406" s="200"/>
      <c r="LQC406" s="200"/>
      <c r="LQD406" s="200"/>
      <c r="LQF406" s="200"/>
      <c r="LQI406" s="200"/>
      <c r="LQL406" s="200"/>
      <c r="LQO406" s="200"/>
      <c r="LQR406" s="200"/>
      <c r="LQU406" s="200"/>
      <c r="LQW406" s="200"/>
      <c r="LQY406" s="200"/>
      <c r="LRB406" s="200"/>
      <c r="LRE406" s="200"/>
      <c r="LRH406" s="200"/>
      <c r="LRK406" s="200"/>
      <c r="LRN406" s="200"/>
      <c r="LRQ406" s="200"/>
      <c r="LRT406" s="200"/>
      <c r="LRV406" s="200"/>
      <c r="LRY406" s="200"/>
      <c r="LSB406" s="200"/>
      <c r="LSE406" s="200"/>
      <c r="LSK406" s="200"/>
      <c r="LSN406" s="200"/>
      <c r="LSP406" s="200"/>
      <c r="LTW406" s="200"/>
      <c r="LTZ406" s="200"/>
      <c r="LUC406" s="200"/>
      <c r="LUF406" s="200"/>
      <c r="LUI406" s="200"/>
      <c r="LUJ406" s="200"/>
      <c r="LUK406" s="200"/>
      <c r="LUN406" s="200"/>
      <c r="LUQ406" s="200"/>
      <c r="LUT406" s="200"/>
      <c r="LUW406" s="200"/>
      <c r="LUY406" s="200"/>
      <c r="LVM406" s="200"/>
      <c r="LVN406" s="200"/>
      <c r="LVO406" s="200"/>
      <c r="LVP406" s="200"/>
      <c r="LVQ406" s="200"/>
      <c r="LVR406" s="200"/>
      <c r="LVS406" s="200"/>
      <c r="LVT406" s="200"/>
      <c r="LVU406" s="200"/>
      <c r="LVV406" s="200"/>
      <c r="LVW406" s="200"/>
      <c r="LVX406" s="200"/>
      <c r="LVY406" s="200"/>
      <c r="LVZ406" s="200"/>
      <c r="LWA406" s="200"/>
      <c r="LWB406" s="200"/>
      <c r="LWC406" s="200"/>
      <c r="LWD406" s="200"/>
      <c r="LWE406" s="200"/>
      <c r="LWK406" s="200"/>
      <c r="LWL406" s="200"/>
      <c r="LWM406" s="200"/>
      <c r="LWN406" s="200"/>
      <c r="LWO406" s="200"/>
      <c r="LWP406" s="200"/>
      <c r="LWQ406" s="200"/>
      <c r="LWS406" s="200"/>
      <c r="LWT406" s="200"/>
      <c r="LWU406" s="200"/>
      <c r="LWV406" s="200"/>
      <c r="LWW406" s="200"/>
      <c r="LWX406" s="200"/>
      <c r="LWY406" s="200"/>
      <c r="LWZ406" s="200"/>
      <c r="LXC406" s="200"/>
      <c r="LXF406" s="200"/>
      <c r="LXI406" s="200"/>
      <c r="LXL406" s="200"/>
      <c r="LXO406" s="200"/>
      <c r="LXR406" s="200"/>
      <c r="LYA406" s="200"/>
      <c r="LYD406" s="200"/>
      <c r="LYG406" s="200"/>
      <c r="LYJ406" s="200"/>
      <c r="LYS406" s="200"/>
      <c r="LYY406" s="200"/>
      <c r="LZB406" s="200"/>
      <c r="LZE406" s="200"/>
      <c r="LZH406" s="200"/>
      <c r="LZN406" s="200"/>
      <c r="LZW406" s="200"/>
      <c r="LZY406" s="200"/>
      <c r="LZZ406" s="200"/>
      <c r="MAB406" s="200"/>
      <c r="MAE406" s="200"/>
      <c r="MAH406" s="200"/>
      <c r="MAK406" s="200"/>
      <c r="MAN406" s="200"/>
      <c r="MAQ406" s="200"/>
      <c r="MAS406" s="200"/>
      <c r="MAU406" s="200"/>
      <c r="MAX406" s="200"/>
      <c r="MBA406" s="200"/>
      <c r="MBD406" s="200"/>
      <c r="MBG406" s="200"/>
      <c r="MBJ406" s="200"/>
      <c r="MBM406" s="200"/>
      <c r="MBP406" s="200"/>
      <c r="MBR406" s="200"/>
      <c r="MBU406" s="200"/>
      <c r="MBX406" s="200"/>
      <c r="MCA406" s="200"/>
      <c r="MCG406" s="200"/>
      <c r="MCJ406" s="200"/>
      <c r="MCL406" s="200"/>
      <c r="MDS406" s="200"/>
      <c r="MDV406" s="200"/>
      <c r="MDY406" s="200"/>
      <c r="MEB406" s="200"/>
      <c r="MEE406" s="200"/>
      <c r="MEF406" s="200"/>
      <c r="MEG406" s="200"/>
      <c r="MEJ406" s="200"/>
      <c r="MEM406" s="200"/>
      <c r="MEP406" s="200"/>
      <c r="MES406" s="200"/>
      <c r="MEU406" s="200"/>
      <c r="MFI406" s="200"/>
      <c r="MFJ406" s="200"/>
      <c r="MFK406" s="200"/>
      <c r="MFL406" s="200"/>
      <c r="MFM406" s="200"/>
      <c r="MFN406" s="200"/>
      <c r="MFO406" s="200"/>
      <c r="MFP406" s="200"/>
      <c r="MFQ406" s="200"/>
      <c r="MFR406" s="200"/>
      <c r="MFS406" s="200"/>
      <c r="MFT406" s="200"/>
      <c r="MFU406" s="200"/>
      <c r="MFV406" s="200"/>
      <c r="MFW406" s="200"/>
      <c r="MFX406" s="200"/>
      <c r="MFY406" s="200"/>
      <c r="MFZ406" s="200"/>
      <c r="MGA406" s="200"/>
      <c r="MGG406" s="200"/>
      <c r="MGH406" s="200"/>
      <c r="MGI406" s="200"/>
      <c r="MGJ406" s="200"/>
      <c r="MGK406" s="200"/>
      <c r="MGL406" s="200"/>
      <c r="MGM406" s="200"/>
      <c r="MGO406" s="200"/>
      <c r="MGP406" s="200"/>
      <c r="MGQ406" s="200"/>
      <c r="MGR406" s="200"/>
      <c r="MGS406" s="200"/>
      <c r="MGT406" s="200"/>
      <c r="MGU406" s="200"/>
      <c r="MGV406" s="200"/>
      <c r="MGY406" s="200"/>
      <c r="MHB406" s="200"/>
      <c r="MHE406" s="200"/>
      <c r="MHH406" s="200"/>
      <c r="MHK406" s="200"/>
      <c r="MHN406" s="200"/>
      <c r="MHW406" s="200"/>
      <c r="MHZ406" s="200"/>
      <c r="MIC406" s="200"/>
      <c r="MIF406" s="200"/>
      <c r="MIO406" s="200"/>
      <c r="MIU406" s="200"/>
      <c r="MIX406" s="200"/>
      <c r="MJA406" s="200"/>
      <c r="MJD406" s="200"/>
      <c r="MJJ406" s="200"/>
      <c r="MJS406" s="200"/>
      <c r="MJU406" s="200"/>
      <c r="MJV406" s="200"/>
      <c r="MJX406" s="200"/>
      <c r="MKA406" s="200"/>
      <c r="MKD406" s="200"/>
      <c r="MKG406" s="200"/>
      <c r="MKJ406" s="200"/>
      <c r="MKM406" s="200"/>
      <c r="MKO406" s="200"/>
      <c r="MKQ406" s="200"/>
      <c r="MKT406" s="200"/>
      <c r="MKW406" s="200"/>
      <c r="MKZ406" s="200"/>
      <c r="MLC406" s="200"/>
      <c r="MLF406" s="200"/>
      <c r="MLI406" s="200"/>
      <c r="MLL406" s="200"/>
      <c r="MLN406" s="200"/>
      <c r="MLQ406" s="200"/>
      <c r="MLT406" s="200"/>
      <c r="MLW406" s="200"/>
      <c r="MMC406" s="200"/>
      <c r="MMF406" s="200"/>
      <c r="MMH406" s="200"/>
      <c r="MNO406" s="200"/>
      <c r="MNR406" s="200"/>
      <c r="MNU406" s="200"/>
      <c r="MNX406" s="200"/>
      <c r="MOA406" s="200"/>
      <c r="MOB406" s="200"/>
      <c r="MOC406" s="200"/>
      <c r="MOF406" s="200"/>
      <c r="MOI406" s="200"/>
      <c r="MOL406" s="200"/>
      <c r="MOO406" s="200"/>
      <c r="MOQ406" s="200"/>
      <c r="MPE406" s="200"/>
      <c r="MPF406" s="200"/>
      <c r="MPG406" s="200"/>
      <c r="MPH406" s="200"/>
      <c r="MPI406" s="200"/>
      <c r="MPJ406" s="200"/>
      <c r="MPK406" s="200"/>
      <c r="MPL406" s="200"/>
      <c r="MPM406" s="200"/>
      <c r="MPN406" s="200"/>
      <c r="MPO406" s="200"/>
      <c r="MPP406" s="200"/>
      <c r="MPQ406" s="200"/>
      <c r="MPR406" s="200"/>
      <c r="MPS406" s="200"/>
      <c r="MPT406" s="200"/>
      <c r="MPU406" s="200"/>
      <c r="MPV406" s="200"/>
      <c r="MPW406" s="200"/>
      <c r="MQC406" s="200"/>
      <c r="MQD406" s="200"/>
      <c r="MQE406" s="200"/>
      <c r="MQF406" s="200"/>
      <c r="MQG406" s="200"/>
      <c r="MQH406" s="200"/>
      <c r="MQI406" s="200"/>
      <c r="MQK406" s="200"/>
      <c r="MQL406" s="200"/>
      <c r="MQM406" s="200"/>
      <c r="MQN406" s="200"/>
      <c r="MQO406" s="200"/>
      <c r="MQP406" s="200"/>
      <c r="MQQ406" s="200"/>
      <c r="MQR406" s="200"/>
      <c r="MQU406" s="200"/>
      <c r="MQX406" s="200"/>
      <c r="MRA406" s="200"/>
      <c r="MRD406" s="200"/>
      <c r="MRG406" s="200"/>
      <c r="MRJ406" s="200"/>
      <c r="MRS406" s="200"/>
      <c r="MRV406" s="200"/>
      <c r="MRY406" s="200"/>
      <c r="MSB406" s="200"/>
      <c r="MSK406" s="200"/>
      <c r="MSQ406" s="200"/>
      <c r="MST406" s="200"/>
      <c r="MSW406" s="200"/>
      <c r="MSZ406" s="200"/>
      <c r="MTF406" s="200"/>
      <c r="MTO406" s="200"/>
      <c r="MTQ406" s="200"/>
      <c r="MTR406" s="200"/>
      <c r="MTT406" s="200"/>
      <c r="MTW406" s="200"/>
      <c r="MTZ406" s="200"/>
      <c r="MUC406" s="200"/>
      <c r="MUF406" s="200"/>
      <c r="MUI406" s="200"/>
      <c r="MUK406" s="200"/>
      <c r="MUM406" s="200"/>
      <c r="MUP406" s="200"/>
      <c r="MUS406" s="200"/>
      <c r="MUV406" s="200"/>
      <c r="MUY406" s="200"/>
      <c r="MVB406" s="200"/>
      <c r="MVE406" s="200"/>
      <c r="MVH406" s="200"/>
      <c r="MVJ406" s="200"/>
      <c r="MVM406" s="200"/>
      <c r="MVP406" s="200"/>
      <c r="MVS406" s="200"/>
      <c r="MVY406" s="200"/>
      <c r="MWB406" s="200"/>
      <c r="MWD406" s="200"/>
      <c r="MXK406" s="200"/>
      <c r="MXN406" s="200"/>
      <c r="MXQ406" s="200"/>
      <c r="MXT406" s="200"/>
      <c r="MXW406" s="200"/>
      <c r="MXX406" s="200"/>
      <c r="MXY406" s="200"/>
      <c r="MYB406" s="200"/>
      <c r="MYE406" s="200"/>
      <c r="MYH406" s="200"/>
      <c r="MYK406" s="200"/>
      <c r="MYM406" s="200"/>
      <c r="MZA406" s="200"/>
      <c r="MZB406" s="200"/>
      <c r="MZC406" s="200"/>
      <c r="MZD406" s="200"/>
      <c r="MZE406" s="200"/>
      <c r="MZF406" s="200"/>
      <c r="MZG406" s="200"/>
      <c r="MZH406" s="200"/>
      <c r="MZI406" s="200"/>
      <c r="MZJ406" s="200"/>
      <c r="MZK406" s="200"/>
      <c r="MZL406" s="200"/>
      <c r="MZM406" s="200"/>
      <c r="MZN406" s="200"/>
      <c r="MZO406" s="200"/>
      <c r="MZP406" s="200"/>
      <c r="MZQ406" s="200"/>
      <c r="MZR406" s="200"/>
      <c r="MZS406" s="200"/>
      <c r="MZY406" s="200"/>
      <c r="MZZ406" s="200"/>
      <c r="NAA406" s="200"/>
      <c r="NAB406" s="200"/>
      <c r="NAC406" s="200"/>
      <c r="NAD406" s="200"/>
      <c r="NAE406" s="200"/>
      <c r="NAG406" s="200"/>
      <c r="NAH406" s="200"/>
      <c r="NAI406" s="200"/>
      <c r="NAJ406" s="200"/>
      <c r="NAK406" s="200"/>
      <c r="NAL406" s="200"/>
      <c r="NAM406" s="200"/>
      <c r="NAN406" s="200"/>
      <c r="NAQ406" s="200"/>
      <c r="NAT406" s="200"/>
      <c r="NAW406" s="200"/>
      <c r="NAZ406" s="200"/>
      <c r="NBC406" s="200"/>
      <c r="NBF406" s="200"/>
      <c r="NBO406" s="200"/>
      <c r="NBR406" s="200"/>
      <c r="NBU406" s="200"/>
      <c r="NBX406" s="200"/>
      <c r="NCG406" s="200"/>
      <c r="NCM406" s="200"/>
      <c r="NCP406" s="200"/>
      <c r="NCS406" s="200"/>
      <c r="NCV406" s="200"/>
      <c r="NDB406" s="200"/>
      <c r="NDK406" s="200"/>
      <c r="NDM406" s="200"/>
      <c r="NDN406" s="200"/>
      <c r="NDP406" s="200"/>
      <c r="NDS406" s="200"/>
      <c r="NDV406" s="200"/>
      <c r="NDY406" s="200"/>
      <c r="NEB406" s="200"/>
      <c r="NEE406" s="200"/>
      <c r="NEG406" s="200"/>
      <c r="NEI406" s="200"/>
      <c r="NEL406" s="200"/>
      <c r="NEO406" s="200"/>
      <c r="NER406" s="200"/>
      <c r="NEU406" s="200"/>
      <c r="NEX406" s="200"/>
      <c r="NFA406" s="200"/>
      <c r="NFD406" s="200"/>
      <c r="NFF406" s="200"/>
      <c r="NFI406" s="200"/>
      <c r="NFL406" s="200"/>
      <c r="NFO406" s="200"/>
      <c r="NFU406" s="200"/>
      <c r="NFX406" s="200"/>
      <c r="NFZ406" s="200"/>
      <c r="NHG406" s="200"/>
      <c r="NHJ406" s="200"/>
      <c r="NHM406" s="200"/>
      <c r="NHP406" s="200"/>
      <c r="NHS406" s="200"/>
      <c r="NHT406" s="200"/>
      <c r="NHU406" s="200"/>
      <c r="NHX406" s="200"/>
      <c r="NIA406" s="200"/>
      <c r="NID406" s="200"/>
      <c r="NIG406" s="200"/>
      <c r="NII406" s="200"/>
      <c r="NIW406" s="200"/>
      <c r="NIX406" s="200"/>
      <c r="NIY406" s="200"/>
      <c r="NIZ406" s="200"/>
      <c r="NJA406" s="200"/>
      <c r="NJB406" s="200"/>
      <c r="NJC406" s="200"/>
      <c r="NJD406" s="200"/>
      <c r="NJE406" s="200"/>
      <c r="NJF406" s="200"/>
      <c r="NJG406" s="200"/>
      <c r="NJH406" s="200"/>
      <c r="NJI406" s="200"/>
      <c r="NJJ406" s="200"/>
      <c r="NJK406" s="200"/>
      <c r="NJL406" s="200"/>
      <c r="NJM406" s="200"/>
      <c r="NJN406" s="200"/>
      <c r="NJO406" s="200"/>
      <c r="NJU406" s="200"/>
      <c r="NJV406" s="200"/>
      <c r="NJW406" s="200"/>
      <c r="NJX406" s="200"/>
      <c r="NJY406" s="200"/>
      <c r="NJZ406" s="200"/>
      <c r="NKA406" s="200"/>
      <c r="NKC406" s="200"/>
      <c r="NKD406" s="200"/>
      <c r="NKE406" s="200"/>
      <c r="NKF406" s="200"/>
      <c r="NKG406" s="200"/>
      <c r="NKH406" s="200"/>
      <c r="NKI406" s="200"/>
      <c r="NKJ406" s="200"/>
      <c r="NKM406" s="200"/>
      <c r="NKP406" s="200"/>
      <c r="NKS406" s="200"/>
      <c r="NKV406" s="200"/>
      <c r="NKY406" s="200"/>
      <c r="NLB406" s="200"/>
      <c r="NLK406" s="200"/>
      <c r="NLN406" s="200"/>
      <c r="NLQ406" s="200"/>
      <c r="NLT406" s="200"/>
      <c r="NMC406" s="200"/>
      <c r="NMI406" s="200"/>
      <c r="NML406" s="200"/>
      <c r="NMO406" s="200"/>
      <c r="NMR406" s="200"/>
      <c r="NMX406" s="200"/>
      <c r="NNG406" s="200"/>
      <c r="NNI406" s="200"/>
      <c r="NNJ406" s="200"/>
      <c r="NNL406" s="200"/>
      <c r="NNO406" s="200"/>
      <c r="NNR406" s="200"/>
      <c r="NNU406" s="200"/>
      <c r="NNX406" s="200"/>
      <c r="NOA406" s="200"/>
      <c r="NOC406" s="200"/>
      <c r="NOE406" s="200"/>
      <c r="NOH406" s="200"/>
      <c r="NOK406" s="200"/>
      <c r="NON406" s="200"/>
      <c r="NOQ406" s="200"/>
      <c r="NOT406" s="200"/>
      <c r="NOW406" s="200"/>
      <c r="NOZ406" s="200"/>
      <c r="NPB406" s="200"/>
      <c r="NPE406" s="200"/>
      <c r="NPH406" s="200"/>
      <c r="NPK406" s="200"/>
      <c r="NPQ406" s="200"/>
      <c r="NPT406" s="200"/>
      <c r="NPV406" s="200"/>
      <c r="NRC406" s="200"/>
      <c r="NRF406" s="200"/>
      <c r="NRI406" s="200"/>
      <c r="NRL406" s="200"/>
      <c r="NRO406" s="200"/>
      <c r="NRP406" s="200"/>
      <c r="NRQ406" s="200"/>
      <c r="NRT406" s="200"/>
      <c r="NRW406" s="200"/>
      <c r="NRZ406" s="200"/>
      <c r="NSC406" s="200"/>
      <c r="NSE406" s="200"/>
      <c r="NSS406" s="200"/>
      <c r="NST406" s="200"/>
      <c r="NSU406" s="200"/>
      <c r="NSV406" s="200"/>
      <c r="NSW406" s="200"/>
      <c r="NSX406" s="200"/>
      <c r="NSY406" s="200"/>
      <c r="NSZ406" s="200"/>
      <c r="NTA406" s="200"/>
      <c r="NTB406" s="200"/>
      <c r="NTC406" s="200"/>
      <c r="NTD406" s="200"/>
      <c r="NTE406" s="200"/>
      <c r="NTF406" s="200"/>
      <c r="NTG406" s="200"/>
      <c r="NTH406" s="200"/>
      <c r="NTI406" s="200"/>
      <c r="NTJ406" s="200"/>
      <c r="NTK406" s="200"/>
      <c r="NTQ406" s="200"/>
      <c r="NTR406" s="200"/>
      <c r="NTS406" s="200"/>
      <c r="NTT406" s="200"/>
      <c r="NTU406" s="200"/>
      <c r="NTV406" s="200"/>
      <c r="NTW406" s="200"/>
      <c r="NTY406" s="200"/>
      <c r="NTZ406" s="200"/>
      <c r="NUA406" s="200"/>
      <c r="NUB406" s="200"/>
      <c r="NUC406" s="200"/>
      <c r="NUD406" s="200"/>
      <c r="NUE406" s="200"/>
      <c r="NUF406" s="200"/>
      <c r="NUI406" s="200"/>
      <c r="NUL406" s="200"/>
      <c r="NUO406" s="200"/>
      <c r="NUR406" s="200"/>
      <c r="NUU406" s="200"/>
      <c r="NUX406" s="200"/>
      <c r="NVG406" s="200"/>
      <c r="NVJ406" s="200"/>
      <c r="NVM406" s="200"/>
      <c r="NVP406" s="200"/>
      <c r="NVY406" s="200"/>
      <c r="NWE406" s="200"/>
      <c r="NWH406" s="200"/>
      <c r="NWK406" s="200"/>
      <c r="NWN406" s="200"/>
      <c r="NWT406" s="200"/>
      <c r="NXC406" s="200"/>
      <c r="NXE406" s="200"/>
      <c r="NXF406" s="200"/>
      <c r="NXH406" s="200"/>
      <c r="NXK406" s="200"/>
      <c r="NXN406" s="200"/>
      <c r="NXQ406" s="200"/>
      <c r="NXT406" s="200"/>
      <c r="NXW406" s="200"/>
      <c r="NXY406" s="200"/>
      <c r="NYA406" s="200"/>
      <c r="NYD406" s="200"/>
      <c r="NYG406" s="200"/>
      <c r="NYJ406" s="200"/>
      <c r="NYM406" s="200"/>
      <c r="NYP406" s="200"/>
      <c r="NYS406" s="200"/>
      <c r="NYV406" s="200"/>
      <c r="NYX406" s="200"/>
      <c r="NZA406" s="200"/>
      <c r="NZD406" s="200"/>
      <c r="NZG406" s="200"/>
      <c r="NZM406" s="200"/>
      <c r="NZP406" s="200"/>
      <c r="NZR406" s="200"/>
      <c r="OAY406" s="200"/>
      <c r="OBB406" s="200"/>
      <c r="OBE406" s="200"/>
      <c r="OBH406" s="200"/>
      <c r="OBK406" s="200"/>
      <c r="OBL406" s="200"/>
      <c r="OBM406" s="200"/>
      <c r="OBP406" s="200"/>
      <c r="OBS406" s="200"/>
      <c r="OBV406" s="200"/>
      <c r="OBY406" s="200"/>
      <c r="OCA406" s="200"/>
      <c r="OCO406" s="200"/>
      <c r="OCP406" s="200"/>
      <c r="OCQ406" s="200"/>
      <c r="OCR406" s="200"/>
      <c r="OCS406" s="200"/>
      <c r="OCT406" s="200"/>
      <c r="OCU406" s="200"/>
      <c r="OCV406" s="200"/>
      <c r="OCW406" s="200"/>
      <c r="OCX406" s="200"/>
      <c r="OCY406" s="200"/>
      <c r="OCZ406" s="200"/>
      <c r="ODA406" s="200"/>
      <c r="ODB406" s="200"/>
      <c r="ODC406" s="200"/>
      <c r="ODD406" s="200"/>
      <c r="ODE406" s="200"/>
      <c r="ODF406" s="200"/>
      <c r="ODG406" s="200"/>
      <c r="ODM406" s="200"/>
      <c r="ODN406" s="200"/>
      <c r="ODO406" s="200"/>
      <c r="ODP406" s="200"/>
      <c r="ODQ406" s="200"/>
      <c r="ODR406" s="200"/>
      <c r="ODS406" s="200"/>
      <c r="ODU406" s="200"/>
      <c r="ODV406" s="200"/>
      <c r="ODW406" s="200"/>
      <c r="ODX406" s="200"/>
      <c r="ODY406" s="200"/>
      <c r="ODZ406" s="200"/>
      <c r="OEA406" s="200"/>
      <c r="OEB406" s="200"/>
      <c r="OEE406" s="200"/>
      <c r="OEH406" s="200"/>
      <c r="OEK406" s="200"/>
      <c r="OEN406" s="200"/>
      <c r="OEQ406" s="200"/>
      <c r="OET406" s="200"/>
      <c r="OFC406" s="200"/>
      <c r="OFF406" s="200"/>
      <c r="OFI406" s="200"/>
      <c r="OFL406" s="200"/>
      <c r="OFU406" s="200"/>
      <c r="OGA406" s="200"/>
      <c r="OGD406" s="200"/>
      <c r="OGG406" s="200"/>
      <c r="OGJ406" s="200"/>
      <c r="OGP406" s="200"/>
      <c r="OGY406" s="200"/>
      <c r="OHA406" s="200"/>
      <c r="OHB406" s="200"/>
      <c r="OHD406" s="200"/>
      <c r="OHG406" s="200"/>
      <c r="OHJ406" s="200"/>
      <c r="OHM406" s="200"/>
      <c r="OHP406" s="200"/>
      <c r="OHS406" s="200"/>
      <c r="OHU406" s="200"/>
      <c r="OHW406" s="200"/>
      <c r="OHZ406" s="200"/>
      <c r="OIC406" s="200"/>
      <c r="OIF406" s="200"/>
      <c r="OII406" s="200"/>
      <c r="OIL406" s="200"/>
      <c r="OIO406" s="200"/>
      <c r="OIR406" s="200"/>
      <c r="OIT406" s="200"/>
      <c r="OIW406" s="200"/>
      <c r="OIZ406" s="200"/>
      <c r="OJC406" s="200"/>
      <c r="OJI406" s="200"/>
      <c r="OJL406" s="200"/>
      <c r="OJN406" s="200"/>
      <c r="OKU406" s="200"/>
      <c r="OKX406" s="200"/>
      <c r="OLA406" s="200"/>
      <c r="OLD406" s="200"/>
      <c r="OLG406" s="200"/>
      <c r="OLH406" s="200"/>
      <c r="OLI406" s="200"/>
      <c r="OLL406" s="200"/>
      <c r="OLO406" s="200"/>
      <c r="OLR406" s="200"/>
      <c r="OLU406" s="200"/>
      <c r="OLW406" s="200"/>
      <c r="OMK406" s="200"/>
      <c r="OML406" s="200"/>
      <c r="OMM406" s="200"/>
      <c r="OMN406" s="200"/>
      <c r="OMO406" s="200"/>
      <c r="OMP406" s="200"/>
      <c r="OMQ406" s="200"/>
      <c r="OMR406" s="200"/>
      <c r="OMS406" s="200"/>
      <c r="OMT406" s="200"/>
      <c r="OMU406" s="200"/>
      <c r="OMV406" s="200"/>
      <c r="OMW406" s="200"/>
      <c r="OMX406" s="200"/>
      <c r="OMY406" s="200"/>
      <c r="OMZ406" s="200"/>
      <c r="ONA406" s="200"/>
      <c r="ONB406" s="200"/>
      <c r="ONC406" s="200"/>
      <c r="ONI406" s="200"/>
      <c r="ONJ406" s="200"/>
      <c r="ONK406" s="200"/>
      <c r="ONL406" s="200"/>
      <c r="ONM406" s="200"/>
      <c r="ONN406" s="200"/>
      <c r="ONO406" s="200"/>
      <c r="ONQ406" s="200"/>
      <c r="ONR406" s="200"/>
      <c r="ONS406" s="200"/>
      <c r="ONT406" s="200"/>
      <c r="ONU406" s="200"/>
      <c r="ONV406" s="200"/>
      <c r="ONW406" s="200"/>
      <c r="ONX406" s="200"/>
      <c r="OOA406" s="200"/>
      <c r="OOD406" s="200"/>
      <c r="OOG406" s="200"/>
      <c r="OOJ406" s="200"/>
      <c r="OOM406" s="200"/>
      <c r="OOP406" s="200"/>
      <c r="OOY406" s="200"/>
      <c r="OPB406" s="200"/>
      <c r="OPE406" s="200"/>
      <c r="OPH406" s="200"/>
      <c r="OPQ406" s="200"/>
      <c r="OPW406" s="200"/>
      <c r="OPZ406" s="200"/>
      <c r="OQC406" s="200"/>
      <c r="OQF406" s="200"/>
      <c r="OQL406" s="200"/>
      <c r="OQU406" s="200"/>
      <c r="OQW406" s="200"/>
      <c r="OQX406" s="200"/>
      <c r="OQZ406" s="200"/>
      <c r="ORC406" s="200"/>
      <c r="ORF406" s="200"/>
      <c r="ORI406" s="200"/>
      <c r="ORL406" s="200"/>
      <c r="ORO406" s="200"/>
      <c r="ORQ406" s="200"/>
      <c r="ORS406" s="200"/>
      <c r="ORV406" s="200"/>
      <c r="ORY406" s="200"/>
      <c r="OSB406" s="200"/>
      <c r="OSE406" s="200"/>
      <c r="OSH406" s="200"/>
      <c r="OSK406" s="200"/>
      <c r="OSN406" s="200"/>
      <c r="OSP406" s="200"/>
      <c r="OSS406" s="200"/>
      <c r="OSV406" s="200"/>
      <c r="OSY406" s="200"/>
      <c r="OTE406" s="200"/>
      <c r="OTH406" s="200"/>
      <c r="OTJ406" s="200"/>
      <c r="OUQ406" s="200"/>
      <c r="OUT406" s="200"/>
      <c r="OUW406" s="200"/>
      <c r="OUZ406" s="200"/>
      <c r="OVC406" s="200"/>
      <c r="OVD406" s="200"/>
      <c r="OVE406" s="200"/>
      <c r="OVH406" s="200"/>
      <c r="OVK406" s="200"/>
      <c r="OVN406" s="200"/>
      <c r="OVQ406" s="200"/>
      <c r="OVS406" s="200"/>
      <c r="OWG406" s="200"/>
      <c r="OWH406" s="200"/>
      <c r="OWI406" s="200"/>
      <c r="OWJ406" s="200"/>
      <c r="OWK406" s="200"/>
      <c r="OWL406" s="200"/>
      <c r="OWM406" s="200"/>
      <c r="OWN406" s="200"/>
      <c r="OWO406" s="200"/>
      <c r="OWP406" s="200"/>
      <c r="OWQ406" s="200"/>
      <c r="OWR406" s="200"/>
      <c r="OWS406" s="200"/>
      <c r="OWT406" s="200"/>
      <c r="OWU406" s="200"/>
      <c r="OWV406" s="200"/>
      <c r="OWW406" s="200"/>
      <c r="OWX406" s="200"/>
      <c r="OWY406" s="200"/>
      <c r="OXE406" s="200"/>
      <c r="OXF406" s="200"/>
      <c r="OXG406" s="200"/>
      <c r="OXH406" s="200"/>
      <c r="OXI406" s="200"/>
      <c r="OXJ406" s="200"/>
      <c r="OXK406" s="200"/>
      <c r="OXM406" s="200"/>
      <c r="OXN406" s="200"/>
      <c r="OXO406" s="200"/>
      <c r="OXP406" s="200"/>
      <c r="OXQ406" s="200"/>
      <c r="OXR406" s="200"/>
      <c r="OXS406" s="200"/>
      <c r="OXT406" s="200"/>
      <c r="OXW406" s="200"/>
      <c r="OXZ406" s="200"/>
      <c r="OYC406" s="200"/>
      <c r="OYF406" s="200"/>
      <c r="OYI406" s="200"/>
      <c r="OYL406" s="200"/>
      <c r="OYU406" s="200"/>
      <c r="OYX406" s="200"/>
      <c r="OZA406" s="200"/>
      <c r="OZD406" s="200"/>
      <c r="OZM406" s="200"/>
      <c r="OZS406" s="200"/>
      <c r="OZV406" s="200"/>
      <c r="OZY406" s="200"/>
      <c r="PAB406" s="200"/>
      <c r="PAH406" s="200"/>
      <c r="PAQ406" s="200"/>
      <c r="PAS406" s="200"/>
      <c r="PAT406" s="200"/>
      <c r="PAV406" s="200"/>
      <c r="PAY406" s="200"/>
      <c r="PBB406" s="200"/>
      <c r="PBE406" s="200"/>
      <c r="PBH406" s="200"/>
      <c r="PBK406" s="200"/>
      <c r="PBM406" s="200"/>
      <c r="PBO406" s="200"/>
      <c r="PBR406" s="200"/>
      <c r="PBU406" s="200"/>
      <c r="PBX406" s="200"/>
      <c r="PCA406" s="200"/>
      <c r="PCD406" s="200"/>
      <c r="PCG406" s="200"/>
      <c r="PCJ406" s="200"/>
      <c r="PCL406" s="200"/>
      <c r="PCO406" s="200"/>
      <c r="PCR406" s="200"/>
      <c r="PCU406" s="200"/>
      <c r="PDA406" s="200"/>
      <c r="PDD406" s="200"/>
      <c r="PDF406" s="200"/>
      <c r="PEM406" s="200"/>
      <c r="PEP406" s="200"/>
      <c r="PES406" s="200"/>
      <c r="PEV406" s="200"/>
      <c r="PEY406" s="200"/>
      <c r="PEZ406" s="200"/>
      <c r="PFA406" s="200"/>
      <c r="PFD406" s="200"/>
      <c r="PFG406" s="200"/>
      <c r="PFJ406" s="200"/>
      <c r="PFM406" s="200"/>
      <c r="PFO406" s="200"/>
      <c r="PGC406" s="200"/>
      <c r="PGD406" s="200"/>
      <c r="PGE406" s="200"/>
      <c r="PGF406" s="200"/>
      <c r="PGG406" s="200"/>
      <c r="PGH406" s="200"/>
      <c r="PGI406" s="200"/>
      <c r="PGJ406" s="200"/>
      <c r="PGK406" s="200"/>
      <c r="PGL406" s="200"/>
      <c r="PGM406" s="200"/>
      <c r="PGN406" s="200"/>
      <c r="PGO406" s="200"/>
      <c r="PGP406" s="200"/>
      <c r="PGQ406" s="200"/>
      <c r="PGR406" s="200"/>
      <c r="PGS406" s="200"/>
      <c r="PGT406" s="200"/>
      <c r="PGU406" s="200"/>
      <c r="PHA406" s="200"/>
      <c r="PHB406" s="200"/>
      <c r="PHC406" s="200"/>
      <c r="PHD406" s="200"/>
      <c r="PHE406" s="200"/>
      <c r="PHF406" s="200"/>
      <c r="PHG406" s="200"/>
      <c r="PHI406" s="200"/>
      <c r="PHJ406" s="200"/>
      <c r="PHK406" s="200"/>
      <c r="PHL406" s="200"/>
      <c r="PHM406" s="200"/>
      <c r="PHN406" s="200"/>
      <c r="PHO406" s="200"/>
      <c r="PHP406" s="200"/>
      <c r="PHS406" s="200"/>
      <c r="PHV406" s="200"/>
      <c r="PHY406" s="200"/>
      <c r="PIB406" s="200"/>
      <c r="PIE406" s="200"/>
      <c r="PIH406" s="200"/>
      <c r="PIQ406" s="200"/>
      <c r="PIT406" s="200"/>
      <c r="PIW406" s="200"/>
      <c r="PIZ406" s="200"/>
      <c r="PJI406" s="200"/>
      <c r="PJO406" s="200"/>
      <c r="PJR406" s="200"/>
      <c r="PJU406" s="200"/>
      <c r="PJX406" s="200"/>
      <c r="PKD406" s="200"/>
      <c r="PKM406" s="200"/>
      <c r="PKO406" s="200"/>
      <c r="PKP406" s="200"/>
      <c r="PKR406" s="200"/>
      <c r="PKU406" s="200"/>
      <c r="PKX406" s="200"/>
      <c r="PLA406" s="200"/>
      <c r="PLD406" s="200"/>
      <c r="PLG406" s="200"/>
      <c r="PLI406" s="200"/>
      <c r="PLK406" s="200"/>
      <c r="PLN406" s="200"/>
      <c r="PLQ406" s="200"/>
      <c r="PLT406" s="200"/>
      <c r="PLW406" s="200"/>
      <c r="PLZ406" s="200"/>
      <c r="PMC406" s="200"/>
      <c r="PMF406" s="200"/>
      <c r="PMH406" s="200"/>
      <c r="PMK406" s="200"/>
      <c r="PMN406" s="200"/>
      <c r="PMQ406" s="200"/>
      <c r="PMW406" s="200"/>
      <c r="PMZ406" s="200"/>
      <c r="PNB406" s="200"/>
      <c r="POI406" s="200"/>
      <c r="POL406" s="200"/>
      <c r="POO406" s="200"/>
      <c r="POR406" s="200"/>
      <c r="POU406" s="200"/>
      <c r="POV406" s="200"/>
      <c r="POW406" s="200"/>
      <c r="POZ406" s="200"/>
      <c r="PPC406" s="200"/>
      <c r="PPF406" s="200"/>
      <c r="PPI406" s="200"/>
      <c r="PPK406" s="200"/>
      <c r="PPY406" s="200"/>
      <c r="PPZ406" s="200"/>
      <c r="PQA406" s="200"/>
      <c r="PQB406" s="200"/>
      <c r="PQC406" s="200"/>
      <c r="PQD406" s="200"/>
      <c r="PQE406" s="200"/>
      <c r="PQF406" s="200"/>
      <c r="PQG406" s="200"/>
      <c r="PQH406" s="200"/>
      <c r="PQI406" s="200"/>
      <c r="PQJ406" s="200"/>
      <c r="PQK406" s="200"/>
      <c r="PQL406" s="200"/>
      <c r="PQM406" s="200"/>
      <c r="PQN406" s="200"/>
      <c r="PQO406" s="200"/>
      <c r="PQP406" s="200"/>
      <c r="PQQ406" s="200"/>
      <c r="PQW406" s="200"/>
      <c r="PQX406" s="200"/>
      <c r="PQY406" s="200"/>
      <c r="PQZ406" s="200"/>
      <c r="PRA406" s="200"/>
      <c r="PRB406" s="200"/>
      <c r="PRC406" s="200"/>
      <c r="PRE406" s="200"/>
      <c r="PRF406" s="200"/>
      <c r="PRG406" s="200"/>
      <c r="PRH406" s="200"/>
      <c r="PRI406" s="200"/>
      <c r="PRJ406" s="200"/>
      <c r="PRK406" s="200"/>
      <c r="PRL406" s="200"/>
      <c r="PRO406" s="200"/>
      <c r="PRR406" s="200"/>
      <c r="PRU406" s="200"/>
      <c r="PRX406" s="200"/>
      <c r="PSA406" s="200"/>
      <c r="PSD406" s="200"/>
      <c r="PSM406" s="200"/>
      <c r="PSP406" s="200"/>
      <c r="PSS406" s="200"/>
      <c r="PSV406" s="200"/>
      <c r="PTE406" s="200"/>
      <c r="PTK406" s="200"/>
      <c r="PTN406" s="200"/>
      <c r="PTQ406" s="200"/>
      <c r="PTT406" s="200"/>
      <c r="PTZ406" s="200"/>
      <c r="PUI406" s="200"/>
      <c r="PUK406" s="200"/>
      <c r="PUL406" s="200"/>
      <c r="PUN406" s="200"/>
      <c r="PUQ406" s="200"/>
      <c r="PUT406" s="200"/>
      <c r="PUW406" s="200"/>
      <c r="PUZ406" s="200"/>
      <c r="PVC406" s="200"/>
      <c r="PVE406" s="200"/>
      <c r="PVG406" s="200"/>
      <c r="PVJ406" s="200"/>
      <c r="PVM406" s="200"/>
      <c r="PVP406" s="200"/>
      <c r="PVS406" s="200"/>
      <c r="PVV406" s="200"/>
      <c r="PVY406" s="200"/>
      <c r="PWB406" s="200"/>
      <c r="PWD406" s="200"/>
      <c r="PWG406" s="200"/>
      <c r="PWJ406" s="200"/>
      <c r="PWM406" s="200"/>
      <c r="PWS406" s="200"/>
      <c r="PWV406" s="200"/>
      <c r="PWX406" s="200"/>
      <c r="PYE406" s="200"/>
      <c r="PYH406" s="200"/>
      <c r="PYK406" s="200"/>
      <c r="PYN406" s="200"/>
      <c r="PYQ406" s="200"/>
      <c r="PYR406" s="200"/>
      <c r="PYS406" s="200"/>
      <c r="PYV406" s="200"/>
      <c r="PYY406" s="200"/>
      <c r="PZB406" s="200"/>
      <c r="PZE406" s="200"/>
      <c r="PZG406" s="200"/>
      <c r="PZU406" s="200"/>
      <c r="PZV406" s="200"/>
      <c r="PZW406" s="200"/>
      <c r="PZX406" s="200"/>
      <c r="PZY406" s="200"/>
      <c r="PZZ406" s="200"/>
      <c r="QAA406" s="200"/>
      <c r="QAB406" s="200"/>
      <c r="QAC406" s="200"/>
      <c r="QAD406" s="200"/>
      <c r="QAE406" s="200"/>
      <c r="QAF406" s="200"/>
      <c r="QAG406" s="200"/>
      <c r="QAH406" s="200"/>
      <c r="QAI406" s="200"/>
      <c r="QAJ406" s="200"/>
      <c r="QAK406" s="200"/>
      <c r="QAL406" s="200"/>
      <c r="QAM406" s="200"/>
      <c r="QAS406" s="200"/>
      <c r="QAT406" s="200"/>
      <c r="QAU406" s="200"/>
      <c r="QAV406" s="200"/>
      <c r="QAW406" s="200"/>
      <c r="QAX406" s="200"/>
      <c r="QAY406" s="200"/>
      <c r="QBA406" s="200"/>
      <c r="QBB406" s="200"/>
      <c r="QBC406" s="200"/>
      <c r="QBD406" s="200"/>
      <c r="QBE406" s="200"/>
      <c r="QBF406" s="200"/>
      <c r="QBG406" s="200"/>
      <c r="QBH406" s="200"/>
      <c r="QBK406" s="200"/>
      <c r="QBN406" s="200"/>
      <c r="QBQ406" s="200"/>
      <c r="QBT406" s="200"/>
      <c r="QBW406" s="200"/>
      <c r="QBZ406" s="200"/>
      <c r="QCI406" s="200"/>
      <c r="QCL406" s="200"/>
      <c r="QCO406" s="200"/>
      <c r="QCR406" s="200"/>
      <c r="QDA406" s="200"/>
      <c r="QDG406" s="200"/>
      <c r="QDJ406" s="200"/>
      <c r="QDM406" s="200"/>
      <c r="QDP406" s="200"/>
      <c r="QDV406" s="200"/>
      <c r="QEE406" s="200"/>
      <c r="QEG406" s="200"/>
      <c r="QEH406" s="200"/>
      <c r="QEJ406" s="200"/>
      <c r="QEM406" s="200"/>
      <c r="QEP406" s="200"/>
      <c r="QES406" s="200"/>
      <c r="QEV406" s="200"/>
      <c r="QEY406" s="200"/>
      <c r="QFA406" s="200"/>
      <c r="QFC406" s="200"/>
      <c r="QFF406" s="200"/>
      <c r="QFI406" s="200"/>
      <c r="QFL406" s="200"/>
      <c r="QFO406" s="200"/>
      <c r="QFR406" s="200"/>
      <c r="QFU406" s="200"/>
      <c r="QFX406" s="200"/>
      <c r="QFZ406" s="200"/>
      <c r="QGC406" s="200"/>
      <c r="QGF406" s="200"/>
      <c r="QGI406" s="200"/>
      <c r="QGO406" s="200"/>
      <c r="QGR406" s="200"/>
      <c r="QGT406" s="200"/>
      <c r="QIA406" s="200"/>
      <c r="QID406" s="200"/>
      <c r="QIG406" s="200"/>
      <c r="QIJ406" s="200"/>
      <c r="QIM406" s="200"/>
      <c r="QIN406" s="200"/>
      <c r="QIO406" s="200"/>
      <c r="QIR406" s="200"/>
      <c r="QIU406" s="200"/>
      <c r="QIX406" s="200"/>
      <c r="QJA406" s="200"/>
      <c r="QJC406" s="200"/>
      <c r="QJQ406" s="200"/>
      <c r="QJR406" s="200"/>
      <c r="QJS406" s="200"/>
      <c r="QJT406" s="200"/>
      <c r="QJU406" s="200"/>
      <c r="QJV406" s="200"/>
      <c r="QJW406" s="200"/>
      <c r="QJX406" s="200"/>
      <c r="QJY406" s="200"/>
      <c r="QJZ406" s="200"/>
      <c r="QKA406" s="200"/>
      <c r="QKB406" s="200"/>
      <c r="QKC406" s="200"/>
      <c r="QKD406" s="200"/>
      <c r="QKE406" s="200"/>
      <c r="QKF406" s="200"/>
      <c r="QKG406" s="200"/>
      <c r="QKH406" s="200"/>
      <c r="QKI406" s="200"/>
      <c r="QKO406" s="200"/>
      <c r="QKP406" s="200"/>
      <c r="QKQ406" s="200"/>
      <c r="QKR406" s="200"/>
      <c r="QKS406" s="200"/>
      <c r="QKT406" s="200"/>
      <c r="QKU406" s="200"/>
      <c r="QKW406" s="200"/>
      <c r="QKX406" s="200"/>
      <c r="QKY406" s="200"/>
      <c r="QKZ406" s="200"/>
      <c r="QLA406" s="200"/>
      <c r="QLB406" s="200"/>
      <c r="QLC406" s="200"/>
      <c r="QLD406" s="200"/>
      <c r="QLG406" s="200"/>
      <c r="QLJ406" s="200"/>
      <c r="QLM406" s="200"/>
      <c r="QLP406" s="200"/>
      <c r="QLS406" s="200"/>
      <c r="QLV406" s="200"/>
      <c r="QME406" s="200"/>
      <c r="QMH406" s="200"/>
      <c r="QMK406" s="200"/>
      <c r="QMN406" s="200"/>
      <c r="QMW406" s="200"/>
      <c r="QNC406" s="200"/>
      <c r="QNF406" s="200"/>
      <c r="QNI406" s="200"/>
      <c r="QNL406" s="200"/>
      <c r="QNR406" s="200"/>
      <c r="QOA406" s="200"/>
      <c r="QOC406" s="200"/>
      <c r="QOD406" s="200"/>
      <c r="QOF406" s="200"/>
      <c r="QOI406" s="200"/>
      <c r="QOL406" s="200"/>
      <c r="QOO406" s="200"/>
      <c r="QOR406" s="200"/>
      <c r="QOU406" s="200"/>
      <c r="QOW406" s="200"/>
      <c r="QOY406" s="200"/>
      <c r="QPB406" s="200"/>
      <c r="QPE406" s="200"/>
      <c r="QPH406" s="200"/>
      <c r="QPK406" s="200"/>
      <c r="QPN406" s="200"/>
      <c r="QPQ406" s="200"/>
      <c r="QPT406" s="200"/>
      <c r="QPV406" s="200"/>
      <c r="QPY406" s="200"/>
      <c r="QQB406" s="200"/>
      <c r="QQE406" s="200"/>
      <c r="QQK406" s="200"/>
      <c r="QQN406" s="200"/>
      <c r="QQP406" s="200"/>
      <c r="QRW406" s="200"/>
      <c r="QRZ406" s="200"/>
      <c r="QSC406" s="200"/>
      <c r="QSF406" s="200"/>
      <c r="QSI406" s="200"/>
      <c r="QSJ406" s="200"/>
      <c r="QSK406" s="200"/>
      <c r="QSN406" s="200"/>
      <c r="QSQ406" s="200"/>
      <c r="QST406" s="200"/>
      <c r="QSW406" s="200"/>
      <c r="QSY406" s="200"/>
      <c r="QTM406" s="200"/>
      <c r="QTN406" s="200"/>
      <c r="QTO406" s="200"/>
      <c r="QTP406" s="200"/>
      <c r="QTQ406" s="200"/>
      <c r="QTR406" s="200"/>
      <c r="QTS406" s="200"/>
      <c r="QTT406" s="200"/>
      <c r="QTU406" s="200"/>
      <c r="QTV406" s="200"/>
      <c r="QTW406" s="200"/>
      <c r="QTX406" s="200"/>
      <c r="QTY406" s="200"/>
      <c r="QTZ406" s="200"/>
      <c r="QUA406" s="200"/>
      <c r="QUB406" s="200"/>
      <c r="QUC406" s="200"/>
      <c r="QUD406" s="200"/>
      <c r="QUE406" s="200"/>
      <c r="QUK406" s="200"/>
      <c r="QUL406" s="200"/>
      <c r="QUM406" s="200"/>
      <c r="QUN406" s="200"/>
      <c r="QUO406" s="200"/>
      <c r="QUP406" s="200"/>
      <c r="QUQ406" s="200"/>
      <c r="QUS406" s="200"/>
      <c r="QUT406" s="200"/>
      <c r="QUU406" s="200"/>
      <c r="QUV406" s="200"/>
      <c r="QUW406" s="200"/>
      <c r="QUX406" s="200"/>
      <c r="QUY406" s="200"/>
      <c r="QUZ406" s="200"/>
      <c r="QVC406" s="200"/>
      <c r="QVF406" s="200"/>
      <c r="QVI406" s="200"/>
      <c r="QVL406" s="200"/>
      <c r="QVO406" s="200"/>
      <c r="QVR406" s="200"/>
      <c r="QWA406" s="200"/>
      <c r="QWD406" s="200"/>
      <c r="QWG406" s="200"/>
      <c r="QWJ406" s="200"/>
      <c r="QWS406" s="200"/>
      <c r="QWY406" s="200"/>
      <c r="QXB406" s="200"/>
      <c r="QXE406" s="200"/>
      <c r="QXH406" s="200"/>
      <c r="QXN406" s="200"/>
      <c r="QXW406" s="200"/>
      <c r="QXY406" s="200"/>
      <c r="QXZ406" s="200"/>
      <c r="QYB406" s="200"/>
      <c r="QYE406" s="200"/>
      <c r="QYH406" s="200"/>
      <c r="QYK406" s="200"/>
      <c r="QYN406" s="200"/>
      <c r="QYQ406" s="200"/>
      <c r="QYS406" s="200"/>
      <c r="QYU406" s="200"/>
      <c r="QYX406" s="200"/>
      <c r="QZA406" s="200"/>
      <c r="QZD406" s="200"/>
      <c r="QZG406" s="200"/>
      <c r="QZJ406" s="200"/>
      <c r="QZM406" s="200"/>
      <c r="QZP406" s="200"/>
      <c r="QZR406" s="200"/>
      <c r="QZU406" s="200"/>
      <c r="QZX406" s="200"/>
      <c r="RAA406" s="200"/>
      <c r="RAG406" s="200"/>
      <c r="RAJ406" s="200"/>
      <c r="RAL406" s="200"/>
      <c r="RBS406" s="200"/>
      <c r="RBV406" s="200"/>
      <c r="RBY406" s="200"/>
      <c r="RCB406" s="200"/>
      <c r="RCE406" s="200"/>
      <c r="RCF406" s="200"/>
      <c r="RCG406" s="200"/>
      <c r="RCJ406" s="200"/>
      <c r="RCM406" s="200"/>
      <c r="RCP406" s="200"/>
      <c r="RCS406" s="200"/>
      <c r="RCU406" s="200"/>
      <c r="RDI406" s="200"/>
      <c r="RDJ406" s="200"/>
      <c r="RDK406" s="200"/>
      <c r="RDL406" s="200"/>
      <c r="RDM406" s="200"/>
      <c r="RDN406" s="200"/>
      <c r="RDO406" s="200"/>
      <c r="RDP406" s="200"/>
      <c r="RDQ406" s="200"/>
      <c r="RDR406" s="200"/>
      <c r="RDS406" s="200"/>
      <c r="RDT406" s="200"/>
      <c r="RDU406" s="200"/>
      <c r="RDV406" s="200"/>
      <c r="RDW406" s="200"/>
      <c r="RDX406" s="200"/>
      <c r="RDY406" s="200"/>
      <c r="RDZ406" s="200"/>
      <c r="REA406" s="200"/>
      <c r="REG406" s="200"/>
      <c r="REH406" s="200"/>
      <c r="REI406" s="200"/>
      <c r="REJ406" s="200"/>
      <c r="REK406" s="200"/>
      <c r="REL406" s="200"/>
      <c r="REM406" s="200"/>
      <c r="REO406" s="200"/>
      <c r="REP406" s="200"/>
      <c r="REQ406" s="200"/>
      <c r="RER406" s="200"/>
      <c r="RES406" s="200"/>
      <c r="RET406" s="200"/>
      <c r="REU406" s="200"/>
      <c r="REV406" s="200"/>
      <c r="REY406" s="200"/>
      <c r="RFB406" s="200"/>
      <c r="RFE406" s="200"/>
      <c r="RFH406" s="200"/>
      <c r="RFK406" s="200"/>
      <c r="RFN406" s="200"/>
      <c r="RFW406" s="200"/>
      <c r="RFZ406" s="200"/>
      <c r="RGC406" s="200"/>
      <c r="RGF406" s="200"/>
      <c r="RGO406" s="200"/>
      <c r="RGU406" s="200"/>
      <c r="RGX406" s="200"/>
      <c r="RHA406" s="200"/>
      <c r="RHD406" s="200"/>
      <c r="RHJ406" s="200"/>
      <c r="RHS406" s="200"/>
      <c r="RHU406" s="200"/>
      <c r="RHV406" s="200"/>
      <c r="RHX406" s="200"/>
      <c r="RIA406" s="200"/>
      <c r="RID406" s="200"/>
      <c r="RIG406" s="200"/>
      <c r="RIJ406" s="200"/>
      <c r="RIM406" s="200"/>
      <c r="RIO406" s="200"/>
      <c r="RIQ406" s="200"/>
      <c r="RIT406" s="200"/>
      <c r="RIW406" s="200"/>
      <c r="RIZ406" s="200"/>
      <c r="RJC406" s="200"/>
      <c r="RJF406" s="200"/>
      <c r="RJI406" s="200"/>
      <c r="RJL406" s="200"/>
      <c r="RJN406" s="200"/>
      <c r="RJQ406" s="200"/>
      <c r="RJT406" s="200"/>
      <c r="RJW406" s="200"/>
      <c r="RKC406" s="200"/>
      <c r="RKF406" s="200"/>
      <c r="RKH406" s="200"/>
      <c r="RLO406" s="200"/>
      <c r="RLR406" s="200"/>
      <c r="RLU406" s="200"/>
      <c r="RLX406" s="200"/>
      <c r="RMA406" s="200"/>
      <c r="RMB406" s="200"/>
      <c r="RMC406" s="200"/>
      <c r="RMF406" s="200"/>
      <c r="RMI406" s="200"/>
      <c r="RML406" s="200"/>
      <c r="RMO406" s="200"/>
      <c r="RMQ406" s="200"/>
      <c r="RNE406" s="200"/>
      <c r="RNF406" s="200"/>
      <c r="RNG406" s="200"/>
      <c r="RNH406" s="200"/>
      <c r="RNI406" s="200"/>
      <c r="RNJ406" s="200"/>
      <c r="RNK406" s="200"/>
      <c r="RNL406" s="200"/>
      <c r="RNM406" s="200"/>
      <c r="RNN406" s="200"/>
      <c r="RNO406" s="200"/>
      <c r="RNP406" s="200"/>
      <c r="RNQ406" s="200"/>
      <c r="RNR406" s="200"/>
      <c r="RNS406" s="200"/>
      <c r="RNT406" s="200"/>
      <c r="RNU406" s="200"/>
      <c r="RNV406" s="200"/>
      <c r="RNW406" s="200"/>
      <c r="ROC406" s="200"/>
      <c r="ROD406" s="200"/>
      <c r="ROE406" s="200"/>
      <c r="ROF406" s="200"/>
      <c r="ROG406" s="200"/>
      <c r="ROH406" s="200"/>
      <c r="ROI406" s="200"/>
      <c r="ROK406" s="200"/>
      <c r="ROL406" s="200"/>
      <c r="ROM406" s="200"/>
      <c r="RON406" s="200"/>
      <c r="ROO406" s="200"/>
      <c r="ROP406" s="200"/>
      <c r="ROQ406" s="200"/>
      <c r="ROR406" s="200"/>
      <c r="ROU406" s="200"/>
      <c r="ROX406" s="200"/>
      <c r="RPA406" s="200"/>
      <c r="RPD406" s="200"/>
      <c r="RPG406" s="200"/>
      <c r="RPJ406" s="200"/>
      <c r="RPS406" s="200"/>
      <c r="RPV406" s="200"/>
      <c r="RPY406" s="200"/>
      <c r="RQB406" s="200"/>
      <c r="RQK406" s="200"/>
      <c r="RQQ406" s="200"/>
      <c r="RQT406" s="200"/>
      <c r="RQW406" s="200"/>
      <c r="RQZ406" s="200"/>
      <c r="RRF406" s="200"/>
      <c r="RRO406" s="200"/>
      <c r="RRQ406" s="200"/>
      <c r="RRR406" s="200"/>
      <c r="RRT406" s="200"/>
      <c r="RRW406" s="200"/>
      <c r="RRZ406" s="200"/>
      <c r="RSC406" s="200"/>
      <c r="RSF406" s="200"/>
      <c r="RSI406" s="200"/>
      <c r="RSK406" s="200"/>
      <c r="RSM406" s="200"/>
      <c r="RSP406" s="200"/>
      <c r="RSS406" s="200"/>
      <c r="RSV406" s="200"/>
      <c r="RSY406" s="200"/>
      <c r="RTB406" s="200"/>
      <c r="RTE406" s="200"/>
      <c r="RTH406" s="200"/>
      <c r="RTJ406" s="200"/>
      <c r="RTM406" s="200"/>
      <c r="RTP406" s="200"/>
      <c r="RTS406" s="200"/>
      <c r="RTY406" s="200"/>
      <c r="RUB406" s="200"/>
      <c r="RUD406" s="200"/>
      <c r="RVK406" s="200"/>
      <c r="RVN406" s="200"/>
      <c r="RVQ406" s="200"/>
      <c r="RVT406" s="200"/>
      <c r="RVW406" s="200"/>
      <c r="RVX406" s="200"/>
      <c r="RVY406" s="200"/>
      <c r="RWB406" s="200"/>
      <c r="RWE406" s="200"/>
      <c r="RWH406" s="200"/>
      <c r="RWK406" s="200"/>
      <c r="RWM406" s="200"/>
      <c r="RXA406" s="200"/>
      <c r="RXB406" s="200"/>
      <c r="RXC406" s="200"/>
      <c r="RXD406" s="200"/>
      <c r="RXE406" s="200"/>
      <c r="RXF406" s="200"/>
      <c r="RXG406" s="200"/>
      <c r="RXH406" s="200"/>
      <c r="RXI406" s="200"/>
      <c r="RXJ406" s="200"/>
      <c r="RXK406" s="200"/>
      <c r="RXL406" s="200"/>
      <c r="RXM406" s="200"/>
      <c r="RXN406" s="200"/>
      <c r="RXO406" s="200"/>
      <c r="RXP406" s="200"/>
      <c r="RXQ406" s="200"/>
      <c r="RXR406" s="200"/>
      <c r="RXS406" s="200"/>
      <c r="RXY406" s="200"/>
      <c r="RXZ406" s="200"/>
      <c r="RYA406" s="200"/>
      <c r="RYB406" s="200"/>
      <c r="RYC406" s="200"/>
      <c r="RYD406" s="200"/>
      <c r="RYE406" s="200"/>
      <c r="RYG406" s="200"/>
      <c r="RYH406" s="200"/>
      <c r="RYI406" s="200"/>
      <c r="RYJ406" s="200"/>
      <c r="RYK406" s="200"/>
      <c r="RYL406" s="200"/>
      <c r="RYM406" s="200"/>
      <c r="RYN406" s="200"/>
      <c r="RYQ406" s="200"/>
      <c r="RYT406" s="200"/>
      <c r="RYW406" s="200"/>
      <c r="RYZ406" s="200"/>
      <c r="RZC406" s="200"/>
      <c r="RZF406" s="200"/>
      <c r="RZO406" s="200"/>
      <c r="RZR406" s="200"/>
      <c r="RZU406" s="200"/>
      <c r="RZX406" s="200"/>
      <c r="SAG406" s="200"/>
      <c r="SAM406" s="200"/>
      <c r="SAP406" s="200"/>
      <c r="SAS406" s="200"/>
      <c r="SAV406" s="200"/>
      <c r="SBB406" s="200"/>
      <c r="SBK406" s="200"/>
      <c r="SBM406" s="200"/>
      <c r="SBN406" s="200"/>
      <c r="SBP406" s="200"/>
      <c r="SBS406" s="200"/>
      <c r="SBV406" s="200"/>
      <c r="SBY406" s="200"/>
      <c r="SCB406" s="200"/>
      <c r="SCE406" s="200"/>
      <c r="SCG406" s="200"/>
      <c r="SCI406" s="200"/>
      <c r="SCL406" s="200"/>
      <c r="SCO406" s="200"/>
      <c r="SCR406" s="200"/>
      <c r="SCU406" s="200"/>
      <c r="SCX406" s="200"/>
      <c r="SDA406" s="200"/>
      <c r="SDD406" s="200"/>
      <c r="SDF406" s="200"/>
      <c r="SDI406" s="200"/>
      <c r="SDL406" s="200"/>
      <c r="SDO406" s="200"/>
      <c r="SDU406" s="200"/>
      <c r="SDX406" s="200"/>
      <c r="SDZ406" s="200"/>
      <c r="SFG406" s="200"/>
      <c r="SFJ406" s="200"/>
      <c r="SFM406" s="200"/>
      <c r="SFP406" s="200"/>
      <c r="SFS406" s="200"/>
      <c r="SFT406" s="200"/>
      <c r="SFU406" s="200"/>
      <c r="SFX406" s="200"/>
      <c r="SGA406" s="200"/>
      <c r="SGD406" s="200"/>
      <c r="SGG406" s="200"/>
      <c r="SGI406" s="200"/>
      <c r="SGW406" s="200"/>
      <c r="SGX406" s="200"/>
      <c r="SGY406" s="200"/>
      <c r="SGZ406" s="200"/>
      <c r="SHA406" s="200"/>
      <c r="SHB406" s="200"/>
      <c r="SHC406" s="200"/>
      <c r="SHD406" s="200"/>
      <c r="SHE406" s="200"/>
      <c r="SHF406" s="200"/>
      <c r="SHG406" s="200"/>
      <c r="SHH406" s="200"/>
      <c r="SHI406" s="200"/>
      <c r="SHJ406" s="200"/>
      <c r="SHK406" s="200"/>
      <c r="SHL406" s="200"/>
      <c r="SHM406" s="200"/>
      <c r="SHN406" s="200"/>
      <c r="SHO406" s="200"/>
      <c r="SHU406" s="200"/>
      <c r="SHV406" s="200"/>
      <c r="SHW406" s="200"/>
      <c r="SHX406" s="200"/>
      <c r="SHY406" s="200"/>
      <c r="SHZ406" s="200"/>
      <c r="SIA406" s="200"/>
      <c r="SIC406" s="200"/>
      <c r="SID406" s="200"/>
      <c r="SIE406" s="200"/>
      <c r="SIF406" s="200"/>
      <c r="SIG406" s="200"/>
      <c r="SIH406" s="200"/>
      <c r="SII406" s="200"/>
      <c r="SIJ406" s="200"/>
      <c r="SIM406" s="200"/>
      <c r="SIP406" s="200"/>
      <c r="SIS406" s="200"/>
      <c r="SIV406" s="200"/>
      <c r="SIY406" s="200"/>
      <c r="SJB406" s="200"/>
      <c r="SJK406" s="200"/>
      <c r="SJN406" s="200"/>
      <c r="SJQ406" s="200"/>
      <c r="SJT406" s="200"/>
      <c r="SKC406" s="200"/>
      <c r="SKI406" s="200"/>
      <c r="SKL406" s="200"/>
      <c r="SKO406" s="200"/>
      <c r="SKR406" s="200"/>
      <c r="SKX406" s="200"/>
      <c r="SLG406" s="200"/>
      <c r="SLI406" s="200"/>
      <c r="SLJ406" s="200"/>
      <c r="SLL406" s="200"/>
      <c r="SLO406" s="200"/>
      <c r="SLR406" s="200"/>
      <c r="SLU406" s="200"/>
      <c r="SLX406" s="200"/>
      <c r="SMA406" s="200"/>
      <c r="SMC406" s="200"/>
      <c r="SME406" s="200"/>
      <c r="SMH406" s="200"/>
      <c r="SMK406" s="200"/>
      <c r="SMN406" s="200"/>
      <c r="SMQ406" s="200"/>
      <c r="SMT406" s="200"/>
      <c r="SMW406" s="200"/>
      <c r="SMZ406" s="200"/>
      <c r="SNB406" s="200"/>
      <c r="SNE406" s="200"/>
      <c r="SNH406" s="200"/>
      <c r="SNK406" s="200"/>
      <c r="SNQ406" s="200"/>
      <c r="SNT406" s="200"/>
      <c r="SNV406" s="200"/>
      <c r="SPC406" s="200"/>
      <c r="SPF406" s="200"/>
      <c r="SPI406" s="200"/>
      <c r="SPL406" s="200"/>
      <c r="SPO406" s="200"/>
      <c r="SPP406" s="200"/>
      <c r="SPQ406" s="200"/>
      <c r="SPT406" s="200"/>
      <c r="SPW406" s="200"/>
      <c r="SPZ406" s="200"/>
      <c r="SQC406" s="200"/>
      <c r="SQE406" s="200"/>
      <c r="SQS406" s="200"/>
      <c r="SQT406" s="200"/>
      <c r="SQU406" s="200"/>
      <c r="SQV406" s="200"/>
      <c r="SQW406" s="200"/>
      <c r="SQX406" s="200"/>
      <c r="SQY406" s="200"/>
      <c r="SQZ406" s="200"/>
      <c r="SRA406" s="200"/>
      <c r="SRB406" s="200"/>
      <c r="SRC406" s="200"/>
      <c r="SRD406" s="200"/>
      <c r="SRE406" s="200"/>
      <c r="SRF406" s="200"/>
      <c r="SRG406" s="200"/>
      <c r="SRH406" s="200"/>
      <c r="SRI406" s="200"/>
      <c r="SRJ406" s="200"/>
      <c r="SRK406" s="200"/>
      <c r="SRQ406" s="200"/>
      <c r="SRR406" s="200"/>
      <c r="SRS406" s="200"/>
      <c r="SRT406" s="200"/>
      <c r="SRU406" s="200"/>
      <c r="SRV406" s="200"/>
      <c r="SRW406" s="200"/>
      <c r="SRY406" s="200"/>
      <c r="SRZ406" s="200"/>
      <c r="SSA406" s="200"/>
      <c r="SSB406" s="200"/>
      <c r="SSC406" s="200"/>
      <c r="SSD406" s="200"/>
      <c r="SSE406" s="200"/>
      <c r="SSF406" s="200"/>
      <c r="SSI406" s="200"/>
      <c r="SSL406" s="200"/>
      <c r="SSO406" s="200"/>
      <c r="SSR406" s="200"/>
      <c r="SSU406" s="200"/>
      <c r="SSX406" s="200"/>
      <c r="STG406" s="200"/>
      <c r="STJ406" s="200"/>
      <c r="STM406" s="200"/>
      <c r="STP406" s="200"/>
      <c r="STY406" s="200"/>
      <c r="SUE406" s="200"/>
      <c r="SUH406" s="200"/>
      <c r="SUK406" s="200"/>
      <c r="SUN406" s="200"/>
      <c r="SUT406" s="200"/>
      <c r="SVC406" s="200"/>
      <c r="SVE406" s="200"/>
      <c r="SVF406" s="200"/>
      <c r="SVH406" s="200"/>
      <c r="SVK406" s="200"/>
      <c r="SVN406" s="200"/>
      <c r="SVQ406" s="200"/>
      <c r="SVT406" s="200"/>
      <c r="SVW406" s="200"/>
      <c r="SVY406" s="200"/>
      <c r="SWA406" s="200"/>
      <c r="SWD406" s="200"/>
      <c r="SWG406" s="200"/>
      <c r="SWJ406" s="200"/>
      <c r="SWM406" s="200"/>
      <c r="SWP406" s="200"/>
      <c r="SWS406" s="200"/>
      <c r="SWV406" s="200"/>
      <c r="SWX406" s="200"/>
      <c r="SXA406" s="200"/>
      <c r="SXD406" s="200"/>
      <c r="SXG406" s="200"/>
      <c r="SXM406" s="200"/>
      <c r="SXP406" s="200"/>
      <c r="SXR406" s="200"/>
      <c r="SYY406" s="200"/>
      <c r="SZB406" s="200"/>
      <c r="SZE406" s="200"/>
      <c r="SZH406" s="200"/>
      <c r="SZK406" s="200"/>
      <c r="SZL406" s="200"/>
      <c r="SZM406" s="200"/>
      <c r="SZP406" s="200"/>
      <c r="SZS406" s="200"/>
      <c r="SZV406" s="200"/>
      <c r="SZY406" s="200"/>
      <c r="TAA406" s="200"/>
      <c r="TAO406" s="200"/>
      <c r="TAP406" s="200"/>
      <c r="TAQ406" s="200"/>
      <c r="TAR406" s="200"/>
      <c r="TAS406" s="200"/>
      <c r="TAT406" s="200"/>
      <c r="TAU406" s="200"/>
      <c r="TAV406" s="200"/>
      <c r="TAW406" s="200"/>
      <c r="TAX406" s="200"/>
      <c r="TAY406" s="200"/>
      <c r="TAZ406" s="200"/>
      <c r="TBA406" s="200"/>
      <c r="TBB406" s="200"/>
      <c r="TBC406" s="200"/>
      <c r="TBD406" s="200"/>
      <c r="TBE406" s="200"/>
      <c r="TBF406" s="200"/>
      <c r="TBG406" s="200"/>
      <c r="TBM406" s="200"/>
      <c r="TBN406" s="200"/>
      <c r="TBO406" s="200"/>
      <c r="TBP406" s="200"/>
      <c r="TBQ406" s="200"/>
      <c r="TBR406" s="200"/>
      <c r="TBS406" s="200"/>
      <c r="TBU406" s="200"/>
      <c r="TBV406" s="200"/>
      <c r="TBW406" s="200"/>
      <c r="TBX406" s="200"/>
      <c r="TBY406" s="200"/>
      <c r="TBZ406" s="200"/>
      <c r="TCA406" s="200"/>
      <c r="TCB406" s="200"/>
      <c r="TCE406" s="200"/>
      <c r="TCH406" s="200"/>
      <c r="TCK406" s="200"/>
      <c r="TCN406" s="200"/>
      <c r="TCQ406" s="200"/>
      <c r="TCT406" s="200"/>
      <c r="TDC406" s="200"/>
      <c r="TDF406" s="200"/>
      <c r="TDI406" s="200"/>
      <c r="TDL406" s="200"/>
      <c r="TDU406" s="200"/>
      <c r="TEA406" s="200"/>
      <c r="TED406" s="200"/>
      <c r="TEG406" s="200"/>
      <c r="TEJ406" s="200"/>
      <c r="TEP406" s="200"/>
      <c r="TEY406" s="200"/>
      <c r="TFA406" s="200"/>
      <c r="TFB406" s="200"/>
      <c r="TFD406" s="200"/>
      <c r="TFG406" s="200"/>
      <c r="TFJ406" s="200"/>
      <c r="TFM406" s="200"/>
      <c r="TFP406" s="200"/>
      <c r="TFS406" s="200"/>
      <c r="TFU406" s="200"/>
      <c r="TFW406" s="200"/>
      <c r="TFZ406" s="200"/>
      <c r="TGC406" s="200"/>
      <c r="TGF406" s="200"/>
      <c r="TGI406" s="200"/>
      <c r="TGL406" s="200"/>
      <c r="TGO406" s="200"/>
      <c r="TGR406" s="200"/>
      <c r="TGT406" s="200"/>
      <c r="TGW406" s="200"/>
      <c r="TGZ406" s="200"/>
      <c r="THC406" s="200"/>
      <c r="THI406" s="200"/>
      <c r="THL406" s="200"/>
      <c r="THN406" s="200"/>
      <c r="TIU406" s="200"/>
      <c r="TIX406" s="200"/>
      <c r="TJA406" s="200"/>
      <c r="TJD406" s="200"/>
      <c r="TJG406" s="200"/>
      <c r="TJH406" s="200"/>
      <c r="TJI406" s="200"/>
      <c r="TJL406" s="200"/>
      <c r="TJO406" s="200"/>
      <c r="TJR406" s="200"/>
      <c r="TJU406" s="200"/>
      <c r="TJW406" s="200"/>
      <c r="TKK406" s="200"/>
      <c r="TKL406" s="200"/>
      <c r="TKM406" s="200"/>
      <c r="TKN406" s="200"/>
      <c r="TKO406" s="200"/>
      <c r="TKP406" s="200"/>
      <c r="TKQ406" s="200"/>
      <c r="TKR406" s="200"/>
      <c r="TKS406" s="200"/>
      <c r="TKT406" s="200"/>
      <c r="TKU406" s="200"/>
      <c r="TKV406" s="200"/>
      <c r="TKW406" s="200"/>
      <c r="TKX406" s="200"/>
      <c r="TKY406" s="200"/>
      <c r="TKZ406" s="200"/>
      <c r="TLA406" s="200"/>
      <c r="TLB406" s="200"/>
      <c r="TLC406" s="200"/>
      <c r="TLI406" s="200"/>
      <c r="TLJ406" s="200"/>
      <c r="TLK406" s="200"/>
      <c r="TLL406" s="200"/>
      <c r="TLM406" s="200"/>
      <c r="TLN406" s="200"/>
      <c r="TLO406" s="200"/>
      <c r="TLQ406" s="200"/>
      <c r="TLR406" s="200"/>
      <c r="TLS406" s="200"/>
      <c r="TLT406" s="200"/>
      <c r="TLU406" s="200"/>
      <c r="TLV406" s="200"/>
      <c r="TLW406" s="200"/>
      <c r="TLX406" s="200"/>
      <c r="TMA406" s="200"/>
      <c r="TMD406" s="200"/>
      <c r="TMG406" s="200"/>
      <c r="TMJ406" s="200"/>
      <c r="TMM406" s="200"/>
      <c r="TMP406" s="200"/>
      <c r="TMY406" s="200"/>
      <c r="TNB406" s="200"/>
      <c r="TNE406" s="200"/>
      <c r="TNH406" s="200"/>
      <c r="TNQ406" s="200"/>
      <c r="TNW406" s="200"/>
      <c r="TNZ406" s="200"/>
      <c r="TOC406" s="200"/>
      <c r="TOF406" s="200"/>
      <c r="TOL406" s="200"/>
      <c r="TOU406" s="200"/>
      <c r="TOW406" s="200"/>
      <c r="TOX406" s="200"/>
      <c r="TOZ406" s="200"/>
      <c r="TPC406" s="200"/>
      <c r="TPF406" s="200"/>
      <c r="TPI406" s="200"/>
      <c r="TPL406" s="200"/>
      <c r="TPO406" s="200"/>
      <c r="TPQ406" s="200"/>
      <c r="TPS406" s="200"/>
      <c r="TPV406" s="200"/>
      <c r="TPY406" s="200"/>
      <c r="TQB406" s="200"/>
      <c r="TQE406" s="200"/>
      <c r="TQH406" s="200"/>
      <c r="TQK406" s="200"/>
      <c r="TQN406" s="200"/>
      <c r="TQP406" s="200"/>
      <c r="TQS406" s="200"/>
      <c r="TQV406" s="200"/>
      <c r="TQY406" s="200"/>
      <c r="TRE406" s="200"/>
      <c r="TRH406" s="200"/>
      <c r="TRJ406" s="200"/>
      <c r="TSQ406" s="200"/>
      <c r="TST406" s="200"/>
      <c r="TSW406" s="200"/>
      <c r="TSZ406" s="200"/>
      <c r="TTC406" s="200"/>
      <c r="TTD406" s="200"/>
      <c r="TTE406" s="200"/>
      <c r="TTH406" s="200"/>
      <c r="TTK406" s="200"/>
      <c r="TTN406" s="200"/>
      <c r="TTQ406" s="200"/>
      <c r="TTS406" s="200"/>
      <c r="TUG406" s="200"/>
      <c r="TUH406" s="200"/>
      <c r="TUI406" s="200"/>
      <c r="TUJ406" s="200"/>
      <c r="TUK406" s="200"/>
      <c r="TUL406" s="200"/>
      <c r="TUM406" s="200"/>
      <c r="TUN406" s="200"/>
      <c r="TUO406" s="200"/>
      <c r="TUP406" s="200"/>
      <c r="TUQ406" s="200"/>
      <c r="TUR406" s="200"/>
      <c r="TUS406" s="200"/>
      <c r="TUT406" s="200"/>
      <c r="TUU406" s="200"/>
      <c r="TUV406" s="200"/>
      <c r="TUW406" s="200"/>
      <c r="TUX406" s="200"/>
      <c r="TUY406" s="200"/>
      <c r="TVE406" s="200"/>
      <c r="TVF406" s="200"/>
      <c r="TVG406" s="200"/>
      <c r="TVH406" s="200"/>
      <c r="TVI406" s="200"/>
      <c r="TVJ406" s="200"/>
      <c r="TVK406" s="200"/>
      <c r="TVM406" s="200"/>
      <c r="TVN406" s="200"/>
      <c r="TVO406" s="200"/>
      <c r="TVP406" s="200"/>
      <c r="TVQ406" s="200"/>
      <c r="TVR406" s="200"/>
      <c r="TVS406" s="200"/>
      <c r="TVT406" s="200"/>
      <c r="TVW406" s="200"/>
      <c r="TVZ406" s="200"/>
      <c r="TWC406" s="200"/>
      <c r="TWF406" s="200"/>
      <c r="TWI406" s="200"/>
      <c r="TWL406" s="200"/>
      <c r="TWU406" s="200"/>
      <c r="TWX406" s="200"/>
      <c r="TXA406" s="200"/>
      <c r="TXD406" s="200"/>
      <c r="TXM406" s="200"/>
      <c r="TXS406" s="200"/>
      <c r="TXV406" s="200"/>
      <c r="TXY406" s="200"/>
      <c r="TYB406" s="200"/>
      <c r="TYH406" s="200"/>
      <c r="TYQ406" s="200"/>
      <c r="TYS406" s="200"/>
      <c r="TYT406" s="200"/>
      <c r="TYV406" s="200"/>
      <c r="TYY406" s="200"/>
      <c r="TZB406" s="200"/>
      <c r="TZE406" s="200"/>
      <c r="TZH406" s="200"/>
      <c r="TZK406" s="200"/>
      <c r="TZM406" s="200"/>
      <c r="TZO406" s="200"/>
      <c r="TZR406" s="200"/>
      <c r="TZU406" s="200"/>
      <c r="TZX406" s="200"/>
      <c r="UAA406" s="200"/>
      <c r="UAD406" s="200"/>
      <c r="UAG406" s="200"/>
      <c r="UAJ406" s="200"/>
      <c r="UAL406" s="200"/>
      <c r="UAO406" s="200"/>
      <c r="UAR406" s="200"/>
      <c r="UAU406" s="200"/>
      <c r="UBA406" s="200"/>
      <c r="UBD406" s="200"/>
      <c r="UBF406" s="200"/>
      <c r="UCM406" s="200"/>
      <c r="UCP406" s="200"/>
      <c r="UCS406" s="200"/>
      <c r="UCV406" s="200"/>
      <c r="UCY406" s="200"/>
      <c r="UCZ406" s="200"/>
      <c r="UDA406" s="200"/>
      <c r="UDD406" s="200"/>
      <c r="UDG406" s="200"/>
      <c r="UDJ406" s="200"/>
      <c r="UDM406" s="200"/>
      <c r="UDO406" s="200"/>
      <c r="UEC406" s="200"/>
      <c r="UED406" s="200"/>
      <c r="UEE406" s="200"/>
      <c r="UEF406" s="200"/>
      <c r="UEG406" s="200"/>
      <c r="UEH406" s="200"/>
      <c r="UEI406" s="200"/>
      <c r="UEJ406" s="200"/>
      <c r="UEK406" s="200"/>
      <c r="UEL406" s="200"/>
      <c r="UEM406" s="200"/>
      <c r="UEN406" s="200"/>
      <c r="UEO406" s="200"/>
      <c r="UEP406" s="200"/>
      <c r="UEQ406" s="200"/>
      <c r="UER406" s="200"/>
      <c r="UES406" s="200"/>
      <c r="UET406" s="200"/>
      <c r="UEU406" s="200"/>
      <c r="UFA406" s="200"/>
      <c r="UFB406" s="200"/>
      <c r="UFC406" s="200"/>
      <c r="UFD406" s="200"/>
      <c r="UFE406" s="200"/>
      <c r="UFF406" s="200"/>
      <c r="UFG406" s="200"/>
      <c r="UFI406" s="200"/>
      <c r="UFJ406" s="200"/>
      <c r="UFK406" s="200"/>
      <c r="UFL406" s="200"/>
      <c r="UFM406" s="200"/>
      <c r="UFN406" s="200"/>
      <c r="UFO406" s="200"/>
      <c r="UFP406" s="200"/>
      <c r="UFS406" s="200"/>
      <c r="UFV406" s="200"/>
      <c r="UFY406" s="200"/>
      <c r="UGB406" s="200"/>
      <c r="UGE406" s="200"/>
      <c r="UGH406" s="200"/>
      <c r="UGQ406" s="200"/>
      <c r="UGT406" s="200"/>
      <c r="UGW406" s="200"/>
      <c r="UGZ406" s="200"/>
      <c r="UHI406" s="200"/>
      <c r="UHO406" s="200"/>
      <c r="UHR406" s="200"/>
      <c r="UHU406" s="200"/>
      <c r="UHX406" s="200"/>
      <c r="UID406" s="200"/>
      <c r="UIM406" s="200"/>
      <c r="UIO406" s="200"/>
      <c r="UIP406" s="200"/>
      <c r="UIR406" s="200"/>
      <c r="UIU406" s="200"/>
      <c r="UIX406" s="200"/>
      <c r="UJA406" s="200"/>
      <c r="UJD406" s="200"/>
      <c r="UJG406" s="200"/>
      <c r="UJI406" s="200"/>
      <c r="UJK406" s="200"/>
      <c r="UJN406" s="200"/>
      <c r="UJQ406" s="200"/>
      <c r="UJT406" s="200"/>
      <c r="UJW406" s="200"/>
      <c r="UJZ406" s="200"/>
      <c r="UKC406" s="200"/>
      <c r="UKF406" s="200"/>
      <c r="UKH406" s="200"/>
      <c r="UKK406" s="200"/>
      <c r="UKN406" s="200"/>
      <c r="UKQ406" s="200"/>
      <c r="UKW406" s="200"/>
      <c r="UKZ406" s="200"/>
      <c r="ULB406" s="200"/>
      <c r="UMI406" s="200"/>
      <c r="UML406" s="200"/>
      <c r="UMO406" s="200"/>
      <c r="UMR406" s="200"/>
      <c r="UMU406" s="200"/>
      <c r="UMV406" s="200"/>
      <c r="UMW406" s="200"/>
      <c r="UMZ406" s="200"/>
      <c r="UNC406" s="200"/>
      <c r="UNF406" s="200"/>
      <c r="UNI406" s="200"/>
      <c r="UNK406" s="200"/>
      <c r="UNY406" s="200"/>
      <c r="UNZ406" s="200"/>
      <c r="UOA406" s="200"/>
      <c r="UOB406" s="200"/>
      <c r="UOC406" s="200"/>
      <c r="UOD406" s="200"/>
      <c r="UOE406" s="200"/>
      <c r="UOF406" s="200"/>
      <c r="UOG406" s="200"/>
      <c r="UOH406" s="200"/>
      <c r="UOI406" s="200"/>
      <c r="UOJ406" s="200"/>
      <c r="UOK406" s="200"/>
      <c r="UOL406" s="200"/>
      <c r="UOM406" s="200"/>
      <c r="UON406" s="200"/>
      <c r="UOO406" s="200"/>
      <c r="UOP406" s="200"/>
      <c r="UOQ406" s="200"/>
      <c r="UOW406" s="200"/>
      <c r="UOX406" s="200"/>
      <c r="UOY406" s="200"/>
      <c r="UOZ406" s="200"/>
      <c r="UPA406" s="200"/>
      <c r="UPB406" s="200"/>
      <c r="UPC406" s="200"/>
      <c r="UPE406" s="200"/>
      <c r="UPF406" s="200"/>
      <c r="UPG406" s="200"/>
      <c r="UPH406" s="200"/>
      <c r="UPI406" s="200"/>
      <c r="UPJ406" s="200"/>
      <c r="UPK406" s="200"/>
      <c r="UPL406" s="200"/>
      <c r="UPO406" s="200"/>
      <c r="UPR406" s="200"/>
      <c r="UPU406" s="200"/>
      <c r="UPX406" s="200"/>
      <c r="UQA406" s="200"/>
      <c r="UQD406" s="200"/>
      <c r="UQM406" s="200"/>
      <c r="UQP406" s="200"/>
      <c r="UQS406" s="200"/>
      <c r="UQV406" s="200"/>
      <c r="URE406" s="200"/>
      <c r="URK406" s="200"/>
      <c r="URN406" s="200"/>
      <c r="URQ406" s="200"/>
      <c r="URT406" s="200"/>
      <c r="URZ406" s="200"/>
      <c r="USI406" s="200"/>
      <c r="USK406" s="200"/>
      <c r="USL406" s="200"/>
      <c r="USN406" s="200"/>
      <c r="USQ406" s="200"/>
      <c r="UST406" s="200"/>
      <c r="USW406" s="200"/>
      <c r="USZ406" s="200"/>
      <c r="UTC406" s="200"/>
      <c r="UTE406" s="200"/>
      <c r="UTG406" s="200"/>
      <c r="UTJ406" s="200"/>
      <c r="UTM406" s="200"/>
      <c r="UTP406" s="200"/>
      <c r="UTS406" s="200"/>
      <c r="UTV406" s="200"/>
      <c r="UTY406" s="200"/>
      <c r="UUB406" s="200"/>
      <c r="UUD406" s="200"/>
      <c r="UUG406" s="200"/>
      <c r="UUJ406" s="200"/>
      <c r="UUM406" s="200"/>
      <c r="UUS406" s="200"/>
      <c r="UUV406" s="200"/>
      <c r="UUX406" s="200"/>
      <c r="UWE406" s="200"/>
      <c r="UWH406" s="200"/>
      <c r="UWK406" s="200"/>
      <c r="UWN406" s="200"/>
      <c r="UWQ406" s="200"/>
      <c r="UWR406" s="200"/>
      <c r="UWS406" s="200"/>
      <c r="UWV406" s="200"/>
      <c r="UWY406" s="200"/>
      <c r="UXB406" s="200"/>
      <c r="UXE406" s="200"/>
      <c r="UXG406" s="200"/>
      <c r="UXU406" s="200"/>
      <c r="UXV406" s="200"/>
      <c r="UXW406" s="200"/>
      <c r="UXX406" s="200"/>
      <c r="UXY406" s="200"/>
      <c r="UXZ406" s="200"/>
      <c r="UYA406" s="200"/>
      <c r="UYB406" s="200"/>
      <c r="UYC406" s="200"/>
      <c r="UYD406" s="200"/>
      <c r="UYE406" s="200"/>
      <c r="UYF406" s="200"/>
      <c r="UYG406" s="200"/>
      <c r="UYH406" s="200"/>
      <c r="UYI406" s="200"/>
      <c r="UYJ406" s="200"/>
      <c r="UYK406" s="200"/>
      <c r="UYL406" s="200"/>
      <c r="UYM406" s="200"/>
      <c r="UYS406" s="200"/>
      <c r="UYT406" s="200"/>
      <c r="UYU406" s="200"/>
      <c r="UYV406" s="200"/>
      <c r="UYW406" s="200"/>
      <c r="UYX406" s="200"/>
      <c r="UYY406" s="200"/>
      <c r="UZA406" s="200"/>
      <c r="UZB406" s="200"/>
      <c r="UZC406" s="200"/>
      <c r="UZD406" s="200"/>
      <c r="UZE406" s="200"/>
      <c r="UZF406" s="200"/>
      <c r="UZG406" s="200"/>
      <c r="UZH406" s="200"/>
      <c r="UZK406" s="200"/>
      <c r="UZN406" s="200"/>
      <c r="UZQ406" s="200"/>
      <c r="UZT406" s="200"/>
      <c r="UZW406" s="200"/>
      <c r="UZZ406" s="200"/>
      <c r="VAI406" s="200"/>
      <c r="VAL406" s="200"/>
      <c r="VAO406" s="200"/>
      <c r="VAR406" s="200"/>
      <c r="VBA406" s="200"/>
      <c r="VBG406" s="200"/>
      <c r="VBJ406" s="200"/>
      <c r="VBM406" s="200"/>
      <c r="VBP406" s="200"/>
      <c r="VBV406" s="200"/>
      <c r="VCE406" s="200"/>
      <c r="VCG406" s="200"/>
      <c r="VCH406" s="200"/>
      <c r="VCJ406" s="200"/>
      <c r="VCM406" s="200"/>
      <c r="VCP406" s="200"/>
      <c r="VCS406" s="200"/>
      <c r="VCV406" s="200"/>
      <c r="VCY406" s="200"/>
      <c r="VDA406" s="200"/>
      <c r="VDC406" s="200"/>
      <c r="VDF406" s="200"/>
      <c r="VDI406" s="200"/>
      <c r="VDL406" s="200"/>
      <c r="VDO406" s="200"/>
      <c r="VDR406" s="200"/>
      <c r="VDU406" s="200"/>
      <c r="VDX406" s="200"/>
      <c r="VDZ406" s="200"/>
      <c r="VEC406" s="200"/>
      <c r="VEF406" s="200"/>
      <c r="VEI406" s="200"/>
      <c r="VEO406" s="200"/>
      <c r="VER406" s="200"/>
      <c r="VET406" s="200"/>
      <c r="VGA406" s="200"/>
      <c r="VGD406" s="200"/>
      <c r="VGG406" s="200"/>
      <c r="VGJ406" s="200"/>
      <c r="VGM406" s="200"/>
      <c r="VGN406" s="200"/>
      <c r="VGO406" s="200"/>
      <c r="VGR406" s="200"/>
      <c r="VGU406" s="200"/>
      <c r="VGX406" s="200"/>
      <c r="VHA406" s="200"/>
      <c r="VHC406" s="200"/>
      <c r="VHQ406" s="200"/>
      <c r="VHR406" s="200"/>
      <c r="VHS406" s="200"/>
      <c r="VHT406" s="200"/>
      <c r="VHU406" s="200"/>
      <c r="VHV406" s="200"/>
      <c r="VHW406" s="200"/>
      <c r="VHX406" s="200"/>
      <c r="VHY406" s="200"/>
      <c r="VHZ406" s="200"/>
      <c r="VIA406" s="200"/>
      <c r="VIB406" s="200"/>
      <c r="VIC406" s="200"/>
      <c r="VID406" s="200"/>
      <c r="VIE406" s="200"/>
      <c r="VIF406" s="200"/>
      <c r="VIG406" s="200"/>
      <c r="VIH406" s="200"/>
      <c r="VII406" s="200"/>
      <c r="VIO406" s="200"/>
      <c r="VIP406" s="200"/>
      <c r="VIQ406" s="200"/>
      <c r="VIR406" s="200"/>
      <c r="VIS406" s="200"/>
      <c r="VIT406" s="200"/>
      <c r="VIU406" s="200"/>
      <c r="VIW406" s="200"/>
      <c r="VIX406" s="200"/>
      <c r="VIY406" s="200"/>
      <c r="VIZ406" s="200"/>
      <c r="VJA406" s="200"/>
      <c r="VJB406" s="200"/>
      <c r="VJC406" s="200"/>
      <c r="VJD406" s="200"/>
      <c r="VJG406" s="200"/>
      <c r="VJJ406" s="200"/>
      <c r="VJM406" s="200"/>
      <c r="VJP406" s="200"/>
      <c r="VJS406" s="200"/>
      <c r="VJV406" s="200"/>
      <c r="VKE406" s="200"/>
      <c r="VKH406" s="200"/>
      <c r="VKK406" s="200"/>
      <c r="VKN406" s="200"/>
      <c r="VKW406" s="200"/>
      <c r="VLC406" s="200"/>
      <c r="VLF406" s="200"/>
      <c r="VLI406" s="200"/>
      <c r="VLL406" s="200"/>
      <c r="VLR406" s="200"/>
      <c r="VMA406" s="200"/>
      <c r="VMC406" s="200"/>
      <c r="VMD406" s="200"/>
      <c r="VMF406" s="200"/>
      <c r="VMI406" s="200"/>
      <c r="VML406" s="200"/>
      <c r="VMO406" s="200"/>
      <c r="VMR406" s="200"/>
      <c r="VMU406" s="200"/>
      <c r="VMW406" s="200"/>
      <c r="VMY406" s="200"/>
      <c r="VNB406" s="200"/>
      <c r="VNE406" s="200"/>
      <c r="VNH406" s="200"/>
      <c r="VNK406" s="200"/>
      <c r="VNN406" s="200"/>
      <c r="VNQ406" s="200"/>
      <c r="VNT406" s="200"/>
      <c r="VNV406" s="200"/>
      <c r="VNY406" s="200"/>
      <c r="VOB406" s="200"/>
      <c r="VOE406" s="200"/>
      <c r="VOK406" s="200"/>
      <c r="VON406" s="200"/>
      <c r="VOP406" s="200"/>
      <c r="VPW406" s="200"/>
      <c r="VPZ406" s="200"/>
      <c r="VQC406" s="200"/>
      <c r="VQF406" s="200"/>
      <c r="VQI406" s="200"/>
      <c r="VQJ406" s="200"/>
      <c r="VQK406" s="200"/>
      <c r="VQN406" s="200"/>
      <c r="VQQ406" s="200"/>
      <c r="VQT406" s="200"/>
      <c r="VQW406" s="200"/>
      <c r="VQY406" s="200"/>
      <c r="VRM406" s="200"/>
      <c r="VRN406" s="200"/>
      <c r="VRO406" s="200"/>
      <c r="VRP406" s="200"/>
      <c r="VRQ406" s="200"/>
      <c r="VRR406" s="200"/>
      <c r="VRS406" s="200"/>
      <c r="VRT406" s="200"/>
      <c r="VRU406" s="200"/>
      <c r="VRV406" s="200"/>
      <c r="VRW406" s="200"/>
      <c r="VRX406" s="200"/>
      <c r="VRY406" s="200"/>
      <c r="VRZ406" s="200"/>
      <c r="VSA406" s="200"/>
      <c r="VSB406" s="200"/>
      <c r="VSC406" s="200"/>
      <c r="VSD406" s="200"/>
      <c r="VSE406" s="200"/>
      <c r="VSK406" s="200"/>
      <c r="VSL406" s="200"/>
      <c r="VSM406" s="200"/>
      <c r="VSN406" s="200"/>
      <c r="VSO406" s="200"/>
      <c r="VSP406" s="200"/>
      <c r="VSQ406" s="200"/>
      <c r="VSS406" s="200"/>
      <c r="VST406" s="200"/>
      <c r="VSU406" s="200"/>
      <c r="VSV406" s="200"/>
      <c r="VSW406" s="200"/>
      <c r="VSX406" s="200"/>
      <c r="VSY406" s="200"/>
      <c r="VSZ406" s="200"/>
      <c r="VTC406" s="200"/>
      <c r="VTF406" s="200"/>
      <c r="VTI406" s="200"/>
      <c r="VTL406" s="200"/>
      <c r="VTO406" s="200"/>
      <c r="VTR406" s="200"/>
      <c r="VUA406" s="200"/>
      <c r="VUD406" s="200"/>
      <c r="VUG406" s="200"/>
      <c r="VUJ406" s="200"/>
      <c r="VUS406" s="200"/>
      <c r="VUY406" s="200"/>
      <c r="VVB406" s="200"/>
      <c r="VVE406" s="200"/>
      <c r="VVH406" s="200"/>
      <c r="VVN406" s="200"/>
      <c r="VVW406" s="200"/>
      <c r="VVY406" s="200"/>
      <c r="VVZ406" s="200"/>
      <c r="VWB406" s="200"/>
      <c r="VWE406" s="200"/>
      <c r="VWH406" s="200"/>
      <c r="VWK406" s="200"/>
      <c r="VWN406" s="200"/>
      <c r="VWQ406" s="200"/>
      <c r="VWS406" s="200"/>
      <c r="VWU406" s="200"/>
      <c r="VWX406" s="200"/>
      <c r="VXA406" s="200"/>
      <c r="VXD406" s="200"/>
      <c r="VXG406" s="200"/>
      <c r="VXJ406" s="200"/>
      <c r="VXM406" s="200"/>
      <c r="VXP406" s="200"/>
      <c r="VXR406" s="200"/>
      <c r="VXU406" s="200"/>
      <c r="VXX406" s="200"/>
      <c r="VYA406" s="200"/>
      <c r="VYG406" s="200"/>
      <c r="VYJ406" s="200"/>
      <c r="VYL406" s="200"/>
      <c r="VZS406" s="200"/>
      <c r="VZV406" s="200"/>
      <c r="VZY406" s="200"/>
      <c r="WAB406" s="200"/>
      <c r="WAE406" s="200"/>
      <c r="WAF406" s="200"/>
      <c r="WAG406" s="200"/>
      <c r="WAJ406" s="200"/>
      <c r="WAM406" s="200"/>
      <c r="WAP406" s="200"/>
      <c r="WAS406" s="200"/>
      <c r="WAU406" s="200"/>
      <c r="WBI406" s="200"/>
      <c r="WBJ406" s="200"/>
      <c r="WBK406" s="200"/>
      <c r="WBL406" s="200"/>
      <c r="WBM406" s="200"/>
      <c r="WBN406" s="200"/>
      <c r="WBO406" s="200"/>
      <c r="WBP406" s="200"/>
      <c r="WBQ406" s="200"/>
      <c r="WBR406" s="200"/>
      <c r="WBS406" s="200"/>
      <c r="WBT406" s="200"/>
      <c r="WBU406" s="200"/>
      <c r="WBV406" s="200"/>
      <c r="WBW406" s="200"/>
      <c r="WBX406" s="200"/>
      <c r="WBY406" s="200"/>
      <c r="WBZ406" s="200"/>
      <c r="WCA406" s="200"/>
      <c r="WCG406" s="200"/>
      <c r="WCH406" s="200"/>
      <c r="WCI406" s="200"/>
      <c r="WCJ406" s="200"/>
      <c r="WCK406" s="200"/>
      <c r="WCL406" s="200"/>
      <c r="WCM406" s="200"/>
      <c r="WCO406" s="200"/>
      <c r="WCP406" s="200"/>
      <c r="WCQ406" s="200"/>
      <c r="WCR406" s="200"/>
      <c r="WCS406" s="200"/>
      <c r="WCT406" s="200"/>
      <c r="WCU406" s="200"/>
      <c r="WCV406" s="200"/>
      <c r="WCY406" s="200"/>
      <c r="WDB406" s="200"/>
      <c r="WDE406" s="200"/>
      <c r="WDH406" s="200"/>
      <c r="WDK406" s="200"/>
      <c r="WDN406" s="200"/>
      <c r="WDW406" s="200"/>
      <c r="WDZ406" s="200"/>
      <c r="WEC406" s="200"/>
      <c r="WEF406" s="200"/>
      <c r="WEO406" s="200"/>
      <c r="WEU406" s="200"/>
      <c r="WEX406" s="200"/>
      <c r="WFA406" s="200"/>
      <c r="WFD406" s="200"/>
      <c r="WFJ406" s="200"/>
      <c r="WFS406" s="200"/>
      <c r="WFU406" s="200"/>
      <c r="WFV406" s="200"/>
      <c r="WFX406" s="200"/>
      <c r="WGA406" s="200"/>
      <c r="WGD406" s="200"/>
      <c r="WGG406" s="200"/>
      <c r="WGJ406" s="200"/>
      <c r="WGM406" s="200"/>
      <c r="WGO406" s="200"/>
      <c r="WGQ406" s="200"/>
      <c r="WGT406" s="200"/>
      <c r="WGW406" s="200"/>
      <c r="WGZ406" s="200"/>
      <c r="WHC406" s="200"/>
      <c r="WHF406" s="200"/>
      <c r="WHI406" s="200"/>
      <c r="WHL406" s="200"/>
      <c r="WHN406" s="200"/>
      <c r="WHQ406" s="200"/>
      <c r="WHT406" s="200"/>
      <c r="WHW406" s="200"/>
      <c r="WIC406" s="200"/>
      <c r="WIF406" s="200"/>
      <c r="WIH406" s="200"/>
      <c r="WJO406" s="200"/>
      <c r="WJR406" s="200"/>
      <c r="WJU406" s="200"/>
      <c r="WJX406" s="200"/>
      <c r="WKA406" s="200"/>
      <c r="WKB406" s="200"/>
      <c r="WKC406" s="200"/>
      <c r="WKF406" s="200"/>
      <c r="WKI406" s="200"/>
      <c r="WKL406" s="200"/>
      <c r="WKO406" s="200"/>
      <c r="WKQ406" s="200"/>
      <c r="WLE406" s="200"/>
      <c r="WLF406" s="200"/>
      <c r="WLG406" s="200"/>
      <c r="WLH406" s="200"/>
      <c r="WLI406" s="200"/>
      <c r="WLJ406" s="200"/>
      <c r="WLK406" s="200"/>
      <c r="WLL406" s="200"/>
      <c r="WLM406" s="200"/>
      <c r="WLN406" s="200"/>
      <c r="WLO406" s="200"/>
      <c r="WLP406" s="200"/>
      <c r="WLQ406" s="200"/>
      <c r="WLR406" s="200"/>
      <c r="WLS406" s="200"/>
      <c r="WLT406" s="200"/>
      <c r="WLU406" s="200"/>
      <c r="WLV406" s="200"/>
      <c r="WLW406" s="200"/>
      <c r="WMC406" s="200"/>
      <c r="WMD406" s="200"/>
      <c r="WME406" s="200"/>
      <c r="WMF406" s="200"/>
      <c r="WMG406" s="200"/>
      <c r="WMH406" s="200"/>
      <c r="WMI406" s="200"/>
      <c r="WMK406" s="200"/>
      <c r="WML406" s="200"/>
      <c r="WMM406" s="200"/>
      <c r="WMN406" s="200"/>
      <c r="WMO406" s="200"/>
      <c r="WMP406" s="200"/>
      <c r="WMQ406" s="200"/>
      <c r="WMR406" s="200"/>
      <c r="WMU406" s="200"/>
      <c r="WMX406" s="200"/>
      <c r="WNA406" s="200"/>
      <c r="WND406" s="200"/>
      <c r="WNG406" s="200"/>
      <c r="WNJ406" s="200"/>
      <c r="WNS406" s="200"/>
      <c r="WNV406" s="200"/>
      <c r="WNY406" s="200"/>
      <c r="WOB406" s="200"/>
      <c r="WOK406" s="200"/>
      <c r="WOQ406" s="200"/>
      <c r="WOT406" s="200"/>
      <c r="WOW406" s="200"/>
      <c r="WOZ406" s="200"/>
      <c r="WPF406" s="200"/>
      <c r="WPO406" s="200"/>
      <c r="WPQ406" s="200"/>
      <c r="WPR406" s="200"/>
      <c r="WPT406" s="200"/>
      <c r="WPW406" s="200"/>
      <c r="WPZ406" s="200"/>
      <c r="WQC406" s="200"/>
      <c r="WQF406" s="200"/>
      <c r="WQI406" s="200"/>
      <c r="WQK406" s="200"/>
      <c r="WQM406" s="200"/>
      <c r="WQP406" s="200"/>
      <c r="WQS406" s="200"/>
      <c r="WQV406" s="200"/>
      <c r="WQY406" s="200"/>
      <c r="WRB406" s="200"/>
      <c r="WRE406" s="200"/>
      <c r="WRH406" s="200"/>
      <c r="WRJ406" s="200"/>
      <c r="WRM406" s="200"/>
      <c r="WRP406" s="200"/>
      <c r="WRS406" s="200"/>
      <c r="WRY406" s="200"/>
      <c r="WSB406" s="200"/>
      <c r="WSD406" s="200"/>
      <c r="WTK406" s="200"/>
      <c r="WTN406" s="200"/>
      <c r="WTQ406" s="200"/>
      <c r="WTT406" s="200"/>
      <c r="WTW406" s="200"/>
      <c r="WTX406" s="200"/>
      <c r="WTY406" s="200"/>
      <c r="WUB406" s="200"/>
      <c r="WUE406" s="200"/>
      <c r="WUH406" s="200"/>
      <c r="WUK406" s="200"/>
      <c r="WUM406" s="200"/>
    </row>
    <row r="407" spans="1:16107" ht="18" hidden="1" x14ac:dyDescent="0.3">
      <c r="A407" s="13" t="s">
        <v>72</v>
      </c>
      <c r="B407" s="53" t="s">
        <v>350</v>
      </c>
      <c r="C407" s="7"/>
      <c r="D407" s="91"/>
      <c r="E407" s="92"/>
    </row>
    <row r="408" spans="1:16107" ht="18" hidden="1" x14ac:dyDescent="0.3">
      <c r="A408" s="9" t="s">
        <v>73</v>
      </c>
      <c r="B408" s="53" t="s">
        <v>353</v>
      </c>
      <c r="C408" s="7"/>
      <c r="D408" s="91"/>
      <c r="E408" s="92"/>
    </row>
    <row r="409" spans="1:16107" ht="18" hidden="1" x14ac:dyDescent="0.3">
      <c r="A409" s="9" t="s">
        <v>74</v>
      </c>
      <c r="B409" s="53" t="s">
        <v>346</v>
      </c>
      <c r="C409" s="7"/>
      <c r="D409" s="91"/>
      <c r="E409" s="92"/>
    </row>
    <row r="410" spans="1:16107" ht="18" hidden="1" x14ac:dyDescent="0.3">
      <c r="A410" s="9" t="s">
        <v>75</v>
      </c>
      <c r="B410" s="53" t="s">
        <v>346</v>
      </c>
      <c r="C410" s="7"/>
      <c r="D410" s="91"/>
      <c r="E410" s="92"/>
    </row>
    <row r="411" spans="1:16107" ht="18" hidden="1" x14ac:dyDescent="0.3">
      <c r="A411" s="12" t="s">
        <v>76</v>
      </c>
      <c r="B411" s="53" t="s">
        <v>346</v>
      </c>
      <c r="C411" s="15"/>
      <c r="D411" s="91"/>
      <c r="E411" s="92"/>
    </row>
    <row r="412" spans="1:16107" ht="18" hidden="1" x14ac:dyDescent="0.3">
      <c r="A412" s="12" t="s">
        <v>77</v>
      </c>
      <c r="B412" s="53" t="s">
        <v>346</v>
      </c>
      <c r="C412" s="15"/>
      <c r="D412" s="91"/>
      <c r="E412" s="92"/>
    </row>
    <row r="413" spans="1:16107" ht="18" hidden="1" x14ac:dyDescent="0.3">
      <c r="A413" s="12" t="s">
        <v>78</v>
      </c>
      <c r="B413" s="53" t="s">
        <v>350</v>
      </c>
      <c r="C413" s="15"/>
      <c r="D413" s="91"/>
      <c r="E413" s="92"/>
    </row>
    <row r="414" spans="1:16107" ht="18" hidden="1" x14ac:dyDescent="0.3">
      <c r="A414" s="9" t="s">
        <v>79</v>
      </c>
      <c r="B414" s="53" t="s">
        <v>346</v>
      </c>
      <c r="C414" s="7"/>
      <c r="D414" s="91"/>
      <c r="E414" s="92"/>
    </row>
    <row r="415" spans="1:16107" ht="18" hidden="1" x14ac:dyDescent="0.3">
      <c r="A415" s="9" t="s">
        <v>80</v>
      </c>
      <c r="B415" s="53" t="s">
        <v>346</v>
      </c>
      <c r="C415" s="7"/>
      <c r="D415" s="91"/>
      <c r="E415" s="92"/>
    </row>
    <row r="416" spans="1:16107" ht="18" hidden="1" x14ac:dyDescent="0.3">
      <c r="A416" s="9" t="s">
        <v>81</v>
      </c>
      <c r="B416" s="53" t="s">
        <v>349</v>
      </c>
      <c r="C416" s="7"/>
      <c r="D416" s="91"/>
      <c r="E416" s="92"/>
    </row>
    <row r="417" spans="1:16107" ht="18" hidden="1" x14ac:dyDescent="0.3">
      <c r="A417" s="9" t="s">
        <v>82</v>
      </c>
      <c r="B417" s="53" t="s">
        <v>346</v>
      </c>
      <c r="C417" s="7"/>
      <c r="D417" s="91"/>
      <c r="E417" s="92"/>
    </row>
    <row r="418" spans="1:16107" ht="18" hidden="1" x14ac:dyDescent="0.3">
      <c r="A418" s="9" t="s">
        <v>83</v>
      </c>
      <c r="B418" s="53" t="s">
        <v>349</v>
      </c>
      <c r="C418" s="7"/>
      <c r="D418" s="91"/>
      <c r="E418" s="92"/>
    </row>
    <row r="419" spans="1:16107" ht="20.399999999999999" customHeight="1" x14ac:dyDescent="0.3">
      <c r="A419" s="9" t="s">
        <v>84</v>
      </c>
      <c r="B419" s="199" t="s">
        <v>346</v>
      </c>
      <c r="C419" s="7">
        <v>47</v>
      </c>
      <c r="D419" s="91">
        <f>VLOOKUP(A419,'16.4'!A446:C700,3,)</f>
        <v>5000</v>
      </c>
      <c r="E419" s="106">
        <f>+D419*C419</f>
        <v>235000</v>
      </c>
      <c r="F419" s="200"/>
      <c r="G419" s="200"/>
      <c r="H419" s="200"/>
      <c r="I419" s="200"/>
      <c r="J419" s="200"/>
      <c r="K419" s="200"/>
      <c r="Q419" s="200"/>
      <c r="R419" s="200"/>
      <c r="S419" s="200"/>
      <c r="T419" s="200"/>
      <c r="U419" s="200"/>
      <c r="V419" s="200"/>
      <c r="W419" s="200"/>
      <c r="Y419" s="200"/>
      <c r="Z419" s="200"/>
      <c r="AA419" s="200"/>
      <c r="AB419" s="200"/>
      <c r="AC419" s="200"/>
      <c r="AD419" s="200"/>
      <c r="AE419" s="200"/>
      <c r="AF419" s="200"/>
      <c r="AI419" s="200"/>
      <c r="AL419" s="200"/>
      <c r="AO419" s="200"/>
      <c r="AR419" s="200"/>
      <c r="AU419" s="200"/>
      <c r="AX419" s="200"/>
      <c r="BG419" s="200"/>
      <c r="BJ419" s="200"/>
      <c r="BM419" s="200"/>
      <c r="BP419" s="200"/>
      <c r="BY419" s="200"/>
      <c r="CE419" s="200"/>
      <c r="CH419" s="200"/>
      <c r="CK419" s="200"/>
      <c r="CN419" s="200"/>
      <c r="CT419" s="200"/>
      <c r="DC419" s="200"/>
      <c r="DE419" s="200"/>
      <c r="DF419" s="200"/>
      <c r="DH419" s="200"/>
      <c r="DK419" s="200"/>
      <c r="DN419" s="200"/>
      <c r="DQ419" s="200"/>
      <c r="DT419" s="200"/>
      <c r="DW419" s="200"/>
      <c r="DY419" s="200"/>
      <c r="EA419" s="200"/>
      <c r="ED419" s="200"/>
      <c r="EG419" s="200"/>
      <c r="EJ419" s="200"/>
      <c r="EM419" s="200"/>
      <c r="EP419" s="200"/>
      <c r="ES419" s="200"/>
      <c r="EV419" s="200"/>
      <c r="EX419" s="200"/>
      <c r="FA419" s="200"/>
      <c r="FD419" s="200"/>
      <c r="FG419" s="200"/>
      <c r="FM419" s="200"/>
      <c r="FP419" s="200"/>
      <c r="FR419" s="200"/>
      <c r="GY419" s="200"/>
      <c r="HB419" s="200"/>
      <c r="HE419" s="200"/>
      <c r="HH419" s="200"/>
      <c r="HK419" s="200"/>
      <c r="HL419" s="200"/>
      <c r="HM419" s="200"/>
      <c r="HP419" s="200"/>
      <c r="HS419" s="200"/>
      <c r="HV419" s="200"/>
      <c r="HY419" s="200"/>
      <c r="IA419" s="200"/>
      <c r="IO419" s="200"/>
      <c r="IP419" s="200"/>
      <c r="IQ419" s="200"/>
      <c r="IR419" s="200"/>
      <c r="IS419" s="200"/>
      <c r="IT419" s="200"/>
      <c r="IU419" s="200"/>
      <c r="IV419" s="200"/>
      <c r="IW419" s="200"/>
      <c r="IX419" s="200"/>
      <c r="IY419" s="200"/>
      <c r="IZ419" s="200"/>
      <c r="JA419" s="200"/>
      <c r="JB419" s="200"/>
      <c r="JC419" s="200"/>
      <c r="JD419" s="200"/>
      <c r="JE419" s="200"/>
      <c r="JF419" s="200"/>
      <c r="JG419" s="200"/>
      <c r="JM419" s="200"/>
      <c r="JN419" s="200"/>
      <c r="JO419" s="200"/>
      <c r="JP419" s="200"/>
      <c r="JQ419" s="200"/>
      <c r="JR419" s="200"/>
      <c r="JS419" s="200"/>
      <c r="JU419" s="200"/>
      <c r="JV419" s="200"/>
      <c r="JW419" s="200"/>
      <c r="JX419" s="200"/>
      <c r="JY419" s="200"/>
      <c r="JZ419" s="200"/>
      <c r="KA419" s="200"/>
      <c r="KB419" s="200"/>
      <c r="KE419" s="200"/>
      <c r="KH419" s="200"/>
      <c r="KK419" s="200"/>
      <c r="KN419" s="200"/>
      <c r="KQ419" s="200"/>
      <c r="KT419" s="200"/>
      <c r="LC419" s="200"/>
      <c r="LF419" s="200"/>
      <c r="LI419" s="200"/>
      <c r="LL419" s="200"/>
      <c r="LU419" s="200"/>
      <c r="MA419" s="200"/>
      <c r="MD419" s="200"/>
      <c r="MG419" s="200"/>
      <c r="MJ419" s="200"/>
      <c r="MP419" s="200"/>
      <c r="MY419" s="200"/>
      <c r="NA419" s="200"/>
      <c r="NB419" s="200"/>
      <c r="ND419" s="200"/>
      <c r="NG419" s="200"/>
      <c r="NJ419" s="200"/>
      <c r="NM419" s="200"/>
      <c r="NP419" s="200"/>
      <c r="NS419" s="200"/>
      <c r="NU419" s="200"/>
      <c r="NW419" s="200"/>
      <c r="NZ419" s="200"/>
      <c r="OC419" s="200"/>
      <c r="OF419" s="200"/>
      <c r="OI419" s="200"/>
      <c r="OL419" s="200"/>
      <c r="OO419" s="200"/>
      <c r="OR419" s="200"/>
      <c r="OT419" s="200"/>
      <c r="OW419" s="200"/>
      <c r="OZ419" s="200"/>
      <c r="PC419" s="200"/>
      <c r="PI419" s="200"/>
      <c r="PL419" s="200"/>
      <c r="PN419" s="200"/>
      <c r="QU419" s="200"/>
      <c r="QX419" s="200"/>
      <c r="RA419" s="200"/>
      <c r="RD419" s="200"/>
      <c r="RG419" s="200"/>
      <c r="RH419" s="200"/>
      <c r="RI419" s="200"/>
      <c r="RL419" s="200"/>
      <c r="RO419" s="200"/>
      <c r="RR419" s="200"/>
      <c r="RU419" s="200"/>
      <c r="RW419" s="200"/>
      <c r="SK419" s="200"/>
      <c r="SL419" s="200"/>
      <c r="SM419" s="200"/>
      <c r="SN419" s="200"/>
      <c r="SO419" s="200"/>
      <c r="SP419" s="200"/>
      <c r="SQ419" s="200"/>
      <c r="SR419" s="200"/>
      <c r="SS419" s="200"/>
      <c r="ST419" s="200"/>
      <c r="SU419" s="200"/>
      <c r="SV419" s="200"/>
      <c r="SW419" s="200"/>
      <c r="SX419" s="200"/>
      <c r="SY419" s="200"/>
      <c r="SZ419" s="200"/>
      <c r="TA419" s="200"/>
      <c r="TB419" s="200"/>
      <c r="TC419" s="200"/>
      <c r="TI419" s="200"/>
      <c r="TJ419" s="200"/>
      <c r="TK419" s="200"/>
      <c r="TL419" s="200"/>
      <c r="TM419" s="200"/>
      <c r="TN419" s="200"/>
      <c r="TO419" s="200"/>
      <c r="TQ419" s="200"/>
      <c r="TR419" s="200"/>
      <c r="TS419" s="200"/>
      <c r="TT419" s="200"/>
      <c r="TU419" s="200"/>
      <c r="TV419" s="200"/>
      <c r="TW419" s="200"/>
      <c r="TX419" s="200"/>
      <c r="UA419" s="200"/>
      <c r="UD419" s="200"/>
      <c r="UG419" s="200"/>
      <c r="UJ419" s="200"/>
      <c r="UM419" s="200"/>
      <c r="UP419" s="200"/>
      <c r="UY419" s="200"/>
      <c r="VB419" s="200"/>
      <c r="VE419" s="200"/>
      <c r="VH419" s="200"/>
      <c r="VQ419" s="200"/>
      <c r="VW419" s="200"/>
      <c r="VZ419" s="200"/>
      <c r="WC419" s="200"/>
      <c r="WF419" s="200"/>
      <c r="WL419" s="200"/>
      <c r="WU419" s="200"/>
      <c r="WW419" s="200"/>
      <c r="WX419" s="200"/>
      <c r="WZ419" s="200"/>
      <c r="XC419" s="200"/>
      <c r="XF419" s="200"/>
      <c r="XI419" s="200"/>
      <c r="XL419" s="200"/>
      <c r="XO419" s="200"/>
      <c r="XQ419" s="200"/>
      <c r="XS419" s="200"/>
      <c r="XV419" s="200"/>
      <c r="XY419" s="200"/>
      <c r="YB419" s="200"/>
      <c r="YE419" s="200"/>
      <c r="YH419" s="200"/>
      <c r="YK419" s="200"/>
      <c r="YN419" s="200"/>
      <c r="YP419" s="200"/>
      <c r="YS419" s="200"/>
      <c r="YV419" s="200"/>
      <c r="YY419" s="200"/>
      <c r="ZE419" s="200"/>
      <c r="ZH419" s="200"/>
      <c r="ZJ419" s="200"/>
      <c r="AAQ419" s="200"/>
      <c r="AAT419" s="200"/>
      <c r="AAW419" s="200"/>
      <c r="AAZ419" s="200"/>
      <c r="ABC419" s="200"/>
      <c r="ABD419" s="200"/>
      <c r="ABE419" s="200"/>
      <c r="ABH419" s="200"/>
      <c r="ABK419" s="200"/>
      <c r="ABN419" s="200"/>
      <c r="ABQ419" s="200"/>
      <c r="ABS419" s="200"/>
      <c r="ACG419" s="200"/>
      <c r="ACH419" s="200"/>
      <c r="ACI419" s="200"/>
      <c r="ACJ419" s="200"/>
      <c r="ACK419" s="200"/>
      <c r="ACL419" s="200"/>
      <c r="ACM419" s="200"/>
      <c r="ACN419" s="200"/>
      <c r="ACO419" s="200"/>
      <c r="ACP419" s="200"/>
      <c r="ACQ419" s="200"/>
      <c r="ACR419" s="200"/>
      <c r="ACS419" s="200"/>
      <c r="ACT419" s="200"/>
      <c r="ACU419" s="200"/>
      <c r="ACV419" s="200"/>
      <c r="ACW419" s="200"/>
      <c r="ACX419" s="200"/>
      <c r="ACY419" s="200"/>
      <c r="ADE419" s="200"/>
      <c r="ADF419" s="200"/>
      <c r="ADG419" s="200"/>
      <c r="ADH419" s="200"/>
      <c r="ADI419" s="200"/>
      <c r="ADJ419" s="200"/>
      <c r="ADK419" s="200"/>
      <c r="ADM419" s="200"/>
      <c r="ADN419" s="200"/>
      <c r="ADO419" s="200"/>
      <c r="ADP419" s="200"/>
      <c r="ADQ419" s="200"/>
      <c r="ADR419" s="200"/>
      <c r="ADS419" s="200"/>
      <c r="ADT419" s="200"/>
      <c r="ADW419" s="200"/>
      <c r="ADZ419" s="200"/>
      <c r="AEC419" s="200"/>
      <c r="AEF419" s="200"/>
      <c r="AEI419" s="200"/>
      <c r="AEL419" s="200"/>
      <c r="AEU419" s="200"/>
      <c r="AEX419" s="200"/>
      <c r="AFA419" s="200"/>
      <c r="AFD419" s="200"/>
      <c r="AFM419" s="200"/>
      <c r="AFS419" s="200"/>
      <c r="AFV419" s="200"/>
      <c r="AFY419" s="200"/>
      <c r="AGB419" s="200"/>
      <c r="AGH419" s="200"/>
      <c r="AGQ419" s="200"/>
      <c r="AGS419" s="200"/>
      <c r="AGT419" s="200"/>
      <c r="AGV419" s="200"/>
      <c r="AGY419" s="200"/>
      <c r="AHB419" s="200"/>
      <c r="AHE419" s="200"/>
      <c r="AHH419" s="200"/>
      <c r="AHK419" s="200"/>
      <c r="AHM419" s="200"/>
      <c r="AHO419" s="200"/>
      <c r="AHR419" s="200"/>
      <c r="AHU419" s="200"/>
      <c r="AHX419" s="200"/>
      <c r="AIA419" s="200"/>
      <c r="AID419" s="200"/>
      <c r="AIG419" s="200"/>
      <c r="AIJ419" s="200"/>
      <c r="AIL419" s="200"/>
      <c r="AIO419" s="200"/>
      <c r="AIR419" s="200"/>
      <c r="AIU419" s="200"/>
      <c r="AJA419" s="200"/>
      <c r="AJD419" s="200"/>
      <c r="AJF419" s="200"/>
      <c r="AKM419" s="200"/>
      <c r="AKP419" s="200"/>
      <c r="AKS419" s="200"/>
      <c r="AKV419" s="200"/>
      <c r="AKY419" s="200"/>
      <c r="AKZ419" s="200"/>
      <c r="ALA419" s="200"/>
      <c r="ALD419" s="200"/>
      <c r="ALG419" s="200"/>
      <c r="ALJ419" s="200"/>
      <c r="ALM419" s="200"/>
      <c r="ALO419" s="200"/>
      <c r="AMC419" s="200"/>
      <c r="AMD419" s="200"/>
      <c r="AME419" s="200"/>
      <c r="AMF419" s="200"/>
      <c r="AMG419" s="200"/>
      <c r="AMH419" s="200"/>
      <c r="AMI419" s="200"/>
      <c r="AMJ419" s="200"/>
      <c r="AMK419" s="200"/>
      <c r="AML419" s="200"/>
      <c r="AMM419" s="200"/>
      <c r="AMN419" s="200"/>
      <c r="AMO419" s="200"/>
      <c r="AMP419" s="200"/>
      <c r="AMQ419" s="200"/>
      <c r="AMR419" s="200"/>
      <c r="AMS419" s="200"/>
      <c r="AMT419" s="200"/>
      <c r="AMU419" s="200"/>
      <c r="ANA419" s="200"/>
      <c r="ANB419" s="200"/>
      <c r="ANC419" s="200"/>
      <c r="AND419" s="200"/>
      <c r="ANE419" s="200"/>
      <c r="ANF419" s="200"/>
      <c r="ANG419" s="200"/>
      <c r="ANI419" s="200"/>
      <c r="ANJ419" s="200"/>
      <c r="ANK419" s="200"/>
      <c r="ANL419" s="200"/>
      <c r="ANM419" s="200"/>
      <c r="ANN419" s="200"/>
      <c r="ANO419" s="200"/>
      <c r="ANP419" s="200"/>
      <c r="ANS419" s="200"/>
      <c r="ANV419" s="200"/>
      <c r="ANY419" s="200"/>
      <c r="AOB419" s="200"/>
      <c r="AOE419" s="200"/>
      <c r="AOH419" s="200"/>
      <c r="AOQ419" s="200"/>
      <c r="AOT419" s="200"/>
      <c r="AOW419" s="200"/>
      <c r="AOZ419" s="200"/>
      <c r="API419" s="200"/>
      <c r="APO419" s="200"/>
      <c r="APR419" s="200"/>
      <c r="APU419" s="200"/>
      <c r="APX419" s="200"/>
      <c r="AQD419" s="200"/>
      <c r="AQM419" s="200"/>
      <c r="AQO419" s="200"/>
      <c r="AQP419" s="200"/>
      <c r="AQR419" s="200"/>
      <c r="AQU419" s="200"/>
      <c r="AQX419" s="200"/>
      <c r="ARA419" s="200"/>
      <c r="ARD419" s="200"/>
      <c r="ARG419" s="200"/>
      <c r="ARI419" s="200"/>
      <c r="ARK419" s="200"/>
      <c r="ARN419" s="200"/>
      <c r="ARQ419" s="200"/>
      <c r="ART419" s="200"/>
      <c r="ARW419" s="200"/>
      <c r="ARZ419" s="200"/>
      <c r="ASC419" s="200"/>
      <c r="ASF419" s="200"/>
      <c r="ASH419" s="200"/>
      <c r="ASK419" s="200"/>
      <c r="ASN419" s="200"/>
      <c r="ASQ419" s="200"/>
      <c r="ASW419" s="200"/>
      <c r="ASZ419" s="200"/>
      <c r="ATB419" s="200"/>
      <c r="AUI419" s="200"/>
      <c r="AUL419" s="200"/>
      <c r="AUO419" s="200"/>
      <c r="AUR419" s="200"/>
      <c r="AUU419" s="200"/>
      <c r="AUV419" s="200"/>
      <c r="AUW419" s="200"/>
      <c r="AUZ419" s="200"/>
      <c r="AVC419" s="200"/>
      <c r="AVF419" s="200"/>
      <c r="AVI419" s="200"/>
      <c r="AVK419" s="200"/>
      <c r="AVY419" s="200"/>
      <c r="AVZ419" s="200"/>
      <c r="AWA419" s="200"/>
      <c r="AWB419" s="200"/>
      <c r="AWC419" s="200"/>
      <c r="AWD419" s="200"/>
      <c r="AWE419" s="200"/>
      <c r="AWF419" s="200"/>
      <c r="AWG419" s="200"/>
      <c r="AWH419" s="200"/>
      <c r="AWI419" s="200"/>
      <c r="AWJ419" s="200"/>
      <c r="AWK419" s="200"/>
      <c r="AWL419" s="200"/>
      <c r="AWM419" s="200"/>
      <c r="AWN419" s="200"/>
      <c r="AWO419" s="200"/>
      <c r="AWP419" s="200"/>
      <c r="AWQ419" s="200"/>
      <c r="AWW419" s="200"/>
      <c r="AWX419" s="200"/>
      <c r="AWY419" s="200"/>
      <c r="AWZ419" s="200"/>
      <c r="AXA419" s="200"/>
      <c r="AXB419" s="200"/>
      <c r="AXC419" s="200"/>
      <c r="AXE419" s="200"/>
      <c r="AXF419" s="200"/>
      <c r="AXG419" s="200"/>
      <c r="AXH419" s="200"/>
      <c r="AXI419" s="200"/>
      <c r="AXJ419" s="200"/>
      <c r="AXK419" s="200"/>
      <c r="AXL419" s="200"/>
      <c r="AXO419" s="200"/>
      <c r="AXR419" s="200"/>
      <c r="AXU419" s="200"/>
      <c r="AXX419" s="200"/>
      <c r="AYA419" s="200"/>
      <c r="AYD419" s="200"/>
      <c r="AYM419" s="200"/>
      <c r="AYP419" s="200"/>
      <c r="AYS419" s="200"/>
      <c r="AYV419" s="200"/>
      <c r="AZE419" s="200"/>
      <c r="AZK419" s="200"/>
      <c r="AZN419" s="200"/>
      <c r="AZQ419" s="200"/>
      <c r="AZT419" s="200"/>
      <c r="AZZ419" s="200"/>
      <c r="BAI419" s="200"/>
      <c r="BAK419" s="200"/>
      <c r="BAL419" s="200"/>
      <c r="BAN419" s="200"/>
      <c r="BAQ419" s="200"/>
      <c r="BAT419" s="200"/>
      <c r="BAW419" s="200"/>
      <c r="BAZ419" s="200"/>
      <c r="BBC419" s="200"/>
      <c r="BBE419" s="200"/>
      <c r="BBG419" s="200"/>
      <c r="BBJ419" s="200"/>
      <c r="BBM419" s="200"/>
      <c r="BBP419" s="200"/>
      <c r="BBS419" s="200"/>
      <c r="BBV419" s="200"/>
      <c r="BBY419" s="200"/>
      <c r="BCB419" s="200"/>
      <c r="BCD419" s="200"/>
      <c r="BCG419" s="200"/>
      <c r="BCJ419" s="200"/>
      <c r="BCM419" s="200"/>
      <c r="BCS419" s="200"/>
      <c r="BCV419" s="200"/>
      <c r="BCX419" s="200"/>
      <c r="BEE419" s="200"/>
      <c r="BEH419" s="200"/>
      <c r="BEK419" s="200"/>
      <c r="BEN419" s="200"/>
      <c r="BEQ419" s="200"/>
      <c r="BER419" s="200"/>
      <c r="BES419" s="200"/>
      <c r="BEV419" s="200"/>
      <c r="BEY419" s="200"/>
      <c r="BFB419" s="200"/>
      <c r="BFE419" s="200"/>
      <c r="BFG419" s="200"/>
      <c r="BFU419" s="200"/>
      <c r="BFV419" s="200"/>
      <c r="BFW419" s="200"/>
      <c r="BFX419" s="200"/>
      <c r="BFY419" s="200"/>
      <c r="BFZ419" s="200"/>
      <c r="BGA419" s="200"/>
      <c r="BGB419" s="200"/>
      <c r="BGC419" s="200"/>
      <c r="BGD419" s="200"/>
      <c r="BGE419" s="200"/>
      <c r="BGF419" s="200"/>
      <c r="BGG419" s="200"/>
      <c r="BGH419" s="200"/>
      <c r="BGI419" s="200"/>
      <c r="BGJ419" s="200"/>
      <c r="BGK419" s="200"/>
      <c r="BGL419" s="200"/>
      <c r="BGM419" s="200"/>
      <c r="BGS419" s="200"/>
      <c r="BGT419" s="200"/>
      <c r="BGU419" s="200"/>
      <c r="BGV419" s="200"/>
      <c r="BGW419" s="200"/>
      <c r="BGX419" s="200"/>
      <c r="BGY419" s="200"/>
      <c r="BHA419" s="200"/>
      <c r="BHB419" s="200"/>
      <c r="BHC419" s="200"/>
      <c r="BHD419" s="200"/>
      <c r="BHE419" s="200"/>
      <c r="BHF419" s="200"/>
      <c r="BHG419" s="200"/>
      <c r="BHH419" s="200"/>
      <c r="BHK419" s="200"/>
      <c r="BHN419" s="200"/>
      <c r="BHQ419" s="200"/>
      <c r="BHT419" s="200"/>
      <c r="BHW419" s="200"/>
      <c r="BHZ419" s="200"/>
      <c r="BII419" s="200"/>
      <c r="BIL419" s="200"/>
      <c r="BIO419" s="200"/>
      <c r="BIR419" s="200"/>
      <c r="BJA419" s="200"/>
      <c r="BJG419" s="200"/>
      <c r="BJJ419" s="200"/>
      <c r="BJM419" s="200"/>
      <c r="BJP419" s="200"/>
      <c r="BJV419" s="200"/>
      <c r="BKE419" s="200"/>
      <c r="BKG419" s="200"/>
      <c r="BKH419" s="200"/>
      <c r="BKJ419" s="200"/>
      <c r="BKM419" s="200"/>
      <c r="BKP419" s="200"/>
      <c r="BKS419" s="200"/>
      <c r="BKV419" s="200"/>
      <c r="BKY419" s="200"/>
      <c r="BLA419" s="200"/>
      <c r="BLC419" s="200"/>
      <c r="BLF419" s="200"/>
      <c r="BLI419" s="200"/>
      <c r="BLL419" s="200"/>
      <c r="BLO419" s="200"/>
      <c r="BLR419" s="200"/>
      <c r="BLU419" s="200"/>
      <c r="BLX419" s="200"/>
      <c r="BLZ419" s="200"/>
      <c r="BMC419" s="200"/>
      <c r="BMF419" s="200"/>
      <c r="BMI419" s="200"/>
      <c r="BMO419" s="200"/>
      <c r="BMR419" s="200"/>
      <c r="BMT419" s="200"/>
      <c r="BOA419" s="200"/>
      <c r="BOD419" s="200"/>
      <c r="BOG419" s="200"/>
      <c r="BOJ419" s="200"/>
      <c r="BOM419" s="200"/>
      <c r="BON419" s="200"/>
      <c r="BOO419" s="200"/>
      <c r="BOR419" s="200"/>
      <c r="BOU419" s="200"/>
      <c r="BOX419" s="200"/>
      <c r="BPA419" s="200"/>
      <c r="BPC419" s="200"/>
      <c r="BPQ419" s="200"/>
      <c r="BPR419" s="200"/>
      <c r="BPS419" s="200"/>
      <c r="BPT419" s="200"/>
      <c r="BPU419" s="200"/>
      <c r="BPV419" s="200"/>
      <c r="BPW419" s="200"/>
      <c r="BPX419" s="200"/>
      <c r="BPY419" s="200"/>
      <c r="BPZ419" s="200"/>
      <c r="BQA419" s="200"/>
      <c r="BQB419" s="200"/>
      <c r="BQC419" s="200"/>
      <c r="BQD419" s="200"/>
      <c r="BQE419" s="200"/>
      <c r="BQF419" s="200"/>
      <c r="BQG419" s="200"/>
      <c r="BQH419" s="200"/>
      <c r="BQI419" s="200"/>
      <c r="BQO419" s="200"/>
      <c r="BQP419" s="200"/>
      <c r="BQQ419" s="200"/>
      <c r="BQR419" s="200"/>
      <c r="BQS419" s="200"/>
      <c r="BQT419" s="200"/>
      <c r="BQU419" s="200"/>
      <c r="BQW419" s="200"/>
      <c r="BQX419" s="200"/>
      <c r="BQY419" s="200"/>
      <c r="BQZ419" s="200"/>
      <c r="BRA419" s="200"/>
      <c r="BRB419" s="200"/>
      <c r="BRC419" s="200"/>
      <c r="BRD419" s="200"/>
      <c r="BRG419" s="200"/>
      <c r="BRJ419" s="200"/>
      <c r="BRM419" s="200"/>
      <c r="BRP419" s="200"/>
      <c r="BRS419" s="200"/>
      <c r="BRV419" s="200"/>
      <c r="BSE419" s="200"/>
      <c r="BSH419" s="200"/>
      <c r="BSK419" s="200"/>
      <c r="BSN419" s="200"/>
      <c r="BSW419" s="200"/>
      <c r="BTC419" s="200"/>
      <c r="BTF419" s="200"/>
      <c r="BTI419" s="200"/>
      <c r="BTL419" s="200"/>
      <c r="BTR419" s="200"/>
      <c r="BUA419" s="200"/>
      <c r="BUC419" s="200"/>
      <c r="BUD419" s="200"/>
      <c r="BUF419" s="200"/>
      <c r="BUI419" s="200"/>
      <c r="BUL419" s="200"/>
      <c r="BUO419" s="200"/>
      <c r="BUR419" s="200"/>
      <c r="BUU419" s="200"/>
      <c r="BUW419" s="200"/>
      <c r="BUY419" s="200"/>
      <c r="BVB419" s="200"/>
      <c r="BVE419" s="200"/>
      <c r="BVH419" s="200"/>
      <c r="BVK419" s="200"/>
      <c r="BVN419" s="200"/>
      <c r="BVQ419" s="200"/>
      <c r="BVT419" s="200"/>
      <c r="BVV419" s="200"/>
      <c r="BVY419" s="200"/>
      <c r="BWB419" s="200"/>
      <c r="BWE419" s="200"/>
      <c r="BWK419" s="200"/>
      <c r="BWN419" s="200"/>
      <c r="BWP419" s="200"/>
      <c r="BXW419" s="200"/>
      <c r="BXZ419" s="200"/>
      <c r="BYC419" s="200"/>
      <c r="BYF419" s="200"/>
      <c r="BYI419" s="200"/>
      <c r="BYJ419" s="200"/>
      <c r="BYK419" s="200"/>
      <c r="BYN419" s="200"/>
      <c r="BYQ419" s="200"/>
      <c r="BYT419" s="200"/>
      <c r="BYW419" s="200"/>
      <c r="BYY419" s="200"/>
      <c r="BZM419" s="200"/>
      <c r="BZN419" s="200"/>
      <c r="BZO419" s="200"/>
      <c r="BZP419" s="200"/>
      <c r="BZQ419" s="200"/>
      <c r="BZR419" s="200"/>
      <c r="BZS419" s="200"/>
      <c r="BZT419" s="200"/>
      <c r="BZU419" s="200"/>
      <c r="BZV419" s="200"/>
      <c r="BZW419" s="200"/>
      <c r="BZX419" s="200"/>
      <c r="BZY419" s="200"/>
      <c r="BZZ419" s="200"/>
      <c r="CAA419" s="200"/>
      <c r="CAB419" s="200"/>
      <c r="CAC419" s="200"/>
      <c r="CAD419" s="200"/>
      <c r="CAE419" s="200"/>
      <c r="CAK419" s="200"/>
      <c r="CAL419" s="200"/>
      <c r="CAM419" s="200"/>
      <c r="CAN419" s="200"/>
      <c r="CAO419" s="200"/>
      <c r="CAP419" s="200"/>
      <c r="CAQ419" s="200"/>
      <c r="CAS419" s="200"/>
      <c r="CAT419" s="200"/>
      <c r="CAU419" s="200"/>
      <c r="CAV419" s="200"/>
      <c r="CAW419" s="200"/>
      <c r="CAX419" s="200"/>
      <c r="CAY419" s="200"/>
      <c r="CAZ419" s="200"/>
      <c r="CBC419" s="200"/>
      <c r="CBF419" s="200"/>
      <c r="CBI419" s="200"/>
      <c r="CBL419" s="200"/>
      <c r="CBO419" s="200"/>
      <c r="CBR419" s="200"/>
      <c r="CCA419" s="200"/>
      <c r="CCD419" s="200"/>
      <c r="CCG419" s="200"/>
      <c r="CCJ419" s="200"/>
      <c r="CCS419" s="200"/>
      <c r="CCY419" s="200"/>
      <c r="CDB419" s="200"/>
      <c r="CDE419" s="200"/>
      <c r="CDH419" s="200"/>
      <c r="CDN419" s="200"/>
      <c r="CDW419" s="200"/>
      <c r="CDY419" s="200"/>
      <c r="CDZ419" s="200"/>
      <c r="CEB419" s="200"/>
      <c r="CEE419" s="200"/>
      <c r="CEH419" s="200"/>
      <c r="CEK419" s="200"/>
      <c r="CEN419" s="200"/>
      <c r="CEQ419" s="200"/>
      <c r="CES419" s="200"/>
      <c r="CEU419" s="200"/>
      <c r="CEX419" s="200"/>
      <c r="CFA419" s="200"/>
      <c r="CFD419" s="200"/>
      <c r="CFG419" s="200"/>
      <c r="CFJ419" s="200"/>
      <c r="CFM419" s="200"/>
      <c r="CFP419" s="200"/>
      <c r="CFR419" s="200"/>
      <c r="CFU419" s="200"/>
      <c r="CFX419" s="200"/>
      <c r="CGA419" s="200"/>
      <c r="CGG419" s="200"/>
      <c r="CGJ419" s="200"/>
      <c r="CGL419" s="200"/>
      <c r="CHS419" s="200"/>
      <c r="CHV419" s="200"/>
      <c r="CHY419" s="200"/>
      <c r="CIB419" s="200"/>
      <c r="CIE419" s="200"/>
      <c r="CIF419" s="200"/>
      <c r="CIG419" s="200"/>
      <c r="CIJ419" s="200"/>
      <c r="CIM419" s="200"/>
      <c r="CIP419" s="200"/>
      <c r="CIS419" s="200"/>
      <c r="CIU419" s="200"/>
      <c r="CJI419" s="200"/>
      <c r="CJJ419" s="200"/>
      <c r="CJK419" s="200"/>
      <c r="CJL419" s="200"/>
      <c r="CJM419" s="200"/>
      <c r="CJN419" s="200"/>
      <c r="CJO419" s="200"/>
      <c r="CJP419" s="200"/>
      <c r="CJQ419" s="200"/>
      <c r="CJR419" s="200"/>
      <c r="CJS419" s="200"/>
      <c r="CJT419" s="200"/>
      <c r="CJU419" s="200"/>
      <c r="CJV419" s="200"/>
      <c r="CJW419" s="200"/>
      <c r="CJX419" s="200"/>
      <c r="CJY419" s="200"/>
      <c r="CJZ419" s="200"/>
      <c r="CKA419" s="200"/>
      <c r="CKG419" s="200"/>
      <c r="CKH419" s="200"/>
      <c r="CKI419" s="200"/>
      <c r="CKJ419" s="200"/>
      <c r="CKK419" s="200"/>
      <c r="CKL419" s="200"/>
      <c r="CKM419" s="200"/>
      <c r="CKO419" s="200"/>
      <c r="CKP419" s="200"/>
      <c r="CKQ419" s="200"/>
      <c r="CKR419" s="200"/>
      <c r="CKS419" s="200"/>
      <c r="CKT419" s="200"/>
      <c r="CKU419" s="200"/>
      <c r="CKV419" s="200"/>
      <c r="CKY419" s="200"/>
      <c r="CLB419" s="200"/>
      <c r="CLE419" s="200"/>
      <c r="CLH419" s="200"/>
      <c r="CLK419" s="200"/>
      <c r="CLN419" s="200"/>
      <c r="CLW419" s="200"/>
      <c r="CLZ419" s="200"/>
      <c r="CMC419" s="200"/>
      <c r="CMF419" s="200"/>
      <c r="CMO419" s="200"/>
      <c r="CMU419" s="200"/>
      <c r="CMX419" s="200"/>
      <c r="CNA419" s="200"/>
      <c r="CND419" s="200"/>
      <c r="CNJ419" s="200"/>
      <c r="CNS419" s="200"/>
      <c r="CNU419" s="200"/>
      <c r="CNV419" s="200"/>
      <c r="CNX419" s="200"/>
      <c r="COA419" s="200"/>
      <c r="COD419" s="200"/>
      <c r="COG419" s="200"/>
      <c r="COJ419" s="200"/>
      <c r="COM419" s="200"/>
      <c r="COO419" s="200"/>
      <c r="COQ419" s="200"/>
      <c r="COT419" s="200"/>
      <c r="COW419" s="200"/>
      <c r="COZ419" s="200"/>
      <c r="CPC419" s="200"/>
      <c r="CPF419" s="200"/>
      <c r="CPI419" s="200"/>
      <c r="CPL419" s="200"/>
      <c r="CPN419" s="200"/>
      <c r="CPQ419" s="200"/>
      <c r="CPT419" s="200"/>
      <c r="CPW419" s="200"/>
      <c r="CQC419" s="200"/>
      <c r="CQF419" s="200"/>
      <c r="CQH419" s="200"/>
      <c r="CRO419" s="200"/>
      <c r="CRR419" s="200"/>
      <c r="CRU419" s="200"/>
      <c r="CRX419" s="200"/>
      <c r="CSA419" s="200"/>
      <c r="CSB419" s="200"/>
      <c r="CSC419" s="200"/>
      <c r="CSF419" s="200"/>
      <c r="CSI419" s="200"/>
      <c r="CSL419" s="200"/>
      <c r="CSO419" s="200"/>
      <c r="CSQ419" s="200"/>
      <c r="CTE419" s="200"/>
      <c r="CTF419" s="200"/>
      <c r="CTG419" s="200"/>
      <c r="CTH419" s="200"/>
      <c r="CTI419" s="200"/>
      <c r="CTJ419" s="200"/>
      <c r="CTK419" s="200"/>
      <c r="CTL419" s="200"/>
      <c r="CTM419" s="200"/>
      <c r="CTN419" s="200"/>
      <c r="CTO419" s="200"/>
      <c r="CTP419" s="200"/>
      <c r="CTQ419" s="200"/>
      <c r="CTR419" s="200"/>
      <c r="CTS419" s="200"/>
      <c r="CTT419" s="200"/>
      <c r="CTU419" s="200"/>
      <c r="CTV419" s="200"/>
      <c r="CTW419" s="200"/>
      <c r="CUC419" s="200"/>
      <c r="CUD419" s="200"/>
      <c r="CUE419" s="200"/>
      <c r="CUF419" s="200"/>
      <c r="CUG419" s="200"/>
      <c r="CUH419" s="200"/>
      <c r="CUI419" s="200"/>
      <c r="CUK419" s="200"/>
      <c r="CUL419" s="200"/>
      <c r="CUM419" s="200"/>
      <c r="CUN419" s="200"/>
      <c r="CUO419" s="200"/>
      <c r="CUP419" s="200"/>
      <c r="CUQ419" s="200"/>
      <c r="CUR419" s="200"/>
      <c r="CUU419" s="200"/>
      <c r="CUX419" s="200"/>
      <c r="CVA419" s="200"/>
      <c r="CVD419" s="200"/>
      <c r="CVG419" s="200"/>
      <c r="CVJ419" s="200"/>
      <c r="CVS419" s="200"/>
      <c r="CVV419" s="200"/>
      <c r="CVY419" s="200"/>
      <c r="CWB419" s="200"/>
      <c r="CWK419" s="200"/>
      <c r="CWQ419" s="200"/>
      <c r="CWT419" s="200"/>
      <c r="CWW419" s="200"/>
      <c r="CWZ419" s="200"/>
      <c r="CXF419" s="200"/>
      <c r="CXO419" s="200"/>
      <c r="CXQ419" s="200"/>
      <c r="CXR419" s="200"/>
      <c r="CXT419" s="200"/>
      <c r="CXW419" s="200"/>
      <c r="CXZ419" s="200"/>
      <c r="CYC419" s="200"/>
      <c r="CYF419" s="200"/>
      <c r="CYI419" s="200"/>
      <c r="CYK419" s="200"/>
      <c r="CYM419" s="200"/>
      <c r="CYP419" s="200"/>
      <c r="CYS419" s="200"/>
      <c r="CYV419" s="200"/>
      <c r="CYY419" s="200"/>
      <c r="CZB419" s="200"/>
      <c r="CZE419" s="200"/>
      <c r="CZH419" s="200"/>
      <c r="CZJ419" s="200"/>
      <c r="CZM419" s="200"/>
      <c r="CZP419" s="200"/>
      <c r="CZS419" s="200"/>
      <c r="CZY419" s="200"/>
      <c r="DAB419" s="200"/>
      <c r="DAD419" s="200"/>
      <c r="DBK419" s="200"/>
      <c r="DBN419" s="200"/>
      <c r="DBQ419" s="200"/>
      <c r="DBT419" s="200"/>
      <c r="DBW419" s="200"/>
      <c r="DBX419" s="200"/>
      <c r="DBY419" s="200"/>
      <c r="DCB419" s="200"/>
      <c r="DCE419" s="200"/>
      <c r="DCH419" s="200"/>
      <c r="DCK419" s="200"/>
      <c r="DCM419" s="200"/>
      <c r="DDA419" s="200"/>
      <c r="DDB419" s="200"/>
      <c r="DDC419" s="200"/>
      <c r="DDD419" s="200"/>
      <c r="DDE419" s="200"/>
      <c r="DDF419" s="200"/>
      <c r="DDG419" s="200"/>
      <c r="DDH419" s="200"/>
      <c r="DDI419" s="200"/>
      <c r="DDJ419" s="200"/>
      <c r="DDK419" s="200"/>
      <c r="DDL419" s="200"/>
      <c r="DDM419" s="200"/>
      <c r="DDN419" s="200"/>
      <c r="DDO419" s="200"/>
      <c r="DDP419" s="200"/>
      <c r="DDQ419" s="200"/>
      <c r="DDR419" s="200"/>
      <c r="DDS419" s="200"/>
      <c r="DDY419" s="200"/>
      <c r="DDZ419" s="200"/>
      <c r="DEA419" s="200"/>
      <c r="DEB419" s="200"/>
      <c r="DEC419" s="200"/>
      <c r="DED419" s="200"/>
      <c r="DEE419" s="200"/>
      <c r="DEG419" s="200"/>
      <c r="DEH419" s="200"/>
      <c r="DEI419" s="200"/>
      <c r="DEJ419" s="200"/>
      <c r="DEK419" s="200"/>
      <c r="DEL419" s="200"/>
      <c r="DEM419" s="200"/>
      <c r="DEN419" s="200"/>
      <c r="DEQ419" s="200"/>
      <c r="DET419" s="200"/>
      <c r="DEW419" s="200"/>
      <c r="DEZ419" s="200"/>
      <c r="DFC419" s="200"/>
      <c r="DFF419" s="200"/>
      <c r="DFO419" s="200"/>
      <c r="DFR419" s="200"/>
      <c r="DFU419" s="200"/>
      <c r="DFX419" s="200"/>
      <c r="DGG419" s="200"/>
      <c r="DGM419" s="200"/>
      <c r="DGP419" s="200"/>
      <c r="DGS419" s="200"/>
      <c r="DGV419" s="200"/>
      <c r="DHB419" s="200"/>
      <c r="DHK419" s="200"/>
      <c r="DHM419" s="200"/>
      <c r="DHN419" s="200"/>
      <c r="DHP419" s="200"/>
      <c r="DHS419" s="200"/>
      <c r="DHV419" s="200"/>
      <c r="DHY419" s="200"/>
      <c r="DIB419" s="200"/>
      <c r="DIE419" s="200"/>
      <c r="DIG419" s="200"/>
      <c r="DII419" s="200"/>
      <c r="DIL419" s="200"/>
      <c r="DIO419" s="200"/>
      <c r="DIR419" s="200"/>
      <c r="DIU419" s="200"/>
      <c r="DIX419" s="200"/>
      <c r="DJA419" s="200"/>
      <c r="DJD419" s="200"/>
      <c r="DJF419" s="200"/>
      <c r="DJI419" s="200"/>
      <c r="DJL419" s="200"/>
      <c r="DJO419" s="200"/>
      <c r="DJU419" s="200"/>
      <c r="DJX419" s="200"/>
      <c r="DJZ419" s="200"/>
      <c r="DLG419" s="200"/>
      <c r="DLJ419" s="200"/>
      <c r="DLM419" s="200"/>
      <c r="DLP419" s="200"/>
      <c r="DLS419" s="200"/>
      <c r="DLT419" s="200"/>
      <c r="DLU419" s="200"/>
      <c r="DLX419" s="200"/>
      <c r="DMA419" s="200"/>
      <c r="DMD419" s="200"/>
      <c r="DMG419" s="200"/>
      <c r="DMI419" s="200"/>
      <c r="DMW419" s="200"/>
      <c r="DMX419" s="200"/>
      <c r="DMY419" s="200"/>
      <c r="DMZ419" s="200"/>
      <c r="DNA419" s="200"/>
      <c r="DNB419" s="200"/>
      <c r="DNC419" s="200"/>
      <c r="DND419" s="200"/>
      <c r="DNE419" s="200"/>
      <c r="DNF419" s="200"/>
      <c r="DNG419" s="200"/>
      <c r="DNH419" s="200"/>
      <c r="DNI419" s="200"/>
      <c r="DNJ419" s="200"/>
      <c r="DNK419" s="200"/>
      <c r="DNL419" s="200"/>
      <c r="DNM419" s="200"/>
      <c r="DNN419" s="200"/>
      <c r="DNO419" s="200"/>
      <c r="DNU419" s="200"/>
      <c r="DNV419" s="200"/>
      <c r="DNW419" s="200"/>
      <c r="DNX419" s="200"/>
      <c r="DNY419" s="200"/>
      <c r="DNZ419" s="200"/>
      <c r="DOA419" s="200"/>
      <c r="DOC419" s="200"/>
      <c r="DOD419" s="200"/>
      <c r="DOE419" s="200"/>
      <c r="DOF419" s="200"/>
      <c r="DOG419" s="200"/>
      <c r="DOH419" s="200"/>
      <c r="DOI419" s="200"/>
      <c r="DOJ419" s="200"/>
      <c r="DOM419" s="200"/>
      <c r="DOP419" s="200"/>
      <c r="DOS419" s="200"/>
      <c r="DOV419" s="200"/>
      <c r="DOY419" s="200"/>
      <c r="DPB419" s="200"/>
      <c r="DPK419" s="200"/>
      <c r="DPN419" s="200"/>
      <c r="DPQ419" s="200"/>
      <c r="DPT419" s="200"/>
      <c r="DQC419" s="200"/>
      <c r="DQI419" s="200"/>
      <c r="DQL419" s="200"/>
      <c r="DQO419" s="200"/>
      <c r="DQR419" s="200"/>
      <c r="DQX419" s="200"/>
      <c r="DRG419" s="200"/>
      <c r="DRI419" s="200"/>
      <c r="DRJ419" s="200"/>
      <c r="DRL419" s="200"/>
      <c r="DRO419" s="200"/>
      <c r="DRR419" s="200"/>
      <c r="DRU419" s="200"/>
      <c r="DRX419" s="200"/>
      <c r="DSA419" s="200"/>
      <c r="DSC419" s="200"/>
      <c r="DSE419" s="200"/>
      <c r="DSH419" s="200"/>
      <c r="DSK419" s="200"/>
      <c r="DSN419" s="200"/>
      <c r="DSQ419" s="200"/>
      <c r="DST419" s="200"/>
      <c r="DSW419" s="200"/>
      <c r="DSZ419" s="200"/>
      <c r="DTB419" s="200"/>
      <c r="DTE419" s="200"/>
      <c r="DTH419" s="200"/>
      <c r="DTK419" s="200"/>
      <c r="DTQ419" s="200"/>
      <c r="DTT419" s="200"/>
      <c r="DTV419" s="200"/>
      <c r="DVC419" s="200"/>
      <c r="DVF419" s="200"/>
      <c r="DVI419" s="200"/>
      <c r="DVL419" s="200"/>
      <c r="DVO419" s="200"/>
      <c r="DVP419" s="200"/>
      <c r="DVQ419" s="200"/>
      <c r="DVT419" s="200"/>
      <c r="DVW419" s="200"/>
      <c r="DVZ419" s="200"/>
      <c r="DWC419" s="200"/>
      <c r="DWE419" s="200"/>
      <c r="DWS419" s="200"/>
      <c r="DWT419" s="200"/>
      <c r="DWU419" s="200"/>
      <c r="DWV419" s="200"/>
      <c r="DWW419" s="200"/>
      <c r="DWX419" s="200"/>
      <c r="DWY419" s="200"/>
      <c r="DWZ419" s="200"/>
      <c r="DXA419" s="200"/>
      <c r="DXB419" s="200"/>
      <c r="DXC419" s="200"/>
      <c r="DXD419" s="200"/>
      <c r="DXE419" s="200"/>
      <c r="DXF419" s="200"/>
      <c r="DXG419" s="200"/>
      <c r="DXH419" s="200"/>
      <c r="DXI419" s="200"/>
      <c r="DXJ419" s="200"/>
      <c r="DXK419" s="200"/>
      <c r="DXQ419" s="200"/>
      <c r="DXR419" s="200"/>
      <c r="DXS419" s="200"/>
      <c r="DXT419" s="200"/>
      <c r="DXU419" s="200"/>
      <c r="DXV419" s="200"/>
      <c r="DXW419" s="200"/>
      <c r="DXY419" s="200"/>
      <c r="DXZ419" s="200"/>
      <c r="DYA419" s="200"/>
      <c r="DYB419" s="200"/>
      <c r="DYC419" s="200"/>
      <c r="DYD419" s="200"/>
      <c r="DYE419" s="200"/>
      <c r="DYF419" s="200"/>
      <c r="DYI419" s="200"/>
      <c r="DYL419" s="200"/>
      <c r="DYO419" s="200"/>
      <c r="DYR419" s="200"/>
      <c r="DYU419" s="200"/>
      <c r="DYX419" s="200"/>
      <c r="DZG419" s="200"/>
      <c r="DZJ419" s="200"/>
      <c r="DZM419" s="200"/>
      <c r="DZP419" s="200"/>
      <c r="DZY419" s="200"/>
      <c r="EAE419" s="200"/>
      <c r="EAH419" s="200"/>
      <c r="EAK419" s="200"/>
      <c r="EAN419" s="200"/>
      <c r="EAT419" s="200"/>
      <c r="EBC419" s="200"/>
      <c r="EBE419" s="200"/>
      <c r="EBF419" s="200"/>
      <c r="EBH419" s="200"/>
      <c r="EBK419" s="200"/>
      <c r="EBN419" s="200"/>
      <c r="EBQ419" s="200"/>
      <c r="EBT419" s="200"/>
      <c r="EBW419" s="200"/>
      <c r="EBY419" s="200"/>
      <c r="ECA419" s="200"/>
      <c r="ECD419" s="200"/>
      <c r="ECG419" s="200"/>
      <c r="ECJ419" s="200"/>
      <c r="ECM419" s="200"/>
      <c r="ECP419" s="200"/>
      <c r="ECS419" s="200"/>
      <c r="ECV419" s="200"/>
      <c r="ECX419" s="200"/>
      <c r="EDA419" s="200"/>
      <c r="EDD419" s="200"/>
      <c r="EDG419" s="200"/>
      <c r="EDM419" s="200"/>
      <c r="EDP419" s="200"/>
      <c r="EDR419" s="200"/>
      <c r="EEY419" s="200"/>
      <c r="EFB419" s="200"/>
      <c r="EFE419" s="200"/>
      <c r="EFH419" s="200"/>
      <c r="EFK419" s="200"/>
      <c r="EFL419" s="200"/>
      <c r="EFM419" s="200"/>
      <c r="EFP419" s="200"/>
      <c r="EFS419" s="200"/>
      <c r="EFV419" s="200"/>
      <c r="EFY419" s="200"/>
      <c r="EGA419" s="200"/>
      <c r="EGO419" s="200"/>
      <c r="EGP419" s="200"/>
      <c r="EGQ419" s="200"/>
      <c r="EGR419" s="200"/>
      <c r="EGS419" s="200"/>
      <c r="EGT419" s="200"/>
      <c r="EGU419" s="200"/>
      <c r="EGV419" s="200"/>
      <c r="EGW419" s="200"/>
      <c r="EGX419" s="200"/>
      <c r="EGY419" s="200"/>
      <c r="EGZ419" s="200"/>
      <c r="EHA419" s="200"/>
      <c r="EHB419" s="200"/>
      <c r="EHC419" s="200"/>
      <c r="EHD419" s="200"/>
      <c r="EHE419" s="200"/>
      <c r="EHF419" s="200"/>
      <c r="EHG419" s="200"/>
      <c r="EHM419" s="200"/>
      <c r="EHN419" s="200"/>
      <c r="EHO419" s="200"/>
      <c r="EHP419" s="200"/>
      <c r="EHQ419" s="200"/>
      <c r="EHR419" s="200"/>
      <c r="EHS419" s="200"/>
      <c r="EHU419" s="200"/>
      <c r="EHV419" s="200"/>
      <c r="EHW419" s="200"/>
      <c r="EHX419" s="200"/>
      <c r="EHY419" s="200"/>
      <c r="EHZ419" s="200"/>
      <c r="EIA419" s="200"/>
      <c r="EIB419" s="200"/>
      <c r="EIE419" s="200"/>
      <c r="EIH419" s="200"/>
      <c r="EIK419" s="200"/>
      <c r="EIN419" s="200"/>
      <c r="EIQ419" s="200"/>
      <c r="EIT419" s="200"/>
      <c r="EJC419" s="200"/>
      <c r="EJF419" s="200"/>
      <c r="EJI419" s="200"/>
      <c r="EJL419" s="200"/>
      <c r="EJU419" s="200"/>
      <c r="EKA419" s="200"/>
      <c r="EKD419" s="200"/>
      <c r="EKG419" s="200"/>
      <c r="EKJ419" s="200"/>
      <c r="EKP419" s="200"/>
      <c r="EKY419" s="200"/>
      <c r="ELA419" s="200"/>
      <c r="ELB419" s="200"/>
      <c r="ELD419" s="200"/>
      <c r="ELG419" s="200"/>
      <c r="ELJ419" s="200"/>
      <c r="ELM419" s="200"/>
      <c r="ELP419" s="200"/>
      <c r="ELS419" s="200"/>
      <c r="ELU419" s="200"/>
      <c r="ELW419" s="200"/>
      <c r="ELZ419" s="200"/>
      <c r="EMC419" s="200"/>
      <c r="EMF419" s="200"/>
      <c r="EMI419" s="200"/>
      <c r="EML419" s="200"/>
      <c r="EMO419" s="200"/>
      <c r="EMR419" s="200"/>
      <c r="EMT419" s="200"/>
      <c r="EMW419" s="200"/>
      <c r="EMZ419" s="200"/>
      <c r="ENC419" s="200"/>
      <c r="ENI419" s="200"/>
      <c r="ENL419" s="200"/>
      <c r="ENN419" s="200"/>
      <c r="EOU419" s="200"/>
      <c r="EOX419" s="200"/>
      <c r="EPA419" s="200"/>
      <c r="EPD419" s="200"/>
      <c r="EPG419" s="200"/>
      <c r="EPH419" s="200"/>
      <c r="EPI419" s="200"/>
      <c r="EPL419" s="200"/>
      <c r="EPO419" s="200"/>
      <c r="EPR419" s="200"/>
      <c r="EPU419" s="200"/>
      <c r="EPW419" s="200"/>
      <c r="EQK419" s="200"/>
      <c r="EQL419" s="200"/>
      <c r="EQM419" s="200"/>
      <c r="EQN419" s="200"/>
      <c r="EQO419" s="200"/>
      <c r="EQP419" s="200"/>
      <c r="EQQ419" s="200"/>
      <c r="EQR419" s="200"/>
      <c r="EQS419" s="200"/>
      <c r="EQT419" s="200"/>
      <c r="EQU419" s="200"/>
      <c r="EQV419" s="200"/>
      <c r="EQW419" s="200"/>
      <c r="EQX419" s="200"/>
      <c r="EQY419" s="200"/>
      <c r="EQZ419" s="200"/>
      <c r="ERA419" s="200"/>
      <c r="ERB419" s="200"/>
      <c r="ERC419" s="200"/>
      <c r="ERI419" s="200"/>
      <c r="ERJ419" s="200"/>
      <c r="ERK419" s="200"/>
      <c r="ERL419" s="200"/>
      <c r="ERM419" s="200"/>
      <c r="ERN419" s="200"/>
      <c r="ERO419" s="200"/>
      <c r="ERQ419" s="200"/>
      <c r="ERR419" s="200"/>
      <c r="ERS419" s="200"/>
      <c r="ERT419" s="200"/>
      <c r="ERU419" s="200"/>
      <c r="ERV419" s="200"/>
      <c r="ERW419" s="200"/>
      <c r="ERX419" s="200"/>
      <c r="ESA419" s="200"/>
      <c r="ESD419" s="200"/>
      <c r="ESG419" s="200"/>
      <c r="ESJ419" s="200"/>
      <c r="ESM419" s="200"/>
      <c r="ESP419" s="200"/>
      <c r="ESY419" s="200"/>
      <c r="ETB419" s="200"/>
      <c r="ETE419" s="200"/>
      <c r="ETH419" s="200"/>
      <c r="ETQ419" s="200"/>
      <c r="ETW419" s="200"/>
      <c r="ETZ419" s="200"/>
      <c r="EUC419" s="200"/>
      <c r="EUF419" s="200"/>
      <c r="EUL419" s="200"/>
      <c r="EUU419" s="200"/>
      <c r="EUW419" s="200"/>
      <c r="EUX419" s="200"/>
      <c r="EUZ419" s="200"/>
      <c r="EVC419" s="200"/>
      <c r="EVF419" s="200"/>
      <c r="EVI419" s="200"/>
      <c r="EVL419" s="200"/>
      <c r="EVO419" s="200"/>
      <c r="EVQ419" s="200"/>
      <c r="EVS419" s="200"/>
      <c r="EVV419" s="200"/>
      <c r="EVY419" s="200"/>
      <c r="EWB419" s="200"/>
      <c r="EWE419" s="200"/>
      <c r="EWH419" s="200"/>
      <c r="EWK419" s="200"/>
      <c r="EWN419" s="200"/>
      <c r="EWP419" s="200"/>
      <c r="EWS419" s="200"/>
      <c r="EWV419" s="200"/>
      <c r="EWY419" s="200"/>
      <c r="EXE419" s="200"/>
      <c r="EXH419" s="200"/>
      <c r="EXJ419" s="200"/>
      <c r="EYQ419" s="200"/>
      <c r="EYT419" s="200"/>
      <c r="EYW419" s="200"/>
      <c r="EYZ419" s="200"/>
      <c r="EZC419" s="200"/>
      <c r="EZD419" s="200"/>
      <c r="EZE419" s="200"/>
      <c r="EZH419" s="200"/>
      <c r="EZK419" s="200"/>
      <c r="EZN419" s="200"/>
      <c r="EZQ419" s="200"/>
      <c r="EZS419" s="200"/>
      <c r="FAG419" s="200"/>
      <c r="FAH419" s="200"/>
      <c r="FAI419" s="200"/>
      <c r="FAJ419" s="200"/>
      <c r="FAK419" s="200"/>
      <c r="FAL419" s="200"/>
      <c r="FAM419" s="200"/>
      <c r="FAN419" s="200"/>
      <c r="FAO419" s="200"/>
      <c r="FAP419" s="200"/>
      <c r="FAQ419" s="200"/>
      <c r="FAR419" s="200"/>
      <c r="FAS419" s="200"/>
      <c r="FAT419" s="200"/>
      <c r="FAU419" s="200"/>
      <c r="FAV419" s="200"/>
      <c r="FAW419" s="200"/>
      <c r="FAX419" s="200"/>
      <c r="FAY419" s="200"/>
      <c r="FBE419" s="200"/>
      <c r="FBF419" s="200"/>
      <c r="FBG419" s="200"/>
      <c r="FBH419" s="200"/>
      <c r="FBI419" s="200"/>
      <c r="FBJ419" s="200"/>
      <c r="FBK419" s="200"/>
      <c r="FBM419" s="200"/>
      <c r="FBN419" s="200"/>
      <c r="FBO419" s="200"/>
      <c r="FBP419" s="200"/>
      <c r="FBQ419" s="200"/>
      <c r="FBR419" s="200"/>
      <c r="FBS419" s="200"/>
      <c r="FBT419" s="200"/>
      <c r="FBW419" s="200"/>
      <c r="FBZ419" s="200"/>
      <c r="FCC419" s="200"/>
      <c r="FCF419" s="200"/>
      <c r="FCI419" s="200"/>
      <c r="FCL419" s="200"/>
      <c r="FCU419" s="200"/>
      <c r="FCX419" s="200"/>
      <c r="FDA419" s="200"/>
      <c r="FDD419" s="200"/>
      <c r="FDM419" s="200"/>
      <c r="FDS419" s="200"/>
      <c r="FDV419" s="200"/>
      <c r="FDY419" s="200"/>
      <c r="FEB419" s="200"/>
      <c r="FEH419" s="200"/>
      <c r="FEQ419" s="200"/>
      <c r="FES419" s="200"/>
      <c r="FET419" s="200"/>
      <c r="FEV419" s="200"/>
      <c r="FEY419" s="200"/>
      <c r="FFB419" s="200"/>
      <c r="FFE419" s="200"/>
      <c r="FFH419" s="200"/>
      <c r="FFK419" s="200"/>
      <c r="FFM419" s="200"/>
      <c r="FFO419" s="200"/>
      <c r="FFR419" s="200"/>
      <c r="FFU419" s="200"/>
      <c r="FFX419" s="200"/>
      <c r="FGA419" s="200"/>
      <c r="FGD419" s="200"/>
      <c r="FGG419" s="200"/>
      <c r="FGJ419" s="200"/>
      <c r="FGL419" s="200"/>
      <c r="FGO419" s="200"/>
      <c r="FGR419" s="200"/>
      <c r="FGU419" s="200"/>
      <c r="FHA419" s="200"/>
      <c r="FHD419" s="200"/>
      <c r="FHF419" s="200"/>
      <c r="FIM419" s="200"/>
      <c r="FIP419" s="200"/>
      <c r="FIS419" s="200"/>
      <c r="FIV419" s="200"/>
      <c r="FIY419" s="200"/>
      <c r="FIZ419" s="200"/>
      <c r="FJA419" s="200"/>
      <c r="FJD419" s="200"/>
      <c r="FJG419" s="200"/>
      <c r="FJJ419" s="200"/>
      <c r="FJM419" s="200"/>
      <c r="FJO419" s="200"/>
      <c r="FKC419" s="200"/>
      <c r="FKD419" s="200"/>
      <c r="FKE419" s="200"/>
      <c r="FKF419" s="200"/>
      <c r="FKG419" s="200"/>
      <c r="FKH419" s="200"/>
      <c r="FKI419" s="200"/>
      <c r="FKJ419" s="200"/>
      <c r="FKK419" s="200"/>
      <c r="FKL419" s="200"/>
      <c r="FKM419" s="200"/>
      <c r="FKN419" s="200"/>
      <c r="FKO419" s="200"/>
      <c r="FKP419" s="200"/>
      <c r="FKQ419" s="200"/>
      <c r="FKR419" s="200"/>
      <c r="FKS419" s="200"/>
      <c r="FKT419" s="200"/>
      <c r="FKU419" s="200"/>
      <c r="FLA419" s="200"/>
      <c r="FLB419" s="200"/>
      <c r="FLC419" s="200"/>
      <c r="FLD419" s="200"/>
      <c r="FLE419" s="200"/>
      <c r="FLF419" s="200"/>
      <c r="FLG419" s="200"/>
      <c r="FLI419" s="200"/>
      <c r="FLJ419" s="200"/>
      <c r="FLK419" s="200"/>
      <c r="FLL419" s="200"/>
      <c r="FLM419" s="200"/>
      <c r="FLN419" s="200"/>
      <c r="FLO419" s="200"/>
      <c r="FLP419" s="200"/>
      <c r="FLS419" s="200"/>
      <c r="FLV419" s="200"/>
      <c r="FLY419" s="200"/>
      <c r="FMB419" s="200"/>
      <c r="FME419" s="200"/>
      <c r="FMH419" s="200"/>
      <c r="FMQ419" s="200"/>
      <c r="FMT419" s="200"/>
      <c r="FMW419" s="200"/>
      <c r="FMZ419" s="200"/>
      <c r="FNI419" s="200"/>
      <c r="FNO419" s="200"/>
      <c r="FNR419" s="200"/>
      <c r="FNU419" s="200"/>
      <c r="FNX419" s="200"/>
      <c r="FOD419" s="200"/>
      <c r="FOM419" s="200"/>
      <c r="FOO419" s="200"/>
      <c r="FOP419" s="200"/>
      <c r="FOR419" s="200"/>
      <c r="FOU419" s="200"/>
      <c r="FOX419" s="200"/>
      <c r="FPA419" s="200"/>
      <c r="FPD419" s="200"/>
      <c r="FPG419" s="200"/>
      <c r="FPI419" s="200"/>
      <c r="FPK419" s="200"/>
      <c r="FPN419" s="200"/>
      <c r="FPQ419" s="200"/>
      <c r="FPT419" s="200"/>
      <c r="FPW419" s="200"/>
      <c r="FPZ419" s="200"/>
      <c r="FQC419" s="200"/>
      <c r="FQF419" s="200"/>
      <c r="FQH419" s="200"/>
      <c r="FQK419" s="200"/>
      <c r="FQN419" s="200"/>
      <c r="FQQ419" s="200"/>
      <c r="FQW419" s="200"/>
      <c r="FQZ419" s="200"/>
      <c r="FRB419" s="200"/>
      <c r="FSI419" s="200"/>
      <c r="FSL419" s="200"/>
      <c r="FSO419" s="200"/>
      <c r="FSR419" s="200"/>
      <c r="FSU419" s="200"/>
      <c r="FSV419" s="200"/>
      <c r="FSW419" s="200"/>
      <c r="FSZ419" s="200"/>
      <c r="FTC419" s="200"/>
      <c r="FTF419" s="200"/>
      <c r="FTI419" s="200"/>
      <c r="FTK419" s="200"/>
      <c r="FTY419" s="200"/>
      <c r="FTZ419" s="200"/>
      <c r="FUA419" s="200"/>
      <c r="FUB419" s="200"/>
      <c r="FUC419" s="200"/>
      <c r="FUD419" s="200"/>
      <c r="FUE419" s="200"/>
      <c r="FUF419" s="200"/>
      <c r="FUG419" s="200"/>
      <c r="FUH419" s="200"/>
      <c r="FUI419" s="200"/>
      <c r="FUJ419" s="200"/>
      <c r="FUK419" s="200"/>
      <c r="FUL419" s="200"/>
      <c r="FUM419" s="200"/>
      <c r="FUN419" s="200"/>
      <c r="FUO419" s="200"/>
      <c r="FUP419" s="200"/>
      <c r="FUQ419" s="200"/>
      <c r="FUW419" s="200"/>
      <c r="FUX419" s="200"/>
      <c r="FUY419" s="200"/>
      <c r="FUZ419" s="200"/>
      <c r="FVA419" s="200"/>
      <c r="FVB419" s="200"/>
      <c r="FVC419" s="200"/>
      <c r="FVE419" s="200"/>
      <c r="FVF419" s="200"/>
      <c r="FVG419" s="200"/>
      <c r="FVH419" s="200"/>
      <c r="FVI419" s="200"/>
      <c r="FVJ419" s="200"/>
      <c r="FVK419" s="200"/>
      <c r="FVL419" s="200"/>
      <c r="FVO419" s="200"/>
      <c r="FVR419" s="200"/>
      <c r="FVU419" s="200"/>
      <c r="FVX419" s="200"/>
      <c r="FWA419" s="200"/>
      <c r="FWD419" s="200"/>
      <c r="FWM419" s="200"/>
      <c r="FWP419" s="200"/>
      <c r="FWS419" s="200"/>
      <c r="FWV419" s="200"/>
      <c r="FXE419" s="200"/>
      <c r="FXK419" s="200"/>
      <c r="FXN419" s="200"/>
      <c r="FXQ419" s="200"/>
      <c r="FXT419" s="200"/>
      <c r="FXZ419" s="200"/>
      <c r="FYI419" s="200"/>
      <c r="FYK419" s="200"/>
      <c r="FYL419" s="200"/>
      <c r="FYN419" s="200"/>
      <c r="FYQ419" s="200"/>
      <c r="FYT419" s="200"/>
      <c r="FYW419" s="200"/>
      <c r="FYZ419" s="200"/>
      <c r="FZC419" s="200"/>
      <c r="FZE419" s="200"/>
      <c r="FZG419" s="200"/>
      <c r="FZJ419" s="200"/>
      <c r="FZM419" s="200"/>
      <c r="FZP419" s="200"/>
      <c r="FZS419" s="200"/>
      <c r="FZV419" s="200"/>
      <c r="FZY419" s="200"/>
      <c r="GAB419" s="200"/>
      <c r="GAD419" s="200"/>
      <c r="GAG419" s="200"/>
      <c r="GAJ419" s="200"/>
      <c r="GAM419" s="200"/>
      <c r="GAS419" s="200"/>
      <c r="GAV419" s="200"/>
      <c r="GAX419" s="200"/>
      <c r="GCE419" s="200"/>
      <c r="GCH419" s="200"/>
      <c r="GCK419" s="200"/>
      <c r="GCN419" s="200"/>
      <c r="GCQ419" s="200"/>
      <c r="GCR419" s="200"/>
      <c r="GCS419" s="200"/>
      <c r="GCV419" s="200"/>
      <c r="GCY419" s="200"/>
      <c r="GDB419" s="200"/>
      <c r="GDE419" s="200"/>
      <c r="GDG419" s="200"/>
      <c r="GDU419" s="200"/>
      <c r="GDV419" s="200"/>
      <c r="GDW419" s="200"/>
      <c r="GDX419" s="200"/>
      <c r="GDY419" s="200"/>
      <c r="GDZ419" s="200"/>
      <c r="GEA419" s="200"/>
      <c r="GEB419" s="200"/>
      <c r="GEC419" s="200"/>
      <c r="GED419" s="200"/>
      <c r="GEE419" s="200"/>
      <c r="GEF419" s="200"/>
      <c r="GEG419" s="200"/>
      <c r="GEH419" s="200"/>
      <c r="GEI419" s="200"/>
      <c r="GEJ419" s="200"/>
      <c r="GEK419" s="200"/>
      <c r="GEL419" s="200"/>
      <c r="GEM419" s="200"/>
      <c r="GES419" s="200"/>
      <c r="GET419" s="200"/>
      <c r="GEU419" s="200"/>
      <c r="GEV419" s="200"/>
      <c r="GEW419" s="200"/>
      <c r="GEX419" s="200"/>
      <c r="GEY419" s="200"/>
      <c r="GFA419" s="200"/>
      <c r="GFB419" s="200"/>
      <c r="GFC419" s="200"/>
      <c r="GFD419" s="200"/>
      <c r="GFE419" s="200"/>
      <c r="GFF419" s="200"/>
      <c r="GFG419" s="200"/>
      <c r="GFH419" s="200"/>
      <c r="GFK419" s="200"/>
      <c r="GFN419" s="200"/>
      <c r="GFQ419" s="200"/>
      <c r="GFT419" s="200"/>
      <c r="GFW419" s="200"/>
      <c r="GFZ419" s="200"/>
      <c r="GGI419" s="200"/>
      <c r="GGL419" s="200"/>
      <c r="GGO419" s="200"/>
      <c r="GGR419" s="200"/>
      <c r="GHA419" s="200"/>
      <c r="GHG419" s="200"/>
      <c r="GHJ419" s="200"/>
      <c r="GHM419" s="200"/>
      <c r="GHP419" s="200"/>
      <c r="GHV419" s="200"/>
      <c r="GIE419" s="200"/>
      <c r="GIG419" s="200"/>
      <c r="GIH419" s="200"/>
      <c r="GIJ419" s="200"/>
      <c r="GIM419" s="200"/>
      <c r="GIP419" s="200"/>
      <c r="GIS419" s="200"/>
      <c r="GIV419" s="200"/>
      <c r="GIY419" s="200"/>
      <c r="GJA419" s="200"/>
      <c r="GJC419" s="200"/>
      <c r="GJF419" s="200"/>
      <c r="GJI419" s="200"/>
      <c r="GJL419" s="200"/>
      <c r="GJO419" s="200"/>
      <c r="GJR419" s="200"/>
      <c r="GJU419" s="200"/>
      <c r="GJX419" s="200"/>
      <c r="GJZ419" s="200"/>
      <c r="GKC419" s="200"/>
      <c r="GKF419" s="200"/>
      <c r="GKI419" s="200"/>
      <c r="GKO419" s="200"/>
      <c r="GKR419" s="200"/>
      <c r="GKT419" s="200"/>
      <c r="GMA419" s="200"/>
      <c r="GMD419" s="200"/>
      <c r="GMG419" s="200"/>
      <c r="GMJ419" s="200"/>
      <c r="GMM419" s="200"/>
      <c r="GMN419" s="200"/>
      <c r="GMO419" s="200"/>
      <c r="GMR419" s="200"/>
      <c r="GMU419" s="200"/>
      <c r="GMX419" s="200"/>
      <c r="GNA419" s="200"/>
      <c r="GNC419" s="200"/>
      <c r="GNQ419" s="200"/>
      <c r="GNR419" s="200"/>
      <c r="GNS419" s="200"/>
      <c r="GNT419" s="200"/>
      <c r="GNU419" s="200"/>
      <c r="GNV419" s="200"/>
      <c r="GNW419" s="200"/>
      <c r="GNX419" s="200"/>
      <c r="GNY419" s="200"/>
      <c r="GNZ419" s="200"/>
      <c r="GOA419" s="200"/>
      <c r="GOB419" s="200"/>
      <c r="GOC419" s="200"/>
      <c r="GOD419" s="200"/>
      <c r="GOE419" s="200"/>
      <c r="GOF419" s="200"/>
      <c r="GOG419" s="200"/>
      <c r="GOH419" s="200"/>
      <c r="GOI419" s="200"/>
      <c r="GOO419" s="200"/>
      <c r="GOP419" s="200"/>
      <c r="GOQ419" s="200"/>
      <c r="GOR419" s="200"/>
      <c r="GOS419" s="200"/>
      <c r="GOT419" s="200"/>
      <c r="GOU419" s="200"/>
      <c r="GOW419" s="200"/>
      <c r="GOX419" s="200"/>
      <c r="GOY419" s="200"/>
      <c r="GOZ419" s="200"/>
      <c r="GPA419" s="200"/>
      <c r="GPB419" s="200"/>
      <c r="GPC419" s="200"/>
      <c r="GPD419" s="200"/>
      <c r="GPG419" s="200"/>
      <c r="GPJ419" s="200"/>
      <c r="GPM419" s="200"/>
      <c r="GPP419" s="200"/>
      <c r="GPS419" s="200"/>
      <c r="GPV419" s="200"/>
      <c r="GQE419" s="200"/>
      <c r="GQH419" s="200"/>
      <c r="GQK419" s="200"/>
      <c r="GQN419" s="200"/>
      <c r="GQW419" s="200"/>
      <c r="GRC419" s="200"/>
      <c r="GRF419" s="200"/>
      <c r="GRI419" s="200"/>
      <c r="GRL419" s="200"/>
      <c r="GRR419" s="200"/>
      <c r="GSA419" s="200"/>
      <c r="GSC419" s="200"/>
      <c r="GSD419" s="200"/>
      <c r="GSF419" s="200"/>
      <c r="GSI419" s="200"/>
      <c r="GSL419" s="200"/>
      <c r="GSO419" s="200"/>
      <c r="GSR419" s="200"/>
      <c r="GSU419" s="200"/>
      <c r="GSW419" s="200"/>
      <c r="GSY419" s="200"/>
      <c r="GTB419" s="200"/>
      <c r="GTE419" s="200"/>
      <c r="GTH419" s="200"/>
      <c r="GTK419" s="200"/>
      <c r="GTN419" s="200"/>
      <c r="GTQ419" s="200"/>
      <c r="GTT419" s="200"/>
      <c r="GTV419" s="200"/>
      <c r="GTY419" s="200"/>
      <c r="GUB419" s="200"/>
      <c r="GUE419" s="200"/>
      <c r="GUK419" s="200"/>
      <c r="GUN419" s="200"/>
      <c r="GUP419" s="200"/>
      <c r="GVW419" s="200"/>
      <c r="GVZ419" s="200"/>
      <c r="GWC419" s="200"/>
      <c r="GWF419" s="200"/>
      <c r="GWI419" s="200"/>
      <c r="GWJ419" s="200"/>
      <c r="GWK419" s="200"/>
      <c r="GWN419" s="200"/>
      <c r="GWQ419" s="200"/>
      <c r="GWT419" s="200"/>
      <c r="GWW419" s="200"/>
      <c r="GWY419" s="200"/>
      <c r="GXM419" s="200"/>
      <c r="GXN419" s="200"/>
      <c r="GXO419" s="200"/>
      <c r="GXP419" s="200"/>
      <c r="GXQ419" s="200"/>
      <c r="GXR419" s="200"/>
      <c r="GXS419" s="200"/>
      <c r="GXT419" s="200"/>
      <c r="GXU419" s="200"/>
      <c r="GXV419" s="200"/>
      <c r="GXW419" s="200"/>
      <c r="GXX419" s="200"/>
      <c r="GXY419" s="200"/>
      <c r="GXZ419" s="200"/>
      <c r="GYA419" s="200"/>
      <c r="GYB419" s="200"/>
      <c r="GYC419" s="200"/>
      <c r="GYD419" s="200"/>
      <c r="GYE419" s="200"/>
      <c r="GYK419" s="200"/>
      <c r="GYL419" s="200"/>
      <c r="GYM419" s="200"/>
      <c r="GYN419" s="200"/>
      <c r="GYO419" s="200"/>
      <c r="GYP419" s="200"/>
      <c r="GYQ419" s="200"/>
      <c r="GYS419" s="200"/>
      <c r="GYT419" s="200"/>
      <c r="GYU419" s="200"/>
      <c r="GYV419" s="200"/>
      <c r="GYW419" s="200"/>
      <c r="GYX419" s="200"/>
      <c r="GYY419" s="200"/>
      <c r="GYZ419" s="200"/>
      <c r="GZC419" s="200"/>
      <c r="GZF419" s="200"/>
      <c r="GZI419" s="200"/>
      <c r="GZL419" s="200"/>
      <c r="GZO419" s="200"/>
      <c r="GZR419" s="200"/>
      <c r="HAA419" s="200"/>
      <c r="HAD419" s="200"/>
      <c r="HAG419" s="200"/>
      <c r="HAJ419" s="200"/>
      <c r="HAS419" s="200"/>
      <c r="HAY419" s="200"/>
      <c r="HBB419" s="200"/>
      <c r="HBE419" s="200"/>
      <c r="HBH419" s="200"/>
      <c r="HBN419" s="200"/>
      <c r="HBW419" s="200"/>
      <c r="HBY419" s="200"/>
      <c r="HBZ419" s="200"/>
      <c r="HCB419" s="200"/>
      <c r="HCE419" s="200"/>
      <c r="HCH419" s="200"/>
      <c r="HCK419" s="200"/>
      <c r="HCN419" s="200"/>
      <c r="HCQ419" s="200"/>
      <c r="HCS419" s="200"/>
      <c r="HCU419" s="200"/>
      <c r="HCX419" s="200"/>
      <c r="HDA419" s="200"/>
      <c r="HDD419" s="200"/>
      <c r="HDG419" s="200"/>
      <c r="HDJ419" s="200"/>
      <c r="HDM419" s="200"/>
      <c r="HDP419" s="200"/>
      <c r="HDR419" s="200"/>
      <c r="HDU419" s="200"/>
      <c r="HDX419" s="200"/>
      <c r="HEA419" s="200"/>
      <c r="HEG419" s="200"/>
      <c r="HEJ419" s="200"/>
      <c r="HEL419" s="200"/>
      <c r="HFS419" s="200"/>
      <c r="HFV419" s="200"/>
      <c r="HFY419" s="200"/>
      <c r="HGB419" s="200"/>
      <c r="HGE419" s="200"/>
      <c r="HGF419" s="200"/>
      <c r="HGG419" s="200"/>
      <c r="HGJ419" s="200"/>
      <c r="HGM419" s="200"/>
      <c r="HGP419" s="200"/>
      <c r="HGS419" s="200"/>
      <c r="HGU419" s="200"/>
      <c r="HHI419" s="200"/>
      <c r="HHJ419" s="200"/>
      <c r="HHK419" s="200"/>
      <c r="HHL419" s="200"/>
      <c r="HHM419" s="200"/>
      <c r="HHN419" s="200"/>
      <c r="HHO419" s="200"/>
      <c r="HHP419" s="200"/>
      <c r="HHQ419" s="200"/>
      <c r="HHR419" s="200"/>
      <c r="HHS419" s="200"/>
      <c r="HHT419" s="200"/>
      <c r="HHU419" s="200"/>
      <c r="HHV419" s="200"/>
      <c r="HHW419" s="200"/>
      <c r="HHX419" s="200"/>
      <c r="HHY419" s="200"/>
      <c r="HHZ419" s="200"/>
      <c r="HIA419" s="200"/>
      <c r="HIG419" s="200"/>
      <c r="HIH419" s="200"/>
      <c r="HII419" s="200"/>
      <c r="HIJ419" s="200"/>
      <c r="HIK419" s="200"/>
      <c r="HIL419" s="200"/>
      <c r="HIM419" s="200"/>
      <c r="HIO419" s="200"/>
      <c r="HIP419" s="200"/>
      <c r="HIQ419" s="200"/>
      <c r="HIR419" s="200"/>
      <c r="HIS419" s="200"/>
      <c r="HIT419" s="200"/>
      <c r="HIU419" s="200"/>
      <c r="HIV419" s="200"/>
      <c r="HIY419" s="200"/>
      <c r="HJB419" s="200"/>
      <c r="HJE419" s="200"/>
      <c r="HJH419" s="200"/>
      <c r="HJK419" s="200"/>
      <c r="HJN419" s="200"/>
      <c r="HJW419" s="200"/>
      <c r="HJZ419" s="200"/>
      <c r="HKC419" s="200"/>
      <c r="HKF419" s="200"/>
      <c r="HKO419" s="200"/>
      <c r="HKU419" s="200"/>
      <c r="HKX419" s="200"/>
      <c r="HLA419" s="200"/>
      <c r="HLD419" s="200"/>
      <c r="HLJ419" s="200"/>
      <c r="HLS419" s="200"/>
      <c r="HLU419" s="200"/>
      <c r="HLV419" s="200"/>
      <c r="HLX419" s="200"/>
      <c r="HMA419" s="200"/>
      <c r="HMD419" s="200"/>
      <c r="HMG419" s="200"/>
      <c r="HMJ419" s="200"/>
      <c r="HMM419" s="200"/>
      <c r="HMO419" s="200"/>
      <c r="HMQ419" s="200"/>
      <c r="HMT419" s="200"/>
      <c r="HMW419" s="200"/>
      <c r="HMZ419" s="200"/>
      <c r="HNC419" s="200"/>
      <c r="HNF419" s="200"/>
      <c r="HNI419" s="200"/>
      <c r="HNL419" s="200"/>
      <c r="HNN419" s="200"/>
      <c r="HNQ419" s="200"/>
      <c r="HNT419" s="200"/>
      <c r="HNW419" s="200"/>
      <c r="HOC419" s="200"/>
      <c r="HOF419" s="200"/>
      <c r="HOH419" s="200"/>
      <c r="HPO419" s="200"/>
      <c r="HPR419" s="200"/>
      <c r="HPU419" s="200"/>
      <c r="HPX419" s="200"/>
      <c r="HQA419" s="200"/>
      <c r="HQB419" s="200"/>
      <c r="HQC419" s="200"/>
      <c r="HQF419" s="200"/>
      <c r="HQI419" s="200"/>
      <c r="HQL419" s="200"/>
      <c r="HQO419" s="200"/>
      <c r="HQQ419" s="200"/>
      <c r="HRE419" s="200"/>
      <c r="HRF419" s="200"/>
      <c r="HRG419" s="200"/>
      <c r="HRH419" s="200"/>
      <c r="HRI419" s="200"/>
      <c r="HRJ419" s="200"/>
      <c r="HRK419" s="200"/>
      <c r="HRL419" s="200"/>
      <c r="HRM419" s="200"/>
      <c r="HRN419" s="200"/>
      <c r="HRO419" s="200"/>
      <c r="HRP419" s="200"/>
      <c r="HRQ419" s="200"/>
      <c r="HRR419" s="200"/>
      <c r="HRS419" s="200"/>
      <c r="HRT419" s="200"/>
      <c r="HRU419" s="200"/>
      <c r="HRV419" s="200"/>
      <c r="HRW419" s="200"/>
      <c r="HSC419" s="200"/>
      <c r="HSD419" s="200"/>
      <c r="HSE419" s="200"/>
      <c r="HSF419" s="200"/>
      <c r="HSG419" s="200"/>
      <c r="HSH419" s="200"/>
      <c r="HSI419" s="200"/>
      <c r="HSK419" s="200"/>
      <c r="HSL419" s="200"/>
      <c r="HSM419" s="200"/>
      <c r="HSN419" s="200"/>
      <c r="HSO419" s="200"/>
      <c r="HSP419" s="200"/>
      <c r="HSQ419" s="200"/>
      <c r="HSR419" s="200"/>
      <c r="HSU419" s="200"/>
      <c r="HSX419" s="200"/>
      <c r="HTA419" s="200"/>
      <c r="HTD419" s="200"/>
      <c r="HTG419" s="200"/>
      <c r="HTJ419" s="200"/>
      <c r="HTS419" s="200"/>
      <c r="HTV419" s="200"/>
      <c r="HTY419" s="200"/>
      <c r="HUB419" s="200"/>
      <c r="HUK419" s="200"/>
      <c r="HUQ419" s="200"/>
      <c r="HUT419" s="200"/>
      <c r="HUW419" s="200"/>
      <c r="HUZ419" s="200"/>
      <c r="HVF419" s="200"/>
      <c r="HVO419" s="200"/>
      <c r="HVQ419" s="200"/>
      <c r="HVR419" s="200"/>
      <c r="HVT419" s="200"/>
      <c r="HVW419" s="200"/>
      <c r="HVZ419" s="200"/>
      <c r="HWC419" s="200"/>
      <c r="HWF419" s="200"/>
      <c r="HWI419" s="200"/>
      <c r="HWK419" s="200"/>
      <c r="HWM419" s="200"/>
      <c r="HWP419" s="200"/>
      <c r="HWS419" s="200"/>
      <c r="HWV419" s="200"/>
      <c r="HWY419" s="200"/>
      <c r="HXB419" s="200"/>
      <c r="HXE419" s="200"/>
      <c r="HXH419" s="200"/>
      <c r="HXJ419" s="200"/>
      <c r="HXM419" s="200"/>
      <c r="HXP419" s="200"/>
      <c r="HXS419" s="200"/>
      <c r="HXY419" s="200"/>
      <c r="HYB419" s="200"/>
      <c r="HYD419" s="200"/>
      <c r="HZK419" s="200"/>
      <c r="HZN419" s="200"/>
      <c r="HZQ419" s="200"/>
      <c r="HZT419" s="200"/>
      <c r="HZW419" s="200"/>
      <c r="HZX419" s="200"/>
      <c r="HZY419" s="200"/>
      <c r="IAB419" s="200"/>
      <c r="IAE419" s="200"/>
      <c r="IAH419" s="200"/>
      <c r="IAK419" s="200"/>
      <c r="IAM419" s="200"/>
      <c r="IBA419" s="200"/>
      <c r="IBB419" s="200"/>
      <c r="IBC419" s="200"/>
      <c r="IBD419" s="200"/>
      <c r="IBE419" s="200"/>
      <c r="IBF419" s="200"/>
      <c r="IBG419" s="200"/>
      <c r="IBH419" s="200"/>
      <c r="IBI419" s="200"/>
      <c r="IBJ419" s="200"/>
      <c r="IBK419" s="200"/>
      <c r="IBL419" s="200"/>
      <c r="IBM419" s="200"/>
      <c r="IBN419" s="200"/>
      <c r="IBO419" s="200"/>
      <c r="IBP419" s="200"/>
      <c r="IBQ419" s="200"/>
      <c r="IBR419" s="200"/>
      <c r="IBS419" s="200"/>
      <c r="IBY419" s="200"/>
      <c r="IBZ419" s="200"/>
      <c r="ICA419" s="200"/>
      <c r="ICB419" s="200"/>
      <c r="ICC419" s="200"/>
      <c r="ICD419" s="200"/>
      <c r="ICE419" s="200"/>
      <c r="ICG419" s="200"/>
      <c r="ICH419" s="200"/>
      <c r="ICI419" s="200"/>
      <c r="ICJ419" s="200"/>
      <c r="ICK419" s="200"/>
      <c r="ICL419" s="200"/>
      <c r="ICM419" s="200"/>
      <c r="ICN419" s="200"/>
      <c r="ICQ419" s="200"/>
      <c r="ICT419" s="200"/>
      <c r="ICW419" s="200"/>
      <c r="ICZ419" s="200"/>
      <c r="IDC419" s="200"/>
      <c r="IDF419" s="200"/>
      <c r="IDO419" s="200"/>
      <c r="IDR419" s="200"/>
      <c r="IDU419" s="200"/>
      <c r="IDX419" s="200"/>
      <c r="IEG419" s="200"/>
      <c r="IEM419" s="200"/>
      <c r="IEP419" s="200"/>
      <c r="IES419" s="200"/>
      <c r="IEV419" s="200"/>
      <c r="IFB419" s="200"/>
      <c r="IFK419" s="200"/>
      <c r="IFM419" s="200"/>
      <c r="IFN419" s="200"/>
      <c r="IFP419" s="200"/>
      <c r="IFS419" s="200"/>
      <c r="IFV419" s="200"/>
      <c r="IFY419" s="200"/>
      <c r="IGB419" s="200"/>
      <c r="IGE419" s="200"/>
      <c r="IGG419" s="200"/>
      <c r="IGI419" s="200"/>
      <c r="IGL419" s="200"/>
      <c r="IGO419" s="200"/>
      <c r="IGR419" s="200"/>
      <c r="IGU419" s="200"/>
      <c r="IGX419" s="200"/>
      <c r="IHA419" s="200"/>
      <c r="IHD419" s="200"/>
      <c r="IHF419" s="200"/>
      <c r="IHI419" s="200"/>
      <c r="IHL419" s="200"/>
      <c r="IHO419" s="200"/>
      <c r="IHU419" s="200"/>
      <c r="IHX419" s="200"/>
      <c r="IHZ419" s="200"/>
      <c r="IJG419" s="200"/>
      <c r="IJJ419" s="200"/>
      <c r="IJM419" s="200"/>
      <c r="IJP419" s="200"/>
      <c r="IJS419" s="200"/>
      <c r="IJT419" s="200"/>
      <c r="IJU419" s="200"/>
      <c r="IJX419" s="200"/>
      <c r="IKA419" s="200"/>
      <c r="IKD419" s="200"/>
      <c r="IKG419" s="200"/>
      <c r="IKI419" s="200"/>
      <c r="IKW419" s="200"/>
      <c r="IKX419" s="200"/>
      <c r="IKY419" s="200"/>
      <c r="IKZ419" s="200"/>
      <c r="ILA419" s="200"/>
      <c r="ILB419" s="200"/>
      <c r="ILC419" s="200"/>
      <c r="ILD419" s="200"/>
      <c r="ILE419" s="200"/>
      <c r="ILF419" s="200"/>
      <c r="ILG419" s="200"/>
      <c r="ILH419" s="200"/>
      <c r="ILI419" s="200"/>
      <c r="ILJ419" s="200"/>
      <c r="ILK419" s="200"/>
      <c r="ILL419" s="200"/>
      <c r="ILM419" s="200"/>
      <c r="ILN419" s="200"/>
      <c r="ILO419" s="200"/>
      <c r="ILU419" s="200"/>
      <c r="ILV419" s="200"/>
      <c r="ILW419" s="200"/>
      <c r="ILX419" s="200"/>
      <c r="ILY419" s="200"/>
      <c r="ILZ419" s="200"/>
      <c r="IMA419" s="200"/>
      <c r="IMC419" s="200"/>
      <c r="IMD419" s="200"/>
      <c r="IME419" s="200"/>
      <c r="IMF419" s="200"/>
      <c r="IMG419" s="200"/>
      <c r="IMH419" s="200"/>
      <c r="IMI419" s="200"/>
      <c r="IMJ419" s="200"/>
      <c r="IMM419" s="200"/>
      <c r="IMP419" s="200"/>
      <c r="IMS419" s="200"/>
      <c r="IMV419" s="200"/>
      <c r="IMY419" s="200"/>
      <c r="INB419" s="200"/>
      <c r="INK419" s="200"/>
      <c r="INN419" s="200"/>
      <c r="INQ419" s="200"/>
      <c r="INT419" s="200"/>
      <c r="IOC419" s="200"/>
      <c r="IOI419" s="200"/>
      <c r="IOL419" s="200"/>
      <c r="IOO419" s="200"/>
      <c r="IOR419" s="200"/>
      <c r="IOX419" s="200"/>
      <c r="IPG419" s="200"/>
      <c r="IPI419" s="200"/>
      <c r="IPJ419" s="200"/>
      <c r="IPL419" s="200"/>
      <c r="IPO419" s="200"/>
      <c r="IPR419" s="200"/>
      <c r="IPU419" s="200"/>
      <c r="IPX419" s="200"/>
      <c r="IQA419" s="200"/>
      <c r="IQC419" s="200"/>
      <c r="IQE419" s="200"/>
      <c r="IQH419" s="200"/>
      <c r="IQK419" s="200"/>
      <c r="IQN419" s="200"/>
      <c r="IQQ419" s="200"/>
      <c r="IQT419" s="200"/>
      <c r="IQW419" s="200"/>
      <c r="IQZ419" s="200"/>
      <c r="IRB419" s="200"/>
      <c r="IRE419" s="200"/>
      <c r="IRH419" s="200"/>
      <c r="IRK419" s="200"/>
      <c r="IRQ419" s="200"/>
      <c r="IRT419" s="200"/>
      <c r="IRV419" s="200"/>
      <c r="ITC419" s="200"/>
      <c r="ITF419" s="200"/>
      <c r="ITI419" s="200"/>
      <c r="ITL419" s="200"/>
      <c r="ITO419" s="200"/>
      <c r="ITP419" s="200"/>
      <c r="ITQ419" s="200"/>
      <c r="ITT419" s="200"/>
      <c r="ITW419" s="200"/>
      <c r="ITZ419" s="200"/>
      <c r="IUC419" s="200"/>
      <c r="IUE419" s="200"/>
      <c r="IUS419" s="200"/>
      <c r="IUT419" s="200"/>
      <c r="IUU419" s="200"/>
      <c r="IUV419" s="200"/>
      <c r="IUW419" s="200"/>
      <c r="IUX419" s="200"/>
      <c r="IUY419" s="200"/>
      <c r="IUZ419" s="200"/>
      <c r="IVA419" s="200"/>
      <c r="IVB419" s="200"/>
      <c r="IVC419" s="200"/>
      <c r="IVD419" s="200"/>
      <c r="IVE419" s="200"/>
      <c r="IVF419" s="200"/>
      <c r="IVG419" s="200"/>
      <c r="IVH419" s="200"/>
      <c r="IVI419" s="200"/>
      <c r="IVJ419" s="200"/>
      <c r="IVK419" s="200"/>
      <c r="IVQ419" s="200"/>
      <c r="IVR419" s="200"/>
      <c r="IVS419" s="200"/>
      <c r="IVT419" s="200"/>
      <c r="IVU419" s="200"/>
      <c r="IVV419" s="200"/>
      <c r="IVW419" s="200"/>
      <c r="IVY419" s="200"/>
      <c r="IVZ419" s="200"/>
      <c r="IWA419" s="200"/>
      <c r="IWB419" s="200"/>
      <c r="IWC419" s="200"/>
      <c r="IWD419" s="200"/>
      <c r="IWE419" s="200"/>
      <c r="IWF419" s="200"/>
      <c r="IWI419" s="200"/>
      <c r="IWL419" s="200"/>
      <c r="IWO419" s="200"/>
      <c r="IWR419" s="200"/>
      <c r="IWU419" s="200"/>
      <c r="IWX419" s="200"/>
      <c r="IXG419" s="200"/>
      <c r="IXJ419" s="200"/>
      <c r="IXM419" s="200"/>
      <c r="IXP419" s="200"/>
      <c r="IXY419" s="200"/>
      <c r="IYE419" s="200"/>
      <c r="IYH419" s="200"/>
      <c r="IYK419" s="200"/>
      <c r="IYN419" s="200"/>
      <c r="IYT419" s="200"/>
      <c r="IZC419" s="200"/>
      <c r="IZE419" s="200"/>
      <c r="IZF419" s="200"/>
      <c r="IZH419" s="200"/>
      <c r="IZK419" s="200"/>
      <c r="IZN419" s="200"/>
      <c r="IZQ419" s="200"/>
      <c r="IZT419" s="200"/>
      <c r="IZW419" s="200"/>
      <c r="IZY419" s="200"/>
      <c r="JAA419" s="200"/>
      <c r="JAD419" s="200"/>
      <c r="JAG419" s="200"/>
      <c r="JAJ419" s="200"/>
      <c r="JAM419" s="200"/>
      <c r="JAP419" s="200"/>
      <c r="JAS419" s="200"/>
      <c r="JAV419" s="200"/>
      <c r="JAX419" s="200"/>
      <c r="JBA419" s="200"/>
      <c r="JBD419" s="200"/>
      <c r="JBG419" s="200"/>
      <c r="JBM419" s="200"/>
      <c r="JBP419" s="200"/>
      <c r="JBR419" s="200"/>
      <c r="JCY419" s="200"/>
      <c r="JDB419" s="200"/>
      <c r="JDE419" s="200"/>
      <c r="JDH419" s="200"/>
      <c r="JDK419" s="200"/>
      <c r="JDL419" s="200"/>
      <c r="JDM419" s="200"/>
      <c r="JDP419" s="200"/>
      <c r="JDS419" s="200"/>
      <c r="JDV419" s="200"/>
      <c r="JDY419" s="200"/>
      <c r="JEA419" s="200"/>
      <c r="JEO419" s="200"/>
      <c r="JEP419" s="200"/>
      <c r="JEQ419" s="200"/>
      <c r="JER419" s="200"/>
      <c r="JES419" s="200"/>
      <c r="JET419" s="200"/>
      <c r="JEU419" s="200"/>
      <c r="JEV419" s="200"/>
      <c r="JEW419" s="200"/>
      <c r="JEX419" s="200"/>
      <c r="JEY419" s="200"/>
      <c r="JEZ419" s="200"/>
      <c r="JFA419" s="200"/>
      <c r="JFB419" s="200"/>
      <c r="JFC419" s="200"/>
      <c r="JFD419" s="200"/>
      <c r="JFE419" s="200"/>
      <c r="JFF419" s="200"/>
      <c r="JFG419" s="200"/>
      <c r="JFM419" s="200"/>
      <c r="JFN419" s="200"/>
      <c r="JFO419" s="200"/>
      <c r="JFP419" s="200"/>
      <c r="JFQ419" s="200"/>
      <c r="JFR419" s="200"/>
      <c r="JFS419" s="200"/>
      <c r="JFU419" s="200"/>
      <c r="JFV419" s="200"/>
      <c r="JFW419" s="200"/>
      <c r="JFX419" s="200"/>
      <c r="JFY419" s="200"/>
      <c r="JFZ419" s="200"/>
      <c r="JGA419" s="200"/>
      <c r="JGB419" s="200"/>
      <c r="JGE419" s="200"/>
      <c r="JGH419" s="200"/>
      <c r="JGK419" s="200"/>
      <c r="JGN419" s="200"/>
      <c r="JGQ419" s="200"/>
      <c r="JGT419" s="200"/>
      <c r="JHC419" s="200"/>
      <c r="JHF419" s="200"/>
      <c r="JHI419" s="200"/>
      <c r="JHL419" s="200"/>
      <c r="JHU419" s="200"/>
      <c r="JIA419" s="200"/>
      <c r="JID419" s="200"/>
      <c r="JIG419" s="200"/>
      <c r="JIJ419" s="200"/>
      <c r="JIP419" s="200"/>
      <c r="JIY419" s="200"/>
      <c r="JJA419" s="200"/>
      <c r="JJB419" s="200"/>
      <c r="JJD419" s="200"/>
      <c r="JJG419" s="200"/>
      <c r="JJJ419" s="200"/>
      <c r="JJM419" s="200"/>
      <c r="JJP419" s="200"/>
      <c r="JJS419" s="200"/>
      <c r="JJU419" s="200"/>
      <c r="JJW419" s="200"/>
      <c r="JJZ419" s="200"/>
      <c r="JKC419" s="200"/>
      <c r="JKF419" s="200"/>
      <c r="JKI419" s="200"/>
      <c r="JKL419" s="200"/>
      <c r="JKO419" s="200"/>
      <c r="JKR419" s="200"/>
      <c r="JKT419" s="200"/>
      <c r="JKW419" s="200"/>
      <c r="JKZ419" s="200"/>
      <c r="JLC419" s="200"/>
      <c r="JLI419" s="200"/>
      <c r="JLL419" s="200"/>
      <c r="JLN419" s="200"/>
      <c r="JMU419" s="200"/>
      <c r="JMX419" s="200"/>
      <c r="JNA419" s="200"/>
      <c r="JND419" s="200"/>
      <c r="JNG419" s="200"/>
      <c r="JNH419" s="200"/>
      <c r="JNI419" s="200"/>
      <c r="JNL419" s="200"/>
      <c r="JNO419" s="200"/>
      <c r="JNR419" s="200"/>
      <c r="JNU419" s="200"/>
      <c r="JNW419" s="200"/>
      <c r="JOK419" s="200"/>
      <c r="JOL419" s="200"/>
      <c r="JOM419" s="200"/>
      <c r="JON419" s="200"/>
      <c r="JOO419" s="200"/>
      <c r="JOP419" s="200"/>
      <c r="JOQ419" s="200"/>
      <c r="JOR419" s="200"/>
      <c r="JOS419" s="200"/>
      <c r="JOT419" s="200"/>
      <c r="JOU419" s="200"/>
      <c r="JOV419" s="200"/>
      <c r="JOW419" s="200"/>
      <c r="JOX419" s="200"/>
      <c r="JOY419" s="200"/>
      <c r="JOZ419" s="200"/>
      <c r="JPA419" s="200"/>
      <c r="JPB419" s="200"/>
      <c r="JPC419" s="200"/>
      <c r="JPI419" s="200"/>
      <c r="JPJ419" s="200"/>
      <c r="JPK419" s="200"/>
      <c r="JPL419" s="200"/>
      <c r="JPM419" s="200"/>
      <c r="JPN419" s="200"/>
      <c r="JPO419" s="200"/>
      <c r="JPQ419" s="200"/>
      <c r="JPR419" s="200"/>
      <c r="JPS419" s="200"/>
      <c r="JPT419" s="200"/>
      <c r="JPU419" s="200"/>
      <c r="JPV419" s="200"/>
      <c r="JPW419" s="200"/>
      <c r="JPX419" s="200"/>
      <c r="JQA419" s="200"/>
      <c r="JQD419" s="200"/>
      <c r="JQG419" s="200"/>
      <c r="JQJ419" s="200"/>
      <c r="JQM419" s="200"/>
      <c r="JQP419" s="200"/>
      <c r="JQY419" s="200"/>
      <c r="JRB419" s="200"/>
      <c r="JRE419" s="200"/>
      <c r="JRH419" s="200"/>
      <c r="JRQ419" s="200"/>
      <c r="JRW419" s="200"/>
      <c r="JRZ419" s="200"/>
      <c r="JSC419" s="200"/>
      <c r="JSF419" s="200"/>
      <c r="JSL419" s="200"/>
      <c r="JSU419" s="200"/>
      <c r="JSW419" s="200"/>
      <c r="JSX419" s="200"/>
      <c r="JSZ419" s="200"/>
      <c r="JTC419" s="200"/>
      <c r="JTF419" s="200"/>
      <c r="JTI419" s="200"/>
      <c r="JTL419" s="200"/>
      <c r="JTO419" s="200"/>
      <c r="JTQ419" s="200"/>
      <c r="JTS419" s="200"/>
      <c r="JTV419" s="200"/>
      <c r="JTY419" s="200"/>
      <c r="JUB419" s="200"/>
      <c r="JUE419" s="200"/>
      <c r="JUH419" s="200"/>
      <c r="JUK419" s="200"/>
      <c r="JUN419" s="200"/>
      <c r="JUP419" s="200"/>
      <c r="JUS419" s="200"/>
      <c r="JUV419" s="200"/>
      <c r="JUY419" s="200"/>
      <c r="JVE419" s="200"/>
      <c r="JVH419" s="200"/>
      <c r="JVJ419" s="200"/>
      <c r="JWQ419" s="200"/>
      <c r="JWT419" s="200"/>
      <c r="JWW419" s="200"/>
      <c r="JWZ419" s="200"/>
      <c r="JXC419" s="200"/>
      <c r="JXD419" s="200"/>
      <c r="JXE419" s="200"/>
      <c r="JXH419" s="200"/>
      <c r="JXK419" s="200"/>
      <c r="JXN419" s="200"/>
      <c r="JXQ419" s="200"/>
      <c r="JXS419" s="200"/>
      <c r="JYG419" s="200"/>
      <c r="JYH419" s="200"/>
      <c r="JYI419" s="200"/>
      <c r="JYJ419" s="200"/>
      <c r="JYK419" s="200"/>
      <c r="JYL419" s="200"/>
      <c r="JYM419" s="200"/>
      <c r="JYN419" s="200"/>
      <c r="JYO419" s="200"/>
      <c r="JYP419" s="200"/>
      <c r="JYQ419" s="200"/>
      <c r="JYR419" s="200"/>
      <c r="JYS419" s="200"/>
      <c r="JYT419" s="200"/>
      <c r="JYU419" s="200"/>
      <c r="JYV419" s="200"/>
      <c r="JYW419" s="200"/>
      <c r="JYX419" s="200"/>
      <c r="JYY419" s="200"/>
      <c r="JZE419" s="200"/>
      <c r="JZF419" s="200"/>
      <c r="JZG419" s="200"/>
      <c r="JZH419" s="200"/>
      <c r="JZI419" s="200"/>
      <c r="JZJ419" s="200"/>
      <c r="JZK419" s="200"/>
      <c r="JZM419" s="200"/>
      <c r="JZN419" s="200"/>
      <c r="JZO419" s="200"/>
      <c r="JZP419" s="200"/>
      <c r="JZQ419" s="200"/>
      <c r="JZR419" s="200"/>
      <c r="JZS419" s="200"/>
      <c r="JZT419" s="200"/>
      <c r="JZW419" s="200"/>
      <c r="JZZ419" s="200"/>
      <c r="KAC419" s="200"/>
      <c r="KAF419" s="200"/>
      <c r="KAI419" s="200"/>
      <c r="KAL419" s="200"/>
      <c r="KAU419" s="200"/>
      <c r="KAX419" s="200"/>
      <c r="KBA419" s="200"/>
      <c r="KBD419" s="200"/>
      <c r="KBM419" s="200"/>
      <c r="KBS419" s="200"/>
      <c r="KBV419" s="200"/>
      <c r="KBY419" s="200"/>
      <c r="KCB419" s="200"/>
      <c r="KCH419" s="200"/>
      <c r="KCQ419" s="200"/>
      <c r="KCS419" s="200"/>
      <c r="KCT419" s="200"/>
      <c r="KCV419" s="200"/>
      <c r="KCY419" s="200"/>
      <c r="KDB419" s="200"/>
      <c r="KDE419" s="200"/>
      <c r="KDH419" s="200"/>
      <c r="KDK419" s="200"/>
      <c r="KDM419" s="200"/>
      <c r="KDO419" s="200"/>
      <c r="KDR419" s="200"/>
      <c r="KDU419" s="200"/>
      <c r="KDX419" s="200"/>
      <c r="KEA419" s="200"/>
      <c r="KED419" s="200"/>
      <c r="KEG419" s="200"/>
      <c r="KEJ419" s="200"/>
      <c r="KEL419" s="200"/>
      <c r="KEO419" s="200"/>
      <c r="KER419" s="200"/>
      <c r="KEU419" s="200"/>
      <c r="KFA419" s="200"/>
      <c r="KFD419" s="200"/>
      <c r="KFF419" s="200"/>
      <c r="KGM419" s="200"/>
      <c r="KGP419" s="200"/>
      <c r="KGS419" s="200"/>
      <c r="KGV419" s="200"/>
      <c r="KGY419" s="200"/>
      <c r="KGZ419" s="200"/>
      <c r="KHA419" s="200"/>
      <c r="KHD419" s="200"/>
      <c r="KHG419" s="200"/>
      <c r="KHJ419" s="200"/>
      <c r="KHM419" s="200"/>
      <c r="KHO419" s="200"/>
      <c r="KIC419" s="200"/>
      <c r="KID419" s="200"/>
      <c r="KIE419" s="200"/>
      <c r="KIF419" s="200"/>
      <c r="KIG419" s="200"/>
      <c r="KIH419" s="200"/>
      <c r="KII419" s="200"/>
      <c r="KIJ419" s="200"/>
      <c r="KIK419" s="200"/>
      <c r="KIL419" s="200"/>
      <c r="KIM419" s="200"/>
      <c r="KIN419" s="200"/>
      <c r="KIO419" s="200"/>
      <c r="KIP419" s="200"/>
      <c r="KIQ419" s="200"/>
      <c r="KIR419" s="200"/>
      <c r="KIS419" s="200"/>
      <c r="KIT419" s="200"/>
      <c r="KIU419" s="200"/>
      <c r="KJA419" s="200"/>
      <c r="KJB419" s="200"/>
      <c r="KJC419" s="200"/>
      <c r="KJD419" s="200"/>
      <c r="KJE419" s="200"/>
      <c r="KJF419" s="200"/>
      <c r="KJG419" s="200"/>
      <c r="KJI419" s="200"/>
      <c r="KJJ419" s="200"/>
      <c r="KJK419" s="200"/>
      <c r="KJL419" s="200"/>
      <c r="KJM419" s="200"/>
      <c r="KJN419" s="200"/>
      <c r="KJO419" s="200"/>
      <c r="KJP419" s="200"/>
      <c r="KJS419" s="200"/>
      <c r="KJV419" s="200"/>
      <c r="KJY419" s="200"/>
      <c r="KKB419" s="200"/>
      <c r="KKE419" s="200"/>
      <c r="KKH419" s="200"/>
      <c r="KKQ419" s="200"/>
      <c r="KKT419" s="200"/>
      <c r="KKW419" s="200"/>
      <c r="KKZ419" s="200"/>
      <c r="KLI419" s="200"/>
      <c r="KLO419" s="200"/>
      <c r="KLR419" s="200"/>
      <c r="KLU419" s="200"/>
      <c r="KLX419" s="200"/>
      <c r="KMD419" s="200"/>
      <c r="KMM419" s="200"/>
      <c r="KMO419" s="200"/>
      <c r="KMP419" s="200"/>
      <c r="KMR419" s="200"/>
      <c r="KMU419" s="200"/>
      <c r="KMX419" s="200"/>
      <c r="KNA419" s="200"/>
      <c r="KND419" s="200"/>
      <c r="KNG419" s="200"/>
      <c r="KNI419" s="200"/>
      <c r="KNK419" s="200"/>
      <c r="KNN419" s="200"/>
      <c r="KNQ419" s="200"/>
      <c r="KNT419" s="200"/>
      <c r="KNW419" s="200"/>
      <c r="KNZ419" s="200"/>
      <c r="KOC419" s="200"/>
      <c r="KOF419" s="200"/>
      <c r="KOH419" s="200"/>
      <c r="KOK419" s="200"/>
      <c r="KON419" s="200"/>
      <c r="KOQ419" s="200"/>
      <c r="KOW419" s="200"/>
      <c r="KOZ419" s="200"/>
      <c r="KPB419" s="200"/>
      <c r="KQI419" s="200"/>
      <c r="KQL419" s="200"/>
      <c r="KQO419" s="200"/>
      <c r="KQR419" s="200"/>
      <c r="KQU419" s="200"/>
      <c r="KQV419" s="200"/>
      <c r="KQW419" s="200"/>
      <c r="KQZ419" s="200"/>
      <c r="KRC419" s="200"/>
      <c r="KRF419" s="200"/>
      <c r="KRI419" s="200"/>
      <c r="KRK419" s="200"/>
      <c r="KRY419" s="200"/>
      <c r="KRZ419" s="200"/>
      <c r="KSA419" s="200"/>
      <c r="KSB419" s="200"/>
      <c r="KSC419" s="200"/>
      <c r="KSD419" s="200"/>
      <c r="KSE419" s="200"/>
      <c r="KSF419" s="200"/>
      <c r="KSG419" s="200"/>
      <c r="KSH419" s="200"/>
      <c r="KSI419" s="200"/>
      <c r="KSJ419" s="200"/>
      <c r="KSK419" s="200"/>
      <c r="KSL419" s="200"/>
      <c r="KSM419" s="200"/>
      <c r="KSN419" s="200"/>
      <c r="KSO419" s="200"/>
      <c r="KSP419" s="200"/>
      <c r="KSQ419" s="200"/>
      <c r="KSW419" s="200"/>
      <c r="KSX419" s="200"/>
      <c r="KSY419" s="200"/>
      <c r="KSZ419" s="200"/>
      <c r="KTA419" s="200"/>
      <c r="KTB419" s="200"/>
      <c r="KTC419" s="200"/>
      <c r="KTE419" s="200"/>
      <c r="KTF419" s="200"/>
      <c r="KTG419" s="200"/>
      <c r="KTH419" s="200"/>
      <c r="KTI419" s="200"/>
      <c r="KTJ419" s="200"/>
      <c r="KTK419" s="200"/>
      <c r="KTL419" s="200"/>
      <c r="KTO419" s="200"/>
      <c r="KTR419" s="200"/>
      <c r="KTU419" s="200"/>
      <c r="KTX419" s="200"/>
      <c r="KUA419" s="200"/>
      <c r="KUD419" s="200"/>
      <c r="KUM419" s="200"/>
      <c r="KUP419" s="200"/>
      <c r="KUS419" s="200"/>
      <c r="KUV419" s="200"/>
      <c r="KVE419" s="200"/>
      <c r="KVK419" s="200"/>
      <c r="KVN419" s="200"/>
      <c r="KVQ419" s="200"/>
      <c r="KVT419" s="200"/>
      <c r="KVZ419" s="200"/>
      <c r="KWI419" s="200"/>
      <c r="KWK419" s="200"/>
      <c r="KWL419" s="200"/>
      <c r="KWN419" s="200"/>
      <c r="KWQ419" s="200"/>
      <c r="KWT419" s="200"/>
      <c r="KWW419" s="200"/>
      <c r="KWZ419" s="200"/>
      <c r="KXC419" s="200"/>
      <c r="KXE419" s="200"/>
      <c r="KXG419" s="200"/>
      <c r="KXJ419" s="200"/>
      <c r="KXM419" s="200"/>
      <c r="KXP419" s="200"/>
      <c r="KXS419" s="200"/>
      <c r="KXV419" s="200"/>
      <c r="KXY419" s="200"/>
      <c r="KYB419" s="200"/>
      <c r="KYD419" s="200"/>
      <c r="KYG419" s="200"/>
      <c r="KYJ419" s="200"/>
      <c r="KYM419" s="200"/>
      <c r="KYS419" s="200"/>
      <c r="KYV419" s="200"/>
      <c r="KYX419" s="200"/>
      <c r="LAE419" s="200"/>
      <c r="LAH419" s="200"/>
      <c r="LAK419" s="200"/>
      <c r="LAN419" s="200"/>
      <c r="LAQ419" s="200"/>
      <c r="LAR419" s="200"/>
      <c r="LAS419" s="200"/>
      <c r="LAV419" s="200"/>
      <c r="LAY419" s="200"/>
      <c r="LBB419" s="200"/>
      <c r="LBE419" s="200"/>
      <c r="LBG419" s="200"/>
      <c r="LBU419" s="200"/>
      <c r="LBV419" s="200"/>
      <c r="LBW419" s="200"/>
      <c r="LBX419" s="200"/>
      <c r="LBY419" s="200"/>
      <c r="LBZ419" s="200"/>
      <c r="LCA419" s="200"/>
      <c r="LCB419" s="200"/>
      <c r="LCC419" s="200"/>
      <c r="LCD419" s="200"/>
      <c r="LCE419" s="200"/>
      <c r="LCF419" s="200"/>
      <c r="LCG419" s="200"/>
      <c r="LCH419" s="200"/>
      <c r="LCI419" s="200"/>
      <c r="LCJ419" s="200"/>
      <c r="LCK419" s="200"/>
      <c r="LCL419" s="200"/>
      <c r="LCM419" s="200"/>
      <c r="LCS419" s="200"/>
      <c r="LCT419" s="200"/>
      <c r="LCU419" s="200"/>
      <c r="LCV419" s="200"/>
      <c r="LCW419" s="200"/>
      <c r="LCX419" s="200"/>
      <c r="LCY419" s="200"/>
      <c r="LDA419" s="200"/>
      <c r="LDB419" s="200"/>
      <c r="LDC419" s="200"/>
      <c r="LDD419" s="200"/>
      <c r="LDE419" s="200"/>
      <c r="LDF419" s="200"/>
      <c r="LDG419" s="200"/>
      <c r="LDH419" s="200"/>
      <c r="LDK419" s="200"/>
      <c r="LDN419" s="200"/>
      <c r="LDQ419" s="200"/>
      <c r="LDT419" s="200"/>
      <c r="LDW419" s="200"/>
      <c r="LDZ419" s="200"/>
      <c r="LEI419" s="200"/>
      <c r="LEL419" s="200"/>
      <c r="LEO419" s="200"/>
      <c r="LER419" s="200"/>
      <c r="LFA419" s="200"/>
      <c r="LFG419" s="200"/>
      <c r="LFJ419" s="200"/>
      <c r="LFM419" s="200"/>
      <c r="LFP419" s="200"/>
      <c r="LFV419" s="200"/>
      <c r="LGE419" s="200"/>
      <c r="LGG419" s="200"/>
      <c r="LGH419" s="200"/>
      <c r="LGJ419" s="200"/>
      <c r="LGM419" s="200"/>
      <c r="LGP419" s="200"/>
      <c r="LGS419" s="200"/>
      <c r="LGV419" s="200"/>
      <c r="LGY419" s="200"/>
      <c r="LHA419" s="200"/>
      <c r="LHC419" s="200"/>
      <c r="LHF419" s="200"/>
      <c r="LHI419" s="200"/>
      <c r="LHL419" s="200"/>
      <c r="LHO419" s="200"/>
      <c r="LHR419" s="200"/>
      <c r="LHU419" s="200"/>
      <c r="LHX419" s="200"/>
      <c r="LHZ419" s="200"/>
      <c r="LIC419" s="200"/>
      <c r="LIF419" s="200"/>
      <c r="LII419" s="200"/>
      <c r="LIO419" s="200"/>
      <c r="LIR419" s="200"/>
      <c r="LIT419" s="200"/>
      <c r="LKA419" s="200"/>
      <c r="LKD419" s="200"/>
      <c r="LKG419" s="200"/>
      <c r="LKJ419" s="200"/>
      <c r="LKM419" s="200"/>
      <c r="LKN419" s="200"/>
      <c r="LKO419" s="200"/>
      <c r="LKR419" s="200"/>
      <c r="LKU419" s="200"/>
      <c r="LKX419" s="200"/>
      <c r="LLA419" s="200"/>
      <c r="LLC419" s="200"/>
      <c r="LLQ419" s="200"/>
      <c r="LLR419" s="200"/>
      <c r="LLS419" s="200"/>
      <c r="LLT419" s="200"/>
      <c r="LLU419" s="200"/>
      <c r="LLV419" s="200"/>
      <c r="LLW419" s="200"/>
      <c r="LLX419" s="200"/>
      <c r="LLY419" s="200"/>
      <c r="LLZ419" s="200"/>
      <c r="LMA419" s="200"/>
      <c r="LMB419" s="200"/>
      <c r="LMC419" s="200"/>
      <c r="LMD419" s="200"/>
      <c r="LME419" s="200"/>
      <c r="LMF419" s="200"/>
      <c r="LMG419" s="200"/>
      <c r="LMH419" s="200"/>
      <c r="LMI419" s="200"/>
      <c r="LMO419" s="200"/>
      <c r="LMP419" s="200"/>
      <c r="LMQ419" s="200"/>
      <c r="LMR419" s="200"/>
      <c r="LMS419" s="200"/>
      <c r="LMT419" s="200"/>
      <c r="LMU419" s="200"/>
      <c r="LMW419" s="200"/>
      <c r="LMX419" s="200"/>
      <c r="LMY419" s="200"/>
      <c r="LMZ419" s="200"/>
      <c r="LNA419" s="200"/>
      <c r="LNB419" s="200"/>
      <c r="LNC419" s="200"/>
      <c r="LND419" s="200"/>
      <c r="LNG419" s="200"/>
      <c r="LNJ419" s="200"/>
      <c r="LNM419" s="200"/>
      <c r="LNP419" s="200"/>
      <c r="LNS419" s="200"/>
      <c r="LNV419" s="200"/>
      <c r="LOE419" s="200"/>
      <c r="LOH419" s="200"/>
      <c r="LOK419" s="200"/>
      <c r="LON419" s="200"/>
      <c r="LOW419" s="200"/>
      <c r="LPC419" s="200"/>
      <c r="LPF419" s="200"/>
      <c r="LPI419" s="200"/>
      <c r="LPL419" s="200"/>
      <c r="LPR419" s="200"/>
      <c r="LQA419" s="200"/>
      <c r="LQC419" s="200"/>
      <c r="LQD419" s="200"/>
      <c r="LQF419" s="200"/>
      <c r="LQI419" s="200"/>
      <c r="LQL419" s="200"/>
      <c r="LQO419" s="200"/>
      <c r="LQR419" s="200"/>
      <c r="LQU419" s="200"/>
      <c r="LQW419" s="200"/>
      <c r="LQY419" s="200"/>
      <c r="LRB419" s="200"/>
      <c r="LRE419" s="200"/>
      <c r="LRH419" s="200"/>
      <c r="LRK419" s="200"/>
      <c r="LRN419" s="200"/>
      <c r="LRQ419" s="200"/>
      <c r="LRT419" s="200"/>
      <c r="LRV419" s="200"/>
      <c r="LRY419" s="200"/>
      <c r="LSB419" s="200"/>
      <c r="LSE419" s="200"/>
      <c r="LSK419" s="200"/>
      <c r="LSN419" s="200"/>
      <c r="LSP419" s="200"/>
      <c r="LTW419" s="200"/>
      <c r="LTZ419" s="200"/>
      <c r="LUC419" s="200"/>
      <c r="LUF419" s="200"/>
      <c r="LUI419" s="200"/>
      <c r="LUJ419" s="200"/>
      <c r="LUK419" s="200"/>
      <c r="LUN419" s="200"/>
      <c r="LUQ419" s="200"/>
      <c r="LUT419" s="200"/>
      <c r="LUW419" s="200"/>
      <c r="LUY419" s="200"/>
      <c r="LVM419" s="200"/>
      <c r="LVN419" s="200"/>
      <c r="LVO419" s="200"/>
      <c r="LVP419" s="200"/>
      <c r="LVQ419" s="200"/>
      <c r="LVR419" s="200"/>
      <c r="LVS419" s="200"/>
      <c r="LVT419" s="200"/>
      <c r="LVU419" s="200"/>
      <c r="LVV419" s="200"/>
      <c r="LVW419" s="200"/>
      <c r="LVX419" s="200"/>
      <c r="LVY419" s="200"/>
      <c r="LVZ419" s="200"/>
      <c r="LWA419" s="200"/>
      <c r="LWB419" s="200"/>
      <c r="LWC419" s="200"/>
      <c r="LWD419" s="200"/>
      <c r="LWE419" s="200"/>
      <c r="LWK419" s="200"/>
      <c r="LWL419" s="200"/>
      <c r="LWM419" s="200"/>
      <c r="LWN419" s="200"/>
      <c r="LWO419" s="200"/>
      <c r="LWP419" s="200"/>
      <c r="LWQ419" s="200"/>
      <c r="LWS419" s="200"/>
      <c r="LWT419" s="200"/>
      <c r="LWU419" s="200"/>
      <c r="LWV419" s="200"/>
      <c r="LWW419" s="200"/>
      <c r="LWX419" s="200"/>
      <c r="LWY419" s="200"/>
      <c r="LWZ419" s="200"/>
      <c r="LXC419" s="200"/>
      <c r="LXF419" s="200"/>
      <c r="LXI419" s="200"/>
      <c r="LXL419" s="200"/>
      <c r="LXO419" s="200"/>
      <c r="LXR419" s="200"/>
      <c r="LYA419" s="200"/>
      <c r="LYD419" s="200"/>
      <c r="LYG419" s="200"/>
      <c r="LYJ419" s="200"/>
      <c r="LYS419" s="200"/>
      <c r="LYY419" s="200"/>
      <c r="LZB419" s="200"/>
      <c r="LZE419" s="200"/>
      <c r="LZH419" s="200"/>
      <c r="LZN419" s="200"/>
      <c r="LZW419" s="200"/>
      <c r="LZY419" s="200"/>
      <c r="LZZ419" s="200"/>
      <c r="MAB419" s="200"/>
      <c r="MAE419" s="200"/>
      <c r="MAH419" s="200"/>
      <c r="MAK419" s="200"/>
      <c r="MAN419" s="200"/>
      <c r="MAQ419" s="200"/>
      <c r="MAS419" s="200"/>
      <c r="MAU419" s="200"/>
      <c r="MAX419" s="200"/>
      <c r="MBA419" s="200"/>
      <c r="MBD419" s="200"/>
      <c r="MBG419" s="200"/>
      <c r="MBJ419" s="200"/>
      <c r="MBM419" s="200"/>
      <c r="MBP419" s="200"/>
      <c r="MBR419" s="200"/>
      <c r="MBU419" s="200"/>
      <c r="MBX419" s="200"/>
      <c r="MCA419" s="200"/>
      <c r="MCG419" s="200"/>
      <c r="MCJ419" s="200"/>
      <c r="MCL419" s="200"/>
      <c r="MDS419" s="200"/>
      <c r="MDV419" s="200"/>
      <c r="MDY419" s="200"/>
      <c r="MEB419" s="200"/>
      <c r="MEE419" s="200"/>
      <c r="MEF419" s="200"/>
      <c r="MEG419" s="200"/>
      <c r="MEJ419" s="200"/>
      <c r="MEM419" s="200"/>
      <c r="MEP419" s="200"/>
      <c r="MES419" s="200"/>
      <c r="MEU419" s="200"/>
      <c r="MFI419" s="200"/>
      <c r="MFJ419" s="200"/>
      <c r="MFK419" s="200"/>
      <c r="MFL419" s="200"/>
      <c r="MFM419" s="200"/>
      <c r="MFN419" s="200"/>
      <c r="MFO419" s="200"/>
      <c r="MFP419" s="200"/>
      <c r="MFQ419" s="200"/>
      <c r="MFR419" s="200"/>
      <c r="MFS419" s="200"/>
      <c r="MFT419" s="200"/>
      <c r="MFU419" s="200"/>
      <c r="MFV419" s="200"/>
      <c r="MFW419" s="200"/>
      <c r="MFX419" s="200"/>
      <c r="MFY419" s="200"/>
      <c r="MFZ419" s="200"/>
      <c r="MGA419" s="200"/>
      <c r="MGG419" s="200"/>
      <c r="MGH419" s="200"/>
      <c r="MGI419" s="200"/>
      <c r="MGJ419" s="200"/>
      <c r="MGK419" s="200"/>
      <c r="MGL419" s="200"/>
      <c r="MGM419" s="200"/>
      <c r="MGO419" s="200"/>
      <c r="MGP419" s="200"/>
      <c r="MGQ419" s="200"/>
      <c r="MGR419" s="200"/>
      <c r="MGS419" s="200"/>
      <c r="MGT419" s="200"/>
      <c r="MGU419" s="200"/>
      <c r="MGV419" s="200"/>
      <c r="MGY419" s="200"/>
      <c r="MHB419" s="200"/>
      <c r="MHE419" s="200"/>
      <c r="MHH419" s="200"/>
      <c r="MHK419" s="200"/>
      <c r="MHN419" s="200"/>
      <c r="MHW419" s="200"/>
      <c r="MHZ419" s="200"/>
      <c r="MIC419" s="200"/>
      <c r="MIF419" s="200"/>
      <c r="MIO419" s="200"/>
      <c r="MIU419" s="200"/>
      <c r="MIX419" s="200"/>
      <c r="MJA419" s="200"/>
      <c r="MJD419" s="200"/>
      <c r="MJJ419" s="200"/>
      <c r="MJS419" s="200"/>
      <c r="MJU419" s="200"/>
      <c r="MJV419" s="200"/>
      <c r="MJX419" s="200"/>
      <c r="MKA419" s="200"/>
      <c r="MKD419" s="200"/>
      <c r="MKG419" s="200"/>
      <c r="MKJ419" s="200"/>
      <c r="MKM419" s="200"/>
      <c r="MKO419" s="200"/>
      <c r="MKQ419" s="200"/>
      <c r="MKT419" s="200"/>
      <c r="MKW419" s="200"/>
      <c r="MKZ419" s="200"/>
      <c r="MLC419" s="200"/>
      <c r="MLF419" s="200"/>
      <c r="MLI419" s="200"/>
      <c r="MLL419" s="200"/>
      <c r="MLN419" s="200"/>
      <c r="MLQ419" s="200"/>
      <c r="MLT419" s="200"/>
      <c r="MLW419" s="200"/>
      <c r="MMC419" s="200"/>
      <c r="MMF419" s="200"/>
      <c r="MMH419" s="200"/>
      <c r="MNO419" s="200"/>
      <c r="MNR419" s="200"/>
      <c r="MNU419" s="200"/>
      <c r="MNX419" s="200"/>
      <c r="MOA419" s="200"/>
      <c r="MOB419" s="200"/>
      <c r="MOC419" s="200"/>
      <c r="MOF419" s="200"/>
      <c r="MOI419" s="200"/>
      <c r="MOL419" s="200"/>
      <c r="MOO419" s="200"/>
      <c r="MOQ419" s="200"/>
      <c r="MPE419" s="200"/>
      <c r="MPF419" s="200"/>
      <c r="MPG419" s="200"/>
      <c r="MPH419" s="200"/>
      <c r="MPI419" s="200"/>
      <c r="MPJ419" s="200"/>
      <c r="MPK419" s="200"/>
      <c r="MPL419" s="200"/>
      <c r="MPM419" s="200"/>
      <c r="MPN419" s="200"/>
      <c r="MPO419" s="200"/>
      <c r="MPP419" s="200"/>
      <c r="MPQ419" s="200"/>
      <c r="MPR419" s="200"/>
      <c r="MPS419" s="200"/>
      <c r="MPT419" s="200"/>
      <c r="MPU419" s="200"/>
      <c r="MPV419" s="200"/>
      <c r="MPW419" s="200"/>
      <c r="MQC419" s="200"/>
      <c r="MQD419" s="200"/>
      <c r="MQE419" s="200"/>
      <c r="MQF419" s="200"/>
      <c r="MQG419" s="200"/>
      <c r="MQH419" s="200"/>
      <c r="MQI419" s="200"/>
      <c r="MQK419" s="200"/>
      <c r="MQL419" s="200"/>
      <c r="MQM419" s="200"/>
      <c r="MQN419" s="200"/>
      <c r="MQO419" s="200"/>
      <c r="MQP419" s="200"/>
      <c r="MQQ419" s="200"/>
      <c r="MQR419" s="200"/>
      <c r="MQU419" s="200"/>
      <c r="MQX419" s="200"/>
      <c r="MRA419" s="200"/>
      <c r="MRD419" s="200"/>
      <c r="MRG419" s="200"/>
      <c r="MRJ419" s="200"/>
      <c r="MRS419" s="200"/>
      <c r="MRV419" s="200"/>
      <c r="MRY419" s="200"/>
      <c r="MSB419" s="200"/>
      <c r="MSK419" s="200"/>
      <c r="MSQ419" s="200"/>
      <c r="MST419" s="200"/>
      <c r="MSW419" s="200"/>
      <c r="MSZ419" s="200"/>
      <c r="MTF419" s="200"/>
      <c r="MTO419" s="200"/>
      <c r="MTQ419" s="200"/>
      <c r="MTR419" s="200"/>
      <c r="MTT419" s="200"/>
      <c r="MTW419" s="200"/>
      <c r="MTZ419" s="200"/>
      <c r="MUC419" s="200"/>
      <c r="MUF419" s="200"/>
      <c r="MUI419" s="200"/>
      <c r="MUK419" s="200"/>
      <c r="MUM419" s="200"/>
      <c r="MUP419" s="200"/>
      <c r="MUS419" s="200"/>
      <c r="MUV419" s="200"/>
      <c r="MUY419" s="200"/>
      <c r="MVB419" s="200"/>
      <c r="MVE419" s="200"/>
      <c r="MVH419" s="200"/>
      <c r="MVJ419" s="200"/>
      <c r="MVM419" s="200"/>
      <c r="MVP419" s="200"/>
      <c r="MVS419" s="200"/>
      <c r="MVY419" s="200"/>
      <c r="MWB419" s="200"/>
      <c r="MWD419" s="200"/>
      <c r="MXK419" s="200"/>
      <c r="MXN419" s="200"/>
      <c r="MXQ419" s="200"/>
      <c r="MXT419" s="200"/>
      <c r="MXW419" s="200"/>
      <c r="MXX419" s="200"/>
      <c r="MXY419" s="200"/>
      <c r="MYB419" s="200"/>
      <c r="MYE419" s="200"/>
      <c r="MYH419" s="200"/>
      <c r="MYK419" s="200"/>
      <c r="MYM419" s="200"/>
      <c r="MZA419" s="200"/>
      <c r="MZB419" s="200"/>
      <c r="MZC419" s="200"/>
      <c r="MZD419" s="200"/>
      <c r="MZE419" s="200"/>
      <c r="MZF419" s="200"/>
      <c r="MZG419" s="200"/>
      <c r="MZH419" s="200"/>
      <c r="MZI419" s="200"/>
      <c r="MZJ419" s="200"/>
      <c r="MZK419" s="200"/>
      <c r="MZL419" s="200"/>
      <c r="MZM419" s="200"/>
      <c r="MZN419" s="200"/>
      <c r="MZO419" s="200"/>
      <c r="MZP419" s="200"/>
      <c r="MZQ419" s="200"/>
      <c r="MZR419" s="200"/>
      <c r="MZS419" s="200"/>
      <c r="MZY419" s="200"/>
      <c r="MZZ419" s="200"/>
      <c r="NAA419" s="200"/>
      <c r="NAB419" s="200"/>
      <c r="NAC419" s="200"/>
      <c r="NAD419" s="200"/>
      <c r="NAE419" s="200"/>
      <c r="NAG419" s="200"/>
      <c r="NAH419" s="200"/>
      <c r="NAI419" s="200"/>
      <c r="NAJ419" s="200"/>
      <c r="NAK419" s="200"/>
      <c r="NAL419" s="200"/>
      <c r="NAM419" s="200"/>
      <c r="NAN419" s="200"/>
      <c r="NAQ419" s="200"/>
      <c r="NAT419" s="200"/>
      <c r="NAW419" s="200"/>
      <c r="NAZ419" s="200"/>
      <c r="NBC419" s="200"/>
      <c r="NBF419" s="200"/>
      <c r="NBO419" s="200"/>
      <c r="NBR419" s="200"/>
      <c r="NBU419" s="200"/>
      <c r="NBX419" s="200"/>
      <c r="NCG419" s="200"/>
      <c r="NCM419" s="200"/>
      <c r="NCP419" s="200"/>
      <c r="NCS419" s="200"/>
      <c r="NCV419" s="200"/>
      <c r="NDB419" s="200"/>
      <c r="NDK419" s="200"/>
      <c r="NDM419" s="200"/>
      <c r="NDN419" s="200"/>
      <c r="NDP419" s="200"/>
      <c r="NDS419" s="200"/>
      <c r="NDV419" s="200"/>
      <c r="NDY419" s="200"/>
      <c r="NEB419" s="200"/>
      <c r="NEE419" s="200"/>
      <c r="NEG419" s="200"/>
      <c r="NEI419" s="200"/>
      <c r="NEL419" s="200"/>
      <c r="NEO419" s="200"/>
      <c r="NER419" s="200"/>
      <c r="NEU419" s="200"/>
      <c r="NEX419" s="200"/>
      <c r="NFA419" s="200"/>
      <c r="NFD419" s="200"/>
      <c r="NFF419" s="200"/>
      <c r="NFI419" s="200"/>
      <c r="NFL419" s="200"/>
      <c r="NFO419" s="200"/>
      <c r="NFU419" s="200"/>
      <c r="NFX419" s="200"/>
      <c r="NFZ419" s="200"/>
      <c r="NHG419" s="200"/>
      <c r="NHJ419" s="200"/>
      <c r="NHM419" s="200"/>
      <c r="NHP419" s="200"/>
      <c r="NHS419" s="200"/>
      <c r="NHT419" s="200"/>
      <c r="NHU419" s="200"/>
      <c r="NHX419" s="200"/>
      <c r="NIA419" s="200"/>
      <c r="NID419" s="200"/>
      <c r="NIG419" s="200"/>
      <c r="NII419" s="200"/>
      <c r="NIW419" s="200"/>
      <c r="NIX419" s="200"/>
      <c r="NIY419" s="200"/>
      <c r="NIZ419" s="200"/>
      <c r="NJA419" s="200"/>
      <c r="NJB419" s="200"/>
      <c r="NJC419" s="200"/>
      <c r="NJD419" s="200"/>
      <c r="NJE419" s="200"/>
      <c r="NJF419" s="200"/>
      <c r="NJG419" s="200"/>
      <c r="NJH419" s="200"/>
      <c r="NJI419" s="200"/>
      <c r="NJJ419" s="200"/>
      <c r="NJK419" s="200"/>
      <c r="NJL419" s="200"/>
      <c r="NJM419" s="200"/>
      <c r="NJN419" s="200"/>
      <c r="NJO419" s="200"/>
      <c r="NJU419" s="200"/>
      <c r="NJV419" s="200"/>
      <c r="NJW419" s="200"/>
      <c r="NJX419" s="200"/>
      <c r="NJY419" s="200"/>
      <c r="NJZ419" s="200"/>
      <c r="NKA419" s="200"/>
      <c r="NKC419" s="200"/>
      <c r="NKD419" s="200"/>
      <c r="NKE419" s="200"/>
      <c r="NKF419" s="200"/>
      <c r="NKG419" s="200"/>
      <c r="NKH419" s="200"/>
      <c r="NKI419" s="200"/>
      <c r="NKJ419" s="200"/>
      <c r="NKM419" s="200"/>
      <c r="NKP419" s="200"/>
      <c r="NKS419" s="200"/>
      <c r="NKV419" s="200"/>
      <c r="NKY419" s="200"/>
      <c r="NLB419" s="200"/>
      <c r="NLK419" s="200"/>
      <c r="NLN419" s="200"/>
      <c r="NLQ419" s="200"/>
      <c r="NLT419" s="200"/>
      <c r="NMC419" s="200"/>
      <c r="NMI419" s="200"/>
      <c r="NML419" s="200"/>
      <c r="NMO419" s="200"/>
      <c r="NMR419" s="200"/>
      <c r="NMX419" s="200"/>
      <c r="NNG419" s="200"/>
      <c r="NNI419" s="200"/>
      <c r="NNJ419" s="200"/>
      <c r="NNL419" s="200"/>
      <c r="NNO419" s="200"/>
      <c r="NNR419" s="200"/>
      <c r="NNU419" s="200"/>
      <c r="NNX419" s="200"/>
      <c r="NOA419" s="200"/>
      <c r="NOC419" s="200"/>
      <c r="NOE419" s="200"/>
      <c r="NOH419" s="200"/>
      <c r="NOK419" s="200"/>
      <c r="NON419" s="200"/>
      <c r="NOQ419" s="200"/>
      <c r="NOT419" s="200"/>
      <c r="NOW419" s="200"/>
      <c r="NOZ419" s="200"/>
      <c r="NPB419" s="200"/>
      <c r="NPE419" s="200"/>
      <c r="NPH419" s="200"/>
      <c r="NPK419" s="200"/>
      <c r="NPQ419" s="200"/>
      <c r="NPT419" s="200"/>
      <c r="NPV419" s="200"/>
      <c r="NRC419" s="200"/>
      <c r="NRF419" s="200"/>
      <c r="NRI419" s="200"/>
      <c r="NRL419" s="200"/>
      <c r="NRO419" s="200"/>
      <c r="NRP419" s="200"/>
      <c r="NRQ419" s="200"/>
      <c r="NRT419" s="200"/>
      <c r="NRW419" s="200"/>
      <c r="NRZ419" s="200"/>
      <c r="NSC419" s="200"/>
      <c r="NSE419" s="200"/>
      <c r="NSS419" s="200"/>
      <c r="NST419" s="200"/>
      <c r="NSU419" s="200"/>
      <c r="NSV419" s="200"/>
      <c r="NSW419" s="200"/>
      <c r="NSX419" s="200"/>
      <c r="NSY419" s="200"/>
      <c r="NSZ419" s="200"/>
      <c r="NTA419" s="200"/>
      <c r="NTB419" s="200"/>
      <c r="NTC419" s="200"/>
      <c r="NTD419" s="200"/>
      <c r="NTE419" s="200"/>
      <c r="NTF419" s="200"/>
      <c r="NTG419" s="200"/>
      <c r="NTH419" s="200"/>
      <c r="NTI419" s="200"/>
      <c r="NTJ419" s="200"/>
      <c r="NTK419" s="200"/>
      <c r="NTQ419" s="200"/>
      <c r="NTR419" s="200"/>
      <c r="NTS419" s="200"/>
      <c r="NTT419" s="200"/>
      <c r="NTU419" s="200"/>
      <c r="NTV419" s="200"/>
      <c r="NTW419" s="200"/>
      <c r="NTY419" s="200"/>
      <c r="NTZ419" s="200"/>
      <c r="NUA419" s="200"/>
      <c r="NUB419" s="200"/>
      <c r="NUC419" s="200"/>
      <c r="NUD419" s="200"/>
      <c r="NUE419" s="200"/>
      <c r="NUF419" s="200"/>
      <c r="NUI419" s="200"/>
      <c r="NUL419" s="200"/>
      <c r="NUO419" s="200"/>
      <c r="NUR419" s="200"/>
      <c r="NUU419" s="200"/>
      <c r="NUX419" s="200"/>
      <c r="NVG419" s="200"/>
      <c r="NVJ419" s="200"/>
      <c r="NVM419" s="200"/>
      <c r="NVP419" s="200"/>
      <c r="NVY419" s="200"/>
      <c r="NWE419" s="200"/>
      <c r="NWH419" s="200"/>
      <c r="NWK419" s="200"/>
      <c r="NWN419" s="200"/>
      <c r="NWT419" s="200"/>
      <c r="NXC419" s="200"/>
      <c r="NXE419" s="200"/>
      <c r="NXF419" s="200"/>
      <c r="NXH419" s="200"/>
      <c r="NXK419" s="200"/>
      <c r="NXN419" s="200"/>
      <c r="NXQ419" s="200"/>
      <c r="NXT419" s="200"/>
      <c r="NXW419" s="200"/>
      <c r="NXY419" s="200"/>
      <c r="NYA419" s="200"/>
      <c r="NYD419" s="200"/>
      <c r="NYG419" s="200"/>
      <c r="NYJ419" s="200"/>
      <c r="NYM419" s="200"/>
      <c r="NYP419" s="200"/>
      <c r="NYS419" s="200"/>
      <c r="NYV419" s="200"/>
      <c r="NYX419" s="200"/>
      <c r="NZA419" s="200"/>
      <c r="NZD419" s="200"/>
      <c r="NZG419" s="200"/>
      <c r="NZM419" s="200"/>
      <c r="NZP419" s="200"/>
      <c r="NZR419" s="200"/>
      <c r="OAY419" s="200"/>
      <c r="OBB419" s="200"/>
      <c r="OBE419" s="200"/>
      <c r="OBH419" s="200"/>
      <c r="OBK419" s="200"/>
      <c r="OBL419" s="200"/>
      <c r="OBM419" s="200"/>
      <c r="OBP419" s="200"/>
      <c r="OBS419" s="200"/>
      <c r="OBV419" s="200"/>
      <c r="OBY419" s="200"/>
      <c r="OCA419" s="200"/>
      <c r="OCO419" s="200"/>
      <c r="OCP419" s="200"/>
      <c r="OCQ419" s="200"/>
      <c r="OCR419" s="200"/>
      <c r="OCS419" s="200"/>
      <c r="OCT419" s="200"/>
      <c r="OCU419" s="200"/>
      <c r="OCV419" s="200"/>
      <c r="OCW419" s="200"/>
      <c r="OCX419" s="200"/>
      <c r="OCY419" s="200"/>
      <c r="OCZ419" s="200"/>
      <c r="ODA419" s="200"/>
      <c r="ODB419" s="200"/>
      <c r="ODC419" s="200"/>
      <c r="ODD419" s="200"/>
      <c r="ODE419" s="200"/>
      <c r="ODF419" s="200"/>
      <c r="ODG419" s="200"/>
      <c r="ODM419" s="200"/>
      <c r="ODN419" s="200"/>
      <c r="ODO419" s="200"/>
      <c r="ODP419" s="200"/>
      <c r="ODQ419" s="200"/>
      <c r="ODR419" s="200"/>
      <c r="ODS419" s="200"/>
      <c r="ODU419" s="200"/>
      <c r="ODV419" s="200"/>
      <c r="ODW419" s="200"/>
      <c r="ODX419" s="200"/>
      <c r="ODY419" s="200"/>
      <c r="ODZ419" s="200"/>
      <c r="OEA419" s="200"/>
      <c r="OEB419" s="200"/>
      <c r="OEE419" s="200"/>
      <c r="OEH419" s="200"/>
      <c r="OEK419" s="200"/>
      <c r="OEN419" s="200"/>
      <c r="OEQ419" s="200"/>
      <c r="OET419" s="200"/>
      <c r="OFC419" s="200"/>
      <c r="OFF419" s="200"/>
      <c r="OFI419" s="200"/>
      <c r="OFL419" s="200"/>
      <c r="OFU419" s="200"/>
      <c r="OGA419" s="200"/>
      <c r="OGD419" s="200"/>
      <c r="OGG419" s="200"/>
      <c r="OGJ419" s="200"/>
      <c r="OGP419" s="200"/>
      <c r="OGY419" s="200"/>
      <c r="OHA419" s="200"/>
      <c r="OHB419" s="200"/>
      <c r="OHD419" s="200"/>
      <c r="OHG419" s="200"/>
      <c r="OHJ419" s="200"/>
      <c r="OHM419" s="200"/>
      <c r="OHP419" s="200"/>
      <c r="OHS419" s="200"/>
      <c r="OHU419" s="200"/>
      <c r="OHW419" s="200"/>
      <c r="OHZ419" s="200"/>
      <c r="OIC419" s="200"/>
      <c r="OIF419" s="200"/>
      <c r="OII419" s="200"/>
      <c r="OIL419" s="200"/>
      <c r="OIO419" s="200"/>
      <c r="OIR419" s="200"/>
      <c r="OIT419" s="200"/>
      <c r="OIW419" s="200"/>
      <c r="OIZ419" s="200"/>
      <c r="OJC419" s="200"/>
      <c r="OJI419" s="200"/>
      <c r="OJL419" s="200"/>
      <c r="OJN419" s="200"/>
      <c r="OKU419" s="200"/>
      <c r="OKX419" s="200"/>
      <c r="OLA419" s="200"/>
      <c r="OLD419" s="200"/>
      <c r="OLG419" s="200"/>
      <c r="OLH419" s="200"/>
      <c r="OLI419" s="200"/>
      <c r="OLL419" s="200"/>
      <c r="OLO419" s="200"/>
      <c r="OLR419" s="200"/>
      <c r="OLU419" s="200"/>
      <c r="OLW419" s="200"/>
      <c r="OMK419" s="200"/>
      <c r="OML419" s="200"/>
      <c r="OMM419" s="200"/>
      <c r="OMN419" s="200"/>
      <c r="OMO419" s="200"/>
      <c r="OMP419" s="200"/>
      <c r="OMQ419" s="200"/>
      <c r="OMR419" s="200"/>
      <c r="OMS419" s="200"/>
      <c r="OMT419" s="200"/>
      <c r="OMU419" s="200"/>
      <c r="OMV419" s="200"/>
      <c r="OMW419" s="200"/>
      <c r="OMX419" s="200"/>
      <c r="OMY419" s="200"/>
      <c r="OMZ419" s="200"/>
      <c r="ONA419" s="200"/>
      <c r="ONB419" s="200"/>
      <c r="ONC419" s="200"/>
      <c r="ONI419" s="200"/>
      <c r="ONJ419" s="200"/>
      <c r="ONK419" s="200"/>
      <c r="ONL419" s="200"/>
      <c r="ONM419" s="200"/>
      <c r="ONN419" s="200"/>
      <c r="ONO419" s="200"/>
      <c r="ONQ419" s="200"/>
      <c r="ONR419" s="200"/>
      <c r="ONS419" s="200"/>
      <c r="ONT419" s="200"/>
      <c r="ONU419" s="200"/>
      <c r="ONV419" s="200"/>
      <c r="ONW419" s="200"/>
      <c r="ONX419" s="200"/>
      <c r="OOA419" s="200"/>
      <c r="OOD419" s="200"/>
      <c r="OOG419" s="200"/>
      <c r="OOJ419" s="200"/>
      <c r="OOM419" s="200"/>
      <c r="OOP419" s="200"/>
      <c r="OOY419" s="200"/>
      <c r="OPB419" s="200"/>
      <c r="OPE419" s="200"/>
      <c r="OPH419" s="200"/>
      <c r="OPQ419" s="200"/>
      <c r="OPW419" s="200"/>
      <c r="OPZ419" s="200"/>
      <c r="OQC419" s="200"/>
      <c r="OQF419" s="200"/>
      <c r="OQL419" s="200"/>
      <c r="OQU419" s="200"/>
      <c r="OQW419" s="200"/>
      <c r="OQX419" s="200"/>
      <c r="OQZ419" s="200"/>
      <c r="ORC419" s="200"/>
      <c r="ORF419" s="200"/>
      <c r="ORI419" s="200"/>
      <c r="ORL419" s="200"/>
      <c r="ORO419" s="200"/>
      <c r="ORQ419" s="200"/>
      <c r="ORS419" s="200"/>
      <c r="ORV419" s="200"/>
      <c r="ORY419" s="200"/>
      <c r="OSB419" s="200"/>
      <c r="OSE419" s="200"/>
      <c r="OSH419" s="200"/>
      <c r="OSK419" s="200"/>
      <c r="OSN419" s="200"/>
      <c r="OSP419" s="200"/>
      <c r="OSS419" s="200"/>
      <c r="OSV419" s="200"/>
      <c r="OSY419" s="200"/>
      <c r="OTE419" s="200"/>
      <c r="OTH419" s="200"/>
      <c r="OTJ419" s="200"/>
      <c r="OUQ419" s="200"/>
      <c r="OUT419" s="200"/>
      <c r="OUW419" s="200"/>
      <c r="OUZ419" s="200"/>
      <c r="OVC419" s="200"/>
      <c r="OVD419" s="200"/>
      <c r="OVE419" s="200"/>
      <c r="OVH419" s="200"/>
      <c r="OVK419" s="200"/>
      <c r="OVN419" s="200"/>
      <c r="OVQ419" s="200"/>
      <c r="OVS419" s="200"/>
      <c r="OWG419" s="200"/>
      <c r="OWH419" s="200"/>
      <c r="OWI419" s="200"/>
      <c r="OWJ419" s="200"/>
      <c r="OWK419" s="200"/>
      <c r="OWL419" s="200"/>
      <c r="OWM419" s="200"/>
      <c r="OWN419" s="200"/>
      <c r="OWO419" s="200"/>
      <c r="OWP419" s="200"/>
      <c r="OWQ419" s="200"/>
      <c r="OWR419" s="200"/>
      <c r="OWS419" s="200"/>
      <c r="OWT419" s="200"/>
      <c r="OWU419" s="200"/>
      <c r="OWV419" s="200"/>
      <c r="OWW419" s="200"/>
      <c r="OWX419" s="200"/>
      <c r="OWY419" s="200"/>
      <c r="OXE419" s="200"/>
      <c r="OXF419" s="200"/>
      <c r="OXG419" s="200"/>
      <c r="OXH419" s="200"/>
      <c r="OXI419" s="200"/>
      <c r="OXJ419" s="200"/>
      <c r="OXK419" s="200"/>
      <c r="OXM419" s="200"/>
      <c r="OXN419" s="200"/>
      <c r="OXO419" s="200"/>
      <c r="OXP419" s="200"/>
      <c r="OXQ419" s="200"/>
      <c r="OXR419" s="200"/>
      <c r="OXS419" s="200"/>
      <c r="OXT419" s="200"/>
      <c r="OXW419" s="200"/>
      <c r="OXZ419" s="200"/>
      <c r="OYC419" s="200"/>
      <c r="OYF419" s="200"/>
      <c r="OYI419" s="200"/>
      <c r="OYL419" s="200"/>
      <c r="OYU419" s="200"/>
      <c r="OYX419" s="200"/>
      <c r="OZA419" s="200"/>
      <c r="OZD419" s="200"/>
      <c r="OZM419" s="200"/>
      <c r="OZS419" s="200"/>
      <c r="OZV419" s="200"/>
      <c r="OZY419" s="200"/>
      <c r="PAB419" s="200"/>
      <c r="PAH419" s="200"/>
      <c r="PAQ419" s="200"/>
      <c r="PAS419" s="200"/>
      <c r="PAT419" s="200"/>
      <c r="PAV419" s="200"/>
      <c r="PAY419" s="200"/>
      <c r="PBB419" s="200"/>
      <c r="PBE419" s="200"/>
      <c r="PBH419" s="200"/>
      <c r="PBK419" s="200"/>
      <c r="PBM419" s="200"/>
      <c r="PBO419" s="200"/>
      <c r="PBR419" s="200"/>
      <c r="PBU419" s="200"/>
      <c r="PBX419" s="200"/>
      <c r="PCA419" s="200"/>
      <c r="PCD419" s="200"/>
      <c r="PCG419" s="200"/>
      <c r="PCJ419" s="200"/>
      <c r="PCL419" s="200"/>
      <c r="PCO419" s="200"/>
      <c r="PCR419" s="200"/>
      <c r="PCU419" s="200"/>
      <c r="PDA419" s="200"/>
      <c r="PDD419" s="200"/>
      <c r="PDF419" s="200"/>
      <c r="PEM419" s="200"/>
      <c r="PEP419" s="200"/>
      <c r="PES419" s="200"/>
      <c r="PEV419" s="200"/>
      <c r="PEY419" s="200"/>
      <c r="PEZ419" s="200"/>
      <c r="PFA419" s="200"/>
      <c r="PFD419" s="200"/>
      <c r="PFG419" s="200"/>
      <c r="PFJ419" s="200"/>
      <c r="PFM419" s="200"/>
      <c r="PFO419" s="200"/>
      <c r="PGC419" s="200"/>
      <c r="PGD419" s="200"/>
      <c r="PGE419" s="200"/>
      <c r="PGF419" s="200"/>
      <c r="PGG419" s="200"/>
      <c r="PGH419" s="200"/>
      <c r="PGI419" s="200"/>
      <c r="PGJ419" s="200"/>
      <c r="PGK419" s="200"/>
      <c r="PGL419" s="200"/>
      <c r="PGM419" s="200"/>
      <c r="PGN419" s="200"/>
      <c r="PGO419" s="200"/>
      <c r="PGP419" s="200"/>
      <c r="PGQ419" s="200"/>
      <c r="PGR419" s="200"/>
      <c r="PGS419" s="200"/>
      <c r="PGT419" s="200"/>
      <c r="PGU419" s="200"/>
      <c r="PHA419" s="200"/>
      <c r="PHB419" s="200"/>
      <c r="PHC419" s="200"/>
      <c r="PHD419" s="200"/>
      <c r="PHE419" s="200"/>
      <c r="PHF419" s="200"/>
      <c r="PHG419" s="200"/>
      <c r="PHI419" s="200"/>
      <c r="PHJ419" s="200"/>
      <c r="PHK419" s="200"/>
      <c r="PHL419" s="200"/>
      <c r="PHM419" s="200"/>
      <c r="PHN419" s="200"/>
      <c r="PHO419" s="200"/>
      <c r="PHP419" s="200"/>
      <c r="PHS419" s="200"/>
      <c r="PHV419" s="200"/>
      <c r="PHY419" s="200"/>
      <c r="PIB419" s="200"/>
      <c r="PIE419" s="200"/>
      <c r="PIH419" s="200"/>
      <c r="PIQ419" s="200"/>
      <c r="PIT419" s="200"/>
      <c r="PIW419" s="200"/>
      <c r="PIZ419" s="200"/>
      <c r="PJI419" s="200"/>
      <c r="PJO419" s="200"/>
      <c r="PJR419" s="200"/>
      <c r="PJU419" s="200"/>
      <c r="PJX419" s="200"/>
      <c r="PKD419" s="200"/>
      <c r="PKM419" s="200"/>
      <c r="PKO419" s="200"/>
      <c r="PKP419" s="200"/>
      <c r="PKR419" s="200"/>
      <c r="PKU419" s="200"/>
      <c r="PKX419" s="200"/>
      <c r="PLA419" s="200"/>
      <c r="PLD419" s="200"/>
      <c r="PLG419" s="200"/>
      <c r="PLI419" s="200"/>
      <c r="PLK419" s="200"/>
      <c r="PLN419" s="200"/>
      <c r="PLQ419" s="200"/>
      <c r="PLT419" s="200"/>
      <c r="PLW419" s="200"/>
      <c r="PLZ419" s="200"/>
      <c r="PMC419" s="200"/>
      <c r="PMF419" s="200"/>
      <c r="PMH419" s="200"/>
      <c r="PMK419" s="200"/>
      <c r="PMN419" s="200"/>
      <c r="PMQ419" s="200"/>
      <c r="PMW419" s="200"/>
      <c r="PMZ419" s="200"/>
      <c r="PNB419" s="200"/>
      <c r="POI419" s="200"/>
      <c r="POL419" s="200"/>
      <c r="POO419" s="200"/>
      <c r="POR419" s="200"/>
      <c r="POU419" s="200"/>
      <c r="POV419" s="200"/>
      <c r="POW419" s="200"/>
      <c r="POZ419" s="200"/>
      <c r="PPC419" s="200"/>
      <c r="PPF419" s="200"/>
      <c r="PPI419" s="200"/>
      <c r="PPK419" s="200"/>
      <c r="PPY419" s="200"/>
      <c r="PPZ419" s="200"/>
      <c r="PQA419" s="200"/>
      <c r="PQB419" s="200"/>
      <c r="PQC419" s="200"/>
      <c r="PQD419" s="200"/>
      <c r="PQE419" s="200"/>
      <c r="PQF419" s="200"/>
      <c r="PQG419" s="200"/>
      <c r="PQH419" s="200"/>
      <c r="PQI419" s="200"/>
      <c r="PQJ419" s="200"/>
      <c r="PQK419" s="200"/>
      <c r="PQL419" s="200"/>
      <c r="PQM419" s="200"/>
      <c r="PQN419" s="200"/>
      <c r="PQO419" s="200"/>
      <c r="PQP419" s="200"/>
      <c r="PQQ419" s="200"/>
      <c r="PQW419" s="200"/>
      <c r="PQX419" s="200"/>
      <c r="PQY419" s="200"/>
      <c r="PQZ419" s="200"/>
      <c r="PRA419" s="200"/>
      <c r="PRB419" s="200"/>
      <c r="PRC419" s="200"/>
      <c r="PRE419" s="200"/>
      <c r="PRF419" s="200"/>
      <c r="PRG419" s="200"/>
      <c r="PRH419" s="200"/>
      <c r="PRI419" s="200"/>
      <c r="PRJ419" s="200"/>
      <c r="PRK419" s="200"/>
      <c r="PRL419" s="200"/>
      <c r="PRO419" s="200"/>
      <c r="PRR419" s="200"/>
      <c r="PRU419" s="200"/>
      <c r="PRX419" s="200"/>
      <c r="PSA419" s="200"/>
      <c r="PSD419" s="200"/>
      <c r="PSM419" s="200"/>
      <c r="PSP419" s="200"/>
      <c r="PSS419" s="200"/>
      <c r="PSV419" s="200"/>
      <c r="PTE419" s="200"/>
      <c r="PTK419" s="200"/>
      <c r="PTN419" s="200"/>
      <c r="PTQ419" s="200"/>
      <c r="PTT419" s="200"/>
      <c r="PTZ419" s="200"/>
      <c r="PUI419" s="200"/>
      <c r="PUK419" s="200"/>
      <c r="PUL419" s="200"/>
      <c r="PUN419" s="200"/>
      <c r="PUQ419" s="200"/>
      <c r="PUT419" s="200"/>
      <c r="PUW419" s="200"/>
      <c r="PUZ419" s="200"/>
      <c r="PVC419" s="200"/>
      <c r="PVE419" s="200"/>
      <c r="PVG419" s="200"/>
      <c r="PVJ419" s="200"/>
      <c r="PVM419" s="200"/>
      <c r="PVP419" s="200"/>
      <c r="PVS419" s="200"/>
      <c r="PVV419" s="200"/>
      <c r="PVY419" s="200"/>
      <c r="PWB419" s="200"/>
      <c r="PWD419" s="200"/>
      <c r="PWG419" s="200"/>
      <c r="PWJ419" s="200"/>
      <c r="PWM419" s="200"/>
      <c r="PWS419" s="200"/>
      <c r="PWV419" s="200"/>
      <c r="PWX419" s="200"/>
      <c r="PYE419" s="200"/>
      <c r="PYH419" s="200"/>
      <c r="PYK419" s="200"/>
      <c r="PYN419" s="200"/>
      <c r="PYQ419" s="200"/>
      <c r="PYR419" s="200"/>
      <c r="PYS419" s="200"/>
      <c r="PYV419" s="200"/>
      <c r="PYY419" s="200"/>
      <c r="PZB419" s="200"/>
      <c r="PZE419" s="200"/>
      <c r="PZG419" s="200"/>
      <c r="PZU419" s="200"/>
      <c r="PZV419" s="200"/>
      <c r="PZW419" s="200"/>
      <c r="PZX419" s="200"/>
      <c r="PZY419" s="200"/>
      <c r="PZZ419" s="200"/>
      <c r="QAA419" s="200"/>
      <c r="QAB419" s="200"/>
      <c r="QAC419" s="200"/>
      <c r="QAD419" s="200"/>
      <c r="QAE419" s="200"/>
      <c r="QAF419" s="200"/>
      <c r="QAG419" s="200"/>
      <c r="QAH419" s="200"/>
      <c r="QAI419" s="200"/>
      <c r="QAJ419" s="200"/>
      <c r="QAK419" s="200"/>
      <c r="QAL419" s="200"/>
      <c r="QAM419" s="200"/>
      <c r="QAS419" s="200"/>
      <c r="QAT419" s="200"/>
      <c r="QAU419" s="200"/>
      <c r="QAV419" s="200"/>
      <c r="QAW419" s="200"/>
      <c r="QAX419" s="200"/>
      <c r="QAY419" s="200"/>
      <c r="QBA419" s="200"/>
      <c r="QBB419" s="200"/>
      <c r="QBC419" s="200"/>
      <c r="QBD419" s="200"/>
      <c r="QBE419" s="200"/>
      <c r="QBF419" s="200"/>
      <c r="QBG419" s="200"/>
      <c r="QBH419" s="200"/>
      <c r="QBK419" s="200"/>
      <c r="QBN419" s="200"/>
      <c r="QBQ419" s="200"/>
      <c r="QBT419" s="200"/>
      <c r="QBW419" s="200"/>
      <c r="QBZ419" s="200"/>
      <c r="QCI419" s="200"/>
      <c r="QCL419" s="200"/>
      <c r="QCO419" s="200"/>
      <c r="QCR419" s="200"/>
      <c r="QDA419" s="200"/>
      <c r="QDG419" s="200"/>
      <c r="QDJ419" s="200"/>
      <c r="QDM419" s="200"/>
      <c r="QDP419" s="200"/>
      <c r="QDV419" s="200"/>
      <c r="QEE419" s="200"/>
      <c r="QEG419" s="200"/>
      <c r="QEH419" s="200"/>
      <c r="QEJ419" s="200"/>
      <c r="QEM419" s="200"/>
      <c r="QEP419" s="200"/>
      <c r="QES419" s="200"/>
      <c r="QEV419" s="200"/>
      <c r="QEY419" s="200"/>
      <c r="QFA419" s="200"/>
      <c r="QFC419" s="200"/>
      <c r="QFF419" s="200"/>
      <c r="QFI419" s="200"/>
      <c r="QFL419" s="200"/>
      <c r="QFO419" s="200"/>
      <c r="QFR419" s="200"/>
      <c r="QFU419" s="200"/>
      <c r="QFX419" s="200"/>
      <c r="QFZ419" s="200"/>
      <c r="QGC419" s="200"/>
      <c r="QGF419" s="200"/>
      <c r="QGI419" s="200"/>
      <c r="QGO419" s="200"/>
      <c r="QGR419" s="200"/>
      <c r="QGT419" s="200"/>
      <c r="QIA419" s="200"/>
      <c r="QID419" s="200"/>
      <c r="QIG419" s="200"/>
      <c r="QIJ419" s="200"/>
      <c r="QIM419" s="200"/>
      <c r="QIN419" s="200"/>
      <c r="QIO419" s="200"/>
      <c r="QIR419" s="200"/>
      <c r="QIU419" s="200"/>
      <c r="QIX419" s="200"/>
      <c r="QJA419" s="200"/>
      <c r="QJC419" s="200"/>
      <c r="QJQ419" s="200"/>
      <c r="QJR419" s="200"/>
      <c r="QJS419" s="200"/>
      <c r="QJT419" s="200"/>
      <c r="QJU419" s="200"/>
      <c r="QJV419" s="200"/>
      <c r="QJW419" s="200"/>
      <c r="QJX419" s="200"/>
      <c r="QJY419" s="200"/>
      <c r="QJZ419" s="200"/>
      <c r="QKA419" s="200"/>
      <c r="QKB419" s="200"/>
      <c r="QKC419" s="200"/>
      <c r="QKD419" s="200"/>
      <c r="QKE419" s="200"/>
      <c r="QKF419" s="200"/>
      <c r="QKG419" s="200"/>
      <c r="QKH419" s="200"/>
      <c r="QKI419" s="200"/>
      <c r="QKO419" s="200"/>
      <c r="QKP419" s="200"/>
      <c r="QKQ419" s="200"/>
      <c r="QKR419" s="200"/>
      <c r="QKS419" s="200"/>
      <c r="QKT419" s="200"/>
      <c r="QKU419" s="200"/>
      <c r="QKW419" s="200"/>
      <c r="QKX419" s="200"/>
      <c r="QKY419" s="200"/>
      <c r="QKZ419" s="200"/>
      <c r="QLA419" s="200"/>
      <c r="QLB419" s="200"/>
      <c r="QLC419" s="200"/>
      <c r="QLD419" s="200"/>
      <c r="QLG419" s="200"/>
      <c r="QLJ419" s="200"/>
      <c r="QLM419" s="200"/>
      <c r="QLP419" s="200"/>
      <c r="QLS419" s="200"/>
      <c r="QLV419" s="200"/>
      <c r="QME419" s="200"/>
      <c r="QMH419" s="200"/>
      <c r="QMK419" s="200"/>
      <c r="QMN419" s="200"/>
      <c r="QMW419" s="200"/>
      <c r="QNC419" s="200"/>
      <c r="QNF419" s="200"/>
      <c r="QNI419" s="200"/>
      <c r="QNL419" s="200"/>
      <c r="QNR419" s="200"/>
      <c r="QOA419" s="200"/>
      <c r="QOC419" s="200"/>
      <c r="QOD419" s="200"/>
      <c r="QOF419" s="200"/>
      <c r="QOI419" s="200"/>
      <c r="QOL419" s="200"/>
      <c r="QOO419" s="200"/>
      <c r="QOR419" s="200"/>
      <c r="QOU419" s="200"/>
      <c r="QOW419" s="200"/>
      <c r="QOY419" s="200"/>
      <c r="QPB419" s="200"/>
      <c r="QPE419" s="200"/>
      <c r="QPH419" s="200"/>
      <c r="QPK419" s="200"/>
      <c r="QPN419" s="200"/>
      <c r="QPQ419" s="200"/>
      <c r="QPT419" s="200"/>
      <c r="QPV419" s="200"/>
      <c r="QPY419" s="200"/>
      <c r="QQB419" s="200"/>
      <c r="QQE419" s="200"/>
      <c r="QQK419" s="200"/>
      <c r="QQN419" s="200"/>
      <c r="QQP419" s="200"/>
      <c r="QRW419" s="200"/>
      <c r="QRZ419" s="200"/>
      <c r="QSC419" s="200"/>
      <c r="QSF419" s="200"/>
      <c r="QSI419" s="200"/>
      <c r="QSJ419" s="200"/>
      <c r="QSK419" s="200"/>
      <c r="QSN419" s="200"/>
      <c r="QSQ419" s="200"/>
      <c r="QST419" s="200"/>
      <c r="QSW419" s="200"/>
      <c r="QSY419" s="200"/>
      <c r="QTM419" s="200"/>
      <c r="QTN419" s="200"/>
      <c r="QTO419" s="200"/>
      <c r="QTP419" s="200"/>
      <c r="QTQ419" s="200"/>
      <c r="QTR419" s="200"/>
      <c r="QTS419" s="200"/>
      <c r="QTT419" s="200"/>
      <c r="QTU419" s="200"/>
      <c r="QTV419" s="200"/>
      <c r="QTW419" s="200"/>
      <c r="QTX419" s="200"/>
      <c r="QTY419" s="200"/>
      <c r="QTZ419" s="200"/>
      <c r="QUA419" s="200"/>
      <c r="QUB419" s="200"/>
      <c r="QUC419" s="200"/>
      <c r="QUD419" s="200"/>
      <c r="QUE419" s="200"/>
      <c r="QUK419" s="200"/>
      <c r="QUL419" s="200"/>
      <c r="QUM419" s="200"/>
      <c r="QUN419" s="200"/>
      <c r="QUO419" s="200"/>
      <c r="QUP419" s="200"/>
      <c r="QUQ419" s="200"/>
      <c r="QUS419" s="200"/>
      <c r="QUT419" s="200"/>
      <c r="QUU419" s="200"/>
      <c r="QUV419" s="200"/>
      <c r="QUW419" s="200"/>
      <c r="QUX419" s="200"/>
      <c r="QUY419" s="200"/>
      <c r="QUZ419" s="200"/>
      <c r="QVC419" s="200"/>
      <c r="QVF419" s="200"/>
      <c r="QVI419" s="200"/>
      <c r="QVL419" s="200"/>
      <c r="QVO419" s="200"/>
      <c r="QVR419" s="200"/>
      <c r="QWA419" s="200"/>
      <c r="QWD419" s="200"/>
      <c r="QWG419" s="200"/>
      <c r="QWJ419" s="200"/>
      <c r="QWS419" s="200"/>
      <c r="QWY419" s="200"/>
      <c r="QXB419" s="200"/>
      <c r="QXE419" s="200"/>
      <c r="QXH419" s="200"/>
      <c r="QXN419" s="200"/>
      <c r="QXW419" s="200"/>
      <c r="QXY419" s="200"/>
      <c r="QXZ419" s="200"/>
      <c r="QYB419" s="200"/>
      <c r="QYE419" s="200"/>
      <c r="QYH419" s="200"/>
      <c r="QYK419" s="200"/>
      <c r="QYN419" s="200"/>
      <c r="QYQ419" s="200"/>
      <c r="QYS419" s="200"/>
      <c r="QYU419" s="200"/>
      <c r="QYX419" s="200"/>
      <c r="QZA419" s="200"/>
      <c r="QZD419" s="200"/>
      <c r="QZG419" s="200"/>
      <c r="QZJ419" s="200"/>
      <c r="QZM419" s="200"/>
      <c r="QZP419" s="200"/>
      <c r="QZR419" s="200"/>
      <c r="QZU419" s="200"/>
      <c r="QZX419" s="200"/>
      <c r="RAA419" s="200"/>
      <c r="RAG419" s="200"/>
      <c r="RAJ419" s="200"/>
      <c r="RAL419" s="200"/>
      <c r="RBS419" s="200"/>
      <c r="RBV419" s="200"/>
      <c r="RBY419" s="200"/>
      <c r="RCB419" s="200"/>
      <c r="RCE419" s="200"/>
      <c r="RCF419" s="200"/>
      <c r="RCG419" s="200"/>
      <c r="RCJ419" s="200"/>
      <c r="RCM419" s="200"/>
      <c r="RCP419" s="200"/>
      <c r="RCS419" s="200"/>
      <c r="RCU419" s="200"/>
      <c r="RDI419" s="200"/>
      <c r="RDJ419" s="200"/>
      <c r="RDK419" s="200"/>
      <c r="RDL419" s="200"/>
      <c r="RDM419" s="200"/>
      <c r="RDN419" s="200"/>
      <c r="RDO419" s="200"/>
      <c r="RDP419" s="200"/>
      <c r="RDQ419" s="200"/>
      <c r="RDR419" s="200"/>
      <c r="RDS419" s="200"/>
      <c r="RDT419" s="200"/>
      <c r="RDU419" s="200"/>
      <c r="RDV419" s="200"/>
      <c r="RDW419" s="200"/>
      <c r="RDX419" s="200"/>
      <c r="RDY419" s="200"/>
      <c r="RDZ419" s="200"/>
      <c r="REA419" s="200"/>
      <c r="REG419" s="200"/>
      <c r="REH419" s="200"/>
      <c r="REI419" s="200"/>
      <c r="REJ419" s="200"/>
      <c r="REK419" s="200"/>
      <c r="REL419" s="200"/>
      <c r="REM419" s="200"/>
      <c r="REO419" s="200"/>
      <c r="REP419" s="200"/>
      <c r="REQ419" s="200"/>
      <c r="RER419" s="200"/>
      <c r="RES419" s="200"/>
      <c r="RET419" s="200"/>
      <c r="REU419" s="200"/>
      <c r="REV419" s="200"/>
      <c r="REY419" s="200"/>
      <c r="RFB419" s="200"/>
      <c r="RFE419" s="200"/>
      <c r="RFH419" s="200"/>
      <c r="RFK419" s="200"/>
      <c r="RFN419" s="200"/>
      <c r="RFW419" s="200"/>
      <c r="RFZ419" s="200"/>
      <c r="RGC419" s="200"/>
      <c r="RGF419" s="200"/>
      <c r="RGO419" s="200"/>
      <c r="RGU419" s="200"/>
      <c r="RGX419" s="200"/>
      <c r="RHA419" s="200"/>
      <c r="RHD419" s="200"/>
      <c r="RHJ419" s="200"/>
      <c r="RHS419" s="200"/>
      <c r="RHU419" s="200"/>
      <c r="RHV419" s="200"/>
      <c r="RHX419" s="200"/>
      <c r="RIA419" s="200"/>
      <c r="RID419" s="200"/>
      <c r="RIG419" s="200"/>
      <c r="RIJ419" s="200"/>
      <c r="RIM419" s="200"/>
      <c r="RIO419" s="200"/>
      <c r="RIQ419" s="200"/>
      <c r="RIT419" s="200"/>
      <c r="RIW419" s="200"/>
      <c r="RIZ419" s="200"/>
      <c r="RJC419" s="200"/>
      <c r="RJF419" s="200"/>
      <c r="RJI419" s="200"/>
      <c r="RJL419" s="200"/>
      <c r="RJN419" s="200"/>
      <c r="RJQ419" s="200"/>
      <c r="RJT419" s="200"/>
      <c r="RJW419" s="200"/>
      <c r="RKC419" s="200"/>
      <c r="RKF419" s="200"/>
      <c r="RKH419" s="200"/>
      <c r="RLO419" s="200"/>
      <c r="RLR419" s="200"/>
      <c r="RLU419" s="200"/>
      <c r="RLX419" s="200"/>
      <c r="RMA419" s="200"/>
      <c r="RMB419" s="200"/>
      <c r="RMC419" s="200"/>
      <c r="RMF419" s="200"/>
      <c r="RMI419" s="200"/>
      <c r="RML419" s="200"/>
      <c r="RMO419" s="200"/>
      <c r="RMQ419" s="200"/>
      <c r="RNE419" s="200"/>
      <c r="RNF419" s="200"/>
      <c r="RNG419" s="200"/>
      <c r="RNH419" s="200"/>
      <c r="RNI419" s="200"/>
      <c r="RNJ419" s="200"/>
      <c r="RNK419" s="200"/>
      <c r="RNL419" s="200"/>
      <c r="RNM419" s="200"/>
      <c r="RNN419" s="200"/>
      <c r="RNO419" s="200"/>
      <c r="RNP419" s="200"/>
      <c r="RNQ419" s="200"/>
      <c r="RNR419" s="200"/>
      <c r="RNS419" s="200"/>
      <c r="RNT419" s="200"/>
      <c r="RNU419" s="200"/>
      <c r="RNV419" s="200"/>
      <c r="RNW419" s="200"/>
      <c r="ROC419" s="200"/>
      <c r="ROD419" s="200"/>
      <c r="ROE419" s="200"/>
      <c r="ROF419" s="200"/>
      <c r="ROG419" s="200"/>
      <c r="ROH419" s="200"/>
      <c r="ROI419" s="200"/>
      <c r="ROK419" s="200"/>
      <c r="ROL419" s="200"/>
      <c r="ROM419" s="200"/>
      <c r="RON419" s="200"/>
      <c r="ROO419" s="200"/>
      <c r="ROP419" s="200"/>
      <c r="ROQ419" s="200"/>
      <c r="ROR419" s="200"/>
      <c r="ROU419" s="200"/>
      <c r="ROX419" s="200"/>
      <c r="RPA419" s="200"/>
      <c r="RPD419" s="200"/>
      <c r="RPG419" s="200"/>
      <c r="RPJ419" s="200"/>
      <c r="RPS419" s="200"/>
      <c r="RPV419" s="200"/>
      <c r="RPY419" s="200"/>
      <c r="RQB419" s="200"/>
      <c r="RQK419" s="200"/>
      <c r="RQQ419" s="200"/>
      <c r="RQT419" s="200"/>
      <c r="RQW419" s="200"/>
      <c r="RQZ419" s="200"/>
      <c r="RRF419" s="200"/>
      <c r="RRO419" s="200"/>
      <c r="RRQ419" s="200"/>
      <c r="RRR419" s="200"/>
      <c r="RRT419" s="200"/>
      <c r="RRW419" s="200"/>
      <c r="RRZ419" s="200"/>
      <c r="RSC419" s="200"/>
      <c r="RSF419" s="200"/>
      <c r="RSI419" s="200"/>
      <c r="RSK419" s="200"/>
      <c r="RSM419" s="200"/>
      <c r="RSP419" s="200"/>
      <c r="RSS419" s="200"/>
      <c r="RSV419" s="200"/>
      <c r="RSY419" s="200"/>
      <c r="RTB419" s="200"/>
      <c r="RTE419" s="200"/>
      <c r="RTH419" s="200"/>
      <c r="RTJ419" s="200"/>
      <c r="RTM419" s="200"/>
      <c r="RTP419" s="200"/>
      <c r="RTS419" s="200"/>
      <c r="RTY419" s="200"/>
      <c r="RUB419" s="200"/>
      <c r="RUD419" s="200"/>
      <c r="RVK419" s="200"/>
      <c r="RVN419" s="200"/>
      <c r="RVQ419" s="200"/>
      <c r="RVT419" s="200"/>
      <c r="RVW419" s="200"/>
      <c r="RVX419" s="200"/>
      <c r="RVY419" s="200"/>
      <c r="RWB419" s="200"/>
      <c r="RWE419" s="200"/>
      <c r="RWH419" s="200"/>
      <c r="RWK419" s="200"/>
      <c r="RWM419" s="200"/>
      <c r="RXA419" s="200"/>
      <c r="RXB419" s="200"/>
      <c r="RXC419" s="200"/>
      <c r="RXD419" s="200"/>
      <c r="RXE419" s="200"/>
      <c r="RXF419" s="200"/>
      <c r="RXG419" s="200"/>
      <c r="RXH419" s="200"/>
      <c r="RXI419" s="200"/>
      <c r="RXJ419" s="200"/>
      <c r="RXK419" s="200"/>
      <c r="RXL419" s="200"/>
      <c r="RXM419" s="200"/>
      <c r="RXN419" s="200"/>
      <c r="RXO419" s="200"/>
      <c r="RXP419" s="200"/>
      <c r="RXQ419" s="200"/>
      <c r="RXR419" s="200"/>
      <c r="RXS419" s="200"/>
      <c r="RXY419" s="200"/>
      <c r="RXZ419" s="200"/>
      <c r="RYA419" s="200"/>
      <c r="RYB419" s="200"/>
      <c r="RYC419" s="200"/>
      <c r="RYD419" s="200"/>
      <c r="RYE419" s="200"/>
      <c r="RYG419" s="200"/>
      <c r="RYH419" s="200"/>
      <c r="RYI419" s="200"/>
      <c r="RYJ419" s="200"/>
      <c r="RYK419" s="200"/>
      <c r="RYL419" s="200"/>
      <c r="RYM419" s="200"/>
      <c r="RYN419" s="200"/>
      <c r="RYQ419" s="200"/>
      <c r="RYT419" s="200"/>
      <c r="RYW419" s="200"/>
      <c r="RYZ419" s="200"/>
      <c r="RZC419" s="200"/>
      <c r="RZF419" s="200"/>
      <c r="RZO419" s="200"/>
      <c r="RZR419" s="200"/>
      <c r="RZU419" s="200"/>
      <c r="RZX419" s="200"/>
      <c r="SAG419" s="200"/>
      <c r="SAM419" s="200"/>
      <c r="SAP419" s="200"/>
      <c r="SAS419" s="200"/>
      <c r="SAV419" s="200"/>
      <c r="SBB419" s="200"/>
      <c r="SBK419" s="200"/>
      <c r="SBM419" s="200"/>
      <c r="SBN419" s="200"/>
      <c r="SBP419" s="200"/>
      <c r="SBS419" s="200"/>
      <c r="SBV419" s="200"/>
      <c r="SBY419" s="200"/>
      <c r="SCB419" s="200"/>
      <c r="SCE419" s="200"/>
      <c r="SCG419" s="200"/>
      <c r="SCI419" s="200"/>
      <c r="SCL419" s="200"/>
      <c r="SCO419" s="200"/>
      <c r="SCR419" s="200"/>
      <c r="SCU419" s="200"/>
      <c r="SCX419" s="200"/>
      <c r="SDA419" s="200"/>
      <c r="SDD419" s="200"/>
      <c r="SDF419" s="200"/>
      <c r="SDI419" s="200"/>
      <c r="SDL419" s="200"/>
      <c r="SDO419" s="200"/>
      <c r="SDU419" s="200"/>
      <c r="SDX419" s="200"/>
      <c r="SDZ419" s="200"/>
      <c r="SFG419" s="200"/>
      <c r="SFJ419" s="200"/>
      <c r="SFM419" s="200"/>
      <c r="SFP419" s="200"/>
      <c r="SFS419" s="200"/>
      <c r="SFT419" s="200"/>
      <c r="SFU419" s="200"/>
      <c r="SFX419" s="200"/>
      <c r="SGA419" s="200"/>
      <c r="SGD419" s="200"/>
      <c r="SGG419" s="200"/>
      <c r="SGI419" s="200"/>
      <c r="SGW419" s="200"/>
      <c r="SGX419" s="200"/>
      <c r="SGY419" s="200"/>
      <c r="SGZ419" s="200"/>
      <c r="SHA419" s="200"/>
      <c r="SHB419" s="200"/>
      <c r="SHC419" s="200"/>
      <c r="SHD419" s="200"/>
      <c r="SHE419" s="200"/>
      <c r="SHF419" s="200"/>
      <c r="SHG419" s="200"/>
      <c r="SHH419" s="200"/>
      <c r="SHI419" s="200"/>
      <c r="SHJ419" s="200"/>
      <c r="SHK419" s="200"/>
      <c r="SHL419" s="200"/>
      <c r="SHM419" s="200"/>
      <c r="SHN419" s="200"/>
      <c r="SHO419" s="200"/>
      <c r="SHU419" s="200"/>
      <c r="SHV419" s="200"/>
      <c r="SHW419" s="200"/>
      <c r="SHX419" s="200"/>
      <c r="SHY419" s="200"/>
      <c r="SHZ419" s="200"/>
      <c r="SIA419" s="200"/>
      <c r="SIC419" s="200"/>
      <c r="SID419" s="200"/>
      <c r="SIE419" s="200"/>
      <c r="SIF419" s="200"/>
      <c r="SIG419" s="200"/>
      <c r="SIH419" s="200"/>
      <c r="SII419" s="200"/>
      <c r="SIJ419" s="200"/>
      <c r="SIM419" s="200"/>
      <c r="SIP419" s="200"/>
      <c r="SIS419" s="200"/>
      <c r="SIV419" s="200"/>
      <c r="SIY419" s="200"/>
      <c r="SJB419" s="200"/>
      <c r="SJK419" s="200"/>
      <c r="SJN419" s="200"/>
      <c r="SJQ419" s="200"/>
      <c r="SJT419" s="200"/>
      <c r="SKC419" s="200"/>
      <c r="SKI419" s="200"/>
      <c r="SKL419" s="200"/>
      <c r="SKO419" s="200"/>
      <c r="SKR419" s="200"/>
      <c r="SKX419" s="200"/>
      <c r="SLG419" s="200"/>
      <c r="SLI419" s="200"/>
      <c r="SLJ419" s="200"/>
      <c r="SLL419" s="200"/>
      <c r="SLO419" s="200"/>
      <c r="SLR419" s="200"/>
      <c r="SLU419" s="200"/>
      <c r="SLX419" s="200"/>
      <c r="SMA419" s="200"/>
      <c r="SMC419" s="200"/>
      <c r="SME419" s="200"/>
      <c r="SMH419" s="200"/>
      <c r="SMK419" s="200"/>
      <c r="SMN419" s="200"/>
      <c r="SMQ419" s="200"/>
      <c r="SMT419" s="200"/>
      <c r="SMW419" s="200"/>
      <c r="SMZ419" s="200"/>
      <c r="SNB419" s="200"/>
      <c r="SNE419" s="200"/>
      <c r="SNH419" s="200"/>
      <c r="SNK419" s="200"/>
      <c r="SNQ419" s="200"/>
      <c r="SNT419" s="200"/>
      <c r="SNV419" s="200"/>
      <c r="SPC419" s="200"/>
      <c r="SPF419" s="200"/>
      <c r="SPI419" s="200"/>
      <c r="SPL419" s="200"/>
      <c r="SPO419" s="200"/>
      <c r="SPP419" s="200"/>
      <c r="SPQ419" s="200"/>
      <c r="SPT419" s="200"/>
      <c r="SPW419" s="200"/>
      <c r="SPZ419" s="200"/>
      <c r="SQC419" s="200"/>
      <c r="SQE419" s="200"/>
      <c r="SQS419" s="200"/>
      <c r="SQT419" s="200"/>
      <c r="SQU419" s="200"/>
      <c r="SQV419" s="200"/>
      <c r="SQW419" s="200"/>
      <c r="SQX419" s="200"/>
      <c r="SQY419" s="200"/>
      <c r="SQZ419" s="200"/>
      <c r="SRA419" s="200"/>
      <c r="SRB419" s="200"/>
      <c r="SRC419" s="200"/>
      <c r="SRD419" s="200"/>
      <c r="SRE419" s="200"/>
      <c r="SRF419" s="200"/>
      <c r="SRG419" s="200"/>
      <c r="SRH419" s="200"/>
      <c r="SRI419" s="200"/>
      <c r="SRJ419" s="200"/>
      <c r="SRK419" s="200"/>
      <c r="SRQ419" s="200"/>
      <c r="SRR419" s="200"/>
      <c r="SRS419" s="200"/>
      <c r="SRT419" s="200"/>
      <c r="SRU419" s="200"/>
      <c r="SRV419" s="200"/>
      <c r="SRW419" s="200"/>
      <c r="SRY419" s="200"/>
      <c r="SRZ419" s="200"/>
      <c r="SSA419" s="200"/>
      <c r="SSB419" s="200"/>
      <c r="SSC419" s="200"/>
      <c r="SSD419" s="200"/>
      <c r="SSE419" s="200"/>
      <c r="SSF419" s="200"/>
      <c r="SSI419" s="200"/>
      <c r="SSL419" s="200"/>
      <c r="SSO419" s="200"/>
      <c r="SSR419" s="200"/>
      <c r="SSU419" s="200"/>
      <c r="SSX419" s="200"/>
      <c r="STG419" s="200"/>
      <c r="STJ419" s="200"/>
      <c r="STM419" s="200"/>
      <c r="STP419" s="200"/>
      <c r="STY419" s="200"/>
      <c r="SUE419" s="200"/>
      <c r="SUH419" s="200"/>
      <c r="SUK419" s="200"/>
      <c r="SUN419" s="200"/>
      <c r="SUT419" s="200"/>
      <c r="SVC419" s="200"/>
      <c r="SVE419" s="200"/>
      <c r="SVF419" s="200"/>
      <c r="SVH419" s="200"/>
      <c r="SVK419" s="200"/>
      <c r="SVN419" s="200"/>
      <c r="SVQ419" s="200"/>
      <c r="SVT419" s="200"/>
      <c r="SVW419" s="200"/>
      <c r="SVY419" s="200"/>
      <c r="SWA419" s="200"/>
      <c r="SWD419" s="200"/>
      <c r="SWG419" s="200"/>
      <c r="SWJ419" s="200"/>
      <c r="SWM419" s="200"/>
      <c r="SWP419" s="200"/>
      <c r="SWS419" s="200"/>
      <c r="SWV419" s="200"/>
      <c r="SWX419" s="200"/>
      <c r="SXA419" s="200"/>
      <c r="SXD419" s="200"/>
      <c r="SXG419" s="200"/>
      <c r="SXM419" s="200"/>
      <c r="SXP419" s="200"/>
      <c r="SXR419" s="200"/>
      <c r="SYY419" s="200"/>
      <c r="SZB419" s="200"/>
      <c r="SZE419" s="200"/>
      <c r="SZH419" s="200"/>
      <c r="SZK419" s="200"/>
      <c r="SZL419" s="200"/>
      <c r="SZM419" s="200"/>
      <c r="SZP419" s="200"/>
      <c r="SZS419" s="200"/>
      <c r="SZV419" s="200"/>
      <c r="SZY419" s="200"/>
      <c r="TAA419" s="200"/>
      <c r="TAO419" s="200"/>
      <c r="TAP419" s="200"/>
      <c r="TAQ419" s="200"/>
      <c r="TAR419" s="200"/>
      <c r="TAS419" s="200"/>
      <c r="TAT419" s="200"/>
      <c r="TAU419" s="200"/>
      <c r="TAV419" s="200"/>
      <c r="TAW419" s="200"/>
      <c r="TAX419" s="200"/>
      <c r="TAY419" s="200"/>
      <c r="TAZ419" s="200"/>
      <c r="TBA419" s="200"/>
      <c r="TBB419" s="200"/>
      <c r="TBC419" s="200"/>
      <c r="TBD419" s="200"/>
      <c r="TBE419" s="200"/>
      <c r="TBF419" s="200"/>
      <c r="TBG419" s="200"/>
      <c r="TBM419" s="200"/>
      <c r="TBN419" s="200"/>
      <c r="TBO419" s="200"/>
      <c r="TBP419" s="200"/>
      <c r="TBQ419" s="200"/>
      <c r="TBR419" s="200"/>
      <c r="TBS419" s="200"/>
      <c r="TBU419" s="200"/>
      <c r="TBV419" s="200"/>
      <c r="TBW419" s="200"/>
      <c r="TBX419" s="200"/>
      <c r="TBY419" s="200"/>
      <c r="TBZ419" s="200"/>
      <c r="TCA419" s="200"/>
      <c r="TCB419" s="200"/>
      <c r="TCE419" s="200"/>
      <c r="TCH419" s="200"/>
      <c r="TCK419" s="200"/>
      <c r="TCN419" s="200"/>
      <c r="TCQ419" s="200"/>
      <c r="TCT419" s="200"/>
      <c r="TDC419" s="200"/>
      <c r="TDF419" s="200"/>
      <c r="TDI419" s="200"/>
      <c r="TDL419" s="200"/>
      <c r="TDU419" s="200"/>
      <c r="TEA419" s="200"/>
      <c r="TED419" s="200"/>
      <c r="TEG419" s="200"/>
      <c r="TEJ419" s="200"/>
      <c r="TEP419" s="200"/>
      <c r="TEY419" s="200"/>
      <c r="TFA419" s="200"/>
      <c r="TFB419" s="200"/>
      <c r="TFD419" s="200"/>
      <c r="TFG419" s="200"/>
      <c r="TFJ419" s="200"/>
      <c r="TFM419" s="200"/>
      <c r="TFP419" s="200"/>
      <c r="TFS419" s="200"/>
      <c r="TFU419" s="200"/>
      <c r="TFW419" s="200"/>
      <c r="TFZ419" s="200"/>
      <c r="TGC419" s="200"/>
      <c r="TGF419" s="200"/>
      <c r="TGI419" s="200"/>
      <c r="TGL419" s="200"/>
      <c r="TGO419" s="200"/>
      <c r="TGR419" s="200"/>
      <c r="TGT419" s="200"/>
      <c r="TGW419" s="200"/>
      <c r="TGZ419" s="200"/>
      <c r="THC419" s="200"/>
      <c r="THI419" s="200"/>
      <c r="THL419" s="200"/>
      <c r="THN419" s="200"/>
      <c r="TIU419" s="200"/>
      <c r="TIX419" s="200"/>
      <c r="TJA419" s="200"/>
      <c r="TJD419" s="200"/>
      <c r="TJG419" s="200"/>
      <c r="TJH419" s="200"/>
      <c r="TJI419" s="200"/>
      <c r="TJL419" s="200"/>
      <c r="TJO419" s="200"/>
      <c r="TJR419" s="200"/>
      <c r="TJU419" s="200"/>
      <c r="TJW419" s="200"/>
      <c r="TKK419" s="200"/>
      <c r="TKL419" s="200"/>
      <c r="TKM419" s="200"/>
      <c r="TKN419" s="200"/>
      <c r="TKO419" s="200"/>
      <c r="TKP419" s="200"/>
      <c r="TKQ419" s="200"/>
      <c r="TKR419" s="200"/>
      <c r="TKS419" s="200"/>
      <c r="TKT419" s="200"/>
      <c r="TKU419" s="200"/>
      <c r="TKV419" s="200"/>
      <c r="TKW419" s="200"/>
      <c r="TKX419" s="200"/>
      <c r="TKY419" s="200"/>
      <c r="TKZ419" s="200"/>
      <c r="TLA419" s="200"/>
      <c r="TLB419" s="200"/>
      <c r="TLC419" s="200"/>
      <c r="TLI419" s="200"/>
      <c r="TLJ419" s="200"/>
      <c r="TLK419" s="200"/>
      <c r="TLL419" s="200"/>
      <c r="TLM419" s="200"/>
      <c r="TLN419" s="200"/>
      <c r="TLO419" s="200"/>
      <c r="TLQ419" s="200"/>
      <c r="TLR419" s="200"/>
      <c r="TLS419" s="200"/>
      <c r="TLT419" s="200"/>
      <c r="TLU419" s="200"/>
      <c r="TLV419" s="200"/>
      <c r="TLW419" s="200"/>
      <c r="TLX419" s="200"/>
      <c r="TMA419" s="200"/>
      <c r="TMD419" s="200"/>
      <c r="TMG419" s="200"/>
      <c r="TMJ419" s="200"/>
      <c r="TMM419" s="200"/>
      <c r="TMP419" s="200"/>
      <c r="TMY419" s="200"/>
      <c r="TNB419" s="200"/>
      <c r="TNE419" s="200"/>
      <c r="TNH419" s="200"/>
      <c r="TNQ419" s="200"/>
      <c r="TNW419" s="200"/>
      <c r="TNZ419" s="200"/>
      <c r="TOC419" s="200"/>
      <c r="TOF419" s="200"/>
      <c r="TOL419" s="200"/>
      <c r="TOU419" s="200"/>
      <c r="TOW419" s="200"/>
      <c r="TOX419" s="200"/>
      <c r="TOZ419" s="200"/>
      <c r="TPC419" s="200"/>
      <c r="TPF419" s="200"/>
      <c r="TPI419" s="200"/>
      <c r="TPL419" s="200"/>
      <c r="TPO419" s="200"/>
      <c r="TPQ419" s="200"/>
      <c r="TPS419" s="200"/>
      <c r="TPV419" s="200"/>
      <c r="TPY419" s="200"/>
      <c r="TQB419" s="200"/>
      <c r="TQE419" s="200"/>
      <c r="TQH419" s="200"/>
      <c r="TQK419" s="200"/>
      <c r="TQN419" s="200"/>
      <c r="TQP419" s="200"/>
      <c r="TQS419" s="200"/>
      <c r="TQV419" s="200"/>
      <c r="TQY419" s="200"/>
      <c r="TRE419" s="200"/>
      <c r="TRH419" s="200"/>
      <c r="TRJ419" s="200"/>
      <c r="TSQ419" s="200"/>
      <c r="TST419" s="200"/>
      <c r="TSW419" s="200"/>
      <c r="TSZ419" s="200"/>
      <c r="TTC419" s="200"/>
      <c r="TTD419" s="200"/>
      <c r="TTE419" s="200"/>
      <c r="TTH419" s="200"/>
      <c r="TTK419" s="200"/>
      <c r="TTN419" s="200"/>
      <c r="TTQ419" s="200"/>
      <c r="TTS419" s="200"/>
      <c r="TUG419" s="200"/>
      <c r="TUH419" s="200"/>
      <c r="TUI419" s="200"/>
      <c r="TUJ419" s="200"/>
      <c r="TUK419" s="200"/>
      <c r="TUL419" s="200"/>
      <c r="TUM419" s="200"/>
      <c r="TUN419" s="200"/>
      <c r="TUO419" s="200"/>
      <c r="TUP419" s="200"/>
      <c r="TUQ419" s="200"/>
      <c r="TUR419" s="200"/>
      <c r="TUS419" s="200"/>
      <c r="TUT419" s="200"/>
      <c r="TUU419" s="200"/>
      <c r="TUV419" s="200"/>
      <c r="TUW419" s="200"/>
      <c r="TUX419" s="200"/>
      <c r="TUY419" s="200"/>
      <c r="TVE419" s="200"/>
      <c r="TVF419" s="200"/>
      <c r="TVG419" s="200"/>
      <c r="TVH419" s="200"/>
      <c r="TVI419" s="200"/>
      <c r="TVJ419" s="200"/>
      <c r="TVK419" s="200"/>
      <c r="TVM419" s="200"/>
      <c r="TVN419" s="200"/>
      <c r="TVO419" s="200"/>
      <c r="TVP419" s="200"/>
      <c r="TVQ419" s="200"/>
      <c r="TVR419" s="200"/>
      <c r="TVS419" s="200"/>
      <c r="TVT419" s="200"/>
      <c r="TVW419" s="200"/>
      <c r="TVZ419" s="200"/>
      <c r="TWC419" s="200"/>
      <c r="TWF419" s="200"/>
      <c r="TWI419" s="200"/>
      <c r="TWL419" s="200"/>
      <c r="TWU419" s="200"/>
      <c r="TWX419" s="200"/>
      <c r="TXA419" s="200"/>
      <c r="TXD419" s="200"/>
      <c r="TXM419" s="200"/>
      <c r="TXS419" s="200"/>
      <c r="TXV419" s="200"/>
      <c r="TXY419" s="200"/>
      <c r="TYB419" s="200"/>
      <c r="TYH419" s="200"/>
      <c r="TYQ419" s="200"/>
      <c r="TYS419" s="200"/>
      <c r="TYT419" s="200"/>
      <c r="TYV419" s="200"/>
      <c r="TYY419" s="200"/>
      <c r="TZB419" s="200"/>
      <c r="TZE419" s="200"/>
      <c r="TZH419" s="200"/>
      <c r="TZK419" s="200"/>
      <c r="TZM419" s="200"/>
      <c r="TZO419" s="200"/>
      <c r="TZR419" s="200"/>
      <c r="TZU419" s="200"/>
      <c r="TZX419" s="200"/>
      <c r="UAA419" s="200"/>
      <c r="UAD419" s="200"/>
      <c r="UAG419" s="200"/>
      <c r="UAJ419" s="200"/>
      <c r="UAL419" s="200"/>
      <c r="UAO419" s="200"/>
      <c r="UAR419" s="200"/>
      <c r="UAU419" s="200"/>
      <c r="UBA419" s="200"/>
      <c r="UBD419" s="200"/>
      <c r="UBF419" s="200"/>
      <c r="UCM419" s="200"/>
      <c r="UCP419" s="200"/>
      <c r="UCS419" s="200"/>
      <c r="UCV419" s="200"/>
      <c r="UCY419" s="200"/>
      <c r="UCZ419" s="200"/>
      <c r="UDA419" s="200"/>
      <c r="UDD419" s="200"/>
      <c r="UDG419" s="200"/>
      <c r="UDJ419" s="200"/>
      <c r="UDM419" s="200"/>
      <c r="UDO419" s="200"/>
      <c r="UEC419" s="200"/>
      <c r="UED419" s="200"/>
      <c r="UEE419" s="200"/>
      <c r="UEF419" s="200"/>
      <c r="UEG419" s="200"/>
      <c r="UEH419" s="200"/>
      <c r="UEI419" s="200"/>
      <c r="UEJ419" s="200"/>
      <c r="UEK419" s="200"/>
      <c r="UEL419" s="200"/>
      <c r="UEM419" s="200"/>
      <c r="UEN419" s="200"/>
      <c r="UEO419" s="200"/>
      <c r="UEP419" s="200"/>
      <c r="UEQ419" s="200"/>
      <c r="UER419" s="200"/>
      <c r="UES419" s="200"/>
      <c r="UET419" s="200"/>
      <c r="UEU419" s="200"/>
      <c r="UFA419" s="200"/>
      <c r="UFB419" s="200"/>
      <c r="UFC419" s="200"/>
      <c r="UFD419" s="200"/>
      <c r="UFE419" s="200"/>
      <c r="UFF419" s="200"/>
      <c r="UFG419" s="200"/>
      <c r="UFI419" s="200"/>
      <c r="UFJ419" s="200"/>
      <c r="UFK419" s="200"/>
      <c r="UFL419" s="200"/>
      <c r="UFM419" s="200"/>
      <c r="UFN419" s="200"/>
      <c r="UFO419" s="200"/>
      <c r="UFP419" s="200"/>
      <c r="UFS419" s="200"/>
      <c r="UFV419" s="200"/>
      <c r="UFY419" s="200"/>
      <c r="UGB419" s="200"/>
      <c r="UGE419" s="200"/>
      <c r="UGH419" s="200"/>
      <c r="UGQ419" s="200"/>
      <c r="UGT419" s="200"/>
      <c r="UGW419" s="200"/>
      <c r="UGZ419" s="200"/>
      <c r="UHI419" s="200"/>
      <c r="UHO419" s="200"/>
      <c r="UHR419" s="200"/>
      <c r="UHU419" s="200"/>
      <c r="UHX419" s="200"/>
      <c r="UID419" s="200"/>
      <c r="UIM419" s="200"/>
      <c r="UIO419" s="200"/>
      <c r="UIP419" s="200"/>
      <c r="UIR419" s="200"/>
      <c r="UIU419" s="200"/>
      <c r="UIX419" s="200"/>
      <c r="UJA419" s="200"/>
      <c r="UJD419" s="200"/>
      <c r="UJG419" s="200"/>
      <c r="UJI419" s="200"/>
      <c r="UJK419" s="200"/>
      <c r="UJN419" s="200"/>
      <c r="UJQ419" s="200"/>
      <c r="UJT419" s="200"/>
      <c r="UJW419" s="200"/>
      <c r="UJZ419" s="200"/>
      <c r="UKC419" s="200"/>
      <c r="UKF419" s="200"/>
      <c r="UKH419" s="200"/>
      <c r="UKK419" s="200"/>
      <c r="UKN419" s="200"/>
      <c r="UKQ419" s="200"/>
      <c r="UKW419" s="200"/>
      <c r="UKZ419" s="200"/>
      <c r="ULB419" s="200"/>
      <c r="UMI419" s="200"/>
      <c r="UML419" s="200"/>
      <c r="UMO419" s="200"/>
      <c r="UMR419" s="200"/>
      <c r="UMU419" s="200"/>
      <c r="UMV419" s="200"/>
      <c r="UMW419" s="200"/>
      <c r="UMZ419" s="200"/>
      <c r="UNC419" s="200"/>
      <c r="UNF419" s="200"/>
      <c r="UNI419" s="200"/>
      <c r="UNK419" s="200"/>
      <c r="UNY419" s="200"/>
      <c r="UNZ419" s="200"/>
      <c r="UOA419" s="200"/>
      <c r="UOB419" s="200"/>
      <c r="UOC419" s="200"/>
      <c r="UOD419" s="200"/>
      <c r="UOE419" s="200"/>
      <c r="UOF419" s="200"/>
      <c r="UOG419" s="200"/>
      <c r="UOH419" s="200"/>
      <c r="UOI419" s="200"/>
      <c r="UOJ419" s="200"/>
      <c r="UOK419" s="200"/>
      <c r="UOL419" s="200"/>
      <c r="UOM419" s="200"/>
      <c r="UON419" s="200"/>
      <c r="UOO419" s="200"/>
      <c r="UOP419" s="200"/>
      <c r="UOQ419" s="200"/>
      <c r="UOW419" s="200"/>
      <c r="UOX419" s="200"/>
      <c r="UOY419" s="200"/>
      <c r="UOZ419" s="200"/>
      <c r="UPA419" s="200"/>
      <c r="UPB419" s="200"/>
      <c r="UPC419" s="200"/>
      <c r="UPE419" s="200"/>
      <c r="UPF419" s="200"/>
      <c r="UPG419" s="200"/>
      <c r="UPH419" s="200"/>
      <c r="UPI419" s="200"/>
      <c r="UPJ419" s="200"/>
      <c r="UPK419" s="200"/>
      <c r="UPL419" s="200"/>
      <c r="UPO419" s="200"/>
      <c r="UPR419" s="200"/>
      <c r="UPU419" s="200"/>
      <c r="UPX419" s="200"/>
      <c r="UQA419" s="200"/>
      <c r="UQD419" s="200"/>
      <c r="UQM419" s="200"/>
      <c r="UQP419" s="200"/>
      <c r="UQS419" s="200"/>
      <c r="UQV419" s="200"/>
      <c r="URE419" s="200"/>
      <c r="URK419" s="200"/>
      <c r="URN419" s="200"/>
      <c r="URQ419" s="200"/>
      <c r="URT419" s="200"/>
      <c r="URZ419" s="200"/>
      <c r="USI419" s="200"/>
      <c r="USK419" s="200"/>
      <c r="USL419" s="200"/>
      <c r="USN419" s="200"/>
      <c r="USQ419" s="200"/>
      <c r="UST419" s="200"/>
      <c r="USW419" s="200"/>
      <c r="USZ419" s="200"/>
      <c r="UTC419" s="200"/>
      <c r="UTE419" s="200"/>
      <c r="UTG419" s="200"/>
      <c r="UTJ419" s="200"/>
      <c r="UTM419" s="200"/>
      <c r="UTP419" s="200"/>
      <c r="UTS419" s="200"/>
      <c r="UTV419" s="200"/>
      <c r="UTY419" s="200"/>
      <c r="UUB419" s="200"/>
      <c r="UUD419" s="200"/>
      <c r="UUG419" s="200"/>
      <c r="UUJ419" s="200"/>
      <c r="UUM419" s="200"/>
      <c r="UUS419" s="200"/>
      <c r="UUV419" s="200"/>
      <c r="UUX419" s="200"/>
      <c r="UWE419" s="200"/>
      <c r="UWH419" s="200"/>
      <c r="UWK419" s="200"/>
      <c r="UWN419" s="200"/>
      <c r="UWQ419" s="200"/>
      <c r="UWR419" s="200"/>
      <c r="UWS419" s="200"/>
      <c r="UWV419" s="200"/>
      <c r="UWY419" s="200"/>
      <c r="UXB419" s="200"/>
      <c r="UXE419" s="200"/>
      <c r="UXG419" s="200"/>
      <c r="UXU419" s="200"/>
      <c r="UXV419" s="200"/>
      <c r="UXW419" s="200"/>
      <c r="UXX419" s="200"/>
      <c r="UXY419" s="200"/>
      <c r="UXZ419" s="200"/>
      <c r="UYA419" s="200"/>
      <c r="UYB419" s="200"/>
      <c r="UYC419" s="200"/>
      <c r="UYD419" s="200"/>
      <c r="UYE419" s="200"/>
      <c r="UYF419" s="200"/>
      <c r="UYG419" s="200"/>
      <c r="UYH419" s="200"/>
      <c r="UYI419" s="200"/>
      <c r="UYJ419" s="200"/>
      <c r="UYK419" s="200"/>
      <c r="UYL419" s="200"/>
      <c r="UYM419" s="200"/>
      <c r="UYS419" s="200"/>
      <c r="UYT419" s="200"/>
      <c r="UYU419" s="200"/>
      <c r="UYV419" s="200"/>
      <c r="UYW419" s="200"/>
      <c r="UYX419" s="200"/>
      <c r="UYY419" s="200"/>
      <c r="UZA419" s="200"/>
      <c r="UZB419" s="200"/>
      <c r="UZC419" s="200"/>
      <c r="UZD419" s="200"/>
      <c r="UZE419" s="200"/>
      <c r="UZF419" s="200"/>
      <c r="UZG419" s="200"/>
      <c r="UZH419" s="200"/>
      <c r="UZK419" s="200"/>
      <c r="UZN419" s="200"/>
      <c r="UZQ419" s="200"/>
      <c r="UZT419" s="200"/>
      <c r="UZW419" s="200"/>
      <c r="UZZ419" s="200"/>
      <c r="VAI419" s="200"/>
      <c r="VAL419" s="200"/>
      <c r="VAO419" s="200"/>
      <c r="VAR419" s="200"/>
      <c r="VBA419" s="200"/>
      <c r="VBG419" s="200"/>
      <c r="VBJ419" s="200"/>
      <c r="VBM419" s="200"/>
      <c r="VBP419" s="200"/>
      <c r="VBV419" s="200"/>
      <c r="VCE419" s="200"/>
      <c r="VCG419" s="200"/>
      <c r="VCH419" s="200"/>
      <c r="VCJ419" s="200"/>
      <c r="VCM419" s="200"/>
      <c r="VCP419" s="200"/>
      <c r="VCS419" s="200"/>
      <c r="VCV419" s="200"/>
      <c r="VCY419" s="200"/>
      <c r="VDA419" s="200"/>
      <c r="VDC419" s="200"/>
      <c r="VDF419" s="200"/>
      <c r="VDI419" s="200"/>
      <c r="VDL419" s="200"/>
      <c r="VDO419" s="200"/>
      <c r="VDR419" s="200"/>
      <c r="VDU419" s="200"/>
      <c r="VDX419" s="200"/>
      <c r="VDZ419" s="200"/>
      <c r="VEC419" s="200"/>
      <c r="VEF419" s="200"/>
      <c r="VEI419" s="200"/>
      <c r="VEO419" s="200"/>
      <c r="VER419" s="200"/>
      <c r="VET419" s="200"/>
      <c r="VGA419" s="200"/>
      <c r="VGD419" s="200"/>
      <c r="VGG419" s="200"/>
      <c r="VGJ419" s="200"/>
      <c r="VGM419" s="200"/>
      <c r="VGN419" s="200"/>
      <c r="VGO419" s="200"/>
      <c r="VGR419" s="200"/>
      <c r="VGU419" s="200"/>
      <c r="VGX419" s="200"/>
      <c r="VHA419" s="200"/>
      <c r="VHC419" s="200"/>
      <c r="VHQ419" s="200"/>
      <c r="VHR419" s="200"/>
      <c r="VHS419" s="200"/>
      <c r="VHT419" s="200"/>
      <c r="VHU419" s="200"/>
      <c r="VHV419" s="200"/>
      <c r="VHW419" s="200"/>
      <c r="VHX419" s="200"/>
      <c r="VHY419" s="200"/>
      <c r="VHZ419" s="200"/>
      <c r="VIA419" s="200"/>
      <c r="VIB419" s="200"/>
      <c r="VIC419" s="200"/>
      <c r="VID419" s="200"/>
      <c r="VIE419" s="200"/>
      <c r="VIF419" s="200"/>
      <c r="VIG419" s="200"/>
      <c r="VIH419" s="200"/>
      <c r="VII419" s="200"/>
      <c r="VIO419" s="200"/>
      <c r="VIP419" s="200"/>
      <c r="VIQ419" s="200"/>
      <c r="VIR419" s="200"/>
      <c r="VIS419" s="200"/>
      <c r="VIT419" s="200"/>
      <c r="VIU419" s="200"/>
      <c r="VIW419" s="200"/>
      <c r="VIX419" s="200"/>
      <c r="VIY419" s="200"/>
      <c r="VIZ419" s="200"/>
      <c r="VJA419" s="200"/>
      <c r="VJB419" s="200"/>
      <c r="VJC419" s="200"/>
      <c r="VJD419" s="200"/>
      <c r="VJG419" s="200"/>
      <c r="VJJ419" s="200"/>
      <c r="VJM419" s="200"/>
      <c r="VJP419" s="200"/>
      <c r="VJS419" s="200"/>
      <c r="VJV419" s="200"/>
      <c r="VKE419" s="200"/>
      <c r="VKH419" s="200"/>
      <c r="VKK419" s="200"/>
      <c r="VKN419" s="200"/>
      <c r="VKW419" s="200"/>
      <c r="VLC419" s="200"/>
      <c r="VLF419" s="200"/>
      <c r="VLI419" s="200"/>
      <c r="VLL419" s="200"/>
      <c r="VLR419" s="200"/>
      <c r="VMA419" s="200"/>
      <c r="VMC419" s="200"/>
      <c r="VMD419" s="200"/>
      <c r="VMF419" s="200"/>
      <c r="VMI419" s="200"/>
      <c r="VML419" s="200"/>
      <c r="VMO419" s="200"/>
      <c r="VMR419" s="200"/>
      <c r="VMU419" s="200"/>
      <c r="VMW419" s="200"/>
      <c r="VMY419" s="200"/>
      <c r="VNB419" s="200"/>
      <c r="VNE419" s="200"/>
      <c r="VNH419" s="200"/>
      <c r="VNK419" s="200"/>
      <c r="VNN419" s="200"/>
      <c r="VNQ419" s="200"/>
      <c r="VNT419" s="200"/>
      <c r="VNV419" s="200"/>
      <c r="VNY419" s="200"/>
      <c r="VOB419" s="200"/>
      <c r="VOE419" s="200"/>
      <c r="VOK419" s="200"/>
      <c r="VON419" s="200"/>
      <c r="VOP419" s="200"/>
      <c r="VPW419" s="200"/>
      <c r="VPZ419" s="200"/>
      <c r="VQC419" s="200"/>
      <c r="VQF419" s="200"/>
      <c r="VQI419" s="200"/>
      <c r="VQJ419" s="200"/>
      <c r="VQK419" s="200"/>
      <c r="VQN419" s="200"/>
      <c r="VQQ419" s="200"/>
      <c r="VQT419" s="200"/>
      <c r="VQW419" s="200"/>
      <c r="VQY419" s="200"/>
      <c r="VRM419" s="200"/>
      <c r="VRN419" s="200"/>
      <c r="VRO419" s="200"/>
      <c r="VRP419" s="200"/>
      <c r="VRQ419" s="200"/>
      <c r="VRR419" s="200"/>
      <c r="VRS419" s="200"/>
      <c r="VRT419" s="200"/>
      <c r="VRU419" s="200"/>
      <c r="VRV419" s="200"/>
      <c r="VRW419" s="200"/>
      <c r="VRX419" s="200"/>
      <c r="VRY419" s="200"/>
      <c r="VRZ419" s="200"/>
      <c r="VSA419" s="200"/>
      <c r="VSB419" s="200"/>
      <c r="VSC419" s="200"/>
      <c r="VSD419" s="200"/>
      <c r="VSE419" s="200"/>
      <c r="VSK419" s="200"/>
      <c r="VSL419" s="200"/>
      <c r="VSM419" s="200"/>
      <c r="VSN419" s="200"/>
      <c r="VSO419" s="200"/>
      <c r="VSP419" s="200"/>
      <c r="VSQ419" s="200"/>
      <c r="VSS419" s="200"/>
      <c r="VST419" s="200"/>
      <c r="VSU419" s="200"/>
      <c r="VSV419" s="200"/>
      <c r="VSW419" s="200"/>
      <c r="VSX419" s="200"/>
      <c r="VSY419" s="200"/>
      <c r="VSZ419" s="200"/>
      <c r="VTC419" s="200"/>
      <c r="VTF419" s="200"/>
      <c r="VTI419" s="200"/>
      <c r="VTL419" s="200"/>
      <c r="VTO419" s="200"/>
      <c r="VTR419" s="200"/>
      <c r="VUA419" s="200"/>
      <c r="VUD419" s="200"/>
      <c r="VUG419" s="200"/>
      <c r="VUJ419" s="200"/>
      <c r="VUS419" s="200"/>
      <c r="VUY419" s="200"/>
      <c r="VVB419" s="200"/>
      <c r="VVE419" s="200"/>
      <c r="VVH419" s="200"/>
      <c r="VVN419" s="200"/>
      <c r="VVW419" s="200"/>
      <c r="VVY419" s="200"/>
      <c r="VVZ419" s="200"/>
      <c r="VWB419" s="200"/>
      <c r="VWE419" s="200"/>
      <c r="VWH419" s="200"/>
      <c r="VWK419" s="200"/>
      <c r="VWN419" s="200"/>
      <c r="VWQ419" s="200"/>
      <c r="VWS419" s="200"/>
      <c r="VWU419" s="200"/>
      <c r="VWX419" s="200"/>
      <c r="VXA419" s="200"/>
      <c r="VXD419" s="200"/>
      <c r="VXG419" s="200"/>
      <c r="VXJ419" s="200"/>
      <c r="VXM419" s="200"/>
      <c r="VXP419" s="200"/>
      <c r="VXR419" s="200"/>
      <c r="VXU419" s="200"/>
      <c r="VXX419" s="200"/>
      <c r="VYA419" s="200"/>
      <c r="VYG419" s="200"/>
      <c r="VYJ419" s="200"/>
      <c r="VYL419" s="200"/>
      <c r="VZS419" s="200"/>
      <c r="VZV419" s="200"/>
      <c r="VZY419" s="200"/>
      <c r="WAB419" s="200"/>
      <c r="WAE419" s="200"/>
      <c r="WAF419" s="200"/>
      <c r="WAG419" s="200"/>
      <c r="WAJ419" s="200"/>
      <c r="WAM419" s="200"/>
      <c r="WAP419" s="200"/>
      <c r="WAS419" s="200"/>
      <c r="WAU419" s="200"/>
      <c r="WBI419" s="200"/>
      <c r="WBJ419" s="200"/>
      <c r="WBK419" s="200"/>
      <c r="WBL419" s="200"/>
      <c r="WBM419" s="200"/>
      <c r="WBN419" s="200"/>
      <c r="WBO419" s="200"/>
      <c r="WBP419" s="200"/>
      <c r="WBQ419" s="200"/>
      <c r="WBR419" s="200"/>
      <c r="WBS419" s="200"/>
      <c r="WBT419" s="200"/>
      <c r="WBU419" s="200"/>
      <c r="WBV419" s="200"/>
      <c r="WBW419" s="200"/>
      <c r="WBX419" s="200"/>
      <c r="WBY419" s="200"/>
      <c r="WBZ419" s="200"/>
      <c r="WCA419" s="200"/>
      <c r="WCG419" s="200"/>
      <c r="WCH419" s="200"/>
      <c r="WCI419" s="200"/>
      <c r="WCJ419" s="200"/>
      <c r="WCK419" s="200"/>
      <c r="WCL419" s="200"/>
      <c r="WCM419" s="200"/>
      <c r="WCO419" s="200"/>
      <c r="WCP419" s="200"/>
      <c r="WCQ419" s="200"/>
      <c r="WCR419" s="200"/>
      <c r="WCS419" s="200"/>
      <c r="WCT419" s="200"/>
      <c r="WCU419" s="200"/>
      <c r="WCV419" s="200"/>
      <c r="WCY419" s="200"/>
      <c r="WDB419" s="200"/>
      <c r="WDE419" s="200"/>
      <c r="WDH419" s="200"/>
      <c r="WDK419" s="200"/>
      <c r="WDN419" s="200"/>
      <c r="WDW419" s="200"/>
      <c r="WDZ419" s="200"/>
      <c r="WEC419" s="200"/>
      <c r="WEF419" s="200"/>
      <c r="WEO419" s="200"/>
      <c r="WEU419" s="200"/>
      <c r="WEX419" s="200"/>
      <c r="WFA419" s="200"/>
      <c r="WFD419" s="200"/>
      <c r="WFJ419" s="200"/>
      <c r="WFS419" s="200"/>
      <c r="WFU419" s="200"/>
      <c r="WFV419" s="200"/>
      <c r="WFX419" s="200"/>
      <c r="WGA419" s="200"/>
      <c r="WGD419" s="200"/>
      <c r="WGG419" s="200"/>
      <c r="WGJ419" s="200"/>
      <c r="WGM419" s="200"/>
      <c r="WGO419" s="200"/>
      <c r="WGQ419" s="200"/>
      <c r="WGT419" s="200"/>
      <c r="WGW419" s="200"/>
      <c r="WGZ419" s="200"/>
      <c r="WHC419" s="200"/>
      <c r="WHF419" s="200"/>
      <c r="WHI419" s="200"/>
      <c r="WHL419" s="200"/>
      <c r="WHN419" s="200"/>
      <c r="WHQ419" s="200"/>
      <c r="WHT419" s="200"/>
      <c r="WHW419" s="200"/>
      <c r="WIC419" s="200"/>
      <c r="WIF419" s="200"/>
      <c r="WIH419" s="200"/>
      <c r="WJO419" s="200"/>
      <c r="WJR419" s="200"/>
      <c r="WJU419" s="200"/>
      <c r="WJX419" s="200"/>
      <c r="WKA419" s="200"/>
      <c r="WKB419" s="200"/>
      <c r="WKC419" s="200"/>
      <c r="WKF419" s="200"/>
      <c r="WKI419" s="200"/>
      <c r="WKL419" s="200"/>
      <c r="WKO419" s="200"/>
      <c r="WKQ419" s="200"/>
      <c r="WLE419" s="200"/>
      <c r="WLF419" s="200"/>
      <c r="WLG419" s="200"/>
      <c r="WLH419" s="200"/>
      <c r="WLI419" s="200"/>
      <c r="WLJ419" s="200"/>
      <c r="WLK419" s="200"/>
      <c r="WLL419" s="200"/>
      <c r="WLM419" s="200"/>
      <c r="WLN419" s="200"/>
      <c r="WLO419" s="200"/>
      <c r="WLP419" s="200"/>
      <c r="WLQ419" s="200"/>
      <c r="WLR419" s="200"/>
      <c r="WLS419" s="200"/>
      <c r="WLT419" s="200"/>
      <c r="WLU419" s="200"/>
      <c r="WLV419" s="200"/>
      <c r="WLW419" s="200"/>
      <c r="WMC419" s="200"/>
      <c r="WMD419" s="200"/>
      <c r="WME419" s="200"/>
      <c r="WMF419" s="200"/>
      <c r="WMG419" s="200"/>
      <c r="WMH419" s="200"/>
      <c r="WMI419" s="200"/>
      <c r="WMK419" s="200"/>
      <c r="WML419" s="200"/>
      <c r="WMM419" s="200"/>
      <c r="WMN419" s="200"/>
      <c r="WMO419" s="200"/>
      <c r="WMP419" s="200"/>
      <c r="WMQ419" s="200"/>
      <c r="WMR419" s="200"/>
      <c r="WMU419" s="200"/>
      <c r="WMX419" s="200"/>
      <c r="WNA419" s="200"/>
      <c r="WND419" s="200"/>
      <c r="WNG419" s="200"/>
      <c r="WNJ419" s="200"/>
      <c r="WNS419" s="200"/>
      <c r="WNV419" s="200"/>
      <c r="WNY419" s="200"/>
      <c r="WOB419" s="200"/>
      <c r="WOK419" s="200"/>
      <c r="WOQ419" s="200"/>
      <c r="WOT419" s="200"/>
      <c r="WOW419" s="200"/>
      <c r="WOZ419" s="200"/>
      <c r="WPF419" s="200"/>
      <c r="WPO419" s="200"/>
      <c r="WPQ419" s="200"/>
      <c r="WPR419" s="200"/>
      <c r="WPT419" s="200"/>
      <c r="WPW419" s="200"/>
      <c r="WPZ419" s="200"/>
      <c r="WQC419" s="200"/>
      <c r="WQF419" s="200"/>
      <c r="WQI419" s="200"/>
      <c r="WQK419" s="200"/>
      <c r="WQM419" s="200"/>
      <c r="WQP419" s="200"/>
      <c r="WQS419" s="200"/>
      <c r="WQV419" s="200"/>
      <c r="WQY419" s="200"/>
      <c r="WRB419" s="200"/>
      <c r="WRE419" s="200"/>
      <c r="WRH419" s="200"/>
      <c r="WRJ419" s="200"/>
      <c r="WRM419" s="200"/>
      <c r="WRP419" s="200"/>
      <c r="WRS419" s="200"/>
      <c r="WRY419" s="200"/>
      <c r="WSB419" s="200"/>
      <c r="WSD419" s="200"/>
      <c r="WTK419" s="200"/>
      <c r="WTN419" s="200"/>
      <c r="WTQ419" s="200"/>
      <c r="WTT419" s="200"/>
      <c r="WTW419" s="200"/>
      <c r="WTX419" s="200"/>
      <c r="WTY419" s="200"/>
      <c r="WUB419" s="200"/>
      <c r="WUE419" s="200"/>
      <c r="WUH419" s="200"/>
      <c r="WUK419" s="200"/>
      <c r="WUM419" s="200"/>
    </row>
    <row r="420" spans="1:16107" ht="18" hidden="1" x14ac:dyDescent="0.3">
      <c r="A420" s="21" t="s">
        <v>85</v>
      </c>
      <c r="B420" s="53" t="s">
        <v>354</v>
      </c>
      <c r="C420" s="7"/>
      <c r="D420" s="91"/>
      <c r="E420" s="92"/>
    </row>
    <row r="421" spans="1:16107" ht="18" hidden="1" x14ac:dyDescent="0.3">
      <c r="A421" s="21" t="s">
        <v>86</v>
      </c>
      <c r="B421" s="53" t="s">
        <v>352</v>
      </c>
      <c r="C421" s="7"/>
      <c r="D421" s="91"/>
      <c r="E421" s="92"/>
    </row>
    <row r="422" spans="1:16107" ht="18" hidden="1" x14ac:dyDescent="0.3">
      <c r="A422" s="21" t="s">
        <v>87</v>
      </c>
      <c r="B422" s="53" t="s">
        <v>352</v>
      </c>
      <c r="C422" s="7"/>
      <c r="D422" s="91"/>
      <c r="E422" s="92"/>
    </row>
    <row r="423" spans="1:16107" ht="18" hidden="1" x14ac:dyDescent="0.3">
      <c r="A423" s="11" t="s">
        <v>88</v>
      </c>
      <c r="B423" s="53" t="s">
        <v>346</v>
      </c>
      <c r="C423" s="7"/>
      <c r="D423" s="91"/>
      <c r="E423" s="92"/>
    </row>
    <row r="424" spans="1:16107" ht="18" hidden="1" x14ac:dyDescent="0.3">
      <c r="A424" s="13" t="s">
        <v>89</v>
      </c>
      <c r="B424" s="53" t="s">
        <v>350</v>
      </c>
      <c r="C424" s="7"/>
      <c r="D424" s="91"/>
      <c r="E424" s="92"/>
    </row>
    <row r="425" spans="1:16107" ht="18" hidden="1" x14ac:dyDescent="0.3">
      <c r="A425" s="11" t="s">
        <v>90</v>
      </c>
      <c r="B425" s="53" t="s">
        <v>346</v>
      </c>
      <c r="C425" s="7"/>
      <c r="D425" s="91"/>
      <c r="E425" s="92"/>
    </row>
    <row r="426" spans="1:16107" ht="18" hidden="1" x14ac:dyDescent="0.3">
      <c r="A426" s="9" t="s">
        <v>91</v>
      </c>
      <c r="B426" s="53" t="s">
        <v>346</v>
      </c>
      <c r="C426" s="7"/>
      <c r="D426" s="91"/>
      <c r="E426" s="92"/>
    </row>
    <row r="427" spans="1:16107" ht="18" hidden="1" x14ac:dyDescent="0.3">
      <c r="A427" s="9" t="s">
        <v>92</v>
      </c>
      <c r="B427" s="53" t="s">
        <v>349</v>
      </c>
      <c r="C427" s="7"/>
      <c r="D427" s="91"/>
      <c r="E427" s="92"/>
    </row>
    <row r="428" spans="1:16107" ht="18" hidden="1" x14ac:dyDescent="0.3">
      <c r="A428" s="11" t="s">
        <v>93</v>
      </c>
      <c r="B428" s="53" t="s">
        <v>346</v>
      </c>
      <c r="C428" s="7"/>
      <c r="D428" s="91"/>
      <c r="E428" s="92"/>
    </row>
    <row r="429" spans="1:16107" ht="18" hidden="1" x14ac:dyDescent="0.3">
      <c r="A429" s="11" t="s">
        <v>94</v>
      </c>
      <c r="B429" s="53" t="s">
        <v>349</v>
      </c>
      <c r="C429" s="7"/>
      <c r="D429" s="91"/>
      <c r="E429" s="92"/>
    </row>
    <row r="430" spans="1:16107" ht="18" hidden="1" x14ac:dyDescent="0.3">
      <c r="A430" s="9" t="s">
        <v>95</v>
      </c>
      <c r="B430" s="53" t="s">
        <v>346</v>
      </c>
      <c r="C430" s="15"/>
      <c r="D430" s="91"/>
      <c r="E430" s="92"/>
    </row>
    <row r="431" spans="1:16107" ht="18" hidden="1" x14ac:dyDescent="0.3">
      <c r="A431" s="21" t="s">
        <v>96</v>
      </c>
      <c r="B431" s="53" t="s">
        <v>349</v>
      </c>
      <c r="C431" s="7"/>
      <c r="D431" s="91"/>
      <c r="E431" s="92"/>
    </row>
    <row r="432" spans="1:16107" ht="18" hidden="1" x14ac:dyDescent="0.3">
      <c r="A432" s="11" t="s">
        <v>97</v>
      </c>
      <c r="B432" s="53" t="s">
        <v>346</v>
      </c>
      <c r="C432" s="7"/>
      <c r="D432" s="91"/>
      <c r="E432" s="92"/>
    </row>
    <row r="433" spans="1:16107" ht="18" hidden="1" x14ac:dyDescent="0.3">
      <c r="A433" s="11" t="s">
        <v>98</v>
      </c>
      <c r="B433" s="53" t="s">
        <v>346</v>
      </c>
      <c r="C433" s="7"/>
      <c r="D433" s="91"/>
      <c r="E433" s="92"/>
    </row>
    <row r="434" spans="1:16107" ht="20.399999999999999" customHeight="1" x14ac:dyDescent="0.3">
      <c r="A434" s="9" t="s">
        <v>99</v>
      </c>
      <c r="B434" s="199" t="s">
        <v>346</v>
      </c>
      <c r="C434" s="7">
        <v>12</v>
      </c>
      <c r="D434" s="91">
        <v>9000</v>
      </c>
      <c r="E434" s="106">
        <f>+D434*C434</f>
        <v>108000</v>
      </c>
      <c r="F434" s="200"/>
      <c r="G434" s="200"/>
      <c r="H434" s="200"/>
      <c r="I434" s="200"/>
      <c r="J434" s="200"/>
      <c r="K434" s="200"/>
      <c r="Q434" s="200"/>
      <c r="R434" s="200"/>
      <c r="S434" s="200"/>
      <c r="T434" s="200"/>
      <c r="U434" s="200"/>
      <c r="V434" s="200"/>
      <c r="W434" s="200"/>
      <c r="Y434" s="200"/>
      <c r="Z434" s="200"/>
      <c r="AA434" s="200"/>
      <c r="AB434" s="200"/>
      <c r="AC434" s="200"/>
      <c r="AD434" s="200"/>
      <c r="AE434" s="200"/>
      <c r="AF434" s="200"/>
      <c r="AI434" s="200"/>
      <c r="AL434" s="200"/>
      <c r="AO434" s="200"/>
      <c r="AR434" s="200"/>
      <c r="AU434" s="200"/>
      <c r="AX434" s="200"/>
      <c r="BG434" s="200"/>
      <c r="BJ434" s="200"/>
      <c r="BM434" s="200"/>
      <c r="BP434" s="200"/>
      <c r="BY434" s="200"/>
      <c r="CE434" s="200"/>
      <c r="CH434" s="200"/>
      <c r="CK434" s="200"/>
      <c r="CN434" s="200"/>
      <c r="CT434" s="200"/>
      <c r="DC434" s="200"/>
      <c r="DE434" s="200"/>
      <c r="DF434" s="200"/>
      <c r="DH434" s="200"/>
      <c r="DK434" s="200"/>
      <c r="DN434" s="200"/>
      <c r="DQ434" s="200"/>
      <c r="DT434" s="200"/>
      <c r="DW434" s="200"/>
      <c r="DY434" s="200"/>
      <c r="EA434" s="200"/>
      <c r="ED434" s="200"/>
      <c r="EG434" s="200"/>
      <c r="EJ434" s="200"/>
      <c r="EM434" s="200"/>
      <c r="EP434" s="200"/>
      <c r="ES434" s="200"/>
      <c r="EV434" s="200"/>
      <c r="EX434" s="200"/>
      <c r="FA434" s="200"/>
      <c r="FD434" s="200"/>
      <c r="FG434" s="200"/>
      <c r="FM434" s="200"/>
      <c r="FP434" s="200"/>
      <c r="FR434" s="200"/>
      <c r="GY434" s="200"/>
      <c r="HB434" s="200"/>
      <c r="HE434" s="200"/>
      <c r="HH434" s="200"/>
      <c r="HK434" s="200"/>
      <c r="HL434" s="200"/>
      <c r="HM434" s="200"/>
      <c r="HP434" s="200"/>
      <c r="HS434" s="200"/>
      <c r="HV434" s="200"/>
      <c r="HY434" s="200"/>
      <c r="IA434" s="200"/>
      <c r="IO434" s="200"/>
      <c r="IP434" s="200"/>
      <c r="IQ434" s="200"/>
      <c r="IR434" s="200"/>
      <c r="IS434" s="200"/>
      <c r="IT434" s="200"/>
      <c r="IU434" s="200"/>
      <c r="IV434" s="200"/>
      <c r="IW434" s="200"/>
      <c r="IX434" s="200"/>
      <c r="IY434" s="200"/>
      <c r="IZ434" s="200"/>
      <c r="JA434" s="200"/>
      <c r="JB434" s="200"/>
      <c r="JC434" s="200"/>
      <c r="JD434" s="200"/>
      <c r="JE434" s="200"/>
      <c r="JF434" s="200"/>
      <c r="JG434" s="200"/>
      <c r="JM434" s="200"/>
      <c r="JN434" s="200"/>
      <c r="JO434" s="200"/>
      <c r="JP434" s="200"/>
      <c r="JQ434" s="200"/>
      <c r="JR434" s="200"/>
      <c r="JS434" s="200"/>
      <c r="JU434" s="200"/>
      <c r="JV434" s="200"/>
      <c r="JW434" s="200"/>
      <c r="JX434" s="200"/>
      <c r="JY434" s="200"/>
      <c r="JZ434" s="200"/>
      <c r="KA434" s="200"/>
      <c r="KB434" s="200"/>
      <c r="KE434" s="200"/>
      <c r="KH434" s="200"/>
      <c r="KK434" s="200"/>
      <c r="KN434" s="200"/>
      <c r="KQ434" s="200"/>
      <c r="KT434" s="200"/>
      <c r="LC434" s="200"/>
      <c r="LF434" s="200"/>
      <c r="LI434" s="200"/>
      <c r="LL434" s="200"/>
      <c r="LU434" s="200"/>
      <c r="MA434" s="200"/>
      <c r="MD434" s="200"/>
      <c r="MG434" s="200"/>
      <c r="MJ434" s="200"/>
      <c r="MP434" s="200"/>
      <c r="MY434" s="200"/>
      <c r="NA434" s="200"/>
      <c r="NB434" s="200"/>
      <c r="ND434" s="200"/>
      <c r="NG434" s="200"/>
      <c r="NJ434" s="200"/>
      <c r="NM434" s="200"/>
      <c r="NP434" s="200"/>
      <c r="NS434" s="200"/>
      <c r="NU434" s="200"/>
      <c r="NW434" s="200"/>
      <c r="NZ434" s="200"/>
      <c r="OC434" s="200"/>
      <c r="OF434" s="200"/>
      <c r="OI434" s="200"/>
      <c r="OL434" s="200"/>
      <c r="OO434" s="200"/>
      <c r="OR434" s="200"/>
      <c r="OT434" s="200"/>
      <c r="OW434" s="200"/>
      <c r="OZ434" s="200"/>
      <c r="PC434" s="200"/>
      <c r="PI434" s="200"/>
      <c r="PL434" s="200"/>
      <c r="PN434" s="200"/>
      <c r="QU434" s="200"/>
      <c r="QX434" s="200"/>
      <c r="RA434" s="200"/>
      <c r="RD434" s="200"/>
      <c r="RG434" s="200"/>
      <c r="RH434" s="200"/>
      <c r="RI434" s="200"/>
      <c r="RL434" s="200"/>
      <c r="RO434" s="200"/>
      <c r="RR434" s="200"/>
      <c r="RU434" s="200"/>
      <c r="RW434" s="200"/>
      <c r="SK434" s="200"/>
      <c r="SL434" s="200"/>
      <c r="SM434" s="200"/>
      <c r="SN434" s="200"/>
      <c r="SO434" s="200"/>
      <c r="SP434" s="200"/>
      <c r="SQ434" s="200"/>
      <c r="SR434" s="200"/>
      <c r="SS434" s="200"/>
      <c r="ST434" s="200"/>
      <c r="SU434" s="200"/>
      <c r="SV434" s="200"/>
      <c r="SW434" s="200"/>
      <c r="SX434" s="200"/>
      <c r="SY434" s="200"/>
      <c r="SZ434" s="200"/>
      <c r="TA434" s="200"/>
      <c r="TB434" s="200"/>
      <c r="TC434" s="200"/>
      <c r="TI434" s="200"/>
      <c r="TJ434" s="200"/>
      <c r="TK434" s="200"/>
      <c r="TL434" s="200"/>
      <c r="TM434" s="200"/>
      <c r="TN434" s="200"/>
      <c r="TO434" s="200"/>
      <c r="TQ434" s="200"/>
      <c r="TR434" s="200"/>
      <c r="TS434" s="200"/>
      <c r="TT434" s="200"/>
      <c r="TU434" s="200"/>
      <c r="TV434" s="200"/>
      <c r="TW434" s="200"/>
      <c r="TX434" s="200"/>
      <c r="UA434" s="200"/>
      <c r="UD434" s="200"/>
      <c r="UG434" s="200"/>
      <c r="UJ434" s="200"/>
      <c r="UM434" s="200"/>
      <c r="UP434" s="200"/>
      <c r="UY434" s="200"/>
      <c r="VB434" s="200"/>
      <c r="VE434" s="200"/>
      <c r="VH434" s="200"/>
      <c r="VQ434" s="200"/>
      <c r="VW434" s="200"/>
      <c r="VZ434" s="200"/>
      <c r="WC434" s="200"/>
      <c r="WF434" s="200"/>
      <c r="WL434" s="200"/>
      <c r="WU434" s="200"/>
      <c r="WW434" s="200"/>
      <c r="WX434" s="200"/>
      <c r="WZ434" s="200"/>
      <c r="XC434" s="200"/>
      <c r="XF434" s="200"/>
      <c r="XI434" s="200"/>
      <c r="XL434" s="200"/>
      <c r="XO434" s="200"/>
      <c r="XQ434" s="200"/>
      <c r="XS434" s="200"/>
      <c r="XV434" s="200"/>
      <c r="XY434" s="200"/>
      <c r="YB434" s="200"/>
      <c r="YE434" s="200"/>
      <c r="YH434" s="200"/>
      <c r="YK434" s="200"/>
      <c r="YN434" s="200"/>
      <c r="YP434" s="200"/>
      <c r="YS434" s="200"/>
      <c r="YV434" s="200"/>
      <c r="YY434" s="200"/>
      <c r="ZE434" s="200"/>
      <c r="ZH434" s="200"/>
      <c r="ZJ434" s="200"/>
      <c r="AAQ434" s="200"/>
      <c r="AAT434" s="200"/>
      <c r="AAW434" s="200"/>
      <c r="AAZ434" s="200"/>
      <c r="ABC434" s="200"/>
      <c r="ABD434" s="200"/>
      <c r="ABE434" s="200"/>
      <c r="ABH434" s="200"/>
      <c r="ABK434" s="200"/>
      <c r="ABN434" s="200"/>
      <c r="ABQ434" s="200"/>
      <c r="ABS434" s="200"/>
      <c r="ACG434" s="200"/>
      <c r="ACH434" s="200"/>
      <c r="ACI434" s="200"/>
      <c r="ACJ434" s="200"/>
      <c r="ACK434" s="200"/>
      <c r="ACL434" s="200"/>
      <c r="ACM434" s="200"/>
      <c r="ACN434" s="200"/>
      <c r="ACO434" s="200"/>
      <c r="ACP434" s="200"/>
      <c r="ACQ434" s="200"/>
      <c r="ACR434" s="200"/>
      <c r="ACS434" s="200"/>
      <c r="ACT434" s="200"/>
      <c r="ACU434" s="200"/>
      <c r="ACV434" s="200"/>
      <c r="ACW434" s="200"/>
      <c r="ACX434" s="200"/>
      <c r="ACY434" s="200"/>
      <c r="ADE434" s="200"/>
      <c r="ADF434" s="200"/>
      <c r="ADG434" s="200"/>
      <c r="ADH434" s="200"/>
      <c r="ADI434" s="200"/>
      <c r="ADJ434" s="200"/>
      <c r="ADK434" s="200"/>
      <c r="ADM434" s="200"/>
      <c r="ADN434" s="200"/>
      <c r="ADO434" s="200"/>
      <c r="ADP434" s="200"/>
      <c r="ADQ434" s="200"/>
      <c r="ADR434" s="200"/>
      <c r="ADS434" s="200"/>
      <c r="ADT434" s="200"/>
      <c r="ADW434" s="200"/>
      <c r="ADZ434" s="200"/>
      <c r="AEC434" s="200"/>
      <c r="AEF434" s="200"/>
      <c r="AEI434" s="200"/>
      <c r="AEL434" s="200"/>
      <c r="AEU434" s="200"/>
      <c r="AEX434" s="200"/>
      <c r="AFA434" s="200"/>
      <c r="AFD434" s="200"/>
      <c r="AFM434" s="200"/>
      <c r="AFS434" s="200"/>
      <c r="AFV434" s="200"/>
      <c r="AFY434" s="200"/>
      <c r="AGB434" s="200"/>
      <c r="AGH434" s="200"/>
      <c r="AGQ434" s="200"/>
      <c r="AGS434" s="200"/>
      <c r="AGT434" s="200"/>
      <c r="AGV434" s="200"/>
      <c r="AGY434" s="200"/>
      <c r="AHB434" s="200"/>
      <c r="AHE434" s="200"/>
      <c r="AHH434" s="200"/>
      <c r="AHK434" s="200"/>
      <c r="AHM434" s="200"/>
      <c r="AHO434" s="200"/>
      <c r="AHR434" s="200"/>
      <c r="AHU434" s="200"/>
      <c r="AHX434" s="200"/>
      <c r="AIA434" s="200"/>
      <c r="AID434" s="200"/>
      <c r="AIG434" s="200"/>
      <c r="AIJ434" s="200"/>
      <c r="AIL434" s="200"/>
      <c r="AIO434" s="200"/>
      <c r="AIR434" s="200"/>
      <c r="AIU434" s="200"/>
      <c r="AJA434" s="200"/>
      <c r="AJD434" s="200"/>
      <c r="AJF434" s="200"/>
      <c r="AKM434" s="200"/>
      <c r="AKP434" s="200"/>
      <c r="AKS434" s="200"/>
      <c r="AKV434" s="200"/>
      <c r="AKY434" s="200"/>
      <c r="AKZ434" s="200"/>
      <c r="ALA434" s="200"/>
      <c r="ALD434" s="200"/>
      <c r="ALG434" s="200"/>
      <c r="ALJ434" s="200"/>
      <c r="ALM434" s="200"/>
      <c r="ALO434" s="200"/>
      <c r="AMC434" s="200"/>
      <c r="AMD434" s="200"/>
      <c r="AME434" s="200"/>
      <c r="AMF434" s="200"/>
      <c r="AMG434" s="200"/>
      <c r="AMH434" s="200"/>
      <c r="AMI434" s="200"/>
      <c r="AMJ434" s="200"/>
      <c r="AMK434" s="200"/>
      <c r="AML434" s="200"/>
      <c r="AMM434" s="200"/>
      <c r="AMN434" s="200"/>
      <c r="AMO434" s="200"/>
      <c r="AMP434" s="200"/>
      <c r="AMQ434" s="200"/>
      <c r="AMR434" s="200"/>
      <c r="AMS434" s="200"/>
      <c r="AMT434" s="200"/>
      <c r="AMU434" s="200"/>
      <c r="ANA434" s="200"/>
      <c r="ANB434" s="200"/>
      <c r="ANC434" s="200"/>
      <c r="AND434" s="200"/>
      <c r="ANE434" s="200"/>
      <c r="ANF434" s="200"/>
      <c r="ANG434" s="200"/>
      <c r="ANI434" s="200"/>
      <c r="ANJ434" s="200"/>
      <c r="ANK434" s="200"/>
      <c r="ANL434" s="200"/>
      <c r="ANM434" s="200"/>
      <c r="ANN434" s="200"/>
      <c r="ANO434" s="200"/>
      <c r="ANP434" s="200"/>
      <c r="ANS434" s="200"/>
      <c r="ANV434" s="200"/>
      <c r="ANY434" s="200"/>
      <c r="AOB434" s="200"/>
      <c r="AOE434" s="200"/>
      <c r="AOH434" s="200"/>
      <c r="AOQ434" s="200"/>
      <c r="AOT434" s="200"/>
      <c r="AOW434" s="200"/>
      <c r="AOZ434" s="200"/>
      <c r="API434" s="200"/>
      <c r="APO434" s="200"/>
      <c r="APR434" s="200"/>
      <c r="APU434" s="200"/>
      <c r="APX434" s="200"/>
      <c r="AQD434" s="200"/>
      <c r="AQM434" s="200"/>
      <c r="AQO434" s="200"/>
      <c r="AQP434" s="200"/>
      <c r="AQR434" s="200"/>
      <c r="AQU434" s="200"/>
      <c r="AQX434" s="200"/>
      <c r="ARA434" s="200"/>
      <c r="ARD434" s="200"/>
      <c r="ARG434" s="200"/>
      <c r="ARI434" s="200"/>
      <c r="ARK434" s="200"/>
      <c r="ARN434" s="200"/>
      <c r="ARQ434" s="200"/>
      <c r="ART434" s="200"/>
      <c r="ARW434" s="200"/>
      <c r="ARZ434" s="200"/>
      <c r="ASC434" s="200"/>
      <c r="ASF434" s="200"/>
      <c r="ASH434" s="200"/>
      <c r="ASK434" s="200"/>
      <c r="ASN434" s="200"/>
      <c r="ASQ434" s="200"/>
      <c r="ASW434" s="200"/>
      <c r="ASZ434" s="200"/>
      <c r="ATB434" s="200"/>
      <c r="AUI434" s="200"/>
      <c r="AUL434" s="200"/>
      <c r="AUO434" s="200"/>
      <c r="AUR434" s="200"/>
      <c r="AUU434" s="200"/>
      <c r="AUV434" s="200"/>
      <c r="AUW434" s="200"/>
      <c r="AUZ434" s="200"/>
      <c r="AVC434" s="200"/>
      <c r="AVF434" s="200"/>
      <c r="AVI434" s="200"/>
      <c r="AVK434" s="200"/>
      <c r="AVY434" s="200"/>
      <c r="AVZ434" s="200"/>
      <c r="AWA434" s="200"/>
      <c r="AWB434" s="200"/>
      <c r="AWC434" s="200"/>
      <c r="AWD434" s="200"/>
      <c r="AWE434" s="200"/>
      <c r="AWF434" s="200"/>
      <c r="AWG434" s="200"/>
      <c r="AWH434" s="200"/>
      <c r="AWI434" s="200"/>
      <c r="AWJ434" s="200"/>
      <c r="AWK434" s="200"/>
      <c r="AWL434" s="200"/>
      <c r="AWM434" s="200"/>
      <c r="AWN434" s="200"/>
      <c r="AWO434" s="200"/>
      <c r="AWP434" s="200"/>
      <c r="AWQ434" s="200"/>
      <c r="AWW434" s="200"/>
      <c r="AWX434" s="200"/>
      <c r="AWY434" s="200"/>
      <c r="AWZ434" s="200"/>
      <c r="AXA434" s="200"/>
      <c r="AXB434" s="200"/>
      <c r="AXC434" s="200"/>
      <c r="AXE434" s="200"/>
      <c r="AXF434" s="200"/>
      <c r="AXG434" s="200"/>
      <c r="AXH434" s="200"/>
      <c r="AXI434" s="200"/>
      <c r="AXJ434" s="200"/>
      <c r="AXK434" s="200"/>
      <c r="AXL434" s="200"/>
      <c r="AXO434" s="200"/>
      <c r="AXR434" s="200"/>
      <c r="AXU434" s="200"/>
      <c r="AXX434" s="200"/>
      <c r="AYA434" s="200"/>
      <c r="AYD434" s="200"/>
      <c r="AYM434" s="200"/>
      <c r="AYP434" s="200"/>
      <c r="AYS434" s="200"/>
      <c r="AYV434" s="200"/>
      <c r="AZE434" s="200"/>
      <c r="AZK434" s="200"/>
      <c r="AZN434" s="200"/>
      <c r="AZQ434" s="200"/>
      <c r="AZT434" s="200"/>
      <c r="AZZ434" s="200"/>
      <c r="BAI434" s="200"/>
      <c r="BAK434" s="200"/>
      <c r="BAL434" s="200"/>
      <c r="BAN434" s="200"/>
      <c r="BAQ434" s="200"/>
      <c r="BAT434" s="200"/>
      <c r="BAW434" s="200"/>
      <c r="BAZ434" s="200"/>
      <c r="BBC434" s="200"/>
      <c r="BBE434" s="200"/>
      <c r="BBG434" s="200"/>
      <c r="BBJ434" s="200"/>
      <c r="BBM434" s="200"/>
      <c r="BBP434" s="200"/>
      <c r="BBS434" s="200"/>
      <c r="BBV434" s="200"/>
      <c r="BBY434" s="200"/>
      <c r="BCB434" s="200"/>
      <c r="BCD434" s="200"/>
      <c r="BCG434" s="200"/>
      <c r="BCJ434" s="200"/>
      <c r="BCM434" s="200"/>
      <c r="BCS434" s="200"/>
      <c r="BCV434" s="200"/>
      <c r="BCX434" s="200"/>
      <c r="BEE434" s="200"/>
      <c r="BEH434" s="200"/>
      <c r="BEK434" s="200"/>
      <c r="BEN434" s="200"/>
      <c r="BEQ434" s="200"/>
      <c r="BER434" s="200"/>
      <c r="BES434" s="200"/>
      <c r="BEV434" s="200"/>
      <c r="BEY434" s="200"/>
      <c r="BFB434" s="200"/>
      <c r="BFE434" s="200"/>
      <c r="BFG434" s="200"/>
      <c r="BFU434" s="200"/>
      <c r="BFV434" s="200"/>
      <c r="BFW434" s="200"/>
      <c r="BFX434" s="200"/>
      <c r="BFY434" s="200"/>
      <c r="BFZ434" s="200"/>
      <c r="BGA434" s="200"/>
      <c r="BGB434" s="200"/>
      <c r="BGC434" s="200"/>
      <c r="BGD434" s="200"/>
      <c r="BGE434" s="200"/>
      <c r="BGF434" s="200"/>
      <c r="BGG434" s="200"/>
      <c r="BGH434" s="200"/>
      <c r="BGI434" s="200"/>
      <c r="BGJ434" s="200"/>
      <c r="BGK434" s="200"/>
      <c r="BGL434" s="200"/>
      <c r="BGM434" s="200"/>
      <c r="BGS434" s="200"/>
      <c r="BGT434" s="200"/>
      <c r="BGU434" s="200"/>
      <c r="BGV434" s="200"/>
      <c r="BGW434" s="200"/>
      <c r="BGX434" s="200"/>
      <c r="BGY434" s="200"/>
      <c r="BHA434" s="200"/>
      <c r="BHB434" s="200"/>
      <c r="BHC434" s="200"/>
      <c r="BHD434" s="200"/>
      <c r="BHE434" s="200"/>
      <c r="BHF434" s="200"/>
      <c r="BHG434" s="200"/>
      <c r="BHH434" s="200"/>
      <c r="BHK434" s="200"/>
      <c r="BHN434" s="200"/>
      <c r="BHQ434" s="200"/>
      <c r="BHT434" s="200"/>
      <c r="BHW434" s="200"/>
      <c r="BHZ434" s="200"/>
      <c r="BII434" s="200"/>
      <c r="BIL434" s="200"/>
      <c r="BIO434" s="200"/>
      <c r="BIR434" s="200"/>
      <c r="BJA434" s="200"/>
      <c r="BJG434" s="200"/>
      <c r="BJJ434" s="200"/>
      <c r="BJM434" s="200"/>
      <c r="BJP434" s="200"/>
      <c r="BJV434" s="200"/>
      <c r="BKE434" s="200"/>
      <c r="BKG434" s="200"/>
      <c r="BKH434" s="200"/>
      <c r="BKJ434" s="200"/>
      <c r="BKM434" s="200"/>
      <c r="BKP434" s="200"/>
      <c r="BKS434" s="200"/>
      <c r="BKV434" s="200"/>
      <c r="BKY434" s="200"/>
      <c r="BLA434" s="200"/>
      <c r="BLC434" s="200"/>
      <c r="BLF434" s="200"/>
      <c r="BLI434" s="200"/>
      <c r="BLL434" s="200"/>
      <c r="BLO434" s="200"/>
      <c r="BLR434" s="200"/>
      <c r="BLU434" s="200"/>
      <c r="BLX434" s="200"/>
      <c r="BLZ434" s="200"/>
      <c r="BMC434" s="200"/>
      <c r="BMF434" s="200"/>
      <c r="BMI434" s="200"/>
      <c r="BMO434" s="200"/>
      <c r="BMR434" s="200"/>
      <c r="BMT434" s="200"/>
      <c r="BOA434" s="200"/>
      <c r="BOD434" s="200"/>
      <c r="BOG434" s="200"/>
      <c r="BOJ434" s="200"/>
      <c r="BOM434" s="200"/>
      <c r="BON434" s="200"/>
      <c r="BOO434" s="200"/>
      <c r="BOR434" s="200"/>
      <c r="BOU434" s="200"/>
      <c r="BOX434" s="200"/>
      <c r="BPA434" s="200"/>
      <c r="BPC434" s="200"/>
      <c r="BPQ434" s="200"/>
      <c r="BPR434" s="200"/>
      <c r="BPS434" s="200"/>
      <c r="BPT434" s="200"/>
      <c r="BPU434" s="200"/>
      <c r="BPV434" s="200"/>
      <c r="BPW434" s="200"/>
      <c r="BPX434" s="200"/>
      <c r="BPY434" s="200"/>
      <c r="BPZ434" s="200"/>
      <c r="BQA434" s="200"/>
      <c r="BQB434" s="200"/>
      <c r="BQC434" s="200"/>
      <c r="BQD434" s="200"/>
      <c r="BQE434" s="200"/>
      <c r="BQF434" s="200"/>
      <c r="BQG434" s="200"/>
      <c r="BQH434" s="200"/>
      <c r="BQI434" s="200"/>
      <c r="BQO434" s="200"/>
      <c r="BQP434" s="200"/>
      <c r="BQQ434" s="200"/>
      <c r="BQR434" s="200"/>
      <c r="BQS434" s="200"/>
      <c r="BQT434" s="200"/>
      <c r="BQU434" s="200"/>
      <c r="BQW434" s="200"/>
      <c r="BQX434" s="200"/>
      <c r="BQY434" s="200"/>
      <c r="BQZ434" s="200"/>
      <c r="BRA434" s="200"/>
      <c r="BRB434" s="200"/>
      <c r="BRC434" s="200"/>
      <c r="BRD434" s="200"/>
      <c r="BRG434" s="200"/>
      <c r="BRJ434" s="200"/>
      <c r="BRM434" s="200"/>
      <c r="BRP434" s="200"/>
      <c r="BRS434" s="200"/>
      <c r="BRV434" s="200"/>
      <c r="BSE434" s="200"/>
      <c r="BSH434" s="200"/>
      <c r="BSK434" s="200"/>
      <c r="BSN434" s="200"/>
      <c r="BSW434" s="200"/>
      <c r="BTC434" s="200"/>
      <c r="BTF434" s="200"/>
      <c r="BTI434" s="200"/>
      <c r="BTL434" s="200"/>
      <c r="BTR434" s="200"/>
      <c r="BUA434" s="200"/>
      <c r="BUC434" s="200"/>
      <c r="BUD434" s="200"/>
      <c r="BUF434" s="200"/>
      <c r="BUI434" s="200"/>
      <c r="BUL434" s="200"/>
      <c r="BUO434" s="200"/>
      <c r="BUR434" s="200"/>
      <c r="BUU434" s="200"/>
      <c r="BUW434" s="200"/>
      <c r="BUY434" s="200"/>
      <c r="BVB434" s="200"/>
      <c r="BVE434" s="200"/>
      <c r="BVH434" s="200"/>
      <c r="BVK434" s="200"/>
      <c r="BVN434" s="200"/>
      <c r="BVQ434" s="200"/>
      <c r="BVT434" s="200"/>
      <c r="BVV434" s="200"/>
      <c r="BVY434" s="200"/>
      <c r="BWB434" s="200"/>
      <c r="BWE434" s="200"/>
      <c r="BWK434" s="200"/>
      <c r="BWN434" s="200"/>
      <c r="BWP434" s="200"/>
      <c r="BXW434" s="200"/>
      <c r="BXZ434" s="200"/>
      <c r="BYC434" s="200"/>
      <c r="BYF434" s="200"/>
      <c r="BYI434" s="200"/>
      <c r="BYJ434" s="200"/>
      <c r="BYK434" s="200"/>
      <c r="BYN434" s="200"/>
      <c r="BYQ434" s="200"/>
      <c r="BYT434" s="200"/>
      <c r="BYW434" s="200"/>
      <c r="BYY434" s="200"/>
      <c r="BZM434" s="200"/>
      <c r="BZN434" s="200"/>
      <c r="BZO434" s="200"/>
      <c r="BZP434" s="200"/>
      <c r="BZQ434" s="200"/>
      <c r="BZR434" s="200"/>
      <c r="BZS434" s="200"/>
      <c r="BZT434" s="200"/>
      <c r="BZU434" s="200"/>
      <c r="BZV434" s="200"/>
      <c r="BZW434" s="200"/>
      <c r="BZX434" s="200"/>
      <c r="BZY434" s="200"/>
      <c r="BZZ434" s="200"/>
      <c r="CAA434" s="200"/>
      <c r="CAB434" s="200"/>
      <c r="CAC434" s="200"/>
      <c r="CAD434" s="200"/>
      <c r="CAE434" s="200"/>
      <c r="CAK434" s="200"/>
      <c r="CAL434" s="200"/>
      <c r="CAM434" s="200"/>
      <c r="CAN434" s="200"/>
      <c r="CAO434" s="200"/>
      <c r="CAP434" s="200"/>
      <c r="CAQ434" s="200"/>
      <c r="CAS434" s="200"/>
      <c r="CAT434" s="200"/>
      <c r="CAU434" s="200"/>
      <c r="CAV434" s="200"/>
      <c r="CAW434" s="200"/>
      <c r="CAX434" s="200"/>
      <c r="CAY434" s="200"/>
      <c r="CAZ434" s="200"/>
      <c r="CBC434" s="200"/>
      <c r="CBF434" s="200"/>
      <c r="CBI434" s="200"/>
      <c r="CBL434" s="200"/>
      <c r="CBO434" s="200"/>
      <c r="CBR434" s="200"/>
      <c r="CCA434" s="200"/>
      <c r="CCD434" s="200"/>
      <c r="CCG434" s="200"/>
      <c r="CCJ434" s="200"/>
      <c r="CCS434" s="200"/>
      <c r="CCY434" s="200"/>
      <c r="CDB434" s="200"/>
      <c r="CDE434" s="200"/>
      <c r="CDH434" s="200"/>
      <c r="CDN434" s="200"/>
      <c r="CDW434" s="200"/>
      <c r="CDY434" s="200"/>
      <c r="CDZ434" s="200"/>
      <c r="CEB434" s="200"/>
      <c r="CEE434" s="200"/>
      <c r="CEH434" s="200"/>
      <c r="CEK434" s="200"/>
      <c r="CEN434" s="200"/>
      <c r="CEQ434" s="200"/>
      <c r="CES434" s="200"/>
      <c r="CEU434" s="200"/>
      <c r="CEX434" s="200"/>
      <c r="CFA434" s="200"/>
      <c r="CFD434" s="200"/>
      <c r="CFG434" s="200"/>
      <c r="CFJ434" s="200"/>
      <c r="CFM434" s="200"/>
      <c r="CFP434" s="200"/>
      <c r="CFR434" s="200"/>
      <c r="CFU434" s="200"/>
      <c r="CFX434" s="200"/>
      <c r="CGA434" s="200"/>
      <c r="CGG434" s="200"/>
      <c r="CGJ434" s="200"/>
      <c r="CGL434" s="200"/>
      <c r="CHS434" s="200"/>
      <c r="CHV434" s="200"/>
      <c r="CHY434" s="200"/>
      <c r="CIB434" s="200"/>
      <c r="CIE434" s="200"/>
      <c r="CIF434" s="200"/>
      <c r="CIG434" s="200"/>
      <c r="CIJ434" s="200"/>
      <c r="CIM434" s="200"/>
      <c r="CIP434" s="200"/>
      <c r="CIS434" s="200"/>
      <c r="CIU434" s="200"/>
      <c r="CJI434" s="200"/>
      <c r="CJJ434" s="200"/>
      <c r="CJK434" s="200"/>
      <c r="CJL434" s="200"/>
      <c r="CJM434" s="200"/>
      <c r="CJN434" s="200"/>
      <c r="CJO434" s="200"/>
      <c r="CJP434" s="200"/>
      <c r="CJQ434" s="200"/>
      <c r="CJR434" s="200"/>
      <c r="CJS434" s="200"/>
      <c r="CJT434" s="200"/>
      <c r="CJU434" s="200"/>
      <c r="CJV434" s="200"/>
      <c r="CJW434" s="200"/>
      <c r="CJX434" s="200"/>
      <c r="CJY434" s="200"/>
      <c r="CJZ434" s="200"/>
      <c r="CKA434" s="200"/>
      <c r="CKG434" s="200"/>
      <c r="CKH434" s="200"/>
      <c r="CKI434" s="200"/>
      <c r="CKJ434" s="200"/>
      <c r="CKK434" s="200"/>
      <c r="CKL434" s="200"/>
      <c r="CKM434" s="200"/>
      <c r="CKO434" s="200"/>
      <c r="CKP434" s="200"/>
      <c r="CKQ434" s="200"/>
      <c r="CKR434" s="200"/>
      <c r="CKS434" s="200"/>
      <c r="CKT434" s="200"/>
      <c r="CKU434" s="200"/>
      <c r="CKV434" s="200"/>
      <c r="CKY434" s="200"/>
      <c r="CLB434" s="200"/>
      <c r="CLE434" s="200"/>
      <c r="CLH434" s="200"/>
      <c r="CLK434" s="200"/>
      <c r="CLN434" s="200"/>
      <c r="CLW434" s="200"/>
      <c r="CLZ434" s="200"/>
      <c r="CMC434" s="200"/>
      <c r="CMF434" s="200"/>
      <c r="CMO434" s="200"/>
      <c r="CMU434" s="200"/>
      <c r="CMX434" s="200"/>
      <c r="CNA434" s="200"/>
      <c r="CND434" s="200"/>
      <c r="CNJ434" s="200"/>
      <c r="CNS434" s="200"/>
      <c r="CNU434" s="200"/>
      <c r="CNV434" s="200"/>
      <c r="CNX434" s="200"/>
      <c r="COA434" s="200"/>
      <c r="COD434" s="200"/>
      <c r="COG434" s="200"/>
      <c r="COJ434" s="200"/>
      <c r="COM434" s="200"/>
      <c r="COO434" s="200"/>
      <c r="COQ434" s="200"/>
      <c r="COT434" s="200"/>
      <c r="COW434" s="200"/>
      <c r="COZ434" s="200"/>
      <c r="CPC434" s="200"/>
      <c r="CPF434" s="200"/>
      <c r="CPI434" s="200"/>
      <c r="CPL434" s="200"/>
      <c r="CPN434" s="200"/>
      <c r="CPQ434" s="200"/>
      <c r="CPT434" s="200"/>
      <c r="CPW434" s="200"/>
      <c r="CQC434" s="200"/>
      <c r="CQF434" s="200"/>
      <c r="CQH434" s="200"/>
      <c r="CRO434" s="200"/>
      <c r="CRR434" s="200"/>
      <c r="CRU434" s="200"/>
      <c r="CRX434" s="200"/>
      <c r="CSA434" s="200"/>
      <c r="CSB434" s="200"/>
      <c r="CSC434" s="200"/>
      <c r="CSF434" s="200"/>
      <c r="CSI434" s="200"/>
      <c r="CSL434" s="200"/>
      <c r="CSO434" s="200"/>
      <c r="CSQ434" s="200"/>
      <c r="CTE434" s="200"/>
      <c r="CTF434" s="200"/>
      <c r="CTG434" s="200"/>
      <c r="CTH434" s="200"/>
      <c r="CTI434" s="200"/>
      <c r="CTJ434" s="200"/>
      <c r="CTK434" s="200"/>
      <c r="CTL434" s="200"/>
      <c r="CTM434" s="200"/>
      <c r="CTN434" s="200"/>
      <c r="CTO434" s="200"/>
      <c r="CTP434" s="200"/>
      <c r="CTQ434" s="200"/>
      <c r="CTR434" s="200"/>
      <c r="CTS434" s="200"/>
      <c r="CTT434" s="200"/>
      <c r="CTU434" s="200"/>
      <c r="CTV434" s="200"/>
      <c r="CTW434" s="200"/>
      <c r="CUC434" s="200"/>
      <c r="CUD434" s="200"/>
      <c r="CUE434" s="200"/>
      <c r="CUF434" s="200"/>
      <c r="CUG434" s="200"/>
      <c r="CUH434" s="200"/>
      <c r="CUI434" s="200"/>
      <c r="CUK434" s="200"/>
      <c r="CUL434" s="200"/>
      <c r="CUM434" s="200"/>
      <c r="CUN434" s="200"/>
      <c r="CUO434" s="200"/>
      <c r="CUP434" s="200"/>
      <c r="CUQ434" s="200"/>
      <c r="CUR434" s="200"/>
      <c r="CUU434" s="200"/>
      <c r="CUX434" s="200"/>
      <c r="CVA434" s="200"/>
      <c r="CVD434" s="200"/>
      <c r="CVG434" s="200"/>
      <c r="CVJ434" s="200"/>
      <c r="CVS434" s="200"/>
      <c r="CVV434" s="200"/>
      <c r="CVY434" s="200"/>
      <c r="CWB434" s="200"/>
      <c r="CWK434" s="200"/>
      <c r="CWQ434" s="200"/>
      <c r="CWT434" s="200"/>
      <c r="CWW434" s="200"/>
      <c r="CWZ434" s="200"/>
      <c r="CXF434" s="200"/>
      <c r="CXO434" s="200"/>
      <c r="CXQ434" s="200"/>
      <c r="CXR434" s="200"/>
      <c r="CXT434" s="200"/>
      <c r="CXW434" s="200"/>
      <c r="CXZ434" s="200"/>
      <c r="CYC434" s="200"/>
      <c r="CYF434" s="200"/>
      <c r="CYI434" s="200"/>
      <c r="CYK434" s="200"/>
      <c r="CYM434" s="200"/>
      <c r="CYP434" s="200"/>
      <c r="CYS434" s="200"/>
      <c r="CYV434" s="200"/>
      <c r="CYY434" s="200"/>
      <c r="CZB434" s="200"/>
      <c r="CZE434" s="200"/>
      <c r="CZH434" s="200"/>
      <c r="CZJ434" s="200"/>
      <c r="CZM434" s="200"/>
      <c r="CZP434" s="200"/>
      <c r="CZS434" s="200"/>
      <c r="CZY434" s="200"/>
      <c r="DAB434" s="200"/>
      <c r="DAD434" s="200"/>
      <c r="DBK434" s="200"/>
      <c r="DBN434" s="200"/>
      <c r="DBQ434" s="200"/>
      <c r="DBT434" s="200"/>
      <c r="DBW434" s="200"/>
      <c r="DBX434" s="200"/>
      <c r="DBY434" s="200"/>
      <c r="DCB434" s="200"/>
      <c r="DCE434" s="200"/>
      <c r="DCH434" s="200"/>
      <c r="DCK434" s="200"/>
      <c r="DCM434" s="200"/>
      <c r="DDA434" s="200"/>
      <c r="DDB434" s="200"/>
      <c r="DDC434" s="200"/>
      <c r="DDD434" s="200"/>
      <c r="DDE434" s="200"/>
      <c r="DDF434" s="200"/>
      <c r="DDG434" s="200"/>
      <c r="DDH434" s="200"/>
      <c r="DDI434" s="200"/>
      <c r="DDJ434" s="200"/>
      <c r="DDK434" s="200"/>
      <c r="DDL434" s="200"/>
      <c r="DDM434" s="200"/>
      <c r="DDN434" s="200"/>
      <c r="DDO434" s="200"/>
      <c r="DDP434" s="200"/>
      <c r="DDQ434" s="200"/>
      <c r="DDR434" s="200"/>
      <c r="DDS434" s="200"/>
      <c r="DDY434" s="200"/>
      <c r="DDZ434" s="200"/>
      <c r="DEA434" s="200"/>
      <c r="DEB434" s="200"/>
      <c r="DEC434" s="200"/>
      <c r="DED434" s="200"/>
      <c r="DEE434" s="200"/>
      <c r="DEG434" s="200"/>
      <c r="DEH434" s="200"/>
      <c r="DEI434" s="200"/>
      <c r="DEJ434" s="200"/>
      <c r="DEK434" s="200"/>
      <c r="DEL434" s="200"/>
      <c r="DEM434" s="200"/>
      <c r="DEN434" s="200"/>
      <c r="DEQ434" s="200"/>
      <c r="DET434" s="200"/>
      <c r="DEW434" s="200"/>
      <c r="DEZ434" s="200"/>
      <c r="DFC434" s="200"/>
      <c r="DFF434" s="200"/>
      <c r="DFO434" s="200"/>
      <c r="DFR434" s="200"/>
      <c r="DFU434" s="200"/>
      <c r="DFX434" s="200"/>
      <c r="DGG434" s="200"/>
      <c r="DGM434" s="200"/>
      <c r="DGP434" s="200"/>
      <c r="DGS434" s="200"/>
      <c r="DGV434" s="200"/>
      <c r="DHB434" s="200"/>
      <c r="DHK434" s="200"/>
      <c r="DHM434" s="200"/>
      <c r="DHN434" s="200"/>
      <c r="DHP434" s="200"/>
      <c r="DHS434" s="200"/>
      <c r="DHV434" s="200"/>
      <c r="DHY434" s="200"/>
      <c r="DIB434" s="200"/>
      <c r="DIE434" s="200"/>
      <c r="DIG434" s="200"/>
      <c r="DII434" s="200"/>
      <c r="DIL434" s="200"/>
      <c r="DIO434" s="200"/>
      <c r="DIR434" s="200"/>
      <c r="DIU434" s="200"/>
      <c r="DIX434" s="200"/>
      <c r="DJA434" s="200"/>
      <c r="DJD434" s="200"/>
      <c r="DJF434" s="200"/>
      <c r="DJI434" s="200"/>
      <c r="DJL434" s="200"/>
      <c r="DJO434" s="200"/>
      <c r="DJU434" s="200"/>
      <c r="DJX434" s="200"/>
      <c r="DJZ434" s="200"/>
      <c r="DLG434" s="200"/>
      <c r="DLJ434" s="200"/>
      <c r="DLM434" s="200"/>
      <c r="DLP434" s="200"/>
      <c r="DLS434" s="200"/>
      <c r="DLT434" s="200"/>
      <c r="DLU434" s="200"/>
      <c r="DLX434" s="200"/>
      <c r="DMA434" s="200"/>
      <c r="DMD434" s="200"/>
      <c r="DMG434" s="200"/>
      <c r="DMI434" s="200"/>
      <c r="DMW434" s="200"/>
      <c r="DMX434" s="200"/>
      <c r="DMY434" s="200"/>
      <c r="DMZ434" s="200"/>
      <c r="DNA434" s="200"/>
      <c r="DNB434" s="200"/>
      <c r="DNC434" s="200"/>
      <c r="DND434" s="200"/>
      <c r="DNE434" s="200"/>
      <c r="DNF434" s="200"/>
      <c r="DNG434" s="200"/>
      <c r="DNH434" s="200"/>
      <c r="DNI434" s="200"/>
      <c r="DNJ434" s="200"/>
      <c r="DNK434" s="200"/>
      <c r="DNL434" s="200"/>
      <c r="DNM434" s="200"/>
      <c r="DNN434" s="200"/>
      <c r="DNO434" s="200"/>
      <c r="DNU434" s="200"/>
      <c r="DNV434" s="200"/>
      <c r="DNW434" s="200"/>
      <c r="DNX434" s="200"/>
      <c r="DNY434" s="200"/>
      <c r="DNZ434" s="200"/>
      <c r="DOA434" s="200"/>
      <c r="DOC434" s="200"/>
      <c r="DOD434" s="200"/>
      <c r="DOE434" s="200"/>
      <c r="DOF434" s="200"/>
      <c r="DOG434" s="200"/>
      <c r="DOH434" s="200"/>
      <c r="DOI434" s="200"/>
      <c r="DOJ434" s="200"/>
      <c r="DOM434" s="200"/>
      <c r="DOP434" s="200"/>
      <c r="DOS434" s="200"/>
      <c r="DOV434" s="200"/>
      <c r="DOY434" s="200"/>
      <c r="DPB434" s="200"/>
      <c r="DPK434" s="200"/>
      <c r="DPN434" s="200"/>
      <c r="DPQ434" s="200"/>
      <c r="DPT434" s="200"/>
      <c r="DQC434" s="200"/>
      <c r="DQI434" s="200"/>
      <c r="DQL434" s="200"/>
      <c r="DQO434" s="200"/>
      <c r="DQR434" s="200"/>
      <c r="DQX434" s="200"/>
      <c r="DRG434" s="200"/>
      <c r="DRI434" s="200"/>
      <c r="DRJ434" s="200"/>
      <c r="DRL434" s="200"/>
      <c r="DRO434" s="200"/>
      <c r="DRR434" s="200"/>
      <c r="DRU434" s="200"/>
      <c r="DRX434" s="200"/>
      <c r="DSA434" s="200"/>
      <c r="DSC434" s="200"/>
      <c r="DSE434" s="200"/>
      <c r="DSH434" s="200"/>
      <c r="DSK434" s="200"/>
      <c r="DSN434" s="200"/>
      <c r="DSQ434" s="200"/>
      <c r="DST434" s="200"/>
      <c r="DSW434" s="200"/>
      <c r="DSZ434" s="200"/>
      <c r="DTB434" s="200"/>
      <c r="DTE434" s="200"/>
      <c r="DTH434" s="200"/>
      <c r="DTK434" s="200"/>
      <c r="DTQ434" s="200"/>
      <c r="DTT434" s="200"/>
      <c r="DTV434" s="200"/>
      <c r="DVC434" s="200"/>
      <c r="DVF434" s="200"/>
      <c r="DVI434" s="200"/>
      <c r="DVL434" s="200"/>
      <c r="DVO434" s="200"/>
      <c r="DVP434" s="200"/>
      <c r="DVQ434" s="200"/>
      <c r="DVT434" s="200"/>
      <c r="DVW434" s="200"/>
      <c r="DVZ434" s="200"/>
      <c r="DWC434" s="200"/>
      <c r="DWE434" s="200"/>
      <c r="DWS434" s="200"/>
      <c r="DWT434" s="200"/>
      <c r="DWU434" s="200"/>
      <c r="DWV434" s="200"/>
      <c r="DWW434" s="200"/>
      <c r="DWX434" s="200"/>
      <c r="DWY434" s="200"/>
      <c r="DWZ434" s="200"/>
      <c r="DXA434" s="200"/>
      <c r="DXB434" s="200"/>
      <c r="DXC434" s="200"/>
      <c r="DXD434" s="200"/>
      <c r="DXE434" s="200"/>
      <c r="DXF434" s="200"/>
      <c r="DXG434" s="200"/>
      <c r="DXH434" s="200"/>
      <c r="DXI434" s="200"/>
      <c r="DXJ434" s="200"/>
      <c r="DXK434" s="200"/>
      <c r="DXQ434" s="200"/>
      <c r="DXR434" s="200"/>
      <c r="DXS434" s="200"/>
      <c r="DXT434" s="200"/>
      <c r="DXU434" s="200"/>
      <c r="DXV434" s="200"/>
      <c r="DXW434" s="200"/>
      <c r="DXY434" s="200"/>
      <c r="DXZ434" s="200"/>
      <c r="DYA434" s="200"/>
      <c r="DYB434" s="200"/>
      <c r="DYC434" s="200"/>
      <c r="DYD434" s="200"/>
      <c r="DYE434" s="200"/>
      <c r="DYF434" s="200"/>
      <c r="DYI434" s="200"/>
      <c r="DYL434" s="200"/>
      <c r="DYO434" s="200"/>
      <c r="DYR434" s="200"/>
      <c r="DYU434" s="200"/>
      <c r="DYX434" s="200"/>
      <c r="DZG434" s="200"/>
      <c r="DZJ434" s="200"/>
      <c r="DZM434" s="200"/>
      <c r="DZP434" s="200"/>
      <c r="DZY434" s="200"/>
      <c r="EAE434" s="200"/>
      <c r="EAH434" s="200"/>
      <c r="EAK434" s="200"/>
      <c r="EAN434" s="200"/>
      <c r="EAT434" s="200"/>
      <c r="EBC434" s="200"/>
      <c r="EBE434" s="200"/>
      <c r="EBF434" s="200"/>
      <c r="EBH434" s="200"/>
      <c r="EBK434" s="200"/>
      <c r="EBN434" s="200"/>
      <c r="EBQ434" s="200"/>
      <c r="EBT434" s="200"/>
      <c r="EBW434" s="200"/>
      <c r="EBY434" s="200"/>
      <c r="ECA434" s="200"/>
      <c r="ECD434" s="200"/>
      <c r="ECG434" s="200"/>
      <c r="ECJ434" s="200"/>
      <c r="ECM434" s="200"/>
      <c r="ECP434" s="200"/>
      <c r="ECS434" s="200"/>
      <c r="ECV434" s="200"/>
      <c r="ECX434" s="200"/>
      <c r="EDA434" s="200"/>
      <c r="EDD434" s="200"/>
      <c r="EDG434" s="200"/>
      <c r="EDM434" s="200"/>
      <c r="EDP434" s="200"/>
      <c r="EDR434" s="200"/>
      <c r="EEY434" s="200"/>
      <c r="EFB434" s="200"/>
      <c r="EFE434" s="200"/>
      <c r="EFH434" s="200"/>
      <c r="EFK434" s="200"/>
      <c r="EFL434" s="200"/>
      <c r="EFM434" s="200"/>
      <c r="EFP434" s="200"/>
      <c r="EFS434" s="200"/>
      <c r="EFV434" s="200"/>
      <c r="EFY434" s="200"/>
      <c r="EGA434" s="200"/>
      <c r="EGO434" s="200"/>
      <c r="EGP434" s="200"/>
      <c r="EGQ434" s="200"/>
      <c r="EGR434" s="200"/>
      <c r="EGS434" s="200"/>
      <c r="EGT434" s="200"/>
      <c r="EGU434" s="200"/>
      <c r="EGV434" s="200"/>
      <c r="EGW434" s="200"/>
      <c r="EGX434" s="200"/>
      <c r="EGY434" s="200"/>
      <c r="EGZ434" s="200"/>
      <c r="EHA434" s="200"/>
      <c r="EHB434" s="200"/>
      <c r="EHC434" s="200"/>
      <c r="EHD434" s="200"/>
      <c r="EHE434" s="200"/>
      <c r="EHF434" s="200"/>
      <c r="EHG434" s="200"/>
      <c r="EHM434" s="200"/>
      <c r="EHN434" s="200"/>
      <c r="EHO434" s="200"/>
      <c r="EHP434" s="200"/>
      <c r="EHQ434" s="200"/>
      <c r="EHR434" s="200"/>
      <c r="EHS434" s="200"/>
      <c r="EHU434" s="200"/>
      <c r="EHV434" s="200"/>
      <c r="EHW434" s="200"/>
      <c r="EHX434" s="200"/>
      <c r="EHY434" s="200"/>
      <c r="EHZ434" s="200"/>
      <c r="EIA434" s="200"/>
      <c r="EIB434" s="200"/>
      <c r="EIE434" s="200"/>
      <c r="EIH434" s="200"/>
      <c r="EIK434" s="200"/>
      <c r="EIN434" s="200"/>
      <c r="EIQ434" s="200"/>
      <c r="EIT434" s="200"/>
      <c r="EJC434" s="200"/>
      <c r="EJF434" s="200"/>
      <c r="EJI434" s="200"/>
      <c r="EJL434" s="200"/>
      <c r="EJU434" s="200"/>
      <c r="EKA434" s="200"/>
      <c r="EKD434" s="200"/>
      <c r="EKG434" s="200"/>
      <c r="EKJ434" s="200"/>
      <c r="EKP434" s="200"/>
      <c r="EKY434" s="200"/>
      <c r="ELA434" s="200"/>
      <c r="ELB434" s="200"/>
      <c r="ELD434" s="200"/>
      <c r="ELG434" s="200"/>
      <c r="ELJ434" s="200"/>
      <c r="ELM434" s="200"/>
      <c r="ELP434" s="200"/>
      <c r="ELS434" s="200"/>
      <c r="ELU434" s="200"/>
      <c r="ELW434" s="200"/>
      <c r="ELZ434" s="200"/>
      <c r="EMC434" s="200"/>
      <c r="EMF434" s="200"/>
      <c r="EMI434" s="200"/>
      <c r="EML434" s="200"/>
      <c r="EMO434" s="200"/>
      <c r="EMR434" s="200"/>
      <c r="EMT434" s="200"/>
      <c r="EMW434" s="200"/>
      <c r="EMZ434" s="200"/>
      <c r="ENC434" s="200"/>
      <c r="ENI434" s="200"/>
      <c r="ENL434" s="200"/>
      <c r="ENN434" s="200"/>
      <c r="EOU434" s="200"/>
      <c r="EOX434" s="200"/>
      <c r="EPA434" s="200"/>
      <c r="EPD434" s="200"/>
      <c r="EPG434" s="200"/>
      <c r="EPH434" s="200"/>
      <c r="EPI434" s="200"/>
      <c r="EPL434" s="200"/>
      <c r="EPO434" s="200"/>
      <c r="EPR434" s="200"/>
      <c r="EPU434" s="200"/>
      <c r="EPW434" s="200"/>
      <c r="EQK434" s="200"/>
      <c r="EQL434" s="200"/>
      <c r="EQM434" s="200"/>
      <c r="EQN434" s="200"/>
      <c r="EQO434" s="200"/>
      <c r="EQP434" s="200"/>
      <c r="EQQ434" s="200"/>
      <c r="EQR434" s="200"/>
      <c r="EQS434" s="200"/>
      <c r="EQT434" s="200"/>
      <c r="EQU434" s="200"/>
      <c r="EQV434" s="200"/>
      <c r="EQW434" s="200"/>
      <c r="EQX434" s="200"/>
      <c r="EQY434" s="200"/>
      <c r="EQZ434" s="200"/>
      <c r="ERA434" s="200"/>
      <c r="ERB434" s="200"/>
      <c r="ERC434" s="200"/>
      <c r="ERI434" s="200"/>
      <c r="ERJ434" s="200"/>
      <c r="ERK434" s="200"/>
      <c r="ERL434" s="200"/>
      <c r="ERM434" s="200"/>
      <c r="ERN434" s="200"/>
      <c r="ERO434" s="200"/>
      <c r="ERQ434" s="200"/>
      <c r="ERR434" s="200"/>
      <c r="ERS434" s="200"/>
      <c r="ERT434" s="200"/>
      <c r="ERU434" s="200"/>
      <c r="ERV434" s="200"/>
      <c r="ERW434" s="200"/>
      <c r="ERX434" s="200"/>
      <c r="ESA434" s="200"/>
      <c r="ESD434" s="200"/>
      <c r="ESG434" s="200"/>
      <c r="ESJ434" s="200"/>
      <c r="ESM434" s="200"/>
      <c r="ESP434" s="200"/>
      <c r="ESY434" s="200"/>
      <c r="ETB434" s="200"/>
      <c r="ETE434" s="200"/>
      <c r="ETH434" s="200"/>
      <c r="ETQ434" s="200"/>
      <c r="ETW434" s="200"/>
      <c r="ETZ434" s="200"/>
      <c r="EUC434" s="200"/>
      <c r="EUF434" s="200"/>
      <c r="EUL434" s="200"/>
      <c r="EUU434" s="200"/>
      <c r="EUW434" s="200"/>
      <c r="EUX434" s="200"/>
      <c r="EUZ434" s="200"/>
      <c r="EVC434" s="200"/>
      <c r="EVF434" s="200"/>
      <c r="EVI434" s="200"/>
      <c r="EVL434" s="200"/>
      <c r="EVO434" s="200"/>
      <c r="EVQ434" s="200"/>
      <c r="EVS434" s="200"/>
      <c r="EVV434" s="200"/>
      <c r="EVY434" s="200"/>
      <c r="EWB434" s="200"/>
      <c r="EWE434" s="200"/>
      <c r="EWH434" s="200"/>
      <c r="EWK434" s="200"/>
      <c r="EWN434" s="200"/>
      <c r="EWP434" s="200"/>
      <c r="EWS434" s="200"/>
      <c r="EWV434" s="200"/>
      <c r="EWY434" s="200"/>
      <c r="EXE434" s="200"/>
      <c r="EXH434" s="200"/>
      <c r="EXJ434" s="200"/>
      <c r="EYQ434" s="200"/>
      <c r="EYT434" s="200"/>
      <c r="EYW434" s="200"/>
      <c r="EYZ434" s="200"/>
      <c r="EZC434" s="200"/>
      <c r="EZD434" s="200"/>
      <c r="EZE434" s="200"/>
      <c r="EZH434" s="200"/>
      <c r="EZK434" s="200"/>
      <c r="EZN434" s="200"/>
      <c r="EZQ434" s="200"/>
      <c r="EZS434" s="200"/>
      <c r="FAG434" s="200"/>
      <c r="FAH434" s="200"/>
      <c r="FAI434" s="200"/>
      <c r="FAJ434" s="200"/>
      <c r="FAK434" s="200"/>
      <c r="FAL434" s="200"/>
      <c r="FAM434" s="200"/>
      <c r="FAN434" s="200"/>
      <c r="FAO434" s="200"/>
      <c r="FAP434" s="200"/>
      <c r="FAQ434" s="200"/>
      <c r="FAR434" s="200"/>
      <c r="FAS434" s="200"/>
      <c r="FAT434" s="200"/>
      <c r="FAU434" s="200"/>
      <c r="FAV434" s="200"/>
      <c r="FAW434" s="200"/>
      <c r="FAX434" s="200"/>
      <c r="FAY434" s="200"/>
      <c r="FBE434" s="200"/>
      <c r="FBF434" s="200"/>
      <c r="FBG434" s="200"/>
      <c r="FBH434" s="200"/>
      <c r="FBI434" s="200"/>
      <c r="FBJ434" s="200"/>
      <c r="FBK434" s="200"/>
      <c r="FBM434" s="200"/>
      <c r="FBN434" s="200"/>
      <c r="FBO434" s="200"/>
      <c r="FBP434" s="200"/>
      <c r="FBQ434" s="200"/>
      <c r="FBR434" s="200"/>
      <c r="FBS434" s="200"/>
      <c r="FBT434" s="200"/>
      <c r="FBW434" s="200"/>
      <c r="FBZ434" s="200"/>
      <c r="FCC434" s="200"/>
      <c r="FCF434" s="200"/>
      <c r="FCI434" s="200"/>
      <c r="FCL434" s="200"/>
      <c r="FCU434" s="200"/>
      <c r="FCX434" s="200"/>
      <c r="FDA434" s="200"/>
      <c r="FDD434" s="200"/>
      <c r="FDM434" s="200"/>
      <c r="FDS434" s="200"/>
      <c r="FDV434" s="200"/>
      <c r="FDY434" s="200"/>
      <c r="FEB434" s="200"/>
      <c r="FEH434" s="200"/>
      <c r="FEQ434" s="200"/>
      <c r="FES434" s="200"/>
      <c r="FET434" s="200"/>
      <c r="FEV434" s="200"/>
      <c r="FEY434" s="200"/>
      <c r="FFB434" s="200"/>
      <c r="FFE434" s="200"/>
      <c r="FFH434" s="200"/>
      <c r="FFK434" s="200"/>
      <c r="FFM434" s="200"/>
      <c r="FFO434" s="200"/>
      <c r="FFR434" s="200"/>
      <c r="FFU434" s="200"/>
      <c r="FFX434" s="200"/>
      <c r="FGA434" s="200"/>
      <c r="FGD434" s="200"/>
      <c r="FGG434" s="200"/>
      <c r="FGJ434" s="200"/>
      <c r="FGL434" s="200"/>
      <c r="FGO434" s="200"/>
      <c r="FGR434" s="200"/>
      <c r="FGU434" s="200"/>
      <c r="FHA434" s="200"/>
      <c r="FHD434" s="200"/>
      <c r="FHF434" s="200"/>
      <c r="FIM434" s="200"/>
      <c r="FIP434" s="200"/>
      <c r="FIS434" s="200"/>
      <c r="FIV434" s="200"/>
      <c r="FIY434" s="200"/>
      <c r="FIZ434" s="200"/>
      <c r="FJA434" s="200"/>
      <c r="FJD434" s="200"/>
      <c r="FJG434" s="200"/>
      <c r="FJJ434" s="200"/>
      <c r="FJM434" s="200"/>
      <c r="FJO434" s="200"/>
      <c r="FKC434" s="200"/>
      <c r="FKD434" s="200"/>
      <c r="FKE434" s="200"/>
      <c r="FKF434" s="200"/>
      <c r="FKG434" s="200"/>
      <c r="FKH434" s="200"/>
      <c r="FKI434" s="200"/>
      <c r="FKJ434" s="200"/>
      <c r="FKK434" s="200"/>
      <c r="FKL434" s="200"/>
      <c r="FKM434" s="200"/>
      <c r="FKN434" s="200"/>
      <c r="FKO434" s="200"/>
      <c r="FKP434" s="200"/>
      <c r="FKQ434" s="200"/>
      <c r="FKR434" s="200"/>
      <c r="FKS434" s="200"/>
      <c r="FKT434" s="200"/>
      <c r="FKU434" s="200"/>
      <c r="FLA434" s="200"/>
      <c r="FLB434" s="200"/>
      <c r="FLC434" s="200"/>
      <c r="FLD434" s="200"/>
      <c r="FLE434" s="200"/>
      <c r="FLF434" s="200"/>
      <c r="FLG434" s="200"/>
      <c r="FLI434" s="200"/>
      <c r="FLJ434" s="200"/>
      <c r="FLK434" s="200"/>
      <c r="FLL434" s="200"/>
      <c r="FLM434" s="200"/>
      <c r="FLN434" s="200"/>
      <c r="FLO434" s="200"/>
      <c r="FLP434" s="200"/>
      <c r="FLS434" s="200"/>
      <c r="FLV434" s="200"/>
      <c r="FLY434" s="200"/>
      <c r="FMB434" s="200"/>
      <c r="FME434" s="200"/>
      <c r="FMH434" s="200"/>
      <c r="FMQ434" s="200"/>
      <c r="FMT434" s="200"/>
      <c r="FMW434" s="200"/>
      <c r="FMZ434" s="200"/>
      <c r="FNI434" s="200"/>
      <c r="FNO434" s="200"/>
      <c r="FNR434" s="200"/>
      <c r="FNU434" s="200"/>
      <c r="FNX434" s="200"/>
      <c r="FOD434" s="200"/>
      <c r="FOM434" s="200"/>
      <c r="FOO434" s="200"/>
      <c r="FOP434" s="200"/>
      <c r="FOR434" s="200"/>
      <c r="FOU434" s="200"/>
      <c r="FOX434" s="200"/>
      <c r="FPA434" s="200"/>
      <c r="FPD434" s="200"/>
      <c r="FPG434" s="200"/>
      <c r="FPI434" s="200"/>
      <c r="FPK434" s="200"/>
      <c r="FPN434" s="200"/>
      <c r="FPQ434" s="200"/>
      <c r="FPT434" s="200"/>
      <c r="FPW434" s="200"/>
      <c r="FPZ434" s="200"/>
      <c r="FQC434" s="200"/>
      <c r="FQF434" s="200"/>
      <c r="FQH434" s="200"/>
      <c r="FQK434" s="200"/>
      <c r="FQN434" s="200"/>
      <c r="FQQ434" s="200"/>
      <c r="FQW434" s="200"/>
      <c r="FQZ434" s="200"/>
      <c r="FRB434" s="200"/>
      <c r="FSI434" s="200"/>
      <c r="FSL434" s="200"/>
      <c r="FSO434" s="200"/>
      <c r="FSR434" s="200"/>
      <c r="FSU434" s="200"/>
      <c r="FSV434" s="200"/>
      <c r="FSW434" s="200"/>
      <c r="FSZ434" s="200"/>
      <c r="FTC434" s="200"/>
      <c r="FTF434" s="200"/>
      <c r="FTI434" s="200"/>
      <c r="FTK434" s="200"/>
      <c r="FTY434" s="200"/>
      <c r="FTZ434" s="200"/>
      <c r="FUA434" s="200"/>
      <c r="FUB434" s="200"/>
      <c r="FUC434" s="200"/>
      <c r="FUD434" s="200"/>
      <c r="FUE434" s="200"/>
      <c r="FUF434" s="200"/>
      <c r="FUG434" s="200"/>
      <c r="FUH434" s="200"/>
      <c r="FUI434" s="200"/>
      <c r="FUJ434" s="200"/>
      <c r="FUK434" s="200"/>
      <c r="FUL434" s="200"/>
      <c r="FUM434" s="200"/>
      <c r="FUN434" s="200"/>
      <c r="FUO434" s="200"/>
      <c r="FUP434" s="200"/>
      <c r="FUQ434" s="200"/>
      <c r="FUW434" s="200"/>
      <c r="FUX434" s="200"/>
      <c r="FUY434" s="200"/>
      <c r="FUZ434" s="200"/>
      <c r="FVA434" s="200"/>
      <c r="FVB434" s="200"/>
      <c r="FVC434" s="200"/>
      <c r="FVE434" s="200"/>
      <c r="FVF434" s="200"/>
      <c r="FVG434" s="200"/>
      <c r="FVH434" s="200"/>
      <c r="FVI434" s="200"/>
      <c r="FVJ434" s="200"/>
      <c r="FVK434" s="200"/>
      <c r="FVL434" s="200"/>
      <c r="FVO434" s="200"/>
      <c r="FVR434" s="200"/>
      <c r="FVU434" s="200"/>
      <c r="FVX434" s="200"/>
      <c r="FWA434" s="200"/>
      <c r="FWD434" s="200"/>
      <c r="FWM434" s="200"/>
      <c r="FWP434" s="200"/>
      <c r="FWS434" s="200"/>
      <c r="FWV434" s="200"/>
      <c r="FXE434" s="200"/>
      <c r="FXK434" s="200"/>
      <c r="FXN434" s="200"/>
      <c r="FXQ434" s="200"/>
      <c r="FXT434" s="200"/>
      <c r="FXZ434" s="200"/>
      <c r="FYI434" s="200"/>
      <c r="FYK434" s="200"/>
      <c r="FYL434" s="200"/>
      <c r="FYN434" s="200"/>
      <c r="FYQ434" s="200"/>
      <c r="FYT434" s="200"/>
      <c r="FYW434" s="200"/>
      <c r="FYZ434" s="200"/>
      <c r="FZC434" s="200"/>
      <c r="FZE434" s="200"/>
      <c r="FZG434" s="200"/>
      <c r="FZJ434" s="200"/>
      <c r="FZM434" s="200"/>
      <c r="FZP434" s="200"/>
      <c r="FZS434" s="200"/>
      <c r="FZV434" s="200"/>
      <c r="FZY434" s="200"/>
      <c r="GAB434" s="200"/>
      <c r="GAD434" s="200"/>
      <c r="GAG434" s="200"/>
      <c r="GAJ434" s="200"/>
      <c r="GAM434" s="200"/>
      <c r="GAS434" s="200"/>
      <c r="GAV434" s="200"/>
      <c r="GAX434" s="200"/>
      <c r="GCE434" s="200"/>
      <c r="GCH434" s="200"/>
      <c r="GCK434" s="200"/>
      <c r="GCN434" s="200"/>
      <c r="GCQ434" s="200"/>
      <c r="GCR434" s="200"/>
      <c r="GCS434" s="200"/>
      <c r="GCV434" s="200"/>
      <c r="GCY434" s="200"/>
      <c r="GDB434" s="200"/>
      <c r="GDE434" s="200"/>
      <c r="GDG434" s="200"/>
      <c r="GDU434" s="200"/>
      <c r="GDV434" s="200"/>
      <c r="GDW434" s="200"/>
      <c r="GDX434" s="200"/>
      <c r="GDY434" s="200"/>
      <c r="GDZ434" s="200"/>
      <c r="GEA434" s="200"/>
      <c r="GEB434" s="200"/>
      <c r="GEC434" s="200"/>
      <c r="GED434" s="200"/>
      <c r="GEE434" s="200"/>
      <c r="GEF434" s="200"/>
      <c r="GEG434" s="200"/>
      <c r="GEH434" s="200"/>
      <c r="GEI434" s="200"/>
      <c r="GEJ434" s="200"/>
      <c r="GEK434" s="200"/>
      <c r="GEL434" s="200"/>
      <c r="GEM434" s="200"/>
      <c r="GES434" s="200"/>
      <c r="GET434" s="200"/>
      <c r="GEU434" s="200"/>
      <c r="GEV434" s="200"/>
      <c r="GEW434" s="200"/>
      <c r="GEX434" s="200"/>
      <c r="GEY434" s="200"/>
      <c r="GFA434" s="200"/>
      <c r="GFB434" s="200"/>
      <c r="GFC434" s="200"/>
      <c r="GFD434" s="200"/>
      <c r="GFE434" s="200"/>
      <c r="GFF434" s="200"/>
      <c r="GFG434" s="200"/>
      <c r="GFH434" s="200"/>
      <c r="GFK434" s="200"/>
      <c r="GFN434" s="200"/>
      <c r="GFQ434" s="200"/>
      <c r="GFT434" s="200"/>
      <c r="GFW434" s="200"/>
      <c r="GFZ434" s="200"/>
      <c r="GGI434" s="200"/>
      <c r="GGL434" s="200"/>
      <c r="GGO434" s="200"/>
      <c r="GGR434" s="200"/>
      <c r="GHA434" s="200"/>
      <c r="GHG434" s="200"/>
      <c r="GHJ434" s="200"/>
      <c r="GHM434" s="200"/>
      <c r="GHP434" s="200"/>
      <c r="GHV434" s="200"/>
      <c r="GIE434" s="200"/>
      <c r="GIG434" s="200"/>
      <c r="GIH434" s="200"/>
      <c r="GIJ434" s="200"/>
      <c r="GIM434" s="200"/>
      <c r="GIP434" s="200"/>
      <c r="GIS434" s="200"/>
      <c r="GIV434" s="200"/>
      <c r="GIY434" s="200"/>
      <c r="GJA434" s="200"/>
      <c r="GJC434" s="200"/>
      <c r="GJF434" s="200"/>
      <c r="GJI434" s="200"/>
      <c r="GJL434" s="200"/>
      <c r="GJO434" s="200"/>
      <c r="GJR434" s="200"/>
      <c r="GJU434" s="200"/>
      <c r="GJX434" s="200"/>
      <c r="GJZ434" s="200"/>
      <c r="GKC434" s="200"/>
      <c r="GKF434" s="200"/>
      <c r="GKI434" s="200"/>
      <c r="GKO434" s="200"/>
      <c r="GKR434" s="200"/>
      <c r="GKT434" s="200"/>
      <c r="GMA434" s="200"/>
      <c r="GMD434" s="200"/>
      <c r="GMG434" s="200"/>
      <c r="GMJ434" s="200"/>
      <c r="GMM434" s="200"/>
      <c r="GMN434" s="200"/>
      <c r="GMO434" s="200"/>
      <c r="GMR434" s="200"/>
      <c r="GMU434" s="200"/>
      <c r="GMX434" s="200"/>
      <c r="GNA434" s="200"/>
      <c r="GNC434" s="200"/>
      <c r="GNQ434" s="200"/>
      <c r="GNR434" s="200"/>
      <c r="GNS434" s="200"/>
      <c r="GNT434" s="200"/>
      <c r="GNU434" s="200"/>
      <c r="GNV434" s="200"/>
      <c r="GNW434" s="200"/>
      <c r="GNX434" s="200"/>
      <c r="GNY434" s="200"/>
      <c r="GNZ434" s="200"/>
      <c r="GOA434" s="200"/>
      <c r="GOB434" s="200"/>
      <c r="GOC434" s="200"/>
      <c r="GOD434" s="200"/>
      <c r="GOE434" s="200"/>
      <c r="GOF434" s="200"/>
      <c r="GOG434" s="200"/>
      <c r="GOH434" s="200"/>
      <c r="GOI434" s="200"/>
      <c r="GOO434" s="200"/>
      <c r="GOP434" s="200"/>
      <c r="GOQ434" s="200"/>
      <c r="GOR434" s="200"/>
      <c r="GOS434" s="200"/>
      <c r="GOT434" s="200"/>
      <c r="GOU434" s="200"/>
      <c r="GOW434" s="200"/>
      <c r="GOX434" s="200"/>
      <c r="GOY434" s="200"/>
      <c r="GOZ434" s="200"/>
      <c r="GPA434" s="200"/>
      <c r="GPB434" s="200"/>
      <c r="GPC434" s="200"/>
      <c r="GPD434" s="200"/>
      <c r="GPG434" s="200"/>
      <c r="GPJ434" s="200"/>
      <c r="GPM434" s="200"/>
      <c r="GPP434" s="200"/>
      <c r="GPS434" s="200"/>
      <c r="GPV434" s="200"/>
      <c r="GQE434" s="200"/>
      <c r="GQH434" s="200"/>
      <c r="GQK434" s="200"/>
      <c r="GQN434" s="200"/>
      <c r="GQW434" s="200"/>
      <c r="GRC434" s="200"/>
      <c r="GRF434" s="200"/>
      <c r="GRI434" s="200"/>
      <c r="GRL434" s="200"/>
      <c r="GRR434" s="200"/>
      <c r="GSA434" s="200"/>
      <c r="GSC434" s="200"/>
      <c r="GSD434" s="200"/>
      <c r="GSF434" s="200"/>
      <c r="GSI434" s="200"/>
      <c r="GSL434" s="200"/>
      <c r="GSO434" s="200"/>
      <c r="GSR434" s="200"/>
      <c r="GSU434" s="200"/>
      <c r="GSW434" s="200"/>
      <c r="GSY434" s="200"/>
      <c r="GTB434" s="200"/>
      <c r="GTE434" s="200"/>
      <c r="GTH434" s="200"/>
      <c r="GTK434" s="200"/>
      <c r="GTN434" s="200"/>
      <c r="GTQ434" s="200"/>
      <c r="GTT434" s="200"/>
      <c r="GTV434" s="200"/>
      <c r="GTY434" s="200"/>
      <c r="GUB434" s="200"/>
      <c r="GUE434" s="200"/>
      <c r="GUK434" s="200"/>
      <c r="GUN434" s="200"/>
      <c r="GUP434" s="200"/>
      <c r="GVW434" s="200"/>
      <c r="GVZ434" s="200"/>
      <c r="GWC434" s="200"/>
      <c r="GWF434" s="200"/>
      <c r="GWI434" s="200"/>
      <c r="GWJ434" s="200"/>
      <c r="GWK434" s="200"/>
      <c r="GWN434" s="200"/>
      <c r="GWQ434" s="200"/>
      <c r="GWT434" s="200"/>
      <c r="GWW434" s="200"/>
      <c r="GWY434" s="200"/>
      <c r="GXM434" s="200"/>
      <c r="GXN434" s="200"/>
      <c r="GXO434" s="200"/>
      <c r="GXP434" s="200"/>
      <c r="GXQ434" s="200"/>
      <c r="GXR434" s="200"/>
      <c r="GXS434" s="200"/>
      <c r="GXT434" s="200"/>
      <c r="GXU434" s="200"/>
      <c r="GXV434" s="200"/>
      <c r="GXW434" s="200"/>
      <c r="GXX434" s="200"/>
      <c r="GXY434" s="200"/>
      <c r="GXZ434" s="200"/>
      <c r="GYA434" s="200"/>
      <c r="GYB434" s="200"/>
      <c r="GYC434" s="200"/>
      <c r="GYD434" s="200"/>
      <c r="GYE434" s="200"/>
      <c r="GYK434" s="200"/>
      <c r="GYL434" s="200"/>
      <c r="GYM434" s="200"/>
      <c r="GYN434" s="200"/>
      <c r="GYO434" s="200"/>
      <c r="GYP434" s="200"/>
      <c r="GYQ434" s="200"/>
      <c r="GYS434" s="200"/>
      <c r="GYT434" s="200"/>
      <c r="GYU434" s="200"/>
      <c r="GYV434" s="200"/>
      <c r="GYW434" s="200"/>
      <c r="GYX434" s="200"/>
      <c r="GYY434" s="200"/>
      <c r="GYZ434" s="200"/>
      <c r="GZC434" s="200"/>
      <c r="GZF434" s="200"/>
      <c r="GZI434" s="200"/>
      <c r="GZL434" s="200"/>
      <c r="GZO434" s="200"/>
      <c r="GZR434" s="200"/>
      <c r="HAA434" s="200"/>
      <c r="HAD434" s="200"/>
      <c r="HAG434" s="200"/>
      <c r="HAJ434" s="200"/>
      <c r="HAS434" s="200"/>
      <c r="HAY434" s="200"/>
      <c r="HBB434" s="200"/>
      <c r="HBE434" s="200"/>
      <c r="HBH434" s="200"/>
      <c r="HBN434" s="200"/>
      <c r="HBW434" s="200"/>
      <c r="HBY434" s="200"/>
      <c r="HBZ434" s="200"/>
      <c r="HCB434" s="200"/>
      <c r="HCE434" s="200"/>
      <c r="HCH434" s="200"/>
      <c r="HCK434" s="200"/>
      <c r="HCN434" s="200"/>
      <c r="HCQ434" s="200"/>
      <c r="HCS434" s="200"/>
      <c r="HCU434" s="200"/>
      <c r="HCX434" s="200"/>
      <c r="HDA434" s="200"/>
      <c r="HDD434" s="200"/>
      <c r="HDG434" s="200"/>
      <c r="HDJ434" s="200"/>
      <c r="HDM434" s="200"/>
      <c r="HDP434" s="200"/>
      <c r="HDR434" s="200"/>
      <c r="HDU434" s="200"/>
      <c r="HDX434" s="200"/>
      <c r="HEA434" s="200"/>
      <c r="HEG434" s="200"/>
      <c r="HEJ434" s="200"/>
      <c r="HEL434" s="200"/>
      <c r="HFS434" s="200"/>
      <c r="HFV434" s="200"/>
      <c r="HFY434" s="200"/>
      <c r="HGB434" s="200"/>
      <c r="HGE434" s="200"/>
      <c r="HGF434" s="200"/>
      <c r="HGG434" s="200"/>
      <c r="HGJ434" s="200"/>
      <c r="HGM434" s="200"/>
      <c r="HGP434" s="200"/>
      <c r="HGS434" s="200"/>
      <c r="HGU434" s="200"/>
      <c r="HHI434" s="200"/>
      <c r="HHJ434" s="200"/>
      <c r="HHK434" s="200"/>
      <c r="HHL434" s="200"/>
      <c r="HHM434" s="200"/>
      <c r="HHN434" s="200"/>
      <c r="HHO434" s="200"/>
      <c r="HHP434" s="200"/>
      <c r="HHQ434" s="200"/>
      <c r="HHR434" s="200"/>
      <c r="HHS434" s="200"/>
      <c r="HHT434" s="200"/>
      <c r="HHU434" s="200"/>
      <c r="HHV434" s="200"/>
      <c r="HHW434" s="200"/>
      <c r="HHX434" s="200"/>
      <c r="HHY434" s="200"/>
      <c r="HHZ434" s="200"/>
      <c r="HIA434" s="200"/>
      <c r="HIG434" s="200"/>
      <c r="HIH434" s="200"/>
      <c r="HII434" s="200"/>
      <c r="HIJ434" s="200"/>
      <c r="HIK434" s="200"/>
      <c r="HIL434" s="200"/>
      <c r="HIM434" s="200"/>
      <c r="HIO434" s="200"/>
      <c r="HIP434" s="200"/>
      <c r="HIQ434" s="200"/>
      <c r="HIR434" s="200"/>
      <c r="HIS434" s="200"/>
      <c r="HIT434" s="200"/>
      <c r="HIU434" s="200"/>
      <c r="HIV434" s="200"/>
      <c r="HIY434" s="200"/>
      <c r="HJB434" s="200"/>
      <c r="HJE434" s="200"/>
      <c r="HJH434" s="200"/>
      <c r="HJK434" s="200"/>
      <c r="HJN434" s="200"/>
      <c r="HJW434" s="200"/>
      <c r="HJZ434" s="200"/>
      <c r="HKC434" s="200"/>
      <c r="HKF434" s="200"/>
      <c r="HKO434" s="200"/>
      <c r="HKU434" s="200"/>
      <c r="HKX434" s="200"/>
      <c r="HLA434" s="200"/>
      <c r="HLD434" s="200"/>
      <c r="HLJ434" s="200"/>
      <c r="HLS434" s="200"/>
      <c r="HLU434" s="200"/>
      <c r="HLV434" s="200"/>
      <c r="HLX434" s="200"/>
      <c r="HMA434" s="200"/>
      <c r="HMD434" s="200"/>
      <c r="HMG434" s="200"/>
      <c r="HMJ434" s="200"/>
      <c r="HMM434" s="200"/>
      <c r="HMO434" s="200"/>
      <c r="HMQ434" s="200"/>
      <c r="HMT434" s="200"/>
      <c r="HMW434" s="200"/>
      <c r="HMZ434" s="200"/>
      <c r="HNC434" s="200"/>
      <c r="HNF434" s="200"/>
      <c r="HNI434" s="200"/>
      <c r="HNL434" s="200"/>
      <c r="HNN434" s="200"/>
      <c r="HNQ434" s="200"/>
      <c r="HNT434" s="200"/>
      <c r="HNW434" s="200"/>
      <c r="HOC434" s="200"/>
      <c r="HOF434" s="200"/>
      <c r="HOH434" s="200"/>
      <c r="HPO434" s="200"/>
      <c r="HPR434" s="200"/>
      <c r="HPU434" s="200"/>
      <c r="HPX434" s="200"/>
      <c r="HQA434" s="200"/>
      <c r="HQB434" s="200"/>
      <c r="HQC434" s="200"/>
      <c r="HQF434" s="200"/>
      <c r="HQI434" s="200"/>
      <c r="HQL434" s="200"/>
      <c r="HQO434" s="200"/>
      <c r="HQQ434" s="200"/>
      <c r="HRE434" s="200"/>
      <c r="HRF434" s="200"/>
      <c r="HRG434" s="200"/>
      <c r="HRH434" s="200"/>
      <c r="HRI434" s="200"/>
      <c r="HRJ434" s="200"/>
      <c r="HRK434" s="200"/>
      <c r="HRL434" s="200"/>
      <c r="HRM434" s="200"/>
      <c r="HRN434" s="200"/>
      <c r="HRO434" s="200"/>
      <c r="HRP434" s="200"/>
      <c r="HRQ434" s="200"/>
      <c r="HRR434" s="200"/>
      <c r="HRS434" s="200"/>
      <c r="HRT434" s="200"/>
      <c r="HRU434" s="200"/>
      <c r="HRV434" s="200"/>
      <c r="HRW434" s="200"/>
      <c r="HSC434" s="200"/>
      <c r="HSD434" s="200"/>
      <c r="HSE434" s="200"/>
      <c r="HSF434" s="200"/>
      <c r="HSG434" s="200"/>
      <c r="HSH434" s="200"/>
      <c r="HSI434" s="200"/>
      <c r="HSK434" s="200"/>
      <c r="HSL434" s="200"/>
      <c r="HSM434" s="200"/>
      <c r="HSN434" s="200"/>
      <c r="HSO434" s="200"/>
      <c r="HSP434" s="200"/>
      <c r="HSQ434" s="200"/>
      <c r="HSR434" s="200"/>
      <c r="HSU434" s="200"/>
      <c r="HSX434" s="200"/>
      <c r="HTA434" s="200"/>
      <c r="HTD434" s="200"/>
      <c r="HTG434" s="200"/>
      <c r="HTJ434" s="200"/>
      <c r="HTS434" s="200"/>
      <c r="HTV434" s="200"/>
      <c r="HTY434" s="200"/>
      <c r="HUB434" s="200"/>
      <c r="HUK434" s="200"/>
      <c r="HUQ434" s="200"/>
      <c r="HUT434" s="200"/>
      <c r="HUW434" s="200"/>
      <c r="HUZ434" s="200"/>
      <c r="HVF434" s="200"/>
      <c r="HVO434" s="200"/>
      <c r="HVQ434" s="200"/>
      <c r="HVR434" s="200"/>
      <c r="HVT434" s="200"/>
      <c r="HVW434" s="200"/>
      <c r="HVZ434" s="200"/>
      <c r="HWC434" s="200"/>
      <c r="HWF434" s="200"/>
      <c r="HWI434" s="200"/>
      <c r="HWK434" s="200"/>
      <c r="HWM434" s="200"/>
      <c r="HWP434" s="200"/>
      <c r="HWS434" s="200"/>
      <c r="HWV434" s="200"/>
      <c r="HWY434" s="200"/>
      <c r="HXB434" s="200"/>
      <c r="HXE434" s="200"/>
      <c r="HXH434" s="200"/>
      <c r="HXJ434" s="200"/>
      <c r="HXM434" s="200"/>
      <c r="HXP434" s="200"/>
      <c r="HXS434" s="200"/>
      <c r="HXY434" s="200"/>
      <c r="HYB434" s="200"/>
      <c r="HYD434" s="200"/>
      <c r="HZK434" s="200"/>
      <c r="HZN434" s="200"/>
      <c r="HZQ434" s="200"/>
      <c r="HZT434" s="200"/>
      <c r="HZW434" s="200"/>
      <c r="HZX434" s="200"/>
      <c r="HZY434" s="200"/>
      <c r="IAB434" s="200"/>
      <c r="IAE434" s="200"/>
      <c r="IAH434" s="200"/>
      <c r="IAK434" s="200"/>
      <c r="IAM434" s="200"/>
      <c r="IBA434" s="200"/>
      <c r="IBB434" s="200"/>
      <c r="IBC434" s="200"/>
      <c r="IBD434" s="200"/>
      <c r="IBE434" s="200"/>
      <c r="IBF434" s="200"/>
      <c r="IBG434" s="200"/>
      <c r="IBH434" s="200"/>
      <c r="IBI434" s="200"/>
      <c r="IBJ434" s="200"/>
      <c r="IBK434" s="200"/>
      <c r="IBL434" s="200"/>
      <c r="IBM434" s="200"/>
      <c r="IBN434" s="200"/>
      <c r="IBO434" s="200"/>
      <c r="IBP434" s="200"/>
      <c r="IBQ434" s="200"/>
      <c r="IBR434" s="200"/>
      <c r="IBS434" s="200"/>
      <c r="IBY434" s="200"/>
      <c r="IBZ434" s="200"/>
      <c r="ICA434" s="200"/>
      <c r="ICB434" s="200"/>
      <c r="ICC434" s="200"/>
      <c r="ICD434" s="200"/>
      <c r="ICE434" s="200"/>
      <c r="ICG434" s="200"/>
      <c r="ICH434" s="200"/>
      <c r="ICI434" s="200"/>
      <c r="ICJ434" s="200"/>
      <c r="ICK434" s="200"/>
      <c r="ICL434" s="200"/>
      <c r="ICM434" s="200"/>
      <c r="ICN434" s="200"/>
      <c r="ICQ434" s="200"/>
      <c r="ICT434" s="200"/>
      <c r="ICW434" s="200"/>
      <c r="ICZ434" s="200"/>
      <c r="IDC434" s="200"/>
      <c r="IDF434" s="200"/>
      <c r="IDO434" s="200"/>
      <c r="IDR434" s="200"/>
      <c r="IDU434" s="200"/>
      <c r="IDX434" s="200"/>
      <c r="IEG434" s="200"/>
      <c r="IEM434" s="200"/>
      <c r="IEP434" s="200"/>
      <c r="IES434" s="200"/>
      <c r="IEV434" s="200"/>
      <c r="IFB434" s="200"/>
      <c r="IFK434" s="200"/>
      <c r="IFM434" s="200"/>
      <c r="IFN434" s="200"/>
      <c r="IFP434" s="200"/>
      <c r="IFS434" s="200"/>
      <c r="IFV434" s="200"/>
      <c r="IFY434" s="200"/>
      <c r="IGB434" s="200"/>
      <c r="IGE434" s="200"/>
      <c r="IGG434" s="200"/>
      <c r="IGI434" s="200"/>
      <c r="IGL434" s="200"/>
      <c r="IGO434" s="200"/>
      <c r="IGR434" s="200"/>
      <c r="IGU434" s="200"/>
      <c r="IGX434" s="200"/>
      <c r="IHA434" s="200"/>
      <c r="IHD434" s="200"/>
      <c r="IHF434" s="200"/>
      <c r="IHI434" s="200"/>
      <c r="IHL434" s="200"/>
      <c r="IHO434" s="200"/>
      <c r="IHU434" s="200"/>
      <c r="IHX434" s="200"/>
      <c r="IHZ434" s="200"/>
      <c r="IJG434" s="200"/>
      <c r="IJJ434" s="200"/>
      <c r="IJM434" s="200"/>
      <c r="IJP434" s="200"/>
      <c r="IJS434" s="200"/>
      <c r="IJT434" s="200"/>
      <c r="IJU434" s="200"/>
      <c r="IJX434" s="200"/>
      <c r="IKA434" s="200"/>
      <c r="IKD434" s="200"/>
      <c r="IKG434" s="200"/>
      <c r="IKI434" s="200"/>
      <c r="IKW434" s="200"/>
      <c r="IKX434" s="200"/>
      <c r="IKY434" s="200"/>
      <c r="IKZ434" s="200"/>
      <c r="ILA434" s="200"/>
      <c r="ILB434" s="200"/>
      <c r="ILC434" s="200"/>
      <c r="ILD434" s="200"/>
      <c r="ILE434" s="200"/>
      <c r="ILF434" s="200"/>
      <c r="ILG434" s="200"/>
      <c r="ILH434" s="200"/>
      <c r="ILI434" s="200"/>
      <c r="ILJ434" s="200"/>
      <c r="ILK434" s="200"/>
      <c r="ILL434" s="200"/>
      <c r="ILM434" s="200"/>
      <c r="ILN434" s="200"/>
      <c r="ILO434" s="200"/>
      <c r="ILU434" s="200"/>
      <c r="ILV434" s="200"/>
      <c r="ILW434" s="200"/>
      <c r="ILX434" s="200"/>
      <c r="ILY434" s="200"/>
      <c r="ILZ434" s="200"/>
      <c r="IMA434" s="200"/>
      <c r="IMC434" s="200"/>
      <c r="IMD434" s="200"/>
      <c r="IME434" s="200"/>
      <c r="IMF434" s="200"/>
      <c r="IMG434" s="200"/>
      <c r="IMH434" s="200"/>
      <c r="IMI434" s="200"/>
      <c r="IMJ434" s="200"/>
      <c r="IMM434" s="200"/>
      <c r="IMP434" s="200"/>
      <c r="IMS434" s="200"/>
      <c r="IMV434" s="200"/>
      <c r="IMY434" s="200"/>
      <c r="INB434" s="200"/>
      <c r="INK434" s="200"/>
      <c r="INN434" s="200"/>
      <c r="INQ434" s="200"/>
      <c r="INT434" s="200"/>
      <c r="IOC434" s="200"/>
      <c r="IOI434" s="200"/>
      <c r="IOL434" s="200"/>
      <c r="IOO434" s="200"/>
      <c r="IOR434" s="200"/>
      <c r="IOX434" s="200"/>
      <c r="IPG434" s="200"/>
      <c r="IPI434" s="200"/>
      <c r="IPJ434" s="200"/>
      <c r="IPL434" s="200"/>
      <c r="IPO434" s="200"/>
      <c r="IPR434" s="200"/>
      <c r="IPU434" s="200"/>
      <c r="IPX434" s="200"/>
      <c r="IQA434" s="200"/>
      <c r="IQC434" s="200"/>
      <c r="IQE434" s="200"/>
      <c r="IQH434" s="200"/>
      <c r="IQK434" s="200"/>
      <c r="IQN434" s="200"/>
      <c r="IQQ434" s="200"/>
      <c r="IQT434" s="200"/>
      <c r="IQW434" s="200"/>
      <c r="IQZ434" s="200"/>
      <c r="IRB434" s="200"/>
      <c r="IRE434" s="200"/>
      <c r="IRH434" s="200"/>
      <c r="IRK434" s="200"/>
      <c r="IRQ434" s="200"/>
      <c r="IRT434" s="200"/>
      <c r="IRV434" s="200"/>
      <c r="ITC434" s="200"/>
      <c r="ITF434" s="200"/>
      <c r="ITI434" s="200"/>
      <c r="ITL434" s="200"/>
      <c r="ITO434" s="200"/>
      <c r="ITP434" s="200"/>
      <c r="ITQ434" s="200"/>
      <c r="ITT434" s="200"/>
      <c r="ITW434" s="200"/>
      <c r="ITZ434" s="200"/>
      <c r="IUC434" s="200"/>
      <c r="IUE434" s="200"/>
      <c r="IUS434" s="200"/>
      <c r="IUT434" s="200"/>
      <c r="IUU434" s="200"/>
      <c r="IUV434" s="200"/>
      <c r="IUW434" s="200"/>
      <c r="IUX434" s="200"/>
      <c r="IUY434" s="200"/>
      <c r="IUZ434" s="200"/>
      <c r="IVA434" s="200"/>
      <c r="IVB434" s="200"/>
      <c r="IVC434" s="200"/>
      <c r="IVD434" s="200"/>
      <c r="IVE434" s="200"/>
      <c r="IVF434" s="200"/>
      <c r="IVG434" s="200"/>
      <c r="IVH434" s="200"/>
      <c r="IVI434" s="200"/>
      <c r="IVJ434" s="200"/>
      <c r="IVK434" s="200"/>
      <c r="IVQ434" s="200"/>
      <c r="IVR434" s="200"/>
      <c r="IVS434" s="200"/>
      <c r="IVT434" s="200"/>
      <c r="IVU434" s="200"/>
      <c r="IVV434" s="200"/>
      <c r="IVW434" s="200"/>
      <c r="IVY434" s="200"/>
      <c r="IVZ434" s="200"/>
      <c r="IWA434" s="200"/>
      <c r="IWB434" s="200"/>
      <c r="IWC434" s="200"/>
      <c r="IWD434" s="200"/>
      <c r="IWE434" s="200"/>
      <c r="IWF434" s="200"/>
      <c r="IWI434" s="200"/>
      <c r="IWL434" s="200"/>
      <c r="IWO434" s="200"/>
      <c r="IWR434" s="200"/>
      <c r="IWU434" s="200"/>
      <c r="IWX434" s="200"/>
      <c r="IXG434" s="200"/>
      <c r="IXJ434" s="200"/>
      <c r="IXM434" s="200"/>
      <c r="IXP434" s="200"/>
      <c r="IXY434" s="200"/>
      <c r="IYE434" s="200"/>
      <c r="IYH434" s="200"/>
      <c r="IYK434" s="200"/>
      <c r="IYN434" s="200"/>
      <c r="IYT434" s="200"/>
      <c r="IZC434" s="200"/>
      <c r="IZE434" s="200"/>
      <c r="IZF434" s="200"/>
      <c r="IZH434" s="200"/>
      <c r="IZK434" s="200"/>
      <c r="IZN434" s="200"/>
      <c r="IZQ434" s="200"/>
      <c r="IZT434" s="200"/>
      <c r="IZW434" s="200"/>
      <c r="IZY434" s="200"/>
      <c r="JAA434" s="200"/>
      <c r="JAD434" s="200"/>
      <c r="JAG434" s="200"/>
      <c r="JAJ434" s="200"/>
      <c r="JAM434" s="200"/>
      <c r="JAP434" s="200"/>
      <c r="JAS434" s="200"/>
      <c r="JAV434" s="200"/>
      <c r="JAX434" s="200"/>
      <c r="JBA434" s="200"/>
      <c r="JBD434" s="200"/>
      <c r="JBG434" s="200"/>
      <c r="JBM434" s="200"/>
      <c r="JBP434" s="200"/>
      <c r="JBR434" s="200"/>
      <c r="JCY434" s="200"/>
      <c r="JDB434" s="200"/>
      <c r="JDE434" s="200"/>
      <c r="JDH434" s="200"/>
      <c r="JDK434" s="200"/>
      <c r="JDL434" s="200"/>
      <c r="JDM434" s="200"/>
      <c r="JDP434" s="200"/>
      <c r="JDS434" s="200"/>
      <c r="JDV434" s="200"/>
      <c r="JDY434" s="200"/>
      <c r="JEA434" s="200"/>
      <c r="JEO434" s="200"/>
      <c r="JEP434" s="200"/>
      <c r="JEQ434" s="200"/>
      <c r="JER434" s="200"/>
      <c r="JES434" s="200"/>
      <c r="JET434" s="200"/>
      <c r="JEU434" s="200"/>
      <c r="JEV434" s="200"/>
      <c r="JEW434" s="200"/>
      <c r="JEX434" s="200"/>
      <c r="JEY434" s="200"/>
      <c r="JEZ434" s="200"/>
      <c r="JFA434" s="200"/>
      <c r="JFB434" s="200"/>
      <c r="JFC434" s="200"/>
      <c r="JFD434" s="200"/>
      <c r="JFE434" s="200"/>
      <c r="JFF434" s="200"/>
      <c r="JFG434" s="200"/>
      <c r="JFM434" s="200"/>
      <c r="JFN434" s="200"/>
      <c r="JFO434" s="200"/>
      <c r="JFP434" s="200"/>
      <c r="JFQ434" s="200"/>
      <c r="JFR434" s="200"/>
      <c r="JFS434" s="200"/>
      <c r="JFU434" s="200"/>
      <c r="JFV434" s="200"/>
      <c r="JFW434" s="200"/>
      <c r="JFX434" s="200"/>
      <c r="JFY434" s="200"/>
      <c r="JFZ434" s="200"/>
      <c r="JGA434" s="200"/>
      <c r="JGB434" s="200"/>
      <c r="JGE434" s="200"/>
      <c r="JGH434" s="200"/>
      <c r="JGK434" s="200"/>
      <c r="JGN434" s="200"/>
      <c r="JGQ434" s="200"/>
      <c r="JGT434" s="200"/>
      <c r="JHC434" s="200"/>
      <c r="JHF434" s="200"/>
      <c r="JHI434" s="200"/>
      <c r="JHL434" s="200"/>
      <c r="JHU434" s="200"/>
      <c r="JIA434" s="200"/>
      <c r="JID434" s="200"/>
      <c r="JIG434" s="200"/>
      <c r="JIJ434" s="200"/>
      <c r="JIP434" s="200"/>
      <c r="JIY434" s="200"/>
      <c r="JJA434" s="200"/>
      <c r="JJB434" s="200"/>
      <c r="JJD434" s="200"/>
      <c r="JJG434" s="200"/>
      <c r="JJJ434" s="200"/>
      <c r="JJM434" s="200"/>
      <c r="JJP434" s="200"/>
      <c r="JJS434" s="200"/>
      <c r="JJU434" s="200"/>
      <c r="JJW434" s="200"/>
      <c r="JJZ434" s="200"/>
      <c r="JKC434" s="200"/>
      <c r="JKF434" s="200"/>
      <c r="JKI434" s="200"/>
      <c r="JKL434" s="200"/>
      <c r="JKO434" s="200"/>
      <c r="JKR434" s="200"/>
      <c r="JKT434" s="200"/>
      <c r="JKW434" s="200"/>
      <c r="JKZ434" s="200"/>
      <c r="JLC434" s="200"/>
      <c r="JLI434" s="200"/>
      <c r="JLL434" s="200"/>
      <c r="JLN434" s="200"/>
      <c r="JMU434" s="200"/>
      <c r="JMX434" s="200"/>
      <c r="JNA434" s="200"/>
      <c r="JND434" s="200"/>
      <c r="JNG434" s="200"/>
      <c r="JNH434" s="200"/>
      <c r="JNI434" s="200"/>
      <c r="JNL434" s="200"/>
      <c r="JNO434" s="200"/>
      <c r="JNR434" s="200"/>
      <c r="JNU434" s="200"/>
      <c r="JNW434" s="200"/>
      <c r="JOK434" s="200"/>
      <c r="JOL434" s="200"/>
      <c r="JOM434" s="200"/>
      <c r="JON434" s="200"/>
      <c r="JOO434" s="200"/>
      <c r="JOP434" s="200"/>
      <c r="JOQ434" s="200"/>
      <c r="JOR434" s="200"/>
      <c r="JOS434" s="200"/>
      <c r="JOT434" s="200"/>
      <c r="JOU434" s="200"/>
      <c r="JOV434" s="200"/>
      <c r="JOW434" s="200"/>
      <c r="JOX434" s="200"/>
      <c r="JOY434" s="200"/>
      <c r="JOZ434" s="200"/>
      <c r="JPA434" s="200"/>
      <c r="JPB434" s="200"/>
      <c r="JPC434" s="200"/>
      <c r="JPI434" s="200"/>
      <c r="JPJ434" s="200"/>
      <c r="JPK434" s="200"/>
      <c r="JPL434" s="200"/>
      <c r="JPM434" s="200"/>
      <c r="JPN434" s="200"/>
      <c r="JPO434" s="200"/>
      <c r="JPQ434" s="200"/>
      <c r="JPR434" s="200"/>
      <c r="JPS434" s="200"/>
      <c r="JPT434" s="200"/>
      <c r="JPU434" s="200"/>
      <c r="JPV434" s="200"/>
      <c r="JPW434" s="200"/>
      <c r="JPX434" s="200"/>
      <c r="JQA434" s="200"/>
      <c r="JQD434" s="200"/>
      <c r="JQG434" s="200"/>
      <c r="JQJ434" s="200"/>
      <c r="JQM434" s="200"/>
      <c r="JQP434" s="200"/>
      <c r="JQY434" s="200"/>
      <c r="JRB434" s="200"/>
      <c r="JRE434" s="200"/>
      <c r="JRH434" s="200"/>
      <c r="JRQ434" s="200"/>
      <c r="JRW434" s="200"/>
      <c r="JRZ434" s="200"/>
      <c r="JSC434" s="200"/>
      <c r="JSF434" s="200"/>
      <c r="JSL434" s="200"/>
      <c r="JSU434" s="200"/>
      <c r="JSW434" s="200"/>
      <c r="JSX434" s="200"/>
      <c r="JSZ434" s="200"/>
      <c r="JTC434" s="200"/>
      <c r="JTF434" s="200"/>
      <c r="JTI434" s="200"/>
      <c r="JTL434" s="200"/>
      <c r="JTO434" s="200"/>
      <c r="JTQ434" s="200"/>
      <c r="JTS434" s="200"/>
      <c r="JTV434" s="200"/>
      <c r="JTY434" s="200"/>
      <c r="JUB434" s="200"/>
      <c r="JUE434" s="200"/>
      <c r="JUH434" s="200"/>
      <c r="JUK434" s="200"/>
      <c r="JUN434" s="200"/>
      <c r="JUP434" s="200"/>
      <c r="JUS434" s="200"/>
      <c r="JUV434" s="200"/>
      <c r="JUY434" s="200"/>
      <c r="JVE434" s="200"/>
      <c r="JVH434" s="200"/>
      <c r="JVJ434" s="200"/>
      <c r="JWQ434" s="200"/>
      <c r="JWT434" s="200"/>
      <c r="JWW434" s="200"/>
      <c r="JWZ434" s="200"/>
      <c r="JXC434" s="200"/>
      <c r="JXD434" s="200"/>
      <c r="JXE434" s="200"/>
      <c r="JXH434" s="200"/>
      <c r="JXK434" s="200"/>
      <c r="JXN434" s="200"/>
      <c r="JXQ434" s="200"/>
      <c r="JXS434" s="200"/>
      <c r="JYG434" s="200"/>
      <c r="JYH434" s="200"/>
      <c r="JYI434" s="200"/>
      <c r="JYJ434" s="200"/>
      <c r="JYK434" s="200"/>
      <c r="JYL434" s="200"/>
      <c r="JYM434" s="200"/>
      <c r="JYN434" s="200"/>
      <c r="JYO434" s="200"/>
      <c r="JYP434" s="200"/>
      <c r="JYQ434" s="200"/>
      <c r="JYR434" s="200"/>
      <c r="JYS434" s="200"/>
      <c r="JYT434" s="200"/>
      <c r="JYU434" s="200"/>
      <c r="JYV434" s="200"/>
      <c r="JYW434" s="200"/>
      <c r="JYX434" s="200"/>
      <c r="JYY434" s="200"/>
      <c r="JZE434" s="200"/>
      <c r="JZF434" s="200"/>
      <c r="JZG434" s="200"/>
      <c r="JZH434" s="200"/>
      <c r="JZI434" s="200"/>
      <c r="JZJ434" s="200"/>
      <c r="JZK434" s="200"/>
      <c r="JZM434" s="200"/>
      <c r="JZN434" s="200"/>
      <c r="JZO434" s="200"/>
      <c r="JZP434" s="200"/>
      <c r="JZQ434" s="200"/>
      <c r="JZR434" s="200"/>
      <c r="JZS434" s="200"/>
      <c r="JZT434" s="200"/>
      <c r="JZW434" s="200"/>
      <c r="JZZ434" s="200"/>
      <c r="KAC434" s="200"/>
      <c r="KAF434" s="200"/>
      <c r="KAI434" s="200"/>
      <c r="KAL434" s="200"/>
      <c r="KAU434" s="200"/>
      <c r="KAX434" s="200"/>
      <c r="KBA434" s="200"/>
      <c r="KBD434" s="200"/>
      <c r="KBM434" s="200"/>
      <c r="KBS434" s="200"/>
      <c r="KBV434" s="200"/>
      <c r="KBY434" s="200"/>
      <c r="KCB434" s="200"/>
      <c r="KCH434" s="200"/>
      <c r="KCQ434" s="200"/>
      <c r="KCS434" s="200"/>
      <c r="KCT434" s="200"/>
      <c r="KCV434" s="200"/>
      <c r="KCY434" s="200"/>
      <c r="KDB434" s="200"/>
      <c r="KDE434" s="200"/>
      <c r="KDH434" s="200"/>
      <c r="KDK434" s="200"/>
      <c r="KDM434" s="200"/>
      <c r="KDO434" s="200"/>
      <c r="KDR434" s="200"/>
      <c r="KDU434" s="200"/>
      <c r="KDX434" s="200"/>
      <c r="KEA434" s="200"/>
      <c r="KED434" s="200"/>
      <c r="KEG434" s="200"/>
      <c r="KEJ434" s="200"/>
      <c r="KEL434" s="200"/>
      <c r="KEO434" s="200"/>
      <c r="KER434" s="200"/>
      <c r="KEU434" s="200"/>
      <c r="KFA434" s="200"/>
      <c r="KFD434" s="200"/>
      <c r="KFF434" s="200"/>
      <c r="KGM434" s="200"/>
      <c r="KGP434" s="200"/>
      <c r="KGS434" s="200"/>
      <c r="KGV434" s="200"/>
      <c r="KGY434" s="200"/>
      <c r="KGZ434" s="200"/>
      <c r="KHA434" s="200"/>
      <c r="KHD434" s="200"/>
      <c r="KHG434" s="200"/>
      <c r="KHJ434" s="200"/>
      <c r="KHM434" s="200"/>
      <c r="KHO434" s="200"/>
      <c r="KIC434" s="200"/>
      <c r="KID434" s="200"/>
      <c r="KIE434" s="200"/>
      <c r="KIF434" s="200"/>
      <c r="KIG434" s="200"/>
      <c r="KIH434" s="200"/>
      <c r="KII434" s="200"/>
      <c r="KIJ434" s="200"/>
      <c r="KIK434" s="200"/>
      <c r="KIL434" s="200"/>
      <c r="KIM434" s="200"/>
      <c r="KIN434" s="200"/>
      <c r="KIO434" s="200"/>
      <c r="KIP434" s="200"/>
      <c r="KIQ434" s="200"/>
      <c r="KIR434" s="200"/>
      <c r="KIS434" s="200"/>
      <c r="KIT434" s="200"/>
      <c r="KIU434" s="200"/>
      <c r="KJA434" s="200"/>
      <c r="KJB434" s="200"/>
      <c r="KJC434" s="200"/>
      <c r="KJD434" s="200"/>
      <c r="KJE434" s="200"/>
      <c r="KJF434" s="200"/>
      <c r="KJG434" s="200"/>
      <c r="KJI434" s="200"/>
      <c r="KJJ434" s="200"/>
      <c r="KJK434" s="200"/>
      <c r="KJL434" s="200"/>
      <c r="KJM434" s="200"/>
      <c r="KJN434" s="200"/>
      <c r="KJO434" s="200"/>
      <c r="KJP434" s="200"/>
      <c r="KJS434" s="200"/>
      <c r="KJV434" s="200"/>
      <c r="KJY434" s="200"/>
      <c r="KKB434" s="200"/>
      <c r="KKE434" s="200"/>
      <c r="KKH434" s="200"/>
      <c r="KKQ434" s="200"/>
      <c r="KKT434" s="200"/>
      <c r="KKW434" s="200"/>
      <c r="KKZ434" s="200"/>
      <c r="KLI434" s="200"/>
      <c r="KLO434" s="200"/>
      <c r="KLR434" s="200"/>
      <c r="KLU434" s="200"/>
      <c r="KLX434" s="200"/>
      <c r="KMD434" s="200"/>
      <c r="KMM434" s="200"/>
      <c r="KMO434" s="200"/>
      <c r="KMP434" s="200"/>
      <c r="KMR434" s="200"/>
      <c r="KMU434" s="200"/>
      <c r="KMX434" s="200"/>
      <c r="KNA434" s="200"/>
      <c r="KND434" s="200"/>
      <c r="KNG434" s="200"/>
      <c r="KNI434" s="200"/>
      <c r="KNK434" s="200"/>
      <c r="KNN434" s="200"/>
      <c r="KNQ434" s="200"/>
      <c r="KNT434" s="200"/>
      <c r="KNW434" s="200"/>
      <c r="KNZ434" s="200"/>
      <c r="KOC434" s="200"/>
      <c r="KOF434" s="200"/>
      <c r="KOH434" s="200"/>
      <c r="KOK434" s="200"/>
      <c r="KON434" s="200"/>
      <c r="KOQ434" s="200"/>
      <c r="KOW434" s="200"/>
      <c r="KOZ434" s="200"/>
      <c r="KPB434" s="200"/>
      <c r="KQI434" s="200"/>
      <c r="KQL434" s="200"/>
      <c r="KQO434" s="200"/>
      <c r="KQR434" s="200"/>
      <c r="KQU434" s="200"/>
      <c r="KQV434" s="200"/>
      <c r="KQW434" s="200"/>
      <c r="KQZ434" s="200"/>
      <c r="KRC434" s="200"/>
      <c r="KRF434" s="200"/>
      <c r="KRI434" s="200"/>
      <c r="KRK434" s="200"/>
      <c r="KRY434" s="200"/>
      <c r="KRZ434" s="200"/>
      <c r="KSA434" s="200"/>
      <c r="KSB434" s="200"/>
      <c r="KSC434" s="200"/>
      <c r="KSD434" s="200"/>
      <c r="KSE434" s="200"/>
      <c r="KSF434" s="200"/>
      <c r="KSG434" s="200"/>
      <c r="KSH434" s="200"/>
      <c r="KSI434" s="200"/>
      <c r="KSJ434" s="200"/>
      <c r="KSK434" s="200"/>
      <c r="KSL434" s="200"/>
      <c r="KSM434" s="200"/>
      <c r="KSN434" s="200"/>
      <c r="KSO434" s="200"/>
      <c r="KSP434" s="200"/>
      <c r="KSQ434" s="200"/>
      <c r="KSW434" s="200"/>
      <c r="KSX434" s="200"/>
      <c r="KSY434" s="200"/>
      <c r="KSZ434" s="200"/>
      <c r="KTA434" s="200"/>
      <c r="KTB434" s="200"/>
      <c r="KTC434" s="200"/>
      <c r="KTE434" s="200"/>
      <c r="KTF434" s="200"/>
      <c r="KTG434" s="200"/>
      <c r="KTH434" s="200"/>
      <c r="KTI434" s="200"/>
      <c r="KTJ434" s="200"/>
      <c r="KTK434" s="200"/>
      <c r="KTL434" s="200"/>
      <c r="KTO434" s="200"/>
      <c r="KTR434" s="200"/>
      <c r="KTU434" s="200"/>
      <c r="KTX434" s="200"/>
      <c r="KUA434" s="200"/>
      <c r="KUD434" s="200"/>
      <c r="KUM434" s="200"/>
      <c r="KUP434" s="200"/>
      <c r="KUS434" s="200"/>
      <c r="KUV434" s="200"/>
      <c r="KVE434" s="200"/>
      <c r="KVK434" s="200"/>
      <c r="KVN434" s="200"/>
      <c r="KVQ434" s="200"/>
      <c r="KVT434" s="200"/>
      <c r="KVZ434" s="200"/>
      <c r="KWI434" s="200"/>
      <c r="KWK434" s="200"/>
      <c r="KWL434" s="200"/>
      <c r="KWN434" s="200"/>
      <c r="KWQ434" s="200"/>
      <c r="KWT434" s="200"/>
      <c r="KWW434" s="200"/>
      <c r="KWZ434" s="200"/>
      <c r="KXC434" s="200"/>
      <c r="KXE434" s="200"/>
      <c r="KXG434" s="200"/>
      <c r="KXJ434" s="200"/>
      <c r="KXM434" s="200"/>
      <c r="KXP434" s="200"/>
      <c r="KXS434" s="200"/>
      <c r="KXV434" s="200"/>
      <c r="KXY434" s="200"/>
      <c r="KYB434" s="200"/>
      <c r="KYD434" s="200"/>
      <c r="KYG434" s="200"/>
      <c r="KYJ434" s="200"/>
      <c r="KYM434" s="200"/>
      <c r="KYS434" s="200"/>
      <c r="KYV434" s="200"/>
      <c r="KYX434" s="200"/>
      <c r="LAE434" s="200"/>
      <c r="LAH434" s="200"/>
      <c r="LAK434" s="200"/>
      <c r="LAN434" s="200"/>
      <c r="LAQ434" s="200"/>
      <c r="LAR434" s="200"/>
      <c r="LAS434" s="200"/>
      <c r="LAV434" s="200"/>
      <c r="LAY434" s="200"/>
      <c r="LBB434" s="200"/>
      <c r="LBE434" s="200"/>
      <c r="LBG434" s="200"/>
      <c r="LBU434" s="200"/>
      <c r="LBV434" s="200"/>
      <c r="LBW434" s="200"/>
      <c r="LBX434" s="200"/>
      <c r="LBY434" s="200"/>
      <c r="LBZ434" s="200"/>
      <c r="LCA434" s="200"/>
      <c r="LCB434" s="200"/>
      <c r="LCC434" s="200"/>
      <c r="LCD434" s="200"/>
      <c r="LCE434" s="200"/>
      <c r="LCF434" s="200"/>
      <c r="LCG434" s="200"/>
      <c r="LCH434" s="200"/>
      <c r="LCI434" s="200"/>
      <c r="LCJ434" s="200"/>
      <c r="LCK434" s="200"/>
      <c r="LCL434" s="200"/>
      <c r="LCM434" s="200"/>
      <c r="LCS434" s="200"/>
      <c r="LCT434" s="200"/>
      <c r="LCU434" s="200"/>
      <c r="LCV434" s="200"/>
      <c r="LCW434" s="200"/>
      <c r="LCX434" s="200"/>
      <c r="LCY434" s="200"/>
      <c r="LDA434" s="200"/>
      <c r="LDB434" s="200"/>
      <c r="LDC434" s="200"/>
      <c r="LDD434" s="200"/>
      <c r="LDE434" s="200"/>
      <c r="LDF434" s="200"/>
      <c r="LDG434" s="200"/>
      <c r="LDH434" s="200"/>
      <c r="LDK434" s="200"/>
      <c r="LDN434" s="200"/>
      <c r="LDQ434" s="200"/>
      <c r="LDT434" s="200"/>
      <c r="LDW434" s="200"/>
      <c r="LDZ434" s="200"/>
      <c r="LEI434" s="200"/>
      <c r="LEL434" s="200"/>
      <c r="LEO434" s="200"/>
      <c r="LER434" s="200"/>
      <c r="LFA434" s="200"/>
      <c r="LFG434" s="200"/>
      <c r="LFJ434" s="200"/>
      <c r="LFM434" s="200"/>
      <c r="LFP434" s="200"/>
      <c r="LFV434" s="200"/>
      <c r="LGE434" s="200"/>
      <c r="LGG434" s="200"/>
      <c r="LGH434" s="200"/>
      <c r="LGJ434" s="200"/>
      <c r="LGM434" s="200"/>
      <c r="LGP434" s="200"/>
      <c r="LGS434" s="200"/>
      <c r="LGV434" s="200"/>
      <c r="LGY434" s="200"/>
      <c r="LHA434" s="200"/>
      <c r="LHC434" s="200"/>
      <c r="LHF434" s="200"/>
      <c r="LHI434" s="200"/>
      <c r="LHL434" s="200"/>
      <c r="LHO434" s="200"/>
      <c r="LHR434" s="200"/>
      <c r="LHU434" s="200"/>
      <c r="LHX434" s="200"/>
      <c r="LHZ434" s="200"/>
      <c r="LIC434" s="200"/>
      <c r="LIF434" s="200"/>
      <c r="LII434" s="200"/>
      <c r="LIO434" s="200"/>
      <c r="LIR434" s="200"/>
      <c r="LIT434" s="200"/>
      <c r="LKA434" s="200"/>
      <c r="LKD434" s="200"/>
      <c r="LKG434" s="200"/>
      <c r="LKJ434" s="200"/>
      <c r="LKM434" s="200"/>
      <c r="LKN434" s="200"/>
      <c r="LKO434" s="200"/>
      <c r="LKR434" s="200"/>
      <c r="LKU434" s="200"/>
      <c r="LKX434" s="200"/>
      <c r="LLA434" s="200"/>
      <c r="LLC434" s="200"/>
      <c r="LLQ434" s="200"/>
      <c r="LLR434" s="200"/>
      <c r="LLS434" s="200"/>
      <c r="LLT434" s="200"/>
      <c r="LLU434" s="200"/>
      <c r="LLV434" s="200"/>
      <c r="LLW434" s="200"/>
      <c r="LLX434" s="200"/>
      <c r="LLY434" s="200"/>
      <c r="LLZ434" s="200"/>
      <c r="LMA434" s="200"/>
      <c r="LMB434" s="200"/>
      <c r="LMC434" s="200"/>
      <c r="LMD434" s="200"/>
      <c r="LME434" s="200"/>
      <c r="LMF434" s="200"/>
      <c r="LMG434" s="200"/>
      <c r="LMH434" s="200"/>
      <c r="LMI434" s="200"/>
      <c r="LMO434" s="200"/>
      <c r="LMP434" s="200"/>
      <c r="LMQ434" s="200"/>
      <c r="LMR434" s="200"/>
      <c r="LMS434" s="200"/>
      <c r="LMT434" s="200"/>
      <c r="LMU434" s="200"/>
      <c r="LMW434" s="200"/>
      <c r="LMX434" s="200"/>
      <c r="LMY434" s="200"/>
      <c r="LMZ434" s="200"/>
      <c r="LNA434" s="200"/>
      <c r="LNB434" s="200"/>
      <c r="LNC434" s="200"/>
      <c r="LND434" s="200"/>
      <c r="LNG434" s="200"/>
      <c r="LNJ434" s="200"/>
      <c r="LNM434" s="200"/>
      <c r="LNP434" s="200"/>
      <c r="LNS434" s="200"/>
      <c r="LNV434" s="200"/>
      <c r="LOE434" s="200"/>
      <c r="LOH434" s="200"/>
      <c r="LOK434" s="200"/>
      <c r="LON434" s="200"/>
      <c r="LOW434" s="200"/>
      <c r="LPC434" s="200"/>
      <c r="LPF434" s="200"/>
      <c r="LPI434" s="200"/>
      <c r="LPL434" s="200"/>
      <c r="LPR434" s="200"/>
      <c r="LQA434" s="200"/>
      <c r="LQC434" s="200"/>
      <c r="LQD434" s="200"/>
      <c r="LQF434" s="200"/>
      <c r="LQI434" s="200"/>
      <c r="LQL434" s="200"/>
      <c r="LQO434" s="200"/>
      <c r="LQR434" s="200"/>
      <c r="LQU434" s="200"/>
      <c r="LQW434" s="200"/>
      <c r="LQY434" s="200"/>
      <c r="LRB434" s="200"/>
      <c r="LRE434" s="200"/>
      <c r="LRH434" s="200"/>
      <c r="LRK434" s="200"/>
      <c r="LRN434" s="200"/>
      <c r="LRQ434" s="200"/>
      <c r="LRT434" s="200"/>
      <c r="LRV434" s="200"/>
      <c r="LRY434" s="200"/>
      <c r="LSB434" s="200"/>
      <c r="LSE434" s="200"/>
      <c r="LSK434" s="200"/>
      <c r="LSN434" s="200"/>
      <c r="LSP434" s="200"/>
      <c r="LTW434" s="200"/>
      <c r="LTZ434" s="200"/>
      <c r="LUC434" s="200"/>
      <c r="LUF434" s="200"/>
      <c r="LUI434" s="200"/>
      <c r="LUJ434" s="200"/>
      <c r="LUK434" s="200"/>
      <c r="LUN434" s="200"/>
      <c r="LUQ434" s="200"/>
      <c r="LUT434" s="200"/>
      <c r="LUW434" s="200"/>
      <c r="LUY434" s="200"/>
      <c r="LVM434" s="200"/>
      <c r="LVN434" s="200"/>
      <c r="LVO434" s="200"/>
      <c r="LVP434" s="200"/>
      <c r="LVQ434" s="200"/>
      <c r="LVR434" s="200"/>
      <c r="LVS434" s="200"/>
      <c r="LVT434" s="200"/>
      <c r="LVU434" s="200"/>
      <c r="LVV434" s="200"/>
      <c r="LVW434" s="200"/>
      <c r="LVX434" s="200"/>
      <c r="LVY434" s="200"/>
      <c r="LVZ434" s="200"/>
      <c r="LWA434" s="200"/>
      <c r="LWB434" s="200"/>
      <c r="LWC434" s="200"/>
      <c r="LWD434" s="200"/>
      <c r="LWE434" s="200"/>
      <c r="LWK434" s="200"/>
      <c r="LWL434" s="200"/>
      <c r="LWM434" s="200"/>
      <c r="LWN434" s="200"/>
      <c r="LWO434" s="200"/>
      <c r="LWP434" s="200"/>
      <c r="LWQ434" s="200"/>
      <c r="LWS434" s="200"/>
      <c r="LWT434" s="200"/>
      <c r="LWU434" s="200"/>
      <c r="LWV434" s="200"/>
      <c r="LWW434" s="200"/>
      <c r="LWX434" s="200"/>
      <c r="LWY434" s="200"/>
      <c r="LWZ434" s="200"/>
      <c r="LXC434" s="200"/>
      <c r="LXF434" s="200"/>
      <c r="LXI434" s="200"/>
      <c r="LXL434" s="200"/>
      <c r="LXO434" s="200"/>
      <c r="LXR434" s="200"/>
      <c r="LYA434" s="200"/>
      <c r="LYD434" s="200"/>
      <c r="LYG434" s="200"/>
      <c r="LYJ434" s="200"/>
      <c r="LYS434" s="200"/>
      <c r="LYY434" s="200"/>
      <c r="LZB434" s="200"/>
      <c r="LZE434" s="200"/>
      <c r="LZH434" s="200"/>
      <c r="LZN434" s="200"/>
      <c r="LZW434" s="200"/>
      <c r="LZY434" s="200"/>
      <c r="LZZ434" s="200"/>
      <c r="MAB434" s="200"/>
      <c r="MAE434" s="200"/>
      <c r="MAH434" s="200"/>
      <c r="MAK434" s="200"/>
      <c r="MAN434" s="200"/>
      <c r="MAQ434" s="200"/>
      <c r="MAS434" s="200"/>
      <c r="MAU434" s="200"/>
      <c r="MAX434" s="200"/>
      <c r="MBA434" s="200"/>
      <c r="MBD434" s="200"/>
      <c r="MBG434" s="200"/>
      <c r="MBJ434" s="200"/>
      <c r="MBM434" s="200"/>
      <c r="MBP434" s="200"/>
      <c r="MBR434" s="200"/>
      <c r="MBU434" s="200"/>
      <c r="MBX434" s="200"/>
      <c r="MCA434" s="200"/>
      <c r="MCG434" s="200"/>
      <c r="MCJ434" s="200"/>
      <c r="MCL434" s="200"/>
      <c r="MDS434" s="200"/>
      <c r="MDV434" s="200"/>
      <c r="MDY434" s="200"/>
      <c r="MEB434" s="200"/>
      <c r="MEE434" s="200"/>
      <c r="MEF434" s="200"/>
      <c r="MEG434" s="200"/>
      <c r="MEJ434" s="200"/>
      <c r="MEM434" s="200"/>
      <c r="MEP434" s="200"/>
      <c r="MES434" s="200"/>
      <c r="MEU434" s="200"/>
      <c r="MFI434" s="200"/>
      <c r="MFJ434" s="200"/>
      <c r="MFK434" s="200"/>
      <c r="MFL434" s="200"/>
      <c r="MFM434" s="200"/>
      <c r="MFN434" s="200"/>
      <c r="MFO434" s="200"/>
      <c r="MFP434" s="200"/>
      <c r="MFQ434" s="200"/>
      <c r="MFR434" s="200"/>
      <c r="MFS434" s="200"/>
      <c r="MFT434" s="200"/>
      <c r="MFU434" s="200"/>
      <c r="MFV434" s="200"/>
      <c r="MFW434" s="200"/>
      <c r="MFX434" s="200"/>
      <c r="MFY434" s="200"/>
      <c r="MFZ434" s="200"/>
      <c r="MGA434" s="200"/>
      <c r="MGG434" s="200"/>
      <c r="MGH434" s="200"/>
      <c r="MGI434" s="200"/>
      <c r="MGJ434" s="200"/>
      <c r="MGK434" s="200"/>
      <c r="MGL434" s="200"/>
      <c r="MGM434" s="200"/>
      <c r="MGO434" s="200"/>
      <c r="MGP434" s="200"/>
      <c r="MGQ434" s="200"/>
      <c r="MGR434" s="200"/>
      <c r="MGS434" s="200"/>
      <c r="MGT434" s="200"/>
      <c r="MGU434" s="200"/>
      <c r="MGV434" s="200"/>
      <c r="MGY434" s="200"/>
      <c r="MHB434" s="200"/>
      <c r="MHE434" s="200"/>
      <c r="MHH434" s="200"/>
      <c r="MHK434" s="200"/>
      <c r="MHN434" s="200"/>
      <c r="MHW434" s="200"/>
      <c r="MHZ434" s="200"/>
      <c r="MIC434" s="200"/>
      <c r="MIF434" s="200"/>
      <c r="MIO434" s="200"/>
      <c r="MIU434" s="200"/>
      <c r="MIX434" s="200"/>
      <c r="MJA434" s="200"/>
      <c r="MJD434" s="200"/>
      <c r="MJJ434" s="200"/>
      <c r="MJS434" s="200"/>
      <c r="MJU434" s="200"/>
      <c r="MJV434" s="200"/>
      <c r="MJX434" s="200"/>
      <c r="MKA434" s="200"/>
      <c r="MKD434" s="200"/>
      <c r="MKG434" s="200"/>
      <c r="MKJ434" s="200"/>
      <c r="MKM434" s="200"/>
      <c r="MKO434" s="200"/>
      <c r="MKQ434" s="200"/>
      <c r="MKT434" s="200"/>
      <c r="MKW434" s="200"/>
      <c r="MKZ434" s="200"/>
      <c r="MLC434" s="200"/>
      <c r="MLF434" s="200"/>
      <c r="MLI434" s="200"/>
      <c r="MLL434" s="200"/>
      <c r="MLN434" s="200"/>
      <c r="MLQ434" s="200"/>
      <c r="MLT434" s="200"/>
      <c r="MLW434" s="200"/>
      <c r="MMC434" s="200"/>
      <c r="MMF434" s="200"/>
      <c r="MMH434" s="200"/>
      <c r="MNO434" s="200"/>
      <c r="MNR434" s="200"/>
      <c r="MNU434" s="200"/>
      <c r="MNX434" s="200"/>
      <c r="MOA434" s="200"/>
      <c r="MOB434" s="200"/>
      <c r="MOC434" s="200"/>
      <c r="MOF434" s="200"/>
      <c r="MOI434" s="200"/>
      <c r="MOL434" s="200"/>
      <c r="MOO434" s="200"/>
      <c r="MOQ434" s="200"/>
      <c r="MPE434" s="200"/>
      <c r="MPF434" s="200"/>
      <c r="MPG434" s="200"/>
      <c r="MPH434" s="200"/>
      <c r="MPI434" s="200"/>
      <c r="MPJ434" s="200"/>
      <c r="MPK434" s="200"/>
      <c r="MPL434" s="200"/>
      <c r="MPM434" s="200"/>
      <c r="MPN434" s="200"/>
      <c r="MPO434" s="200"/>
      <c r="MPP434" s="200"/>
      <c r="MPQ434" s="200"/>
      <c r="MPR434" s="200"/>
      <c r="MPS434" s="200"/>
      <c r="MPT434" s="200"/>
      <c r="MPU434" s="200"/>
      <c r="MPV434" s="200"/>
      <c r="MPW434" s="200"/>
      <c r="MQC434" s="200"/>
      <c r="MQD434" s="200"/>
      <c r="MQE434" s="200"/>
      <c r="MQF434" s="200"/>
      <c r="MQG434" s="200"/>
      <c r="MQH434" s="200"/>
      <c r="MQI434" s="200"/>
      <c r="MQK434" s="200"/>
      <c r="MQL434" s="200"/>
      <c r="MQM434" s="200"/>
      <c r="MQN434" s="200"/>
      <c r="MQO434" s="200"/>
      <c r="MQP434" s="200"/>
      <c r="MQQ434" s="200"/>
      <c r="MQR434" s="200"/>
      <c r="MQU434" s="200"/>
      <c r="MQX434" s="200"/>
      <c r="MRA434" s="200"/>
      <c r="MRD434" s="200"/>
      <c r="MRG434" s="200"/>
      <c r="MRJ434" s="200"/>
      <c r="MRS434" s="200"/>
      <c r="MRV434" s="200"/>
      <c r="MRY434" s="200"/>
      <c r="MSB434" s="200"/>
      <c r="MSK434" s="200"/>
      <c r="MSQ434" s="200"/>
      <c r="MST434" s="200"/>
      <c r="MSW434" s="200"/>
      <c r="MSZ434" s="200"/>
      <c r="MTF434" s="200"/>
      <c r="MTO434" s="200"/>
      <c r="MTQ434" s="200"/>
      <c r="MTR434" s="200"/>
      <c r="MTT434" s="200"/>
      <c r="MTW434" s="200"/>
      <c r="MTZ434" s="200"/>
      <c r="MUC434" s="200"/>
      <c r="MUF434" s="200"/>
      <c r="MUI434" s="200"/>
      <c r="MUK434" s="200"/>
      <c r="MUM434" s="200"/>
      <c r="MUP434" s="200"/>
      <c r="MUS434" s="200"/>
      <c r="MUV434" s="200"/>
      <c r="MUY434" s="200"/>
      <c r="MVB434" s="200"/>
      <c r="MVE434" s="200"/>
      <c r="MVH434" s="200"/>
      <c r="MVJ434" s="200"/>
      <c r="MVM434" s="200"/>
      <c r="MVP434" s="200"/>
      <c r="MVS434" s="200"/>
      <c r="MVY434" s="200"/>
      <c r="MWB434" s="200"/>
      <c r="MWD434" s="200"/>
      <c r="MXK434" s="200"/>
      <c r="MXN434" s="200"/>
      <c r="MXQ434" s="200"/>
      <c r="MXT434" s="200"/>
      <c r="MXW434" s="200"/>
      <c r="MXX434" s="200"/>
      <c r="MXY434" s="200"/>
      <c r="MYB434" s="200"/>
      <c r="MYE434" s="200"/>
      <c r="MYH434" s="200"/>
      <c r="MYK434" s="200"/>
      <c r="MYM434" s="200"/>
      <c r="MZA434" s="200"/>
      <c r="MZB434" s="200"/>
      <c r="MZC434" s="200"/>
      <c r="MZD434" s="200"/>
      <c r="MZE434" s="200"/>
      <c r="MZF434" s="200"/>
      <c r="MZG434" s="200"/>
      <c r="MZH434" s="200"/>
      <c r="MZI434" s="200"/>
      <c r="MZJ434" s="200"/>
      <c r="MZK434" s="200"/>
      <c r="MZL434" s="200"/>
      <c r="MZM434" s="200"/>
      <c r="MZN434" s="200"/>
      <c r="MZO434" s="200"/>
      <c r="MZP434" s="200"/>
      <c r="MZQ434" s="200"/>
      <c r="MZR434" s="200"/>
      <c r="MZS434" s="200"/>
      <c r="MZY434" s="200"/>
      <c r="MZZ434" s="200"/>
      <c r="NAA434" s="200"/>
      <c r="NAB434" s="200"/>
      <c r="NAC434" s="200"/>
      <c r="NAD434" s="200"/>
      <c r="NAE434" s="200"/>
      <c r="NAG434" s="200"/>
      <c r="NAH434" s="200"/>
      <c r="NAI434" s="200"/>
      <c r="NAJ434" s="200"/>
      <c r="NAK434" s="200"/>
      <c r="NAL434" s="200"/>
      <c r="NAM434" s="200"/>
      <c r="NAN434" s="200"/>
      <c r="NAQ434" s="200"/>
      <c r="NAT434" s="200"/>
      <c r="NAW434" s="200"/>
      <c r="NAZ434" s="200"/>
      <c r="NBC434" s="200"/>
      <c r="NBF434" s="200"/>
      <c r="NBO434" s="200"/>
      <c r="NBR434" s="200"/>
      <c r="NBU434" s="200"/>
      <c r="NBX434" s="200"/>
      <c r="NCG434" s="200"/>
      <c r="NCM434" s="200"/>
      <c r="NCP434" s="200"/>
      <c r="NCS434" s="200"/>
      <c r="NCV434" s="200"/>
      <c r="NDB434" s="200"/>
      <c r="NDK434" s="200"/>
      <c r="NDM434" s="200"/>
      <c r="NDN434" s="200"/>
      <c r="NDP434" s="200"/>
      <c r="NDS434" s="200"/>
      <c r="NDV434" s="200"/>
      <c r="NDY434" s="200"/>
      <c r="NEB434" s="200"/>
      <c r="NEE434" s="200"/>
      <c r="NEG434" s="200"/>
      <c r="NEI434" s="200"/>
      <c r="NEL434" s="200"/>
      <c r="NEO434" s="200"/>
      <c r="NER434" s="200"/>
      <c r="NEU434" s="200"/>
      <c r="NEX434" s="200"/>
      <c r="NFA434" s="200"/>
      <c r="NFD434" s="200"/>
      <c r="NFF434" s="200"/>
      <c r="NFI434" s="200"/>
      <c r="NFL434" s="200"/>
      <c r="NFO434" s="200"/>
      <c r="NFU434" s="200"/>
      <c r="NFX434" s="200"/>
      <c r="NFZ434" s="200"/>
      <c r="NHG434" s="200"/>
      <c r="NHJ434" s="200"/>
      <c r="NHM434" s="200"/>
      <c r="NHP434" s="200"/>
      <c r="NHS434" s="200"/>
      <c r="NHT434" s="200"/>
      <c r="NHU434" s="200"/>
      <c r="NHX434" s="200"/>
      <c r="NIA434" s="200"/>
      <c r="NID434" s="200"/>
      <c r="NIG434" s="200"/>
      <c r="NII434" s="200"/>
      <c r="NIW434" s="200"/>
      <c r="NIX434" s="200"/>
      <c r="NIY434" s="200"/>
      <c r="NIZ434" s="200"/>
      <c r="NJA434" s="200"/>
      <c r="NJB434" s="200"/>
      <c r="NJC434" s="200"/>
      <c r="NJD434" s="200"/>
      <c r="NJE434" s="200"/>
      <c r="NJF434" s="200"/>
      <c r="NJG434" s="200"/>
      <c r="NJH434" s="200"/>
      <c r="NJI434" s="200"/>
      <c r="NJJ434" s="200"/>
      <c r="NJK434" s="200"/>
      <c r="NJL434" s="200"/>
      <c r="NJM434" s="200"/>
      <c r="NJN434" s="200"/>
      <c r="NJO434" s="200"/>
      <c r="NJU434" s="200"/>
      <c r="NJV434" s="200"/>
      <c r="NJW434" s="200"/>
      <c r="NJX434" s="200"/>
      <c r="NJY434" s="200"/>
      <c r="NJZ434" s="200"/>
      <c r="NKA434" s="200"/>
      <c r="NKC434" s="200"/>
      <c r="NKD434" s="200"/>
      <c r="NKE434" s="200"/>
      <c r="NKF434" s="200"/>
      <c r="NKG434" s="200"/>
      <c r="NKH434" s="200"/>
      <c r="NKI434" s="200"/>
      <c r="NKJ434" s="200"/>
      <c r="NKM434" s="200"/>
      <c r="NKP434" s="200"/>
      <c r="NKS434" s="200"/>
      <c r="NKV434" s="200"/>
      <c r="NKY434" s="200"/>
      <c r="NLB434" s="200"/>
      <c r="NLK434" s="200"/>
      <c r="NLN434" s="200"/>
      <c r="NLQ434" s="200"/>
      <c r="NLT434" s="200"/>
      <c r="NMC434" s="200"/>
      <c r="NMI434" s="200"/>
      <c r="NML434" s="200"/>
      <c r="NMO434" s="200"/>
      <c r="NMR434" s="200"/>
      <c r="NMX434" s="200"/>
      <c r="NNG434" s="200"/>
      <c r="NNI434" s="200"/>
      <c r="NNJ434" s="200"/>
      <c r="NNL434" s="200"/>
      <c r="NNO434" s="200"/>
      <c r="NNR434" s="200"/>
      <c r="NNU434" s="200"/>
      <c r="NNX434" s="200"/>
      <c r="NOA434" s="200"/>
      <c r="NOC434" s="200"/>
      <c r="NOE434" s="200"/>
      <c r="NOH434" s="200"/>
      <c r="NOK434" s="200"/>
      <c r="NON434" s="200"/>
      <c r="NOQ434" s="200"/>
      <c r="NOT434" s="200"/>
      <c r="NOW434" s="200"/>
      <c r="NOZ434" s="200"/>
      <c r="NPB434" s="200"/>
      <c r="NPE434" s="200"/>
      <c r="NPH434" s="200"/>
      <c r="NPK434" s="200"/>
      <c r="NPQ434" s="200"/>
      <c r="NPT434" s="200"/>
      <c r="NPV434" s="200"/>
      <c r="NRC434" s="200"/>
      <c r="NRF434" s="200"/>
      <c r="NRI434" s="200"/>
      <c r="NRL434" s="200"/>
      <c r="NRO434" s="200"/>
      <c r="NRP434" s="200"/>
      <c r="NRQ434" s="200"/>
      <c r="NRT434" s="200"/>
      <c r="NRW434" s="200"/>
      <c r="NRZ434" s="200"/>
      <c r="NSC434" s="200"/>
      <c r="NSE434" s="200"/>
      <c r="NSS434" s="200"/>
      <c r="NST434" s="200"/>
      <c r="NSU434" s="200"/>
      <c r="NSV434" s="200"/>
      <c r="NSW434" s="200"/>
      <c r="NSX434" s="200"/>
      <c r="NSY434" s="200"/>
      <c r="NSZ434" s="200"/>
      <c r="NTA434" s="200"/>
      <c r="NTB434" s="200"/>
      <c r="NTC434" s="200"/>
      <c r="NTD434" s="200"/>
      <c r="NTE434" s="200"/>
      <c r="NTF434" s="200"/>
      <c r="NTG434" s="200"/>
      <c r="NTH434" s="200"/>
      <c r="NTI434" s="200"/>
      <c r="NTJ434" s="200"/>
      <c r="NTK434" s="200"/>
      <c r="NTQ434" s="200"/>
      <c r="NTR434" s="200"/>
      <c r="NTS434" s="200"/>
      <c r="NTT434" s="200"/>
      <c r="NTU434" s="200"/>
      <c r="NTV434" s="200"/>
      <c r="NTW434" s="200"/>
      <c r="NTY434" s="200"/>
      <c r="NTZ434" s="200"/>
      <c r="NUA434" s="200"/>
      <c r="NUB434" s="200"/>
      <c r="NUC434" s="200"/>
      <c r="NUD434" s="200"/>
      <c r="NUE434" s="200"/>
      <c r="NUF434" s="200"/>
      <c r="NUI434" s="200"/>
      <c r="NUL434" s="200"/>
      <c r="NUO434" s="200"/>
      <c r="NUR434" s="200"/>
      <c r="NUU434" s="200"/>
      <c r="NUX434" s="200"/>
      <c r="NVG434" s="200"/>
      <c r="NVJ434" s="200"/>
      <c r="NVM434" s="200"/>
      <c r="NVP434" s="200"/>
      <c r="NVY434" s="200"/>
      <c r="NWE434" s="200"/>
      <c r="NWH434" s="200"/>
      <c r="NWK434" s="200"/>
      <c r="NWN434" s="200"/>
      <c r="NWT434" s="200"/>
      <c r="NXC434" s="200"/>
      <c r="NXE434" s="200"/>
      <c r="NXF434" s="200"/>
      <c r="NXH434" s="200"/>
      <c r="NXK434" s="200"/>
      <c r="NXN434" s="200"/>
      <c r="NXQ434" s="200"/>
      <c r="NXT434" s="200"/>
      <c r="NXW434" s="200"/>
      <c r="NXY434" s="200"/>
      <c r="NYA434" s="200"/>
      <c r="NYD434" s="200"/>
      <c r="NYG434" s="200"/>
      <c r="NYJ434" s="200"/>
      <c r="NYM434" s="200"/>
      <c r="NYP434" s="200"/>
      <c r="NYS434" s="200"/>
      <c r="NYV434" s="200"/>
      <c r="NYX434" s="200"/>
      <c r="NZA434" s="200"/>
      <c r="NZD434" s="200"/>
      <c r="NZG434" s="200"/>
      <c r="NZM434" s="200"/>
      <c r="NZP434" s="200"/>
      <c r="NZR434" s="200"/>
      <c r="OAY434" s="200"/>
      <c r="OBB434" s="200"/>
      <c r="OBE434" s="200"/>
      <c r="OBH434" s="200"/>
      <c r="OBK434" s="200"/>
      <c r="OBL434" s="200"/>
      <c r="OBM434" s="200"/>
      <c r="OBP434" s="200"/>
      <c r="OBS434" s="200"/>
      <c r="OBV434" s="200"/>
      <c r="OBY434" s="200"/>
      <c r="OCA434" s="200"/>
      <c r="OCO434" s="200"/>
      <c r="OCP434" s="200"/>
      <c r="OCQ434" s="200"/>
      <c r="OCR434" s="200"/>
      <c r="OCS434" s="200"/>
      <c r="OCT434" s="200"/>
      <c r="OCU434" s="200"/>
      <c r="OCV434" s="200"/>
      <c r="OCW434" s="200"/>
      <c r="OCX434" s="200"/>
      <c r="OCY434" s="200"/>
      <c r="OCZ434" s="200"/>
      <c r="ODA434" s="200"/>
      <c r="ODB434" s="200"/>
      <c r="ODC434" s="200"/>
      <c r="ODD434" s="200"/>
      <c r="ODE434" s="200"/>
      <c r="ODF434" s="200"/>
      <c r="ODG434" s="200"/>
      <c r="ODM434" s="200"/>
      <c r="ODN434" s="200"/>
      <c r="ODO434" s="200"/>
      <c r="ODP434" s="200"/>
      <c r="ODQ434" s="200"/>
      <c r="ODR434" s="200"/>
      <c r="ODS434" s="200"/>
      <c r="ODU434" s="200"/>
      <c r="ODV434" s="200"/>
      <c r="ODW434" s="200"/>
      <c r="ODX434" s="200"/>
      <c r="ODY434" s="200"/>
      <c r="ODZ434" s="200"/>
      <c r="OEA434" s="200"/>
      <c r="OEB434" s="200"/>
      <c r="OEE434" s="200"/>
      <c r="OEH434" s="200"/>
      <c r="OEK434" s="200"/>
      <c r="OEN434" s="200"/>
      <c r="OEQ434" s="200"/>
      <c r="OET434" s="200"/>
      <c r="OFC434" s="200"/>
      <c r="OFF434" s="200"/>
      <c r="OFI434" s="200"/>
      <c r="OFL434" s="200"/>
      <c r="OFU434" s="200"/>
      <c r="OGA434" s="200"/>
      <c r="OGD434" s="200"/>
      <c r="OGG434" s="200"/>
      <c r="OGJ434" s="200"/>
      <c r="OGP434" s="200"/>
      <c r="OGY434" s="200"/>
      <c r="OHA434" s="200"/>
      <c r="OHB434" s="200"/>
      <c r="OHD434" s="200"/>
      <c r="OHG434" s="200"/>
      <c r="OHJ434" s="200"/>
      <c r="OHM434" s="200"/>
      <c r="OHP434" s="200"/>
      <c r="OHS434" s="200"/>
      <c r="OHU434" s="200"/>
      <c r="OHW434" s="200"/>
      <c r="OHZ434" s="200"/>
      <c r="OIC434" s="200"/>
      <c r="OIF434" s="200"/>
      <c r="OII434" s="200"/>
      <c r="OIL434" s="200"/>
      <c r="OIO434" s="200"/>
      <c r="OIR434" s="200"/>
      <c r="OIT434" s="200"/>
      <c r="OIW434" s="200"/>
      <c r="OIZ434" s="200"/>
      <c r="OJC434" s="200"/>
      <c r="OJI434" s="200"/>
      <c r="OJL434" s="200"/>
      <c r="OJN434" s="200"/>
      <c r="OKU434" s="200"/>
      <c r="OKX434" s="200"/>
      <c r="OLA434" s="200"/>
      <c r="OLD434" s="200"/>
      <c r="OLG434" s="200"/>
      <c r="OLH434" s="200"/>
      <c r="OLI434" s="200"/>
      <c r="OLL434" s="200"/>
      <c r="OLO434" s="200"/>
      <c r="OLR434" s="200"/>
      <c r="OLU434" s="200"/>
      <c r="OLW434" s="200"/>
      <c r="OMK434" s="200"/>
      <c r="OML434" s="200"/>
      <c r="OMM434" s="200"/>
      <c r="OMN434" s="200"/>
      <c r="OMO434" s="200"/>
      <c r="OMP434" s="200"/>
      <c r="OMQ434" s="200"/>
      <c r="OMR434" s="200"/>
      <c r="OMS434" s="200"/>
      <c r="OMT434" s="200"/>
      <c r="OMU434" s="200"/>
      <c r="OMV434" s="200"/>
      <c r="OMW434" s="200"/>
      <c r="OMX434" s="200"/>
      <c r="OMY434" s="200"/>
      <c r="OMZ434" s="200"/>
      <c r="ONA434" s="200"/>
      <c r="ONB434" s="200"/>
      <c r="ONC434" s="200"/>
      <c r="ONI434" s="200"/>
      <c r="ONJ434" s="200"/>
      <c r="ONK434" s="200"/>
      <c r="ONL434" s="200"/>
      <c r="ONM434" s="200"/>
      <c r="ONN434" s="200"/>
      <c r="ONO434" s="200"/>
      <c r="ONQ434" s="200"/>
      <c r="ONR434" s="200"/>
      <c r="ONS434" s="200"/>
      <c r="ONT434" s="200"/>
      <c r="ONU434" s="200"/>
      <c r="ONV434" s="200"/>
      <c r="ONW434" s="200"/>
      <c r="ONX434" s="200"/>
      <c r="OOA434" s="200"/>
      <c r="OOD434" s="200"/>
      <c r="OOG434" s="200"/>
      <c r="OOJ434" s="200"/>
      <c r="OOM434" s="200"/>
      <c r="OOP434" s="200"/>
      <c r="OOY434" s="200"/>
      <c r="OPB434" s="200"/>
      <c r="OPE434" s="200"/>
      <c r="OPH434" s="200"/>
      <c r="OPQ434" s="200"/>
      <c r="OPW434" s="200"/>
      <c r="OPZ434" s="200"/>
      <c r="OQC434" s="200"/>
      <c r="OQF434" s="200"/>
      <c r="OQL434" s="200"/>
      <c r="OQU434" s="200"/>
      <c r="OQW434" s="200"/>
      <c r="OQX434" s="200"/>
      <c r="OQZ434" s="200"/>
      <c r="ORC434" s="200"/>
      <c r="ORF434" s="200"/>
      <c r="ORI434" s="200"/>
      <c r="ORL434" s="200"/>
      <c r="ORO434" s="200"/>
      <c r="ORQ434" s="200"/>
      <c r="ORS434" s="200"/>
      <c r="ORV434" s="200"/>
      <c r="ORY434" s="200"/>
      <c r="OSB434" s="200"/>
      <c r="OSE434" s="200"/>
      <c r="OSH434" s="200"/>
      <c r="OSK434" s="200"/>
      <c r="OSN434" s="200"/>
      <c r="OSP434" s="200"/>
      <c r="OSS434" s="200"/>
      <c r="OSV434" s="200"/>
      <c r="OSY434" s="200"/>
      <c r="OTE434" s="200"/>
      <c r="OTH434" s="200"/>
      <c r="OTJ434" s="200"/>
      <c r="OUQ434" s="200"/>
      <c r="OUT434" s="200"/>
      <c r="OUW434" s="200"/>
      <c r="OUZ434" s="200"/>
      <c r="OVC434" s="200"/>
      <c r="OVD434" s="200"/>
      <c r="OVE434" s="200"/>
      <c r="OVH434" s="200"/>
      <c r="OVK434" s="200"/>
      <c r="OVN434" s="200"/>
      <c r="OVQ434" s="200"/>
      <c r="OVS434" s="200"/>
      <c r="OWG434" s="200"/>
      <c r="OWH434" s="200"/>
      <c r="OWI434" s="200"/>
      <c r="OWJ434" s="200"/>
      <c r="OWK434" s="200"/>
      <c r="OWL434" s="200"/>
      <c r="OWM434" s="200"/>
      <c r="OWN434" s="200"/>
      <c r="OWO434" s="200"/>
      <c r="OWP434" s="200"/>
      <c r="OWQ434" s="200"/>
      <c r="OWR434" s="200"/>
      <c r="OWS434" s="200"/>
      <c r="OWT434" s="200"/>
      <c r="OWU434" s="200"/>
      <c r="OWV434" s="200"/>
      <c r="OWW434" s="200"/>
      <c r="OWX434" s="200"/>
      <c r="OWY434" s="200"/>
      <c r="OXE434" s="200"/>
      <c r="OXF434" s="200"/>
      <c r="OXG434" s="200"/>
      <c r="OXH434" s="200"/>
      <c r="OXI434" s="200"/>
      <c r="OXJ434" s="200"/>
      <c r="OXK434" s="200"/>
      <c r="OXM434" s="200"/>
      <c r="OXN434" s="200"/>
      <c r="OXO434" s="200"/>
      <c r="OXP434" s="200"/>
      <c r="OXQ434" s="200"/>
      <c r="OXR434" s="200"/>
      <c r="OXS434" s="200"/>
      <c r="OXT434" s="200"/>
      <c r="OXW434" s="200"/>
      <c r="OXZ434" s="200"/>
      <c r="OYC434" s="200"/>
      <c r="OYF434" s="200"/>
      <c r="OYI434" s="200"/>
      <c r="OYL434" s="200"/>
      <c r="OYU434" s="200"/>
      <c r="OYX434" s="200"/>
      <c r="OZA434" s="200"/>
      <c r="OZD434" s="200"/>
      <c r="OZM434" s="200"/>
      <c r="OZS434" s="200"/>
      <c r="OZV434" s="200"/>
      <c r="OZY434" s="200"/>
      <c r="PAB434" s="200"/>
      <c r="PAH434" s="200"/>
      <c r="PAQ434" s="200"/>
      <c r="PAS434" s="200"/>
      <c r="PAT434" s="200"/>
      <c r="PAV434" s="200"/>
      <c r="PAY434" s="200"/>
      <c r="PBB434" s="200"/>
      <c r="PBE434" s="200"/>
      <c r="PBH434" s="200"/>
      <c r="PBK434" s="200"/>
      <c r="PBM434" s="200"/>
      <c r="PBO434" s="200"/>
      <c r="PBR434" s="200"/>
      <c r="PBU434" s="200"/>
      <c r="PBX434" s="200"/>
      <c r="PCA434" s="200"/>
      <c r="PCD434" s="200"/>
      <c r="PCG434" s="200"/>
      <c r="PCJ434" s="200"/>
      <c r="PCL434" s="200"/>
      <c r="PCO434" s="200"/>
      <c r="PCR434" s="200"/>
      <c r="PCU434" s="200"/>
      <c r="PDA434" s="200"/>
      <c r="PDD434" s="200"/>
      <c r="PDF434" s="200"/>
      <c r="PEM434" s="200"/>
      <c r="PEP434" s="200"/>
      <c r="PES434" s="200"/>
      <c r="PEV434" s="200"/>
      <c r="PEY434" s="200"/>
      <c r="PEZ434" s="200"/>
      <c r="PFA434" s="200"/>
      <c r="PFD434" s="200"/>
      <c r="PFG434" s="200"/>
      <c r="PFJ434" s="200"/>
      <c r="PFM434" s="200"/>
      <c r="PFO434" s="200"/>
      <c r="PGC434" s="200"/>
      <c r="PGD434" s="200"/>
      <c r="PGE434" s="200"/>
      <c r="PGF434" s="200"/>
      <c r="PGG434" s="200"/>
      <c r="PGH434" s="200"/>
      <c r="PGI434" s="200"/>
      <c r="PGJ434" s="200"/>
      <c r="PGK434" s="200"/>
      <c r="PGL434" s="200"/>
      <c r="PGM434" s="200"/>
      <c r="PGN434" s="200"/>
      <c r="PGO434" s="200"/>
      <c r="PGP434" s="200"/>
      <c r="PGQ434" s="200"/>
      <c r="PGR434" s="200"/>
      <c r="PGS434" s="200"/>
      <c r="PGT434" s="200"/>
      <c r="PGU434" s="200"/>
      <c r="PHA434" s="200"/>
      <c r="PHB434" s="200"/>
      <c r="PHC434" s="200"/>
      <c r="PHD434" s="200"/>
      <c r="PHE434" s="200"/>
      <c r="PHF434" s="200"/>
      <c r="PHG434" s="200"/>
      <c r="PHI434" s="200"/>
      <c r="PHJ434" s="200"/>
      <c r="PHK434" s="200"/>
      <c r="PHL434" s="200"/>
      <c r="PHM434" s="200"/>
      <c r="PHN434" s="200"/>
      <c r="PHO434" s="200"/>
      <c r="PHP434" s="200"/>
      <c r="PHS434" s="200"/>
      <c r="PHV434" s="200"/>
      <c r="PHY434" s="200"/>
      <c r="PIB434" s="200"/>
      <c r="PIE434" s="200"/>
      <c r="PIH434" s="200"/>
      <c r="PIQ434" s="200"/>
      <c r="PIT434" s="200"/>
      <c r="PIW434" s="200"/>
      <c r="PIZ434" s="200"/>
      <c r="PJI434" s="200"/>
      <c r="PJO434" s="200"/>
      <c r="PJR434" s="200"/>
      <c r="PJU434" s="200"/>
      <c r="PJX434" s="200"/>
      <c r="PKD434" s="200"/>
      <c r="PKM434" s="200"/>
      <c r="PKO434" s="200"/>
      <c r="PKP434" s="200"/>
      <c r="PKR434" s="200"/>
      <c r="PKU434" s="200"/>
      <c r="PKX434" s="200"/>
      <c r="PLA434" s="200"/>
      <c r="PLD434" s="200"/>
      <c r="PLG434" s="200"/>
      <c r="PLI434" s="200"/>
      <c r="PLK434" s="200"/>
      <c r="PLN434" s="200"/>
      <c r="PLQ434" s="200"/>
      <c r="PLT434" s="200"/>
      <c r="PLW434" s="200"/>
      <c r="PLZ434" s="200"/>
      <c r="PMC434" s="200"/>
      <c r="PMF434" s="200"/>
      <c r="PMH434" s="200"/>
      <c r="PMK434" s="200"/>
      <c r="PMN434" s="200"/>
      <c r="PMQ434" s="200"/>
      <c r="PMW434" s="200"/>
      <c r="PMZ434" s="200"/>
      <c r="PNB434" s="200"/>
      <c r="POI434" s="200"/>
      <c r="POL434" s="200"/>
      <c r="POO434" s="200"/>
      <c r="POR434" s="200"/>
      <c r="POU434" s="200"/>
      <c r="POV434" s="200"/>
      <c r="POW434" s="200"/>
      <c r="POZ434" s="200"/>
      <c r="PPC434" s="200"/>
      <c r="PPF434" s="200"/>
      <c r="PPI434" s="200"/>
      <c r="PPK434" s="200"/>
      <c r="PPY434" s="200"/>
      <c r="PPZ434" s="200"/>
      <c r="PQA434" s="200"/>
      <c r="PQB434" s="200"/>
      <c r="PQC434" s="200"/>
      <c r="PQD434" s="200"/>
      <c r="PQE434" s="200"/>
      <c r="PQF434" s="200"/>
      <c r="PQG434" s="200"/>
      <c r="PQH434" s="200"/>
      <c r="PQI434" s="200"/>
      <c r="PQJ434" s="200"/>
      <c r="PQK434" s="200"/>
      <c r="PQL434" s="200"/>
      <c r="PQM434" s="200"/>
      <c r="PQN434" s="200"/>
      <c r="PQO434" s="200"/>
      <c r="PQP434" s="200"/>
      <c r="PQQ434" s="200"/>
      <c r="PQW434" s="200"/>
      <c r="PQX434" s="200"/>
      <c r="PQY434" s="200"/>
      <c r="PQZ434" s="200"/>
      <c r="PRA434" s="200"/>
      <c r="PRB434" s="200"/>
      <c r="PRC434" s="200"/>
      <c r="PRE434" s="200"/>
      <c r="PRF434" s="200"/>
      <c r="PRG434" s="200"/>
      <c r="PRH434" s="200"/>
      <c r="PRI434" s="200"/>
      <c r="PRJ434" s="200"/>
      <c r="PRK434" s="200"/>
      <c r="PRL434" s="200"/>
      <c r="PRO434" s="200"/>
      <c r="PRR434" s="200"/>
      <c r="PRU434" s="200"/>
      <c r="PRX434" s="200"/>
      <c r="PSA434" s="200"/>
      <c r="PSD434" s="200"/>
      <c r="PSM434" s="200"/>
      <c r="PSP434" s="200"/>
      <c r="PSS434" s="200"/>
      <c r="PSV434" s="200"/>
      <c r="PTE434" s="200"/>
      <c r="PTK434" s="200"/>
      <c r="PTN434" s="200"/>
      <c r="PTQ434" s="200"/>
      <c r="PTT434" s="200"/>
      <c r="PTZ434" s="200"/>
      <c r="PUI434" s="200"/>
      <c r="PUK434" s="200"/>
      <c r="PUL434" s="200"/>
      <c r="PUN434" s="200"/>
      <c r="PUQ434" s="200"/>
      <c r="PUT434" s="200"/>
      <c r="PUW434" s="200"/>
      <c r="PUZ434" s="200"/>
      <c r="PVC434" s="200"/>
      <c r="PVE434" s="200"/>
      <c r="PVG434" s="200"/>
      <c r="PVJ434" s="200"/>
      <c r="PVM434" s="200"/>
      <c r="PVP434" s="200"/>
      <c r="PVS434" s="200"/>
      <c r="PVV434" s="200"/>
      <c r="PVY434" s="200"/>
      <c r="PWB434" s="200"/>
      <c r="PWD434" s="200"/>
      <c r="PWG434" s="200"/>
      <c r="PWJ434" s="200"/>
      <c r="PWM434" s="200"/>
      <c r="PWS434" s="200"/>
      <c r="PWV434" s="200"/>
      <c r="PWX434" s="200"/>
      <c r="PYE434" s="200"/>
      <c r="PYH434" s="200"/>
      <c r="PYK434" s="200"/>
      <c r="PYN434" s="200"/>
      <c r="PYQ434" s="200"/>
      <c r="PYR434" s="200"/>
      <c r="PYS434" s="200"/>
      <c r="PYV434" s="200"/>
      <c r="PYY434" s="200"/>
      <c r="PZB434" s="200"/>
      <c r="PZE434" s="200"/>
      <c r="PZG434" s="200"/>
      <c r="PZU434" s="200"/>
      <c r="PZV434" s="200"/>
      <c r="PZW434" s="200"/>
      <c r="PZX434" s="200"/>
      <c r="PZY434" s="200"/>
      <c r="PZZ434" s="200"/>
      <c r="QAA434" s="200"/>
      <c r="QAB434" s="200"/>
      <c r="QAC434" s="200"/>
      <c r="QAD434" s="200"/>
      <c r="QAE434" s="200"/>
      <c r="QAF434" s="200"/>
      <c r="QAG434" s="200"/>
      <c r="QAH434" s="200"/>
      <c r="QAI434" s="200"/>
      <c r="QAJ434" s="200"/>
      <c r="QAK434" s="200"/>
      <c r="QAL434" s="200"/>
      <c r="QAM434" s="200"/>
      <c r="QAS434" s="200"/>
      <c r="QAT434" s="200"/>
      <c r="QAU434" s="200"/>
      <c r="QAV434" s="200"/>
      <c r="QAW434" s="200"/>
      <c r="QAX434" s="200"/>
      <c r="QAY434" s="200"/>
      <c r="QBA434" s="200"/>
      <c r="QBB434" s="200"/>
      <c r="QBC434" s="200"/>
      <c r="QBD434" s="200"/>
      <c r="QBE434" s="200"/>
      <c r="QBF434" s="200"/>
      <c r="QBG434" s="200"/>
      <c r="QBH434" s="200"/>
      <c r="QBK434" s="200"/>
      <c r="QBN434" s="200"/>
      <c r="QBQ434" s="200"/>
      <c r="QBT434" s="200"/>
      <c r="QBW434" s="200"/>
      <c r="QBZ434" s="200"/>
      <c r="QCI434" s="200"/>
      <c r="QCL434" s="200"/>
      <c r="QCO434" s="200"/>
      <c r="QCR434" s="200"/>
      <c r="QDA434" s="200"/>
      <c r="QDG434" s="200"/>
      <c r="QDJ434" s="200"/>
      <c r="QDM434" s="200"/>
      <c r="QDP434" s="200"/>
      <c r="QDV434" s="200"/>
      <c r="QEE434" s="200"/>
      <c r="QEG434" s="200"/>
      <c r="QEH434" s="200"/>
      <c r="QEJ434" s="200"/>
      <c r="QEM434" s="200"/>
      <c r="QEP434" s="200"/>
      <c r="QES434" s="200"/>
      <c r="QEV434" s="200"/>
      <c r="QEY434" s="200"/>
      <c r="QFA434" s="200"/>
      <c r="QFC434" s="200"/>
      <c r="QFF434" s="200"/>
      <c r="QFI434" s="200"/>
      <c r="QFL434" s="200"/>
      <c r="QFO434" s="200"/>
      <c r="QFR434" s="200"/>
      <c r="QFU434" s="200"/>
      <c r="QFX434" s="200"/>
      <c r="QFZ434" s="200"/>
      <c r="QGC434" s="200"/>
      <c r="QGF434" s="200"/>
      <c r="QGI434" s="200"/>
      <c r="QGO434" s="200"/>
      <c r="QGR434" s="200"/>
      <c r="QGT434" s="200"/>
      <c r="QIA434" s="200"/>
      <c r="QID434" s="200"/>
      <c r="QIG434" s="200"/>
      <c r="QIJ434" s="200"/>
      <c r="QIM434" s="200"/>
      <c r="QIN434" s="200"/>
      <c r="QIO434" s="200"/>
      <c r="QIR434" s="200"/>
      <c r="QIU434" s="200"/>
      <c r="QIX434" s="200"/>
      <c r="QJA434" s="200"/>
      <c r="QJC434" s="200"/>
      <c r="QJQ434" s="200"/>
      <c r="QJR434" s="200"/>
      <c r="QJS434" s="200"/>
      <c r="QJT434" s="200"/>
      <c r="QJU434" s="200"/>
      <c r="QJV434" s="200"/>
      <c r="QJW434" s="200"/>
      <c r="QJX434" s="200"/>
      <c r="QJY434" s="200"/>
      <c r="QJZ434" s="200"/>
      <c r="QKA434" s="200"/>
      <c r="QKB434" s="200"/>
      <c r="QKC434" s="200"/>
      <c r="QKD434" s="200"/>
      <c r="QKE434" s="200"/>
      <c r="QKF434" s="200"/>
      <c r="QKG434" s="200"/>
      <c r="QKH434" s="200"/>
      <c r="QKI434" s="200"/>
      <c r="QKO434" s="200"/>
      <c r="QKP434" s="200"/>
      <c r="QKQ434" s="200"/>
      <c r="QKR434" s="200"/>
      <c r="QKS434" s="200"/>
      <c r="QKT434" s="200"/>
      <c r="QKU434" s="200"/>
      <c r="QKW434" s="200"/>
      <c r="QKX434" s="200"/>
      <c r="QKY434" s="200"/>
      <c r="QKZ434" s="200"/>
      <c r="QLA434" s="200"/>
      <c r="QLB434" s="200"/>
      <c r="QLC434" s="200"/>
      <c r="QLD434" s="200"/>
      <c r="QLG434" s="200"/>
      <c r="QLJ434" s="200"/>
      <c r="QLM434" s="200"/>
      <c r="QLP434" s="200"/>
      <c r="QLS434" s="200"/>
      <c r="QLV434" s="200"/>
      <c r="QME434" s="200"/>
      <c r="QMH434" s="200"/>
      <c r="QMK434" s="200"/>
      <c r="QMN434" s="200"/>
      <c r="QMW434" s="200"/>
      <c r="QNC434" s="200"/>
      <c r="QNF434" s="200"/>
      <c r="QNI434" s="200"/>
      <c r="QNL434" s="200"/>
      <c r="QNR434" s="200"/>
      <c r="QOA434" s="200"/>
      <c r="QOC434" s="200"/>
      <c r="QOD434" s="200"/>
      <c r="QOF434" s="200"/>
      <c r="QOI434" s="200"/>
      <c r="QOL434" s="200"/>
      <c r="QOO434" s="200"/>
      <c r="QOR434" s="200"/>
      <c r="QOU434" s="200"/>
      <c r="QOW434" s="200"/>
      <c r="QOY434" s="200"/>
      <c r="QPB434" s="200"/>
      <c r="QPE434" s="200"/>
      <c r="QPH434" s="200"/>
      <c r="QPK434" s="200"/>
      <c r="QPN434" s="200"/>
      <c r="QPQ434" s="200"/>
      <c r="QPT434" s="200"/>
      <c r="QPV434" s="200"/>
      <c r="QPY434" s="200"/>
      <c r="QQB434" s="200"/>
      <c r="QQE434" s="200"/>
      <c r="QQK434" s="200"/>
      <c r="QQN434" s="200"/>
      <c r="QQP434" s="200"/>
      <c r="QRW434" s="200"/>
      <c r="QRZ434" s="200"/>
      <c r="QSC434" s="200"/>
      <c r="QSF434" s="200"/>
      <c r="QSI434" s="200"/>
      <c r="QSJ434" s="200"/>
      <c r="QSK434" s="200"/>
      <c r="QSN434" s="200"/>
      <c r="QSQ434" s="200"/>
      <c r="QST434" s="200"/>
      <c r="QSW434" s="200"/>
      <c r="QSY434" s="200"/>
      <c r="QTM434" s="200"/>
      <c r="QTN434" s="200"/>
      <c r="QTO434" s="200"/>
      <c r="QTP434" s="200"/>
      <c r="QTQ434" s="200"/>
      <c r="QTR434" s="200"/>
      <c r="QTS434" s="200"/>
      <c r="QTT434" s="200"/>
      <c r="QTU434" s="200"/>
      <c r="QTV434" s="200"/>
      <c r="QTW434" s="200"/>
      <c r="QTX434" s="200"/>
      <c r="QTY434" s="200"/>
      <c r="QTZ434" s="200"/>
      <c r="QUA434" s="200"/>
      <c r="QUB434" s="200"/>
      <c r="QUC434" s="200"/>
      <c r="QUD434" s="200"/>
      <c r="QUE434" s="200"/>
      <c r="QUK434" s="200"/>
      <c r="QUL434" s="200"/>
      <c r="QUM434" s="200"/>
      <c r="QUN434" s="200"/>
      <c r="QUO434" s="200"/>
      <c r="QUP434" s="200"/>
      <c r="QUQ434" s="200"/>
      <c r="QUS434" s="200"/>
      <c r="QUT434" s="200"/>
      <c r="QUU434" s="200"/>
      <c r="QUV434" s="200"/>
      <c r="QUW434" s="200"/>
      <c r="QUX434" s="200"/>
      <c r="QUY434" s="200"/>
      <c r="QUZ434" s="200"/>
      <c r="QVC434" s="200"/>
      <c r="QVF434" s="200"/>
      <c r="QVI434" s="200"/>
      <c r="QVL434" s="200"/>
      <c r="QVO434" s="200"/>
      <c r="QVR434" s="200"/>
      <c r="QWA434" s="200"/>
      <c r="QWD434" s="200"/>
      <c r="QWG434" s="200"/>
      <c r="QWJ434" s="200"/>
      <c r="QWS434" s="200"/>
      <c r="QWY434" s="200"/>
      <c r="QXB434" s="200"/>
      <c r="QXE434" s="200"/>
      <c r="QXH434" s="200"/>
      <c r="QXN434" s="200"/>
      <c r="QXW434" s="200"/>
      <c r="QXY434" s="200"/>
      <c r="QXZ434" s="200"/>
      <c r="QYB434" s="200"/>
      <c r="QYE434" s="200"/>
      <c r="QYH434" s="200"/>
      <c r="QYK434" s="200"/>
      <c r="QYN434" s="200"/>
      <c r="QYQ434" s="200"/>
      <c r="QYS434" s="200"/>
      <c r="QYU434" s="200"/>
      <c r="QYX434" s="200"/>
      <c r="QZA434" s="200"/>
      <c r="QZD434" s="200"/>
      <c r="QZG434" s="200"/>
      <c r="QZJ434" s="200"/>
      <c r="QZM434" s="200"/>
      <c r="QZP434" s="200"/>
      <c r="QZR434" s="200"/>
      <c r="QZU434" s="200"/>
      <c r="QZX434" s="200"/>
      <c r="RAA434" s="200"/>
      <c r="RAG434" s="200"/>
      <c r="RAJ434" s="200"/>
      <c r="RAL434" s="200"/>
      <c r="RBS434" s="200"/>
      <c r="RBV434" s="200"/>
      <c r="RBY434" s="200"/>
      <c r="RCB434" s="200"/>
      <c r="RCE434" s="200"/>
      <c r="RCF434" s="200"/>
      <c r="RCG434" s="200"/>
      <c r="RCJ434" s="200"/>
      <c r="RCM434" s="200"/>
      <c r="RCP434" s="200"/>
      <c r="RCS434" s="200"/>
      <c r="RCU434" s="200"/>
      <c r="RDI434" s="200"/>
      <c r="RDJ434" s="200"/>
      <c r="RDK434" s="200"/>
      <c r="RDL434" s="200"/>
      <c r="RDM434" s="200"/>
      <c r="RDN434" s="200"/>
      <c r="RDO434" s="200"/>
      <c r="RDP434" s="200"/>
      <c r="RDQ434" s="200"/>
      <c r="RDR434" s="200"/>
      <c r="RDS434" s="200"/>
      <c r="RDT434" s="200"/>
      <c r="RDU434" s="200"/>
      <c r="RDV434" s="200"/>
      <c r="RDW434" s="200"/>
      <c r="RDX434" s="200"/>
      <c r="RDY434" s="200"/>
      <c r="RDZ434" s="200"/>
      <c r="REA434" s="200"/>
      <c r="REG434" s="200"/>
      <c r="REH434" s="200"/>
      <c r="REI434" s="200"/>
      <c r="REJ434" s="200"/>
      <c r="REK434" s="200"/>
      <c r="REL434" s="200"/>
      <c r="REM434" s="200"/>
      <c r="REO434" s="200"/>
      <c r="REP434" s="200"/>
      <c r="REQ434" s="200"/>
      <c r="RER434" s="200"/>
      <c r="RES434" s="200"/>
      <c r="RET434" s="200"/>
      <c r="REU434" s="200"/>
      <c r="REV434" s="200"/>
      <c r="REY434" s="200"/>
      <c r="RFB434" s="200"/>
      <c r="RFE434" s="200"/>
      <c r="RFH434" s="200"/>
      <c r="RFK434" s="200"/>
      <c r="RFN434" s="200"/>
      <c r="RFW434" s="200"/>
      <c r="RFZ434" s="200"/>
      <c r="RGC434" s="200"/>
      <c r="RGF434" s="200"/>
      <c r="RGO434" s="200"/>
      <c r="RGU434" s="200"/>
      <c r="RGX434" s="200"/>
      <c r="RHA434" s="200"/>
      <c r="RHD434" s="200"/>
      <c r="RHJ434" s="200"/>
      <c r="RHS434" s="200"/>
      <c r="RHU434" s="200"/>
      <c r="RHV434" s="200"/>
      <c r="RHX434" s="200"/>
      <c r="RIA434" s="200"/>
      <c r="RID434" s="200"/>
      <c r="RIG434" s="200"/>
      <c r="RIJ434" s="200"/>
      <c r="RIM434" s="200"/>
      <c r="RIO434" s="200"/>
      <c r="RIQ434" s="200"/>
      <c r="RIT434" s="200"/>
      <c r="RIW434" s="200"/>
      <c r="RIZ434" s="200"/>
      <c r="RJC434" s="200"/>
      <c r="RJF434" s="200"/>
      <c r="RJI434" s="200"/>
      <c r="RJL434" s="200"/>
      <c r="RJN434" s="200"/>
      <c r="RJQ434" s="200"/>
      <c r="RJT434" s="200"/>
      <c r="RJW434" s="200"/>
      <c r="RKC434" s="200"/>
      <c r="RKF434" s="200"/>
      <c r="RKH434" s="200"/>
      <c r="RLO434" s="200"/>
      <c r="RLR434" s="200"/>
      <c r="RLU434" s="200"/>
      <c r="RLX434" s="200"/>
      <c r="RMA434" s="200"/>
      <c r="RMB434" s="200"/>
      <c r="RMC434" s="200"/>
      <c r="RMF434" s="200"/>
      <c r="RMI434" s="200"/>
      <c r="RML434" s="200"/>
      <c r="RMO434" s="200"/>
      <c r="RMQ434" s="200"/>
      <c r="RNE434" s="200"/>
      <c r="RNF434" s="200"/>
      <c r="RNG434" s="200"/>
      <c r="RNH434" s="200"/>
      <c r="RNI434" s="200"/>
      <c r="RNJ434" s="200"/>
      <c r="RNK434" s="200"/>
      <c r="RNL434" s="200"/>
      <c r="RNM434" s="200"/>
      <c r="RNN434" s="200"/>
      <c r="RNO434" s="200"/>
      <c r="RNP434" s="200"/>
      <c r="RNQ434" s="200"/>
      <c r="RNR434" s="200"/>
      <c r="RNS434" s="200"/>
      <c r="RNT434" s="200"/>
      <c r="RNU434" s="200"/>
      <c r="RNV434" s="200"/>
      <c r="RNW434" s="200"/>
      <c r="ROC434" s="200"/>
      <c r="ROD434" s="200"/>
      <c r="ROE434" s="200"/>
      <c r="ROF434" s="200"/>
      <c r="ROG434" s="200"/>
      <c r="ROH434" s="200"/>
      <c r="ROI434" s="200"/>
      <c r="ROK434" s="200"/>
      <c r="ROL434" s="200"/>
      <c r="ROM434" s="200"/>
      <c r="RON434" s="200"/>
      <c r="ROO434" s="200"/>
      <c r="ROP434" s="200"/>
      <c r="ROQ434" s="200"/>
      <c r="ROR434" s="200"/>
      <c r="ROU434" s="200"/>
      <c r="ROX434" s="200"/>
      <c r="RPA434" s="200"/>
      <c r="RPD434" s="200"/>
      <c r="RPG434" s="200"/>
      <c r="RPJ434" s="200"/>
      <c r="RPS434" s="200"/>
      <c r="RPV434" s="200"/>
      <c r="RPY434" s="200"/>
      <c r="RQB434" s="200"/>
      <c r="RQK434" s="200"/>
      <c r="RQQ434" s="200"/>
      <c r="RQT434" s="200"/>
      <c r="RQW434" s="200"/>
      <c r="RQZ434" s="200"/>
      <c r="RRF434" s="200"/>
      <c r="RRO434" s="200"/>
      <c r="RRQ434" s="200"/>
      <c r="RRR434" s="200"/>
      <c r="RRT434" s="200"/>
      <c r="RRW434" s="200"/>
      <c r="RRZ434" s="200"/>
      <c r="RSC434" s="200"/>
      <c r="RSF434" s="200"/>
      <c r="RSI434" s="200"/>
      <c r="RSK434" s="200"/>
      <c r="RSM434" s="200"/>
      <c r="RSP434" s="200"/>
      <c r="RSS434" s="200"/>
      <c r="RSV434" s="200"/>
      <c r="RSY434" s="200"/>
      <c r="RTB434" s="200"/>
      <c r="RTE434" s="200"/>
      <c r="RTH434" s="200"/>
      <c r="RTJ434" s="200"/>
      <c r="RTM434" s="200"/>
      <c r="RTP434" s="200"/>
      <c r="RTS434" s="200"/>
      <c r="RTY434" s="200"/>
      <c r="RUB434" s="200"/>
      <c r="RUD434" s="200"/>
      <c r="RVK434" s="200"/>
      <c r="RVN434" s="200"/>
      <c r="RVQ434" s="200"/>
      <c r="RVT434" s="200"/>
      <c r="RVW434" s="200"/>
      <c r="RVX434" s="200"/>
      <c r="RVY434" s="200"/>
      <c r="RWB434" s="200"/>
      <c r="RWE434" s="200"/>
      <c r="RWH434" s="200"/>
      <c r="RWK434" s="200"/>
      <c r="RWM434" s="200"/>
      <c r="RXA434" s="200"/>
      <c r="RXB434" s="200"/>
      <c r="RXC434" s="200"/>
      <c r="RXD434" s="200"/>
      <c r="RXE434" s="200"/>
      <c r="RXF434" s="200"/>
      <c r="RXG434" s="200"/>
      <c r="RXH434" s="200"/>
      <c r="RXI434" s="200"/>
      <c r="RXJ434" s="200"/>
      <c r="RXK434" s="200"/>
      <c r="RXL434" s="200"/>
      <c r="RXM434" s="200"/>
      <c r="RXN434" s="200"/>
      <c r="RXO434" s="200"/>
      <c r="RXP434" s="200"/>
      <c r="RXQ434" s="200"/>
      <c r="RXR434" s="200"/>
      <c r="RXS434" s="200"/>
      <c r="RXY434" s="200"/>
      <c r="RXZ434" s="200"/>
      <c r="RYA434" s="200"/>
      <c r="RYB434" s="200"/>
      <c r="RYC434" s="200"/>
      <c r="RYD434" s="200"/>
      <c r="RYE434" s="200"/>
      <c r="RYG434" s="200"/>
      <c r="RYH434" s="200"/>
      <c r="RYI434" s="200"/>
      <c r="RYJ434" s="200"/>
      <c r="RYK434" s="200"/>
      <c r="RYL434" s="200"/>
      <c r="RYM434" s="200"/>
      <c r="RYN434" s="200"/>
      <c r="RYQ434" s="200"/>
      <c r="RYT434" s="200"/>
      <c r="RYW434" s="200"/>
      <c r="RYZ434" s="200"/>
      <c r="RZC434" s="200"/>
      <c r="RZF434" s="200"/>
      <c r="RZO434" s="200"/>
      <c r="RZR434" s="200"/>
      <c r="RZU434" s="200"/>
      <c r="RZX434" s="200"/>
      <c r="SAG434" s="200"/>
      <c r="SAM434" s="200"/>
      <c r="SAP434" s="200"/>
      <c r="SAS434" s="200"/>
      <c r="SAV434" s="200"/>
      <c r="SBB434" s="200"/>
      <c r="SBK434" s="200"/>
      <c r="SBM434" s="200"/>
      <c r="SBN434" s="200"/>
      <c r="SBP434" s="200"/>
      <c r="SBS434" s="200"/>
      <c r="SBV434" s="200"/>
      <c r="SBY434" s="200"/>
      <c r="SCB434" s="200"/>
      <c r="SCE434" s="200"/>
      <c r="SCG434" s="200"/>
      <c r="SCI434" s="200"/>
      <c r="SCL434" s="200"/>
      <c r="SCO434" s="200"/>
      <c r="SCR434" s="200"/>
      <c r="SCU434" s="200"/>
      <c r="SCX434" s="200"/>
      <c r="SDA434" s="200"/>
      <c r="SDD434" s="200"/>
      <c r="SDF434" s="200"/>
      <c r="SDI434" s="200"/>
      <c r="SDL434" s="200"/>
      <c r="SDO434" s="200"/>
      <c r="SDU434" s="200"/>
      <c r="SDX434" s="200"/>
      <c r="SDZ434" s="200"/>
      <c r="SFG434" s="200"/>
      <c r="SFJ434" s="200"/>
      <c r="SFM434" s="200"/>
      <c r="SFP434" s="200"/>
      <c r="SFS434" s="200"/>
      <c r="SFT434" s="200"/>
      <c r="SFU434" s="200"/>
      <c r="SFX434" s="200"/>
      <c r="SGA434" s="200"/>
      <c r="SGD434" s="200"/>
      <c r="SGG434" s="200"/>
      <c r="SGI434" s="200"/>
      <c r="SGW434" s="200"/>
      <c r="SGX434" s="200"/>
      <c r="SGY434" s="200"/>
      <c r="SGZ434" s="200"/>
      <c r="SHA434" s="200"/>
      <c r="SHB434" s="200"/>
      <c r="SHC434" s="200"/>
      <c r="SHD434" s="200"/>
      <c r="SHE434" s="200"/>
      <c r="SHF434" s="200"/>
      <c r="SHG434" s="200"/>
      <c r="SHH434" s="200"/>
      <c r="SHI434" s="200"/>
      <c r="SHJ434" s="200"/>
      <c r="SHK434" s="200"/>
      <c r="SHL434" s="200"/>
      <c r="SHM434" s="200"/>
      <c r="SHN434" s="200"/>
      <c r="SHO434" s="200"/>
      <c r="SHU434" s="200"/>
      <c r="SHV434" s="200"/>
      <c r="SHW434" s="200"/>
      <c r="SHX434" s="200"/>
      <c r="SHY434" s="200"/>
      <c r="SHZ434" s="200"/>
      <c r="SIA434" s="200"/>
      <c r="SIC434" s="200"/>
      <c r="SID434" s="200"/>
      <c r="SIE434" s="200"/>
      <c r="SIF434" s="200"/>
      <c r="SIG434" s="200"/>
      <c r="SIH434" s="200"/>
      <c r="SII434" s="200"/>
      <c r="SIJ434" s="200"/>
      <c r="SIM434" s="200"/>
      <c r="SIP434" s="200"/>
      <c r="SIS434" s="200"/>
      <c r="SIV434" s="200"/>
      <c r="SIY434" s="200"/>
      <c r="SJB434" s="200"/>
      <c r="SJK434" s="200"/>
      <c r="SJN434" s="200"/>
      <c r="SJQ434" s="200"/>
      <c r="SJT434" s="200"/>
      <c r="SKC434" s="200"/>
      <c r="SKI434" s="200"/>
      <c r="SKL434" s="200"/>
      <c r="SKO434" s="200"/>
      <c r="SKR434" s="200"/>
      <c r="SKX434" s="200"/>
      <c r="SLG434" s="200"/>
      <c r="SLI434" s="200"/>
      <c r="SLJ434" s="200"/>
      <c r="SLL434" s="200"/>
      <c r="SLO434" s="200"/>
      <c r="SLR434" s="200"/>
      <c r="SLU434" s="200"/>
      <c r="SLX434" s="200"/>
      <c r="SMA434" s="200"/>
      <c r="SMC434" s="200"/>
      <c r="SME434" s="200"/>
      <c r="SMH434" s="200"/>
      <c r="SMK434" s="200"/>
      <c r="SMN434" s="200"/>
      <c r="SMQ434" s="200"/>
      <c r="SMT434" s="200"/>
      <c r="SMW434" s="200"/>
      <c r="SMZ434" s="200"/>
      <c r="SNB434" s="200"/>
      <c r="SNE434" s="200"/>
      <c r="SNH434" s="200"/>
      <c r="SNK434" s="200"/>
      <c r="SNQ434" s="200"/>
      <c r="SNT434" s="200"/>
      <c r="SNV434" s="200"/>
      <c r="SPC434" s="200"/>
      <c r="SPF434" s="200"/>
      <c r="SPI434" s="200"/>
      <c r="SPL434" s="200"/>
      <c r="SPO434" s="200"/>
      <c r="SPP434" s="200"/>
      <c r="SPQ434" s="200"/>
      <c r="SPT434" s="200"/>
      <c r="SPW434" s="200"/>
      <c r="SPZ434" s="200"/>
      <c r="SQC434" s="200"/>
      <c r="SQE434" s="200"/>
      <c r="SQS434" s="200"/>
      <c r="SQT434" s="200"/>
      <c r="SQU434" s="200"/>
      <c r="SQV434" s="200"/>
      <c r="SQW434" s="200"/>
      <c r="SQX434" s="200"/>
      <c r="SQY434" s="200"/>
      <c r="SQZ434" s="200"/>
      <c r="SRA434" s="200"/>
      <c r="SRB434" s="200"/>
      <c r="SRC434" s="200"/>
      <c r="SRD434" s="200"/>
      <c r="SRE434" s="200"/>
      <c r="SRF434" s="200"/>
      <c r="SRG434" s="200"/>
      <c r="SRH434" s="200"/>
      <c r="SRI434" s="200"/>
      <c r="SRJ434" s="200"/>
      <c r="SRK434" s="200"/>
      <c r="SRQ434" s="200"/>
      <c r="SRR434" s="200"/>
      <c r="SRS434" s="200"/>
      <c r="SRT434" s="200"/>
      <c r="SRU434" s="200"/>
      <c r="SRV434" s="200"/>
      <c r="SRW434" s="200"/>
      <c r="SRY434" s="200"/>
      <c r="SRZ434" s="200"/>
      <c r="SSA434" s="200"/>
      <c r="SSB434" s="200"/>
      <c r="SSC434" s="200"/>
      <c r="SSD434" s="200"/>
      <c r="SSE434" s="200"/>
      <c r="SSF434" s="200"/>
      <c r="SSI434" s="200"/>
      <c r="SSL434" s="200"/>
      <c r="SSO434" s="200"/>
      <c r="SSR434" s="200"/>
      <c r="SSU434" s="200"/>
      <c r="SSX434" s="200"/>
      <c r="STG434" s="200"/>
      <c r="STJ434" s="200"/>
      <c r="STM434" s="200"/>
      <c r="STP434" s="200"/>
      <c r="STY434" s="200"/>
      <c r="SUE434" s="200"/>
      <c r="SUH434" s="200"/>
      <c r="SUK434" s="200"/>
      <c r="SUN434" s="200"/>
      <c r="SUT434" s="200"/>
      <c r="SVC434" s="200"/>
      <c r="SVE434" s="200"/>
      <c r="SVF434" s="200"/>
      <c r="SVH434" s="200"/>
      <c r="SVK434" s="200"/>
      <c r="SVN434" s="200"/>
      <c r="SVQ434" s="200"/>
      <c r="SVT434" s="200"/>
      <c r="SVW434" s="200"/>
      <c r="SVY434" s="200"/>
      <c r="SWA434" s="200"/>
      <c r="SWD434" s="200"/>
      <c r="SWG434" s="200"/>
      <c r="SWJ434" s="200"/>
      <c r="SWM434" s="200"/>
      <c r="SWP434" s="200"/>
      <c r="SWS434" s="200"/>
      <c r="SWV434" s="200"/>
      <c r="SWX434" s="200"/>
      <c r="SXA434" s="200"/>
      <c r="SXD434" s="200"/>
      <c r="SXG434" s="200"/>
      <c r="SXM434" s="200"/>
      <c r="SXP434" s="200"/>
      <c r="SXR434" s="200"/>
      <c r="SYY434" s="200"/>
      <c r="SZB434" s="200"/>
      <c r="SZE434" s="200"/>
      <c r="SZH434" s="200"/>
      <c r="SZK434" s="200"/>
      <c r="SZL434" s="200"/>
      <c r="SZM434" s="200"/>
      <c r="SZP434" s="200"/>
      <c r="SZS434" s="200"/>
      <c r="SZV434" s="200"/>
      <c r="SZY434" s="200"/>
      <c r="TAA434" s="200"/>
      <c r="TAO434" s="200"/>
      <c r="TAP434" s="200"/>
      <c r="TAQ434" s="200"/>
      <c r="TAR434" s="200"/>
      <c r="TAS434" s="200"/>
      <c r="TAT434" s="200"/>
      <c r="TAU434" s="200"/>
      <c r="TAV434" s="200"/>
      <c r="TAW434" s="200"/>
      <c r="TAX434" s="200"/>
      <c r="TAY434" s="200"/>
      <c r="TAZ434" s="200"/>
      <c r="TBA434" s="200"/>
      <c r="TBB434" s="200"/>
      <c r="TBC434" s="200"/>
      <c r="TBD434" s="200"/>
      <c r="TBE434" s="200"/>
      <c r="TBF434" s="200"/>
      <c r="TBG434" s="200"/>
      <c r="TBM434" s="200"/>
      <c r="TBN434" s="200"/>
      <c r="TBO434" s="200"/>
      <c r="TBP434" s="200"/>
      <c r="TBQ434" s="200"/>
      <c r="TBR434" s="200"/>
      <c r="TBS434" s="200"/>
      <c r="TBU434" s="200"/>
      <c r="TBV434" s="200"/>
      <c r="TBW434" s="200"/>
      <c r="TBX434" s="200"/>
      <c r="TBY434" s="200"/>
      <c r="TBZ434" s="200"/>
      <c r="TCA434" s="200"/>
      <c r="TCB434" s="200"/>
      <c r="TCE434" s="200"/>
      <c r="TCH434" s="200"/>
      <c r="TCK434" s="200"/>
      <c r="TCN434" s="200"/>
      <c r="TCQ434" s="200"/>
      <c r="TCT434" s="200"/>
      <c r="TDC434" s="200"/>
      <c r="TDF434" s="200"/>
      <c r="TDI434" s="200"/>
      <c r="TDL434" s="200"/>
      <c r="TDU434" s="200"/>
      <c r="TEA434" s="200"/>
      <c r="TED434" s="200"/>
      <c r="TEG434" s="200"/>
      <c r="TEJ434" s="200"/>
      <c r="TEP434" s="200"/>
      <c r="TEY434" s="200"/>
      <c r="TFA434" s="200"/>
      <c r="TFB434" s="200"/>
      <c r="TFD434" s="200"/>
      <c r="TFG434" s="200"/>
      <c r="TFJ434" s="200"/>
      <c r="TFM434" s="200"/>
      <c r="TFP434" s="200"/>
      <c r="TFS434" s="200"/>
      <c r="TFU434" s="200"/>
      <c r="TFW434" s="200"/>
      <c r="TFZ434" s="200"/>
      <c r="TGC434" s="200"/>
      <c r="TGF434" s="200"/>
      <c r="TGI434" s="200"/>
      <c r="TGL434" s="200"/>
      <c r="TGO434" s="200"/>
      <c r="TGR434" s="200"/>
      <c r="TGT434" s="200"/>
      <c r="TGW434" s="200"/>
      <c r="TGZ434" s="200"/>
      <c r="THC434" s="200"/>
      <c r="THI434" s="200"/>
      <c r="THL434" s="200"/>
      <c r="THN434" s="200"/>
      <c r="TIU434" s="200"/>
      <c r="TIX434" s="200"/>
      <c r="TJA434" s="200"/>
      <c r="TJD434" s="200"/>
      <c r="TJG434" s="200"/>
      <c r="TJH434" s="200"/>
      <c r="TJI434" s="200"/>
      <c r="TJL434" s="200"/>
      <c r="TJO434" s="200"/>
      <c r="TJR434" s="200"/>
      <c r="TJU434" s="200"/>
      <c r="TJW434" s="200"/>
      <c r="TKK434" s="200"/>
      <c r="TKL434" s="200"/>
      <c r="TKM434" s="200"/>
      <c r="TKN434" s="200"/>
      <c r="TKO434" s="200"/>
      <c r="TKP434" s="200"/>
      <c r="TKQ434" s="200"/>
      <c r="TKR434" s="200"/>
      <c r="TKS434" s="200"/>
      <c r="TKT434" s="200"/>
      <c r="TKU434" s="200"/>
      <c r="TKV434" s="200"/>
      <c r="TKW434" s="200"/>
      <c r="TKX434" s="200"/>
      <c r="TKY434" s="200"/>
      <c r="TKZ434" s="200"/>
      <c r="TLA434" s="200"/>
      <c r="TLB434" s="200"/>
      <c r="TLC434" s="200"/>
      <c r="TLI434" s="200"/>
      <c r="TLJ434" s="200"/>
      <c r="TLK434" s="200"/>
      <c r="TLL434" s="200"/>
      <c r="TLM434" s="200"/>
      <c r="TLN434" s="200"/>
      <c r="TLO434" s="200"/>
      <c r="TLQ434" s="200"/>
      <c r="TLR434" s="200"/>
      <c r="TLS434" s="200"/>
      <c r="TLT434" s="200"/>
      <c r="TLU434" s="200"/>
      <c r="TLV434" s="200"/>
      <c r="TLW434" s="200"/>
      <c r="TLX434" s="200"/>
      <c r="TMA434" s="200"/>
      <c r="TMD434" s="200"/>
      <c r="TMG434" s="200"/>
      <c r="TMJ434" s="200"/>
      <c r="TMM434" s="200"/>
      <c r="TMP434" s="200"/>
      <c r="TMY434" s="200"/>
      <c r="TNB434" s="200"/>
      <c r="TNE434" s="200"/>
      <c r="TNH434" s="200"/>
      <c r="TNQ434" s="200"/>
      <c r="TNW434" s="200"/>
      <c r="TNZ434" s="200"/>
      <c r="TOC434" s="200"/>
      <c r="TOF434" s="200"/>
      <c r="TOL434" s="200"/>
      <c r="TOU434" s="200"/>
      <c r="TOW434" s="200"/>
      <c r="TOX434" s="200"/>
      <c r="TOZ434" s="200"/>
      <c r="TPC434" s="200"/>
      <c r="TPF434" s="200"/>
      <c r="TPI434" s="200"/>
      <c r="TPL434" s="200"/>
      <c r="TPO434" s="200"/>
      <c r="TPQ434" s="200"/>
      <c r="TPS434" s="200"/>
      <c r="TPV434" s="200"/>
      <c r="TPY434" s="200"/>
      <c r="TQB434" s="200"/>
      <c r="TQE434" s="200"/>
      <c r="TQH434" s="200"/>
      <c r="TQK434" s="200"/>
      <c r="TQN434" s="200"/>
      <c r="TQP434" s="200"/>
      <c r="TQS434" s="200"/>
      <c r="TQV434" s="200"/>
      <c r="TQY434" s="200"/>
      <c r="TRE434" s="200"/>
      <c r="TRH434" s="200"/>
      <c r="TRJ434" s="200"/>
      <c r="TSQ434" s="200"/>
      <c r="TST434" s="200"/>
      <c r="TSW434" s="200"/>
      <c r="TSZ434" s="200"/>
      <c r="TTC434" s="200"/>
      <c r="TTD434" s="200"/>
      <c r="TTE434" s="200"/>
      <c r="TTH434" s="200"/>
      <c r="TTK434" s="200"/>
      <c r="TTN434" s="200"/>
      <c r="TTQ434" s="200"/>
      <c r="TTS434" s="200"/>
      <c r="TUG434" s="200"/>
      <c r="TUH434" s="200"/>
      <c r="TUI434" s="200"/>
      <c r="TUJ434" s="200"/>
      <c r="TUK434" s="200"/>
      <c r="TUL434" s="200"/>
      <c r="TUM434" s="200"/>
      <c r="TUN434" s="200"/>
      <c r="TUO434" s="200"/>
      <c r="TUP434" s="200"/>
      <c r="TUQ434" s="200"/>
      <c r="TUR434" s="200"/>
      <c r="TUS434" s="200"/>
      <c r="TUT434" s="200"/>
      <c r="TUU434" s="200"/>
      <c r="TUV434" s="200"/>
      <c r="TUW434" s="200"/>
      <c r="TUX434" s="200"/>
      <c r="TUY434" s="200"/>
      <c r="TVE434" s="200"/>
      <c r="TVF434" s="200"/>
      <c r="TVG434" s="200"/>
      <c r="TVH434" s="200"/>
      <c r="TVI434" s="200"/>
      <c r="TVJ434" s="200"/>
      <c r="TVK434" s="200"/>
      <c r="TVM434" s="200"/>
      <c r="TVN434" s="200"/>
      <c r="TVO434" s="200"/>
      <c r="TVP434" s="200"/>
      <c r="TVQ434" s="200"/>
      <c r="TVR434" s="200"/>
      <c r="TVS434" s="200"/>
      <c r="TVT434" s="200"/>
      <c r="TVW434" s="200"/>
      <c r="TVZ434" s="200"/>
      <c r="TWC434" s="200"/>
      <c r="TWF434" s="200"/>
      <c r="TWI434" s="200"/>
      <c r="TWL434" s="200"/>
      <c r="TWU434" s="200"/>
      <c r="TWX434" s="200"/>
      <c r="TXA434" s="200"/>
      <c r="TXD434" s="200"/>
      <c r="TXM434" s="200"/>
      <c r="TXS434" s="200"/>
      <c r="TXV434" s="200"/>
      <c r="TXY434" s="200"/>
      <c r="TYB434" s="200"/>
      <c r="TYH434" s="200"/>
      <c r="TYQ434" s="200"/>
      <c r="TYS434" s="200"/>
      <c r="TYT434" s="200"/>
      <c r="TYV434" s="200"/>
      <c r="TYY434" s="200"/>
      <c r="TZB434" s="200"/>
      <c r="TZE434" s="200"/>
      <c r="TZH434" s="200"/>
      <c r="TZK434" s="200"/>
      <c r="TZM434" s="200"/>
      <c r="TZO434" s="200"/>
      <c r="TZR434" s="200"/>
      <c r="TZU434" s="200"/>
      <c r="TZX434" s="200"/>
      <c r="UAA434" s="200"/>
      <c r="UAD434" s="200"/>
      <c r="UAG434" s="200"/>
      <c r="UAJ434" s="200"/>
      <c r="UAL434" s="200"/>
      <c r="UAO434" s="200"/>
      <c r="UAR434" s="200"/>
      <c r="UAU434" s="200"/>
      <c r="UBA434" s="200"/>
      <c r="UBD434" s="200"/>
      <c r="UBF434" s="200"/>
      <c r="UCM434" s="200"/>
      <c r="UCP434" s="200"/>
      <c r="UCS434" s="200"/>
      <c r="UCV434" s="200"/>
      <c r="UCY434" s="200"/>
      <c r="UCZ434" s="200"/>
      <c r="UDA434" s="200"/>
      <c r="UDD434" s="200"/>
      <c r="UDG434" s="200"/>
      <c r="UDJ434" s="200"/>
      <c r="UDM434" s="200"/>
      <c r="UDO434" s="200"/>
      <c r="UEC434" s="200"/>
      <c r="UED434" s="200"/>
      <c r="UEE434" s="200"/>
      <c r="UEF434" s="200"/>
      <c r="UEG434" s="200"/>
      <c r="UEH434" s="200"/>
      <c r="UEI434" s="200"/>
      <c r="UEJ434" s="200"/>
      <c r="UEK434" s="200"/>
      <c r="UEL434" s="200"/>
      <c r="UEM434" s="200"/>
      <c r="UEN434" s="200"/>
      <c r="UEO434" s="200"/>
      <c r="UEP434" s="200"/>
      <c r="UEQ434" s="200"/>
      <c r="UER434" s="200"/>
      <c r="UES434" s="200"/>
      <c r="UET434" s="200"/>
      <c r="UEU434" s="200"/>
      <c r="UFA434" s="200"/>
      <c r="UFB434" s="200"/>
      <c r="UFC434" s="200"/>
      <c r="UFD434" s="200"/>
      <c r="UFE434" s="200"/>
      <c r="UFF434" s="200"/>
      <c r="UFG434" s="200"/>
      <c r="UFI434" s="200"/>
      <c r="UFJ434" s="200"/>
      <c r="UFK434" s="200"/>
      <c r="UFL434" s="200"/>
      <c r="UFM434" s="200"/>
      <c r="UFN434" s="200"/>
      <c r="UFO434" s="200"/>
      <c r="UFP434" s="200"/>
      <c r="UFS434" s="200"/>
      <c r="UFV434" s="200"/>
      <c r="UFY434" s="200"/>
      <c r="UGB434" s="200"/>
      <c r="UGE434" s="200"/>
      <c r="UGH434" s="200"/>
      <c r="UGQ434" s="200"/>
      <c r="UGT434" s="200"/>
      <c r="UGW434" s="200"/>
      <c r="UGZ434" s="200"/>
      <c r="UHI434" s="200"/>
      <c r="UHO434" s="200"/>
      <c r="UHR434" s="200"/>
      <c r="UHU434" s="200"/>
      <c r="UHX434" s="200"/>
      <c r="UID434" s="200"/>
      <c r="UIM434" s="200"/>
      <c r="UIO434" s="200"/>
      <c r="UIP434" s="200"/>
      <c r="UIR434" s="200"/>
      <c r="UIU434" s="200"/>
      <c r="UIX434" s="200"/>
      <c r="UJA434" s="200"/>
      <c r="UJD434" s="200"/>
      <c r="UJG434" s="200"/>
      <c r="UJI434" s="200"/>
      <c r="UJK434" s="200"/>
      <c r="UJN434" s="200"/>
      <c r="UJQ434" s="200"/>
      <c r="UJT434" s="200"/>
      <c r="UJW434" s="200"/>
      <c r="UJZ434" s="200"/>
      <c r="UKC434" s="200"/>
      <c r="UKF434" s="200"/>
      <c r="UKH434" s="200"/>
      <c r="UKK434" s="200"/>
      <c r="UKN434" s="200"/>
      <c r="UKQ434" s="200"/>
      <c r="UKW434" s="200"/>
      <c r="UKZ434" s="200"/>
      <c r="ULB434" s="200"/>
      <c r="UMI434" s="200"/>
      <c r="UML434" s="200"/>
      <c r="UMO434" s="200"/>
      <c r="UMR434" s="200"/>
      <c r="UMU434" s="200"/>
      <c r="UMV434" s="200"/>
      <c r="UMW434" s="200"/>
      <c r="UMZ434" s="200"/>
      <c r="UNC434" s="200"/>
      <c r="UNF434" s="200"/>
      <c r="UNI434" s="200"/>
      <c r="UNK434" s="200"/>
      <c r="UNY434" s="200"/>
      <c r="UNZ434" s="200"/>
      <c r="UOA434" s="200"/>
      <c r="UOB434" s="200"/>
      <c r="UOC434" s="200"/>
      <c r="UOD434" s="200"/>
      <c r="UOE434" s="200"/>
      <c r="UOF434" s="200"/>
      <c r="UOG434" s="200"/>
      <c r="UOH434" s="200"/>
      <c r="UOI434" s="200"/>
      <c r="UOJ434" s="200"/>
      <c r="UOK434" s="200"/>
      <c r="UOL434" s="200"/>
      <c r="UOM434" s="200"/>
      <c r="UON434" s="200"/>
      <c r="UOO434" s="200"/>
      <c r="UOP434" s="200"/>
      <c r="UOQ434" s="200"/>
      <c r="UOW434" s="200"/>
      <c r="UOX434" s="200"/>
      <c r="UOY434" s="200"/>
      <c r="UOZ434" s="200"/>
      <c r="UPA434" s="200"/>
      <c r="UPB434" s="200"/>
      <c r="UPC434" s="200"/>
      <c r="UPE434" s="200"/>
      <c r="UPF434" s="200"/>
      <c r="UPG434" s="200"/>
      <c r="UPH434" s="200"/>
      <c r="UPI434" s="200"/>
      <c r="UPJ434" s="200"/>
      <c r="UPK434" s="200"/>
      <c r="UPL434" s="200"/>
      <c r="UPO434" s="200"/>
      <c r="UPR434" s="200"/>
      <c r="UPU434" s="200"/>
      <c r="UPX434" s="200"/>
      <c r="UQA434" s="200"/>
      <c r="UQD434" s="200"/>
      <c r="UQM434" s="200"/>
      <c r="UQP434" s="200"/>
      <c r="UQS434" s="200"/>
      <c r="UQV434" s="200"/>
      <c r="URE434" s="200"/>
      <c r="URK434" s="200"/>
      <c r="URN434" s="200"/>
      <c r="URQ434" s="200"/>
      <c r="URT434" s="200"/>
      <c r="URZ434" s="200"/>
      <c r="USI434" s="200"/>
      <c r="USK434" s="200"/>
      <c r="USL434" s="200"/>
      <c r="USN434" s="200"/>
      <c r="USQ434" s="200"/>
      <c r="UST434" s="200"/>
      <c r="USW434" s="200"/>
      <c r="USZ434" s="200"/>
      <c r="UTC434" s="200"/>
      <c r="UTE434" s="200"/>
      <c r="UTG434" s="200"/>
      <c r="UTJ434" s="200"/>
      <c r="UTM434" s="200"/>
      <c r="UTP434" s="200"/>
      <c r="UTS434" s="200"/>
      <c r="UTV434" s="200"/>
      <c r="UTY434" s="200"/>
      <c r="UUB434" s="200"/>
      <c r="UUD434" s="200"/>
      <c r="UUG434" s="200"/>
      <c r="UUJ434" s="200"/>
      <c r="UUM434" s="200"/>
      <c r="UUS434" s="200"/>
      <c r="UUV434" s="200"/>
      <c r="UUX434" s="200"/>
      <c r="UWE434" s="200"/>
      <c r="UWH434" s="200"/>
      <c r="UWK434" s="200"/>
      <c r="UWN434" s="200"/>
      <c r="UWQ434" s="200"/>
      <c r="UWR434" s="200"/>
      <c r="UWS434" s="200"/>
      <c r="UWV434" s="200"/>
      <c r="UWY434" s="200"/>
      <c r="UXB434" s="200"/>
      <c r="UXE434" s="200"/>
      <c r="UXG434" s="200"/>
      <c r="UXU434" s="200"/>
      <c r="UXV434" s="200"/>
      <c r="UXW434" s="200"/>
      <c r="UXX434" s="200"/>
      <c r="UXY434" s="200"/>
      <c r="UXZ434" s="200"/>
      <c r="UYA434" s="200"/>
      <c r="UYB434" s="200"/>
      <c r="UYC434" s="200"/>
      <c r="UYD434" s="200"/>
      <c r="UYE434" s="200"/>
      <c r="UYF434" s="200"/>
      <c r="UYG434" s="200"/>
      <c r="UYH434" s="200"/>
      <c r="UYI434" s="200"/>
      <c r="UYJ434" s="200"/>
      <c r="UYK434" s="200"/>
      <c r="UYL434" s="200"/>
      <c r="UYM434" s="200"/>
      <c r="UYS434" s="200"/>
      <c r="UYT434" s="200"/>
      <c r="UYU434" s="200"/>
      <c r="UYV434" s="200"/>
      <c r="UYW434" s="200"/>
      <c r="UYX434" s="200"/>
      <c r="UYY434" s="200"/>
      <c r="UZA434" s="200"/>
      <c r="UZB434" s="200"/>
      <c r="UZC434" s="200"/>
      <c r="UZD434" s="200"/>
      <c r="UZE434" s="200"/>
      <c r="UZF434" s="200"/>
      <c r="UZG434" s="200"/>
      <c r="UZH434" s="200"/>
      <c r="UZK434" s="200"/>
      <c r="UZN434" s="200"/>
      <c r="UZQ434" s="200"/>
      <c r="UZT434" s="200"/>
      <c r="UZW434" s="200"/>
      <c r="UZZ434" s="200"/>
      <c r="VAI434" s="200"/>
      <c r="VAL434" s="200"/>
      <c r="VAO434" s="200"/>
      <c r="VAR434" s="200"/>
      <c r="VBA434" s="200"/>
      <c r="VBG434" s="200"/>
      <c r="VBJ434" s="200"/>
      <c r="VBM434" s="200"/>
      <c r="VBP434" s="200"/>
      <c r="VBV434" s="200"/>
      <c r="VCE434" s="200"/>
      <c r="VCG434" s="200"/>
      <c r="VCH434" s="200"/>
      <c r="VCJ434" s="200"/>
      <c r="VCM434" s="200"/>
      <c r="VCP434" s="200"/>
      <c r="VCS434" s="200"/>
      <c r="VCV434" s="200"/>
      <c r="VCY434" s="200"/>
      <c r="VDA434" s="200"/>
      <c r="VDC434" s="200"/>
      <c r="VDF434" s="200"/>
      <c r="VDI434" s="200"/>
      <c r="VDL434" s="200"/>
      <c r="VDO434" s="200"/>
      <c r="VDR434" s="200"/>
      <c r="VDU434" s="200"/>
      <c r="VDX434" s="200"/>
      <c r="VDZ434" s="200"/>
      <c r="VEC434" s="200"/>
      <c r="VEF434" s="200"/>
      <c r="VEI434" s="200"/>
      <c r="VEO434" s="200"/>
      <c r="VER434" s="200"/>
      <c r="VET434" s="200"/>
      <c r="VGA434" s="200"/>
      <c r="VGD434" s="200"/>
      <c r="VGG434" s="200"/>
      <c r="VGJ434" s="200"/>
      <c r="VGM434" s="200"/>
      <c r="VGN434" s="200"/>
      <c r="VGO434" s="200"/>
      <c r="VGR434" s="200"/>
      <c r="VGU434" s="200"/>
      <c r="VGX434" s="200"/>
      <c r="VHA434" s="200"/>
      <c r="VHC434" s="200"/>
      <c r="VHQ434" s="200"/>
      <c r="VHR434" s="200"/>
      <c r="VHS434" s="200"/>
      <c r="VHT434" s="200"/>
      <c r="VHU434" s="200"/>
      <c r="VHV434" s="200"/>
      <c r="VHW434" s="200"/>
      <c r="VHX434" s="200"/>
      <c r="VHY434" s="200"/>
      <c r="VHZ434" s="200"/>
      <c r="VIA434" s="200"/>
      <c r="VIB434" s="200"/>
      <c r="VIC434" s="200"/>
      <c r="VID434" s="200"/>
      <c r="VIE434" s="200"/>
      <c r="VIF434" s="200"/>
      <c r="VIG434" s="200"/>
      <c r="VIH434" s="200"/>
      <c r="VII434" s="200"/>
      <c r="VIO434" s="200"/>
      <c r="VIP434" s="200"/>
      <c r="VIQ434" s="200"/>
      <c r="VIR434" s="200"/>
      <c r="VIS434" s="200"/>
      <c r="VIT434" s="200"/>
      <c r="VIU434" s="200"/>
      <c r="VIW434" s="200"/>
      <c r="VIX434" s="200"/>
      <c r="VIY434" s="200"/>
      <c r="VIZ434" s="200"/>
      <c r="VJA434" s="200"/>
      <c r="VJB434" s="200"/>
      <c r="VJC434" s="200"/>
      <c r="VJD434" s="200"/>
      <c r="VJG434" s="200"/>
      <c r="VJJ434" s="200"/>
      <c r="VJM434" s="200"/>
      <c r="VJP434" s="200"/>
      <c r="VJS434" s="200"/>
      <c r="VJV434" s="200"/>
      <c r="VKE434" s="200"/>
      <c r="VKH434" s="200"/>
      <c r="VKK434" s="200"/>
      <c r="VKN434" s="200"/>
      <c r="VKW434" s="200"/>
      <c r="VLC434" s="200"/>
      <c r="VLF434" s="200"/>
      <c r="VLI434" s="200"/>
      <c r="VLL434" s="200"/>
      <c r="VLR434" s="200"/>
      <c r="VMA434" s="200"/>
      <c r="VMC434" s="200"/>
      <c r="VMD434" s="200"/>
      <c r="VMF434" s="200"/>
      <c r="VMI434" s="200"/>
      <c r="VML434" s="200"/>
      <c r="VMO434" s="200"/>
      <c r="VMR434" s="200"/>
      <c r="VMU434" s="200"/>
      <c r="VMW434" s="200"/>
      <c r="VMY434" s="200"/>
      <c r="VNB434" s="200"/>
      <c r="VNE434" s="200"/>
      <c r="VNH434" s="200"/>
      <c r="VNK434" s="200"/>
      <c r="VNN434" s="200"/>
      <c r="VNQ434" s="200"/>
      <c r="VNT434" s="200"/>
      <c r="VNV434" s="200"/>
      <c r="VNY434" s="200"/>
      <c r="VOB434" s="200"/>
      <c r="VOE434" s="200"/>
      <c r="VOK434" s="200"/>
      <c r="VON434" s="200"/>
      <c r="VOP434" s="200"/>
      <c r="VPW434" s="200"/>
      <c r="VPZ434" s="200"/>
      <c r="VQC434" s="200"/>
      <c r="VQF434" s="200"/>
      <c r="VQI434" s="200"/>
      <c r="VQJ434" s="200"/>
      <c r="VQK434" s="200"/>
      <c r="VQN434" s="200"/>
      <c r="VQQ434" s="200"/>
      <c r="VQT434" s="200"/>
      <c r="VQW434" s="200"/>
      <c r="VQY434" s="200"/>
      <c r="VRM434" s="200"/>
      <c r="VRN434" s="200"/>
      <c r="VRO434" s="200"/>
      <c r="VRP434" s="200"/>
      <c r="VRQ434" s="200"/>
      <c r="VRR434" s="200"/>
      <c r="VRS434" s="200"/>
      <c r="VRT434" s="200"/>
      <c r="VRU434" s="200"/>
      <c r="VRV434" s="200"/>
      <c r="VRW434" s="200"/>
      <c r="VRX434" s="200"/>
      <c r="VRY434" s="200"/>
      <c r="VRZ434" s="200"/>
      <c r="VSA434" s="200"/>
      <c r="VSB434" s="200"/>
      <c r="VSC434" s="200"/>
      <c r="VSD434" s="200"/>
      <c r="VSE434" s="200"/>
      <c r="VSK434" s="200"/>
      <c r="VSL434" s="200"/>
      <c r="VSM434" s="200"/>
      <c r="VSN434" s="200"/>
      <c r="VSO434" s="200"/>
      <c r="VSP434" s="200"/>
      <c r="VSQ434" s="200"/>
      <c r="VSS434" s="200"/>
      <c r="VST434" s="200"/>
      <c r="VSU434" s="200"/>
      <c r="VSV434" s="200"/>
      <c r="VSW434" s="200"/>
      <c r="VSX434" s="200"/>
      <c r="VSY434" s="200"/>
      <c r="VSZ434" s="200"/>
      <c r="VTC434" s="200"/>
      <c r="VTF434" s="200"/>
      <c r="VTI434" s="200"/>
      <c r="VTL434" s="200"/>
      <c r="VTO434" s="200"/>
      <c r="VTR434" s="200"/>
      <c r="VUA434" s="200"/>
      <c r="VUD434" s="200"/>
      <c r="VUG434" s="200"/>
      <c r="VUJ434" s="200"/>
      <c r="VUS434" s="200"/>
      <c r="VUY434" s="200"/>
      <c r="VVB434" s="200"/>
      <c r="VVE434" s="200"/>
      <c r="VVH434" s="200"/>
      <c r="VVN434" s="200"/>
      <c r="VVW434" s="200"/>
      <c r="VVY434" s="200"/>
      <c r="VVZ434" s="200"/>
      <c r="VWB434" s="200"/>
      <c r="VWE434" s="200"/>
      <c r="VWH434" s="200"/>
      <c r="VWK434" s="200"/>
      <c r="VWN434" s="200"/>
      <c r="VWQ434" s="200"/>
      <c r="VWS434" s="200"/>
      <c r="VWU434" s="200"/>
      <c r="VWX434" s="200"/>
      <c r="VXA434" s="200"/>
      <c r="VXD434" s="200"/>
      <c r="VXG434" s="200"/>
      <c r="VXJ434" s="200"/>
      <c r="VXM434" s="200"/>
      <c r="VXP434" s="200"/>
      <c r="VXR434" s="200"/>
      <c r="VXU434" s="200"/>
      <c r="VXX434" s="200"/>
      <c r="VYA434" s="200"/>
      <c r="VYG434" s="200"/>
      <c r="VYJ434" s="200"/>
      <c r="VYL434" s="200"/>
      <c r="VZS434" s="200"/>
      <c r="VZV434" s="200"/>
      <c r="VZY434" s="200"/>
      <c r="WAB434" s="200"/>
      <c r="WAE434" s="200"/>
      <c r="WAF434" s="200"/>
      <c r="WAG434" s="200"/>
      <c r="WAJ434" s="200"/>
      <c r="WAM434" s="200"/>
      <c r="WAP434" s="200"/>
      <c r="WAS434" s="200"/>
      <c r="WAU434" s="200"/>
      <c r="WBI434" s="200"/>
      <c r="WBJ434" s="200"/>
      <c r="WBK434" s="200"/>
      <c r="WBL434" s="200"/>
      <c r="WBM434" s="200"/>
      <c r="WBN434" s="200"/>
      <c r="WBO434" s="200"/>
      <c r="WBP434" s="200"/>
      <c r="WBQ434" s="200"/>
      <c r="WBR434" s="200"/>
      <c r="WBS434" s="200"/>
      <c r="WBT434" s="200"/>
      <c r="WBU434" s="200"/>
      <c r="WBV434" s="200"/>
      <c r="WBW434" s="200"/>
      <c r="WBX434" s="200"/>
      <c r="WBY434" s="200"/>
      <c r="WBZ434" s="200"/>
      <c r="WCA434" s="200"/>
      <c r="WCG434" s="200"/>
      <c r="WCH434" s="200"/>
      <c r="WCI434" s="200"/>
      <c r="WCJ434" s="200"/>
      <c r="WCK434" s="200"/>
      <c r="WCL434" s="200"/>
      <c r="WCM434" s="200"/>
      <c r="WCO434" s="200"/>
      <c r="WCP434" s="200"/>
      <c r="WCQ434" s="200"/>
      <c r="WCR434" s="200"/>
      <c r="WCS434" s="200"/>
      <c r="WCT434" s="200"/>
      <c r="WCU434" s="200"/>
      <c r="WCV434" s="200"/>
      <c r="WCY434" s="200"/>
      <c r="WDB434" s="200"/>
      <c r="WDE434" s="200"/>
      <c r="WDH434" s="200"/>
      <c r="WDK434" s="200"/>
      <c r="WDN434" s="200"/>
      <c r="WDW434" s="200"/>
      <c r="WDZ434" s="200"/>
      <c r="WEC434" s="200"/>
      <c r="WEF434" s="200"/>
      <c r="WEO434" s="200"/>
      <c r="WEU434" s="200"/>
      <c r="WEX434" s="200"/>
      <c r="WFA434" s="200"/>
      <c r="WFD434" s="200"/>
      <c r="WFJ434" s="200"/>
      <c r="WFS434" s="200"/>
      <c r="WFU434" s="200"/>
      <c r="WFV434" s="200"/>
      <c r="WFX434" s="200"/>
      <c r="WGA434" s="200"/>
      <c r="WGD434" s="200"/>
      <c r="WGG434" s="200"/>
      <c r="WGJ434" s="200"/>
      <c r="WGM434" s="200"/>
      <c r="WGO434" s="200"/>
      <c r="WGQ434" s="200"/>
      <c r="WGT434" s="200"/>
      <c r="WGW434" s="200"/>
      <c r="WGZ434" s="200"/>
      <c r="WHC434" s="200"/>
      <c r="WHF434" s="200"/>
      <c r="WHI434" s="200"/>
      <c r="WHL434" s="200"/>
      <c r="WHN434" s="200"/>
      <c r="WHQ434" s="200"/>
      <c r="WHT434" s="200"/>
      <c r="WHW434" s="200"/>
      <c r="WIC434" s="200"/>
      <c r="WIF434" s="200"/>
      <c r="WIH434" s="200"/>
      <c r="WJO434" s="200"/>
      <c r="WJR434" s="200"/>
      <c r="WJU434" s="200"/>
      <c r="WJX434" s="200"/>
      <c r="WKA434" s="200"/>
      <c r="WKB434" s="200"/>
      <c r="WKC434" s="200"/>
      <c r="WKF434" s="200"/>
      <c r="WKI434" s="200"/>
      <c r="WKL434" s="200"/>
      <c r="WKO434" s="200"/>
      <c r="WKQ434" s="200"/>
      <c r="WLE434" s="200"/>
      <c r="WLF434" s="200"/>
      <c r="WLG434" s="200"/>
      <c r="WLH434" s="200"/>
      <c r="WLI434" s="200"/>
      <c r="WLJ434" s="200"/>
      <c r="WLK434" s="200"/>
      <c r="WLL434" s="200"/>
      <c r="WLM434" s="200"/>
      <c r="WLN434" s="200"/>
      <c r="WLO434" s="200"/>
      <c r="WLP434" s="200"/>
      <c r="WLQ434" s="200"/>
      <c r="WLR434" s="200"/>
      <c r="WLS434" s="200"/>
      <c r="WLT434" s="200"/>
      <c r="WLU434" s="200"/>
      <c r="WLV434" s="200"/>
      <c r="WLW434" s="200"/>
      <c r="WMC434" s="200"/>
      <c r="WMD434" s="200"/>
      <c r="WME434" s="200"/>
      <c r="WMF434" s="200"/>
      <c r="WMG434" s="200"/>
      <c r="WMH434" s="200"/>
      <c r="WMI434" s="200"/>
      <c r="WMK434" s="200"/>
      <c r="WML434" s="200"/>
      <c r="WMM434" s="200"/>
      <c r="WMN434" s="200"/>
      <c r="WMO434" s="200"/>
      <c r="WMP434" s="200"/>
      <c r="WMQ434" s="200"/>
      <c r="WMR434" s="200"/>
      <c r="WMU434" s="200"/>
      <c r="WMX434" s="200"/>
      <c r="WNA434" s="200"/>
      <c r="WND434" s="200"/>
      <c r="WNG434" s="200"/>
      <c r="WNJ434" s="200"/>
      <c r="WNS434" s="200"/>
      <c r="WNV434" s="200"/>
      <c r="WNY434" s="200"/>
      <c r="WOB434" s="200"/>
      <c r="WOK434" s="200"/>
      <c r="WOQ434" s="200"/>
      <c r="WOT434" s="200"/>
      <c r="WOW434" s="200"/>
      <c r="WOZ434" s="200"/>
      <c r="WPF434" s="200"/>
      <c r="WPO434" s="200"/>
      <c r="WPQ434" s="200"/>
      <c r="WPR434" s="200"/>
      <c r="WPT434" s="200"/>
      <c r="WPW434" s="200"/>
      <c r="WPZ434" s="200"/>
      <c r="WQC434" s="200"/>
      <c r="WQF434" s="200"/>
      <c r="WQI434" s="200"/>
      <c r="WQK434" s="200"/>
      <c r="WQM434" s="200"/>
      <c r="WQP434" s="200"/>
      <c r="WQS434" s="200"/>
      <c r="WQV434" s="200"/>
      <c r="WQY434" s="200"/>
      <c r="WRB434" s="200"/>
      <c r="WRE434" s="200"/>
      <c r="WRH434" s="200"/>
      <c r="WRJ434" s="200"/>
      <c r="WRM434" s="200"/>
      <c r="WRP434" s="200"/>
      <c r="WRS434" s="200"/>
      <c r="WRY434" s="200"/>
      <c r="WSB434" s="200"/>
      <c r="WSD434" s="200"/>
      <c r="WTK434" s="200"/>
      <c r="WTN434" s="200"/>
      <c r="WTQ434" s="200"/>
      <c r="WTT434" s="200"/>
      <c r="WTW434" s="200"/>
      <c r="WTX434" s="200"/>
      <c r="WTY434" s="200"/>
      <c r="WUB434" s="200"/>
      <c r="WUE434" s="200"/>
      <c r="WUH434" s="200"/>
      <c r="WUK434" s="200"/>
      <c r="WUM434" s="200"/>
    </row>
    <row r="435" spans="1:16107" ht="18" hidden="1" x14ac:dyDescent="0.3">
      <c r="A435" s="16" t="s">
        <v>100</v>
      </c>
      <c r="B435" s="53" t="s">
        <v>347</v>
      </c>
      <c r="C435" s="7"/>
      <c r="D435" s="91"/>
      <c r="E435" s="92"/>
    </row>
    <row r="436" spans="1:16107" ht="18" hidden="1" x14ac:dyDescent="0.3">
      <c r="A436" s="22" t="s">
        <v>101</v>
      </c>
      <c r="B436" s="53" t="s">
        <v>346</v>
      </c>
      <c r="C436" s="7"/>
      <c r="D436" s="91"/>
      <c r="E436" s="92"/>
    </row>
    <row r="437" spans="1:16107" ht="18" hidden="1" x14ac:dyDescent="0.3">
      <c r="A437" s="22" t="s">
        <v>102</v>
      </c>
      <c r="B437" s="53" t="s">
        <v>347</v>
      </c>
      <c r="C437" s="7"/>
      <c r="D437" s="91"/>
      <c r="E437" s="92"/>
    </row>
    <row r="438" spans="1:16107" ht="18" hidden="1" x14ac:dyDescent="0.3">
      <c r="A438" s="23" t="s">
        <v>103</v>
      </c>
      <c r="B438" s="53" t="s">
        <v>346</v>
      </c>
      <c r="C438" s="7"/>
      <c r="D438" s="91"/>
      <c r="E438" s="92"/>
    </row>
    <row r="439" spans="1:16107" ht="18" hidden="1" x14ac:dyDescent="0.3">
      <c r="A439" s="24" t="s">
        <v>104</v>
      </c>
      <c r="B439" s="53" t="s">
        <v>355</v>
      </c>
      <c r="C439" s="7"/>
      <c r="D439" s="91"/>
      <c r="E439" s="92"/>
    </row>
    <row r="440" spans="1:16107" ht="18" hidden="1" x14ac:dyDescent="0.3">
      <c r="A440" s="9" t="s">
        <v>105</v>
      </c>
      <c r="B440" s="53" t="s">
        <v>346</v>
      </c>
      <c r="C440" s="7"/>
      <c r="D440" s="91"/>
      <c r="E440" s="92"/>
    </row>
    <row r="441" spans="1:16107" ht="18" hidden="1" x14ac:dyDescent="0.3">
      <c r="A441" s="9" t="s">
        <v>106</v>
      </c>
      <c r="B441" s="53" t="s">
        <v>346</v>
      </c>
      <c r="C441" s="7"/>
      <c r="D441" s="91"/>
      <c r="E441" s="92"/>
    </row>
    <row r="442" spans="1:16107" ht="18" hidden="1" x14ac:dyDescent="0.3">
      <c r="A442" s="9" t="s">
        <v>107</v>
      </c>
      <c r="B442" s="53" t="s">
        <v>346</v>
      </c>
      <c r="C442" s="7"/>
      <c r="D442" s="91"/>
      <c r="E442" s="92"/>
    </row>
    <row r="443" spans="1:16107" ht="18" hidden="1" x14ac:dyDescent="0.3">
      <c r="A443" s="9" t="s">
        <v>108</v>
      </c>
      <c r="B443" s="53" t="s">
        <v>351</v>
      </c>
      <c r="C443" s="7"/>
      <c r="D443" s="91"/>
      <c r="E443" s="92"/>
    </row>
    <row r="444" spans="1:16107" ht="18" hidden="1" x14ac:dyDescent="0.3">
      <c r="A444" s="9" t="s">
        <v>109</v>
      </c>
      <c r="B444" s="53" t="s">
        <v>346</v>
      </c>
      <c r="C444" s="7"/>
      <c r="D444" s="91"/>
      <c r="E444" s="92"/>
    </row>
    <row r="445" spans="1:16107" ht="18" hidden="1" x14ac:dyDescent="0.3">
      <c r="A445" s="9" t="s">
        <v>110</v>
      </c>
      <c r="B445" s="53" t="s">
        <v>346</v>
      </c>
      <c r="C445" s="7"/>
      <c r="D445" s="91"/>
      <c r="E445" s="92"/>
    </row>
    <row r="446" spans="1:16107" ht="18" hidden="1" x14ac:dyDescent="0.3">
      <c r="A446" s="9" t="s">
        <v>111</v>
      </c>
      <c r="B446" s="53" t="s">
        <v>350</v>
      </c>
      <c r="C446" s="7"/>
      <c r="D446" s="91"/>
      <c r="E446" s="92"/>
    </row>
    <row r="447" spans="1:16107" ht="18" hidden="1" x14ac:dyDescent="0.3">
      <c r="A447" s="9" t="s">
        <v>112</v>
      </c>
      <c r="B447" s="53" t="s">
        <v>346</v>
      </c>
      <c r="C447" s="7"/>
      <c r="D447" s="91"/>
      <c r="E447" s="92"/>
    </row>
    <row r="448" spans="1:16107" ht="18" hidden="1" x14ac:dyDescent="0.3">
      <c r="A448" s="11" t="s">
        <v>113</v>
      </c>
      <c r="B448" s="53" t="s">
        <v>346</v>
      </c>
      <c r="C448" s="7"/>
      <c r="D448" s="91"/>
      <c r="E448" s="92"/>
    </row>
    <row r="449" spans="1:16107" ht="18" hidden="1" x14ac:dyDescent="0.3">
      <c r="A449" s="21" t="s">
        <v>114</v>
      </c>
      <c r="B449" s="53" t="s">
        <v>348</v>
      </c>
      <c r="C449" s="7"/>
      <c r="D449" s="91"/>
      <c r="E449" s="92"/>
    </row>
    <row r="450" spans="1:16107" ht="18" hidden="1" x14ac:dyDescent="0.3">
      <c r="A450" s="9" t="s">
        <v>115</v>
      </c>
      <c r="B450" s="53" t="s">
        <v>356</v>
      </c>
      <c r="C450" s="7"/>
      <c r="D450" s="91"/>
      <c r="E450" s="92"/>
    </row>
    <row r="451" spans="1:16107" ht="18" hidden="1" x14ac:dyDescent="0.3">
      <c r="A451" s="11" t="s">
        <v>116</v>
      </c>
      <c r="B451" s="53" t="s">
        <v>356</v>
      </c>
      <c r="C451" s="7"/>
      <c r="D451" s="91"/>
      <c r="E451" s="92"/>
    </row>
    <row r="452" spans="1:16107" ht="18" hidden="1" x14ac:dyDescent="0.3">
      <c r="A452" s="11" t="s">
        <v>117</v>
      </c>
      <c r="B452" s="53" t="s">
        <v>356</v>
      </c>
      <c r="C452" s="7"/>
      <c r="D452" s="91"/>
      <c r="E452" s="92"/>
    </row>
    <row r="453" spans="1:16107" ht="20.399999999999999" customHeight="1" x14ac:dyDescent="0.3">
      <c r="A453" s="9" t="s">
        <v>118</v>
      </c>
      <c r="B453" s="199" t="s">
        <v>346</v>
      </c>
      <c r="C453" s="7">
        <v>80</v>
      </c>
      <c r="D453" s="91">
        <v>10000</v>
      </c>
      <c r="E453" s="106">
        <f>+D453*C453</f>
        <v>800000</v>
      </c>
      <c r="F453" s="200"/>
      <c r="G453" s="200"/>
      <c r="H453" s="200"/>
      <c r="I453" s="200"/>
      <c r="J453" s="200"/>
      <c r="K453" s="200"/>
      <c r="Q453" s="200"/>
      <c r="R453" s="200"/>
      <c r="S453" s="200"/>
      <c r="T453" s="200"/>
      <c r="U453" s="200"/>
      <c r="V453" s="200"/>
      <c r="W453" s="200"/>
      <c r="Y453" s="200"/>
      <c r="Z453" s="200"/>
      <c r="AA453" s="200"/>
      <c r="AB453" s="200"/>
      <c r="AC453" s="200"/>
      <c r="AD453" s="200"/>
      <c r="AE453" s="200"/>
      <c r="AF453" s="200"/>
      <c r="AI453" s="200"/>
      <c r="AL453" s="200"/>
      <c r="AO453" s="200"/>
      <c r="AR453" s="200"/>
      <c r="AU453" s="200"/>
      <c r="AX453" s="200"/>
      <c r="BG453" s="200"/>
      <c r="BJ453" s="200"/>
      <c r="BM453" s="200"/>
      <c r="BP453" s="200"/>
      <c r="BY453" s="200"/>
      <c r="CE453" s="200"/>
      <c r="CH453" s="200"/>
      <c r="CK453" s="200"/>
      <c r="CN453" s="200"/>
      <c r="CT453" s="200"/>
      <c r="DC453" s="200"/>
      <c r="DE453" s="200"/>
      <c r="DF453" s="200"/>
      <c r="DH453" s="200"/>
      <c r="DK453" s="200"/>
      <c r="DN453" s="200"/>
      <c r="DQ453" s="200"/>
      <c r="DT453" s="200"/>
      <c r="DW453" s="200"/>
      <c r="DY453" s="200"/>
      <c r="EA453" s="200"/>
      <c r="ED453" s="200"/>
      <c r="EG453" s="200"/>
      <c r="EJ453" s="200"/>
      <c r="EM453" s="200"/>
      <c r="EP453" s="200"/>
      <c r="ES453" s="200"/>
      <c r="EV453" s="200"/>
      <c r="EX453" s="200"/>
      <c r="FA453" s="200"/>
      <c r="FD453" s="200"/>
      <c r="FG453" s="200"/>
      <c r="FM453" s="200"/>
      <c r="FP453" s="200"/>
      <c r="FR453" s="200"/>
      <c r="GY453" s="200"/>
      <c r="HB453" s="200"/>
      <c r="HE453" s="200"/>
      <c r="HH453" s="200"/>
      <c r="HK453" s="200"/>
      <c r="HL453" s="200"/>
      <c r="HM453" s="200"/>
      <c r="HP453" s="200"/>
      <c r="HS453" s="200"/>
      <c r="HV453" s="200"/>
      <c r="HY453" s="200"/>
      <c r="IA453" s="200"/>
      <c r="IO453" s="200"/>
      <c r="IP453" s="200"/>
      <c r="IQ453" s="200"/>
      <c r="IR453" s="200"/>
      <c r="IS453" s="200"/>
      <c r="IT453" s="200"/>
      <c r="IU453" s="200"/>
      <c r="IV453" s="200"/>
      <c r="IW453" s="200"/>
      <c r="IX453" s="200"/>
      <c r="IY453" s="200"/>
      <c r="IZ453" s="200"/>
      <c r="JA453" s="200"/>
      <c r="JB453" s="200"/>
      <c r="JC453" s="200"/>
      <c r="JD453" s="200"/>
      <c r="JE453" s="200"/>
      <c r="JF453" s="200"/>
      <c r="JG453" s="200"/>
      <c r="JM453" s="200"/>
      <c r="JN453" s="200"/>
      <c r="JO453" s="200"/>
      <c r="JP453" s="200"/>
      <c r="JQ453" s="200"/>
      <c r="JR453" s="200"/>
      <c r="JS453" s="200"/>
      <c r="JU453" s="200"/>
      <c r="JV453" s="200"/>
      <c r="JW453" s="200"/>
      <c r="JX453" s="200"/>
      <c r="JY453" s="200"/>
      <c r="JZ453" s="200"/>
      <c r="KA453" s="200"/>
      <c r="KB453" s="200"/>
      <c r="KE453" s="200"/>
      <c r="KH453" s="200"/>
      <c r="KK453" s="200"/>
      <c r="KN453" s="200"/>
      <c r="KQ453" s="200"/>
      <c r="KT453" s="200"/>
      <c r="LC453" s="200"/>
      <c r="LF453" s="200"/>
      <c r="LI453" s="200"/>
      <c r="LL453" s="200"/>
      <c r="LU453" s="200"/>
      <c r="MA453" s="200"/>
      <c r="MD453" s="200"/>
      <c r="MG453" s="200"/>
      <c r="MJ453" s="200"/>
      <c r="MP453" s="200"/>
      <c r="MY453" s="200"/>
      <c r="NA453" s="200"/>
      <c r="NB453" s="200"/>
      <c r="ND453" s="200"/>
      <c r="NG453" s="200"/>
      <c r="NJ453" s="200"/>
      <c r="NM453" s="200"/>
      <c r="NP453" s="200"/>
      <c r="NS453" s="200"/>
      <c r="NU453" s="200"/>
      <c r="NW453" s="200"/>
      <c r="NZ453" s="200"/>
      <c r="OC453" s="200"/>
      <c r="OF453" s="200"/>
      <c r="OI453" s="200"/>
      <c r="OL453" s="200"/>
      <c r="OO453" s="200"/>
      <c r="OR453" s="200"/>
      <c r="OT453" s="200"/>
      <c r="OW453" s="200"/>
      <c r="OZ453" s="200"/>
      <c r="PC453" s="200"/>
      <c r="PI453" s="200"/>
      <c r="PL453" s="200"/>
      <c r="PN453" s="200"/>
      <c r="QU453" s="200"/>
      <c r="QX453" s="200"/>
      <c r="RA453" s="200"/>
      <c r="RD453" s="200"/>
      <c r="RG453" s="200"/>
      <c r="RH453" s="200"/>
      <c r="RI453" s="200"/>
      <c r="RL453" s="200"/>
      <c r="RO453" s="200"/>
      <c r="RR453" s="200"/>
      <c r="RU453" s="200"/>
      <c r="RW453" s="200"/>
      <c r="SK453" s="200"/>
      <c r="SL453" s="200"/>
      <c r="SM453" s="200"/>
      <c r="SN453" s="200"/>
      <c r="SO453" s="200"/>
      <c r="SP453" s="200"/>
      <c r="SQ453" s="200"/>
      <c r="SR453" s="200"/>
      <c r="SS453" s="200"/>
      <c r="ST453" s="200"/>
      <c r="SU453" s="200"/>
      <c r="SV453" s="200"/>
      <c r="SW453" s="200"/>
      <c r="SX453" s="200"/>
      <c r="SY453" s="200"/>
      <c r="SZ453" s="200"/>
      <c r="TA453" s="200"/>
      <c r="TB453" s="200"/>
      <c r="TC453" s="200"/>
      <c r="TI453" s="200"/>
      <c r="TJ453" s="200"/>
      <c r="TK453" s="200"/>
      <c r="TL453" s="200"/>
      <c r="TM453" s="200"/>
      <c r="TN453" s="200"/>
      <c r="TO453" s="200"/>
      <c r="TQ453" s="200"/>
      <c r="TR453" s="200"/>
      <c r="TS453" s="200"/>
      <c r="TT453" s="200"/>
      <c r="TU453" s="200"/>
      <c r="TV453" s="200"/>
      <c r="TW453" s="200"/>
      <c r="TX453" s="200"/>
      <c r="UA453" s="200"/>
      <c r="UD453" s="200"/>
      <c r="UG453" s="200"/>
      <c r="UJ453" s="200"/>
      <c r="UM453" s="200"/>
      <c r="UP453" s="200"/>
      <c r="UY453" s="200"/>
      <c r="VB453" s="200"/>
      <c r="VE453" s="200"/>
      <c r="VH453" s="200"/>
      <c r="VQ453" s="200"/>
      <c r="VW453" s="200"/>
      <c r="VZ453" s="200"/>
      <c r="WC453" s="200"/>
      <c r="WF453" s="200"/>
      <c r="WL453" s="200"/>
      <c r="WU453" s="200"/>
      <c r="WW453" s="200"/>
      <c r="WX453" s="200"/>
      <c r="WZ453" s="200"/>
      <c r="XC453" s="200"/>
      <c r="XF453" s="200"/>
      <c r="XI453" s="200"/>
      <c r="XL453" s="200"/>
      <c r="XO453" s="200"/>
      <c r="XQ453" s="200"/>
      <c r="XS453" s="200"/>
      <c r="XV453" s="200"/>
      <c r="XY453" s="200"/>
      <c r="YB453" s="200"/>
      <c r="YE453" s="200"/>
      <c r="YH453" s="200"/>
      <c r="YK453" s="200"/>
      <c r="YN453" s="200"/>
      <c r="YP453" s="200"/>
      <c r="YS453" s="200"/>
      <c r="YV453" s="200"/>
      <c r="YY453" s="200"/>
      <c r="ZE453" s="200"/>
      <c r="ZH453" s="200"/>
      <c r="ZJ453" s="200"/>
      <c r="AAQ453" s="200"/>
      <c r="AAT453" s="200"/>
      <c r="AAW453" s="200"/>
      <c r="AAZ453" s="200"/>
      <c r="ABC453" s="200"/>
      <c r="ABD453" s="200"/>
      <c r="ABE453" s="200"/>
      <c r="ABH453" s="200"/>
      <c r="ABK453" s="200"/>
      <c r="ABN453" s="200"/>
      <c r="ABQ453" s="200"/>
      <c r="ABS453" s="200"/>
      <c r="ACG453" s="200"/>
      <c r="ACH453" s="200"/>
      <c r="ACI453" s="200"/>
      <c r="ACJ453" s="200"/>
      <c r="ACK453" s="200"/>
      <c r="ACL453" s="200"/>
      <c r="ACM453" s="200"/>
      <c r="ACN453" s="200"/>
      <c r="ACO453" s="200"/>
      <c r="ACP453" s="200"/>
      <c r="ACQ453" s="200"/>
      <c r="ACR453" s="200"/>
      <c r="ACS453" s="200"/>
      <c r="ACT453" s="200"/>
      <c r="ACU453" s="200"/>
      <c r="ACV453" s="200"/>
      <c r="ACW453" s="200"/>
      <c r="ACX453" s="200"/>
      <c r="ACY453" s="200"/>
      <c r="ADE453" s="200"/>
      <c r="ADF453" s="200"/>
      <c r="ADG453" s="200"/>
      <c r="ADH453" s="200"/>
      <c r="ADI453" s="200"/>
      <c r="ADJ453" s="200"/>
      <c r="ADK453" s="200"/>
      <c r="ADM453" s="200"/>
      <c r="ADN453" s="200"/>
      <c r="ADO453" s="200"/>
      <c r="ADP453" s="200"/>
      <c r="ADQ453" s="200"/>
      <c r="ADR453" s="200"/>
      <c r="ADS453" s="200"/>
      <c r="ADT453" s="200"/>
      <c r="ADW453" s="200"/>
      <c r="ADZ453" s="200"/>
      <c r="AEC453" s="200"/>
      <c r="AEF453" s="200"/>
      <c r="AEI453" s="200"/>
      <c r="AEL453" s="200"/>
      <c r="AEU453" s="200"/>
      <c r="AEX453" s="200"/>
      <c r="AFA453" s="200"/>
      <c r="AFD453" s="200"/>
      <c r="AFM453" s="200"/>
      <c r="AFS453" s="200"/>
      <c r="AFV453" s="200"/>
      <c r="AFY453" s="200"/>
      <c r="AGB453" s="200"/>
      <c r="AGH453" s="200"/>
      <c r="AGQ453" s="200"/>
      <c r="AGS453" s="200"/>
      <c r="AGT453" s="200"/>
      <c r="AGV453" s="200"/>
      <c r="AGY453" s="200"/>
      <c r="AHB453" s="200"/>
      <c r="AHE453" s="200"/>
      <c r="AHH453" s="200"/>
      <c r="AHK453" s="200"/>
      <c r="AHM453" s="200"/>
      <c r="AHO453" s="200"/>
      <c r="AHR453" s="200"/>
      <c r="AHU453" s="200"/>
      <c r="AHX453" s="200"/>
      <c r="AIA453" s="200"/>
      <c r="AID453" s="200"/>
      <c r="AIG453" s="200"/>
      <c r="AIJ453" s="200"/>
      <c r="AIL453" s="200"/>
      <c r="AIO453" s="200"/>
      <c r="AIR453" s="200"/>
      <c r="AIU453" s="200"/>
      <c r="AJA453" s="200"/>
      <c r="AJD453" s="200"/>
      <c r="AJF453" s="200"/>
      <c r="AKM453" s="200"/>
      <c r="AKP453" s="200"/>
      <c r="AKS453" s="200"/>
      <c r="AKV453" s="200"/>
      <c r="AKY453" s="200"/>
      <c r="AKZ453" s="200"/>
      <c r="ALA453" s="200"/>
      <c r="ALD453" s="200"/>
      <c r="ALG453" s="200"/>
      <c r="ALJ453" s="200"/>
      <c r="ALM453" s="200"/>
      <c r="ALO453" s="200"/>
      <c r="AMC453" s="200"/>
      <c r="AMD453" s="200"/>
      <c r="AME453" s="200"/>
      <c r="AMF453" s="200"/>
      <c r="AMG453" s="200"/>
      <c r="AMH453" s="200"/>
      <c r="AMI453" s="200"/>
      <c r="AMJ453" s="200"/>
      <c r="AMK453" s="200"/>
      <c r="AML453" s="200"/>
      <c r="AMM453" s="200"/>
      <c r="AMN453" s="200"/>
      <c r="AMO453" s="200"/>
      <c r="AMP453" s="200"/>
      <c r="AMQ453" s="200"/>
      <c r="AMR453" s="200"/>
      <c r="AMS453" s="200"/>
      <c r="AMT453" s="200"/>
      <c r="AMU453" s="200"/>
      <c r="ANA453" s="200"/>
      <c r="ANB453" s="200"/>
      <c r="ANC453" s="200"/>
      <c r="AND453" s="200"/>
      <c r="ANE453" s="200"/>
      <c r="ANF453" s="200"/>
      <c r="ANG453" s="200"/>
      <c r="ANI453" s="200"/>
      <c r="ANJ453" s="200"/>
      <c r="ANK453" s="200"/>
      <c r="ANL453" s="200"/>
      <c r="ANM453" s="200"/>
      <c r="ANN453" s="200"/>
      <c r="ANO453" s="200"/>
      <c r="ANP453" s="200"/>
      <c r="ANS453" s="200"/>
      <c r="ANV453" s="200"/>
      <c r="ANY453" s="200"/>
      <c r="AOB453" s="200"/>
      <c r="AOE453" s="200"/>
      <c r="AOH453" s="200"/>
      <c r="AOQ453" s="200"/>
      <c r="AOT453" s="200"/>
      <c r="AOW453" s="200"/>
      <c r="AOZ453" s="200"/>
      <c r="API453" s="200"/>
      <c r="APO453" s="200"/>
      <c r="APR453" s="200"/>
      <c r="APU453" s="200"/>
      <c r="APX453" s="200"/>
      <c r="AQD453" s="200"/>
      <c r="AQM453" s="200"/>
      <c r="AQO453" s="200"/>
      <c r="AQP453" s="200"/>
      <c r="AQR453" s="200"/>
      <c r="AQU453" s="200"/>
      <c r="AQX453" s="200"/>
      <c r="ARA453" s="200"/>
      <c r="ARD453" s="200"/>
      <c r="ARG453" s="200"/>
      <c r="ARI453" s="200"/>
      <c r="ARK453" s="200"/>
      <c r="ARN453" s="200"/>
      <c r="ARQ453" s="200"/>
      <c r="ART453" s="200"/>
      <c r="ARW453" s="200"/>
      <c r="ARZ453" s="200"/>
      <c r="ASC453" s="200"/>
      <c r="ASF453" s="200"/>
      <c r="ASH453" s="200"/>
      <c r="ASK453" s="200"/>
      <c r="ASN453" s="200"/>
      <c r="ASQ453" s="200"/>
      <c r="ASW453" s="200"/>
      <c r="ASZ453" s="200"/>
      <c r="ATB453" s="200"/>
      <c r="AUI453" s="200"/>
      <c r="AUL453" s="200"/>
      <c r="AUO453" s="200"/>
      <c r="AUR453" s="200"/>
      <c r="AUU453" s="200"/>
      <c r="AUV453" s="200"/>
      <c r="AUW453" s="200"/>
      <c r="AUZ453" s="200"/>
      <c r="AVC453" s="200"/>
      <c r="AVF453" s="200"/>
      <c r="AVI453" s="200"/>
      <c r="AVK453" s="200"/>
      <c r="AVY453" s="200"/>
      <c r="AVZ453" s="200"/>
      <c r="AWA453" s="200"/>
      <c r="AWB453" s="200"/>
      <c r="AWC453" s="200"/>
      <c r="AWD453" s="200"/>
      <c r="AWE453" s="200"/>
      <c r="AWF453" s="200"/>
      <c r="AWG453" s="200"/>
      <c r="AWH453" s="200"/>
      <c r="AWI453" s="200"/>
      <c r="AWJ453" s="200"/>
      <c r="AWK453" s="200"/>
      <c r="AWL453" s="200"/>
      <c r="AWM453" s="200"/>
      <c r="AWN453" s="200"/>
      <c r="AWO453" s="200"/>
      <c r="AWP453" s="200"/>
      <c r="AWQ453" s="200"/>
      <c r="AWW453" s="200"/>
      <c r="AWX453" s="200"/>
      <c r="AWY453" s="200"/>
      <c r="AWZ453" s="200"/>
      <c r="AXA453" s="200"/>
      <c r="AXB453" s="200"/>
      <c r="AXC453" s="200"/>
      <c r="AXE453" s="200"/>
      <c r="AXF453" s="200"/>
      <c r="AXG453" s="200"/>
      <c r="AXH453" s="200"/>
      <c r="AXI453" s="200"/>
      <c r="AXJ453" s="200"/>
      <c r="AXK453" s="200"/>
      <c r="AXL453" s="200"/>
      <c r="AXO453" s="200"/>
      <c r="AXR453" s="200"/>
      <c r="AXU453" s="200"/>
      <c r="AXX453" s="200"/>
      <c r="AYA453" s="200"/>
      <c r="AYD453" s="200"/>
      <c r="AYM453" s="200"/>
      <c r="AYP453" s="200"/>
      <c r="AYS453" s="200"/>
      <c r="AYV453" s="200"/>
      <c r="AZE453" s="200"/>
      <c r="AZK453" s="200"/>
      <c r="AZN453" s="200"/>
      <c r="AZQ453" s="200"/>
      <c r="AZT453" s="200"/>
      <c r="AZZ453" s="200"/>
      <c r="BAI453" s="200"/>
      <c r="BAK453" s="200"/>
      <c r="BAL453" s="200"/>
      <c r="BAN453" s="200"/>
      <c r="BAQ453" s="200"/>
      <c r="BAT453" s="200"/>
      <c r="BAW453" s="200"/>
      <c r="BAZ453" s="200"/>
      <c r="BBC453" s="200"/>
      <c r="BBE453" s="200"/>
      <c r="BBG453" s="200"/>
      <c r="BBJ453" s="200"/>
      <c r="BBM453" s="200"/>
      <c r="BBP453" s="200"/>
      <c r="BBS453" s="200"/>
      <c r="BBV453" s="200"/>
      <c r="BBY453" s="200"/>
      <c r="BCB453" s="200"/>
      <c r="BCD453" s="200"/>
      <c r="BCG453" s="200"/>
      <c r="BCJ453" s="200"/>
      <c r="BCM453" s="200"/>
      <c r="BCS453" s="200"/>
      <c r="BCV453" s="200"/>
      <c r="BCX453" s="200"/>
      <c r="BEE453" s="200"/>
      <c r="BEH453" s="200"/>
      <c r="BEK453" s="200"/>
      <c r="BEN453" s="200"/>
      <c r="BEQ453" s="200"/>
      <c r="BER453" s="200"/>
      <c r="BES453" s="200"/>
      <c r="BEV453" s="200"/>
      <c r="BEY453" s="200"/>
      <c r="BFB453" s="200"/>
      <c r="BFE453" s="200"/>
      <c r="BFG453" s="200"/>
      <c r="BFU453" s="200"/>
      <c r="BFV453" s="200"/>
      <c r="BFW453" s="200"/>
      <c r="BFX453" s="200"/>
      <c r="BFY453" s="200"/>
      <c r="BFZ453" s="200"/>
      <c r="BGA453" s="200"/>
      <c r="BGB453" s="200"/>
      <c r="BGC453" s="200"/>
      <c r="BGD453" s="200"/>
      <c r="BGE453" s="200"/>
      <c r="BGF453" s="200"/>
      <c r="BGG453" s="200"/>
      <c r="BGH453" s="200"/>
      <c r="BGI453" s="200"/>
      <c r="BGJ453" s="200"/>
      <c r="BGK453" s="200"/>
      <c r="BGL453" s="200"/>
      <c r="BGM453" s="200"/>
      <c r="BGS453" s="200"/>
      <c r="BGT453" s="200"/>
      <c r="BGU453" s="200"/>
      <c r="BGV453" s="200"/>
      <c r="BGW453" s="200"/>
      <c r="BGX453" s="200"/>
      <c r="BGY453" s="200"/>
      <c r="BHA453" s="200"/>
      <c r="BHB453" s="200"/>
      <c r="BHC453" s="200"/>
      <c r="BHD453" s="200"/>
      <c r="BHE453" s="200"/>
      <c r="BHF453" s="200"/>
      <c r="BHG453" s="200"/>
      <c r="BHH453" s="200"/>
      <c r="BHK453" s="200"/>
      <c r="BHN453" s="200"/>
      <c r="BHQ453" s="200"/>
      <c r="BHT453" s="200"/>
      <c r="BHW453" s="200"/>
      <c r="BHZ453" s="200"/>
      <c r="BII453" s="200"/>
      <c r="BIL453" s="200"/>
      <c r="BIO453" s="200"/>
      <c r="BIR453" s="200"/>
      <c r="BJA453" s="200"/>
      <c r="BJG453" s="200"/>
      <c r="BJJ453" s="200"/>
      <c r="BJM453" s="200"/>
      <c r="BJP453" s="200"/>
      <c r="BJV453" s="200"/>
      <c r="BKE453" s="200"/>
      <c r="BKG453" s="200"/>
      <c r="BKH453" s="200"/>
      <c r="BKJ453" s="200"/>
      <c r="BKM453" s="200"/>
      <c r="BKP453" s="200"/>
      <c r="BKS453" s="200"/>
      <c r="BKV453" s="200"/>
      <c r="BKY453" s="200"/>
      <c r="BLA453" s="200"/>
      <c r="BLC453" s="200"/>
      <c r="BLF453" s="200"/>
      <c r="BLI453" s="200"/>
      <c r="BLL453" s="200"/>
      <c r="BLO453" s="200"/>
      <c r="BLR453" s="200"/>
      <c r="BLU453" s="200"/>
      <c r="BLX453" s="200"/>
      <c r="BLZ453" s="200"/>
      <c r="BMC453" s="200"/>
      <c r="BMF453" s="200"/>
      <c r="BMI453" s="200"/>
      <c r="BMO453" s="200"/>
      <c r="BMR453" s="200"/>
      <c r="BMT453" s="200"/>
      <c r="BOA453" s="200"/>
      <c r="BOD453" s="200"/>
      <c r="BOG453" s="200"/>
      <c r="BOJ453" s="200"/>
      <c r="BOM453" s="200"/>
      <c r="BON453" s="200"/>
      <c r="BOO453" s="200"/>
      <c r="BOR453" s="200"/>
      <c r="BOU453" s="200"/>
      <c r="BOX453" s="200"/>
      <c r="BPA453" s="200"/>
      <c r="BPC453" s="200"/>
      <c r="BPQ453" s="200"/>
      <c r="BPR453" s="200"/>
      <c r="BPS453" s="200"/>
      <c r="BPT453" s="200"/>
      <c r="BPU453" s="200"/>
      <c r="BPV453" s="200"/>
      <c r="BPW453" s="200"/>
      <c r="BPX453" s="200"/>
      <c r="BPY453" s="200"/>
      <c r="BPZ453" s="200"/>
      <c r="BQA453" s="200"/>
      <c r="BQB453" s="200"/>
      <c r="BQC453" s="200"/>
      <c r="BQD453" s="200"/>
      <c r="BQE453" s="200"/>
      <c r="BQF453" s="200"/>
      <c r="BQG453" s="200"/>
      <c r="BQH453" s="200"/>
      <c r="BQI453" s="200"/>
      <c r="BQO453" s="200"/>
      <c r="BQP453" s="200"/>
      <c r="BQQ453" s="200"/>
      <c r="BQR453" s="200"/>
      <c r="BQS453" s="200"/>
      <c r="BQT453" s="200"/>
      <c r="BQU453" s="200"/>
      <c r="BQW453" s="200"/>
      <c r="BQX453" s="200"/>
      <c r="BQY453" s="200"/>
      <c r="BQZ453" s="200"/>
      <c r="BRA453" s="200"/>
      <c r="BRB453" s="200"/>
      <c r="BRC453" s="200"/>
      <c r="BRD453" s="200"/>
      <c r="BRG453" s="200"/>
      <c r="BRJ453" s="200"/>
      <c r="BRM453" s="200"/>
      <c r="BRP453" s="200"/>
      <c r="BRS453" s="200"/>
      <c r="BRV453" s="200"/>
      <c r="BSE453" s="200"/>
      <c r="BSH453" s="200"/>
      <c r="BSK453" s="200"/>
      <c r="BSN453" s="200"/>
      <c r="BSW453" s="200"/>
      <c r="BTC453" s="200"/>
      <c r="BTF453" s="200"/>
      <c r="BTI453" s="200"/>
      <c r="BTL453" s="200"/>
      <c r="BTR453" s="200"/>
      <c r="BUA453" s="200"/>
      <c r="BUC453" s="200"/>
      <c r="BUD453" s="200"/>
      <c r="BUF453" s="200"/>
      <c r="BUI453" s="200"/>
      <c r="BUL453" s="200"/>
      <c r="BUO453" s="200"/>
      <c r="BUR453" s="200"/>
      <c r="BUU453" s="200"/>
      <c r="BUW453" s="200"/>
      <c r="BUY453" s="200"/>
      <c r="BVB453" s="200"/>
      <c r="BVE453" s="200"/>
      <c r="BVH453" s="200"/>
      <c r="BVK453" s="200"/>
      <c r="BVN453" s="200"/>
      <c r="BVQ453" s="200"/>
      <c r="BVT453" s="200"/>
      <c r="BVV453" s="200"/>
      <c r="BVY453" s="200"/>
      <c r="BWB453" s="200"/>
      <c r="BWE453" s="200"/>
      <c r="BWK453" s="200"/>
      <c r="BWN453" s="200"/>
      <c r="BWP453" s="200"/>
      <c r="BXW453" s="200"/>
      <c r="BXZ453" s="200"/>
      <c r="BYC453" s="200"/>
      <c r="BYF453" s="200"/>
      <c r="BYI453" s="200"/>
      <c r="BYJ453" s="200"/>
      <c r="BYK453" s="200"/>
      <c r="BYN453" s="200"/>
      <c r="BYQ453" s="200"/>
      <c r="BYT453" s="200"/>
      <c r="BYW453" s="200"/>
      <c r="BYY453" s="200"/>
      <c r="BZM453" s="200"/>
      <c r="BZN453" s="200"/>
      <c r="BZO453" s="200"/>
      <c r="BZP453" s="200"/>
      <c r="BZQ453" s="200"/>
      <c r="BZR453" s="200"/>
      <c r="BZS453" s="200"/>
      <c r="BZT453" s="200"/>
      <c r="BZU453" s="200"/>
      <c r="BZV453" s="200"/>
      <c r="BZW453" s="200"/>
      <c r="BZX453" s="200"/>
      <c r="BZY453" s="200"/>
      <c r="BZZ453" s="200"/>
      <c r="CAA453" s="200"/>
      <c r="CAB453" s="200"/>
      <c r="CAC453" s="200"/>
      <c r="CAD453" s="200"/>
      <c r="CAE453" s="200"/>
      <c r="CAK453" s="200"/>
      <c r="CAL453" s="200"/>
      <c r="CAM453" s="200"/>
      <c r="CAN453" s="200"/>
      <c r="CAO453" s="200"/>
      <c r="CAP453" s="200"/>
      <c r="CAQ453" s="200"/>
      <c r="CAS453" s="200"/>
      <c r="CAT453" s="200"/>
      <c r="CAU453" s="200"/>
      <c r="CAV453" s="200"/>
      <c r="CAW453" s="200"/>
      <c r="CAX453" s="200"/>
      <c r="CAY453" s="200"/>
      <c r="CAZ453" s="200"/>
      <c r="CBC453" s="200"/>
      <c r="CBF453" s="200"/>
      <c r="CBI453" s="200"/>
      <c r="CBL453" s="200"/>
      <c r="CBO453" s="200"/>
      <c r="CBR453" s="200"/>
      <c r="CCA453" s="200"/>
      <c r="CCD453" s="200"/>
      <c r="CCG453" s="200"/>
      <c r="CCJ453" s="200"/>
      <c r="CCS453" s="200"/>
      <c r="CCY453" s="200"/>
      <c r="CDB453" s="200"/>
      <c r="CDE453" s="200"/>
      <c r="CDH453" s="200"/>
      <c r="CDN453" s="200"/>
      <c r="CDW453" s="200"/>
      <c r="CDY453" s="200"/>
      <c r="CDZ453" s="200"/>
      <c r="CEB453" s="200"/>
      <c r="CEE453" s="200"/>
      <c r="CEH453" s="200"/>
      <c r="CEK453" s="200"/>
      <c r="CEN453" s="200"/>
      <c r="CEQ453" s="200"/>
      <c r="CES453" s="200"/>
      <c r="CEU453" s="200"/>
      <c r="CEX453" s="200"/>
      <c r="CFA453" s="200"/>
      <c r="CFD453" s="200"/>
      <c r="CFG453" s="200"/>
      <c r="CFJ453" s="200"/>
      <c r="CFM453" s="200"/>
      <c r="CFP453" s="200"/>
      <c r="CFR453" s="200"/>
      <c r="CFU453" s="200"/>
      <c r="CFX453" s="200"/>
      <c r="CGA453" s="200"/>
      <c r="CGG453" s="200"/>
      <c r="CGJ453" s="200"/>
      <c r="CGL453" s="200"/>
      <c r="CHS453" s="200"/>
      <c r="CHV453" s="200"/>
      <c r="CHY453" s="200"/>
      <c r="CIB453" s="200"/>
      <c r="CIE453" s="200"/>
      <c r="CIF453" s="200"/>
      <c r="CIG453" s="200"/>
      <c r="CIJ453" s="200"/>
      <c r="CIM453" s="200"/>
      <c r="CIP453" s="200"/>
      <c r="CIS453" s="200"/>
      <c r="CIU453" s="200"/>
      <c r="CJI453" s="200"/>
      <c r="CJJ453" s="200"/>
      <c r="CJK453" s="200"/>
      <c r="CJL453" s="200"/>
      <c r="CJM453" s="200"/>
      <c r="CJN453" s="200"/>
      <c r="CJO453" s="200"/>
      <c r="CJP453" s="200"/>
      <c r="CJQ453" s="200"/>
      <c r="CJR453" s="200"/>
      <c r="CJS453" s="200"/>
      <c r="CJT453" s="200"/>
      <c r="CJU453" s="200"/>
      <c r="CJV453" s="200"/>
      <c r="CJW453" s="200"/>
      <c r="CJX453" s="200"/>
      <c r="CJY453" s="200"/>
      <c r="CJZ453" s="200"/>
      <c r="CKA453" s="200"/>
      <c r="CKG453" s="200"/>
      <c r="CKH453" s="200"/>
      <c r="CKI453" s="200"/>
      <c r="CKJ453" s="200"/>
      <c r="CKK453" s="200"/>
      <c r="CKL453" s="200"/>
      <c r="CKM453" s="200"/>
      <c r="CKO453" s="200"/>
      <c r="CKP453" s="200"/>
      <c r="CKQ453" s="200"/>
      <c r="CKR453" s="200"/>
      <c r="CKS453" s="200"/>
      <c r="CKT453" s="200"/>
      <c r="CKU453" s="200"/>
      <c r="CKV453" s="200"/>
      <c r="CKY453" s="200"/>
      <c r="CLB453" s="200"/>
      <c r="CLE453" s="200"/>
      <c r="CLH453" s="200"/>
      <c r="CLK453" s="200"/>
      <c r="CLN453" s="200"/>
      <c r="CLW453" s="200"/>
      <c r="CLZ453" s="200"/>
      <c r="CMC453" s="200"/>
      <c r="CMF453" s="200"/>
      <c r="CMO453" s="200"/>
      <c r="CMU453" s="200"/>
      <c r="CMX453" s="200"/>
      <c r="CNA453" s="200"/>
      <c r="CND453" s="200"/>
      <c r="CNJ453" s="200"/>
      <c r="CNS453" s="200"/>
      <c r="CNU453" s="200"/>
      <c r="CNV453" s="200"/>
      <c r="CNX453" s="200"/>
      <c r="COA453" s="200"/>
      <c r="COD453" s="200"/>
      <c r="COG453" s="200"/>
      <c r="COJ453" s="200"/>
      <c r="COM453" s="200"/>
      <c r="COO453" s="200"/>
      <c r="COQ453" s="200"/>
      <c r="COT453" s="200"/>
      <c r="COW453" s="200"/>
      <c r="COZ453" s="200"/>
      <c r="CPC453" s="200"/>
      <c r="CPF453" s="200"/>
      <c r="CPI453" s="200"/>
      <c r="CPL453" s="200"/>
      <c r="CPN453" s="200"/>
      <c r="CPQ453" s="200"/>
      <c r="CPT453" s="200"/>
      <c r="CPW453" s="200"/>
      <c r="CQC453" s="200"/>
      <c r="CQF453" s="200"/>
      <c r="CQH453" s="200"/>
      <c r="CRO453" s="200"/>
      <c r="CRR453" s="200"/>
      <c r="CRU453" s="200"/>
      <c r="CRX453" s="200"/>
      <c r="CSA453" s="200"/>
      <c r="CSB453" s="200"/>
      <c r="CSC453" s="200"/>
      <c r="CSF453" s="200"/>
      <c r="CSI453" s="200"/>
      <c r="CSL453" s="200"/>
      <c r="CSO453" s="200"/>
      <c r="CSQ453" s="200"/>
      <c r="CTE453" s="200"/>
      <c r="CTF453" s="200"/>
      <c r="CTG453" s="200"/>
      <c r="CTH453" s="200"/>
      <c r="CTI453" s="200"/>
      <c r="CTJ453" s="200"/>
      <c r="CTK453" s="200"/>
      <c r="CTL453" s="200"/>
      <c r="CTM453" s="200"/>
      <c r="CTN453" s="200"/>
      <c r="CTO453" s="200"/>
      <c r="CTP453" s="200"/>
      <c r="CTQ453" s="200"/>
      <c r="CTR453" s="200"/>
      <c r="CTS453" s="200"/>
      <c r="CTT453" s="200"/>
      <c r="CTU453" s="200"/>
      <c r="CTV453" s="200"/>
      <c r="CTW453" s="200"/>
      <c r="CUC453" s="200"/>
      <c r="CUD453" s="200"/>
      <c r="CUE453" s="200"/>
      <c r="CUF453" s="200"/>
      <c r="CUG453" s="200"/>
      <c r="CUH453" s="200"/>
      <c r="CUI453" s="200"/>
      <c r="CUK453" s="200"/>
      <c r="CUL453" s="200"/>
      <c r="CUM453" s="200"/>
      <c r="CUN453" s="200"/>
      <c r="CUO453" s="200"/>
      <c r="CUP453" s="200"/>
      <c r="CUQ453" s="200"/>
      <c r="CUR453" s="200"/>
      <c r="CUU453" s="200"/>
      <c r="CUX453" s="200"/>
      <c r="CVA453" s="200"/>
      <c r="CVD453" s="200"/>
      <c r="CVG453" s="200"/>
      <c r="CVJ453" s="200"/>
      <c r="CVS453" s="200"/>
      <c r="CVV453" s="200"/>
      <c r="CVY453" s="200"/>
      <c r="CWB453" s="200"/>
      <c r="CWK453" s="200"/>
      <c r="CWQ453" s="200"/>
      <c r="CWT453" s="200"/>
      <c r="CWW453" s="200"/>
      <c r="CWZ453" s="200"/>
      <c r="CXF453" s="200"/>
      <c r="CXO453" s="200"/>
      <c r="CXQ453" s="200"/>
      <c r="CXR453" s="200"/>
      <c r="CXT453" s="200"/>
      <c r="CXW453" s="200"/>
      <c r="CXZ453" s="200"/>
      <c r="CYC453" s="200"/>
      <c r="CYF453" s="200"/>
      <c r="CYI453" s="200"/>
      <c r="CYK453" s="200"/>
      <c r="CYM453" s="200"/>
      <c r="CYP453" s="200"/>
      <c r="CYS453" s="200"/>
      <c r="CYV453" s="200"/>
      <c r="CYY453" s="200"/>
      <c r="CZB453" s="200"/>
      <c r="CZE453" s="200"/>
      <c r="CZH453" s="200"/>
      <c r="CZJ453" s="200"/>
      <c r="CZM453" s="200"/>
      <c r="CZP453" s="200"/>
      <c r="CZS453" s="200"/>
      <c r="CZY453" s="200"/>
      <c r="DAB453" s="200"/>
      <c r="DAD453" s="200"/>
      <c r="DBK453" s="200"/>
      <c r="DBN453" s="200"/>
      <c r="DBQ453" s="200"/>
      <c r="DBT453" s="200"/>
      <c r="DBW453" s="200"/>
      <c r="DBX453" s="200"/>
      <c r="DBY453" s="200"/>
      <c r="DCB453" s="200"/>
      <c r="DCE453" s="200"/>
      <c r="DCH453" s="200"/>
      <c r="DCK453" s="200"/>
      <c r="DCM453" s="200"/>
      <c r="DDA453" s="200"/>
      <c r="DDB453" s="200"/>
      <c r="DDC453" s="200"/>
      <c r="DDD453" s="200"/>
      <c r="DDE453" s="200"/>
      <c r="DDF453" s="200"/>
      <c r="DDG453" s="200"/>
      <c r="DDH453" s="200"/>
      <c r="DDI453" s="200"/>
      <c r="DDJ453" s="200"/>
      <c r="DDK453" s="200"/>
      <c r="DDL453" s="200"/>
      <c r="DDM453" s="200"/>
      <c r="DDN453" s="200"/>
      <c r="DDO453" s="200"/>
      <c r="DDP453" s="200"/>
      <c r="DDQ453" s="200"/>
      <c r="DDR453" s="200"/>
      <c r="DDS453" s="200"/>
      <c r="DDY453" s="200"/>
      <c r="DDZ453" s="200"/>
      <c r="DEA453" s="200"/>
      <c r="DEB453" s="200"/>
      <c r="DEC453" s="200"/>
      <c r="DED453" s="200"/>
      <c r="DEE453" s="200"/>
      <c r="DEG453" s="200"/>
      <c r="DEH453" s="200"/>
      <c r="DEI453" s="200"/>
      <c r="DEJ453" s="200"/>
      <c r="DEK453" s="200"/>
      <c r="DEL453" s="200"/>
      <c r="DEM453" s="200"/>
      <c r="DEN453" s="200"/>
      <c r="DEQ453" s="200"/>
      <c r="DET453" s="200"/>
      <c r="DEW453" s="200"/>
      <c r="DEZ453" s="200"/>
      <c r="DFC453" s="200"/>
      <c r="DFF453" s="200"/>
      <c r="DFO453" s="200"/>
      <c r="DFR453" s="200"/>
      <c r="DFU453" s="200"/>
      <c r="DFX453" s="200"/>
      <c r="DGG453" s="200"/>
      <c r="DGM453" s="200"/>
      <c r="DGP453" s="200"/>
      <c r="DGS453" s="200"/>
      <c r="DGV453" s="200"/>
      <c r="DHB453" s="200"/>
      <c r="DHK453" s="200"/>
      <c r="DHM453" s="200"/>
      <c r="DHN453" s="200"/>
      <c r="DHP453" s="200"/>
      <c r="DHS453" s="200"/>
      <c r="DHV453" s="200"/>
      <c r="DHY453" s="200"/>
      <c r="DIB453" s="200"/>
      <c r="DIE453" s="200"/>
      <c r="DIG453" s="200"/>
      <c r="DII453" s="200"/>
      <c r="DIL453" s="200"/>
      <c r="DIO453" s="200"/>
      <c r="DIR453" s="200"/>
      <c r="DIU453" s="200"/>
      <c r="DIX453" s="200"/>
      <c r="DJA453" s="200"/>
      <c r="DJD453" s="200"/>
      <c r="DJF453" s="200"/>
      <c r="DJI453" s="200"/>
      <c r="DJL453" s="200"/>
      <c r="DJO453" s="200"/>
      <c r="DJU453" s="200"/>
      <c r="DJX453" s="200"/>
      <c r="DJZ453" s="200"/>
      <c r="DLG453" s="200"/>
      <c r="DLJ453" s="200"/>
      <c r="DLM453" s="200"/>
      <c r="DLP453" s="200"/>
      <c r="DLS453" s="200"/>
      <c r="DLT453" s="200"/>
      <c r="DLU453" s="200"/>
      <c r="DLX453" s="200"/>
      <c r="DMA453" s="200"/>
      <c r="DMD453" s="200"/>
      <c r="DMG453" s="200"/>
      <c r="DMI453" s="200"/>
      <c r="DMW453" s="200"/>
      <c r="DMX453" s="200"/>
      <c r="DMY453" s="200"/>
      <c r="DMZ453" s="200"/>
      <c r="DNA453" s="200"/>
      <c r="DNB453" s="200"/>
      <c r="DNC453" s="200"/>
      <c r="DND453" s="200"/>
      <c r="DNE453" s="200"/>
      <c r="DNF453" s="200"/>
      <c r="DNG453" s="200"/>
      <c r="DNH453" s="200"/>
      <c r="DNI453" s="200"/>
      <c r="DNJ453" s="200"/>
      <c r="DNK453" s="200"/>
      <c r="DNL453" s="200"/>
      <c r="DNM453" s="200"/>
      <c r="DNN453" s="200"/>
      <c r="DNO453" s="200"/>
      <c r="DNU453" s="200"/>
      <c r="DNV453" s="200"/>
      <c r="DNW453" s="200"/>
      <c r="DNX453" s="200"/>
      <c r="DNY453" s="200"/>
      <c r="DNZ453" s="200"/>
      <c r="DOA453" s="200"/>
      <c r="DOC453" s="200"/>
      <c r="DOD453" s="200"/>
      <c r="DOE453" s="200"/>
      <c r="DOF453" s="200"/>
      <c r="DOG453" s="200"/>
      <c r="DOH453" s="200"/>
      <c r="DOI453" s="200"/>
      <c r="DOJ453" s="200"/>
      <c r="DOM453" s="200"/>
      <c r="DOP453" s="200"/>
      <c r="DOS453" s="200"/>
      <c r="DOV453" s="200"/>
      <c r="DOY453" s="200"/>
      <c r="DPB453" s="200"/>
      <c r="DPK453" s="200"/>
      <c r="DPN453" s="200"/>
      <c r="DPQ453" s="200"/>
      <c r="DPT453" s="200"/>
      <c r="DQC453" s="200"/>
      <c r="DQI453" s="200"/>
      <c r="DQL453" s="200"/>
      <c r="DQO453" s="200"/>
      <c r="DQR453" s="200"/>
      <c r="DQX453" s="200"/>
      <c r="DRG453" s="200"/>
      <c r="DRI453" s="200"/>
      <c r="DRJ453" s="200"/>
      <c r="DRL453" s="200"/>
      <c r="DRO453" s="200"/>
      <c r="DRR453" s="200"/>
      <c r="DRU453" s="200"/>
      <c r="DRX453" s="200"/>
      <c r="DSA453" s="200"/>
      <c r="DSC453" s="200"/>
      <c r="DSE453" s="200"/>
      <c r="DSH453" s="200"/>
      <c r="DSK453" s="200"/>
      <c r="DSN453" s="200"/>
      <c r="DSQ453" s="200"/>
      <c r="DST453" s="200"/>
      <c r="DSW453" s="200"/>
      <c r="DSZ453" s="200"/>
      <c r="DTB453" s="200"/>
      <c r="DTE453" s="200"/>
      <c r="DTH453" s="200"/>
      <c r="DTK453" s="200"/>
      <c r="DTQ453" s="200"/>
      <c r="DTT453" s="200"/>
      <c r="DTV453" s="200"/>
      <c r="DVC453" s="200"/>
      <c r="DVF453" s="200"/>
      <c r="DVI453" s="200"/>
      <c r="DVL453" s="200"/>
      <c r="DVO453" s="200"/>
      <c r="DVP453" s="200"/>
      <c r="DVQ453" s="200"/>
      <c r="DVT453" s="200"/>
      <c r="DVW453" s="200"/>
      <c r="DVZ453" s="200"/>
      <c r="DWC453" s="200"/>
      <c r="DWE453" s="200"/>
      <c r="DWS453" s="200"/>
      <c r="DWT453" s="200"/>
      <c r="DWU453" s="200"/>
      <c r="DWV453" s="200"/>
      <c r="DWW453" s="200"/>
      <c r="DWX453" s="200"/>
      <c r="DWY453" s="200"/>
      <c r="DWZ453" s="200"/>
      <c r="DXA453" s="200"/>
      <c r="DXB453" s="200"/>
      <c r="DXC453" s="200"/>
      <c r="DXD453" s="200"/>
      <c r="DXE453" s="200"/>
      <c r="DXF453" s="200"/>
      <c r="DXG453" s="200"/>
      <c r="DXH453" s="200"/>
      <c r="DXI453" s="200"/>
      <c r="DXJ453" s="200"/>
      <c r="DXK453" s="200"/>
      <c r="DXQ453" s="200"/>
      <c r="DXR453" s="200"/>
      <c r="DXS453" s="200"/>
      <c r="DXT453" s="200"/>
      <c r="DXU453" s="200"/>
      <c r="DXV453" s="200"/>
      <c r="DXW453" s="200"/>
      <c r="DXY453" s="200"/>
      <c r="DXZ453" s="200"/>
      <c r="DYA453" s="200"/>
      <c r="DYB453" s="200"/>
      <c r="DYC453" s="200"/>
      <c r="DYD453" s="200"/>
      <c r="DYE453" s="200"/>
      <c r="DYF453" s="200"/>
      <c r="DYI453" s="200"/>
      <c r="DYL453" s="200"/>
      <c r="DYO453" s="200"/>
      <c r="DYR453" s="200"/>
      <c r="DYU453" s="200"/>
      <c r="DYX453" s="200"/>
      <c r="DZG453" s="200"/>
      <c r="DZJ453" s="200"/>
      <c r="DZM453" s="200"/>
      <c r="DZP453" s="200"/>
      <c r="DZY453" s="200"/>
      <c r="EAE453" s="200"/>
      <c r="EAH453" s="200"/>
      <c r="EAK453" s="200"/>
      <c r="EAN453" s="200"/>
      <c r="EAT453" s="200"/>
      <c r="EBC453" s="200"/>
      <c r="EBE453" s="200"/>
      <c r="EBF453" s="200"/>
      <c r="EBH453" s="200"/>
      <c r="EBK453" s="200"/>
      <c r="EBN453" s="200"/>
      <c r="EBQ453" s="200"/>
      <c r="EBT453" s="200"/>
      <c r="EBW453" s="200"/>
      <c r="EBY453" s="200"/>
      <c r="ECA453" s="200"/>
      <c r="ECD453" s="200"/>
      <c r="ECG453" s="200"/>
      <c r="ECJ453" s="200"/>
      <c r="ECM453" s="200"/>
      <c r="ECP453" s="200"/>
      <c r="ECS453" s="200"/>
      <c r="ECV453" s="200"/>
      <c r="ECX453" s="200"/>
      <c r="EDA453" s="200"/>
      <c r="EDD453" s="200"/>
      <c r="EDG453" s="200"/>
      <c r="EDM453" s="200"/>
      <c r="EDP453" s="200"/>
      <c r="EDR453" s="200"/>
      <c r="EEY453" s="200"/>
      <c r="EFB453" s="200"/>
      <c r="EFE453" s="200"/>
      <c r="EFH453" s="200"/>
      <c r="EFK453" s="200"/>
      <c r="EFL453" s="200"/>
      <c r="EFM453" s="200"/>
      <c r="EFP453" s="200"/>
      <c r="EFS453" s="200"/>
      <c r="EFV453" s="200"/>
      <c r="EFY453" s="200"/>
      <c r="EGA453" s="200"/>
      <c r="EGO453" s="200"/>
      <c r="EGP453" s="200"/>
      <c r="EGQ453" s="200"/>
      <c r="EGR453" s="200"/>
      <c r="EGS453" s="200"/>
      <c r="EGT453" s="200"/>
      <c r="EGU453" s="200"/>
      <c r="EGV453" s="200"/>
      <c r="EGW453" s="200"/>
      <c r="EGX453" s="200"/>
      <c r="EGY453" s="200"/>
      <c r="EGZ453" s="200"/>
      <c r="EHA453" s="200"/>
      <c r="EHB453" s="200"/>
      <c r="EHC453" s="200"/>
      <c r="EHD453" s="200"/>
      <c r="EHE453" s="200"/>
      <c r="EHF453" s="200"/>
      <c r="EHG453" s="200"/>
      <c r="EHM453" s="200"/>
      <c r="EHN453" s="200"/>
      <c r="EHO453" s="200"/>
      <c r="EHP453" s="200"/>
      <c r="EHQ453" s="200"/>
      <c r="EHR453" s="200"/>
      <c r="EHS453" s="200"/>
      <c r="EHU453" s="200"/>
      <c r="EHV453" s="200"/>
      <c r="EHW453" s="200"/>
      <c r="EHX453" s="200"/>
      <c r="EHY453" s="200"/>
      <c r="EHZ453" s="200"/>
      <c r="EIA453" s="200"/>
      <c r="EIB453" s="200"/>
      <c r="EIE453" s="200"/>
      <c r="EIH453" s="200"/>
      <c r="EIK453" s="200"/>
      <c r="EIN453" s="200"/>
      <c r="EIQ453" s="200"/>
      <c r="EIT453" s="200"/>
      <c r="EJC453" s="200"/>
      <c r="EJF453" s="200"/>
      <c r="EJI453" s="200"/>
      <c r="EJL453" s="200"/>
      <c r="EJU453" s="200"/>
      <c r="EKA453" s="200"/>
      <c r="EKD453" s="200"/>
      <c r="EKG453" s="200"/>
      <c r="EKJ453" s="200"/>
      <c r="EKP453" s="200"/>
      <c r="EKY453" s="200"/>
      <c r="ELA453" s="200"/>
      <c r="ELB453" s="200"/>
      <c r="ELD453" s="200"/>
      <c r="ELG453" s="200"/>
      <c r="ELJ453" s="200"/>
      <c r="ELM453" s="200"/>
      <c r="ELP453" s="200"/>
      <c r="ELS453" s="200"/>
      <c r="ELU453" s="200"/>
      <c r="ELW453" s="200"/>
      <c r="ELZ453" s="200"/>
      <c r="EMC453" s="200"/>
      <c r="EMF453" s="200"/>
      <c r="EMI453" s="200"/>
      <c r="EML453" s="200"/>
      <c r="EMO453" s="200"/>
      <c r="EMR453" s="200"/>
      <c r="EMT453" s="200"/>
      <c r="EMW453" s="200"/>
      <c r="EMZ453" s="200"/>
      <c r="ENC453" s="200"/>
      <c r="ENI453" s="200"/>
      <c r="ENL453" s="200"/>
      <c r="ENN453" s="200"/>
      <c r="EOU453" s="200"/>
      <c r="EOX453" s="200"/>
      <c r="EPA453" s="200"/>
      <c r="EPD453" s="200"/>
      <c r="EPG453" s="200"/>
      <c r="EPH453" s="200"/>
      <c r="EPI453" s="200"/>
      <c r="EPL453" s="200"/>
      <c r="EPO453" s="200"/>
      <c r="EPR453" s="200"/>
      <c r="EPU453" s="200"/>
      <c r="EPW453" s="200"/>
      <c r="EQK453" s="200"/>
      <c r="EQL453" s="200"/>
      <c r="EQM453" s="200"/>
      <c r="EQN453" s="200"/>
      <c r="EQO453" s="200"/>
      <c r="EQP453" s="200"/>
      <c r="EQQ453" s="200"/>
      <c r="EQR453" s="200"/>
      <c r="EQS453" s="200"/>
      <c r="EQT453" s="200"/>
      <c r="EQU453" s="200"/>
      <c r="EQV453" s="200"/>
      <c r="EQW453" s="200"/>
      <c r="EQX453" s="200"/>
      <c r="EQY453" s="200"/>
      <c r="EQZ453" s="200"/>
      <c r="ERA453" s="200"/>
      <c r="ERB453" s="200"/>
      <c r="ERC453" s="200"/>
      <c r="ERI453" s="200"/>
      <c r="ERJ453" s="200"/>
      <c r="ERK453" s="200"/>
      <c r="ERL453" s="200"/>
      <c r="ERM453" s="200"/>
      <c r="ERN453" s="200"/>
      <c r="ERO453" s="200"/>
      <c r="ERQ453" s="200"/>
      <c r="ERR453" s="200"/>
      <c r="ERS453" s="200"/>
      <c r="ERT453" s="200"/>
      <c r="ERU453" s="200"/>
      <c r="ERV453" s="200"/>
      <c r="ERW453" s="200"/>
      <c r="ERX453" s="200"/>
      <c r="ESA453" s="200"/>
      <c r="ESD453" s="200"/>
      <c r="ESG453" s="200"/>
      <c r="ESJ453" s="200"/>
      <c r="ESM453" s="200"/>
      <c r="ESP453" s="200"/>
      <c r="ESY453" s="200"/>
      <c r="ETB453" s="200"/>
      <c r="ETE453" s="200"/>
      <c r="ETH453" s="200"/>
      <c r="ETQ453" s="200"/>
      <c r="ETW453" s="200"/>
      <c r="ETZ453" s="200"/>
      <c r="EUC453" s="200"/>
      <c r="EUF453" s="200"/>
      <c r="EUL453" s="200"/>
      <c r="EUU453" s="200"/>
      <c r="EUW453" s="200"/>
      <c r="EUX453" s="200"/>
      <c r="EUZ453" s="200"/>
      <c r="EVC453" s="200"/>
      <c r="EVF453" s="200"/>
      <c r="EVI453" s="200"/>
      <c r="EVL453" s="200"/>
      <c r="EVO453" s="200"/>
      <c r="EVQ453" s="200"/>
      <c r="EVS453" s="200"/>
      <c r="EVV453" s="200"/>
      <c r="EVY453" s="200"/>
      <c r="EWB453" s="200"/>
      <c r="EWE453" s="200"/>
      <c r="EWH453" s="200"/>
      <c r="EWK453" s="200"/>
      <c r="EWN453" s="200"/>
      <c r="EWP453" s="200"/>
      <c r="EWS453" s="200"/>
      <c r="EWV453" s="200"/>
      <c r="EWY453" s="200"/>
      <c r="EXE453" s="200"/>
      <c r="EXH453" s="200"/>
      <c r="EXJ453" s="200"/>
      <c r="EYQ453" s="200"/>
      <c r="EYT453" s="200"/>
      <c r="EYW453" s="200"/>
      <c r="EYZ453" s="200"/>
      <c r="EZC453" s="200"/>
      <c r="EZD453" s="200"/>
      <c r="EZE453" s="200"/>
      <c r="EZH453" s="200"/>
      <c r="EZK453" s="200"/>
      <c r="EZN453" s="200"/>
      <c r="EZQ453" s="200"/>
      <c r="EZS453" s="200"/>
      <c r="FAG453" s="200"/>
      <c r="FAH453" s="200"/>
      <c r="FAI453" s="200"/>
      <c r="FAJ453" s="200"/>
      <c r="FAK453" s="200"/>
      <c r="FAL453" s="200"/>
      <c r="FAM453" s="200"/>
      <c r="FAN453" s="200"/>
      <c r="FAO453" s="200"/>
      <c r="FAP453" s="200"/>
      <c r="FAQ453" s="200"/>
      <c r="FAR453" s="200"/>
      <c r="FAS453" s="200"/>
      <c r="FAT453" s="200"/>
      <c r="FAU453" s="200"/>
      <c r="FAV453" s="200"/>
      <c r="FAW453" s="200"/>
      <c r="FAX453" s="200"/>
      <c r="FAY453" s="200"/>
      <c r="FBE453" s="200"/>
      <c r="FBF453" s="200"/>
      <c r="FBG453" s="200"/>
      <c r="FBH453" s="200"/>
      <c r="FBI453" s="200"/>
      <c r="FBJ453" s="200"/>
      <c r="FBK453" s="200"/>
      <c r="FBM453" s="200"/>
      <c r="FBN453" s="200"/>
      <c r="FBO453" s="200"/>
      <c r="FBP453" s="200"/>
      <c r="FBQ453" s="200"/>
      <c r="FBR453" s="200"/>
      <c r="FBS453" s="200"/>
      <c r="FBT453" s="200"/>
      <c r="FBW453" s="200"/>
      <c r="FBZ453" s="200"/>
      <c r="FCC453" s="200"/>
      <c r="FCF453" s="200"/>
      <c r="FCI453" s="200"/>
      <c r="FCL453" s="200"/>
      <c r="FCU453" s="200"/>
      <c r="FCX453" s="200"/>
      <c r="FDA453" s="200"/>
      <c r="FDD453" s="200"/>
      <c r="FDM453" s="200"/>
      <c r="FDS453" s="200"/>
      <c r="FDV453" s="200"/>
      <c r="FDY453" s="200"/>
      <c r="FEB453" s="200"/>
      <c r="FEH453" s="200"/>
      <c r="FEQ453" s="200"/>
      <c r="FES453" s="200"/>
      <c r="FET453" s="200"/>
      <c r="FEV453" s="200"/>
      <c r="FEY453" s="200"/>
      <c r="FFB453" s="200"/>
      <c r="FFE453" s="200"/>
      <c r="FFH453" s="200"/>
      <c r="FFK453" s="200"/>
      <c r="FFM453" s="200"/>
      <c r="FFO453" s="200"/>
      <c r="FFR453" s="200"/>
      <c r="FFU453" s="200"/>
      <c r="FFX453" s="200"/>
      <c r="FGA453" s="200"/>
      <c r="FGD453" s="200"/>
      <c r="FGG453" s="200"/>
      <c r="FGJ453" s="200"/>
      <c r="FGL453" s="200"/>
      <c r="FGO453" s="200"/>
      <c r="FGR453" s="200"/>
      <c r="FGU453" s="200"/>
      <c r="FHA453" s="200"/>
      <c r="FHD453" s="200"/>
      <c r="FHF453" s="200"/>
      <c r="FIM453" s="200"/>
      <c r="FIP453" s="200"/>
      <c r="FIS453" s="200"/>
      <c r="FIV453" s="200"/>
      <c r="FIY453" s="200"/>
      <c r="FIZ453" s="200"/>
      <c r="FJA453" s="200"/>
      <c r="FJD453" s="200"/>
      <c r="FJG453" s="200"/>
      <c r="FJJ453" s="200"/>
      <c r="FJM453" s="200"/>
      <c r="FJO453" s="200"/>
      <c r="FKC453" s="200"/>
      <c r="FKD453" s="200"/>
      <c r="FKE453" s="200"/>
      <c r="FKF453" s="200"/>
      <c r="FKG453" s="200"/>
      <c r="FKH453" s="200"/>
      <c r="FKI453" s="200"/>
      <c r="FKJ453" s="200"/>
      <c r="FKK453" s="200"/>
      <c r="FKL453" s="200"/>
      <c r="FKM453" s="200"/>
      <c r="FKN453" s="200"/>
      <c r="FKO453" s="200"/>
      <c r="FKP453" s="200"/>
      <c r="FKQ453" s="200"/>
      <c r="FKR453" s="200"/>
      <c r="FKS453" s="200"/>
      <c r="FKT453" s="200"/>
      <c r="FKU453" s="200"/>
      <c r="FLA453" s="200"/>
      <c r="FLB453" s="200"/>
      <c r="FLC453" s="200"/>
      <c r="FLD453" s="200"/>
      <c r="FLE453" s="200"/>
      <c r="FLF453" s="200"/>
      <c r="FLG453" s="200"/>
      <c r="FLI453" s="200"/>
      <c r="FLJ453" s="200"/>
      <c r="FLK453" s="200"/>
      <c r="FLL453" s="200"/>
      <c r="FLM453" s="200"/>
      <c r="FLN453" s="200"/>
      <c r="FLO453" s="200"/>
      <c r="FLP453" s="200"/>
      <c r="FLS453" s="200"/>
      <c r="FLV453" s="200"/>
      <c r="FLY453" s="200"/>
      <c r="FMB453" s="200"/>
      <c r="FME453" s="200"/>
      <c r="FMH453" s="200"/>
      <c r="FMQ453" s="200"/>
      <c r="FMT453" s="200"/>
      <c r="FMW453" s="200"/>
      <c r="FMZ453" s="200"/>
      <c r="FNI453" s="200"/>
      <c r="FNO453" s="200"/>
      <c r="FNR453" s="200"/>
      <c r="FNU453" s="200"/>
      <c r="FNX453" s="200"/>
      <c r="FOD453" s="200"/>
      <c r="FOM453" s="200"/>
      <c r="FOO453" s="200"/>
      <c r="FOP453" s="200"/>
      <c r="FOR453" s="200"/>
      <c r="FOU453" s="200"/>
      <c r="FOX453" s="200"/>
      <c r="FPA453" s="200"/>
      <c r="FPD453" s="200"/>
      <c r="FPG453" s="200"/>
      <c r="FPI453" s="200"/>
      <c r="FPK453" s="200"/>
      <c r="FPN453" s="200"/>
      <c r="FPQ453" s="200"/>
      <c r="FPT453" s="200"/>
      <c r="FPW453" s="200"/>
      <c r="FPZ453" s="200"/>
      <c r="FQC453" s="200"/>
      <c r="FQF453" s="200"/>
      <c r="FQH453" s="200"/>
      <c r="FQK453" s="200"/>
      <c r="FQN453" s="200"/>
      <c r="FQQ453" s="200"/>
      <c r="FQW453" s="200"/>
      <c r="FQZ453" s="200"/>
      <c r="FRB453" s="200"/>
      <c r="FSI453" s="200"/>
      <c r="FSL453" s="200"/>
      <c r="FSO453" s="200"/>
      <c r="FSR453" s="200"/>
      <c r="FSU453" s="200"/>
      <c r="FSV453" s="200"/>
      <c r="FSW453" s="200"/>
      <c r="FSZ453" s="200"/>
      <c r="FTC453" s="200"/>
      <c r="FTF453" s="200"/>
      <c r="FTI453" s="200"/>
      <c r="FTK453" s="200"/>
      <c r="FTY453" s="200"/>
      <c r="FTZ453" s="200"/>
      <c r="FUA453" s="200"/>
      <c r="FUB453" s="200"/>
      <c r="FUC453" s="200"/>
      <c r="FUD453" s="200"/>
      <c r="FUE453" s="200"/>
      <c r="FUF453" s="200"/>
      <c r="FUG453" s="200"/>
      <c r="FUH453" s="200"/>
      <c r="FUI453" s="200"/>
      <c r="FUJ453" s="200"/>
      <c r="FUK453" s="200"/>
      <c r="FUL453" s="200"/>
      <c r="FUM453" s="200"/>
      <c r="FUN453" s="200"/>
      <c r="FUO453" s="200"/>
      <c r="FUP453" s="200"/>
      <c r="FUQ453" s="200"/>
      <c r="FUW453" s="200"/>
      <c r="FUX453" s="200"/>
      <c r="FUY453" s="200"/>
      <c r="FUZ453" s="200"/>
      <c r="FVA453" s="200"/>
      <c r="FVB453" s="200"/>
      <c r="FVC453" s="200"/>
      <c r="FVE453" s="200"/>
      <c r="FVF453" s="200"/>
      <c r="FVG453" s="200"/>
      <c r="FVH453" s="200"/>
      <c r="FVI453" s="200"/>
      <c r="FVJ453" s="200"/>
      <c r="FVK453" s="200"/>
      <c r="FVL453" s="200"/>
      <c r="FVO453" s="200"/>
      <c r="FVR453" s="200"/>
      <c r="FVU453" s="200"/>
      <c r="FVX453" s="200"/>
      <c r="FWA453" s="200"/>
      <c r="FWD453" s="200"/>
      <c r="FWM453" s="200"/>
      <c r="FWP453" s="200"/>
      <c r="FWS453" s="200"/>
      <c r="FWV453" s="200"/>
      <c r="FXE453" s="200"/>
      <c r="FXK453" s="200"/>
      <c r="FXN453" s="200"/>
      <c r="FXQ453" s="200"/>
      <c r="FXT453" s="200"/>
      <c r="FXZ453" s="200"/>
      <c r="FYI453" s="200"/>
      <c r="FYK453" s="200"/>
      <c r="FYL453" s="200"/>
      <c r="FYN453" s="200"/>
      <c r="FYQ453" s="200"/>
      <c r="FYT453" s="200"/>
      <c r="FYW453" s="200"/>
      <c r="FYZ453" s="200"/>
      <c r="FZC453" s="200"/>
      <c r="FZE453" s="200"/>
      <c r="FZG453" s="200"/>
      <c r="FZJ453" s="200"/>
      <c r="FZM453" s="200"/>
      <c r="FZP453" s="200"/>
      <c r="FZS453" s="200"/>
      <c r="FZV453" s="200"/>
      <c r="FZY453" s="200"/>
      <c r="GAB453" s="200"/>
      <c r="GAD453" s="200"/>
      <c r="GAG453" s="200"/>
      <c r="GAJ453" s="200"/>
      <c r="GAM453" s="200"/>
      <c r="GAS453" s="200"/>
      <c r="GAV453" s="200"/>
      <c r="GAX453" s="200"/>
      <c r="GCE453" s="200"/>
      <c r="GCH453" s="200"/>
      <c r="GCK453" s="200"/>
      <c r="GCN453" s="200"/>
      <c r="GCQ453" s="200"/>
      <c r="GCR453" s="200"/>
      <c r="GCS453" s="200"/>
      <c r="GCV453" s="200"/>
      <c r="GCY453" s="200"/>
      <c r="GDB453" s="200"/>
      <c r="GDE453" s="200"/>
      <c r="GDG453" s="200"/>
      <c r="GDU453" s="200"/>
      <c r="GDV453" s="200"/>
      <c r="GDW453" s="200"/>
      <c r="GDX453" s="200"/>
      <c r="GDY453" s="200"/>
      <c r="GDZ453" s="200"/>
      <c r="GEA453" s="200"/>
      <c r="GEB453" s="200"/>
      <c r="GEC453" s="200"/>
      <c r="GED453" s="200"/>
      <c r="GEE453" s="200"/>
      <c r="GEF453" s="200"/>
      <c r="GEG453" s="200"/>
      <c r="GEH453" s="200"/>
      <c r="GEI453" s="200"/>
      <c r="GEJ453" s="200"/>
      <c r="GEK453" s="200"/>
      <c r="GEL453" s="200"/>
      <c r="GEM453" s="200"/>
      <c r="GES453" s="200"/>
      <c r="GET453" s="200"/>
      <c r="GEU453" s="200"/>
      <c r="GEV453" s="200"/>
      <c r="GEW453" s="200"/>
      <c r="GEX453" s="200"/>
      <c r="GEY453" s="200"/>
      <c r="GFA453" s="200"/>
      <c r="GFB453" s="200"/>
      <c r="GFC453" s="200"/>
      <c r="GFD453" s="200"/>
      <c r="GFE453" s="200"/>
      <c r="GFF453" s="200"/>
      <c r="GFG453" s="200"/>
      <c r="GFH453" s="200"/>
      <c r="GFK453" s="200"/>
      <c r="GFN453" s="200"/>
      <c r="GFQ453" s="200"/>
      <c r="GFT453" s="200"/>
      <c r="GFW453" s="200"/>
      <c r="GFZ453" s="200"/>
      <c r="GGI453" s="200"/>
      <c r="GGL453" s="200"/>
      <c r="GGO453" s="200"/>
      <c r="GGR453" s="200"/>
      <c r="GHA453" s="200"/>
      <c r="GHG453" s="200"/>
      <c r="GHJ453" s="200"/>
      <c r="GHM453" s="200"/>
      <c r="GHP453" s="200"/>
      <c r="GHV453" s="200"/>
      <c r="GIE453" s="200"/>
      <c r="GIG453" s="200"/>
      <c r="GIH453" s="200"/>
      <c r="GIJ453" s="200"/>
      <c r="GIM453" s="200"/>
      <c r="GIP453" s="200"/>
      <c r="GIS453" s="200"/>
      <c r="GIV453" s="200"/>
      <c r="GIY453" s="200"/>
      <c r="GJA453" s="200"/>
      <c r="GJC453" s="200"/>
      <c r="GJF453" s="200"/>
      <c r="GJI453" s="200"/>
      <c r="GJL453" s="200"/>
      <c r="GJO453" s="200"/>
      <c r="GJR453" s="200"/>
      <c r="GJU453" s="200"/>
      <c r="GJX453" s="200"/>
      <c r="GJZ453" s="200"/>
      <c r="GKC453" s="200"/>
      <c r="GKF453" s="200"/>
      <c r="GKI453" s="200"/>
      <c r="GKO453" s="200"/>
      <c r="GKR453" s="200"/>
      <c r="GKT453" s="200"/>
      <c r="GMA453" s="200"/>
      <c r="GMD453" s="200"/>
      <c r="GMG453" s="200"/>
      <c r="GMJ453" s="200"/>
      <c r="GMM453" s="200"/>
      <c r="GMN453" s="200"/>
      <c r="GMO453" s="200"/>
      <c r="GMR453" s="200"/>
      <c r="GMU453" s="200"/>
      <c r="GMX453" s="200"/>
      <c r="GNA453" s="200"/>
      <c r="GNC453" s="200"/>
      <c r="GNQ453" s="200"/>
      <c r="GNR453" s="200"/>
      <c r="GNS453" s="200"/>
      <c r="GNT453" s="200"/>
      <c r="GNU453" s="200"/>
      <c r="GNV453" s="200"/>
      <c r="GNW453" s="200"/>
      <c r="GNX453" s="200"/>
      <c r="GNY453" s="200"/>
      <c r="GNZ453" s="200"/>
      <c r="GOA453" s="200"/>
      <c r="GOB453" s="200"/>
      <c r="GOC453" s="200"/>
      <c r="GOD453" s="200"/>
      <c r="GOE453" s="200"/>
      <c r="GOF453" s="200"/>
      <c r="GOG453" s="200"/>
      <c r="GOH453" s="200"/>
      <c r="GOI453" s="200"/>
      <c r="GOO453" s="200"/>
      <c r="GOP453" s="200"/>
      <c r="GOQ453" s="200"/>
      <c r="GOR453" s="200"/>
      <c r="GOS453" s="200"/>
      <c r="GOT453" s="200"/>
      <c r="GOU453" s="200"/>
      <c r="GOW453" s="200"/>
      <c r="GOX453" s="200"/>
      <c r="GOY453" s="200"/>
      <c r="GOZ453" s="200"/>
      <c r="GPA453" s="200"/>
      <c r="GPB453" s="200"/>
      <c r="GPC453" s="200"/>
      <c r="GPD453" s="200"/>
      <c r="GPG453" s="200"/>
      <c r="GPJ453" s="200"/>
      <c r="GPM453" s="200"/>
      <c r="GPP453" s="200"/>
      <c r="GPS453" s="200"/>
      <c r="GPV453" s="200"/>
      <c r="GQE453" s="200"/>
      <c r="GQH453" s="200"/>
      <c r="GQK453" s="200"/>
      <c r="GQN453" s="200"/>
      <c r="GQW453" s="200"/>
      <c r="GRC453" s="200"/>
      <c r="GRF453" s="200"/>
      <c r="GRI453" s="200"/>
      <c r="GRL453" s="200"/>
      <c r="GRR453" s="200"/>
      <c r="GSA453" s="200"/>
      <c r="GSC453" s="200"/>
      <c r="GSD453" s="200"/>
      <c r="GSF453" s="200"/>
      <c r="GSI453" s="200"/>
      <c r="GSL453" s="200"/>
      <c r="GSO453" s="200"/>
      <c r="GSR453" s="200"/>
      <c r="GSU453" s="200"/>
      <c r="GSW453" s="200"/>
      <c r="GSY453" s="200"/>
      <c r="GTB453" s="200"/>
      <c r="GTE453" s="200"/>
      <c r="GTH453" s="200"/>
      <c r="GTK453" s="200"/>
      <c r="GTN453" s="200"/>
      <c r="GTQ453" s="200"/>
      <c r="GTT453" s="200"/>
      <c r="GTV453" s="200"/>
      <c r="GTY453" s="200"/>
      <c r="GUB453" s="200"/>
      <c r="GUE453" s="200"/>
      <c r="GUK453" s="200"/>
      <c r="GUN453" s="200"/>
      <c r="GUP453" s="200"/>
      <c r="GVW453" s="200"/>
      <c r="GVZ453" s="200"/>
      <c r="GWC453" s="200"/>
      <c r="GWF453" s="200"/>
      <c r="GWI453" s="200"/>
      <c r="GWJ453" s="200"/>
      <c r="GWK453" s="200"/>
      <c r="GWN453" s="200"/>
      <c r="GWQ453" s="200"/>
      <c r="GWT453" s="200"/>
      <c r="GWW453" s="200"/>
      <c r="GWY453" s="200"/>
      <c r="GXM453" s="200"/>
      <c r="GXN453" s="200"/>
      <c r="GXO453" s="200"/>
      <c r="GXP453" s="200"/>
      <c r="GXQ453" s="200"/>
      <c r="GXR453" s="200"/>
      <c r="GXS453" s="200"/>
      <c r="GXT453" s="200"/>
      <c r="GXU453" s="200"/>
      <c r="GXV453" s="200"/>
      <c r="GXW453" s="200"/>
      <c r="GXX453" s="200"/>
      <c r="GXY453" s="200"/>
      <c r="GXZ453" s="200"/>
      <c r="GYA453" s="200"/>
      <c r="GYB453" s="200"/>
      <c r="GYC453" s="200"/>
      <c r="GYD453" s="200"/>
      <c r="GYE453" s="200"/>
      <c r="GYK453" s="200"/>
      <c r="GYL453" s="200"/>
      <c r="GYM453" s="200"/>
      <c r="GYN453" s="200"/>
      <c r="GYO453" s="200"/>
      <c r="GYP453" s="200"/>
      <c r="GYQ453" s="200"/>
      <c r="GYS453" s="200"/>
      <c r="GYT453" s="200"/>
      <c r="GYU453" s="200"/>
      <c r="GYV453" s="200"/>
      <c r="GYW453" s="200"/>
      <c r="GYX453" s="200"/>
      <c r="GYY453" s="200"/>
      <c r="GYZ453" s="200"/>
      <c r="GZC453" s="200"/>
      <c r="GZF453" s="200"/>
      <c r="GZI453" s="200"/>
      <c r="GZL453" s="200"/>
      <c r="GZO453" s="200"/>
      <c r="GZR453" s="200"/>
      <c r="HAA453" s="200"/>
      <c r="HAD453" s="200"/>
      <c r="HAG453" s="200"/>
      <c r="HAJ453" s="200"/>
      <c r="HAS453" s="200"/>
      <c r="HAY453" s="200"/>
      <c r="HBB453" s="200"/>
      <c r="HBE453" s="200"/>
      <c r="HBH453" s="200"/>
      <c r="HBN453" s="200"/>
      <c r="HBW453" s="200"/>
      <c r="HBY453" s="200"/>
      <c r="HBZ453" s="200"/>
      <c r="HCB453" s="200"/>
      <c r="HCE453" s="200"/>
      <c r="HCH453" s="200"/>
      <c r="HCK453" s="200"/>
      <c r="HCN453" s="200"/>
      <c r="HCQ453" s="200"/>
      <c r="HCS453" s="200"/>
      <c r="HCU453" s="200"/>
      <c r="HCX453" s="200"/>
      <c r="HDA453" s="200"/>
      <c r="HDD453" s="200"/>
      <c r="HDG453" s="200"/>
      <c r="HDJ453" s="200"/>
      <c r="HDM453" s="200"/>
      <c r="HDP453" s="200"/>
      <c r="HDR453" s="200"/>
      <c r="HDU453" s="200"/>
      <c r="HDX453" s="200"/>
      <c r="HEA453" s="200"/>
      <c r="HEG453" s="200"/>
      <c r="HEJ453" s="200"/>
      <c r="HEL453" s="200"/>
      <c r="HFS453" s="200"/>
      <c r="HFV453" s="200"/>
      <c r="HFY453" s="200"/>
      <c r="HGB453" s="200"/>
      <c r="HGE453" s="200"/>
      <c r="HGF453" s="200"/>
      <c r="HGG453" s="200"/>
      <c r="HGJ453" s="200"/>
      <c r="HGM453" s="200"/>
      <c r="HGP453" s="200"/>
      <c r="HGS453" s="200"/>
      <c r="HGU453" s="200"/>
      <c r="HHI453" s="200"/>
      <c r="HHJ453" s="200"/>
      <c r="HHK453" s="200"/>
      <c r="HHL453" s="200"/>
      <c r="HHM453" s="200"/>
      <c r="HHN453" s="200"/>
      <c r="HHO453" s="200"/>
      <c r="HHP453" s="200"/>
      <c r="HHQ453" s="200"/>
      <c r="HHR453" s="200"/>
      <c r="HHS453" s="200"/>
      <c r="HHT453" s="200"/>
      <c r="HHU453" s="200"/>
      <c r="HHV453" s="200"/>
      <c r="HHW453" s="200"/>
      <c r="HHX453" s="200"/>
      <c r="HHY453" s="200"/>
      <c r="HHZ453" s="200"/>
      <c r="HIA453" s="200"/>
      <c r="HIG453" s="200"/>
      <c r="HIH453" s="200"/>
      <c r="HII453" s="200"/>
      <c r="HIJ453" s="200"/>
      <c r="HIK453" s="200"/>
      <c r="HIL453" s="200"/>
      <c r="HIM453" s="200"/>
      <c r="HIO453" s="200"/>
      <c r="HIP453" s="200"/>
      <c r="HIQ453" s="200"/>
      <c r="HIR453" s="200"/>
      <c r="HIS453" s="200"/>
      <c r="HIT453" s="200"/>
      <c r="HIU453" s="200"/>
      <c r="HIV453" s="200"/>
      <c r="HIY453" s="200"/>
      <c r="HJB453" s="200"/>
      <c r="HJE453" s="200"/>
      <c r="HJH453" s="200"/>
      <c r="HJK453" s="200"/>
      <c r="HJN453" s="200"/>
      <c r="HJW453" s="200"/>
      <c r="HJZ453" s="200"/>
      <c r="HKC453" s="200"/>
      <c r="HKF453" s="200"/>
      <c r="HKO453" s="200"/>
      <c r="HKU453" s="200"/>
      <c r="HKX453" s="200"/>
      <c r="HLA453" s="200"/>
      <c r="HLD453" s="200"/>
      <c r="HLJ453" s="200"/>
      <c r="HLS453" s="200"/>
      <c r="HLU453" s="200"/>
      <c r="HLV453" s="200"/>
      <c r="HLX453" s="200"/>
      <c r="HMA453" s="200"/>
      <c r="HMD453" s="200"/>
      <c r="HMG453" s="200"/>
      <c r="HMJ453" s="200"/>
      <c r="HMM453" s="200"/>
      <c r="HMO453" s="200"/>
      <c r="HMQ453" s="200"/>
      <c r="HMT453" s="200"/>
      <c r="HMW453" s="200"/>
      <c r="HMZ453" s="200"/>
      <c r="HNC453" s="200"/>
      <c r="HNF453" s="200"/>
      <c r="HNI453" s="200"/>
      <c r="HNL453" s="200"/>
      <c r="HNN453" s="200"/>
      <c r="HNQ453" s="200"/>
      <c r="HNT453" s="200"/>
      <c r="HNW453" s="200"/>
      <c r="HOC453" s="200"/>
      <c r="HOF453" s="200"/>
      <c r="HOH453" s="200"/>
      <c r="HPO453" s="200"/>
      <c r="HPR453" s="200"/>
      <c r="HPU453" s="200"/>
      <c r="HPX453" s="200"/>
      <c r="HQA453" s="200"/>
      <c r="HQB453" s="200"/>
      <c r="HQC453" s="200"/>
      <c r="HQF453" s="200"/>
      <c r="HQI453" s="200"/>
      <c r="HQL453" s="200"/>
      <c r="HQO453" s="200"/>
      <c r="HQQ453" s="200"/>
      <c r="HRE453" s="200"/>
      <c r="HRF453" s="200"/>
      <c r="HRG453" s="200"/>
      <c r="HRH453" s="200"/>
      <c r="HRI453" s="200"/>
      <c r="HRJ453" s="200"/>
      <c r="HRK453" s="200"/>
      <c r="HRL453" s="200"/>
      <c r="HRM453" s="200"/>
      <c r="HRN453" s="200"/>
      <c r="HRO453" s="200"/>
      <c r="HRP453" s="200"/>
      <c r="HRQ453" s="200"/>
      <c r="HRR453" s="200"/>
      <c r="HRS453" s="200"/>
      <c r="HRT453" s="200"/>
      <c r="HRU453" s="200"/>
      <c r="HRV453" s="200"/>
      <c r="HRW453" s="200"/>
      <c r="HSC453" s="200"/>
      <c r="HSD453" s="200"/>
      <c r="HSE453" s="200"/>
      <c r="HSF453" s="200"/>
      <c r="HSG453" s="200"/>
      <c r="HSH453" s="200"/>
      <c r="HSI453" s="200"/>
      <c r="HSK453" s="200"/>
      <c r="HSL453" s="200"/>
      <c r="HSM453" s="200"/>
      <c r="HSN453" s="200"/>
      <c r="HSO453" s="200"/>
      <c r="HSP453" s="200"/>
      <c r="HSQ453" s="200"/>
      <c r="HSR453" s="200"/>
      <c r="HSU453" s="200"/>
      <c r="HSX453" s="200"/>
      <c r="HTA453" s="200"/>
      <c r="HTD453" s="200"/>
      <c r="HTG453" s="200"/>
      <c r="HTJ453" s="200"/>
      <c r="HTS453" s="200"/>
      <c r="HTV453" s="200"/>
      <c r="HTY453" s="200"/>
      <c r="HUB453" s="200"/>
      <c r="HUK453" s="200"/>
      <c r="HUQ453" s="200"/>
      <c r="HUT453" s="200"/>
      <c r="HUW453" s="200"/>
      <c r="HUZ453" s="200"/>
      <c r="HVF453" s="200"/>
      <c r="HVO453" s="200"/>
      <c r="HVQ453" s="200"/>
      <c r="HVR453" s="200"/>
      <c r="HVT453" s="200"/>
      <c r="HVW453" s="200"/>
      <c r="HVZ453" s="200"/>
      <c r="HWC453" s="200"/>
      <c r="HWF453" s="200"/>
      <c r="HWI453" s="200"/>
      <c r="HWK453" s="200"/>
      <c r="HWM453" s="200"/>
      <c r="HWP453" s="200"/>
      <c r="HWS453" s="200"/>
      <c r="HWV453" s="200"/>
      <c r="HWY453" s="200"/>
      <c r="HXB453" s="200"/>
      <c r="HXE453" s="200"/>
      <c r="HXH453" s="200"/>
      <c r="HXJ453" s="200"/>
      <c r="HXM453" s="200"/>
      <c r="HXP453" s="200"/>
      <c r="HXS453" s="200"/>
      <c r="HXY453" s="200"/>
      <c r="HYB453" s="200"/>
      <c r="HYD453" s="200"/>
      <c r="HZK453" s="200"/>
      <c r="HZN453" s="200"/>
      <c r="HZQ453" s="200"/>
      <c r="HZT453" s="200"/>
      <c r="HZW453" s="200"/>
      <c r="HZX453" s="200"/>
      <c r="HZY453" s="200"/>
      <c r="IAB453" s="200"/>
      <c r="IAE453" s="200"/>
      <c r="IAH453" s="200"/>
      <c r="IAK453" s="200"/>
      <c r="IAM453" s="200"/>
      <c r="IBA453" s="200"/>
      <c r="IBB453" s="200"/>
      <c r="IBC453" s="200"/>
      <c r="IBD453" s="200"/>
      <c r="IBE453" s="200"/>
      <c r="IBF453" s="200"/>
      <c r="IBG453" s="200"/>
      <c r="IBH453" s="200"/>
      <c r="IBI453" s="200"/>
      <c r="IBJ453" s="200"/>
      <c r="IBK453" s="200"/>
      <c r="IBL453" s="200"/>
      <c r="IBM453" s="200"/>
      <c r="IBN453" s="200"/>
      <c r="IBO453" s="200"/>
      <c r="IBP453" s="200"/>
      <c r="IBQ453" s="200"/>
      <c r="IBR453" s="200"/>
      <c r="IBS453" s="200"/>
      <c r="IBY453" s="200"/>
      <c r="IBZ453" s="200"/>
      <c r="ICA453" s="200"/>
      <c r="ICB453" s="200"/>
      <c r="ICC453" s="200"/>
      <c r="ICD453" s="200"/>
      <c r="ICE453" s="200"/>
      <c r="ICG453" s="200"/>
      <c r="ICH453" s="200"/>
      <c r="ICI453" s="200"/>
      <c r="ICJ453" s="200"/>
      <c r="ICK453" s="200"/>
      <c r="ICL453" s="200"/>
      <c r="ICM453" s="200"/>
      <c r="ICN453" s="200"/>
      <c r="ICQ453" s="200"/>
      <c r="ICT453" s="200"/>
      <c r="ICW453" s="200"/>
      <c r="ICZ453" s="200"/>
      <c r="IDC453" s="200"/>
      <c r="IDF453" s="200"/>
      <c r="IDO453" s="200"/>
      <c r="IDR453" s="200"/>
      <c r="IDU453" s="200"/>
      <c r="IDX453" s="200"/>
      <c r="IEG453" s="200"/>
      <c r="IEM453" s="200"/>
      <c r="IEP453" s="200"/>
      <c r="IES453" s="200"/>
      <c r="IEV453" s="200"/>
      <c r="IFB453" s="200"/>
      <c r="IFK453" s="200"/>
      <c r="IFM453" s="200"/>
      <c r="IFN453" s="200"/>
      <c r="IFP453" s="200"/>
      <c r="IFS453" s="200"/>
      <c r="IFV453" s="200"/>
      <c r="IFY453" s="200"/>
      <c r="IGB453" s="200"/>
      <c r="IGE453" s="200"/>
      <c r="IGG453" s="200"/>
      <c r="IGI453" s="200"/>
      <c r="IGL453" s="200"/>
      <c r="IGO453" s="200"/>
      <c r="IGR453" s="200"/>
      <c r="IGU453" s="200"/>
      <c r="IGX453" s="200"/>
      <c r="IHA453" s="200"/>
      <c r="IHD453" s="200"/>
      <c r="IHF453" s="200"/>
      <c r="IHI453" s="200"/>
      <c r="IHL453" s="200"/>
      <c r="IHO453" s="200"/>
      <c r="IHU453" s="200"/>
      <c r="IHX453" s="200"/>
      <c r="IHZ453" s="200"/>
      <c r="IJG453" s="200"/>
      <c r="IJJ453" s="200"/>
      <c r="IJM453" s="200"/>
      <c r="IJP453" s="200"/>
      <c r="IJS453" s="200"/>
      <c r="IJT453" s="200"/>
      <c r="IJU453" s="200"/>
      <c r="IJX453" s="200"/>
      <c r="IKA453" s="200"/>
      <c r="IKD453" s="200"/>
      <c r="IKG453" s="200"/>
      <c r="IKI453" s="200"/>
      <c r="IKW453" s="200"/>
      <c r="IKX453" s="200"/>
      <c r="IKY453" s="200"/>
      <c r="IKZ453" s="200"/>
      <c r="ILA453" s="200"/>
      <c r="ILB453" s="200"/>
      <c r="ILC453" s="200"/>
      <c r="ILD453" s="200"/>
      <c r="ILE453" s="200"/>
      <c r="ILF453" s="200"/>
      <c r="ILG453" s="200"/>
      <c r="ILH453" s="200"/>
      <c r="ILI453" s="200"/>
      <c r="ILJ453" s="200"/>
      <c r="ILK453" s="200"/>
      <c r="ILL453" s="200"/>
      <c r="ILM453" s="200"/>
      <c r="ILN453" s="200"/>
      <c r="ILO453" s="200"/>
      <c r="ILU453" s="200"/>
      <c r="ILV453" s="200"/>
      <c r="ILW453" s="200"/>
      <c r="ILX453" s="200"/>
      <c r="ILY453" s="200"/>
      <c r="ILZ453" s="200"/>
      <c r="IMA453" s="200"/>
      <c r="IMC453" s="200"/>
      <c r="IMD453" s="200"/>
      <c r="IME453" s="200"/>
      <c r="IMF453" s="200"/>
      <c r="IMG453" s="200"/>
      <c r="IMH453" s="200"/>
      <c r="IMI453" s="200"/>
      <c r="IMJ453" s="200"/>
      <c r="IMM453" s="200"/>
      <c r="IMP453" s="200"/>
      <c r="IMS453" s="200"/>
      <c r="IMV453" s="200"/>
      <c r="IMY453" s="200"/>
      <c r="INB453" s="200"/>
      <c r="INK453" s="200"/>
      <c r="INN453" s="200"/>
      <c r="INQ453" s="200"/>
      <c r="INT453" s="200"/>
      <c r="IOC453" s="200"/>
      <c r="IOI453" s="200"/>
      <c r="IOL453" s="200"/>
      <c r="IOO453" s="200"/>
      <c r="IOR453" s="200"/>
      <c r="IOX453" s="200"/>
      <c r="IPG453" s="200"/>
      <c r="IPI453" s="200"/>
      <c r="IPJ453" s="200"/>
      <c r="IPL453" s="200"/>
      <c r="IPO453" s="200"/>
      <c r="IPR453" s="200"/>
      <c r="IPU453" s="200"/>
      <c r="IPX453" s="200"/>
      <c r="IQA453" s="200"/>
      <c r="IQC453" s="200"/>
      <c r="IQE453" s="200"/>
      <c r="IQH453" s="200"/>
      <c r="IQK453" s="200"/>
      <c r="IQN453" s="200"/>
      <c r="IQQ453" s="200"/>
      <c r="IQT453" s="200"/>
      <c r="IQW453" s="200"/>
      <c r="IQZ453" s="200"/>
      <c r="IRB453" s="200"/>
      <c r="IRE453" s="200"/>
      <c r="IRH453" s="200"/>
      <c r="IRK453" s="200"/>
      <c r="IRQ453" s="200"/>
      <c r="IRT453" s="200"/>
      <c r="IRV453" s="200"/>
      <c r="ITC453" s="200"/>
      <c r="ITF453" s="200"/>
      <c r="ITI453" s="200"/>
      <c r="ITL453" s="200"/>
      <c r="ITO453" s="200"/>
      <c r="ITP453" s="200"/>
      <c r="ITQ453" s="200"/>
      <c r="ITT453" s="200"/>
      <c r="ITW453" s="200"/>
      <c r="ITZ453" s="200"/>
      <c r="IUC453" s="200"/>
      <c r="IUE453" s="200"/>
      <c r="IUS453" s="200"/>
      <c r="IUT453" s="200"/>
      <c r="IUU453" s="200"/>
      <c r="IUV453" s="200"/>
      <c r="IUW453" s="200"/>
      <c r="IUX453" s="200"/>
      <c r="IUY453" s="200"/>
      <c r="IUZ453" s="200"/>
      <c r="IVA453" s="200"/>
      <c r="IVB453" s="200"/>
      <c r="IVC453" s="200"/>
      <c r="IVD453" s="200"/>
      <c r="IVE453" s="200"/>
      <c r="IVF453" s="200"/>
      <c r="IVG453" s="200"/>
      <c r="IVH453" s="200"/>
      <c r="IVI453" s="200"/>
      <c r="IVJ453" s="200"/>
      <c r="IVK453" s="200"/>
      <c r="IVQ453" s="200"/>
      <c r="IVR453" s="200"/>
      <c r="IVS453" s="200"/>
      <c r="IVT453" s="200"/>
      <c r="IVU453" s="200"/>
      <c r="IVV453" s="200"/>
      <c r="IVW453" s="200"/>
      <c r="IVY453" s="200"/>
      <c r="IVZ453" s="200"/>
      <c r="IWA453" s="200"/>
      <c r="IWB453" s="200"/>
      <c r="IWC453" s="200"/>
      <c r="IWD453" s="200"/>
      <c r="IWE453" s="200"/>
      <c r="IWF453" s="200"/>
      <c r="IWI453" s="200"/>
      <c r="IWL453" s="200"/>
      <c r="IWO453" s="200"/>
      <c r="IWR453" s="200"/>
      <c r="IWU453" s="200"/>
      <c r="IWX453" s="200"/>
      <c r="IXG453" s="200"/>
      <c r="IXJ453" s="200"/>
      <c r="IXM453" s="200"/>
      <c r="IXP453" s="200"/>
      <c r="IXY453" s="200"/>
      <c r="IYE453" s="200"/>
      <c r="IYH453" s="200"/>
      <c r="IYK453" s="200"/>
      <c r="IYN453" s="200"/>
      <c r="IYT453" s="200"/>
      <c r="IZC453" s="200"/>
      <c r="IZE453" s="200"/>
      <c r="IZF453" s="200"/>
      <c r="IZH453" s="200"/>
      <c r="IZK453" s="200"/>
      <c r="IZN453" s="200"/>
      <c r="IZQ453" s="200"/>
      <c r="IZT453" s="200"/>
      <c r="IZW453" s="200"/>
      <c r="IZY453" s="200"/>
      <c r="JAA453" s="200"/>
      <c r="JAD453" s="200"/>
      <c r="JAG453" s="200"/>
      <c r="JAJ453" s="200"/>
      <c r="JAM453" s="200"/>
      <c r="JAP453" s="200"/>
      <c r="JAS453" s="200"/>
      <c r="JAV453" s="200"/>
      <c r="JAX453" s="200"/>
      <c r="JBA453" s="200"/>
      <c r="JBD453" s="200"/>
      <c r="JBG453" s="200"/>
      <c r="JBM453" s="200"/>
      <c r="JBP453" s="200"/>
      <c r="JBR453" s="200"/>
      <c r="JCY453" s="200"/>
      <c r="JDB453" s="200"/>
      <c r="JDE453" s="200"/>
      <c r="JDH453" s="200"/>
      <c r="JDK453" s="200"/>
      <c r="JDL453" s="200"/>
      <c r="JDM453" s="200"/>
      <c r="JDP453" s="200"/>
      <c r="JDS453" s="200"/>
      <c r="JDV453" s="200"/>
      <c r="JDY453" s="200"/>
      <c r="JEA453" s="200"/>
      <c r="JEO453" s="200"/>
      <c r="JEP453" s="200"/>
      <c r="JEQ453" s="200"/>
      <c r="JER453" s="200"/>
      <c r="JES453" s="200"/>
      <c r="JET453" s="200"/>
      <c r="JEU453" s="200"/>
      <c r="JEV453" s="200"/>
      <c r="JEW453" s="200"/>
      <c r="JEX453" s="200"/>
      <c r="JEY453" s="200"/>
      <c r="JEZ453" s="200"/>
      <c r="JFA453" s="200"/>
      <c r="JFB453" s="200"/>
      <c r="JFC453" s="200"/>
      <c r="JFD453" s="200"/>
      <c r="JFE453" s="200"/>
      <c r="JFF453" s="200"/>
      <c r="JFG453" s="200"/>
      <c r="JFM453" s="200"/>
      <c r="JFN453" s="200"/>
      <c r="JFO453" s="200"/>
      <c r="JFP453" s="200"/>
      <c r="JFQ453" s="200"/>
      <c r="JFR453" s="200"/>
      <c r="JFS453" s="200"/>
      <c r="JFU453" s="200"/>
      <c r="JFV453" s="200"/>
      <c r="JFW453" s="200"/>
      <c r="JFX453" s="200"/>
      <c r="JFY453" s="200"/>
      <c r="JFZ453" s="200"/>
      <c r="JGA453" s="200"/>
      <c r="JGB453" s="200"/>
      <c r="JGE453" s="200"/>
      <c r="JGH453" s="200"/>
      <c r="JGK453" s="200"/>
      <c r="JGN453" s="200"/>
      <c r="JGQ453" s="200"/>
      <c r="JGT453" s="200"/>
      <c r="JHC453" s="200"/>
      <c r="JHF453" s="200"/>
      <c r="JHI453" s="200"/>
      <c r="JHL453" s="200"/>
      <c r="JHU453" s="200"/>
      <c r="JIA453" s="200"/>
      <c r="JID453" s="200"/>
      <c r="JIG453" s="200"/>
      <c r="JIJ453" s="200"/>
      <c r="JIP453" s="200"/>
      <c r="JIY453" s="200"/>
      <c r="JJA453" s="200"/>
      <c r="JJB453" s="200"/>
      <c r="JJD453" s="200"/>
      <c r="JJG453" s="200"/>
      <c r="JJJ453" s="200"/>
      <c r="JJM453" s="200"/>
      <c r="JJP453" s="200"/>
      <c r="JJS453" s="200"/>
      <c r="JJU453" s="200"/>
      <c r="JJW453" s="200"/>
      <c r="JJZ453" s="200"/>
      <c r="JKC453" s="200"/>
      <c r="JKF453" s="200"/>
      <c r="JKI453" s="200"/>
      <c r="JKL453" s="200"/>
      <c r="JKO453" s="200"/>
      <c r="JKR453" s="200"/>
      <c r="JKT453" s="200"/>
      <c r="JKW453" s="200"/>
      <c r="JKZ453" s="200"/>
      <c r="JLC453" s="200"/>
      <c r="JLI453" s="200"/>
      <c r="JLL453" s="200"/>
      <c r="JLN453" s="200"/>
      <c r="JMU453" s="200"/>
      <c r="JMX453" s="200"/>
      <c r="JNA453" s="200"/>
      <c r="JND453" s="200"/>
      <c r="JNG453" s="200"/>
      <c r="JNH453" s="200"/>
      <c r="JNI453" s="200"/>
      <c r="JNL453" s="200"/>
      <c r="JNO453" s="200"/>
      <c r="JNR453" s="200"/>
      <c r="JNU453" s="200"/>
      <c r="JNW453" s="200"/>
      <c r="JOK453" s="200"/>
      <c r="JOL453" s="200"/>
      <c r="JOM453" s="200"/>
      <c r="JON453" s="200"/>
      <c r="JOO453" s="200"/>
      <c r="JOP453" s="200"/>
      <c r="JOQ453" s="200"/>
      <c r="JOR453" s="200"/>
      <c r="JOS453" s="200"/>
      <c r="JOT453" s="200"/>
      <c r="JOU453" s="200"/>
      <c r="JOV453" s="200"/>
      <c r="JOW453" s="200"/>
      <c r="JOX453" s="200"/>
      <c r="JOY453" s="200"/>
      <c r="JOZ453" s="200"/>
      <c r="JPA453" s="200"/>
      <c r="JPB453" s="200"/>
      <c r="JPC453" s="200"/>
      <c r="JPI453" s="200"/>
      <c r="JPJ453" s="200"/>
      <c r="JPK453" s="200"/>
      <c r="JPL453" s="200"/>
      <c r="JPM453" s="200"/>
      <c r="JPN453" s="200"/>
      <c r="JPO453" s="200"/>
      <c r="JPQ453" s="200"/>
      <c r="JPR453" s="200"/>
      <c r="JPS453" s="200"/>
      <c r="JPT453" s="200"/>
      <c r="JPU453" s="200"/>
      <c r="JPV453" s="200"/>
      <c r="JPW453" s="200"/>
      <c r="JPX453" s="200"/>
      <c r="JQA453" s="200"/>
      <c r="JQD453" s="200"/>
      <c r="JQG453" s="200"/>
      <c r="JQJ453" s="200"/>
      <c r="JQM453" s="200"/>
      <c r="JQP453" s="200"/>
      <c r="JQY453" s="200"/>
      <c r="JRB453" s="200"/>
      <c r="JRE453" s="200"/>
      <c r="JRH453" s="200"/>
      <c r="JRQ453" s="200"/>
      <c r="JRW453" s="200"/>
      <c r="JRZ453" s="200"/>
      <c r="JSC453" s="200"/>
      <c r="JSF453" s="200"/>
      <c r="JSL453" s="200"/>
      <c r="JSU453" s="200"/>
      <c r="JSW453" s="200"/>
      <c r="JSX453" s="200"/>
      <c r="JSZ453" s="200"/>
      <c r="JTC453" s="200"/>
      <c r="JTF453" s="200"/>
      <c r="JTI453" s="200"/>
      <c r="JTL453" s="200"/>
      <c r="JTO453" s="200"/>
      <c r="JTQ453" s="200"/>
      <c r="JTS453" s="200"/>
      <c r="JTV453" s="200"/>
      <c r="JTY453" s="200"/>
      <c r="JUB453" s="200"/>
      <c r="JUE453" s="200"/>
      <c r="JUH453" s="200"/>
      <c r="JUK453" s="200"/>
      <c r="JUN453" s="200"/>
      <c r="JUP453" s="200"/>
      <c r="JUS453" s="200"/>
      <c r="JUV453" s="200"/>
      <c r="JUY453" s="200"/>
      <c r="JVE453" s="200"/>
      <c r="JVH453" s="200"/>
      <c r="JVJ453" s="200"/>
      <c r="JWQ453" s="200"/>
      <c r="JWT453" s="200"/>
      <c r="JWW453" s="200"/>
      <c r="JWZ453" s="200"/>
      <c r="JXC453" s="200"/>
      <c r="JXD453" s="200"/>
      <c r="JXE453" s="200"/>
      <c r="JXH453" s="200"/>
      <c r="JXK453" s="200"/>
      <c r="JXN453" s="200"/>
      <c r="JXQ453" s="200"/>
      <c r="JXS453" s="200"/>
      <c r="JYG453" s="200"/>
      <c r="JYH453" s="200"/>
      <c r="JYI453" s="200"/>
      <c r="JYJ453" s="200"/>
      <c r="JYK453" s="200"/>
      <c r="JYL453" s="200"/>
      <c r="JYM453" s="200"/>
      <c r="JYN453" s="200"/>
      <c r="JYO453" s="200"/>
      <c r="JYP453" s="200"/>
      <c r="JYQ453" s="200"/>
      <c r="JYR453" s="200"/>
      <c r="JYS453" s="200"/>
      <c r="JYT453" s="200"/>
      <c r="JYU453" s="200"/>
      <c r="JYV453" s="200"/>
      <c r="JYW453" s="200"/>
      <c r="JYX453" s="200"/>
      <c r="JYY453" s="200"/>
      <c r="JZE453" s="200"/>
      <c r="JZF453" s="200"/>
      <c r="JZG453" s="200"/>
      <c r="JZH453" s="200"/>
      <c r="JZI453" s="200"/>
      <c r="JZJ453" s="200"/>
      <c r="JZK453" s="200"/>
      <c r="JZM453" s="200"/>
      <c r="JZN453" s="200"/>
      <c r="JZO453" s="200"/>
      <c r="JZP453" s="200"/>
      <c r="JZQ453" s="200"/>
      <c r="JZR453" s="200"/>
      <c r="JZS453" s="200"/>
      <c r="JZT453" s="200"/>
      <c r="JZW453" s="200"/>
      <c r="JZZ453" s="200"/>
      <c r="KAC453" s="200"/>
      <c r="KAF453" s="200"/>
      <c r="KAI453" s="200"/>
      <c r="KAL453" s="200"/>
      <c r="KAU453" s="200"/>
      <c r="KAX453" s="200"/>
      <c r="KBA453" s="200"/>
      <c r="KBD453" s="200"/>
      <c r="KBM453" s="200"/>
      <c r="KBS453" s="200"/>
      <c r="KBV453" s="200"/>
      <c r="KBY453" s="200"/>
      <c r="KCB453" s="200"/>
      <c r="KCH453" s="200"/>
      <c r="KCQ453" s="200"/>
      <c r="KCS453" s="200"/>
      <c r="KCT453" s="200"/>
      <c r="KCV453" s="200"/>
      <c r="KCY453" s="200"/>
      <c r="KDB453" s="200"/>
      <c r="KDE453" s="200"/>
      <c r="KDH453" s="200"/>
      <c r="KDK453" s="200"/>
      <c r="KDM453" s="200"/>
      <c r="KDO453" s="200"/>
      <c r="KDR453" s="200"/>
      <c r="KDU453" s="200"/>
      <c r="KDX453" s="200"/>
      <c r="KEA453" s="200"/>
      <c r="KED453" s="200"/>
      <c r="KEG453" s="200"/>
      <c r="KEJ453" s="200"/>
      <c r="KEL453" s="200"/>
      <c r="KEO453" s="200"/>
      <c r="KER453" s="200"/>
      <c r="KEU453" s="200"/>
      <c r="KFA453" s="200"/>
      <c r="KFD453" s="200"/>
      <c r="KFF453" s="200"/>
      <c r="KGM453" s="200"/>
      <c r="KGP453" s="200"/>
      <c r="KGS453" s="200"/>
      <c r="KGV453" s="200"/>
      <c r="KGY453" s="200"/>
      <c r="KGZ453" s="200"/>
      <c r="KHA453" s="200"/>
      <c r="KHD453" s="200"/>
      <c r="KHG453" s="200"/>
      <c r="KHJ453" s="200"/>
      <c r="KHM453" s="200"/>
      <c r="KHO453" s="200"/>
      <c r="KIC453" s="200"/>
      <c r="KID453" s="200"/>
      <c r="KIE453" s="200"/>
      <c r="KIF453" s="200"/>
      <c r="KIG453" s="200"/>
      <c r="KIH453" s="200"/>
      <c r="KII453" s="200"/>
      <c r="KIJ453" s="200"/>
      <c r="KIK453" s="200"/>
      <c r="KIL453" s="200"/>
      <c r="KIM453" s="200"/>
      <c r="KIN453" s="200"/>
      <c r="KIO453" s="200"/>
      <c r="KIP453" s="200"/>
      <c r="KIQ453" s="200"/>
      <c r="KIR453" s="200"/>
      <c r="KIS453" s="200"/>
      <c r="KIT453" s="200"/>
      <c r="KIU453" s="200"/>
      <c r="KJA453" s="200"/>
      <c r="KJB453" s="200"/>
      <c r="KJC453" s="200"/>
      <c r="KJD453" s="200"/>
      <c r="KJE453" s="200"/>
      <c r="KJF453" s="200"/>
      <c r="KJG453" s="200"/>
      <c r="KJI453" s="200"/>
      <c r="KJJ453" s="200"/>
      <c r="KJK453" s="200"/>
      <c r="KJL453" s="200"/>
      <c r="KJM453" s="200"/>
      <c r="KJN453" s="200"/>
      <c r="KJO453" s="200"/>
      <c r="KJP453" s="200"/>
      <c r="KJS453" s="200"/>
      <c r="KJV453" s="200"/>
      <c r="KJY453" s="200"/>
      <c r="KKB453" s="200"/>
      <c r="KKE453" s="200"/>
      <c r="KKH453" s="200"/>
      <c r="KKQ453" s="200"/>
      <c r="KKT453" s="200"/>
      <c r="KKW453" s="200"/>
      <c r="KKZ453" s="200"/>
      <c r="KLI453" s="200"/>
      <c r="KLO453" s="200"/>
      <c r="KLR453" s="200"/>
      <c r="KLU453" s="200"/>
      <c r="KLX453" s="200"/>
      <c r="KMD453" s="200"/>
      <c r="KMM453" s="200"/>
      <c r="KMO453" s="200"/>
      <c r="KMP453" s="200"/>
      <c r="KMR453" s="200"/>
      <c r="KMU453" s="200"/>
      <c r="KMX453" s="200"/>
      <c r="KNA453" s="200"/>
      <c r="KND453" s="200"/>
      <c r="KNG453" s="200"/>
      <c r="KNI453" s="200"/>
      <c r="KNK453" s="200"/>
      <c r="KNN453" s="200"/>
      <c r="KNQ453" s="200"/>
      <c r="KNT453" s="200"/>
      <c r="KNW453" s="200"/>
      <c r="KNZ453" s="200"/>
      <c r="KOC453" s="200"/>
      <c r="KOF453" s="200"/>
      <c r="KOH453" s="200"/>
      <c r="KOK453" s="200"/>
      <c r="KON453" s="200"/>
      <c r="KOQ453" s="200"/>
      <c r="KOW453" s="200"/>
      <c r="KOZ453" s="200"/>
      <c r="KPB453" s="200"/>
      <c r="KQI453" s="200"/>
      <c r="KQL453" s="200"/>
      <c r="KQO453" s="200"/>
      <c r="KQR453" s="200"/>
      <c r="KQU453" s="200"/>
      <c r="KQV453" s="200"/>
      <c r="KQW453" s="200"/>
      <c r="KQZ453" s="200"/>
      <c r="KRC453" s="200"/>
      <c r="KRF453" s="200"/>
      <c r="KRI453" s="200"/>
      <c r="KRK453" s="200"/>
      <c r="KRY453" s="200"/>
      <c r="KRZ453" s="200"/>
      <c r="KSA453" s="200"/>
      <c r="KSB453" s="200"/>
      <c r="KSC453" s="200"/>
      <c r="KSD453" s="200"/>
      <c r="KSE453" s="200"/>
      <c r="KSF453" s="200"/>
      <c r="KSG453" s="200"/>
      <c r="KSH453" s="200"/>
      <c r="KSI453" s="200"/>
      <c r="KSJ453" s="200"/>
      <c r="KSK453" s="200"/>
      <c r="KSL453" s="200"/>
      <c r="KSM453" s="200"/>
      <c r="KSN453" s="200"/>
      <c r="KSO453" s="200"/>
      <c r="KSP453" s="200"/>
      <c r="KSQ453" s="200"/>
      <c r="KSW453" s="200"/>
      <c r="KSX453" s="200"/>
      <c r="KSY453" s="200"/>
      <c r="KSZ453" s="200"/>
      <c r="KTA453" s="200"/>
      <c r="KTB453" s="200"/>
      <c r="KTC453" s="200"/>
      <c r="KTE453" s="200"/>
      <c r="KTF453" s="200"/>
      <c r="KTG453" s="200"/>
      <c r="KTH453" s="200"/>
      <c r="KTI453" s="200"/>
      <c r="KTJ453" s="200"/>
      <c r="KTK453" s="200"/>
      <c r="KTL453" s="200"/>
      <c r="KTO453" s="200"/>
      <c r="KTR453" s="200"/>
      <c r="KTU453" s="200"/>
      <c r="KTX453" s="200"/>
      <c r="KUA453" s="200"/>
      <c r="KUD453" s="200"/>
      <c r="KUM453" s="200"/>
      <c r="KUP453" s="200"/>
      <c r="KUS453" s="200"/>
      <c r="KUV453" s="200"/>
      <c r="KVE453" s="200"/>
      <c r="KVK453" s="200"/>
      <c r="KVN453" s="200"/>
      <c r="KVQ453" s="200"/>
      <c r="KVT453" s="200"/>
      <c r="KVZ453" s="200"/>
      <c r="KWI453" s="200"/>
      <c r="KWK453" s="200"/>
      <c r="KWL453" s="200"/>
      <c r="KWN453" s="200"/>
      <c r="KWQ453" s="200"/>
      <c r="KWT453" s="200"/>
      <c r="KWW453" s="200"/>
      <c r="KWZ453" s="200"/>
      <c r="KXC453" s="200"/>
      <c r="KXE453" s="200"/>
      <c r="KXG453" s="200"/>
      <c r="KXJ453" s="200"/>
      <c r="KXM453" s="200"/>
      <c r="KXP453" s="200"/>
      <c r="KXS453" s="200"/>
      <c r="KXV453" s="200"/>
      <c r="KXY453" s="200"/>
      <c r="KYB453" s="200"/>
      <c r="KYD453" s="200"/>
      <c r="KYG453" s="200"/>
      <c r="KYJ453" s="200"/>
      <c r="KYM453" s="200"/>
      <c r="KYS453" s="200"/>
      <c r="KYV453" s="200"/>
      <c r="KYX453" s="200"/>
      <c r="LAE453" s="200"/>
      <c r="LAH453" s="200"/>
      <c r="LAK453" s="200"/>
      <c r="LAN453" s="200"/>
      <c r="LAQ453" s="200"/>
      <c r="LAR453" s="200"/>
      <c r="LAS453" s="200"/>
      <c r="LAV453" s="200"/>
      <c r="LAY453" s="200"/>
      <c r="LBB453" s="200"/>
      <c r="LBE453" s="200"/>
      <c r="LBG453" s="200"/>
      <c r="LBU453" s="200"/>
      <c r="LBV453" s="200"/>
      <c r="LBW453" s="200"/>
      <c r="LBX453" s="200"/>
      <c r="LBY453" s="200"/>
      <c r="LBZ453" s="200"/>
      <c r="LCA453" s="200"/>
      <c r="LCB453" s="200"/>
      <c r="LCC453" s="200"/>
      <c r="LCD453" s="200"/>
      <c r="LCE453" s="200"/>
      <c r="LCF453" s="200"/>
      <c r="LCG453" s="200"/>
      <c r="LCH453" s="200"/>
      <c r="LCI453" s="200"/>
      <c r="LCJ453" s="200"/>
      <c r="LCK453" s="200"/>
      <c r="LCL453" s="200"/>
      <c r="LCM453" s="200"/>
      <c r="LCS453" s="200"/>
      <c r="LCT453" s="200"/>
      <c r="LCU453" s="200"/>
      <c r="LCV453" s="200"/>
      <c r="LCW453" s="200"/>
      <c r="LCX453" s="200"/>
      <c r="LCY453" s="200"/>
      <c r="LDA453" s="200"/>
      <c r="LDB453" s="200"/>
      <c r="LDC453" s="200"/>
      <c r="LDD453" s="200"/>
      <c r="LDE453" s="200"/>
      <c r="LDF453" s="200"/>
      <c r="LDG453" s="200"/>
      <c r="LDH453" s="200"/>
      <c r="LDK453" s="200"/>
      <c r="LDN453" s="200"/>
      <c r="LDQ453" s="200"/>
      <c r="LDT453" s="200"/>
      <c r="LDW453" s="200"/>
      <c r="LDZ453" s="200"/>
      <c r="LEI453" s="200"/>
      <c r="LEL453" s="200"/>
      <c r="LEO453" s="200"/>
      <c r="LER453" s="200"/>
      <c r="LFA453" s="200"/>
      <c r="LFG453" s="200"/>
      <c r="LFJ453" s="200"/>
      <c r="LFM453" s="200"/>
      <c r="LFP453" s="200"/>
      <c r="LFV453" s="200"/>
      <c r="LGE453" s="200"/>
      <c r="LGG453" s="200"/>
      <c r="LGH453" s="200"/>
      <c r="LGJ453" s="200"/>
      <c r="LGM453" s="200"/>
      <c r="LGP453" s="200"/>
      <c r="LGS453" s="200"/>
      <c r="LGV453" s="200"/>
      <c r="LGY453" s="200"/>
      <c r="LHA453" s="200"/>
      <c r="LHC453" s="200"/>
      <c r="LHF453" s="200"/>
      <c r="LHI453" s="200"/>
      <c r="LHL453" s="200"/>
      <c r="LHO453" s="200"/>
      <c r="LHR453" s="200"/>
      <c r="LHU453" s="200"/>
      <c r="LHX453" s="200"/>
      <c r="LHZ453" s="200"/>
      <c r="LIC453" s="200"/>
      <c r="LIF453" s="200"/>
      <c r="LII453" s="200"/>
      <c r="LIO453" s="200"/>
      <c r="LIR453" s="200"/>
      <c r="LIT453" s="200"/>
      <c r="LKA453" s="200"/>
      <c r="LKD453" s="200"/>
      <c r="LKG453" s="200"/>
      <c r="LKJ453" s="200"/>
      <c r="LKM453" s="200"/>
      <c r="LKN453" s="200"/>
      <c r="LKO453" s="200"/>
      <c r="LKR453" s="200"/>
      <c r="LKU453" s="200"/>
      <c r="LKX453" s="200"/>
      <c r="LLA453" s="200"/>
      <c r="LLC453" s="200"/>
      <c r="LLQ453" s="200"/>
      <c r="LLR453" s="200"/>
      <c r="LLS453" s="200"/>
      <c r="LLT453" s="200"/>
      <c r="LLU453" s="200"/>
      <c r="LLV453" s="200"/>
      <c r="LLW453" s="200"/>
      <c r="LLX453" s="200"/>
      <c r="LLY453" s="200"/>
      <c r="LLZ453" s="200"/>
      <c r="LMA453" s="200"/>
      <c r="LMB453" s="200"/>
      <c r="LMC453" s="200"/>
      <c r="LMD453" s="200"/>
      <c r="LME453" s="200"/>
      <c r="LMF453" s="200"/>
      <c r="LMG453" s="200"/>
      <c r="LMH453" s="200"/>
      <c r="LMI453" s="200"/>
      <c r="LMO453" s="200"/>
      <c r="LMP453" s="200"/>
      <c r="LMQ453" s="200"/>
      <c r="LMR453" s="200"/>
      <c r="LMS453" s="200"/>
      <c r="LMT453" s="200"/>
      <c r="LMU453" s="200"/>
      <c r="LMW453" s="200"/>
      <c r="LMX453" s="200"/>
      <c r="LMY453" s="200"/>
      <c r="LMZ453" s="200"/>
      <c r="LNA453" s="200"/>
      <c r="LNB453" s="200"/>
      <c r="LNC453" s="200"/>
      <c r="LND453" s="200"/>
      <c r="LNG453" s="200"/>
      <c r="LNJ453" s="200"/>
      <c r="LNM453" s="200"/>
      <c r="LNP453" s="200"/>
      <c r="LNS453" s="200"/>
      <c r="LNV453" s="200"/>
      <c r="LOE453" s="200"/>
      <c r="LOH453" s="200"/>
      <c r="LOK453" s="200"/>
      <c r="LON453" s="200"/>
      <c r="LOW453" s="200"/>
      <c r="LPC453" s="200"/>
      <c r="LPF453" s="200"/>
      <c r="LPI453" s="200"/>
      <c r="LPL453" s="200"/>
      <c r="LPR453" s="200"/>
      <c r="LQA453" s="200"/>
      <c r="LQC453" s="200"/>
      <c r="LQD453" s="200"/>
      <c r="LQF453" s="200"/>
      <c r="LQI453" s="200"/>
      <c r="LQL453" s="200"/>
      <c r="LQO453" s="200"/>
      <c r="LQR453" s="200"/>
      <c r="LQU453" s="200"/>
      <c r="LQW453" s="200"/>
      <c r="LQY453" s="200"/>
      <c r="LRB453" s="200"/>
      <c r="LRE453" s="200"/>
      <c r="LRH453" s="200"/>
      <c r="LRK453" s="200"/>
      <c r="LRN453" s="200"/>
      <c r="LRQ453" s="200"/>
      <c r="LRT453" s="200"/>
      <c r="LRV453" s="200"/>
      <c r="LRY453" s="200"/>
      <c r="LSB453" s="200"/>
      <c r="LSE453" s="200"/>
      <c r="LSK453" s="200"/>
      <c r="LSN453" s="200"/>
      <c r="LSP453" s="200"/>
      <c r="LTW453" s="200"/>
      <c r="LTZ453" s="200"/>
      <c r="LUC453" s="200"/>
      <c r="LUF453" s="200"/>
      <c r="LUI453" s="200"/>
      <c r="LUJ453" s="200"/>
      <c r="LUK453" s="200"/>
      <c r="LUN453" s="200"/>
      <c r="LUQ453" s="200"/>
      <c r="LUT453" s="200"/>
      <c r="LUW453" s="200"/>
      <c r="LUY453" s="200"/>
      <c r="LVM453" s="200"/>
      <c r="LVN453" s="200"/>
      <c r="LVO453" s="200"/>
      <c r="LVP453" s="200"/>
      <c r="LVQ453" s="200"/>
      <c r="LVR453" s="200"/>
      <c r="LVS453" s="200"/>
      <c r="LVT453" s="200"/>
      <c r="LVU453" s="200"/>
      <c r="LVV453" s="200"/>
      <c r="LVW453" s="200"/>
      <c r="LVX453" s="200"/>
      <c r="LVY453" s="200"/>
      <c r="LVZ453" s="200"/>
      <c r="LWA453" s="200"/>
      <c r="LWB453" s="200"/>
      <c r="LWC453" s="200"/>
      <c r="LWD453" s="200"/>
      <c r="LWE453" s="200"/>
      <c r="LWK453" s="200"/>
      <c r="LWL453" s="200"/>
      <c r="LWM453" s="200"/>
      <c r="LWN453" s="200"/>
      <c r="LWO453" s="200"/>
      <c r="LWP453" s="200"/>
      <c r="LWQ453" s="200"/>
      <c r="LWS453" s="200"/>
      <c r="LWT453" s="200"/>
      <c r="LWU453" s="200"/>
      <c r="LWV453" s="200"/>
      <c r="LWW453" s="200"/>
      <c r="LWX453" s="200"/>
      <c r="LWY453" s="200"/>
      <c r="LWZ453" s="200"/>
      <c r="LXC453" s="200"/>
      <c r="LXF453" s="200"/>
      <c r="LXI453" s="200"/>
      <c r="LXL453" s="200"/>
      <c r="LXO453" s="200"/>
      <c r="LXR453" s="200"/>
      <c r="LYA453" s="200"/>
      <c r="LYD453" s="200"/>
      <c r="LYG453" s="200"/>
      <c r="LYJ453" s="200"/>
      <c r="LYS453" s="200"/>
      <c r="LYY453" s="200"/>
      <c r="LZB453" s="200"/>
      <c r="LZE453" s="200"/>
      <c r="LZH453" s="200"/>
      <c r="LZN453" s="200"/>
      <c r="LZW453" s="200"/>
      <c r="LZY453" s="200"/>
      <c r="LZZ453" s="200"/>
      <c r="MAB453" s="200"/>
      <c r="MAE453" s="200"/>
      <c r="MAH453" s="200"/>
      <c r="MAK453" s="200"/>
      <c r="MAN453" s="200"/>
      <c r="MAQ453" s="200"/>
      <c r="MAS453" s="200"/>
      <c r="MAU453" s="200"/>
      <c r="MAX453" s="200"/>
      <c r="MBA453" s="200"/>
      <c r="MBD453" s="200"/>
      <c r="MBG453" s="200"/>
      <c r="MBJ453" s="200"/>
      <c r="MBM453" s="200"/>
      <c r="MBP453" s="200"/>
      <c r="MBR453" s="200"/>
      <c r="MBU453" s="200"/>
      <c r="MBX453" s="200"/>
      <c r="MCA453" s="200"/>
      <c r="MCG453" s="200"/>
      <c r="MCJ453" s="200"/>
      <c r="MCL453" s="200"/>
      <c r="MDS453" s="200"/>
      <c r="MDV453" s="200"/>
      <c r="MDY453" s="200"/>
      <c r="MEB453" s="200"/>
      <c r="MEE453" s="200"/>
      <c r="MEF453" s="200"/>
      <c r="MEG453" s="200"/>
      <c r="MEJ453" s="200"/>
      <c r="MEM453" s="200"/>
      <c r="MEP453" s="200"/>
      <c r="MES453" s="200"/>
      <c r="MEU453" s="200"/>
      <c r="MFI453" s="200"/>
      <c r="MFJ453" s="200"/>
      <c r="MFK453" s="200"/>
      <c r="MFL453" s="200"/>
      <c r="MFM453" s="200"/>
      <c r="MFN453" s="200"/>
      <c r="MFO453" s="200"/>
      <c r="MFP453" s="200"/>
      <c r="MFQ453" s="200"/>
      <c r="MFR453" s="200"/>
      <c r="MFS453" s="200"/>
      <c r="MFT453" s="200"/>
      <c r="MFU453" s="200"/>
      <c r="MFV453" s="200"/>
      <c r="MFW453" s="200"/>
      <c r="MFX453" s="200"/>
      <c r="MFY453" s="200"/>
      <c r="MFZ453" s="200"/>
      <c r="MGA453" s="200"/>
      <c r="MGG453" s="200"/>
      <c r="MGH453" s="200"/>
      <c r="MGI453" s="200"/>
      <c r="MGJ453" s="200"/>
      <c r="MGK453" s="200"/>
      <c r="MGL453" s="200"/>
      <c r="MGM453" s="200"/>
      <c r="MGO453" s="200"/>
      <c r="MGP453" s="200"/>
      <c r="MGQ453" s="200"/>
      <c r="MGR453" s="200"/>
      <c r="MGS453" s="200"/>
      <c r="MGT453" s="200"/>
      <c r="MGU453" s="200"/>
      <c r="MGV453" s="200"/>
      <c r="MGY453" s="200"/>
      <c r="MHB453" s="200"/>
      <c r="MHE453" s="200"/>
      <c r="MHH453" s="200"/>
      <c r="MHK453" s="200"/>
      <c r="MHN453" s="200"/>
      <c r="MHW453" s="200"/>
      <c r="MHZ453" s="200"/>
      <c r="MIC453" s="200"/>
      <c r="MIF453" s="200"/>
      <c r="MIO453" s="200"/>
      <c r="MIU453" s="200"/>
      <c r="MIX453" s="200"/>
      <c r="MJA453" s="200"/>
      <c r="MJD453" s="200"/>
      <c r="MJJ453" s="200"/>
      <c r="MJS453" s="200"/>
      <c r="MJU453" s="200"/>
      <c r="MJV453" s="200"/>
      <c r="MJX453" s="200"/>
      <c r="MKA453" s="200"/>
      <c r="MKD453" s="200"/>
      <c r="MKG453" s="200"/>
      <c r="MKJ453" s="200"/>
      <c r="MKM453" s="200"/>
      <c r="MKO453" s="200"/>
      <c r="MKQ453" s="200"/>
      <c r="MKT453" s="200"/>
      <c r="MKW453" s="200"/>
      <c r="MKZ453" s="200"/>
      <c r="MLC453" s="200"/>
      <c r="MLF453" s="200"/>
      <c r="MLI453" s="200"/>
      <c r="MLL453" s="200"/>
      <c r="MLN453" s="200"/>
      <c r="MLQ453" s="200"/>
      <c r="MLT453" s="200"/>
      <c r="MLW453" s="200"/>
      <c r="MMC453" s="200"/>
      <c r="MMF453" s="200"/>
      <c r="MMH453" s="200"/>
      <c r="MNO453" s="200"/>
      <c r="MNR453" s="200"/>
      <c r="MNU453" s="200"/>
      <c r="MNX453" s="200"/>
      <c r="MOA453" s="200"/>
      <c r="MOB453" s="200"/>
      <c r="MOC453" s="200"/>
      <c r="MOF453" s="200"/>
      <c r="MOI453" s="200"/>
      <c r="MOL453" s="200"/>
      <c r="MOO453" s="200"/>
      <c r="MOQ453" s="200"/>
      <c r="MPE453" s="200"/>
      <c r="MPF453" s="200"/>
      <c r="MPG453" s="200"/>
      <c r="MPH453" s="200"/>
      <c r="MPI453" s="200"/>
      <c r="MPJ453" s="200"/>
      <c r="MPK453" s="200"/>
      <c r="MPL453" s="200"/>
      <c r="MPM453" s="200"/>
      <c r="MPN453" s="200"/>
      <c r="MPO453" s="200"/>
      <c r="MPP453" s="200"/>
      <c r="MPQ453" s="200"/>
      <c r="MPR453" s="200"/>
      <c r="MPS453" s="200"/>
      <c r="MPT453" s="200"/>
      <c r="MPU453" s="200"/>
      <c r="MPV453" s="200"/>
      <c r="MPW453" s="200"/>
      <c r="MQC453" s="200"/>
      <c r="MQD453" s="200"/>
      <c r="MQE453" s="200"/>
      <c r="MQF453" s="200"/>
      <c r="MQG453" s="200"/>
      <c r="MQH453" s="200"/>
      <c r="MQI453" s="200"/>
      <c r="MQK453" s="200"/>
      <c r="MQL453" s="200"/>
      <c r="MQM453" s="200"/>
      <c r="MQN453" s="200"/>
      <c r="MQO453" s="200"/>
      <c r="MQP453" s="200"/>
      <c r="MQQ453" s="200"/>
      <c r="MQR453" s="200"/>
      <c r="MQU453" s="200"/>
      <c r="MQX453" s="200"/>
      <c r="MRA453" s="200"/>
      <c r="MRD453" s="200"/>
      <c r="MRG453" s="200"/>
      <c r="MRJ453" s="200"/>
      <c r="MRS453" s="200"/>
      <c r="MRV453" s="200"/>
      <c r="MRY453" s="200"/>
      <c r="MSB453" s="200"/>
      <c r="MSK453" s="200"/>
      <c r="MSQ453" s="200"/>
      <c r="MST453" s="200"/>
      <c r="MSW453" s="200"/>
      <c r="MSZ453" s="200"/>
      <c r="MTF453" s="200"/>
      <c r="MTO453" s="200"/>
      <c r="MTQ453" s="200"/>
      <c r="MTR453" s="200"/>
      <c r="MTT453" s="200"/>
      <c r="MTW453" s="200"/>
      <c r="MTZ453" s="200"/>
      <c r="MUC453" s="200"/>
      <c r="MUF453" s="200"/>
      <c r="MUI453" s="200"/>
      <c r="MUK453" s="200"/>
      <c r="MUM453" s="200"/>
      <c r="MUP453" s="200"/>
      <c r="MUS453" s="200"/>
      <c r="MUV453" s="200"/>
      <c r="MUY453" s="200"/>
      <c r="MVB453" s="200"/>
      <c r="MVE453" s="200"/>
      <c r="MVH453" s="200"/>
      <c r="MVJ453" s="200"/>
      <c r="MVM453" s="200"/>
      <c r="MVP453" s="200"/>
      <c r="MVS453" s="200"/>
      <c r="MVY453" s="200"/>
      <c r="MWB453" s="200"/>
      <c r="MWD453" s="200"/>
      <c r="MXK453" s="200"/>
      <c r="MXN453" s="200"/>
      <c r="MXQ453" s="200"/>
      <c r="MXT453" s="200"/>
      <c r="MXW453" s="200"/>
      <c r="MXX453" s="200"/>
      <c r="MXY453" s="200"/>
      <c r="MYB453" s="200"/>
      <c r="MYE453" s="200"/>
      <c r="MYH453" s="200"/>
      <c r="MYK453" s="200"/>
      <c r="MYM453" s="200"/>
      <c r="MZA453" s="200"/>
      <c r="MZB453" s="200"/>
      <c r="MZC453" s="200"/>
      <c r="MZD453" s="200"/>
      <c r="MZE453" s="200"/>
      <c r="MZF453" s="200"/>
      <c r="MZG453" s="200"/>
      <c r="MZH453" s="200"/>
      <c r="MZI453" s="200"/>
      <c r="MZJ453" s="200"/>
      <c r="MZK453" s="200"/>
      <c r="MZL453" s="200"/>
      <c r="MZM453" s="200"/>
      <c r="MZN453" s="200"/>
      <c r="MZO453" s="200"/>
      <c r="MZP453" s="200"/>
      <c r="MZQ453" s="200"/>
      <c r="MZR453" s="200"/>
      <c r="MZS453" s="200"/>
      <c r="MZY453" s="200"/>
      <c r="MZZ453" s="200"/>
      <c r="NAA453" s="200"/>
      <c r="NAB453" s="200"/>
      <c r="NAC453" s="200"/>
      <c r="NAD453" s="200"/>
      <c r="NAE453" s="200"/>
      <c r="NAG453" s="200"/>
      <c r="NAH453" s="200"/>
      <c r="NAI453" s="200"/>
      <c r="NAJ453" s="200"/>
      <c r="NAK453" s="200"/>
      <c r="NAL453" s="200"/>
      <c r="NAM453" s="200"/>
      <c r="NAN453" s="200"/>
      <c r="NAQ453" s="200"/>
      <c r="NAT453" s="200"/>
      <c r="NAW453" s="200"/>
      <c r="NAZ453" s="200"/>
      <c r="NBC453" s="200"/>
      <c r="NBF453" s="200"/>
      <c r="NBO453" s="200"/>
      <c r="NBR453" s="200"/>
      <c r="NBU453" s="200"/>
      <c r="NBX453" s="200"/>
      <c r="NCG453" s="200"/>
      <c r="NCM453" s="200"/>
      <c r="NCP453" s="200"/>
      <c r="NCS453" s="200"/>
      <c r="NCV453" s="200"/>
      <c r="NDB453" s="200"/>
      <c r="NDK453" s="200"/>
      <c r="NDM453" s="200"/>
      <c r="NDN453" s="200"/>
      <c r="NDP453" s="200"/>
      <c r="NDS453" s="200"/>
      <c r="NDV453" s="200"/>
      <c r="NDY453" s="200"/>
      <c r="NEB453" s="200"/>
      <c r="NEE453" s="200"/>
      <c r="NEG453" s="200"/>
      <c r="NEI453" s="200"/>
      <c r="NEL453" s="200"/>
      <c r="NEO453" s="200"/>
      <c r="NER453" s="200"/>
      <c r="NEU453" s="200"/>
      <c r="NEX453" s="200"/>
      <c r="NFA453" s="200"/>
      <c r="NFD453" s="200"/>
      <c r="NFF453" s="200"/>
      <c r="NFI453" s="200"/>
      <c r="NFL453" s="200"/>
      <c r="NFO453" s="200"/>
      <c r="NFU453" s="200"/>
      <c r="NFX453" s="200"/>
      <c r="NFZ453" s="200"/>
      <c r="NHG453" s="200"/>
      <c r="NHJ453" s="200"/>
      <c r="NHM453" s="200"/>
      <c r="NHP453" s="200"/>
      <c r="NHS453" s="200"/>
      <c r="NHT453" s="200"/>
      <c r="NHU453" s="200"/>
      <c r="NHX453" s="200"/>
      <c r="NIA453" s="200"/>
      <c r="NID453" s="200"/>
      <c r="NIG453" s="200"/>
      <c r="NII453" s="200"/>
      <c r="NIW453" s="200"/>
      <c r="NIX453" s="200"/>
      <c r="NIY453" s="200"/>
      <c r="NIZ453" s="200"/>
      <c r="NJA453" s="200"/>
      <c r="NJB453" s="200"/>
      <c r="NJC453" s="200"/>
      <c r="NJD453" s="200"/>
      <c r="NJE453" s="200"/>
      <c r="NJF453" s="200"/>
      <c r="NJG453" s="200"/>
      <c r="NJH453" s="200"/>
      <c r="NJI453" s="200"/>
      <c r="NJJ453" s="200"/>
      <c r="NJK453" s="200"/>
      <c r="NJL453" s="200"/>
      <c r="NJM453" s="200"/>
      <c r="NJN453" s="200"/>
      <c r="NJO453" s="200"/>
      <c r="NJU453" s="200"/>
      <c r="NJV453" s="200"/>
      <c r="NJW453" s="200"/>
      <c r="NJX453" s="200"/>
      <c r="NJY453" s="200"/>
      <c r="NJZ453" s="200"/>
      <c r="NKA453" s="200"/>
      <c r="NKC453" s="200"/>
      <c r="NKD453" s="200"/>
      <c r="NKE453" s="200"/>
      <c r="NKF453" s="200"/>
      <c r="NKG453" s="200"/>
      <c r="NKH453" s="200"/>
      <c r="NKI453" s="200"/>
      <c r="NKJ453" s="200"/>
      <c r="NKM453" s="200"/>
      <c r="NKP453" s="200"/>
      <c r="NKS453" s="200"/>
      <c r="NKV453" s="200"/>
      <c r="NKY453" s="200"/>
      <c r="NLB453" s="200"/>
      <c r="NLK453" s="200"/>
      <c r="NLN453" s="200"/>
      <c r="NLQ453" s="200"/>
      <c r="NLT453" s="200"/>
      <c r="NMC453" s="200"/>
      <c r="NMI453" s="200"/>
      <c r="NML453" s="200"/>
      <c r="NMO453" s="200"/>
      <c r="NMR453" s="200"/>
      <c r="NMX453" s="200"/>
      <c r="NNG453" s="200"/>
      <c r="NNI453" s="200"/>
      <c r="NNJ453" s="200"/>
      <c r="NNL453" s="200"/>
      <c r="NNO453" s="200"/>
      <c r="NNR453" s="200"/>
      <c r="NNU453" s="200"/>
      <c r="NNX453" s="200"/>
      <c r="NOA453" s="200"/>
      <c r="NOC453" s="200"/>
      <c r="NOE453" s="200"/>
      <c r="NOH453" s="200"/>
      <c r="NOK453" s="200"/>
      <c r="NON453" s="200"/>
      <c r="NOQ453" s="200"/>
      <c r="NOT453" s="200"/>
      <c r="NOW453" s="200"/>
      <c r="NOZ453" s="200"/>
      <c r="NPB453" s="200"/>
      <c r="NPE453" s="200"/>
      <c r="NPH453" s="200"/>
      <c r="NPK453" s="200"/>
      <c r="NPQ453" s="200"/>
      <c r="NPT453" s="200"/>
      <c r="NPV453" s="200"/>
      <c r="NRC453" s="200"/>
      <c r="NRF453" s="200"/>
      <c r="NRI453" s="200"/>
      <c r="NRL453" s="200"/>
      <c r="NRO453" s="200"/>
      <c r="NRP453" s="200"/>
      <c r="NRQ453" s="200"/>
      <c r="NRT453" s="200"/>
      <c r="NRW453" s="200"/>
      <c r="NRZ453" s="200"/>
      <c r="NSC453" s="200"/>
      <c r="NSE453" s="200"/>
      <c r="NSS453" s="200"/>
      <c r="NST453" s="200"/>
      <c r="NSU453" s="200"/>
      <c r="NSV453" s="200"/>
      <c r="NSW453" s="200"/>
      <c r="NSX453" s="200"/>
      <c r="NSY453" s="200"/>
      <c r="NSZ453" s="200"/>
      <c r="NTA453" s="200"/>
      <c r="NTB453" s="200"/>
      <c r="NTC453" s="200"/>
      <c r="NTD453" s="200"/>
      <c r="NTE453" s="200"/>
      <c r="NTF453" s="200"/>
      <c r="NTG453" s="200"/>
      <c r="NTH453" s="200"/>
      <c r="NTI453" s="200"/>
      <c r="NTJ453" s="200"/>
      <c r="NTK453" s="200"/>
      <c r="NTQ453" s="200"/>
      <c r="NTR453" s="200"/>
      <c r="NTS453" s="200"/>
      <c r="NTT453" s="200"/>
      <c r="NTU453" s="200"/>
      <c r="NTV453" s="200"/>
      <c r="NTW453" s="200"/>
      <c r="NTY453" s="200"/>
      <c r="NTZ453" s="200"/>
      <c r="NUA453" s="200"/>
      <c r="NUB453" s="200"/>
      <c r="NUC453" s="200"/>
      <c r="NUD453" s="200"/>
      <c r="NUE453" s="200"/>
      <c r="NUF453" s="200"/>
      <c r="NUI453" s="200"/>
      <c r="NUL453" s="200"/>
      <c r="NUO453" s="200"/>
      <c r="NUR453" s="200"/>
      <c r="NUU453" s="200"/>
      <c r="NUX453" s="200"/>
      <c r="NVG453" s="200"/>
      <c r="NVJ453" s="200"/>
      <c r="NVM453" s="200"/>
      <c r="NVP453" s="200"/>
      <c r="NVY453" s="200"/>
      <c r="NWE453" s="200"/>
      <c r="NWH453" s="200"/>
      <c r="NWK453" s="200"/>
      <c r="NWN453" s="200"/>
      <c r="NWT453" s="200"/>
      <c r="NXC453" s="200"/>
      <c r="NXE453" s="200"/>
      <c r="NXF453" s="200"/>
      <c r="NXH453" s="200"/>
      <c r="NXK453" s="200"/>
      <c r="NXN453" s="200"/>
      <c r="NXQ453" s="200"/>
      <c r="NXT453" s="200"/>
      <c r="NXW453" s="200"/>
      <c r="NXY453" s="200"/>
      <c r="NYA453" s="200"/>
      <c r="NYD453" s="200"/>
      <c r="NYG453" s="200"/>
      <c r="NYJ453" s="200"/>
      <c r="NYM453" s="200"/>
      <c r="NYP453" s="200"/>
      <c r="NYS453" s="200"/>
      <c r="NYV453" s="200"/>
      <c r="NYX453" s="200"/>
      <c r="NZA453" s="200"/>
      <c r="NZD453" s="200"/>
      <c r="NZG453" s="200"/>
      <c r="NZM453" s="200"/>
      <c r="NZP453" s="200"/>
      <c r="NZR453" s="200"/>
      <c r="OAY453" s="200"/>
      <c r="OBB453" s="200"/>
      <c r="OBE453" s="200"/>
      <c r="OBH453" s="200"/>
      <c r="OBK453" s="200"/>
      <c r="OBL453" s="200"/>
      <c r="OBM453" s="200"/>
      <c r="OBP453" s="200"/>
      <c r="OBS453" s="200"/>
      <c r="OBV453" s="200"/>
      <c r="OBY453" s="200"/>
      <c r="OCA453" s="200"/>
      <c r="OCO453" s="200"/>
      <c r="OCP453" s="200"/>
      <c r="OCQ453" s="200"/>
      <c r="OCR453" s="200"/>
      <c r="OCS453" s="200"/>
      <c r="OCT453" s="200"/>
      <c r="OCU453" s="200"/>
      <c r="OCV453" s="200"/>
      <c r="OCW453" s="200"/>
      <c r="OCX453" s="200"/>
      <c r="OCY453" s="200"/>
      <c r="OCZ453" s="200"/>
      <c r="ODA453" s="200"/>
      <c r="ODB453" s="200"/>
      <c r="ODC453" s="200"/>
      <c r="ODD453" s="200"/>
      <c r="ODE453" s="200"/>
      <c r="ODF453" s="200"/>
      <c r="ODG453" s="200"/>
      <c r="ODM453" s="200"/>
      <c r="ODN453" s="200"/>
      <c r="ODO453" s="200"/>
      <c r="ODP453" s="200"/>
      <c r="ODQ453" s="200"/>
      <c r="ODR453" s="200"/>
      <c r="ODS453" s="200"/>
      <c r="ODU453" s="200"/>
      <c r="ODV453" s="200"/>
      <c r="ODW453" s="200"/>
      <c r="ODX453" s="200"/>
      <c r="ODY453" s="200"/>
      <c r="ODZ453" s="200"/>
      <c r="OEA453" s="200"/>
      <c r="OEB453" s="200"/>
      <c r="OEE453" s="200"/>
      <c r="OEH453" s="200"/>
      <c r="OEK453" s="200"/>
      <c r="OEN453" s="200"/>
      <c r="OEQ453" s="200"/>
      <c r="OET453" s="200"/>
      <c r="OFC453" s="200"/>
      <c r="OFF453" s="200"/>
      <c r="OFI453" s="200"/>
      <c r="OFL453" s="200"/>
      <c r="OFU453" s="200"/>
      <c r="OGA453" s="200"/>
      <c r="OGD453" s="200"/>
      <c r="OGG453" s="200"/>
      <c r="OGJ453" s="200"/>
      <c r="OGP453" s="200"/>
      <c r="OGY453" s="200"/>
      <c r="OHA453" s="200"/>
      <c r="OHB453" s="200"/>
      <c r="OHD453" s="200"/>
      <c r="OHG453" s="200"/>
      <c r="OHJ453" s="200"/>
      <c r="OHM453" s="200"/>
      <c r="OHP453" s="200"/>
      <c r="OHS453" s="200"/>
      <c r="OHU453" s="200"/>
      <c r="OHW453" s="200"/>
      <c r="OHZ453" s="200"/>
      <c r="OIC453" s="200"/>
      <c r="OIF453" s="200"/>
      <c r="OII453" s="200"/>
      <c r="OIL453" s="200"/>
      <c r="OIO453" s="200"/>
      <c r="OIR453" s="200"/>
      <c r="OIT453" s="200"/>
      <c r="OIW453" s="200"/>
      <c r="OIZ453" s="200"/>
      <c r="OJC453" s="200"/>
      <c r="OJI453" s="200"/>
      <c r="OJL453" s="200"/>
      <c r="OJN453" s="200"/>
      <c r="OKU453" s="200"/>
      <c r="OKX453" s="200"/>
      <c r="OLA453" s="200"/>
      <c r="OLD453" s="200"/>
      <c r="OLG453" s="200"/>
      <c r="OLH453" s="200"/>
      <c r="OLI453" s="200"/>
      <c r="OLL453" s="200"/>
      <c r="OLO453" s="200"/>
      <c r="OLR453" s="200"/>
      <c r="OLU453" s="200"/>
      <c r="OLW453" s="200"/>
      <c r="OMK453" s="200"/>
      <c r="OML453" s="200"/>
      <c r="OMM453" s="200"/>
      <c r="OMN453" s="200"/>
      <c r="OMO453" s="200"/>
      <c r="OMP453" s="200"/>
      <c r="OMQ453" s="200"/>
      <c r="OMR453" s="200"/>
      <c r="OMS453" s="200"/>
      <c r="OMT453" s="200"/>
      <c r="OMU453" s="200"/>
      <c r="OMV453" s="200"/>
      <c r="OMW453" s="200"/>
      <c r="OMX453" s="200"/>
      <c r="OMY453" s="200"/>
      <c r="OMZ453" s="200"/>
      <c r="ONA453" s="200"/>
      <c r="ONB453" s="200"/>
      <c r="ONC453" s="200"/>
      <c r="ONI453" s="200"/>
      <c r="ONJ453" s="200"/>
      <c r="ONK453" s="200"/>
      <c r="ONL453" s="200"/>
      <c r="ONM453" s="200"/>
      <c r="ONN453" s="200"/>
      <c r="ONO453" s="200"/>
      <c r="ONQ453" s="200"/>
      <c r="ONR453" s="200"/>
      <c r="ONS453" s="200"/>
      <c r="ONT453" s="200"/>
      <c r="ONU453" s="200"/>
      <c r="ONV453" s="200"/>
      <c r="ONW453" s="200"/>
      <c r="ONX453" s="200"/>
      <c r="OOA453" s="200"/>
      <c r="OOD453" s="200"/>
      <c r="OOG453" s="200"/>
      <c r="OOJ453" s="200"/>
      <c r="OOM453" s="200"/>
      <c r="OOP453" s="200"/>
      <c r="OOY453" s="200"/>
      <c r="OPB453" s="200"/>
      <c r="OPE453" s="200"/>
      <c r="OPH453" s="200"/>
      <c r="OPQ453" s="200"/>
      <c r="OPW453" s="200"/>
      <c r="OPZ453" s="200"/>
      <c r="OQC453" s="200"/>
      <c r="OQF453" s="200"/>
      <c r="OQL453" s="200"/>
      <c r="OQU453" s="200"/>
      <c r="OQW453" s="200"/>
      <c r="OQX453" s="200"/>
      <c r="OQZ453" s="200"/>
      <c r="ORC453" s="200"/>
      <c r="ORF453" s="200"/>
      <c r="ORI453" s="200"/>
      <c r="ORL453" s="200"/>
      <c r="ORO453" s="200"/>
      <c r="ORQ453" s="200"/>
      <c r="ORS453" s="200"/>
      <c r="ORV453" s="200"/>
      <c r="ORY453" s="200"/>
      <c r="OSB453" s="200"/>
      <c r="OSE453" s="200"/>
      <c r="OSH453" s="200"/>
      <c r="OSK453" s="200"/>
      <c r="OSN453" s="200"/>
      <c r="OSP453" s="200"/>
      <c r="OSS453" s="200"/>
      <c r="OSV453" s="200"/>
      <c r="OSY453" s="200"/>
      <c r="OTE453" s="200"/>
      <c r="OTH453" s="200"/>
      <c r="OTJ453" s="200"/>
      <c r="OUQ453" s="200"/>
      <c r="OUT453" s="200"/>
      <c r="OUW453" s="200"/>
      <c r="OUZ453" s="200"/>
      <c r="OVC453" s="200"/>
      <c r="OVD453" s="200"/>
      <c r="OVE453" s="200"/>
      <c r="OVH453" s="200"/>
      <c r="OVK453" s="200"/>
      <c r="OVN453" s="200"/>
      <c r="OVQ453" s="200"/>
      <c r="OVS453" s="200"/>
      <c r="OWG453" s="200"/>
      <c r="OWH453" s="200"/>
      <c r="OWI453" s="200"/>
      <c r="OWJ453" s="200"/>
      <c r="OWK453" s="200"/>
      <c r="OWL453" s="200"/>
      <c r="OWM453" s="200"/>
      <c r="OWN453" s="200"/>
      <c r="OWO453" s="200"/>
      <c r="OWP453" s="200"/>
      <c r="OWQ453" s="200"/>
      <c r="OWR453" s="200"/>
      <c r="OWS453" s="200"/>
      <c r="OWT453" s="200"/>
      <c r="OWU453" s="200"/>
      <c r="OWV453" s="200"/>
      <c r="OWW453" s="200"/>
      <c r="OWX453" s="200"/>
      <c r="OWY453" s="200"/>
      <c r="OXE453" s="200"/>
      <c r="OXF453" s="200"/>
      <c r="OXG453" s="200"/>
      <c r="OXH453" s="200"/>
      <c r="OXI453" s="200"/>
      <c r="OXJ453" s="200"/>
      <c r="OXK453" s="200"/>
      <c r="OXM453" s="200"/>
      <c r="OXN453" s="200"/>
      <c r="OXO453" s="200"/>
      <c r="OXP453" s="200"/>
      <c r="OXQ453" s="200"/>
      <c r="OXR453" s="200"/>
      <c r="OXS453" s="200"/>
      <c r="OXT453" s="200"/>
      <c r="OXW453" s="200"/>
      <c r="OXZ453" s="200"/>
      <c r="OYC453" s="200"/>
      <c r="OYF453" s="200"/>
      <c r="OYI453" s="200"/>
      <c r="OYL453" s="200"/>
      <c r="OYU453" s="200"/>
      <c r="OYX453" s="200"/>
      <c r="OZA453" s="200"/>
      <c r="OZD453" s="200"/>
      <c r="OZM453" s="200"/>
      <c r="OZS453" s="200"/>
      <c r="OZV453" s="200"/>
      <c r="OZY453" s="200"/>
      <c r="PAB453" s="200"/>
      <c r="PAH453" s="200"/>
      <c r="PAQ453" s="200"/>
      <c r="PAS453" s="200"/>
      <c r="PAT453" s="200"/>
      <c r="PAV453" s="200"/>
      <c r="PAY453" s="200"/>
      <c r="PBB453" s="200"/>
      <c r="PBE453" s="200"/>
      <c r="PBH453" s="200"/>
      <c r="PBK453" s="200"/>
      <c r="PBM453" s="200"/>
      <c r="PBO453" s="200"/>
      <c r="PBR453" s="200"/>
      <c r="PBU453" s="200"/>
      <c r="PBX453" s="200"/>
      <c r="PCA453" s="200"/>
      <c r="PCD453" s="200"/>
      <c r="PCG453" s="200"/>
      <c r="PCJ453" s="200"/>
      <c r="PCL453" s="200"/>
      <c r="PCO453" s="200"/>
      <c r="PCR453" s="200"/>
      <c r="PCU453" s="200"/>
      <c r="PDA453" s="200"/>
      <c r="PDD453" s="200"/>
      <c r="PDF453" s="200"/>
      <c r="PEM453" s="200"/>
      <c r="PEP453" s="200"/>
      <c r="PES453" s="200"/>
      <c r="PEV453" s="200"/>
      <c r="PEY453" s="200"/>
      <c r="PEZ453" s="200"/>
      <c r="PFA453" s="200"/>
      <c r="PFD453" s="200"/>
      <c r="PFG453" s="200"/>
      <c r="PFJ453" s="200"/>
      <c r="PFM453" s="200"/>
      <c r="PFO453" s="200"/>
      <c r="PGC453" s="200"/>
      <c r="PGD453" s="200"/>
      <c r="PGE453" s="200"/>
      <c r="PGF453" s="200"/>
      <c r="PGG453" s="200"/>
      <c r="PGH453" s="200"/>
      <c r="PGI453" s="200"/>
      <c r="PGJ453" s="200"/>
      <c r="PGK453" s="200"/>
      <c r="PGL453" s="200"/>
      <c r="PGM453" s="200"/>
      <c r="PGN453" s="200"/>
      <c r="PGO453" s="200"/>
      <c r="PGP453" s="200"/>
      <c r="PGQ453" s="200"/>
      <c r="PGR453" s="200"/>
      <c r="PGS453" s="200"/>
      <c r="PGT453" s="200"/>
      <c r="PGU453" s="200"/>
      <c r="PHA453" s="200"/>
      <c r="PHB453" s="200"/>
      <c r="PHC453" s="200"/>
      <c r="PHD453" s="200"/>
      <c r="PHE453" s="200"/>
      <c r="PHF453" s="200"/>
      <c r="PHG453" s="200"/>
      <c r="PHI453" s="200"/>
      <c r="PHJ453" s="200"/>
      <c r="PHK453" s="200"/>
      <c r="PHL453" s="200"/>
      <c r="PHM453" s="200"/>
      <c r="PHN453" s="200"/>
      <c r="PHO453" s="200"/>
      <c r="PHP453" s="200"/>
      <c r="PHS453" s="200"/>
      <c r="PHV453" s="200"/>
      <c r="PHY453" s="200"/>
      <c r="PIB453" s="200"/>
      <c r="PIE453" s="200"/>
      <c r="PIH453" s="200"/>
      <c r="PIQ453" s="200"/>
      <c r="PIT453" s="200"/>
      <c r="PIW453" s="200"/>
      <c r="PIZ453" s="200"/>
      <c r="PJI453" s="200"/>
      <c r="PJO453" s="200"/>
      <c r="PJR453" s="200"/>
      <c r="PJU453" s="200"/>
      <c r="PJX453" s="200"/>
      <c r="PKD453" s="200"/>
      <c r="PKM453" s="200"/>
      <c r="PKO453" s="200"/>
      <c r="PKP453" s="200"/>
      <c r="PKR453" s="200"/>
      <c r="PKU453" s="200"/>
      <c r="PKX453" s="200"/>
      <c r="PLA453" s="200"/>
      <c r="PLD453" s="200"/>
      <c r="PLG453" s="200"/>
      <c r="PLI453" s="200"/>
      <c r="PLK453" s="200"/>
      <c r="PLN453" s="200"/>
      <c r="PLQ453" s="200"/>
      <c r="PLT453" s="200"/>
      <c r="PLW453" s="200"/>
      <c r="PLZ453" s="200"/>
      <c r="PMC453" s="200"/>
      <c r="PMF453" s="200"/>
      <c r="PMH453" s="200"/>
      <c r="PMK453" s="200"/>
      <c r="PMN453" s="200"/>
      <c r="PMQ453" s="200"/>
      <c r="PMW453" s="200"/>
      <c r="PMZ453" s="200"/>
      <c r="PNB453" s="200"/>
      <c r="POI453" s="200"/>
      <c r="POL453" s="200"/>
      <c r="POO453" s="200"/>
      <c r="POR453" s="200"/>
      <c r="POU453" s="200"/>
      <c r="POV453" s="200"/>
      <c r="POW453" s="200"/>
      <c r="POZ453" s="200"/>
      <c r="PPC453" s="200"/>
      <c r="PPF453" s="200"/>
      <c r="PPI453" s="200"/>
      <c r="PPK453" s="200"/>
      <c r="PPY453" s="200"/>
      <c r="PPZ453" s="200"/>
      <c r="PQA453" s="200"/>
      <c r="PQB453" s="200"/>
      <c r="PQC453" s="200"/>
      <c r="PQD453" s="200"/>
      <c r="PQE453" s="200"/>
      <c r="PQF453" s="200"/>
      <c r="PQG453" s="200"/>
      <c r="PQH453" s="200"/>
      <c r="PQI453" s="200"/>
      <c r="PQJ453" s="200"/>
      <c r="PQK453" s="200"/>
      <c r="PQL453" s="200"/>
      <c r="PQM453" s="200"/>
      <c r="PQN453" s="200"/>
      <c r="PQO453" s="200"/>
      <c r="PQP453" s="200"/>
      <c r="PQQ453" s="200"/>
      <c r="PQW453" s="200"/>
      <c r="PQX453" s="200"/>
      <c r="PQY453" s="200"/>
      <c r="PQZ453" s="200"/>
      <c r="PRA453" s="200"/>
      <c r="PRB453" s="200"/>
      <c r="PRC453" s="200"/>
      <c r="PRE453" s="200"/>
      <c r="PRF453" s="200"/>
      <c r="PRG453" s="200"/>
      <c r="PRH453" s="200"/>
      <c r="PRI453" s="200"/>
      <c r="PRJ453" s="200"/>
      <c r="PRK453" s="200"/>
      <c r="PRL453" s="200"/>
      <c r="PRO453" s="200"/>
      <c r="PRR453" s="200"/>
      <c r="PRU453" s="200"/>
      <c r="PRX453" s="200"/>
      <c r="PSA453" s="200"/>
      <c r="PSD453" s="200"/>
      <c r="PSM453" s="200"/>
      <c r="PSP453" s="200"/>
      <c r="PSS453" s="200"/>
      <c r="PSV453" s="200"/>
      <c r="PTE453" s="200"/>
      <c r="PTK453" s="200"/>
      <c r="PTN453" s="200"/>
      <c r="PTQ453" s="200"/>
      <c r="PTT453" s="200"/>
      <c r="PTZ453" s="200"/>
      <c r="PUI453" s="200"/>
      <c r="PUK453" s="200"/>
      <c r="PUL453" s="200"/>
      <c r="PUN453" s="200"/>
      <c r="PUQ453" s="200"/>
      <c r="PUT453" s="200"/>
      <c r="PUW453" s="200"/>
      <c r="PUZ453" s="200"/>
      <c r="PVC453" s="200"/>
      <c r="PVE453" s="200"/>
      <c r="PVG453" s="200"/>
      <c r="PVJ453" s="200"/>
      <c r="PVM453" s="200"/>
      <c r="PVP453" s="200"/>
      <c r="PVS453" s="200"/>
      <c r="PVV453" s="200"/>
      <c r="PVY453" s="200"/>
      <c r="PWB453" s="200"/>
      <c r="PWD453" s="200"/>
      <c r="PWG453" s="200"/>
      <c r="PWJ453" s="200"/>
      <c r="PWM453" s="200"/>
      <c r="PWS453" s="200"/>
      <c r="PWV453" s="200"/>
      <c r="PWX453" s="200"/>
      <c r="PYE453" s="200"/>
      <c r="PYH453" s="200"/>
      <c r="PYK453" s="200"/>
      <c r="PYN453" s="200"/>
      <c r="PYQ453" s="200"/>
      <c r="PYR453" s="200"/>
      <c r="PYS453" s="200"/>
      <c r="PYV453" s="200"/>
      <c r="PYY453" s="200"/>
      <c r="PZB453" s="200"/>
      <c r="PZE453" s="200"/>
      <c r="PZG453" s="200"/>
      <c r="PZU453" s="200"/>
      <c r="PZV453" s="200"/>
      <c r="PZW453" s="200"/>
      <c r="PZX453" s="200"/>
      <c r="PZY453" s="200"/>
      <c r="PZZ453" s="200"/>
      <c r="QAA453" s="200"/>
      <c r="QAB453" s="200"/>
      <c r="QAC453" s="200"/>
      <c r="QAD453" s="200"/>
      <c r="QAE453" s="200"/>
      <c r="QAF453" s="200"/>
      <c r="QAG453" s="200"/>
      <c r="QAH453" s="200"/>
      <c r="QAI453" s="200"/>
      <c r="QAJ453" s="200"/>
      <c r="QAK453" s="200"/>
      <c r="QAL453" s="200"/>
      <c r="QAM453" s="200"/>
      <c r="QAS453" s="200"/>
      <c r="QAT453" s="200"/>
      <c r="QAU453" s="200"/>
      <c r="QAV453" s="200"/>
      <c r="QAW453" s="200"/>
      <c r="QAX453" s="200"/>
      <c r="QAY453" s="200"/>
      <c r="QBA453" s="200"/>
      <c r="QBB453" s="200"/>
      <c r="QBC453" s="200"/>
      <c r="QBD453" s="200"/>
      <c r="QBE453" s="200"/>
      <c r="QBF453" s="200"/>
      <c r="QBG453" s="200"/>
      <c r="QBH453" s="200"/>
      <c r="QBK453" s="200"/>
      <c r="QBN453" s="200"/>
      <c r="QBQ453" s="200"/>
      <c r="QBT453" s="200"/>
      <c r="QBW453" s="200"/>
      <c r="QBZ453" s="200"/>
      <c r="QCI453" s="200"/>
      <c r="QCL453" s="200"/>
      <c r="QCO453" s="200"/>
      <c r="QCR453" s="200"/>
      <c r="QDA453" s="200"/>
      <c r="QDG453" s="200"/>
      <c r="QDJ453" s="200"/>
      <c r="QDM453" s="200"/>
      <c r="QDP453" s="200"/>
      <c r="QDV453" s="200"/>
      <c r="QEE453" s="200"/>
      <c r="QEG453" s="200"/>
      <c r="QEH453" s="200"/>
      <c r="QEJ453" s="200"/>
      <c r="QEM453" s="200"/>
      <c r="QEP453" s="200"/>
      <c r="QES453" s="200"/>
      <c r="QEV453" s="200"/>
      <c r="QEY453" s="200"/>
      <c r="QFA453" s="200"/>
      <c r="QFC453" s="200"/>
      <c r="QFF453" s="200"/>
      <c r="QFI453" s="200"/>
      <c r="QFL453" s="200"/>
      <c r="QFO453" s="200"/>
      <c r="QFR453" s="200"/>
      <c r="QFU453" s="200"/>
      <c r="QFX453" s="200"/>
      <c r="QFZ453" s="200"/>
      <c r="QGC453" s="200"/>
      <c r="QGF453" s="200"/>
      <c r="QGI453" s="200"/>
      <c r="QGO453" s="200"/>
      <c r="QGR453" s="200"/>
      <c r="QGT453" s="200"/>
      <c r="QIA453" s="200"/>
      <c r="QID453" s="200"/>
      <c r="QIG453" s="200"/>
      <c r="QIJ453" s="200"/>
      <c r="QIM453" s="200"/>
      <c r="QIN453" s="200"/>
      <c r="QIO453" s="200"/>
      <c r="QIR453" s="200"/>
      <c r="QIU453" s="200"/>
      <c r="QIX453" s="200"/>
      <c r="QJA453" s="200"/>
      <c r="QJC453" s="200"/>
      <c r="QJQ453" s="200"/>
      <c r="QJR453" s="200"/>
      <c r="QJS453" s="200"/>
      <c r="QJT453" s="200"/>
      <c r="QJU453" s="200"/>
      <c r="QJV453" s="200"/>
      <c r="QJW453" s="200"/>
      <c r="QJX453" s="200"/>
      <c r="QJY453" s="200"/>
      <c r="QJZ453" s="200"/>
      <c r="QKA453" s="200"/>
      <c r="QKB453" s="200"/>
      <c r="QKC453" s="200"/>
      <c r="QKD453" s="200"/>
      <c r="QKE453" s="200"/>
      <c r="QKF453" s="200"/>
      <c r="QKG453" s="200"/>
      <c r="QKH453" s="200"/>
      <c r="QKI453" s="200"/>
      <c r="QKO453" s="200"/>
      <c r="QKP453" s="200"/>
      <c r="QKQ453" s="200"/>
      <c r="QKR453" s="200"/>
      <c r="QKS453" s="200"/>
      <c r="QKT453" s="200"/>
      <c r="QKU453" s="200"/>
      <c r="QKW453" s="200"/>
      <c r="QKX453" s="200"/>
      <c r="QKY453" s="200"/>
      <c r="QKZ453" s="200"/>
      <c r="QLA453" s="200"/>
      <c r="QLB453" s="200"/>
      <c r="QLC453" s="200"/>
      <c r="QLD453" s="200"/>
      <c r="QLG453" s="200"/>
      <c r="QLJ453" s="200"/>
      <c r="QLM453" s="200"/>
      <c r="QLP453" s="200"/>
      <c r="QLS453" s="200"/>
      <c r="QLV453" s="200"/>
      <c r="QME453" s="200"/>
      <c r="QMH453" s="200"/>
      <c r="QMK453" s="200"/>
      <c r="QMN453" s="200"/>
      <c r="QMW453" s="200"/>
      <c r="QNC453" s="200"/>
      <c r="QNF453" s="200"/>
      <c r="QNI453" s="200"/>
      <c r="QNL453" s="200"/>
      <c r="QNR453" s="200"/>
      <c r="QOA453" s="200"/>
      <c r="QOC453" s="200"/>
      <c r="QOD453" s="200"/>
      <c r="QOF453" s="200"/>
      <c r="QOI453" s="200"/>
      <c r="QOL453" s="200"/>
      <c r="QOO453" s="200"/>
      <c r="QOR453" s="200"/>
      <c r="QOU453" s="200"/>
      <c r="QOW453" s="200"/>
      <c r="QOY453" s="200"/>
      <c r="QPB453" s="200"/>
      <c r="QPE453" s="200"/>
      <c r="QPH453" s="200"/>
      <c r="QPK453" s="200"/>
      <c r="QPN453" s="200"/>
      <c r="QPQ453" s="200"/>
      <c r="QPT453" s="200"/>
      <c r="QPV453" s="200"/>
      <c r="QPY453" s="200"/>
      <c r="QQB453" s="200"/>
      <c r="QQE453" s="200"/>
      <c r="QQK453" s="200"/>
      <c r="QQN453" s="200"/>
      <c r="QQP453" s="200"/>
      <c r="QRW453" s="200"/>
      <c r="QRZ453" s="200"/>
      <c r="QSC453" s="200"/>
      <c r="QSF453" s="200"/>
      <c r="QSI453" s="200"/>
      <c r="QSJ453" s="200"/>
      <c r="QSK453" s="200"/>
      <c r="QSN453" s="200"/>
      <c r="QSQ453" s="200"/>
      <c r="QST453" s="200"/>
      <c r="QSW453" s="200"/>
      <c r="QSY453" s="200"/>
      <c r="QTM453" s="200"/>
      <c r="QTN453" s="200"/>
      <c r="QTO453" s="200"/>
      <c r="QTP453" s="200"/>
      <c r="QTQ453" s="200"/>
      <c r="QTR453" s="200"/>
      <c r="QTS453" s="200"/>
      <c r="QTT453" s="200"/>
      <c r="QTU453" s="200"/>
      <c r="QTV453" s="200"/>
      <c r="QTW453" s="200"/>
      <c r="QTX453" s="200"/>
      <c r="QTY453" s="200"/>
      <c r="QTZ453" s="200"/>
      <c r="QUA453" s="200"/>
      <c r="QUB453" s="200"/>
      <c r="QUC453" s="200"/>
      <c r="QUD453" s="200"/>
      <c r="QUE453" s="200"/>
      <c r="QUK453" s="200"/>
      <c r="QUL453" s="200"/>
      <c r="QUM453" s="200"/>
      <c r="QUN453" s="200"/>
      <c r="QUO453" s="200"/>
      <c r="QUP453" s="200"/>
      <c r="QUQ453" s="200"/>
      <c r="QUS453" s="200"/>
      <c r="QUT453" s="200"/>
      <c r="QUU453" s="200"/>
      <c r="QUV453" s="200"/>
      <c r="QUW453" s="200"/>
      <c r="QUX453" s="200"/>
      <c r="QUY453" s="200"/>
      <c r="QUZ453" s="200"/>
      <c r="QVC453" s="200"/>
      <c r="QVF453" s="200"/>
      <c r="QVI453" s="200"/>
      <c r="QVL453" s="200"/>
      <c r="QVO453" s="200"/>
      <c r="QVR453" s="200"/>
      <c r="QWA453" s="200"/>
      <c r="QWD453" s="200"/>
      <c r="QWG453" s="200"/>
      <c r="QWJ453" s="200"/>
      <c r="QWS453" s="200"/>
      <c r="QWY453" s="200"/>
      <c r="QXB453" s="200"/>
      <c r="QXE453" s="200"/>
      <c r="QXH453" s="200"/>
      <c r="QXN453" s="200"/>
      <c r="QXW453" s="200"/>
      <c r="QXY453" s="200"/>
      <c r="QXZ453" s="200"/>
      <c r="QYB453" s="200"/>
      <c r="QYE453" s="200"/>
      <c r="QYH453" s="200"/>
      <c r="QYK453" s="200"/>
      <c r="QYN453" s="200"/>
      <c r="QYQ453" s="200"/>
      <c r="QYS453" s="200"/>
      <c r="QYU453" s="200"/>
      <c r="QYX453" s="200"/>
      <c r="QZA453" s="200"/>
      <c r="QZD453" s="200"/>
      <c r="QZG453" s="200"/>
      <c r="QZJ453" s="200"/>
      <c r="QZM453" s="200"/>
      <c r="QZP453" s="200"/>
      <c r="QZR453" s="200"/>
      <c r="QZU453" s="200"/>
      <c r="QZX453" s="200"/>
      <c r="RAA453" s="200"/>
      <c r="RAG453" s="200"/>
      <c r="RAJ453" s="200"/>
      <c r="RAL453" s="200"/>
      <c r="RBS453" s="200"/>
      <c r="RBV453" s="200"/>
      <c r="RBY453" s="200"/>
      <c r="RCB453" s="200"/>
      <c r="RCE453" s="200"/>
      <c r="RCF453" s="200"/>
      <c r="RCG453" s="200"/>
      <c r="RCJ453" s="200"/>
      <c r="RCM453" s="200"/>
      <c r="RCP453" s="200"/>
      <c r="RCS453" s="200"/>
      <c r="RCU453" s="200"/>
      <c r="RDI453" s="200"/>
      <c r="RDJ453" s="200"/>
      <c r="RDK453" s="200"/>
      <c r="RDL453" s="200"/>
      <c r="RDM453" s="200"/>
      <c r="RDN453" s="200"/>
      <c r="RDO453" s="200"/>
      <c r="RDP453" s="200"/>
      <c r="RDQ453" s="200"/>
      <c r="RDR453" s="200"/>
      <c r="RDS453" s="200"/>
      <c r="RDT453" s="200"/>
      <c r="RDU453" s="200"/>
      <c r="RDV453" s="200"/>
      <c r="RDW453" s="200"/>
      <c r="RDX453" s="200"/>
      <c r="RDY453" s="200"/>
      <c r="RDZ453" s="200"/>
      <c r="REA453" s="200"/>
      <c r="REG453" s="200"/>
      <c r="REH453" s="200"/>
      <c r="REI453" s="200"/>
      <c r="REJ453" s="200"/>
      <c r="REK453" s="200"/>
      <c r="REL453" s="200"/>
      <c r="REM453" s="200"/>
      <c r="REO453" s="200"/>
      <c r="REP453" s="200"/>
      <c r="REQ453" s="200"/>
      <c r="RER453" s="200"/>
      <c r="RES453" s="200"/>
      <c r="RET453" s="200"/>
      <c r="REU453" s="200"/>
      <c r="REV453" s="200"/>
      <c r="REY453" s="200"/>
      <c r="RFB453" s="200"/>
      <c r="RFE453" s="200"/>
      <c r="RFH453" s="200"/>
      <c r="RFK453" s="200"/>
      <c r="RFN453" s="200"/>
      <c r="RFW453" s="200"/>
      <c r="RFZ453" s="200"/>
      <c r="RGC453" s="200"/>
      <c r="RGF453" s="200"/>
      <c r="RGO453" s="200"/>
      <c r="RGU453" s="200"/>
      <c r="RGX453" s="200"/>
      <c r="RHA453" s="200"/>
      <c r="RHD453" s="200"/>
      <c r="RHJ453" s="200"/>
      <c r="RHS453" s="200"/>
      <c r="RHU453" s="200"/>
      <c r="RHV453" s="200"/>
      <c r="RHX453" s="200"/>
      <c r="RIA453" s="200"/>
      <c r="RID453" s="200"/>
      <c r="RIG453" s="200"/>
      <c r="RIJ453" s="200"/>
      <c r="RIM453" s="200"/>
      <c r="RIO453" s="200"/>
      <c r="RIQ453" s="200"/>
      <c r="RIT453" s="200"/>
      <c r="RIW453" s="200"/>
      <c r="RIZ453" s="200"/>
      <c r="RJC453" s="200"/>
      <c r="RJF453" s="200"/>
      <c r="RJI453" s="200"/>
      <c r="RJL453" s="200"/>
      <c r="RJN453" s="200"/>
      <c r="RJQ453" s="200"/>
      <c r="RJT453" s="200"/>
      <c r="RJW453" s="200"/>
      <c r="RKC453" s="200"/>
      <c r="RKF453" s="200"/>
      <c r="RKH453" s="200"/>
      <c r="RLO453" s="200"/>
      <c r="RLR453" s="200"/>
      <c r="RLU453" s="200"/>
      <c r="RLX453" s="200"/>
      <c r="RMA453" s="200"/>
      <c r="RMB453" s="200"/>
      <c r="RMC453" s="200"/>
      <c r="RMF453" s="200"/>
      <c r="RMI453" s="200"/>
      <c r="RML453" s="200"/>
      <c r="RMO453" s="200"/>
      <c r="RMQ453" s="200"/>
      <c r="RNE453" s="200"/>
      <c r="RNF453" s="200"/>
      <c r="RNG453" s="200"/>
      <c r="RNH453" s="200"/>
      <c r="RNI453" s="200"/>
      <c r="RNJ453" s="200"/>
      <c r="RNK453" s="200"/>
      <c r="RNL453" s="200"/>
      <c r="RNM453" s="200"/>
      <c r="RNN453" s="200"/>
      <c r="RNO453" s="200"/>
      <c r="RNP453" s="200"/>
      <c r="RNQ453" s="200"/>
      <c r="RNR453" s="200"/>
      <c r="RNS453" s="200"/>
      <c r="RNT453" s="200"/>
      <c r="RNU453" s="200"/>
      <c r="RNV453" s="200"/>
      <c r="RNW453" s="200"/>
      <c r="ROC453" s="200"/>
      <c r="ROD453" s="200"/>
      <c r="ROE453" s="200"/>
      <c r="ROF453" s="200"/>
      <c r="ROG453" s="200"/>
      <c r="ROH453" s="200"/>
      <c r="ROI453" s="200"/>
      <c r="ROK453" s="200"/>
      <c r="ROL453" s="200"/>
      <c r="ROM453" s="200"/>
      <c r="RON453" s="200"/>
      <c r="ROO453" s="200"/>
      <c r="ROP453" s="200"/>
      <c r="ROQ453" s="200"/>
      <c r="ROR453" s="200"/>
      <c r="ROU453" s="200"/>
      <c r="ROX453" s="200"/>
      <c r="RPA453" s="200"/>
      <c r="RPD453" s="200"/>
      <c r="RPG453" s="200"/>
      <c r="RPJ453" s="200"/>
      <c r="RPS453" s="200"/>
      <c r="RPV453" s="200"/>
      <c r="RPY453" s="200"/>
      <c r="RQB453" s="200"/>
      <c r="RQK453" s="200"/>
      <c r="RQQ453" s="200"/>
      <c r="RQT453" s="200"/>
      <c r="RQW453" s="200"/>
      <c r="RQZ453" s="200"/>
      <c r="RRF453" s="200"/>
      <c r="RRO453" s="200"/>
      <c r="RRQ453" s="200"/>
      <c r="RRR453" s="200"/>
      <c r="RRT453" s="200"/>
      <c r="RRW453" s="200"/>
      <c r="RRZ453" s="200"/>
      <c r="RSC453" s="200"/>
      <c r="RSF453" s="200"/>
      <c r="RSI453" s="200"/>
      <c r="RSK453" s="200"/>
      <c r="RSM453" s="200"/>
      <c r="RSP453" s="200"/>
      <c r="RSS453" s="200"/>
      <c r="RSV453" s="200"/>
      <c r="RSY453" s="200"/>
      <c r="RTB453" s="200"/>
      <c r="RTE453" s="200"/>
      <c r="RTH453" s="200"/>
      <c r="RTJ453" s="200"/>
      <c r="RTM453" s="200"/>
      <c r="RTP453" s="200"/>
      <c r="RTS453" s="200"/>
      <c r="RTY453" s="200"/>
      <c r="RUB453" s="200"/>
      <c r="RUD453" s="200"/>
      <c r="RVK453" s="200"/>
      <c r="RVN453" s="200"/>
      <c r="RVQ453" s="200"/>
      <c r="RVT453" s="200"/>
      <c r="RVW453" s="200"/>
      <c r="RVX453" s="200"/>
      <c r="RVY453" s="200"/>
      <c r="RWB453" s="200"/>
      <c r="RWE453" s="200"/>
      <c r="RWH453" s="200"/>
      <c r="RWK453" s="200"/>
      <c r="RWM453" s="200"/>
      <c r="RXA453" s="200"/>
      <c r="RXB453" s="200"/>
      <c r="RXC453" s="200"/>
      <c r="RXD453" s="200"/>
      <c r="RXE453" s="200"/>
      <c r="RXF453" s="200"/>
      <c r="RXG453" s="200"/>
      <c r="RXH453" s="200"/>
      <c r="RXI453" s="200"/>
      <c r="RXJ453" s="200"/>
      <c r="RXK453" s="200"/>
      <c r="RXL453" s="200"/>
      <c r="RXM453" s="200"/>
      <c r="RXN453" s="200"/>
      <c r="RXO453" s="200"/>
      <c r="RXP453" s="200"/>
      <c r="RXQ453" s="200"/>
      <c r="RXR453" s="200"/>
      <c r="RXS453" s="200"/>
      <c r="RXY453" s="200"/>
      <c r="RXZ453" s="200"/>
      <c r="RYA453" s="200"/>
      <c r="RYB453" s="200"/>
      <c r="RYC453" s="200"/>
      <c r="RYD453" s="200"/>
      <c r="RYE453" s="200"/>
      <c r="RYG453" s="200"/>
      <c r="RYH453" s="200"/>
      <c r="RYI453" s="200"/>
      <c r="RYJ453" s="200"/>
      <c r="RYK453" s="200"/>
      <c r="RYL453" s="200"/>
      <c r="RYM453" s="200"/>
      <c r="RYN453" s="200"/>
      <c r="RYQ453" s="200"/>
      <c r="RYT453" s="200"/>
      <c r="RYW453" s="200"/>
      <c r="RYZ453" s="200"/>
      <c r="RZC453" s="200"/>
      <c r="RZF453" s="200"/>
      <c r="RZO453" s="200"/>
      <c r="RZR453" s="200"/>
      <c r="RZU453" s="200"/>
      <c r="RZX453" s="200"/>
      <c r="SAG453" s="200"/>
      <c r="SAM453" s="200"/>
      <c r="SAP453" s="200"/>
      <c r="SAS453" s="200"/>
      <c r="SAV453" s="200"/>
      <c r="SBB453" s="200"/>
      <c r="SBK453" s="200"/>
      <c r="SBM453" s="200"/>
      <c r="SBN453" s="200"/>
      <c r="SBP453" s="200"/>
      <c r="SBS453" s="200"/>
      <c r="SBV453" s="200"/>
      <c r="SBY453" s="200"/>
      <c r="SCB453" s="200"/>
      <c r="SCE453" s="200"/>
      <c r="SCG453" s="200"/>
      <c r="SCI453" s="200"/>
      <c r="SCL453" s="200"/>
      <c r="SCO453" s="200"/>
      <c r="SCR453" s="200"/>
      <c r="SCU453" s="200"/>
      <c r="SCX453" s="200"/>
      <c r="SDA453" s="200"/>
      <c r="SDD453" s="200"/>
      <c r="SDF453" s="200"/>
      <c r="SDI453" s="200"/>
      <c r="SDL453" s="200"/>
      <c r="SDO453" s="200"/>
      <c r="SDU453" s="200"/>
      <c r="SDX453" s="200"/>
      <c r="SDZ453" s="200"/>
      <c r="SFG453" s="200"/>
      <c r="SFJ453" s="200"/>
      <c r="SFM453" s="200"/>
      <c r="SFP453" s="200"/>
      <c r="SFS453" s="200"/>
      <c r="SFT453" s="200"/>
      <c r="SFU453" s="200"/>
      <c r="SFX453" s="200"/>
      <c r="SGA453" s="200"/>
      <c r="SGD453" s="200"/>
      <c r="SGG453" s="200"/>
      <c r="SGI453" s="200"/>
      <c r="SGW453" s="200"/>
      <c r="SGX453" s="200"/>
      <c r="SGY453" s="200"/>
      <c r="SGZ453" s="200"/>
      <c r="SHA453" s="200"/>
      <c r="SHB453" s="200"/>
      <c r="SHC453" s="200"/>
      <c r="SHD453" s="200"/>
      <c r="SHE453" s="200"/>
      <c r="SHF453" s="200"/>
      <c r="SHG453" s="200"/>
      <c r="SHH453" s="200"/>
      <c r="SHI453" s="200"/>
      <c r="SHJ453" s="200"/>
      <c r="SHK453" s="200"/>
      <c r="SHL453" s="200"/>
      <c r="SHM453" s="200"/>
      <c r="SHN453" s="200"/>
      <c r="SHO453" s="200"/>
      <c r="SHU453" s="200"/>
      <c r="SHV453" s="200"/>
      <c r="SHW453" s="200"/>
      <c r="SHX453" s="200"/>
      <c r="SHY453" s="200"/>
      <c r="SHZ453" s="200"/>
      <c r="SIA453" s="200"/>
      <c r="SIC453" s="200"/>
      <c r="SID453" s="200"/>
      <c r="SIE453" s="200"/>
      <c r="SIF453" s="200"/>
      <c r="SIG453" s="200"/>
      <c r="SIH453" s="200"/>
      <c r="SII453" s="200"/>
      <c r="SIJ453" s="200"/>
      <c r="SIM453" s="200"/>
      <c r="SIP453" s="200"/>
      <c r="SIS453" s="200"/>
      <c r="SIV453" s="200"/>
      <c r="SIY453" s="200"/>
      <c r="SJB453" s="200"/>
      <c r="SJK453" s="200"/>
      <c r="SJN453" s="200"/>
      <c r="SJQ453" s="200"/>
      <c r="SJT453" s="200"/>
      <c r="SKC453" s="200"/>
      <c r="SKI453" s="200"/>
      <c r="SKL453" s="200"/>
      <c r="SKO453" s="200"/>
      <c r="SKR453" s="200"/>
      <c r="SKX453" s="200"/>
      <c r="SLG453" s="200"/>
      <c r="SLI453" s="200"/>
      <c r="SLJ453" s="200"/>
      <c r="SLL453" s="200"/>
      <c r="SLO453" s="200"/>
      <c r="SLR453" s="200"/>
      <c r="SLU453" s="200"/>
      <c r="SLX453" s="200"/>
      <c r="SMA453" s="200"/>
      <c r="SMC453" s="200"/>
      <c r="SME453" s="200"/>
      <c r="SMH453" s="200"/>
      <c r="SMK453" s="200"/>
      <c r="SMN453" s="200"/>
      <c r="SMQ453" s="200"/>
      <c r="SMT453" s="200"/>
      <c r="SMW453" s="200"/>
      <c r="SMZ453" s="200"/>
      <c r="SNB453" s="200"/>
      <c r="SNE453" s="200"/>
      <c r="SNH453" s="200"/>
      <c r="SNK453" s="200"/>
      <c r="SNQ453" s="200"/>
      <c r="SNT453" s="200"/>
      <c r="SNV453" s="200"/>
      <c r="SPC453" s="200"/>
      <c r="SPF453" s="200"/>
      <c r="SPI453" s="200"/>
      <c r="SPL453" s="200"/>
      <c r="SPO453" s="200"/>
      <c r="SPP453" s="200"/>
      <c r="SPQ453" s="200"/>
      <c r="SPT453" s="200"/>
      <c r="SPW453" s="200"/>
      <c r="SPZ453" s="200"/>
      <c r="SQC453" s="200"/>
      <c r="SQE453" s="200"/>
      <c r="SQS453" s="200"/>
      <c r="SQT453" s="200"/>
      <c r="SQU453" s="200"/>
      <c r="SQV453" s="200"/>
      <c r="SQW453" s="200"/>
      <c r="SQX453" s="200"/>
      <c r="SQY453" s="200"/>
      <c r="SQZ453" s="200"/>
      <c r="SRA453" s="200"/>
      <c r="SRB453" s="200"/>
      <c r="SRC453" s="200"/>
      <c r="SRD453" s="200"/>
      <c r="SRE453" s="200"/>
      <c r="SRF453" s="200"/>
      <c r="SRG453" s="200"/>
      <c r="SRH453" s="200"/>
      <c r="SRI453" s="200"/>
      <c r="SRJ453" s="200"/>
      <c r="SRK453" s="200"/>
      <c r="SRQ453" s="200"/>
      <c r="SRR453" s="200"/>
      <c r="SRS453" s="200"/>
      <c r="SRT453" s="200"/>
      <c r="SRU453" s="200"/>
      <c r="SRV453" s="200"/>
      <c r="SRW453" s="200"/>
      <c r="SRY453" s="200"/>
      <c r="SRZ453" s="200"/>
      <c r="SSA453" s="200"/>
      <c r="SSB453" s="200"/>
      <c r="SSC453" s="200"/>
      <c r="SSD453" s="200"/>
      <c r="SSE453" s="200"/>
      <c r="SSF453" s="200"/>
      <c r="SSI453" s="200"/>
      <c r="SSL453" s="200"/>
      <c r="SSO453" s="200"/>
      <c r="SSR453" s="200"/>
      <c r="SSU453" s="200"/>
      <c r="SSX453" s="200"/>
      <c r="STG453" s="200"/>
      <c r="STJ453" s="200"/>
      <c r="STM453" s="200"/>
      <c r="STP453" s="200"/>
      <c r="STY453" s="200"/>
      <c r="SUE453" s="200"/>
      <c r="SUH453" s="200"/>
      <c r="SUK453" s="200"/>
      <c r="SUN453" s="200"/>
      <c r="SUT453" s="200"/>
      <c r="SVC453" s="200"/>
      <c r="SVE453" s="200"/>
      <c r="SVF453" s="200"/>
      <c r="SVH453" s="200"/>
      <c r="SVK453" s="200"/>
      <c r="SVN453" s="200"/>
      <c r="SVQ453" s="200"/>
      <c r="SVT453" s="200"/>
      <c r="SVW453" s="200"/>
      <c r="SVY453" s="200"/>
      <c r="SWA453" s="200"/>
      <c r="SWD453" s="200"/>
      <c r="SWG453" s="200"/>
      <c r="SWJ453" s="200"/>
      <c r="SWM453" s="200"/>
      <c r="SWP453" s="200"/>
      <c r="SWS453" s="200"/>
      <c r="SWV453" s="200"/>
      <c r="SWX453" s="200"/>
      <c r="SXA453" s="200"/>
      <c r="SXD453" s="200"/>
      <c r="SXG453" s="200"/>
      <c r="SXM453" s="200"/>
      <c r="SXP453" s="200"/>
      <c r="SXR453" s="200"/>
      <c r="SYY453" s="200"/>
      <c r="SZB453" s="200"/>
      <c r="SZE453" s="200"/>
      <c r="SZH453" s="200"/>
      <c r="SZK453" s="200"/>
      <c r="SZL453" s="200"/>
      <c r="SZM453" s="200"/>
      <c r="SZP453" s="200"/>
      <c r="SZS453" s="200"/>
      <c r="SZV453" s="200"/>
      <c r="SZY453" s="200"/>
      <c r="TAA453" s="200"/>
      <c r="TAO453" s="200"/>
      <c r="TAP453" s="200"/>
      <c r="TAQ453" s="200"/>
      <c r="TAR453" s="200"/>
      <c r="TAS453" s="200"/>
      <c r="TAT453" s="200"/>
      <c r="TAU453" s="200"/>
      <c r="TAV453" s="200"/>
      <c r="TAW453" s="200"/>
      <c r="TAX453" s="200"/>
      <c r="TAY453" s="200"/>
      <c r="TAZ453" s="200"/>
      <c r="TBA453" s="200"/>
      <c r="TBB453" s="200"/>
      <c r="TBC453" s="200"/>
      <c r="TBD453" s="200"/>
      <c r="TBE453" s="200"/>
      <c r="TBF453" s="200"/>
      <c r="TBG453" s="200"/>
      <c r="TBM453" s="200"/>
      <c r="TBN453" s="200"/>
      <c r="TBO453" s="200"/>
      <c r="TBP453" s="200"/>
      <c r="TBQ453" s="200"/>
      <c r="TBR453" s="200"/>
      <c r="TBS453" s="200"/>
      <c r="TBU453" s="200"/>
      <c r="TBV453" s="200"/>
      <c r="TBW453" s="200"/>
      <c r="TBX453" s="200"/>
      <c r="TBY453" s="200"/>
      <c r="TBZ453" s="200"/>
      <c r="TCA453" s="200"/>
      <c r="TCB453" s="200"/>
      <c r="TCE453" s="200"/>
      <c r="TCH453" s="200"/>
      <c r="TCK453" s="200"/>
      <c r="TCN453" s="200"/>
      <c r="TCQ453" s="200"/>
      <c r="TCT453" s="200"/>
      <c r="TDC453" s="200"/>
      <c r="TDF453" s="200"/>
      <c r="TDI453" s="200"/>
      <c r="TDL453" s="200"/>
      <c r="TDU453" s="200"/>
      <c r="TEA453" s="200"/>
      <c r="TED453" s="200"/>
      <c r="TEG453" s="200"/>
      <c r="TEJ453" s="200"/>
      <c r="TEP453" s="200"/>
      <c r="TEY453" s="200"/>
      <c r="TFA453" s="200"/>
      <c r="TFB453" s="200"/>
      <c r="TFD453" s="200"/>
      <c r="TFG453" s="200"/>
      <c r="TFJ453" s="200"/>
      <c r="TFM453" s="200"/>
      <c r="TFP453" s="200"/>
      <c r="TFS453" s="200"/>
      <c r="TFU453" s="200"/>
      <c r="TFW453" s="200"/>
      <c r="TFZ453" s="200"/>
      <c r="TGC453" s="200"/>
      <c r="TGF453" s="200"/>
      <c r="TGI453" s="200"/>
      <c r="TGL453" s="200"/>
      <c r="TGO453" s="200"/>
      <c r="TGR453" s="200"/>
      <c r="TGT453" s="200"/>
      <c r="TGW453" s="200"/>
      <c r="TGZ453" s="200"/>
      <c r="THC453" s="200"/>
      <c r="THI453" s="200"/>
      <c r="THL453" s="200"/>
      <c r="THN453" s="200"/>
      <c r="TIU453" s="200"/>
      <c r="TIX453" s="200"/>
      <c r="TJA453" s="200"/>
      <c r="TJD453" s="200"/>
      <c r="TJG453" s="200"/>
      <c r="TJH453" s="200"/>
      <c r="TJI453" s="200"/>
      <c r="TJL453" s="200"/>
      <c r="TJO453" s="200"/>
      <c r="TJR453" s="200"/>
      <c r="TJU453" s="200"/>
      <c r="TJW453" s="200"/>
      <c r="TKK453" s="200"/>
      <c r="TKL453" s="200"/>
      <c r="TKM453" s="200"/>
      <c r="TKN453" s="200"/>
      <c r="TKO453" s="200"/>
      <c r="TKP453" s="200"/>
      <c r="TKQ453" s="200"/>
      <c r="TKR453" s="200"/>
      <c r="TKS453" s="200"/>
      <c r="TKT453" s="200"/>
      <c r="TKU453" s="200"/>
      <c r="TKV453" s="200"/>
      <c r="TKW453" s="200"/>
      <c r="TKX453" s="200"/>
      <c r="TKY453" s="200"/>
      <c r="TKZ453" s="200"/>
      <c r="TLA453" s="200"/>
      <c r="TLB453" s="200"/>
      <c r="TLC453" s="200"/>
      <c r="TLI453" s="200"/>
      <c r="TLJ453" s="200"/>
      <c r="TLK453" s="200"/>
      <c r="TLL453" s="200"/>
      <c r="TLM453" s="200"/>
      <c r="TLN453" s="200"/>
      <c r="TLO453" s="200"/>
      <c r="TLQ453" s="200"/>
      <c r="TLR453" s="200"/>
      <c r="TLS453" s="200"/>
      <c r="TLT453" s="200"/>
      <c r="TLU453" s="200"/>
      <c r="TLV453" s="200"/>
      <c r="TLW453" s="200"/>
      <c r="TLX453" s="200"/>
      <c r="TMA453" s="200"/>
      <c r="TMD453" s="200"/>
      <c r="TMG453" s="200"/>
      <c r="TMJ453" s="200"/>
      <c r="TMM453" s="200"/>
      <c r="TMP453" s="200"/>
      <c r="TMY453" s="200"/>
      <c r="TNB453" s="200"/>
      <c r="TNE453" s="200"/>
      <c r="TNH453" s="200"/>
      <c r="TNQ453" s="200"/>
      <c r="TNW453" s="200"/>
      <c r="TNZ453" s="200"/>
      <c r="TOC453" s="200"/>
      <c r="TOF453" s="200"/>
      <c r="TOL453" s="200"/>
      <c r="TOU453" s="200"/>
      <c r="TOW453" s="200"/>
      <c r="TOX453" s="200"/>
      <c r="TOZ453" s="200"/>
      <c r="TPC453" s="200"/>
      <c r="TPF453" s="200"/>
      <c r="TPI453" s="200"/>
      <c r="TPL453" s="200"/>
      <c r="TPO453" s="200"/>
      <c r="TPQ453" s="200"/>
      <c r="TPS453" s="200"/>
      <c r="TPV453" s="200"/>
      <c r="TPY453" s="200"/>
      <c r="TQB453" s="200"/>
      <c r="TQE453" s="200"/>
      <c r="TQH453" s="200"/>
      <c r="TQK453" s="200"/>
      <c r="TQN453" s="200"/>
      <c r="TQP453" s="200"/>
      <c r="TQS453" s="200"/>
      <c r="TQV453" s="200"/>
      <c r="TQY453" s="200"/>
      <c r="TRE453" s="200"/>
      <c r="TRH453" s="200"/>
      <c r="TRJ453" s="200"/>
      <c r="TSQ453" s="200"/>
      <c r="TST453" s="200"/>
      <c r="TSW453" s="200"/>
      <c r="TSZ453" s="200"/>
      <c r="TTC453" s="200"/>
      <c r="TTD453" s="200"/>
      <c r="TTE453" s="200"/>
      <c r="TTH453" s="200"/>
      <c r="TTK453" s="200"/>
      <c r="TTN453" s="200"/>
      <c r="TTQ453" s="200"/>
      <c r="TTS453" s="200"/>
      <c r="TUG453" s="200"/>
      <c r="TUH453" s="200"/>
      <c r="TUI453" s="200"/>
      <c r="TUJ453" s="200"/>
      <c r="TUK453" s="200"/>
      <c r="TUL453" s="200"/>
      <c r="TUM453" s="200"/>
      <c r="TUN453" s="200"/>
      <c r="TUO453" s="200"/>
      <c r="TUP453" s="200"/>
      <c r="TUQ453" s="200"/>
      <c r="TUR453" s="200"/>
      <c r="TUS453" s="200"/>
      <c r="TUT453" s="200"/>
      <c r="TUU453" s="200"/>
      <c r="TUV453" s="200"/>
      <c r="TUW453" s="200"/>
      <c r="TUX453" s="200"/>
      <c r="TUY453" s="200"/>
      <c r="TVE453" s="200"/>
      <c r="TVF453" s="200"/>
      <c r="TVG453" s="200"/>
      <c r="TVH453" s="200"/>
      <c r="TVI453" s="200"/>
      <c r="TVJ453" s="200"/>
      <c r="TVK453" s="200"/>
      <c r="TVM453" s="200"/>
      <c r="TVN453" s="200"/>
      <c r="TVO453" s="200"/>
      <c r="TVP453" s="200"/>
      <c r="TVQ453" s="200"/>
      <c r="TVR453" s="200"/>
      <c r="TVS453" s="200"/>
      <c r="TVT453" s="200"/>
      <c r="TVW453" s="200"/>
      <c r="TVZ453" s="200"/>
      <c r="TWC453" s="200"/>
      <c r="TWF453" s="200"/>
      <c r="TWI453" s="200"/>
      <c r="TWL453" s="200"/>
      <c r="TWU453" s="200"/>
      <c r="TWX453" s="200"/>
      <c r="TXA453" s="200"/>
      <c r="TXD453" s="200"/>
      <c r="TXM453" s="200"/>
      <c r="TXS453" s="200"/>
      <c r="TXV453" s="200"/>
      <c r="TXY453" s="200"/>
      <c r="TYB453" s="200"/>
      <c r="TYH453" s="200"/>
      <c r="TYQ453" s="200"/>
      <c r="TYS453" s="200"/>
      <c r="TYT453" s="200"/>
      <c r="TYV453" s="200"/>
      <c r="TYY453" s="200"/>
      <c r="TZB453" s="200"/>
      <c r="TZE453" s="200"/>
      <c r="TZH453" s="200"/>
      <c r="TZK453" s="200"/>
      <c r="TZM453" s="200"/>
      <c r="TZO453" s="200"/>
      <c r="TZR453" s="200"/>
      <c r="TZU453" s="200"/>
      <c r="TZX453" s="200"/>
      <c r="UAA453" s="200"/>
      <c r="UAD453" s="200"/>
      <c r="UAG453" s="200"/>
      <c r="UAJ453" s="200"/>
      <c r="UAL453" s="200"/>
      <c r="UAO453" s="200"/>
      <c r="UAR453" s="200"/>
      <c r="UAU453" s="200"/>
      <c r="UBA453" s="200"/>
      <c r="UBD453" s="200"/>
      <c r="UBF453" s="200"/>
      <c r="UCM453" s="200"/>
      <c r="UCP453" s="200"/>
      <c r="UCS453" s="200"/>
      <c r="UCV453" s="200"/>
      <c r="UCY453" s="200"/>
      <c r="UCZ453" s="200"/>
      <c r="UDA453" s="200"/>
      <c r="UDD453" s="200"/>
      <c r="UDG453" s="200"/>
      <c r="UDJ453" s="200"/>
      <c r="UDM453" s="200"/>
      <c r="UDO453" s="200"/>
      <c r="UEC453" s="200"/>
      <c r="UED453" s="200"/>
      <c r="UEE453" s="200"/>
      <c r="UEF453" s="200"/>
      <c r="UEG453" s="200"/>
      <c r="UEH453" s="200"/>
      <c r="UEI453" s="200"/>
      <c r="UEJ453" s="200"/>
      <c r="UEK453" s="200"/>
      <c r="UEL453" s="200"/>
      <c r="UEM453" s="200"/>
      <c r="UEN453" s="200"/>
      <c r="UEO453" s="200"/>
      <c r="UEP453" s="200"/>
      <c r="UEQ453" s="200"/>
      <c r="UER453" s="200"/>
      <c r="UES453" s="200"/>
      <c r="UET453" s="200"/>
      <c r="UEU453" s="200"/>
      <c r="UFA453" s="200"/>
      <c r="UFB453" s="200"/>
      <c r="UFC453" s="200"/>
      <c r="UFD453" s="200"/>
      <c r="UFE453" s="200"/>
      <c r="UFF453" s="200"/>
      <c r="UFG453" s="200"/>
      <c r="UFI453" s="200"/>
      <c r="UFJ453" s="200"/>
      <c r="UFK453" s="200"/>
      <c r="UFL453" s="200"/>
      <c r="UFM453" s="200"/>
      <c r="UFN453" s="200"/>
      <c r="UFO453" s="200"/>
      <c r="UFP453" s="200"/>
      <c r="UFS453" s="200"/>
      <c r="UFV453" s="200"/>
      <c r="UFY453" s="200"/>
      <c r="UGB453" s="200"/>
      <c r="UGE453" s="200"/>
      <c r="UGH453" s="200"/>
      <c r="UGQ453" s="200"/>
      <c r="UGT453" s="200"/>
      <c r="UGW453" s="200"/>
      <c r="UGZ453" s="200"/>
      <c r="UHI453" s="200"/>
      <c r="UHO453" s="200"/>
      <c r="UHR453" s="200"/>
      <c r="UHU453" s="200"/>
      <c r="UHX453" s="200"/>
      <c r="UID453" s="200"/>
      <c r="UIM453" s="200"/>
      <c r="UIO453" s="200"/>
      <c r="UIP453" s="200"/>
      <c r="UIR453" s="200"/>
      <c r="UIU453" s="200"/>
      <c r="UIX453" s="200"/>
      <c r="UJA453" s="200"/>
      <c r="UJD453" s="200"/>
      <c r="UJG453" s="200"/>
      <c r="UJI453" s="200"/>
      <c r="UJK453" s="200"/>
      <c r="UJN453" s="200"/>
      <c r="UJQ453" s="200"/>
      <c r="UJT453" s="200"/>
      <c r="UJW453" s="200"/>
      <c r="UJZ453" s="200"/>
      <c r="UKC453" s="200"/>
      <c r="UKF453" s="200"/>
      <c r="UKH453" s="200"/>
      <c r="UKK453" s="200"/>
      <c r="UKN453" s="200"/>
      <c r="UKQ453" s="200"/>
      <c r="UKW453" s="200"/>
      <c r="UKZ453" s="200"/>
      <c r="ULB453" s="200"/>
      <c r="UMI453" s="200"/>
      <c r="UML453" s="200"/>
      <c r="UMO453" s="200"/>
      <c r="UMR453" s="200"/>
      <c r="UMU453" s="200"/>
      <c r="UMV453" s="200"/>
      <c r="UMW453" s="200"/>
      <c r="UMZ453" s="200"/>
      <c r="UNC453" s="200"/>
      <c r="UNF453" s="200"/>
      <c r="UNI453" s="200"/>
      <c r="UNK453" s="200"/>
      <c r="UNY453" s="200"/>
      <c r="UNZ453" s="200"/>
      <c r="UOA453" s="200"/>
      <c r="UOB453" s="200"/>
      <c r="UOC453" s="200"/>
      <c r="UOD453" s="200"/>
      <c r="UOE453" s="200"/>
      <c r="UOF453" s="200"/>
      <c r="UOG453" s="200"/>
      <c r="UOH453" s="200"/>
      <c r="UOI453" s="200"/>
      <c r="UOJ453" s="200"/>
      <c r="UOK453" s="200"/>
      <c r="UOL453" s="200"/>
      <c r="UOM453" s="200"/>
      <c r="UON453" s="200"/>
      <c r="UOO453" s="200"/>
      <c r="UOP453" s="200"/>
      <c r="UOQ453" s="200"/>
      <c r="UOW453" s="200"/>
      <c r="UOX453" s="200"/>
      <c r="UOY453" s="200"/>
      <c r="UOZ453" s="200"/>
      <c r="UPA453" s="200"/>
      <c r="UPB453" s="200"/>
      <c r="UPC453" s="200"/>
      <c r="UPE453" s="200"/>
      <c r="UPF453" s="200"/>
      <c r="UPG453" s="200"/>
      <c r="UPH453" s="200"/>
      <c r="UPI453" s="200"/>
      <c r="UPJ453" s="200"/>
      <c r="UPK453" s="200"/>
      <c r="UPL453" s="200"/>
      <c r="UPO453" s="200"/>
      <c r="UPR453" s="200"/>
      <c r="UPU453" s="200"/>
      <c r="UPX453" s="200"/>
      <c r="UQA453" s="200"/>
      <c r="UQD453" s="200"/>
      <c r="UQM453" s="200"/>
      <c r="UQP453" s="200"/>
      <c r="UQS453" s="200"/>
      <c r="UQV453" s="200"/>
      <c r="URE453" s="200"/>
      <c r="URK453" s="200"/>
      <c r="URN453" s="200"/>
      <c r="URQ453" s="200"/>
      <c r="URT453" s="200"/>
      <c r="URZ453" s="200"/>
      <c r="USI453" s="200"/>
      <c r="USK453" s="200"/>
      <c r="USL453" s="200"/>
      <c r="USN453" s="200"/>
      <c r="USQ453" s="200"/>
      <c r="UST453" s="200"/>
      <c r="USW453" s="200"/>
      <c r="USZ453" s="200"/>
      <c r="UTC453" s="200"/>
      <c r="UTE453" s="200"/>
      <c r="UTG453" s="200"/>
      <c r="UTJ453" s="200"/>
      <c r="UTM453" s="200"/>
      <c r="UTP453" s="200"/>
      <c r="UTS453" s="200"/>
      <c r="UTV453" s="200"/>
      <c r="UTY453" s="200"/>
      <c r="UUB453" s="200"/>
      <c r="UUD453" s="200"/>
      <c r="UUG453" s="200"/>
      <c r="UUJ453" s="200"/>
      <c r="UUM453" s="200"/>
      <c r="UUS453" s="200"/>
      <c r="UUV453" s="200"/>
      <c r="UUX453" s="200"/>
      <c r="UWE453" s="200"/>
      <c r="UWH453" s="200"/>
      <c r="UWK453" s="200"/>
      <c r="UWN453" s="200"/>
      <c r="UWQ453" s="200"/>
      <c r="UWR453" s="200"/>
      <c r="UWS453" s="200"/>
      <c r="UWV453" s="200"/>
      <c r="UWY453" s="200"/>
      <c r="UXB453" s="200"/>
      <c r="UXE453" s="200"/>
      <c r="UXG453" s="200"/>
      <c r="UXU453" s="200"/>
      <c r="UXV453" s="200"/>
      <c r="UXW453" s="200"/>
      <c r="UXX453" s="200"/>
      <c r="UXY453" s="200"/>
      <c r="UXZ453" s="200"/>
      <c r="UYA453" s="200"/>
      <c r="UYB453" s="200"/>
      <c r="UYC453" s="200"/>
      <c r="UYD453" s="200"/>
      <c r="UYE453" s="200"/>
      <c r="UYF453" s="200"/>
      <c r="UYG453" s="200"/>
      <c r="UYH453" s="200"/>
      <c r="UYI453" s="200"/>
      <c r="UYJ453" s="200"/>
      <c r="UYK453" s="200"/>
      <c r="UYL453" s="200"/>
      <c r="UYM453" s="200"/>
      <c r="UYS453" s="200"/>
      <c r="UYT453" s="200"/>
      <c r="UYU453" s="200"/>
      <c r="UYV453" s="200"/>
      <c r="UYW453" s="200"/>
      <c r="UYX453" s="200"/>
      <c r="UYY453" s="200"/>
      <c r="UZA453" s="200"/>
      <c r="UZB453" s="200"/>
      <c r="UZC453" s="200"/>
      <c r="UZD453" s="200"/>
      <c r="UZE453" s="200"/>
      <c r="UZF453" s="200"/>
      <c r="UZG453" s="200"/>
      <c r="UZH453" s="200"/>
      <c r="UZK453" s="200"/>
      <c r="UZN453" s="200"/>
      <c r="UZQ453" s="200"/>
      <c r="UZT453" s="200"/>
      <c r="UZW453" s="200"/>
      <c r="UZZ453" s="200"/>
      <c r="VAI453" s="200"/>
      <c r="VAL453" s="200"/>
      <c r="VAO453" s="200"/>
      <c r="VAR453" s="200"/>
      <c r="VBA453" s="200"/>
      <c r="VBG453" s="200"/>
      <c r="VBJ453" s="200"/>
      <c r="VBM453" s="200"/>
      <c r="VBP453" s="200"/>
      <c r="VBV453" s="200"/>
      <c r="VCE453" s="200"/>
      <c r="VCG453" s="200"/>
      <c r="VCH453" s="200"/>
      <c r="VCJ453" s="200"/>
      <c r="VCM453" s="200"/>
      <c r="VCP453" s="200"/>
      <c r="VCS453" s="200"/>
      <c r="VCV453" s="200"/>
      <c r="VCY453" s="200"/>
      <c r="VDA453" s="200"/>
      <c r="VDC453" s="200"/>
      <c r="VDF453" s="200"/>
      <c r="VDI453" s="200"/>
      <c r="VDL453" s="200"/>
      <c r="VDO453" s="200"/>
      <c r="VDR453" s="200"/>
      <c r="VDU453" s="200"/>
      <c r="VDX453" s="200"/>
      <c r="VDZ453" s="200"/>
      <c r="VEC453" s="200"/>
      <c r="VEF453" s="200"/>
      <c r="VEI453" s="200"/>
      <c r="VEO453" s="200"/>
      <c r="VER453" s="200"/>
      <c r="VET453" s="200"/>
      <c r="VGA453" s="200"/>
      <c r="VGD453" s="200"/>
      <c r="VGG453" s="200"/>
      <c r="VGJ453" s="200"/>
      <c r="VGM453" s="200"/>
      <c r="VGN453" s="200"/>
      <c r="VGO453" s="200"/>
      <c r="VGR453" s="200"/>
      <c r="VGU453" s="200"/>
      <c r="VGX453" s="200"/>
      <c r="VHA453" s="200"/>
      <c r="VHC453" s="200"/>
      <c r="VHQ453" s="200"/>
      <c r="VHR453" s="200"/>
      <c r="VHS453" s="200"/>
      <c r="VHT453" s="200"/>
      <c r="VHU453" s="200"/>
      <c r="VHV453" s="200"/>
      <c r="VHW453" s="200"/>
      <c r="VHX453" s="200"/>
      <c r="VHY453" s="200"/>
      <c r="VHZ453" s="200"/>
      <c r="VIA453" s="200"/>
      <c r="VIB453" s="200"/>
      <c r="VIC453" s="200"/>
      <c r="VID453" s="200"/>
      <c r="VIE453" s="200"/>
      <c r="VIF453" s="200"/>
      <c r="VIG453" s="200"/>
      <c r="VIH453" s="200"/>
      <c r="VII453" s="200"/>
      <c r="VIO453" s="200"/>
      <c r="VIP453" s="200"/>
      <c r="VIQ453" s="200"/>
      <c r="VIR453" s="200"/>
      <c r="VIS453" s="200"/>
      <c r="VIT453" s="200"/>
      <c r="VIU453" s="200"/>
      <c r="VIW453" s="200"/>
      <c r="VIX453" s="200"/>
      <c r="VIY453" s="200"/>
      <c r="VIZ453" s="200"/>
      <c r="VJA453" s="200"/>
      <c r="VJB453" s="200"/>
      <c r="VJC453" s="200"/>
      <c r="VJD453" s="200"/>
      <c r="VJG453" s="200"/>
      <c r="VJJ453" s="200"/>
      <c r="VJM453" s="200"/>
      <c r="VJP453" s="200"/>
      <c r="VJS453" s="200"/>
      <c r="VJV453" s="200"/>
      <c r="VKE453" s="200"/>
      <c r="VKH453" s="200"/>
      <c r="VKK453" s="200"/>
      <c r="VKN453" s="200"/>
      <c r="VKW453" s="200"/>
      <c r="VLC453" s="200"/>
      <c r="VLF453" s="200"/>
      <c r="VLI453" s="200"/>
      <c r="VLL453" s="200"/>
      <c r="VLR453" s="200"/>
      <c r="VMA453" s="200"/>
      <c r="VMC453" s="200"/>
      <c r="VMD453" s="200"/>
      <c r="VMF453" s="200"/>
      <c r="VMI453" s="200"/>
      <c r="VML453" s="200"/>
      <c r="VMO453" s="200"/>
      <c r="VMR453" s="200"/>
      <c r="VMU453" s="200"/>
      <c r="VMW453" s="200"/>
      <c r="VMY453" s="200"/>
      <c r="VNB453" s="200"/>
      <c r="VNE453" s="200"/>
      <c r="VNH453" s="200"/>
      <c r="VNK453" s="200"/>
      <c r="VNN453" s="200"/>
      <c r="VNQ453" s="200"/>
      <c r="VNT453" s="200"/>
      <c r="VNV453" s="200"/>
      <c r="VNY453" s="200"/>
      <c r="VOB453" s="200"/>
      <c r="VOE453" s="200"/>
      <c r="VOK453" s="200"/>
      <c r="VON453" s="200"/>
      <c r="VOP453" s="200"/>
      <c r="VPW453" s="200"/>
      <c r="VPZ453" s="200"/>
      <c r="VQC453" s="200"/>
      <c r="VQF453" s="200"/>
      <c r="VQI453" s="200"/>
      <c r="VQJ453" s="200"/>
      <c r="VQK453" s="200"/>
      <c r="VQN453" s="200"/>
      <c r="VQQ453" s="200"/>
      <c r="VQT453" s="200"/>
      <c r="VQW453" s="200"/>
      <c r="VQY453" s="200"/>
      <c r="VRM453" s="200"/>
      <c r="VRN453" s="200"/>
      <c r="VRO453" s="200"/>
      <c r="VRP453" s="200"/>
      <c r="VRQ453" s="200"/>
      <c r="VRR453" s="200"/>
      <c r="VRS453" s="200"/>
      <c r="VRT453" s="200"/>
      <c r="VRU453" s="200"/>
      <c r="VRV453" s="200"/>
      <c r="VRW453" s="200"/>
      <c r="VRX453" s="200"/>
      <c r="VRY453" s="200"/>
      <c r="VRZ453" s="200"/>
      <c r="VSA453" s="200"/>
      <c r="VSB453" s="200"/>
      <c r="VSC453" s="200"/>
      <c r="VSD453" s="200"/>
      <c r="VSE453" s="200"/>
      <c r="VSK453" s="200"/>
      <c r="VSL453" s="200"/>
      <c r="VSM453" s="200"/>
      <c r="VSN453" s="200"/>
      <c r="VSO453" s="200"/>
      <c r="VSP453" s="200"/>
      <c r="VSQ453" s="200"/>
      <c r="VSS453" s="200"/>
      <c r="VST453" s="200"/>
      <c r="VSU453" s="200"/>
      <c r="VSV453" s="200"/>
      <c r="VSW453" s="200"/>
      <c r="VSX453" s="200"/>
      <c r="VSY453" s="200"/>
      <c r="VSZ453" s="200"/>
      <c r="VTC453" s="200"/>
      <c r="VTF453" s="200"/>
      <c r="VTI453" s="200"/>
      <c r="VTL453" s="200"/>
      <c r="VTO453" s="200"/>
      <c r="VTR453" s="200"/>
      <c r="VUA453" s="200"/>
      <c r="VUD453" s="200"/>
      <c r="VUG453" s="200"/>
      <c r="VUJ453" s="200"/>
      <c r="VUS453" s="200"/>
      <c r="VUY453" s="200"/>
      <c r="VVB453" s="200"/>
      <c r="VVE453" s="200"/>
      <c r="VVH453" s="200"/>
      <c r="VVN453" s="200"/>
      <c r="VVW453" s="200"/>
      <c r="VVY453" s="200"/>
      <c r="VVZ453" s="200"/>
      <c r="VWB453" s="200"/>
      <c r="VWE453" s="200"/>
      <c r="VWH453" s="200"/>
      <c r="VWK453" s="200"/>
      <c r="VWN453" s="200"/>
      <c r="VWQ453" s="200"/>
      <c r="VWS453" s="200"/>
      <c r="VWU453" s="200"/>
      <c r="VWX453" s="200"/>
      <c r="VXA453" s="200"/>
      <c r="VXD453" s="200"/>
      <c r="VXG453" s="200"/>
      <c r="VXJ453" s="200"/>
      <c r="VXM453" s="200"/>
      <c r="VXP453" s="200"/>
      <c r="VXR453" s="200"/>
      <c r="VXU453" s="200"/>
      <c r="VXX453" s="200"/>
      <c r="VYA453" s="200"/>
      <c r="VYG453" s="200"/>
      <c r="VYJ453" s="200"/>
      <c r="VYL453" s="200"/>
      <c r="VZS453" s="200"/>
      <c r="VZV453" s="200"/>
      <c r="VZY453" s="200"/>
      <c r="WAB453" s="200"/>
      <c r="WAE453" s="200"/>
      <c r="WAF453" s="200"/>
      <c r="WAG453" s="200"/>
      <c r="WAJ453" s="200"/>
      <c r="WAM453" s="200"/>
      <c r="WAP453" s="200"/>
      <c r="WAS453" s="200"/>
      <c r="WAU453" s="200"/>
      <c r="WBI453" s="200"/>
      <c r="WBJ453" s="200"/>
      <c r="WBK453" s="200"/>
      <c r="WBL453" s="200"/>
      <c r="WBM453" s="200"/>
      <c r="WBN453" s="200"/>
      <c r="WBO453" s="200"/>
      <c r="WBP453" s="200"/>
      <c r="WBQ453" s="200"/>
      <c r="WBR453" s="200"/>
      <c r="WBS453" s="200"/>
      <c r="WBT453" s="200"/>
      <c r="WBU453" s="200"/>
      <c r="WBV453" s="200"/>
      <c r="WBW453" s="200"/>
      <c r="WBX453" s="200"/>
      <c r="WBY453" s="200"/>
      <c r="WBZ453" s="200"/>
      <c r="WCA453" s="200"/>
      <c r="WCG453" s="200"/>
      <c r="WCH453" s="200"/>
      <c r="WCI453" s="200"/>
      <c r="WCJ453" s="200"/>
      <c r="WCK453" s="200"/>
      <c r="WCL453" s="200"/>
      <c r="WCM453" s="200"/>
      <c r="WCO453" s="200"/>
      <c r="WCP453" s="200"/>
      <c r="WCQ453" s="200"/>
      <c r="WCR453" s="200"/>
      <c r="WCS453" s="200"/>
      <c r="WCT453" s="200"/>
      <c r="WCU453" s="200"/>
      <c r="WCV453" s="200"/>
      <c r="WCY453" s="200"/>
      <c r="WDB453" s="200"/>
      <c r="WDE453" s="200"/>
      <c r="WDH453" s="200"/>
      <c r="WDK453" s="200"/>
      <c r="WDN453" s="200"/>
      <c r="WDW453" s="200"/>
      <c r="WDZ453" s="200"/>
      <c r="WEC453" s="200"/>
      <c r="WEF453" s="200"/>
      <c r="WEO453" s="200"/>
      <c r="WEU453" s="200"/>
      <c r="WEX453" s="200"/>
      <c r="WFA453" s="200"/>
      <c r="WFD453" s="200"/>
      <c r="WFJ453" s="200"/>
      <c r="WFS453" s="200"/>
      <c r="WFU453" s="200"/>
      <c r="WFV453" s="200"/>
      <c r="WFX453" s="200"/>
      <c r="WGA453" s="200"/>
      <c r="WGD453" s="200"/>
      <c r="WGG453" s="200"/>
      <c r="WGJ453" s="200"/>
      <c r="WGM453" s="200"/>
      <c r="WGO453" s="200"/>
      <c r="WGQ453" s="200"/>
      <c r="WGT453" s="200"/>
      <c r="WGW453" s="200"/>
      <c r="WGZ453" s="200"/>
      <c r="WHC453" s="200"/>
      <c r="WHF453" s="200"/>
      <c r="WHI453" s="200"/>
      <c r="WHL453" s="200"/>
      <c r="WHN453" s="200"/>
      <c r="WHQ453" s="200"/>
      <c r="WHT453" s="200"/>
      <c r="WHW453" s="200"/>
      <c r="WIC453" s="200"/>
      <c r="WIF453" s="200"/>
      <c r="WIH453" s="200"/>
      <c r="WJO453" s="200"/>
      <c r="WJR453" s="200"/>
      <c r="WJU453" s="200"/>
      <c r="WJX453" s="200"/>
      <c r="WKA453" s="200"/>
      <c r="WKB453" s="200"/>
      <c r="WKC453" s="200"/>
      <c r="WKF453" s="200"/>
      <c r="WKI453" s="200"/>
      <c r="WKL453" s="200"/>
      <c r="WKO453" s="200"/>
      <c r="WKQ453" s="200"/>
      <c r="WLE453" s="200"/>
      <c r="WLF453" s="200"/>
      <c r="WLG453" s="200"/>
      <c r="WLH453" s="200"/>
      <c r="WLI453" s="200"/>
      <c r="WLJ453" s="200"/>
      <c r="WLK453" s="200"/>
      <c r="WLL453" s="200"/>
      <c r="WLM453" s="200"/>
      <c r="WLN453" s="200"/>
      <c r="WLO453" s="200"/>
      <c r="WLP453" s="200"/>
      <c r="WLQ453" s="200"/>
      <c r="WLR453" s="200"/>
      <c r="WLS453" s="200"/>
      <c r="WLT453" s="200"/>
      <c r="WLU453" s="200"/>
      <c r="WLV453" s="200"/>
      <c r="WLW453" s="200"/>
      <c r="WMC453" s="200"/>
      <c r="WMD453" s="200"/>
      <c r="WME453" s="200"/>
      <c r="WMF453" s="200"/>
      <c r="WMG453" s="200"/>
      <c r="WMH453" s="200"/>
      <c r="WMI453" s="200"/>
      <c r="WMK453" s="200"/>
      <c r="WML453" s="200"/>
      <c r="WMM453" s="200"/>
      <c r="WMN453" s="200"/>
      <c r="WMO453" s="200"/>
      <c r="WMP453" s="200"/>
      <c r="WMQ453" s="200"/>
      <c r="WMR453" s="200"/>
      <c r="WMU453" s="200"/>
      <c r="WMX453" s="200"/>
      <c r="WNA453" s="200"/>
      <c r="WND453" s="200"/>
      <c r="WNG453" s="200"/>
      <c r="WNJ453" s="200"/>
      <c r="WNS453" s="200"/>
      <c r="WNV453" s="200"/>
      <c r="WNY453" s="200"/>
      <c r="WOB453" s="200"/>
      <c r="WOK453" s="200"/>
      <c r="WOQ453" s="200"/>
      <c r="WOT453" s="200"/>
      <c r="WOW453" s="200"/>
      <c r="WOZ453" s="200"/>
      <c r="WPF453" s="200"/>
      <c r="WPO453" s="200"/>
      <c r="WPQ453" s="200"/>
      <c r="WPR453" s="200"/>
      <c r="WPT453" s="200"/>
      <c r="WPW453" s="200"/>
      <c r="WPZ453" s="200"/>
      <c r="WQC453" s="200"/>
      <c r="WQF453" s="200"/>
      <c r="WQI453" s="200"/>
      <c r="WQK453" s="200"/>
      <c r="WQM453" s="200"/>
      <c r="WQP453" s="200"/>
      <c r="WQS453" s="200"/>
      <c r="WQV453" s="200"/>
      <c r="WQY453" s="200"/>
      <c r="WRB453" s="200"/>
      <c r="WRE453" s="200"/>
      <c r="WRH453" s="200"/>
      <c r="WRJ453" s="200"/>
      <c r="WRM453" s="200"/>
      <c r="WRP453" s="200"/>
      <c r="WRS453" s="200"/>
      <c r="WRY453" s="200"/>
      <c r="WSB453" s="200"/>
      <c r="WSD453" s="200"/>
      <c r="WTK453" s="200"/>
      <c r="WTN453" s="200"/>
      <c r="WTQ453" s="200"/>
      <c r="WTT453" s="200"/>
      <c r="WTW453" s="200"/>
      <c r="WTX453" s="200"/>
      <c r="WTY453" s="200"/>
      <c r="WUB453" s="200"/>
      <c r="WUE453" s="200"/>
      <c r="WUH453" s="200"/>
      <c r="WUK453" s="200"/>
      <c r="WUM453" s="200"/>
    </row>
    <row r="454" spans="1:16107" ht="18" hidden="1" x14ac:dyDescent="0.3">
      <c r="A454" s="10" t="s">
        <v>119</v>
      </c>
      <c r="B454" s="53" t="s">
        <v>346</v>
      </c>
      <c r="C454" s="7"/>
      <c r="D454" s="91"/>
      <c r="E454" s="92"/>
    </row>
    <row r="455" spans="1:16107" ht="18" hidden="1" x14ac:dyDescent="0.3">
      <c r="A455" s="13" t="s">
        <v>120</v>
      </c>
      <c r="B455" s="53" t="s">
        <v>352</v>
      </c>
      <c r="C455" s="7"/>
      <c r="D455" s="91"/>
      <c r="E455" s="92"/>
    </row>
    <row r="456" spans="1:16107" ht="18" hidden="1" x14ac:dyDescent="0.3">
      <c r="A456" s="12" t="s">
        <v>121</v>
      </c>
      <c r="B456" s="53" t="s">
        <v>352</v>
      </c>
      <c r="C456" s="15"/>
      <c r="D456" s="91"/>
      <c r="E456" s="92"/>
    </row>
    <row r="457" spans="1:16107" ht="18" hidden="1" x14ac:dyDescent="0.3">
      <c r="A457" s="12" t="s">
        <v>122</v>
      </c>
      <c r="B457" s="53" t="s">
        <v>346</v>
      </c>
      <c r="C457" s="15"/>
      <c r="D457" s="91"/>
      <c r="E457" s="92"/>
    </row>
    <row r="458" spans="1:16107" ht="18" hidden="1" x14ac:dyDescent="0.3">
      <c r="A458" s="12" t="s">
        <v>123</v>
      </c>
      <c r="B458" s="53" t="s">
        <v>346</v>
      </c>
      <c r="C458" s="15"/>
      <c r="D458" s="91"/>
      <c r="E458" s="92"/>
    </row>
    <row r="459" spans="1:16107" ht="18" hidden="1" x14ac:dyDescent="0.3">
      <c r="A459" s="12" t="s">
        <v>124</v>
      </c>
      <c r="B459" s="53" t="s">
        <v>346</v>
      </c>
      <c r="C459" s="26"/>
      <c r="D459" s="91"/>
      <c r="E459" s="92"/>
    </row>
    <row r="460" spans="1:16107" ht="18" hidden="1" x14ac:dyDescent="0.3">
      <c r="A460" s="27" t="s">
        <v>125</v>
      </c>
      <c r="B460" s="53" t="s">
        <v>350</v>
      </c>
      <c r="C460" s="7"/>
      <c r="D460" s="91"/>
      <c r="E460" s="92"/>
    </row>
    <row r="461" spans="1:16107" ht="18" hidden="1" x14ac:dyDescent="0.3">
      <c r="A461" s="12" t="s">
        <v>126</v>
      </c>
      <c r="B461" s="53" t="s">
        <v>346</v>
      </c>
      <c r="C461" s="15"/>
      <c r="D461" s="91"/>
      <c r="E461" s="92"/>
    </row>
    <row r="462" spans="1:16107" ht="20.399999999999999" customHeight="1" x14ac:dyDescent="0.3">
      <c r="A462" s="9" t="s">
        <v>127</v>
      </c>
      <c r="B462" s="199" t="s">
        <v>346</v>
      </c>
      <c r="C462" s="7">
        <v>12</v>
      </c>
      <c r="D462" s="91">
        <v>7500</v>
      </c>
      <c r="E462" s="106">
        <f>+D462*C462</f>
        <v>90000</v>
      </c>
      <c r="F462" s="200"/>
      <c r="G462" s="200"/>
      <c r="H462" s="200"/>
      <c r="I462" s="200"/>
      <c r="J462" s="200"/>
      <c r="K462" s="200"/>
      <c r="Q462" s="200"/>
      <c r="R462" s="200"/>
      <c r="S462" s="200"/>
      <c r="T462" s="200"/>
      <c r="U462" s="200"/>
      <c r="V462" s="200"/>
      <c r="W462" s="200"/>
      <c r="Y462" s="200"/>
      <c r="Z462" s="200"/>
      <c r="AA462" s="200"/>
      <c r="AB462" s="200"/>
      <c r="AC462" s="200"/>
      <c r="AD462" s="200"/>
      <c r="AE462" s="200"/>
      <c r="AF462" s="200"/>
      <c r="AI462" s="200"/>
      <c r="AL462" s="200"/>
      <c r="AO462" s="200"/>
      <c r="AR462" s="200"/>
      <c r="AU462" s="200"/>
      <c r="AX462" s="200"/>
      <c r="BG462" s="200"/>
      <c r="BJ462" s="200"/>
      <c r="BM462" s="200"/>
      <c r="BP462" s="200"/>
      <c r="BY462" s="200"/>
      <c r="CE462" s="200"/>
      <c r="CH462" s="200"/>
      <c r="CK462" s="200"/>
      <c r="CN462" s="200"/>
      <c r="CT462" s="200"/>
      <c r="DC462" s="200"/>
      <c r="DE462" s="200"/>
      <c r="DF462" s="200"/>
      <c r="DH462" s="200"/>
      <c r="DK462" s="200"/>
      <c r="DN462" s="200"/>
      <c r="DQ462" s="200"/>
      <c r="DT462" s="200"/>
      <c r="DW462" s="200"/>
      <c r="DY462" s="200"/>
      <c r="EA462" s="200"/>
      <c r="ED462" s="200"/>
      <c r="EG462" s="200"/>
      <c r="EJ462" s="200"/>
      <c r="EM462" s="200"/>
      <c r="EP462" s="200"/>
      <c r="ES462" s="200"/>
      <c r="EV462" s="200"/>
      <c r="EX462" s="200"/>
      <c r="FA462" s="200"/>
      <c r="FD462" s="200"/>
      <c r="FG462" s="200"/>
      <c r="FM462" s="200"/>
      <c r="FP462" s="200"/>
      <c r="FR462" s="200"/>
      <c r="GY462" s="200"/>
      <c r="HB462" s="200"/>
      <c r="HE462" s="200"/>
      <c r="HH462" s="200"/>
      <c r="HK462" s="200"/>
      <c r="HL462" s="200"/>
      <c r="HM462" s="200"/>
      <c r="HP462" s="200"/>
      <c r="HS462" s="200"/>
      <c r="HV462" s="200"/>
      <c r="HY462" s="200"/>
      <c r="IA462" s="200"/>
      <c r="IO462" s="200"/>
      <c r="IP462" s="200"/>
      <c r="IQ462" s="200"/>
      <c r="IR462" s="200"/>
      <c r="IS462" s="200"/>
      <c r="IT462" s="200"/>
      <c r="IU462" s="200"/>
      <c r="IV462" s="200"/>
      <c r="IW462" s="200"/>
      <c r="IX462" s="200"/>
      <c r="IY462" s="200"/>
      <c r="IZ462" s="200"/>
      <c r="JA462" s="200"/>
      <c r="JB462" s="200"/>
      <c r="JC462" s="200"/>
      <c r="JD462" s="200"/>
      <c r="JE462" s="200"/>
      <c r="JF462" s="200"/>
      <c r="JG462" s="200"/>
      <c r="JM462" s="200"/>
      <c r="JN462" s="200"/>
      <c r="JO462" s="200"/>
      <c r="JP462" s="200"/>
      <c r="JQ462" s="200"/>
      <c r="JR462" s="200"/>
      <c r="JS462" s="200"/>
      <c r="JU462" s="200"/>
      <c r="JV462" s="200"/>
      <c r="JW462" s="200"/>
      <c r="JX462" s="200"/>
      <c r="JY462" s="200"/>
      <c r="JZ462" s="200"/>
      <c r="KA462" s="200"/>
      <c r="KB462" s="200"/>
      <c r="KE462" s="200"/>
      <c r="KH462" s="200"/>
      <c r="KK462" s="200"/>
      <c r="KN462" s="200"/>
      <c r="KQ462" s="200"/>
      <c r="KT462" s="200"/>
      <c r="LC462" s="200"/>
      <c r="LF462" s="200"/>
      <c r="LI462" s="200"/>
      <c r="LL462" s="200"/>
      <c r="LU462" s="200"/>
      <c r="MA462" s="200"/>
      <c r="MD462" s="200"/>
      <c r="MG462" s="200"/>
      <c r="MJ462" s="200"/>
      <c r="MP462" s="200"/>
      <c r="MY462" s="200"/>
      <c r="NA462" s="200"/>
      <c r="NB462" s="200"/>
      <c r="ND462" s="200"/>
      <c r="NG462" s="200"/>
      <c r="NJ462" s="200"/>
      <c r="NM462" s="200"/>
      <c r="NP462" s="200"/>
      <c r="NS462" s="200"/>
      <c r="NU462" s="200"/>
      <c r="NW462" s="200"/>
      <c r="NZ462" s="200"/>
      <c r="OC462" s="200"/>
      <c r="OF462" s="200"/>
      <c r="OI462" s="200"/>
      <c r="OL462" s="200"/>
      <c r="OO462" s="200"/>
      <c r="OR462" s="200"/>
      <c r="OT462" s="200"/>
      <c r="OW462" s="200"/>
      <c r="OZ462" s="200"/>
      <c r="PC462" s="200"/>
      <c r="PI462" s="200"/>
      <c r="PL462" s="200"/>
      <c r="PN462" s="200"/>
      <c r="QU462" s="200"/>
      <c r="QX462" s="200"/>
      <c r="RA462" s="200"/>
      <c r="RD462" s="200"/>
      <c r="RG462" s="200"/>
      <c r="RH462" s="200"/>
      <c r="RI462" s="200"/>
      <c r="RL462" s="200"/>
      <c r="RO462" s="200"/>
      <c r="RR462" s="200"/>
      <c r="RU462" s="200"/>
      <c r="RW462" s="200"/>
      <c r="SK462" s="200"/>
      <c r="SL462" s="200"/>
      <c r="SM462" s="200"/>
      <c r="SN462" s="200"/>
      <c r="SO462" s="200"/>
      <c r="SP462" s="200"/>
      <c r="SQ462" s="200"/>
      <c r="SR462" s="200"/>
      <c r="SS462" s="200"/>
      <c r="ST462" s="200"/>
      <c r="SU462" s="200"/>
      <c r="SV462" s="200"/>
      <c r="SW462" s="200"/>
      <c r="SX462" s="200"/>
      <c r="SY462" s="200"/>
      <c r="SZ462" s="200"/>
      <c r="TA462" s="200"/>
      <c r="TB462" s="200"/>
      <c r="TC462" s="200"/>
      <c r="TI462" s="200"/>
      <c r="TJ462" s="200"/>
      <c r="TK462" s="200"/>
      <c r="TL462" s="200"/>
      <c r="TM462" s="200"/>
      <c r="TN462" s="200"/>
      <c r="TO462" s="200"/>
      <c r="TQ462" s="200"/>
      <c r="TR462" s="200"/>
      <c r="TS462" s="200"/>
      <c r="TT462" s="200"/>
      <c r="TU462" s="200"/>
      <c r="TV462" s="200"/>
      <c r="TW462" s="200"/>
      <c r="TX462" s="200"/>
      <c r="UA462" s="200"/>
      <c r="UD462" s="200"/>
      <c r="UG462" s="200"/>
      <c r="UJ462" s="200"/>
      <c r="UM462" s="200"/>
      <c r="UP462" s="200"/>
      <c r="UY462" s="200"/>
      <c r="VB462" s="200"/>
      <c r="VE462" s="200"/>
      <c r="VH462" s="200"/>
      <c r="VQ462" s="200"/>
      <c r="VW462" s="200"/>
      <c r="VZ462" s="200"/>
      <c r="WC462" s="200"/>
      <c r="WF462" s="200"/>
      <c r="WL462" s="200"/>
      <c r="WU462" s="200"/>
      <c r="WW462" s="200"/>
      <c r="WX462" s="200"/>
      <c r="WZ462" s="200"/>
      <c r="XC462" s="200"/>
      <c r="XF462" s="200"/>
      <c r="XI462" s="200"/>
      <c r="XL462" s="200"/>
      <c r="XO462" s="200"/>
      <c r="XQ462" s="200"/>
      <c r="XS462" s="200"/>
      <c r="XV462" s="200"/>
      <c r="XY462" s="200"/>
      <c r="YB462" s="200"/>
      <c r="YE462" s="200"/>
      <c r="YH462" s="200"/>
      <c r="YK462" s="200"/>
      <c r="YN462" s="200"/>
      <c r="YP462" s="200"/>
      <c r="YS462" s="200"/>
      <c r="YV462" s="200"/>
      <c r="YY462" s="200"/>
      <c r="ZE462" s="200"/>
      <c r="ZH462" s="200"/>
      <c r="ZJ462" s="200"/>
      <c r="AAQ462" s="200"/>
      <c r="AAT462" s="200"/>
      <c r="AAW462" s="200"/>
      <c r="AAZ462" s="200"/>
      <c r="ABC462" s="200"/>
      <c r="ABD462" s="200"/>
      <c r="ABE462" s="200"/>
      <c r="ABH462" s="200"/>
      <c r="ABK462" s="200"/>
      <c r="ABN462" s="200"/>
      <c r="ABQ462" s="200"/>
      <c r="ABS462" s="200"/>
      <c r="ACG462" s="200"/>
      <c r="ACH462" s="200"/>
      <c r="ACI462" s="200"/>
      <c r="ACJ462" s="200"/>
      <c r="ACK462" s="200"/>
      <c r="ACL462" s="200"/>
      <c r="ACM462" s="200"/>
      <c r="ACN462" s="200"/>
      <c r="ACO462" s="200"/>
      <c r="ACP462" s="200"/>
      <c r="ACQ462" s="200"/>
      <c r="ACR462" s="200"/>
      <c r="ACS462" s="200"/>
      <c r="ACT462" s="200"/>
      <c r="ACU462" s="200"/>
      <c r="ACV462" s="200"/>
      <c r="ACW462" s="200"/>
      <c r="ACX462" s="200"/>
      <c r="ACY462" s="200"/>
      <c r="ADE462" s="200"/>
      <c r="ADF462" s="200"/>
      <c r="ADG462" s="200"/>
      <c r="ADH462" s="200"/>
      <c r="ADI462" s="200"/>
      <c r="ADJ462" s="200"/>
      <c r="ADK462" s="200"/>
      <c r="ADM462" s="200"/>
      <c r="ADN462" s="200"/>
      <c r="ADO462" s="200"/>
      <c r="ADP462" s="200"/>
      <c r="ADQ462" s="200"/>
      <c r="ADR462" s="200"/>
      <c r="ADS462" s="200"/>
      <c r="ADT462" s="200"/>
      <c r="ADW462" s="200"/>
      <c r="ADZ462" s="200"/>
      <c r="AEC462" s="200"/>
      <c r="AEF462" s="200"/>
      <c r="AEI462" s="200"/>
      <c r="AEL462" s="200"/>
      <c r="AEU462" s="200"/>
      <c r="AEX462" s="200"/>
      <c r="AFA462" s="200"/>
      <c r="AFD462" s="200"/>
      <c r="AFM462" s="200"/>
      <c r="AFS462" s="200"/>
      <c r="AFV462" s="200"/>
      <c r="AFY462" s="200"/>
      <c r="AGB462" s="200"/>
      <c r="AGH462" s="200"/>
      <c r="AGQ462" s="200"/>
      <c r="AGS462" s="200"/>
      <c r="AGT462" s="200"/>
      <c r="AGV462" s="200"/>
      <c r="AGY462" s="200"/>
      <c r="AHB462" s="200"/>
      <c r="AHE462" s="200"/>
      <c r="AHH462" s="200"/>
      <c r="AHK462" s="200"/>
      <c r="AHM462" s="200"/>
      <c r="AHO462" s="200"/>
      <c r="AHR462" s="200"/>
      <c r="AHU462" s="200"/>
      <c r="AHX462" s="200"/>
      <c r="AIA462" s="200"/>
      <c r="AID462" s="200"/>
      <c r="AIG462" s="200"/>
      <c r="AIJ462" s="200"/>
      <c r="AIL462" s="200"/>
      <c r="AIO462" s="200"/>
      <c r="AIR462" s="200"/>
      <c r="AIU462" s="200"/>
      <c r="AJA462" s="200"/>
      <c r="AJD462" s="200"/>
      <c r="AJF462" s="200"/>
      <c r="AKM462" s="200"/>
      <c r="AKP462" s="200"/>
      <c r="AKS462" s="200"/>
      <c r="AKV462" s="200"/>
      <c r="AKY462" s="200"/>
      <c r="AKZ462" s="200"/>
      <c r="ALA462" s="200"/>
      <c r="ALD462" s="200"/>
      <c r="ALG462" s="200"/>
      <c r="ALJ462" s="200"/>
      <c r="ALM462" s="200"/>
      <c r="ALO462" s="200"/>
      <c r="AMC462" s="200"/>
      <c r="AMD462" s="200"/>
      <c r="AME462" s="200"/>
      <c r="AMF462" s="200"/>
      <c r="AMG462" s="200"/>
      <c r="AMH462" s="200"/>
      <c r="AMI462" s="200"/>
      <c r="AMJ462" s="200"/>
      <c r="AMK462" s="200"/>
      <c r="AML462" s="200"/>
      <c r="AMM462" s="200"/>
      <c r="AMN462" s="200"/>
      <c r="AMO462" s="200"/>
      <c r="AMP462" s="200"/>
      <c r="AMQ462" s="200"/>
      <c r="AMR462" s="200"/>
      <c r="AMS462" s="200"/>
      <c r="AMT462" s="200"/>
      <c r="AMU462" s="200"/>
      <c r="ANA462" s="200"/>
      <c r="ANB462" s="200"/>
      <c r="ANC462" s="200"/>
      <c r="AND462" s="200"/>
      <c r="ANE462" s="200"/>
      <c r="ANF462" s="200"/>
      <c r="ANG462" s="200"/>
      <c r="ANI462" s="200"/>
      <c r="ANJ462" s="200"/>
      <c r="ANK462" s="200"/>
      <c r="ANL462" s="200"/>
      <c r="ANM462" s="200"/>
      <c r="ANN462" s="200"/>
      <c r="ANO462" s="200"/>
      <c r="ANP462" s="200"/>
      <c r="ANS462" s="200"/>
      <c r="ANV462" s="200"/>
      <c r="ANY462" s="200"/>
      <c r="AOB462" s="200"/>
      <c r="AOE462" s="200"/>
      <c r="AOH462" s="200"/>
      <c r="AOQ462" s="200"/>
      <c r="AOT462" s="200"/>
      <c r="AOW462" s="200"/>
      <c r="AOZ462" s="200"/>
      <c r="API462" s="200"/>
      <c r="APO462" s="200"/>
      <c r="APR462" s="200"/>
      <c r="APU462" s="200"/>
      <c r="APX462" s="200"/>
      <c r="AQD462" s="200"/>
      <c r="AQM462" s="200"/>
      <c r="AQO462" s="200"/>
      <c r="AQP462" s="200"/>
      <c r="AQR462" s="200"/>
      <c r="AQU462" s="200"/>
      <c r="AQX462" s="200"/>
      <c r="ARA462" s="200"/>
      <c r="ARD462" s="200"/>
      <c r="ARG462" s="200"/>
      <c r="ARI462" s="200"/>
      <c r="ARK462" s="200"/>
      <c r="ARN462" s="200"/>
      <c r="ARQ462" s="200"/>
      <c r="ART462" s="200"/>
      <c r="ARW462" s="200"/>
      <c r="ARZ462" s="200"/>
      <c r="ASC462" s="200"/>
      <c r="ASF462" s="200"/>
      <c r="ASH462" s="200"/>
      <c r="ASK462" s="200"/>
      <c r="ASN462" s="200"/>
      <c r="ASQ462" s="200"/>
      <c r="ASW462" s="200"/>
      <c r="ASZ462" s="200"/>
      <c r="ATB462" s="200"/>
      <c r="AUI462" s="200"/>
      <c r="AUL462" s="200"/>
      <c r="AUO462" s="200"/>
      <c r="AUR462" s="200"/>
      <c r="AUU462" s="200"/>
      <c r="AUV462" s="200"/>
      <c r="AUW462" s="200"/>
      <c r="AUZ462" s="200"/>
      <c r="AVC462" s="200"/>
      <c r="AVF462" s="200"/>
      <c r="AVI462" s="200"/>
      <c r="AVK462" s="200"/>
      <c r="AVY462" s="200"/>
      <c r="AVZ462" s="200"/>
      <c r="AWA462" s="200"/>
      <c r="AWB462" s="200"/>
      <c r="AWC462" s="200"/>
      <c r="AWD462" s="200"/>
      <c r="AWE462" s="200"/>
      <c r="AWF462" s="200"/>
      <c r="AWG462" s="200"/>
      <c r="AWH462" s="200"/>
      <c r="AWI462" s="200"/>
      <c r="AWJ462" s="200"/>
      <c r="AWK462" s="200"/>
      <c r="AWL462" s="200"/>
      <c r="AWM462" s="200"/>
      <c r="AWN462" s="200"/>
      <c r="AWO462" s="200"/>
      <c r="AWP462" s="200"/>
      <c r="AWQ462" s="200"/>
      <c r="AWW462" s="200"/>
      <c r="AWX462" s="200"/>
      <c r="AWY462" s="200"/>
      <c r="AWZ462" s="200"/>
      <c r="AXA462" s="200"/>
      <c r="AXB462" s="200"/>
      <c r="AXC462" s="200"/>
      <c r="AXE462" s="200"/>
      <c r="AXF462" s="200"/>
      <c r="AXG462" s="200"/>
      <c r="AXH462" s="200"/>
      <c r="AXI462" s="200"/>
      <c r="AXJ462" s="200"/>
      <c r="AXK462" s="200"/>
      <c r="AXL462" s="200"/>
      <c r="AXO462" s="200"/>
      <c r="AXR462" s="200"/>
      <c r="AXU462" s="200"/>
      <c r="AXX462" s="200"/>
      <c r="AYA462" s="200"/>
      <c r="AYD462" s="200"/>
      <c r="AYM462" s="200"/>
      <c r="AYP462" s="200"/>
      <c r="AYS462" s="200"/>
      <c r="AYV462" s="200"/>
      <c r="AZE462" s="200"/>
      <c r="AZK462" s="200"/>
      <c r="AZN462" s="200"/>
      <c r="AZQ462" s="200"/>
      <c r="AZT462" s="200"/>
      <c r="AZZ462" s="200"/>
      <c r="BAI462" s="200"/>
      <c r="BAK462" s="200"/>
      <c r="BAL462" s="200"/>
      <c r="BAN462" s="200"/>
      <c r="BAQ462" s="200"/>
      <c r="BAT462" s="200"/>
      <c r="BAW462" s="200"/>
      <c r="BAZ462" s="200"/>
      <c r="BBC462" s="200"/>
      <c r="BBE462" s="200"/>
      <c r="BBG462" s="200"/>
      <c r="BBJ462" s="200"/>
      <c r="BBM462" s="200"/>
      <c r="BBP462" s="200"/>
      <c r="BBS462" s="200"/>
      <c r="BBV462" s="200"/>
      <c r="BBY462" s="200"/>
      <c r="BCB462" s="200"/>
      <c r="BCD462" s="200"/>
      <c r="BCG462" s="200"/>
      <c r="BCJ462" s="200"/>
      <c r="BCM462" s="200"/>
      <c r="BCS462" s="200"/>
      <c r="BCV462" s="200"/>
      <c r="BCX462" s="200"/>
      <c r="BEE462" s="200"/>
      <c r="BEH462" s="200"/>
      <c r="BEK462" s="200"/>
      <c r="BEN462" s="200"/>
      <c r="BEQ462" s="200"/>
      <c r="BER462" s="200"/>
      <c r="BES462" s="200"/>
      <c r="BEV462" s="200"/>
      <c r="BEY462" s="200"/>
      <c r="BFB462" s="200"/>
      <c r="BFE462" s="200"/>
      <c r="BFG462" s="200"/>
      <c r="BFU462" s="200"/>
      <c r="BFV462" s="200"/>
      <c r="BFW462" s="200"/>
      <c r="BFX462" s="200"/>
      <c r="BFY462" s="200"/>
      <c r="BFZ462" s="200"/>
      <c r="BGA462" s="200"/>
      <c r="BGB462" s="200"/>
      <c r="BGC462" s="200"/>
      <c r="BGD462" s="200"/>
      <c r="BGE462" s="200"/>
      <c r="BGF462" s="200"/>
      <c r="BGG462" s="200"/>
      <c r="BGH462" s="200"/>
      <c r="BGI462" s="200"/>
      <c r="BGJ462" s="200"/>
      <c r="BGK462" s="200"/>
      <c r="BGL462" s="200"/>
      <c r="BGM462" s="200"/>
      <c r="BGS462" s="200"/>
      <c r="BGT462" s="200"/>
      <c r="BGU462" s="200"/>
      <c r="BGV462" s="200"/>
      <c r="BGW462" s="200"/>
      <c r="BGX462" s="200"/>
      <c r="BGY462" s="200"/>
      <c r="BHA462" s="200"/>
      <c r="BHB462" s="200"/>
      <c r="BHC462" s="200"/>
      <c r="BHD462" s="200"/>
      <c r="BHE462" s="200"/>
      <c r="BHF462" s="200"/>
      <c r="BHG462" s="200"/>
      <c r="BHH462" s="200"/>
      <c r="BHK462" s="200"/>
      <c r="BHN462" s="200"/>
      <c r="BHQ462" s="200"/>
      <c r="BHT462" s="200"/>
      <c r="BHW462" s="200"/>
      <c r="BHZ462" s="200"/>
      <c r="BII462" s="200"/>
      <c r="BIL462" s="200"/>
      <c r="BIO462" s="200"/>
      <c r="BIR462" s="200"/>
      <c r="BJA462" s="200"/>
      <c r="BJG462" s="200"/>
      <c r="BJJ462" s="200"/>
      <c r="BJM462" s="200"/>
      <c r="BJP462" s="200"/>
      <c r="BJV462" s="200"/>
      <c r="BKE462" s="200"/>
      <c r="BKG462" s="200"/>
      <c r="BKH462" s="200"/>
      <c r="BKJ462" s="200"/>
      <c r="BKM462" s="200"/>
      <c r="BKP462" s="200"/>
      <c r="BKS462" s="200"/>
      <c r="BKV462" s="200"/>
      <c r="BKY462" s="200"/>
      <c r="BLA462" s="200"/>
      <c r="BLC462" s="200"/>
      <c r="BLF462" s="200"/>
      <c r="BLI462" s="200"/>
      <c r="BLL462" s="200"/>
      <c r="BLO462" s="200"/>
      <c r="BLR462" s="200"/>
      <c r="BLU462" s="200"/>
      <c r="BLX462" s="200"/>
      <c r="BLZ462" s="200"/>
      <c r="BMC462" s="200"/>
      <c r="BMF462" s="200"/>
      <c r="BMI462" s="200"/>
      <c r="BMO462" s="200"/>
      <c r="BMR462" s="200"/>
      <c r="BMT462" s="200"/>
      <c r="BOA462" s="200"/>
      <c r="BOD462" s="200"/>
      <c r="BOG462" s="200"/>
      <c r="BOJ462" s="200"/>
      <c r="BOM462" s="200"/>
      <c r="BON462" s="200"/>
      <c r="BOO462" s="200"/>
      <c r="BOR462" s="200"/>
      <c r="BOU462" s="200"/>
      <c r="BOX462" s="200"/>
      <c r="BPA462" s="200"/>
      <c r="BPC462" s="200"/>
      <c r="BPQ462" s="200"/>
      <c r="BPR462" s="200"/>
      <c r="BPS462" s="200"/>
      <c r="BPT462" s="200"/>
      <c r="BPU462" s="200"/>
      <c r="BPV462" s="200"/>
      <c r="BPW462" s="200"/>
      <c r="BPX462" s="200"/>
      <c r="BPY462" s="200"/>
      <c r="BPZ462" s="200"/>
      <c r="BQA462" s="200"/>
      <c r="BQB462" s="200"/>
      <c r="BQC462" s="200"/>
      <c r="BQD462" s="200"/>
      <c r="BQE462" s="200"/>
      <c r="BQF462" s="200"/>
      <c r="BQG462" s="200"/>
      <c r="BQH462" s="200"/>
      <c r="BQI462" s="200"/>
      <c r="BQO462" s="200"/>
      <c r="BQP462" s="200"/>
      <c r="BQQ462" s="200"/>
      <c r="BQR462" s="200"/>
      <c r="BQS462" s="200"/>
      <c r="BQT462" s="200"/>
      <c r="BQU462" s="200"/>
      <c r="BQW462" s="200"/>
      <c r="BQX462" s="200"/>
      <c r="BQY462" s="200"/>
      <c r="BQZ462" s="200"/>
      <c r="BRA462" s="200"/>
      <c r="BRB462" s="200"/>
      <c r="BRC462" s="200"/>
      <c r="BRD462" s="200"/>
      <c r="BRG462" s="200"/>
      <c r="BRJ462" s="200"/>
      <c r="BRM462" s="200"/>
      <c r="BRP462" s="200"/>
      <c r="BRS462" s="200"/>
      <c r="BRV462" s="200"/>
      <c r="BSE462" s="200"/>
      <c r="BSH462" s="200"/>
      <c r="BSK462" s="200"/>
      <c r="BSN462" s="200"/>
      <c r="BSW462" s="200"/>
      <c r="BTC462" s="200"/>
      <c r="BTF462" s="200"/>
      <c r="BTI462" s="200"/>
      <c r="BTL462" s="200"/>
      <c r="BTR462" s="200"/>
      <c r="BUA462" s="200"/>
      <c r="BUC462" s="200"/>
      <c r="BUD462" s="200"/>
      <c r="BUF462" s="200"/>
      <c r="BUI462" s="200"/>
      <c r="BUL462" s="200"/>
      <c r="BUO462" s="200"/>
      <c r="BUR462" s="200"/>
      <c r="BUU462" s="200"/>
      <c r="BUW462" s="200"/>
      <c r="BUY462" s="200"/>
      <c r="BVB462" s="200"/>
      <c r="BVE462" s="200"/>
      <c r="BVH462" s="200"/>
      <c r="BVK462" s="200"/>
      <c r="BVN462" s="200"/>
      <c r="BVQ462" s="200"/>
      <c r="BVT462" s="200"/>
      <c r="BVV462" s="200"/>
      <c r="BVY462" s="200"/>
      <c r="BWB462" s="200"/>
      <c r="BWE462" s="200"/>
      <c r="BWK462" s="200"/>
      <c r="BWN462" s="200"/>
      <c r="BWP462" s="200"/>
      <c r="BXW462" s="200"/>
      <c r="BXZ462" s="200"/>
      <c r="BYC462" s="200"/>
      <c r="BYF462" s="200"/>
      <c r="BYI462" s="200"/>
      <c r="BYJ462" s="200"/>
      <c r="BYK462" s="200"/>
      <c r="BYN462" s="200"/>
      <c r="BYQ462" s="200"/>
      <c r="BYT462" s="200"/>
      <c r="BYW462" s="200"/>
      <c r="BYY462" s="200"/>
      <c r="BZM462" s="200"/>
      <c r="BZN462" s="200"/>
      <c r="BZO462" s="200"/>
      <c r="BZP462" s="200"/>
      <c r="BZQ462" s="200"/>
      <c r="BZR462" s="200"/>
      <c r="BZS462" s="200"/>
      <c r="BZT462" s="200"/>
      <c r="BZU462" s="200"/>
      <c r="BZV462" s="200"/>
      <c r="BZW462" s="200"/>
      <c r="BZX462" s="200"/>
      <c r="BZY462" s="200"/>
      <c r="BZZ462" s="200"/>
      <c r="CAA462" s="200"/>
      <c r="CAB462" s="200"/>
      <c r="CAC462" s="200"/>
      <c r="CAD462" s="200"/>
      <c r="CAE462" s="200"/>
      <c r="CAK462" s="200"/>
      <c r="CAL462" s="200"/>
      <c r="CAM462" s="200"/>
      <c r="CAN462" s="200"/>
      <c r="CAO462" s="200"/>
      <c r="CAP462" s="200"/>
      <c r="CAQ462" s="200"/>
      <c r="CAS462" s="200"/>
      <c r="CAT462" s="200"/>
      <c r="CAU462" s="200"/>
      <c r="CAV462" s="200"/>
      <c r="CAW462" s="200"/>
      <c r="CAX462" s="200"/>
      <c r="CAY462" s="200"/>
      <c r="CAZ462" s="200"/>
      <c r="CBC462" s="200"/>
      <c r="CBF462" s="200"/>
      <c r="CBI462" s="200"/>
      <c r="CBL462" s="200"/>
      <c r="CBO462" s="200"/>
      <c r="CBR462" s="200"/>
      <c r="CCA462" s="200"/>
      <c r="CCD462" s="200"/>
      <c r="CCG462" s="200"/>
      <c r="CCJ462" s="200"/>
      <c r="CCS462" s="200"/>
      <c r="CCY462" s="200"/>
      <c r="CDB462" s="200"/>
      <c r="CDE462" s="200"/>
      <c r="CDH462" s="200"/>
      <c r="CDN462" s="200"/>
      <c r="CDW462" s="200"/>
      <c r="CDY462" s="200"/>
      <c r="CDZ462" s="200"/>
      <c r="CEB462" s="200"/>
      <c r="CEE462" s="200"/>
      <c r="CEH462" s="200"/>
      <c r="CEK462" s="200"/>
      <c r="CEN462" s="200"/>
      <c r="CEQ462" s="200"/>
      <c r="CES462" s="200"/>
      <c r="CEU462" s="200"/>
      <c r="CEX462" s="200"/>
      <c r="CFA462" s="200"/>
      <c r="CFD462" s="200"/>
      <c r="CFG462" s="200"/>
      <c r="CFJ462" s="200"/>
      <c r="CFM462" s="200"/>
      <c r="CFP462" s="200"/>
      <c r="CFR462" s="200"/>
      <c r="CFU462" s="200"/>
      <c r="CFX462" s="200"/>
      <c r="CGA462" s="200"/>
      <c r="CGG462" s="200"/>
      <c r="CGJ462" s="200"/>
      <c r="CGL462" s="200"/>
      <c r="CHS462" s="200"/>
      <c r="CHV462" s="200"/>
      <c r="CHY462" s="200"/>
      <c r="CIB462" s="200"/>
      <c r="CIE462" s="200"/>
      <c r="CIF462" s="200"/>
      <c r="CIG462" s="200"/>
      <c r="CIJ462" s="200"/>
      <c r="CIM462" s="200"/>
      <c r="CIP462" s="200"/>
      <c r="CIS462" s="200"/>
      <c r="CIU462" s="200"/>
      <c r="CJI462" s="200"/>
      <c r="CJJ462" s="200"/>
      <c r="CJK462" s="200"/>
      <c r="CJL462" s="200"/>
      <c r="CJM462" s="200"/>
      <c r="CJN462" s="200"/>
      <c r="CJO462" s="200"/>
      <c r="CJP462" s="200"/>
      <c r="CJQ462" s="200"/>
      <c r="CJR462" s="200"/>
      <c r="CJS462" s="200"/>
      <c r="CJT462" s="200"/>
      <c r="CJU462" s="200"/>
      <c r="CJV462" s="200"/>
      <c r="CJW462" s="200"/>
      <c r="CJX462" s="200"/>
      <c r="CJY462" s="200"/>
      <c r="CJZ462" s="200"/>
      <c r="CKA462" s="200"/>
      <c r="CKG462" s="200"/>
      <c r="CKH462" s="200"/>
      <c r="CKI462" s="200"/>
      <c r="CKJ462" s="200"/>
      <c r="CKK462" s="200"/>
      <c r="CKL462" s="200"/>
      <c r="CKM462" s="200"/>
      <c r="CKO462" s="200"/>
      <c r="CKP462" s="200"/>
      <c r="CKQ462" s="200"/>
      <c r="CKR462" s="200"/>
      <c r="CKS462" s="200"/>
      <c r="CKT462" s="200"/>
      <c r="CKU462" s="200"/>
      <c r="CKV462" s="200"/>
      <c r="CKY462" s="200"/>
      <c r="CLB462" s="200"/>
      <c r="CLE462" s="200"/>
      <c r="CLH462" s="200"/>
      <c r="CLK462" s="200"/>
      <c r="CLN462" s="200"/>
      <c r="CLW462" s="200"/>
      <c r="CLZ462" s="200"/>
      <c r="CMC462" s="200"/>
      <c r="CMF462" s="200"/>
      <c r="CMO462" s="200"/>
      <c r="CMU462" s="200"/>
      <c r="CMX462" s="200"/>
      <c r="CNA462" s="200"/>
      <c r="CND462" s="200"/>
      <c r="CNJ462" s="200"/>
      <c r="CNS462" s="200"/>
      <c r="CNU462" s="200"/>
      <c r="CNV462" s="200"/>
      <c r="CNX462" s="200"/>
      <c r="COA462" s="200"/>
      <c r="COD462" s="200"/>
      <c r="COG462" s="200"/>
      <c r="COJ462" s="200"/>
      <c r="COM462" s="200"/>
      <c r="COO462" s="200"/>
      <c r="COQ462" s="200"/>
      <c r="COT462" s="200"/>
      <c r="COW462" s="200"/>
      <c r="COZ462" s="200"/>
      <c r="CPC462" s="200"/>
      <c r="CPF462" s="200"/>
      <c r="CPI462" s="200"/>
      <c r="CPL462" s="200"/>
      <c r="CPN462" s="200"/>
      <c r="CPQ462" s="200"/>
      <c r="CPT462" s="200"/>
      <c r="CPW462" s="200"/>
      <c r="CQC462" s="200"/>
      <c r="CQF462" s="200"/>
      <c r="CQH462" s="200"/>
      <c r="CRO462" s="200"/>
      <c r="CRR462" s="200"/>
      <c r="CRU462" s="200"/>
      <c r="CRX462" s="200"/>
      <c r="CSA462" s="200"/>
      <c r="CSB462" s="200"/>
      <c r="CSC462" s="200"/>
      <c r="CSF462" s="200"/>
      <c r="CSI462" s="200"/>
      <c r="CSL462" s="200"/>
      <c r="CSO462" s="200"/>
      <c r="CSQ462" s="200"/>
      <c r="CTE462" s="200"/>
      <c r="CTF462" s="200"/>
      <c r="CTG462" s="200"/>
      <c r="CTH462" s="200"/>
      <c r="CTI462" s="200"/>
      <c r="CTJ462" s="200"/>
      <c r="CTK462" s="200"/>
      <c r="CTL462" s="200"/>
      <c r="CTM462" s="200"/>
      <c r="CTN462" s="200"/>
      <c r="CTO462" s="200"/>
      <c r="CTP462" s="200"/>
      <c r="CTQ462" s="200"/>
      <c r="CTR462" s="200"/>
      <c r="CTS462" s="200"/>
      <c r="CTT462" s="200"/>
      <c r="CTU462" s="200"/>
      <c r="CTV462" s="200"/>
      <c r="CTW462" s="200"/>
      <c r="CUC462" s="200"/>
      <c r="CUD462" s="200"/>
      <c r="CUE462" s="200"/>
      <c r="CUF462" s="200"/>
      <c r="CUG462" s="200"/>
      <c r="CUH462" s="200"/>
      <c r="CUI462" s="200"/>
      <c r="CUK462" s="200"/>
      <c r="CUL462" s="200"/>
      <c r="CUM462" s="200"/>
      <c r="CUN462" s="200"/>
      <c r="CUO462" s="200"/>
      <c r="CUP462" s="200"/>
      <c r="CUQ462" s="200"/>
      <c r="CUR462" s="200"/>
      <c r="CUU462" s="200"/>
      <c r="CUX462" s="200"/>
      <c r="CVA462" s="200"/>
      <c r="CVD462" s="200"/>
      <c r="CVG462" s="200"/>
      <c r="CVJ462" s="200"/>
      <c r="CVS462" s="200"/>
      <c r="CVV462" s="200"/>
      <c r="CVY462" s="200"/>
      <c r="CWB462" s="200"/>
      <c r="CWK462" s="200"/>
      <c r="CWQ462" s="200"/>
      <c r="CWT462" s="200"/>
      <c r="CWW462" s="200"/>
      <c r="CWZ462" s="200"/>
      <c r="CXF462" s="200"/>
      <c r="CXO462" s="200"/>
      <c r="CXQ462" s="200"/>
      <c r="CXR462" s="200"/>
      <c r="CXT462" s="200"/>
      <c r="CXW462" s="200"/>
      <c r="CXZ462" s="200"/>
      <c r="CYC462" s="200"/>
      <c r="CYF462" s="200"/>
      <c r="CYI462" s="200"/>
      <c r="CYK462" s="200"/>
      <c r="CYM462" s="200"/>
      <c r="CYP462" s="200"/>
      <c r="CYS462" s="200"/>
      <c r="CYV462" s="200"/>
      <c r="CYY462" s="200"/>
      <c r="CZB462" s="200"/>
      <c r="CZE462" s="200"/>
      <c r="CZH462" s="200"/>
      <c r="CZJ462" s="200"/>
      <c r="CZM462" s="200"/>
      <c r="CZP462" s="200"/>
      <c r="CZS462" s="200"/>
      <c r="CZY462" s="200"/>
      <c r="DAB462" s="200"/>
      <c r="DAD462" s="200"/>
      <c r="DBK462" s="200"/>
      <c r="DBN462" s="200"/>
      <c r="DBQ462" s="200"/>
      <c r="DBT462" s="200"/>
      <c r="DBW462" s="200"/>
      <c r="DBX462" s="200"/>
      <c r="DBY462" s="200"/>
      <c r="DCB462" s="200"/>
      <c r="DCE462" s="200"/>
      <c r="DCH462" s="200"/>
      <c r="DCK462" s="200"/>
      <c r="DCM462" s="200"/>
      <c r="DDA462" s="200"/>
      <c r="DDB462" s="200"/>
      <c r="DDC462" s="200"/>
      <c r="DDD462" s="200"/>
      <c r="DDE462" s="200"/>
      <c r="DDF462" s="200"/>
      <c r="DDG462" s="200"/>
      <c r="DDH462" s="200"/>
      <c r="DDI462" s="200"/>
      <c r="DDJ462" s="200"/>
      <c r="DDK462" s="200"/>
      <c r="DDL462" s="200"/>
      <c r="DDM462" s="200"/>
      <c r="DDN462" s="200"/>
      <c r="DDO462" s="200"/>
      <c r="DDP462" s="200"/>
      <c r="DDQ462" s="200"/>
      <c r="DDR462" s="200"/>
      <c r="DDS462" s="200"/>
      <c r="DDY462" s="200"/>
      <c r="DDZ462" s="200"/>
      <c r="DEA462" s="200"/>
      <c r="DEB462" s="200"/>
      <c r="DEC462" s="200"/>
      <c r="DED462" s="200"/>
      <c r="DEE462" s="200"/>
      <c r="DEG462" s="200"/>
      <c r="DEH462" s="200"/>
      <c r="DEI462" s="200"/>
      <c r="DEJ462" s="200"/>
      <c r="DEK462" s="200"/>
      <c r="DEL462" s="200"/>
      <c r="DEM462" s="200"/>
      <c r="DEN462" s="200"/>
      <c r="DEQ462" s="200"/>
      <c r="DET462" s="200"/>
      <c r="DEW462" s="200"/>
      <c r="DEZ462" s="200"/>
      <c r="DFC462" s="200"/>
      <c r="DFF462" s="200"/>
      <c r="DFO462" s="200"/>
      <c r="DFR462" s="200"/>
      <c r="DFU462" s="200"/>
      <c r="DFX462" s="200"/>
      <c r="DGG462" s="200"/>
      <c r="DGM462" s="200"/>
      <c r="DGP462" s="200"/>
      <c r="DGS462" s="200"/>
      <c r="DGV462" s="200"/>
      <c r="DHB462" s="200"/>
      <c r="DHK462" s="200"/>
      <c r="DHM462" s="200"/>
      <c r="DHN462" s="200"/>
      <c r="DHP462" s="200"/>
      <c r="DHS462" s="200"/>
      <c r="DHV462" s="200"/>
      <c r="DHY462" s="200"/>
      <c r="DIB462" s="200"/>
      <c r="DIE462" s="200"/>
      <c r="DIG462" s="200"/>
      <c r="DII462" s="200"/>
      <c r="DIL462" s="200"/>
      <c r="DIO462" s="200"/>
      <c r="DIR462" s="200"/>
      <c r="DIU462" s="200"/>
      <c r="DIX462" s="200"/>
      <c r="DJA462" s="200"/>
      <c r="DJD462" s="200"/>
      <c r="DJF462" s="200"/>
      <c r="DJI462" s="200"/>
      <c r="DJL462" s="200"/>
      <c r="DJO462" s="200"/>
      <c r="DJU462" s="200"/>
      <c r="DJX462" s="200"/>
      <c r="DJZ462" s="200"/>
      <c r="DLG462" s="200"/>
      <c r="DLJ462" s="200"/>
      <c r="DLM462" s="200"/>
      <c r="DLP462" s="200"/>
      <c r="DLS462" s="200"/>
      <c r="DLT462" s="200"/>
      <c r="DLU462" s="200"/>
      <c r="DLX462" s="200"/>
      <c r="DMA462" s="200"/>
      <c r="DMD462" s="200"/>
      <c r="DMG462" s="200"/>
      <c r="DMI462" s="200"/>
      <c r="DMW462" s="200"/>
      <c r="DMX462" s="200"/>
      <c r="DMY462" s="200"/>
      <c r="DMZ462" s="200"/>
      <c r="DNA462" s="200"/>
      <c r="DNB462" s="200"/>
      <c r="DNC462" s="200"/>
      <c r="DND462" s="200"/>
      <c r="DNE462" s="200"/>
      <c r="DNF462" s="200"/>
      <c r="DNG462" s="200"/>
      <c r="DNH462" s="200"/>
      <c r="DNI462" s="200"/>
      <c r="DNJ462" s="200"/>
      <c r="DNK462" s="200"/>
      <c r="DNL462" s="200"/>
      <c r="DNM462" s="200"/>
      <c r="DNN462" s="200"/>
      <c r="DNO462" s="200"/>
      <c r="DNU462" s="200"/>
      <c r="DNV462" s="200"/>
      <c r="DNW462" s="200"/>
      <c r="DNX462" s="200"/>
      <c r="DNY462" s="200"/>
      <c r="DNZ462" s="200"/>
      <c r="DOA462" s="200"/>
      <c r="DOC462" s="200"/>
      <c r="DOD462" s="200"/>
      <c r="DOE462" s="200"/>
      <c r="DOF462" s="200"/>
      <c r="DOG462" s="200"/>
      <c r="DOH462" s="200"/>
      <c r="DOI462" s="200"/>
      <c r="DOJ462" s="200"/>
      <c r="DOM462" s="200"/>
      <c r="DOP462" s="200"/>
      <c r="DOS462" s="200"/>
      <c r="DOV462" s="200"/>
      <c r="DOY462" s="200"/>
      <c r="DPB462" s="200"/>
      <c r="DPK462" s="200"/>
      <c r="DPN462" s="200"/>
      <c r="DPQ462" s="200"/>
      <c r="DPT462" s="200"/>
      <c r="DQC462" s="200"/>
      <c r="DQI462" s="200"/>
      <c r="DQL462" s="200"/>
      <c r="DQO462" s="200"/>
      <c r="DQR462" s="200"/>
      <c r="DQX462" s="200"/>
      <c r="DRG462" s="200"/>
      <c r="DRI462" s="200"/>
      <c r="DRJ462" s="200"/>
      <c r="DRL462" s="200"/>
      <c r="DRO462" s="200"/>
      <c r="DRR462" s="200"/>
      <c r="DRU462" s="200"/>
      <c r="DRX462" s="200"/>
      <c r="DSA462" s="200"/>
      <c r="DSC462" s="200"/>
      <c r="DSE462" s="200"/>
      <c r="DSH462" s="200"/>
      <c r="DSK462" s="200"/>
      <c r="DSN462" s="200"/>
      <c r="DSQ462" s="200"/>
      <c r="DST462" s="200"/>
      <c r="DSW462" s="200"/>
      <c r="DSZ462" s="200"/>
      <c r="DTB462" s="200"/>
      <c r="DTE462" s="200"/>
      <c r="DTH462" s="200"/>
      <c r="DTK462" s="200"/>
      <c r="DTQ462" s="200"/>
      <c r="DTT462" s="200"/>
      <c r="DTV462" s="200"/>
      <c r="DVC462" s="200"/>
      <c r="DVF462" s="200"/>
      <c r="DVI462" s="200"/>
      <c r="DVL462" s="200"/>
      <c r="DVO462" s="200"/>
      <c r="DVP462" s="200"/>
      <c r="DVQ462" s="200"/>
      <c r="DVT462" s="200"/>
      <c r="DVW462" s="200"/>
      <c r="DVZ462" s="200"/>
      <c r="DWC462" s="200"/>
      <c r="DWE462" s="200"/>
      <c r="DWS462" s="200"/>
      <c r="DWT462" s="200"/>
      <c r="DWU462" s="200"/>
      <c r="DWV462" s="200"/>
      <c r="DWW462" s="200"/>
      <c r="DWX462" s="200"/>
      <c r="DWY462" s="200"/>
      <c r="DWZ462" s="200"/>
      <c r="DXA462" s="200"/>
      <c r="DXB462" s="200"/>
      <c r="DXC462" s="200"/>
      <c r="DXD462" s="200"/>
      <c r="DXE462" s="200"/>
      <c r="DXF462" s="200"/>
      <c r="DXG462" s="200"/>
      <c r="DXH462" s="200"/>
      <c r="DXI462" s="200"/>
      <c r="DXJ462" s="200"/>
      <c r="DXK462" s="200"/>
      <c r="DXQ462" s="200"/>
      <c r="DXR462" s="200"/>
      <c r="DXS462" s="200"/>
      <c r="DXT462" s="200"/>
      <c r="DXU462" s="200"/>
      <c r="DXV462" s="200"/>
      <c r="DXW462" s="200"/>
      <c r="DXY462" s="200"/>
      <c r="DXZ462" s="200"/>
      <c r="DYA462" s="200"/>
      <c r="DYB462" s="200"/>
      <c r="DYC462" s="200"/>
      <c r="DYD462" s="200"/>
      <c r="DYE462" s="200"/>
      <c r="DYF462" s="200"/>
      <c r="DYI462" s="200"/>
      <c r="DYL462" s="200"/>
      <c r="DYO462" s="200"/>
      <c r="DYR462" s="200"/>
      <c r="DYU462" s="200"/>
      <c r="DYX462" s="200"/>
      <c r="DZG462" s="200"/>
      <c r="DZJ462" s="200"/>
      <c r="DZM462" s="200"/>
      <c r="DZP462" s="200"/>
      <c r="DZY462" s="200"/>
      <c r="EAE462" s="200"/>
      <c r="EAH462" s="200"/>
      <c r="EAK462" s="200"/>
      <c r="EAN462" s="200"/>
      <c r="EAT462" s="200"/>
      <c r="EBC462" s="200"/>
      <c r="EBE462" s="200"/>
      <c r="EBF462" s="200"/>
      <c r="EBH462" s="200"/>
      <c r="EBK462" s="200"/>
      <c r="EBN462" s="200"/>
      <c r="EBQ462" s="200"/>
      <c r="EBT462" s="200"/>
      <c r="EBW462" s="200"/>
      <c r="EBY462" s="200"/>
      <c r="ECA462" s="200"/>
      <c r="ECD462" s="200"/>
      <c r="ECG462" s="200"/>
      <c r="ECJ462" s="200"/>
      <c r="ECM462" s="200"/>
      <c r="ECP462" s="200"/>
      <c r="ECS462" s="200"/>
      <c r="ECV462" s="200"/>
      <c r="ECX462" s="200"/>
      <c r="EDA462" s="200"/>
      <c r="EDD462" s="200"/>
      <c r="EDG462" s="200"/>
      <c r="EDM462" s="200"/>
      <c r="EDP462" s="200"/>
      <c r="EDR462" s="200"/>
      <c r="EEY462" s="200"/>
      <c r="EFB462" s="200"/>
      <c r="EFE462" s="200"/>
      <c r="EFH462" s="200"/>
      <c r="EFK462" s="200"/>
      <c r="EFL462" s="200"/>
      <c r="EFM462" s="200"/>
      <c r="EFP462" s="200"/>
      <c r="EFS462" s="200"/>
      <c r="EFV462" s="200"/>
      <c r="EFY462" s="200"/>
      <c r="EGA462" s="200"/>
      <c r="EGO462" s="200"/>
      <c r="EGP462" s="200"/>
      <c r="EGQ462" s="200"/>
      <c r="EGR462" s="200"/>
      <c r="EGS462" s="200"/>
      <c r="EGT462" s="200"/>
      <c r="EGU462" s="200"/>
      <c r="EGV462" s="200"/>
      <c r="EGW462" s="200"/>
      <c r="EGX462" s="200"/>
      <c r="EGY462" s="200"/>
      <c r="EGZ462" s="200"/>
      <c r="EHA462" s="200"/>
      <c r="EHB462" s="200"/>
      <c r="EHC462" s="200"/>
      <c r="EHD462" s="200"/>
      <c r="EHE462" s="200"/>
      <c r="EHF462" s="200"/>
      <c r="EHG462" s="200"/>
      <c r="EHM462" s="200"/>
      <c r="EHN462" s="200"/>
      <c r="EHO462" s="200"/>
      <c r="EHP462" s="200"/>
      <c r="EHQ462" s="200"/>
      <c r="EHR462" s="200"/>
      <c r="EHS462" s="200"/>
      <c r="EHU462" s="200"/>
      <c r="EHV462" s="200"/>
      <c r="EHW462" s="200"/>
      <c r="EHX462" s="200"/>
      <c r="EHY462" s="200"/>
      <c r="EHZ462" s="200"/>
      <c r="EIA462" s="200"/>
      <c r="EIB462" s="200"/>
      <c r="EIE462" s="200"/>
      <c r="EIH462" s="200"/>
      <c r="EIK462" s="200"/>
      <c r="EIN462" s="200"/>
      <c r="EIQ462" s="200"/>
      <c r="EIT462" s="200"/>
      <c r="EJC462" s="200"/>
      <c r="EJF462" s="200"/>
      <c r="EJI462" s="200"/>
      <c r="EJL462" s="200"/>
      <c r="EJU462" s="200"/>
      <c r="EKA462" s="200"/>
      <c r="EKD462" s="200"/>
      <c r="EKG462" s="200"/>
      <c r="EKJ462" s="200"/>
      <c r="EKP462" s="200"/>
      <c r="EKY462" s="200"/>
      <c r="ELA462" s="200"/>
      <c r="ELB462" s="200"/>
      <c r="ELD462" s="200"/>
      <c r="ELG462" s="200"/>
      <c r="ELJ462" s="200"/>
      <c r="ELM462" s="200"/>
      <c r="ELP462" s="200"/>
      <c r="ELS462" s="200"/>
      <c r="ELU462" s="200"/>
      <c r="ELW462" s="200"/>
      <c r="ELZ462" s="200"/>
      <c r="EMC462" s="200"/>
      <c r="EMF462" s="200"/>
      <c r="EMI462" s="200"/>
      <c r="EML462" s="200"/>
      <c r="EMO462" s="200"/>
      <c r="EMR462" s="200"/>
      <c r="EMT462" s="200"/>
      <c r="EMW462" s="200"/>
      <c r="EMZ462" s="200"/>
      <c r="ENC462" s="200"/>
      <c r="ENI462" s="200"/>
      <c r="ENL462" s="200"/>
      <c r="ENN462" s="200"/>
      <c r="EOU462" s="200"/>
      <c r="EOX462" s="200"/>
      <c r="EPA462" s="200"/>
      <c r="EPD462" s="200"/>
      <c r="EPG462" s="200"/>
      <c r="EPH462" s="200"/>
      <c r="EPI462" s="200"/>
      <c r="EPL462" s="200"/>
      <c r="EPO462" s="200"/>
      <c r="EPR462" s="200"/>
      <c r="EPU462" s="200"/>
      <c r="EPW462" s="200"/>
      <c r="EQK462" s="200"/>
      <c r="EQL462" s="200"/>
      <c r="EQM462" s="200"/>
      <c r="EQN462" s="200"/>
      <c r="EQO462" s="200"/>
      <c r="EQP462" s="200"/>
      <c r="EQQ462" s="200"/>
      <c r="EQR462" s="200"/>
      <c r="EQS462" s="200"/>
      <c r="EQT462" s="200"/>
      <c r="EQU462" s="200"/>
      <c r="EQV462" s="200"/>
      <c r="EQW462" s="200"/>
      <c r="EQX462" s="200"/>
      <c r="EQY462" s="200"/>
      <c r="EQZ462" s="200"/>
      <c r="ERA462" s="200"/>
      <c r="ERB462" s="200"/>
      <c r="ERC462" s="200"/>
      <c r="ERI462" s="200"/>
      <c r="ERJ462" s="200"/>
      <c r="ERK462" s="200"/>
      <c r="ERL462" s="200"/>
      <c r="ERM462" s="200"/>
      <c r="ERN462" s="200"/>
      <c r="ERO462" s="200"/>
      <c r="ERQ462" s="200"/>
      <c r="ERR462" s="200"/>
      <c r="ERS462" s="200"/>
      <c r="ERT462" s="200"/>
      <c r="ERU462" s="200"/>
      <c r="ERV462" s="200"/>
      <c r="ERW462" s="200"/>
      <c r="ERX462" s="200"/>
      <c r="ESA462" s="200"/>
      <c r="ESD462" s="200"/>
      <c r="ESG462" s="200"/>
      <c r="ESJ462" s="200"/>
      <c r="ESM462" s="200"/>
      <c r="ESP462" s="200"/>
      <c r="ESY462" s="200"/>
      <c r="ETB462" s="200"/>
      <c r="ETE462" s="200"/>
      <c r="ETH462" s="200"/>
      <c r="ETQ462" s="200"/>
      <c r="ETW462" s="200"/>
      <c r="ETZ462" s="200"/>
      <c r="EUC462" s="200"/>
      <c r="EUF462" s="200"/>
      <c r="EUL462" s="200"/>
      <c r="EUU462" s="200"/>
      <c r="EUW462" s="200"/>
      <c r="EUX462" s="200"/>
      <c r="EUZ462" s="200"/>
      <c r="EVC462" s="200"/>
      <c r="EVF462" s="200"/>
      <c r="EVI462" s="200"/>
      <c r="EVL462" s="200"/>
      <c r="EVO462" s="200"/>
      <c r="EVQ462" s="200"/>
      <c r="EVS462" s="200"/>
      <c r="EVV462" s="200"/>
      <c r="EVY462" s="200"/>
      <c r="EWB462" s="200"/>
      <c r="EWE462" s="200"/>
      <c r="EWH462" s="200"/>
      <c r="EWK462" s="200"/>
      <c r="EWN462" s="200"/>
      <c r="EWP462" s="200"/>
      <c r="EWS462" s="200"/>
      <c r="EWV462" s="200"/>
      <c r="EWY462" s="200"/>
      <c r="EXE462" s="200"/>
      <c r="EXH462" s="200"/>
      <c r="EXJ462" s="200"/>
      <c r="EYQ462" s="200"/>
      <c r="EYT462" s="200"/>
      <c r="EYW462" s="200"/>
      <c r="EYZ462" s="200"/>
      <c r="EZC462" s="200"/>
      <c r="EZD462" s="200"/>
      <c r="EZE462" s="200"/>
      <c r="EZH462" s="200"/>
      <c r="EZK462" s="200"/>
      <c r="EZN462" s="200"/>
      <c r="EZQ462" s="200"/>
      <c r="EZS462" s="200"/>
      <c r="FAG462" s="200"/>
      <c r="FAH462" s="200"/>
      <c r="FAI462" s="200"/>
      <c r="FAJ462" s="200"/>
      <c r="FAK462" s="200"/>
      <c r="FAL462" s="200"/>
      <c r="FAM462" s="200"/>
      <c r="FAN462" s="200"/>
      <c r="FAO462" s="200"/>
      <c r="FAP462" s="200"/>
      <c r="FAQ462" s="200"/>
      <c r="FAR462" s="200"/>
      <c r="FAS462" s="200"/>
      <c r="FAT462" s="200"/>
      <c r="FAU462" s="200"/>
      <c r="FAV462" s="200"/>
      <c r="FAW462" s="200"/>
      <c r="FAX462" s="200"/>
      <c r="FAY462" s="200"/>
      <c r="FBE462" s="200"/>
      <c r="FBF462" s="200"/>
      <c r="FBG462" s="200"/>
      <c r="FBH462" s="200"/>
      <c r="FBI462" s="200"/>
      <c r="FBJ462" s="200"/>
      <c r="FBK462" s="200"/>
      <c r="FBM462" s="200"/>
      <c r="FBN462" s="200"/>
      <c r="FBO462" s="200"/>
      <c r="FBP462" s="200"/>
      <c r="FBQ462" s="200"/>
      <c r="FBR462" s="200"/>
      <c r="FBS462" s="200"/>
      <c r="FBT462" s="200"/>
      <c r="FBW462" s="200"/>
      <c r="FBZ462" s="200"/>
      <c r="FCC462" s="200"/>
      <c r="FCF462" s="200"/>
      <c r="FCI462" s="200"/>
      <c r="FCL462" s="200"/>
      <c r="FCU462" s="200"/>
      <c r="FCX462" s="200"/>
      <c r="FDA462" s="200"/>
      <c r="FDD462" s="200"/>
      <c r="FDM462" s="200"/>
      <c r="FDS462" s="200"/>
      <c r="FDV462" s="200"/>
      <c r="FDY462" s="200"/>
      <c r="FEB462" s="200"/>
      <c r="FEH462" s="200"/>
      <c r="FEQ462" s="200"/>
      <c r="FES462" s="200"/>
      <c r="FET462" s="200"/>
      <c r="FEV462" s="200"/>
      <c r="FEY462" s="200"/>
      <c r="FFB462" s="200"/>
      <c r="FFE462" s="200"/>
      <c r="FFH462" s="200"/>
      <c r="FFK462" s="200"/>
      <c r="FFM462" s="200"/>
      <c r="FFO462" s="200"/>
      <c r="FFR462" s="200"/>
      <c r="FFU462" s="200"/>
      <c r="FFX462" s="200"/>
      <c r="FGA462" s="200"/>
      <c r="FGD462" s="200"/>
      <c r="FGG462" s="200"/>
      <c r="FGJ462" s="200"/>
      <c r="FGL462" s="200"/>
      <c r="FGO462" s="200"/>
      <c r="FGR462" s="200"/>
      <c r="FGU462" s="200"/>
      <c r="FHA462" s="200"/>
      <c r="FHD462" s="200"/>
      <c r="FHF462" s="200"/>
      <c r="FIM462" s="200"/>
      <c r="FIP462" s="200"/>
      <c r="FIS462" s="200"/>
      <c r="FIV462" s="200"/>
      <c r="FIY462" s="200"/>
      <c r="FIZ462" s="200"/>
      <c r="FJA462" s="200"/>
      <c r="FJD462" s="200"/>
      <c r="FJG462" s="200"/>
      <c r="FJJ462" s="200"/>
      <c r="FJM462" s="200"/>
      <c r="FJO462" s="200"/>
      <c r="FKC462" s="200"/>
      <c r="FKD462" s="200"/>
      <c r="FKE462" s="200"/>
      <c r="FKF462" s="200"/>
      <c r="FKG462" s="200"/>
      <c r="FKH462" s="200"/>
      <c r="FKI462" s="200"/>
      <c r="FKJ462" s="200"/>
      <c r="FKK462" s="200"/>
      <c r="FKL462" s="200"/>
      <c r="FKM462" s="200"/>
      <c r="FKN462" s="200"/>
      <c r="FKO462" s="200"/>
      <c r="FKP462" s="200"/>
      <c r="FKQ462" s="200"/>
      <c r="FKR462" s="200"/>
      <c r="FKS462" s="200"/>
      <c r="FKT462" s="200"/>
      <c r="FKU462" s="200"/>
      <c r="FLA462" s="200"/>
      <c r="FLB462" s="200"/>
      <c r="FLC462" s="200"/>
      <c r="FLD462" s="200"/>
      <c r="FLE462" s="200"/>
      <c r="FLF462" s="200"/>
      <c r="FLG462" s="200"/>
      <c r="FLI462" s="200"/>
      <c r="FLJ462" s="200"/>
      <c r="FLK462" s="200"/>
      <c r="FLL462" s="200"/>
      <c r="FLM462" s="200"/>
      <c r="FLN462" s="200"/>
      <c r="FLO462" s="200"/>
      <c r="FLP462" s="200"/>
      <c r="FLS462" s="200"/>
      <c r="FLV462" s="200"/>
      <c r="FLY462" s="200"/>
      <c r="FMB462" s="200"/>
      <c r="FME462" s="200"/>
      <c r="FMH462" s="200"/>
      <c r="FMQ462" s="200"/>
      <c r="FMT462" s="200"/>
      <c r="FMW462" s="200"/>
      <c r="FMZ462" s="200"/>
      <c r="FNI462" s="200"/>
      <c r="FNO462" s="200"/>
      <c r="FNR462" s="200"/>
      <c r="FNU462" s="200"/>
      <c r="FNX462" s="200"/>
      <c r="FOD462" s="200"/>
      <c r="FOM462" s="200"/>
      <c r="FOO462" s="200"/>
      <c r="FOP462" s="200"/>
      <c r="FOR462" s="200"/>
      <c r="FOU462" s="200"/>
      <c r="FOX462" s="200"/>
      <c r="FPA462" s="200"/>
      <c r="FPD462" s="200"/>
      <c r="FPG462" s="200"/>
      <c r="FPI462" s="200"/>
      <c r="FPK462" s="200"/>
      <c r="FPN462" s="200"/>
      <c r="FPQ462" s="200"/>
      <c r="FPT462" s="200"/>
      <c r="FPW462" s="200"/>
      <c r="FPZ462" s="200"/>
      <c r="FQC462" s="200"/>
      <c r="FQF462" s="200"/>
      <c r="FQH462" s="200"/>
      <c r="FQK462" s="200"/>
      <c r="FQN462" s="200"/>
      <c r="FQQ462" s="200"/>
      <c r="FQW462" s="200"/>
      <c r="FQZ462" s="200"/>
      <c r="FRB462" s="200"/>
      <c r="FSI462" s="200"/>
      <c r="FSL462" s="200"/>
      <c r="FSO462" s="200"/>
      <c r="FSR462" s="200"/>
      <c r="FSU462" s="200"/>
      <c r="FSV462" s="200"/>
      <c r="FSW462" s="200"/>
      <c r="FSZ462" s="200"/>
      <c r="FTC462" s="200"/>
      <c r="FTF462" s="200"/>
      <c r="FTI462" s="200"/>
      <c r="FTK462" s="200"/>
      <c r="FTY462" s="200"/>
      <c r="FTZ462" s="200"/>
      <c r="FUA462" s="200"/>
      <c r="FUB462" s="200"/>
      <c r="FUC462" s="200"/>
      <c r="FUD462" s="200"/>
      <c r="FUE462" s="200"/>
      <c r="FUF462" s="200"/>
      <c r="FUG462" s="200"/>
      <c r="FUH462" s="200"/>
      <c r="FUI462" s="200"/>
      <c r="FUJ462" s="200"/>
      <c r="FUK462" s="200"/>
      <c r="FUL462" s="200"/>
      <c r="FUM462" s="200"/>
      <c r="FUN462" s="200"/>
      <c r="FUO462" s="200"/>
      <c r="FUP462" s="200"/>
      <c r="FUQ462" s="200"/>
      <c r="FUW462" s="200"/>
      <c r="FUX462" s="200"/>
      <c r="FUY462" s="200"/>
      <c r="FUZ462" s="200"/>
      <c r="FVA462" s="200"/>
      <c r="FVB462" s="200"/>
      <c r="FVC462" s="200"/>
      <c r="FVE462" s="200"/>
      <c r="FVF462" s="200"/>
      <c r="FVG462" s="200"/>
      <c r="FVH462" s="200"/>
      <c r="FVI462" s="200"/>
      <c r="FVJ462" s="200"/>
      <c r="FVK462" s="200"/>
      <c r="FVL462" s="200"/>
      <c r="FVO462" s="200"/>
      <c r="FVR462" s="200"/>
      <c r="FVU462" s="200"/>
      <c r="FVX462" s="200"/>
      <c r="FWA462" s="200"/>
      <c r="FWD462" s="200"/>
      <c r="FWM462" s="200"/>
      <c r="FWP462" s="200"/>
      <c r="FWS462" s="200"/>
      <c r="FWV462" s="200"/>
      <c r="FXE462" s="200"/>
      <c r="FXK462" s="200"/>
      <c r="FXN462" s="200"/>
      <c r="FXQ462" s="200"/>
      <c r="FXT462" s="200"/>
      <c r="FXZ462" s="200"/>
      <c r="FYI462" s="200"/>
      <c r="FYK462" s="200"/>
      <c r="FYL462" s="200"/>
      <c r="FYN462" s="200"/>
      <c r="FYQ462" s="200"/>
      <c r="FYT462" s="200"/>
      <c r="FYW462" s="200"/>
      <c r="FYZ462" s="200"/>
      <c r="FZC462" s="200"/>
      <c r="FZE462" s="200"/>
      <c r="FZG462" s="200"/>
      <c r="FZJ462" s="200"/>
      <c r="FZM462" s="200"/>
      <c r="FZP462" s="200"/>
      <c r="FZS462" s="200"/>
      <c r="FZV462" s="200"/>
      <c r="FZY462" s="200"/>
      <c r="GAB462" s="200"/>
      <c r="GAD462" s="200"/>
      <c r="GAG462" s="200"/>
      <c r="GAJ462" s="200"/>
      <c r="GAM462" s="200"/>
      <c r="GAS462" s="200"/>
      <c r="GAV462" s="200"/>
      <c r="GAX462" s="200"/>
      <c r="GCE462" s="200"/>
      <c r="GCH462" s="200"/>
      <c r="GCK462" s="200"/>
      <c r="GCN462" s="200"/>
      <c r="GCQ462" s="200"/>
      <c r="GCR462" s="200"/>
      <c r="GCS462" s="200"/>
      <c r="GCV462" s="200"/>
      <c r="GCY462" s="200"/>
      <c r="GDB462" s="200"/>
      <c r="GDE462" s="200"/>
      <c r="GDG462" s="200"/>
      <c r="GDU462" s="200"/>
      <c r="GDV462" s="200"/>
      <c r="GDW462" s="200"/>
      <c r="GDX462" s="200"/>
      <c r="GDY462" s="200"/>
      <c r="GDZ462" s="200"/>
      <c r="GEA462" s="200"/>
      <c r="GEB462" s="200"/>
      <c r="GEC462" s="200"/>
      <c r="GED462" s="200"/>
      <c r="GEE462" s="200"/>
      <c r="GEF462" s="200"/>
      <c r="GEG462" s="200"/>
      <c r="GEH462" s="200"/>
      <c r="GEI462" s="200"/>
      <c r="GEJ462" s="200"/>
      <c r="GEK462" s="200"/>
      <c r="GEL462" s="200"/>
      <c r="GEM462" s="200"/>
      <c r="GES462" s="200"/>
      <c r="GET462" s="200"/>
      <c r="GEU462" s="200"/>
      <c r="GEV462" s="200"/>
      <c r="GEW462" s="200"/>
      <c r="GEX462" s="200"/>
      <c r="GEY462" s="200"/>
      <c r="GFA462" s="200"/>
      <c r="GFB462" s="200"/>
      <c r="GFC462" s="200"/>
      <c r="GFD462" s="200"/>
      <c r="GFE462" s="200"/>
      <c r="GFF462" s="200"/>
      <c r="GFG462" s="200"/>
      <c r="GFH462" s="200"/>
      <c r="GFK462" s="200"/>
      <c r="GFN462" s="200"/>
      <c r="GFQ462" s="200"/>
      <c r="GFT462" s="200"/>
      <c r="GFW462" s="200"/>
      <c r="GFZ462" s="200"/>
      <c r="GGI462" s="200"/>
      <c r="GGL462" s="200"/>
      <c r="GGO462" s="200"/>
      <c r="GGR462" s="200"/>
      <c r="GHA462" s="200"/>
      <c r="GHG462" s="200"/>
      <c r="GHJ462" s="200"/>
      <c r="GHM462" s="200"/>
      <c r="GHP462" s="200"/>
      <c r="GHV462" s="200"/>
      <c r="GIE462" s="200"/>
      <c r="GIG462" s="200"/>
      <c r="GIH462" s="200"/>
      <c r="GIJ462" s="200"/>
      <c r="GIM462" s="200"/>
      <c r="GIP462" s="200"/>
      <c r="GIS462" s="200"/>
      <c r="GIV462" s="200"/>
      <c r="GIY462" s="200"/>
      <c r="GJA462" s="200"/>
      <c r="GJC462" s="200"/>
      <c r="GJF462" s="200"/>
      <c r="GJI462" s="200"/>
      <c r="GJL462" s="200"/>
      <c r="GJO462" s="200"/>
      <c r="GJR462" s="200"/>
      <c r="GJU462" s="200"/>
      <c r="GJX462" s="200"/>
      <c r="GJZ462" s="200"/>
      <c r="GKC462" s="200"/>
      <c r="GKF462" s="200"/>
      <c r="GKI462" s="200"/>
      <c r="GKO462" s="200"/>
      <c r="GKR462" s="200"/>
      <c r="GKT462" s="200"/>
      <c r="GMA462" s="200"/>
      <c r="GMD462" s="200"/>
      <c r="GMG462" s="200"/>
      <c r="GMJ462" s="200"/>
      <c r="GMM462" s="200"/>
      <c r="GMN462" s="200"/>
      <c r="GMO462" s="200"/>
      <c r="GMR462" s="200"/>
      <c r="GMU462" s="200"/>
      <c r="GMX462" s="200"/>
      <c r="GNA462" s="200"/>
      <c r="GNC462" s="200"/>
      <c r="GNQ462" s="200"/>
      <c r="GNR462" s="200"/>
      <c r="GNS462" s="200"/>
      <c r="GNT462" s="200"/>
      <c r="GNU462" s="200"/>
      <c r="GNV462" s="200"/>
      <c r="GNW462" s="200"/>
      <c r="GNX462" s="200"/>
      <c r="GNY462" s="200"/>
      <c r="GNZ462" s="200"/>
      <c r="GOA462" s="200"/>
      <c r="GOB462" s="200"/>
      <c r="GOC462" s="200"/>
      <c r="GOD462" s="200"/>
      <c r="GOE462" s="200"/>
      <c r="GOF462" s="200"/>
      <c r="GOG462" s="200"/>
      <c r="GOH462" s="200"/>
      <c r="GOI462" s="200"/>
      <c r="GOO462" s="200"/>
      <c r="GOP462" s="200"/>
      <c r="GOQ462" s="200"/>
      <c r="GOR462" s="200"/>
      <c r="GOS462" s="200"/>
      <c r="GOT462" s="200"/>
      <c r="GOU462" s="200"/>
      <c r="GOW462" s="200"/>
      <c r="GOX462" s="200"/>
      <c r="GOY462" s="200"/>
      <c r="GOZ462" s="200"/>
      <c r="GPA462" s="200"/>
      <c r="GPB462" s="200"/>
      <c r="GPC462" s="200"/>
      <c r="GPD462" s="200"/>
      <c r="GPG462" s="200"/>
      <c r="GPJ462" s="200"/>
      <c r="GPM462" s="200"/>
      <c r="GPP462" s="200"/>
      <c r="GPS462" s="200"/>
      <c r="GPV462" s="200"/>
      <c r="GQE462" s="200"/>
      <c r="GQH462" s="200"/>
      <c r="GQK462" s="200"/>
      <c r="GQN462" s="200"/>
      <c r="GQW462" s="200"/>
      <c r="GRC462" s="200"/>
      <c r="GRF462" s="200"/>
      <c r="GRI462" s="200"/>
      <c r="GRL462" s="200"/>
      <c r="GRR462" s="200"/>
      <c r="GSA462" s="200"/>
      <c r="GSC462" s="200"/>
      <c r="GSD462" s="200"/>
      <c r="GSF462" s="200"/>
      <c r="GSI462" s="200"/>
      <c r="GSL462" s="200"/>
      <c r="GSO462" s="200"/>
      <c r="GSR462" s="200"/>
      <c r="GSU462" s="200"/>
      <c r="GSW462" s="200"/>
      <c r="GSY462" s="200"/>
      <c r="GTB462" s="200"/>
      <c r="GTE462" s="200"/>
      <c r="GTH462" s="200"/>
      <c r="GTK462" s="200"/>
      <c r="GTN462" s="200"/>
      <c r="GTQ462" s="200"/>
      <c r="GTT462" s="200"/>
      <c r="GTV462" s="200"/>
      <c r="GTY462" s="200"/>
      <c r="GUB462" s="200"/>
      <c r="GUE462" s="200"/>
      <c r="GUK462" s="200"/>
      <c r="GUN462" s="200"/>
      <c r="GUP462" s="200"/>
      <c r="GVW462" s="200"/>
      <c r="GVZ462" s="200"/>
      <c r="GWC462" s="200"/>
      <c r="GWF462" s="200"/>
      <c r="GWI462" s="200"/>
      <c r="GWJ462" s="200"/>
      <c r="GWK462" s="200"/>
      <c r="GWN462" s="200"/>
      <c r="GWQ462" s="200"/>
      <c r="GWT462" s="200"/>
      <c r="GWW462" s="200"/>
      <c r="GWY462" s="200"/>
      <c r="GXM462" s="200"/>
      <c r="GXN462" s="200"/>
      <c r="GXO462" s="200"/>
      <c r="GXP462" s="200"/>
      <c r="GXQ462" s="200"/>
      <c r="GXR462" s="200"/>
      <c r="GXS462" s="200"/>
      <c r="GXT462" s="200"/>
      <c r="GXU462" s="200"/>
      <c r="GXV462" s="200"/>
      <c r="GXW462" s="200"/>
      <c r="GXX462" s="200"/>
      <c r="GXY462" s="200"/>
      <c r="GXZ462" s="200"/>
      <c r="GYA462" s="200"/>
      <c r="GYB462" s="200"/>
      <c r="GYC462" s="200"/>
      <c r="GYD462" s="200"/>
      <c r="GYE462" s="200"/>
      <c r="GYK462" s="200"/>
      <c r="GYL462" s="200"/>
      <c r="GYM462" s="200"/>
      <c r="GYN462" s="200"/>
      <c r="GYO462" s="200"/>
      <c r="GYP462" s="200"/>
      <c r="GYQ462" s="200"/>
      <c r="GYS462" s="200"/>
      <c r="GYT462" s="200"/>
      <c r="GYU462" s="200"/>
      <c r="GYV462" s="200"/>
      <c r="GYW462" s="200"/>
      <c r="GYX462" s="200"/>
      <c r="GYY462" s="200"/>
      <c r="GYZ462" s="200"/>
      <c r="GZC462" s="200"/>
      <c r="GZF462" s="200"/>
      <c r="GZI462" s="200"/>
      <c r="GZL462" s="200"/>
      <c r="GZO462" s="200"/>
      <c r="GZR462" s="200"/>
      <c r="HAA462" s="200"/>
      <c r="HAD462" s="200"/>
      <c r="HAG462" s="200"/>
      <c r="HAJ462" s="200"/>
      <c r="HAS462" s="200"/>
      <c r="HAY462" s="200"/>
      <c r="HBB462" s="200"/>
      <c r="HBE462" s="200"/>
      <c r="HBH462" s="200"/>
      <c r="HBN462" s="200"/>
      <c r="HBW462" s="200"/>
      <c r="HBY462" s="200"/>
      <c r="HBZ462" s="200"/>
      <c r="HCB462" s="200"/>
      <c r="HCE462" s="200"/>
      <c r="HCH462" s="200"/>
      <c r="HCK462" s="200"/>
      <c r="HCN462" s="200"/>
      <c r="HCQ462" s="200"/>
      <c r="HCS462" s="200"/>
      <c r="HCU462" s="200"/>
      <c r="HCX462" s="200"/>
      <c r="HDA462" s="200"/>
      <c r="HDD462" s="200"/>
      <c r="HDG462" s="200"/>
      <c r="HDJ462" s="200"/>
      <c r="HDM462" s="200"/>
      <c r="HDP462" s="200"/>
      <c r="HDR462" s="200"/>
      <c r="HDU462" s="200"/>
      <c r="HDX462" s="200"/>
      <c r="HEA462" s="200"/>
      <c r="HEG462" s="200"/>
      <c r="HEJ462" s="200"/>
      <c r="HEL462" s="200"/>
      <c r="HFS462" s="200"/>
      <c r="HFV462" s="200"/>
      <c r="HFY462" s="200"/>
      <c r="HGB462" s="200"/>
      <c r="HGE462" s="200"/>
      <c r="HGF462" s="200"/>
      <c r="HGG462" s="200"/>
      <c r="HGJ462" s="200"/>
      <c r="HGM462" s="200"/>
      <c r="HGP462" s="200"/>
      <c r="HGS462" s="200"/>
      <c r="HGU462" s="200"/>
      <c r="HHI462" s="200"/>
      <c r="HHJ462" s="200"/>
      <c r="HHK462" s="200"/>
      <c r="HHL462" s="200"/>
      <c r="HHM462" s="200"/>
      <c r="HHN462" s="200"/>
      <c r="HHO462" s="200"/>
      <c r="HHP462" s="200"/>
      <c r="HHQ462" s="200"/>
      <c r="HHR462" s="200"/>
      <c r="HHS462" s="200"/>
      <c r="HHT462" s="200"/>
      <c r="HHU462" s="200"/>
      <c r="HHV462" s="200"/>
      <c r="HHW462" s="200"/>
      <c r="HHX462" s="200"/>
      <c r="HHY462" s="200"/>
      <c r="HHZ462" s="200"/>
      <c r="HIA462" s="200"/>
      <c r="HIG462" s="200"/>
      <c r="HIH462" s="200"/>
      <c r="HII462" s="200"/>
      <c r="HIJ462" s="200"/>
      <c r="HIK462" s="200"/>
      <c r="HIL462" s="200"/>
      <c r="HIM462" s="200"/>
      <c r="HIO462" s="200"/>
      <c r="HIP462" s="200"/>
      <c r="HIQ462" s="200"/>
      <c r="HIR462" s="200"/>
      <c r="HIS462" s="200"/>
      <c r="HIT462" s="200"/>
      <c r="HIU462" s="200"/>
      <c r="HIV462" s="200"/>
      <c r="HIY462" s="200"/>
      <c r="HJB462" s="200"/>
      <c r="HJE462" s="200"/>
      <c r="HJH462" s="200"/>
      <c r="HJK462" s="200"/>
      <c r="HJN462" s="200"/>
      <c r="HJW462" s="200"/>
      <c r="HJZ462" s="200"/>
      <c r="HKC462" s="200"/>
      <c r="HKF462" s="200"/>
      <c r="HKO462" s="200"/>
      <c r="HKU462" s="200"/>
      <c r="HKX462" s="200"/>
      <c r="HLA462" s="200"/>
      <c r="HLD462" s="200"/>
      <c r="HLJ462" s="200"/>
      <c r="HLS462" s="200"/>
      <c r="HLU462" s="200"/>
      <c r="HLV462" s="200"/>
      <c r="HLX462" s="200"/>
      <c r="HMA462" s="200"/>
      <c r="HMD462" s="200"/>
      <c r="HMG462" s="200"/>
      <c r="HMJ462" s="200"/>
      <c r="HMM462" s="200"/>
      <c r="HMO462" s="200"/>
      <c r="HMQ462" s="200"/>
      <c r="HMT462" s="200"/>
      <c r="HMW462" s="200"/>
      <c r="HMZ462" s="200"/>
      <c r="HNC462" s="200"/>
      <c r="HNF462" s="200"/>
      <c r="HNI462" s="200"/>
      <c r="HNL462" s="200"/>
      <c r="HNN462" s="200"/>
      <c r="HNQ462" s="200"/>
      <c r="HNT462" s="200"/>
      <c r="HNW462" s="200"/>
      <c r="HOC462" s="200"/>
      <c r="HOF462" s="200"/>
      <c r="HOH462" s="200"/>
      <c r="HPO462" s="200"/>
      <c r="HPR462" s="200"/>
      <c r="HPU462" s="200"/>
      <c r="HPX462" s="200"/>
      <c r="HQA462" s="200"/>
      <c r="HQB462" s="200"/>
      <c r="HQC462" s="200"/>
      <c r="HQF462" s="200"/>
      <c r="HQI462" s="200"/>
      <c r="HQL462" s="200"/>
      <c r="HQO462" s="200"/>
      <c r="HQQ462" s="200"/>
      <c r="HRE462" s="200"/>
      <c r="HRF462" s="200"/>
      <c r="HRG462" s="200"/>
      <c r="HRH462" s="200"/>
      <c r="HRI462" s="200"/>
      <c r="HRJ462" s="200"/>
      <c r="HRK462" s="200"/>
      <c r="HRL462" s="200"/>
      <c r="HRM462" s="200"/>
      <c r="HRN462" s="200"/>
      <c r="HRO462" s="200"/>
      <c r="HRP462" s="200"/>
      <c r="HRQ462" s="200"/>
      <c r="HRR462" s="200"/>
      <c r="HRS462" s="200"/>
      <c r="HRT462" s="200"/>
      <c r="HRU462" s="200"/>
      <c r="HRV462" s="200"/>
      <c r="HRW462" s="200"/>
      <c r="HSC462" s="200"/>
      <c r="HSD462" s="200"/>
      <c r="HSE462" s="200"/>
      <c r="HSF462" s="200"/>
      <c r="HSG462" s="200"/>
      <c r="HSH462" s="200"/>
      <c r="HSI462" s="200"/>
      <c r="HSK462" s="200"/>
      <c r="HSL462" s="200"/>
      <c r="HSM462" s="200"/>
      <c r="HSN462" s="200"/>
      <c r="HSO462" s="200"/>
      <c r="HSP462" s="200"/>
      <c r="HSQ462" s="200"/>
      <c r="HSR462" s="200"/>
      <c r="HSU462" s="200"/>
      <c r="HSX462" s="200"/>
      <c r="HTA462" s="200"/>
      <c r="HTD462" s="200"/>
      <c r="HTG462" s="200"/>
      <c r="HTJ462" s="200"/>
      <c r="HTS462" s="200"/>
      <c r="HTV462" s="200"/>
      <c r="HTY462" s="200"/>
      <c r="HUB462" s="200"/>
      <c r="HUK462" s="200"/>
      <c r="HUQ462" s="200"/>
      <c r="HUT462" s="200"/>
      <c r="HUW462" s="200"/>
      <c r="HUZ462" s="200"/>
      <c r="HVF462" s="200"/>
      <c r="HVO462" s="200"/>
      <c r="HVQ462" s="200"/>
      <c r="HVR462" s="200"/>
      <c r="HVT462" s="200"/>
      <c r="HVW462" s="200"/>
      <c r="HVZ462" s="200"/>
      <c r="HWC462" s="200"/>
      <c r="HWF462" s="200"/>
      <c r="HWI462" s="200"/>
      <c r="HWK462" s="200"/>
      <c r="HWM462" s="200"/>
      <c r="HWP462" s="200"/>
      <c r="HWS462" s="200"/>
      <c r="HWV462" s="200"/>
      <c r="HWY462" s="200"/>
      <c r="HXB462" s="200"/>
      <c r="HXE462" s="200"/>
      <c r="HXH462" s="200"/>
      <c r="HXJ462" s="200"/>
      <c r="HXM462" s="200"/>
      <c r="HXP462" s="200"/>
      <c r="HXS462" s="200"/>
      <c r="HXY462" s="200"/>
      <c r="HYB462" s="200"/>
      <c r="HYD462" s="200"/>
      <c r="HZK462" s="200"/>
      <c r="HZN462" s="200"/>
      <c r="HZQ462" s="200"/>
      <c r="HZT462" s="200"/>
      <c r="HZW462" s="200"/>
      <c r="HZX462" s="200"/>
      <c r="HZY462" s="200"/>
      <c r="IAB462" s="200"/>
      <c r="IAE462" s="200"/>
      <c r="IAH462" s="200"/>
      <c r="IAK462" s="200"/>
      <c r="IAM462" s="200"/>
      <c r="IBA462" s="200"/>
      <c r="IBB462" s="200"/>
      <c r="IBC462" s="200"/>
      <c r="IBD462" s="200"/>
      <c r="IBE462" s="200"/>
      <c r="IBF462" s="200"/>
      <c r="IBG462" s="200"/>
      <c r="IBH462" s="200"/>
      <c r="IBI462" s="200"/>
      <c r="IBJ462" s="200"/>
      <c r="IBK462" s="200"/>
      <c r="IBL462" s="200"/>
      <c r="IBM462" s="200"/>
      <c r="IBN462" s="200"/>
      <c r="IBO462" s="200"/>
      <c r="IBP462" s="200"/>
      <c r="IBQ462" s="200"/>
      <c r="IBR462" s="200"/>
      <c r="IBS462" s="200"/>
      <c r="IBY462" s="200"/>
      <c r="IBZ462" s="200"/>
      <c r="ICA462" s="200"/>
      <c r="ICB462" s="200"/>
      <c r="ICC462" s="200"/>
      <c r="ICD462" s="200"/>
      <c r="ICE462" s="200"/>
      <c r="ICG462" s="200"/>
      <c r="ICH462" s="200"/>
      <c r="ICI462" s="200"/>
      <c r="ICJ462" s="200"/>
      <c r="ICK462" s="200"/>
      <c r="ICL462" s="200"/>
      <c r="ICM462" s="200"/>
      <c r="ICN462" s="200"/>
      <c r="ICQ462" s="200"/>
      <c r="ICT462" s="200"/>
      <c r="ICW462" s="200"/>
      <c r="ICZ462" s="200"/>
      <c r="IDC462" s="200"/>
      <c r="IDF462" s="200"/>
      <c r="IDO462" s="200"/>
      <c r="IDR462" s="200"/>
      <c r="IDU462" s="200"/>
      <c r="IDX462" s="200"/>
      <c r="IEG462" s="200"/>
      <c r="IEM462" s="200"/>
      <c r="IEP462" s="200"/>
      <c r="IES462" s="200"/>
      <c r="IEV462" s="200"/>
      <c r="IFB462" s="200"/>
      <c r="IFK462" s="200"/>
      <c r="IFM462" s="200"/>
      <c r="IFN462" s="200"/>
      <c r="IFP462" s="200"/>
      <c r="IFS462" s="200"/>
      <c r="IFV462" s="200"/>
      <c r="IFY462" s="200"/>
      <c r="IGB462" s="200"/>
      <c r="IGE462" s="200"/>
      <c r="IGG462" s="200"/>
      <c r="IGI462" s="200"/>
      <c r="IGL462" s="200"/>
      <c r="IGO462" s="200"/>
      <c r="IGR462" s="200"/>
      <c r="IGU462" s="200"/>
      <c r="IGX462" s="200"/>
      <c r="IHA462" s="200"/>
      <c r="IHD462" s="200"/>
      <c r="IHF462" s="200"/>
      <c r="IHI462" s="200"/>
      <c r="IHL462" s="200"/>
      <c r="IHO462" s="200"/>
      <c r="IHU462" s="200"/>
      <c r="IHX462" s="200"/>
      <c r="IHZ462" s="200"/>
      <c r="IJG462" s="200"/>
      <c r="IJJ462" s="200"/>
      <c r="IJM462" s="200"/>
      <c r="IJP462" s="200"/>
      <c r="IJS462" s="200"/>
      <c r="IJT462" s="200"/>
      <c r="IJU462" s="200"/>
      <c r="IJX462" s="200"/>
      <c r="IKA462" s="200"/>
      <c r="IKD462" s="200"/>
      <c r="IKG462" s="200"/>
      <c r="IKI462" s="200"/>
      <c r="IKW462" s="200"/>
      <c r="IKX462" s="200"/>
      <c r="IKY462" s="200"/>
      <c r="IKZ462" s="200"/>
      <c r="ILA462" s="200"/>
      <c r="ILB462" s="200"/>
      <c r="ILC462" s="200"/>
      <c r="ILD462" s="200"/>
      <c r="ILE462" s="200"/>
      <c r="ILF462" s="200"/>
      <c r="ILG462" s="200"/>
      <c r="ILH462" s="200"/>
      <c r="ILI462" s="200"/>
      <c r="ILJ462" s="200"/>
      <c r="ILK462" s="200"/>
      <c r="ILL462" s="200"/>
      <c r="ILM462" s="200"/>
      <c r="ILN462" s="200"/>
      <c r="ILO462" s="200"/>
      <c r="ILU462" s="200"/>
      <c r="ILV462" s="200"/>
      <c r="ILW462" s="200"/>
      <c r="ILX462" s="200"/>
      <c r="ILY462" s="200"/>
      <c r="ILZ462" s="200"/>
      <c r="IMA462" s="200"/>
      <c r="IMC462" s="200"/>
      <c r="IMD462" s="200"/>
      <c r="IME462" s="200"/>
      <c r="IMF462" s="200"/>
      <c r="IMG462" s="200"/>
      <c r="IMH462" s="200"/>
      <c r="IMI462" s="200"/>
      <c r="IMJ462" s="200"/>
      <c r="IMM462" s="200"/>
      <c r="IMP462" s="200"/>
      <c r="IMS462" s="200"/>
      <c r="IMV462" s="200"/>
      <c r="IMY462" s="200"/>
      <c r="INB462" s="200"/>
      <c r="INK462" s="200"/>
      <c r="INN462" s="200"/>
      <c r="INQ462" s="200"/>
      <c r="INT462" s="200"/>
      <c r="IOC462" s="200"/>
      <c r="IOI462" s="200"/>
      <c r="IOL462" s="200"/>
      <c r="IOO462" s="200"/>
      <c r="IOR462" s="200"/>
      <c r="IOX462" s="200"/>
      <c r="IPG462" s="200"/>
      <c r="IPI462" s="200"/>
      <c r="IPJ462" s="200"/>
      <c r="IPL462" s="200"/>
      <c r="IPO462" s="200"/>
      <c r="IPR462" s="200"/>
      <c r="IPU462" s="200"/>
      <c r="IPX462" s="200"/>
      <c r="IQA462" s="200"/>
      <c r="IQC462" s="200"/>
      <c r="IQE462" s="200"/>
      <c r="IQH462" s="200"/>
      <c r="IQK462" s="200"/>
      <c r="IQN462" s="200"/>
      <c r="IQQ462" s="200"/>
      <c r="IQT462" s="200"/>
      <c r="IQW462" s="200"/>
      <c r="IQZ462" s="200"/>
      <c r="IRB462" s="200"/>
      <c r="IRE462" s="200"/>
      <c r="IRH462" s="200"/>
      <c r="IRK462" s="200"/>
      <c r="IRQ462" s="200"/>
      <c r="IRT462" s="200"/>
      <c r="IRV462" s="200"/>
      <c r="ITC462" s="200"/>
      <c r="ITF462" s="200"/>
      <c r="ITI462" s="200"/>
      <c r="ITL462" s="200"/>
      <c r="ITO462" s="200"/>
      <c r="ITP462" s="200"/>
      <c r="ITQ462" s="200"/>
      <c r="ITT462" s="200"/>
      <c r="ITW462" s="200"/>
      <c r="ITZ462" s="200"/>
      <c r="IUC462" s="200"/>
      <c r="IUE462" s="200"/>
      <c r="IUS462" s="200"/>
      <c r="IUT462" s="200"/>
      <c r="IUU462" s="200"/>
      <c r="IUV462" s="200"/>
      <c r="IUW462" s="200"/>
      <c r="IUX462" s="200"/>
      <c r="IUY462" s="200"/>
      <c r="IUZ462" s="200"/>
      <c r="IVA462" s="200"/>
      <c r="IVB462" s="200"/>
      <c r="IVC462" s="200"/>
      <c r="IVD462" s="200"/>
      <c r="IVE462" s="200"/>
      <c r="IVF462" s="200"/>
      <c r="IVG462" s="200"/>
      <c r="IVH462" s="200"/>
      <c r="IVI462" s="200"/>
      <c r="IVJ462" s="200"/>
      <c r="IVK462" s="200"/>
      <c r="IVQ462" s="200"/>
      <c r="IVR462" s="200"/>
      <c r="IVS462" s="200"/>
      <c r="IVT462" s="200"/>
      <c r="IVU462" s="200"/>
      <c r="IVV462" s="200"/>
      <c r="IVW462" s="200"/>
      <c r="IVY462" s="200"/>
      <c r="IVZ462" s="200"/>
      <c r="IWA462" s="200"/>
      <c r="IWB462" s="200"/>
      <c r="IWC462" s="200"/>
      <c r="IWD462" s="200"/>
      <c r="IWE462" s="200"/>
      <c r="IWF462" s="200"/>
      <c r="IWI462" s="200"/>
      <c r="IWL462" s="200"/>
      <c r="IWO462" s="200"/>
      <c r="IWR462" s="200"/>
      <c r="IWU462" s="200"/>
      <c r="IWX462" s="200"/>
      <c r="IXG462" s="200"/>
      <c r="IXJ462" s="200"/>
      <c r="IXM462" s="200"/>
      <c r="IXP462" s="200"/>
      <c r="IXY462" s="200"/>
      <c r="IYE462" s="200"/>
      <c r="IYH462" s="200"/>
      <c r="IYK462" s="200"/>
      <c r="IYN462" s="200"/>
      <c r="IYT462" s="200"/>
      <c r="IZC462" s="200"/>
      <c r="IZE462" s="200"/>
      <c r="IZF462" s="200"/>
      <c r="IZH462" s="200"/>
      <c r="IZK462" s="200"/>
      <c r="IZN462" s="200"/>
      <c r="IZQ462" s="200"/>
      <c r="IZT462" s="200"/>
      <c r="IZW462" s="200"/>
      <c r="IZY462" s="200"/>
      <c r="JAA462" s="200"/>
      <c r="JAD462" s="200"/>
      <c r="JAG462" s="200"/>
      <c r="JAJ462" s="200"/>
      <c r="JAM462" s="200"/>
      <c r="JAP462" s="200"/>
      <c r="JAS462" s="200"/>
      <c r="JAV462" s="200"/>
      <c r="JAX462" s="200"/>
      <c r="JBA462" s="200"/>
      <c r="JBD462" s="200"/>
      <c r="JBG462" s="200"/>
      <c r="JBM462" s="200"/>
      <c r="JBP462" s="200"/>
      <c r="JBR462" s="200"/>
      <c r="JCY462" s="200"/>
      <c r="JDB462" s="200"/>
      <c r="JDE462" s="200"/>
      <c r="JDH462" s="200"/>
      <c r="JDK462" s="200"/>
      <c r="JDL462" s="200"/>
      <c r="JDM462" s="200"/>
      <c r="JDP462" s="200"/>
      <c r="JDS462" s="200"/>
      <c r="JDV462" s="200"/>
      <c r="JDY462" s="200"/>
      <c r="JEA462" s="200"/>
      <c r="JEO462" s="200"/>
      <c r="JEP462" s="200"/>
      <c r="JEQ462" s="200"/>
      <c r="JER462" s="200"/>
      <c r="JES462" s="200"/>
      <c r="JET462" s="200"/>
      <c r="JEU462" s="200"/>
      <c r="JEV462" s="200"/>
      <c r="JEW462" s="200"/>
      <c r="JEX462" s="200"/>
      <c r="JEY462" s="200"/>
      <c r="JEZ462" s="200"/>
      <c r="JFA462" s="200"/>
      <c r="JFB462" s="200"/>
      <c r="JFC462" s="200"/>
      <c r="JFD462" s="200"/>
      <c r="JFE462" s="200"/>
      <c r="JFF462" s="200"/>
      <c r="JFG462" s="200"/>
      <c r="JFM462" s="200"/>
      <c r="JFN462" s="200"/>
      <c r="JFO462" s="200"/>
      <c r="JFP462" s="200"/>
      <c r="JFQ462" s="200"/>
      <c r="JFR462" s="200"/>
      <c r="JFS462" s="200"/>
      <c r="JFU462" s="200"/>
      <c r="JFV462" s="200"/>
      <c r="JFW462" s="200"/>
      <c r="JFX462" s="200"/>
      <c r="JFY462" s="200"/>
      <c r="JFZ462" s="200"/>
      <c r="JGA462" s="200"/>
      <c r="JGB462" s="200"/>
      <c r="JGE462" s="200"/>
      <c r="JGH462" s="200"/>
      <c r="JGK462" s="200"/>
      <c r="JGN462" s="200"/>
      <c r="JGQ462" s="200"/>
      <c r="JGT462" s="200"/>
      <c r="JHC462" s="200"/>
      <c r="JHF462" s="200"/>
      <c r="JHI462" s="200"/>
      <c r="JHL462" s="200"/>
      <c r="JHU462" s="200"/>
      <c r="JIA462" s="200"/>
      <c r="JID462" s="200"/>
      <c r="JIG462" s="200"/>
      <c r="JIJ462" s="200"/>
      <c r="JIP462" s="200"/>
      <c r="JIY462" s="200"/>
      <c r="JJA462" s="200"/>
      <c r="JJB462" s="200"/>
      <c r="JJD462" s="200"/>
      <c r="JJG462" s="200"/>
      <c r="JJJ462" s="200"/>
      <c r="JJM462" s="200"/>
      <c r="JJP462" s="200"/>
      <c r="JJS462" s="200"/>
      <c r="JJU462" s="200"/>
      <c r="JJW462" s="200"/>
      <c r="JJZ462" s="200"/>
      <c r="JKC462" s="200"/>
      <c r="JKF462" s="200"/>
      <c r="JKI462" s="200"/>
      <c r="JKL462" s="200"/>
      <c r="JKO462" s="200"/>
      <c r="JKR462" s="200"/>
      <c r="JKT462" s="200"/>
      <c r="JKW462" s="200"/>
      <c r="JKZ462" s="200"/>
      <c r="JLC462" s="200"/>
      <c r="JLI462" s="200"/>
      <c r="JLL462" s="200"/>
      <c r="JLN462" s="200"/>
      <c r="JMU462" s="200"/>
      <c r="JMX462" s="200"/>
      <c r="JNA462" s="200"/>
      <c r="JND462" s="200"/>
      <c r="JNG462" s="200"/>
      <c r="JNH462" s="200"/>
      <c r="JNI462" s="200"/>
      <c r="JNL462" s="200"/>
      <c r="JNO462" s="200"/>
      <c r="JNR462" s="200"/>
      <c r="JNU462" s="200"/>
      <c r="JNW462" s="200"/>
      <c r="JOK462" s="200"/>
      <c r="JOL462" s="200"/>
      <c r="JOM462" s="200"/>
      <c r="JON462" s="200"/>
      <c r="JOO462" s="200"/>
      <c r="JOP462" s="200"/>
      <c r="JOQ462" s="200"/>
      <c r="JOR462" s="200"/>
      <c r="JOS462" s="200"/>
      <c r="JOT462" s="200"/>
      <c r="JOU462" s="200"/>
      <c r="JOV462" s="200"/>
      <c r="JOW462" s="200"/>
      <c r="JOX462" s="200"/>
      <c r="JOY462" s="200"/>
      <c r="JOZ462" s="200"/>
      <c r="JPA462" s="200"/>
      <c r="JPB462" s="200"/>
      <c r="JPC462" s="200"/>
      <c r="JPI462" s="200"/>
      <c r="JPJ462" s="200"/>
      <c r="JPK462" s="200"/>
      <c r="JPL462" s="200"/>
      <c r="JPM462" s="200"/>
      <c r="JPN462" s="200"/>
      <c r="JPO462" s="200"/>
      <c r="JPQ462" s="200"/>
      <c r="JPR462" s="200"/>
      <c r="JPS462" s="200"/>
      <c r="JPT462" s="200"/>
      <c r="JPU462" s="200"/>
      <c r="JPV462" s="200"/>
      <c r="JPW462" s="200"/>
      <c r="JPX462" s="200"/>
      <c r="JQA462" s="200"/>
      <c r="JQD462" s="200"/>
      <c r="JQG462" s="200"/>
      <c r="JQJ462" s="200"/>
      <c r="JQM462" s="200"/>
      <c r="JQP462" s="200"/>
      <c r="JQY462" s="200"/>
      <c r="JRB462" s="200"/>
      <c r="JRE462" s="200"/>
      <c r="JRH462" s="200"/>
      <c r="JRQ462" s="200"/>
      <c r="JRW462" s="200"/>
      <c r="JRZ462" s="200"/>
      <c r="JSC462" s="200"/>
      <c r="JSF462" s="200"/>
      <c r="JSL462" s="200"/>
      <c r="JSU462" s="200"/>
      <c r="JSW462" s="200"/>
      <c r="JSX462" s="200"/>
      <c r="JSZ462" s="200"/>
      <c r="JTC462" s="200"/>
      <c r="JTF462" s="200"/>
      <c r="JTI462" s="200"/>
      <c r="JTL462" s="200"/>
      <c r="JTO462" s="200"/>
      <c r="JTQ462" s="200"/>
      <c r="JTS462" s="200"/>
      <c r="JTV462" s="200"/>
      <c r="JTY462" s="200"/>
      <c r="JUB462" s="200"/>
      <c r="JUE462" s="200"/>
      <c r="JUH462" s="200"/>
      <c r="JUK462" s="200"/>
      <c r="JUN462" s="200"/>
      <c r="JUP462" s="200"/>
      <c r="JUS462" s="200"/>
      <c r="JUV462" s="200"/>
      <c r="JUY462" s="200"/>
      <c r="JVE462" s="200"/>
      <c r="JVH462" s="200"/>
      <c r="JVJ462" s="200"/>
      <c r="JWQ462" s="200"/>
      <c r="JWT462" s="200"/>
      <c r="JWW462" s="200"/>
      <c r="JWZ462" s="200"/>
      <c r="JXC462" s="200"/>
      <c r="JXD462" s="200"/>
      <c r="JXE462" s="200"/>
      <c r="JXH462" s="200"/>
      <c r="JXK462" s="200"/>
      <c r="JXN462" s="200"/>
      <c r="JXQ462" s="200"/>
      <c r="JXS462" s="200"/>
      <c r="JYG462" s="200"/>
      <c r="JYH462" s="200"/>
      <c r="JYI462" s="200"/>
      <c r="JYJ462" s="200"/>
      <c r="JYK462" s="200"/>
      <c r="JYL462" s="200"/>
      <c r="JYM462" s="200"/>
      <c r="JYN462" s="200"/>
      <c r="JYO462" s="200"/>
      <c r="JYP462" s="200"/>
      <c r="JYQ462" s="200"/>
      <c r="JYR462" s="200"/>
      <c r="JYS462" s="200"/>
      <c r="JYT462" s="200"/>
      <c r="JYU462" s="200"/>
      <c r="JYV462" s="200"/>
      <c r="JYW462" s="200"/>
      <c r="JYX462" s="200"/>
      <c r="JYY462" s="200"/>
      <c r="JZE462" s="200"/>
      <c r="JZF462" s="200"/>
      <c r="JZG462" s="200"/>
      <c r="JZH462" s="200"/>
      <c r="JZI462" s="200"/>
      <c r="JZJ462" s="200"/>
      <c r="JZK462" s="200"/>
      <c r="JZM462" s="200"/>
      <c r="JZN462" s="200"/>
      <c r="JZO462" s="200"/>
      <c r="JZP462" s="200"/>
      <c r="JZQ462" s="200"/>
      <c r="JZR462" s="200"/>
      <c r="JZS462" s="200"/>
      <c r="JZT462" s="200"/>
      <c r="JZW462" s="200"/>
      <c r="JZZ462" s="200"/>
      <c r="KAC462" s="200"/>
      <c r="KAF462" s="200"/>
      <c r="KAI462" s="200"/>
      <c r="KAL462" s="200"/>
      <c r="KAU462" s="200"/>
      <c r="KAX462" s="200"/>
      <c r="KBA462" s="200"/>
      <c r="KBD462" s="200"/>
      <c r="KBM462" s="200"/>
      <c r="KBS462" s="200"/>
      <c r="KBV462" s="200"/>
      <c r="KBY462" s="200"/>
      <c r="KCB462" s="200"/>
      <c r="KCH462" s="200"/>
      <c r="KCQ462" s="200"/>
      <c r="KCS462" s="200"/>
      <c r="KCT462" s="200"/>
      <c r="KCV462" s="200"/>
      <c r="KCY462" s="200"/>
      <c r="KDB462" s="200"/>
      <c r="KDE462" s="200"/>
      <c r="KDH462" s="200"/>
      <c r="KDK462" s="200"/>
      <c r="KDM462" s="200"/>
      <c r="KDO462" s="200"/>
      <c r="KDR462" s="200"/>
      <c r="KDU462" s="200"/>
      <c r="KDX462" s="200"/>
      <c r="KEA462" s="200"/>
      <c r="KED462" s="200"/>
      <c r="KEG462" s="200"/>
      <c r="KEJ462" s="200"/>
      <c r="KEL462" s="200"/>
      <c r="KEO462" s="200"/>
      <c r="KER462" s="200"/>
      <c r="KEU462" s="200"/>
      <c r="KFA462" s="200"/>
      <c r="KFD462" s="200"/>
      <c r="KFF462" s="200"/>
      <c r="KGM462" s="200"/>
      <c r="KGP462" s="200"/>
      <c r="KGS462" s="200"/>
      <c r="KGV462" s="200"/>
      <c r="KGY462" s="200"/>
      <c r="KGZ462" s="200"/>
      <c r="KHA462" s="200"/>
      <c r="KHD462" s="200"/>
      <c r="KHG462" s="200"/>
      <c r="KHJ462" s="200"/>
      <c r="KHM462" s="200"/>
      <c r="KHO462" s="200"/>
      <c r="KIC462" s="200"/>
      <c r="KID462" s="200"/>
      <c r="KIE462" s="200"/>
      <c r="KIF462" s="200"/>
      <c r="KIG462" s="200"/>
      <c r="KIH462" s="200"/>
      <c r="KII462" s="200"/>
      <c r="KIJ462" s="200"/>
      <c r="KIK462" s="200"/>
      <c r="KIL462" s="200"/>
      <c r="KIM462" s="200"/>
      <c r="KIN462" s="200"/>
      <c r="KIO462" s="200"/>
      <c r="KIP462" s="200"/>
      <c r="KIQ462" s="200"/>
      <c r="KIR462" s="200"/>
      <c r="KIS462" s="200"/>
      <c r="KIT462" s="200"/>
      <c r="KIU462" s="200"/>
      <c r="KJA462" s="200"/>
      <c r="KJB462" s="200"/>
      <c r="KJC462" s="200"/>
      <c r="KJD462" s="200"/>
      <c r="KJE462" s="200"/>
      <c r="KJF462" s="200"/>
      <c r="KJG462" s="200"/>
      <c r="KJI462" s="200"/>
      <c r="KJJ462" s="200"/>
      <c r="KJK462" s="200"/>
      <c r="KJL462" s="200"/>
      <c r="KJM462" s="200"/>
      <c r="KJN462" s="200"/>
      <c r="KJO462" s="200"/>
      <c r="KJP462" s="200"/>
      <c r="KJS462" s="200"/>
      <c r="KJV462" s="200"/>
      <c r="KJY462" s="200"/>
      <c r="KKB462" s="200"/>
      <c r="KKE462" s="200"/>
      <c r="KKH462" s="200"/>
      <c r="KKQ462" s="200"/>
      <c r="KKT462" s="200"/>
      <c r="KKW462" s="200"/>
      <c r="KKZ462" s="200"/>
      <c r="KLI462" s="200"/>
      <c r="KLO462" s="200"/>
      <c r="KLR462" s="200"/>
      <c r="KLU462" s="200"/>
      <c r="KLX462" s="200"/>
      <c r="KMD462" s="200"/>
      <c r="KMM462" s="200"/>
      <c r="KMO462" s="200"/>
      <c r="KMP462" s="200"/>
      <c r="KMR462" s="200"/>
      <c r="KMU462" s="200"/>
      <c r="KMX462" s="200"/>
      <c r="KNA462" s="200"/>
      <c r="KND462" s="200"/>
      <c r="KNG462" s="200"/>
      <c r="KNI462" s="200"/>
      <c r="KNK462" s="200"/>
      <c r="KNN462" s="200"/>
      <c r="KNQ462" s="200"/>
      <c r="KNT462" s="200"/>
      <c r="KNW462" s="200"/>
      <c r="KNZ462" s="200"/>
      <c r="KOC462" s="200"/>
      <c r="KOF462" s="200"/>
      <c r="KOH462" s="200"/>
      <c r="KOK462" s="200"/>
      <c r="KON462" s="200"/>
      <c r="KOQ462" s="200"/>
      <c r="KOW462" s="200"/>
      <c r="KOZ462" s="200"/>
      <c r="KPB462" s="200"/>
      <c r="KQI462" s="200"/>
      <c r="KQL462" s="200"/>
      <c r="KQO462" s="200"/>
      <c r="KQR462" s="200"/>
      <c r="KQU462" s="200"/>
      <c r="KQV462" s="200"/>
      <c r="KQW462" s="200"/>
      <c r="KQZ462" s="200"/>
      <c r="KRC462" s="200"/>
      <c r="KRF462" s="200"/>
      <c r="KRI462" s="200"/>
      <c r="KRK462" s="200"/>
      <c r="KRY462" s="200"/>
      <c r="KRZ462" s="200"/>
      <c r="KSA462" s="200"/>
      <c r="KSB462" s="200"/>
      <c r="KSC462" s="200"/>
      <c r="KSD462" s="200"/>
      <c r="KSE462" s="200"/>
      <c r="KSF462" s="200"/>
      <c r="KSG462" s="200"/>
      <c r="KSH462" s="200"/>
      <c r="KSI462" s="200"/>
      <c r="KSJ462" s="200"/>
      <c r="KSK462" s="200"/>
      <c r="KSL462" s="200"/>
      <c r="KSM462" s="200"/>
      <c r="KSN462" s="200"/>
      <c r="KSO462" s="200"/>
      <c r="KSP462" s="200"/>
      <c r="KSQ462" s="200"/>
      <c r="KSW462" s="200"/>
      <c r="KSX462" s="200"/>
      <c r="KSY462" s="200"/>
      <c r="KSZ462" s="200"/>
      <c r="KTA462" s="200"/>
      <c r="KTB462" s="200"/>
      <c r="KTC462" s="200"/>
      <c r="KTE462" s="200"/>
      <c r="KTF462" s="200"/>
      <c r="KTG462" s="200"/>
      <c r="KTH462" s="200"/>
      <c r="KTI462" s="200"/>
      <c r="KTJ462" s="200"/>
      <c r="KTK462" s="200"/>
      <c r="KTL462" s="200"/>
      <c r="KTO462" s="200"/>
      <c r="KTR462" s="200"/>
      <c r="KTU462" s="200"/>
      <c r="KTX462" s="200"/>
      <c r="KUA462" s="200"/>
      <c r="KUD462" s="200"/>
      <c r="KUM462" s="200"/>
      <c r="KUP462" s="200"/>
      <c r="KUS462" s="200"/>
      <c r="KUV462" s="200"/>
      <c r="KVE462" s="200"/>
      <c r="KVK462" s="200"/>
      <c r="KVN462" s="200"/>
      <c r="KVQ462" s="200"/>
      <c r="KVT462" s="200"/>
      <c r="KVZ462" s="200"/>
      <c r="KWI462" s="200"/>
      <c r="KWK462" s="200"/>
      <c r="KWL462" s="200"/>
      <c r="KWN462" s="200"/>
      <c r="KWQ462" s="200"/>
      <c r="KWT462" s="200"/>
      <c r="KWW462" s="200"/>
      <c r="KWZ462" s="200"/>
      <c r="KXC462" s="200"/>
      <c r="KXE462" s="200"/>
      <c r="KXG462" s="200"/>
      <c r="KXJ462" s="200"/>
      <c r="KXM462" s="200"/>
      <c r="KXP462" s="200"/>
      <c r="KXS462" s="200"/>
      <c r="KXV462" s="200"/>
      <c r="KXY462" s="200"/>
      <c r="KYB462" s="200"/>
      <c r="KYD462" s="200"/>
      <c r="KYG462" s="200"/>
      <c r="KYJ462" s="200"/>
      <c r="KYM462" s="200"/>
      <c r="KYS462" s="200"/>
      <c r="KYV462" s="200"/>
      <c r="KYX462" s="200"/>
      <c r="LAE462" s="200"/>
      <c r="LAH462" s="200"/>
      <c r="LAK462" s="200"/>
      <c r="LAN462" s="200"/>
      <c r="LAQ462" s="200"/>
      <c r="LAR462" s="200"/>
      <c r="LAS462" s="200"/>
      <c r="LAV462" s="200"/>
      <c r="LAY462" s="200"/>
      <c r="LBB462" s="200"/>
      <c r="LBE462" s="200"/>
      <c r="LBG462" s="200"/>
      <c r="LBU462" s="200"/>
      <c r="LBV462" s="200"/>
      <c r="LBW462" s="200"/>
      <c r="LBX462" s="200"/>
      <c r="LBY462" s="200"/>
      <c r="LBZ462" s="200"/>
      <c r="LCA462" s="200"/>
      <c r="LCB462" s="200"/>
      <c r="LCC462" s="200"/>
      <c r="LCD462" s="200"/>
      <c r="LCE462" s="200"/>
      <c r="LCF462" s="200"/>
      <c r="LCG462" s="200"/>
      <c r="LCH462" s="200"/>
      <c r="LCI462" s="200"/>
      <c r="LCJ462" s="200"/>
      <c r="LCK462" s="200"/>
      <c r="LCL462" s="200"/>
      <c r="LCM462" s="200"/>
      <c r="LCS462" s="200"/>
      <c r="LCT462" s="200"/>
      <c r="LCU462" s="200"/>
      <c r="LCV462" s="200"/>
      <c r="LCW462" s="200"/>
      <c r="LCX462" s="200"/>
      <c r="LCY462" s="200"/>
      <c r="LDA462" s="200"/>
      <c r="LDB462" s="200"/>
      <c r="LDC462" s="200"/>
      <c r="LDD462" s="200"/>
      <c r="LDE462" s="200"/>
      <c r="LDF462" s="200"/>
      <c r="LDG462" s="200"/>
      <c r="LDH462" s="200"/>
      <c r="LDK462" s="200"/>
      <c r="LDN462" s="200"/>
      <c r="LDQ462" s="200"/>
      <c r="LDT462" s="200"/>
      <c r="LDW462" s="200"/>
      <c r="LDZ462" s="200"/>
      <c r="LEI462" s="200"/>
      <c r="LEL462" s="200"/>
      <c r="LEO462" s="200"/>
      <c r="LER462" s="200"/>
      <c r="LFA462" s="200"/>
      <c r="LFG462" s="200"/>
      <c r="LFJ462" s="200"/>
      <c r="LFM462" s="200"/>
      <c r="LFP462" s="200"/>
      <c r="LFV462" s="200"/>
      <c r="LGE462" s="200"/>
      <c r="LGG462" s="200"/>
      <c r="LGH462" s="200"/>
      <c r="LGJ462" s="200"/>
      <c r="LGM462" s="200"/>
      <c r="LGP462" s="200"/>
      <c r="LGS462" s="200"/>
      <c r="LGV462" s="200"/>
      <c r="LGY462" s="200"/>
      <c r="LHA462" s="200"/>
      <c r="LHC462" s="200"/>
      <c r="LHF462" s="200"/>
      <c r="LHI462" s="200"/>
      <c r="LHL462" s="200"/>
      <c r="LHO462" s="200"/>
      <c r="LHR462" s="200"/>
      <c r="LHU462" s="200"/>
      <c r="LHX462" s="200"/>
      <c r="LHZ462" s="200"/>
      <c r="LIC462" s="200"/>
      <c r="LIF462" s="200"/>
      <c r="LII462" s="200"/>
      <c r="LIO462" s="200"/>
      <c r="LIR462" s="200"/>
      <c r="LIT462" s="200"/>
      <c r="LKA462" s="200"/>
      <c r="LKD462" s="200"/>
      <c r="LKG462" s="200"/>
      <c r="LKJ462" s="200"/>
      <c r="LKM462" s="200"/>
      <c r="LKN462" s="200"/>
      <c r="LKO462" s="200"/>
      <c r="LKR462" s="200"/>
      <c r="LKU462" s="200"/>
      <c r="LKX462" s="200"/>
      <c r="LLA462" s="200"/>
      <c r="LLC462" s="200"/>
      <c r="LLQ462" s="200"/>
      <c r="LLR462" s="200"/>
      <c r="LLS462" s="200"/>
      <c r="LLT462" s="200"/>
      <c r="LLU462" s="200"/>
      <c r="LLV462" s="200"/>
      <c r="LLW462" s="200"/>
      <c r="LLX462" s="200"/>
      <c r="LLY462" s="200"/>
      <c r="LLZ462" s="200"/>
      <c r="LMA462" s="200"/>
      <c r="LMB462" s="200"/>
      <c r="LMC462" s="200"/>
      <c r="LMD462" s="200"/>
      <c r="LME462" s="200"/>
      <c r="LMF462" s="200"/>
      <c r="LMG462" s="200"/>
      <c r="LMH462" s="200"/>
      <c r="LMI462" s="200"/>
      <c r="LMO462" s="200"/>
      <c r="LMP462" s="200"/>
      <c r="LMQ462" s="200"/>
      <c r="LMR462" s="200"/>
      <c r="LMS462" s="200"/>
      <c r="LMT462" s="200"/>
      <c r="LMU462" s="200"/>
      <c r="LMW462" s="200"/>
      <c r="LMX462" s="200"/>
      <c r="LMY462" s="200"/>
      <c r="LMZ462" s="200"/>
      <c r="LNA462" s="200"/>
      <c r="LNB462" s="200"/>
      <c r="LNC462" s="200"/>
      <c r="LND462" s="200"/>
      <c r="LNG462" s="200"/>
      <c r="LNJ462" s="200"/>
      <c r="LNM462" s="200"/>
      <c r="LNP462" s="200"/>
      <c r="LNS462" s="200"/>
      <c r="LNV462" s="200"/>
      <c r="LOE462" s="200"/>
      <c r="LOH462" s="200"/>
      <c r="LOK462" s="200"/>
      <c r="LON462" s="200"/>
      <c r="LOW462" s="200"/>
      <c r="LPC462" s="200"/>
      <c r="LPF462" s="200"/>
      <c r="LPI462" s="200"/>
      <c r="LPL462" s="200"/>
      <c r="LPR462" s="200"/>
      <c r="LQA462" s="200"/>
      <c r="LQC462" s="200"/>
      <c r="LQD462" s="200"/>
      <c r="LQF462" s="200"/>
      <c r="LQI462" s="200"/>
      <c r="LQL462" s="200"/>
      <c r="LQO462" s="200"/>
      <c r="LQR462" s="200"/>
      <c r="LQU462" s="200"/>
      <c r="LQW462" s="200"/>
      <c r="LQY462" s="200"/>
      <c r="LRB462" s="200"/>
      <c r="LRE462" s="200"/>
      <c r="LRH462" s="200"/>
      <c r="LRK462" s="200"/>
      <c r="LRN462" s="200"/>
      <c r="LRQ462" s="200"/>
      <c r="LRT462" s="200"/>
      <c r="LRV462" s="200"/>
      <c r="LRY462" s="200"/>
      <c r="LSB462" s="200"/>
      <c r="LSE462" s="200"/>
      <c r="LSK462" s="200"/>
      <c r="LSN462" s="200"/>
      <c r="LSP462" s="200"/>
      <c r="LTW462" s="200"/>
      <c r="LTZ462" s="200"/>
      <c r="LUC462" s="200"/>
      <c r="LUF462" s="200"/>
      <c r="LUI462" s="200"/>
      <c r="LUJ462" s="200"/>
      <c r="LUK462" s="200"/>
      <c r="LUN462" s="200"/>
      <c r="LUQ462" s="200"/>
      <c r="LUT462" s="200"/>
      <c r="LUW462" s="200"/>
      <c r="LUY462" s="200"/>
      <c r="LVM462" s="200"/>
      <c r="LVN462" s="200"/>
      <c r="LVO462" s="200"/>
      <c r="LVP462" s="200"/>
      <c r="LVQ462" s="200"/>
      <c r="LVR462" s="200"/>
      <c r="LVS462" s="200"/>
      <c r="LVT462" s="200"/>
      <c r="LVU462" s="200"/>
      <c r="LVV462" s="200"/>
      <c r="LVW462" s="200"/>
      <c r="LVX462" s="200"/>
      <c r="LVY462" s="200"/>
      <c r="LVZ462" s="200"/>
      <c r="LWA462" s="200"/>
      <c r="LWB462" s="200"/>
      <c r="LWC462" s="200"/>
      <c r="LWD462" s="200"/>
      <c r="LWE462" s="200"/>
      <c r="LWK462" s="200"/>
      <c r="LWL462" s="200"/>
      <c r="LWM462" s="200"/>
      <c r="LWN462" s="200"/>
      <c r="LWO462" s="200"/>
      <c r="LWP462" s="200"/>
      <c r="LWQ462" s="200"/>
      <c r="LWS462" s="200"/>
      <c r="LWT462" s="200"/>
      <c r="LWU462" s="200"/>
      <c r="LWV462" s="200"/>
      <c r="LWW462" s="200"/>
      <c r="LWX462" s="200"/>
      <c r="LWY462" s="200"/>
      <c r="LWZ462" s="200"/>
      <c r="LXC462" s="200"/>
      <c r="LXF462" s="200"/>
      <c r="LXI462" s="200"/>
      <c r="LXL462" s="200"/>
      <c r="LXO462" s="200"/>
      <c r="LXR462" s="200"/>
      <c r="LYA462" s="200"/>
      <c r="LYD462" s="200"/>
      <c r="LYG462" s="200"/>
      <c r="LYJ462" s="200"/>
      <c r="LYS462" s="200"/>
      <c r="LYY462" s="200"/>
      <c r="LZB462" s="200"/>
      <c r="LZE462" s="200"/>
      <c r="LZH462" s="200"/>
      <c r="LZN462" s="200"/>
      <c r="LZW462" s="200"/>
      <c r="LZY462" s="200"/>
      <c r="LZZ462" s="200"/>
      <c r="MAB462" s="200"/>
      <c r="MAE462" s="200"/>
      <c r="MAH462" s="200"/>
      <c r="MAK462" s="200"/>
      <c r="MAN462" s="200"/>
      <c r="MAQ462" s="200"/>
      <c r="MAS462" s="200"/>
      <c r="MAU462" s="200"/>
      <c r="MAX462" s="200"/>
      <c r="MBA462" s="200"/>
      <c r="MBD462" s="200"/>
      <c r="MBG462" s="200"/>
      <c r="MBJ462" s="200"/>
      <c r="MBM462" s="200"/>
      <c r="MBP462" s="200"/>
      <c r="MBR462" s="200"/>
      <c r="MBU462" s="200"/>
      <c r="MBX462" s="200"/>
      <c r="MCA462" s="200"/>
      <c r="MCG462" s="200"/>
      <c r="MCJ462" s="200"/>
      <c r="MCL462" s="200"/>
      <c r="MDS462" s="200"/>
      <c r="MDV462" s="200"/>
      <c r="MDY462" s="200"/>
      <c r="MEB462" s="200"/>
      <c r="MEE462" s="200"/>
      <c r="MEF462" s="200"/>
      <c r="MEG462" s="200"/>
      <c r="MEJ462" s="200"/>
      <c r="MEM462" s="200"/>
      <c r="MEP462" s="200"/>
      <c r="MES462" s="200"/>
      <c r="MEU462" s="200"/>
      <c r="MFI462" s="200"/>
      <c r="MFJ462" s="200"/>
      <c r="MFK462" s="200"/>
      <c r="MFL462" s="200"/>
      <c r="MFM462" s="200"/>
      <c r="MFN462" s="200"/>
      <c r="MFO462" s="200"/>
      <c r="MFP462" s="200"/>
      <c r="MFQ462" s="200"/>
      <c r="MFR462" s="200"/>
      <c r="MFS462" s="200"/>
      <c r="MFT462" s="200"/>
      <c r="MFU462" s="200"/>
      <c r="MFV462" s="200"/>
      <c r="MFW462" s="200"/>
      <c r="MFX462" s="200"/>
      <c r="MFY462" s="200"/>
      <c r="MFZ462" s="200"/>
      <c r="MGA462" s="200"/>
      <c r="MGG462" s="200"/>
      <c r="MGH462" s="200"/>
      <c r="MGI462" s="200"/>
      <c r="MGJ462" s="200"/>
      <c r="MGK462" s="200"/>
      <c r="MGL462" s="200"/>
      <c r="MGM462" s="200"/>
      <c r="MGO462" s="200"/>
      <c r="MGP462" s="200"/>
      <c r="MGQ462" s="200"/>
      <c r="MGR462" s="200"/>
      <c r="MGS462" s="200"/>
      <c r="MGT462" s="200"/>
      <c r="MGU462" s="200"/>
      <c r="MGV462" s="200"/>
      <c r="MGY462" s="200"/>
      <c r="MHB462" s="200"/>
      <c r="MHE462" s="200"/>
      <c r="MHH462" s="200"/>
      <c r="MHK462" s="200"/>
      <c r="MHN462" s="200"/>
      <c r="MHW462" s="200"/>
      <c r="MHZ462" s="200"/>
      <c r="MIC462" s="200"/>
      <c r="MIF462" s="200"/>
      <c r="MIO462" s="200"/>
      <c r="MIU462" s="200"/>
      <c r="MIX462" s="200"/>
      <c r="MJA462" s="200"/>
      <c r="MJD462" s="200"/>
      <c r="MJJ462" s="200"/>
      <c r="MJS462" s="200"/>
      <c r="MJU462" s="200"/>
      <c r="MJV462" s="200"/>
      <c r="MJX462" s="200"/>
      <c r="MKA462" s="200"/>
      <c r="MKD462" s="200"/>
      <c r="MKG462" s="200"/>
      <c r="MKJ462" s="200"/>
      <c r="MKM462" s="200"/>
      <c r="MKO462" s="200"/>
      <c r="MKQ462" s="200"/>
      <c r="MKT462" s="200"/>
      <c r="MKW462" s="200"/>
      <c r="MKZ462" s="200"/>
      <c r="MLC462" s="200"/>
      <c r="MLF462" s="200"/>
      <c r="MLI462" s="200"/>
      <c r="MLL462" s="200"/>
      <c r="MLN462" s="200"/>
      <c r="MLQ462" s="200"/>
      <c r="MLT462" s="200"/>
      <c r="MLW462" s="200"/>
      <c r="MMC462" s="200"/>
      <c r="MMF462" s="200"/>
      <c r="MMH462" s="200"/>
      <c r="MNO462" s="200"/>
      <c r="MNR462" s="200"/>
      <c r="MNU462" s="200"/>
      <c r="MNX462" s="200"/>
      <c r="MOA462" s="200"/>
      <c r="MOB462" s="200"/>
      <c r="MOC462" s="200"/>
      <c r="MOF462" s="200"/>
      <c r="MOI462" s="200"/>
      <c r="MOL462" s="200"/>
      <c r="MOO462" s="200"/>
      <c r="MOQ462" s="200"/>
      <c r="MPE462" s="200"/>
      <c r="MPF462" s="200"/>
      <c r="MPG462" s="200"/>
      <c r="MPH462" s="200"/>
      <c r="MPI462" s="200"/>
      <c r="MPJ462" s="200"/>
      <c r="MPK462" s="200"/>
      <c r="MPL462" s="200"/>
      <c r="MPM462" s="200"/>
      <c r="MPN462" s="200"/>
      <c r="MPO462" s="200"/>
      <c r="MPP462" s="200"/>
      <c r="MPQ462" s="200"/>
      <c r="MPR462" s="200"/>
      <c r="MPS462" s="200"/>
      <c r="MPT462" s="200"/>
      <c r="MPU462" s="200"/>
      <c r="MPV462" s="200"/>
      <c r="MPW462" s="200"/>
      <c r="MQC462" s="200"/>
      <c r="MQD462" s="200"/>
      <c r="MQE462" s="200"/>
      <c r="MQF462" s="200"/>
      <c r="MQG462" s="200"/>
      <c r="MQH462" s="200"/>
      <c r="MQI462" s="200"/>
      <c r="MQK462" s="200"/>
      <c r="MQL462" s="200"/>
      <c r="MQM462" s="200"/>
      <c r="MQN462" s="200"/>
      <c r="MQO462" s="200"/>
      <c r="MQP462" s="200"/>
      <c r="MQQ462" s="200"/>
      <c r="MQR462" s="200"/>
      <c r="MQU462" s="200"/>
      <c r="MQX462" s="200"/>
      <c r="MRA462" s="200"/>
      <c r="MRD462" s="200"/>
      <c r="MRG462" s="200"/>
      <c r="MRJ462" s="200"/>
      <c r="MRS462" s="200"/>
      <c r="MRV462" s="200"/>
      <c r="MRY462" s="200"/>
      <c r="MSB462" s="200"/>
      <c r="MSK462" s="200"/>
      <c r="MSQ462" s="200"/>
      <c r="MST462" s="200"/>
      <c r="MSW462" s="200"/>
      <c r="MSZ462" s="200"/>
      <c r="MTF462" s="200"/>
      <c r="MTO462" s="200"/>
      <c r="MTQ462" s="200"/>
      <c r="MTR462" s="200"/>
      <c r="MTT462" s="200"/>
      <c r="MTW462" s="200"/>
      <c r="MTZ462" s="200"/>
      <c r="MUC462" s="200"/>
      <c r="MUF462" s="200"/>
      <c r="MUI462" s="200"/>
      <c r="MUK462" s="200"/>
      <c r="MUM462" s="200"/>
      <c r="MUP462" s="200"/>
      <c r="MUS462" s="200"/>
      <c r="MUV462" s="200"/>
      <c r="MUY462" s="200"/>
      <c r="MVB462" s="200"/>
      <c r="MVE462" s="200"/>
      <c r="MVH462" s="200"/>
      <c r="MVJ462" s="200"/>
      <c r="MVM462" s="200"/>
      <c r="MVP462" s="200"/>
      <c r="MVS462" s="200"/>
      <c r="MVY462" s="200"/>
      <c r="MWB462" s="200"/>
      <c r="MWD462" s="200"/>
      <c r="MXK462" s="200"/>
      <c r="MXN462" s="200"/>
      <c r="MXQ462" s="200"/>
      <c r="MXT462" s="200"/>
      <c r="MXW462" s="200"/>
      <c r="MXX462" s="200"/>
      <c r="MXY462" s="200"/>
      <c r="MYB462" s="200"/>
      <c r="MYE462" s="200"/>
      <c r="MYH462" s="200"/>
      <c r="MYK462" s="200"/>
      <c r="MYM462" s="200"/>
      <c r="MZA462" s="200"/>
      <c r="MZB462" s="200"/>
      <c r="MZC462" s="200"/>
      <c r="MZD462" s="200"/>
      <c r="MZE462" s="200"/>
      <c r="MZF462" s="200"/>
      <c r="MZG462" s="200"/>
      <c r="MZH462" s="200"/>
      <c r="MZI462" s="200"/>
      <c r="MZJ462" s="200"/>
      <c r="MZK462" s="200"/>
      <c r="MZL462" s="200"/>
      <c r="MZM462" s="200"/>
      <c r="MZN462" s="200"/>
      <c r="MZO462" s="200"/>
      <c r="MZP462" s="200"/>
      <c r="MZQ462" s="200"/>
      <c r="MZR462" s="200"/>
      <c r="MZS462" s="200"/>
      <c r="MZY462" s="200"/>
      <c r="MZZ462" s="200"/>
      <c r="NAA462" s="200"/>
      <c r="NAB462" s="200"/>
      <c r="NAC462" s="200"/>
      <c r="NAD462" s="200"/>
      <c r="NAE462" s="200"/>
      <c r="NAG462" s="200"/>
      <c r="NAH462" s="200"/>
      <c r="NAI462" s="200"/>
      <c r="NAJ462" s="200"/>
      <c r="NAK462" s="200"/>
      <c r="NAL462" s="200"/>
      <c r="NAM462" s="200"/>
      <c r="NAN462" s="200"/>
      <c r="NAQ462" s="200"/>
      <c r="NAT462" s="200"/>
      <c r="NAW462" s="200"/>
      <c r="NAZ462" s="200"/>
      <c r="NBC462" s="200"/>
      <c r="NBF462" s="200"/>
      <c r="NBO462" s="200"/>
      <c r="NBR462" s="200"/>
      <c r="NBU462" s="200"/>
      <c r="NBX462" s="200"/>
      <c r="NCG462" s="200"/>
      <c r="NCM462" s="200"/>
      <c r="NCP462" s="200"/>
      <c r="NCS462" s="200"/>
      <c r="NCV462" s="200"/>
      <c r="NDB462" s="200"/>
      <c r="NDK462" s="200"/>
      <c r="NDM462" s="200"/>
      <c r="NDN462" s="200"/>
      <c r="NDP462" s="200"/>
      <c r="NDS462" s="200"/>
      <c r="NDV462" s="200"/>
      <c r="NDY462" s="200"/>
      <c r="NEB462" s="200"/>
      <c r="NEE462" s="200"/>
      <c r="NEG462" s="200"/>
      <c r="NEI462" s="200"/>
      <c r="NEL462" s="200"/>
      <c r="NEO462" s="200"/>
      <c r="NER462" s="200"/>
      <c r="NEU462" s="200"/>
      <c r="NEX462" s="200"/>
      <c r="NFA462" s="200"/>
      <c r="NFD462" s="200"/>
      <c r="NFF462" s="200"/>
      <c r="NFI462" s="200"/>
      <c r="NFL462" s="200"/>
      <c r="NFO462" s="200"/>
      <c r="NFU462" s="200"/>
      <c r="NFX462" s="200"/>
      <c r="NFZ462" s="200"/>
      <c r="NHG462" s="200"/>
      <c r="NHJ462" s="200"/>
      <c r="NHM462" s="200"/>
      <c r="NHP462" s="200"/>
      <c r="NHS462" s="200"/>
      <c r="NHT462" s="200"/>
      <c r="NHU462" s="200"/>
      <c r="NHX462" s="200"/>
      <c r="NIA462" s="200"/>
      <c r="NID462" s="200"/>
      <c r="NIG462" s="200"/>
      <c r="NII462" s="200"/>
      <c r="NIW462" s="200"/>
      <c r="NIX462" s="200"/>
      <c r="NIY462" s="200"/>
      <c r="NIZ462" s="200"/>
      <c r="NJA462" s="200"/>
      <c r="NJB462" s="200"/>
      <c r="NJC462" s="200"/>
      <c r="NJD462" s="200"/>
      <c r="NJE462" s="200"/>
      <c r="NJF462" s="200"/>
      <c r="NJG462" s="200"/>
      <c r="NJH462" s="200"/>
      <c r="NJI462" s="200"/>
      <c r="NJJ462" s="200"/>
      <c r="NJK462" s="200"/>
      <c r="NJL462" s="200"/>
      <c r="NJM462" s="200"/>
      <c r="NJN462" s="200"/>
      <c r="NJO462" s="200"/>
      <c r="NJU462" s="200"/>
      <c r="NJV462" s="200"/>
      <c r="NJW462" s="200"/>
      <c r="NJX462" s="200"/>
      <c r="NJY462" s="200"/>
      <c r="NJZ462" s="200"/>
      <c r="NKA462" s="200"/>
      <c r="NKC462" s="200"/>
      <c r="NKD462" s="200"/>
      <c r="NKE462" s="200"/>
      <c r="NKF462" s="200"/>
      <c r="NKG462" s="200"/>
      <c r="NKH462" s="200"/>
      <c r="NKI462" s="200"/>
      <c r="NKJ462" s="200"/>
      <c r="NKM462" s="200"/>
      <c r="NKP462" s="200"/>
      <c r="NKS462" s="200"/>
      <c r="NKV462" s="200"/>
      <c r="NKY462" s="200"/>
      <c r="NLB462" s="200"/>
      <c r="NLK462" s="200"/>
      <c r="NLN462" s="200"/>
      <c r="NLQ462" s="200"/>
      <c r="NLT462" s="200"/>
      <c r="NMC462" s="200"/>
      <c r="NMI462" s="200"/>
      <c r="NML462" s="200"/>
      <c r="NMO462" s="200"/>
      <c r="NMR462" s="200"/>
      <c r="NMX462" s="200"/>
      <c r="NNG462" s="200"/>
      <c r="NNI462" s="200"/>
      <c r="NNJ462" s="200"/>
      <c r="NNL462" s="200"/>
      <c r="NNO462" s="200"/>
      <c r="NNR462" s="200"/>
      <c r="NNU462" s="200"/>
      <c r="NNX462" s="200"/>
      <c r="NOA462" s="200"/>
      <c r="NOC462" s="200"/>
      <c r="NOE462" s="200"/>
      <c r="NOH462" s="200"/>
      <c r="NOK462" s="200"/>
      <c r="NON462" s="200"/>
      <c r="NOQ462" s="200"/>
      <c r="NOT462" s="200"/>
      <c r="NOW462" s="200"/>
      <c r="NOZ462" s="200"/>
      <c r="NPB462" s="200"/>
      <c r="NPE462" s="200"/>
      <c r="NPH462" s="200"/>
      <c r="NPK462" s="200"/>
      <c r="NPQ462" s="200"/>
      <c r="NPT462" s="200"/>
      <c r="NPV462" s="200"/>
      <c r="NRC462" s="200"/>
      <c r="NRF462" s="200"/>
      <c r="NRI462" s="200"/>
      <c r="NRL462" s="200"/>
      <c r="NRO462" s="200"/>
      <c r="NRP462" s="200"/>
      <c r="NRQ462" s="200"/>
      <c r="NRT462" s="200"/>
      <c r="NRW462" s="200"/>
      <c r="NRZ462" s="200"/>
      <c r="NSC462" s="200"/>
      <c r="NSE462" s="200"/>
      <c r="NSS462" s="200"/>
      <c r="NST462" s="200"/>
      <c r="NSU462" s="200"/>
      <c r="NSV462" s="200"/>
      <c r="NSW462" s="200"/>
      <c r="NSX462" s="200"/>
      <c r="NSY462" s="200"/>
      <c r="NSZ462" s="200"/>
      <c r="NTA462" s="200"/>
      <c r="NTB462" s="200"/>
      <c r="NTC462" s="200"/>
      <c r="NTD462" s="200"/>
      <c r="NTE462" s="200"/>
      <c r="NTF462" s="200"/>
      <c r="NTG462" s="200"/>
      <c r="NTH462" s="200"/>
      <c r="NTI462" s="200"/>
      <c r="NTJ462" s="200"/>
      <c r="NTK462" s="200"/>
      <c r="NTQ462" s="200"/>
      <c r="NTR462" s="200"/>
      <c r="NTS462" s="200"/>
      <c r="NTT462" s="200"/>
      <c r="NTU462" s="200"/>
      <c r="NTV462" s="200"/>
      <c r="NTW462" s="200"/>
      <c r="NTY462" s="200"/>
      <c r="NTZ462" s="200"/>
      <c r="NUA462" s="200"/>
      <c r="NUB462" s="200"/>
      <c r="NUC462" s="200"/>
      <c r="NUD462" s="200"/>
      <c r="NUE462" s="200"/>
      <c r="NUF462" s="200"/>
      <c r="NUI462" s="200"/>
      <c r="NUL462" s="200"/>
      <c r="NUO462" s="200"/>
      <c r="NUR462" s="200"/>
      <c r="NUU462" s="200"/>
      <c r="NUX462" s="200"/>
      <c r="NVG462" s="200"/>
      <c r="NVJ462" s="200"/>
      <c r="NVM462" s="200"/>
      <c r="NVP462" s="200"/>
      <c r="NVY462" s="200"/>
      <c r="NWE462" s="200"/>
      <c r="NWH462" s="200"/>
      <c r="NWK462" s="200"/>
      <c r="NWN462" s="200"/>
      <c r="NWT462" s="200"/>
      <c r="NXC462" s="200"/>
      <c r="NXE462" s="200"/>
      <c r="NXF462" s="200"/>
      <c r="NXH462" s="200"/>
      <c r="NXK462" s="200"/>
      <c r="NXN462" s="200"/>
      <c r="NXQ462" s="200"/>
      <c r="NXT462" s="200"/>
      <c r="NXW462" s="200"/>
      <c r="NXY462" s="200"/>
      <c r="NYA462" s="200"/>
      <c r="NYD462" s="200"/>
      <c r="NYG462" s="200"/>
      <c r="NYJ462" s="200"/>
      <c r="NYM462" s="200"/>
      <c r="NYP462" s="200"/>
      <c r="NYS462" s="200"/>
      <c r="NYV462" s="200"/>
      <c r="NYX462" s="200"/>
      <c r="NZA462" s="200"/>
      <c r="NZD462" s="200"/>
      <c r="NZG462" s="200"/>
      <c r="NZM462" s="200"/>
      <c r="NZP462" s="200"/>
      <c r="NZR462" s="200"/>
      <c r="OAY462" s="200"/>
      <c r="OBB462" s="200"/>
      <c r="OBE462" s="200"/>
      <c r="OBH462" s="200"/>
      <c r="OBK462" s="200"/>
      <c r="OBL462" s="200"/>
      <c r="OBM462" s="200"/>
      <c r="OBP462" s="200"/>
      <c r="OBS462" s="200"/>
      <c r="OBV462" s="200"/>
      <c r="OBY462" s="200"/>
      <c r="OCA462" s="200"/>
      <c r="OCO462" s="200"/>
      <c r="OCP462" s="200"/>
      <c r="OCQ462" s="200"/>
      <c r="OCR462" s="200"/>
      <c r="OCS462" s="200"/>
      <c r="OCT462" s="200"/>
      <c r="OCU462" s="200"/>
      <c r="OCV462" s="200"/>
      <c r="OCW462" s="200"/>
      <c r="OCX462" s="200"/>
      <c r="OCY462" s="200"/>
      <c r="OCZ462" s="200"/>
      <c r="ODA462" s="200"/>
      <c r="ODB462" s="200"/>
      <c r="ODC462" s="200"/>
      <c r="ODD462" s="200"/>
      <c r="ODE462" s="200"/>
      <c r="ODF462" s="200"/>
      <c r="ODG462" s="200"/>
      <c r="ODM462" s="200"/>
      <c r="ODN462" s="200"/>
      <c r="ODO462" s="200"/>
      <c r="ODP462" s="200"/>
      <c r="ODQ462" s="200"/>
      <c r="ODR462" s="200"/>
      <c r="ODS462" s="200"/>
      <c r="ODU462" s="200"/>
      <c r="ODV462" s="200"/>
      <c r="ODW462" s="200"/>
      <c r="ODX462" s="200"/>
      <c r="ODY462" s="200"/>
      <c r="ODZ462" s="200"/>
      <c r="OEA462" s="200"/>
      <c r="OEB462" s="200"/>
      <c r="OEE462" s="200"/>
      <c r="OEH462" s="200"/>
      <c r="OEK462" s="200"/>
      <c r="OEN462" s="200"/>
      <c r="OEQ462" s="200"/>
      <c r="OET462" s="200"/>
      <c r="OFC462" s="200"/>
      <c r="OFF462" s="200"/>
      <c r="OFI462" s="200"/>
      <c r="OFL462" s="200"/>
      <c r="OFU462" s="200"/>
      <c r="OGA462" s="200"/>
      <c r="OGD462" s="200"/>
      <c r="OGG462" s="200"/>
      <c r="OGJ462" s="200"/>
      <c r="OGP462" s="200"/>
      <c r="OGY462" s="200"/>
      <c r="OHA462" s="200"/>
      <c r="OHB462" s="200"/>
      <c r="OHD462" s="200"/>
      <c r="OHG462" s="200"/>
      <c r="OHJ462" s="200"/>
      <c r="OHM462" s="200"/>
      <c r="OHP462" s="200"/>
      <c r="OHS462" s="200"/>
      <c r="OHU462" s="200"/>
      <c r="OHW462" s="200"/>
      <c r="OHZ462" s="200"/>
      <c r="OIC462" s="200"/>
      <c r="OIF462" s="200"/>
      <c r="OII462" s="200"/>
      <c r="OIL462" s="200"/>
      <c r="OIO462" s="200"/>
      <c r="OIR462" s="200"/>
      <c r="OIT462" s="200"/>
      <c r="OIW462" s="200"/>
      <c r="OIZ462" s="200"/>
      <c r="OJC462" s="200"/>
      <c r="OJI462" s="200"/>
      <c r="OJL462" s="200"/>
      <c r="OJN462" s="200"/>
      <c r="OKU462" s="200"/>
      <c r="OKX462" s="200"/>
      <c r="OLA462" s="200"/>
      <c r="OLD462" s="200"/>
      <c r="OLG462" s="200"/>
      <c r="OLH462" s="200"/>
      <c r="OLI462" s="200"/>
      <c r="OLL462" s="200"/>
      <c r="OLO462" s="200"/>
      <c r="OLR462" s="200"/>
      <c r="OLU462" s="200"/>
      <c r="OLW462" s="200"/>
      <c r="OMK462" s="200"/>
      <c r="OML462" s="200"/>
      <c r="OMM462" s="200"/>
      <c r="OMN462" s="200"/>
      <c r="OMO462" s="200"/>
      <c r="OMP462" s="200"/>
      <c r="OMQ462" s="200"/>
      <c r="OMR462" s="200"/>
      <c r="OMS462" s="200"/>
      <c r="OMT462" s="200"/>
      <c r="OMU462" s="200"/>
      <c r="OMV462" s="200"/>
      <c r="OMW462" s="200"/>
      <c r="OMX462" s="200"/>
      <c r="OMY462" s="200"/>
      <c r="OMZ462" s="200"/>
      <c r="ONA462" s="200"/>
      <c r="ONB462" s="200"/>
      <c r="ONC462" s="200"/>
      <c r="ONI462" s="200"/>
      <c r="ONJ462" s="200"/>
      <c r="ONK462" s="200"/>
      <c r="ONL462" s="200"/>
      <c r="ONM462" s="200"/>
      <c r="ONN462" s="200"/>
      <c r="ONO462" s="200"/>
      <c r="ONQ462" s="200"/>
      <c r="ONR462" s="200"/>
      <c r="ONS462" s="200"/>
      <c r="ONT462" s="200"/>
      <c r="ONU462" s="200"/>
      <c r="ONV462" s="200"/>
      <c r="ONW462" s="200"/>
      <c r="ONX462" s="200"/>
      <c r="OOA462" s="200"/>
      <c r="OOD462" s="200"/>
      <c r="OOG462" s="200"/>
      <c r="OOJ462" s="200"/>
      <c r="OOM462" s="200"/>
      <c r="OOP462" s="200"/>
      <c r="OOY462" s="200"/>
      <c r="OPB462" s="200"/>
      <c r="OPE462" s="200"/>
      <c r="OPH462" s="200"/>
      <c r="OPQ462" s="200"/>
      <c r="OPW462" s="200"/>
      <c r="OPZ462" s="200"/>
      <c r="OQC462" s="200"/>
      <c r="OQF462" s="200"/>
      <c r="OQL462" s="200"/>
      <c r="OQU462" s="200"/>
      <c r="OQW462" s="200"/>
      <c r="OQX462" s="200"/>
      <c r="OQZ462" s="200"/>
      <c r="ORC462" s="200"/>
      <c r="ORF462" s="200"/>
      <c r="ORI462" s="200"/>
      <c r="ORL462" s="200"/>
      <c r="ORO462" s="200"/>
      <c r="ORQ462" s="200"/>
      <c r="ORS462" s="200"/>
      <c r="ORV462" s="200"/>
      <c r="ORY462" s="200"/>
      <c r="OSB462" s="200"/>
      <c r="OSE462" s="200"/>
      <c r="OSH462" s="200"/>
      <c r="OSK462" s="200"/>
      <c r="OSN462" s="200"/>
      <c r="OSP462" s="200"/>
      <c r="OSS462" s="200"/>
      <c r="OSV462" s="200"/>
      <c r="OSY462" s="200"/>
      <c r="OTE462" s="200"/>
      <c r="OTH462" s="200"/>
      <c r="OTJ462" s="200"/>
      <c r="OUQ462" s="200"/>
      <c r="OUT462" s="200"/>
      <c r="OUW462" s="200"/>
      <c r="OUZ462" s="200"/>
      <c r="OVC462" s="200"/>
      <c r="OVD462" s="200"/>
      <c r="OVE462" s="200"/>
      <c r="OVH462" s="200"/>
      <c r="OVK462" s="200"/>
      <c r="OVN462" s="200"/>
      <c r="OVQ462" s="200"/>
      <c r="OVS462" s="200"/>
      <c r="OWG462" s="200"/>
      <c r="OWH462" s="200"/>
      <c r="OWI462" s="200"/>
      <c r="OWJ462" s="200"/>
      <c r="OWK462" s="200"/>
      <c r="OWL462" s="200"/>
      <c r="OWM462" s="200"/>
      <c r="OWN462" s="200"/>
      <c r="OWO462" s="200"/>
      <c r="OWP462" s="200"/>
      <c r="OWQ462" s="200"/>
      <c r="OWR462" s="200"/>
      <c r="OWS462" s="200"/>
      <c r="OWT462" s="200"/>
      <c r="OWU462" s="200"/>
      <c r="OWV462" s="200"/>
      <c r="OWW462" s="200"/>
      <c r="OWX462" s="200"/>
      <c r="OWY462" s="200"/>
      <c r="OXE462" s="200"/>
      <c r="OXF462" s="200"/>
      <c r="OXG462" s="200"/>
      <c r="OXH462" s="200"/>
      <c r="OXI462" s="200"/>
      <c r="OXJ462" s="200"/>
      <c r="OXK462" s="200"/>
      <c r="OXM462" s="200"/>
      <c r="OXN462" s="200"/>
      <c r="OXO462" s="200"/>
      <c r="OXP462" s="200"/>
      <c r="OXQ462" s="200"/>
      <c r="OXR462" s="200"/>
      <c r="OXS462" s="200"/>
      <c r="OXT462" s="200"/>
      <c r="OXW462" s="200"/>
      <c r="OXZ462" s="200"/>
      <c r="OYC462" s="200"/>
      <c r="OYF462" s="200"/>
      <c r="OYI462" s="200"/>
      <c r="OYL462" s="200"/>
      <c r="OYU462" s="200"/>
      <c r="OYX462" s="200"/>
      <c r="OZA462" s="200"/>
      <c r="OZD462" s="200"/>
      <c r="OZM462" s="200"/>
      <c r="OZS462" s="200"/>
      <c r="OZV462" s="200"/>
      <c r="OZY462" s="200"/>
      <c r="PAB462" s="200"/>
      <c r="PAH462" s="200"/>
      <c r="PAQ462" s="200"/>
      <c r="PAS462" s="200"/>
      <c r="PAT462" s="200"/>
      <c r="PAV462" s="200"/>
      <c r="PAY462" s="200"/>
      <c r="PBB462" s="200"/>
      <c r="PBE462" s="200"/>
      <c r="PBH462" s="200"/>
      <c r="PBK462" s="200"/>
      <c r="PBM462" s="200"/>
      <c r="PBO462" s="200"/>
      <c r="PBR462" s="200"/>
      <c r="PBU462" s="200"/>
      <c r="PBX462" s="200"/>
      <c r="PCA462" s="200"/>
      <c r="PCD462" s="200"/>
      <c r="PCG462" s="200"/>
      <c r="PCJ462" s="200"/>
      <c r="PCL462" s="200"/>
      <c r="PCO462" s="200"/>
      <c r="PCR462" s="200"/>
      <c r="PCU462" s="200"/>
      <c r="PDA462" s="200"/>
      <c r="PDD462" s="200"/>
      <c r="PDF462" s="200"/>
      <c r="PEM462" s="200"/>
      <c r="PEP462" s="200"/>
      <c r="PES462" s="200"/>
      <c r="PEV462" s="200"/>
      <c r="PEY462" s="200"/>
      <c r="PEZ462" s="200"/>
      <c r="PFA462" s="200"/>
      <c r="PFD462" s="200"/>
      <c r="PFG462" s="200"/>
      <c r="PFJ462" s="200"/>
      <c r="PFM462" s="200"/>
      <c r="PFO462" s="200"/>
      <c r="PGC462" s="200"/>
      <c r="PGD462" s="200"/>
      <c r="PGE462" s="200"/>
      <c r="PGF462" s="200"/>
      <c r="PGG462" s="200"/>
      <c r="PGH462" s="200"/>
      <c r="PGI462" s="200"/>
      <c r="PGJ462" s="200"/>
      <c r="PGK462" s="200"/>
      <c r="PGL462" s="200"/>
      <c r="PGM462" s="200"/>
      <c r="PGN462" s="200"/>
      <c r="PGO462" s="200"/>
      <c r="PGP462" s="200"/>
      <c r="PGQ462" s="200"/>
      <c r="PGR462" s="200"/>
      <c r="PGS462" s="200"/>
      <c r="PGT462" s="200"/>
      <c r="PGU462" s="200"/>
      <c r="PHA462" s="200"/>
      <c r="PHB462" s="200"/>
      <c r="PHC462" s="200"/>
      <c r="PHD462" s="200"/>
      <c r="PHE462" s="200"/>
      <c r="PHF462" s="200"/>
      <c r="PHG462" s="200"/>
      <c r="PHI462" s="200"/>
      <c r="PHJ462" s="200"/>
      <c r="PHK462" s="200"/>
      <c r="PHL462" s="200"/>
      <c r="PHM462" s="200"/>
      <c r="PHN462" s="200"/>
      <c r="PHO462" s="200"/>
      <c r="PHP462" s="200"/>
      <c r="PHS462" s="200"/>
      <c r="PHV462" s="200"/>
      <c r="PHY462" s="200"/>
      <c r="PIB462" s="200"/>
      <c r="PIE462" s="200"/>
      <c r="PIH462" s="200"/>
      <c r="PIQ462" s="200"/>
      <c r="PIT462" s="200"/>
      <c r="PIW462" s="200"/>
      <c r="PIZ462" s="200"/>
      <c r="PJI462" s="200"/>
      <c r="PJO462" s="200"/>
      <c r="PJR462" s="200"/>
      <c r="PJU462" s="200"/>
      <c r="PJX462" s="200"/>
      <c r="PKD462" s="200"/>
      <c r="PKM462" s="200"/>
      <c r="PKO462" s="200"/>
      <c r="PKP462" s="200"/>
      <c r="PKR462" s="200"/>
      <c r="PKU462" s="200"/>
      <c r="PKX462" s="200"/>
      <c r="PLA462" s="200"/>
      <c r="PLD462" s="200"/>
      <c r="PLG462" s="200"/>
      <c r="PLI462" s="200"/>
      <c r="PLK462" s="200"/>
      <c r="PLN462" s="200"/>
      <c r="PLQ462" s="200"/>
      <c r="PLT462" s="200"/>
      <c r="PLW462" s="200"/>
      <c r="PLZ462" s="200"/>
      <c r="PMC462" s="200"/>
      <c r="PMF462" s="200"/>
      <c r="PMH462" s="200"/>
      <c r="PMK462" s="200"/>
      <c r="PMN462" s="200"/>
      <c r="PMQ462" s="200"/>
      <c r="PMW462" s="200"/>
      <c r="PMZ462" s="200"/>
      <c r="PNB462" s="200"/>
      <c r="POI462" s="200"/>
      <c r="POL462" s="200"/>
      <c r="POO462" s="200"/>
      <c r="POR462" s="200"/>
      <c r="POU462" s="200"/>
      <c r="POV462" s="200"/>
      <c r="POW462" s="200"/>
      <c r="POZ462" s="200"/>
      <c r="PPC462" s="200"/>
      <c r="PPF462" s="200"/>
      <c r="PPI462" s="200"/>
      <c r="PPK462" s="200"/>
      <c r="PPY462" s="200"/>
      <c r="PPZ462" s="200"/>
      <c r="PQA462" s="200"/>
      <c r="PQB462" s="200"/>
      <c r="PQC462" s="200"/>
      <c r="PQD462" s="200"/>
      <c r="PQE462" s="200"/>
      <c r="PQF462" s="200"/>
      <c r="PQG462" s="200"/>
      <c r="PQH462" s="200"/>
      <c r="PQI462" s="200"/>
      <c r="PQJ462" s="200"/>
      <c r="PQK462" s="200"/>
      <c r="PQL462" s="200"/>
      <c r="PQM462" s="200"/>
      <c r="PQN462" s="200"/>
      <c r="PQO462" s="200"/>
      <c r="PQP462" s="200"/>
      <c r="PQQ462" s="200"/>
      <c r="PQW462" s="200"/>
      <c r="PQX462" s="200"/>
      <c r="PQY462" s="200"/>
      <c r="PQZ462" s="200"/>
      <c r="PRA462" s="200"/>
      <c r="PRB462" s="200"/>
      <c r="PRC462" s="200"/>
      <c r="PRE462" s="200"/>
      <c r="PRF462" s="200"/>
      <c r="PRG462" s="200"/>
      <c r="PRH462" s="200"/>
      <c r="PRI462" s="200"/>
      <c r="PRJ462" s="200"/>
      <c r="PRK462" s="200"/>
      <c r="PRL462" s="200"/>
      <c r="PRO462" s="200"/>
      <c r="PRR462" s="200"/>
      <c r="PRU462" s="200"/>
      <c r="PRX462" s="200"/>
      <c r="PSA462" s="200"/>
      <c r="PSD462" s="200"/>
      <c r="PSM462" s="200"/>
      <c r="PSP462" s="200"/>
      <c r="PSS462" s="200"/>
      <c r="PSV462" s="200"/>
      <c r="PTE462" s="200"/>
      <c r="PTK462" s="200"/>
      <c r="PTN462" s="200"/>
      <c r="PTQ462" s="200"/>
      <c r="PTT462" s="200"/>
      <c r="PTZ462" s="200"/>
      <c r="PUI462" s="200"/>
      <c r="PUK462" s="200"/>
      <c r="PUL462" s="200"/>
      <c r="PUN462" s="200"/>
      <c r="PUQ462" s="200"/>
      <c r="PUT462" s="200"/>
      <c r="PUW462" s="200"/>
      <c r="PUZ462" s="200"/>
      <c r="PVC462" s="200"/>
      <c r="PVE462" s="200"/>
      <c r="PVG462" s="200"/>
      <c r="PVJ462" s="200"/>
      <c r="PVM462" s="200"/>
      <c r="PVP462" s="200"/>
      <c r="PVS462" s="200"/>
      <c r="PVV462" s="200"/>
      <c r="PVY462" s="200"/>
      <c r="PWB462" s="200"/>
      <c r="PWD462" s="200"/>
      <c r="PWG462" s="200"/>
      <c r="PWJ462" s="200"/>
      <c r="PWM462" s="200"/>
      <c r="PWS462" s="200"/>
      <c r="PWV462" s="200"/>
      <c r="PWX462" s="200"/>
      <c r="PYE462" s="200"/>
      <c r="PYH462" s="200"/>
      <c r="PYK462" s="200"/>
      <c r="PYN462" s="200"/>
      <c r="PYQ462" s="200"/>
      <c r="PYR462" s="200"/>
      <c r="PYS462" s="200"/>
      <c r="PYV462" s="200"/>
      <c r="PYY462" s="200"/>
      <c r="PZB462" s="200"/>
      <c r="PZE462" s="200"/>
      <c r="PZG462" s="200"/>
      <c r="PZU462" s="200"/>
      <c r="PZV462" s="200"/>
      <c r="PZW462" s="200"/>
      <c r="PZX462" s="200"/>
      <c r="PZY462" s="200"/>
      <c r="PZZ462" s="200"/>
      <c r="QAA462" s="200"/>
      <c r="QAB462" s="200"/>
      <c r="QAC462" s="200"/>
      <c r="QAD462" s="200"/>
      <c r="QAE462" s="200"/>
      <c r="QAF462" s="200"/>
      <c r="QAG462" s="200"/>
      <c r="QAH462" s="200"/>
      <c r="QAI462" s="200"/>
      <c r="QAJ462" s="200"/>
      <c r="QAK462" s="200"/>
      <c r="QAL462" s="200"/>
      <c r="QAM462" s="200"/>
      <c r="QAS462" s="200"/>
      <c r="QAT462" s="200"/>
      <c r="QAU462" s="200"/>
      <c r="QAV462" s="200"/>
      <c r="QAW462" s="200"/>
      <c r="QAX462" s="200"/>
      <c r="QAY462" s="200"/>
      <c r="QBA462" s="200"/>
      <c r="QBB462" s="200"/>
      <c r="QBC462" s="200"/>
      <c r="QBD462" s="200"/>
      <c r="QBE462" s="200"/>
      <c r="QBF462" s="200"/>
      <c r="QBG462" s="200"/>
      <c r="QBH462" s="200"/>
      <c r="QBK462" s="200"/>
      <c r="QBN462" s="200"/>
      <c r="QBQ462" s="200"/>
      <c r="QBT462" s="200"/>
      <c r="QBW462" s="200"/>
      <c r="QBZ462" s="200"/>
      <c r="QCI462" s="200"/>
      <c r="QCL462" s="200"/>
      <c r="QCO462" s="200"/>
      <c r="QCR462" s="200"/>
      <c r="QDA462" s="200"/>
      <c r="QDG462" s="200"/>
      <c r="QDJ462" s="200"/>
      <c r="QDM462" s="200"/>
      <c r="QDP462" s="200"/>
      <c r="QDV462" s="200"/>
      <c r="QEE462" s="200"/>
      <c r="QEG462" s="200"/>
      <c r="QEH462" s="200"/>
      <c r="QEJ462" s="200"/>
      <c r="QEM462" s="200"/>
      <c r="QEP462" s="200"/>
      <c r="QES462" s="200"/>
      <c r="QEV462" s="200"/>
      <c r="QEY462" s="200"/>
      <c r="QFA462" s="200"/>
      <c r="QFC462" s="200"/>
      <c r="QFF462" s="200"/>
      <c r="QFI462" s="200"/>
      <c r="QFL462" s="200"/>
      <c r="QFO462" s="200"/>
      <c r="QFR462" s="200"/>
      <c r="QFU462" s="200"/>
      <c r="QFX462" s="200"/>
      <c r="QFZ462" s="200"/>
      <c r="QGC462" s="200"/>
      <c r="QGF462" s="200"/>
      <c r="QGI462" s="200"/>
      <c r="QGO462" s="200"/>
      <c r="QGR462" s="200"/>
      <c r="QGT462" s="200"/>
      <c r="QIA462" s="200"/>
      <c r="QID462" s="200"/>
      <c r="QIG462" s="200"/>
      <c r="QIJ462" s="200"/>
      <c r="QIM462" s="200"/>
      <c r="QIN462" s="200"/>
      <c r="QIO462" s="200"/>
      <c r="QIR462" s="200"/>
      <c r="QIU462" s="200"/>
      <c r="QIX462" s="200"/>
      <c r="QJA462" s="200"/>
      <c r="QJC462" s="200"/>
      <c r="QJQ462" s="200"/>
      <c r="QJR462" s="200"/>
      <c r="QJS462" s="200"/>
      <c r="QJT462" s="200"/>
      <c r="QJU462" s="200"/>
      <c r="QJV462" s="200"/>
      <c r="QJW462" s="200"/>
      <c r="QJX462" s="200"/>
      <c r="QJY462" s="200"/>
      <c r="QJZ462" s="200"/>
      <c r="QKA462" s="200"/>
      <c r="QKB462" s="200"/>
      <c r="QKC462" s="200"/>
      <c r="QKD462" s="200"/>
      <c r="QKE462" s="200"/>
      <c r="QKF462" s="200"/>
      <c r="QKG462" s="200"/>
      <c r="QKH462" s="200"/>
      <c r="QKI462" s="200"/>
      <c r="QKO462" s="200"/>
      <c r="QKP462" s="200"/>
      <c r="QKQ462" s="200"/>
      <c r="QKR462" s="200"/>
      <c r="QKS462" s="200"/>
      <c r="QKT462" s="200"/>
      <c r="QKU462" s="200"/>
      <c r="QKW462" s="200"/>
      <c r="QKX462" s="200"/>
      <c r="QKY462" s="200"/>
      <c r="QKZ462" s="200"/>
      <c r="QLA462" s="200"/>
      <c r="QLB462" s="200"/>
      <c r="QLC462" s="200"/>
      <c r="QLD462" s="200"/>
      <c r="QLG462" s="200"/>
      <c r="QLJ462" s="200"/>
      <c r="QLM462" s="200"/>
      <c r="QLP462" s="200"/>
      <c r="QLS462" s="200"/>
      <c r="QLV462" s="200"/>
      <c r="QME462" s="200"/>
      <c r="QMH462" s="200"/>
      <c r="QMK462" s="200"/>
      <c r="QMN462" s="200"/>
      <c r="QMW462" s="200"/>
      <c r="QNC462" s="200"/>
      <c r="QNF462" s="200"/>
      <c r="QNI462" s="200"/>
      <c r="QNL462" s="200"/>
      <c r="QNR462" s="200"/>
      <c r="QOA462" s="200"/>
      <c r="QOC462" s="200"/>
      <c r="QOD462" s="200"/>
      <c r="QOF462" s="200"/>
      <c r="QOI462" s="200"/>
      <c r="QOL462" s="200"/>
      <c r="QOO462" s="200"/>
      <c r="QOR462" s="200"/>
      <c r="QOU462" s="200"/>
      <c r="QOW462" s="200"/>
      <c r="QOY462" s="200"/>
      <c r="QPB462" s="200"/>
      <c r="QPE462" s="200"/>
      <c r="QPH462" s="200"/>
      <c r="QPK462" s="200"/>
      <c r="QPN462" s="200"/>
      <c r="QPQ462" s="200"/>
      <c r="QPT462" s="200"/>
      <c r="QPV462" s="200"/>
      <c r="QPY462" s="200"/>
      <c r="QQB462" s="200"/>
      <c r="QQE462" s="200"/>
      <c r="QQK462" s="200"/>
      <c r="QQN462" s="200"/>
      <c r="QQP462" s="200"/>
      <c r="QRW462" s="200"/>
      <c r="QRZ462" s="200"/>
      <c r="QSC462" s="200"/>
      <c r="QSF462" s="200"/>
      <c r="QSI462" s="200"/>
      <c r="QSJ462" s="200"/>
      <c r="QSK462" s="200"/>
      <c r="QSN462" s="200"/>
      <c r="QSQ462" s="200"/>
      <c r="QST462" s="200"/>
      <c r="QSW462" s="200"/>
      <c r="QSY462" s="200"/>
      <c r="QTM462" s="200"/>
      <c r="QTN462" s="200"/>
      <c r="QTO462" s="200"/>
      <c r="QTP462" s="200"/>
      <c r="QTQ462" s="200"/>
      <c r="QTR462" s="200"/>
      <c r="QTS462" s="200"/>
      <c r="QTT462" s="200"/>
      <c r="QTU462" s="200"/>
      <c r="QTV462" s="200"/>
      <c r="QTW462" s="200"/>
      <c r="QTX462" s="200"/>
      <c r="QTY462" s="200"/>
      <c r="QTZ462" s="200"/>
      <c r="QUA462" s="200"/>
      <c r="QUB462" s="200"/>
      <c r="QUC462" s="200"/>
      <c r="QUD462" s="200"/>
      <c r="QUE462" s="200"/>
      <c r="QUK462" s="200"/>
      <c r="QUL462" s="200"/>
      <c r="QUM462" s="200"/>
      <c r="QUN462" s="200"/>
      <c r="QUO462" s="200"/>
      <c r="QUP462" s="200"/>
      <c r="QUQ462" s="200"/>
      <c r="QUS462" s="200"/>
      <c r="QUT462" s="200"/>
      <c r="QUU462" s="200"/>
      <c r="QUV462" s="200"/>
      <c r="QUW462" s="200"/>
      <c r="QUX462" s="200"/>
      <c r="QUY462" s="200"/>
      <c r="QUZ462" s="200"/>
      <c r="QVC462" s="200"/>
      <c r="QVF462" s="200"/>
      <c r="QVI462" s="200"/>
      <c r="QVL462" s="200"/>
      <c r="QVO462" s="200"/>
      <c r="QVR462" s="200"/>
      <c r="QWA462" s="200"/>
      <c r="QWD462" s="200"/>
      <c r="QWG462" s="200"/>
      <c r="QWJ462" s="200"/>
      <c r="QWS462" s="200"/>
      <c r="QWY462" s="200"/>
      <c r="QXB462" s="200"/>
      <c r="QXE462" s="200"/>
      <c r="QXH462" s="200"/>
      <c r="QXN462" s="200"/>
      <c r="QXW462" s="200"/>
      <c r="QXY462" s="200"/>
      <c r="QXZ462" s="200"/>
      <c r="QYB462" s="200"/>
      <c r="QYE462" s="200"/>
      <c r="QYH462" s="200"/>
      <c r="QYK462" s="200"/>
      <c r="QYN462" s="200"/>
      <c r="QYQ462" s="200"/>
      <c r="QYS462" s="200"/>
      <c r="QYU462" s="200"/>
      <c r="QYX462" s="200"/>
      <c r="QZA462" s="200"/>
      <c r="QZD462" s="200"/>
      <c r="QZG462" s="200"/>
      <c r="QZJ462" s="200"/>
      <c r="QZM462" s="200"/>
      <c r="QZP462" s="200"/>
      <c r="QZR462" s="200"/>
      <c r="QZU462" s="200"/>
      <c r="QZX462" s="200"/>
      <c r="RAA462" s="200"/>
      <c r="RAG462" s="200"/>
      <c r="RAJ462" s="200"/>
      <c r="RAL462" s="200"/>
      <c r="RBS462" s="200"/>
      <c r="RBV462" s="200"/>
      <c r="RBY462" s="200"/>
      <c r="RCB462" s="200"/>
      <c r="RCE462" s="200"/>
      <c r="RCF462" s="200"/>
      <c r="RCG462" s="200"/>
      <c r="RCJ462" s="200"/>
      <c r="RCM462" s="200"/>
      <c r="RCP462" s="200"/>
      <c r="RCS462" s="200"/>
      <c r="RCU462" s="200"/>
      <c r="RDI462" s="200"/>
      <c r="RDJ462" s="200"/>
      <c r="RDK462" s="200"/>
      <c r="RDL462" s="200"/>
      <c r="RDM462" s="200"/>
      <c r="RDN462" s="200"/>
      <c r="RDO462" s="200"/>
      <c r="RDP462" s="200"/>
      <c r="RDQ462" s="200"/>
      <c r="RDR462" s="200"/>
      <c r="RDS462" s="200"/>
      <c r="RDT462" s="200"/>
      <c r="RDU462" s="200"/>
      <c r="RDV462" s="200"/>
      <c r="RDW462" s="200"/>
      <c r="RDX462" s="200"/>
      <c r="RDY462" s="200"/>
      <c r="RDZ462" s="200"/>
      <c r="REA462" s="200"/>
      <c r="REG462" s="200"/>
      <c r="REH462" s="200"/>
      <c r="REI462" s="200"/>
      <c r="REJ462" s="200"/>
      <c r="REK462" s="200"/>
      <c r="REL462" s="200"/>
      <c r="REM462" s="200"/>
      <c r="REO462" s="200"/>
      <c r="REP462" s="200"/>
      <c r="REQ462" s="200"/>
      <c r="RER462" s="200"/>
      <c r="RES462" s="200"/>
      <c r="RET462" s="200"/>
      <c r="REU462" s="200"/>
      <c r="REV462" s="200"/>
      <c r="REY462" s="200"/>
      <c r="RFB462" s="200"/>
      <c r="RFE462" s="200"/>
      <c r="RFH462" s="200"/>
      <c r="RFK462" s="200"/>
      <c r="RFN462" s="200"/>
      <c r="RFW462" s="200"/>
      <c r="RFZ462" s="200"/>
      <c r="RGC462" s="200"/>
      <c r="RGF462" s="200"/>
      <c r="RGO462" s="200"/>
      <c r="RGU462" s="200"/>
      <c r="RGX462" s="200"/>
      <c r="RHA462" s="200"/>
      <c r="RHD462" s="200"/>
      <c r="RHJ462" s="200"/>
      <c r="RHS462" s="200"/>
      <c r="RHU462" s="200"/>
      <c r="RHV462" s="200"/>
      <c r="RHX462" s="200"/>
      <c r="RIA462" s="200"/>
      <c r="RID462" s="200"/>
      <c r="RIG462" s="200"/>
      <c r="RIJ462" s="200"/>
      <c r="RIM462" s="200"/>
      <c r="RIO462" s="200"/>
      <c r="RIQ462" s="200"/>
      <c r="RIT462" s="200"/>
      <c r="RIW462" s="200"/>
      <c r="RIZ462" s="200"/>
      <c r="RJC462" s="200"/>
      <c r="RJF462" s="200"/>
      <c r="RJI462" s="200"/>
      <c r="RJL462" s="200"/>
      <c r="RJN462" s="200"/>
      <c r="RJQ462" s="200"/>
      <c r="RJT462" s="200"/>
      <c r="RJW462" s="200"/>
      <c r="RKC462" s="200"/>
      <c r="RKF462" s="200"/>
      <c r="RKH462" s="200"/>
      <c r="RLO462" s="200"/>
      <c r="RLR462" s="200"/>
      <c r="RLU462" s="200"/>
      <c r="RLX462" s="200"/>
      <c r="RMA462" s="200"/>
      <c r="RMB462" s="200"/>
      <c r="RMC462" s="200"/>
      <c r="RMF462" s="200"/>
      <c r="RMI462" s="200"/>
      <c r="RML462" s="200"/>
      <c r="RMO462" s="200"/>
      <c r="RMQ462" s="200"/>
      <c r="RNE462" s="200"/>
      <c r="RNF462" s="200"/>
      <c r="RNG462" s="200"/>
      <c r="RNH462" s="200"/>
      <c r="RNI462" s="200"/>
      <c r="RNJ462" s="200"/>
      <c r="RNK462" s="200"/>
      <c r="RNL462" s="200"/>
      <c r="RNM462" s="200"/>
      <c r="RNN462" s="200"/>
      <c r="RNO462" s="200"/>
      <c r="RNP462" s="200"/>
      <c r="RNQ462" s="200"/>
      <c r="RNR462" s="200"/>
      <c r="RNS462" s="200"/>
      <c r="RNT462" s="200"/>
      <c r="RNU462" s="200"/>
      <c r="RNV462" s="200"/>
      <c r="RNW462" s="200"/>
      <c r="ROC462" s="200"/>
      <c r="ROD462" s="200"/>
      <c r="ROE462" s="200"/>
      <c r="ROF462" s="200"/>
      <c r="ROG462" s="200"/>
      <c r="ROH462" s="200"/>
      <c r="ROI462" s="200"/>
      <c r="ROK462" s="200"/>
      <c r="ROL462" s="200"/>
      <c r="ROM462" s="200"/>
      <c r="RON462" s="200"/>
      <c r="ROO462" s="200"/>
      <c r="ROP462" s="200"/>
      <c r="ROQ462" s="200"/>
      <c r="ROR462" s="200"/>
      <c r="ROU462" s="200"/>
      <c r="ROX462" s="200"/>
      <c r="RPA462" s="200"/>
      <c r="RPD462" s="200"/>
      <c r="RPG462" s="200"/>
      <c r="RPJ462" s="200"/>
      <c r="RPS462" s="200"/>
      <c r="RPV462" s="200"/>
      <c r="RPY462" s="200"/>
      <c r="RQB462" s="200"/>
      <c r="RQK462" s="200"/>
      <c r="RQQ462" s="200"/>
      <c r="RQT462" s="200"/>
      <c r="RQW462" s="200"/>
      <c r="RQZ462" s="200"/>
      <c r="RRF462" s="200"/>
      <c r="RRO462" s="200"/>
      <c r="RRQ462" s="200"/>
      <c r="RRR462" s="200"/>
      <c r="RRT462" s="200"/>
      <c r="RRW462" s="200"/>
      <c r="RRZ462" s="200"/>
      <c r="RSC462" s="200"/>
      <c r="RSF462" s="200"/>
      <c r="RSI462" s="200"/>
      <c r="RSK462" s="200"/>
      <c r="RSM462" s="200"/>
      <c r="RSP462" s="200"/>
      <c r="RSS462" s="200"/>
      <c r="RSV462" s="200"/>
      <c r="RSY462" s="200"/>
      <c r="RTB462" s="200"/>
      <c r="RTE462" s="200"/>
      <c r="RTH462" s="200"/>
      <c r="RTJ462" s="200"/>
      <c r="RTM462" s="200"/>
      <c r="RTP462" s="200"/>
      <c r="RTS462" s="200"/>
      <c r="RTY462" s="200"/>
      <c r="RUB462" s="200"/>
      <c r="RUD462" s="200"/>
      <c r="RVK462" s="200"/>
      <c r="RVN462" s="200"/>
      <c r="RVQ462" s="200"/>
      <c r="RVT462" s="200"/>
      <c r="RVW462" s="200"/>
      <c r="RVX462" s="200"/>
      <c r="RVY462" s="200"/>
      <c r="RWB462" s="200"/>
      <c r="RWE462" s="200"/>
      <c r="RWH462" s="200"/>
      <c r="RWK462" s="200"/>
      <c r="RWM462" s="200"/>
      <c r="RXA462" s="200"/>
      <c r="RXB462" s="200"/>
      <c r="RXC462" s="200"/>
      <c r="RXD462" s="200"/>
      <c r="RXE462" s="200"/>
      <c r="RXF462" s="200"/>
      <c r="RXG462" s="200"/>
      <c r="RXH462" s="200"/>
      <c r="RXI462" s="200"/>
      <c r="RXJ462" s="200"/>
      <c r="RXK462" s="200"/>
      <c r="RXL462" s="200"/>
      <c r="RXM462" s="200"/>
      <c r="RXN462" s="200"/>
      <c r="RXO462" s="200"/>
      <c r="RXP462" s="200"/>
      <c r="RXQ462" s="200"/>
      <c r="RXR462" s="200"/>
      <c r="RXS462" s="200"/>
      <c r="RXY462" s="200"/>
      <c r="RXZ462" s="200"/>
      <c r="RYA462" s="200"/>
      <c r="RYB462" s="200"/>
      <c r="RYC462" s="200"/>
      <c r="RYD462" s="200"/>
      <c r="RYE462" s="200"/>
      <c r="RYG462" s="200"/>
      <c r="RYH462" s="200"/>
      <c r="RYI462" s="200"/>
      <c r="RYJ462" s="200"/>
      <c r="RYK462" s="200"/>
      <c r="RYL462" s="200"/>
      <c r="RYM462" s="200"/>
      <c r="RYN462" s="200"/>
      <c r="RYQ462" s="200"/>
      <c r="RYT462" s="200"/>
      <c r="RYW462" s="200"/>
      <c r="RYZ462" s="200"/>
      <c r="RZC462" s="200"/>
      <c r="RZF462" s="200"/>
      <c r="RZO462" s="200"/>
      <c r="RZR462" s="200"/>
      <c r="RZU462" s="200"/>
      <c r="RZX462" s="200"/>
      <c r="SAG462" s="200"/>
      <c r="SAM462" s="200"/>
      <c r="SAP462" s="200"/>
      <c r="SAS462" s="200"/>
      <c r="SAV462" s="200"/>
      <c r="SBB462" s="200"/>
      <c r="SBK462" s="200"/>
      <c r="SBM462" s="200"/>
      <c r="SBN462" s="200"/>
      <c r="SBP462" s="200"/>
      <c r="SBS462" s="200"/>
      <c r="SBV462" s="200"/>
      <c r="SBY462" s="200"/>
      <c r="SCB462" s="200"/>
      <c r="SCE462" s="200"/>
      <c r="SCG462" s="200"/>
      <c r="SCI462" s="200"/>
      <c r="SCL462" s="200"/>
      <c r="SCO462" s="200"/>
      <c r="SCR462" s="200"/>
      <c r="SCU462" s="200"/>
      <c r="SCX462" s="200"/>
      <c r="SDA462" s="200"/>
      <c r="SDD462" s="200"/>
      <c r="SDF462" s="200"/>
      <c r="SDI462" s="200"/>
      <c r="SDL462" s="200"/>
      <c r="SDO462" s="200"/>
      <c r="SDU462" s="200"/>
      <c r="SDX462" s="200"/>
      <c r="SDZ462" s="200"/>
      <c r="SFG462" s="200"/>
      <c r="SFJ462" s="200"/>
      <c r="SFM462" s="200"/>
      <c r="SFP462" s="200"/>
      <c r="SFS462" s="200"/>
      <c r="SFT462" s="200"/>
      <c r="SFU462" s="200"/>
      <c r="SFX462" s="200"/>
      <c r="SGA462" s="200"/>
      <c r="SGD462" s="200"/>
      <c r="SGG462" s="200"/>
      <c r="SGI462" s="200"/>
      <c r="SGW462" s="200"/>
      <c r="SGX462" s="200"/>
      <c r="SGY462" s="200"/>
      <c r="SGZ462" s="200"/>
      <c r="SHA462" s="200"/>
      <c r="SHB462" s="200"/>
      <c r="SHC462" s="200"/>
      <c r="SHD462" s="200"/>
      <c r="SHE462" s="200"/>
      <c r="SHF462" s="200"/>
      <c r="SHG462" s="200"/>
      <c r="SHH462" s="200"/>
      <c r="SHI462" s="200"/>
      <c r="SHJ462" s="200"/>
      <c r="SHK462" s="200"/>
      <c r="SHL462" s="200"/>
      <c r="SHM462" s="200"/>
      <c r="SHN462" s="200"/>
      <c r="SHO462" s="200"/>
      <c r="SHU462" s="200"/>
      <c r="SHV462" s="200"/>
      <c r="SHW462" s="200"/>
      <c r="SHX462" s="200"/>
      <c r="SHY462" s="200"/>
      <c r="SHZ462" s="200"/>
      <c r="SIA462" s="200"/>
      <c r="SIC462" s="200"/>
      <c r="SID462" s="200"/>
      <c r="SIE462" s="200"/>
      <c r="SIF462" s="200"/>
      <c r="SIG462" s="200"/>
      <c r="SIH462" s="200"/>
      <c r="SII462" s="200"/>
      <c r="SIJ462" s="200"/>
      <c r="SIM462" s="200"/>
      <c r="SIP462" s="200"/>
      <c r="SIS462" s="200"/>
      <c r="SIV462" s="200"/>
      <c r="SIY462" s="200"/>
      <c r="SJB462" s="200"/>
      <c r="SJK462" s="200"/>
      <c r="SJN462" s="200"/>
      <c r="SJQ462" s="200"/>
      <c r="SJT462" s="200"/>
      <c r="SKC462" s="200"/>
      <c r="SKI462" s="200"/>
      <c r="SKL462" s="200"/>
      <c r="SKO462" s="200"/>
      <c r="SKR462" s="200"/>
      <c r="SKX462" s="200"/>
      <c r="SLG462" s="200"/>
      <c r="SLI462" s="200"/>
      <c r="SLJ462" s="200"/>
      <c r="SLL462" s="200"/>
      <c r="SLO462" s="200"/>
      <c r="SLR462" s="200"/>
      <c r="SLU462" s="200"/>
      <c r="SLX462" s="200"/>
      <c r="SMA462" s="200"/>
      <c r="SMC462" s="200"/>
      <c r="SME462" s="200"/>
      <c r="SMH462" s="200"/>
      <c r="SMK462" s="200"/>
      <c r="SMN462" s="200"/>
      <c r="SMQ462" s="200"/>
      <c r="SMT462" s="200"/>
      <c r="SMW462" s="200"/>
      <c r="SMZ462" s="200"/>
      <c r="SNB462" s="200"/>
      <c r="SNE462" s="200"/>
      <c r="SNH462" s="200"/>
      <c r="SNK462" s="200"/>
      <c r="SNQ462" s="200"/>
      <c r="SNT462" s="200"/>
      <c r="SNV462" s="200"/>
      <c r="SPC462" s="200"/>
      <c r="SPF462" s="200"/>
      <c r="SPI462" s="200"/>
      <c r="SPL462" s="200"/>
      <c r="SPO462" s="200"/>
      <c r="SPP462" s="200"/>
      <c r="SPQ462" s="200"/>
      <c r="SPT462" s="200"/>
      <c r="SPW462" s="200"/>
      <c r="SPZ462" s="200"/>
      <c r="SQC462" s="200"/>
      <c r="SQE462" s="200"/>
      <c r="SQS462" s="200"/>
      <c r="SQT462" s="200"/>
      <c r="SQU462" s="200"/>
      <c r="SQV462" s="200"/>
      <c r="SQW462" s="200"/>
      <c r="SQX462" s="200"/>
      <c r="SQY462" s="200"/>
      <c r="SQZ462" s="200"/>
      <c r="SRA462" s="200"/>
      <c r="SRB462" s="200"/>
      <c r="SRC462" s="200"/>
      <c r="SRD462" s="200"/>
      <c r="SRE462" s="200"/>
      <c r="SRF462" s="200"/>
      <c r="SRG462" s="200"/>
      <c r="SRH462" s="200"/>
      <c r="SRI462" s="200"/>
      <c r="SRJ462" s="200"/>
      <c r="SRK462" s="200"/>
      <c r="SRQ462" s="200"/>
      <c r="SRR462" s="200"/>
      <c r="SRS462" s="200"/>
      <c r="SRT462" s="200"/>
      <c r="SRU462" s="200"/>
      <c r="SRV462" s="200"/>
      <c r="SRW462" s="200"/>
      <c r="SRY462" s="200"/>
      <c r="SRZ462" s="200"/>
      <c r="SSA462" s="200"/>
      <c r="SSB462" s="200"/>
      <c r="SSC462" s="200"/>
      <c r="SSD462" s="200"/>
      <c r="SSE462" s="200"/>
      <c r="SSF462" s="200"/>
      <c r="SSI462" s="200"/>
      <c r="SSL462" s="200"/>
      <c r="SSO462" s="200"/>
      <c r="SSR462" s="200"/>
      <c r="SSU462" s="200"/>
      <c r="SSX462" s="200"/>
      <c r="STG462" s="200"/>
      <c r="STJ462" s="200"/>
      <c r="STM462" s="200"/>
      <c r="STP462" s="200"/>
      <c r="STY462" s="200"/>
      <c r="SUE462" s="200"/>
      <c r="SUH462" s="200"/>
      <c r="SUK462" s="200"/>
      <c r="SUN462" s="200"/>
      <c r="SUT462" s="200"/>
      <c r="SVC462" s="200"/>
      <c r="SVE462" s="200"/>
      <c r="SVF462" s="200"/>
      <c r="SVH462" s="200"/>
      <c r="SVK462" s="200"/>
      <c r="SVN462" s="200"/>
      <c r="SVQ462" s="200"/>
      <c r="SVT462" s="200"/>
      <c r="SVW462" s="200"/>
      <c r="SVY462" s="200"/>
      <c r="SWA462" s="200"/>
      <c r="SWD462" s="200"/>
      <c r="SWG462" s="200"/>
      <c r="SWJ462" s="200"/>
      <c r="SWM462" s="200"/>
      <c r="SWP462" s="200"/>
      <c r="SWS462" s="200"/>
      <c r="SWV462" s="200"/>
      <c r="SWX462" s="200"/>
      <c r="SXA462" s="200"/>
      <c r="SXD462" s="200"/>
      <c r="SXG462" s="200"/>
      <c r="SXM462" s="200"/>
      <c r="SXP462" s="200"/>
      <c r="SXR462" s="200"/>
      <c r="SYY462" s="200"/>
      <c r="SZB462" s="200"/>
      <c r="SZE462" s="200"/>
      <c r="SZH462" s="200"/>
      <c r="SZK462" s="200"/>
      <c r="SZL462" s="200"/>
      <c r="SZM462" s="200"/>
      <c r="SZP462" s="200"/>
      <c r="SZS462" s="200"/>
      <c r="SZV462" s="200"/>
      <c r="SZY462" s="200"/>
      <c r="TAA462" s="200"/>
      <c r="TAO462" s="200"/>
      <c r="TAP462" s="200"/>
      <c r="TAQ462" s="200"/>
      <c r="TAR462" s="200"/>
      <c r="TAS462" s="200"/>
      <c r="TAT462" s="200"/>
      <c r="TAU462" s="200"/>
      <c r="TAV462" s="200"/>
      <c r="TAW462" s="200"/>
      <c r="TAX462" s="200"/>
      <c r="TAY462" s="200"/>
      <c r="TAZ462" s="200"/>
      <c r="TBA462" s="200"/>
      <c r="TBB462" s="200"/>
      <c r="TBC462" s="200"/>
      <c r="TBD462" s="200"/>
      <c r="TBE462" s="200"/>
      <c r="TBF462" s="200"/>
      <c r="TBG462" s="200"/>
      <c r="TBM462" s="200"/>
      <c r="TBN462" s="200"/>
      <c r="TBO462" s="200"/>
      <c r="TBP462" s="200"/>
      <c r="TBQ462" s="200"/>
      <c r="TBR462" s="200"/>
      <c r="TBS462" s="200"/>
      <c r="TBU462" s="200"/>
      <c r="TBV462" s="200"/>
      <c r="TBW462" s="200"/>
      <c r="TBX462" s="200"/>
      <c r="TBY462" s="200"/>
      <c r="TBZ462" s="200"/>
      <c r="TCA462" s="200"/>
      <c r="TCB462" s="200"/>
      <c r="TCE462" s="200"/>
      <c r="TCH462" s="200"/>
      <c r="TCK462" s="200"/>
      <c r="TCN462" s="200"/>
      <c r="TCQ462" s="200"/>
      <c r="TCT462" s="200"/>
      <c r="TDC462" s="200"/>
      <c r="TDF462" s="200"/>
      <c r="TDI462" s="200"/>
      <c r="TDL462" s="200"/>
      <c r="TDU462" s="200"/>
      <c r="TEA462" s="200"/>
      <c r="TED462" s="200"/>
      <c r="TEG462" s="200"/>
      <c r="TEJ462" s="200"/>
      <c r="TEP462" s="200"/>
      <c r="TEY462" s="200"/>
      <c r="TFA462" s="200"/>
      <c r="TFB462" s="200"/>
      <c r="TFD462" s="200"/>
      <c r="TFG462" s="200"/>
      <c r="TFJ462" s="200"/>
      <c r="TFM462" s="200"/>
      <c r="TFP462" s="200"/>
      <c r="TFS462" s="200"/>
      <c r="TFU462" s="200"/>
      <c r="TFW462" s="200"/>
      <c r="TFZ462" s="200"/>
      <c r="TGC462" s="200"/>
      <c r="TGF462" s="200"/>
      <c r="TGI462" s="200"/>
      <c r="TGL462" s="200"/>
      <c r="TGO462" s="200"/>
      <c r="TGR462" s="200"/>
      <c r="TGT462" s="200"/>
      <c r="TGW462" s="200"/>
      <c r="TGZ462" s="200"/>
      <c r="THC462" s="200"/>
      <c r="THI462" s="200"/>
      <c r="THL462" s="200"/>
      <c r="THN462" s="200"/>
      <c r="TIU462" s="200"/>
      <c r="TIX462" s="200"/>
      <c r="TJA462" s="200"/>
      <c r="TJD462" s="200"/>
      <c r="TJG462" s="200"/>
      <c r="TJH462" s="200"/>
      <c r="TJI462" s="200"/>
      <c r="TJL462" s="200"/>
      <c r="TJO462" s="200"/>
      <c r="TJR462" s="200"/>
      <c r="TJU462" s="200"/>
      <c r="TJW462" s="200"/>
      <c r="TKK462" s="200"/>
      <c r="TKL462" s="200"/>
      <c r="TKM462" s="200"/>
      <c r="TKN462" s="200"/>
      <c r="TKO462" s="200"/>
      <c r="TKP462" s="200"/>
      <c r="TKQ462" s="200"/>
      <c r="TKR462" s="200"/>
      <c r="TKS462" s="200"/>
      <c r="TKT462" s="200"/>
      <c r="TKU462" s="200"/>
      <c r="TKV462" s="200"/>
      <c r="TKW462" s="200"/>
      <c r="TKX462" s="200"/>
      <c r="TKY462" s="200"/>
      <c r="TKZ462" s="200"/>
      <c r="TLA462" s="200"/>
      <c r="TLB462" s="200"/>
      <c r="TLC462" s="200"/>
      <c r="TLI462" s="200"/>
      <c r="TLJ462" s="200"/>
      <c r="TLK462" s="200"/>
      <c r="TLL462" s="200"/>
      <c r="TLM462" s="200"/>
      <c r="TLN462" s="200"/>
      <c r="TLO462" s="200"/>
      <c r="TLQ462" s="200"/>
      <c r="TLR462" s="200"/>
      <c r="TLS462" s="200"/>
      <c r="TLT462" s="200"/>
      <c r="TLU462" s="200"/>
      <c r="TLV462" s="200"/>
      <c r="TLW462" s="200"/>
      <c r="TLX462" s="200"/>
      <c r="TMA462" s="200"/>
      <c r="TMD462" s="200"/>
      <c r="TMG462" s="200"/>
      <c r="TMJ462" s="200"/>
      <c r="TMM462" s="200"/>
      <c r="TMP462" s="200"/>
      <c r="TMY462" s="200"/>
      <c r="TNB462" s="200"/>
      <c r="TNE462" s="200"/>
      <c r="TNH462" s="200"/>
      <c r="TNQ462" s="200"/>
      <c r="TNW462" s="200"/>
      <c r="TNZ462" s="200"/>
      <c r="TOC462" s="200"/>
      <c r="TOF462" s="200"/>
      <c r="TOL462" s="200"/>
      <c r="TOU462" s="200"/>
      <c r="TOW462" s="200"/>
      <c r="TOX462" s="200"/>
      <c r="TOZ462" s="200"/>
      <c r="TPC462" s="200"/>
      <c r="TPF462" s="200"/>
      <c r="TPI462" s="200"/>
      <c r="TPL462" s="200"/>
      <c r="TPO462" s="200"/>
      <c r="TPQ462" s="200"/>
      <c r="TPS462" s="200"/>
      <c r="TPV462" s="200"/>
      <c r="TPY462" s="200"/>
      <c r="TQB462" s="200"/>
      <c r="TQE462" s="200"/>
      <c r="TQH462" s="200"/>
      <c r="TQK462" s="200"/>
      <c r="TQN462" s="200"/>
      <c r="TQP462" s="200"/>
      <c r="TQS462" s="200"/>
      <c r="TQV462" s="200"/>
      <c r="TQY462" s="200"/>
      <c r="TRE462" s="200"/>
      <c r="TRH462" s="200"/>
      <c r="TRJ462" s="200"/>
      <c r="TSQ462" s="200"/>
      <c r="TST462" s="200"/>
      <c r="TSW462" s="200"/>
      <c r="TSZ462" s="200"/>
      <c r="TTC462" s="200"/>
      <c r="TTD462" s="200"/>
      <c r="TTE462" s="200"/>
      <c r="TTH462" s="200"/>
      <c r="TTK462" s="200"/>
      <c r="TTN462" s="200"/>
      <c r="TTQ462" s="200"/>
      <c r="TTS462" s="200"/>
      <c r="TUG462" s="200"/>
      <c r="TUH462" s="200"/>
      <c r="TUI462" s="200"/>
      <c r="TUJ462" s="200"/>
      <c r="TUK462" s="200"/>
      <c r="TUL462" s="200"/>
      <c r="TUM462" s="200"/>
      <c r="TUN462" s="200"/>
      <c r="TUO462" s="200"/>
      <c r="TUP462" s="200"/>
      <c r="TUQ462" s="200"/>
      <c r="TUR462" s="200"/>
      <c r="TUS462" s="200"/>
      <c r="TUT462" s="200"/>
      <c r="TUU462" s="200"/>
      <c r="TUV462" s="200"/>
      <c r="TUW462" s="200"/>
      <c r="TUX462" s="200"/>
      <c r="TUY462" s="200"/>
      <c r="TVE462" s="200"/>
      <c r="TVF462" s="200"/>
      <c r="TVG462" s="200"/>
      <c r="TVH462" s="200"/>
      <c r="TVI462" s="200"/>
      <c r="TVJ462" s="200"/>
      <c r="TVK462" s="200"/>
      <c r="TVM462" s="200"/>
      <c r="TVN462" s="200"/>
      <c r="TVO462" s="200"/>
      <c r="TVP462" s="200"/>
      <c r="TVQ462" s="200"/>
      <c r="TVR462" s="200"/>
      <c r="TVS462" s="200"/>
      <c r="TVT462" s="200"/>
      <c r="TVW462" s="200"/>
      <c r="TVZ462" s="200"/>
      <c r="TWC462" s="200"/>
      <c r="TWF462" s="200"/>
      <c r="TWI462" s="200"/>
      <c r="TWL462" s="200"/>
      <c r="TWU462" s="200"/>
      <c r="TWX462" s="200"/>
      <c r="TXA462" s="200"/>
      <c r="TXD462" s="200"/>
      <c r="TXM462" s="200"/>
      <c r="TXS462" s="200"/>
      <c r="TXV462" s="200"/>
      <c r="TXY462" s="200"/>
      <c r="TYB462" s="200"/>
      <c r="TYH462" s="200"/>
      <c r="TYQ462" s="200"/>
      <c r="TYS462" s="200"/>
      <c r="TYT462" s="200"/>
      <c r="TYV462" s="200"/>
      <c r="TYY462" s="200"/>
      <c r="TZB462" s="200"/>
      <c r="TZE462" s="200"/>
      <c r="TZH462" s="200"/>
      <c r="TZK462" s="200"/>
      <c r="TZM462" s="200"/>
      <c r="TZO462" s="200"/>
      <c r="TZR462" s="200"/>
      <c r="TZU462" s="200"/>
      <c r="TZX462" s="200"/>
      <c r="UAA462" s="200"/>
      <c r="UAD462" s="200"/>
      <c r="UAG462" s="200"/>
      <c r="UAJ462" s="200"/>
      <c r="UAL462" s="200"/>
      <c r="UAO462" s="200"/>
      <c r="UAR462" s="200"/>
      <c r="UAU462" s="200"/>
      <c r="UBA462" s="200"/>
      <c r="UBD462" s="200"/>
      <c r="UBF462" s="200"/>
      <c r="UCM462" s="200"/>
      <c r="UCP462" s="200"/>
      <c r="UCS462" s="200"/>
      <c r="UCV462" s="200"/>
      <c r="UCY462" s="200"/>
      <c r="UCZ462" s="200"/>
      <c r="UDA462" s="200"/>
      <c r="UDD462" s="200"/>
      <c r="UDG462" s="200"/>
      <c r="UDJ462" s="200"/>
      <c r="UDM462" s="200"/>
      <c r="UDO462" s="200"/>
      <c r="UEC462" s="200"/>
      <c r="UED462" s="200"/>
      <c r="UEE462" s="200"/>
      <c r="UEF462" s="200"/>
      <c r="UEG462" s="200"/>
      <c r="UEH462" s="200"/>
      <c r="UEI462" s="200"/>
      <c r="UEJ462" s="200"/>
      <c r="UEK462" s="200"/>
      <c r="UEL462" s="200"/>
      <c r="UEM462" s="200"/>
      <c r="UEN462" s="200"/>
      <c r="UEO462" s="200"/>
      <c r="UEP462" s="200"/>
      <c r="UEQ462" s="200"/>
      <c r="UER462" s="200"/>
      <c r="UES462" s="200"/>
      <c r="UET462" s="200"/>
      <c r="UEU462" s="200"/>
      <c r="UFA462" s="200"/>
      <c r="UFB462" s="200"/>
      <c r="UFC462" s="200"/>
      <c r="UFD462" s="200"/>
      <c r="UFE462" s="200"/>
      <c r="UFF462" s="200"/>
      <c r="UFG462" s="200"/>
      <c r="UFI462" s="200"/>
      <c r="UFJ462" s="200"/>
      <c r="UFK462" s="200"/>
      <c r="UFL462" s="200"/>
      <c r="UFM462" s="200"/>
      <c r="UFN462" s="200"/>
      <c r="UFO462" s="200"/>
      <c r="UFP462" s="200"/>
      <c r="UFS462" s="200"/>
      <c r="UFV462" s="200"/>
      <c r="UFY462" s="200"/>
      <c r="UGB462" s="200"/>
      <c r="UGE462" s="200"/>
      <c r="UGH462" s="200"/>
      <c r="UGQ462" s="200"/>
      <c r="UGT462" s="200"/>
      <c r="UGW462" s="200"/>
      <c r="UGZ462" s="200"/>
      <c r="UHI462" s="200"/>
      <c r="UHO462" s="200"/>
      <c r="UHR462" s="200"/>
      <c r="UHU462" s="200"/>
      <c r="UHX462" s="200"/>
      <c r="UID462" s="200"/>
      <c r="UIM462" s="200"/>
      <c r="UIO462" s="200"/>
      <c r="UIP462" s="200"/>
      <c r="UIR462" s="200"/>
      <c r="UIU462" s="200"/>
      <c r="UIX462" s="200"/>
      <c r="UJA462" s="200"/>
      <c r="UJD462" s="200"/>
      <c r="UJG462" s="200"/>
      <c r="UJI462" s="200"/>
      <c r="UJK462" s="200"/>
      <c r="UJN462" s="200"/>
      <c r="UJQ462" s="200"/>
      <c r="UJT462" s="200"/>
      <c r="UJW462" s="200"/>
      <c r="UJZ462" s="200"/>
      <c r="UKC462" s="200"/>
      <c r="UKF462" s="200"/>
      <c r="UKH462" s="200"/>
      <c r="UKK462" s="200"/>
      <c r="UKN462" s="200"/>
      <c r="UKQ462" s="200"/>
      <c r="UKW462" s="200"/>
      <c r="UKZ462" s="200"/>
      <c r="ULB462" s="200"/>
      <c r="UMI462" s="200"/>
      <c r="UML462" s="200"/>
      <c r="UMO462" s="200"/>
      <c r="UMR462" s="200"/>
      <c r="UMU462" s="200"/>
      <c r="UMV462" s="200"/>
      <c r="UMW462" s="200"/>
      <c r="UMZ462" s="200"/>
      <c r="UNC462" s="200"/>
      <c r="UNF462" s="200"/>
      <c r="UNI462" s="200"/>
      <c r="UNK462" s="200"/>
      <c r="UNY462" s="200"/>
      <c r="UNZ462" s="200"/>
      <c r="UOA462" s="200"/>
      <c r="UOB462" s="200"/>
      <c r="UOC462" s="200"/>
      <c r="UOD462" s="200"/>
      <c r="UOE462" s="200"/>
      <c r="UOF462" s="200"/>
      <c r="UOG462" s="200"/>
      <c r="UOH462" s="200"/>
      <c r="UOI462" s="200"/>
      <c r="UOJ462" s="200"/>
      <c r="UOK462" s="200"/>
      <c r="UOL462" s="200"/>
      <c r="UOM462" s="200"/>
      <c r="UON462" s="200"/>
      <c r="UOO462" s="200"/>
      <c r="UOP462" s="200"/>
      <c r="UOQ462" s="200"/>
      <c r="UOW462" s="200"/>
      <c r="UOX462" s="200"/>
      <c r="UOY462" s="200"/>
      <c r="UOZ462" s="200"/>
      <c r="UPA462" s="200"/>
      <c r="UPB462" s="200"/>
      <c r="UPC462" s="200"/>
      <c r="UPE462" s="200"/>
      <c r="UPF462" s="200"/>
      <c r="UPG462" s="200"/>
      <c r="UPH462" s="200"/>
      <c r="UPI462" s="200"/>
      <c r="UPJ462" s="200"/>
      <c r="UPK462" s="200"/>
      <c r="UPL462" s="200"/>
      <c r="UPO462" s="200"/>
      <c r="UPR462" s="200"/>
      <c r="UPU462" s="200"/>
      <c r="UPX462" s="200"/>
      <c r="UQA462" s="200"/>
      <c r="UQD462" s="200"/>
      <c r="UQM462" s="200"/>
      <c r="UQP462" s="200"/>
      <c r="UQS462" s="200"/>
      <c r="UQV462" s="200"/>
      <c r="URE462" s="200"/>
      <c r="URK462" s="200"/>
      <c r="URN462" s="200"/>
      <c r="URQ462" s="200"/>
      <c r="URT462" s="200"/>
      <c r="URZ462" s="200"/>
      <c r="USI462" s="200"/>
      <c r="USK462" s="200"/>
      <c r="USL462" s="200"/>
      <c r="USN462" s="200"/>
      <c r="USQ462" s="200"/>
      <c r="UST462" s="200"/>
      <c r="USW462" s="200"/>
      <c r="USZ462" s="200"/>
      <c r="UTC462" s="200"/>
      <c r="UTE462" s="200"/>
      <c r="UTG462" s="200"/>
      <c r="UTJ462" s="200"/>
      <c r="UTM462" s="200"/>
      <c r="UTP462" s="200"/>
      <c r="UTS462" s="200"/>
      <c r="UTV462" s="200"/>
      <c r="UTY462" s="200"/>
      <c r="UUB462" s="200"/>
      <c r="UUD462" s="200"/>
      <c r="UUG462" s="200"/>
      <c r="UUJ462" s="200"/>
      <c r="UUM462" s="200"/>
      <c r="UUS462" s="200"/>
      <c r="UUV462" s="200"/>
      <c r="UUX462" s="200"/>
      <c r="UWE462" s="200"/>
      <c r="UWH462" s="200"/>
      <c r="UWK462" s="200"/>
      <c r="UWN462" s="200"/>
      <c r="UWQ462" s="200"/>
      <c r="UWR462" s="200"/>
      <c r="UWS462" s="200"/>
      <c r="UWV462" s="200"/>
      <c r="UWY462" s="200"/>
      <c r="UXB462" s="200"/>
      <c r="UXE462" s="200"/>
      <c r="UXG462" s="200"/>
      <c r="UXU462" s="200"/>
      <c r="UXV462" s="200"/>
      <c r="UXW462" s="200"/>
      <c r="UXX462" s="200"/>
      <c r="UXY462" s="200"/>
      <c r="UXZ462" s="200"/>
      <c r="UYA462" s="200"/>
      <c r="UYB462" s="200"/>
      <c r="UYC462" s="200"/>
      <c r="UYD462" s="200"/>
      <c r="UYE462" s="200"/>
      <c r="UYF462" s="200"/>
      <c r="UYG462" s="200"/>
      <c r="UYH462" s="200"/>
      <c r="UYI462" s="200"/>
      <c r="UYJ462" s="200"/>
      <c r="UYK462" s="200"/>
      <c r="UYL462" s="200"/>
      <c r="UYM462" s="200"/>
      <c r="UYS462" s="200"/>
      <c r="UYT462" s="200"/>
      <c r="UYU462" s="200"/>
      <c r="UYV462" s="200"/>
      <c r="UYW462" s="200"/>
      <c r="UYX462" s="200"/>
      <c r="UYY462" s="200"/>
      <c r="UZA462" s="200"/>
      <c r="UZB462" s="200"/>
      <c r="UZC462" s="200"/>
      <c r="UZD462" s="200"/>
      <c r="UZE462" s="200"/>
      <c r="UZF462" s="200"/>
      <c r="UZG462" s="200"/>
      <c r="UZH462" s="200"/>
      <c r="UZK462" s="200"/>
      <c r="UZN462" s="200"/>
      <c r="UZQ462" s="200"/>
      <c r="UZT462" s="200"/>
      <c r="UZW462" s="200"/>
      <c r="UZZ462" s="200"/>
      <c r="VAI462" s="200"/>
      <c r="VAL462" s="200"/>
      <c r="VAO462" s="200"/>
      <c r="VAR462" s="200"/>
      <c r="VBA462" s="200"/>
      <c r="VBG462" s="200"/>
      <c r="VBJ462" s="200"/>
      <c r="VBM462" s="200"/>
      <c r="VBP462" s="200"/>
      <c r="VBV462" s="200"/>
      <c r="VCE462" s="200"/>
      <c r="VCG462" s="200"/>
      <c r="VCH462" s="200"/>
      <c r="VCJ462" s="200"/>
      <c r="VCM462" s="200"/>
      <c r="VCP462" s="200"/>
      <c r="VCS462" s="200"/>
      <c r="VCV462" s="200"/>
      <c r="VCY462" s="200"/>
      <c r="VDA462" s="200"/>
      <c r="VDC462" s="200"/>
      <c r="VDF462" s="200"/>
      <c r="VDI462" s="200"/>
      <c r="VDL462" s="200"/>
      <c r="VDO462" s="200"/>
      <c r="VDR462" s="200"/>
      <c r="VDU462" s="200"/>
      <c r="VDX462" s="200"/>
      <c r="VDZ462" s="200"/>
      <c r="VEC462" s="200"/>
      <c r="VEF462" s="200"/>
      <c r="VEI462" s="200"/>
      <c r="VEO462" s="200"/>
      <c r="VER462" s="200"/>
      <c r="VET462" s="200"/>
      <c r="VGA462" s="200"/>
      <c r="VGD462" s="200"/>
      <c r="VGG462" s="200"/>
      <c r="VGJ462" s="200"/>
      <c r="VGM462" s="200"/>
      <c r="VGN462" s="200"/>
      <c r="VGO462" s="200"/>
      <c r="VGR462" s="200"/>
      <c r="VGU462" s="200"/>
      <c r="VGX462" s="200"/>
      <c r="VHA462" s="200"/>
      <c r="VHC462" s="200"/>
      <c r="VHQ462" s="200"/>
      <c r="VHR462" s="200"/>
      <c r="VHS462" s="200"/>
      <c r="VHT462" s="200"/>
      <c r="VHU462" s="200"/>
      <c r="VHV462" s="200"/>
      <c r="VHW462" s="200"/>
      <c r="VHX462" s="200"/>
      <c r="VHY462" s="200"/>
      <c r="VHZ462" s="200"/>
      <c r="VIA462" s="200"/>
      <c r="VIB462" s="200"/>
      <c r="VIC462" s="200"/>
      <c r="VID462" s="200"/>
      <c r="VIE462" s="200"/>
      <c r="VIF462" s="200"/>
      <c r="VIG462" s="200"/>
      <c r="VIH462" s="200"/>
      <c r="VII462" s="200"/>
      <c r="VIO462" s="200"/>
      <c r="VIP462" s="200"/>
      <c r="VIQ462" s="200"/>
      <c r="VIR462" s="200"/>
      <c r="VIS462" s="200"/>
      <c r="VIT462" s="200"/>
      <c r="VIU462" s="200"/>
      <c r="VIW462" s="200"/>
      <c r="VIX462" s="200"/>
      <c r="VIY462" s="200"/>
      <c r="VIZ462" s="200"/>
      <c r="VJA462" s="200"/>
      <c r="VJB462" s="200"/>
      <c r="VJC462" s="200"/>
      <c r="VJD462" s="200"/>
      <c r="VJG462" s="200"/>
      <c r="VJJ462" s="200"/>
      <c r="VJM462" s="200"/>
      <c r="VJP462" s="200"/>
      <c r="VJS462" s="200"/>
      <c r="VJV462" s="200"/>
      <c r="VKE462" s="200"/>
      <c r="VKH462" s="200"/>
      <c r="VKK462" s="200"/>
      <c r="VKN462" s="200"/>
      <c r="VKW462" s="200"/>
      <c r="VLC462" s="200"/>
      <c r="VLF462" s="200"/>
      <c r="VLI462" s="200"/>
      <c r="VLL462" s="200"/>
      <c r="VLR462" s="200"/>
      <c r="VMA462" s="200"/>
      <c r="VMC462" s="200"/>
      <c r="VMD462" s="200"/>
      <c r="VMF462" s="200"/>
      <c r="VMI462" s="200"/>
      <c r="VML462" s="200"/>
      <c r="VMO462" s="200"/>
      <c r="VMR462" s="200"/>
      <c r="VMU462" s="200"/>
      <c r="VMW462" s="200"/>
      <c r="VMY462" s="200"/>
      <c r="VNB462" s="200"/>
      <c r="VNE462" s="200"/>
      <c r="VNH462" s="200"/>
      <c r="VNK462" s="200"/>
      <c r="VNN462" s="200"/>
      <c r="VNQ462" s="200"/>
      <c r="VNT462" s="200"/>
      <c r="VNV462" s="200"/>
      <c r="VNY462" s="200"/>
      <c r="VOB462" s="200"/>
      <c r="VOE462" s="200"/>
      <c r="VOK462" s="200"/>
      <c r="VON462" s="200"/>
      <c r="VOP462" s="200"/>
      <c r="VPW462" s="200"/>
      <c r="VPZ462" s="200"/>
      <c r="VQC462" s="200"/>
      <c r="VQF462" s="200"/>
      <c r="VQI462" s="200"/>
      <c r="VQJ462" s="200"/>
      <c r="VQK462" s="200"/>
      <c r="VQN462" s="200"/>
      <c r="VQQ462" s="200"/>
      <c r="VQT462" s="200"/>
      <c r="VQW462" s="200"/>
      <c r="VQY462" s="200"/>
      <c r="VRM462" s="200"/>
      <c r="VRN462" s="200"/>
      <c r="VRO462" s="200"/>
      <c r="VRP462" s="200"/>
      <c r="VRQ462" s="200"/>
      <c r="VRR462" s="200"/>
      <c r="VRS462" s="200"/>
      <c r="VRT462" s="200"/>
      <c r="VRU462" s="200"/>
      <c r="VRV462" s="200"/>
      <c r="VRW462" s="200"/>
      <c r="VRX462" s="200"/>
      <c r="VRY462" s="200"/>
      <c r="VRZ462" s="200"/>
      <c r="VSA462" s="200"/>
      <c r="VSB462" s="200"/>
      <c r="VSC462" s="200"/>
      <c r="VSD462" s="200"/>
      <c r="VSE462" s="200"/>
      <c r="VSK462" s="200"/>
      <c r="VSL462" s="200"/>
      <c r="VSM462" s="200"/>
      <c r="VSN462" s="200"/>
      <c r="VSO462" s="200"/>
      <c r="VSP462" s="200"/>
      <c r="VSQ462" s="200"/>
      <c r="VSS462" s="200"/>
      <c r="VST462" s="200"/>
      <c r="VSU462" s="200"/>
      <c r="VSV462" s="200"/>
      <c r="VSW462" s="200"/>
      <c r="VSX462" s="200"/>
      <c r="VSY462" s="200"/>
      <c r="VSZ462" s="200"/>
      <c r="VTC462" s="200"/>
      <c r="VTF462" s="200"/>
      <c r="VTI462" s="200"/>
      <c r="VTL462" s="200"/>
      <c r="VTO462" s="200"/>
      <c r="VTR462" s="200"/>
      <c r="VUA462" s="200"/>
      <c r="VUD462" s="200"/>
      <c r="VUG462" s="200"/>
      <c r="VUJ462" s="200"/>
      <c r="VUS462" s="200"/>
      <c r="VUY462" s="200"/>
      <c r="VVB462" s="200"/>
      <c r="VVE462" s="200"/>
      <c r="VVH462" s="200"/>
      <c r="VVN462" s="200"/>
      <c r="VVW462" s="200"/>
      <c r="VVY462" s="200"/>
      <c r="VVZ462" s="200"/>
      <c r="VWB462" s="200"/>
      <c r="VWE462" s="200"/>
      <c r="VWH462" s="200"/>
      <c r="VWK462" s="200"/>
      <c r="VWN462" s="200"/>
      <c r="VWQ462" s="200"/>
      <c r="VWS462" s="200"/>
      <c r="VWU462" s="200"/>
      <c r="VWX462" s="200"/>
      <c r="VXA462" s="200"/>
      <c r="VXD462" s="200"/>
      <c r="VXG462" s="200"/>
      <c r="VXJ462" s="200"/>
      <c r="VXM462" s="200"/>
      <c r="VXP462" s="200"/>
      <c r="VXR462" s="200"/>
      <c r="VXU462" s="200"/>
      <c r="VXX462" s="200"/>
      <c r="VYA462" s="200"/>
      <c r="VYG462" s="200"/>
      <c r="VYJ462" s="200"/>
      <c r="VYL462" s="200"/>
      <c r="VZS462" s="200"/>
      <c r="VZV462" s="200"/>
      <c r="VZY462" s="200"/>
      <c r="WAB462" s="200"/>
      <c r="WAE462" s="200"/>
      <c r="WAF462" s="200"/>
      <c r="WAG462" s="200"/>
      <c r="WAJ462" s="200"/>
      <c r="WAM462" s="200"/>
      <c r="WAP462" s="200"/>
      <c r="WAS462" s="200"/>
      <c r="WAU462" s="200"/>
      <c r="WBI462" s="200"/>
      <c r="WBJ462" s="200"/>
      <c r="WBK462" s="200"/>
      <c r="WBL462" s="200"/>
      <c r="WBM462" s="200"/>
      <c r="WBN462" s="200"/>
      <c r="WBO462" s="200"/>
      <c r="WBP462" s="200"/>
      <c r="WBQ462" s="200"/>
      <c r="WBR462" s="200"/>
      <c r="WBS462" s="200"/>
      <c r="WBT462" s="200"/>
      <c r="WBU462" s="200"/>
      <c r="WBV462" s="200"/>
      <c r="WBW462" s="200"/>
      <c r="WBX462" s="200"/>
      <c r="WBY462" s="200"/>
      <c r="WBZ462" s="200"/>
      <c r="WCA462" s="200"/>
      <c r="WCG462" s="200"/>
      <c r="WCH462" s="200"/>
      <c r="WCI462" s="200"/>
      <c r="WCJ462" s="200"/>
      <c r="WCK462" s="200"/>
      <c r="WCL462" s="200"/>
      <c r="WCM462" s="200"/>
      <c r="WCO462" s="200"/>
      <c r="WCP462" s="200"/>
      <c r="WCQ462" s="200"/>
      <c r="WCR462" s="200"/>
      <c r="WCS462" s="200"/>
      <c r="WCT462" s="200"/>
      <c r="WCU462" s="200"/>
      <c r="WCV462" s="200"/>
      <c r="WCY462" s="200"/>
      <c r="WDB462" s="200"/>
      <c r="WDE462" s="200"/>
      <c r="WDH462" s="200"/>
      <c r="WDK462" s="200"/>
      <c r="WDN462" s="200"/>
      <c r="WDW462" s="200"/>
      <c r="WDZ462" s="200"/>
      <c r="WEC462" s="200"/>
      <c r="WEF462" s="200"/>
      <c r="WEO462" s="200"/>
      <c r="WEU462" s="200"/>
      <c r="WEX462" s="200"/>
      <c r="WFA462" s="200"/>
      <c r="WFD462" s="200"/>
      <c r="WFJ462" s="200"/>
      <c r="WFS462" s="200"/>
      <c r="WFU462" s="200"/>
      <c r="WFV462" s="200"/>
      <c r="WFX462" s="200"/>
      <c r="WGA462" s="200"/>
      <c r="WGD462" s="200"/>
      <c r="WGG462" s="200"/>
      <c r="WGJ462" s="200"/>
      <c r="WGM462" s="200"/>
      <c r="WGO462" s="200"/>
      <c r="WGQ462" s="200"/>
      <c r="WGT462" s="200"/>
      <c r="WGW462" s="200"/>
      <c r="WGZ462" s="200"/>
      <c r="WHC462" s="200"/>
      <c r="WHF462" s="200"/>
      <c r="WHI462" s="200"/>
      <c r="WHL462" s="200"/>
      <c r="WHN462" s="200"/>
      <c r="WHQ462" s="200"/>
      <c r="WHT462" s="200"/>
      <c r="WHW462" s="200"/>
      <c r="WIC462" s="200"/>
      <c r="WIF462" s="200"/>
      <c r="WIH462" s="200"/>
      <c r="WJO462" s="200"/>
      <c r="WJR462" s="200"/>
      <c r="WJU462" s="200"/>
      <c r="WJX462" s="200"/>
      <c r="WKA462" s="200"/>
      <c r="WKB462" s="200"/>
      <c r="WKC462" s="200"/>
      <c r="WKF462" s="200"/>
      <c r="WKI462" s="200"/>
      <c r="WKL462" s="200"/>
      <c r="WKO462" s="200"/>
      <c r="WKQ462" s="200"/>
      <c r="WLE462" s="200"/>
      <c r="WLF462" s="200"/>
      <c r="WLG462" s="200"/>
      <c r="WLH462" s="200"/>
      <c r="WLI462" s="200"/>
      <c r="WLJ462" s="200"/>
      <c r="WLK462" s="200"/>
      <c r="WLL462" s="200"/>
      <c r="WLM462" s="200"/>
      <c r="WLN462" s="200"/>
      <c r="WLO462" s="200"/>
      <c r="WLP462" s="200"/>
      <c r="WLQ462" s="200"/>
      <c r="WLR462" s="200"/>
      <c r="WLS462" s="200"/>
      <c r="WLT462" s="200"/>
      <c r="WLU462" s="200"/>
      <c r="WLV462" s="200"/>
      <c r="WLW462" s="200"/>
      <c r="WMC462" s="200"/>
      <c r="WMD462" s="200"/>
      <c r="WME462" s="200"/>
      <c r="WMF462" s="200"/>
      <c r="WMG462" s="200"/>
      <c r="WMH462" s="200"/>
      <c r="WMI462" s="200"/>
      <c r="WMK462" s="200"/>
      <c r="WML462" s="200"/>
      <c r="WMM462" s="200"/>
      <c r="WMN462" s="200"/>
      <c r="WMO462" s="200"/>
      <c r="WMP462" s="200"/>
      <c r="WMQ462" s="200"/>
      <c r="WMR462" s="200"/>
      <c r="WMU462" s="200"/>
      <c r="WMX462" s="200"/>
      <c r="WNA462" s="200"/>
      <c r="WND462" s="200"/>
      <c r="WNG462" s="200"/>
      <c r="WNJ462" s="200"/>
      <c r="WNS462" s="200"/>
      <c r="WNV462" s="200"/>
      <c r="WNY462" s="200"/>
      <c r="WOB462" s="200"/>
      <c r="WOK462" s="200"/>
      <c r="WOQ462" s="200"/>
      <c r="WOT462" s="200"/>
      <c r="WOW462" s="200"/>
      <c r="WOZ462" s="200"/>
      <c r="WPF462" s="200"/>
      <c r="WPO462" s="200"/>
      <c r="WPQ462" s="200"/>
      <c r="WPR462" s="200"/>
      <c r="WPT462" s="200"/>
      <c r="WPW462" s="200"/>
      <c r="WPZ462" s="200"/>
      <c r="WQC462" s="200"/>
      <c r="WQF462" s="200"/>
      <c r="WQI462" s="200"/>
      <c r="WQK462" s="200"/>
      <c r="WQM462" s="200"/>
      <c r="WQP462" s="200"/>
      <c r="WQS462" s="200"/>
      <c r="WQV462" s="200"/>
      <c r="WQY462" s="200"/>
      <c r="WRB462" s="200"/>
      <c r="WRE462" s="200"/>
      <c r="WRH462" s="200"/>
      <c r="WRJ462" s="200"/>
      <c r="WRM462" s="200"/>
      <c r="WRP462" s="200"/>
      <c r="WRS462" s="200"/>
      <c r="WRY462" s="200"/>
      <c r="WSB462" s="200"/>
      <c r="WSD462" s="200"/>
      <c r="WTK462" s="200"/>
      <c r="WTN462" s="200"/>
      <c r="WTQ462" s="200"/>
      <c r="WTT462" s="200"/>
      <c r="WTW462" s="200"/>
      <c r="WTX462" s="200"/>
      <c r="WTY462" s="200"/>
      <c r="WUB462" s="200"/>
      <c r="WUE462" s="200"/>
      <c r="WUH462" s="200"/>
      <c r="WUK462" s="200"/>
      <c r="WUM462" s="200"/>
    </row>
    <row r="463" spans="1:16107" ht="18" hidden="1" x14ac:dyDescent="0.3">
      <c r="A463" s="9" t="s">
        <v>128</v>
      </c>
      <c r="B463" s="53" t="s">
        <v>354</v>
      </c>
      <c r="C463" s="7"/>
      <c r="D463" s="91"/>
      <c r="E463" s="92"/>
    </row>
    <row r="464" spans="1:16107" ht="20.399999999999999" customHeight="1" x14ac:dyDescent="0.3">
      <c r="A464" s="9" t="s">
        <v>129</v>
      </c>
      <c r="B464" s="199" t="s">
        <v>346</v>
      </c>
      <c r="C464" s="7">
        <v>108</v>
      </c>
      <c r="D464" s="91">
        <v>8000</v>
      </c>
      <c r="E464" s="106">
        <f>+D464*C464</f>
        <v>864000</v>
      </c>
      <c r="F464" s="200"/>
      <c r="G464" s="200"/>
      <c r="H464" s="200"/>
      <c r="I464" s="200"/>
      <c r="J464" s="200"/>
      <c r="K464" s="200"/>
      <c r="Q464" s="200"/>
      <c r="R464" s="200"/>
      <c r="S464" s="200"/>
      <c r="T464" s="200"/>
      <c r="U464" s="200"/>
      <c r="V464" s="200"/>
      <c r="W464" s="200"/>
      <c r="Y464" s="200"/>
      <c r="Z464" s="200"/>
      <c r="AA464" s="200"/>
      <c r="AB464" s="200"/>
      <c r="AC464" s="200"/>
      <c r="AD464" s="200"/>
      <c r="AE464" s="200"/>
      <c r="AF464" s="200"/>
      <c r="AI464" s="200"/>
      <c r="AL464" s="200"/>
      <c r="AO464" s="200"/>
      <c r="AR464" s="200"/>
      <c r="AU464" s="200"/>
      <c r="AX464" s="200"/>
      <c r="BG464" s="200"/>
      <c r="BJ464" s="200"/>
      <c r="BM464" s="200"/>
      <c r="BP464" s="200"/>
      <c r="BY464" s="200"/>
      <c r="CE464" s="200"/>
      <c r="CH464" s="200"/>
      <c r="CK464" s="200"/>
      <c r="CN464" s="200"/>
      <c r="CT464" s="200"/>
      <c r="DC464" s="200"/>
      <c r="DE464" s="200"/>
      <c r="DF464" s="200"/>
      <c r="DH464" s="200"/>
      <c r="DK464" s="200"/>
      <c r="DN464" s="200"/>
      <c r="DQ464" s="200"/>
      <c r="DT464" s="200"/>
      <c r="DW464" s="200"/>
      <c r="DY464" s="200"/>
      <c r="EA464" s="200"/>
      <c r="ED464" s="200"/>
      <c r="EG464" s="200"/>
      <c r="EJ464" s="200"/>
      <c r="EM464" s="200"/>
      <c r="EP464" s="200"/>
      <c r="ES464" s="200"/>
      <c r="EV464" s="200"/>
      <c r="EX464" s="200"/>
      <c r="FA464" s="200"/>
      <c r="FD464" s="200"/>
      <c r="FG464" s="200"/>
      <c r="FM464" s="200"/>
      <c r="FP464" s="200"/>
      <c r="FR464" s="200"/>
      <c r="GY464" s="200"/>
      <c r="HB464" s="200"/>
      <c r="HE464" s="200"/>
      <c r="HH464" s="200"/>
      <c r="HK464" s="200"/>
      <c r="HL464" s="200"/>
      <c r="HM464" s="200"/>
      <c r="HP464" s="200"/>
      <c r="HS464" s="200"/>
      <c r="HV464" s="200"/>
      <c r="HY464" s="200"/>
      <c r="IA464" s="200"/>
      <c r="IO464" s="200"/>
      <c r="IP464" s="200"/>
      <c r="IQ464" s="200"/>
      <c r="IR464" s="200"/>
      <c r="IS464" s="200"/>
      <c r="IT464" s="200"/>
      <c r="IU464" s="200"/>
      <c r="IV464" s="200"/>
      <c r="IW464" s="200"/>
      <c r="IX464" s="200"/>
      <c r="IY464" s="200"/>
      <c r="IZ464" s="200"/>
      <c r="JA464" s="200"/>
      <c r="JB464" s="200"/>
      <c r="JC464" s="200"/>
      <c r="JD464" s="200"/>
      <c r="JE464" s="200"/>
      <c r="JF464" s="200"/>
      <c r="JG464" s="200"/>
      <c r="JM464" s="200"/>
      <c r="JN464" s="200"/>
      <c r="JO464" s="200"/>
      <c r="JP464" s="200"/>
      <c r="JQ464" s="200"/>
      <c r="JR464" s="200"/>
      <c r="JS464" s="200"/>
      <c r="JU464" s="200"/>
      <c r="JV464" s="200"/>
      <c r="JW464" s="200"/>
      <c r="JX464" s="200"/>
      <c r="JY464" s="200"/>
      <c r="JZ464" s="200"/>
      <c r="KA464" s="200"/>
      <c r="KB464" s="200"/>
      <c r="KE464" s="200"/>
      <c r="KH464" s="200"/>
      <c r="KK464" s="200"/>
      <c r="KN464" s="200"/>
      <c r="KQ464" s="200"/>
      <c r="KT464" s="200"/>
      <c r="LC464" s="200"/>
      <c r="LF464" s="200"/>
      <c r="LI464" s="200"/>
      <c r="LL464" s="200"/>
      <c r="LU464" s="200"/>
      <c r="MA464" s="200"/>
      <c r="MD464" s="200"/>
      <c r="MG464" s="200"/>
      <c r="MJ464" s="200"/>
      <c r="MP464" s="200"/>
      <c r="MY464" s="200"/>
      <c r="NA464" s="200"/>
      <c r="NB464" s="200"/>
      <c r="ND464" s="200"/>
      <c r="NG464" s="200"/>
      <c r="NJ464" s="200"/>
      <c r="NM464" s="200"/>
      <c r="NP464" s="200"/>
      <c r="NS464" s="200"/>
      <c r="NU464" s="200"/>
      <c r="NW464" s="200"/>
      <c r="NZ464" s="200"/>
      <c r="OC464" s="200"/>
      <c r="OF464" s="200"/>
      <c r="OI464" s="200"/>
      <c r="OL464" s="200"/>
      <c r="OO464" s="200"/>
      <c r="OR464" s="200"/>
      <c r="OT464" s="200"/>
      <c r="OW464" s="200"/>
      <c r="OZ464" s="200"/>
      <c r="PC464" s="200"/>
      <c r="PI464" s="200"/>
      <c r="PL464" s="200"/>
      <c r="PN464" s="200"/>
      <c r="QU464" s="200"/>
      <c r="QX464" s="200"/>
      <c r="RA464" s="200"/>
      <c r="RD464" s="200"/>
      <c r="RG464" s="200"/>
      <c r="RH464" s="200"/>
      <c r="RI464" s="200"/>
      <c r="RL464" s="200"/>
      <c r="RO464" s="200"/>
      <c r="RR464" s="200"/>
      <c r="RU464" s="200"/>
      <c r="RW464" s="200"/>
      <c r="SK464" s="200"/>
      <c r="SL464" s="200"/>
      <c r="SM464" s="200"/>
      <c r="SN464" s="200"/>
      <c r="SO464" s="200"/>
      <c r="SP464" s="200"/>
      <c r="SQ464" s="200"/>
      <c r="SR464" s="200"/>
      <c r="SS464" s="200"/>
      <c r="ST464" s="200"/>
      <c r="SU464" s="200"/>
      <c r="SV464" s="200"/>
      <c r="SW464" s="200"/>
      <c r="SX464" s="200"/>
      <c r="SY464" s="200"/>
      <c r="SZ464" s="200"/>
      <c r="TA464" s="200"/>
      <c r="TB464" s="200"/>
      <c r="TC464" s="200"/>
      <c r="TI464" s="200"/>
      <c r="TJ464" s="200"/>
      <c r="TK464" s="200"/>
      <c r="TL464" s="200"/>
      <c r="TM464" s="200"/>
      <c r="TN464" s="200"/>
      <c r="TO464" s="200"/>
      <c r="TQ464" s="200"/>
      <c r="TR464" s="200"/>
      <c r="TS464" s="200"/>
      <c r="TT464" s="200"/>
      <c r="TU464" s="200"/>
      <c r="TV464" s="200"/>
      <c r="TW464" s="200"/>
      <c r="TX464" s="200"/>
      <c r="UA464" s="200"/>
      <c r="UD464" s="200"/>
      <c r="UG464" s="200"/>
      <c r="UJ464" s="200"/>
      <c r="UM464" s="200"/>
      <c r="UP464" s="200"/>
      <c r="UY464" s="200"/>
      <c r="VB464" s="200"/>
      <c r="VE464" s="200"/>
      <c r="VH464" s="200"/>
      <c r="VQ464" s="200"/>
      <c r="VW464" s="200"/>
      <c r="VZ464" s="200"/>
      <c r="WC464" s="200"/>
      <c r="WF464" s="200"/>
      <c r="WL464" s="200"/>
      <c r="WU464" s="200"/>
      <c r="WW464" s="200"/>
      <c r="WX464" s="200"/>
      <c r="WZ464" s="200"/>
      <c r="XC464" s="200"/>
      <c r="XF464" s="200"/>
      <c r="XI464" s="200"/>
      <c r="XL464" s="200"/>
      <c r="XO464" s="200"/>
      <c r="XQ464" s="200"/>
      <c r="XS464" s="200"/>
      <c r="XV464" s="200"/>
      <c r="XY464" s="200"/>
      <c r="YB464" s="200"/>
      <c r="YE464" s="200"/>
      <c r="YH464" s="200"/>
      <c r="YK464" s="200"/>
      <c r="YN464" s="200"/>
      <c r="YP464" s="200"/>
      <c r="YS464" s="200"/>
      <c r="YV464" s="200"/>
      <c r="YY464" s="200"/>
      <c r="ZE464" s="200"/>
      <c r="ZH464" s="200"/>
      <c r="ZJ464" s="200"/>
      <c r="AAQ464" s="200"/>
      <c r="AAT464" s="200"/>
      <c r="AAW464" s="200"/>
      <c r="AAZ464" s="200"/>
      <c r="ABC464" s="200"/>
      <c r="ABD464" s="200"/>
      <c r="ABE464" s="200"/>
      <c r="ABH464" s="200"/>
      <c r="ABK464" s="200"/>
      <c r="ABN464" s="200"/>
      <c r="ABQ464" s="200"/>
      <c r="ABS464" s="200"/>
      <c r="ACG464" s="200"/>
      <c r="ACH464" s="200"/>
      <c r="ACI464" s="200"/>
      <c r="ACJ464" s="200"/>
      <c r="ACK464" s="200"/>
      <c r="ACL464" s="200"/>
      <c r="ACM464" s="200"/>
      <c r="ACN464" s="200"/>
      <c r="ACO464" s="200"/>
      <c r="ACP464" s="200"/>
      <c r="ACQ464" s="200"/>
      <c r="ACR464" s="200"/>
      <c r="ACS464" s="200"/>
      <c r="ACT464" s="200"/>
      <c r="ACU464" s="200"/>
      <c r="ACV464" s="200"/>
      <c r="ACW464" s="200"/>
      <c r="ACX464" s="200"/>
      <c r="ACY464" s="200"/>
      <c r="ADE464" s="200"/>
      <c r="ADF464" s="200"/>
      <c r="ADG464" s="200"/>
      <c r="ADH464" s="200"/>
      <c r="ADI464" s="200"/>
      <c r="ADJ464" s="200"/>
      <c r="ADK464" s="200"/>
      <c r="ADM464" s="200"/>
      <c r="ADN464" s="200"/>
      <c r="ADO464" s="200"/>
      <c r="ADP464" s="200"/>
      <c r="ADQ464" s="200"/>
      <c r="ADR464" s="200"/>
      <c r="ADS464" s="200"/>
      <c r="ADT464" s="200"/>
      <c r="ADW464" s="200"/>
      <c r="ADZ464" s="200"/>
      <c r="AEC464" s="200"/>
      <c r="AEF464" s="200"/>
      <c r="AEI464" s="200"/>
      <c r="AEL464" s="200"/>
      <c r="AEU464" s="200"/>
      <c r="AEX464" s="200"/>
      <c r="AFA464" s="200"/>
      <c r="AFD464" s="200"/>
      <c r="AFM464" s="200"/>
      <c r="AFS464" s="200"/>
      <c r="AFV464" s="200"/>
      <c r="AFY464" s="200"/>
      <c r="AGB464" s="200"/>
      <c r="AGH464" s="200"/>
      <c r="AGQ464" s="200"/>
      <c r="AGS464" s="200"/>
      <c r="AGT464" s="200"/>
      <c r="AGV464" s="200"/>
      <c r="AGY464" s="200"/>
      <c r="AHB464" s="200"/>
      <c r="AHE464" s="200"/>
      <c r="AHH464" s="200"/>
      <c r="AHK464" s="200"/>
      <c r="AHM464" s="200"/>
      <c r="AHO464" s="200"/>
      <c r="AHR464" s="200"/>
      <c r="AHU464" s="200"/>
      <c r="AHX464" s="200"/>
      <c r="AIA464" s="200"/>
      <c r="AID464" s="200"/>
      <c r="AIG464" s="200"/>
      <c r="AIJ464" s="200"/>
      <c r="AIL464" s="200"/>
      <c r="AIO464" s="200"/>
      <c r="AIR464" s="200"/>
      <c r="AIU464" s="200"/>
      <c r="AJA464" s="200"/>
      <c r="AJD464" s="200"/>
      <c r="AJF464" s="200"/>
      <c r="AKM464" s="200"/>
      <c r="AKP464" s="200"/>
      <c r="AKS464" s="200"/>
      <c r="AKV464" s="200"/>
      <c r="AKY464" s="200"/>
      <c r="AKZ464" s="200"/>
      <c r="ALA464" s="200"/>
      <c r="ALD464" s="200"/>
      <c r="ALG464" s="200"/>
      <c r="ALJ464" s="200"/>
      <c r="ALM464" s="200"/>
      <c r="ALO464" s="200"/>
      <c r="AMC464" s="200"/>
      <c r="AMD464" s="200"/>
      <c r="AME464" s="200"/>
      <c r="AMF464" s="200"/>
      <c r="AMG464" s="200"/>
      <c r="AMH464" s="200"/>
      <c r="AMI464" s="200"/>
      <c r="AMJ464" s="200"/>
      <c r="AMK464" s="200"/>
      <c r="AML464" s="200"/>
      <c r="AMM464" s="200"/>
      <c r="AMN464" s="200"/>
      <c r="AMO464" s="200"/>
      <c r="AMP464" s="200"/>
      <c r="AMQ464" s="200"/>
      <c r="AMR464" s="200"/>
      <c r="AMS464" s="200"/>
      <c r="AMT464" s="200"/>
      <c r="AMU464" s="200"/>
      <c r="ANA464" s="200"/>
      <c r="ANB464" s="200"/>
      <c r="ANC464" s="200"/>
      <c r="AND464" s="200"/>
      <c r="ANE464" s="200"/>
      <c r="ANF464" s="200"/>
      <c r="ANG464" s="200"/>
      <c r="ANI464" s="200"/>
      <c r="ANJ464" s="200"/>
      <c r="ANK464" s="200"/>
      <c r="ANL464" s="200"/>
      <c r="ANM464" s="200"/>
      <c r="ANN464" s="200"/>
      <c r="ANO464" s="200"/>
      <c r="ANP464" s="200"/>
      <c r="ANS464" s="200"/>
      <c r="ANV464" s="200"/>
      <c r="ANY464" s="200"/>
      <c r="AOB464" s="200"/>
      <c r="AOE464" s="200"/>
      <c r="AOH464" s="200"/>
      <c r="AOQ464" s="200"/>
      <c r="AOT464" s="200"/>
      <c r="AOW464" s="200"/>
      <c r="AOZ464" s="200"/>
      <c r="API464" s="200"/>
      <c r="APO464" s="200"/>
      <c r="APR464" s="200"/>
      <c r="APU464" s="200"/>
      <c r="APX464" s="200"/>
      <c r="AQD464" s="200"/>
      <c r="AQM464" s="200"/>
      <c r="AQO464" s="200"/>
      <c r="AQP464" s="200"/>
      <c r="AQR464" s="200"/>
      <c r="AQU464" s="200"/>
      <c r="AQX464" s="200"/>
      <c r="ARA464" s="200"/>
      <c r="ARD464" s="200"/>
      <c r="ARG464" s="200"/>
      <c r="ARI464" s="200"/>
      <c r="ARK464" s="200"/>
      <c r="ARN464" s="200"/>
      <c r="ARQ464" s="200"/>
      <c r="ART464" s="200"/>
      <c r="ARW464" s="200"/>
      <c r="ARZ464" s="200"/>
      <c r="ASC464" s="200"/>
      <c r="ASF464" s="200"/>
      <c r="ASH464" s="200"/>
      <c r="ASK464" s="200"/>
      <c r="ASN464" s="200"/>
      <c r="ASQ464" s="200"/>
      <c r="ASW464" s="200"/>
      <c r="ASZ464" s="200"/>
      <c r="ATB464" s="200"/>
      <c r="AUI464" s="200"/>
      <c r="AUL464" s="200"/>
      <c r="AUO464" s="200"/>
      <c r="AUR464" s="200"/>
      <c r="AUU464" s="200"/>
      <c r="AUV464" s="200"/>
      <c r="AUW464" s="200"/>
      <c r="AUZ464" s="200"/>
      <c r="AVC464" s="200"/>
      <c r="AVF464" s="200"/>
      <c r="AVI464" s="200"/>
      <c r="AVK464" s="200"/>
      <c r="AVY464" s="200"/>
      <c r="AVZ464" s="200"/>
      <c r="AWA464" s="200"/>
      <c r="AWB464" s="200"/>
      <c r="AWC464" s="200"/>
      <c r="AWD464" s="200"/>
      <c r="AWE464" s="200"/>
      <c r="AWF464" s="200"/>
      <c r="AWG464" s="200"/>
      <c r="AWH464" s="200"/>
      <c r="AWI464" s="200"/>
      <c r="AWJ464" s="200"/>
      <c r="AWK464" s="200"/>
      <c r="AWL464" s="200"/>
      <c r="AWM464" s="200"/>
      <c r="AWN464" s="200"/>
      <c r="AWO464" s="200"/>
      <c r="AWP464" s="200"/>
      <c r="AWQ464" s="200"/>
      <c r="AWW464" s="200"/>
      <c r="AWX464" s="200"/>
      <c r="AWY464" s="200"/>
      <c r="AWZ464" s="200"/>
      <c r="AXA464" s="200"/>
      <c r="AXB464" s="200"/>
      <c r="AXC464" s="200"/>
      <c r="AXE464" s="200"/>
      <c r="AXF464" s="200"/>
      <c r="AXG464" s="200"/>
      <c r="AXH464" s="200"/>
      <c r="AXI464" s="200"/>
      <c r="AXJ464" s="200"/>
      <c r="AXK464" s="200"/>
      <c r="AXL464" s="200"/>
      <c r="AXO464" s="200"/>
      <c r="AXR464" s="200"/>
      <c r="AXU464" s="200"/>
      <c r="AXX464" s="200"/>
      <c r="AYA464" s="200"/>
      <c r="AYD464" s="200"/>
      <c r="AYM464" s="200"/>
      <c r="AYP464" s="200"/>
      <c r="AYS464" s="200"/>
      <c r="AYV464" s="200"/>
      <c r="AZE464" s="200"/>
      <c r="AZK464" s="200"/>
      <c r="AZN464" s="200"/>
      <c r="AZQ464" s="200"/>
      <c r="AZT464" s="200"/>
      <c r="AZZ464" s="200"/>
      <c r="BAI464" s="200"/>
      <c r="BAK464" s="200"/>
      <c r="BAL464" s="200"/>
      <c r="BAN464" s="200"/>
      <c r="BAQ464" s="200"/>
      <c r="BAT464" s="200"/>
      <c r="BAW464" s="200"/>
      <c r="BAZ464" s="200"/>
      <c r="BBC464" s="200"/>
      <c r="BBE464" s="200"/>
      <c r="BBG464" s="200"/>
      <c r="BBJ464" s="200"/>
      <c r="BBM464" s="200"/>
      <c r="BBP464" s="200"/>
      <c r="BBS464" s="200"/>
      <c r="BBV464" s="200"/>
      <c r="BBY464" s="200"/>
      <c r="BCB464" s="200"/>
      <c r="BCD464" s="200"/>
      <c r="BCG464" s="200"/>
      <c r="BCJ464" s="200"/>
      <c r="BCM464" s="200"/>
      <c r="BCS464" s="200"/>
      <c r="BCV464" s="200"/>
      <c r="BCX464" s="200"/>
      <c r="BEE464" s="200"/>
      <c r="BEH464" s="200"/>
      <c r="BEK464" s="200"/>
      <c r="BEN464" s="200"/>
      <c r="BEQ464" s="200"/>
      <c r="BER464" s="200"/>
      <c r="BES464" s="200"/>
      <c r="BEV464" s="200"/>
      <c r="BEY464" s="200"/>
      <c r="BFB464" s="200"/>
      <c r="BFE464" s="200"/>
      <c r="BFG464" s="200"/>
      <c r="BFU464" s="200"/>
      <c r="BFV464" s="200"/>
      <c r="BFW464" s="200"/>
      <c r="BFX464" s="200"/>
      <c r="BFY464" s="200"/>
      <c r="BFZ464" s="200"/>
      <c r="BGA464" s="200"/>
      <c r="BGB464" s="200"/>
      <c r="BGC464" s="200"/>
      <c r="BGD464" s="200"/>
      <c r="BGE464" s="200"/>
      <c r="BGF464" s="200"/>
      <c r="BGG464" s="200"/>
      <c r="BGH464" s="200"/>
      <c r="BGI464" s="200"/>
      <c r="BGJ464" s="200"/>
      <c r="BGK464" s="200"/>
      <c r="BGL464" s="200"/>
      <c r="BGM464" s="200"/>
      <c r="BGS464" s="200"/>
      <c r="BGT464" s="200"/>
      <c r="BGU464" s="200"/>
      <c r="BGV464" s="200"/>
      <c r="BGW464" s="200"/>
      <c r="BGX464" s="200"/>
      <c r="BGY464" s="200"/>
      <c r="BHA464" s="200"/>
      <c r="BHB464" s="200"/>
      <c r="BHC464" s="200"/>
      <c r="BHD464" s="200"/>
      <c r="BHE464" s="200"/>
      <c r="BHF464" s="200"/>
      <c r="BHG464" s="200"/>
      <c r="BHH464" s="200"/>
      <c r="BHK464" s="200"/>
      <c r="BHN464" s="200"/>
      <c r="BHQ464" s="200"/>
      <c r="BHT464" s="200"/>
      <c r="BHW464" s="200"/>
      <c r="BHZ464" s="200"/>
      <c r="BII464" s="200"/>
      <c r="BIL464" s="200"/>
      <c r="BIO464" s="200"/>
      <c r="BIR464" s="200"/>
      <c r="BJA464" s="200"/>
      <c r="BJG464" s="200"/>
      <c r="BJJ464" s="200"/>
      <c r="BJM464" s="200"/>
      <c r="BJP464" s="200"/>
      <c r="BJV464" s="200"/>
      <c r="BKE464" s="200"/>
      <c r="BKG464" s="200"/>
      <c r="BKH464" s="200"/>
      <c r="BKJ464" s="200"/>
      <c r="BKM464" s="200"/>
      <c r="BKP464" s="200"/>
      <c r="BKS464" s="200"/>
      <c r="BKV464" s="200"/>
      <c r="BKY464" s="200"/>
      <c r="BLA464" s="200"/>
      <c r="BLC464" s="200"/>
      <c r="BLF464" s="200"/>
      <c r="BLI464" s="200"/>
      <c r="BLL464" s="200"/>
      <c r="BLO464" s="200"/>
      <c r="BLR464" s="200"/>
      <c r="BLU464" s="200"/>
      <c r="BLX464" s="200"/>
      <c r="BLZ464" s="200"/>
      <c r="BMC464" s="200"/>
      <c r="BMF464" s="200"/>
      <c r="BMI464" s="200"/>
      <c r="BMO464" s="200"/>
      <c r="BMR464" s="200"/>
      <c r="BMT464" s="200"/>
      <c r="BOA464" s="200"/>
      <c r="BOD464" s="200"/>
      <c r="BOG464" s="200"/>
      <c r="BOJ464" s="200"/>
      <c r="BOM464" s="200"/>
      <c r="BON464" s="200"/>
      <c r="BOO464" s="200"/>
      <c r="BOR464" s="200"/>
      <c r="BOU464" s="200"/>
      <c r="BOX464" s="200"/>
      <c r="BPA464" s="200"/>
      <c r="BPC464" s="200"/>
      <c r="BPQ464" s="200"/>
      <c r="BPR464" s="200"/>
      <c r="BPS464" s="200"/>
      <c r="BPT464" s="200"/>
      <c r="BPU464" s="200"/>
      <c r="BPV464" s="200"/>
      <c r="BPW464" s="200"/>
      <c r="BPX464" s="200"/>
      <c r="BPY464" s="200"/>
      <c r="BPZ464" s="200"/>
      <c r="BQA464" s="200"/>
      <c r="BQB464" s="200"/>
      <c r="BQC464" s="200"/>
      <c r="BQD464" s="200"/>
      <c r="BQE464" s="200"/>
      <c r="BQF464" s="200"/>
      <c r="BQG464" s="200"/>
      <c r="BQH464" s="200"/>
      <c r="BQI464" s="200"/>
      <c r="BQO464" s="200"/>
      <c r="BQP464" s="200"/>
      <c r="BQQ464" s="200"/>
      <c r="BQR464" s="200"/>
      <c r="BQS464" s="200"/>
      <c r="BQT464" s="200"/>
      <c r="BQU464" s="200"/>
      <c r="BQW464" s="200"/>
      <c r="BQX464" s="200"/>
      <c r="BQY464" s="200"/>
      <c r="BQZ464" s="200"/>
      <c r="BRA464" s="200"/>
      <c r="BRB464" s="200"/>
      <c r="BRC464" s="200"/>
      <c r="BRD464" s="200"/>
      <c r="BRG464" s="200"/>
      <c r="BRJ464" s="200"/>
      <c r="BRM464" s="200"/>
      <c r="BRP464" s="200"/>
      <c r="BRS464" s="200"/>
      <c r="BRV464" s="200"/>
      <c r="BSE464" s="200"/>
      <c r="BSH464" s="200"/>
      <c r="BSK464" s="200"/>
      <c r="BSN464" s="200"/>
      <c r="BSW464" s="200"/>
      <c r="BTC464" s="200"/>
      <c r="BTF464" s="200"/>
      <c r="BTI464" s="200"/>
      <c r="BTL464" s="200"/>
      <c r="BTR464" s="200"/>
      <c r="BUA464" s="200"/>
      <c r="BUC464" s="200"/>
      <c r="BUD464" s="200"/>
      <c r="BUF464" s="200"/>
      <c r="BUI464" s="200"/>
      <c r="BUL464" s="200"/>
      <c r="BUO464" s="200"/>
      <c r="BUR464" s="200"/>
      <c r="BUU464" s="200"/>
      <c r="BUW464" s="200"/>
      <c r="BUY464" s="200"/>
      <c r="BVB464" s="200"/>
      <c r="BVE464" s="200"/>
      <c r="BVH464" s="200"/>
      <c r="BVK464" s="200"/>
      <c r="BVN464" s="200"/>
      <c r="BVQ464" s="200"/>
      <c r="BVT464" s="200"/>
      <c r="BVV464" s="200"/>
      <c r="BVY464" s="200"/>
      <c r="BWB464" s="200"/>
      <c r="BWE464" s="200"/>
      <c r="BWK464" s="200"/>
      <c r="BWN464" s="200"/>
      <c r="BWP464" s="200"/>
      <c r="BXW464" s="200"/>
      <c r="BXZ464" s="200"/>
      <c r="BYC464" s="200"/>
      <c r="BYF464" s="200"/>
      <c r="BYI464" s="200"/>
      <c r="BYJ464" s="200"/>
      <c r="BYK464" s="200"/>
      <c r="BYN464" s="200"/>
      <c r="BYQ464" s="200"/>
      <c r="BYT464" s="200"/>
      <c r="BYW464" s="200"/>
      <c r="BYY464" s="200"/>
      <c r="BZM464" s="200"/>
      <c r="BZN464" s="200"/>
      <c r="BZO464" s="200"/>
      <c r="BZP464" s="200"/>
      <c r="BZQ464" s="200"/>
      <c r="BZR464" s="200"/>
      <c r="BZS464" s="200"/>
      <c r="BZT464" s="200"/>
      <c r="BZU464" s="200"/>
      <c r="BZV464" s="200"/>
      <c r="BZW464" s="200"/>
      <c r="BZX464" s="200"/>
      <c r="BZY464" s="200"/>
      <c r="BZZ464" s="200"/>
      <c r="CAA464" s="200"/>
      <c r="CAB464" s="200"/>
      <c r="CAC464" s="200"/>
      <c r="CAD464" s="200"/>
      <c r="CAE464" s="200"/>
      <c r="CAK464" s="200"/>
      <c r="CAL464" s="200"/>
      <c r="CAM464" s="200"/>
      <c r="CAN464" s="200"/>
      <c r="CAO464" s="200"/>
      <c r="CAP464" s="200"/>
      <c r="CAQ464" s="200"/>
      <c r="CAS464" s="200"/>
      <c r="CAT464" s="200"/>
      <c r="CAU464" s="200"/>
      <c r="CAV464" s="200"/>
      <c r="CAW464" s="200"/>
      <c r="CAX464" s="200"/>
      <c r="CAY464" s="200"/>
      <c r="CAZ464" s="200"/>
      <c r="CBC464" s="200"/>
      <c r="CBF464" s="200"/>
      <c r="CBI464" s="200"/>
      <c r="CBL464" s="200"/>
      <c r="CBO464" s="200"/>
      <c r="CBR464" s="200"/>
      <c r="CCA464" s="200"/>
      <c r="CCD464" s="200"/>
      <c r="CCG464" s="200"/>
      <c r="CCJ464" s="200"/>
      <c r="CCS464" s="200"/>
      <c r="CCY464" s="200"/>
      <c r="CDB464" s="200"/>
      <c r="CDE464" s="200"/>
      <c r="CDH464" s="200"/>
      <c r="CDN464" s="200"/>
      <c r="CDW464" s="200"/>
      <c r="CDY464" s="200"/>
      <c r="CDZ464" s="200"/>
      <c r="CEB464" s="200"/>
      <c r="CEE464" s="200"/>
      <c r="CEH464" s="200"/>
      <c r="CEK464" s="200"/>
      <c r="CEN464" s="200"/>
      <c r="CEQ464" s="200"/>
      <c r="CES464" s="200"/>
      <c r="CEU464" s="200"/>
      <c r="CEX464" s="200"/>
      <c r="CFA464" s="200"/>
      <c r="CFD464" s="200"/>
      <c r="CFG464" s="200"/>
      <c r="CFJ464" s="200"/>
      <c r="CFM464" s="200"/>
      <c r="CFP464" s="200"/>
      <c r="CFR464" s="200"/>
      <c r="CFU464" s="200"/>
      <c r="CFX464" s="200"/>
      <c r="CGA464" s="200"/>
      <c r="CGG464" s="200"/>
      <c r="CGJ464" s="200"/>
      <c r="CGL464" s="200"/>
      <c r="CHS464" s="200"/>
      <c r="CHV464" s="200"/>
      <c r="CHY464" s="200"/>
      <c r="CIB464" s="200"/>
      <c r="CIE464" s="200"/>
      <c r="CIF464" s="200"/>
      <c r="CIG464" s="200"/>
      <c r="CIJ464" s="200"/>
      <c r="CIM464" s="200"/>
      <c r="CIP464" s="200"/>
      <c r="CIS464" s="200"/>
      <c r="CIU464" s="200"/>
      <c r="CJI464" s="200"/>
      <c r="CJJ464" s="200"/>
      <c r="CJK464" s="200"/>
      <c r="CJL464" s="200"/>
      <c r="CJM464" s="200"/>
      <c r="CJN464" s="200"/>
      <c r="CJO464" s="200"/>
      <c r="CJP464" s="200"/>
      <c r="CJQ464" s="200"/>
      <c r="CJR464" s="200"/>
      <c r="CJS464" s="200"/>
      <c r="CJT464" s="200"/>
      <c r="CJU464" s="200"/>
      <c r="CJV464" s="200"/>
      <c r="CJW464" s="200"/>
      <c r="CJX464" s="200"/>
      <c r="CJY464" s="200"/>
      <c r="CJZ464" s="200"/>
      <c r="CKA464" s="200"/>
      <c r="CKG464" s="200"/>
      <c r="CKH464" s="200"/>
      <c r="CKI464" s="200"/>
      <c r="CKJ464" s="200"/>
      <c r="CKK464" s="200"/>
      <c r="CKL464" s="200"/>
      <c r="CKM464" s="200"/>
      <c r="CKO464" s="200"/>
      <c r="CKP464" s="200"/>
      <c r="CKQ464" s="200"/>
      <c r="CKR464" s="200"/>
      <c r="CKS464" s="200"/>
      <c r="CKT464" s="200"/>
      <c r="CKU464" s="200"/>
      <c r="CKV464" s="200"/>
      <c r="CKY464" s="200"/>
      <c r="CLB464" s="200"/>
      <c r="CLE464" s="200"/>
      <c r="CLH464" s="200"/>
      <c r="CLK464" s="200"/>
      <c r="CLN464" s="200"/>
      <c r="CLW464" s="200"/>
      <c r="CLZ464" s="200"/>
      <c r="CMC464" s="200"/>
      <c r="CMF464" s="200"/>
      <c r="CMO464" s="200"/>
      <c r="CMU464" s="200"/>
      <c r="CMX464" s="200"/>
      <c r="CNA464" s="200"/>
      <c r="CND464" s="200"/>
      <c r="CNJ464" s="200"/>
      <c r="CNS464" s="200"/>
      <c r="CNU464" s="200"/>
      <c r="CNV464" s="200"/>
      <c r="CNX464" s="200"/>
      <c r="COA464" s="200"/>
      <c r="COD464" s="200"/>
      <c r="COG464" s="200"/>
      <c r="COJ464" s="200"/>
      <c r="COM464" s="200"/>
      <c r="COO464" s="200"/>
      <c r="COQ464" s="200"/>
      <c r="COT464" s="200"/>
      <c r="COW464" s="200"/>
      <c r="COZ464" s="200"/>
      <c r="CPC464" s="200"/>
      <c r="CPF464" s="200"/>
      <c r="CPI464" s="200"/>
      <c r="CPL464" s="200"/>
      <c r="CPN464" s="200"/>
      <c r="CPQ464" s="200"/>
      <c r="CPT464" s="200"/>
      <c r="CPW464" s="200"/>
      <c r="CQC464" s="200"/>
      <c r="CQF464" s="200"/>
      <c r="CQH464" s="200"/>
      <c r="CRO464" s="200"/>
      <c r="CRR464" s="200"/>
      <c r="CRU464" s="200"/>
      <c r="CRX464" s="200"/>
      <c r="CSA464" s="200"/>
      <c r="CSB464" s="200"/>
      <c r="CSC464" s="200"/>
      <c r="CSF464" s="200"/>
      <c r="CSI464" s="200"/>
      <c r="CSL464" s="200"/>
      <c r="CSO464" s="200"/>
      <c r="CSQ464" s="200"/>
      <c r="CTE464" s="200"/>
      <c r="CTF464" s="200"/>
      <c r="CTG464" s="200"/>
      <c r="CTH464" s="200"/>
      <c r="CTI464" s="200"/>
      <c r="CTJ464" s="200"/>
      <c r="CTK464" s="200"/>
      <c r="CTL464" s="200"/>
      <c r="CTM464" s="200"/>
      <c r="CTN464" s="200"/>
      <c r="CTO464" s="200"/>
      <c r="CTP464" s="200"/>
      <c r="CTQ464" s="200"/>
      <c r="CTR464" s="200"/>
      <c r="CTS464" s="200"/>
      <c r="CTT464" s="200"/>
      <c r="CTU464" s="200"/>
      <c r="CTV464" s="200"/>
      <c r="CTW464" s="200"/>
      <c r="CUC464" s="200"/>
      <c r="CUD464" s="200"/>
      <c r="CUE464" s="200"/>
      <c r="CUF464" s="200"/>
      <c r="CUG464" s="200"/>
      <c r="CUH464" s="200"/>
      <c r="CUI464" s="200"/>
      <c r="CUK464" s="200"/>
      <c r="CUL464" s="200"/>
      <c r="CUM464" s="200"/>
      <c r="CUN464" s="200"/>
      <c r="CUO464" s="200"/>
      <c r="CUP464" s="200"/>
      <c r="CUQ464" s="200"/>
      <c r="CUR464" s="200"/>
      <c r="CUU464" s="200"/>
      <c r="CUX464" s="200"/>
      <c r="CVA464" s="200"/>
      <c r="CVD464" s="200"/>
      <c r="CVG464" s="200"/>
      <c r="CVJ464" s="200"/>
      <c r="CVS464" s="200"/>
      <c r="CVV464" s="200"/>
      <c r="CVY464" s="200"/>
      <c r="CWB464" s="200"/>
      <c r="CWK464" s="200"/>
      <c r="CWQ464" s="200"/>
      <c r="CWT464" s="200"/>
      <c r="CWW464" s="200"/>
      <c r="CWZ464" s="200"/>
      <c r="CXF464" s="200"/>
      <c r="CXO464" s="200"/>
      <c r="CXQ464" s="200"/>
      <c r="CXR464" s="200"/>
      <c r="CXT464" s="200"/>
      <c r="CXW464" s="200"/>
      <c r="CXZ464" s="200"/>
      <c r="CYC464" s="200"/>
      <c r="CYF464" s="200"/>
      <c r="CYI464" s="200"/>
      <c r="CYK464" s="200"/>
      <c r="CYM464" s="200"/>
      <c r="CYP464" s="200"/>
      <c r="CYS464" s="200"/>
      <c r="CYV464" s="200"/>
      <c r="CYY464" s="200"/>
      <c r="CZB464" s="200"/>
      <c r="CZE464" s="200"/>
      <c r="CZH464" s="200"/>
      <c r="CZJ464" s="200"/>
      <c r="CZM464" s="200"/>
      <c r="CZP464" s="200"/>
      <c r="CZS464" s="200"/>
      <c r="CZY464" s="200"/>
      <c r="DAB464" s="200"/>
      <c r="DAD464" s="200"/>
      <c r="DBK464" s="200"/>
      <c r="DBN464" s="200"/>
      <c r="DBQ464" s="200"/>
      <c r="DBT464" s="200"/>
      <c r="DBW464" s="200"/>
      <c r="DBX464" s="200"/>
      <c r="DBY464" s="200"/>
      <c r="DCB464" s="200"/>
      <c r="DCE464" s="200"/>
      <c r="DCH464" s="200"/>
      <c r="DCK464" s="200"/>
      <c r="DCM464" s="200"/>
      <c r="DDA464" s="200"/>
      <c r="DDB464" s="200"/>
      <c r="DDC464" s="200"/>
      <c r="DDD464" s="200"/>
      <c r="DDE464" s="200"/>
      <c r="DDF464" s="200"/>
      <c r="DDG464" s="200"/>
      <c r="DDH464" s="200"/>
      <c r="DDI464" s="200"/>
      <c r="DDJ464" s="200"/>
      <c r="DDK464" s="200"/>
      <c r="DDL464" s="200"/>
      <c r="DDM464" s="200"/>
      <c r="DDN464" s="200"/>
      <c r="DDO464" s="200"/>
      <c r="DDP464" s="200"/>
      <c r="DDQ464" s="200"/>
      <c r="DDR464" s="200"/>
      <c r="DDS464" s="200"/>
      <c r="DDY464" s="200"/>
      <c r="DDZ464" s="200"/>
      <c r="DEA464" s="200"/>
      <c r="DEB464" s="200"/>
      <c r="DEC464" s="200"/>
      <c r="DED464" s="200"/>
      <c r="DEE464" s="200"/>
      <c r="DEG464" s="200"/>
      <c r="DEH464" s="200"/>
      <c r="DEI464" s="200"/>
      <c r="DEJ464" s="200"/>
      <c r="DEK464" s="200"/>
      <c r="DEL464" s="200"/>
      <c r="DEM464" s="200"/>
      <c r="DEN464" s="200"/>
      <c r="DEQ464" s="200"/>
      <c r="DET464" s="200"/>
      <c r="DEW464" s="200"/>
      <c r="DEZ464" s="200"/>
      <c r="DFC464" s="200"/>
      <c r="DFF464" s="200"/>
      <c r="DFO464" s="200"/>
      <c r="DFR464" s="200"/>
      <c r="DFU464" s="200"/>
      <c r="DFX464" s="200"/>
      <c r="DGG464" s="200"/>
      <c r="DGM464" s="200"/>
      <c r="DGP464" s="200"/>
      <c r="DGS464" s="200"/>
      <c r="DGV464" s="200"/>
      <c r="DHB464" s="200"/>
      <c r="DHK464" s="200"/>
      <c r="DHM464" s="200"/>
      <c r="DHN464" s="200"/>
      <c r="DHP464" s="200"/>
      <c r="DHS464" s="200"/>
      <c r="DHV464" s="200"/>
      <c r="DHY464" s="200"/>
      <c r="DIB464" s="200"/>
      <c r="DIE464" s="200"/>
      <c r="DIG464" s="200"/>
      <c r="DII464" s="200"/>
      <c r="DIL464" s="200"/>
      <c r="DIO464" s="200"/>
      <c r="DIR464" s="200"/>
      <c r="DIU464" s="200"/>
      <c r="DIX464" s="200"/>
      <c r="DJA464" s="200"/>
      <c r="DJD464" s="200"/>
      <c r="DJF464" s="200"/>
      <c r="DJI464" s="200"/>
      <c r="DJL464" s="200"/>
      <c r="DJO464" s="200"/>
      <c r="DJU464" s="200"/>
      <c r="DJX464" s="200"/>
      <c r="DJZ464" s="200"/>
      <c r="DLG464" s="200"/>
      <c r="DLJ464" s="200"/>
      <c r="DLM464" s="200"/>
      <c r="DLP464" s="200"/>
      <c r="DLS464" s="200"/>
      <c r="DLT464" s="200"/>
      <c r="DLU464" s="200"/>
      <c r="DLX464" s="200"/>
      <c r="DMA464" s="200"/>
      <c r="DMD464" s="200"/>
      <c r="DMG464" s="200"/>
      <c r="DMI464" s="200"/>
      <c r="DMW464" s="200"/>
      <c r="DMX464" s="200"/>
      <c r="DMY464" s="200"/>
      <c r="DMZ464" s="200"/>
      <c r="DNA464" s="200"/>
      <c r="DNB464" s="200"/>
      <c r="DNC464" s="200"/>
      <c r="DND464" s="200"/>
      <c r="DNE464" s="200"/>
      <c r="DNF464" s="200"/>
      <c r="DNG464" s="200"/>
      <c r="DNH464" s="200"/>
      <c r="DNI464" s="200"/>
      <c r="DNJ464" s="200"/>
      <c r="DNK464" s="200"/>
      <c r="DNL464" s="200"/>
      <c r="DNM464" s="200"/>
      <c r="DNN464" s="200"/>
      <c r="DNO464" s="200"/>
      <c r="DNU464" s="200"/>
      <c r="DNV464" s="200"/>
      <c r="DNW464" s="200"/>
      <c r="DNX464" s="200"/>
      <c r="DNY464" s="200"/>
      <c r="DNZ464" s="200"/>
      <c r="DOA464" s="200"/>
      <c r="DOC464" s="200"/>
      <c r="DOD464" s="200"/>
      <c r="DOE464" s="200"/>
      <c r="DOF464" s="200"/>
      <c r="DOG464" s="200"/>
      <c r="DOH464" s="200"/>
      <c r="DOI464" s="200"/>
      <c r="DOJ464" s="200"/>
      <c r="DOM464" s="200"/>
      <c r="DOP464" s="200"/>
      <c r="DOS464" s="200"/>
      <c r="DOV464" s="200"/>
      <c r="DOY464" s="200"/>
      <c r="DPB464" s="200"/>
      <c r="DPK464" s="200"/>
      <c r="DPN464" s="200"/>
      <c r="DPQ464" s="200"/>
      <c r="DPT464" s="200"/>
      <c r="DQC464" s="200"/>
      <c r="DQI464" s="200"/>
      <c r="DQL464" s="200"/>
      <c r="DQO464" s="200"/>
      <c r="DQR464" s="200"/>
      <c r="DQX464" s="200"/>
      <c r="DRG464" s="200"/>
      <c r="DRI464" s="200"/>
      <c r="DRJ464" s="200"/>
      <c r="DRL464" s="200"/>
      <c r="DRO464" s="200"/>
      <c r="DRR464" s="200"/>
      <c r="DRU464" s="200"/>
      <c r="DRX464" s="200"/>
      <c r="DSA464" s="200"/>
      <c r="DSC464" s="200"/>
      <c r="DSE464" s="200"/>
      <c r="DSH464" s="200"/>
      <c r="DSK464" s="200"/>
      <c r="DSN464" s="200"/>
      <c r="DSQ464" s="200"/>
      <c r="DST464" s="200"/>
      <c r="DSW464" s="200"/>
      <c r="DSZ464" s="200"/>
      <c r="DTB464" s="200"/>
      <c r="DTE464" s="200"/>
      <c r="DTH464" s="200"/>
      <c r="DTK464" s="200"/>
      <c r="DTQ464" s="200"/>
      <c r="DTT464" s="200"/>
      <c r="DTV464" s="200"/>
      <c r="DVC464" s="200"/>
      <c r="DVF464" s="200"/>
      <c r="DVI464" s="200"/>
      <c r="DVL464" s="200"/>
      <c r="DVO464" s="200"/>
      <c r="DVP464" s="200"/>
      <c r="DVQ464" s="200"/>
      <c r="DVT464" s="200"/>
      <c r="DVW464" s="200"/>
      <c r="DVZ464" s="200"/>
      <c r="DWC464" s="200"/>
      <c r="DWE464" s="200"/>
      <c r="DWS464" s="200"/>
      <c r="DWT464" s="200"/>
      <c r="DWU464" s="200"/>
      <c r="DWV464" s="200"/>
      <c r="DWW464" s="200"/>
      <c r="DWX464" s="200"/>
      <c r="DWY464" s="200"/>
      <c r="DWZ464" s="200"/>
      <c r="DXA464" s="200"/>
      <c r="DXB464" s="200"/>
      <c r="DXC464" s="200"/>
      <c r="DXD464" s="200"/>
      <c r="DXE464" s="200"/>
      <c r="DXF464" s="200"/>
      <c r="DXG464" s="200"/>
      <c r="DXH464" s="200"/>
      <c r="DXI464" s="200"/>
      <c r="DXJ464" s="200"/>
      <c r="DXK464" s="200"/>
      <c r="DXQ464" s="200"/>
      <c r="DXR464" s="200"/>
      <c r="DXS464" s="200"/>
      <c r="DXT464" s="200"/>
      <c r="DXU464" s="200"/>
      <c r="DXV464" s="200"/>
      <c r="DXW464" s="200"/>
      <c r="DXY464" s="200"/>
      <c r="DXZ464" s="200"/>
      <c r="DYA464" s="200"/>
      <c r="DYB464" s="200"/>
      <c r="DYC464" s="200"/>
      <c r="DYD464" s="200"/>
      <c r="DYE464" s="200"/>
      <c r="DYF464" s="200"/>
      <c r="DYI464" s="200"/>
      <c r="DYL464" s="200"/>
      <c r="DYO464" s="200"/>
      <c r="DYR464" s="200"/>
      <c r="DYU464" s="200"/>
      <c r="DYX464" s="200"/>
      <c r="DZG464" s="200"/>
      <c r="DZJ464" s="200"/>
      <c r="DZM464" s="200"/>
      <c r="DZP464" s="200"/>
      <c r="DZY464" s="200"/>
      <c r="EAE464" s="200"/>
      <c r="EAH464" s="200"/>
      <c r="EAK464" s="200"/>
      <c r="EAN464" s="200"/>
      <c r="EAT464" s="200"/>
      <c r="EBC464" s="200"/>
      <c r="EBE464" s="200"/>
      <c r="EBF464" s="200"/>
      <c r="EBH464" s="200"/>
      <c r="EBK464" s="200"/>
      <c r="EBN464" s="200"/>
      <c r="EBQ464" s="200"/>
      <c r="EBT464" s="200"/>
      <c r="EBW464" s="200"/>
      <c r="EBY464" s="200"/>
      <c r="ECA464" s="200"/>
      <c r="ECD464" s="200"/>
      <c r="ECG464" s="200"/>
      <c r="ECJ464" s="200"/>
      <c r="ECM464" s="200"/>
      <c r="ECP464" s="200"/>
      <c r="ECS464" s="200"/>
      <c r="ECV464" s="200"/>
      <c r="ECX464" s="200"/>
      <c r="EDA464" s="200"/>
      <c r="EDD464" s="200"/>
      <c r="EDG464" s="200"/>
      <c r="EDM464" s="200"/>
      <c r="EDP464" s="200"/>
      <c r="EDR464" s="200"/>
      <c r="EEY464" s="200"/>
      <c r="EFB464" s="200"/>
      <c r="EFE464" s="200"/>
      <c r="EFH464" s="200"/>
      <c r="EFK464" s="200"/>
      <c r="EFL464" s="200"/>
      <c r="EFM464" s="200"/>
      <c r="EFP464" s="200"/>
      <c r="EFS464" s="200"/>
      <c r="EFV464" s="200"/>
      <c r="EFY464" s="200"/>
      <c r="EGA464" s="200"/>
      <c r="EGO464" s="200"/>
      <c r="EGP464" s="200"/>
      <c r="EGQ464" s="200"/>
      <c r="EGR464" s="200"/>
      <c r="EGS464" s="200"/>
      <c r="EGT464" s="200"/>
      <c r="EGU464" s="200"/>
      <c r="EGV464" s="200"/>
      <c r="EGW464" s="200"/>
      <c r="EGX464" s="200"/>
      <c r="EGY464" s="200"/>
      <c r="EGZ464" s="200"/>
      <c r="EHA464" s="200"/>
      <c r="EHB464" s="200"/>
      <c r="EHC464" s="200"/>
      <c r="EHD464" s="200"/>
      <c r="EHE464" s="200"/>
      <c r="EHF464" s="200"/>
      <c r="EHG464" s="200"/>
      <c r="EHM464" s="200"/>
      <c r="EHN464" s="200"/>
      <c r="EHO464" s="200"/>
      <c r="EHP464" s="200"/>
      <c r="EHQ464" s="200"/>
      <c r="EHR464" s="200"/>
      <c r="EHS464" s="200"/>
      <c r="EHU464" s="200"/>
      <c r="EHV464" s="200"/>
      <c r="EHW464" s="200"/>
      <c r="EHX464" s="200"/>
      <c r="EHY464" s="200"/>
      <c r="EHZ464" s="200"/>
      <c r="EIA464" s="200"/>
      <c r="EIB464" s="200"/>
      <c r="EIE464" s="200"/>
      <c r="EIH464" s="200"/>
      <c r="EIK464" s="200"/>
      <c r="EIN464" s="200"/>
      <c r="EIQ464" s="200"/>
      <c r="EIT464" s="200"/>
      <c r="EJC464" s="200"/>
      <c r="EJF464" s="200"/>
      <c r="EJI464" s="200"/>
      <c r="EJL464" s="200"/>
      <c r="EJU464" s="200"/>
      <c r="EKA464" s="200"/>
      <c r="EKD464" s="200"/>
      <c r="EKG464" s="200"/>
      <c r="EKJ464" s="200"/>
      <c r="EKP464" s="200"/>
      <c r="EKY464" s="200"/>
      <c r="ELA464" s="200"/>
      <c r="ELB464" s="200"/>
      <c r="ELD464" s="200"/>
      <c r="ELG464" s="200"/>
      <c r="ELJ464" s="200"/>
      <c r="ELM464" s="200"/>
      <c r="ELP464" s="200"/>
      <c r="ELS464" s="200"/>
      <c r="ELU464" s="200"/>
      <c r="ELW464" s="200"/>
      <c r="ELZ464" s="200"/>
      <c r="EMC464" s="200"/>
      <c r="EMF464" s="200"/>
      <c r="EMI464" s="200"/>
      <c r="EML464" s="200"/>
      <c r="EMO464" s="200"/>
      <c r="EMR464" s="200"/>
      <c r="EMT464" s="200"/>
      <c r="EMW464" s="200"/>
      <c r="EMZ464" s="200"/>
      <c r="ENC464" s="200"/>
      <c r="ENI464" s="200"/>
      <c r="ENL464" s="200"/>
      <c r="ENN464" s="200"/>
      <c r="EOU464" s="200"/>
      <c r="EOX464" s="200"/>
      <c r="EPA464" s="200"/>
      <c r="EPD464" s="200"/>
      <c r="EPG464" s="200"/>
      <c r="EPH464" s="200"/>
      <c r="EPI464" s="200"/>
      <c r="EPL464" s="200"/>
      <c r="EPO464" s="200"/>
      <c r="EPR464" s="200"/>
      <c r="EPU464" s="200"/>
      <c r="EPW464" s="200"/>
      <c r="EQK464" s="200"/>
      <c r="EQL464" s="200"/>
      <c r="EQM464" s="200"/>
      <c r="EQN464" s="200"/>
      <c r="EQO464" s="200"/>
      <c r="EQP464" s="200"/>
      <c r="EQQ464" s="200"/>
      <c r="EQR464" s="200"/>
      <c r="EQS464" s="200"/>
      <c r="EQT464" s="200"/>
      <c r="EQU464" s="200"/>
      <c r="EQV464" s="200"/>
      <c r="EQW464" s="200"/>
      <c r="EQX464" s="200"/>
      <c r="EQY464" s="200"/>
      <c r="EQZ464" s="200"/>
      <c r="ERA464" s="200"/>
      <c r="ERB464" s="200"/>
      <c r="ERC464" s="200"/>
      <c r="ERI464" s="200"/>
      <c r="ERJ464" s="200"/>
      <c r="ERK464" s="200"/>
      <c r="ERL464" s="200"/>
      <c r="ERM464" s="200"/>
      <c r="ERN464" s="200"/>
      <c r="ERO464" s="200"/>
      <c r="ERQ464" s="200"/>
      <c r="ERR464" s="200"/>
      <c r="ERS464" s="200"/>
      <c r="ERT464" s="200"/>
      <c r="ERU464" s="200"/>
      <c r="ERV464" s="200"/>
      <c r="ERW464" s="200"/>
      <c r="ERX464" s="200"/>
      <c r="ESA464" s="200"/>
      <c r="ESD464" s="200"/>
      <c r="ESG464" s="200"/>
      <c r="ESJ464" s="200"/>
      <c r="ESM464" s="200"/>
      <c r="ESP464" s="200"/>
      <c r="ESY464" s="200"/>
      <c r="ETB464" s="200"/>
      <c r="ETE464" s="200"/>
      <c r="ETH464" s="200"/>
      <c r="ETQ464" s="200"/>
      <c r="ETW464" s="200"/>
      <c r="ETZ464" s="200"/>
      <c r="EUC464" s="200"/>
      <c r="EUF464" s="200"/>
      <c r="EUL464" s="200"/>
      <c r="EUU464" s="200"/>
      <c r="EUW464" s="200"/>
      <c r="EUX464" s="200"/>
      <c r="EUZ464" s="200"/>
      <c r="EVC464" s="200"/>
      <c r="EVF464" s="200"/>
      <c r="EVI464" s="200"/>
      <c r="EVL464" s="200"/>
      <c r="EVO464" s="200"/>
      <c r="EVQ464" s="200"/>
      <c r="EVS464" s="200"/>
      <c r="EVV464" s="200"/>
      <c r="EVY464" s="200"/>
      <c r="EWB464" s="200"/>
      <c r="EWE464" s="200"/>
      <c r="EWH464" s="200"/>
      <c r="EWK464" s="200"/>
      <c r="EWN464" s="200"/>
      <c r="EWP464" s="200"/>
      <c r="EWS464" s="200"/>
      <c r="EWV464" s="200"/>
      <c r="EWY464" s="200"/>
      <c r="EXE464" s="200"/>
      <c r="EXH464" s="200"/>
      <c r="EXJ464" s="200"/>
      <c r="EYQ464" s="200"/>
      <c r="EYT464" s="200"/>
      <c r="EYW464" s="200"/>
      <c r="EYZ464" s="200"/>
      <c r="EZC464" s="200"/>
      <c r="EZD464" s="200"/>
      <c r="EZE464" s="200"/>
      <c r="EZH464" s="200"/>
      <c r="EZK464" s="200"/>
      <c r="EZN464" s="200"/>
      <c r="EZQ464" s="200"/>
      <c r="EZS464" s="200"/>
      <c r="FAG464" s="200"/>
      <c r="FAH464" s="200"/>
      <c r="FAI464" s="200"/>
      <c r="FAJ464" s="200"/>
      <c r="FAK464" s="200"/>
      <c r="FAL464" s="200"/>
      <c r="FAM464" s="200"/>
      <c r="FAN464" s="200"/>
      <c r="FAO464" s="200"/>
      <c r="FAP464" s="200"/>
      <c r="FAQ464" s="200"/>
      <c r="FAR464" s="200"/>
      <c r="FAS464" s="200"/>
      <c r="FAT464" s="200"/>
      <c r="FAU464" s="200"/>
      <c r="FAV464" s="200"/>
      <c r="FAW464" s="200"/>
      <c r="FAX464" s="200"/>
      <c r="FAY464" s="200"/>
      <c r="FBE464" s="200"/>
      <c r="FBF464" s="200"/>
      <c r="FBG464" s="200"/>
      <c r="FBH464" s="200"/>
      <c r="FBI464" s="200"/>
      <c r="FBJ464" s="200"/>
      <c r="FBK464" s="200"/>
      <c r="FBM464" s="200"/>
      <c r="FBN464" s="200"/>
      <c r="FBO464" s="200"/>
      <c r="FBP464" s="200"/>
      <c r="FBQ464" s="200"/>
      <c r="FBR464" s="200"/>
      <c r="FBS464" s="200"/>
      <c r="FBT464" s="200"/>
      <c r="FBW464" s="200"/>
      <c r="FBZ464" s="200"/>
      <c r="FCC464" s="200"/>
      <c r="FCF464" s="200"/>
      <c r="FCI464" s="200"/>
      <c r="FCL464" s="200"/>
      <c r="FCU464" s="200"/>
      <c r="FCX464" s="200"/>
      <c r="FDA464" s="200"/>
      <c r="FDD464" s="200"/>
      <c r="FDM464" s="200"/>
      <c r="FDS464" s="200"/>
      <c r="FDV464" s="200"/>
      <c r="FDY464" s="200"/>
      <c r="FEB464" s="200"/>
      <c r="FEH464" s="200"/>
      <c r="FEQ464" s="200"/>
      <c r="FES464" s="200"/>
      <c r="FET464" s="200"/>
      <c r="FEV464" s="200"/>
      <c r="FEY464" s="200"/>
      <c r="FFB464" s="200"/>
      <c r="FFE464" s="200"/>
      <c r="FFH464" s="200"/>
      <c r="FFK464" s="200"/>
      <c r="FFM464" s="200"/>
      <c r="FFO464" s="200"/>
      <c r="FFR464" s="200"/>
      <c r="FFU464" s="200"/>
      <c r="FFX464" s="200"/>
      <c r="FGA464" s="200"/>
      <c r="FGD464" s="200"/>
      <c r="FGG464" s="200"/>
      <c r="FGJ464" s="200"/>
      <c r="FGL464" s="200"/>
      <c r="FGO464" s="200"/>
      <c r="FGR464" s="200"/>
      <c r="FGU464" s="200"/>
      <c r="FHA464" s="200"/>
      <c r="FHD464" s="200"/>
      <c r="FHF464" s="200"/>
      <c r="FIM464" s="200"/>
      <c r="FIP464" s="200"/>
      <c r="FIS464" s="200"/>
      <c r="FIV464" s="200"/>
      <c r="FIY464" s="200"/>
      <c r="FIZ464" s="200"/>
      <c r="FJA464" s="200"/>
      <c r="FJD464" s="200"/>
      <c r="FJG464" s="200"/>
      <c r="FJJ464" s="200"/>
      <c r="FJM464" s="200"/>
      <c r="FJO464" s="200"/>
      <c r="FKC464" s="200"/>
      <c r="FKD464" s="200"/>
      <c r="FKE464" s="200"/>
      <c r="FKF464" s="200"/>
      <c r="FKG464" s="200"/>
      <c r="FKH464" s="200"/>
      <c r="FKI464" s="200"/>
      <c r="FKJ464" s="200"/>
      <c r="FKK464" s="200"/>
      <c r="FKL464" s="200"/>
      <c r="FKM464" s="200"/>
      <c r="FKN464" s="200"/>
      <c r="FKO464" s="200"/>
      <c r="FKP464" s="200"/>
      <c r="FKQ464" s="200"/>
      <c r="FKR464" s="200"/>
      <c r="FKS464" s="200"/>
      <c r="FKT464" s="200"/>
      <c r="FKU464" s="200"/>
      <c r="FLA464" s="200"/>
      <c r="FLB464" s="200"/>
      <c r="FLC464" s="200"/>
      <c r="FLD464" s="200"/>
      <c r="FLE464" s="200"/>
      <c r="FLF464" s="200"/>
      <c r="FLG464" s="200"/>
      <c r="FLI464" s="200"/>
      <c r="FLJ464" s="200"/>
      <c r="FLK464" s="200"/>
      <c r="FLL464" s="200"/>
      <c r="FLM464" s="200"/>
      <c r="FLN464" s="200"/>
      <c r="FLO464" s="200"/>
      <c r="FLP464" s="200"/>
      <c r="FLS464" s="200"/>
      <c r="FLV464" s="200"/>
      <c r="FLY464" s="200"/>
      <c r="FMB464" s="200"/>
      <c r="FME464" s="200"/>
      <c r="FMH464" s="200"/>
      <c r="FMQ464" s="200"/>
      <c r="FMT464" s="200"/>
      <c r="FMW464" s="200"/>
      <c r="FMZ464" s="200"/>
      <c r="FNI464" s="200"/>
      <c r="FNO464" s="200"/>
      <c r="FNR464" s="200"/>
      <c r="FNU464" s="200"/>
      <c r="FNX464" s="200"/>
      <c r="FOD464" s="200"/>
      <c r="FOM464" s="200"/>
      <c r="FOO464" s="200"/>
      <c r="FOP464" s="200"/>
      <c r="FOR464" s="200"/>
      <c r="FOU464" s="200"/>
      <c r="FOX464" s="200"/>
      <c r="FPA464" s="200"/>
      <c r="FPD464" s="200"/>
      <c r="FPG464" s="200"/>
      <c r="FPI464" s="200"/>
      <c r="FPK464" s="200"/>
      <c r="FPN464" s="200"/>
      <c r="FPQ464" s="200"/>
      <c r="FPT464" s="200"/>
      <c r="FPW464" s="200"/>
      <c r="FPZ464" s="200"/>
      <c r="FQC464" s="200"/>
      <c r="FQF464" s="200"/>
      <c r="FQH464" s="200"/>
      <c r="FQK464" s="200"/>
      <c r="FQN464" s="200"/>
      <c r="FQQ464" s="200"/>
      <c r="FQW464" s="200"/>
      <c r="FQZ464" s="200"/>
      <c r="FRB464" s="200"/>
      <c r="FSI464" s="200"/>
      <c r="FSL464" s="200"/>
      <c r="FSO464" s="200"/>
      <c r="FSR464" s="200"/>
      <c r="FSU464" s="200"/>
      <c r="FSV464" s="200"/>
      <c r="FSW464" s="200"/>
      <c r="FSZ464" s="200"/>
      <c r="FTC464" s="200"/>
      <c r="FTF464" s="200"/>
      <c r="FTI464" s="200"/>
      <c r="FTK464" s="200"/>
      <c r="FTY464" s="200"/>
      <c r="FTZ464" s="200"/>
      <c r="FUA464" s="200"/>
      <c r="FUB464" s="200"/>
      <c r="FUC464" s="200"/>
      <c r="FUD464" s="200"/>
      <c r="FUE464" s="200"/>
      <c r="FUF464" s="200"/>
      <c r="FUG464" s="200"/>
      <c r="FUH464" s="200"/>
      <c r="FUI464" s="200"/>
      <c r="FUJ464" s="200"/>
      <c r="FUK464" s="200"/>
      <c r="FUL464" s="200"/>
      <c r="FUM464" s="200"/>
      <c r="FUN464" s="200"/>
      <c r="FUO464" s="200"/>
      <c r="FUP464" s="200"/>
      <c r="FUQ464" s="200"/>
      <c r="FUW464" s="200"/>
      <c r="FUX464" s="200"/>
      <c r="FUY464" s="200"/>
      <c r="FUZ464" s="200"/>
      <c r="FVA464" s="200"/>
      <c r="FVB464" s="200"/>
      <c r="FVC464" s="200"/>
      <c r="FVE464" s="200"/>
      <c r="FVF464" s="200"/>
      <c r="FVG464" s="200"/>
      <c r="FVH464" s="200"/>
      <c r="FVI464" s="200"/>
      <c r="FVJ464" s="200"/>
      <c r="FVK464" s="200"/>
      <c r="FVL464" s="200"/>
      <c r="FVO464" s="200"/>
      <c r="FVR464" s="200"/>
      <c r="FVU464" s="200"/>
      <c r="FVX464" s="200"/>
      <c r="FWA464" s="200"/>
      <c r="FWD464" s="200"/>
      <c r="FWM464" s="200"/>
      <c r="FWP464" s="200"/>
      <c r="FWS464" s="200"/>
      <c r="FWV464" s="200"/>
      <c r="FXE464" s="200"/>
      <c r="FXK464" s="200"/>
      <c r="FXN464" s="200"/>
      <c r="FXQ464" s="200"/>
      <c r="FXT464" s="200"/>
      <c r="FXZ464" s="200"/>
      <c r="FYI464" s="200"/>
      <c r="FYK464" s="200"/>
      <c r="FYL464" s="200"/>
      <c r="FYN464" s="200"/>
      <c r="FYQ464" s="200"/>
      <c r="FYT464" s="200"/>
      <c r="FYW464" s="200"/>
      <c r="FYZ464" s="200"/>
      <c r="FZC464" s="200"/>
      <c r="FZE464" s="200"/>
      <c r="FZG464" s="200"/>
      <c r="FZJ464" s="200"/>
      <c r="FZM464" s="200"/>
      <c r="FZP464" s="200"/>
      <c r="FZS464" s="200"/>
      <c r="FZV464" s="200"/>
      <c r="FZY464" s="200"/>
      <c r="GAB464" s="200"/>
      <c r="GAD464" s="200"/>
      <c r="GAG464" s="200"/>
      <c r="GAJ464" s="200"/>
      <c r="GAM464" s="200"/>
      <c r="GAS464" s="200"/>
      <c r="GAV464" s="200"/>
      <c r="GAX464" s="200"/>
      <c r="GCE464" s="200"/>
      <c r="GCH464" s="200"/>
      <c r="GCK464" s="200"/>
      <c r="GCN464" s="200"/>
      <c r="GCQ464" s="200"/>
      <c r="GCR464" s="200"/>
      <c r="GCS464" s="200"/>
      <c r="GCV464" s="200"/>
      <c r="GCY464" s="200"/>
      <c r="GDB464" s="200"/>
      <c r="GDE464" s="200"/>
      <c r="GDG464" s="200"/>
      <c r="GDU464" s="200"/>
      <c r="GDV464" s="200"/>
      <c r="GDW464" s="200"/>
      <c r="GDX464" s="200"/>
      <c r="GDY464" s="200"/>
      <c r="GDZ464" s="200"/>
      <c r="GEA464" s="200"/>
      <c r="GEB464" s="200"/>
      <c r="GEC464" s="200"/>
      <c r="GED464" s="200"/>
      <c r="GEE464" s="200"/>
      <c r="GEF464" s="200"/>
      <c r="GEG464" s="200"/>
      <c r="GEH464" s="200"/>
      <c r="GEI464" s="200"/>
      <c r="GEJ464" s="200"/>
      <c r="GEK464" s="200"/>
      <c r="GEL464" s="200"/>
      <c r="GEM464" s="200"/>
      <c r="GES464" s="200"/>
      <c r="GET464" s="200"/>
      <c r="GEU464" s="200"/>
      <c r="GEV464" s="200"/>
      <c r="GEW464" s="200"/>
      <c r="GEX464" s="200"/>
      <c r="GEY464" s="200"/>
      <c r="GFA464" s="200"/>
      <c r="GFB464" s="200"/>
      <c r="GFC464" s="200"/>
      <c r="GFD464" s="200"/>
      <c r="GFE464" s="200"/>
      <c r="GFF464" s="200"/>
      <c r="GFG464" s="200"/>
      <c r="GFH464" s="200"/>
      <c r="GFK464" s="200"/>
      <c r="GFN464" s="200"/>
      <c r="GFQ464" s="200"/>
      <c r="GFT464" s="200"/>
      <c r="GFW464" s="200"/>
      <c r="GFZ464" s="200"/>
      <c r="GGI464" s="200"/>
      <c r="GGL464" s="200"/>
      <c r="GGO464" s="200"/>
      <c r="GGR464" s="200"/>
      <c r="GHA464" s="200"/>
      <c r="GHG464" s="200"/>
      <c r="GHJ464" s="200"/>
      <c r="GHM464" s="200"/>
      <c r="GHP464" s="200"/>
      <c r="GHV464" s="200"/>
      <c r="GIE464" s="200"/>
      <c r="GIG464" s="200"/>
      <c r="GIH464" s="200"/>
      <c r="GIJ464" s="200"/>
      <c r="GIM464" s="200"/>
      <c r="GIP464" s="200"/>
      <c r="GIS464" s="200"/>
      <c r="GIV464" s="200"/>
      <c r="GIY464" s="200"/>
      <c r="GJA464" s="200"/>
      <c r="GJC464" s="200"/>
      <c r="GJF464" s="200"/>
      <c r="GJI464" s="200"/>
      <c r="GJL464" s="200"/>
      <c r="GJO464" s="200"/>
      <c r="GJR464" s="200"/>
      <c r="GJU464" s="200"/>
      <c r="GJX464" s="200"/>
      <c r="GJZ464" s="200"/>
      <c r="GKC464" s="200"/>
      <c r="GKF464" s="200"/>
      <c r="GKI464" s="200"/>
      <c r="GKO464" s="200"/>
      <c r="GKR464" s="200"/>
      <c r="GKT464" s="200"/>
      <c r="GMA464" s="200"/>
      <c r="GMD464" s="200"/>
      <c r="GMG464" s="200"/>
      <c r="GMJ464" s="200"/>
      <c r="GMM464" s="200"/>
      <c r="GMN464" s="200"/>
      <c r="GMO464" s="200"/>
      <c r="GMR464" s="200"/>
      <c r="GMU464" s="200"/>
      <c r="GMX464" s="200"/>
      <c r="GNA464" s="200"/>
      <c r="GNC464" s="200"/>
      <c r="GNQ464" s="200"/>
      <c r="GNR464" s="200"/>
      <c r="GNS464" s="200"/>
      <c r="GNT464" s="200"/>
      <c r="GNU464" s="200"/>
      <c r="GNV464" s="200"/>
      <c r="GNW464" s="200"/>
      <c r="GNX464" s="200"/>
      <c r="GNY464" s="200"/>
      <c r="GNZ464" s="200"/>
      <c r="GOA464" s="200"/>
      <c r="GOB464" s="200"/>
      <c r="GOC464" s="200"/>
      <c r="GOD464" s="200"/>
      <c r="GOE464" s="200"/>
      <c r="GOF464" s="200"/>
      <c r="GOG464" s="200"/>
      <c r="GOH464" s="200"/>
      <c r="GOI464" s="200"/>
      <c r="GOO464" s="200"/>
      <c r="GOP464" s="200"/>
      <c r="GOQ464" s="200"/>
      <c r="GOR464" s="200"/>
      <c r="GOS464" s="200"/>
      <c r="GOT464" s="200"/>
      <c r="GOU464" s="200"/>
      <c r="GOW464" s="200"/>
      <c r="GOX464" s="200"/>
      <c r="GOY464" s="200"/>
      <c r="GOZ464" s="200"/>
      <c r="GPA464" s="200"/>
      <c r="GPB464" s="200"/>
      <c r="GPC464" s="200"/>
      <c r="GPD464" s="200"/>
      <c r="GPG464" s="200"/>
      <c r="GPJ464" s="200"/>
      <c r="GPM464" s="200"/>
      <c r="GPP464" s="200"/>
      <c r="GPS464" s="200"/>
      <c r="GPV464" s="200"/>
      <c r="GQE464" s="200"/>
      <c r="GQH464" s="200"/>
      <c r="GQK464" s="200"/>
      <c r="GQN464" s="200"/>
      <c r="GQW464" s="200"/>
      <c r="GRC464" s="200"/>
      <c r="GRF464" s="200"/>
      <c r="GRI464" s="200"/>
      <c r="GRL464" s="200"/>
      <c r="GRR464" s="200"/>
      <c r="GSA464" s="200"/>
      <c r="GSC464" s="200"/>
      <c r="GSD464" s="200"/>
      <c r="GSF464" s="200"/>
      <c r="GSI464" s="200"/>
      <c r="GSL464" s="200"/>
      <c r="GSO464" s="200"/>
      <c r="GSR464" s="200"/>
      <c r="GSU464" s="200"/>
      <c r="GSW464" s="200"/>
      <c r="GSY464" s="200"/>
      <c r="GTB464" s="200"/>
      <c r="GTE464" s="200"/>
      <c r="GTH464" s="200"/>
      <c r="GTK464" s="200"/>
      <c r="GTN464" s="200"/>
      <c r="GTQ464" s="200"/>
      <c r="GTT464" s="200"/>
      <c r="GTV464" s="200"/>
      <c r="GTY464" s="200"/>
      <c r="GUB464" s="200"/>
      <c r="GUE464" s="200"/>
      <c r="GUK464" s="200"/>
      <c r="GUN464" s="200"/>
      <c r="GUP464" s="200"/>
      <c r="GVW464" s="200"/>
      <c r="GVZ464" s="200"/>
      <c r="GWC464" s="200"/>
      <c r="GWF464" s="200"/>
      <c r="GWI464" s="200"/>
      <c r="GWJ464" s="200"/>
      <c r="GWK464" s="200"/>
      <c r="GWN464" s="200"/>
      <c r="GWQ464" s="200"/>
      <c r="GWT464" s="200"/>
      <c r="GWW464" s="200"/>
      <c r="GWY464" s="200"/>
      <c r="GXM464" s="200"/>
      <c r="GXN464" s="200"/>
      <c r="GXO464" s="200"/>
      <c r="GXP464" s="200"/>
      <c r="GXQ464" s="200"/>
      <c r="GXR464" s="200"/>
      <c r="GXS464" s="200"/>
      <c r="GXT464" s="200"/>
      <c r="GXU464" s="200"/>
      <c r="GXV464" s="200"/>
      <c r="GXW464" s="200"/>
      <c r="GXX464" s="200"/>
      <c r="GXY464" s="200"/>
      <c r="GXZ464" s="200"/>
      <c r="GYA464" s="200"/>
      <c r="GYB464" s="200"/>
      <c r="GYC464" s="200"/>
      <c r="GYD464" s="200"/>
      <c r="GYE464" s="200"/>
      <c r="GYK464" s="200"/>
      <c r="GYL464" s="200"/>
      <c r="GYM464" s="200"/>
      <c r="GYN464" s="200"/>
      <c r="GYO464" s="200"/>
      <c r="GYP464" s="200"/>
      <c r="GYQ464" s="200"/>
      <c r="GYS464" s="200"/>
      <c r="GYT464" s="200"/>
      <c r="GYU464" s="200"/>
      <c r="GYV464" s="200"/>
      <c r="GYW464" s="200"/>
      <c r="GYX464" s="200"/>
      <c r="GYY464" s="200"/>
      <c r="GYZ464" s="200"/>
      <c r="GZC464" s="200"/>
      <c r="GZF464" s="200"/>
      <c r="GZI464" s="200"/>
      <c r="GZL464" s="200"/>
      <c r="GZO464" s="200"/>
      <c r="GZR464" s="200"/>
      <c r="HAA464" s="200"/>
      <c r="HAD464" s="200"/>
      <c r="HAG464" s="200"/>
      <c r="HAJ464" s="200"/>
      <c r="HAS464" s="200"/>
      <c r="HAY464" s="200"/>
      <c r="HBB464" s="200"/>
      <c r="HBE464" s="200"/>
      <c r="HBH464" s="200"/>
      <c r="HBN464" s="200"/>
      <c r="HBW464" s="200"/>
      <c r="HBY464" s="200"/>
      <c r="HBZ464" s="200"/>
      <c r="HCB464" s="200"/>
      <c r="HCE464" s="200"/>
      <c r="HCH464" s="200"/>
      <c r="HCK464" s="200"/>
      <c r="HCN464" s="200"/>
      <c r="HCQ464" s="200"/>
      <c r="HCS464" s="200"/>
      <c r="HCU464" s="200"/>
      <c r="HCX464" s="200"/>
      <c r="HDA464" s="200"/>
      <c r="HDD464" s="200"/>
      <c r="HDG464" s="200"/>
      <c r="HDJ464" s="200"/>
      <c r="HDM464" s="200"/>
      <c r="HDP464" s="200"/>
      <c r="HDR464" s="200"/>
      <c r="HDU464" s="200"/>
      <c r="HDX464" s="200"/>
      <c r="HEA464" s="200"/>
      <c r="HEG464" s="200"/>
      <c r="HEJ464" s="200"/>
      <c r="HEL464" s="200"/>
      <c r="HFS464" s="200"/>
      <c r="HFV464" s="200"/>
      <c r="HFY464" s="200"/>
      <c r="HGB464" s="200"/>
      <c r="HGE464" s="200"/>
      <c r="HGF464" s="200"/>
      <c r="HGG464" s="200"/>
      <c r="HGJ464" s="200"/>
      <c r="HGM464" s="200"/>
      <c r="HGP464" s="200"/>
      <c r="HGS464" s="200"/>
      <c r="HGU464" s="200"/>
      <c r="HHI464" s="200"/>
      <c r="HHJ464" s="200"/>
      <c r="HHK464" s="200"/>
      <c r="HHL464" s="200"/>
      <c r="HHM464" s="200"/>
      <c r="HHN464" s="200"/>
      <c r="HHO464" s="200"/>
      <c r="HHP464" s="200"/>
      <c r="HHQ464" s="200"/>
      <c r="HHR464" s="200"/>
      <c r="HHS464" s="200"/>
      <c r="HHT464" s="200"/>
      <c r="HHU464" s="200"/>
      <c r="HHV464" s="200"/>
      <c r="HHW464" s="200"/>
      <c r="HHX464" s="200"/>
      <c r="HHY464" s="200"/>
      <c r="HHZ464" s="200"/>
      <c r="HIA464" s="200"/>
      <c r="HIG464" s="200"/>
      <c r="HIH464" s="200"/>
      <c r="HII464" s="200"/>
      <c r="HIJ464" s="200"/>
      <c r="HIK464" s="200"/>
      <c r="HIL464" s="200"/>
      <c r="HIM464" s="200"/>
      <c r="HIO464" s="200"/>
      <c r="HIP464" s="200"/>
      <c r="HIQ464" s="200"/>
      <c r="HIR464" s="200"/>
      <c r="HIS464" s="200"/>
      <c r="HIT464" s="200"/>
      <c r="HIU464" s="200"/>
      <c r="HIV464" s="200"/>
      <c r="HIY464" s="200"/>
      <c r="HJB464" s="200"/>
      <c r="HJE464" s="200"/>
      <c r="HJH464" s="200"/>
      <c r="HJK464" s="200"/>
      <c r="HJN464" s="200"/>
      <c r="HJW464" s="200"/>
      <c r="HJZ464" s="200"/>
      <c r="HKC464" s="200"/>
      <c r="HKF464" s="200"/>
      <c r="HKO464" s="200"/>
      <c r="HKU464" s="200"/>
      <c r="HKX464" s="200"/>
      <c r="HLA464" s="200"/>
      <c r="HLD464" s="200"/>
      <c r="HLJ464" s="200"/>
      <c r="HLS464" s="200"/>
      <c r="HLU464" s="200"/>
      <c r="HLV464" s="200"/>
      <c r="HLX464" s="200"/>
      <c r="HMA464" s="200"/>
      <c r="HMD464" s="200"/>
      <c r="HMG464" s="200"/>
      <c r="HMJ464" s="200"/>
      <c r="HMM464" s="200"/>
      <c r="HMO464" s="200"/>
      <c r="HMQ464" s="200"/>
      <c r="HMT464" s="200"/>
      <c r="HMW464" s="200"/>
      <c r="HMZ464" s="200"/>
      <c r="HNC464" s="200"/>
      <c r="HNF464" s="200"/>
      <c r="HNI464" s="200"/>
      <c r="HNL464" s="200"/>
      <c r="HNN464" s="200"/>
      <c r="HNQ464" s="200"/>
      <c r="HNT464" s="200"/>
      <c r="HNW464" s="200"/>
      <c r="HOC464" s="200"/>
      <c r="HOF464" s="200"/>
      <c r="HOH464" s="200"/>
      <c r="HPO464" s="200"/>
      <c r="HPR464" s="200"/>
      <c r="HPU464" s="200"/>
      <c r="HPX464" s="200"/>
      <c r="HQA464" s="200"/>
      <c r="HQB464" s="200"/>
      <c r="HQC464" s="200"/>
      <c r="HQF464" s="200"/>
      <c r="HQI464" s="200"/>
      <c r="HQL464" s="200"/>
      <c r="HQO464" s="200"/>
      <c r="HQQ464" s="200"/>
      <c r="HRE464" s="200"/>
      <c r="HRF464" s="200"/>
      <c r="HRG464" s="200"/>
      <c r="HRH464" s="200"/>
      <c r="HRI464" s="200"/>
      <c r="HRJ464" s="200"/>
      <c r="HRK464" s="200"/>
      <c r="HRL464" s="200"/>
      <c r="HRM464" s="200"/>
      <c r="HRN464" s="200"/>
      <c r="HRO464" s="200"/>
      <c r="HRP464" s="200"/>
      <c r="HRQ464" s="200"/>
      <c r="HRR464" s="200"/>
      <c r="HRS464" s="200"/>
      <c r="HRT464" s="200"/>
      <c r="HRU464" s="200"/>
      <c r="HRV464" s="200"/>
      <c r="HRW464" s="200"/>
      <c r="HSC464" s="200"/>
      <c r="HSD464" s="200"/>
      <c r="HSE464" s="200"/>
      <c r="HSF464" s="200"/>
      <c r="HSG464" s="200"/>
      <c r="HSH464" s="200"/>
      <c r="HSI464" s="200"/>
      <c r="HSK464" s="200"/>
      <c r="HSL464" s="200"/>
      <c r="HSM464" s="200"/>
      <c r="HSN464" s="200"/>
      <c r="HSO464" s="200"/>
      <c r="HSP464" s="200"/>
      <c r="HSQ464" s="200"/>
      <c r="HSR464" s="200"/>
      <c r="HSU464" s="200"/>
      <c r="HSX464" s="200"/>
      <c r="HTA464" s="200"/>
      <c r="HTD464" s="200"/>
      <c r="HTG464" s="200"/>
      <c r="HTJ464" s="200"/>
      <c r="HTS464" s="200"/>
      <c r="HTV464" s="200"/>
      <c r="HTY464" s="200"/>
      <c r="HUB464" s="200"/>
      <c r="HUK464" s="200"/>
      <c r="HUQ464" s="200"/>
      <c r="HUT464" s="200"/>
      <c r="HUW464" s="200"/>
      <c r="HUZ464" s="200"/>
      <c r="HVF464" s="200"/>
      <c r="HVO464" s="200"/>
      <c r="HVQ464" s="200"/>
      <c r="HVR464" s="200"/>
      <c r="HVT464" s="200"/>
      <c r="HVW464" s="200"/>
      <c r="HVZ464" s="200"/>
      <c r="HWC464" s="200"/>
      <c r="HWF464" s="200"/>
      <c r="HWI464" s="200"/>
      <c r="HWK464" s="200"/>
      <c r="HWM464" s="200"/>
      <c r="HWP464" s="200"/>
      <c r="HWS464" s="200"/>
      <c r="HWV464" s="200"/>
      <c r="HWY464" s="200"/>
      <c r="HXB464" s="200"/>
      <c r="HXE464" s="200"/>
      <c r="HXH464" s="200"/>
      <c r="HXJ464" s="200"/>
      <c r="HXM464" s="200"/>
      <c r="HXP464" s="200"/>
      <c r="HXS464" s="200"/>
      <c r="HXY464" s="200"/>
      <c r="HYB464" s="200"/>
      <c r="HYD464" s="200"/>
      <c r="HZK464" s="200"/>
      <c r="HZN464" s="200"/>
      <c r="HZQ464" s="200"/>
      <c r="HZT464" s="200"/>
      <c r="HZW464" s="200"/>
      <c r="HZX464" s="200"/>
      <c r="HZY464" s="200"/>
      <c r="IAB464" s="200"/>
      <c r="IAE464" s="200"/>
      <c r="IAH464" s="200"/>
      <c r="IAK464" s="200"/>
      <c r="IAM464" s="200"/>
      <c r="IBA464" s="200"/>
      <c r="IBB464" s="200"/>
      <c r="IBC464" s="200"/>
      <c r="IBD464" s="200"/>
      <c r="IBE464" s="200"/>
      <c r="IBF464" s="200"/>
      <c r="IBG464" s="200"/>
      <c r="IBH464" s="200"/>
      <c r="IBI464" s="200"/>
      <c r="IBJ464" s="200"/>
      <c r="IBK464" s="200"/>
      <c r="IBL464" s="200"/>
      <c r="IBM464" s="200"/>
      <c r="IBN464" s="200"/>
      <c r="IBO464" s="200"/>
      <c r="IBP464" s="200"/>
      <c r="IBQ464" s="200"/>
      <c r="IBR464" s="200"/>
      <c r="IBS464" s="200"/>
      <c r="IBY464" s="200"/>
      <c r="IBZ464" s="200"/>
      <c r="ICA464" s="200"/>
      <c r="ICB464" s="200"/>
      <c r="ICC464" s="200"/>
      <c r="ICD464" s="200"/>
      <c r="ICE464" s="200"/>
      <c r="ICG464" s="200"/>
      <c r="ICH464" s="200"/>
      <c r="ICI464" s="200"/>
      <c r="ICJ464" s="200"/>
      <c r="ICK464" s="200"/>
      <c r="ICL464" s="200"/>
      <c r="ICM464" s="200"/>
      <c r="ICN464" s="200"/>
      <c r="ICQ464" s="200"/>
      <c r="ICT464" s="200"/>
      <c r="ICW464" s="200"/>
      <c r="ICZ464" s="200"/>
      <c r="IDC464" s="200"/>
      <c r="IDF464" s="200"/>
      <c r="IDO464" s="200"/>
      <c r="IDR464" s="200"/>
      <c r="IDU464" s="200"/>
      <c r="IDX464" s="200"/>
      <c r="IEG464" s="200"/>
      <c r="IEM464" s="200"/>
      <c r="IEP464" s="200"/>
      <c r="IES464" s="200"/>
      <c r="IEV464" s="200"/>
      <c r="IFB464" s="200"/>
      <c r="IFK464" s="200"/>
      <c r="IFM464" s="200"/>
      <c r="IFN464" s="200"/>
      <c r="IFP464" s="200"/>
      <c r="IFS464" s="200"/>
      <c r="IFV464" s="200"/>
      <c r="IFY464" s="200"/>
      <c r="IGB464" s="200"/>
      <c r="IGE464" s="200"/>
      <c r="IGG464" s="200"/>
      <c r="IGI464" s="200"/>
      <c r="IGL464" s="200"/>
      <c r="IGO464" s="200"/>
      <c r="IGR464" s="200"/>
      <c r="IGU464" s="200"/>
      <c r="IGX464" s="200"/>
      <c r="IHA464" s="200"/>
      <c r="IHD464" s="200"/>
      <c r="IHF464" s="200"/>
      <c r="IHI464" s="200"/>
      <c r="IHL464" s="200"/>
      <c r="IHO464" s="200"/>
      <c r="IHU464" s="200"/>
      <c r="IHX464" s="200"/>
      <c r="IHZ464" s="200"/>
      <c r="IJG464" s="200"/>
      <c r="IJJ464" s="200"/>
      <c r="IJM464" s="200"/>
      <c r="IJP464" s="200"/>
      <c r="IJS464" s="200"/>
      <c r="IJT464" s="200"/>
      <c r="IJU464" s="200"/>
      <c r="IJX464" s="200"/>
      <c r="IKA464" s="200"/>
      <c r="IKD464" s="200"/>
      <c r="IKG464" s="200"/>
      <c r="IKI464" s="200"/>
      <c r="IKW464" s="200"/>
      <c r="IKX464" s="200"/>
      <c r="IKY464" s="200"/>
      <c r="IKZ464" s="200"/>
      <c r="ILA464" s="200"/>
      <c r="ILB464" s="200"/>
      <c r="ILC464" s="200"/>
      <c r="ILD464" s="200"/>
      <c r="ILE464" s="200"/>
      <c r="ILF464" s="200"/>
      <c r="ILG464" s="200"/>
      <c r="ILH464" s="200"/>
      <c r="ILI464" s="200"/>
      <c r="ILJ464" s="200"/>
      <c r="ILK464" s="200"/>
      <c r="ILL464" s="200"/>
      <c r="ILM464" s="200"/>
      <c r="ILN464" s="200"/>
      <c r="ILO464" s="200"/>
      <c r="ILU464" s="200"/>
      <c r="ILV464" s="200"/>
      <c r="ILW464" s="200"/>
      <c r="ILX464" s="200"/>
      <c r="ILY464" s="200"/>
      <c r="ILZ464" s="200"/>
      <c r="IMA464" s="200"/>
      <c r="IMC464" s="200"/>
      <c r="IMD464" s="200"/>
      <c r="IME464" s="200"/>
      <c r="IMF464" s="200"/>
      <c r="IMG464" s="200"/>
      <c r="IMH464" s="200"/>
      <c r="IMI464" s="200"/>
      <c r="IMJ464" s="200"/>
      <c r="IMM464" s="200"/>
      <c r="IMP464" s="200"/>
      <c r="IMS464" s="200"/>
      <c r="IMV464" s="200"/>
      <c r="IMY464" s="200"/>
      <c r="INB464" s="200"/>
      <c r="INK464" s="200"/>
      <c r="INN464" s="200"/>
      <c r="INQ464" s="200"/>
      <c r="INT464" s="200"/>
      <c r="IOC464" s="200"/>
      <c r="IOI464" s="200"/>
      <c r="IOL464" s="200"/>
      <c r="IOO464" s="200"/>
      <c r="IOR464" s="200"/>
      <c r="IOX464" s="200"/>
      <c r="IPG464" s="200"/>
      <c r="IPI464" s="200"/>
      <c r="IPJ464" s="200"/>
      <c r="IPL464" s="200"/>
      <c r="IPO464" s="200"/>
      <c r="IPR464" s="200"/>
      <c r="IPU464" s="200"/>
      <c r="IPX464" s="200"/>
      <c r="IQA464" s="200"/>
      <c r="IQC464" s="200"/>
      <c r="IQE464" s="200"/>
      <c r="IQH464" s="200"/>
      <c r="IQK464" s="200"/>
      <c r="IQN464" s="200"/>
      <c r="IQQ464" s="200"/>
      <c r="IQT464" s="200"/>
      <c r="IQW464" s="200"/>
      <c r="IQZ464" s="200"/>
      <c r="IRB464" s="200"/>
      <c r="IRE464" s="200"/>
      <c r="IRH464" s="200"/>
      <c r="IRK464" s="200"/>
      <c r="IRQ464" s="200"/>
      <c r="IRT464" s="200"/>
      <c r="IRV464" s="200"/>
      <c r="ITC464" s="200"/>
      <c r="ITF464" s="200"/>
      <c r="ITI464" s="200"/>
      <c r="ITL464" s="200"/>
      <c r="ITO464" s="200"/>
      <c r="ITP464" s="200"/>
      <c r="ITQ464" s="200"/>
      <c r="ITT464" s="200"/>
      <c r="ITW464" s="200"/>
      <c r="ITZ464" s="200"/>
      <c r="IUC464" s="200"/>
      <c r="IUE464" s="200"/>
      <c r="IUS464" s="200"/>
      <c r="IUT464" s="200"/>
      <c r="IUU464" s="200"/>
      <c r="IUV464" s="200"/>
      <c r="IUW464" s="200"/>
      <c r="IUX464" s="200"/>
      <c r="IUY464" s="200"/>
      <c r="IUZ464" s="200"/>
      <c r="IVA464" s="200"/>
      <c r="IVB464" s="200"/>
      <c r="IVC464" s="200"/>
      <c r="IVD464" s="200"/>
      <c r="IVE464" s="200"/>
      <c r="IVF464" s="200"/>
      <c r="IVG464" s="200"/>
      <c r="IVH464" s="200"/>
      <c r="IVI464" s="200"/>
      <c r="IVJ464" s="200"/>
      <c r="IVK464" s="200"/>
      <c r="IVQ464" s="200"/>
      <c r="IVR464" s="200"/>
      <c r="IVS464" s="200"/>
      <c r="IVT464" s="200"/>
      <c r="IVU464" s="200"/>
      <c r="IVV464" s="200"/>
      <c r="IVW464" s="200"/>
      <c r="IVY464" s="200"/>
      <c r="IVZ464" s="200"/>
      <c r="IWA464" s="200"/>
      <c r="IWB464" s="200"/>
      <c r="IWC464" s="200"/>
      <c r="IWD464" s="200"/>
      <c r="IWE464" s="200"/>
      <c r="IWF464" s="200"/>
      <c r="IWI464" s="200"/>
      <c r="IWL464" s="200"/>
      <c r="IWO464" s="200"/>
      <c r="IWR464" s="200"/>
      <c r="IWU464" s="200"/>
      <c r="IWX464" s="200"/>
      <c r="IXG464" s="200"/>
      <c r="IXJ464" s="200"/>
      <c r="IXM464" s="200"/>
      <c r="IXP464" s="200"/>
      <c r="IXY464" s="200"/>
      <c r="IYE464" s="200"/>
      <c r="IYH464" s="200"/>
      <c r="IYK464" s="200"/>
      <c r="IYN464" s="200"/>
      <c r="IYT464" s="200"/>
      <c r="IZC464" s="200"/>
      <c r="IZE464" s="200"/>
      <c r="IZF464" s="200"/>
      <c r="IZH464" s="200"/>
      <c r="IZK464" s="200"/>
      <c r="IZN464" s="200"/>
      <c r="IZQ464" s="200"/>
      <c r="IZT464" s="200"/>
      <c r="IZW464" s="200"/>
      <c r="IZY464" s="200"/>
      <c r="JAA464" s="200"/>
      <c r="JAD464" s="200"/>
      <c r="JAG464" s="200"/>
      <c r="JAJ464" s="200"/>
      <c r="JAM464" s="200"/>
      <c r="JAP464" s="200"/>
      <c r="JAS464" s="200"/>
      <c r="JAV464" s="200"/>
      <c r="JAX464" s="200"/>
      <c r="JBA464" s="200"/>
      <c r="JBD464" s="200"/>
      <c r="JBG464" s="200"/>
      <c r="JBM464" s="200"/>
      <c r="JBP464" s="200"/>
      <c r="JBR464" s="200"/>
      <c r="JCY464" s="200"/>
      <c r="JDB464" s="200"/>
      <c r="JDE464" s="200"/>
      <c r="JDH464" s="200"/>
      <c r="JDK464" s="200"/>
      <c r="JDL464" s="200"/>
      <c r="JDM464" s="200"/>
      <c r="JDP464" s="200"/>
      <c r="JDS464" s="200"/>
      <c r="JDV464" s="200"/>
      <c r="JDY464" s="200"/>
      <c r="JEA464" s="200"/>
      <c r="JEO464" s="200"/>
      <c r="JEP464" s="200"/>
      <c r="JEQ464" s="200"/>
      <c r="JER464" s="200"/>
      <c r="JES464" s="200"/>
      <c r="JET464" s="200"/>
      <c r="JEU464" s="200"/>
      <c r="JEV464" s="200"/>
      <c r="JEW464" s="200"/>
      <c r="JEX464" s="200"/>
      <c r="JEY464" s="200"/>
      <c r="JEZ464" s="200"/>
      <c r="JFA464" s="200"/>
      <c r="JFB464" s="200"/>
      <c r="JFC464" s="200"/>
      <c r="JFD464" s="200"/>
      <c r="JFE464" s="200"/>
      <c r="JFF464" s="200"/>
      <c r="JFG464" s="200"/>
      <c r="JFM464" s="200"/>
      <c r="JFN464" s="200"/>
      <c r="JFO464" s="200"/>
      <c r="JFP464" s="200"/>
      <c r="JFQ464" s="200"/>
      <c r="JFR464" s="200"/>
      <c r="JFS464" s="200"/>
      <c r="JFU464" s="200"/>
      <c r="JFV464" s="200"/>
      <c r="JFW464" s="200"/>
      <c r="JFX464" s="200"/>
      <c r="JFY464" s="200"/>
      <c r="JFZ464" s="200"/>
      <c r="JGA464" s="200"/>
      <c r="JGB464" s="200"/>
      <c r="JGE464" s="200"/>
      <c r="JGH464" s="200"/>
      <c r="JGK464" s="200"/>
      <c r="JGN464" s="200"/>
      <c r="JGQ464" s="200"/>
      <c r="JGT464" s="200"/>
      <c r="JHC464" s="200"/>
      <c r="JHF464" s="200"/>
      <c r="JHI464" s="200"/>
      <c r="JHL464" s="200"/>
      <c r="JHU464" s="200"/>
      <c r="JIA464" s="200"/>
      <c r="JID464" s="200"/>
      <c r="JIG464" s="200"/>
      <c r="JIJ464" s="200"/>
      <c r="JIP464" s="200"/>
      <c r="JIY464" s="200"/>
      <c r="JJA464" s="200"/>
      <c r="JJB464" s="200"/>
      <c r="JJD464" s="200"/>
      <c r="JJG464" s="200"/>
      <c r="JJJ464" s="200"/>
      <c r="JJM464" s="200"/>
      <c r="JJP464" s="200"/>
      <c r="JJS464" s="200"/>
      <c r="JJU464" s="200"/>
      <c r="JJW464" s="200"/>
      <c r="JJZ464" s="200"/>
      <c r="JKC464" s="200"/>
      <c r="JKF464" s="200"/>
      <c r="JKI464" s="200"/>
      <c r="JKL464" s="200"/>
      <c r="JKO464" s="200"/>
      <c r="JKR464" s="200"/>
      <c r="JKT464" s="200"/>
      <c r="JKW464" s="200"/>
      <c r="JKZ464" s="200"/>
      <c r="JLC464" s="200"/>
      <c r="JLI464" s="200"/>
      <c r="JLL464" s="200"/>
      <c r="JLN464" s="200"/>
      <c r="JMU464" s="200"/>
      <c r="JMX464" s="200"/>
      <c r="JNA464" s="200"/>
      <c r="JND464" s="200"/>
      <c r="JNG464" s="200"/>
      <c r="JNH464" s="200"/>
      <c r="JNI464" s="200"/>
      <c r="JNL464" s="200"/>
      <c r="JNO464" s="200"/>
      <c r="JNR464" s="200"/>
      <c r="JNU464" s="200"/>
      <c r="JNW464" s="200"/>
      <c r="JOK464" s="200"/>
      <c r="JOL464" s="200"/>
      <c r="JOM464" s="200"/>
      <c r="JON464" s="200"/>
      <c r="JOO464" s="200"/>
      <c r="JOP464" s="200"/>
      <c r="JOQ464" s="200"/>
      <c r="JOR464" s="200"/>
      <c r="JOS464" s="200"/>
      <c r="JOT464" s="200"/>
      <c r="JOU464" s="200"/>
      <c r="JOV464" s="200"/>
      <c r="JOW464" s="200"/>
      <c r="JOX464" s="200"/>
      <c r="JOY464" s="200"/>
      <c r="JOZ464" s="200"/>
      <c r="JPA464" s="200"/>
      <c r="JPB464" s="200"/>
      <c r="JPC464" s="200"/>
      <c r="JPI464" s="200"/>
      <c r="JPJ464" s="200"/>
      <c r="JPK464" s="200"/>
      <c r="JPL464" s="200"/>
      <c r="JPM464" s="200"/>
      <c r="JPN464" s="200"/>
      <c r="JPO464" s="200"/>
      <c r="JPQ464" s="200"/>
      <c r="JPR464" s="200"/>
      <c r="JPS464" s="200"/>
      <c r="JPT464" s="200"/>
      <c r="JPU464" s="200"/>
      <c r="JPV464" s="200"/>
      <c r="JPW464" s="200"/>
      <c r="JPX464" s="200"/>
      <c r="JQA464" s="200"/>
      <c r="JQD464" s="200"/>
      <c r="JQG464" s="200"/>
      <c r="JQJ464" s="200"/>
      <c r="JQM464" s="200"/>
      <c r="JQP464" s="200"/>
      <c r="JQY464" s="200"/>
      <c r="JRB464" s="200"/>
      <c r="JRE464" s="200"/>
      <c r="JRH464" s="200"/>
      <c r="JRQ464" s="200"/>
      <c r="JRW464" s="200"/>
      <c r="JRZ464" s="200"/>
      <c r="JSC464" s="200"/>
      <c r="JSF464" s="200"/>
      <c r="JSL464" s="200"/>
      <c r="JSU464" s="200"/>
      <c r="JSW464" s="200"/>
      <c r="JSX464" s="200"/>
      <c r="JSZ464" s="200"/>
      <c r="JTC464" s="200"/>
      <c r="JTF464" s="200"/>
      <c r="JTI464" s="200"/>
      <c r="JTL464" s="200"/>
      <c r="JTO464" s="200"/>
      <c r="JTQ464" s="200"/>
      <c r="JTS464" s="200"/>
      <c r="JTV464" s="200"/>
      <c r="JTY464" s="200"/>
      <c r="JUB464" s="200"/>
      <c r="JUE464" s="200"/>
      <c r="JUH464" s="200"/>
      <c r="JUK464" s="200"/>
      <c r="JUN464" s="200"/>
      <c r="JUP464" s="200"/>
      <c r="JUS464" s="200"/>
      <c r="JUV464" s="200"/>
      <c r="JUY464" s="200"/>
      <c r="JVE464" s="200"/>
      <c r="JVH464" s="200"/>
      <c r="JVJ464" s="200"/>
      <c r="JWQ464" s="200"/>
      <c r="JWT464" s="200"/>
      <c r="JWW464" s="200"/>
      <c r="JWZ464" s="200"/>
      <c r="JXC464" s="200"/>
      <c r="JXD464" s="200"/>
      <c r="JXE464" s="200"/>
      <c r="JXH464" s="200"/>
      <c r="JXK464" s="200"/>
      <c r="JXN464" s="200"/>
      <c r="JXQ464" s="200"/>
      <c r="JXS464" s="200"/>
      <c r="JYG464" s="200"/>
      <c r="JYH464" s="200"/>
      <c r="JYI464" s="200"/>
      <c r="JYJ464" s="200"/>
      <c r="JYK464" s="200"/>
      <c r="JYL464" s="200"/>
      <c r="JYM464" s="200"/>
      <c r="JYN464" s="200"/>
      <c r="JYO464" s="200"/>
      <c r="JYP464" s="200"/>
      <c r="JYQ464" s="200"/>
      <c r="JYR464" s="200"/>
      <c r="JYS464" s="200"/>
      <c r="JYT464" s="200"/>
      <c r="JYU464" s="200"/>
      <c r="JYV464" s="200"/>
      <c r="JYW464" s="200"/>
      <c r="JYX464" s="200"/>
      <c r="JYY464" s="200"/>
      <c r="JZE464" s="200"/>
      <c r="JZF464" s="200"/>
      <c r="JZG464" s="200"/>
      <c r="JZH464" s="200"/>
      <c r="JZI464" s="200"/>
      <c r="JZJ464" s="200"/>
      <c r="JZK464" s="200"/>
      <c r="JZM464" s="200"/>
      <c r="JZN464" s="200"/>
      <c r="JZO464" s="200"/>
      <c r="JZP464" s="200"/>
      <c r="JZQ464" s="200"/>
      <c r="JZR464" s="200"/>
      <c r="JZS464" s="200"/>
      <c r="JZT464" s="200"/>
      <c r="JZW464" s="200"/>
      <c r="JZZ464" s="200"/>
      <c r="KAC464" s="200"/>
      <c r="KAF464" s="200"/>
      <c r="KAI464" s="200"/>
      <c r="KAL464" s="200"/>
      <c r="KAU464" s="200"/>
      <c r="KAX464" s="200"/>
      <c r="KBA464" s="200"/>
      <c r="KBD464" s="200"/>
      <c r="KBM464" s="200"/>
      <c r="KBS464" s="200"/>
      <c r="KBV464" s="200"/>
      <c r="KBY464" s="200"/>
      <c r="KCB464" s="200"/>
      <c r="KCH464" s="200"/>
      <c r="KCQ464" s="200"/>
      <c r="KCS464" s="200"/>
      <c r="KCT464" s="200"/>
      <c r="KCV464" s="200"/>
      <c r="KCY464" s="200"/>
      <c r="KDB464" s="200"/>
      <c r="KDE464" s="200"/>
      <c r="KDH464" s="200"/>
      <c r="KDK464" s="200"/>
      <c r="KDM464" s="200"/>
      <c r="KDO464" s="200"/>
      <c r="KDR464" s="200"/>
      <c r="KDU464" s="200"/>
      <c r="KDX464" s="200"/>
      <c r="KEA464" s="200"/>
      <c r="KED464" s="200"/>
      <c r="KEG464" s="200"/>
      <c r="KEJ464" s="200"/>
      <c r="KEL464" s="200"/>
      <c r="KEO464" s="200"/>
      <c r="KER464" s="200"/>
      <c r="KEU464" s="200"/>
      <c r="KFA464" s="200"/>
      <c r="KFD464" s="200"/>
      <c r="KFF464" s="200"/>
      <c r="KGM464" s="200"/>
      <c r="KGP464" s="200"/>
      <c r="KGS464" s="200"/>
      <c r="KGV464" s="200"/>
      <c r="KGY464" s="200"/>
      <c r="KGZ464" s="200"/>
      <c r="KHA464" s="200"/>
      <c r="KHD464" s="200"/>
      <c r="KHG464" s="200"/>
      <c r="KHJ464" s="200"/>
      <c r="KHM464" s="200"/>
      <c r="KHO464" s="200"/>
      <c r="KIC464" s="200"/>
      <c r="KID464" s="200"/>
      <c r="KIE464" s="200"/>
      <c r="KIF464" s="200"/>
      <c r="KIG464" s="200"/>
      <c r="KIH464" s="200"/>
      <c r="KII464" s="200"/>
      <c r="KIJ464" s="200"/>
      <c r="KIK464" s="200"/>
      <c r="KIL464" s="200"/>
      <c r="KIM464" s="200"/>
      <c r="KIN464" s="200"/>
      <c r="KIO464" s="200"/>
      <c r="KIP464" s="200"/>
      <c r="KIQ464" s="200"/>
      <c r="KIR464" s="200"/>
      <c r="KIS464" s="200"/>
      <c r="KIT464" s="200"/>
      <c r="KIU464" s="200"/>
      <c r="KJA464" s="200"/>
      <c r="KJB464" s="200"/>
      <c r="KJC464" s="200"/>
      <c r="KJD464" s="200"/>
      <c r="KJE464" s="200"/>
      <c r="KJF464" s="200"/>
      <c r="KJG464" s="200"/>
      <c r="KJI464" s="200"/>
      <c r="KJJ464" s="200"/>
      <c r="KJK464" s="200"/>
      <c r="KJL464" s="200"/>
      <c r="KJM464" s="200"/>
      <c r="KJN464" s="200"/>
      <c r="KJO464" s="200"/>
      <c r="KJP464" s="200"/>
      <c r="KJS464" s="200"/>
      <c r="KJV464" s="200"/>
      <c r="KJY464" s="200"/>
      <c r="KKB464" s="200"/>
      <c r="KKE464" s="200"/>
      <c r="KKH464" s="200"/>
      <c r="KKQ464" s="200"/>
      <c r="KKT464" s="200"/>
      <c r="KKW464" s="200"/>
      <c r="KKZ464" s="200"/>
      <c r="KLI464" s="200"/>
      <c r="KLO464" s="200"/>
      <c r="KLR464" s="200"/>
      <c r="KLU464" s="200"/>
      <c r="KLX464" s="200"/>
      <c r="KMD464" s="200"/>
      <c r="KMM464" s="200"/>
      <c r="KMO464" s="200"/>
      <c r="KMP464" s="200"/>
      <c r="KMR464" s="200"/>
      <c r="KMU464" s="200"/>
      <c r="KMX464" s="200"/>
      <c r="KNA464" s="200"/>
      <c r="KND464" s="200"/>
      <c r="KNG464" s="200"/>
      <c r="KNI464" s="200"/>
      <c r="KNK464" s="200"/>
      <c r="KNN464" s="200"/>
      <c r="KNQ464" s="200"/>
      <c r="KNT464" s="200"/>
      <c r="KNW464" s="200"/>
      <c r="KNZ464" s="200"/>
      <c r="KOC464" s="200"/>
      <c r="KOF464" s="200"/>
      <c r="KOH464" s="200"/>
      <c r="KOK464" s="200"/>
      <c r="KON464" s="200"/>
      <c r="KOQ464" s="200"/>
      <c r="KOW464" s="200"/>
      <c r="KOZ464" s="200"/>
      <c r="KPB464" s="200"/>
      <c r="KQI464" s="200"/>
      <c r="KQL464" s="200"/>
      <c r="KQO464" s="200"/>
      <c r="KQR464" s="200"/>
      <c r="KQU464" s="200"/>
      <c r="KQV464" s="200"/>
      <c r="KQW464" s="200"/>
      <c r="KQZ464" s="200"/>
      <c r="KRC464" s="200"/>
      <c r="KRF464" s="200"/>
      <c r="KRI464" s="200"/>
      <c r="KRK464" s="200"/>
      <c r="KRY464" s="200"/>
      <c r="KRZ464" s="200"/>
      <c r="KSA464" s="200"/>
      <c r="KSB464" s="200"/>
      <c r="KSC464" s="200"/>
      <c r="KSD464" s="200"/>
      <c r="KSE464" s="200"/>
      <c r="KSF464" s="200"/>
      <c r="KSG464" s="200"/>
      <c r="KSH464" s="200"/>
      <c r="KSI464" s="200"/>
      <c r="KSJ464" s="200"/>
      <c r="KSK464" s="200"/>
      <c r="KSL464" s="200"/>
      <c r="KSM464" s="200"/>
      <c r="KSN464" s="200"/>
      <c r="KSO464" s="200"/>
      <c r="KSP464" s="200"/>
      <c r="KSQ464" s="200"/>
      <c r="KSW464" s="200"/>
      <c r="KSX464" s="200"/>
      <c r="KSY464" s="200"/>
      <c r="KSZ464" s="200"/>
      <c r="KTA464" s="200"/>
      <c r="KTB464" s="200"/>
      <c r="KTC464" s="200"/>
      <c r="KTE464" s="200"/>
      <c r="KTF464" s="200"/>
      <c r="KTG464" s="200"/>
      <c r="KTH464" s="200"/>
      <c r="KTI464" s="200"/>
      <c r="KTJ464" s="200"/>
      <c r="KTK464" s="200"/>
      <c r="KTL464" s="200"/>
      <c r="KTO464" s="200"/>
      <c r="KTR464" s="200"/>
      <c r="KTU464" s="200"/>
      <c r="KTX464" s="200"/>
      <c r="KUA464" s="200"/>
      <c r="KUD464" s="200"/>
      <c r="KUM464" s="200"/>
      <c r="KUP464" s="200"/>
      <c r="KUS464" s="200"/>
      <c r="KUV464" s="200"/>
      <c r="KVE464" s="200"/>
      <c r="KVK464" s="200"/>
      <c r="KVN464" s="200"/>
      <c r="KVQ464" s="200"/>
      <c r="KVT464" s="200"/>
      <c r="KVZ464" s="200"/>
      <c r="KWI464" s="200"/>
      <c r="KWK464" s="200"/>
      <c r="KWL464" s="200"/>
      <c r="KWN464" s="200"/>
      <c r="KWQ464" s="200"/>
      <c r="KWT464" s="200"/>
      <c r="KWW464" s="200"/>
      <c r="KWZ464" s="200"/>
      <c r="KXC464" s="200"/>
      <c r="KXE464" s="200"/>
      <c r="KXG464" s="200"/>
      <c r="KXJ464" s="200"/>
      <c r="KXM464" s="200"/>
      <c r="KXP464" s="200"/>
      <c r="KXS464" s="200"/>
      <c r="KXV464" s="200"/>
      <c r="KXY464" s="200"/>
      <c r="KYB464" s="200"/>
      <c r="KYD464" s="200"/>
      <c r="KYG464" s="200"/>
      <c r="KYJ464" s="200"/>
      <c r="KYM464" s="200"/>
      <c r="KYS464" s="200"/>
      <c r="KYV464" s="200"/>
      <c r="KYX464" s="200"/>
      <c r="LAE464" s="200"/>
      <c r="LAH464" s="200"/>
      <c r="LAK464" s="200"/>
      <c r="LAN464" s="200"/>
      <c r="LAQ464" s="200"/>
      <c r="LAR464" s="200"/>
      <c r="LAS464" s="200"/>
      <c r="LAV464" s="200"/>
      <c r="LAY464" s="200"/>
      <c r="LBB464" s="200"/>
      <c r="LBE464" s="200"/>
      <c r="LBG464" s="200"/>
      <c r="LBU464" s="200"/>
      <c r="LBV464" s="200"/>
      <c r="LBW464" s="200"/>
      <c r="LBX464" s="200"/>
      <c r="LBY464" s="200"/>
      <c r="LBZ464" s="200"/>
      <c r="LCA464" s="200"/>
      <c r="LCB464" s="200"/>
      <c r="LCC464" s="200"/>
      <c r="LCD464" s="200"/>
      <c r="LCE464" s="200"/>
      <c r="LCF464" s="200"/>
      <c r="LCG464" s="200"/>
      <c r="LCH464" s="200"/>
      <c r="LCI464" s="200"/>
      <c r="LCJ464" s="200"/>
      <c r="LCK464" s="200"/>
      <c r="LCL464" s="200"/>
      <c r="LCM464" s="200"/>
      <c r="LCS464" s="200"/>
      <c r="LCT464" s="200"/>
      <c r="LCU464" s="200"/>
      <c r="LCV464" s="200"/>
      <c r="LCW464" s="200"/>
      <c r="LCX464" s="200"/>
      <c r="LCY464" s="200"/>
      <c r="LDA464" s="200"/>
      <c r="LDB464" s="200"/>
      <c r="LDC464" s="200"/>
      <c r="LDD464" s="200"/>
      <c r="LDE464" s="200"/>
      <c r="LDF464" s="200"/>
      <c r="LDG464" s="200"/>
      <c r="LDH464" s="200"/>
      <c r="LDK464" s="200"/>
      <c r="LDN464" s="200"/>
      <c r="LDQ464" s="200"/>
      <c r="LDT464" s="200"/>
      <c r="LDW464" s="200"/>
      <c r="LDZ464" s="200"/>
      <c r="LEI464" s="200"/>
      <c r="LEL464" s="200"/>
      <c r="LEO464" s="200"/>
      <c r="LER464" s="200"/>
      <c r="LFA464" s="200"/>
      <c r="LFG464" s="200"/>
      <c r="LFJ464" s="200"/>
      <c r="LFM464" s="200"/>
      <c r="LFP464" s="200"/>
      <c r="LFV464" s="200"/>
      <c r="LGE464" s="200"/>
      <c r="LGG464" s="200"/>
      <c r="LGH464" s="200"/>
      <c r="LGJ464" s="200"/>
      <c r="LGM464" s="200"/>
      <c r="LGP464" s="200"/>
      <c r="LGS464" s="200"/>
      <c r="LGV464" s="200"/>
      <c r="LGY464" s="200"/>
      <c r="LHA464" s="200"/>
      <c r="LHC464" s="200"/>
      <c r="LHF464" s="200"/>
      <c r="LHI464" s="200"/>
      <c r="LHL464" s="200"/>
      <c r="LHO464" s="200"/>
      <c r="LHR464" s="200"/>
      <c r="LHU464" s="200"/>
      <c r="LHX464" s="200"/>
      <c r="LHZ464" s="200"/>
      <c r="LIC464" s="200"/>
      <c r="LIF464" s="200"/>
      <c r="LII464" s="200"/>
      <c r="LIO464" s="200"/>
      <c r="LIR464" s="200"/>
      <c r="LIT464" s="200"/>
      <c r="LKA464" s="200"/>
      <c r="LKD464" s="200"/>
      <c r="LKG464" s="200"/>
      <c r="LKJ464" s="200"/>
      <c r="LKM464" s="200"/>
      <c r="LKN464" s="200"/>
      <c r="LKO464" s="200"/>
      <c r="LKR464" s="200"/>
      <c r="LKU464" s="200"/>
      <c r="LKX464" s="200"/>
      <c r="LLA464" s="200"/>
      <c r="LLC464" s="200"/>
      <c r="LLQ464" s="200"/>
      <c r="LLR464" s="200"/>
      <c r="LLS464" s="200"/>
      <c r="LLT464" s="200"/>
      <c r="LLU464" s="200"/>
      <c r="LLV464" s="200"/>
      <c r="LLW464" s="200"/>
      <c r="LLX464" s="200"/>
      <c r="LLY464" s="200"/>
      <c r="LLZ464" s="200"/>
      <c r="LMA464" s="200"/>
      <c r="LMB464" s="200"/>
      <c r="LMC464" s="200"/>
      <c r="LMD464" s="200"/>
      <c r="LME464" s="200"/>
      <c r="LMF464" s="200"/>
      <c r="LMG464" s="200"/>
      <c r="LMH464" s="200"/>
      <c r="LMI464" s="200"/>
      <c r="LMO464" s="200"/>
      <c r="LMP464" s="200"/>
      <c r="LMQ464" s="200"/>
      <c r="LMR464" s="200"/>
      <c r="LMS464" s="200"/>
      <c r="LMT464" s="200"/>
      <c r="LMU464" s="200"/>
      <c r="LMW464" s="200"/>
      <c r="LMX464" s="200"/>
      <c r="LMY464" s="200"/>
      <c r="LMZ464" s="200"/>
      <c r="LNA464" s="200"/>
      <c r="LNB464" s="200"/>
      <c r="LNC464" s="200"/>
      <c r="LND464" s="200"/>
      <c r="LNG464" s="200"/>
      <c r="LNJ464" s="200"/>
      <c r="LNM464" s="200"/>
      <c r="LNP464" s="200"/>
      <c r="LNS464" s="200"/>
      <c r="LNV464" s="200"/>
      <c r="LOE464" s="200"/>
      <c r="LOH464" s="200"/>
      <c r="LOK464" s="200"/>
      <c r="LON464" s="200"/>
      <c r="LOW464" s="200"/>
      <c r="LPC464" s="200"/>
      <c r="LPF464" s="200"/>
      <c r="LPI464" s="200"/>
      <c r="LPL464" s="200"/>
      <c r="LPR464" s="200"/>
      <c r="LQA464" s="200"/>
      <c r="LQC464" s="200"/>
      <c r="LQD464" s="200"/>
      <c r="LQF464" s="200"/>
      <c r="LQI464" s="200"/>
      <c r="LQL464" s="200"/>
      <c r="LQO464" s="200"/>
      <c r="LQR464" s="200"/>
      <c r="LQU464" s="200"/>
      <c r="LQW464" s="200"/>
      <c r="LQY464" s="200"/>
      <c r="LRB464" s="200"/>
      <c r="LRE464" s="200"/>
      <c r="LRH464" s="200"/>
      <c r="LRK464" s="200"/>
      <c r="LRN464" s="200"/>
      <c r="LRQ464" s="200"/>
      <c r="LRT464" s="200"/>
      <c r="LRV464" s="200"/>
      <c r="LRY464" s="200"/>
      <c r="LSB464" s="200"/>
      <c r="LSE464" s="200"/>
      <c r="LSK464" s="200"/>
      <c r="LSN464" s="200"/>
      <c r="LSP464" s="200"/>
      <c r="LTW464" s="200"/>
      <c r="LTZ464" s="200"/>
      <c r="LUC464" s="200"/>
      <c r="LUF464" s="200"/>
      <c r="LUI464" s="200"/>
      <c r="LUJ464" s="200"/>
      <c r="LUK464" s="200"/>
      <c r="LUN464" s="200"/>
      <c r="LUQ464" s="200"/>
      <c r="LUT464" s="200"/>
      <c r="LUW464" s="200"/>
      <c r="LUY464" s="200"/>
      <c r="LVM464" s="200"/>
      <c r="LVN464" s="200"/>
      <c r="LVO464" s="200"/>
      <c r="LVP464" s="200"/>
      <c r="LVQ464" s="200"/>
      <c r="LVR464" s="200"/>
      <c r="LVS464" s="200"/>
      <c r="LVT464" s="200"/>
      <c r="LVU464" s="200"/>
      <c r="LVV464" s="200"/>
      <c r="LVW464" s="200"/>
      <c r="LVX464" s="200"/>
      <c r="LVY464" s="200"/>
      <c r="LVZ464" s="200"/>
      <c r="LWA464" s="200"/>
      <c r="LWB464" s="200"/>
      <c r="LWC464" s="200"/>
      <c r="LWD464" s="200"/>
      <c r="LWE464" s="200"/>
      <c r="LWK464" s="200"/>
      <c r="LWL464" s="200"/>
      <c r="LWM464" s="200"/>
      <c r="LWN464" s="200"/>
      <c r="LWO464" s="200"/>
      <c r="LWP464" s="200"/>
      <c r="LWQ464" s="200"/>
      <c r="LWS464" s="200"/>
      <c r="LWT464" s="200"/>
      <c r="LWU464" s="200"/>
      <c r="LWV464" s="200"/>
      <c r="LWW464" s="200"/>
      <c r="LWX464" s="200"/>
      <c r="LWY464" s="200"/>
      <c r="LWZ464" s="200"/>
      <c r="LXC464" s="200"/>
      <c r="LXF464" s="200"/>
      <c r="LXI464" s="200"/>
      <c r="LXL464" s="200"/>
      <c r="LXO464" s="200"/>
      <c r="LXR464" s="200"/>
      <c r="LYA464" s="200"/>
      <c r="LYD464" s="200"/>
      <c r="LYG464" s="200"/>
      <c r="LYJ464" s="200"/>
      <c r="LYS464" s="200"/>
      <c r="LYY464" s="200"/>
      <c r="LZB464" s="200"/>
      <c r="LZE464" s="200"/>
      <c r="LZH464" s="200"/>
      <c r="LZN464" s="200"/>
      <c r="LZW464" s="200"/>
      <c r="LZY464" s="200"/>
      <c r="LZZ464" s="200"/>
      <c r="MAB464" s="200"/>
      <c r="MAE464" s="200"/>
      <c r="MAH464" s="200"/>
      <c r="MAK464" s="200"/>
      <c r="MAN464" s="200"/>
      <c r="MAQ464" s="200"/>
      <c r="MAS464" s="200"/>
      <c r="MAU464" s="200"/>
      <c r="MAX464" s="200"/>
      <c r="MBA464" s="200"/>
      <c r="MBD464" s="200"/>
      <c r="MBG464" s="200"/>
      <c r="MBJ464" s="200"/>
      <c r="MBM464" s="200"/>
      <c r="MBP464" s="200"/>
      <c r="MBR464" s="200"/>
      <c r="MBU464" s="200"/>
      <c r="MBX464" s="200"/>
      <c r="MCA464" s="200"/>
      <c r="MCG464" s="200"/>
      <c r="MCJ464" s="200"/>
      <c r="MCL464" s="200"/>
      <c r="MDS464" s="200"/>
      <c r="MDV464" s="200"/>
      <c r="MDY464" s="200"/>
      <c r="MEB464" s="200"/>
      <c r="MEE464" s="200"/>
      <c r="MEF464" s="200"/>
      <c r="MEG464" s="200"/>
      <c r="MEJ464" s="200"/>
      <c r="MEM464" s="200"/>
      <c r="MEP464" s="200"/>
      <c r="MES464" s="200"/>
      <c r="MEU464" s="200"/>
      <c r="MFI464" s="200"/>
      <c r="MFJ464" s="200"/>
      <c r="MFK464" s="200"/>
      <c r="MFL464" s="200"/>
      <c r="MFM464" s="200"/>
      <c r="MFN464" s="200"/>
      <c r="MFO464" s="200"/>
      <c r="MFP464" s="200"/>
      <c r="MFQ464" s="200"/>
      <c r="MFR464" s="200"/>
      <c r="MFS464" s="200"/>
      <c r="MFT464" s="200"/>
      <c r="MFU464" s="200"/>
      <c r="MFV464" s="200"/>
      <c r="MFW464" s="200"/>
      <c r="MFX464" s="200"/>
      <c r="MFY464" s="200"/>
      <c r="MFZ464" s="200"/>
      <c r="MGA464" s="200"/>
      <c r="MGG464" s="200"/>
      <c r="MGH464" s="200"/>
      <c r="MGI464" s="200"/>
      <c r="MGJ464" s="200"/>
      <c r="MGK464" s="200"/>
      <c r="MGL464" s="200"/>
      <c r="MGM464" s="200"/>
      <c r="MGO464" s="200"/>
      <c r="MGP464" s="200"/>
      <c r="MGQ464" s="200"/>
      <c r="MGR464" s="200"/>
      <c r="MGS464" s="200"/>
      <c r="MGT464" s="200"/>
      <c r="MGU464" s="200"/>
      <c r="MGV464" s="200"/>
      <c r="MGY464" s="200"/>
      <c r="MHB464" s="200"/>
      <c r="MHE464" s="200"/>
      <c r="MHH464" s="200"/>
      <c r="MHK464" s="200"/>
      <c r="MHN464" s="200"/>
      <c r="MHW464" s="200"/>
      <c r="MHZ464" s="200"/>
      <c r="MIC464" s="200"/>
      <c r="MIF464" s="200"/>
      <c r="MIO464" s="200"/>
      <c r="MIU464" s="200"/>
      <c r="MIX464" s="200"/>
      <c r="MJA464" s="200"/>
      <c r="MJD464" s="200"/>
      <c r="MJJ464" s="200"/>
      <c r="MJS464" s="200"/>
      <c r="MJU464" s="200"/>
      <c r="MJV464" s="200"/>
      <c r="MJX464" s="200"/>
      <c r="MKA464" s="200"/>
      <c r="MKD464" s="200"/>
      <c r="MKG464" s="200"/>
      <c r="MKJ464" s="200"/>
      <c r="MKM464" s="200"/>
      <c r="MKO464" s="200"/>
      <c r="MKQ464" s="200"/>
      <c r="MKT464" s="200"/>
      <c r="MKW464" s="200"/>
      <c r="MKZ464" s="200"/>
      <c r="MLC464" s="200"/>
      <c r="MLF464" s="200"/>
      <c r="MLI464" s="200"/>
      <c r="MLL464" s="200"/>
      <c r="MLN464" s="200"/>
      <c r="MLQ464" s="200"/>
      <c r="MLT464" s="200"/>
      <c r="MLW464" s="200"/>
      <c r="MMC464" s="200"/>
      <c r="MMF464" s="200"/>
      <c r="MMH464" s="200"/>
      <c r="MNO464" s="200"/>
      <c r="MNR464" s="200"/>
      <c r="MNU464" s="200"/>
      <c r="MNX464" s="200"/>
      <c r="MOA464" s="200"/>
      <c r="MOB464" s="200"/>
      <c r="MOC464" s="200"/>
      <c r="MOF464" s="200"/>
      <c r="MOI464" s="200"/>
      <c r="MOL464" s="200"/>
      <c r="MOO464" s="200"/>
      <c r="MOQ464" s="200"/>
      <c r="MPE464" s="200"/>
      <c r="MPF464" s="200"/>
      <c r="MPG464" s="200"/>
      <c r="MPH464" s="200"/>
      <c r="MPI464" s="200"/>
      <c r="MPJ464" s="200"/>
      <c r="MPK464" s="200"/>
      <c r="MPL464" s="200"/>
      <c r="MPM464" s="200"/>
      <c r="MPN464" s="200"/>
      <c r="MPO464" s="200"/>
      <c r="MPP464" s="200"/>
      <c r="MPQ464" s="200"/>
      <c r="MPR464" s="200"/>
      <c r="MPS464" s="200"/>
      <c r="MPT464" s="200"/>
      <c r="MPU464" s="200"/>
      <c r="MPV464" s="200"/>
      <c r="MPW464" s="200"/>
      <c r="MQC464" s="200"/>
      <c r="MQD464" s="200"/>
      <c r="MQE464" s="200"/>
      <c r="MQF464" s="200"/>
      <c r="MQG464" s="200"/>
      <c r="MQH464" s="200"/>
      <c r="MQI464" s="200"/>
      <c r="MQK464" s="200"/>
      <c r="MQL464" s="200"/>
      <c r="MQM464" s="200"/>
      <c r="MQN464" s="200"/>
      <c r="MQO464" s="200"/>
      <c r="MQP464" s="200"/>
      <c r="MQQ464" s="200"/>
      <c r="MQR464" s="200"/>
      <c r="MQU464" s="200"/>
      <c r="MQX464" s="200"/>
      <c r="MRA464" s="200"/>
      <c r="MRD464" s="200"/>
      <c r="MRG464" s="200"/>
      <c r="MRJ464" s="200"/>
      <c r="MRS464" s="200"/>
      <c r="MRV464" s="200"/>
      <c r="MRY464" s="200"/>
      <c r="MSB464" s="200"/>
      <c r="MSK464" s="200"/>
      <c r="MSQ464" s="200"/>
      <c r="MST464" s="200"/>
      <c r="MSW464" s="200"/>
      <c r="MSZ464" s="200"/>
      <c r="MTF464" s="200"/>
      <c r="MTO464" s="200"/>
      <c r="MTQ464" s="200"/>
      <c r="MTR464" s="200"/>
      <c r="MTT464" s="200"/>
      <c r="MTW464" s="200"/>
      <c r="MTZ464" s="200"/>
      <c r="MUC464" s="200"/>
      <c r="MUF464" s="200"/>
      <c r="MUI464" s="200"/>
      <c r="MUK464" s="200"/>
      <c r="MUM464" s="200"/>
      <c r="MUP464" s="200"/>
      <c r="MUS464" s="200"/>
      <c r="MUV464" s="200"/>
      <c r="MUY464" s="200"/>
      <c r="MVB464" s="200"/>
      <c r="MVE464" s="200"/>
      <c r="MVH464" s="200"/>
      <c r="MVJ464" s="200"/>
      <c r="MVM464" s="200"/>
      <c r="MVP464" s="200"/>
      <c r="MVS464" s="200"/>
      <c r="MVY464" s="200"/>
      <c r="MWB464" s="200"/>
      <c r="MWD464" s="200"/>
      <c r="MXK464" s="200"/>
      <c r="MXN464" s="200"/>
      <c r="MXQ464" s="200"/>
      <c r="MXT464" s="200"/>
      <c r="MXW464" s="200"/>
      <c r="MXX464" s="200"/>
      <c r="MXY464" s="200"/>
      <c r="MYB464" s="200"/>
      <c r="MYE464" s="200"/>
      <c r="MYH464" s="200"/>
      <c r="MYK464" s="200"/>
      <c r="MYM464" s="200"/>
      <c r="MZA464" s="200"/>
      <c r="MZB464" s="200"/>
      <c r="MZC464" s="200"/>
      <c r="MZD464" s="200"/>
      <c r="MZE464" s="200"/>
      <c r="MZF464" s="200"/>
      <c r="MZG464" s="200"/>
      <c r="MZH464" s="200"/>
      <c r="MZI464" s="200"/>
      <c r="MZJ464" s="200"/>
      <c r="MZK464" s="200"/>
      <c r="MZL464" s="200"/>
      <c r="MZM464" s="200"/>
      <c r="MZN464" s="200"/>
      <c r="MZO464" s="200"/>
      <c r="MZP464" s="200"/>
      <c r="MZQ464" s="200"/>
      <c r="MZR464" s="200"/>
      <c r="MZS464" s="200"/>
      <c r="MZY464" s="200"/>
      <c r="MZZ464" s="200"/>
      <c r="NAA464" s="200"/>
      <c r="NAB464" s="200"/>
      <c r="NAC464" s="200"/>
      <c r="NAD464" s="200"/>
      <c r="NAE464" s="200"/>
      <c r="NAG464" s="200"/>
      <c r="NAH464" s="200"/>
      <c r="NAI464" s="200"/>
      <c r="NAJ464" s="200"/>
      <c r="NAK464" s="200"/>
      <c r="NAL464" s="200"/>
      <c r="NAM464" s="200"/>
      <c r="NAN464" s="200"/>
      <c r="NAQ464" s="200"/>
      <c r="NAT464" s="200"/>
      <c r="NAW464" s="200"/>
      <c r="NAZ464" s="200"/>
      <c r="NBC464" s="200"/>
      <c r="NBF464" s="200"/>
      <c r="NBO464" s="200"/>
      <c r="NBR464" s="200"/>
      <c r="NBU464" s="200"/>
      <c r="NBX464" s="200"/>
      <c r="NCG464" s="200"/>
      <c r="NCM464" s="200"/>
      <c r="NCP464" s="200"/>
      <c r="NCS464" s="200"/>
      <c r="NCV464" s="200"/>
      <c r="NDB464" s="200"/>
      <c r="NDK464" s="200"/>
      <c r="NDM464" s="200"/>
      <c r="NDN464" s="200"/>
      <c r="NDP464" s="200"/>
      <c r="NDS464" s="200"/>
      <c r="NDV464" s="200"/>
      <c r="NDY464" s="200"/>
      <c r="NEB464" s="200"/>
      <c r="NEE464" s="200"/>
      <c r="NEG464" s="200"/>
      <c r="NEI464" s="200"/>
      <c r="NEL464" s="200"/>
      <c r="NEO464" s="200"/>
      <c r="NER464" s="200"/>
      <c r="NEU464" s="200"/>
      <c r="NEX464" s="200"/>
      <c r="NFA464" s="200"/>
      <c r="NFD464" s="200"/>
      <c r="NFF464" s="200"/>
      <c r="NFI464" s="200"/>
      <c r="NFL464" s="200"/>
      <c r="NFO464" s="200"/>
      <c r="NFU464" s="200"/>
      <c r="NFX464" s="200"/>
      <c r="NFZ464" s="200"/>
      <c r="NHG464" s="200"/>
      <c r="NHJ464" s="200"/>
      <c r="NHM464" s="200"/>
      <c r="NHP464" s="200"/>
      <c r="NHS464" s="200"/>
      <c r="NHT464" s="200"/>
      <c r="NHU464" s="200"/>
      <c r="NHX464" s="200"/>
      <c r="NIA464" s="200"/>
      <c r="NID464" s="200"/>
      <c r="NIG464" s="200"/>
      <c r="NII464" s="200"/>
      <c r="NIW464" s="200"/>
      <c r="NIX464" s="200"/>
      <c r="NIY464" s="200"/>
      <c r="NIZ464" s="200"/>
      <c r="NJA464" s="200"/>
      <c r="NJB464" s="200"/>
      <c r="NJC464" s="200"/>
      <c r="NJD464" s="200"/>
      <c r="NJE464" s="200"/>
      <c r="NJF464" s="200"/>
      <c r="NJG464" s="200"/>
      <c r="NJH464" s="200"/>
      <c r="NJI464" s="200"/>
      <c r="NJJ464" s="200"/>
      <c r="NJK464" s="200"/>
      <c r="NJL464" s="200"/>
      <c r="NJM464" s="200"/>
      <c r="NJN464" s="200"/>
      <c r="NJO464" s="200"/>
      <c r="NJU464" s="200"/>
      <c r="NJV464" s="200"/>
      <c r="NJW464" s="200"/>
      <c r="NJX464" s="200"/>
      <c r="NJY464" s="200"/>
      <c r="NJZ464" s="200"/>
      <c r="NKA464" s="200"/>
      <c r="NKC464" s="200"/>
      <c r="NKD464" s="200"/>
      <c r="NKE464" s="200"/>
      <c r="NKF464" s="200"/>
      <c r="NKG464" s="200"/>
      <c r="NKH464" s="200"/>
      <c r="NKI464" s="200"/>
      <c r="NKJ464" s="200"/>
      <c r="NKM464" s="200"/>
      <c r="NKP464" s="200"/>
      <c r="NKS464" s="200"/>
      <c r="NKV464" s="200"/>
      <c r="NKY464" s="200"/>
      <c r="NLB464" s="200"/>
      <c r="NLK464" s="200"/>
      <c r="NLN464" s="200"/>
      <c r="NLQ464" s="200"/>
      <c r="NLT464" s="200"/>
      <c r="NMC464" s="200"/>
      <c r="NMI464" s="200"/>
      <c r="NML464" s="200"/>
      <c r="NMO464" s="200"/>
      <c r="NMR464" s="200"/>
      <c r="NMX464" s="200"/>
      <c r="NNG464" s="200"/>
      <c r="NNI464" s="200"/>
      <c r="NNJ464" s="200"/>
      <c r="NNL464" s="200"/>
      <c r="NNO464" s="200"/>
      <c r="NNR464" s="200"/>
      <c r="NNU464" s="200"/>
      <c r="NNX464" s="200"/>
      <c r="NOA464" s="200"/>
      <c r="NOC464" s="200"/>
      <c r="NOE464" s="200"/>
      <c r="NOH464" s="200"/>
      <c r="NOK464" s="200"/>
      <c r="NON464" s="200"/>
      <c r="NOQ464" s="200"/>
      <c r="NOT464" s="200"/>
      <c r="NOW464" s="200"/>
      <c r="NOZ464" s="200"/>
      <c r="NPB464" s="200"/>
      <c r="NPE464" s="200"/>
      <c r="NPH464" s="200"/>
      <c r="NPK464" s="200"/>
      <c r="NPQ464" s="200"/>
      <c r="NPT464" s="200"/>
      <c r="NPV464" s="200"/>
      <c r="NRC464" s="200"/>
      <c r="NRF464" s="200"/>
      <c r="NRI464" s="200"/>
      <c r="NRL464" s="200"/>
      <c r="NRO464" s="200"/>
      <c r="NRP464" s="200"/>
      <c r="NRQ464" s="200"/>
      <c r="NRT464" s="200"/>
      <c r="NRW464" s="200"/>
      <c r="NRZ464" s="200"/>
      <c r="NSC464" s="200"/>
      <c r="NSE464" s="200"/>
      <c r="NSS464" s="200"/>
      <c r="NST464" s="200"/>
      <c r="NSU464" s="200"/>
      <c r="NSV464" s="200"/>
      <c r="NSW464" s="200"/>
      <c r="NSX464" s="200"/>
      <c r="NSY464" s="200"/>
      <c r="NSZ464" s="200"/>
      <c r="NTA464" s="200"/>
      <c r="NTB464" s="200"/>
      <c r="NTC464" s="200"/>
      <c r="NTD464" s="200"/>
      <c r="NTE464" s="200"/>
      <c r="NTF464" s="200"/>
      <c r="NTG464" s="200"/>
      <c r="NTH464" s="200"/>
      <c r="NTI464" s="200"/>
      <c r="NTJ464" s="200"/>
      <c r="NTK464" s="200"/>
      <c r="NTQ464" s="200"/>
      <c r="NTR464" s="200"/>
      <c r="NTS464" s="200"/>
      <c r="NTT464" s="200"/>
      <c r="NTU464" s="200"/>
      <c r="NTV464" s="200"/>
      <c r="NTW464" s="200"/>
      <c r="NTY464" s="200"/>
      <c r="NTZ464" s="200"/>
      <c r="NUA464" s="200"/>
      <c r="NUB464" s="200"/>
      <c r="NUC464" s="200"/>
      <c r="NUD464" s="200"/>
      <c r="NUE464" s="200"/>
      <c r="NUF464" s="200"/>
      <c r="NUI464" s="200"/>
      <c r="NUL464" s="200"/>
      <c r="NUO464" s="200"/>
      <c r="NUR464" s="200"/>
      <c r="NUU464" s="200"/>
      <c r="NUX464" s="200"/>
      <c r="NVG464" s="200"/>
      <c r="NVJ464" s="200"/>
      <c r="NVM464" s="200"/>
      <c r="NVP464" s="200"/>
      <c r="NVY464" s="200"/>
      <c r="NWE464" s="200"/>
      <c r="NWH464" s="200"/>
      <c r="NWK464" s="200"/>
      <c r="NWN464" s="200"/>
      <c r="NWT464" s="200"/>
      <c r="NXC464" s="200"/>
      <c r="NXE464" s="200"/>
      <c r="NXF464" s="200"/>
      <c r="NXH464" s="200"/>
      <c r="NXK464" s="200"/>
      <c r="NXN464" s="200"/>
      <c r="NXQ464" s="200"/>
      <c r="NXT464" s="200"/>
      <c r="NXW464" s="200"/>
      <c r="NXY464" s="200"/>
      <c r="NYA464" s="200"/>
      <c r="NYD464" s="200"/>
      <c r="NYG464" s="200"/>
      <c r="NYJ464" s="200"/>
      <c r="NYM464" s="200"/>
      <c r="NYP464" s="200"/>
      <c r="NYS464" s="200"/>
      <c r="NYV464" s="200"/>
      <c r="NYX464" s="200"/>
      <c r="NZA464" s="200"/>
      <c r="NZD464" s="200"/>
      <c r="NZG464" s="200"/>
      <c r="NZM464" s="200"/>
      <c r="NZP464" s="200"/>
      <c r="NZR464" s="200"/>
      <c r="OAY464" s="200"/>
      <c r="OBB464" s="200"/>
      <c r="OBE464" s="200"/>
      <c r="OBH464" s="200"/>
      <c r="OBK464" s="200"/>
      <c r="OBL464" s="200"/>
      <c r="OBM464" s="200"/>
      <c r="OBP464" s="200"/>
      <c r="OBS464" s="200"/>
      <c r="OBV464" s="200"/>
      <c r="OBY464" s="200"/>
      <c r="OCA464" s="200"/>
      <c r="OCO464" s="200"/>
      <c r="OCP464" s="200"/>
      <c r="OCQ464" s="200"/>
      <c r="OCR464" s="200"/>
      <c r="OCS464" s="200"/>
      <c r="OCT464" s="200"/>
      <c r="OCU464" s="200"/>
      <c r="OCV464" s="200"/>
      <c r="OCW464" s="200"/>
      <c r="OCX464" s="200"/>
      <c r="OCY464" s="200"/>
      <c r="OCZ464" s="200"/>
      <c r="ODA464" s="200"/>
      <c r="ODB464" s="200"/>
      <c r="ODC464" s="200"/>
      <c r="ODD464" s="200"/>
      <c r="ODE464" s="200"/>
      <c r="ODF464" s="200"/>
      <c r="ODG464" s="200"/>
      <c r="ODM464" s="200"/>
      <c r="ODN464" s="200"/>
      <c r="ODO464" s="200"/>
      <c r="ODP464" s="200"/>
      <c r="ODQ464" s="200"/>
      <c r="ODR464" s="200"/>
      <c r="ODS464" s="200"/>
      <c r="ODU464" s="200"/>
      <c r="ODV464" s="200"/>
      <c r="ODW464" s="200"/>
      <c r="ODX464" s="200"/>
      <c r="ODY464" s="200"/>
      <c r="ODZ464" s="200"/>
      <c r="OEA464" s="200"/>
      <c r="OEB464" s="200"/>
      <c r="OEE464" s="200"/>
      <c r="OEH464" s="200"/>
      <c r="OEK464" s="200"/>
      <c r="OEN464" s="200"/>
      <c r="OEQ464" s="200"/>
      <c r="OET464" s="200"/>
      <c r="OFC464" s="200"/>
      <c r="OFF464" s="200"/>
      <c r="OFI464" s="200"/>
      <c r="OFL464" s="200"/>
      <c r="OFU464" s="200"/>
      <c r="OGA464" s="200"/>
      <c r="OGD464" s="200"/>
      <c r="OGG464" s="200"/>
      <c r="OGJ464" s="200"/>
      <c r="OGP464" s="200"/>
      <c r="OGY464" s="200"/>
      <c r="OHA464" s="200"/>
      <c r="OHB464" s="200"/>
      <c r="OHD464" s="200"/>
      <c r="OHG464" s="200"/>
      <c r="OHJ464" s="200"/>
      <c r="OHM464" s="200"/>
      <c r="OHP464" s="200"/>
      <c r="OHS464" s="200"/>
      <c r="OHU464" s="200"/>
      <c r="OHW464" s="200"/>
      <c r="OHZ464" s="200"/>
      <c r="OIC464" s="200"/>
      <c r="OIF464" s="200"/>
      <c r="OII464" s="200"/>
      <c r="OIL464" s="200"/>
      <c r="OIO464" s="200"/>
      <c r="OIR464" s="200"/>
      <c r="OIT464" s="200"/>
      <c r="OIW464" s="200"/>
      <c r="OIZ464" s="200"/>
      <c r="OJC464" s="200"/>
      <c r="OJI464" s="200"/>
      <c r="OJL464" s="200"/>
      <c r="OJN464" s="200"/>
      <c r="OKU464" s="200"/>
      <c r="OKX464" s="200"/>
      <c r="OLA464" s="200"/>
      <c r="OLD464" s="200"/>
      <c r="OLG464" s="200"/>
      <c r="OLH464" s="200"/>
      <c r="OLI464" s="200"/>
      <c r="OLL464" s="200"/>
      <c r="OLO464" s="200"/>
      <c r="OLR464" s="200"/>
      <c r="OLU464" s="200"/>
      <c r="OLW464" s="200"/>
      <c r="OMK464" s="200"/>
      <c r="OML464" s="200"/>
      <c r="OMM464" s="200"/>
      <c r="OMN464" s="200"/>
      <c r="OMO464" s="200"/>
      <c r="OMP464" s="200"/>
      <c r="OMQ464" s="200"/>
      <c r="OMR464" s="200"/>
      <c r="OMS464" s="200"/>
      <c r="OMT464" s="200"/>
      <c r="OMU464" s="200"/>
      <c r="OMV464" s="200"/>
      <c r="OMW464" s="200"/>
      <c r="OMX464" s="200"/>
      <c r="OMY464" s="200"/>
      <c r="OMZ464" s="200"/>
      <c r="ONA464" s="200"/>
      <c r="ONB464" s="200"/>
      <c r="ONC464" s="200"/>
      <c r="ONI464" s="200"/>
      <c r="ONJ464" s="200"/>
      <c r="ONK464" s="200"/>
      <c r="ONL464" s="200"/>
      <c r="ONM464" s="200"/>
      <c r="ONN464" s="200"/>
      <c r="ONO464" s="200"/>
      <c r="ONQ464" s="200"/>
      <c r="ONR464" s="200"/>
      <c r="ONS464" s="200"/>
      <c r="ONT464" s="200"/>
      <c r="ONU464" s="200"/>
      <c r="ONV464" s="200"/>
      <c r="ONW464" s="200"/>
      <c r="ONX464" s="200"/>
      <c r="OOA464" s="200"/>
      <c r="OOD464" s="200"/>
      <c r="OOG464" s="200"/>
      <c r="OOJ464" s="200"/>
      <c r="OOM464" s="200"/>
      <c r="OOP464" s="200"/>
      <c r="OOY464" s="200"/>
      <c r="OPB464" s="200"/>
      <c r="OPE464" s="200"/>
      <c r="OPH464" s="200"/>
      <c r="OPQ464" s="200"/>
      <c r="OPW464" s="200"/>
      <c r="OPZ464" s="200"/>
      <c r="OQC464" s="200"/>
      <c r="OQF464" s="200"/>
      <c r="OQL464" s="200"/>
      <c r="OQU464" s="200"/>
      <c r="OQW464" s="200"/>
      <c r="OQX464" s="200"/>
      <c r="OQZ464" s="200"/>
      <c r="ORC464" s="200"/>
      <c r="ORF464" s="200"/>
      <c r="ORI464" s="200"/>
      <c r="ORL464" s="200"/>
      <c r="ORO464" s="200"/>
      <c r="ORQ464" s="200"/>
      <c r="ORS464" s="200"/>
      <c r="ORV464" s="200"/>
      <c r="ORY464" s="200"/>
      <c r="OSB464" s="200"/>
      <c r="OSE464" s="200"/>
      <c r="OSH464" s="200"/>
      <c r="OSK464" s="200"/>
      <c r="OSN464" s="200"/>
      <c r="OSP464" s="200"/>
      <c r="OSS464" s="200"/>
      <c r="OSV464" s="200"/>
      <c r="OSY464" s="200"/>
      <c r="OTE464" s="200"/>
      <c r="OTH464" s="200"/>
      <c r="OTJ464" s="200"/>
      <c r="OUQ464" s="200"/>
      <c r="OUT464" s="200"/>
      <c r="OUW464" s="200"/>
      <c r="OUZ464" s="200"/>
      <c r="OVC464" s="200"/>
      <c r="OVD464" s="200"/>
      <c r="OVE464" s="200"/>
      <c r="OVH464" s="200"/>
      <c r="OVK464" s="200"/>
      <c r="OVN464" s="200"/>
      <c r="OVQ464" s="200"/>
      <c r="OVS464" s="200"/>
      <c r="OWG464" s="200"/>
      <c r="OWH464" s="200"/>
      <c r="OWI464" s="200"/>
      <c r="OWJ464" s="200"/>
      <c r="OWK464" s="200"/>
      <c r="OWL464" s="200"/>
      <c r="OWM464" s="200"/>
      <c r="OWN464" s="200"/>
      <c r="OWO464" s="200"/>
      <c r="OWP464" s="200"/>
      <c r="OWQ464" s="200"/>
      <c r="OWR464" s="200"/>
      <c r="OWS464" s="200"/>
      <c r="OWT464" s="200"/>
      <c r="OWU464" s="200"/>
      <c r="OWV464" s="200"/>
      <c r="OWW464" s="200"/>
      <c r="OWX464" s="200"/>
      <c r="OWY464" s="200"/>
      <c r="OXE464" s="200"/>
      <c r="OXF464" s="200"/>
      <c r="OXG464" s="200"/>
      <c r="OXH464" s="200"/>
      <c r="OXI464" s="200"/>
      <c r="OXJ464" s="200"/>
      <c r="OXK464" s="200"/>
      <c r="OXM464" s="200"/>
      <c r="OXN464" s="200"/>
      <c r="OXO464" s="200"/>
      <c r="OXP464" s="200"/>
      <c r="OXQ464" s="200"/>
      <c r="OXR464" s="200"/>
      <c r="OXS464" s="200"/>
      <c r="OXT464" s="200"/>
      <c r="OXW464" s="200"/>
      <c r="OXZ464" s="200"/>
      <c r="OYC464" s="200"/>
      <c r="OYF464" s="200"/>
      <c r="OYI464" s="200"/>
      <c r="OYL464" s="200"/>
      <c r="OYU464" s="200"/>
      <c r="OYX464" s="200"/>
      <c r="OZA464" s="200"/>
      <c r="OZD464" s="200"/>
      <c r="OZM464" s="200"/>
      <c r="OZS464" s="200"/>
      <c r="OZV464" s="200"/>
      <c r="OZY464" s="200"/>
      <c r="PAB464" s="200"/>
      <c r="PAH464" s="200"/>
      <c r="PAQ464" s="200"/>
      <c r="PAS464" s="200"/>
      <c r="PAT464" s="200"/>
      <c r="PAV464" s="200"/>
      <c r="PAY464" s="200"/>
      <c r="PBB464" s="200"/>
      <c r="PBE464" s="200"/>
      <c r="PBH464" s="200"/>
      <c r="PBK464" s="200"/>
      <c r="PBM464" s="200"/>
      <c r="PBO464" s="200"/>
      <c r="PBR464" s="200"/>
      <c r="PBU464" s="200"/>
      <c r="PBX464" s="200"/>
      <c r="PCA464" s="200"/>
      <c r="PCD464" s="200"/>
      <c r="PCG464" s="200"/>
      <c r="PCJ464" s="200"/>
      <c r="PCL464" s="200"/>
      <c r="PCO464" s="200"/>
      <c r="PCR464" s="200"/>
      <c r="PCU464" s="200"/>
      <c r="PDA464" s="200"/>
      <c r="PDD464" s="200"/>
      <c r="PDF464" s="200"/>
      <c r="PEM464" s="200"/>
      <c r="PEP464" s="200"/>
      <c r="PES464" s="200"/>
      <c r="PEV464" s="200"/>
      <c r="PEY464" s="200"/>
      <c r="PEZ464" s="200"/>
      <c r="PFA464" s="200"/>
      <c r="PFD464" s="200"/>
      <c r="PFG464" s="200"/>
      <c r="PFJ464" s="200"/>
      <c r="PFM464" s="200"/>
      <c r="PFO464" s="200"/>
      <c r="PGC464" s="200"/>
      <c r="PGD464" s="200"/>
      <c r="PGE464" s="200"/>
      <c r="PGF464" s="200"/>
      <c r="PGG464" s="200"/>
      <c r="PGH464" s="200"/>
      <c r="PGI464" s="200"/>
      <c r="PGJ464" s="200"/>
      <c r="PGK464" s="200"/>
      <c r="PGL464" s="200"/>
      <c r="PGM464" s="200"/>
      <c r="PGN464" s="200"/>
      <c r="PGO464" s="200"/>
      <c r="PGP464" s="200"/>
      <c r="PGQ464" s="200"/>
      <c r="PGR464" s="200"/>
      <c r="PGS464" s="200"/>
      <c r="PGT464" s="200"/>
      <c r="PGU464" s="200"/>
      <c r="PHA464" s="200"/>
      <c r="PHB464" s="200"/>
      <c r="PHC464" s="200"/>
      <c r="PHD464" s="200"/>
      <c r="PHE464" s="200"/>
      <c r="PHF464" s="200"/>
      <c r="PHG464" s="200"/>
      <c r="PHI464" s="200"/>
      <c r="PHJ464" s="200"/>
      <c r="PHK464" s="200"/>
      <c r="PHL464" s="200"/>
      <c r="PHM464" s="200"/>
      <c r="PHN464" s="200"/>
      <c r="PHO464" s="200"/>
      <c r="PHP464" s="200"/>
      <c r="PHS464" s="200"/>
      <c r="PHV464" s="200"/>
      <c r="PHY464" s="200"/>
      <c r="PIB464" s="200"/>
      <c r="PIE464" s="200"/>
      <c r="PIH464" s="200"/>
      <c r="PIQ464" s="200"/>
      <c r="PIT464" s="200"/>
      <c r="PIW464" s="200"/>
      <c r="PIZ464" s="200"/>
      <c r="PJI464" s="200"/>
      <c r="PJO464" s="200"/>
      <c r="PJR464" s="200"/>
      <c r="PJU464" s="200"/>
      <c r="PJX464" s="200"/>
      <c r="PKD464" s="200"/>
      <c r="PKM464" s="200"/>
      <c r="PKO464" s="200"/>
      <c r="PKP464" s="200"/>
      <c r="PKR464" s="200"/>
      <c r="PKU464" s="200"/>
      <c r="PKX464" s="200"/>
      <c r="PLA464" s="200"/>
      <c r="PLD464" s="200"/>
      <c r="PLG464" s="200"/>
      <c r="PLI464" s="200"/>
      <c r="PLK464" s="200"/>
      <c r="PLN464" s="200"/>
      <c r="PLQ464" s="200"/>
      <c r="PLT464" s="200"/>
      <c r="PLW464" s="200"/>
      <c r="PLZ464" s="200"/>
      <c r="PMC464" s="200"/>
      <c r="PMF464" s="200"/>
      <c r="PMH464" s="200"/>
      <c r="PMK464" s="200"/>
      <c r="PMN464" s="200"/>
      <c r="PMQ464" s="200"/>
      <c r="PMW464" s="200"/>
      <c r="PMZ464" s="200"/>
      <c r="PNB464" s="200"/>
      <c r="POI464" s="200"/>
      <c r="POL464" s="200"/>
      <c r="POO464" s="200"/>
      <c r="POR464" s="200"/>
      <c r="POU464" s="200"/>
      <c r="POV464" s="200"/>
      <c r="POW464" s="200"/>
      <c r="POZ464" s="200"/>
      <c r="PPC464" s="200"/>
      <c r="PPF464" s="200"/>
      <c r="PPI464" s="200"/>
      <c r="PPK464" s="200"/>
      <c r="PPY464" s="200"/>
      <c r="PPZ464" s="200"/>
      <c r="PQA464" s="200"/>
      <c r="PQB464" s="200"/>
      <c r="PQC464" s="200"/>
      <c r="PQD464" s="200"/>
      <c r="PQE464" s="200"/>
      <c r="PQF464" s="200"/>
      <c r="PQG464" s="200"/>
      <c r="PQH464" s="200"/>
      <c r="PQI464" s="200"/>
      <c r="PQJ464" s="200"/>
      <c r="PQK464" s="200"/>
      <c r="PQL464" s="200"/>
      <c r="PQM464" s="200"/>
      <c r="PQN464" s="200"/>
      <c r="PQO464" s="200"/>
      <c r="PQP464" s="200"/>
      <c r="PQQ464" s="200"/>
      <c r="PQW464" s="200"/>
      <c r="PQX464" s="200"/>
      <c r="PQY464" s="200"/>
      <c r="PQZ464" s="200"/>
      <c r="PRA464" s="200"/>
      <c r="PRB464" s="200"/>
      <c r="PRC464" s="200"/>
      <c r="PRE464" s="200"/>
      <c r="PRF464" s="200"/>
      <c r="PRG464" s="200"/>
      <c r="PRH464" s="200"/>
      <c r="PRI464" s="200"/>
      <c r="PRJ464" s="200"/>
      <c r="PRK464" s="200"/>
      <c r="PRL464" s="200"/>
      <c r="PRO464" s="200"/>
      <c r="PRR464" s="200"/>
      <c r="PRU464" s="200"/>
      <c r="PRX464" s="200"/>
      <c r="PSA464" s="200"/>
      <c r="PSD464" s="200"/>
      <c r="PSM464" s="200"/>
      <c r="PSP464" s="200"/>
      <c r="PSS464" s="200"/>
      <c r="PSV464" s="200"/>
      <c r="PTE464" s="200"/>
      <c r="PTK464" s="200"/>
      <c r="PTN464" s="200"/>
      <c r="PTQ464" s="200"/>
      <c r="PTT464" s="200"/>
      <c r="PTZ464" s="200"/>
      <c r="PUI464" s="200"/>
      <c r="PUK464" s="200"/>
      <c r="PUL464" s="200"/>
      <c r="PUN464" s="200"/>
      <c r="PUQ464" s="200"/>
      <c r="PUT464" s="200"/>
      <c r="PUW464" s="200"/>
      <c r="PUZ464" s="200"/>
      <c r="PVC464" s="200"/>
      <c r="PVE464" s="200"/>
      <c r="PVG464" s="200"/>
      <c r="PVJ464" s="200"/>
      <c r="PVM464" s="200"/>
      <c r="PVP464" s="200"/>
      <c r="PVS464" s="200"/>
      <c r="PVV464" s="200"/>
      <c r="PVY464" s="200"/>
      <c r="PWB464" s="200"/>
      <c r="PWD464" s="200"/>
      <c r="PWG464" s="200"/>
      <c r="PWJ464" s="200"/>
      <c r="PWM464" s="200"/>
      <c r="PWS464" s="200"/>
      <c r="PWV464" s="200"/>
      <c r="PWX464" s="200"/>
      <c r="PYE464" s="200"/>
      <c r="PYH464" s="200"/>
      <c r="PYK464" s="200"/>
      <c r="PYN464" s="200"/>
      <c r="PYQ464" s="200"/>
      <c r="PYR464" s="200"/>
      <c r="PYS464" s="200"/>
      <c r="PYV464" s="200"/>
      <c r="PYY464" s="200"/>
      <c r="PZB464" s="200"/>
      <c r="PZE464" s="200"/>
      <c r="PZG464" s="200"/>
      <c r="PZU464" s="200"/>
      <c r="PZV464" s="200"/>
      <c r="PZW464" s="200"/>
      <c r="PZX464" s="200"/>
      <c r="PZY464" s="200"/>
      <c r="PZZ464" s="200"/>
      <c r="QAA464" s="200"/>
      <c r="QAB464" s="200"/>
      <c r="QAC464" s="200"/>
      <c r="QAD464" s="200"/>
      <c r="QAE464" s="200"/>
      <c r="QAF464" s="200"/>
      <c r="QAG464" s="200"/>
      <c r="QAH464" s="200"/>
      <c r="QAI464" s="200"/>
      <c r="QAJ464" s="200"/>
      <c r="QAK464" s="200"/>
      <c r="QAL464" s="200"/>
      <c r="QAM464" s="200"/>
      <c r="QAS464" s="200"/>
      <c r="QAT464" s="200"/>
      <c r="QAU464" s="200"/>
      <c r="QAV464" s="200"/>
      <c r="QAW464" s="200"/>
      <c r="QAX464" s="200"/>
      <c r="QAY464" s="200"/>
      <c r="QBA464" s="200"/>
      <c r="QBB464" s="200"/>
      <c r="QBC464" s="200"/>
      <c r="QBD464" s="200"/>
      <c r="QBE464" s="200"/>
      <c r="QBF464" s="200"/>
      <c r="QBG464" s="200"/>
      <c r="QBH464" s="200"/>
      <c r="QBK464" s="200"/>
      <c r="QBN464" s="200"/>
      <c r="QBQ464" s="200"/>
      <c r="QBT464" s="200"/>
      <c r="QBW464" s="200"/>
      <c r="QBZ464" s="200"/>
      <c r="QCI464" s="200"/>
      <c r="QCL464" s="200"/>
      <c r="QCO464" s="200"/>
      <c r="QCR464" s="200"/>
      <c r="QDA464" s="200"/>
      <c r="QDG464" s="200"/>
      <c r="QDJ464" s="200"/>
      <c r="QDM464" s="200"/>
      <c r="QDP464" s="200"/>
      <c r="QDV464" s="200"/>
      <c r="QEE464" s="200"/>
      <c r="QEG464" s="200"/>
      <c r="QEH464" s="200"/>
      <c r="QEJ464" s="200"/>
      <c r="QEM464" s="200"/>
      <c r="QEP464" s="200"/>
      <c r="QES464" s="200"/>
      <c r="QEV464" s="200"/>
      <c r="QEY464" s="200"/>
      <c r="QFA464" s="200"/>
      <c r="QFC464" s="200"/>
      <c r="QFF464" s="200"/>
      <c r="QFI464" s="200"/>
      <c r="QFL464" s="200"/>
      <c r="QFO464" s="200"/>
      <c r="QFR464" s="200"/>
      <c r="QFU464" s="200"/>
      <c r="QFX464" s="200"/>
      <c r="QFZ464" s="200"/>
      <c r="QGC464" s="200"/>
      <c r="QGF464" s="200"/>
      <c r="QGI464" s="200"/>
      <c r="QGO464" s="200"/>
      <c r="QGR464" s="200"/>
      <c r="QGT464" s="200"/>
      <c r="QIA464" s="200"/>
      <c r="QID464" s="200"/>
      <c r="QIG464" s="200"/>
      <c r="QIJ464" s="200"/>
      <c r="QIM464" s="200"/>
      <c r="QIN464" s="200"/>
      <c r="QIO464" s="200"/>
      <c r="QIR464" s="200"/>
      <c r="QIU464" s="200"/>
      <c r="QIX464" s="200"/>
      <c r="QJA464" s="200"/>
      <c r="QJC464" s="200"/>
      <c r="QJQ464" s="200"/>
      <c r="QJR464" s="200"/>
      <c r="QJS464" s="200"/>
      <c r="QJT464" s="200"/>
      <c r="QJU464" s="200"/>
      <c r="QJV464" s="200"/>
      <c r="QJW464" s="200"/>
      <c r="QJX464" s="200"/>
      <c r="QJY464" s="200"/>
      <c r="QJZ464" s="200"/>
      <c r="QKA464" s="200"/>
      <c r="QKB464" s="200"/>
      <c r="QKC464" s="200"/>
      <c r="QKD464" s="200"/>
      <c r="QKE464" s="200"/>
      <c r="QKF464" s="200"/>
      <c r="QKG464" s="200"/>
      <c r="QKH464" s="200"/>
      <c r="QKI464" s="200"/>
      <c r="QKO464" s="200"/>
      <c r="QKP464" s="200"/>
      <c r="QKQ464" s="200"/>
      <c r="QKR464" s="200"/>
      <c r="QKS464" s="200"/>
      <c r="QKT464" s="200"/>
      <c r="QKU464" s="200"/>
      <c r="QKW464" s="200"/>
      <c r="QKX464" s="200"/>
      <c r="QKY464" s="200"/>
      <c r="QKZ464" s="200"/>
      <c r="QLA464" s="200"/>
      <c r="QLB464" s="200"/>
      <c r="QLC464" s="200"/>
      <c r="QLD464" s="200"/>
      <c r="QLG464" s="200"/>
      <c r="QLJ464" s="200"/>
      <c r="QLM464" s="200"/>
      <c r="QLP464" s="200"/>
      <c r="QLS464" s="200"/>
      <c r="QLV464" s="200"/>
      <c r="QME464" s="200"/>
      <c r="QMH464" s="200"/>
      <c r="QMK464" s="200"/>
      <c r="QMN464" s="200"/>
      <c r="QMW464" s="200"/>
      <c r="QNC464" s="200"/>
      <c r="QNF464" s="200"/>
      <c r="QNI464" s="200"/>
      <c r="QNL464" s="200"/>
      <c r="QNR464" s="200"/>
      <c r="QOA464" s="200"/>
      <c r="QOC464" s="200"/>
      <c r="QOD464" s="200"/>
      <c r="QOF464" s="200"/>
      <c r="QOI464" s="200"/>
      <c r="QOL464" s="200"/>
      <c r="QOO464" s="200"/>
      <c r="QOR464" s="200"/>
      <c r="QOU464" s="200"/>
      <c r="QOW464" s="200"/>
      <c r="QOY464" s="200"/>
      <c r="QPB464" s="200"/>
      <c r="QPE464" s="200"/>
      <c r="QPH464" s="200"/>
      <c r="QPK464" s="200"/>
      <c r="QPN464" s="200"/>
      <c r="QPQ464" s="200"/>
      <c r="QPT464" s="200"/>
      <c r="QPV464" s="200"/>
      <c r="QPY464" s="200"/>
      <c r="QQB464" s="200"/>
      <c r="QQE464" s="200"/>
      <c r="QQK464" s="200"/>
      <c r="QQN464" s="200"/>
      <c r="QQP464" s="200"/>
      <c r="QRW464" s="200"/>
      <c r="QRZ464" s="200"/>
      <c r="QSC464" s="200"/>
      <c r="QSF464" s="200"/>
      <c r="QSI464" s="200"/>
      <c r="QSJ464" s="200"/>
      <c r="QSK464" s="200"/>
      <c r="QSN464" s="200"/>
      <c r="QSQ464" s="200"/>
      <c r="QST464" s="200"/>
      <c r="QSW464" s="200"/>
      <c r="QSY464" s="200"/>
      <c r="QTM464" s="200"/>
      <c r="QTN464" s="200"/>
      <c r="QTO464" s="200"/>
      <c r="QTP464" s="200"/>
      <c r="QTQ464" s="200"/>
      <c r="QTR464" s="200"/>
      <c r="QTS464" s="200"/>
      <c r="QTT464" s="200"/>
      <c r="QTU464" s="200"/>
      <c r="QTV464" s="200"/>
      <c r="QTW464" s="200"/>
      <c r="QTX464" s="200"/>
      <c r="QTY464" s="200"/>
      <c r="QTZ464" s="200"/>
      <c r="QUA464" s="200"/>
      <c r="QUB464" s="200"/>
      <c r="QUC464" s="200"/>
      <c r="QUD464" s="200"/>
      <c r="QUE464" s="200"/>
      <c r="QUK464" s="200"/>
      <c r="QUL464" s="200"/>
      <c r="QUM464" s="200"/>
      <c r="QUN464" s="200"/>
      <c r="QUO464" s="200"/>
      <c r="QUP464" s="200"/>
      <c r="QUQ464" s="200"/>
      <c r="QUS464" s="200"/>
      <c r="QUT464" s="200"/>
      <c r="QUU464" s="200"/>
      <c r="QUV464" s="200"/>
      <c r="QUW464" s="200"/>
      <c r="QUX464" s="200"/>
      <c r="QUY464" s="200"/>
      <c r="QUZ464" s="200"/>
      <c r="QVC464" s="200"/>
      <c r="QVF464" s="200"/>
      <c r="QVI464" s="200"/>
      <c r="QVL464" s="200"/>
      <c r="QVO464" s="200"/>
      <c r="QVR464" s="200"/>
      <c r="QWA464" s="200"/>
      <c r="QWD464" s="200"/>
      <c r="QWG464" s="200"/>
      <c r="QWJ464" s="200"/>
      <c r="QWS464" s="200"/>
      <c r="QWY464" s="200"/>
      <c r="QXB464" s="200"/>
      <c r="QXE464" s="200"/>
      <c r="QXH464" s="200"/>
      <c r="QXN464" s="200"/>
      <c r="QXW464" s="200"/>
      <c r="QXY464" s="200"/>
      <c r="QXZ464" s="200"/>
      <c r="QYB464" s="200"/>
      <c r="QYE464" s="200"/>
      <c r="QYH464" s="200"/>
      <c r="QYK464" s="200"/>
      <c r="QYN464" s="200"/>
      <c r="QYQ464" s="200"/>
      <c r="QYS464" s="200"/>
      <c r="QYU464" s="200"/>
      <c r="QYX464" s="200"/>
      <c r="QZA464" s="200"/>
      <c r="QZD464" s="200"/>
      <c r="QZG464" s="200"/>
      <c r="QZJ464" s="200"/>
      <c r="QZM464" s="200"/>
      <c r="QZP464" s="200"/>
      <c r="QZR464" s="200"/>
      <c r="QZU464" s="200"/>
      <c r="QZX464" s="200"/>
      <c r="RAA464" s="200"/>
      <c r="RAG464" s="200"/>
      <c r="RAJ464" s="200"/>
      <c r="RAL464" s="200"/>
      <c r="RBS464" s="200"/>
      <c r="RBV464" s="200"/>
      <c r="RBY464" s="200"/>
      <c r="RCB464" s="200"/>
      <c r="RCE464" s="200"/>
      <c r="RCF464" s="200"/>
      <c r="RCG464" s="200"/>
      <c r="RCJ464" s="200"/>
      <c r="RCM464" s="200"/>
      <c r="RCP464" s="200"/>
      <c r="RCS464" s="200"/>
      <c r="RCU464" s="200"/>
      <c r="RDI464" s="200"/>
      <c r="RDJ464" s="200"/>
      <c r="RDK464" s="200"/>
      <c r="RDL464" s="200"/>
      <c r="RDM464" s="200"/>
      <c r="RDN464" s="200"/>
      <c r="RDO464" s="200"/>
      <c r="RDP464" s="200"/>
      <c r="RDQ464" s="200"/>
      <c r="RDR464" s="200"/>
      <c r="RDS464" s="200"/>
      <c r="RDT464" s="200"/>
      <c r="RDU464" s="200"/>
      <c r="RDV464" s="200"/>
      <c r="RDW464" s="200"/>
      <c r="RDX464" s="200"/>
      <c r="RDY464" s="200"/>
      <c r="RDZ464" s="200"/>
      <c r="REA464" s="200"/>
      <c r="REG464" s="200"/>
      <c r="REH464" s="200"/>
      <c r="REI464" s="200"/>
      <c r="REJ464" s="200"/>
      <c r="REK464" s="200"/>
      <c r="REL464" s="200"/>
      <c r="REM464" s="200"/>
      <c r="REO464" s="200"/>
      <c r="REP464" s="200"/>
      <c r="REQ464" s="200"/>
      <c r="RER464" s="200"/>
      <c r="RES464" s="200"/>
      <c r="RET464" s="200"/>
      <c r="REU464" s="200"/>
      <c r="REV464" s="200"/>
      <c r="REY464" s="200"/>
      <c r="RFB464" s="200"/>
      <c r="RFE464" s="200"/>
      <c r="RFH464" s="200"/>
      <c r="RFK464" s="200"/>
      <c r="RFN464" s="200"/>
      <c r="RFW464" s="200"/>
      <c r="RFZ464" s="200"/>
      <c r="RGC464" s="200"/>
      <c r="RGF464" s="200"/>
      <c r="RGO464" s="200"/>
      <c r="RGU464" s="200"/>
      <c r="RGX464" s="200"/>
      <c r="RHA464" s="200"/>
      <c r="RHD464" s="200"/>
      <c r="RHJ464" s="200"/>
      <c r="RHS464" s="200"/>
      <c r="RHU464" s="200"/>
      <c r="RHV464" s="200"/>
      <c r="RHX464" s="200"/>
      <c r="RIA464" s="200"/>
      <c r="RID464" s="200"/>
      <c r="RIG464" s="200"/>
      <c r="RIJ464" s="200"/>
      <c r="RIM464" s="200"/>
      <c r="RIO464" s="200"/>
      <c r="RIQ464" s="200"/>
      <c r="RIT464" s="200"/>
      <c r="RIW464" s="200"/>
      <c r="RIZ464" s="200"/>
      <c r="RJC464" s="200"/>
      <c r="RJF464" s="200"/>
      <c r="RJI464" s="200"/>
      <c r="RJL464" s="200"/>
      <c r="RJN464" s="200"/>
      <c r="RJQ464" s="200"/>
      <c r="RJT464" s="200"/>
      <c r="RJW464" s="200"/>
      <c r="RKC464" s="200"/>
      <c r="RKF464" s="200"/>
      <c r="RKH464" s="200"/>
      <c r="RLO464" s="200"/>
      <c r="RLR464" s="200"/>
      <c r="RLU464" s="200"/>
      <c r="RLX464" s="200"/>
      <c r="RMA464" s="200"/>
      <c r="RMB464" s="200"/>
      <c r="RMC464" s="200"/>
      <c r="RMF464" s="200"/>
      <c r="RMI464" s="200"/>
      <c r="RML464" s="200"/>
      <c r="RMO464" s="200"/>
      <c r="RMQ464" s="200"/>
      <c r="RNE464" s="200"/>
      <c r="RNF464" s="200"/>
      <c r="RNG464" s="200"/>
      <c r="RNH464" s="200"/>
      <c r="RNI464" s="200"/>
      <c r="RNJ464" s="200"/>
      <c r="RNK464" s="200"/>
      <c r="RNL464" s="200"/>
      <c r="RNM464" s="200"/>
      <c r="RNN464" s="200"/>
      <c r="RNO464" s="200"/>
      <c r="RNP464" s="200"/>
      <c r="RNQ464" s="200"/>
      <c r="RNR464" s="200"/>
      <c r="RNS464" s="200"/>
      <c r="RNT464" s="200"/>
      <c r="RNU464" s="200"/>
      <c r="RNV464" s="200"/>
      <c r="RNW464" s="200"/>
      <c r="ROC464" s="200"/>
      <c r="ROD464" s="200"/>
      <c r="ROE464" s="200"/>
      <c r="ROF464" s="200"/>
      <c r="ROG464" s="200"/>
      <c r="ROH464" s="200"/>
      <c r="ROI464" s="200"/>
      <c r="ROK464" s="200"/>
      <c r="ROL464" s="200"/>
      <c r="ROM464" s="200"/>
      <c r="RON464" s="200"/>
      <c r="ROO464" s="200"/>
      <c r="ROP464" s="200"/>
      <c r="ROQ464" s="200"/>
      <c r="ROR464" s="200"/>
      <c r="ROU464" s="200"/>
      <c r="ROX464" s="200"/>
      <c r="RPA464" s="200"/>
      <c r="RPD464" s="200"/>
      <c r="RPG464" s="200"/>
      <c r="RPJ464" s="200"/>
      <c r="RPS464" s="200"/>
      <c r="RPV464" s="200"/>
      <c r="RPY464" s="200"/>
      <c r="RQB464" s="200"/>
      <c r="RQK464" s="200"/>
      <c r="RQQ464" s="200"/>
      <c r="RQT464" s="200"/>
      <c r="RQW464" s="200"/>
      <c r="RQZ464" s="200"/>
      <c r="RRF464" s="200"/>
      <c r="RRO464" s="200"/>
      <c r="RRQ464" s="200"/>
      <c r="RRR464" s="200"/>
      <c r="RRT464" s="200"/>
      <c r="RRW464" s="200"/>
      <c r="RRZ464" s="200"/>
      <c r="RSC464" s="200"/>
      <c r="RSF464" s="200"/>
      <c r="RSI464" s="200"/>
      <c r="RSK464" s="200"/>
      <c r="RSM464" s="200"/>
      <c r="RSP464" s="200"/>
      <c r="RSS464" s="200"/>
      <c r="RSV464" s="200"/>
      <c r="RSY464" s="200"/>
      <c r="RTB464" s="200"/>
      <c r="RTE464" s="200"/>
      <c r="RTH464" s="200"/>
      <c r="RTJ464" s="200"/>
      <c r="RTM464" s="200"/>
      <c r="RTP464" s="200"/>
      <c r="RTS464" s="200"/>
      <c r="RTY464" s="200"/>
      <c r="RUB464" s="200"/>
      <c r="RUD464" s="200"/>
      <c r="RVK464" s="200"/>
      <c r="RVN464" s="200"/>
      <c r="RVQ464" s="200"/>
      <c r="RVT464" s="200"/>
      <c r="RVW464" s="200"/>
      <c r="RVX464" s="200"/>
      <c r="RVY464" s="200"/>
      <c r="RWB464" s="200"/>
      <c r="RWE464" s="200"/>
      <c r="RWH464" s="200"/>
      <c r="RWK464" s="200"/>
      <c r="RWM464" s="200"/>
      <c r="RXA464" s="200"/>
      <c r="RXB464" s="200"/>
      <c r="RXC464" s="200"/>
      <c r="RXD464" s="200"/>
      <c r="RXE464" s="200"/>
      <c r="RXF464" s="200"/>
      <c r="RXG464" s="200"/>
      <c r="RXH464" s="200"/>
      <c r="RXI464" s="200"/>
      <c r="RXJ464" s="200"/>
      <c r="RXK464" s="200"/>
      <c r="RXL464" s="200"/>
      <c r="RXM464" s="200"/>
      <c r="RXN464" s="200"/>
      <c r="RXO464" s="200"/>
      <c r="RXP464" s="200"/>
      <c r="RXQ464" s="200"/>
      <c r="RXR464" s="200"/>
      <c r="RXS464" s="200"/>
      <c r="RXY464" s="200"/>
      <c r="RXZ464" s="200"/>
      <c r="RYA464" s="200"/>
      <c r="RYB464" s="200"/>
      <c r="RYC464" s="200"/>
      <c r="RYD464" s="200"/>
      <c r="RYE464" s="200"/>
      <c r="RYG464" s="200"/>
      <c r="RYH464" s="200"/>
      <c r="RYI464" s="200"/>
      <c r="RYJ464" s="200"/>
      <c r="RYK464" s="200"/>
      <c r="RYL464" s="200"/>
      <c r="RYM464" s="200"/>
      <c r="RYN464" s="200"/>
      <c r="RYQ464" s="200"/>
      <c r="RYT464" s="200"/>
      <c r="RYW464" s="200"/>
      <c r="RYZ464" s="200"/>
      <c r="RZC464" s="200"/>
      <c r="RZF464" s="200"/>
      <c r="RZO464" s="200"/>
      <c r="RZR464" s="200"/>
      <c r="RZU464" s="200"/>
      <c r="RZX464" s="200"/>
      <c r="SAG464" s="200"/>
      <c r="SAM464" s="200"/>
      <c r="SAP464" s="200"/>
      <c r="SAS464" s="200"/>
      <c r="SAV464" s="200"/>
      <c r="SBB464" s="200"/>
      <c r="SBK464" s="200"/>
      <c r="SBM464" s="200"/>
      <c r="SBN464" s="200"/>
      <c r="SBP464" s="200"/>
      <c r="SBS464" s="200"/>
      <c r="SBV464" s="200"/>
      <c r="SBY464" s="200"/>
      <c r="SCB464" s="200"/>
      <c r="SCE464" s="200"/>
      <c r="SCG464" s="200"/>
      <c r="SCI464" s="200"/>
      <c r="SCL464" s="200"/>
      <c r="SCO464" s="200"/>
      <c r="SCR464" s="200"/>
      <c r="SCU464" s="200"/>
      <c r="SCX464" s="200"/>
      <c r="SDA464" s="200"/>
      <c r="SDD464" s="200"/>
      <c r="SDF464" s="200"/>
      <c r="SDI464" s="200"/>
      <c r="SDL464" s="200"/>
      <c r="SDO464" s="200"/>
      <c r="SDU464" s="200"/>
      <c r="SDX464" s="200"/>
      <c r="SDZ464" s="200"/>
      <c r="SFG464" s="200"/>
      <c r="SFJ464" s="200"/>
      <c r="SFM464" s="200"/>
      <c r="SFP464" s="200"/>
      <c r="SFS464" s="200"/>
      <c r="SFT464" s="200"/>
      <c r="SFU464" s="200"/>
      <c r="SFX464" s="200"/>
      <c r="SGA464" s="200"/>
      <c r="SGD464" s="200"/>
      <c r="SGG464" s="200"/>
      <c r="SGI464" s="200"/>
      <c r="SGW464" s="200"/>
      <c r="SGX464" s="200"/>
      <c r="SGY464" s="200"/>
      <c r="SGZ464" s="200"/>
      <c r="SHA464" s="200"/>
      <c r="SHB464" s="200"/>
      <c r="SHC464" s="200"/>
      <c r="SHD464" s="200"/>
      <c r="SHE464" s="200"/>
      <c r="SHF464" s="200"/>
      <c r="SHG464" s="200"/>
      <c r="SHH464" s="200"/>
      <c r="SHI464" s="200"/>
      <c r="SHJ464" s="200"/>
      <c r="SHK464" s="200"/>
      <c r="SHL464" s="200"/>
      <c r="SHM464" s="200"/>
      <c r="SHN464" s="200"/>
      <c r="SHO464" s="200"/>
      <c r="SHU464" s="200"/>
      <c r="SHV464" s="200"/>
      <c r="SHW464" s="200"/>
      <c r="SHX464" s="200"/>
      <c r="SHY464" s="200"/>
      <c r="SHZ464" s="200"/>
      <c r="SIA464" s="200"/>
      <c r="SIC464" s="200"/>
      <c r="SID464" s="200"/>
      <c r="SIE464" s="200"/>
      <c r="SIF464" s="200"/>
      <c r="SIG464" s="200"/>
      <c r="SIH464" s="200"/>
      <c r="SII464" s="200"/>
      <c r="SIJ464" s="200"/>
      <c r="SIM464" s="200"/>
      <c r="SIP464" s="200"/>
      <c r="SIS464" s="200"/>
      <c r="SIV464" s="200"/>
      <c r="SIY464" s="200"/>
      <c r="SJB464" s="200"/>
      <c r="SJK464" s="200"/>
      <c r="SJN464" s="200"/>
      <c r="SJQ464" s="200"/>
      <c r="SJT464" s="200"/>
      <c r="SKC464" s="200"/>
      <c r="SKI464" s="200"/>
      <c r="SKL464" s="200"/>
      <c r="SKO464" s="200"/>
      <c r="SKR464" s="200"/>
      <c r="SKX464" s="200"/>
      <c r="SLG464" s="200"/>
      <c r="SLI464" s="200"/>
      <c r="SLJ464" s="200"/>
      <c r="SLL464" s="200"/>
      <c r="SLO464" s="200"/>
      <c r="SLR464" s="200"/>
      <c r="SLU464" s="200"/>
      <c r="SLX464" s="200"/>
      <c r="SMA464" s="200"/>
      <c r="SMC464" s="200"/>
      <c r="SME464" s="200"/>
      <c r="SMH464" s="200"/>
      <c r="SMK464" s="200"/>
      <c r="SMN464" s="200"/>
      <c r="SMQ464" s="200"/>
      <c r="SMT464" s="200"/>
      <c r="SMW464" s="200"/>
      <c r="SMZ464" s="200"/>
      <c r="SNB464" s="200"/>
      <c r="SNE464" s="200"/>
      <c r="SNH464" s="200"/>
      <c r="SNK464" s="200"/>
      <c r="SNQ464" s="200"/>
      <c r="SNT464" s="200"/>
      <c r="SNV464" s="200"/>
      <c r="SPC464" s="200"/>
      <c r="SPF464" s="200"/>
      <c r="SPI464" s="200"/>
      <c r="SPL464" s="200"/>
      <c r="SPO464" s="200"/>
      <c r="SPP464" s="200"/>
      <c r="SPQ464" s="200"/>
      <c r="SPT464" s="200"/>
      <c r="SPW464" s="200"/>
      <c r="SPZ464" s="200"/>
      <c r="SQC464" s="200"/>
      <c r="SQE464" s="200"/>
      <c r="SQS464" s="200"/>
      <c r="SQT464" s="200"/>
      <c r="SQU464" s="200"/>
      <c r="SQV464" s="200"/>
      <c r="SQW464" s="200"/>
      <c r="SQX464" s="200"/>
      <c r="SQY464" s="200"/>
      <c r="SQZ464" s="200"/>
      <c r="SRA464" s="200"/>
      <c r="SRB464" s="200"/>
      <c r="SRC464" s="200"/>
      <c r="SRD464" s="200"/>
      <c r="SRE464" s="200"/>
      <c r="SRF464" s="200"/>
      <c r="SRG464" s="200"/>
      <c r="SRH464" s="200"/>
      <c r="SRI464" s="200"/>
      <c r="SRJ464" s="200"/>
      <c r="SRK464" s="200"/>
      <c r="SRQ464" s="200"/>
      <c r="SRR464" s="200"/>
      <c r="SRS464" s="200"/>
      <c r="SRT464" s="200"/>
      <c r="SRU464" s="200"/>
      <c r="SRV464" s="200"/>
      <c r="SRW464" s="200"/>
      <c r="SRY464" s="200"/>
      <c r="SRZ464" s="200"/>
      <c r="SSA464" s="200"/>
      <c r="SSB464" s="200"/>
      <c r="SSC464" s="200"/>
      <c r="SSD464" s="200"/>
      <c r="SSE464" s="200"/>
      <c r="SSF464" s="200"/>
      <c r="SSI464" s="200"/>
      <c r="SSL464" s="200"/>
      <c r="SSO464" s="200"/>
      <c r="SSR464" s="200"/>
      <c r="SSU464" s="200"/>
      <c r="SSX464" s="200"/>
      <c r="STG464" s="200"/>
      <c r="STJ464" s="200"/>
      <c r="STM464" s="200"/>
      <c r="STP464" s="200"/>
      <c r="STY464" s="200"/>
      <c r="SUE464" s="200"/>
      <c r="SUH464" s="200"/>
      <c r="SUK464" s="200"/>
      <c r="SUN464" s="200"/>
      <c r="SUT464" s="200"/>
      <c r="SVC464" s="200"/>
      <c r="SVE464" s="200"/>
      <c r="SVF464" s="200"/>
      <c r="SVH464" s="200"/>
      <c r="SVK464" s="200"/>
      <c r="SVN464" s="200"/>
      <c r="SVQ464" s="200"/>
      <c r="SVT464" s="200"/>
      <c r="SVW464" s="200"/>
      <c r="SVY464" s="200"/>
      <c r="SWA464" s="200"/>
      <c r="SWD464" s="200"/>
      <c r="SWG464" s="200"/>
      <c r="SWJ464" s="200"/>
      <c r="SWM464" s="200"/>
      <c r="SWP464" s="200"/>
      <c r="SWS464" s="200"/>
      <c r="SWV464" s="200"/>
      <c r="SWX464" s="200"/>
      <c r="SXA464" s="200"/>
      <c r="SXD464" s="200"/>
      <c r="SXG464" s="200"/>
      <c r="SXM464" s="200"/>
      <c r="SXP464" s="200"/>
      <c r="SXR464" s="200"/>
      <c r="SYY464" s="200"/>
      <c r="SZB464" s="200"/>
      <c r="SZE464" s="200"/>
      <c r="SZH464" s="200"/>
      <c r="SZK464" s="200"/>
      <c r="SZL464" s="200"/>
      <c r="SZM464" s="200"/>
      <c r="SZP464" s="200"/>
      <c r="SZS464" s="200"/>
      <c r="SZV464" s="200"/>
      <c r="SZY464" s="200"/>
      <c r="TAA464" s="200"/>
      <c r="TAO464" s="200"/>
      <c r="TAP464" s="200"/>
      <c r="TAQ464" s="200"/>
      <c r="TAR464" s="200"/>
      <c r="TAS464" s="200"/>
      <c r="TAT464" s="200"/>
      <c r="TAU464" s="200"/>
      <c r="TAV464" s="200"/>
      <c r="TAW464" s="200"/>
      <c r="TAX464" s="200"/>
      <c r="TAY464" s="200"/>
      <c r="TAZ464" s="200"/>
      <c r="TBA464" s="200"/>
      <c r="TBB464" s="200"/>
      <c r="TBC464" s="200"/>
      <c r="TBD464" s="200"/>
      <c r="TBE464" s="200"/>
      <c r="TBF464" s="200"/>
      <c r="TBG464" s="200"/>
      <c r="TBM464" s="200"/>
      <c r="TBN464" s="200"/>
      <c r="TBO464" s="200"/>
      <c r="TBP464" s="200"/>
      <c r="TBQ464" s="200"/>
      <c r="TBR464" s="200"/>
      <c r="TBS464" s="200"/>
      <c r="TBU464" s="200"/>
      <c r="TBV464" s="200"/>
      <c r="TBW464" s="200"/>
      <c r="TBX464" s="200"/>
      <c r="TBY464" s="200"/>
      <c r="TBZ464" s="200"/>
      <c r="TCA464" s="200"/>
      <c r="TCB464" s="200"/>
      <c r="TCE464" s="200"/>
      <c r="TCH464" s="200"/>
      <c r="TCK464" s="200"/>
      <c r="TCN464" s="200"/>
      <c r="TCQ464" s="200"/>
      <c r="TCT464" s="200"/>
      <c r="TDC464" s="200"/>
      <c r="TDF464" s="200"/>
      <c r="TDI464" s="200"/>
      <c r="TDL464" s="200"/>
      <c r="TDU464" s="200"/>
      <c r="TEA464" s="200"/>
      <c r="TED464" s="200"/>
      <c r="TEG464" s="200"/>
      <c r="TEJ464" s="200"/>
      <c r="TEP464" s="200"/>
      <c r="TEY464" s="200"/>
      <c r="TFA464" s="200"/>
      <c r="TFB464" s="200"/>
      <c r="TFD464" s="200"/>
      <c r="TFG464" s="200"/>
      <c r="TFJ464" s="200"/>
      <c r="TFM464" s="200"/>
      <c r="TFP464" s="200"/>
      <c r="TFS464" s="200"/>
      <c r="TFU464" s="200"/>
      <c r="TFW464" s="200"/>
      <c r="TFZ464" s="200"/>
      <c r="TGC464" s="200"/>
      <c r="TGF464" s="200"/>
      <c r="TGI464" s="200"/>
      <c r="TGL464" s="200"/>
      <c r="TGO464" s="200"/>
      <c r="TGR464" s="200"/>
      <c r="TGT464" s="200"/>
      <c r="TGW464" s="200"/>
      <c r="TGZ464" s="200"/>
      <c r="THC464" s="200"/>
      <c r="THI464" s="200"/>
      <c r="THL464" s="200"/>
      <c r="THN464" s="200"/>
      <c r="TIU464" s="200"/>
      <c r="TIX464" s="200"/>
      <c r="TJA464" s="200"/>
      <c r="TJD464" s="200"/>
      <c r="TJG464" s="200"/>
      <c r="TJH464" s="200"/>
      <c r="TJI464" s="200"/>
      <c r="TJL464" s="200"/>
      <c r="TJO464" s="200"/>
      <c r="TJR464" s="200"/>
      <c r="TJU464" s="200"/>
      <c r="TJW464" s="200"/>
      <c r="TKK464" s="200"/>
      <c r="TKL464" s="200"/>
      <c r="TKM464" s="200"/>
      <c r="TKN464" s="200"/>
      <c r="TKO464" s="200"/>
      <c r="TKP464" s="200"/>
      <c r="TKQ464" s="200"/>
      <c r="TKR464" s="200"/>
      <c r="TKS464" s="200"/>
      <c r="TKT464" s="200"/>
      <c r="TKU464" s="200"/>
      <c r="TKV464" s="200"/>
      <c r="TKW464" s="200"/>
      <c r="TKX464" s="200"/>
      <c r="TKY464" s="200"/>
      <c r="TKZ464" s="200"/>
      <c r="TLA464" s="200"/>
      <c r="TLB464" s="200"/>
      <c r="TLC464" s="200"/>
      <c r="TLI464" s="200"/>
      <c r="TLJ464" s="200"/>
      <c r="TLK464" s="200"/>
      <c r="TLL464" s="200"/>
      <c r="TLM464" s="200"/>
      <c r="TLN464" s="200"/>
      <c r="TLO464" s="200"/>
      <c r="TLQ464" s="200"/>
      <c r="TLR464" s="200"/>
      <c r="TLS464" s="200"/>
      <c r="TLT464" s="200"/>
      <c r="TLU464" s="200"/>
      <c r="TLV464" s="200"/>
      <c r="TLW464" s="200"/>
      <c r="TLX464" s="200"/>
      <c r="TMA464" s="200"/>
      <c r="TMD464" s="200"/>
      <c r="TMG464" s="200"/>
      <c r="TMJ464" s="200"/>
      <c r="TMM464" s="200"/>
      <c r="TMP464" s="200"/>
      <c r="TMY464" s="200"/>
      <c r="TNB464" s="200"/>
      <c r="TNE464" s="200"/>
      <c r="TNH464" s="200"/>
      <c r="TNQ464" s="200"/>
      <c r="TNW464" s="200"/>
      <c r="TNZ464" s="200"/>
      <c r="TOC464" s="200"/>
      <c r="TOF464" s="200"/>
      <c r="TOL464" s="200"/>
      <c r="TOU464" s="200"/>
      <c r="TOW464" s="200"/>
      <c r="TOX464" s="200"/>
      <c r="TOZ464" s="200"/>
      <c r="TPC464" s="200"/>
      <c r="TPF464" s="200"/>
      <c r="TPI464" s="200"/>
      <c r="TPL464" s="200"/>
      <c r="TPO464" s="200"/>
      <c r="TPQ464" s="200"/>
      <c r="TPS464" s="200"/>
      <c r="TPV464" s="200"/>
      <c r="TPY464" s="200"/>
      <c r="TQB464" s="200"/>
      <c r="TQE464" s="200"/>
      <c r="TQH464" s="200"/>
      <c r="TQK464" s="200"/>
      <c r="TQN464" s="200"/>
      <c r="TQP464" s="200"/>
      <c r="TQS464" s="200"/>
      <c r="TQV464" s="200"/>
      <c r="TQY464" s="200"/>
      <c r="TRE464" s="200"/>
      <c r="TRH464" s="200"/>
      <c r="TRJ464" s="200"/>
      <c r="TSQ464" s="200"/>
      <c r="TST464" s="200"/>
      <c r="TSW464" s="200"/>
      <c r="TSZ464" s="200"/>
      <c r="TTC464" s="200"/>
      <c r="TTD464" s="200"/>
      <c r="TTE464" s="200"/>
      <c r="TTH464" s="200"/>
      <c r="TTK464" s="200"/>
      <c r="TTN464" s="200"/>
      <c r="TTQ464" s="200"/>
      <c r="TTS464" s="200"/>
      <c r="TUG464" s="200"/>
      <c r="TUH464" s="200"/>
      <c r="TUI464" s="200"/>
      <c r="TUJ464" s="200"/>
      <c r="TUK464" s="200"/>
      <c r="TUL464" s="200"/>
      <c r="TUM464" s="200"/>
      <c r="TUN464" s="200"/>
      <c r="TUO464" s="200"/>
      <c r="TUP464" s="200"/>
      <c r="TUQ464" s="200"/>
      <c r="TUR464" s="200"/>
      <c r="TUS464" s="200"/>
      <c r="TUT464" s="200"/>
      <c r="TUU464" s="200"/>
      <c r="TUV464" s="200"/>
      <c r="TUW464" s="200"/>
      <c r="TUX464" s="200"/>
      <c r="TUY464" s="200"/>
      <c r="TVE464" s="200"/>
      <c r="TVF464" s="200"/>
      <c r="TVG464" s="200"/>
      <c r="TVH464" s="200"/>
      <c r="TVI464" s="200"/>
      <c r="TVJ464" s="200"/>
      <c r="TVK464" s="200"/>
      <c r="TVM464" s="200"/>
      <c r="TVN464" s="200"/>
      <c r="TVO464" s="200"/>
      <c r="TVP464" s="200"/>
      <c r="TVQ464" s="200"/>
      <c r="TVR464" s="200"/>
      <c r="TVS464" s="200"/>
      <c r="TVT464" s="200"/>
      <c r="TVW464" s="200"/>
      <c r="TVZ464" s="200"/>
      <c r="TWC464" s="200"/>
      <c r="TWF464" s="200"/>
      <c r="TWI464" s="200"/>
      <c r="TWL464" s="200"/>
      <c r="TWU464" s="200"/>
      <c r="TWX464" s="200"/>
      <c r="TXA464" s="200"/>
      <c r="TXD464" s="200"/>
      <c r="TXM464" s="200"/>
      <c r="TXS464" s="200"/>
      <c r="TXV464" s="200"/>
      <c r="TXY464" s="200"/>
      <c r="TYB464" s="200"/>
      <c r="TYH464" s="200"/>
      <c r="TYQ464" s="200"/>
      <c r="TYS464" s="200"/>
      <c r="TYT464" s="200"/>
      <c r="TYV464" s="200"/>
      <c r="TYY464" s="200"/>
      <c r="TZB464" s="200"/>
      <c r="TZE464" s="200"/>
      <c r="TZH464" s="200"/>
      <c r="TZK464" s="200"/>
      <c r="TZM464" s="200"/>
      <c r="TZO464" s="200"/>
      <c r="TZR464" s="200"/>
      <c r="TZU464" s="200"/>
      <c r="TZX464" s="200"/>
      <c r="UAA464" s="200"/>
      <c r="UAD464" s="200"/>
      <c r="UAG464" s="200"/>
      <c r="UAJ464" s="200"/>
      <c r="UAL464" s="200"/>
      <c r="UAO464" s="200"/>
      <c r="UAR464" s="200"/>
      <c r="UAU464" s="200"/>
      <c r="UBA464" s="200"/>
      <c r="UBD464" s="200"/>
      <c r="UBF464" s="200"/>
      <c r="UCM464" s="200"/>
      <c r="UCP464" s="200"/>
      <c r="UCS464" s="200"/>
      <c r="UCV464" s="200"/>
      <c r="UCY464" s="200"/>
      <c r="UCZ464" s="200"/>
      <c r="UDA464" s="200"/>
      <c r="UDD464" s="200"/>
      <c r="UDG464" s="200"/>
      <c r="UDJ464" s="200"/>
      <c r="UDM464" s="200"/>
      <c r="UDO464" s="200"/>
      <c r="UEC464" s="200"/>
      <c r="UED464" s="200"/>
      <c r="UEE464" s="200"/>
      <c r="UEF464" s="200"/>
      <c r="UEG464" s="200"/>
      <c r="UEH464" s="200"/>
      <c r="UEI464" s="200"/>
      <c r="UEJ464" s="200"/>
      <c r="UEK464" s="200"/>
      <c r="UEL464" s="200"/>
      <c r="UEM464" s="200"/>
      <c r="UEN464" s="200"/>
      <c r="UEO464" s="200"/>
      <c r="UEP464" s="200"/>
      <c r="UEQ464" s="200"/>
      <c r="UER464" s="200"/>
      <c r="UES464" s="200"/>
      <c r="UET464" s="200"/>
      <c r="UEU464" s="200"/>
      <c r="UFA464" s="200"/>
      <c r="UFB464" s="200"/>
      <c r="UFC464" s="200"/>
      <c r="UFD464" s="200"/>
      <c r="UFE464" s="200"/>
      <c r="UFF464" s="200"/>
      <c r="UFG464" s="200"/>
      <c r="UFI464" s="200"/>
      <c r="UFJ464" s="200"/>
      <c r="UFK464" s="200"/>
      <c r="UFL464" s="200"/>
      <c r="UFM464" s="200"/>
      <c r="UFN464" s="200"/>
      <c r="UFO464" s="200"/>
      <c r="UFP464" s="200"/>
      <c r="UFS464" s="200"/>
      <c r="UFV464" s="200"/>
      <c r="UFY464" s="200"/>
      <c r="UGB464" s="200"/>
      <c r="UGE464" s="200"/>
      <c r="UGH464" s="200"/>
      <c r="UGQ464" s="200"/>
      <c r="UGT464" s="200"/>
      <c r="UGW464" s="200"/>
      <c r="UGZ464" s="200"/>
      <c r="UHI464" s="200"/>
      <c r="UHO464" s="200"/>
      <c r="UHR464" s="200"/>
      <c r="UHU464" s="200"/>
      <c r="UHX464" s="200"/>
      <c r="UID464" s="200"/>
      <c r="UIM464" s="200"/>
      <c r="UIO464" s="200"/>
      <c r="UIP464" s="200"/>
      <c r="UIR464" s="200"/>
      <c r="UIU464" s="200"/>
      <c r="UIX464" s="200"/>
      <c r="UJA464" s="200"/>
      <c r="UJD464" s="200"/>
      <c r="UJG464" s="200"/>
      <c r="UJI464" s="200"/>
      <c r="UJK464" s="200"/>
      <c r="UJN464" s="200"/>
      <c r="UJQ464" s="200"/>
      <c r="UJT464" s="200"/>
      <c r="UJW464" s="200"/>
      <c r="UJZ464" s="200"/>
      <c r="UKC464" s="200"/>
      <c r="UKF464" s="200"/>
      <c r="UKH464" s="200"/>
      <c r="UKK464" s="200"/>
      <c r="UKN464" s="200"/>
      <c r="UKQ464" s="200"/>
      <c r="UKW464" s="200"/>
      <c r="UKZ464" s="200"/>
      <c r="ULB464" s="200"/>
      <c r="UMI464" s="200"/>
      <c r="UML464" s="200"/>
      <c r="UMO464" s="200"/>
      <c r="UMR464" s="200"/>
      <c r="UMU464" s="200"/>
      <c r="UMV464" s="200"/>
      <c r="UMW464" s="200"/>
      <c r="UMZ464" s="200"/>
      <c r="UNC464" s="200"/>
      <c r="UNF464" s="200"/>
      <c r="UNI464" s="200"/>
      <c r="UNK464" s="200"/>
      <c r="UNY464" s="200"/>
      <c r="UNZ464" s="200"/>
      <c r="UOA464" s="200"/>
      <c r="UOB464" s="200"/>
      <c r="UOC464" s="200"/>
      <c r="UOD464" s="200"/>
      <c r="UOE464" s="200"/>
      <c r="UOF464" s="200"/>
      <c r="UOG464" s="200"/>
      <c r="UOH464" s="200"/>
      <c r="UOI464" s="200"/>
      <c r="UOJ464" s="200"/>
      <c r="UOK464" s="200"/>
      <c r="UOL464" s="200"/>
      <c r="UOM464" s="200"/>
      <c r="UON464" s="200"/>
      <c r="UOO464" s="200"/>
      <c r="UOP464" s="200"/>
      <c r="UOQ464" s="200"/>
      <c r="UOW464" s="200"/>
      <c r="UOX464" s="200"/>
      <c r="UOY464" s="200"/>
      <c r="UOZ464" s="200"/>
      <c r="UPA464" s="200"/>
      <c r="UPB464" s="200"/>
      <c r="UPC464" s="200"/>
      <c r="UPE464" s="200"/>
      <c r="UPF464" s="200"/>
      <c r="UPG464" s="200"/>
      <c r="UPH464" s="200"/>
      <c r="UPI464" s="200"/>
      <c r="UPJ464" s="200"/>
      <c r="UPK464" s="200"/>
      <c r="UPL464" s="200"/>
      <c r="UPO464" s="200"/>
      <c r="UPR464" s="200"/>
      <c r="UPU464" s="200"/>
      <c r="UPX464" s="200"/>
      <c r="UQA464" s="200"/>
      <c r="UQD464" s="200"/>
      <c r="UQM464" s="200"/>
      <c r="UQP464" s="200"/>
      <c r="UQS464" s="200"/>
      <c r="UQV464" s="200"/>
      <c r="URE464" s="200"/>
      <c r="URK464" s="200"/>
      <c r="URN464" s="200"/>
      <c r="URQ464" s="200"/>
      <c r="URT464" s="200"/>
      <c r="URZ464" s="200"/>
      <c r="USI464" s="200"/>
      <c r="USK464" s="200"/>
      <c r="USL464" s="200"/>
      <c r="USN464" s="200"/>
      <c r="USQ464" s="200"/>
      <c r="UST464" s="200"/>
      <c r="USW464" s="200"/>
      <c r="USZ464" s="200"/>
      <c r="UTC464" s="200"/>
      <c r="UTE464" s="200"/>
      <c r="UTG464" s="200"/>
      <c r="UTJ464" s="200"/>
      <c r="UTM464" s="200"/>
      <c r="UTP464" s="200"/>
      <c r="UTS464" s="200"/>
      <c r="UTV464" s="200"/>
      <c r="UTY464" s="200"/>
      <c r="UUB464" s="200"/>
      <c r="UUD464" s="200"/>
      <c r="UUG464" s="200"/>
      <c r="UUJ464" s="200"/>
      <c r="UUM464" s="200"/>
      <c r="UUS464" s="200"/>
      <c r="UUV464" s="200"/>
      <c r="UUX464" s="200"/>
      <c r="UWE464" s="200"/>
      <c r="UWH464" s="200"/>
      <c r="UWK464" s="200"/>
      <c r="UWN464" s="200"/>
      <c r="UWQ464" s="200"/>
      <c r="UWR464" s="200"/>
      <c r="UWS464" s="200"/>
      <c r="UWV464" s="200"/>
      <c r="UWY464" s="200"/>
      <c r="UXB464" s="200"/>
      <c r="UXE464" s="200"/>
      <c r="UXG464" s="200"/>
      <c r="UXU464" s="200"/>
      <c r="UXV464" s="200"/>
      <c r="UXW464" s="200"/>
      <c r="UXX464" s="200"/>
      <c r="UXY464" s="200"/>
      <c r="UXZ464" s="200"/>
      <c r="UYA464" s="200"/>
      <c r="UYB464" s="200"/>
      <c r="UYC464" s="200"/>
      <c r="UYD464" s="200"/>
      <c r="UYE464" s="200"/>
      <c r="UYF464" s="200"/>
      <c r="UYG464" s="200"/>
      <c r="UYH464" s="200"/>
      <c r="UYI464" s="200"/>
      <c r="UYJ464" s="200"/>
      <c r="UYK464" s="200"/>
      <c r="UYL464" s="200"/>
      <c r="UYM464" s="200"/>
      <c r="UYS464" s="200"/>
      <c r="UYT464" s="200"/>
      <c r="UYU464" s="200"/>
      <c r="UYV464" s="200"/>
      <c r="UYW464" s="200"/>
      <c r="UYX464" s="200"/>
      <c r="UYY464" s="200"/>
      <c r="UZA464" s="200"/>
      <c r="UZB464" s="200"/>
      <c r="UZC464" s="200"/>
      <c r="UZD464" s="200"/>
      <c r="UZE464" s="200"/>
      <c r="UZF464" s="200"/>
      <c r="UZG464" s="200"/>
      <c r="UZH464" s="200"/>
      <c r="UZK464" s="200"/>
      <c r="UZN464" s="200"/>
      <c r="UZQ464" s="200"/>
      <c r="UZT464" s="200"/>
      <c r="UZW464" s="200"/>
      <c r="UZZ464" s="200"/>
      <c r="VAI464" s="200"/>
      <c r="VAL464" s="200"/>
      <c r="VAO464" s="200"/>
      <c r="VAR464" s="200"/>
      <c r="VBA464" s="200"/>
      <c r="VBG464" s="200"/>
      <c r="VBJ464" s="200"/>
      <c r="VBM464" s="200"/>
      <c r="VBP464" s="200"/>
      <c r="VBV464" s="200"/>
      <c r="VCE464" s="200"/>
      <c r="VCG464" s="200"/>
      <c r="VCH464" s="200"/>
      <c r="VCJ464" s="200"/>
      <c r="VCM464" s="200"/>
      <c r="VCP464" s="200"/>
      <c r="VCS464" s="200"/>
      <c r="VCV464" s="200"/>
      <c r="VCY464" s="200"/>
      <c r="VDA464" s="200"/>
      <c r="VDC464" s="200"/>
      <c r="VDF464" s="200"/>
      <c r="VDI464" s="200"/>
      <c r="VDL464" s="200"/>
      <c r="VDO464" s="200"/>
      <c r="VDR464" s="200"/>
      <c r="VDU464" s="200"/>
      <c r="VDX464" s="200"/>
      <c r="VDZ464" s="200"/>
      <c r="VEC464" s="200"/>
      <c r="VEF464" s="200"/>
      <c r="VEI464" s="200"/>
      <c r="VEO464" s="200"/>
      <c r="VER464" s="200"/>
      <c r="VET464" s="200"/>
      <c r="VGA464" s="200"/>
      <c r="VGD464" s="200"/>
      <c r="VGG464" s="200"/>
      <c r="VGJ464" s="200"/>
      <c r="VGM464" s="200"/>
      <c r="VGN464" s="200"/>
      <c r="VGO464" s="200"/>
      <c r="VGR464" s="200"/>
      <c r="VGU464" s="200"/>
      <c r="VGX464" s="200"/>
      <c r="VHA464" s="200"/>
      <c r="VHC464" s="200"/>
      <c r="VHQ464" s="200"/>
      <c r="VHR464" s="200"/>
      <c r="VHS464" s="200"/>
      <c r="VHT464" s="200"/>
      <c r="VHU464" s="200"/>
      <c r="VHV464" s="200"/>
      <c r="VHW464" s="200"/>
      <c r="VHX464" s="200"/>
      <c r="VHY464" s="200"/>
      <c r="VHZ464" s="200"/>
      <c r="VIA464" s="200"/>
      <c r="VIB464" s="200"/>
      <c r="VIC464" s="200"/>
      <c r="VID464" s="200"/>
      <c r="VIE464" s="200"/>
      <c r="VIF464" s="200"/>
      <c r="VIG464" s="200"/>
      <c r="VIH464" s="200"/>
      <c r="VII464" s="200"/>
      <c r="VIO464" s="200"/>
      <c r="VIP464" s="200"/>
      <c r="VIQ464" s="200"/>
      <c r="VIR464" s="200"/>
      <c r="VIS464" s="200"/>
      <c r="VIT464" s="200"/>
      <c r="VIU464" s="200"/>
      <c r="VIW464" s="200"/>
      <c r="VIX464" s="200"/>
      <c r="VIY464" s="200"/>
      <c r="VIZ464" s="200"/>
      <c r="VJA464" s="200"/>
      <c r="VJB464" s="200"/>
      <c r="VJC464" s="200"/>
      <c r="VJD464" s="200"/>
      <c r="VJG464" s="200"/>
      <c r="VJJ464" s="200"/>
      <c r="VJM464" s="200"/>
      <c r="VJP464" s="200"/>
      <c r="VJS464" s="200"/>
      <c r="VJV464" s="200"/>
      <c r="VKE464" s="200"/>
      <c r="VKH464" s="200"/>
      <c r="VKK464" s="200"/>
      <c r="VKN464" s="200"/>
      <c r="VKW464" s="200"/>
      <c r="VLC464" s="200"/>
      <c r="VLF464" s="200"/>
      <c r="VLI464" s="200"/>
      <c r="VLL464" s="200"/>
      <c r="VLR464" s="200"/>
      <c r="VMA464" s="200"/>
      <c r="VMC464" s="200"/>
      <c r="VMD464" s="200"/>
      <c r="VMF464" s="200"/>
      <c r="VMI464" s="200"/>
      <c r="VML464" s="200"/>
      <c r="VMO464" s="200"/>
      <c r="VMR464" s="200"/>
      <c r="VMU464" s="200"/>
      <c r="VMW464" s="200"/>
      <c r="VMY464" s="200"/>
      <c r="VNB464" s="200"/>
      <c r="VNE464" s="200"/>
      <c r="VNH464" s="200"/>
      <c r="VNK464" s="200"/>
      <c r="VNN464" s="200"/>
      <c r="VNQ464" s="200"/>
      <c r="VNT464" s="200"/>
      <c r="VNV464" s="200"/>
      <c r="VNY464" s="200"/>
      <c r="VOB464" s="200"/>
      <c r="VOE464" s="200"/>
      <c r="VOK464" s="200"/>
      <c r="VON464" s="200"/>
      <c r="VOP464" s="200"/>
      <c r="VPW464" s="200"/>
      <c r="VPZ464" s="200"/>
      <c r="VQC464" s="200"/>
      <c r="VQF464" s="200"/>
      <c r="VQI464" s="200"/>
      <c r="VQJ464" s="200"/>
      <c r="VQK464" s="200"/>
      <c r="VQN464" s="200"/>
      <c r="VQQ464" s="200"/>
      <c r="VQT464" s="200"/>
      <c r="VQW464" s="200"/>
      <c r="VQY464" s="200"/>
      <c r="VRM464" s="200"/>
      <c r="VRN464" s="200"/>
      <c r="VRO464" s="200"/>
      <c r="VRP464" s="200"/>
      <c r="VRQ464" s="200"/>
      <c r="VRR464" s="200"/>
      <c r="VRS464" s="200"/>
      <c r="VRT464" s="200"/>
      <c r="VRU464" s="200"/>
      <c r="VRV464" s="200"/>
      <c r="VRW464" s="200"/>
      <c r="VRX464" s="200"/>
      <c r="VRY464" s="200"/>
      <c r="VRZ464" s="200"/>
      <c r="VSA464" s="200"/>
      <c r="VSB464" s="200"/>
      <c r="VSC464" s="200"/>
      <c r="VSD464" s="200"/>
      <c r="VSE464" s="200"/>
      <c r="VSK464" s="200"/>
      <c r="VSL464" s="200"/>
      <c r="VSM464" s="200"/>
      <c r="VSN464" s="200"/>
      <c r="VSO464" s="200"/>
      <c r="VSP464" s="200"/>
      <c r="VSQ464" s="200"/>
      <c r="VSS464" s="200"/>
      <c r="VST464" s="200"/>
      <c r="VSU464" s="200"/>
      <c r="VSV464" s="200"/>
      <c r="VSW464" s="200"/>
      <c r="VSX464" s="200"/>
      <c r="VSY464" s="200"/>
      <c r="VSZ464" s="200"/>
      <c r="VTC464" s="200"/>
      <c r="VTF464" s="200"/>
      <c r="VTI464" s="200"/>
      <c r="VTL464" s="200"/>
      <c r="VTO464" s="200"/>
      <c r="VTR464" s="200"/>
      <c r="VUA464" s="200"/>
      <c r="VUD464" s="200"/>
      <c r="VUG464" s="200"/>
      <c r="VUJ464" s="200"/>
      <c r="VUS464" s="200"/>
      <c r="VUY464" s="200"/>
      <c r="VVB464" s="200"/>
      <c r="VVE464" s="200"/>
      <c r="VVH464" s="200"/>
      <c r="VVN464" s="200"/>
      <c r="VVW464" s="200"/>
      <c r="VVY464" s="200"/>
      <c r="VVZ464" s="200"/>
      <c r="VWB464" s="200"/>
      <c r="VWE464" s="200"/>
      <c r="VWH464" s="200"/>
      <c r="VWK464" s="200"/>
      <c r="VWN464" s="200"/>
      <c r="VWQ464" s="200"/>
      <c r="VWS464" s="200"/>
      <c r="VWU464" s="200"/>
      <c r="VWX464" s="200"/>
      <c r="VXA464" s="200"/>
      <c r="VXD464" s="200"/>
      <c r="VXG464" s="200"/>
      <c r="VXJ464" s="200"/>
      <c r="VXM464" s="200"/>
      <c r="VXP464" s="200"/>
      <c r="VXR464" s="200"/>
      <c r="VXU464" s="200"/>
      <c r="VXX464" s="200"/>
      <c r="VYA464" s="200"/>
      <c r="VYG464" s="200"/>
      <c r="VYJ464" s="200"/>
      <c r="VYL464" s="200"/>
      <c r="VZS464" s="200"/>
      <c r="VZV464" s="200"/>
      <c r="VZY464" s="200"/>
      <c r="WAB464" s="200"/>
      <c r="WAE464" s="200"/>
      <c r="WAF464" s="200"/>
      <c r="WAG464" s="200"/>
      <c r="WAJ464" s="200"/>
      <c r="WAM464" s="200"/>
      <c r="WAP464" s="200"/>
      <c r="WAS464" s="200"/>
      <c r="WAU464" s="200"/>
      <c r="WBI464" s="200"/>
      <c r="WBJ464" s="200"/>
      <c r="WBK464" s="200"/>
      <c r="WBL464" s="200"/>
      <c r="WBM464" s="200"/>
      <c r="WBN464" s="200"/>
      <c r="WBO464" s="200"/>
      <c r="WBP464" s="200"/>
      <c r="WBQ464" s="200"/>
      <c r="WBR464" s="200"/>
      <c r="WBS464" s="200"/>
      <c r="WBT464" s="200"/>
      <c r="WBU464" s="200"/>
      <c r="WBV464" s="200"/>
      <c r="WBW464" s="200"/>
      <c r="WBX464" s="200"/>
      <c r="WBY464" s="200"/>
      <c r="WBZ464" s="200"/>
      <c r="WCA464" s="200"/>
      <c r="WCG464" s="200"/>
      <c r="WCH464" s="200"/>
      <c r="WCI464" s="200"/>
      <c r="WCJ464" s="200"/>
      <c r="WCK464" s="200"/>
      <c r="WCL464" s="200"/>
      <c r="WCM464" s="200"/>
      <c r="WCO464" s="200"/>
      <c r="WCP464" s="200"/>
      <c r="WCQ464" s="200"/>
      <c r="WCR464" s="200"/>
      <c r="WCS464" s="200"/>
      <c r="WCT464" s="200"/>
      <c r="WCU464" s="200"/>
      <c r="WCV464" s="200"/>
      <c r="WCY464" s="200"/>
      <c r="WDB464" s="200"/>
      <c r="WDE464" s="200"/>
      <c r="WDH464" s="200"/>
      <c r="WDK464" s="200"/>
      <c r="WDN464" s="200"/>
      <c r="WDW464" s="200"/>
      <c r="WDZ464" s="200"/>
      <c r="WEC464" s="200"/>
      <c r="WEF464" s="200"/>
      <c r="WEO464" s="200"/>
      <c r="WEU464" s="200"/>
      <c r="WEX464" s="200"/>
      <c r="WFA464" s="200"/>
      <c r="WFD464" s="200"/>
      <c r="WFJ464" s="200"/>
      <c r="WFS464" s="200"/>
      <c r="WFU464" s="200"/>
      <c r="WFV464" s="200"/>
      <c r="WFX464" s="200"/>
      <c r="WGA464" s="200"/>
      <c r="WGD464" s="200"/>
      <c r="WGG464" s="200"/>
      <c r="WGJ464" s="200"/>
      <c r="WGM464" s="200"/>
      <c r="WGO464" s="200"/>
      <c r="WGQ464" s="200"/>
      <c r="WGT464" s="200"/>
      <c r="WGW464" s="200"/>
      <c r="WGZ464" s="200"/>
      <c r="WHC464" s="200"/>
      <c r="WHF464" s="200"/>
      <c r="WHI464" s="200"/>
      <c r="WHL464" s="200"/>
      <c r="WHN464" s="200"/>
      <c r="WHQ464" s="200"/>
      <c r="WHT464" s="200"/>
      <c r="WHW464" s="200"/>
      <c r="WIC464" s="200"/>
      <c r="WIF464" s="200"/>
      <c r="WIH464" s="200"/>
      <c r="WJO464" s="200"/>
      <c r="WJR464" s="200"/>
      <c r="WJU464" s="200"/>
      <c r="WJX464" s="200"/>
      <c r="WKA464" s="200"/>
      <c r="WKB464" s="200"/>
      <c r="WKC464" s="200"/>
      <c r="WKF464" s="200"/>
      <c r="WKI464" s="200"/>
      <c r="WKL464" s="200"/>
      <c r="WKO464" s="200"/>
      <c r="WKQ464" s="200"/>
      <c r="WLE464" s="200"/>
      <c r="WLF464" s="200"/>
      <c r="WLG464" s="200"/>
      <c r="WLH464" s="200"/>
      <c r="WLI464" s="200"/>
      <c r="WLJ464" s="200"/>
      <c r="WLK464" s="200"/>
      <c r="WLL464" s="200"/>
      <c r="WLM464" s="200"/>
      <c r="WLN464" s="200"/>
      <c r="WLO464" s="200"/>
      <c r="WLP464" s="200"/>
      <c r="WLQ464" s="200"/>
      <c r="WLR464" s="200"/>
      <c r="WLS464" s="200"/>
      <c r="WLT464" s="200"/>
      <c r="WLU464" s="200"/>
      <c r="WLV464" s="200"/>
      <c r="WLW464" s="200"/>
      <c r="WMC464" s="200"/>
      <c r="WMD464" s="200"/>
      <c r="WME464" s="200"/>
      <c r="WMF464" s="200"/>
      <c r="WMG464" s="200"/>
      <c r="WMH464" s="200"/>
      <c r="WMI464" s="200"/>
      <c r="WMK464" s="200"/>
      <c r="WML464" s="200"/>
      <c r="WMM464" s="200"/>
      <c r="WMN464" s="200"/>
      <c r="WMO464" s="200"/>
      <c r="WMP464" s="200"/>
      <c r="WMQ464" s="200"/>
      <c r="WMR464" s="200"/>
      <c r="WMU464" s="200"/>
      <c r="WMX464" s="200"/>
      <c r="WNA464" s="200"/>
      <c r="WND464" s="200"/>
      <c r="WNG464" s="200"/>
      <c r="WNJ464" s="200"/>
      <c r="WNS464" s="200"/>
      <c r="WNV464" s="200"/>
      <c r="WNY464" s="200"/>
      <c r="WOB464" s="200"/>
      <c r="WOK464" s="200"/>
      <c r="WOQ464" s="200"/>
      <c r="WOT464" s="200"/>
      <c r="WOW464" s="200"/>
      <c r="WOZ464" s="200"/>
      <c r="WPF464" s="200"/>
      <c r="WPO464" s="200"/>
      <c r="WPQ464" s="200"/>
      <c r="WPR464" s="200"/>
      <c r="WPT464" s="200"/>
      <c r="WPW464" s="200"/>
      <c r="WPZ464" s="200"/>
      <c r="WQC464" s="200"/>
      <c r="WQF464" s="200"/>
      <c r="WQI464" s="200"/>
      <c r="WQK464" s="200"/>
      <c r="WQM464" s="200"/>
      <c r="WQP464" s="200"/>
      <c r="WQS464" s="200"/>
      <c r="WQV464" s="200"/>
      <c r="WQY464" s="200"/>
      <c r="WRB464" s="200"/>
      <c r="WRE464" s="200"/>
      <c r="WRH464" s="200"/>
      <c r="WRJ464" s="200"/>
      <c r="WRM464" s="200"/>
      <c r="WRP464" s="200"/>
      <c r="WRS464" s="200"/>
      <c r="WRY464" s="200"/>
      <c r="WSB464" s="200"/>
      <c r="WSD464" s="200"/>
      <c r="WTK464" s="200"/>
      <c r="WTN464" s="200"/>
      <c r="WTQ464" s="200"/>
      <c r="WTT464" s="200"/>
      <c r="WTW464" s="200"/>
      <c r="WTX464" s="200"/>
      <c r="WTY464" s="200"/>
      <c r="WUB464" s="200"/>
      <c r="WUE464" s="200"/>
      <c r="WUH464" s="200"/>
      <c r="WUK464" s="200"/>
      <c r="WUM464" s="200"/>
    </row>
    <row r="465" spans="1:5" ht="18" hidden="1" x14ac:dyDescent="0.3">
      <c r="A465" s="16" t="s">
        <v>130</v>
      </c>
      <c r="B465" s="53" t="s">
        <v>349</v>
      </c>
      <c r="C465" s="7"/>
      <c r="D465" s="91"/>
      <c r="E465" s="92"/>
    </row>
    <row r="466" spans="1:5" ht="18" hidden="1" x14ac:dyDescent="0.3">
      <c r="A466" s="12" t="s">
        <v>131</v>
      </c>
      <c r="B466" s="53" t="s">
        <v>346</v>
      </c>
      <c r="C466" s="7"/>
      <c r="D466" s="91"/>
      <c r="E466" s="92"/>
    </row>
    <row r="467" spans="1:5" ht="18" hidden="1" x14ac:dyDescent="0.3">
      <c r="A467" s="12" t="s">
        <v>132</v>
      </c>
      <c r="B467" s="53" t="s">
        <v>349</v>
      </c>
      <c r="C467" s="7"/>
      <c r="D467" s="91"/>
      <c r="E467" s="92"/>
    </row>
    <row r="468" spans="1:5" ht="18" hidden="1" x14ac:dyDescent="0.3">
      <c r="A468" s="9" t="s">
        <v>133</v>
      </c>
      <c r="B468" s="53" t="s">
        <v>346</v>
      </c>
      <c r="C468" s="7"/>
      <c r="D468" s="91"/>
      <c r="E468" s="92"/>
    </row>
    <row r="469" spans="1:5" ht="18" hidden="1" x14ac:dyDescent="0.3">
      <c r="A469" s="9" t="s">
        <v>134</v>
      </c>
      <c r="B469" s="53" t="s">
        <v>346</v>
      </c>
      <c r="C469" s="7"/>
      <c r="D469" s="91"/>
      <c r="E469" s="92"/>
    </row>
    <row r="470" spans="1:5" ht="18" hidden="1" x14ac:dyDescent="0.3">
      <c r="A470" s="9" t="s">
        <v>135</v>
      </c>
      <c r="B470" s="53" t="s">
        <v>346</v>
      </c>
      <c r="C470" s="15"/>
      <c r="D470" s="91"/>
      <c r="E470" s="92"/>
    </row>
    <row r="471" spans="1:5" ht="18" hidden="1" x14ac:dyDescent="0.3">
      <c r="A471" s="9" t="s">
        <v>136</v>
      </c>
      <c r="B471" s="53" t="s">
        <v>350</v>
      </c>
      <c r="C471" s="15"/>
      <c r="D471" s="91"/>
      <c r="E471" s="92"/>
    </row>
    <row r="472" spans="1:5" ht="18" hidden="1" x14ac:dyDescent="0.3">
      <c r="A472" s="9" t="s">
        <v>137</v>
      </c>
      <c r="B472" s="53"/>
      <c r="C472" s="7"/>
      <c r="D472" s="91"/>
      <c r="E472" s="92"/>
    </row>
    <row r="473" spans="1:5" ht="18" hidden="1" x14ac:dyDescent="0.3">
      <c r="A473" s="9" t="s">
        <v>138</v>
      </c>
      <c r="B473" s="53" t="s">
        <v>346</v>
      </c>
      <c r="C473" s="15"/>
      <c r="D473" s="91"/>
      <c r="E473" s="92"/>
    </row>
    <row r="474" spans="1:5" ht="18" hidden="1" x14ac:dyDescent="0.3">
      <c r="A474" s="9" t="s">
        <v>139</v>
      </c>
      <c r="B474" s="53" t="s">
        <v>350</v>
      </c>
      <c r="C474" s="15"/>
      <c r="D474" s="91"/>
      <c r="E474" s="92"/>
    </row>
    <row r="475" spans="1:5" ht="18" hidden="1" x14ac:dyDescent="0.3">
      <c r="A475" s="9" t="s">
        <v>140</v>
      </c>
      <c r="B475" s="53" t="s">
        <v>346</v>
      </c>
      <c r="C475" s="15"/>
      <c r="D475" s="91"/>
      <c r="E475" s="92"/>
    </row>
    <row r="476" spans="1:5" ht="18" hidden="1" x14ac:dyDescent="0.3">
      <c r="A476" s="9" t="s">
        <v>141</v>
      </c>
      <c r="B476" s="53" t="s">
        <v>350</v>
      </c>
      <c r="C476" s="15"/>
      <c r="D476" s="91"/>
      <c r="E476" s="92"/>
    </row>
    <row r="477" spans="1:5" ht="18" hidden="1" x14ac:dyDescent="0.3">
      <c r="A477" s="9" t="s">
        <v>142</v>
      </c>
      <c r="B477" s="53" t="s">
        <v>346</v>
      </c>
      <c r="C477" s="15"/>
      <c r="D477" s="91"/>
      <c r="E477" s="92"/>
    </row>
    <row r="478" spans="1:5" ht="18" hidden="1" x14ac:dyDescent="0.3">
      <c r="A478" s="9" t="s">
        <v>143</v>
      </c>
      <c r="B478" s="53" t="s">
        <v>346</v>
      </c>
      <c r="C478" s="15"/>
      <c r="D478" s="91"/>
      <c r="E478" s="92"/>
    </row>
    <row r="479" spans="1:5" ht="18" hidden="1" x14ac:dyDescent="0.3">
      <c r="A479" s="9" t="s">
        <v>144</v>
      </c>
      <c r="B479" s="53" t="s">
        <v>346</v>
      </c>
      <c r="C479" s="15"/>
      <c r="D479" s="91"/>
      <c r="E479" s="92"/>
    </row>
    <row r="480" spans="1:5" ht="18" hidden="1" x14ac:dyDescent="0.3">
      <c r="A480" s="9" t="s">
        <v>145</v>
      </c>
      <c r="B480" s="53" t="s">
        <v>350</v>
      </c>
      <c r="C480" s="15"/>
      <c r="D480" s="91"/>
      <c r="E480" s="92"/>
    </row>
    <row r="481" spans="1:16107" ht="18" hidden="1" x14ac:dyDescent="0.3">
      <c r="A481" s="9" t="s">
        <v>146</v>
      </c>
      <c r="B481" s="53" t="s">
        <v>346</v>
      </c>
      <c r="C481" s="7"/>
      <c r="D481" s="91"/>
      <c r="E481" s="92"/>
    </row>
    <row r="482" spans="1:16107" ht="18" hidden="1" x14ac:dyDescent="0.3">
      <c r="A482" s="9" t="s">
        <v>147</v>
      </c>
      <c r="B482" s="53" t="s">
        <v>346</v>
      </c>
      <c r="C482" s="7"/>
      <c r="D482" s="91"/>
      <c r="E482" s="92"/>
    </row>
    <row r="483" spans="1:16107" ht="18" hidden="1" x14ac:dyDescent="0.3">
      <c r="A483" s="9" t="s">
        <v>148</v>
      </c>
      <c r="B483" s="53" t="s">
        <v>346</v>
      </c>
      <c r="C483" s="7"/>
      <c r="D483" s="91"/>
      <c r="E483" s="92"/>
    </row>
    <row r="484" spans="1:16107" ht="18" hidden="1" x14ac:dyDescent="0.3">
      <c r="A484" s="9" t="s">
        <v>149</v>
      </c>
      <c r="B484" s="53" t="s">
        <v>349</v>
      </c>
      <c r="C484" s="7"/>
      <c r="D484" s="91"/>
      <c r="E484" s="92"/>
    </row>
    <row r="485" spans="1:16107" ht="18" hidden="1" x14ac:dyDescent="0.3">
      <c r="A485" s="9" t="s">
        <v>150</v>
      </c>
      <c r="B485" s="53" t="s">
        <v>349</v>
      </c>
      <c r="C485" s="7"/>
      <c r="D485" s="91"/>
      <c r="E485" s="92"/>
    </row>
    <row r="486" spans="1:16107" ht="18" hidden="1" x14ac:dyDescent="0.3">
      <c r="A486" s="16" t="s">
        <v>151</v>
      </c>
      <c r="B486" s="53" t="s">
        <v>349</v>
      </c>
      <c r="C486" s="7"/>
      <c r="D486" s="91"/>
      <c r="E486" s="92"/>
    </row>
    <row r="487" spans="1:16107" ht="18" hidden="1" x14ac:dyDescent="0.3">
      <c r="A487" s="9" t="s">
        <v>152</v>
      </c>
      <c r="B487" s="53" t="s">
        <v>346</v>
      </c>
      <c r="C487" s="7"/>
      <c r="D487" s="91"/>
      <c r="E487" s="92"/>
    </row>
    <row r="488" spans="1:16107" ht="18" hidden="1" x14ac:dyDescent="0.3">
      <c r="A488" s="9" t="s">
        <v>153</v>
      </c>
      <c r="B488" s="53" t="s">
        <v>346</v>
      </c>
      <c r="C488" s="7"/>
      <c r="D488" s="91"/>
      <c r="E488" s="92"/>
    </row>
    <row r="489" spans="1:16107" ht="20.399999999999999" customHeight="1" x14ac:dyDescent="0.3">
      <c r="A489" s="9" t="s">
        <v>154</v>
      </c>
      <c r="B489" s="199" t="s">
        <v>349</v>
      </c>
      <c r="C489" s="7">
        <v>33</v>
      </c>
      <c r="D489" s="91">
        <v>8000</v>
      </c>
      <c r="E489" s="106">
        <f>+D489*C489</f>
        <v>264000</v>
      </c>
      <c r="F489" s="200"/>
      <c r="G489" s="200"/>
      <c r="H489" s="200"/>
      <c r="I489" s="200"/>
      <c r="J489" s="200"/>
      <c r="K489" s="200"/>
      <c r="Q489" s="200"/>
      <c r="R489" s="200"/>
      <c r="S489" s="200"/>
      <c r="T489" s="200"/>
      <c r="U489" s="200"/>
      <c r="V489" s="200"/>
      <c r="W489" s="200"/>
      <c r="Y489" s="200"/>
      <c r="Z489" s="200"/>
      <c r="AA489" s="200"/>
      <c r="AB489" s="200"/>
      <c r="AC489" s="200"/>
      <c r="AD489" s="200"/>
      <c r="AE489" s="200"/>
      <c r="AF489" s="200"/>
      <c r="AI489" s="200"/>
      <c r="AL489" s="200"/>
      <c r="AO489" s="200"/>
      <c r="AR489" s="200"/>
      <c r="AU489" s="200"/>
      <c r="AX489" s="200"/>
      <c r="BG489" s="200"/>
      <c r="BJ489" s="200"/>
      <c r="BM489" s="200"/>
      <c r="BP489" s="200"/>
      <c r="BY489" s="200"/>
      <c r="CE489" s="200"/>
      <c r="CH489" s="200"/>
      <c r="CK489" s="200"/>
      <c r="CN489" s="200"/>
      <c r="CT489" s="200"/>
      <c r="DC489" s="200"/>
      <c r="DE489" s="200"/>
      <c r="DF489" s="200"/>
      <c r="DH489" s="200"/>
      <c r="DK489" s="200"/>
      <c r="DN489" s="200"/>
      <c r="DQ489" s="200"/>
      <c r="DT489" s="200"/>
      <c r="DW489" s="200"/>
      <c r="DY489" s="200"/>
      <c r="EA489" s="200"/>
      <c r="ED489" s="200"/>
      <c r="EG489" s="200"/>
      <c r="EJ489" s="200"/>
      <c r="EM489" s="200"/>
      <c r="EP489" s="200"/>
      <c r="ES489" s="200"/>
      <c r="EV489" s="200"/>
      <c r="EX489" s="200"/>
      <c r="FA489" s="200"/>
      <c r="FD489" s="200"/>
      <c r="FG489" s="200"/>
      <c r="FM489" s="200"/>
      <c r="FP489" s="200"/>
      <c r="FR489" s="200"/>
      <c r="GY489" s="200"/>
      <c r="HB489" s="200"/>
      <c r="HE489" s="200"/>
      <c r="HH489" s="200"/>
      <c r="HK489" s="200"/>
      <c r="HL489" s="200"/>
      <c r="HM489" s="200"/>
      <c r="HP489" s="200"/>
      <c r="HS489" s="200"/>
      <c r="HV489" s="200"/>
      <c r="HY489" s="200"/>
      <c r="IA489" s="200"/>
      <c r="IO489" s="200"/>
      <c r="IP489" s="200"/>
      <c r="IQ489" s="200"/>
      <c r="IR489" s="200"/>
      <c r="IS489" s="200"/>
      <c r="IT489" s="200"/>
      <c r="IU489" s="200"/>
      <c r="IV489" s="200"/>
      <c r="IW489" s="200"/>
      <c r="IX489" s="200"/>
      <c r="IY489" s="200"/>
      <c r="IZ489" s="200"/>
      <c r="JA489" s="200"/>
      <c r="JB489" s="200"/>
      <c r="JC489" s="200"/>
      <c r="JD489" s="200"/>
      <c r="JE489" s="200"/>
      <c r="JF489" s="200"/>
      <c r="JG489" s="200"/>
      <c r="JM489" s="200"/>
      <c r="JN489" s="200"/>
      <c r="JO489" s="200"/>
      <c r="JP489" s="200"/>
      <c r="JQ489" s="200"/>
      <c r="JR489" s="200"/>
      <c r="JS489" s="200"/>
      <c r="JU489" s="200"/>
      <c r="JV489" s="200"/>
      <c r="JW489" s="200"/>
      <c r="JX489" s="200"/>
      <c r="JY489" s="200"/>
      <c r="JZ489" s="200"/>
      <c r="KA489" s="200"/>
      <c r="KB489" s="200"/>
      <c r="KE489" s="200"/>
      <c r="KH489" s="200"/>
      <c r="KK489" s="200"/>
      <c r="KN489" s="200"/>
      <c r="KQ489" s="200"/>
      <c r="KT489" s="200"/>
      <c r="LC489" s="200"/>
      <c r="LF489" s="200"/>
      <c r="LI489" s="200"/>
      <c r="LL489" s="200"/>
      <c r="LU489" s="200"/>
      <c r="MA489" s="200"/>
      <c r="MD489" s="200"/>
      <c r="MG489" s="200"/>
      <c r="MJ489" s="200"/>
      <c r="MP489" s="200"/>
      <c r="MY489" s="200"/>
      <c r="NA489" s="200"/>
      <c r="NB489" s="200"/>
      <c r="ND489" s="200"/>
      <c r="NG489" s="200"/>
      <c r="NJ489" s="200"/>
      <c r="NM489" s="200"/>
      <c r="NP489" s="200"/>
      <c r="NS489" s="200"/>
      <c r="NU489" s="200"/>
      <c r="NW489" s="200"/>
      <c r="NZ489" s="200"/>
      <c r="OC489" s="200"/>
      <c r="OF489" s="200"/>
      <c r="OI489" s="200"/>
      <c r="OL489" s="200"/>
      <c r="OO489" s="200"/>
      <c r="OR489" s="200"/>
      <c r="OT489" s="200"/>
      <c r="OW489" s="200"/>
      <c r="OZ489" s="200"/>
      <c r="PC489" s="200"/>
      <c r="PI489" s="200"/>
      <c r="PL489" s="200"/>
      <c r="PN489" s="200"/>
      <c r="QU489" s="200"/>
      <c r="QX489" s="200"/>
      <c r="RA489" s="200"/>
      <c r="RD489" s="200"/>
      <c r="RG489" s="200"/>
      <c r="RH489" s="200"/>
      <c r="RI489" s="200"/>
      <c r="RL489" s="200"/>
      <c r="RO489" s="200"/>
      <c r="RR489" s="200"/>
      <c r="RU489" s="200"/>
      <c r="RW489" s="200"/>
      <c r="SK489" s="200"/>
      <c r="SL489" s="200"/>
      <c r="SM489" s="200"/>
      <c r="SN489" s="200"/>
      <c r="SO489" s="200"/>
      <c r="SP489" s="200"/>
      <c r="SQ489" s="200"/>
      <c r="SR489" s="200"/>
      <c r="SS489" s="200"/>
      <c r="ST489" s="200"/>
      <c r="SU489" s="200"/>
      <c r="SV489" s="200"/>
      <c r="SW489" s="200"/>
      <c r="SX489" s="200"/>
      <c r="SY489" s="200"/>
      <c r="SZ489" s="200"/>
      <c r="TA489" s="200"/>
      <c r="TB489" s="200"/>
      <c r="TC489" s="200"/>
      <c r="TI489" s="200"/>
      <c r="TJ489" s="200"/>
      <c r="TK489" s="200"/>
      <c r="TL489" s="200"/>
      <c r="TM489" s="200"/>
      <c r="TN489" s="200"/>
      <c r="TO489" s="200"/>
      <c r="TQ489" s="200"/>
      <c r="TR489" s="200"/>
      <c r="TS489" s="200"/>
      <c r="TT489" s="200"/>
      <c r="TU489" s="200"/>
      <c r="TV489" s="200"/>
      <c r="TW489" s="200"/>
      <c r="TX489" s="200"/>
      <c r="UA489" s="200"/>
      <c r="UD489" s="200"/>
      <c r="UG489" s="200"/>
      <c r="UJ489" s="200"/>
      <c r="UM489" s="200"/>
      <c r="UP489" s="200"/>
      <c r="UY489" s="200"/>
      <c r="VB489" s="200"/>
      <c r="VE489" s="200"/>
      <c r="VH489" s="200"/>
      <c r="VQ489" s="200"/>
      <c r="VW489" s="200"/>
      <c r="VZ489" s="200"/>
      <c r="WC489" s="200"/>
      <c r="WF489" s="200"/>
      <c r="WL489" s="200"/>
      <c r="WU489" s="200"/>
      <c r="WW489" s="200"/>
      <c r="WX489" s="200"/>
      <c r="WZ489" s="200"/>
      <c r="XC489" s="200"/>
      <c r="XF489" s="200"/>
      <c r="XI489" s="200"/>
      <c r="XL489" s="200"/>
      <c r="XO489" s="200"/>
      <c r="XQ489" s="200"/>
      <c r="XS489" s="200"/>
      <c r="XV489" s="200"/>
      <c r="XY489" s="200"/>
      <c r="YB489" s="200"/>
      <c r="YE489" s="200"/>
      <c r="YH489" s="200"/>
      <c r="YK489" s="200"/>
      <c r="YN489" s="200"/>
      <c r="YP489" s="200"/>
      <c r="YS489" s="200"/>
      <c r="YV489" s="200"/>
      <c r="YY489" s="200"/>
      <c r="ZE489" s="200"/>
      <c r="ZH489" s="200"/>
      <c r="ZJ489" s="200"/>
      <c r="AAQ489" s="200"/>
      <c r="AAT489" s="200"/>
      <c r="AAW489" s="200"/>
      <c r="AAZ489" s="200"/>
      <c r="ABC489" s="200"/>
      <c r="ABD489" s="200"/>
      <c r="ABE489" s="200"/>
      <c r="ABH489" s="200"/>
      <c r="ABK489" s="200"/>
      <c r="ABN489" s="200"/>
      <c r="ABQ489" s="200"/>
      <c r="ABS489" s="200"/>
      <c r="ACG489" s="200"/>
      <c r="ACH489" s="200"/>
      <c r="ACI489" s="200"/>
      <c r="ACJ489" s="200"/>
      <c r="ACK489" s="200"/>
      <c r="ACL489" s="200"/>
      <c r="ACM489" s="200"/>
      <c r="ACN489" s="200"/>
      <c r="ACO489" s="200"/>
      <c r="ACP489" s="200"/>
      <c r="ACQ489" s="200"/>
      <c r="ACR489" s="200"/>
      <c r="ACS489" s="200"/>
      <c r="ACT489" s="200"/>
      <c r="ACU489" s="200"/>
      <c r="ACV489" s="200"/>
      <c r="ACW489" s="200"/>
      <c r="ACX489" s="200"/>
      <c r="ACY489" s="200"/>
      <c r="ADE489" s="200"/>
      <c r="ADF489" s="200"/>
      <c r="ADG489" s="200"/>
      <c r="ADH489" s="200"/>
      <c r="ADI489" s="200"/>
      <c r="ADJ489" s="200"/>
      <c r="ADK489" s="200"/>
      <c r="ADM489" s="200"/>
      <c r="ADN489" s="200"/>
      <c r="ADO489" s="200"/>
      <c r="ADP489" s="200"/>
      <c r="ADQ489" s="200"/>
      <c r="ADR489" s="200"/>
      <c r="ADS489" s="200"/>
      <c r="ADT489" s="200"/>
      <c r="ADW489" s="200"/>
      <c r="ADZ489" s="200"/>
      <c r="AEC489" s="200"/>
      <c r="AEF489" s="200"/>
      <c r="AEI489" s="200"/>
      <c r="AEL489" s="200"/>
      <c r="AEU489" s="200"/>
      <c r="AEX489" s="200"/>
      <c r="AFA489" s="200"/>
      <c r="AFD489" s="200"/>
      <c r="AFM489" s="200"/>
      <c r="AFS489" s="200"/>
      <c r="AFV489" s="200"/>
      <c r="AFY489" s="200"/>
      <c r="AGB489" s="200"/>
      <c r="AGH489" s="200"/>
      <c r="AGQ489" s="200"/>
      <c r="AGS489" s="200"/>
      <c r="AGT489" s="200"/>
      <c r="AGV489" s="200"/>
      <c r="AGY489" s="200"/>
      <c r="AHB489" s="200"/>
      <c r="AHE489" s="200"/>
      <c r="AHH489" s="200"/>
      <c r="AHK489" s="200"/>
      <c r="AHM489" s="200"/>
      <c r="AHO489" s="200"/>
      <c r="AHR489" s="200"/>
      <c r="AHU489" s="200"/>
      <c r="AHX489" s="200"/>
      <c r="AIA489" s="200"/>
      <c r="AID489" s="200"/>
      <c r="AIG489" s="200"/>
      <c r="AIJ489" s="200"/>
      <c r="AIL489" s="200"/>
      <c r="AIO489" s="200"/>
      <c r="AIR489" s="200"/>
      <c r="AIU489" s="200"/>
      <c r="AJA489" s="200"/>
      <c r="AJD489" s="200"/>
      <c r="AJF489" s="200"/>
      <c r="AKM489" s="200"/>
      <c r="AKP489" s="200"/>
      <c r="AKS489" s="200"/>
      <c r="AKV489" s="200"/>
      <c r="AKY489" s="200"/>
      <c r="AKZ489" s="200"/>
      <c r="ALA489" s="200"/>
      <c r="ALD489" s="200"/>
      <c r="ALG489" s="200"/>
      <c r="ALJ489" s="200"/>
      <c r="ALM489" s="200"/>
      <c r="ALO489" s="200"/>
      <c r="AMC489" s="200"/>
      <c r="AMD489" s="200"/>
      <c r="AME489" s="200"/>
      <c r="AMF489" s="200"/>
      <c r="AMG489" s="200"/>
      <c r="AMH489" s="200"/>
      <c r="AMI489" s="200"/>
      <c r="AMJ489" s="200"/>
      <c r="AMK489" s="200"/>
      <c r="AML489" s="200"/>
      <c r="AMM489" s="200"/>
      <c r="AMN489" s="200"/>
      <c r="AMO489" s="200"/>
      <c r="AMP489" s="200"/>
      <c r="AMQ489" s="200"/>
      <c r="AMR489" s="200"/>
      <c r="AMS489" s="200"/>
      <c r="AMT489" s="200"/>
      <c r="AMU489" s="200"/>
      <c r="ANA489" s="200"/>
      <c r="ANB489" s="200"/>
      <c r="ANC489" s="200"/>
      <c r="AND489" s="200"/>
      <c r="ANE489" s="200"/>
      <c r="ANF489" s="200"/>
      <c r="ANG489" s="200"/>
      <c r="ANI489" s="200"/>
      <c r="ANJ489" s="200"/>
      <c r="ANK489" s="200"/>
      <c r="ANL489" s="200"/>
      <c r="ANM489" s="200"/>
      <c r="ANN489" s="200"/>
      <c r="ANO489" s="200"/>
      <c r="ANP489" s="200"/>
      <c r="ANS489" s="200"/>
      <c r="ANV489" s="200"/>
      <c r="ANY489" s="200"/>
      <c r="AOB489" s="200"/>
      <c r="AOE489" s="200"/>
      <c r="AOH489" s="200"/>
      <c r="AOQ489" s="200"/>
      <c r="AOT489" s="200"/>
      <c r="AOW489" s="200"/>
      <c r="AOZ489" s="200"/>
      <c r="API489" s="200"/>
      <c r="APO489" s="200"/>
      <c r="APR489" s="200"/>
      <c r="APU489" s="200"/>
      <c r="APX489" s="200"/>
      <c r="AQD489" s="200"/>
      <c r="AQM489" s="200"/>
      <c r="AQO489" s="200"/>
      <c r="AQP489" s="200"/>
      <c r="AQR489" s="200"/>
      <c r="AQU489" s="200"/>
      <c r="AQX489" s="200"/>
      <c r="ARA489" s="200"/>
      <c r="ARD489" s="200"/>
      <c r="ARG489" s="200"/>
      <c r="ARI489" s="200"/>
      <c r="ARK489" s="200"/>
      <c r="ARN489" s="200"/>
      <c r="ARQ489" s="200"/>
      <c r="ART489" s="200"/>
      <c r="ARW489" s="200"/>
      <c r="ARZ489" s="200"/>
      <c r="ASC489" s="200"/>
      <c r="ASF489" s="200"/>
      <c r="ASH489" s="200"/>
      <c r="ASK489" s="200"/>
      <c r="ASN489" s="200"/>
      <c r="ASQ489" s="200"/>
      <c r="ASW489" s="200"/>
      <c r="ASZ489" s="200"/>
      <c r="ATB489" s="200"/>
      <c r="AUI489" s="200"/>
      <c r="AUL489" s="200"/>
      <c r="AUO489" s="200"/>
      <c r="AUR489" s="200"/>
      <c r="AUU489" s="200"/>
      <c r="AUV489" s="200"/>
      <c r="AUW489" s="200"/>
      <c r="AUZ489" s="200"/>
      <c r="AVC489" s="200"/>
      <c r="AVF489" s="200"/>
      <c r="AVI489" s="200"/>
      <c r="AVK489" s="200"/>
      <c r="AVY489" s="200"/>
      <c r="AVZ489" s="200"/>
      <c r="AWA489" s="200"/>
      <c r="AWB489" s="200"/>
      <c r="AWC489" s="200"/>
      <c r="AWD489" s="200"/>
      <c r="AWE489" s="200"/>
      <c r="AWF489" s="200"/>
      <c r="AWG489" s="200"/>
      <c r="AWH489" s="200"/>
      <c r="AWI489" s="200"/>
      <c r="AWJ489" s="200"/>
      <c r="AWK489" s="200"/>
      <c r="AWL489" s="200"/>
      <c r="AWM489" s="200"/>
      <c r="AWN489" s="200"/>
      <c r="AWO489" s="200"/>
      <c r="AWP489" s="200"/>
      <c r="AWQ489" s="200"/>
      <c r="AWW489" s="200"/>
      <c r="AWX489" s="200"/>
      <c r="AWY489" s="200"/>
      <c r="AWZ489" s="200"/>
      <c r="AXA489" s="200"/>
      <c r="AXB489" s="200"/>
      <c r="AXC489" s="200"/>
      <c r="AXE489" s="200"/>
      <c r="AXF489" s="200"/>
      <c r="AXG489" s="200"/>
      <c r="AXH489" s="200"/>
      <c r="AXI489" s="200"/>
      <c r="AXJ489" s="200"/>
      <c r="AXK489" s="200"/>
      <c r="AXL489" s="200"/>
      <c r="AXO489" s="200"/>
      <c r="AXR489" s="200"/>
      <c r="AXU489" s="200"/>
      <c r="AXX489" s="200"/>
      <c r="AYA489" s="200"/>
      <c r="AYD489" s="200"/>
      <c r="AYM489" s="200"/>
      <c r="AYP489" s="200"/>
      <c r="AYS489" s="200"/>
      <c r="AYV489" s="200"/>
      <c r="AZE489" s="200"/>
      <c r="AZK489" s="200"/>
      <c r="AZN489" s="200"/>
      <c r="AZQ489" s="200"/>
      <c r="AZT489" s="200"/>
      <c r="AZZ489" s="200"/>
      <c r="BAI489" s="200"/>
      <c r="BAK489" s="200"/>
      <c r="BAL489" s="200"/>
      <c r="BAN489" s="200"/>
      <c r="BAQ489" s="200"/>
      <c r="BAT489" s="200"/>
      <c r="BAW489" s="200"/>
      <c r="BAZ489" s="200"/>
      <c r="BBC489" s="200"/>
      <c r="BBE489" s="200"/>
      <c r="BBG489" s="200"/>
      <c r="BBJ489" s="200"/>
      <c r="BBM489" s="200"/>
      <c r="BBP489" s="200"/>
      <c r="BBS489" s="200"/>
      <c r="BBV489" s="200"/>
      <c r="BBY489" s="200"/>
      <c r="BCB489" s="200"/>
      <c r="BCD489" s="200"/>
      <c r="BCG489" s="200"/>
      <c r="BCJ489" s="200"/>
      <c r="BCM489" s="200"/>
      <c r="BCS489" s="200"/>
      <c r="BCV489" s="200"/>
      <c r="BCX489" s="200"/>
      <c r="BEE489" s="200"/>
      <c r="BEH489" s="200"/>
      <c r="BEK489" s="200"/>
      <c r="BEN489" s="200"/>
      <c r="BEQ489" s="200"/>
      <c r="BER489" s="200"/>
      <c r="BES489" s="200"/>
      <c r="BEV489" s="200"/>
      <c r="BEY489" s="200"/>
      <c r="BFB489" s="200"/>
      <c r="BFE489" s="200"/>
      <c r="BFG489" s="200"/>
      <c r="BFU489" s="200"/>
      <c r="BFV489" s="200"/>
      <c r="BFW489" s="200"/>
      <c r="BFX489" s="200"/>
      <c r="BFY489" s="200"/>
      <c r="BFZ489" s="200"/>
      <c r="BGA489" s="200"/>
      <c r="BGB489" s="200"/>
      <c r="BGC489" s="200"/>
      <c r="BGD489" s="200"/>
      <c r="BGE489" s="200"/>
      <c r="BGF489" s="200"/>
      <c r="BGG489" s="200"/>
      <c r="BGH489" s="200"/>
      <c r="BGI489" s="200"/>
      <c r="BGJ489" s="200"/>
      <c r="BGK489" s="200"/>
      <c r="BGL489" s="200"/>
      <c r="BGM489" s="200"/>
      <c r="BGS489" s="200"/>
      <c r="BGT489" s="200"/>
      <c r="BGU489" s="200"/>
      <c r="BGV489" s="200"/>
      <c r="BGW489" s="200"/>
      <c r="BGX489" s="200"/>
      <c r="BGY489" s="200"/>
      <c r="BHA489" s="200"/>
      <c r="BHB489" s="200"/>
      <c r="BHC489" s="200"/>
      <c r="BHD489" s="200"/>
      <c r="BHE489" s="200"/>
      <c r="BHF489" s="200"/>
      <c r="BHG489" s="200"/>
      <c r="BHH489" s="200"/>
      <c r="BHK489" s="200"/>
      <c r="BHN489" s="200"/>
      <c r="BHQ489" s="200"/>
      <c r="BHT489" s="200"/>
      <c r="BHW489" s="200"/>
      <c r="BHZ489" s="200"/>
      <c r="BII489" s="200"/>
      <c r="BIL489" s="200"/>
      <c r="BIO489" s="200"/>
      <c r="BIR489" s="200"/>
      <c r="BJA489" s="200"/>
      <c r="BJG489" s="200"/>
      <c r="BJJ489" s="200"/>
      <c r="BJM489" s="200"/>
      <c r="BJP489" s="200"/>
      <c r="BJV489" s="200"/>
      <c r="BKE489" s="200"/>
      <c r="BKG489" s="200"/>
      <c r="BKH489" s="200"/>
      <c r="BKJ489" s="200"/>
      <c r="BKM489" s="200"/>
      <c r="BKP489" s="200"/>
      <c r="BKS489" s="200"/>
      <c r="BKV489" s="200"/>
      <c r="BKY489" s="200"/>
      <c r="BLA489" s="200"/>
      <c r="BLC489" s="200"/>
      <c r="BLF489" s="200"/>
      <c r="BLI489" s="200"/>
      <c r="BLL489" s="200"/>
      <c r="BLO489" s="200"/>
      <c r="BLR489" s="200"/>
      <c r="BLU489" s="200"/>
      <c r="BLX489" s="200"/>
      <c r="BLZ489" s="200"/>
      <c r="BMC489" s="200"/>
      <c r="BMF489" s="200"/>
      <c r="BMI489" s="200"/>
      <c r="BMO489" s="200"/>
      <c r="BMR489" s="200"/>
      <c r="BMT489" s="200"/>
      <c r="BOA489" s="200"/>
      <c r="BOD489" s="200"/>
      <c r="BOG489" s="200"/>
      <c r="BOJ489" s="200"/>
      <c r="BOM489" s="200"/>
      <c r="BON489" s="200"/>
      <c r="BOO489" s="200"/>
      <c r="BOR489" s="200"/>
      <c r="BOU489" s="200"/>
      <c r="BOX489" s="200"/>
      <c r="BPA489" s="200"/>
      <c r="BPC489" s="200"/>
      <c r="BPQ489" s="200"/>
      <c r="BPR489" s="200"/>
      <c r="BPS489" s="200"/>
      <c r="BPT489" s="200"/>
      <c r="BPU489" s="200"/>
      <c r="BPV489" s="200"/>
      <c r="BPW489" s="200"/>
      <c r="BPX489" s="200"/>
      <c r="BPY489" s="200"/>
      <c r="BPZ489" s="200"/>
      <c r="BQA489" s="200"/>
      <c r="BQB489" s="200"/>
      <c r="BQC489" s="200"/>
      <c r="BQD489" s="200"/>
      <c r="BQE489" s="200"/>
      <c r="BQF489" s="200"/>
      <c r="BQG489" s="200"/>
      <c r="BQH489" s="200"/>
      <c r="BQI489" s="200"/>
      <c r="BQO489" s="200"/>
      <c r="BQP489" s="200"/>
      <c r="BQQ489" s="200"/>
      <c r="BQR489" s="200"/>
      <c r="BQS489" s="200"/>
      <c r="BQT489" s="200"/>
      <c r="BQU489" s="200"/>
      <c r="BQW489" s="200"/>
      <c r="BQX489" s="200"/>
      <c r="BQY489" s="200"/>
      <c r="BQZ489" s="200"/>
      <c r="BRA489" s="200"/>
      <c r="BRB489" s="200"/>
      <c r="BRC489" s="200"/>
      <c r="BRD489" s="200"/>
      <c r="BRG489" s="200"/>
      <c r="BRJ489" s="200"/>
      <c r="BRM489" s="200"/>
      <c r="BRP489" s="200"/>
      <c r="BRS489" s="200"/>
      <c r="BRV489" s="200"/>
      <c r="BSE489" s="200"/>
      <c r="BSH489" s="200"/>
      <c r="BSK489" s="200"/>
      <c r="BSN489" s="200"/>
      <c r="BSW489" s="200"/>
      <c r="BTC489" s="200"/>
      <c r="BTF489" s="200"/>
      <c r="BTI489" s="200"/>
      <c r="BTL489" s="200"/>
      <c r="BTR489" s="200"/>
      <c r="BUA489" s="200"/>
      <c r="BUC489" s="200"/>
      <c r="BUD489" s="200"/>
      <c r="BUF489" s="200"/>
      <c r="BUI489" s="200"/>
      <c r="BUL489" s="200"/>
      <c r="BUO489" s="200"/>
      <c r="BUR489" s="200"/>
      <c r="BUU489" s="200"/>
      <c r="BUW489" s="200"/>
      <c r="BUY489" s="200"/>
      <c r="BVB489" s="200"/>
      <c r="BVE489" s="200"/>
      <c r="BVH489" s="200"/>
      <c r="BVK489" s="200"/>
      <c r="BVN489" s="200"/>
      <c r="BVQ489" s="200"/>
      <c r="BVT489" s="200"/>
      <c r="BVV489" s="200"/>
      <c r="BVY489" s="200"/>
      <c r="BWB489" s="200"/>
      <c r="BWE489" s="200"/>
      <c r="BWK489" s="200"/>
      <c r="BWN489" s="200"/>
      <c r="BWP489" s="200"/>
      <c r="BXW489" s="200"/>
      <c r="BXZ489" s="200"/>
      <c r="BYC489" s="200"/>
      <c r="BYF489" s="200"/>
      <c r="BYI489" s="200"/>
      <c r="BYJ489" s="200"/>
      <c r="BYK489" s="200"/>
      <c r="BYN489" s="200"/>
      <c r="BYQ489" s="200"/>
      <c r="BYT489" s="200"/>
      <c r="BYW489" s="200"/>
      <c r="BYY489" s="200"/>
      <c r="BZM489" s="200"/>
      <c r="BZN489" s="200"/>
      <c r="BZO489" s="200"/>
      <c r="BZP489" s="200"/>
      <c r="BZQ489" s="200"/>
      <c r="BZR489" s="200"/>
      <c r="BZS489" s="200"/>
      <c r="BZT489" s="200"/>
      <c r="BZU489" s="200"/>
      <c r="BZV489" s="200"/>
      <c r="BZW489" s="200"/>
      <c r="BZX489" s="200"/>
      <c r="BZY489" s="200"/>
      <c r="BZZ489" s="200"/>
      <c r="CAA489" s="200"/>
      <c r="CAB489" s="200"/>
      <c r="CAC489" s="200"/>
      <c r="CAD489" s="200"/>
      <c r="CAE489" s="200"/>
      <c r="CAK489" s="200"/>
      <c r="CAL489" s="200"/>
      <c r="CAM489" s="200"/>
      <c r="CAN489" s="200"/>
      <c r="CAO489" s="200"/>
      <c r="CAP489" s="200"/>
      <c r="CAQ489" s="200"/>
      <c r="CAS489" s="200"/>
      <c r="CAT489" s="200"/>
      <c r="CAU489" s="200"/>
      <c r="CAV489" s="200"/>
      <c r="CAW489" s="200"/>
      <c r="CAX489" s="200"/>
      <c r="CAY489" s="200"/>
      <c r="CAZ489" s="200"/>
      <c r="CBC489" s="200"/>
      <c r="CBF489" s="200"/>
      <c r="CBI489" s="200"/>
      <c r="CBL489" s="200"/>
      <c r="CBO489" s="200"/>
      <c r="CBR489" s="200"/>
      <c r="CCA489" s="200"/>
      <c r="CCD489" s="200"/>
      <c r="CCG489" s="200"/>
      <c r="CCJ489" s="200"/>
      <c r="CCS489" s="200"/>
      <c r="CCY489" s="200"/>
      <c r="CDB489" s="200"/>
      <c r="CDE489" s="200"/>
      <c r="CDH489" s="200"/>
      <c r="CDN489" s="200"/>
      <c r="CDW489" s="200"/>
      <c r="CDY489" s="200"/>
      <c r="CDZ489" s="200"/>
      <c r="CEB489" s="200"/>
      <c r="CEE489" s="200"/>
      <c r="CEH489" s="200"/>
      <c r="CEK489" s="200"/>
      <c r="CEN489" s="200"/>
      <c r="CEQ489" s="200"/>
      <c r="CES489" s="200"/>
      <c r="CEU489" s="200"/>
      <c r="CEX489" s="200"/>
      <c r="CFA489" s="200"/>
      <c r="CFD489" s="200"/>
      <c r="CFG489" s="200"/>
      <c r="CFJ489" s="200"/>
      <c r="CFM489" s="200"/>
      <c r="CFP489" s="200"/>
      <c r="CFR489" s="200"/>
      <c r="CFU489" s="200"/>
      <c r="CFX489" s="200"/>
      <c r="CGA489" s="200"/>
      <c r="CGG489" s="200"/>
      <c r="CGJ489" s="200"/>
      <c r="CGL489" s="200"/>
      <c r="CHS489" s="200"/>
      <c r="CHV489" s="200"/>
      <c r="CHY489" s="200"/>
      <c r="CIB489" s="200"/>
      <c r="CIE489" s="200"/>
      <c r="CIF489" s="200"/>
      <c r="CIG489" s="200"/>
      <c r="CIJ489" s="200"/>
      <c r="CIM489" s="200"/>
      <c r="CIP489" s="200"/>
      <c r="CIS489" s="200"/>
      <c r="CIU489" s="200"/>
      <c r="CJI489" s="200"/>
      <c r="CJJ489" s="200"/>
      <c r="CJK489" s="200"/>
      <c r="CJL489" s="200"/>
      <c r="CJM489" s="200"/>
      <c r="CJN489" s="200"/>
      <c r="CJO489" s="200"/>
      <c r="CJP489" s="200"/>
      <c r="CJQ489" s="200"/>
      <c r="CJR489" s="200"/>
      <c r="CJS489" s="200"/>
      <c r="CJT489" s="200"/>
      <c r="CJU489" s="200"/>
      <c r="CJV489" s="200"/>
      <c r="CJW489" s="200"/>
      <c r="CJX489" s="200"/>
      <c r="CJY489" s="200"/>
      <c r="CJZ489" s="200"/>
      <c r="CKA489" s="200"/>
      <c r="CKG489" s="200"/>
      <c r="CKH489" s="200"/>
      <c r="CKI489" s="200"/>
      <c r="CKJ489" s="200"/>
      <c r="CKK489" s="200"/>
      <c r="CKL489" s="200"/>
      <c r="CKM489" s="200"/>
      <c r="CKO489" s="200"/>
      <c r="CKP489" s="200"/>
      <c r="CKQ489" s="200"/>
      <c r="CKR489" s="200"/>
      <c r="CKS489" s="200"/>
      <c r="CKT489" s="200"/>
      <c r="CKU489" s="200"/>
      <c r="CKV489" s="200"/>
      <c r="CKY489" s="200"/>
      <c r="CLB489" s="200"/>
      <c r="CLE489" s="200"/>
      <c r="CLH489" s="200"/>
      <c r="CLK489" s="200"/>
      <c r="CLN489" s="200"/>
      <c r="CLW489" s="200"/>
      <c r="CLZ489" s="200"/>
      <c r="CMC489" s="200"/>
      <c r="CMF489" s="200"/>
      <c r="CMO489" s="200"/>
      <c r="CMU489" s="200"/>
      <c r="CMX489" s="200"/>
      <c r="CNA489" s="200"/>
      <c r="CND489" s="200"/>
      <c r="CNJ489" s="200"/>
      <c r="CNS489" s="200"/>
      <c r="CNU489" s="200"/>
      <c r="CNV489" s="200"/>
      <c r="CNX489" s="200"/>
      <c r="COA489" s="200"/>
      <c r="COD489" s="200"/>
      <c r="COG489" s="200"/>
      <c r="COJ489" s="200"/>
      <c r="COM489" s="200"/>
      <c r="COO489" s="200"/>
      <c r="COQ489" s="200"/>
      <c r="COT489" s="200"/>
      <c r="COW489" s="200"/>
      <c r="COZ489" s="200"/>
      <c r="CPC489" s="200"/>
      <c r="CPF489" s="200"/>
      <c r="CPI489" s="200"/>
      <c r="CPL489" s="200"/>
      <c r="CPN489" s="200"/>
      <c r="CPQ489" s="200"/>
      <c r="CPT489" s="200"/>
      <c r="CPW489" s="200"/>
      <c r="CQC489" s="200"/>
      <c r="CQF489" s="200"/>
      <c r="CQH489" s="200"/>
      <c r="CRO489" s="200"/>
      <c r="CRR489" s="200"/>
      <c r="CRU489" s="200"/>
      <c r="CRX489" s="200"/>
      <c r="CSA489" s="200"/>
      <c r="CSB489" s="200"/>
      <c r="CSC489" s="200"/>
      <c r="CSF489" s="200"/>
      <c r="CSI489" s="200"/>
      <c r="CSL489" s="200"/>
      <c r="CSO489" s="200"/>
      <c r="CSQ489" s="200"/>
      <c r="CTE489" s="200"/>
      <c r="CTF489" s="200"/>
      <c r="CTG489" s="200"/>
      <c r="CTH489" s="200"/>
      <c r="CTI489" s="200"/>
      <c r="CTJ489" s="200"/>
      <c r="CTK489" s="200"/>
      <c r="CTL489" s="200"/>
      <c r="CTM489" s="200"/>
      <c r="CTN489" s="200"/>
      <c r="CTO489" s="200"/>
      <c r="CTP489" s="200"/>
      <c r="CTQ489" s="200"/>
      <c r="CTR489" s="200"/>
      <c r="CTS489" s="200"/>
      <c r="CTT489" s="200"/>
      <c r="CTU489" s="200"/>
      <c r="CTV489" s="200"/>
      <c r="CTW489" s="200"/>
      <c r="CUC489" s="200"/>
      <c r="CUD489" s="200"/>
      <c r="CUE489" s="200"/>
      <c r="CUF489" s="200"/>
      <c r="CUG489" s="200"/>
      <c r="CUH489" s="200"/>
      <c r="CUI489" s="200"/>
      <c r="CUK489" s="200"/>
      <c r="CUL489" s="200"/>
      <c r="CUM489" s="200"/>
      <c r="CUN489" s="200"/>
      <c r="CUO489" s="200"/>
      <c r="CUP489" s="200"/>
      <c r="CUQ489" s="200"/>
      <c r="CUR489" s="200"/>
      <c r="CUU489" s="200"/>
      <c r="CUX489" s="200"/>
      <c r="CVA489" s="200"/>
      <c r="CVD489" s="200"/>
      <c r="CVG489" s="200"/>
      <c r="CVJ489" s="200"/>
      <c r="CVS489" s="200"/>
      <c r="CVV489" s="200"/>
      <c r="CVY489" s="200"/>
      <c r="CWB489" s="200"/>
      <c r="CWK489" s="200"/>
      <c r="CWQ489" s="200"/>
      <c r="CWT489" s="200"/>
      <c r="CWW489" s="200"/>
      <c r="CWZ489" s="200"/>
      <c r="CXF489" s="200"/>
      <c r="CXO489" s="200"/>
      <c r="CXQ489" s="200"/>
      <c r="CXR489" s="200"/>
      <c r="CXT489" s="200"/>
      <c r="CXW489" s="200"/>
      <c r="CXZ489" s="200"/>
      <c r="CYC489" s="200"/>
      <c r="CYF489" s="200"/>
      <c r="CYI489" s="200"/>
      <c r="CYK489" s="200"/>
      <c r="CYM489" s="200"/>
      <c r="CYP489" s="200"/>
      <c r="CYS489" s="200"/>
      <c r="CYV489" s="200"/>
      <c r="CYY489" s="200"/>
      <c r="CZB489" s="200"/>
      <c r="CZE489" s="200"/>
      <c r="CZH489" s="200"/>
      <c r="CZJ489" s="200"/>
      <c r="CZM489" s="200"/>
      <c r="CZP489" s="200"/>
      <c r="CZS489" s="200"/>
      <c r="CZY489" s="200"/>
      <c r="DAB489" s="200"/>
      <c r="DAD489" s="200"/>
      <c r="DBK489" s="200"/>
      <c r="DBN489" s="200"/>
      <c r="DBQ489" s="200"/>
      <c r="DBT489" s="200"/>
      <c r="DBW489" s="200"/>
      <c r="DBX489" s="200"/>
      <c r="DBY489" s="200"/>
      <c r="DCB489" s="200"/>
      <c r="DCE489" s="200"/>
      <c r="DCH489" s="200"/>
      <c r="DCK489" s="200"/>
      <c r="DCM489" s="200"/>
      <c r="DDA489" s="200"/>
      <c r="DDB489" s="200"/>
      <c r="DDC489" s="200"/>
      <c r="DDD489" s="200"/>
      <c r="DDE489" s="200"/>
      <c r="DDF489" s="200"/>
      <c r="DDG489" s="200"/>
      <c r="DDH489" s="200"/>
      <c r="DDI489" s="200"/>
      <c r="DDJ489" s="200"/>
      <c r="DDK489" s="200"/>
      <c r="DDL489" s="200"/>
      <c r="DDM489" s="200"/>
      <c r="DDN489" s="200"/>
      <c r="DDO489" s="200"/>
      <c r="DDP489" s="200"/>
      <c r="DDQ489" s="200"/>
      <c r="DDR489" s="200"/>
      <c r="DDS489" s="200"/>
      <c r="DDY489" s="200"/>
      <c r="DDZ489" s="200"/>
      <c r="DEA489" s="200"/>
      <c r="DEB489" s="200"/>
      <c r="DEC489" s="200"/>
      <c r="DED489" s="200"/>
      <c r="DEE489" s="200"/>
      <c r="DEG489" s="200"/>
      <c r="DEH489" s="200"/>
      <c r="DEI489" s="200"/>
      <c r="DEJ489" s="200"/>
      <c r="DEK489" s="200"/>
      <c r="DEL489" s="200"/>
      <c r="DEM489" s="200"/>
      <c r="DEN489" s="200"/>
      <c r="DEQ489" s="200"/>
      <c r="DET489" s="200"/>
      <c r="DEW489" s="200"/>
      <c r="DEZ489" s="200"/>
      <c r="DFC489" s="200"/>
      <c r="DFF489" s="200"/>
      <c r="DFO489" s="200"/>
      <c r="DFR489" s="200"/>
      <c r="DFU489" s="200"/>
      <c r="DFX489" s="200"/>
      <c r="DGG489" s="200"/>
      <c r="DGM489" s="200"/>
      <c r="DGP489" s="200"/>
      <c r="DGS489" s="200"/>
      <c r="DGV489" s="200"/>
      <c r="DHB489" s="200"/>
      <c r="DHK489" s="200"/>
      <c r="DHM489" s="200"/>
      <c r="DHN489" s="200"/>
      <c r="DHP489" s="200"/>
      <c r="DHS489" s="200"/>
      <c r="DHV489" s="200"/>
      <c r="DHY489" s="200"/>
      <c r="DIB489" s="200"/>
      <c r="DIE489" s="200"/>
      <c r="DIG489" s="200"/>
      <c r="DII489" s="200"/>
      <c r="DIL489" s="200"/>
      <c r="DIO489" s="200"/>
      <c r="DIR489" s="200"/>
      <c r="DIU489" s="200"/>
      <c r="DIX489" s="200"/>
      <c r="DJA489" s="200"/>
      <c r="DJD489" s="200"/>
      <c r="DJF489" s="200"/>
      <c r="DJI489" s="200"/>
      <c r="DJL489" s="200"/>
      <c r="DJO489" s="200"/>
      <c r="DJU489" s="200"/>
      <c r="DJX489" s="200"/>
      <c r="DJZ489" s="200"/>
      <c r="DLG489" s="200"/>
      <c r="DLJ489" s="200"/>
      <c r="DLM489" s="200"/>
      <c r="DLP489" s="200"/>
      <c r="DLS489" s="200"/>
      <c r="DLT489" s="200"/>
      <c r="DLU489" s="200"/>
      <c r="DLX489" s="200"/>
      <c r="DMA489" s="200"/>
      <c r="DMD489" s="200"/>
      <c r="DMG489" s="200"/>
      <c r="DMI489" s="200"/>
      <c r="DMW489" s="200"/>
      <c r="DMX489" s="200"/>
      <c r="DMY489" s="200"/>
      <c r="DMZ489" s="200"/>
      <c r="DNA489" s="200"/>
      <c r="DNB489" s="200"/>
      <c r="DNC489" s="200"/>
      <c r="DND489" s="200"/>
      <c r="DNE489" s="200"/>
      <c r="DNF489" s="200"/>
      <c r="DNG489" s="200"/>
      <c r="DNH489" s="200"/>
      <c r="DNI489" s="200"/>
      <c r="DNJ489" s="200"/>
      <c r="DNK489" s="200"/>
      <c r="DNL489" s="200"/>
      <c r="DNM489" s="200"/>
      <c r="DNN489" s="200"/>
      <c r="DNO489" s="200"/>
      <c r="DNU489" s="200"/>
      <c r="DNV489" s="200"/>
      <c r="DNW489" s="200"/>
      <c r="DNX489" s="200"/>
      <c r="DNY489" s="200"/>
      <c r="DNZ489" s="200"/>
      <c r="DOA489" s="200"/>
      <c r="DOC489" s="200"/>
      <c r="DOD489" s="200"/>
      <c r="DOE489" s="200"/>
      <c r="DOF489" s="200"/>
      <c r="DOG489" s="200"/>
      <c r="DOH489" s="200"/>
      <c r="DOI489" s="200"/>
      <c r="DOJ489" s="200"/>
      <c r="DOM489" s="200"/>
      <c r="DOP489" s="200"/>
      <c r="DOS489" s="200"/>
      <c r="DOV489" s="200"/>
      <c r="DOY489" s="200"/>
      <c r="DPB489" s="200"/>
      <c r="DPK489" s="200"/>
      <c r="DPN489" s="200"/>
      <c r="DPQ489" s="200"/>
      <c r="DPT489" s="200"/>
      <c r="DQC489" s="200"/>
      <c r="DQI489" s="200"/>
      <c r="DQL489" s="200"/>
      <c r="DQO489" s="200"/>
      <c r="DQR489" s="200"/>
      <c r="DQX489" s="200"/>
      <c r="DRG489" s="200"/>
      <c r="DRI489" s="200"/>
      <c r="DRJ489" s="200"/>
      <c r="DRL489" s="200"/>
      <c r="DRO489" s="200"/>
      <c r="DRR489" s="200"/>
      <c r="DRU489" s="200"/>
      <c r="DRX489" s="200"/>
      <c r="DSA489" s="200"/>
      <c r="DSC489" s="200"/>
      <c r="DSE489" s="200"/>
      <c r="DSH489" s="200"/>
      <c r="DSK489" s="200"/>
      <c r="DSN489" s="200"/>
      <c r="DSQ489" s="200"/>
      <c r="DST489" s="200"/>
      <c r="DSW489" s="200"/>
      <c r="DSZ489" s="200"/>
      <c r="DTB489" s="200"/>
      <c r="DTE489" s="200"/>
      <c r="DTH489" s="200"/>
      <c r="DTK489" s="200"/>
      <c r="DTQ489" s="200"/>
      <c r="DTT489" s="200"/>
      <c r="DTV489" s="200"/>
      <c r="DVC489" s="200"/>
      <c r="DVF489" s="200"/>
      <c r="DVI489" s="200"/>
      <c r="DVL489" s="200"/>
      <c r="DVO489" s="200"/>
      <c r="DVP489" s="200"/>
      <c r="DVQ489" s="200"/>
      <c r="DVT489" s="200"/>
      <c r="DVW489" s="200"/>
      <c r="DVZ489" s="200"/>
      <c r="DWC489" s="200"/>
      <c r="DWE489" s="200"/>
      <c r="DWS489" s="200"/>
      <c r="DWT489" s="200"/>
      <c r="DWU489" s="200"/>
      <c r="DWV489" s="200"/>
      <c r="DWW489" s="200"/>
      <c r="DWX489" s="200"/>
      <c r="DWY489" s="200"/>
      <c r="DWZ489" s="200"/>
      <c r="DXA489" s="200"/>
      <c r="DXB489" s="200"/>
      <c r="DXC489" s="200"/>
      <c r="DXD489" s="200"/>
      <c r="DXE489" s="200"/>
      <c r="DXF489" s="200"/>
      <c r="DXG489" s="200"/>
      <c r="DXH489" s="200"/>
      <c r="DXI489" s="200"/>
      <c r="DXJ489" s="200"/>
      <c r="DXK489" s="200"/>
      <c r="DXQ489" s="200"/>
      <c r="DXR489" s="200"/>
      <c r="DXS489" s="200"/>
      <c r="DXT489" s="200"/>
      <c r="DXU489" s="200"/>
      <c r="DXV489" s="200"/>
      <c r="DXW489" s="200"/>
      <c r="DXY489" s="200"/>
      <c r="DXZ489" s="200"/>
      <c r="DYA489" s="200"/>
      <c r="DYB489" s="200"/>
      <c r="DYC489" s="200"/>
      <c r="DYD489" s="200"/>
      <c r="DYE489" s="200"/>
      <c r="DYF489" s="200"/>
      <c r="DYI489" s="200"/>
      <c r="DYL489" s="200"/>
      <c r="DYO489" s="200"/>
      <c r="DYR489" s="200"/>
      <c r="DYU489" s="200"/>
      <c r="DYX489" s="200"/>
      <c r="DZG489" s="200"/>
      <c r="DZJ489" s="200"/>
      <c r="DZM489" s="200"/>
      <c r="DZP489" s="200"/>
      <c r="DZY489" s="200"/>
      <c r="EAE489" s="200"/>
      <c r="EAH489" s="200"/>
      <c r="EAK489" s="200"/>
      <c r="EAN489" s="200"/>
      <c r="EAT489" s="200"/>
      <c r="EBC489" s="200"/>
      <c r="EBE489" s="200"/>
      <c r="EBF489" s="200"/>
      <c r="EBH489" s="200"/>
      <c r="EBK489" s="200"/>
      <c r="EBN489" s="200"/>
      <c r="EBQ489" s="200"/>
      <c r="EBT489" s="200"/>
      <c r="EBW489" s="200"/>
      <c r="EBY489" s="200"/>
      <c r="ECA489" s="200"/>
      <c r="ECD489" s="200"/>
      <c r="ECG489" s="200"/>
      <c r="ECJ489" s="200"/>
      <c r="ECM489" s="200"/>
      <c r="ECP489" s="200"/>
      <c r="ECS489" s="200"/>
      <c r="ECV489" s="200"/>
      <c r="ECX489" s="200"/>
      <c r="EDA489" s="200"/>
      <c r="EDD489" s="200"/>
      <c r="EDG489" s="200"/>
      <c r="EDM489" s="200"/>
      <c r="EDP489" s="200"/>
      <c r="EDR489" s="200"/>
      <c r="EEY489" s="200"/>
      <c r="EFB489" s="200"/>
      <c r="EFE489" s="200"/>
      <c r="EFH489" s="200"/>
      <c r="EFK489" s="200"/>
      <c r="EFL489" s="200"/>
      <c r="EFM489" s="200"/>
      <c r="EFP489" s="200"/>
      <c r="EFS489" s="200"/>
      <c r="EFV489" s="200"/>
      <c r="EFY489" s="200"/>
      <c r="EGA489" s="200"/>
      <c r="EGO489" s="200"/>
      <c r="EGP489" s="200"/>
      <c r="EGQ489" s="200"/>
      <c r="EGR489" s="200"/>
      <c r="EGS489" s="200"/>
      <c r="EGT489" s="200"/>
      <c r="EGU489" s="200"/>
      <c r="EGV489" s="200"/>
      <c r="EGW489" s="200"/>
      <c r="EGX489" s="200"/>
      <c r="EGY489" s="200"/>
      <c r="EGZ489" s="200"/>
      <c r="EHA489" s="200"/>
      <c r="EHB489" s="200"/>
      <c r="EHC489" s="200"/>
      <c r="EHD489" s="200"/>
      <c r="EHE489" s="200"/>
      <c r="EHF489" s="200"/>
      <c r="EHG489" s="200"/>
      <c r="EHM489" s="200"/>
      <c r="EHN489" s="200"/>
      <c r="EHO489" s="200"/>
      <c r="EHP489" s="200"/>
      <c r="EHQ489" s="200"/>
      <c r="EHR489" s="200"/>
      <c r="EHS489" s="200"/>
      <c r="EHU489" s="200"/>
      <c r="EHV489" s="200"/>
      <c r="EHW489" s="200"/>
      <c r="EHX489" s="200"/>
      <c r="EHY489" s="200"/>
      <c r="EHZ489" s="200"/>
      <c r="EIA489" s="200"/>
      <c r="EIB489" s="200"/>
      <c r="EIE489" s="200"/>
      <c r="EIH489" s="200"/>
      <c r="EIK489" s="200"/>
      <c r="EIN489" s="200"/>
      <c r="EIQ489" s="200"/>
      <c r="EIT489" s="200"/>
      <c r="EJC489" s="200"/>
      <c r="EJF489" s="200"/>
      <c r="EJI489" s="200"/>
      <c r="EJL489" s="200"/>
      <c r="EJU489" s="200"/>
      <c r="EKA489" s="200"/>
      <c r="EKD489" s="200"/>
      <c r="EKG489" s="200"/>
      <c r="EKJ489" s="200"/>
      <c r="EKP489" s="200"/>
      <c r="EKY489" s="200"/>
      <c r="ELA489" s="200"/>
      <c r="ELB489" s="200"/>
      <c r="ELD489" s="200"/>
      <c r="ELG489" s="200"/>
      <c r="ELJ489" s="200"/>
      <c r="ELM489" s="200"/>
      <c r="ELP489" s="200"/>
      <c r="ELS489" s="200"/>
      <c r="ELU489" s="200"/>
      <c r="ELW489" s="200"/>
      <c r="ELZ489" s="200"/>
      <c r="EMC489" s="200"/>
      <c r="EMF489" s="200"/>
      <c r="EMI489" s="200"/>
      <c r="EML489" s="200"/>
      <c r="EMO489" s="200"/>
      <c r="EMR489" s="200"/>
      <c r="EMT489" s="200"/>
      <c r="EMW489" s="200"/>
      <c r="EMZ489" s="200"/>
      <c r="ENC489" s="200"/>
      <c r="ENI489" s="200"/>
      <c r="ENL489" s="200"/>
      <c r="ENN489" s="200"/>
      <c r="EOU489" s="200"/>
      <c r="EOX489" s="200"/>
      <c r="EPA489" s="200"/>
      <c r="EPD489" s="200"/>
      <c r="EPG489" s="200"/>
      <c r="EPH489" s="200"/>
      <c r="EPI489" s="200"/>
      <c r="EPL489" s="200"/>
      <c r="EPO489" s="200"/>
      <c r="EPR489" s="200"/>
      <c r="EPU489" s="200"/>
      <c r="EPW489" s="200"/>
      <c r="EQK489" s="200"/>
      <c r="EQL489" s="200"/>
      <c r="EQM489" s="200"/>
      <c r="EQN489" s="200"/>
      <c r="EQO489" s="200"/>
      <c r="EQP489" s="200"/>
      <c r="EQQ489" s="200"/>
      <c r="EQR489" s="200"/>
      <c r="EQS489" s="200"/>
      <c r="EQT489" s="200"/>
      <c r="EQU489" s="200"/>
      <c r="EQV489" s="200"/>
      <c r="EQW489" s="200"/>
      <c r="EQX489" s="200"/>
      <c r="EQY489" s="200"/>
      <c r="EQZ489" s="200"/>
      <c r="ERA489" s="200"/>
      <c r="ERB489" s="200"/>
      <c r="ERC489" s="200"/>
      <c r="ERI489" s="200"/>
      <c r="ERJ489" s="200"/>
      <c r="ERK489" s="200"/>
      <c r="ERL489" s="200"/>
      <c r="ERM489" s="200"/>
      <c r="ERN489" s="200"/>
      <c r="ERO489" s="200"/>
      <c r="ERQ489" s="200"/>
      <c r="ERR489" s="200"/>
      <c r="ERS489" s="200"/>
      <c r="ERT489" s="200"/>
      <c r="ERU489" s="200"/>
      <c r="ERV489" s="200"/>
      <c r="ERW489" s="200"/>
      <c r="ERX489" s="200"/>
      <c r="ESA489" s="200"/>
      <c r="ESD489" s="200"/>
      <c r="ESG489" s="200"/>
      <c r="ESJ489" s="200"/>
      <c r="ESM489" s="200"/>
      <c r="ESP489" s="200"/>
      <c r="ESY489" s="200"/>
      <c r="ETB489" s="200"/>
      <c r="ETE489" s="200"/>
      <c r="ETH489" s="200"/>
      <c r="ETQ489" s="200"/>
      <c r="ETW489" s="200"/>
      <c r="ETZ489" s="200"/>
      <c r="EUC489" s="200"/>
      <c r="EUF489" s="200"/>
      <c r="EUL489" s="200"/>
      <c r="EUU489" s="200"/>
      <c r="EUW489" s="200"/>
      <c r="EUX489" s="200"/>
      <c r="EUZ489" s="200"/>
      <c r="EVC489" s="200"/>
      <c r="EVF489" s="200"/>
      <c r="EVI489" s="200"/>
      <c r="EVL489" s="200"/>
      <c r="EVO489" s="200"/>
      <c r="EVQ489" s="200"/>
      <c r="EVS489" s="200"/>
      <c r="EVV489" s="200"/>
      <c r="EVY489" s="200"/>
      <c r="EWB489" s="200"/>
      <c r="EWE489" s="200"/>
      <c r="EWH489" s="200"/>
      <c r="EWK489" s="200"/>
      <c r="EWN489" s="200"/>
      <c r="EWP489" s="200"/>
      <c r="EWS489" s="200"/>
      <c r="EWV489" s="200"/>
      <c r="EWY489" s="200"/>
      <c r="EXE489" s="200"/>
      <c r="EXH489" s="200"/>
      <c r="EXJ489" s="200"/>
      <c r="EYQ489" s="200"/>
      <c r="EYT489" s="200"/>
      <c r="EYW489" s="200"/>
      <c r="EYZ489" s="200"/>
      <c r="EZC489" s="200"/>
      <c r="EZD489" s="200"/>
      <c r="EZE489" s="200"/>
      <c r="EZH489" s="200"/>
      <c r="EZK489" s="200"/>
      <c r="EZN489" s="200"/>
      <c r="EZQ489" s="200"/>
      <c r="EZS489" s="200"/>
      <c r="FAG489" s="200"/>
      <c r="FAH489" s="200"/>
      <c r="FAI489" s="200"/>
      <c r="FAJ489" s="200"/>
      <c r="FAK489" s="200"/>
      <c r="FAL489" s="200"/>
      <c r="FAM489" s="200"/>
      <c r="FAN489" s="200"/>
      <c r="FAO489" s="200"/>
      <c r="FAP489" s="200"/>
      <c r="FAQ489" s="200"/>
      <c r="FAR489" s="200"/>
      <c r="FAS489" s="200"/>
      <c r="FAT489" s="200"/>
      <c r="FAU489" s="200"/>
      <c r="FAV489" s="200"/>
      <c r="FAW489" s="200"/>
      <c r="FAX489" s="200"/>
      <c r="FAY489" s="200"/>
      <c r="FBE489" s="200"/>
      <c r="FBF489" s="200"/>
      <c r="FBG489" s="200"/>
      <c r="FBH489" s="200"/>
      <c r="FBI489" s="200"/>
      <c r="FBJ489" s="200"/>
      <c r="FBK489" s="200"/>
      <c r="FBM489" s="200"/>
      <c r="FBN489" s="200"/>
      <c r="FBO489" s="200"/>
      <c r="FBP489" s="200"/>
      <c r="FBQ489" s="200"/>
      <c r="FBR489" s="200"/>
      <c r="FBS489" s="200"/>
      <c r="FBT489" s="200"/>
      <c r="FBW489" s="200"/>
      <c r="FBZ489" s="200"/>
      <c r="FCC489" s="200"/>
      <c r="FCF489" s="200"/>
      <c r="FCI489" s="200"/>
      <c r="FCL489" s="200"/>
      <c r="FCU489" s="200"/>
      <c r="FCX489" s="200"/>
      <c r="FDA489" s="200"/>
      <c r="FDD489" s="200"/>
      <c r="FDM489" s="200"/>
      <c r="FDS489" s="200"/>
      <c r="FDV489" s="200"/>
      <c r="FDY489" s="200"/>
      <c r="FEB489" s="200"/>
      <c r="FEH489" s="200"/>
      <c r="FEQ489" s="200"/>
      <c r="FES489" s="200"/>
      <c r="FET489" s="200"/>
      <c r="FEV489" s="200"/>
      <c r="FEY489" s="200"/>
      <c r="FFB489" s="200"/>
      <c r="FFE489" s="200"/>
      <c r="FFH489" s="200"/>
      <c r="FFK489" s="200"/>
      <c r="FFM489" s="200"/>
      <c r="FFO489" s="200"/>
      <c r="FFR489" s="200"/>
      <c r="FFU489" s="200"/>
      <c r="FFX489" s="200"/>
      <c r="FGA489" s="200"/>
      <c r="FGD489" s="200"/>
      <c r="FGG489" s="200"/>
      <c r="FGJ489" s="200"/>
      <c r="FGL489" s="200"/>
      <c r="FGO489" s="200"/>
      <c r="FGR489" s="200"/>
      <c r="FGU489" s="200"/>
      <c r="FHA489" s="200"/>
      <c r="FHD489" s="200"/>
      <c r="FHF489" s="200"/>
      <c r="FIM489" s="200"/>
      <c r="FIP489" s="200"/>
      <c r="FIS489" s="200"/>
      <c r="FIV489" s="200"/>
      <c r="FIY489" s="200"/>
      <c r="FIZ489" s="200"/>
      <c r="FJA489" s="200"/>
      <c r="FJD489" s="200"/>
      <c r="FJG489" s="200"/>
      <c r="FJJ489" s="200"/>
      <c r="FJM489" s="200"/>
      <c r="FJO489" s="200"/>
      <c r="FKC489" s="200"/>
      <c r="FKD489" s="200"/>
      <c r="FKE489" s="200"/>
      <c r="FKF489" s="200"/>
      <c r="FKG489" s="200"/>
      <c r="FKH489" s="200"/>
      <c r="FKI489" s="200"/>
      <c r="FKJ489" s="200"/>
      <c r="FKK489" s="200"/>
      <c r="FKL489" s="200"/>
      <c r="FKM489" s="200"/>
      <c r="FKN489" s="200"/>
      <c r="FKO489" s="200"/>
      <c r="FKP489" s="200"/>
      <c r="FKQ489" s="200"/>
      <c r="FKR489" s="200"/>
      <c r="FKS489" s="200"/>
      <c r="FKT489" s="200"/>
      <c r="FKU489" s="200"/>
      <c r="FLA489" s="200"/>
      <c r="FLB489" s="200"/>
      <c r="FLC489" s="200"/>
      <c r="FLD489" s="200"/>
      <c r="FLE489" s="200"/>
      <c r="FLF489" s="200"/>
      <c r="FLG489" s="200"/>
      <c r="FLI489" s="200"/>
      <c r="FLJ489" s="200"/>
      <c r="FLK489" s="200"/>
      <c r="FLL489" s="200"/>
      <c r="FLM489" s="200"/>
      <c r="FLN489" s="200"/>
      <c r="FLO489" s="200"/>
      <c r="FLP489" s="200"/>
      <c r="FLS489" s="200"/>
      <c r="FLV489" s="200"/>
      <c r="FLY489" s="200"/>
      <c r="FMB489" s="200"/>
      <c r="FME489" s="200"/>
      <c r="FMH489" s="200"/>
      <c r="FMQ489" s="200"/>
      <c r="FMT489" s="200"/>
      <c r="FMW489" s="200"/>
      <c r="FMZ489" s="200"/>
      <c r="FNI489" s="200"/>
      <c r="FNO489" s="200"/>
      <c r="FNR489" s="200"/>
      <c r="FNU489" s="200"/>
      <c r="FNX489" s="200"/>
      <c r="FOD489" s="200"/>
      <c r="FOM489" s="200"/>
      <c r="FOO489" s="200"/>
      <c r="FOP489" s="200"/>
      <c r="FOR489" s="200"/>
      <c r="FOU489" s="200"/>
      <c r="FOX489" s="200"/>
      <c r="FPA489" s="200"/>
      <c r="FPD489" s="200"/>
      <c r="FPG489" s="200"/>
      <c r="FPI489" s="200"/>
      <c r="FPK489" s="200"/>
      <c r="FPN489" s="200"/>
      <c r="FPQ489" s="200"/>
      <c r="FPT489" s="200"/>
      <c r="FPW489" s="200"/>
      <c r="FPZ489" s="200"/>
      <c r="FQC489" s="200"/>
      <c r="FQF489" s="200"/>
      <c r="FQH489" s="200"/>
      <c r="FQK489" s="200"/>
      <c r="FQN489" s="200"/>
      <c r="FQQ489" s="200"/>
      <c r="FQW489" s="200"/>
      <c r="FQZ489" s="200"/>
      <c r="FRB489" s="200"/>
      <c r="FSI489" s="200"/>
      <c r="FSL489" s="200"/>
      <c r="FSO489" s="200"/>
      <c r="FSR489" s="200"/>
      <c r="FSU489" s="200"/>
      <c r="FSV489" s="200"/>
      <c r="FSW489" s="200"/>
      <c r="FSZ489" s="200"/>
      <c r="FTC489" s="200"/>
      <c r="FTF489" s="200"/>
      <c r="FTI489" s="200"/>
      <c r="FTK489" s="200"/>
      <c r="FTY489" s="200"/>
      <c r="FTZ489" s="200"/>
      <c r="FUA489" s="200"/>
      <c r="FUB489" s="200"/>
      <c r="FUC489" s="200"/>
      <c r="FUD489" s="200"/>
      <c r="FUE489" s="200"/>
      <c r="FUF489" s="200"/>
      <c r="FUG489" s="200"/>
      <c r="FUH489" s="200"/>
      <c r="FUI489" s="200"/>
      <c r="FUJ489" s="200"/>
      <c r="FUK489" s="200"/>
      <c r="FUL489" s="200"/>
      <c r="FUM489" s="200"/>
      <c r="FUN489" s="200"/>
      <c r="FUO489" s="200"/>
      <c r="FUP489" s="200"/>
      <c r="FUQ489" s="200"/>
      <c r="FUW489" s="200"/>
      <c r="FUX489" s="200"/>
      <c r="FUY489" s="200"/>
      <c r="FUZ489" s="200"/>
      <c r="FVA489" s="200"/>
      <c r="FVB489" s="200"/>
      <c r="FVC489" s="200"/>
      <c r="FVE489" s="200"/>
      <c r="FVF489" s="200"/>
      <c r="FVG489" s="200"/>
      <c r="FVH489" s="200"/>
      <c r="FVI489" s="200"/>
      <c r="FVJ489" s="200"/>
      <c r="FVK489" s="200"/>
      <c r="FVL489" s="200"/>
      <c r="FVO489" s="200"/>
      <c r="FVR489" s="200"/>
      <c r="FVU489" s="200"/>
      <c r="FVX489" s="200"/>
      <c r="FWA489" s="200"/>
      <c r="FWD489" s="200"/>
      <c r="FWM489" s="200"/>
      <c r="FWP489" s="200"/>
      <c r="FWS489" s="200"/>
      <c r="FWV489" s="200"/>
      <c r="FXE489" s="200"/>
      <c r="FXK489" s="200"/>
      <c r="FXN489" s="200"/>
      <c r="FXQ489" s="200"/>
      <c r="FXT489" s="200"/>
      <c r="FXZ489" s="200"/>
      <c r="FYI489" s="200"/>
      <c r="FYK489" s="200"/>
      <c r="FYL489" s="200"/>
      <c r="FYN489" s="200"/>
      <c r="FYQ489" s="200"/>
      <c r="FYT489" s="200"/>
      <c r="FYW489" s="200"/>
      <c r="FYZ489" s="200"/>
      <c r="FZC489" s="200"/>
      <c r="FZE489" s="200"/>
      <c r="FZG489" s="200"/>
      <c r="FZJ489" s="200"/>
      <c r="FZM489" s="200"/>
      <c r="FZP489" s="200"/>
      <c r="FZS489" s="200"/>
      <c r="FZV489" s="200"/>
      <c r="FZY489" s="200"/>
      <c r="GAB489" s="200"/>
      <c r="GAD489" s="200"/>
      <c r="GAG489" s="200"/>
      <c r="GAJ489" s="200"/>
      <c r="GAM489" s="200"/>
      <c r="GAS489" s="200"/>
      <c r="GAV489" s="200"/>
      <c r="GAX489" s="200"/>
      <c r="GCE489" s="200"/>
      <c r="GCH489" s="200"/>
      <c r="GCK489" s="200"/>
      <c r="GCN489" s="200"/>
      <c r="GCQ489" s="200"/>
      <c r="GCR489" s="200"/>
      <c r="GCS489" s="200"/>
      <c r="GCV489" s="200"/>
      <c r="GCY489" s="200"/>
      <c r="GDB489" s="200"/>
      <c r="GDE489" s="200"/>
      <c r="GDG489" s="200"/>
      <c r="GDU489" s="200"/>
      <c r="GDV489" s="200"/>
      <c r="GDW489" s="200"/>
      <c r="GDX489" s="200"/>
      <c r="GDY489" s="200"/>
      <c r="GDZ489" s="200"/>
      <c r="GEA489" s="200"/>
      <c r="GEB489" s="200"/>
      <c r="GEC489" s="200"/>
      <c r="GED489" s="200"/>
      <c r="GEE489" s="200"/>
      <c r="GEF489" s="200"/>
      <c r="GEG489" s="200"/>
      <c r="GEH489" s="200"/>
      <c r="GEI489" s="200"/>
      <c r="GEJ489" s="200"/>
      <c r="GEK489" s="200"/>
      <c r="GEL489" s="200"/>
      <c r="GEM489" s="200"/>
      <c r="GES489" s="200"/>
      <c r="GET489" s="200"/>
      <c r="GEU489" s="200"/>
      <c r="GEV489" s="200"/>
      <c r="GEW489" s="200"/>
      <c r="GEX489" s="200"/>
      <c r="GEY489" s="200"/>
      <c r="GFA489" s="200"/>
      <c r="GFB489" s="200"/>
      <c r="GFC489" s="200"/>
      <c r="GFD489" s="200"/>
      <c r="GFE489" s="200"/>
      <c r="GFF489" s="200"/>
      <c r="GFG489" s="200"/>
      <c r="GFH489" s="200"/>
      <c r="GFK489" s="200"/>
      <c r="GFN489" s="200"/>
      <c r="GFQ489" s="200"/>
      <c r="GFT489" s="200"/>
      <c r="GFW489" s="200"/>
      <c r="GFZ489" s="200"/>
      <c r="GGI489" s="200"/>
      <c r="GGL489" s="200"/>
      <c r="GGO489" s="200"/>
      <c r="GGR489" s="200"/>
      <c r="GHA489" s="200"/>
      <c r="GHG489" s="200"/>
      <c r="GHJ489" s="200"/>
      <c r="GHM489" s="200"/>
      <c r="GHP489" s="200"/>
      <c r="GHV489" s="200"/>
      <c r="GIE489" s="200"/>
      <c r="GIG489" s="200"/>
      <c r="GIH489" s="200"/>
      <c r="GIJ489" s="200"/>
      <c r="GIM489" s="200"/>
      <c r="GIP489" s="200"/>
      <c r="GIS489" s="200"/>
      <c r="GIV489" s="200"/>
      <c r="GIY489" s="200"/>
      <c r="GJA489" s="200"/>
      <c r="GJC489" s="200"/>
      <c r="GJF489" s="200"/>
      <c r="GJI489" s="200"/>
      <c r="GJL489" s="200"/>
      <c r="GJO489" s="200"/>
      <c r="GJR489" s="200"/>
      <c r="GJU489" s="200"/>
      <c r="GJX489" s="200"/>
      <c r="GJZ489" s="200"/>
      <c r="GKC489" s="200"/>
      <c r="GKF489" s="200"/>
      <c r="GKI489" s="200"/>
      <c r="GKO489" s="200"/>
      <c r="GKR489" s="200"/>
      <c r="GKT489" s="200"/>
      <c r="GMA489" s="200"/>
      <c r="GMD489" s="200"/>
      <c r="GMG489" s="200"/>
      <c r="GMJ489" s="200"/>
      <c r="GMM489" s="200"/>
      <c r="GMN489" s="200"/>
      <c r="GMO489" s="200"/>
      <c r="GMR489" s="200"/>
      <c r="GMU489" s="200"/>
      <c r="GMX489" s="200"/>
      <c r="GNA489" s="200"/>
      <c r="GNC489" s="200"/>
      <c r="GNQ489" s="200"/>
      <c r="GNR489" s="200"/>
      <c r="GNS489" s="200"/>
      <c r="GNT489" s="200"/>
      <c r="GNU489" s="200"/>
      <c r="GNV489" s="200"/>
      <c r="GNW489" s="200"/>
      <c r="GNX489" s="200"/>
      <c r="GNY489" s="200"/>
      <c r="GNZ489" s="200"/>
      <c r="GOA489" s="200"/>
      <c r="GOB489" s="200"/>
      <c r="GOC489" s="200"/>
      <c r="GOD489" s="200"/>
      <c r="GOE489" s="200"/>
      <c r="GOF489" s="200"/>
      <c r="GOG489" s="200"/>
      <c r="GOH489" s="200"/>
      <c r="GOI489" s="200"/>
      <c r="GOO489" s="200"/>
      <c r="GOP489" s="200"/>
      <c r="GOQ489" s="200"/>
      <c r="GOR489" s="200"/>
      <c r="GOS489" s="200"/>
      <c r="GOT489" s="200"/>
      <c r="GOU489" s="200"/>
      <c r="GOW489" s="200"/>
      <c r="GOX489" s="200"/>
      <c r="GOY489" s="200"/>
      <c r="GOZ489" s="200"/>
      <c r="GPA489" s="200"/>
      <c r="GPB489" s="200"/>
      <c r="GPC489" s="200"/>
      <c r="GPD489" s="200"/>
      <c r="GPG489" s="200"/>
      <c r="GPJ489" s="200"/>
      <c r="GPM489" s="200"/>
      <c r="GPP489" s="200"/>
      <c r="GPS489" s="200"/>
      <c r="GPV489" s="200"/>
      <c r="GQE489" s="200"/>
      <c r="GQH489" s="200"/>
      <c r="GQK489" s="200"/>
      <c r="GQN489" s="200"/>
      <c r="GQW489" s="200"/>
      <c r="GRC489" s="200"/>
      <c r="GRF489" s="200"/>
      <c r="GRI489" s="200"/>
      <c r="GRL489" s="200"/>
      <c r="GRR489" s="200"/>
      <c r="GSA489" s="200"/>
      <c r="GSC489" s="200"/>
      <c r="GSD489" s="200"/>
      <c r="GSF489" s="200"/>
      <c r="GSI489" s="200"/>
      <c r="GSL489" s="200"/>
      <c r="GSO489" s="200"/>
      <c r="GSR489" s="200"/>
      <c r="GSU489" s="200"/>
      <c r="GSW489" s="200"/>
      <c r="GSY489" s="200"/>
      <c r="GTB489" s="200"/>
      <c r="GTE489" s="200"/>
      <c r="GTH489" s="200"/>
      <c r="GTK489" s="200"/>
      <c r="GTN489" s="200"/>
      <c r="GTQ489" s="200"/>
      <c r="GTT489" s="200"/>
      <c r="GTV489" s="200"/>
      <c r="GTY489" s="200"/>
      <c r="GUB489" s="200"/>
      <c r="GUE489" s="200"/>
      <c r="GUK489" s="200"/>
      <c r="GUN489" s="200"/>
      <c r="GUP489" s="200"/>
      <c r="GVW489" s="200"/>
      <c r="GVZ489" s="200"/>
      <c r="GWC489" s="200"/>
      <c r="GWF489" s="200"/>
      <c r="GWI489" s="200"/>
      <c r="GWJ489" s="200"/>
      <c r="GWK489" s="200"/>
      <c r="GWN489" s="200"/>
      <c r="GWQ489" s="200"/>
      <c r="GWT489" s="200"/>
      <c r="GWW489" s="200"/>
      <c r="GWY489" s="200"/>
      <c r="GXM489" s="200"/>
      <c r="GXN489" s="200"/>
      <c r="GXO489" s="200"/>
      <c r="GXP489" s="200"/>
      <c r="GXQ489" s="200"/>
      <c r="GXR489" s="200"/>
      <c r="GXS489" s="200"/>
      <c r="GXT489" s="200"/>
      <c r="GXU489" s="200"/>
      <c r="GXV489" s="200"/>
      <c r="GXW489" s="200"/>
      <c r="GXX489" s="200"/>
      <c r="GXY489" s="200"/>
      <c r="GXZ489" s="200"/>
      <c r="GYA489" s="200"/>
      <c r="GYB489" s="200"/>
      <c r="GYC489" s="200"/>
      <c r="GYD489" s="200"/>
      <c r="GYE489" s="200"/>
      <c r="GYK489" s="200"/>
      <c r="GYL489" s="200"/>
      <c r="GYM489" s="200"/>
      <c r="GYN489" s="200"/>
      <c r="GYO489" s="200"/>
      <c r="GYP489" s="200"/>
      <c r="GYQ489" s="200"/>
      <c r="GYS489" s="200"/>
      <c r="GYT489" s="200"/>
      <c r="GYU489" s="200"/>
      <c r="GYV489" s="200"/>
      <c r="GYW489" s="200"/>
      <c r="GYX489" s="200"/>
      <c r="GYY489" s="200"/>
      <c r="GYZ489" s="200"/>
      <c r="GZC489" s="200"/>
      <c r="GZF489" s="200"/>
      <c r="GZI489" s="200"/>
      <c r="GZL489" s="200"/>
      <c r="GZO489" s="200"/>
      <c r="GZR489" s="200"/>
      <c r="HAA489" s="200"/>
      <c r="HAD489" s="200"/>
      <c r="HAG489" s="200"/>
      <c r="HAJ489" s="200"/>
      <c r="HAS489" s="200"/>
      <c r="HAY489" s="200"/>
      <c r="HBB489" s="200"/>
      <c r="HBE489" s="200"/>
      <c r="HBH489" s="200"/>
      <c r="HBN489" s="200"/>
      <c r="HBW489" s="200"/>
      <c r="HBY489" s="200"/>
      <c r="HBZ489" s="200"/>
      <c r="HCB489" s="200"/>
      <c r="HCE489" s="200"/>
      <c r="HCH489" s="200"/>
      <c r="HCK489" s="200"/>
      <c r="HCN489" s="200"/>
      <c r="HCQ489" s="200"/>
      <c r="HCS489" s="200"/>
      <c r="HCU489" s="200"/>
      <c r="HCX489" s="200"/>
      <c r="HDA489" s="200"/>
      <c r="HDD489" s="200"/>
      <c r="HDG489" s="200"/>
      <c r="HDJ489" s="200"/>
      <c r="HDM489" s="200"/>
      <c r="HDP489" s="200"/>
      <c r="HDR489" s="200"/>
      <c r="HDU489" s="200"/>
      <c r="HDX489" s="200"/>
      <c r="HEA489" s="200"/>
      <c r="HEG489" s="200"/>
      <c r="HEJ489" s="200"/>
      <c r="HEL489" s="200"/>
      <c r="HFS489" s="200"/>
      <c r="HFV489" s="200"/>
      <c r="HFY489" s="200"/>
      <c r="HGB489" s="200"/>
      <c r="HGE489" s="200"/>
      <c r="HGF489" s="200"/>
      <c r="HGG489" s="200"/>
      <c r="HGJ489" s="200"/>
      <c r="HGM489" s="200"/>
      <c r="HGP489" s="200"/>
      <c r="HGS489" s="200"/>
      <c r="HGU489" s="200"/>
      <c r="HHI489" s="200"/>
      <c r="HHJ489" s="200"/>
      <c r="HHK489" s="200"/>
      <c r="HHL489" s="200"/>
      <c r="HHM489" s="200"/>
      <c r="HHN489" s="200"/>
      <c r="HHO489" s="200"/>
      <c r="HHP489" s="200"/>
      <c r="HHQ489" s="200"/>
      <c r="HHR489" s="200"/>
      <c r="HHS489" s="200"/>
      <c r="HHT489" s="200"/>
      <c r="HHU489" s="200"/>
      <c r="HHV489" s="200"/>
      <c r="HHW489" s="200"/>
      <c r="HHX489" s="200"/>
      <c r="HHY489" s="200"/>
      <c r="HHZ489" s="200"/>
      <c r="HIA489" s="200"/>
      <c r="HIG489" s="200"/>
      <c r="HIH489" s="200"/>
      <c r="HII489" s="200"/>
      <c r="HIJ489" s="200"/>
      <c r="HIK489" s="200"/>
      <c r="HIL489" s="200"/>
      <c r="HIM489" s="200"/>
      <c r="HIO489" s="200"/>
      <c r="HIP489" s="200"/>
      <c r="HIQ489" s="200"/>
      <c r="HIR489" s="200"/>
      <c r="HIS489" s="200"/>
      <c r="HIT489" s="200"/>
      <c r="HIU489" s="200"/>
      <c r="HIV489" s="200"/>
      <c r="HIY489" s="200"/>
      <c r="HJB489" s="200"/>
      <c r="HJE489" s="200"/>
      <c r="HJH489" s="200"/>
      <c r="HJK489" s="200"/>
      <c r="HJN489" s="200"/>
      <c r="HJW489" s="200"/>
      <c r="HJZ489" s="200"/>
      <c r="HKC489" s="200"/>
      <c r="HKF489" s="200"/>
      <c r="HKO489" s="200"/>
      <c r="HKU489" s="200"/>
      <c r="HKX489" s="200"/>
      <c r="HLA489" s="200"/>
      <c r="HLD489" s="200"/>
      <c r="HLJ489" s="200"/>
      <c r="HLS489" s="200"/>
      <c r="HLU489" s="200"/>
      <c r="HLV489" s="200"/>
      <c r="HLX489" s="200"/>
      <c r="HMA489" s="200"/>
      <c r="HMD489" s="200"/>
      <c r="HMG489" s="200"/>
      <c r="HMJ489" s="200"/>
      <c r="HMM489" s="200"/>
      <c r="HMO489" s="200"/>
      <c r="HMQ489" s="200"/>
      <c r="HMT489" s="200"/>
      <c r="HMW489" s="200"/>
      <c r="HMZ489" s="200"/>
      <c r="HNC489" s="200"/>
      <c r="HNF489" s="200"/>
      <c r="HNI489" s="200"/>
      <c r="HNL489" s="200"/>
      <c r="HNN489" s="200"/>
      <c r="HNQ489" s="200"/>
      <c r="HNT489" s="200"/>
      <c r="HNW489" s="200"/>
      <c r="HOC489" s="200"/>
      <c r="HOF489" s="200"/>
      <c r="HOH489" s="200"/>
      <c r="HPO489" s="200"/>
      <c r="HPR489" s="200"/>
      <c r="HPU489" s="200"/>
      <c r="HPX489" s="200"/>
      <c r="HQA489" s="200"/>
      <c r="HQB489" s="200"/>
      <c r="HQC489" s="200"/>
      <c r="HQF489" s="200"/>
      <c r="HQI489" s="200"/>
      <c r="HQL489" s="200"/>
      <c r="HQO489" s="200"/>
      <c r="HQQ489" s="200"/>
      <c r="HRE489" s="200"/>
      <c r="HRF489" s="200"/>
      <c r="HRG489" s="200"/>
      <c r="HRH489" s="200"/>
      <c r="HRI489" s="200"/>
      <c r="HRJ489" s="200"/>
      <c r="HRK489" s="200"/>
      <c r="HRL489" s="200"/>
      <c r="HRM489" s="200"/>
      <c r="HRN489" s="200"/>
      <c r="HRO489" s="200"/>
      <c r="HRP489" s="200"/>
      <c r="HRQ489" s="200"/>
      <c r="HRR489" s="200"/>
      <c r="HRS489" s="200"/>
      <c r="HRT489" s="200"/>
      <c r="HRU489" s="200"/>
      <c r="HRV489" s="200"/>
      <c r="HRW489" s="200"/>
      <c r="HSC489" s="200"/>
      <c r="HSD489" s="200"/>
      <c r="HSE489" s="200"/>
      <c r="HSF489" s="200"/>
      <c r="HSG489" s="200"/>
      <c r="HSH489" s="200"/>
      <c r="HSI489" s="200"/>
      <c r="HSK489" s="200"/>
      <c r="HSL489" s="200"/>
      <c r="HSM489" s="200"/>
      <c r="HSN489" s="200"/>
      <c r="HSO489" s="200"/>
      <c r="HSP489" s="200"/>
      <c r="HSQ489" s="200"/>
      <c r="HSR489" s="200"/>
      <c r="HSU489" s="200"/>
      <c r="HSX489" s="200"/>
      <c r="HTA489" s="200"/>
      <c r="HTD489" s="200"/>
      <c r="HTG489" s="200"/>
      <c r="HTJ489" s="200"/>
      <c r="HTS489" s="200"/>
      <c r="HTV489" s="200"/>
      <c r="HTY489" s="200"/>
      <c r="HUB489" s="200"/>
      <c r="HUK489" s="200"/>
      <c r="HUQ489" s="200"/>
      <c r="HUT489" s="200"/>
      <c r="HUW489" s="200"/>
      <c r="HUZ489" s="200"/>
      <c r="HVF489" s="200"/>
      <c r="HVO489" s="200"/>
      <c r="HVQ489" s="200"/>
      <c r="HVR489" s="200"/>
      <c r="HVT489" s="200"/>
      <c r="HVW489" s="200"/>
      <c r="HVZ489" s="200"/>
      <c r="HWC489" s="200"/>
      <c r="HWF489" s="200"/>
      <c r="HWI489" s="200"/>
      <c r="HWK489" s="200"/>
      <c r="HWM489" s="200"/>
      <c r="HWP489" s="200"/>
      <c r="HWS489" s="200"/>
      <c r="HWV489" s="200"/>
      <c r="HWY489" s="200"/>
      <c r="HXB489" s="200"/>
      <c r="HXE489" s="200"/>
      <c r="HXH489" s="200"/>
      <c r="HXJ489" s="200"/>
      <c r="HXM489" s="200"/>
      <c r="HXP489" s="200"/>
      <c r="HXS489" s="200"/>
      <c r="HXY489" s="200"/>
      <c r="HYB489" s="200"/>
      <c r="HYD489" s="200"/>
      <c r="HZK489" s="200"/>
      <c r="HZN489" s="200"/>
      <c r="HZQ489" s="200"/>
      <c r="HZT489" s="200"/>
      <c r="HZW489" s="200"/>
      <c r="HZX489" s="200"/>
      <c r="HZY489" s="200"/>
      <c r="IAB489" s="200"/>
      <c r="IAE489" s="200"/>
      <c r="IAH489" s="200"/>
      <c r="IAK489" s="200"/>
      <c r="IAM489" s="200"/>
      <c r="IBA489" s="200"/>
      <c r="IBB489" s="200"/>
      <c r="IBC489" s="200"/>
      <c r="IBD489" s="200"/>
      <c r="IBE489" s="200"/>
      <c r="IBF489" s="200"/>
      <c r="IBG489" s="200"/>
      <c r="IBH489" s="200"/>
      <c r="IBI489" s="200"/>
      <c r="IBJ489" s="200"/>
      <c r="IBK489" s="200"/>
      <c r="IBL489" s="200"/>
      <c r="IBM489" s="200"/>
      <c r="IBN489" s="200"/>
      <c r="IBO489" s="200"/>
      <c r="IBP489" s="200"/>
      <c r="IBQ489" s="200"/>
      <c r="IBR489" s="200"/>
      <c r="IBS489" s="200"/>
      <c r="IBY489" s="200"/>
      <c r="IBZ489" s="200"/>
      <c r="ICA489" s="200"/>
      <c r="ICB489" s="200"/>
      <c r="ICC489" s="200"/>
      <c r="ICD489" s="200"/>
      <c r="ICE489" s="200"/>
      <c r="ICG489" s="200"/>
      <c r="ICH489" s="200"/>
      <c r="ICI489" s="200"/>
      <c r="ICJ489" s="200"/>
      <c r="ICK489" s="200"/>
      <c r="ICL489" s="200"/>
      <c r="ICM489" s="200"/>
      <c r="ICN489" s="200"/>
      <c r="ICQ489" s="200"/>
      <c r="ICT489" s="200"/>
      <c r="ICW489" s="200"/>
      <c r="ICZ489" s="200"/>
      <c r="IDC489" s="200"/>
      <c r="IDF489" s="200"/>
      <c r="IDO489" s="200"/>
      <c r="IDR489" s="200"/>
      <c r="IDU489" s="200"/>
      <c r="IDX489" s="200"/>
      <c r="IEG489" s="200"/>
      <c r="IEM489" s="200"/>
      <c r="IEP489" s="200"/>
      <c r="IES489" s="200"/>
      <c r="IEV489" s="200"/>
      <c r="IFB489" s="200"/>
      <c r="IFK489" s="200"/>
      <c r="IFM489" s="200"/>
      <c r="IFN489" s="200"/>
      <c r="IFP489" s="200"/>
      <c r="IFS489" s="200"/>
      <c r="IFV489" s="200"/>
      <c r="IFY489" s="200"/>
      <c r="IGB489" s="200"/>
      <c r="IGE489" s="200"/>
      <c r="IGG489" s="200"/>
      <c r="IGI489" s="200"/>
      <c r="IGL489" s="200"/>
      <c r="IGO489" s="200"/>
      <c r="IGR489" s="200"/>
      <c r="IGU489" s="200"/>
      <c r="IGX489" s="200"/>
      <c r="IHA489" s="200"/>
      <c r="IHD489" s="200"/>
      <c r="IHF489" s="200"/>
      <c r="IHI489" s="200"/>
      <c r="IHL489" s="200"/>
      <c r="IHO489" s="200"/>
      <c r="IHU489" s="200"/>
      <c r="IHX489" s="200"/>
      <c r="IHZ489" s="200"/>
      <c r="IJG489" s="200"/>
      <c r="IJJ489" s="200"/>
      <c r="IJM489" s="200"/>
      <c r="IJP489" s="200"/>
      <c r="IJS489" s="200"/>
      <c r="IJT489" s="200"/>
      <c r="IJU489" s="200"/>
      <c r="IJX489" s="200"/>
      <c r="IKA489" s="200"/>
      <c r="IKD489" s="200"/>
      <c r="IKG489" s="200"/>
      <c r="IKI489" s="200"/>
      <c r="IKW489" s="200"/>
      <c r="IKX489" s="200"/>
      <c r="IKY489" s="200"/>
      <c r="IKZ489" s="200"/>
      <c r="ILA489" s="200"/>
      <c r="ILB489" s="200"/>
      <c r="ILC489" s="200"/>
      <c r="ILD489" s="200"/>
      <c r="ILE489" s="200"/>
      <c r="ILF489" s="200"/>
      <c r="ILG489" s="200"/>
      <c r="ILH489" s="200"/>
      <c r="ILI489" s="200"/>
      <c r="ILJ489" s="200"/>
      <c r="ILK489" s="200"/>
      <c r="ILL489" s="200"/>
      <c r="ILM489" s="200"/>
      <c r="ILN489" s="200"/>
      <c r="ILO489" s="200"/>
      <c r="ILU489" s="200"/>
      <c r="ILV489" s="200"/>
      <c r="ILW489" s="200"/>
      <c r="ILX489" s="200"/>
      <c r="ILY489" s="200"/>
      <c r="ILZ489" s="200"/>
      <c r="IMA489" s="200"/>
      <c r="IMC489" s="200"/>
      <c r="IMD489" s="200"/>
      <c r="IME489" s="200"/>
      <c r="IMF489" s="200"/>
      <c r="IMG489" s="200"/>
      <c r="IMH489" s="200"/>
      <c r="IMI489" s="200"/>
      <c r="IMJ489" s="200"/>
      <c r="IMM489" s="200"/>
      <c r="IMP489" s="200"/>
      <c r="IMS489" s="200"/>
      <c r="IMV489" s="200"/>
      <c r="IMY489" s="200"/>
      <c r="INB489" s="200"/>
      <c r="INK489" s="200"/>
      <c r="INN489" s="200"/>
      <c r="INQ489" s="200"/>
      <c r="INT489" s="200"/>
      <c r="IOC489" s="200"/>
      <c r="IOI489" s="200"/>
      <c r="IOL489" s="200"/>
      <c r="IOO489" s="200"/>
      <c r="IOR489" s="200"/>
      <c r="IOX489" s="200"/>
      <c r="IPG489" s="200"/>
      <c r="IPI489" s="200"/>
      <c r="IPJ489" s="200"/>
      <c r="IPL489" s="200"/>
      <c r="IPO489" s="200"/>
      <c r="IPR489" s="200"/>
      <c r="IPU489" s="200"/>
      <c r="IPX489" s="200"/>
      <c r="IQA489" s="200"/>
      <c r="IQC489" s="200"/>
      <c r="IQE489" s="200"/>
      <c r="IQH489" s="200"/>
      <c r="IQK489" s="200"/>
      <c r="IQN489" s="200"/>
      <c r="IQQ489" s="200"/>
      <c r="IQT489" s="200"/>
      <c r="IQW489" s="200"/>
      <c r="IQZ489" s="200"/>
      <c r="IRB489" s="200"/>
      <c r="IRE489" s="200"/>
      <c r="IRH489" s="200"/>
      <c r="IRK489" s="200"/>
      <c r="IRQ489" s="200"/>
      <c r="IRT489" s="200"/>
      <c r="IRV489" s="200"/>
      <c r="ITC489" s="200"/>
      <c r="ITF489" s="200"/>
      <c r="ITI489" s="200"/>
      <c r="ITL489" s="200"/>
      <c r="ITO489" s="200"/>
      <c r="ITP489" s="200"/>
      <c r="ITQ489" s="200"/>
      <c r="ITT489" s="200"/>
      <c r="ITW489" s="200"/>
      <c r="ITZ489" s="200"/>
      <c r="IUC489" s="200"/>
      <c r="IUE489" s="200"/>
      <c r="IUS489" s="200"/>
      <c r="IUT489" s="200"/>
      <c r="IUU489" s="200"/>
      <c r="IUV489" s="200"/>
      <c r="IUW489" s="200"/>
      <c r="IUX489" s="200"/>
      <c r="IUY489" s="200"/>
      <c r="IUZ489" s="200"/>
      <c r="IVA489" s="200"/>
      <c r="IVB489" s="200"/>
      <c r="IVC489" s="200"/>
      <c r="IVD489" s="200"/>
      <c r="IVE489" s="200"/>
      <c r="IVF489" s="200"/>
      <c r="IVG489" s="200"/>
      <c r="IVH489" s="200"/>
      <c r="IVI489" s="200"/>
      <c r="IVJ489" s="200"/>
      <c r="IVK489" s="200"/>
      <c r="IVQ489" s="200"/>
      <c r="IVR489" s="200"/>
      <c r="IVS489" s="200"/>
      <c r="IVT489" s="200"/>
      <c r="IVU489" s="200"/>
      <c r="IVV489" s="200"/>
      <c r="IVW489" s="200"/>
      <c r="IVY489" s="200"/>
      <c r="IVZ489" s="200"/>
      <c r="IWA489" s="200"/>
      <c r="IWB489" s="200"/>
      <c r="IWC489" s="200"/>
      <c r="IWD489" s="200"/>
      <c r="IWE489" s="200"/>
      <c r="IWF489" s="200"/>
      <c r="IWI489" s="200"/>
      <c r="IWL489" s="200"/>
      <c r="IWO489" s="200"/>
      <c r="IWR489" s="200"/>
      <c r="IWU489" s="200"/>
      <c r="IWX489" s="200"/>
      <c r="IXG489" s="200"/>
      <c r="IXJ489" s="200"/>
      <c r="IXM489" s="200"/>
      <c r="IXP489" s="200"/>
      <c r="IXY489" s="200"/>
      <c r="IYE489" s="200"/>
      <c r="IYH489" s="200"/>
      <c r="IYK489" s="200"/>
      <c r="IYN489" s="200"/>
      <c r="IYT489" s="200"/>
      <c r="IZC489" s="200"/>
      <c r="IZE489" s="200"/>
      <c r="IZF489" s="200"/>
      <c r="IZH489" s="200"/>
      <c r="IZK489" s="200"/>
      <c r="IZN489" s="200"/>
      <c r="IZQ489" s="200"/>
      <c r="IZT489" s="200"/>
      <c r="IZW489" s="200"/>
      <c r="IZY489" s="200"/>
      <c r="JAA489" s="200"/>
      <c r="JAD489" s="200"/>
      <c r="JAG489" s="200"/>
      <c r="JAJ489" s="200"/>
      <c r="JAM489" s="200"/>
      <c r="JAP489" s="200"/>
      <c r="JAS489" s="200"/>
      <c r="JAV489" s="200"/>
      <c r="JAX489" s="200"/>
      <c r="JBA489" s="200"/>
      <c r="JBD489" s="200"/>
      <c r="JBG489" s="200"/>
      <c r="JBM489" s="200"/>
      <c r="JBP489" s="200"/>
      <c r="JBR489" s="200"/>
      <c r="JCY489" s="200"/>
      <c r="JDB489" s="200"/>
      <c r="JDE489" s="200"/>
      <c r="JDH489" s="200"/>
      <c r="JDK489" s="200"/>
      <c r="JDL489" s="200"/>
      <c r="JDM489" s="200"/>
      <c r="JDP489" s="200"/>
      <c r="JDS489" s="200"/>
      <c r="JDV489" s="200"/>
      <c r="JDY489" s="200"/>
      <c r="JEA489" s="200"/>
      <c r="JEO489" s="200"/>
      <c r="JEP489" s="200"/>
      <c r="JEQ489" s="200"/>
      <c r="JER489" s="200"/>
      <c r="JES489" s="200"/>
      <c r="JET489" s="200"/>
      <c r="JEU489" s="200"/>
      <c r="JEV489" s="200"/>
      <c r="JEW489" s="200"/>
      <c r="JEX489" s="200"/>
      <c r="JEY489" s="200"/>
      <c r="JEZ489" s="200"/>
      <c r="JFA489" s="200"/>
      <c r="JFB489" s="200"/>
      <c r="JFC489" s="200"/>
      <c r="JFD489" s="200"/>
      <c r="JFE489" s="200"/>
      <c r="JFF489" s="200"/>
      <c r="JFG489" s="200"/>
      <c r="JFM489" s="200"/>
      <c r="JFN489" s="200"/>
      <c r="JFO489" s="200"/>
      <c r="JFP489" s="200"/>
      <c r="JFQ489" s="200"/>
      <c r="JFR489" s="200"/>
      <c r="JFS489" s="200"/>
      <c r="JFU489" s="200"/>
      <c r="JFV489" s="200"/>
      <c r="JFW489" s="200"/>
      <c r="JFX489" s="200"/>
      <c r="JFY489" s="200"/>
      <c r="JFZ489" s="200"/>
      <c r="JGA489" s="200"/>
      <c r="JGB489" s="200"/>
      <c r="JGE489" s="200"/>
      <c r="JGH489" s="200"/>
      <c r="JGK489" s="200"/>
      <c r="JGN489" s="200"/>
      <c r="JGQ489" s="200"/>
      <c r="JGT489" s="200"/>
      <c r="JHC489" s="200"/>
      <c r="JHF489" s="200"/>
      <c r="JHI489" s="200"/>
      <c r="JHL489" s="200"/>
      <c r="JHU489" s="200"/>
      <c r="JIA489" s="200"/>
      <c r="JID489" s="200"/>
      <c r="JIG489" s="200"/>
      <c r="JIJ489" s="200"/>
      <c r="JIP489" s="200"/>
      <c r="JIY489" s="200"/>
      <c r="JJA489" s="200"/>
      <c r="JJB489" s="200"/>
      <c r="JJD489" s="200"/>
      <c r="JJG489" s="200"/>
      <c r="JJJ489" s="200"/>
      <c r="JJM489" s="200"/>
      <c r="JJP489" s="200"/>
      <c r="JJS489" s="200"/>
      <c r="JJU489" s="200"/>
      <c r="JJW489" s="200"/>
      <c r="JJZ489" s="200"/>
      <c r="JKC489" s="200"/>
      <c r="JKF489" s="200"/>
      <c r="JKI489" s="200"/>
      <c r="JKL489" s="200"/>
      <c r="JKO489" s="200"/>
      <c r="JKR489" s="200"/>
      <c r="JKT489" s="200"/>
      <c r="JKW489" s="200"/>
      <c r="JKZ489" s="200"/>
      <c r="JLC489" s="200"/>
      <c r="JLI489" s="200"/>
      <c r="JLL489" s="200"/>
      <c r="JLN489" s="200"/>
      <c r="JMU489" s="200"/>
      <c r="JMX489" s="200"/>
      <c r="JNA489" s="200"/>
      <c r="JND489" s="200"/>
      <c r="JNG489" s="200"/>
      <c r="JNH489" s="200"/>
      <c r="JNI489" s="200"/>
      <c r="JNL489" s="200"/>
      <c r="JNO489" s="200"/>
      <c r="JNR489" s="200"/>
      <c r="JNU489" s="200"/>
      <c r="JNW489" s="200"/>
      <c r="JOK489" s="200"/>
      <c r="JOL489" s="200"/>
      <c r="JOM489" s="200"/>
      <c r="JON489" s="200"/>
      <c r="JOO489" s="200"/>
      <c r="JOP489" s="200"/>
      <c r="JOQ489" s="200"/>
      <c r="JOR489" s="200"/>
      <c r="JOS489" s="200"/>
      <c r="JOT489" s="200"/>
      <c r="JOU489" s="200"/>
      <c r="JOV489" s="200"/>
      <c r="JOW489" s="200"/>
      <c r="JOX489" s="200"/>
      <c r="JOY489" s="200"/>
      <c r="JOZ489" s="200"/>
      <c r="JPA489" s="200"/>
      <c r="JPB489" s="200"/>
      <c r="JPC489" s="200"/>
      <c r="JPI489" s="200"/>
      <c r="JPJ489" s="200"/>
      <c r="JPK489" s="200"/>
      <c r="JPL489" s="200"/>
      <c r="JPM489" s="200"/>
      <c r="JPN489" s="200"/>
      <c r="JPO489" s="200"/>
      <c r="JPQ489" s="200"/>
      <c r="JPR489" s="200"/>
      <c r="JPS489" s="200"/>
      <c r="JPT489" s="200"/>
      <c r="JPU489" s="200"/>
      <c r="JPV489" s="200"/>
      <c r="JPW489" s="200"/>
      <c r="JPX489" s="200"/>
      <c r="JQA489" s="200"/>
      <c r="JQD489" s="200"/>
      <c r="JQG489" s="200"/>
      <c r="JQJ489" s="200"/>
      <c r="JQM489" s="200"/>
      <c r="JQP489" s="200"/>
      <c r="JQY489" s="200"/>
      <c r="JRB489" s="200"/>
      <c r="JRE489" s="200"/>
      <c r="JRH489" s="200"/>
      <c r="JRQ489" s="200"/>
      <c r="JRW489" s="200"/>
      <c r="JRZ489" s="200"/>
      <c r="JSC489" s="200"/>
      <c r="JSF489" s="200"/>
      <c r="JSL489" s="200"/>
      <c r="JSU489" s="200"/>
      <c r="JSW489" s="200"/>
      <c r="JSX489" s="200"/>
      <c r="JSZ489" s="200"/>
      <c r="JTC489" s="200"/>
      <c r="JTF489" s="200"/>
      <c r="JTI489" s="200"/>
      <c r="JTL489" s="200"/>
      <c r="JTO489" s="200"/>
      <c r="JTQ489" s="200"/>
      <c r="JTS489" s="200"/>
      <c r="JTV489" s="200"/>
      <c r="JTY489" s="200"/>
      <c r="JUB489" s="200"/>
      <c r="JUE489" s="200"/>
      <c r="JUH489" s="200"/>
      <c r="JUK489" s="200"/>
      <c r="JUN489" s="200"/>
      <c r="JUP489" s="200"/>
      <c r="JUS489" s="200"/>
      <c r="JUV489" s="200"/>
      <c r="JUY489" s="200"/>
      <c r="JVE489" s="200"/>
      <c r="JVH489" s="200"/>
      <c r="JVJ489" s="200"/>
      <c r="JWQ489" s="200"/>
      <c r="JWT489" s="200"/>
      <c r="JWW489" s="200"/>
      <c r="JWZ489" s="200"/>
      <c r="JXC489" s="200"/>
      <c r="JXD489" s="200"/>
      <c r="JXE489" s="200"/>
      <c r="JXH489" s="200"/>
      <c r="JXK489" s="200"/>
      <c r="JXN489" s="200"/>
      <c r="JXQ489" s="200"/>
      <c r="JXS489" s="200"/>
      <c r="JYG489" s="200"/>
      <c r="JYH489" s="200"/>
      <c r="JYI489" s="200"/>
      <c r="JYJ489" s="200"/>
      <c r="JYK489" s="200"/>
      <c r="JYL489" s="200"/>
      <c r="JYM489" s="200"/>
      <c r="JYN489" s="200"/>
      <c r="JYO489" s="200"/>
      <c r="JYP489" s="200"/>
      <c r="JYQ489" s="200"/>
      <c r="JYR489" s="200"/>
      <c r="JYS489" s="200"/>
      <c r="JYT489" s="200"/>
      <c r="JYU489" s="200"/>
      <c r="JYV489" s="200"/>
      <c r="JYW489" s="200"/>
      <c r="JYX489" s="200"/>
      <c r="JYY489" s="200"/>
      <c r="JZE489" s="200"/>
      <c r="JZF489" s="200"/>
      <c r="JZG489" s="200"/>
      <c r="JZH489" s="200"/>
      <c r="JZI489" s="200"/>
      <c r="JZJ489" s="200"/>
      <c r="JZK489" s="200"/>
      <c r="JZM489" s="200"/>
      <c r="JZN489" s="200"/>
      <c r="JZO489" s="200"/>
      <c r="JZP489" s="200"/>
      <c r="JZQ489" s="200"/>
      <c r="JZR489" s="200"/>
      <c r="JZS489" s="200"/>
      <c r="JZT489" s="200"/>
      <c r="JZW489" s="200"/>
      <c r="JZZ489" s="200"/>
      <c r="KAC489" s="200"/>
      <c r="KAF489" s="200"/>
      <c r="KAI489" s="200"/>
      <c r="KAL489" s="200"/>
      <c r="KAU489" s="200"/>
      <c r="KAX489" s="200"/>
      <c r="KBA489" s="200"/>
      <c r="KBD489" s="200"/>
      <c r="KBM489" s="200"/>
      <c r="KBS489" s="200"/>
      <c r="KBV489" s="200"/>
      <c r="KBY489" s="200"/>
      <c r="KCB489" s="200"/>
      <c r="KCH489" s="200"/>
      <c r="KCQ489" s="200"/>
      <c r="KCS489" s="200"/>
      <c r="KCT489" s="200"/>
      <c r="KCV489" s="200"/>
      <c r="KCY489" s="200"/>
      <c r="KDB489" s="200"/>
      <c r="KDE489" s="200"/>
      <c r="KDH489" s="200"/>
      <c r="KDK489" s="200"/>
      <c r="KDM489" s="200"/>
      <c r="KDO489" s="200"/>
      <c r="KDR489" s="200"/>
      <c r="KDU489" s="200"/>
      <c r="KDX489" s="200"/>
      <c r="KEA489" s="200"/>
      <c r="KED489" s="200"/>
      <c r="KEG489" s="200"/>
      <c r="KEJ489" s="200"/>
      <c r="KEL489" s="200"/>
      <c r="KEO489" s="200"/>
      <c r="KER489" s="200"/>
      <c r="KEU489" s="200"/>
      <c r="KFA489" s="200"/>
      <c r="KFD489" s="200"/>
      <c r="KFF489" s="200"/>
      <c r="KGM489" s="200"/>
      <c r="KGP489" s="200"/>
      <c r="KGS489" s="200"/>
      <c r="KGV489" s="200"/>
      <c r="KGY489" s="200"/>
      <c r="KGZ489" s="200"/>
      <c r="KHA489" s="200"/>
      <c r="KHD489" s="200"/>
      <c r="KHG489" s="200"/>
      <c r="KHJ489" s="200"/>
      <c r="KHM489" s="200"/>
      <c r="KHO489" s="200"/>
      <c r="KIC489" s="200"/>
      <c r="KID489" s="200"/>
      <c r="KIE489" s="200"/>
      <c r="KIF489" s="200"/>
      <c r="KIG489" s="200"/>
      <c r="KIH489" s="200"/>
      <c r="KII489" s="200"/>
      <c r="KIJ489" s="200"/>
      <c r="KIK489" s="200"/>
      <c r="KIL489" s="200"/>
      <c r="KIM489" s="200"/>
      <c r="KIN489" s="200"/>
      <c r="KIO489" s="200"/>
      <c r="KIP489" s="200"/>
      <c r="KIQ489" s="200"/>
      <c r="KIR489" s="200"/>
      <c r="KIS489" s="200"/>
      <c r="KIT489" s="200"/>
      <c r="KIU489" s="200"/>
      <c r="KJA489" s="200"/>
      <c r="KJB489" s="200"/>
      <c r="KJC489" s="200"/>
      <c r="KJD489" s="200"/>
      <c r="KJE489" s="200"/>
      <c r="KJF489" s="200"/>
      <c r="KJG489" s="200"/>
      <c r="KJI489" s="200"/>
      <c r="KJJ489" s="200"/>
      <c r="KJK489" s="200"/>
      <c r="KJL489" s="200"/>
      <c r="KJM489" s="200"/>
      <c r="KJN489" s="200"/>
      <c r="KJO489" s="200"/>
      <c r="KJP489" s="200"/>
      <c r="KJS489" s="200"/>
      <c r="KJV489" s="200"/>
      <c r="KJY489" s="200"/>
      <c r="KKB489" s="200"/>
      <c r="KKE489" s="200"/>
      <c r="KKH489" s="200"/>
      <c r="KKQ489" s="200"/>
      <c r="KKT489" s="200"/>
      <c r="KKW489" s="200"/>
      <c r="KKZ489" s="200"/>
      <c r="KLI489" s="200"/>
      <c r="KLO489" s="200"/>
      <c r="KLR489" s="200"/>
      <c r="KLU489" s="200"/>
      <c r="KLX489" s="200"/>
      <c r="KMD489" s="200"/>
      <c r="KMM489" s="200"/>
      <c r="KMO489" s="200"/>
      <c r="KMP489" s="200"/>
      <c r="KMR489" s="200"/>
      <c r="KMU489" s="200"/>
      <c r="KMX489" s="200"/>
      <c r="KNA489" s="200"/>
      <c r="KND489" s="200"/>
      <c r="KNG489" s="200"/>
      <c r="KNI489" s="200"/>
      <c r="KNK489" s="200"/>
      <c r="KNN489" s="200"/>
      <c r="KNQ489" s="200"/>
      <c r="KNT489" s="200"/>
      <c r="KNW489" s="200"/>
      <c r="KNZ489" s="200"/>
      <c r="KOC489" s="200"/>
      <c r="KOF489" s="200"/>
      <c r="KOH489" s="200"/>
      <c r="KOK489" s="200"/>
      <c r="KON489" s="200"/>
      <c r="KOQ489" s="200"/>
      <c r="KOW489" s="200"/>
      <c r="KOZ489" s="200"/>
      <c r="KPB489" s="200"/>
      <c r="KQI489" s="200"/>
      <c r="KQL489" s="200"/>
      <c r="KQO489" s="200"/>
      <c r="KQR489" s="200"/>
      <c r="KQU489" s="200"/>
      <c r="KQV489" s="200"/>
      <c r="KQW489" s="200"/>
      <c r="KQZ489" s="200"/>
      <c r="KRC489" s="200"/>
      <c r="KRF489" s="200"/>
      <c r="KRI489" s="200"/>
      <c r="KRK489" s="200"/>
      <c r="KRY489" s="200"/>
      <c r="KRZ489" s="200"/>
      <c r="KSA489" s="200"/>
      <c r="KSB489" s="200"/>
      <c r="KSC489" s="200"/>
      <c r="KSD489" s="200"/>
      <c r="KSE489" s="200"/>
      <c r="KSF489" s="200"/>
      <c r="KSG489" s="200"/>
      <c r="KSH489" s="200"/>
      <c r="KSI489" s="200"/>
      <c r="KSJ489" s="200"/>
      <c r="KSK489" s="200"/>
      <c r="KSL489" s="200"/>
      <c r="KSM489" s="200"/>
      <c r="KSN489" s="200"/>
      <c r="KSO489" s="200"/>
      <c r="KSP489" s="200"/>
      <c r="KSQ489" s="200"/>
      <c r="KSW489" s="200"/>
      <c r="KSX489" s="200"/>
      <c r="KSY489" s="200"/>
      <c r="KSZ489" s="200"/>
      <c r="KTA489" s="200"/>
      <c r="KTB489" s="200"/>
      <c r="KTC489" s="200"/>
      <c r="KTE489" s="200"/>
      <c r="KTF489" s="200"/>
      <c r="KTG489" s="200"/>
      <c r="KTH489" s="200"/>
      <c r="KTI489" s="200"/>
      <c r="KTJ489" s="200"/>
      <c r="KTK489" s="200"/>
      <c r="KTL489" s="200"/>
      <c r="KTO489" s="200"/>
      <c r="KTR489" s="200"/>
      <c r="KTU489" s="200"/>
      <c r="KTX489" s="200"/>
      <c r="KUA489" s="200"/>
      <c r="KUD489" s="200"/>
      <c r="KUM489" s="200"/>
      <c r="KUP489" s="200"/>
      <c r="KUS489" s="200"/>
      <c r="KUV489" s="200"/>
      <c r="KVE489" s="200"/>
      <c r="KVK489" s="200"/>
      <c r="KVN489" s="200"/>
      <c r="KVQ489" s="200"/>
      <c r="KVT489" s="200"/>
      <c r="KVZ489" s="200"/>
      <c r="KWI489" s="200"/>
      <c r="KWK489" s="200"/>
      <c r="KWL489" s="200"/>
      <c r="KWN489" s="200"/>
      <c r="KWQ489" s="200"/>
      <c r="KWT489" s="200"/>
      <c r="KWW489" s="200"/>
      <c r="KWZ489" s="200"/>
      <c r="KXC489" s="200"/>
      <c r="KXE489" s="200"/>
      <c r="KXG489" s="200"/>
      <c r="KXJ489" s="200"/>
      <c r="KXM489" s="200"/>
      <c r="KXP489" s="200"/>
      <c r="KXS489" s="200"/>
      <c r="KXV489" s="200"/>
      <c r="KXY489" s="200"/>
      <c r="KYB489" s="200"/>
      <c r="KYD489" s="200"/>
      <c r="KYG489" s="200"/>
      <c r="KYJ489" s="200"/>
      <c r="KYM489" s="200"/>
      <c r="KYS489" s="200"/>
      <c r="KYV489" s="200"/>
      <c r="KYX489" s="200"/>
      <c r="LAE489" s="200"/>
      <c r="LAH489" s="200"/>
      <c r="LAK489" s="200"/>
      <c r="LAN489" s="200"/>
      <c r="LAQ489" s="200"/>
      <c r="LAR489" s="200"/>
      <c r="LAS489" s="200"/>
      <c r="LAV489" s="200"/>
      <c r="LAY489" s="200"/>
      <c r="LBB489" s="200"/>
      <c r="LBE489" s="200"/>
      <c r="LBG489" s="200"/>
      <c r="LBU489" s="200"/>
      <c r="LBV489" s="200"/>
      <c r="LBW489" s="200"/>
      <c r="LBX489" s="200"/>
      <c r="LBY489" s="200"/>
      <c r="LBZ489" s="200"/>
      <c r="LCA489" s="200"/>
      <c r="LCB489" s="200"/>
      <c r="LCC489" s="200"/>
      <c r="LCD489" s="200"/>
      <c r="LCE489" s="200"/>
      <c r="LCF489" s="200"/>
      <c r="LCG489" s="200"/>
      <c r="LCH489" s="200"/>
      <c r="LCI489" s="200"/>
      <c r="LCJ489" s="200"/>
      <c r="LCK489" s="200"/>
      <c r="LCL489" s="200"/>
      <c r="LCM489" s="200"/>
      <c r="LCS489" s="200"/>
      <c r="LCT489" s="200"/>
      <c r="LCU489" s="200"/>
      <c r="LCV489" s="200"/>
      <c r="LCW489" s="200"/>
      <c r="LCX489" s="200"/>
      <c r="LCY489" s="200"/>
      <c r="LDA489" s="200"/>
      <c r="LDB489" s="200"/>
      <c r="LDC489" s="200"/>
      <c r="LDD489" s="200"/>
      <c r="LDE489" s="200"/>
      <c r="LDF489" s="200"/>
      <c r="LDG489" s="200"/>
      <c r="LDH489" s="200"/>
      <c r="LDK489" s="200"/>
      <c r="LDN489" s="200"/>
      <c r="LDQ489" s="200"/>
      <c r="LDT489" s="200"/>
      <c r="LDW489" s="200"/>
      <c r="LDZ489" s="200"/>
      <c r="LEI489" s="200"/>
      <c r="LEL489" s="200"/>
      <c r="LEO489" s="200"/>
      <c r="LER489" s="200"/>
      <c r="LFA489" s="200"/>
      <c r="LFG489" s="200"/>
      <c r="LFJ489" s="200"/>
      <c r="LFM489" s="200"/>
      <c r="LFP489" s="200"/>
      <c r="LFV489" s="200"/>
      <c r="LGE489" s="200"/>
      <c r="LGG489" s="200"/>
      <c r="LGH489" s="200"/>
      <c r="LGJ489" s="200"/>
      <c r="LGM489" s="200"/>
      <c r="LGP489" s="200"/>
      <c r="LGS489" s="200"/>
      <c r="LGV489" s="200"/>
      <c r="LGY489" s="200"/>
      <c r="LHA489" s="200"/>
      <c r="LHC489" s="200"/>
      <c r="LHF489" s="200"/>
      <c r="LHI489" s="200"/>
      <c r="LHL489" s="200"/>
      <c r="LHO489" s="200"/>
      <c r="LHR489" s="200"/>
      <c r="LHU489" s="200"/>
      <c r="LHX489" s="200"/>
      <c r="LHZ489" s="200"/>
      <c r="LIC489" s="200"/>
      <c r="LIF489" s="200"/>
      <c r="LII489" s="200"/>
      <c r="LIO489" s="200"/>
      <c r="LIR489" s="200"/>
      <c r="LIT489" s="200"/>
      <c r="LKA489" s="200"/>
      <c r="LKD489" s="200"/>
      <c r="LKG489" s="200"/>
      <c r="LKJ489" s="200"/>
      <c r="LKM489" s="200"/>
      <c r="LKN489" s="200"/>
      <c r="LKO489" s="200"/>
      <c r="LKR489" s="200"/>
      <c r="LKU489" s="200"/>
      <c r="LKX489" s="200"/>
      <c r="LLA489" s="200"/>
      <c r="LLC489" s="200"/>
      <c r="LLQ489" s="200"/>
      <c r="LLR489" s="200"/>
      <c r="LLS489" s="200"/>
      <c r="LLT489" s="200"/>
      <c r="LLU489" s="200"/>
      <c r="LLV489" s="200"/>
      <c r="LLW489" s="200"/>
      <c r="LLX489" s="200"/>
      <c r="LLY489" s="200"/>
      <c r="LLZ489" s="200"/>
      <c r="LMA489" s="200"/>
      <c r="LMB489" s="200"/>
      <c r="LMC489" s="200"/>
      <c r="LMD489" s="200"/>
      <c r="LME489" s="200"/>
      <c r="LMF489" s="200"/>
      <c r="LMG489" s="200"/>
      <c r="LMH489" s="200"/>
      <c r="LMI489" s="200"/>
      <c r="LMO489" s="200"/>
      <c r="LMP489" s="200"/>
      <c r="LMQ489" s="200"/>
      <c r="LMR489" s="200"/>
      <c r="LMS489" s="200"/>
      <c r="LMT489" s="200"/>
      <c r="LMU489" s="200"/>
      <c r="LMW489" s="200"/>
      <c r="LMX489" s="200"/>
      <c r="LMY489" s="200"/>
      <c r="LMZ489" s="200"/>
      <c r="LNA489" s="200"/>
      <c r="LNB489" s="200"/>
      <c r="LNC489" s="200"/>
      <c r="LND489" s="200"/>
      <c r="LNG489" s="200"/>
      <c r="LNJ489" s="200"/>
      <c r="LNM489" s="200"/>
      <c r="LNP489" s="200"/>
      <c r="LNS489" s="200"/>
      <c r="LNV489" s="200"/>
      <c r="LOE489" s="200"/>
      <c r="LOH489" s="200"/>
      <c r="LOK489" s="200"/>
      <c r="LON489" s="200"/>
      <c r="LOW489" s="200"/>
      <c r="LPC489" s="200"/>
      <c r="LPF489" s="200"/>
      <c r="LPI489" s="200"/>
      <c r="LPL489" s="200"/>
      <c r="LPR489" s="200"/>
      <c r="LQA489" s="200"/>
      <c r="LQC489" s="200"/>
      <c r="LQD489" s="200"/>
      <c r="LQF489" s="200"/>
      <c r="LQI489" s="200"/>
      <c r="LQL489" s="200"/>
      <c r="LQO489" s="200"/>
      <c r="LQR489" s="200"/>
      <c r="LQU489" s="200"/>
      <c r="LQW489" s="200"/>
      <c r="LQY489" s="200"/>
      <c r="LRB489" s="200"/>
      <c r="LRE489" s="200"/>
      <c r="LRH489" s="200"/>
      <c r="LRK489" s="200"/>
      <c r="LRN489" s="200"/>
      <c r="LRQ489" s="200"/>
      <c r="LRT489" s="200"/>
      <c r="LRV489" s="200"/>
      <c r="LRY489" s="200"/>
      <c r="LSB489" s="200"/>
      <c r="LSE489" s="200"/>
      <c r="LSK489" s="200"/>
      <c r="LSN489" s="200"/>
      <c r="LSP489" s="200"/>
      <c r="LTW489" s="200"/>
      <c r="LTZ489" s="200"/>
      <c r="LUC489" s="200"/>
      <c r="LUF489" s="200"/>
      <c r="LUI489" s="200"/>
      <c r="LUJ489" s="200"/>
      <c r="LUK489" s="200"/>
      <c r="LUN489" s="200"/>
      <c r="LUQ489" s="200"/>
      <c r="LUT489" s="200"/>
      <c r="LUW489" s="200"/>
      <c r="LUY489" s="200"/>
      <c r="LVM489" s="200"/>
      <c r="LVN489" s="200"/>
      <c r="LVO489" s="200"/>
      <c r="LVP489" s="200"/>
      <c r="LVQ489" s="200"/>
      <c r="LVR489" s="200"/>
      <c r="LVS489" s="200"/>
      <c r="LVT489" s="200"/>
      <c r="LVU489" s="200"/>
      <c r="LVV489" s="200"/>
      <c r="LVW489" s="200"/>
      <c r="LVX489" s="200"/>
      <c r="LVY489" s="200"/>
      <c r="LVZ489" s="200"/>
      <c r="LWA489" s="200"/>
      <c r="LWB489" s="200"/>
      <c r="LWC489" s="200"/>
      <c r="LWD489" s="200"/>
      <c r="LWE489" s="200"/>
      <c r="LWK489" s="200"/>
      <c r="LWL489" s="200"/>
      <c r="LWM489" s="200"/>
      <c r="LWN489" s="200"/>
      <c r="LWO489" s="200"/>
      <c r="LWP489" s="200"/>
      <c r="LWQ489" s="200"/>
      <c r="LWS489" s="200"/>
      <c r="LWT489" s="200"/>
      <c r="LWU489" s="200"/>
      <c r="LWV489" s="200"/>
      <c r="LWW489" s="200"/>
      <c r="LWX489" s="200"/>
      <c r="LWY489" s="200"/>
      <c r="LWZ489" s="200"/>
      <c r="LXC489" s="200"/>
      <c r="LXF489" s="200"/>
      <c r="LXI489" s="200"/>
      <c r="LXL489" s="200"/>
      <c r="LXO489" s="200"/>
      <c r="LXR489" s="200"/>
      <c r="LYA489" s="200"/>
      <c r="LYD489" s="200"/>
      <c r="LYG489" s="200"/>
      <c r="LYJ489" s="200"/>
      <c r="LYS489" s="200"/>
      <c r="LYY489" s="200"/>
      <c r="LZB489" s="200"/>
      <c r="LZE489" s="200"/>
      <c r="LZH489" s="200"/>
      <c r="LZN489" s="200"/>
      <c r="LZW489" s="200"/>
      <c r="LZY489" s="200"/>
      <c r="LZZ489" s="200"/>
      <c r="MAB489" s="200"/>
      <c r="MAE489" s="200"/>
      <c r="MAH489" s="200"/>
      <c r="MAK489" s="200"/>
      <c r="MAN489" s="200"/>
      <c r="MAQ489" s="200"/>
      <c r="MAS489" s="200"/>
      <c r="MAU489" s="200"/>
      <c r="MAX489" s="200"/>
      <c r="MBA489" s="200"/>
      <c r="MBD489" s="200"/>
      <c r="MBG489" s="200"/>
      <c r="MBJ489" s="200"/>
      <c r="MBM489" s="200"/>
      <c r="MBP489" s="200"/>
      <c r="MBR489" s="200"/>
      <c r="MBU489" s="200"/>
      <c r="MBX489" s="200"/>
      <c r="MCA489" s="200"/>
      <c r="MCG489" s="200"/>
      <c r="MCJ489" s="200"/>
      <c r="MCL489" s="200"/>
      <c r="MDS489" s="200"/>
      <c r="MDV489" s="200"/>
      <c r="MDY489" s="200"/>
      <c r="MEB489" s="200"/>
      <c r="MEE489" s="200"/>
      <c r="MEF489" s="200"/>
      <c r="MEG489" s="200"/>
      <c r="MEJ489" s="200"/>
      <c r="MEM489" s="200"/>
      <c r="MEP489" s="200"/>
      <c r="MES489" s="200"/>
      <c r="MEU489" s="200"/>
      <c r="MFI489" s="200"/>
      <c r="MFJ489" s="200"/>
      <c r="MFK489" s="200"/>
      <c r="MFL489" s="200"/>
      <c r="MFM489" s="200"/>
      <c r="MFN489" s="200"/>
      <c r="MFO489" s="200"/>
      <c r="MFP489" s="200"/>
      <c r="MFQ489" s="200"/>
      <c r="MFR489" s="200"/>
      <c r="MFS489" s="200"/>
      <c r="MFT489" s="200"/>
      <c r="MFU489" s="200"/>
      <c r="MFV489" s="200"/>
      <c r="MFW489" s="200"/>
      <c r="MFX489" s="200"/>
      <c r="MFY489" s="200"/>
      <c r="MFZ489" s="200"/>
      <c r="MGA489" s="200"/>
      <c r="MGG489" s="200"/>
      <c r="MGH489" s="200"/>
      <c r="MGI489" s="200"/>
      <c r="MGJ489" s="200"/>
      <c r="MGK489" s="200"/>
      <c r="MGL489" s="200"/>
      <c r="MGM489" s="200"/>
      <c r="MGO489" s="200"/>
      <c r="MGP489" s="200"/>
      <c r="MGQ489" s="200"/>
      <c r="MGR489" s="200"/>
      <c r="MGS489" s="200"/>
      <c r="MGT489" s="200"/>
      <c r="MGU489" s="200"/>
      <c r="MGV489" s="200"/>
      <c r="MGY489" s="200"/>
      <c r="MHB489" s="200"/>
      <c r="MHE489" s="200"/>
      <c r="MHH489" s="200"/>
      <c r="MHK489" s="200"/>
      <c r="MHN489" s="200"/>
      <c r="MHW489" s="200"/>
      <c r="MHZ489" s="200"/>
      <c r="MIC489" s="200"/>
      <c r="MIF489" s="200"/>
      <c r="MIO489" s="200"/>
      <c r="MIU489" s="200"/>
      <c r="MIX489" s="200"/>
      <c r="MJA489" s="200"/>
      <c r="MJD489" s="200"/>
      <c r="MJJ489" s="200"/>
      <c r="MJS489" s="200"/>
      <c r="MJU489" s="200"/>
      <c r="MJV489" s="200"/>
      <c r="MJX489" s="200"/>
      <c r="MKA489" s="200"/>
      <c r="MKD489" s="200"/>
      <c r="MKG489" s="200"/>
      <c r="MKJ489" s="200"/>
      <c r="MKM489" s="200"/>
      <c r="MKO489" s="200"/>
      <c r="MKQ489" s="200"/>
      <c r="MKT489" s="200"/>
      <c r="MKW489" s="200"/>
      <c r="MKZ489" s="200"/>
      <c r="MLC489" s="200"/>
      <c r="MLF489" s="200"/>
      <c r="MLI489" s="200"/>
      <c r="MLL489" s="200"/>
      <c r="MLN489" s="200"/>
      <c r="MLQ489" s="200"/>
      <c r="MLT489" s="200"/>
      <c r="MLW489" s="200"/>
      <c r="MMC489" s="200"/>
      <c r="MMF489" s="200"/>
      <c r="MMH489" s="200"/>
      <c r="MNO489" s="200"/>
      <c r="MNR489" s="200"/>
      <c r="MNU489" s="200"/>
      <c r="MNX489" s="200"/>
      <c r="MOA489" s="200"/>
      <c r="MOB489" s="200"/>
      <c r="MOC489" s="200"/>
      <c r="MOF489" s="200"/>
      <c r="MOI489" s="200"/>
      <c r="MOL489" s="200"/>
      <c r="MOO489" s="200"/>
      <c r="MOQ489" s="200"/>
      <c r="MPE489" s="200"/>
      <c r="MPF489" s="200"/>
      <c r="MPG489" s="200"/>
      <c r="MPH489" s="200"/>
      <c r="MPI489" s="200"/>
      <c r="MPJ489" s="200"/>
      <c r="MPK489" s="200"/>
      <c r="MPL489" s="200"/>
      <c r="MPM489" s="200"/>
      <c r="MPN489" s="200"/>
      <c r="MPO489" s="200"/>
      <c r="MPP489" s="200"/>
      <c r="MPQ489" s="200"/>
      <c r="MPR489" s="200"/>
      <c r="MPS489" s="200"/>
      <c r="MPT489" s="200"/>
      <c r="MPU489" s="200"/>
      <c r="MPV489" s="200"/>
      <c r="MPW489" s="200"/>
      <c r="MQC489" s="200"/>
      <c r="MQD489" s="200"/>
      <c r="MQE489" s="200"/>
      <c r="MQF489" s="200"/>
      <c r="MQG489" s="200"/>
      <c r="MQH489" s="200"/>
      <c r="MQI489" s="200"/>
      <c r="MQK489" s="200"/>
      <c r="MQL489" s="200"/>
      <c r="MQM489" s="200"/>
      <c r="MQN489" s="200"/>
      <c r="MQO489" s="200"/>
      <c r="MQP489" s="200"/>
      <c r="MQQ489" s="200"/>
      <c r="MQR489" s="200"/>
      <c r="MQU489" s="200"/>
      <c r="MQX489" s="200"/>
      <c r="MRA489" s="200"/>
      <c r="MRD489" s="200"/>
      <c r="MRG489" s="200"/>
      <c r="MRJ489" s="200"/>
      <c r="MRS489" s="200"/>
      <c r="MRV489" s="200"/>
      <c r="MRY489" s="200"/>
      <c r="MSB489" s="200"/>
      <c r="MSK489" s="200"/>
      <c r="MSQ489" s="200"/>
      <c r="MST489" s="200"/>
      <c r="MSW489" s="200"/>
      <c r="MSZ489" s="200"/>
      <c r="MTF489" s="200"/>
      <c r="MTO489" s="200"/>
      <c r="MTQ489" s="200"/>
      <c r="MTR489" s="200"/>
      <c r="MTT489" s="200"/>
      <c r="MTW489" s="200"/>
      <c r="MTZ489" s="200"/>
      <c r="MUC489" s="200"/>
      <c r="MUF489" s="200"/>
      <c r="MUI489" s="200"/>
      <c r="MUK489" s="200"/>
      <c r="MUM489" s="200"/>
      <c r="MUP489" s="200"/>
      <c r="MUS489" s="200"/>
      <c r="MUV489" s="200"/>
      <c r="MUY489" s="200"/>
      <c r="MVB489" s="200"/>
      <c r="MVE489" s="200"/>
      <c r="MVH489" s="200"/>
      <c r="MVJ489" s="200"/>
      <c r="MVM489" s="200"/>
      <c r="MVP489" s="200"/>
      <c r="MVS489" s="200"/>
      <c r="MVY489" s="200"/>
      <c r="MWB489" s="200"/>
      <c r="MWD489" s="200"/>
      <c r="MXK489" s="200"/>
      <c r="MXN489" s="200"/>
      <c r="MXQ489" s="200"/>
      <c r="MXT489" s="200"/>
      <c r="MXW489" s="200"/>
      <c r="MXX489" s="200"/>
      <c r="MXY489" s="200"/>
      <c r="MYB489" s="200"/>
      <c r="MYE489" s="200"/>
      <c r="MYH489" s="200"/>
      <c r="MYK489" s="200"/>
      <c r="MYM489" s="200"/>
      <c r="MZA489" s="200"/>
      <c r="MZB489" s="200"/>
      <c r="MZC489" s="200"/>
      <c r="MZD489" s="200"/>
      <c r="MZE489" s="200"/>
      <c r="MZF489" s="200"/>
      <c r="MZG489" s="200"/>
      <c r="MZH489" s="200"/>
      <c r="MZI489" s="200"/>
      <c r="MZJ489" s="200"/>
      <c r="MZK489" s="200"/>
      <c r="MZL489" s="200"/>
      <c r="MZM489" s="200"/>
      <c r="MZN489" s="200"/>
      <c r="MZO489" s="200"/>
      <c r="MZP489" s="200"/>
      <c r="MZQ489" s="200"/>
      <c r="MZR489" s="200"/>
      <c r="MZS489" s="200"/>
      <c r="MZY489" s="200"/>
      <c r="MZZ489" s="200"/>
      <c r="NAA489" s="200"/>
      <c r="NAB489" s="200"/>
      <c r="NAC489" s="200"/>
      <c r="NAD489" s="200"/>
      <c r="NAE489" s="200"/>
      <c r="NAG489" s="200"/>
      <c r="NAH489" s="200"/>
      <c r="NAI489" s="200"/>
      <c r="NAJ489" s="200"/>
      <c r="NAK489" s="200"/>
      <c r="NAL489" s="200"/>
      <c r="NAM489" s="200"/>
      <c r="NAN489" s="200"/>
      <c r="NAQ489" s="200"/>
      <c r="NAT489" s="200"/>
      <c r="NAW489" s="200"/>
      <c r="NAZ489" s="200"/>
      <c r="NBC489" s="200"/>
      <c r="NBF489" s="200"/>
      <c r="NBO489" s="200"/>
      <c r="NBR489" s="200"/>
      <c r="NBU489" s="200"/>
      <c r="NBX489" s="200"/>
      <c r="NCG489" s="200"/>
      <c r="NCM489" s="200"/>
      <c r="NCP489" s="200"/>
      <c r="NCS489" s="200"/>
      <c r="NCV489" s="200"/>
      <c r="NDB489" s="200"/>
      <c r="NDK489" s="200"/>
      <c r="NDM489" s="200"/>
      <c r="NDN489" s="200"/>
      <c r="NDP489" s="200"/>
      <c r="NDS489" s="200"/>
      <c r="NDV489" s="200"/>
      <c r="NDY489" s="200"/>
      <c r="NEB489" s="200"/>
      <c r="NEE489" s="200"/>
      <c r="NEG489" s="200"/>
      <c r="NEI489" s="200"/>
      <c r="NEL489" s="200"/>
      <c r="NEO489" s="200"/>
      <c r="NER489" s="200"/>
      <c r="NEU489" s="200"/>
      <c r="NEX489" s="200"/>
      <c r="NFA489" s="200"/>
      <c r="NFD489" s="200"/>
      <c r="NFF489" s="200"/>
      <c r="NFI489" s="200"/>
      <c r="NFL489" s="200"/>
      <c r="NFO489" s="200"/>
      <c r="NFU489" s="200"/>
      <c r="NFX489" s="200"/>
      <c r="NFZ489" s="200"/>
      <c r="NHG489" s="200"/>
      <c r="NHJ489" s="200"/>
      <c r="NHM489" s="200"/>
      <c r="NHP489" s="200"/>
      <c r="NHS489" s="200"/>
      <c r="NHT489" s="200"/>
      <c r="NHU489" s="200"/>
      <c r="NHX489" s="200"/>
      <c r="NIA489" s="200"/>
      <c r="NID489" s="200"/>
      <c r="NIG489" s="200"/>
      <c r="NII489" s="200"/>
      <c r="NIW489" s="200"/>
      <c r="NIX489" s="200"/>
      <c r="NIY489" s="200"/>
      <c r="NIZ489" s="200"/>
      <c r="NJA489" s="200"/>
      <c r="NJB489" s="200"/>
      <c r="NJC489" s="200"/>
      <c r="NJD489" s="200"/>
      <c r="NJE489" s="200"/>
      <c r="NJF489" s="200"/>
      <c r="NJG489" s="200"/>
      <c r="NJH489" s="200"/>
      <c r="NJI489" s="200"/>
      <c r="NJJ489" s="200"/>
      <c r="NJK489" s="200"/>
      <c r="NJL489" s="200"/>
      <c r="NJM489" s="200"/>
      <c r="NJN489" s="200"/>
      <c r="NJO489" s="200"/>
      <c r="NJU489" s="200"/>
      <c r="NJV489" s="200"/>
      <c r="NJW489" s="200"/>
      <c r="NJX489" s="200"/>
      <c r="NJY489" s="200"/>
      <c r="NJZ489" s="200"/>
      <c r="NKA489" s="200"/>
      <c r="NKC489" s="200"/>
      <c r="NKD489" s="200"/>
      <c r="NKE489" s="200"/>
      <c r="NKF489" s="200"/>
      <c r="NKG489" s="200"/>
      <c r="NKH489" s="200"/>
      <c r="NKI489" s="200"/>
      <c r="NKJ489" s="200"/>
      <c r="NKM489" s="200"/>
      <c r="NKP489" s="200"/>
      <c r="NKS489" s="200"/>
      <c r="NKV489" s="200"/>
      <c r="NKY489" s="200"/>
      <c r="NLB489" s="200"/>
      <c r="NLK489" s="200"/>
      <c r="NLN489" s="200"/>
      <c r="NLQ489" s="200"/>
      <c r="NLT489" s="200"/>
      <c r="NMC489" s="200"/>
      <c r="NMI489" s="200"/>
      <c r="NML489" s="200"/>
      <c r="NMO489" s="200"/>
      <c r="NMR489" s="200"/>
      <c r="NMX489" s="200"/>
      <c r="NNG489" s="200"/>
      <c r="NNI489" s="200"/>
      <c r="NNJ489" s="200"/>
      <c r="NNL489" s="200"/>
      <c r="NNO489" s="200"/>
      <c r="NNR489" s="200"/>
      <c r="NNU489" s="200"/>
      <c r="NNX489" s="200"/>
      <c r="NOA489" s="200"/>
      <c r="NOC489" s="200"/>
      <c r="NOE489" s="200"/>
      <c r="NOH489" s="200"/>
      <c r="NOK489" s="200"/>
      <c r="NON489" s="200"/>
      <c r="NOQ489" s="200"/>
      <c r="NOT489" s="200"/>
      <c r="NOW489" s="200"/>
      <c r="NOZ489" s="200"/>
      <c r="NPB489" s="200"/>
      <c r="NPE489" s="200"/>
      <c r="NPH489" s="200"/>
      <c r="NPK489" s="200"/>
      <c r="NPQ489" s="200"/>
      <c r="NPT489" s="200"/>
      <c r="NPV489" s="200"/>
      <c r="NRC489" s="200"/>
      <c r="NRF489" s="200"/>
      <c r="NRI489" s="200"/>
      <c r="NRL489" s="200"/>
      <c r="NRO489" s="200"/>
      <c r="NRP489" s="200"/>
      <c r="NRQ489" s="200"/>
      <c r="NRT489" s="200"/>
      <c r="NRW489" s="200"/>
      <c r="NRZ489" s="200"/>
      <c r="NSC489" s="200"/>
      <c r="NSE489" s="200"/>
      <c r="NSS489" s="200"/>
      <c r="NST489" s="200"/>
      <c r="NSU489" s="200"/>
      <c r="NSV489" s="200"/>
      <c r="NSW489" s="200"/>
      <c r="NSX489" s="200"/>
      <c r="NSY489" s="200"/>
      <c r="NSZ489" s="200"/>
      <c r="NTA489" s="200"/>
      <c r="NTB489" s="200"/>
      <c r="NTC489" s="200"/>
      <c r="NTD489" s="200"/>
      <c r="NTE489" s="200"/>
      <c r="NTF489" s="200"/>
      <c r="NTG489" s="200"/>
      <c r="NTH489" s="200"/>
      <c r="NTI489" s="200"/>
      <c r="NTJ489" s="200"/>
      <c r="NTK489" s="200"/>
      <c r="NTQ489" s="200"/>
      <c r="NTR489" s="200"/>
      <c r="NTS489" s="200"/>
      <c r="NTT489" s="200"/>
      <c r="NTU489" s="200"/>
      <c r="NTV489" s="200"/>
      <c r="NTW489" s="200"/>
      <c r="NTY489" s="200"/>
      <c r="NTZ489" s="200"/>
      <c r="NUA489" s="200"/>
      <c r="NUB489" s="200"/>
      <c r="NUC489" s="200"/>
      <c r="NUD489" s="200"/>
      <c r="NUE489" s="200"/>
      <c r="NUF489" s="200"/>
      <c r="NUI489" s="200"/>
      <c r="NUL489" s="200"/>
      <c r="NUO489" s="200"/>
      <c r="NUR489" s="200"/>
      <c r="NUU489" s="200"/>
      <c r="NUX489" s="200"/>
      <c r="NVG489" s="200"/>
      <c r="NVJ489" s="200"/>
      <c r="NVM489" s="200"/>
      <c r="NVP489" s="200"/>
      <c r="NVY489" s="200"/>
      <c r="NWE489" s="200"/>
      <c r="NWH489" s="200"/>
      <c r="NWK489" s="200"/>
      <c r="NWN489" s="200"/>
      <c r="NWT489" s="200"/>
      <c r="NXC489" s="200"/>
      <c r="NXE489" s="200"/>
      <c r="NXF489" s="200"/>
      <c r="NXH489" s="200"/>
      <c r="NXK489" s="200"/>
      <c r="NXN489" s="200"/>
      <c r="NXQ489" s="200"/>
      <c r="NXT489" s="200"/>
      <c r="NXW489" s="200"/>
      <c r="NXY489" s="200"/>
      <c r="NYA489" s="200"/>
      <c r="NYD489" s="200"/>
      <c r="NYG489" s="200"/>
      <c r="NYJ489" s="200"/>
      <c r="NYM489" s="200"/>
      <c r="NYP489" s="200"/>
      <c r="NYS489" s="200"/>
      <c r="NYV489" s="200"/>
      <c r="NYX489" s="200"/>
      <c r="NZA489" s="200"/>
      <c r="NZD489" s="200"/>
      <c r="NZG489" s="200"/>
      <c r="NZM489" s="200"/>
      <c r="NZP489" s="200"/>
      <c r="NZR489" s="200"/>
      <c r="OAY489" s="200"/>
      <c r="OBB489" s="200"/>
      <c r="OBE489" s="200"/>
      <c r="OBH489" s="200"/>
      <c r="OBK489" s="200"/>
      <c r="OBL489" s="200"/>
      <c r="OBM489" s="200"/>
      <c r="OBP489" s="200"/>
      <c r="OBS489" s="200"/>
      <c r="OBV489" s="200"/>
      <c r="OBY489" s="200"/>
      <c r="OCA489" s="200"/>
      <c r="OCO489" s="200"/>
      <c r="OCP489" s="200"/>
      <c r="OCQ489" s="200"/>
      <c r="OCR489" s="200"/>
      <c r="OCS489" s="200"/>
      <c r="OCT489" s="200"/>
      <c r="OCU489" s="200"/>
      <c r="OCV489" s="200"/>
      <c r="OCW489" s="200"/>
      <c r="OCX489" s="200"/>
      <c r="OCY489" s="200"/>
      <c r="OCZ489" s="200"/>
      <c r="ODA489" s="200"/>
      <c r="ODB489" s="200"/>
      <c r="ODC489" s="200"/>
      <c r="ODD489" s="200"/>
      <c r="ODE489" s="200"/>
      <c r="ODF489" s="200"/>
      <c r="ODG489" s="200"/>
      <c r="ODM489" s="200"/>
      <c r="ODN489" s="200"/>
      <c r="ODO489" s="200"/>
      <c r="ODP489" s="200"/>
      <c r="ODQ489" s="200"/>
      <c r="ODR489" s="200"/>
      <c r="ODS489" s="200"/>
      <c r="ODU489" s="200"/>
      <c r="ODV489" s="200"/>
      <c r="ODW489" s="200"/>
      <c r="ODX489" s="200"/>
      <c r="ODY489" s="200"/>
      <c r="ODZ489" s="200"/>
      <c r="OEA489" s="200"/>
      <c r="OEB489" s="200"/>
      <c r="OEE489" s="200"/>
      <c r="OEH489" s="200"/>
      <c r="OEK489" s="200"/>
      <c r="OEN489" s="200"/>
      <c r="OEQ489" s="200"/>
      <c r="OET489" s="200"/>
      <c r="OFC489" s="200"/>
      <c r="OFF489" s="200"/>
      <c r="OFI489" s="200"/>
      <c r="OFL489" s="200"/>
      <c r="OFU489" s="200"/>
      <c r="OGA489" s="200"/>
      <c r="OGD489" s="200"/>
      <c r="OGG489" s="200"/>
      <c r="OGJ489" s="200"/>
      <c r="OGP489" s="200"/>
      <c r="OGY489" s="200"/>
      <c r="OHA489" s="200"/>
      <c r="OHB489" s="200"/>
      <c r="OHD489" s="200"/>
      <c r="OHG489" s="200"/>
      <c r="OHJ489" s="200"/>
      <c r="OHM489" s="200"/>
      <c r="OHP489" s="200"/>
      <c r="OHS489" s="200"/>
      <c r="OHU489" s="200"/>
      <c r="OHW489" s="200"/>
      <c r="OHZ489" s="200"/>
      <c r="OIC489" s="200"/>
      <c r="OIF489" s="200"/>
      <c r="OII489" s="200"/>
      <c r="OIL489" s="200"/>
      <c r="OIO489" s="200"/>
      <c r="OIR489" s="200"/>
      <c r="OIT489" s="200"/>
      <c r="OIW489" s="200"/>
      <c r="OIZ489" s="200"/>
      <c r="OJC489" s="200"/>
      <c r="OJI489" s="200"/>
      <c r="OJL489" s="200"/>
      <c r="OJN489" s="200"/>
      <c r="OKU489" s="200"/>
      <c r="OKX489" s="200"/>
      <c r="OLA489" s="200"/>
      <c r="OLD489" s="200"/>
      <c r="OLG489" s="200"/>
      <c r="OLH489" s="200"/>
      <c r="OLI489" s="200"/>
      <c r="OLL489" s="200"/>
      <c r="OLO489" s="200"/>
      <c r="OLR489" s="200"/>
      <c r="OLU489" s="200"/>
      <c r="OLW489" s="200"/>
      <c r="OMK489" s="200"/>
      <c r="OML489" s="200"/>
      <c r="OMM489" s="200"/>
      <c r="OMN489" s="200"/>
      <c r="OMO489" s="200"/>
      <c r="OMP489" s="200"/>
      <c r="OMQ489" s="200"/>
      <c r="OMR489" s="200"/>
      <c r="OMS489" s="200"/>
      <c r="OMT489" s="200"/>
      <c r="OMU489" s="200"/>
      <c r="OMV489" s="200"/>
      <c r="OMW489" s="200"/>
      <c r="OMX489" s="200"/>
      <c r="OMY489" s="200"/>
      <c r="OMZ489" s="200"/>
      <c r="ONA489" s="200"/>
      <c r="ONB489" s="200"/>
      <c r="ONC489" s="200"/>
      <c r="ONI489" s="200"/>
      <c r="ONJ489" s="200"/>
      <c r="ONK489" s="200"/>
      <c r="ONL489" s="200"/>
      <c r="ONM489" s="200"/>
      <c r="ONN489" s="200"/>
      <c r="ONO489" s="200"/>
      <c r="ONQ489" s="200"/>
      <c r="ONR489" s="200"/>
      <c r="ONS489" s="200"/>
      <c r="ONT489" s="200"/>
      <c r="ONU489" s="200"/>
      <c r="ONV489" s="200"/>
      <c r="ONW489" s="200"/>
      <c r="ONX489" s="200"/>
      <c r="OOA489" s="200"/>
      <c r="OOD489" s="200"/>
      <c r="OOG489" s="200"/>
      <c r="OOJ489" s="200"/>
      <c r="OOM489" s="200"/>
      <c r="OOP489" s="200"/>
      <c r="OOY489" s="200"/>
      <c r="OPB489" s="200"/>
      <c r="OPE489" s="200"/>
      <c r="OPH489" s="200"/>
      <c r="OPQ489" s="200"/>
      <c r="OPW489" s="200"/>
      <c r="OPZ489" s="200"/>
      <c r="OQC489" s="200"/>
      <c r="OQF489" s="200"/>
      <c r="OQL489" s="200"/>
      <c r="OQU489" s="200"/>
      <c r="OQW489" s="200"/>
      <c r="OQX489" s="200"/>
      <c r="OQZ489" s="200"/>
      <c r="ORC489" s="200"/>
      <c r="ORF489" s="200"/>
      <c r="ORI489" s="200"/>
      <c r="ORL489" s="200"/>
      <c r="ORO489" s="200"/>
      <c r="ORQ489" s="200"/>
      <c r="ORS489" s="200"/>
      <c r="ORV489" s="200"/>
      <c r="ORY489" s="200"/>
      <c r="OSB489" s="200"/>
      <c r="OSE489" s="200"/>
      <c r="OSH489" s="200"/>
      <c r="OSK489" s="200"/>
      <c r="OSN489" s="200"/>
      <c r="OSP489" s="200"/>
      <c r="OSS489" s="200"/>
      <c r="OSV489" s="200"/>
      <c r="OSY489" s="200"/>
      <c r="OTE489" s="200"/>
      <c r="OTH489" s="200"/>
      <c r="OTJ489" s="200"/>
      <c r="OUQ489" s="200"/>
      <c r="OUT489" s="200"/>
      <c r="OUW489" s="200"/>
      <c r="OUZ489" s="200"/>
      <c r="OVC489" s="200"/>
      <c r="OVD489" s="200"/>
      <c r="OVE489" s="200"/>
      <c r="OVH489" s="200"/>
      <c r="OVK489" s="200"/>
      <c r="OVN489" s="200"/>
      <c r="OVQ489" s="200"/>
      <c r="OVS489" s="200"/>
      <c r="OWG489" s="200"/>
      <c r="OWH489" s="200"/>
      <c r="OWI489" s="200"/>
      <c r="OWJ489" s="200"/>
      <c r="OWK489" s="200"/>
      <c r="OWL489" s="200"/>
      <c r="OWM489" s="200"/>
      <c r="OWN489" s="200"/>
      <c r="OWO489" s="200"/>
      <c r="OWP489" s="200"/>
      <c r="OWQ489" s="200"/>
      <c r="OWR489" s="200"/>
      <c r="OWS489" s="200"/>
      <c r="OWT489" s="200"/>
      <c r="OWU489" s="200"/>
      <c r="OWV489" s="200"/>
      <c r="OWW489" s="200"/>
      <c r="OWX489" s="200"/>
      <c r="OWY489" s="200"/>
      <c r="OXE489" s="200"/>
      <c r="OXF489" s="200"/>
      <c r="OXG489" s="200"/>
      <c r="OXH489" s="200"/>
      <c r="OXI489" s="200"/>
      <c r="OXJ489" s="200"/>
      <c r="OXK489" s="200"/>
      <c r="OXM489" s="200"/>
      <c r="OXN489" s="200"/>
      <c r="OXO489" s="200"/>
      <c r="OXP489" s="200"/>
      <c r="OXQ489" s="200"/>
      <c r="OXR489" s="200"/>
      <c r="OXS489" s="200"/>
      <c r="OXT489" s="200"/>
      <c r="OXW489" s="200"/>
      <c r="OXZ489" s="200"/>
      <c r="OYC489" s="200"/>
      <c r="OYF489" s="200"/>
      <c r="OYI489" s="200"/>
      <c r="OYL489" s="200"/>
      <c r="OYU489" s="200"/>
      <c r="OYX489" s="200"/>
      <c r="OZA489" s="200"/>
      <c r="OZD489" s="200"/>
      <c r="OZM489" s="200"/>
      <c r="OZS489" s="200"/>
      <c r="OZV489" s="200"/>
      <c r="OZY489" s="200"/>
      <c r="PAB489" s="200"/>
      <c r="PAH489" s="200"/>
      <c r="PAQ489" s="200"/>
      <c r="PAS489" s="200"/>
      <c r="PAT489" s="200"/>
      <c r="PAV489" s="200"/>
      <c r="PAY489" s="200"/>
      <c r="PBB489" s="200"/>
      <c r="PBE489" s="200"/>
      <c r="PBH489" s="200"/>
      <c r="PBK489" s="200"/>
      <c r="PBM489" s="200"/>
      <c r="PBO489" s="200"/>
      <c r="PBR489" s="200"/>
      <c r="PBU489" s="200"/>
      <c r="PBX489" s="200"/>
      <c r="PCA489" s="200"/>
      <c r="PCD489" s="200"/>
      <c r="PCG489" s="200"/>
      <c r="PCJ489" s="200"/>
      <c r="PCL489" s="200"/>
      <c r="PCO489" s="200"/>
      <c r="PCR489" s="200"/>
      <c r="PCU489" s="200"/>
      <c r="PDA489" s="200"/>
      <c r="PDD489" s="200"/>
      <c r="PDF489" s="200"/>
      <c r="PEM489" s="200"/>
      <c r="PEP489" s="200"/>
      <c r="PES489" s="200"/>
      <c r="PEV489" s="200"/>
      <c r="PEY489" s="200"/>
      <c r="PEZ489" s="200"/>
      <c r="PFA489" s="200"/>
      <c r="PFD489" s="200"/>
      <c r="PFG489" s="200"/>
      <c r="PFJ489" s="200"/>
      <c r="PFM489" s="200"/>
      <c r="PFO489" s="200"/>
      <c r="PGC489" s="200"/>
      <c r="PGD489" s="200"/>
      <c r="PGE489" s="200"/>
      <c r="PGF489" s="200"/>
      <c r="PGG489" s="200"/>
      <c r="PGH489" s="200"/>
      <c r="PGI489" s="200"/>
      <c r="PGJ489" s="200"/>
      <c r="PGK489" s="200"/>
      <c r="PGL489" s="200"/>
      <c r="PGM489" s="200"/>
      <c r="PGN489" s="200"/>
      <c r="PGO489" s="200"/>
      <c r="PGP489" s="200"/>
      <c r="PGQ489" s="200"/>
      <c r="PGR489" s="200"/>
      <c r="PGS489" s="200"/>
      <c r="PGT489" s="200"/>
      <c r="PGU489" s="200"/>
      <c r="PHA489" s="200"/>
      <c r="PHB489" s="200"/>
      <c r="PHC489" s="200"/>
      <c r="PHD489" s="200"/>
      <c r="PHE489" s="200"/>
      <c r="PHF489" s="200"/>
      <c r="PHG489" s="200"/>
      <c r="PHI489" s="200"/>
      <c r="PHJ489" s="200"/>
      <c r="PHK489" s="200"/>
      <c r="PHL489" s="200"/>
      <c r="PHM489" s="200"/>
      <c r="PHN489" s="200"/>
      <c r="PHO489" s="200"/>
      <c r="PHP489" s="200"/>
      <c r="PHS489" s="200"/>
      <c r="PHV489" s="200"/>
      <c r="PHY489" s="200"/>
      <c r="PIB489" s="200"/>
      <c r="PIE489" s="200"/>
      <c r="PIH489" s="200"/>
      <c r="PIQ489" s="200"/>
      <c r="PIT489" s="200"/>
      <c r="PIW489" s="200"/>
      <c r="PIZ489" s="200"/>
      <c r="PJI489" s="200"/>
      <c r="PJO489" s="200"/>
      <c r="PJR489" s="200"/>
      <c r="PJU489" s="200"/>
      <c r="PJX489" s="200"/>
      <c r="PKD489" s="200"/>
      <c r="PKM489" s="200"/>
      <c r="PKO489" s="200"/>
      <c r="PKP489" s="200"/>
      <c r="PKR489" s="200"/>
      <c r="PKU489" s="200"/>
      <c r="PKX489" s="200"/>
      <c r="PLA489" s="200"/>
      <c r="PLD489" s="200"/>
      <c r="PLG489" s="200"/>
      <c r="PLI489" s="200"/>
      <c r="PLK489" s="200"/>
      <c r="PLN489" s="200"/>
      <c r="PLQ489" s="200"/>
      <c r="PLT489" s="200"/>
      <c r="PLW489" s="200"/>
      <c r="PLZ489" s="200"/>
      <c r="PMC489" s="200"/>
      <c r="PMF489" s="200"/>
      <c r="PMH489" s="200"/>
      <c r="PMK489" s="200"/>
      <c r="PMN489" s="200"/>
      <c r="PMQ489" s="200"/>
      <c r="PMW489" s="200"/>
      <c r="PMZ489" s="200"/>
      <c r="PNB489" s="200"/>
      <c r="POI489" s="200"/>
      <c r="POL489" s="200"/>
      <c r="POO489" s="200"/>
      <c r="POR489" s="200"/>
      <c r="POU489" s="200"/>
      <c r="POV489" s="200"/>
      <c r="POW489" s="200"/>
      <c r="POZ489" s="200"/>
      <c r="PPC489" s="200"/>
      <c r="PPF489" s="200"/>
      <c r="PPI489" s="200"/>
      <c r="PPK489" s="200"/>
      <c r="PPY489" s="200"/>
      <c r="PPZ489" s="200"/>
      <c r="PQA489" s="200"/>
      <c r="PQB489" s="200"/>
      <c r="PQC489" s="200"/>
      <c r="PQD489" s="200"/>
      <c r="PQE489" s="200"/>
      <c r="PQF489" s="200"/>
      <c r="PQG489" s="200"/>
      <c r="PQH489" s="200"/>
      <c r="PQI489" s="200"/>
      <c r="PQJ489" s="200"/>
      <c r="PQK489" s="200"/>
      <c r="PQL489" s="200"/>
      <c r="PQM489" s="200"/>
      <c r="PQN489" s="200"/>
      <c r="PQO489" s="200"/>
      <c r="PQP489" s="200"/>
      <c r="PQQ489" s="200"/>
      <c r="PQW489" s="200"/>
      <c r="PQX489" s="200"/>
      <c r="PQY489" s="200"/>
      <c r="PQZ489" s="200"/>
      <c r="PRA489" s="200"/>
      <c r="PRB489" s="200"/>
      <c r="PRC489" s="200"/>
      <c r="PRE489" s="200"/>
      <c r="PRF489" s="200"/>
      <c r="PRG489" s="200"/>
      <c r="PRH489" s="200"/>
      <c r="PRI489" s="200"/>
      <c r="PRJ489" s="200"/>
      <c r="PRK489" s="200"/>
      <c r="PRL489" s="200"/>
      <c r="PRO489" s="200"/>
      <c r="PRR489" s="200"/>
      <c r="PRU489" s="200"/>
      <c r="PRX489" s="200"/>
      <c r="PSA489" s="200"/>
      <c r="PSD489" s="200"/>
      <c r="PSM489" s="200"/>
      <c r="PSP489" s="200"/>
      <c r="PSS489" s="200"/>
      <c r="PSV489" s="200"/>
      <c r="PTE489" s="200"/>
      <c r="PTK489" s="200"/>
      <c r="PTN489" s="200"/>
      <c r="PTQ489" s="200"/>
      <c r="PTT489" s="200"/>
      <c r="PTZ489" s="200"/>
      <c r="PUI489" s="200"/>
      <c r="PUK489" s="200"/>
      <c r="PUL489" s="200"/>
      <c r="PUN489" s="200"/>
      <c r="PUQ489" s="200"/>
      <c r="PUT489" s="200"/>
      <c r="PUW489" s="200"/>
      <c r="PUZ489" s="200"/>
      <c r="PVC489" s="200"/>
      <c r="PVE489" s="200"/>
      <c r="PVG489" s="200"/>
      <c r="PVJ489" s="200"/>
      <c r="PVM489" s="200"/>
      <c r="PVP489" s="200"/>
      <c r="PVS489" s="200"/>
      <c r="PVV489" s="200"/>
      <c r="PVY489" s="200"/>
      <c r="PWB489" s="200"/>
      <c r="PWD489" s="200"/>
      <c r="PWG489" s="200"/>
      <c r="PWJ489" s="200"/>
      <c r="PWM489" s="200"/>
      <c r="PWS489" s="200"/>
      <c r="PWV489" s="200"/>
      <c r="PWX489" s="200"/>
      <c r="PYE489" s="200"/>
      <c r="PYH489" s="200"/>
      <c r="PYK489" s="200"/>
      <c r="PYN489" s="200"/>
      <c r="PYQ489" s="200"/>
      <c r="PYR489" s="200"/>
      <c r="PYS489" s="200"/>
      <c r="PYV489" s="200"/>
      <c r="PYY489" s="200"/>
      <c r="PZB489" s="200"/>
      <c r="PZE489" s="200"/>
      <c r="PZG489" s="200"/>
      <c r="PZU489" s="200"/>
      <c r="PZV489" s="200"/>
      <c r="PZW489" s="200"/>
      <c r="PZX489" s="200"/>
      <c r="PZY489" s="200"/>
      <c r="PZZ489" s="200"/>
      <c r="QAA489" s="200"/>
      <c r="QAB489" s="200"/>
      <c r="QAC489" s="200"/>
      <c r="QAD489" s="200"/>
      <c r="QAE489" s="200"/>
      <c r="QAF489" s="200"/>
      <c r="QAG489" s="200"/>
      <c r="QAH489" s="200"/>
      <c r="QAI489" s="200"/>
      <c r="QAJ489" s="200"/>
      <c r="QAK489" s="200"/>
      <c r="QAL489" s="200"/>
      <c r="QAM489" s="200"/>
      <c r="QAS489" s="200"/>
      <c r="QAT489" s="200"/>
      <c r="QAU489" s="200"/>
      <c r="QAV489" s="200"/>
      <c r="QAW489" s="200"/>
      <c r="QAX489" s="200"/>
      <c r="QAY489" s="200"/>
      <c r="QBA489" s="200"/>
      <c r="QBB489" s="200"/>
      <c r="QBC489" s="200"/>
      <c r="QBD489" s="200"/>
      <c r="QBE489" s="200"/>
      <c r="QBF489" s="200"/>
      <c r="QBG489" s="200"/>
      <c r="QBH489" s="200"/>
      <c r="QBK489" s="200"/>
      <c r="QBN489" s="200"/>
      <c r="QBQ489" s="200"/>
      <c r="QBT489" s="200"/>
      <c r="QBW489" s="200"/>
      <c r="QBZ489" s="200"/>
      <c r="QCI489" s="200"/>
      <c r="QCL489" s="200"/>
      <c r="QCO489" s="200"/>
      <c r="QCR489" s="200"/>
      <c r="QDA489" s="200"/>
      <c r="QDG489" s="200"/>
      <c r="QDJ489" s="200"/>
      <c r="QDM489" s="200"/>
      <c r="QDP489" s="200"/>
      <c r="QDV489" s="200"/>
      <c r="QEE489" s="200"/>
      <c r="QEG489" s="200"/>
      <c r="QEH489" s="200"/>
      <c r="QEJ489" s="200"/>
      <c r="QEM489" s="200"/>
      <c r="QEP489" s="200"/>
      <c r="QES489" s="200"/>
      <c r="QEV489" s="200"/>
      <c r="QEY489" s="200"/>
      <c r="QFA489" s="200"/>
      <c r="QFC489" s="200"/>
      <c r="QFF489" s="200"/>
      <c r="QFI489" s="200"/>
      <c r="QFL489" s="200"/>
      <c r="QFO489" s="200"/>
      <c r="QFR489" s="200"/>
      <c r="QFU489" s="200"/>
      <c r="QFX489" s="200"/>
      <c r="QFZ489" s="200"/>
      <c r="QGC489" s="200"/>
      <c r="QGF489" s="200"/>
      <c r="QGI489" s="200"/>
      <c r="QGO489" s="200"/>
      <c r="QGR489" s="200"/>
      <c r="QGT489" s="200"/>
      <c r="QIA489" s="200"/>
      <c r="QID489" s="200"/>
      <c r="QIG489" s="200"/>
      <c r="QIJ489" s="200"/>
      <c r="QIM489" s="200"/>
      <c r="QIN489" s="200"/>
      <c r="QIO489" s="200"/>
      <c r="QIR489" s="200"/>
      <c r="QIU489" s="200"/>
      <c r="QIX489" s="200"/>
      <c r="QJA489" s="200"/>
      <c r="QJC489" s="200"/>
      <c r="QJQ489" s="200"/>
      <c r="QJR489" s="200"/>
      <c r="QJS489" s="200"/>
      <c r="QJT489" s="200"/>
      <c r="QJU489" s="200"/>
      <c r="QJV489" s="200"/>
      <c r="QJW489" s="200"/>
      <c r="QJX489" s="200"/>
      <c r="QJY489" s="200"/>
      <c r="QJZ489" s="200"/>
      <c r="QKA489" s="200"/>
      <c r="QKB489" s="200"/>
      <c r="QKC489" s="200"/>
      <c r="QKD489" s="200"/>
      <c r="QKE489" s="200"/>
      <c r="QKF489" s="200"/>
      <c r="QKG489" s="200"/>
      <c r="QKH489" s="200"/>
      <c r="QKI489" s="200"/>
      <c r="QKO489" s="200"/>
      <c r="QKP489" s="200"/>
      <c r="QKQ489" s="200"/>
      <c r="QKR489" s="200"/>
      <c r="QKS489" s="200"/>
      <c r="QKT489" s="200"/>
      <c r="QKU489" s="200"/>
      <c r="QKW489" s="200"/>
      <c r="QKX489" s="200"/>
      <c r="QKY489" s="200"/>
      <c r="QKZ489" s="200"/>
      <c r="QLA489" s="200"/>
      <c r="QLB489" s="200"/>
      <c r="QLC489" s="200"/>
      <c r="QLD489" s="200"/>
      <c r="QLG489" s="200"/>
      <c r="QLJ489" s="200"/>
      <c r="QLM489" s="200"/>
      <c r="QLP489" s="200"/>
      <c r="QLS489" s="200"/>
      <c r="QLV489" s="200"/>
      <c r="QME489" s="200"/>
      <c r="QMH489" s="200"/>
      <c r="QMK489" s="200"/>
      <c r="QMN489" s="200"/>
      <c r="QMW489" s="200"/>
      <c r="QNC489" s="200"/>
      <c r="QNF489" s="200"/>
      <c r="QNI489" s="200"/>
      <c r="QNL489" s="200"/>
      <c r="QNR489" s="200"/>
      <c r="QOA489" s="200"/>
      <c r="QOC489" s="200"/>
      <c r="QOD489" s="200"/>
      <c r="QOF489" s="200"/>
      <c r="QOI489" s="200"/>
      <c r="QOL489" s="200"/>
      <c r="QOO489" s="200"/>
      <c r="QOR489" s="200"/>
      <c r="QOU489" s="200"/>
      <c r="QOW489" s="200"/>
      <c r="QOY489" s="200"/>
      <c r="QPB489" s="200"/>
      <c r="QPE489" s="200"/>
      <c r="QPH489" s="200"/>
      <c r="QPK489" s="200"/>
      <c r="QPN489" s="200"/>
      <c r="QPQ489" s="200"/>
      <c r="QPT489" s="200"/>
      <c r="QPV489" s="200"/>
      <c r="QPY489" s="200"/>
      <c r="QQB489" s="200"/>
      <c r="QQE489" s="200"/>
      <c r="QQK489" s="200"/>
      <c r="QQN489" s="200"/>
      <c r="QQP489" s="200"/>
      <c r="QRW489" s="200"/>
      <c r="QRZ489" s="200"/>
      <c r="QSC489" s="200"/>
      <c r="QSF489" s="200"/>
      <c r="QSI489" s="200"/>
      <c r="QSJ489" s="200"/>
      <c r="QSK489" s="200"/>
      <c r="QSN489" s="200"/>
      <c r="QSQ489" s="200"/>
      <c r="QST489" s="200"/>
      <c r="QSW489" s="200"/>
      <c r="QSY489" s="200"/>
      <c r="QTM489" s="200"/>
      <c r="QTN489" s="200"/>
      <c r="QTO489" s="200"/>
      <c r="QTP489" s="200"/>
      <c r="QTQ489" s="200"/>
      <c r="QTR489" s="200"/>
      <c r="QTS489" s="200"/>
      <c r="QTT489" s="200"/>
      <c r="QTU489" s="200"/>
      <c r="QTV489" s="200"/>
      <c r="QTW489" s="200"/>
      <c r="QTX489" s="200"/>
      <c r="QTY489" s="200"/>
      <c r="QTZ489" s="200"/>
      <c r="QUA489" s="200"/>
      <c r="QUB489" s="200"/>
      <c r="QUC489" s="200"/>
      <c r="QUD489" s="200"/>
      <c r="QUE489" s="200"/>
      <c r="QUK489" s="200"/>
      <c r="QUL489" s="200"/>
      <c r="QUM489" s="200"/>
      <c r="QUN489" s="200"/>
      <c r="QUO489" s="200"/>
      <c r="QUP489" s="200"/>
      <c r="QUQ489" s="200"/>
      <c r="QUS489" s="200"/>
      <c r="QUT489" s="200"/>
      <c r="QUU489" s="200"/>
      <c r="QUV489" s="200"/>
      <c r="QUW489" s="200"/>
      <c r="QUX489" s="200"/>
      <c r="QUY489" s="200"/>
      <c r="QUZ489" s="200"/>
      <c r="QVC489" s="200"/>
      <c r="QVF489" s="200"/>
      <c r="QVI489" s="200"/>
      <c r="QVL489" s="200"/>
      <c r="QVO489" s="200"/>
      <c r="QVR489" s="200"/>
      <c r="QWA489" s="200"/>
      <c r="QWD489" s="200"/>
      <c r="QWG489" s="200"/>
      <c r="QWJ489" s="200"/>
      <c r="QWS489" s="200"/>
      <c r="QWY489" s="200"/>
      <c r="QXB489" s="200"/>
      <c r="QXE489" s="200"/>
      <c r="QXH489" s="200"/>
      <c r="QXN489" s="200"/>
      <c r="QXW489" s="200"/>
      <c r="QXY489" s="200"/>
      <c r="QXZ489" s="200"/>
      <c r="QYB489" s="200"/>
      <c r="QYE489" s="200"/>
      <c r="QYH489" s="200"/>
      <c r="QYK489" s="200"/>
      <c r="QYN489" s="200"/>
      <c r="QYQ489" s="200"/>
      <c r="QYS489" s="200"/>
      <c r="QYU489" s="200"/>
      <c r="QYX489" s="200"/>
      <c r="QZA489" s="200"/>
      <c r="QZD489" s="200"/>
      <c r="QZG489" s="200"/>
      <c r="QZJ489" s="200"/>
      <c r="QZM489" s="200"/>
      <c r="QZP489" s="200"/>
      <c r="QZR489" s="200"/>
      <c r="QZU489" s="200"/>
      <c r="QZX489" s="200"/>
      <c r="RAA489" s="200"/>
      <c r="RAG489" s="200"/>
      <c r="RAJ489" s="200"/>
      <c r="RAL489" s="200"/>
      <c r="RBS489" s="200"/>
      <c r="RBV489" s="200"/>
      <c r="RBY489" s="200"/>
      <c r="RCB489" s="200"/>
      <c r="RCE489" s="200"/>
      <c r="RCF489" s="200"/>
      <c r="RCG489" s="200"/>
      <c r="RCJ489" s="200"/>
      <c r="RCM489" s="200"/>
      <c r="RCP489" s="200"/>
      <c r="RCS489" s="200"/>
      <c r="RCU489" s="200"/>
      <c r="RDI489" s="200"/>
      <c r="RDJ489" s="200"/>
      <c r="RDK489" s="200"/>
      <c r="RDL489" s="200"/>
      <c r="RDM489" s="200"/>
      <c r="RDN489" s="200"/>
      <c r="RDO489" s="200"/>
      <c r="RDP489" s="200"/>
      <c r="RDQ489" s="200"/>
      <c r="RDR489" s="200"/>
      <c r="RDS489" s="200"/>
      <c r="RDT489" s="200"/>
      <c r="RDU489" s="200"/>
      <c r="RDV489" s="200"/>
      <c r="RDW489" s="200"/>
      <c r="RDX489" s="200"/>
      <c r="RDY489" s="200"/>
      <c r="RDZ489" s="200"/>
      <c r="REA489" s="200"/>
      <c r="REG489" s="200"/>
      <c r="REH489" s="200"/>
      <c r="REI489" s="200"/>
      <c r="REJ489" s="200"/>
      <c r="REK489" s="200"/>
      <c r="REL489" s="200"/>
      <c r="REM489" s="200"/>
      <c r="REO489" s="200"/>
      <c r="REP489" s="200"/>
      <c r="REQ489" s="200"/>
      <c r="RER489" s="200"/>
      <c r="RES489" s="200"/>
      <c r="RET489" s="200"/>
      <c r="REU489" s="200"/>
      <c r="REV489" s="200"/>
      <c r="REY489" s="200"/>
      <c r="RFB489" s="200"/>
      <c r="RFE489" s="200"/>
      <c r="RFH489" s="200"/>
      <c r="RFK489" s="200"/>
      <c r="RFN489" s="200"/>
      <c r="RFW489" s="200"/>
      <c r="RFZ489" s="200"/>
      <c r="RGC489" s="200"/>
      <c r="RGF489" s="200"/>
      <c r="RGO489" s="200"/>
      <c r="RGU489" s="200"/>
      <c r="RGX489" s="200"/>
      <c r="RHA489" s="200"/>
      <c r="RHD489" s="200"/>
      <c r="RHJ489" s="200"/>
      <c r="RHS489" s="200"/>
      <c r="RHU489" s="200"/>
      <c r="RHV489" s="200"/>
      <c r="RHX489" s="200"/>
      <c r="RIA489" s="200"/>
      <c r="RID489" s="200"/>
      <c r="RIG489" s="200"/>
      <c r="RIJ489" s="200"/>
      <c r="RIM489" s="200"/>
      <c r="RIO489" s="200"/>
      <c r="RIQ489" s="200"/>
      <c r="RIT489" s="200"/>
      <c r="RIW489" s="200"/>
      <c r="RIZ489" s="200"/>
      <c r="RJC489" s="200"/>
      <c r="RJF489" s="200"/>
      <c r="RJI489" s="200"/>
      <c r="RJL489" s="200"/>
      <c r="RJN489" s="200"/>
      <c r="RJQ489" s="200"/>
      <c r="RJT489" s="200"/>
      <c r="RJW489" s="200"/>
      <c r="RKC489" s="200"/>
      <c r="RKF489" s="200"/>
      <c r="RKH489" s="200"/>
      <c r="RLO489" s="200"/>
      <c r="RLR489" s="200"/>
      <c r="RLU489" s="200"/>
      <c r="RLX489" s="200"/>
      <c r="RMA489" s="200"/>
      <c r="RMB489" s="200"/>
      <c r="RMC489" s="200"/>
      <c r="RMF489" s="200"/>
      <c r="RMI489" s="200"/>
      <c r="RML489" s="200"/>
      <c r="RMO489" s="200"/>
      <c r="RMQ489" s="200"/>
      <c r="RNE489" s="200"/>
      <c r="RNF489" s="200"/>
      <c r="RNG489" s="200"/>
      <c r="RNH489" s="200"/>
      <c r="RNI489" s="200"/>
      <c r="RNJ489" s="200"/>
      <c r="RNK489" s="200"/>
      <c r="RNL489" s="200"/>
      <c r="RNM489" s="200"/>
      <c r="RNN489" s="200"/>
      <c r="RNO489" s="200"/>
      <c r="RNP489" s="200"/>
      <c r="RNQ489" s="200"/>
      <c r="RNR489" s="200"/>
      <c r="RNS489" s="200"/>
      <c r="RNT489" s="200"/>
      <c r="RNU489" s="200"/>
      <c r="RNV489" s="200"/>
      <c r="RNW489" s="200"/>
      <c r="ROC489" s="200"/>
      <c r="ROD489" s="200"/>
      <c r="ROE489" s="200"/>
      <c r="ROF489" s="200"/>
      <c r="ROG489" s="200"/>
      <c r="ROH489" s="200"/>
      <c r="ROI489" s="200"/>
      <c r="ROK489" s="200"/>
      <c r="ROL489" s="200"/>
      <c r="ROM489" s="200"/>
      <c r="RON489" s="200"/>
      <c r="ROO489" s="200"/>
      <c r="ROP489" s="200"/>
      <c r="ROQ489" s="200"/>
      <c r="ROR489" s="200"/>
      <c r="ROU489" s="200"/>
      <c r="ROX489" s="200"/>
      <c r="RPA489" s="200"/>
      <c r="RPD489" s="200"/>
      <c r="RPG489" s="200"/>
      <c r="RPJ489" s="200"/>
      <c r="RPS489" s="200"/>
      <c r="RPV489" s="200"/>
      <c r="RPY489" s="200"/>
      <c r="RQB489" s="200"/>
      <c r="RQK489" s="200"/>
      <c r="RQQ489" s="200"/>
      <c r="RQT489" s="200"/>
      <c r="RQW489" s="200"/>
      <c r="RQZ489" s="200"/>
      <c r="RRF489" s="200"/>
      <c r="RRO489" s="200"/>
      <c r="RRQ489" s="200"/>
      <c r="RRR489" s="200"/>
      <c r="RRT489" s="200"/>
      <c r="RRW489" s="200"/>
      <c r="RRZ489" s="200"/>
      <c r="RSC489" s="200"/>
      <c r="RSF489" s="200"/>
      <c r="RSI489" s="200"/>
      <c r="RSK489" s="200"/>
      <c r="RSM489" s="200"/>
      <c r="RSP489" s="200"/>
      <c r="RSS489" s="200"/>
      <c r="RSV489" s="200"/>
      <c r="RSY489" s="200"/>
      <c r="RTB489" s="200"/>
      <c r="RTE489" s="200"/>
      <c r="RTH489" s="200"/>
      <c r="RTJ489" s="200"/>
      <c r="RTM489" s="200"/>
      <c r="RTP489" s="200"/>
      <c r="RTS489" s="200"/>
      <c r="RTY489" s="200"/>
      <c r="RUB489" s="200"/>
      <c r="RUD489" s="200"/>
      <c r="RVK489" s="200"/>
      <c r="RVN489" s="200"/>
      <c r="RVQ489" s="200"/>
      <c r="RVT489" s="200"/>
      <c r="RVW489" s="200"/>
      <c r="RVX489" s="200"/>
      <c r="RVY489" s="200"/>
      <c r="RWB489" s="200"/>
      <c r="RWE489" s="200"/>
      <c r="RWH489" s="200"/>
      <c r="RWK489" s="200"/>
      <c r="RWM489" s="200"/>
      <c r="RXA489" s="200"/>
      <c r="RXB489" s="200"/>
      <c r="RXC489" s="200"/>
      <c r="RXD489" s="200"/>
      <c r="RXE489" s="200"/>
      <c r="RXF489" s="200"/>
      <c r="RXG489" s="200"/>
      <c r="RXH489" s="200"/>
      <c r="RXI489" s="200"/>
      <c r="RXJ489" s="200"/>
      <c r="RXK489" s="200"/>
      <c r="RXL489" s="200"/>
      <c r="RXM489" s="200"/>
      <c r="RXN489" s="200"/>
      <c r="RXO489" s="200"/>
      <c r="RXP489" s="200"/>
      <c r="RXQ489" s="200"/>
      <c r="RXR489" s="200"/>
      <c r="RXS489" s="200"/>
      <c r="RXY489" s="200"/>
      <c r="RXZ489" s="200"/>
      <c r="RYA489" s="200"/>
      <c r="RYB489" s="200"/>
      <c r="RYC489" s="200"/>
      <c r="RYD489" s="200"/>
      <c r="RYE489" s="200"/>
      <c r="RYG489" s="200"/>
      <c r="RYH489" s="200"/>
      <c r="RYI489" s="200"/>
      <c r="RYJ489" s="200"/>
      <c r="RYK489" s="200"/>
      <c r="RYL489" s="200"/>
      <c r="RYM489" s="200"/>
      <c r="RYN489" s="200"/>
      <c r="RYQ489" s="200"/>
      <c r="RYT489" s="200"/>
      <c r="RYW489" s="200"/>
      <c r="RYZ489" s="200"/>
      <c r="RZC489" s="200"/>
      <c r="RZF489" s="200"/>
      <c r="RZO489" s="200"/>
      <c r="RZR489" s="200"/>
      <c r="RZU489" s="200"/>
      <c r="RZX489" s="200"/>
      <c r="SAG489" s="200"/>
      <c r="SAM489" s="200"/>
      <c r="SAP489" s="200"/>
      <c r="SAS489" s="200"/>
      <c r="SAV489" s="200"/>
      <c r="SBB489" s="200"/>
      <c r="SBK489" s="200"/>
      <c r="SBM489" s="200"/>
      <c r="SBN489" s="200"/>
      <c r="SBP489" s="200"/>
      <c r="SBS489" s="200"/>
      <c r="SBV489" s="200"/>
      <c r="SBY489" s="200"/>
      <c r="SCB489" s="200"/>
      <c r="SCE489" s="200"/>
      <c r="SCG489" s="200"/>
      <c r="SCI489" s="200"/>
      <c r="SCL489" s="200"/>
      <c r="SCO489" s="200"/>
      <c r="SCR489" s="200"/>
      <c r="SCU489" s="200"/>
      <c r="SCX489" s="200"/>
      <c r="SDA489" s="200"/>
      <c r="SDD489" s="200"/>
      <c r="SDF489" s="200"/>
      <c r="SDI489" s="200"/>
      <c r="SDL489" s="200"/>
      <c r="SDO489" s="200"/>
      <c r="SDU489" s="200"/>
      <c r="SDX489" s="200"/>
      <c r="SDZ489" s="200"/>
      <c r="SFG489" s="200"/>
      <c r="SFJ489" s="200"/>
      <c r="SFM489" s="200"/>
      <c r="SFP489" s="200"/>
      <c r="SFS489" s="200"/>
      <c r="SFT489" s="200"/>
      <c r="SFU489" s="200"/>
      <c r="SFX489" s="200"/>
      <c r="SGA489" s="200"/>
      <c r="SGD489" s="200"/>
      <c r="SGG489" s="200"/>
      <c r="SGI489" s="200"/>
      <c r="SGW489" s="200"/>
      <c r="SGX489" s="200"/>
      <c r="SGY489" s="200"/>
      <c r="SGZ489" s="200"/>
      <c r="SHA489" s="200"/>
      <c r="SHB489" s="200"/>
      <c r="SHC489" s="200"/>
      <c r="SHD489" s="200"/>
      <c r="SHE489" s="200"/>
      <c r="SHF489" s="200"/>
      <c r="SHG489" s="200"/>
      <c r="SHH489" s="200"/>
      <c r="SHI489" s="200"/>
      <c r="SHJ489" s="200"/>
      <c r="SHK489" s="200"/>
      <c r="SHL489" s="200"/>
      <c r="SHM489" s="200"/>
      <c r="SHN489" s="200"/>
      <c r="SHO489" s="200"/>
      <c r="SHU489" s="200"/>
      <c r="SHV489" s="200"/>
      <c r="SHW489" s="200"/>
      <c r="SHX489" s="200"/>
      <c r="SHY489" s="200"/>
      <c r="SHZ489" s="200"/>
      <c r="SIA489" s="200"/>
      <c r="SIC489" s="200"/>
      <c r="SID489" s="200"/>
      <c r="SIE489" s="200"/>
      <c r="SIF489" s="200"/>
      <c r="SIG489" s="200"/>
      <c r="SIH489" s="200"/>
      <c r="SII489" s="200"/>
      <c r="SIJ489" s="200"/>
      <c r="SIM489" s="200"/>
      <c r="SIP489" s="200"/>
      <c r="SIS489" s="200"/>
      <c r="SIV489" s="200"/>
      <c r="SIY489" s="200"/>
      <c r="SJB489" s="200"/>
      <c r="SJK489" s="200"/>
      <c r="SJN489" s="200"/>
      <c r="SJQ489" s="200"/>
      <c r="SJT489" s="200"/>
      <c r="SKC489" s="200"/>
      <c r="SKI489" s="200"/>
      <c r="SKL489" s="200"/>
      <c r="SKO489" s="200"/>
      <c r="SKR489" s="200"/>
      <c r="SKX489" s="200"/>
      <c r="SLG489" s="200"/>
      <c r="SLI489" s="200"/>
      <c r="SLJ489" s="200"/>
      <c r="SLL489" s="200"/>
      <c r="SLO489" s="200"/>
      <c r="SLR489" s="200"/>
      <c r="SLU489" s="200"/>
      <c r="SLX489" s="200"/>
      <c r="SMA489" s="200"/>
      <c r="SMC489" s="200"/>
      <c r="SME489" s="200"/>
      <c r="SMH489" s="200"/>
      <c r="SMK489" s="200"/>
      <c r="SMN489" s="200"/>
      <c r="SMQ489" s="200"/>
      <c r="SMT489" s="200"/>
      <c r="SMW489" s="200"/>
      <c r="SMZ489" s="200"/>
      <c r="SNB489" s="200"/>
      <c r="SNE489" s="200"/>
      <c r="SNH489" s="200"/>
      <c r="SNK489" s="200"/>
      <c r="SNQ489" s="200"/>
      <c r="SNT489" s="200"/>
      <c r="SNV489" s="200"/>
      <c r="SPC489" s="200"/>
      <c r="SPF489" s="200"/>
      <c r="SPI489" s="200"/>
      <c r="SPL489" s="200"/>
      <c r="SPO489" s="200"/>
      <c r="SPP489" s="200"/>
      <c r="SPQ489" s="200"/>
      <c r="SPT489" s="200"/>
      <c r="SPW489" s="200"/>
      <c r="SPZ489" s="200"/>
      <c r="SQC489" s="200"/>
      <c r="SQE489" s="200"/>
      <c r="SQS489" s="200"/>
      <c r="SQT489" s="200"/>
      <c r="SQU489" s="200"/>
      <c r="SQV489" s="200"/>
      <c r="SQW489" s="200"/>
      <c r="SQX489" s="200"/>
      <c r="SQY489" s="200"/>
      <c r="SQZ489" s="200"/>
      <c r="SRA489" s="200"/>
      <c r="SRB489" s="200"/>
      <c r="SRC489" s="200"/>
      <c r="SRD489" s="200"/>
      <c r="SRE489" s="200"/>
      <c r="SRF489" s="200"/>
      <c r="SRG489" s="200"/>
      <c r="SRH489" s="200"/>
      <c r="SRI489" s="200"/>
      <c r="SRJ489" s="200"/>
      <c r="SRK489" s="200"/>
      <c r="SRQ489" s="200"/>
      <c r="SRR489" s="200"/>
      <c r="SRS489" s="200"/>
      <c r="SRT489" s="200"/>
      <c r="SRU489" s="200"/>
      <c r="SRV489" s="200"/>
      <c r="SRW489" s="200"/>
      <c r="SRY489" s="200"/>
      <c r="SRZ489" s="200"/>
      <c r="SSA489" s="200"/>
      <c r="SSB489" s="200"/>
      <c r="SSC489" s="200"/>
      <c r="SSD489" s="200"/>
      <c r="SSE489" s="200"/>
      <c r="SSF489" s="200"/>
      <c r="SSI489" s="200"/>
      <c r="SSL489" s="200"/>
      <c r="SSO489" s="200"/>
      <c r="SSR489" s="200"/>
      <c r="SSU489" s="200"/>
      <c r="SSX489" s="200"/>
      <c r="STG489" s="200"/>
      <c r="STJ489" s="200"/>
      <c r="STM489" s="200"/>
      <c r="STP489" s="200"/>
      <c r="STY489" s="200"/>
      <c r="SUE489" s="200"/>
      <c r="SUH489" s="200"/>
      <c r="SUK489" s="200"/>
      <c r="SUN489" s="200"/>
      <c r="SUT489" s="200"/>
      <c r="SVC489" s="200"/>
      <c r="SVE489" s="200"/>
      <c r="SVF489" s="200"/>
      <c r="SVH489" s="200"/>
      <c r="SVK489" s="200"/>
      <c r="SVN489" s="200"/>
      <c r="SVQ489" s="200"/>
      <c r="SVT489" s="200"/>
      <c r="SVW489" s="200"/>
      <c r="SVY489" s="200"/>
      <c r="SWA489" s="200"/>
      <c r="SWD489" s="200"/>
      <c r="SWG489" s="200"/>
      <c r="SWJ489" s="200"/>
      <c r="SWM489" s="200"/>
      <c r="SWP489" s="200"/>
      <c r="SWS489" s="200"/>
      <c r="SWV489" s="200"/>
      <c r="SWX489" s="200"/>
      <c r="SXA489" s="200"/>
      <c r="SXD489" s="200"/>
      <c r="SXG489" s="200"/>
      <c r="SXM489" s="200"/>
      <c r="SXP489" s="200"/>
      <c r="SXR489" s="200"/>
      <c r="SYY489" s="200"/>
      <c r="SZB489" s="200"/>
      <c r="SZE489" s="200"/>
      <c r="SZH489" s="200"/>
      <c r="SZK489" s="200"/>
      <c r="SZL489" s="200"/>
      <c r="SZM489" s="200"/>
      <c r="SZP489" s="200"/>
      <c r="SZS489" s="200"/>
      <c r="SZV489" s="200"/>
      <c r="SZY489" s="200"/>
      <c r="TAA489" s="200"/>
      <c r="TAO489" s="200"/>
      <c r="TAP489" s="200"/>
      <c r="TAQ489" s="200"/>
      <c r="TAR489" s="200"/>
      <c r="TAS489" s="200"/>
      <c r="TAT489" s="200"/>
      <c r="TAU489" s="200"/>
      <c r="TAV489" s="200"/>
      <c r="TAW489" s="200"/>
      <c r="TAX489" s="200"/>
      <c r="TAY489" s="200"/>
      <c r="TAZ489" s="200"/>
      <c r="TBA489" s="200"/>
      <c r="TBB489" s="200"/>
      <c r="TBC489" s="200"/>
      <c r="TBD489" s="200"/>
      <c r="TBE489" s="200"/>
      <c r="TBF489" s="200"/>
      <c r="TBG489" s="200"/>
      <c r="TBM489" s="200"/>
      <c r="TBN489" s="200"/>
      <c r="TBO489" s="200"/>
      <c r="TBP489" s="200"/>
      <c r="TBQ489" s="200"/>
      <c r="TBR489" s="200"/>
      <c r="TBS489" s="200"/>
      <c r="TBU489" s="200"/>
      <c r="TBV489" s="200"/>
      <c r="TBW489" s="200"/>
      <c r="TBX489" s="200"/>
      <c r="TBY489" s="200"/>
      <c r="TBZ489" s="200"/>
      <c r="TCA489" s="200"/>
      <c r="TCB489" s="200"/>
      <c r="TCE489" s="200"/>
      <c r="TCH489" s="200"/>
      <c r="TCK489" s="200"/>
      <c r="TCN489" s="200"/>
      <c r="TCQ489" s="200"/>
      <c r="TCT489" s="200"/>
      <c r="TDC489" s="200"/>
      <c r="TDF489" s="200"/>
      <c r="TDI489" s="200"/>
      <c r="TDL489" s="200"/>
      <c r="TDU489" s="200"/>
      <c r="TEA489" s="200"/>
      <c r="TED489" s="200"/>
      <c r="TEG489" s="200"/>
      <c r="TEJ489" s="200"/>
      <c r="TEP489" s="200"/>
      <c r="TEY489" s="200"/>
      <c r="TFA489" s="200"/>
      <c r="TFB489" s="200"/>
      <c r="TFD489" s="200"/>
      <c r="TFG489" s="200"/>
      <c r="TFJ489" s="200"/>
      <c r="TFM489" s="200"/>
      <c r="TFP489" s="200"/>
      <c r="TFS489" s="200"/>
      <c r="TFU489" s="200"/>
      <c r="TFW489" s="200"/>
      <c r="TFZ489" s="200"/>
      <c r="TGC489" s="200"/>
      <c r="TGF489" s="200"/>
      <c r="TGI489" s="200"/>
      <c r="TGL489" s="200"/>
      <c r="TGO489" s="200"/>
      <c r="TGR489" s="200"/>
      <c r="TGT489" s="200"/>
      <c r="TGW489" s="200"/>
      <c r="TGZ489" s="200"/>
      <c r="THC489" s="200"/>
      <c r="THI489" s="200"/>
      <c r="THL489" s="200"/>
      <c r="THN489" s="200"/>
      <c r="TIU489" s="200"/>
      <c r="TIX489" s="200"/>
      <c r="TJA489" s="200"/>
      <c r="TJD489" s="200"/>
      <c r="TJG489" s="200"/>
      <c r="TJH489" s="200"/>
      <c r="TJI489" s="200"/>
      <c r="TJL489" s="200"/>
      <c r="TJO489" s="200"/>
      <c r="TJR489" s="200"/>
      <c r="TJU489" s="200"/>
      <c r="TJW489" s="200"/>
      <c r="TKK489" s="200"/>
      <c r="TKL489" s="200"/>
      <c r="TKM489" s="200"/>
      <c r="TKN489" s="200"/>
      <c r="TKO489" s="200"/>
      <c r="TKP489" s="200"/>
      <c r="TKQ489" s="200"/>
      <c r="TKR489" s="200"/>
      <c r="TKS489" s="200"/>
      <c r="TKT489" s="200"/>
      <c r="TKU489" s="200"/>
      <c r="TKV489" s="200"/>
      <c r="TKW489" s="200"/>
      <c r="TKX489" s="200"/>
      <c r="TKY489" s="200"/>
      <c r="TKZ489" s="200"/>
      <c r="TLA489" s="200"/>
      <c r="TLB489" s="200"/>
      <c r="TLC489" s="200"/>
      <c r="TLI489" s="200"/>
      <c r="TLJ489" s="200"/>
      <c r="TLK489" s="200"/>
      <c r="TLL489" s="200"/>
      <c r="TLM489" s="200"/>
      <c r="TLN489" s="200"/>
      <c r="TLO489" s="200"/>
      <c r="TLQ489" s="200"/>
      <c r="TLR489" s="200"/>
      <c r="TLS489" s="200"/>
      <c r="TLT489" s="200"/>
      <c r="TLU489" s="200"/>
      <c r="TLV489" s="200"/>
      <c r="TLW489" s="200"/>
      <c r="TLX489" s="200"/>
      <c r="TMA489" s="200"/>
      <c r="TMD489" s="200"/>
      <c r="TMG489" s="200"/>
      <c r="TMJ489" s="200"/>
      <c r="TMM489" s="200"/>
      <c r="TMP489" s="200"/>
      <c r="TMY489" s="200"/>
      <c r="TNB489" s="200"/>
      <c r="TNE489" s="200"/>
      <c r="TNH489" s="200"/>
      <c r="TNQ489" s="200"/>
      <c r="TNW489" s="200"/>
      <c r="TNZ489" s="200"/>
      <c r="TOC489" s="200"/>
      <c r="TOF489" s="200"/>
      <c r="TOL489" s="200"/>
      <c r="TOU489" s="200"/>
      <c r="TOW489" s="200"/>
      <c r="TOX489" s="200"/>
      <c r="TOZ489" s="200"/>
      <c r="TPC489" s="200"/>
      <c r="TPF489" s="200"/>
      <c r="TPI489" s="200"/>
      <c r="TPL489" s="200"/>
      <c r="TPO489" s="200"/>
      <c r="TPQ489" s="200"/>
      <c r="TPS489" s="200"/>
      <c r="TPV489" s="200"/>
      <c r="TPY489" s="200"/>
      <c r="TQB489" s="200"/>
      <c r="TQE489" s="200"/>
      <c r="TQH489" s="200"/>
      <c r="TQK489" s="200"/>
      <c r="TQN489" s="200"/>
      <c r="TQP489" s="200"/>
      <c r="TQS489" s="200"/>
      <c r="TQV489" s="200"/>
      <c r="TQY489" s="200"/>
      <c r="TRE489" s="200"/>
      <c r="TRH489" s="200"/>
      <c r="TRJ489" s="200"/>
      <c r="TSQ489" s="200"/>
      <c r="TST489" s="200"/>
      <c r="TSW489" s="200"/>
      <c r="TSZ489" s="200"/>
      <c r="TTC489" s="200"/>
      <c r="TTD489" s="200"/>
      <c r="TTE489" s="200"/>
      <c r="TTH489" s="200"/>
      <c r="TTK489" s="200"/>
      <c r="TTN489" s="200"/>
      <c r="TTQ489" s="200"/>
      <c r="TTS489" s="200"/>
      <c r="TUG489" s="200"/>
      <c r="TUH489" s="200"/>
      <c r="TUI489" s="200"/>
      <c r="TUJ489" s="200"/>
      <c r="TUK489" s="200"/>
      <c r="TUL489" s="200"/>
      <c r="TUM489" s="200"/>
      <c r="TUN489" s="200"/>
      <c r="TUO489" s="200"/>
      <c r="TUP489" s="200"/>
      <c r="TUQ489" s="200"/>
      <c r="TUR489" s="200"/>
      <c r="TUS489" s="200"/>
      <c r="TUT489" s="200"/>
      <c r="TUU489" s="200"/>
      <c r="TUV489" s="200"/>
      <c r="TUW489" s="200"/>
      <c r="TUX489" s="200"/>
      <c r="TUY489" s="200"/>
      <c r="TVE489" s="200"/>
      <c r="TVF489" s="200"/>
      <c r="TVG489" s="200"/>
      <c r="TVH489" s="200"/>
      <c r="TVI489" s="200"/>
      <c r="TVJ489" s="200"/>
      <c r="TVK489" s="200"/>
      <c r="TVM489" s="200"/>
      <c r="TVN489" s="200"/>
      <c r="TVO489" s="200"/>
      <c r="TVP489" s="200"/>
      <c r="TVQ489" s="200"/>
      <c r="TVR489" s="200"/>
      <c r="TVS489" s="200"/>
      <c r="TVT489" s="200"/>
      <c r="TVW489" s="200"/>
      <c r="TVZ489" s="200"/>
      <c r="TWC489" s="200"/>
      <c r="TWF489" s="200"/>
      <c r="TWI489" s="200"/>
      <c r="TWL489" s="200"/>
      <c r="TWU489" s="200"/>
      <c r="TWX489" s="200"/>
      <c r="TXA489" s="200"/>
      <c r="TXD489" s="200"/>
      <c r="TXM489" s="200"/>
      <c r="TXS489" s="200"/>
      <c r="TXV489" s="200"/>
      <c r="TXY489" s="200"/>
      <c r="TYB489" s="200"/>
      <c r="TYH489" s="200"/>
      <c r="TYQ489" s="200"/>
      <c r="TYS489" s="200"/>
      <c r="TYT489" s="200"/>
      <c r="TYV489" s="200"/>
      <c r="TYY489" s="200"/>
      <c r="TZB489" s="200"/>
      <c r="TZE489" s="200"/>
      <c r="TZH489" s="200"/>
      <c r="TZK489" s="200"/>
      <c r="TZM489" s="200"/>
      <c r="TZO489" s="200"/>
      <c r="TZR489" s="200"/>
      <c r="TZU489" s="200"/>
      <c r="TZX489" s="200"/>
      <c r="UAA489" s="200"/>
      <c r="UAD489" s="200"/>
      <c r="UAG489" s="200"/>
      <c r="UAJ489" s="200"/>
      <c r="UAL489" s="200"/>
      <c r="UAO489" s="200"/>
      <c r="UAR489" s="200"/>
      <c r="UAU489" s="200"/>
      <c r="UBA489" s="200"/>
      <c r="UBD489" s="200"/>
      <c r="UBF489" s="200"/>
      <c r="UCM489" s="200"/>
      <c r="UCP489" s="200"/>
      <c r="UCS489" s="200"/>
      <c r="UCV489" s="200"/>
      <c r="UCY489" s="200"/>
      <c r="UCZ489" s="200"/>
      <c r="UDA489" s="200"/>
      <c r="UDD489" s="200"/>
      <c r="UDG489" s="200"/>
      <c r="UDJ489" s="200"/>
      <c r="UDM489" s="200"/>
      <c r="UDO489" s="200"/>
      <c r="UEC489" s="200"/>
      <c r="UED489" s="200"/>
      <c r="UEE489" s="200"/>
      <c r="UEF489" s="200"/>
      <c r="UEG489" s="200"/>
      <c r="UEH489" s="200"/>
      <c r="UEI489" s="200"/>
      <c r="UEJ489" s="200"/>
      <c r="UEK489" s="200"/>
      <c r="UEL489" s="200"/>
      <c r="UEM489" s="200"/>
      <c r="UEN489" s="200"/>
      <c r="UEO489" s="200"/>
      <c r="UEP489" s="200"/>
      <c r="UEQ489" s="200"/>
      <c r="UER489" s="200"/>
      <c r="UES489" s="200"/>
      <c r="UET489" s="200"/>
      <c r="UEU489" s="200"/>
      <c r="UFA489" s="200"/>
      <c r="UFB489" s="200"/>
      <c r="UFC489" s="200"/>
      <c r="UFD489" s="200"/>
      <c r="UFE489" s="200"/>
      <c r="UFF489" s="200"/>
      <c r="UFG489" s="200"/>
      <c r="UFI489" s="200"/>
      <c r="UFJ489" s="200"/>
      <c r="UFK489" s="200"/>
      <c r="UFL489" s="200"/>
      <c r="UFM489" s="200"/>
      <c r="UFN489" s="200"/>
      <c r="UFO489" s="200"/>
      <c r="UFP489" s="200"/>
      <c r="UFS489" s="200"/>
      <c r="UFV489" s="200"/>
      <c r="UFY489" s="200"/>
      <c r="UGB489" s="200"/>
      <c r="UGE489" s="200"/>
      <c r="UGH489" s="200"/>
      <c r="UGQ489" s="200"/>
      <c r="UGT489" s="200"/>
      <c r="UGW489" s="200"/>
      <c r="UGZ489" s="200"/>
      <c r="UHI489" s="200"/>
      <c r="UHO489" s="200"/>
      <c r="UHR489" s="200"/>
      <c r="UHU489" s="200"/>
      <c r="UHX489" s="200"/>
      <c r="UID489" s="200"/>
      <c r="UIM489" s="200"/>
      <c r="UIO489" s="200"/>
      <c r="UIP489" s="200"/>
      <c r="UIR489" s="200"/>
      <c r="UIU489" s="200"/>
      <c r="UIX489" s="200"/>
      <c r="UJA489" s="200"/>
      <c r="UJD489" s="200"/>
      <c r="UJG489" s="200"/>
      <c r="UJI489" s="200"/>
      <c r="UJK489" s="200"/>
      <c r="UJN489" s="200"/>
      <c r="UJQ489" s="200"/>
      <c r="UJT489" s="200"/>
      <c r="UJW489" s="200"/>
      <c r="UJZ489" s="200"/>
      <c r="UKC489" s="200"/>
      <c r="UKF489" s="200"/>
      <c r="UKH489" s="200"/>
      <c r="UKK489" s="200"/>
      <c r="UKN489" s="200"/>
      <c r="UKQ489" s="200"/>
      <c r="UKW489" s="200"/>
      <c r="UKZ489" s="200"/>
      <c r="ULB489" s="200"/>
      <c r="UMI489" s="200"/>
      <c r="UML489" s="200"/>
      <c r="UMO489" s="200"/>
      <c r="UMR489" s="200"/>
      <c r="UMU489" s="200"/>
      <c r="UMV489" s="200"/>
      <c r="UMW489" s="200"/>
      <c r="UMZ489" s="200"/>
      <c r="UNC489" s="200"/>
      <c r="UNF489" s="200"/>
      <c r="UNI489" s="200"/>
      <c r="UNK489" s="200"/>
      <c r="UNY489" s="200"/>
      <c r="UNZ489" s="200"/>
      <c r="UOA489" s="200"/>
      <c r="UOB489" s="200"/>
      <c r="UOC489" s="200"/>
      <c r="UOD489" s="200"/>
      <c r="UOE489" s="200"/>
      <c r="UOF489" s="200"/>
      <c r="UOG489" s="200"/>
      <c r="UOH489" s="200"/>
      <c r="UOI489" s="200"/>
      <c r="UOJ489" s="200"/>
      <c r="UOK489" s="200"/>
      <c r="UOL489" s="200"/>
      <c r="UOM489" s="200"/>
      <c r="UON489" s="200"/>
      <c r="UOO489" s="200"/>
      <c r="UOP489" s="200"/>
      <c r="UOQ489" s="200"/>
      <c r="UOW489" s="200"/>
      <c r="UOX489" s="200"/>
      <c r="UOY489" s="200"/>
      <c r="UOZ489" s="200"/>
      <c r="UPA489" s="200"/>
      <c r="UPB489" s="200"/>
      <c r="UPC489" s="200"/>
      <c r="UPE489" s="200"/>
      <c r="UPF489" s="200"/>
      <c r="UPG489" s="200"/>
      <c r="UPH489" s="200"/>
      <c r="UPI489" s="200"/>
      <c r="UPJ489" s="200"/>
      <c r="UPK489" s="200"/>
      <c r="UPL489" s="200"/>
      <c r="UPO489" s="200"/>
      <c r="UPR489" s="200"/>
      <c r="UPU489" s="200"/>
      <c r="UPX489" s="200"/>
      <c r="UQA489" s="200"/>
      <c r="UQD489" s="200"/>
      <c r="UQM489" s="200"/>
      <c r="UQP489" s="200"/>
      <c r="UQS489" s="200"/>
      <c r="UQV489" s="200"/>
      <c r="URE489" s="200"/>
      <c r="URK489" s="200"/>
      <c r="URN489" s="200"/>
      <c r="URQ489" s="200"/>
      <c r="URT489" s="200"/>
      <c r="URZ489" s="200"/>
      <c r="USI489" s="200"/>
      <c r="USK489" s="200"/>
      <c r="USL489" s="200"/>
      <c r="USN489" s="200"/>
      <c r="USQ489" s="200"/>
      <c r="UST489" s="200"/>
      <c r="USW489" s="200"/>
      <c r="USZ489" s="200"/>
      <c r="UTC489" s="200"/>
      <c r="UTE489" s="200"/>
      <c r="UTG489" s="200"/>
      <c r="UTJ489" s="200"/>
      <c r="UTM489" s="200"/>
      <c r="UTP489" s="200"/>
      <c r="UTS489" s="200"/>
      <c r="UTV489" s="200"/>
      <c r="UTY489" s="200"/>
      <c r="UUB489" s="200"/>
      <c r="UUD489" s="200"/>
      <c r="UUG489" s="200"/>
      <c r="UUJ489" s="200"/>
      <c r="UUM489" s="200"/>
      <c r="UUS489" s="200"/>
      <c r="UUV489" s="200"/>
      <c r="UUX489" s="200"/>
      <c r="UWE489" s="200"/>
      <c r="UWH489" s="200"/>
      <c r="UWK489" s="200"/>
      <c r="UWN489" s="200"/>
      <c r="UWQ489" s="200"/>
      <c r="UWR489" s="200"/>
      <c r="UWS489" s="200"/>
      <c r="UWV489" s="200"/>
      <c r="UWY489" s="200"/>
      <c r="UXB489" s="200"/>
      <c r="UXE489" s="200"/>
      <c r="UXG489" s="200"/>
      <c r="UXU489" s="200"/>
      <c r="UXV489" s="200"/>
      <c r="UXW489" s="200"/>
      <c r="UXX489" s="200"/>
      <c r="UXY489" s="200"/>
      <c r="UXZ489" s="200"/>
      <c r="UYA489" s="200"/>
      <c r="UYB489" s="200"/>
      <c r="UYC489" s="200"/>
      <c r="UYD489" s="200"/>
      <c r="UYE489" s="200"/>
      <c r="UYF489" s="200"/>
      <c r="UYG489" s="200"/>
      <c r="UYH489" s="200"/>
      <c r="UYI489" s="200"/>
      <c r="UYJ489" s="200"/>
      <c r="UYK489" s="200"/>
      <c r="UYL489" s="200"/>
      <c r="UYM489" s="200"/>
      <c r="UYS489" s="200"/>
      <c r="UYT489" s="200"/>
      <c r="UYU489" s="200"/>
      <c r="UYV489" s="200"/>
      <c r="UYW489" s="200"/>
      <c r="UYX489" s="200"/>
      <c r="UYY489" s="200"/>
      <c r="UZA489" s="200"/>
      <c r="UZB489" s="200"/>
      <c r="UZC489" s="200"/>
      <c r="UZD489" s="200"/>
      <c r="UZE489" s="200"/>
      <c r="UZF489" s="200"/>
      <c r="UZG489" s="200"/>
      <c r="UZH489" s="200"/>
      <c r="UZK489" s="200"/>
      <c r="UZN489" s="200"/>
      <c r="UZQ489" s="200"/>
      <c r="UZT489" s="200"/>
      <c r="UZW489" s="200"/>
      <c r="UZZ489" s="200"/>
      <c r="VAI489" s="200"/>
      <c r="VAL489" s="200"/>
      <c r="VAO489" s="200"/>
      <c r="VAR489" s="200"/>
      <c r="VBA489" s="200"/>
      <c r="VBG489" s="200"/>
      <c r="VBJ489" s="200"/>
      <c r="VBM489" s="200"/>
      <c r="VBP489" s="200"/>
      <c r="VBV489" s="200"/>
      <c r="VCE489" s="200"/>
      <c r="VCG489" s="200"/>
      <c r="VCH489" s="200"/>
      <c r="VCJ489" s="200"/>
      <c r="VCM489" s="200"/>
      <c r="VCP489" s="200"/>
      <c r="VCS489" s="200"/>
      <c r="VCV489" s="200"/>
      <c r="VCY489" s="200"/>
      <c r="VDA489" s="200"/>
      <c r="VDC489" s="200"/>
      <c r="VDF489" s="200"/>
      <c r="VDI489" s="200"/>
      <c r="VDL489" s="200"/>
      <c r="VDO489" s="200"/>
      <c r="VDR489" s="200"/>
      <c r="VDU489" s="200"/>
      <c r="VDX489" s="200"/>
      <c r="VDZ489" s="200"/>
      <c r="VEC489" s="200"/>
      <c r="VEF489" s="200"/>
      <c r="VEI489" s="200"/>
      <c r="VEO489" s="200"/>
      <c r="VER489" s="200"/>
      <c r="VET489" s="200"/>
      <c r="VGA489" s="200"/>
      <c r="VGD489" s="200"/>
      <c r="VGG489" s="200"/>
      <c r="VGJ489" s="200"/>
      <c r="VGM489" s="200"/>
      <c r="VGN489" s="200"/>
      <c r="VGO489" s="200"/>
      <c r="VGR489" s="200"/>
      <c r="VGU489" s="200"/>
      <c r="VGX489" s="200"/>
      <c r="VHA489" s="200"/>
      <c r="VHC489" s="200"/>
      <c r="VHQ489" s="200"/>
      <c r="VHR489" s="200"/>
      <c r="VHS489" s="200"/>
      <c r="VHT489" s="200"/>
      <c r="VHU489" s="200"/>
      <c r="VHV489" s="200"/>
      <c r="VHW489" s="200"/>
      <c r="VHX489" s="200"/>
      <c r="VHY489" s="200"/>
      <c r="VHZ489" s="200"/>
      <c r="VIA489" s="200"/>
      <c r="VIB489" s="200"/>
      <c r="VIC489" s="200"/>
      <c r="VID489" s="200"/>
      <c r="VIE489" s="200"/>
      <c r="VIF489" s="200"/>
      <c r="VIG489" s="200"/>
      <c r="VIH489" s="200"/>
      <c r="VII489" s="200"/>
      <c r="VIO489" s="200"/>
      <c r="VIP489" s="200"/>
      <c r="VIQ489" s="200"/>
      <c r="VIR489" s="200"/>
      <c r="VIS489" s="200"/>
      <c r="VIT489" s="200"/>
      <c r="VIU489" s="200"/>
      <c r="VIW489" s="200"/>
      <c r="VIX489" s="200"/>
      <c r="VIY489" s="200"/>
      <c r="VIZ489" s="200"/>
      <c r="VJA489" s="200"/>
      <c r="VJB489" s="200"/>
      <c r="VJC489" s="200"/>
      <c r="VJD489" s="200"/>
      <c r="VJG489" s="200"/>
      <c r="VJJ489" s="200"/>
      <c r="VJM489" s="200"/>
      <c r="VJP489" s="200"/>
      <c r="VJS489" s="200"/>
      <c r="VJV489" s="200"/>
      <c r="VKE489" s="200"/>
      <c r="VKH489" s="200"/>
      <c r="VKK489" s="200"/>
      <c r="VKN489" s="200"/>
      <c r="VKW489" s="200"/>
      <c r="VLC489" s="200"/>
      <c r="VLF489" s="200"/>
      <c r="VLI489" s="200"/>
      <c r="VLL489" s="200"/>
      <c r="VLR489" s="200"/>
      <c r="VMA489" s="200"/>
      <c r="VMC489" s="200"/>
      <c r="VMD489" s="200"/>
      <c r="VMF489" s="200"/>
      <c r="VMI489" s="200"/>
      <c r="VML489" s="200"/>
      <c r="VMO489" s="200"/>
      <c r="VMR489" s="200"/>
      <c r="VMU489" s="200"/>
      <c r="VMW489" s="200"/>
      <c r="VMY489" s="200"/>
      <c r="VNB489" s="200"/>
      <c r="VNE489" s="200"/>
      <c r="VNH489" s="200"/>
      <c r="VNK489" s="200"/>
      <c r="VNN489" s="200"/>
      <c r="VNQ489" s="200"/>
      <c r="VNT489" s="200"/>
      <c r="VNV489" s="200"/>
      <c r="VNY489" s="200"/>
      <c r="VOB489" s="200"/>
      <c r="VOE489" s="200"/>
      <c r="VOK489" s="200"/>
      <c r="VON489" s="200"/>
      <c r="VOP489" s="200"/>
      <c r="VPW489" s="200"/>
      <c r="VPZ489" s="200"/>
      <c r="VQC489" s="200"/>
      <c r="VQF489" s="200"/>
      <c r="VQI489" s="200"/>
      <c r="VQJ489" s="200"/>
      <c r="VQK489" s="200"/>
      <c r="VQN489" s="200"/>
      <c r="VQQ489" s="200"/>
      <c r="VQT489" s="200"/>
      <c r="VQW489" s="200"/>
      <c r="VQY489" s="200"/>
      <c r="VRM489" s="200"/>
      <c r="VRN489" s="200"/>
      <c r="VRO489" s="200"/>
      <c r="VRP489" s="200"/>
      <c r="VRQ489" s="200"/>
      <c r="VRR489" s="200"/>
      <c r="VRS489" s="200"/>
      <c r="VRT489" s="200"/>
      <c r="VRU489" s="200"/>
      <c r="VRV489" s="200"/>
      <c r="VRW489" s="200"/>
      <c r="VRX489" s="200"/>
      <c r="VRY489" s="200"/>
      <c r="VRZ489" s="200"/>
      <c r="VSA489" s="200"/>
      <c r="VSB489" s="200"/>
      <c r="VSC489" s="200"/>
      <c r="VSD489" s="200"/>
      <c r="VSE489" s="200"/>
      <c r="VSK489" s="200"/>
      <c r="VSL489" s="200"/>
      <c r="VSM489" s="200"/>
      <c r="VSN489" s="200"/>
      <c r="VSO489" s="200"/>
      <c r="VSP489" s="200"/>
      <c r="VSQ489" s="200"/>
      <c r="VSS489" s="200"/>
      <c r="VST489" s="200"/>
      <c r="VSU489" s="200"/>
      <c r="VSV489" s="200"/>
      <c r="VSW489" s="200"/>
      <c r="VSX489" s="200"/>
      <c r="VSY489" s="200"/>
      <c r="VSZ489" s="200"/>
      <c r="VTC489" s="200"/>
      <c r="VTF489" s="200"/>
      <c r="VTI489" s="200"/>
      <c r="VTL489" s="200"/>
      <c r="VTO489" s="200"/>
      <c r="VTR489" s="200"/>
      <c r="VUA489" s="200"/>
      <c r="VUD489" s="200"/>
      <c r="VUG489" s="200"/>
      <c r="VUJ489" s="200"/>
      <c r="VUS489" s="200"/>
      <c r="VUY489" s="200"/>
      <c r="VVB489" s="200"/>
      <c r="VVE489" s="200"/>
      <c r="VVH489" s="200"/>
      <c r="VVN489" s="200"/>
      <c r="VVW489" s="200"/>
      <c r="VVY489" s="200"/>
      <c r="VVZ489" s="200"/>
      <c r="VWB489" s="200"/>
      <c r="VWE489" s="200"/>
      <c r="VWH489" s="200"/>
      <c r="VWK489" s="200"/>
      <c r="VWN489" s="200"/>
      <c r="VWQ489" s="200"/>
      <c r="VWS489" s="200"/>
      <c r="VWU489" s="200"/>
      <c r="VWX489" s="200"/>
      <c r="VXA489" s="200"/>
      <c r="VXD489" s="200"/>
      <c r="VXG489" s="200"/>
      <c r="VXJ489" s="200"/>
      <c r="VXM489" s="200"/>
      <c r="VXP489" s="200"/>
      <c r="VXR489" s="200"/>
      <c r="VXU489" s="200"/>
      <c r="VXX489" s="200"/>
      <c r="VYA489" s="200"/>
      <c r="VYG489" s="200"/>
      <c r="VYJ489" s="200"/>
      <c r="VYL489" s="200"/>
      <c r="VZS489" s="200"/>
      <c r="VZV489" s="200"/>
      <c r="VZY489" s="200"/>
      <c r="WAB489" s="200"/>
      <c r="WAE489" s="200"/>
      <c r="WAF489" s="200"/>
      <c r="WAG489" s="200"/>
      <c r="WAJ489" s="200"/>
      <c r="WAM489" s="200"/>
      <c r="WAP489" s="200"/>
      <c r="WAS489" s="200"/>
      <c r="WAU489" s="200"/>
      <c r="WBI489" s="200"/>
      <c r="WBJ489" s="200"/>
      <c r="WBK489" s="200"/>
      <c r="WBL489" s="200"/>
      <c r="WBM489" s="200"/>
      <c r="WBN489" s="200"/>
      <c r="WBO489" s="200"/>
      <c r="WBP489" s="200"/>
      <c r="WBQ489" s="200"/>
      <c r="WBR489" s="200"/>
      <c r="WBS489" s="200"/>
      <c r="WBT489" s="200"/>
      <c r="WBU489" s="200"/>
      <c r="WBV489" s="200"/>
      <c r="WBW489" s="200"/>
      <c r="WBX489" s="200"/>
      <c r="WBY489" s="200"/>
      <c r="WBZ489" s="200"/>
      <c r="WCA489" s="200"/>
      <c r="WCG489" s="200"/>
      <c r="WCH489" s="200"/>
      <c r="WCI489" s="200"/>
      <c r="WCJ489" s="200"/>
      <c r="WCK489" s="200"/>
      <c r="WCL489" s="200"/>
      <c r="WCM489" s="200"/>
      <c r="WCO489" s="200"/>
      <c r="WCP489" s="200"/>
      <c r="WCQ489" s="200"/>
      <c r="WCR489" s="200"/>
      <c r="WCS489" s="200"/>
      <c r="WCT489" s="200"/>
      <c r="WCU489" s="200"/>
      <c r="WCV489" s="200"/>
      <c r="WCY489" s="200"/>
      <c r="WDB489" s="200"/>
      <c r="WDE489" s="200"/>
      <c r="WDH489" s="200"/>
      <c r="WDK489" s="200"/>
      <c r="WDN489" s="200"/>
      <c r="WDW489" s="200"/>
      <c r="WDZ489" s="200"/>
      <c r="WEC489" s="200"/>
      <c r="WEF489" s="200"/>
      <c r="WEO489" s="200"/>
      <c r="WEU489" s="200"/>
      <c r="WEX489" s="200"/>
      <c r="WFA489" s="200"/>
      <c r="WFD489" s="200"/>
      <c r="WFJ489" s="200"/>
      <c r="WFS489" s="200"/>
      <c r="WFU489" s="200"/>
      <c r="WFV489" s="200"/>
      <c r="WFX489" s="200"/>
      <c r="WGA489" s="200"/>
      <c r="WGD489" s="200"/>
      <c r="WGG489" s="200"/>
      <c r="WGJ489" s="200"/>
      <c r="WGM489" s="200"/>
      <c r="WGO489" s="200"/>
      <c r="WGQ489" s="200"/>
      <c r="WGT489" s="200"/>
      <c r="WGW489" s="200"/>
      <c r="WGZ489" s="200"/>
      <c r="WHC489" s="200"/>
      <c r="WHF489" s="200"/>
      <c r="WHI489" s="200"/>
      <c r="WHL489" s="200"/>
      <c r="WHN489" s="200"/>
      <c r="WHQ489" s="200"/>
      <c r="WHT489" s="200"/>
      <c r="WHW489" s="200"/>
      <c r="WIC489" s="200"/>
      <c r="WIF489" s="200"/>
      <c r="WIH489" s="200"/>
      <c r="WJO489" s="200"/>
      <c r="WJR489" s="200"/>
      <c r="WJU489" s="200"/>
      <c r="WJX489" s="200"/>
      <c r="WKA489" s="200"/>
      <c r="WKB489" s="200"/>
      <c r="WKC489" s="200"/>
      <c r="WKF489" s="200"/>
      <c r="WKI489" s="200"/>
      <c r="WKL489" s="200"/>
      <c r="WKO489" s="200"/>
      <c r="WKQ489" s="200"/>
      <c r="WLE489" s="200"/>
      <c r="WLF489" s="200"/>
      <c r="WLG489" s="200"/>
      <c r="WLH489" s="200"/>
      <c r="WLI489" s="200"/>
      <c r="WLJ489" s="200"/>
      <c r="WLK489" s="200"/>
      <c r="WLL489" s="200"/>
      <c r="WLM489" s="200"/>
      <c r="WLN489" s="200"/>
      <c r="WLO489" s="200"/>
      <c r="WLP489" s="200"/>
      <c r="WLQ489" s="200"/>
      <c r="WLR489" s="200"/>
      <c r="WLS489" s="200"/>
      <c r="WLT489" s="200"/>
      <c r="WLU489" s="200"/>
      <c r="WLV489" s="200"/>
      <c r="WLW489" s="200"/>
      <c r="WMC489" s="200"/>
      <c r="WMD489" s="200"/>
      <c r="WME489" s="200"/>
      <c r="WMF489" s="200"/>
      <c r="WMG489" s="200"/>
      <c r="WMH489" s="200"/>
      <c r="WMI489" s="200"/>
      <c r="WMK489" s="200"/>
      <c r="WML489" s="200"/>
      <c r="WMM489" s="200"/>
      <c r="WMN489" s="200"/>
      <c r="WMO489" s="200"/>
      <c r="WMP489" s="200"/>
      <c r="WMQ489" s="200"/>
      <c r="WMR489" s="200"/>
      <c r="WMU489" s="200"/>
      <c r="WMX489" s="200"/>
      <c r="WNA489" s="200"/>
      <c r="WND489" s="200"/>
      <c r="WNG489" s="200"/>
      <c r="WNJ489" s="200"/>
      <c r="WNS489" s="200"/>
      <c r="WNV489" s="200"/>
      <c r="WNY489" s="200"/>
      <c r="WOB489" s="200"/>
      <c r="WOK489" s="200"/>
      <c r="WOQ489" s="200"/>
      <c r="WOT489" s="200"/>
      <c r="WOW489" s="200"/>
      <c r="WOZ489" s="200"/>
      <c r="WPF489" s="200"/>
      <c r="WPO489" s="200"/>
      <c r="WPQ489" s="200"/>
      <c r="WPR489" s="200"/>
      <c r="WPT489" s="200"/>
      <c r="WPW489" s="200"/>
      <c r="WPZ489" s="200"/>
      <c r="WQC489" s="200"/>
      <c r="WQF489" s="200"/>
      <c r="WQI489" s="200"/>
      <c r="WQK489" s="200"/>
      <c r="WQM489" s="200"/>
      <c r="WQP489" s="200"/>
      <c r="WQS489" s="200"/>
      <c r="WQV489" s="200"/>
      <c r="WQY489" s="200"/>
      <c r="WRB489" s="200"/>
      <c r="WRE489" s="200"/>
      <c r="WRH489" s="200"/>
      <c r="WRJ489" s="200"/>
      <c r="WRM489" s="200"/>
      <c r="WRP489" s="200"/>
      <c r="WRS489" s="200"/>
      <c r="WRY489" s="200"/>
      <c r="WSB489" s="200"/>
      <c r="WSD489" s="200"/>
      <c r="WTK489" s="200"/>
      <c r="WTN489" s="200"/>
      <c r="WTQ489" s="200"/>
      <c r="WTT489" s="200"/>
      <c r="WTW489" s="200"/>
      <c r="WTX489" s="200"/>
      <c r="WTY489" s="200"/>
      <c r="WUB489" s="200"/>
      <c r="WUE489" s="200"/>
      <c r="WUH489" s="200"/>
      <c r="WUK489" s="200"/>
      <c r="WUM489" s="200"/>
    </row>
    <row r="490" spans="1:16107" ht="18" hidden="1" x14ac:dyDescent="0.3">
      <c r="A490" s="9" t="s">
        <v>155</v>
      </c>
      <c r="B490" s="53" t="s">
        <v>349</v>
      </c>
      <c r="C490" s="7"/>
      <c r="D490" s="91"/>
      <c r="E490" s="92"/>
    </row>
    <row r="491" spans="1:16107" ht="18" hidden="1" x14ac:dyDescent="0.3">
      <c r="A491" s="9" t="s">
        <v>156</v>
      </c>
      <c r="B491" s="53" t="s">
        <v>349</v>
      </c>
      <c r="C491" s="15"/>
      <c r="D491" s="91"/>
      <c r="E491" s="92"/>
    </row>
    <row r="492" spans="1:16107" ht="18" hidden="1" x14ac:dyDescent="0.3">
      <c r="A492" s="17" t="s">
        <v>157</v>
      </c>
      <c r="B492" s="53" t="s">
        <v>346</v>
      </c>
      <c r="C492" s="15"/>
      <c r="D492" s="91"/>
      <c r="E492" s="92"/>
    </row>
    <row r="493" spans="1:16107" ht="18" hidden="1" x14ac:dyDescent="0.3">
      <c r="A493" s="9" t="s">
        <v>158</v>
      </c>
      <c r="B493" s="53" t="s">
        <v>350</v>
      </c>
      <c r="C493" s="15"/>
      <c r="D493" s="91"/>
      <c r="E493" s="92"/>
    </row>
    <row r="494" spans="1:16107" ht="18" hidden="1" x14ac:dyDescent="0.3">
      <c r="A494" s="9" t="s">
        <v>159</v>
      </c>
      <c r="B494" s="53" t="s">
        <v>346</v>
      </c>
      <c r="C494" s="7"/>
      <c r="D494" s="91"/>
      <c r="E494" s="92"/>
    </row>
    <row r="495" spans="1:16107" ht="18" hidden="1" x14ac:dyDescent="0.3">
      <c r="A495" s="16" t="s">
        <v>160</v>
      </c>
      <c r="B495" s="53" t="s">
        <v>350</v>
      </c>
      <c r="C495" s="7"/>
      <c r="D495" s="91"/>
      <c r="E495" s="92"/>
    </row>
    <row r="496" spans="1:16107" ht="20.399999999999999" customHeight="1" x14ac:dyDescent="0.3">
      <c r="A496" s="9" t="s">
        <v>161</v>
      </c>
      <c r="B496" s="199" t="s">
        <v>350</v>
      </c>
      <c r="C496" s="7">
        <v>231</v>
      </c>
      <c r="D496" s="91">
        <f>VLOOKUP(A496,'16.4'!A523:C777,3,)</f>
        <v>7000</v>
      </c>
      <c r="E496" s="106">
        <f>+D496*C496</f>
        <v>1617000</v>
      </c>
      <c r="F496" s="200"/>
      <c r="G496" s="200"/>
      <c r="H496" s="200"/>
      <c r="I496" s="200"/>
      <c r="J496" s="200"/>
      <c r="K496" s="200"/>
      <c r="Q496" s="200"/>
      <c r="R496" s="200"/>
      <c r="S496" s="200"/>
      <c r="T496" s="200"/>
      <c r="U496" s="200"/>
      <c r="V496" s="200"/>
      <c r="W496" s="200"/>
      <c r="Y496" s="200"/>
      <c r="Z496" s="200"/>
      <c r="AA496" s="200"/>
      <c r="AB496" s="200"/>
      <c r="AC496" s="200"/>
      <c r="AD496" s="200"/>
      <c r="AE496" s="200"/>
      <c r="AF496" s="200"/>
      <c r="AI496" s="200"/>
      <c r="AL496" s="200"/>
      <c r="AO496" s="200"/>
      <c r="AR496" s="200"/>
      <c r="AU496" s="200"/>
      <c r="AX496" s="200"/>
      <c r="BG496" s="200"/>
      <c r="BJ496" s="200"/>
      <c r="BM496" s="200"/>
      <c r="BP496" s="200"/>
      <c r="BY496" s="200"/>
      <c r="CE496" s="200"/>
      <c r="CH496" s="200"/>
      <c r="CK496" s="200"/>
      <c r="CN496" s="200"/>
      <c r="CT496" s="200"/>
      <c r="DC496" s="200"/>
      <c r="DE496" s="200"/>
      <c r="DF496" s="200"/>
      <c r="DH496" s="200"/>
      <c r="DK496" s="200"/>
      <c r="DN496" s="200"/>
      <c r="DQ496" s="200"/>
      <c r="DT496" s="200"/>
      <c r="DW496" s="200"/>
      <c r="DY496" s="200"/>
      <c r="EA496" s="200"/>
      <c r="ED496" s="200"/>
      <c r="EG496" s="200"/>
      <c r="EJ496" s="200"/>
      <c r="EM496" s="200"/>
      <c r="EP496" s="200"/>
      <c r="ES496" s="200"/>
      <c r="EV496" s="200"/>
      <c r="EX496" s="200"/>
      <c r="FA496" s="200"/>
      <c r="FD496" s="200"/>
      <c r="FG496" s="200"/>
      <c r="FM496" s="200"/>
      <c r="FP496" s="200"/>
      <c r="FR496" s="200"/>
      <c r="GY496" s="200"/>
      <c r="HB496" s="200"/>
      <c r="HE496" s="200"/>
      <c r="HH496" s="200"/>
      <c r="HK496" s="200"/>
      <c r="HL496" s="200"/>
      <c r="HM496" s="200"/>
      <c r="HP496" s="200"/>
      <c r="HS496" s="200"/>
      <c r="HV496" s="200"/>
      <c r="HY496" s="200"/>
      <c r="IA496" s="200"/>
      <c r="IO496" s="200"/>
      <c r="IP496" s="200"/>
      <c r="IQ496" s="200"/>
      <c r="IR496" s="200"/>
      <c r="IS496" s="200"/>
      <c r="IT496" s="200"/>
      <c r="IU496" s="200"/>
      <c r="IV496" s="200"/>
      <c r="IW496" s="200"/>
      <c r="IX496" s="200"/>
      <c r="IY496" s="200"/>
      <c r="IZ496" s="200"/>
      <c r="JA496" s="200"/>
      <c r="JB496" s="200"/>
      <c r="JC496" s="200"/>
      <c r="JD496" s="200"/>
      <c r="JE496" s="200"/>
      <c r="JF496" s="200"/>
      <c r="JG496" s="200"/>
      <c r="JM496" s="200"/>
      <c r="JN496" s="200"/>
      <c r="JO496" s="200"/>
      <c r="JP496" s="200"/>
      <c r="JQ496" s="200"/>
      <c r="JR496" s="200"/>
      <c r="JS496" s="200"/>
      <c r="JU496" s="200"/>
      <c r="JV496" s="200"/>
      <c r="JW496" s="200"/>
      <c r="JX496" s="200"/>
      <c r="JY496" s="200"/>
      <c r="JZ496" s="200"/>
      <c r="KA496" s="200"/>
      <c r="KB496" s="200"/>
      <c r="KE496" s="200"/>
      <c r="KH496" s="200"/>
      <c r="KK496" s="200"/>
      <c r="KN496" s="200"/>
      <c r="KQ496" s="200"/>
      <c r="KT496" s="200"/>
      <c r="LC496" s="200"/>
      <c r="LF496" s="200"/>
      <c r="LI496" s="200"/>
      <c r="LL496" s="200"/>
      <c r="LU496" s="200"/>
      <c r="MA496" s="200"/>
      <c r="MD496" s="200"/>
      <c r="MG496" s="200"/>
      <c r="MJ496" s="200"/>
      <c r="MP496" s="200"/>
      <c r="MY496" s="200"/>
      <c r="NA496" s="200"/>
      <c r="NB496" s="200"/>
      <c r="ND496" s="200"/>
      <c r="NG496" s="200"/>
      <c r="NJ496" s="200"/>
      <c r="NM496" s="200"/>
      <c r="NP496" s="200"/>
      <c r="NS496" s="200"/>
      <c r="NU496" s="200"/>
      <c r="NW496" s="200"/>
      <c r="NZ496" s="200"/>
      <c r="OC496" s="200"/>
      <c r="OF496" s="200"/>
      <c r="OI496" s="200"/>
      <c r="OL496" s="200"/>
      <c r="OO496" s="200"/>
      <c r="OR496" s="200"/>
      <c r="OT496" s="200"/>
      <c r="OW496" s="200"/>
      <c r="OZ496" s="200"/>
      <c r="PC496" s="200"/>
      <c r="PI496" s="200"/>
      <c r="PL496" s="200"/>
      <c r="PN496" s="200"/>
      <c r="QU496" s="200"/>
      <c r="QX496" s="200"/>
      <c r="RA496" s="200"/>
      <c r="RD496" s="200"/>
      <c r="RG496" s="200"/>
      <c r="RH496" s="200"/>
      <c r="RI496" s="200"/>
      <c r="RL496" s="200"/>
      <c r="RO496" s="200"/>
      <c r="RR496" s="200"/>
      <c r="RU496" s="200"/>
      <c r="RW496" s="200"/>
      <c r="SK496" s="200"/>
      <c r="SL496" s="200"/>
      <c r="SM496" s="200"/>
      <c r="SN496" s="200"/>
      <c r="SO496" s="200"/>
      <c r="SP496" s="200"/>
      <c r="SQ496" s="200"/>
      <c r="SR496" s="200"/>
      <c r="SS496" s="200"/>
      <c r="ST496" s="200"/>
      <c r="SU496" s="200"/>
      <c r="SV496" s="200"/>
      <c r="SW496" s="200"/>
      <c r="SX496" s="200"/>
      <c r="SY496" s="200"/>
      <c r="SZ496" s="200"/>
      <c r="TA496" s="200"/>
      <c r="TB496" s="200"/>
      <c r="TC496" s="200"/>
      <c r="TI496" s="200"/>
      <c r="TJ496" s="200"/>
      <c r="TK496" s="200"/>
      <c r="TL496" s="200"/>
      <c r="TM496" s="200"/>
      <c r="TN496" s="200"/>
      <c r="TO496" s="200"/>
      <c r="TQ496" s="200"/>
      <c r="TR496" s="200"/>
      <c r="TS496" s="200"/>
      <c r="TT496" s="200"/>
      <c r="TU496" s="200"/>
      <c r="TV496" s="200"/>
      <c r="TW496" s="200"/>
      <c r="TX496" s="200"/>
      <c r="UA496" s="200"/>
      <c r="UD496" s="200"/>
      <c r="UG496" s="200"/>
      <c r="UJ496" s="200"/>
      <c r="UM496" s="200"/>
      <c r="UP496" s="200"/>
      <c r="UY496" s="200"/>
      <c r="VB496" s="200"/>
      <c r="VE496" s="200"/>
      <c r="VH496" s="200"/>
      <c r="VQ496" s="200"/>
      <c r="VW496" s="200"/>
      <c r="VZ496" s="200"/>
      <c r="WC496" s="200"/>
      <c r="WF496" s="200"/>
      <c r="WL496" s="200"/>
      <c r="WU496" s="200"/>
      <c r="WW496" s="200"/>
      <c r="WX496" s="200"/>
      <c r="WZ496" s="200"/>
      <c r="XC496" s="200"/>
      <c r="XF496" s="200"/>
      <c r="XI496" s="200"/>
      <c r="XL496" s="200"/>
      <c r="XO496" s="200"/>
      <c r="XQ496" s="200"/>
      <c r="XS496" s="200"/>
      <c r="XV496" s="200"/>
      <c r="XY496" s="200"/>
      <c r="YB496" s="200"/>
      <c r="YE496" s="200"/>
      <c r="YH496" s="200"/>
      <c r="YK496" s="200"/>
      <c r="YN496" s="200"/>
      <c r="YP496" s="200"/>
      <c r="YS496" s="200"/>
      <c r="YV496" s="200"/>
      <c r="YY496" s="200"/>
      <c r="ZE496" s="200"/>
      <c r="ZH496" s="200"/>
      <c r="ZJ496" s="200"/>
      <c r="AAQ496" s="200"/>
      <c r="AAT496" s="200"/>
      <c r="AAW496" s="200"/>
      <c r="AAZ496" s="200"/>
      <c r="ABC496" s="200"/>
      <c r="ABD496" s="200"/>
      <c r="ABE496" s="200"/>
      <c r="ABH496" s="200"/>
      <c r="ABK496" s="200"/>
      <c r="ABN496" s="200"/>
      <c r="ABQ496" s="200"/>
      <c r="ABS496" s="200"/>
      <c r="ACG496" s="200"/>
      <c r="ACH496" s="200"/>
      <c r="ACI496" s="200"/>
      <c r="ACJ496" s="200"/>
      <c r="ACK496" s="200"/>
      <c r="ACL496" s="200"/>
      <c r="ACM496" s="200"/>
      <c r="ACN496" s="200"/>
      <c r="ACO496" s="200"/>
      <c r="ACP496" s="200"/>
      <c r="ACQ496" s="200"/>
      <c r="ACR496" s="200"/>
      <c r="ACS496" s="200"/>
      <c r="ACT496" s="200"/>
      <c r="ACU496" s="200"/>
      <c r="ACV496" s="200"/>
      <c r="ACW496" s="200"/>
      <c r="ACX496" s="200"/>
      <c r="ACY496" s="200"/>
      <c r="ADE496" s="200"/>
      <c r="ADF496" s="200"/>
      <c r="ADG496" s="200"/>
      <c r="ADH496" s="200"/>
      <c r="ADI496" s="200"/>
      <c r="ADJ496" s="200"/>
      <c r="ADK496" s="200"/>
      <c r="ADM496" s="200"/>
      <c r="ADN496" s="200"/>
      <c r="ADO496" s="200"/>
      <c r="ADP496" s="200"/>
      <c r="ADQ496" s="200"/>
      <c r="ADR496" s="200"/>
      <c r="ADS496" s="200"/>
      <c r="ADT496" s="200"/>
      <c r="ADW496" s="200"/>
      <c r="ADZ496" s="200"/>
      <c r="AEC496" s="200"/>
      <c r="AEF496" s="200"/>
      <c r="AEI496" s="200"/>
      <c r="AEL496" s="200"/>
      <c r="AEU496" s="200"/>
      <c r="AEX496" s="200"/>
      <c r="AFA496" s="200"/>
      <c r="AFD496" s="200"/>
      <c r="AFM496" s="200"/>
      <c r="AFS496" s="200"/>
      <c r="AFV496" s="200"/>
      <c r="AFY496" s="200"/>
      <c r="AGB496" s="200"/>
      <c r="AGH496" s="200"/>
      <c r="AGQ496" s="200"/>
      <c r="AGS496" s="200"/>
      <c r="AGT496" s="200"/>
      <c r="AGV496" s="200"/>
      <c r="AGY496" s="200"/>
      <c r="AHB496" s="200"/>
      <c r="AHE496" s="200"/>
      <c r="AHH496" s="200"/>
      <c r="AHK496" s="200"/>
      <c r="AHM496" s="200"/>
      <c r="AHO496" s="200"/>
      <c r="AHR496" s="200"/>
      <c r="AHU496" s="200"/>
      <c r="AHX496" s="200"/>
      <c r="AIA496" s="200"/>
      <c r="AID496" s="200"/>
      <c r="AIG496" s="200"/>
      <c r="AIJ496" s="200"/>
      <c r="AIL496" s="200"/>
      <c r="AIO496" s="200"/>
      <c r="AIR496" s="200"/>
      <c r="AIU496" s="200"/>
      <c r="AJA496" s="200"/>
      <c r="AJD496" s="200"/>
      <c r="AJF496" s="200"/>
      <c r="AKM496" s="200"/>
      <c r="AKP496" s="200"/>
      <c r="AKS496" s="200"/>
      <c r="AKV496" s="200"/>
      <c r="AKY496" s="200"/>
      <c r="AKZ496" s="200"/>
      <c r="ALA496" s="200"/>
      <c r="ALD496" s="200"/>
      <c r="ALG496" s="200"/>
      <c r="ALJ496" s="200"/>
      <c r="ALM496" s="200"/>
      <c r="ALO496" s="200"/>
      <c r="AMC496" s="200"/>
      <c r="AMD496" s="200"/>
      <c r="AME496" s="200"/>
      <c r="AMF496" s="200"/>
      <c r="AMG496" s="200"/>
      <c r="AMH496" s="200"/>
      <c r="AMI496" s="200"/>
      <c r="AMJ496" s="200"/>
      <c r="AMK496" s="200"/>
      <c r="AML496" s="200"/>
      <c r="AMM496" s="200"/>
      <c r="AMN496" s="200"/>
      <c r="AMO496" s="200"/>
      <c r="AMP496" s="200"/>
      <c r="AMQ496" s="200"/>
      <c r="AMR496" s="200"/>
      <c r="AMS496" s="200"/>
      <c r="AMT496" s="200"/>
      <c r="AMU496" s="200"/>
      <c r="ANA496" s="200"/>
      <c r="ANB496" s="200"/>
      <c r="ANC496" s="200"/>
      <c r="AND496" s="200"/>
      <c r="ANE496" s="200"/>
      <c r="ANF496" s="200"/>
      <c r="ANG496" s="200"/>
      <c r="ANI496" s="200"/>
      <c r="ANJ496" s="200"/>
      <c r="ANK496" s="200"/>
      <c r="ANL496" s="200"/>
      <c r="ANM496" s="200"/>
      <c r="ANN496" s="200"/>
      <c r="ANO496" s="200"/>
      <c r="ANP496" s="200"/>
      <c r="ANS496" s="200"/>
      <c r="ANV496" s="200"/>
      <c r="ANY496" s="200"/>
      <c r="AOB496" s="200"/>
      <c r="AOE496" s="200"/>
      <c r="AOH496" s="200"/>
      <c r="AOQ496" s="200"/>
      <c r="AOT496" s="200"/>
      <c r="AOW496" s="200"/>
      <c r="AOZ496" s="200"/>
      <c r="API496" s="200"/>
      <c r="APO496" s="200"/>
      <c r="APR496" s="200"/>
      <c r="APU496" s="200"/>
      <c r="APX496" s="200"/>
      <c r="AQD496" s="200"/>
      <c r="AQM496" s="200"/>
      <c r="AQO496" s="200"/>
      <c r="AQP496" s="200"/>
      <c r="AQR496" s="200"/>
      <c r="AQU496" s="200"/>
      <c r="AQX496" s="200"/>
      <c r="ARA496" s="200"/>
      <c r="ARD496" s="200"/>
      <c r="ARG496" s="200"/>
      <c r="ARI496" s="200"/>
      <c r="ARK496" s="200"/>
      <c r="ARN496" s="200"/>
      <c r="ARQ496" s="200"/>
      <c r="ART496" s="200"/>
      <c r="ARW496" s="200"/>
      <c r="ARZ496" s="200"/>
      <c r="ASC496" s="200"/>
      <c r="ASF496" s="200"/>
      <c r="ASH496" s="200"/>
      <c r="ASK496" s="200"/>
      <c r="ASN496" s="200"/>
      <c r="ASQ496" s="200"/>
      <c r="ASW496" s="200"/>
      <c r="ASZ496" s="200"/>
      <c r="ATB496" s="200"/>
      <c r="AUI496" s="200"/>
      <c r="AUL496" s="200"/>
      <c r="AUO496" s="200"/>
      <c r="AUR496" s="200"/>
      <c r="AUU496" s="200"/>
      <c r="AUV496" s="200"/>
      <c r="AUW496" s="200"/>
      <c r="AUZ496" s="200"/>
      <c r="AVC496" s="200"/>
      <c r="AVF496" s="200"/>
      <c r="AVI496" s="200"/>
      <c r="AVK496" s="200"/>
      <c r="AVY496" s="200"/>
      <c r="AVZ496" s="200"/>
      <c r="AWA496" s="200"/>
      <c r="AWB496" s="200"/>
      <c r="AWC496" s="200"/>
      <c r="AWD496" s="200"/>
      <c r="AWE496" s="200"/>
      <c r="AWF496" s="200"/>
      <c r="AWG496" s="200"/>
      <c r="AWH496" s="200"/>
      <c r="AWI496" s="200"/>
      <c r="AWJ496" s="200"/>
      <c r="AWK496" s="200"/>
      <c r="AWL496" s="200"/>
      <c r="AWM496" s="200"/>
      <c r="AWN496" s="200"/>
      <c r="AWO496" s="200"/>
      <c r="AWP496" s="200"/>
      <c r="AWQ496" s="200"/>
      <c r="AWW496" s="200"/>
      <c r="AWX496" s="200"/>
      <c r="AWY496" s="200"/>
      <c r="AWZ496" s="200"/>
      <c r="AXA496" s="200"/>
      <c r="AXB496" s="200"/>
      <c r="AXC496" s="200"/>
      <c r="AXE496" s="200"/>
      <c r="AXF496" s="200"/>
      <c r="AXG496" s="200"/>
      <c r="AXH496" s="200"/>
      <c r="AXI496" s="200"/>
      <c r="AXJ496" s="200"/>
      <c r="AXK496" s="200"/>
      <c r="AXL496" s="200"/>
      <c r="AXO496" s="200"/>
      <c r="AXR496" s="200"/>
      <c r="AXU496" s="200"/>
      <c r="AXX496" s="200"/>
      <c r="AYA496" s="200"/>
      <c r="AYD496" s="200"/>
      <c r="AYM496" s="200"/>
      <c r="AYP496" s="200"/>
      <c r="AYS496" s="200"/>
      <c r="AYV496" s="200"/>
      <c r="AZE496" s="200"/>
      <c r="AZK496" s="200"/>
      <c r="AZN496" s="200"/>
      <c r="AZQ496" s="200"/>
      <c r="AZT496" s="200"/>
      <c r="AZZ496" s="200"/>
      <c r="BAI496" s="200"/>
      <c r="BAK496" s="200"/>
      <c r="BAL496" s="200"/>
      <c r="BAN496" s="200"/>
      <c r="BAQ496" s="200"/>
      <c r="BAT496" s="200"/>
      <c r="BAW496" s="200"/>
      <c r="BAZ496" s="200"/>
      <c r="BBC496" s="200"/>
      <c r="BBE496" s="200"/>
      <c r="BBG496" s="200"/>
      <c r="BBJ496" s="200"/>
      <c r="BBM496" s="200"/>
      <c r="BBP496" s="200"/>
      <c r="BBS496" s="200"/>
      <c r="BBV496" s="200"/>
      <c r="BBY496" s="200"/>
      <c r="BCB496" s="200"/>
      <c r="BCD496" s="200"/>
      <c r="BCG496" s="200"/>
      <c r="BCJ496" s="200"/>
      <c r="BCM496" s="200"/>
      <c r="BCS496" s="200"/>
      <c r="BCV496" s="200"/>
      <c r="BCX496" s="200"/>
      <c r="BEE496" s="200"/>
      <c r="BEH496" s="200"/>
      <c r="BEK496" s="200"/>
      <c r="BEN496" s="200"/>
      <c r="BEQ496" s="200"/>
      <c r="BER496" s="200"/>
      <c r="BES496" s="200"/>
      <c r="BEV496" s="200"/>
      <c r="BEY496" s="200"/>
      <c r="BFB496" s="200"/>
      <c r="BFE496" s="200"/>
      <c r="BFG496" s="200"/>
      <c r="BFU496" s="200"/>
      <c r="BFV496" s="200"/>
      <c r="BFW496" s="200"/>
      <c r="BFX496" s="200"/>
      <c r="BFY496" s="200"/>
      <c r="BFZ496" s="200"/>
      <c r="BGA496" s="200"/>
      <c r="BGB496" s="200"/>
      <c r="BGC496" s="200"/>
      <c r="BGD496" s="200"/>
      <c r="BGE496" s="200"/>
      <c r="BGF496" s="200"/>
      <c r="BGG496" s="200"/>
      <c r="BGH496" s="200"/>
      <c r="BGI496" s="200"/>
      <c r="BGJ496" s="200"/>
      <c r="BGK496" s="200"/>
      <c r="BGL496" s="200"/>
      <c r="BGM496" s="200"/>
      <c r="BGS496" s="200"/>
      <c r="BGT496" s="200"/>
      <c r="BGU496" s="200"/>
      <c r="BGV496" s="200"/>
      <c r="BGW496" s="200"/>
      <c r="BGX496" s="200"/>
      <c r="BGY496" s="200"/>
      <c r="BHA496" s="200"/>
      <c r="BHB496" s="200"/>
      <c r="BHC496" s="200"/>
      <c r="BHD496" s="200"/>
      <c r="BHE496" s="200"/>
      <c r="BHF496" s="200"/>
      <c r="BHG496" s="200"/>
      <c r="BHH496" s="200"/>
      <c r="BHK496" s="200"/>
      <c r="BHN496" s="200"/>
      <c r="BHQ496" s="200"/>
      <c r="BHT496" s="200"/>
      <c r="BHW496" s="200"/>
      <c r="BHZ496" s="200"/>
      <c r="BII496" s="200"/>
      <c r="BIL496" s="200"/>
      <c r="BIO496" s="200"/>
      <c r="BIR496" s="200"/>
      <c r="BJA496" s="200"/>
      <c r="BJG496" s="200"/>
      <c r="BJJ496" s="200"/>
      <c r="BJM496" s="200"/>
      <c r="BJP496" s="200"/>
      <c r="BJV496" s="200"/>
      <c r="BKE496" s="200"/>
      <c r="BKG496" s="200"/>
      <c r="BKH496" s="200"/>
      <c r="BKJ496" s="200"/>
      <c r="BKM496" s="200"/>
      <c r="BKP496" s="200"/>
      <c r="BKS496" s="200"/>
      <c r="BKV496" s="200"/>
      <c r="BKY496" s="200"/>
      <c r="BLA496" s="200"/>
      <c r="BLC496" s="200"/>
      <c r="BLF496" s="200"/>
      <c r="BLI496" s="200"/>
      <c r="BLL496" s="200"/>
      <c r="BLO496" s="200"/>
      <c r="BLR496" s="200"/>
      <c r="BLU496" s="200"/>
      <c r="BLX496" s="200"/>
      <c r="BLZ496" s="200"/>
      <c r="BMC496" s="200"/>
      <c r="BMF496" s="200"/>
      <c r="BMI496" s="200"/>
      <c r="BMO496" s="200"/>
      <c r="BMR496" s="200"/>
      <c r="BMT496" s="200"/>
      <c r="BOA496" s="200"/>
      <c r="BOD496" s="200"/>
      <c r="BOG496" s="200"/>
      <c r="BOJ496" s="200"/>
      <c r="BOM496" s="200"/>
      <c r="BON496" s="200"/>
      <c r="BOO496" s="200"/>
      <c r="BOR496" s="200"/>
      <c r="BOU496" s="200"/>
      <c r="BOX496" s="200"/>
      <c r="BPA496" s="200"/>
      <c r="BPC496" s="200"/>
      <c r="BPQ496" s="200"/>
      <c r="BPR496" s="200"/>
      <c r="BPS496" s="200"/>
      <c r="BPT496" s="200"/>
      <c r="BPU496" s="200"/>
      <c r="BPV496" s="200"/>
      <c r="BPW496" s="200"/>
      <c r="BPX496" s="200"/>
      <c r="BPY496" s="200"/>
      <c r="BPZ496" s="200"/>
      <c r="BQA496" s="200"/>
      <c r="BQB496" s="200"/>
      <c r="BQC496" s="200"/>
      <c r="BQD496" s="200"/>
      <c r="BQE496" s="200"/>
      <c r="BQF496" s="200"/>
      <c r="BQG496" s="200"/>
      <c r="BQH496" s="200"/>
      <c r="BQI496" s="200"/>
      <c r="BQO496" s="200"/>
      <c r="BQP496" s="200"/>
      <c r="BQQ496" s="200"/>
      <c r="BQR496" s="200"/>
      <c r="BQS496" s="200"/>
      <c r="BQT496" s="200"/>
      <c r="BQU496" s="200"/>
      <c r="BQW496" s="200"/>
      <c r="BQX496" s="200"/>
      <c r="BQY496" s="200"/>
      <c r="BQZ496" s="200"/>
      <c r="BRA496" s="200"/>
      <c r="BRB496" s="200"/>
      <c r="BRC496" s="200"/>
      <c r="BRD496" s="200"/>
      <c r="BRG496" s="200"/>
      <c r="BRJ496" s="200"/>
      <c r="BRM496" s="200"/>
      <c r="BRP496" s="200"/>
      <c r="BRS496" s="200"/>
      <c r="BRV496" s="200"/>
      <c r="BSE496" s="200"/>
      <c r="BSH496" s="200"/>
      <c r="BSK496" s="200"/>
      <c r="BSN496" s="200"/>
      <c r="BSW496" s="200"/>
      <c r="BTC496" s="200"/>
      <c r="BTF496" s="200"/>
      <c r="BTI496" s="200"/>
      <c r="BTL496" s="200"/>
      <c r="BTR496" s="200"/>
      <c r="BUA496" s="200"/>
      <c r="BUC496" s="200"/>
      <c r="BUD496" s="200"/>
      <c r="BUF496" s="200"/>
      <c r="BUI496" s="200"/>
      <c r="BUL496" s="200"/>
      <c r="BUO496" s="200"/>
      <c r="BUR496" s="200"/>
      <c r="BUU496" s="200"/>
      <c r="BUW496" s="200"/>
      <c r="BUY496" s="200"/>
      <c r="BVB496" s="200"/>
      <c r="BVE496" s="200"/>
      <c r="BVH496" s="200"/>
      <c r="BVK496" s="200"/>
      <c r="BVN496" s="200"/>
      <c r="BVQ496" s="200"/>
      <c r="BVT496" s="200"/>
      <c r="BVV496" s="200"/>
      <c r="BVY496" s="200"/>
      <c r="BWB496" s="200"/>
      <c r="BWE496" s="200"/>
      <c r="BWK496" s="200"/>
      <c r="BWN496" s="200"/>
      <c r="BWP496" s="200"/>
      <c r="BXW496" s="200"/>
      <c r="BXZ496" s="200"/>
      <c r="BYC496" s="200"/>
      <c r="BYF496" s="200"/>
      <c r="BYI496" s="200"/>
      <c r="BYJ496" s="200"/>
      <c r="BYK496" s="200"/>
      <c r="BYN496" s="200"/>
      <c r="BYQ496" s="200"/>
      <c r="BYT496" s="200"/>
      <c r="BYW496" s="200"/>
      <c r="BYY496" s="200"/>
      <c r="BZM496" s="200"/>
      <c r="BZN496" s="200"/>
      <c r="BZO496" s="200"/>
      <c r="BZP496" s="200"/>
      <c r="BZQ496" s="200"/>
      <c r="BZR496" s="200"/>
      <c r="BZS496" s="200"/>
      <c r="BZT496" s="200"/>
      <c r="BZU496" s="200"/>
      <c r="BZV496" s="200"/>
      <c r="BZW496" s="200"/>
      <c r="BZX496" s="200"/>
      <c r="BZY496" s="200"/>
      <c r="BZZ496" s="200"/>
      <c r="CAA496" s="200"/>
      <c r="CAB496" s="200"/>
      <c r="CAC496" s="200"/>
      <c r="CAD496" s="200"/>
      <c r="CAE496" s="200"/>
      <c r="CAK496" s="200"/>
      <c r="CAL496" s="200"/>
      <c r="CAM496" s="200"/>
      <c r="CAN496" s="200"/>
      <c r="CAO496" s="200"/>
      <c r="CAP496" s="200"/>
      <c r="CAQ496" s="200"/>
      <c r="CAS496" s="200"/>
      <c r="CAT496" s="200"/>
      <c r="CAU496" s="200"/>
      <c r="CAV496" s="200"/>
      <c r="CAW496" s="200"/>
      <c r="CAX496" s="200"/>
      <c r="CAY496" s="200"/>
      <c r="CAZ496" s="200"/>
      <c r="CBC496" s="200"/>
      <c r="CBF496" s="200"/>
      <c r="CBI496" s="200"/>
      <c r="CBL496" s="200"/>
      <c r="CBO496" s="200"/>
      <c r="CBR496" s="200"/>
      <c r="CCA496" s="200"/>
      <c r="CCD496" s="200"/>
      <c r="CCG496" s="200"/>
      <c r="CCJ496" s="200"/>
      <c r="CCS496" s="200"/>
      <c r="CCY496" s="200"/>
      <c r="CDB496" s="200"/>
      <c r="CDE496" s="200"/>
      <c r="CDH496" s="200"/>
      <c r="CDN496" s="200"/>
      <c r="CDW496" s="200"/>
      <c r="CDY496" s="200"/>
      <c r="CDZ496" s="200"/>
      <c r="CEB496" s="200"/>
      <c r="CEE496" s="200"/>
      <c r="CEH496" s="200"/>
      <c r="CEK496" s="200"/>
      <c r="CEN496" s="200"/>
      <c r="CEQ496" s="200"/>
      <c r="CES496" s="200"/>
      <c r="CEU496" s="200"/>
      <c r="CEX496" s="200"/>
      <c r="CFA496" s="200"/>
      <c r="CFD496" s="200"/>
      <c r="CFG496" s="200"/>
      <c r="CFJ496" s="200"/>
      <c r="CFM496" s="200"/>
      <c r="CFP496" s="200"/>
      <c r="CFR496" s="200"/>
      <c r="CFU496" s="200"/>
      <c r="CFX496" s="200"/>
      <c r="CGA496" s="200"/>
      <c r="CGG496" s="200"/>
      <c r="CGJ496" s="200"/>
      <c r="CGL496" s="200"/>
      <c r="CHS496" s="200"/>
      <c r="CHV496" s="200"/>
      <c r="CHY496" s="200"/>
      <c r="CIB496" s="200"/>
      <c r="CIE496" s="200"/>
      <c r="CIF496" s="200"/>
      <c r="CIG496" s="200"/>
      <c r="CIJ496" s="200"/>
      <c r="CIM496" s="200"/>
      <c r="CIP496" s="200"/>
      <c r="CIS496" s="200"/>
      <c r="CIU496" s="200"/>
      <c r="CJI496" s="200"/>
      <c r="CJJ496" s="200"/>
      <c r="CJK496" s="200"/>
      <c r="CJL496" s="200"/>
      <c r="CJM496" s="200"/>
      <c r="CJN496" s="200"/>
      <c r="CJO496" s="200"/>
      <c r="CJP496" s="200"/>
      <c r="CJQ496" s="200"/>
      <c r="CJR496" s="200"/>
      <c r="CJS496" s="200"/>
      <c r="CJT496" s="200"/>
      <c r="CJU496" s="200"/>
      <c r="CJV496" s="200"/>
      <c r="CJW496" s="200"/>
      <c r="CJX496" s="200"/>
      <c r="CJY496" s="200"/>
      <c r="CJZ496" s="200"/>
      <c r="CKA496" s="200"/>
      <c r="CKG496" s="200"/>
      <c r="CKH496" s="200"/>
      <c r="CKI496" s="200"/>
      <c r="CKJ496" s="200"/>
      <c r="CKK496" s="200"/>
      <c r="CKL496" s="200"/>
      <c r="CKM496" s="200"/>
      <c r="CKO496" s="200"/>
      <c r="CKP496" s="200"/>
      <c r="CKQ496" s="200"/>
      <c r="CKR496" s="200"/>
      <c r="CKS496" s="200"/>
      <c r="CKT496" s="200"/>
      <c r="CKU496" s="200"/>
      <c r="CKV496" s="200"/>
      <c r="CKY496" s="200"/>
      <c r="CLB496" s="200"/>
      <c r="CLE496" s="200"/>
      <c r="CLH496" s="200"/>
      <c r="CLK496" s="200"/>
      <c r="CLN496" s="200"/>
      <c r="CLW496" s="200"/>
      <c r="CLZ496" s="200"/>
      <c r="CMC496" s="200"/>
      <c r="CMF496" s="200"/>
      <c r="CMO496" s="200"/>
      <c r="CMU496" s="200"/>
      <c r="CMX496" s="200"/>
      <c r="CNA496" s="200"/>
      <c r="CND496" s="200"/>
      <c r="CNJ496" s="200"/>
      <c r="CNS496" s="200"/>
      <c r="CNU496" s="200"/>
      <c r="CNV496" s="200"/>
      <c r="CNX496" s="200"/>
      <c r="COA496" s="200"/>
      <c r="COD496" s="200"/>
      <c r="COG496" s="200"/>
      <c r="COJ496" s="200"/>
      <c r="COM496" s="200"/>
      <c r="COO496" s="200"/>
      <c r="COQ496" s="200"/>
      <c r="COT496" s="200"/>
      <c r="COW496" s="200"/>
      <c r="COZ496" s="200"/>
      <c r="CPC496" s="200"/>
      <c r="CPF496" s="200"/>
      <c r="CPI496" s="200"/>
      <c r="CPL496" s="200"/>
      <c r="CPN496" s="200"/>
      <c r="CPQ496" s="200"/>
      <c r="CPT496" s="200"/>
      <c r="CPW496" s="200"/>
      <c r="CQC496" s="200"/>
      <c r="CQF496" s="200"/>
      <c r="CQH496" s="200"/>
      <c r="CRO496" s="200"/>
      <c r="CRR496" s="200"/>
      <c r="CRU496" s="200"/>
      <c r="CRX496" s="200"/>
      <c r="CSA496" s="200"/>
      <c r="CSB496" s="200"/>
      <c r="CSC496" s="200"/>
      <c r="CSF496" s="200"/>
      <c r="CSI496" s="200"/>
      <c r="CSL496" s="200"/>
      <c r="CSO496" s="200"/>
      <c r="CSQ496" s="200"/>
      <c r="CTE496" s="200"/>
      <c r="CTF496" s="200"/>
      <c r="CTG496" s="200"/>
      <c r="CTH496" s="200"/>
      <c r="CTI496" s="200"/>
      <c r="CTJ496" s="200"/>
      <c r="CTK496" s="200"/>
      <c r="CTL496" s="200"/>
      <c r="CTM496" s="200"/>
      <c r="CTN496" s="200"/>
      <c r="CTO496" s="200"/>
      <c r="CTP496" s="200"/>
      <c r="CTQ496" s="200"/>
      <c r="CTR496" s="200"/>
      <c r="CTS496" s="200"/>
      <c r="CTT496" s="200"/>
      <c r="CTU496" s="200"/>
      <c r="CTV496" s="200"/>
      <c r="CTW496" s="200"/>
      <c r="CUC496" s="200"/>
      <c r="CUD496" s="200"/>
      <c r="CUE496" s="200"/>
      <c r="CUF496" s="200"/>
      <c r="CUG496" s="200"/>
      <c r="CUH496" s="200"/>
      <c r="CUI496" s="200"/>
      <c r="CUK496" s="200"/>
      <c r="CUL496" s="200"/>
      <c r="CUM496" s="200"/>
      <c r="CUN496" s="200"/>
      <c r="CUO496" s="200"/>
      <c r="CUP496" s="200"/>
      <c r="CUQ496" s="200"/>
      <c r="CUR496" s="200"/>
      <c r="CUU496" s="200"/>
      <c r="CUX496" s="200"/>
      <c r="CVA496" s="200"/>
      <c r="CVD496" s="200"/>
      <c r="CVG496" s="200"/>
      <c r="CVJ496" s="200"/>
      <c r="CVS496" s="200"/>
      <c r="CVV496" s="200"/>
      <c r="CVY496" s="200"/>
      <c r="CWB496" s="200"/>
      <c r="CWK496" s="200"/>
      <c r="CWQ496" s="200"/>
      <c r="CWT496" s="200"/>
      <c r="CWW496" s="200"/>
      <c r="CWZ496" s="200"/>
      <c r="CXF496" s="200"/>
      <c r="CXO496" s="200"/>
      <c r="CXQ496" s="200"/>
      <c r="CXR496" s="200"/>
      <c r="CXT496" s="200"/>
      <c r="CXW496" s="200"/>
      <c r="CXZ496" s="200"/>
      <c r="CYC496" s="200"/>
      <c r="CYF496" s="200"/>
      <c r="CYI496" s="200"/>
      <c r="CYK496" s="200"/>
      <c r="CYM496" s="200"/>
      <c r="CYP496" s="200"/>
      <c r="CYS496" s="200"/>
      <c r="CYV496" s="200"/>
      <c r="CYY496" s="200"/>
      <c r="CZB496" s="200"/>
      <c r="CZE496" s="200"/>
      <c r="CZH496" s="200"/>
      <c r="CZJ496" s="200"/>
      <c r="CZM496" s="200"/>
      <c r="CZP496" s="200"/>
      <c r="CZS496" s="200"/>
      <c r="CZY496" s="200"/>
      <c r="DAB496" s="200"/>
      <c r="DAD496" s="200"/>
      <c r="DBK496" s="200"/>
      <c r="DBN496" s="200"/>
      <c r="DBQ496" s="200"/>
      <c r="DBT496" s="200"/>
      <c r="DBW496" s="200"/>
      <c r="DBX496" s="200"/>
      <c r="DBY496" s="200"/>
      <c r="DCB496" s="200"/>
      <c r="DCE496" s="200"/>
      <c r="DCH496" s="200"/>
      <c r="DCK496" s="200"/>
      <c r="DCM496" s="200"/>
      <c r="DDA496" s="200"/>
      <c r="DDB496" s="200"/>
      <c r="DDC496" s="200"/>
      <c r="DDD496" s="200"/>
      <c r="DDE496" s="200"/>
      <c r="DDF496" s="200"/>
      <c r="DDG496" s="200"/>
      <c r="DDH496" s="200"/>
      <c r="DDI496" s="200"/>
      <c r="DDJ496" s="200"/>
      <c r="DDK496" s="200"/>
      <c r="DDL496" s="200"/>
      <c r="DDM496" s="200"/>
      <c r="DDN496" s="200"/>
      <c r="DDO496" s="200"/>
      <c r="DDP496" s="200"/>
      <c r="DDQ496" s="200"/>
      <c r="DDR496" s="200"/>
      <c r="DDS496" s="200"/>
      <c r="DDY496" s="200"/>
      <c r="DDZ496" s="200"/>
      <c r="DEA496" s="200"/>
      <c r="DEB496" s="200"/>
      <c r="DEC496" s="200"/>
      <c r="DED496" s="200"/>
      <c r="DEE496" s="200"/>
      <c r="DEG496" s="200"/>
      <c r="DEH496" s="200"/>
      <c r="DEI496" s="200"/>
      <c r="DEJ496" s="200"/>
      <c r="DEK496" s="200"/>
      <c r="DEL496" s="200"/>
      <c r="DEM496" s="200"/>
      <c r="DEN496" s="200"/>
      <c r="DEQ496" s="200"/>
      <c r="DET496" s="200"/>
      <c r="DEW496" s="200"/>
      <c r="DEZ496" s="200"/>
      <c r="DFC496" s="200"/>
      <c r="DFF496" s="200"/>
      <c r="DFO496" s="200"/>
      <c r="DFR496" s="200"/>
      <c r="DFU496" s="200"/>
      <c r="DFX496" s="200"/>
      <c r="DGG496" s="200"/>
      <c r="DGM496" s="200"/>
      <c r="DGP496" s="200"/>
      <c r="DGS496" s="200"/>
      <c r="DGV496" s="200"/>
      <c r="DHB496" s="200"/>
      <c r="DHK496" s="200"/>
      <c r="DHM496" s="200"/>
      <c r="DHN496" s="200"/>
      <c r="DHP496" s="200"/>
      <c r="DHS496" s="200"/>
      <c r="DHV496" s="200"/>
      <c r="DHY496" s="200"/>
      <c r="DIB496" s="200"/>
      <c r="DIE496" s="200"/>
      <c r="DIG496" s="200"/>
      <c r="DII496" s="200"/>
      <c r="DIL496" s="200"/>
      <c r="DIO496" s="200"/>
      <c r="DIR496" s="200"/>
      <c r="DIU496" s="200"/>
      <c r="DIX496" s="200"/>
      <c r="DJA496" s="200"/>
      <c r="DJD496" s="200"/>
      <c r="DJF496" s="200"/>
      <c r="DJI496" s="200"/>
      <c r="DJL496" s="200"/>
      <c r="DJO496" s="200"/>
      <c r="DJU496" s="200"/>
      <c r="DJX496" s="200"/>
      <c r="DJZ496" s="200"/>
      <c r="DLG496" s="200"/>
      <c r="DLJ496" s="200"/>
      <c r="DLM496" s="200"/>
      <c r="DLP496" s="200"/>
      <c r="DLS496" s="200"/>
      <c r="DLT496" s="200"/>
      <c r="DLU496" s="200"/>
      <c r="DLX496" s="200"/>
      <c r="DMA496" s="200"/>
      <c r="DMD496" s="200"/>
      <c r="DMG496" s="200"/>
      <c r="DMI496" s="200"/>
      <c r="DMW496" s="200"/>
      <c r="DMX496" s="200"/>
      <c r="DMY496" s="200"/>
      <c r="DMZ496" s="200"/>
      <c r="DNA496" s="200"/>
      <c r="DNB496" s="200"/>
      <c r="DNC496" s="200"/>
      <c r="DND496" s="200"/>
      <c r="DNE496" s="200"/>
      <c r="DNF496" s="200"/>
      <c r="DNG496" s="200"/>
      <c r="DNH496" s="200"/>
      <c r="DNI496" s="200"/>
      <c r="DNJ496" s="200"/>
      <c r="DNK496" s="200"/>
      <c r="DNL496" s="200"/>
      <c r="DNM496" s="200"/>
      <c r="DNN496" s="200"/>
      <c r="DNO496" s="200"/>
      <c r="DNU496" s="200"/>
      <c r="DNV496" s="200"/>
      <c r="DNW496" s="200"/>
      <c r="DNX496" s="200"/>
      <c r="DNY496" s="200"/>
      <c r="DNZ496" s="200"/>
      <c r="DOA496" s="200"/>
      <c r="DOC496" s="200"/>
      <c r="DOD496" s="200"/>
      <c r="DOE496" s="200"/>
      <c r="DOF496" s="200"/>
      <c r="DOG496" s="200"/>
      <c r="DOH496" s="200"/>
      <c r="DOI496" s="200"/>
      <c r="DOJ496" s="200"/>
      <c r="DOM496" s="200"/>
      <c r="DOP496" s="200"/>
      <c r="DOS496" s="200"/>
      <c r="DOV496" s="200"/>
      <c r="DOY496" s="200"/>
      <c r="DPB496" s="200"/>
      <c r="DPK496" s="200"/>
      <c r="DPN496" s="200"/>
      <c r="DPQ496" s="200"/>
      <c r="DPT496" s="200"/>
      <c r="DQC496" s="200"/>
      <c r="DQI496" s="200"/>
      <c r="DQL496" s="200"/>
      <c r="DQO496" s="200"/>
      <c r="DQR496" s="200"/>
      <c r="DQX496" s="200"/>
      <c r="DRG496" s="200"/>
      <c r="DRI496" s="200"/>
      <c r="DRJ496" s="200"/>
      <c r="DRL496" s="200"/>
      <c r="DRO496" s="200"/>
      <c r="DRR496" s="200"/>
      <c r="DRU496" s="200"/>
      <c r="DRX496" s="200"/>
      <c r="DSA496" s="200"/>
      <c r="DSC496" s="200"/>
      <c r="DSE496" s="200"/>
      <c r="DSH496" s="200"/>
      <c r="DSK496" s="200"/>
      <c r="DSN496" s="200"/>
      <c r="DSQ496" s="200"/>
      <c r="DST496" s="200"/>
      <c r="DSW496" s="200"/>
      <c r="DSZ496" s="200"/>
      <c r="DTB496" s="200"/>
      <c r="DTE496" s="200"/>
      <c r="DTH496" s="200"/>
      <c r="DTK496" s="200"/>
      <c r="DTQ496" s="200"/>
      <c r="DTT496" s="200"/>
      <c r="DTV496" s="200"/>
      <c r="DVC496" s="200"/>
      <c r="DVF496" s="200"/>
      <c r="DVI496" s="200"/>
      <c r="DVL496" s="200"/>
      <c r="DVO496" s="200"/>
      <c r="DVP496" s="200"/>
      <c r="DVQ496" s="200"/>
      <c r="DVT496" s="200"/>
      <c r="DVW496" s="200"/>
      <c r="DVZ496" s="200"/>
      <c r="DWC496" s="200"/>
      <c r="DWE496" s="200"/>
      <c r="DWS496" s="200"/>
      <c r="DWT496" s="200"/>
      <c r="DWU496" s="200"/>
      <c r="DWV496" s="200"/>
      <c r="DWW496" s="200"/>
      <c r="DWX496" s="200"/>
      <c r="DWY496" s="200"/>
      <c r="DWZ496" s="200"/>
      <c r="DXA496" s="200"/>
      <c r="DXB496" s="200"/>
      <c r="DXC496" s="200"/>
      <c r="DXD496" s="200"/>
      <c r="DXE496" s="200"/>
      <c r="DXF496" s="200"/>
      <c r="DXG496" s="200"/>
      <c r="DXH496" s="200"/>
      <c r="DXI496" s="200"/>
      <c r="DXJ496" s="200"/>
      <c r="DXK496" s="200"/>
      <c r="DXQ496" s="200"/>
      <c r="DXR496" s="200"/>
      <c r="DXS496" s="200"/>
      <c r="DXT496" s="200"/>
      <c r="DXU496" s="200"/>
      <c r="DXV496" s="200"/>
      <c r="DXW496" s="200"/>
      <c r="DXY496" s="200"/>
      <c r="DXZ496" s="200"/>
      <c r="DYA496" s="200"/>
      <c r="DYB496" s="200"/>
      <c r="DYC496" s="200"/>
      <c r="DYD496" s="200"/>
      <c r="DYE496" s="200"/>
      <c r="DYF496" s="200"/>
      <c r="DYI496" s="200"/>
      <c r="DYL496" s="200"/>
      <c r="DYO496" s="200"/>
      <c r="DYR496" s="200"/>
      <c r="DYU496" s="200"/>
      <c r="DYX496" s="200"/>
      <c r="DZG496" s="200"/>
      <c r="DZJ496" s="200"/>
      <c r="DZM496" s="200"/>
      <c r="DZP496" s="200"/>
      <c r="DZY496" s="200"/>
      <c r="EAE496" s="200"/>
      <c r="EAH496" s="200"/>
      <c r="EAK496" s="200"/>
      <c r="EAN496" s="200"/>
      <c r="EAT496" s="200"/>
      <c r="EBC496" s="200"/>
      <c r="EBE496" s="200"/>
      <c r="EBF496" s="200"/>
      <c r="EBH496" s="200"/>
      <c r="EBK496" s="200"/>
      <c r="EBN496" s="200"/>
      <c r="EBQ496" s="200"/>
      <c r="EBT496" s="200"/>
      <c r="EBW496" s="200"/>
      <c r="EBY496" s="200"/>
      <c r="ECA496" s="200"/>
      <c r="ECD496" s="200"/>
      <c r="ECG496" s="200"/>
      <c r="ECJ496" s="200"/>
      <c r="ECM496" s="200"/>
      <c r="ECP496" s="200"/>
      <c r="ECS496" s="200"/>
      <c r="ECV496" s="200"/>
      <c r="ECX496" s="200"/>
      <c r="EDA496" s="200"/>
      <c r="EDD496" s="200"/>
      <c r="EDG496" s="200"/>
      <c r="EDM496" s="200"/>
      <c r="EDP496" s="200"/>
      <c r="EDR496" s="200"/>
      <c r="EEY496" s="200"/>
      <c r="EFB496" s="200"/>
      <c r="EFE496" s="200"/>
      <c r="EFH496" s="200"/>
      <c r="EFK496" s="200"/>
      <c r="EFL496" s="200"/>
      <c r="EFM496" s="200"/>
      <c r="EFP496" s="200"/>
      <c r="EFS496" s="200"/>
      <c r="EFV496" s="200"/>
      <c r="EFY496" s="200"/>
      <c r="EGA496" s="200"/>
      <c r="EGO496" s="200"/>
      <c r="EGP496" s="200"/>
      <c r="EGQ496" s="200"/>
      <c r="EGR496" s="200"/>
      <c r="EGS496" s="200"/>
      <c r="EGT496" s="200"/>
      <c r="EGU496" s="200"/>
      <c r="EGV496" s="200"/>
      <c r="EGW496" s="200"/>
      <c r="EGX496" s="200"/>
      <c r="EGY496" s="200"/>
      <c r="EGZ496" s="200"/>
      <c r="EHA496" s="200"/>
      <c r="EHB496" s="200"/>
      <c r="EHC496" s="200"/>
      <c r="EHD496" s="200"/>
      <c r="EHE496" s="200"/>
      <c r="EHF496" s="200"/>
      <c r="EHG496" s="200"/>
      <c r="EHM496" s="200"/>
      <c r="EHN496" s="200"/>
      <c r="EHO496" s="200"/>
      <c r="EHP496" s="200"/>
      <c r="EHQ496" s="200"/>
      <c r="EHR496" s="200"/>
      <c r="EHS496" s="200"/>
      <c r="EHU496" s="200"/>
      <c r="EHV496" s="200"/>
      <c r="EHW496" s="200"/>
      <c r="EHX496" s="200"/>
      <c r="EHY496" s="200"/>
      <c r="EHZ496" s="200"/>
      <c r="EIA496" s="200"/>
      <c r="EIB496" s="200"/>
      <c r="EIE496" s="200"/>
      <c r="EIH496" s="200"/>
      <c r="EIK496" s="200"/>
      <c r="EIN496" s="200"/>
      <c r="EIQ496" s="200"/>
      <c r="EIT496" s="200"/>
      <c r="EJC496" s="200"/>
      <c r="EJF496" s="200"/>
      <c r="EJI496" s="200"/>
      <c r="EJL496" s="200"/>
      <c r="EJU496" s="200"/>
      <c r="EKA496" s="200"/>
      <c r="EKD496" s="200"/>
      <c r="EKG496" s="200"/>
      <c r="EKJ496" s="200"/>
      <c r="EKP496" s="200"/>
      <c r="EKY496" s="200"/>
      <c r="ELA496" s="200"/>
      <c r="ELB496" s="200"/>
      <c r="ELD496" s="200"/>
      <c r="ELG496" s="200"/>
      <c r="ELJ496" s="200"/>
      <c r="ELM496" s="200"/>
      <c r="ELP496" s="200"/>
      <c r="ELS496" s="200"/>
      <c r="ELU496" s="200"/>
      <c r="ELW496" s="200"/>
      <c r="ELZ496" s="200"/>
      <c r="EMC496" s="200"/>
      <c r="EMF496" s="200"/>
      <c r="EMI496" s="200"/>
      <c r="EML496" s="200"/>
      <c r="EMO496" s="200"/>
      <c r="EMR496" s="200"/>
      <c r="EMT496" s="200"/>
      <c r="EMW496" s="200"/>
      <c r="EMZ496" s="200"/>
      <c r="ENC496" s="200"/>
      <c r="ENI496" s="200"/>
      <c r="ENL496" s="200"/>
      <c r="ENN496" s="200"/>
      <c r="EOU496" s="200"/>
      <c r="EOX496" s="200"/>
      <c r="EPA496" s="200"/>
      <c r="EPD496" s="200"/>
      <c r="EPG496" s="200"/>
      <c r="EPH496" s="200"/>
      <c r="EPI496" s="200"/>
      <c r="EPL496" s="200"/>
      <c r="EPO496" s="200"/>
      <c r="EPR496" s="200"/>
      <c r="EPU496" s="200"/>
      <c r="EPW496" s="200"/>
      <c r="EQK496" s="200"/>
      <c r="EQL496" s="200"/>
      <c r="EQM496" s="200"/>
      <c r="EQN496" s="200"/>
      <c r="EQO496" s="200"/>
      <c r="EQP496" s="200"/>
      <c r="EQQ496" s="200"/>
      <c r="EQR496" s="200"/>
      <c r="EQS496" s="200"/>
      <c r="EQT496" s="200"/>
      <c r="EQU496" s="200"/>
      <c r="EQV496" s="200"/>
      <c r="EQW496" s="200"/>
      <c r="EQX496" s="200"/>
      <c r="EQY496" s="200"/>
      <c r="EQZ496" s="200"/>
      <c r="ERA496" s="200"/>
      <c r="ERB496" s="200"/>
      <c r="ERC496" s="200"/>
      <c r="ERI496" s="200"/>
      <c r="ERJ496" s="200"/>
      <c r="ERK496" s="200"/>
      <c r="ERL496" s="200"/>
      <c r="ERM496" s="200"/>
      <c r="ERN496" s="200"/>
      <c r="ERO496" s="200"/>
      <c r="ERQ496" s="200"/>
      <c r="ERR496" s="200"/>
      <c r="ERS496" s="200"/>
      <c r="ERT496" s="200"/>
      <c r="ERU496" s="200"/>
      <c r="ERV496" s="200"/>
      <c r="ERW496" s="200"/>
      <c r="ERX496" s="200"/>
      <c r="ESA496" s="200"/>
      <c r="ESD496" s="200"/>
      <c r="ESG496" s="200"/>
      <c r="ESJ496" s="200"/>
      <c r="ESM496" s="200"/>
      <c r="ESP496" s="200"/>
      <c r="ESY496" s="200"/>
      <c r="ETB496" s="200"/>
      <c r="ETE496" s="200"/>
      <c r="ETH496" s="200"/>
      <c r="ETQ496" s="200"/>
      <c r="ETW496" s="200"/>
      <c r="ETZ496" s="200"/>
      <c r="EUC496" s="200"/>
      <c r="EUF496" s="200"/>
      <c r="EUL496" s="200"/>
      <c r="EUU496" s="200"/>
      <c r="EUW496" s="200"/>
      <c r="EUX496" s="200"/>
      <c r="EUZ496" s="200"/>
      <c r="EVC496" s="200"/>
      <c r="EVF496" s="200"/>
      <c r="EVI496" s="200"/>
      <c r="EVL496" s="200"/>
      <c r="EVO496" s="200"/>
      <c r="EVQ496" s="200"/>
      <c r="EVS496" s="200"/>
      <c r="EVV496" s="200"/>
      <c r="EVY496" s="200"/>
      <c r="EWB496" s="200"/>
      <c r="EWE496" s="200"/>
      <c r="EWH496" s="200"/>
      <c r="EWK496" s="200"/>
      <c r="EWN496" s="200"/>
      <c r="EWP496" s="200"/>
      <c r="EWS496" s="200"/>
      <c r="EWV496" s="200"/>
      <c r="EWY496" s="200"/>
      <c r="EXE496" s="200"/>
      <c r="EXH496" s="200"/>
      <c r="EXJ496" s="200"/>
      <c r="EYQ496" s="200"/>
      <c r="EYT496" s="200"/>
      <c r="EYW496" s="200"/>
      <c r="EYZ496" s="200"/>
      <c r="EZC496" s="200"/>
      <c r="EZD496" s="200"/>
      <c r="EZE496" s="200"/>
      <c r="EZH496" s="200"/>
      <c r="EZK496" s="200"/>
      <c r="EZN496" s="200"/>
      <c r="EZQ496" s="200"/>
      <c r="EZS496" s="200"/>
      <c r="FAG496" s="200"/>
      <c r="FAH496" s="200"/>
      <c r="FAI496" s="200"/>
      <c r="FAJ496" s="200"/>
      <c r="FAK496" s="200"/>
      <c r="FAL496" s="200"/>
      <c r="FAM496" s="200"/>
      <c r="FAN496" s="200"/>
      <c r="FAO496" s="200"/>
      <c r="FAP496" s="200"/>
      <c r="FAQ496" s="200"/>
      <c r="FAR496" s="200"/>
      <c r="FAS496" s="200"/>
      <c r="FAT496" s="200"/>
      <c r="FAU496" s="200"/>
      <c r="FAV496" s="200"/>
      <c r="FAW496" s="200"/>
      <c r="FAX496" s="200"/>
      <c r="FAY496" s="200"/>
      <c r="FBE496" s="200"/>
      <c r="FBF496" s="200"/>
      <c r="FBG496" s="200"/>
      <c r="FBH496" s="200"/>
      <c r="FBI496" s="200"/>
      <c r="FBJ496" s="200"/>
      <c r="FBK496" s="200"/>
      <c r="FBM496" s="200"/>
      <c r="FBN496" s="200"/>
      <c r="FBO496" s="200"/>
      <c r="FBP496" s="200"/>
      <c r="FBQ496" s="200"/>
      <c r="FBR496" s="200"/>
      <c r="FBS496" s="200"/>
      <c r="FBT496" s="200"/>
      <c r="FBW496" s="200"/>
      <c r="FBZ496" s="200"/>
      <c r="FCC496" s="200"/>
      <c r="FCF496" s="200"/>
      <c r="FCI496" s="200"/>
      <c r="FCL496" s="200"/>
      <c r="FCU496" s="200"/>
      <c r="FCX496" s="200"/>
      <c r="FDA496" s="200"/>
      <c r="FDD496" s="200"/>
      <c r="FDM496" s="200"/>
      <c r="FDS496" s="200"/>
      <c r="FDV496" s="200"/>
      <c r="FDY496" s="200"/>
      <c r="FEB496" s="200"/>
      <c r="FEH496" s="200"/>
      <c r="FEQ496" s="200"/>
      <c r="FES496" s="200"/>
      <c r="FET496" s="200"/>
      <c r="FEV496" s="200"/>
      <c r="FEY496" s="200"/>
      <c r="FFB496" s="200"/>
      <c r="FFE496" s="200"/>
      <c r="FFH496" s="200"/>
      <c r="FFK496" s="200"/>
      <c r="FFM496" s="200"/>
      <c r="FFO496" s="200"/>
      <c r="FFR496" s="200"/>
      <c r="FFU496" s="200"/>
      <c r="FFX496" s="200"/>
      <c r="FGA496" s="200"/>
      <c r="FGD496" s="200"/>
      <c r="FGG496" s="200"/>
      <c r="FGJ496" s="200"/>
      <c r="FGL496" s="200"/>
      <c r="FGO496" s="200"/>
      <c r="FGR496" s="200"/>
      <c r="FGU496" s="200"/>
      <c r="FHA496" s="200"/>
      <c r="FHD496" s="200"/>
      <c r="FHF496" s="200"/>
      <c r="FIM496" s="200"/>
      <c r="FIP496" s="200"/>
      <c r="FIS496" s="200"/>
      <c r="FIV496" s="200"/>
      <c r="FIY496" s="200"/>
      <c r="FIZ496" s="200"/>
      <c r="FJA496" s="200"/>
      <c r="FJD496" s="200"/>
      <c r="FJG496" s="200"/>
      <c r="FJJ496" s="200"/>
      <c r="FJM496" s="200"/>
      <c r="FJO496" s="200"/>
      <c r="FKC496" s="200"/>
      <c r="FKD496" s="200"/>
      <c r="FKE496" s="200"/>
      <c r="FKF496" s="200"/>
      <c r="FKG496" s="200"/>
      <c r="FKH496" s="200"/>
      <c r="FKI496" s="200"/>
      <c r="FKJ496" s="200"/>
      <c r="FKK496" s="200"/>
      <c r="FKL496" s="200"/>
      <c r="FKM496" s="200"/>
      <c r="FKN496" s="200"/>
      <c r="FKO496" s="200"/>
      <c r="FKP496" s="200"/>
      <c r="FKQ496" s="200"/>
      <c r="FKR496" s="200"/>
      <c r="FKS496" s="200"/>
      <c r="FKT496" s="200"/>
      <c r="FKU496" s="200"/>
      <c r="FLA496" s="200"/>
      <c r="FLB496" s="200"/>
      <c r="FLC496" s="200"/>
      <c r="FLD496" s="200"/>
      <c r="FLE496" s="200"/>
      <c r="FLF496" s="200"/>
      <c r="FLG496" s="200"/>
      <c r="FLI496" s="200"/>
      <c r="FLJ496" s="200"/>
      <c r="FLK496" s="200"/>
      <c r="FLL496" s="200"/>
      <c r="FLM496" s="200"/>
      <c r="FLN496" s="200"/>
      <c r="FLO496" s="200"/>
      <c r="FLP496" s="200"/>
      <c r="FLS496" s="200"/>
      <c r="FLV496" s="200"/>
      <c r="FLY496" s="200"/>
      <c r="FMB496" s="200"/>
      <c r="FME496" s="200"/>
      <c r="FMH496" s="200"/>
      <c r="FMQ496" s="200"/>
      <c r="FMT496" s="200"/>
      <c r="FMW496" s="200"/>
      <c r="FMZ496" s="200"/>
      <c r="FNI496" s="200"/>
      <c r="FNO496" s="200"/>
      <c r="FNR496" s="200"/>
      <c r="FNU496" s="200"/>
      <c r="FNX496" s="200"/>
      <c r="FOD496" s="200"/>
      <c r="FOM496" s="200"/>
      <c r="FOO496" s="200"/>
      <c r="FOP496" s="200"/>
      <c r="FOR496" s="200"/>
      <c r="FOU496" s="200"/>
      <c r="FOX496" s="200"/>
      <c r="FPA496" s="200"/>
      <c r="FPD496" s="200"/>
      <c r="FPG496" s="200"/>
      <c r="FPI496" s="200"/>
      <c r="FPK496" s="200"/>
      <c r="FPN496" s="200"/>
      <c r="FPQ496" s="200"/>
      <c r="FPT496" s="200"/>
      <c r="FPW496" s="200"/>
      <c r="FPZ496" s="200"/>
      <c r="FQC496" s="200"/>
      <c r="FQF496" s="200"/>
      <c r="FQH496" s="200"/>
      <c r="FQK496" s="200"/>
      <c r="FQN496" s="200"/>
      <c r="FQQ496" s="200"/>
      <c r="FQW496" s="200"/>
      <c r="FQZ496" s="200"/>
      <c r="FRB496" s="200"/>
      <c r="FSI496" s="200"/>
      <c r="FSL496" s="200"/>
      <c r="FSO496" s="200"/>
      <c r="FSR496" s="200"/>
      <c r="FSU496" s="200"/>
      <c r="FSV496" s="200"/>
      <c r="FSW496" s="200"/>
      <c r="FSZ496" s="200"/>
      <c r="FTC496" s="200"/>
      <c r="FTF496" s="200"/>
      <c r="FTI496" s="200"/>
      <c r="FTK496" s="200"/>
      <c r="FTY496" s="200"/>
      <c r="FTZ496" s="200"/>
      <c r="FUA496" s="200"/>
      <c r="FUB496" s="200"/>
      <c r="FUC496" s="200"/>
      <c r="FUD496" s="200"/>
      <c r="FUE496" s="200"/>
      <c r="FUF496" s="200"/>
      <c r="FUG496" s="200"/>
      <c r="FUH496" s="200"/>
      <c r="FUI496" s="200"/>
      <c r="FUJ496" s="200"/>
      <c r="FUK496" s="200"/>
      <c r="FUL496" s="200"/>
      <c r="FUM496" s="200"/>
      <c r="FUN496" s="200"/>
      <c r="FUO496" s="200"/>
      <c r="FUP496" s="200"/>
      <c r="FUQ496" s="200"/>
      <c r="FUW496" s="200"/>
      <c r="FUX496" s="200"/>
      <c r="FUY496" s="200"/>
      <c r="FUZ496" s="200"/>
      <c r="FVA496" s="200"/>
      <c r="FVB496" s="200"/>
      <c r="FVC496" s="200"/>
      <c r="FVE496" s="200"/>
      <c r="FVF496" s="200"/>
      <c r="FVG496" s="200"/>
      <c r="FVH496" s="200"/>
      <c r="FVI496" s="200"/>
      <c r="FVJ496" s="200"/>
      <c r="FVK496" s="200"/>
      <c r="FVL496" s="200"/>
      <c r="FVO496" s="200"/>
      <c r="FVR496" s="200"/>
      <c r="FVU496" s="200"/>
      <c r="FVX496" s="200"/>
      <c r="FWA496" s="200"/>
      <c r="FWD496" s="200"/>
      <c r="FWM496" s="200"/>
      <c r="FWP496" s="200"/>
      <c r="FWS496" s="200"/>
      <c r="FWV496" s="200"/>
      <c r="FXE496" s="200"/>
      <c r="FXK496" s="200"/>
      <c r="FXN496" s="200"/>
      <c r="FXQ496" s="200"/>
      <c r="FXT496" s="200"/>
      <c r="FXZ496" s="200"/>
      <c r="FYI496" s="200"/>
      <c r="FYK496" s="200"/>
      <c r="FYL496" s="200"/>
      <c r="FYN496" s="200"/>
      <c r="FYQ496" s="200"/>
      <c r="FYT496" s="200"/>
      <c r="FYW496" s="200"/>
      <c r="FYZ496" s="200"/>
      <c r="FZC496" s="200"/>
      <c r="FZE496" s="200"/>
      <c r="FZG496" s="200"/>
      <c r="FZJ496" s="200"/>
      <c r="FZM496" s="200"/>
      <c r="FZP496" s="200"/>
      <c r="FZS496" s="200"/>
      <c r="FZV496" s="200"/>
      <c r="FZY496" s="200"/>
      <c r="GAB496" s="200"/>
      <c r="GAD496" s="200"/>
      <c r="GAG496" s="200"/>
      <c r="GAJ496" s="200"/>
      <c r="GAM496" s="200"/>
      <c r="GAS496" s="200"/>
      <c r="GAV496" s="200"/>
      <c r="GAX496" s="200"/>
      <c r="GCE496" s="200"/>
      <c r="GCH496" s="200"/>
      <c r="GCK496" s="200"/>
      <c r="GCN496" s="200"/>
      <c r="GCQ496" s="200"/>
      <c r="GCR496" s="200"/>
      <c r="GCS496" s="200"/>
      <c r="GCV496" s="200"/>
      <c r="GCY496" s="200"/>
      <c r="GDB496" s="200"/>
      <c r="GDE496" s="200"/>
      <c r="GDG496" s="200"/>
      <c r="GDU496" s="200"/>
      <c r="GDV496" s="200"/>
      <c r="GDW496" s="200"/>
      <c r="GDX496" s="200"/>
      <c r="GDY496" s="200"/>
      <c r="GDZ496" s="200"/>
      <c r="GEA496" s="200"/>
      <c r="GEB496" s="200"/>
      <c r="GEC496" s="200"/>
      <c r="GED496" s="200"/>
      <c r="GEE496" s="200"/>
      <c r="GEF496" s="200"/>
      <c r="GEG496" s="200"/>
      <c r="GEH496" s="200"/>
      <c r="GEI496" s="200"/>
      <c r="GEJ496" s="200"/>
      <c r="GEK496" s="200"/>
      <c r="GEL496" s="200"/>
      <c r="GEM496" s="200"/>
      <c r="GES496" s="200"/>
      <c r="GET496" s="200"/>
      <c r="GEU496" s="200"/>
      <c r="GEV496" s="200"/>
      <c r="GEW496" s="200"/>
      <c r="GEX496" s="200"/>
      <c r="GEY496" s="200"/>
      <c r="GFA496" s="200"/>
      <c r="GFB496" s="200"/>
      <c r="GFC496" s="200"/>
      <c r="GFD496" s="200"/>
      <c r="GFE496" s="200"/>
      <c r="GFF496" s="200"/>
      <c r="GFG496" s="200"/>
      <c r="GFH496" s="200"/>
      <c r="GFK496" s="200"/>
      <c r="GFN496" s="200"/>
      <c r="GFQ496" s="200"/>
      <c r="GFT496" s="200"/>
      <c r="GFW496" s="200"/>
      <c r="GFZ496" s="200"/>
      <c r="GGI496" s="200"/>
      <c r="GGL496" s="200"/>
      <c r="GGO496" s="200"/>
      <c r="GGR496" s="200"/>
      <c r="GHA496" s="200"/>
      <c r="GHG496" s="200"/>
      <c r="GHJ496" s="200"/>
      <c r="GHM496" s="200"/>
      <c r="GHP496" s="200"/>
      <c r="GHV496" s="200"/>
      <c r="GIE496" s="200"/>
      <c r="GIG496" s="200"/>
      <c r="GIH496" s="200"/>
      <c r="GIJ496" s="200"/>
      <c r="GIM496" s="200"/>
      <c r="GIP496" s="200"/>
      <c r="GIS496" s="200"/>
      <c r="GIV496" s="200"/>
      <c r="GIY496" s="200"/>
      <c r="GJA496" s="200"/>
      <c r="GJC496" s="200"/>
      <c r="GJF496" s="200"/>
      <c r="GJI496" s="200"/>
      <c r="GJL496" s="200"/>
      <c r="GJO496" s="200"/>
      <c r="GJR496" s="200"/>
      <c r="GJU496" s="200"/>
      <c r="GJX496" s="200"/>
      <c r="GJZ496" s="200"/>
      <c r="GKC496" s="200"/>
      <c r="GKF496" s="200"/>
      <c r="GKI496" s="200"/>
      <c r="GKO496" s="200"/>
      <c r="GKR496" s="200"/>
      <c r="GKT496" s="200"/>
      <c r="GMA496" s="200"/>
      <c r="GMD496" s="200"/>
      <c r="GMG496" s="200"/>
      <c r="GMJ496" s="200"/>
      <c r="GMM496" s="200"/>
      <c r="GMN496" s="200"/>
      <c r="GMO496" s="200"/>
      <c r="GMR496" s="200"/>
      <c r="GMU496" s="200"/>
      <c r="GMX496" s="200"/>
      <c r="GNA496" s="200"/>
      <c r="GNC496" s="200"/>
      <c r="GNQ496" s="200"/>
      <c r="GNR496" s="200"/>
      <c r="GNS496" s="200"/>
      <c r="GNT496" s="200"/>
      <c r="GNU496" s="200"/>
      <c r="GNV496" s="200"/>
      <c r="GNW496" s="200"/>
      <c r="GNX496" s="200"/>
      <c r="GNY496" s="200"/>
      <c r="GNZ496" s="200"/>
      <c r="GOA496" s="200"/>
      <c r="GOB496" s="200"/>
      <c r="GOC496" s="200"/>
      <c r="GOD496" s="200"/>
      <c r="GOE496" s="200"/>
      <c r="GOF496" s="200"/>
      <c r="GOG496" s="200"/>
      <c r="GOH496" s="200"/>
      <c r="GOI496" s="200"/>
      <c r="GOO496" s="200"/>
      <c r="GOP496" s="200"/>
      <c r="GOQ496" s="200"/>
      <c r="GOR496" s="200"/>
      <c r="GOS496" s="200"/>
      <c r="GOT496" s="200"/>
      <c r="GOU496" s="200"/>
      <c r="GOW496" s="200"/>
      <c r="GOX496" s="200"/>
      <c r="GOY496" s="200"/>
      <c r="GOZ496" s="200"/>
      <c r="GPA496" s="200"/>
      <c r="GPB496" s="200"/>
      <c r="GPC496" s="200"/>
      <c r="GPD496" s="200"/>
      <c r="GPG496" s="200"/>
      <c r="GPJ496" s="200"/>
      <c r="GPM496" s="200"/>
      <c r="GPP496" s="200"/>
      <c r="GPS496" s="200"/>
      <c r="GPV496" s="200"/>
      <c r="GQE496" s="200"/>
      <c r="GQH496" s="200"/>
      <c r="GQK496" s="200"/>
      <c r="GQN496" s="200"/>
      <c r="GQW496" s="200"/>
      <c r="GRC496" s="200"/>
      <c r="GRF496" s="200"/>
      <c r="GRI496" s="200"/>
      <c r="GRL496" s="200"/>
      <c r="GRR496" s="200"/>
      <c r="GSA496" s="200"/>
      <c r="GSC496" s="200"/>
      <c r="GSD496" s="200"/>
      <c r="GSF496" s="200"/>
      <c r="GSI496" s="200"/>
      <c r="GSL496" s="200"/>
      <c r="GSO496" s="200"/>
      <c r="GSR496" s="200"/>
      <c r="GSU496" s="200"/>
      <c r="GSW496" s="200"/>
      <c r="GSY496" s="200"/>
      <c r="GTB496" s="200"/>
      <c r="GTE496" s="200"/>
      <c r="GTH496" s="200"/>
      <c r="GTK496" s="200"/>
      <c r="GTN496" s="200"/>
      <c r="GTQ496" s="200"/>
      <c r="GTT496" s="200"/>
      <c r="GTV496" s="200"/>
      <c r="GTY496" s="200"/>
      <c r="GUB496" s="200"/>
      <c r="GUE496" s="200"/>
      <c r="GUK496" s="200"/>
      <c r="GUN496" s="200"/>
      <c r="GUP496" s="200"/>
      <c r="GVW496" s="200"/>
      <c r="GVZ496" s="200"/>
      <c r="GWC496" s="200"/>
      <c r="GWF496" s="200"/>
      <c r="GWI496" s="200"/>
      <c r="GWJ496" s="200"/>
      <c r="GWK496" s="200"/>
      <c r="GWN496" s="200"/>
      <c r="GWQ496" s="200"/>
      <c r="GWT496" s="200"/>
      <c r="GWW496" s="200"/>
      <c r="GWY496" s="200"/>
      <c r="GXM496" s="200"/>
      <c r="GXN496" s="200"/>
      <c r="GXO496" s="200"/>
      <c r="GXP496" s="200"/>
      <c r="GXQ496" s="200"/>
      <c r="GXR496" s="200"/>
      <c r="GXS496" s="200"/>
      <c r="GXT496" s="200"/>
      <c r="GXU496" s="200"/>
      <c r="GXV496" s="200"/>
      <c r="GXW496" s="200"/>
      <c r="GXX496" s="200"/>
      <c r="GXY496" s="200"/>
      <c r="GXZ496" s="200"/>
      <c r="GYA496" s="200"/>
      <c r="GYB496" s="200"/>
      <c r="GYC496" s="200"/>
      <c r="GYD496" s="200"/>
      <c r="GYE496" s="200"/>
      <c r="GYK496" s="200"/>
      <c r="GYL496" s="200"/>
      <c r="GYM496" s="200"/>
      <c r="GYN496" s="200"/>
      <c r="GYO496" s="200"/>
      <c r="GYP496" s="200"/>
      <c r="GYQ496" s="200"/>
      <c r="GYS496" s="200"/>
      <c r="GYT496" s="200"/>
      <c r="GYU496" s="200"/>
      <c r="GYV496" s="200"/>
      <c r="GYW496" s="200"/>
      <c r="GYX496" s="200"/>
      <c r="GYY496" s="200"/>
      <c r="GYZ496" s="200"/>
      <c r="GZC496" s="200"/>
      <c r="GZF496" s="200"/>
      <c r="GZI496" s="200"/>
      <c r="GZL496" s="200"/>
      <c r="GZO496" s="200"/>
      <c r="GZR496" s="200"/>
      <c r="HAA496" s="200"/>
      <c r="HAD496" s="200"/>
      <c r="HAG496" s="200"/>
      <c r="HAJ496" s="200"/>
      <c r="HAS496" s="200"/>
      <c r="HAY496" s="200"/>
      <c r="HBB496" s="200"/>
      <c r="HBE496" s="200"/>
      <c r="HBH496" s="200"/>
      <c r="HBN496" s="200"/>
      <c r="HBW496" s="200"/>
      <c r="HBY496" s="200"/>
      <c r="HBZ496" s="200"/>
      <c r="HCB496" s="200"/>
      <c r="HCE496" s="200"/>
      <c r="HCH496" s="200"/>
      <c r="HCK496" s="200"/>
      <c r="HCN496" s="200"/>
      <c r="HCQ496" s="200"/>
      <c r="HCS496" s="200"/>
      <c r="HCU496" s="200"/>
      <c r="HCX496" s="200"/>
      <c r="HDA496" s="200"/>
      <c r="HDD496" s="200"/>
      <c r="HDG496" s="200"/>
      <c r="HDJ496" s="200"/>
      <c r="HDM496" s="200"/>
      <c r="HDP496" s="200"/>
      <c r="HDR496" s="200"/>
      <c r="HDU496" s="200"/>
      <c r="HDX496" s="200"/>
      <c r="HEA496" s="200"/>
      <c r="HEG496" s="200"/>
      <c r="HEJ496" s="200"/>
      <c r="HEL496" s="200"/>
      <c r="HFS496" s="200"/>
      <c r="HFV496" s="200"/>
      <c r="HFY496" s="200"/>
      <c r="HGB496" s="200"/>
      <c r="HGE496" s="200"/>
      <c r="HGF496" s="200"/>
      <c r="HGG496" s="200"/>
      <c r="HGJ496" s="200"/>
      <c r="HGM496" s="200"/>
      <c r="HGP496" s="200"/>
      <c r="HGS496" s="200"/>
      <c r="HGU496" s="200"/>
      <c r="HHI496" s="200"/>
      <c r="HHJ496" s="200"/>
      <c r="HHK496" s="200"/>
      <c r="HHL496" s="200"/>
      <c r="HHM496" s="200"/>
      <c r="HHN496" s="200"/>
      <c r="HHO496" s="200"/>
      <c r="HHP496" s="200"/>
      <c r="HHQ496" s="200"/>
      <c r="HHR496" s="200"/>
      <c r="HHS496" s="200"/>
      <c r="HHT496" s="200"/>
      <c r="HHU496" s="200"/>
      <c r="HHV496" s="200"/>
      <c r="HHW496" s="200"/>
      <c r="HHX496" s="200"/>
      <c r="HHY496" s="200"/>
      <c r="HHZ496" s="200"/>
      <c r="HIA496" s="200"/>
      <c r="HIG496" s="200"/>
      <c r="HIH496" s="200"/>
      <c r="HII496" s="200"/>
      <c r="HIJ496" s="200"/>
      <c r="HIK496" s="200"/>
      <c r="HIL496" s="200"/>
      <c r="HIM496" s="200"/>
      <c r="HIO496" s="200"/>
      <c r="HIP496" s="200"/>
      <c r="HIQ496" s="200"/>
      <c r="HIR496" s="200"/>
      <c r="HIS496" s="200"/>
      <c r="HIT496" s="200"/>
      <c r="HIU496" s="200"/>
      <c r="HIV496" s="200"/>
      <c r="HIY496" s="200"/>
      <c r="HJB496" s="200"/>
      <c r="HJE496" s="200"/>
      <c r="HJH496" s="200"/>
      <c r="HJK496" s="200"/>
      <c r="HJN496" s="200"/>
      <c r="HJW496" s="200"/>
      <c r="HJZ496" s="200"/>
      <c r="HKC496" s="200"/>
      <c r="HKF496" s="200"/>
      <c r="HKO496" s="200"/>
      <c r="HKU496" s="200"/>
      <c r="HKX496" s="200"/>
      <c r="HLA496" s="200"/>
      <c r="HLD496" s="200"/>
      <c r="HLJ496" s="200"/>
      <c r="HLS496" s="200"/>
      <c r="HLU496" s="200"/>
      <c r="HLV496" s="200"/>
      <c r="HLX496" s="200"/>
      <c r="HMA496" s="200"/>
      <c r="HMD496" s="200"/>
      <c r="HMG496" s="200"/>
      <c r="HMJ496" s="200"/>
      <c r="HMM496" s="200"/>
      <c r="HMO496" s="200"/>
      <c r="HMQ496" s="200"/>
      <c r="HMT496" s="200"/>
      <c r="HMW496" s="200"/>
      <c r="HMZ496" s="200"/>
      <c r="HNC496" s="200"/>
      <c r="HNF496" s="200"/>
      <c r="HNI496" s="200"/>
      <c r="HNL496" s="200"/>
      <c r="HNN496" s="200"/>
      <c r="HNQ496" s="200"/>
      <c r="HNT496" s="200"/>
      <c r="HNW496" s="200"/>
      <c r="HOC496" s="200"/>
      <c r="HOF496" s="200"/>
      <c r="HOH496" s="200"/>
      <c r="HPO496" s="200"/>
      <c r="HPR496" s="200"/>
      <c r="HPU496" s="200"/>
      <c r="HPX496" s="200"/>
      <c r="HQA496" s="200"/>
      <c r="HQB496" s="200"/>
      <c r="HQC496" s="200"/>
      <c r="HQF496" s="200"/>
      <c r="HQI496" s="200"/>
      <c r="HQL496" s="200"/>
      <c r="HQO496" s="200"/>
      <c r="HQQ496" s="200"/>
      <c r="HRE496" s="200"/>
      <c r="HRF496" s="200"/>
      <c r="HRG496" s="200"/>
      <c r="HRH496" s="200"/>
      <c r="HRI496" s="200"/>
      <c r="HRJ496" s="200"/>
      <c r="HRK496" s="200"/>
      <c r="HRL496" s="200"/>
      <c r="HRM496" s="200"/>
      <c r="HRN496" s="200"/>
      <c r="HRO496" s="200"/>
      <c r="HRP496" s="200"/>
      <c r="HRQ496" s="200"/>
      <c r="HRR496" s="200"/>
      <c r="HRS496" s="200"/>
      <c r="HRT496" s="200"/>
      <c r="HRU496" s="200"/>
      <c r="HRV496" s="200"/>
      <c r="HRW496" s="200"/>
      <c r="HSC496" s="200"/>
      <c r="HSD496" s="200"/>
      <c r="HSE496" s="200"/>
      <c r="HSF496" s="200"/>
      <c r="HSG496" s="200"/>
      <c r="HSH496" s="200"/>
      <c r="HSI496" s="200"/>
      <c r="HSK496" s="200"/>
      <c r="HSL496" s="200"/>
      <c r="HSM496" s="200"/>
      <c r="HSN496" s="200"/>
      <c r="HSO496" s="200"/>
      <c r="HSP496" s="200"/>
      <c r="HSQ496" s="200"/>
      <c r="HSR496" s="200"/>
      <c r="HSU496" s="200"/>
      <c r="HSX496" s="200"/>
      <c r="HTA496" s="200"/>
      <c r="HTD496" s="200"/>
      <c r="HTG496" s="200"/>
      <c r="HTJ496" s="200"/>
      <c r="HTS496" s="200"/>
      <c r="HTV496" s="200"/>
      <c r="HTY496" s="200"/>
      <c r="HUB496" s="200"/>
      <c r="HUK496" s="200"/>
      <c r="HUQ496" s="200"/>
      <c r="HUT496" s="200"/>
      <c r="HUW496" s="200"/>
      <c r="HUZ496" s="200"/>
      <c r="HVF496" s="200"/>
      <c r="HVO496" s="200"/>
      <c r="HVQ496" s="200"/>
      <c r="HVR496" s="200"/>
      <c r="HVT496" s="200"/>
      <c r="HVW496" s="200"/>
      <c r="HVZ496" s="200"/>
      <c r="HWC496" s="200"/>
      <c r="HWF496" s="200"/>
      <c r="HWI496" s="200"/>
      <c r="HWK496" s="200"/>
      <c r="HWM496" s="200"/>
      <c r="HWP496" s="200"/>
      <c r="HWS496" s="200"/>
      <c r="HWV496" s="200"/>
      <c r="HWY496" s="200"/>
      <c r="HXB496" s="200"/>
      <c r="HXE496" s="200"/>
      <c r="HXH496" s="200"/>
      <c r="HXJ496" s="200"/>
      <c r="HXM496" s="200"/>
      <c r="HXP496" s="200"/>
      <c r="HXS496" s="200"/>
      <c r="HXY496" s="200"/>
      <c r="HYB496" s="200"/>
      <c r="HYD496" s="200"/>
      <c r="HZK496" s="200"/>
      <c r="HZN496" s="200"/>
      <c r="HZQ496" s="200"/>
      <c r="HZT496" s="200"/>
      <c r="HZW496" s="200"/>
      <c r="HZX496" s="200"/>
      <c r="HZY496" s="200"/>
      <c r="IAB496" s="200"/>
      <c r="IAE496" s="200"/>
      <c r="IAH496" s="200"/>
      <c r="IAK496" s="200"/>
      <c r="IAM496" s="200"/>
      <c r="IBA496" s="200"/>
      <c r="IBB496" s="200"/>
      <c r="IBC496" s="200"/>
      <c r="IBD496" s="200"/>
      <c r="IBE496" s="200"/>
      <c r="IBF496" s="200"/>
      <c r="IBG496" s="200"/>
      <c r="IBH496" s="200"/>
      <c r="IBI496" s="200"/>
      <c r="IBJ496" s="200"/>
      <c r="IBK496" s="200"/>
      <c r="IBL496" s="200"/>
      <c r="IBM496" s="200"/>
      <c r="IBN496" s="200"/>
      <c r="IBO496" s="200"/>
      <c r="IBP496" s="200"/>
      <c r="IBQ496" s="200"/>
      <c r="IBR496" s="200"/>
      <c r="IBS496" s="200"/>
      <c r="IBY496" s="200"/>
      <c r="IBZ496" s="200"/>
      <c r="ICA496" s="200"/>
      <c r="ICB496" s="200"/>
      <c r="ICC496" s="200"/>
      <c r="ICD496" s="200"/>
      <c r="ICE496" s="200"/>
      <c r="ICG496" s="200"/>
      <c r="ICH496" s="200"/>
      <c r="ICI496" s="200"/>
      <c r="ICJ496" s="200"/>
      <c r="ICK496" s="200"/>
      <c r="ICL496" s="200"/>
      <c r="ICM496" s="200"/>
      <c r="ICN496" s="200"/>
      <c r="ICQ496" s="200"/>
      <c r="ICT496" s="200"/>
      <c r="ICW496" s="200"/>
      <c r="ICZ496" s="200"/>
      <c r="IDC496" s="200"/>
      <c r="IDF496" s="200"/>
      <c r="IDO496" s="200"/>
      <c r="IDR496" s="200"/>
      <c r="IDU496" s="200"/>
      <c r="IDX496" s="200"/>
      <c r="IEG496" s="200"/>
      <c r="IEM496" s="200"/>
      <c r="IEP496" s="200"/>
      <c r="IES496" s="200"/>
      <c r="IEV496" s="200"/>
      <c r="IFB496" s="200"/>
      <c r="IFK496" s="200"/>
      <c r="IFM496" s="200"/>
      <c r="IFN496" s="200"/>
      <c r="IFP496" s="200"/>
      <c r="IFS496" s="200"/>
      <c r="IFV496" s="200"/>
      <c r="IFY496" s="200"/>
      <c r="IGB496" s="200"/>
      <c r="IGE496" s="200"/>
      <c r="IGG496" s="200"/>
      <c r="IGI496" s="200"/>
      <c r="IGL496" s="200"/>
      <c r="IGO496" s="200"/>
      <c r="IGR496" s="200"/>
      <c r="IGU496" s="200"/>
      <c r="IGX496" s="200"/>
      <c r="IHA496" s="200"/>
      <c r="IHD496" s="200"/>
      <c r="IHF496" s="200"/>
      <c r="IHI496" s="200"/>
      <c r="IHL496" s="200"/>
      <c r="IHO496" s="200"/>
      <c r="IHU496" s="200"/>
      <c r="IHX496" s="200"/>
      <c r="IHZ496" s="200"/>
      <c r="IJG496" s="200"/>
      <c r="IJJ496" s="200"/>
      <c r="IJM496" s="200"/>
      <c r="IJP496" s="200"/>
      <c r="IJS496" s="200"/>
      <c r="IJT496" s="200"/>
      <c r="IJU496" s="200"/>
      <c r="IJX496" s="200"/>
      <c r="IKA496" s="200"/>
      <c r="IKD496" s="200"/>
      <c r="IKG496" s="200"/>
      <c r="IKI496" s="200"/>
      <c r="IKW496" s="200"/>
      <c r="IKX496" s="200"/>
      <c r="IKY496" s="200"/>
      <c r="IKZ496" s="200"/>
      <c r="ILA496" s="200"/>
      <c r="ILB496" s="200"/>
      <c r="ILC496" s="200"/>
      <c r="ILD496" s="200"/>
      <c r="ILE496" s="200"/>
      <c r="ILF496" s="200"/>
      <c r="ILG496" s="200"/>
      <c r="ILH496" s="200"/>
      <c r="ILI496" s="200"/>
      <c r="ILJ496" s="200"/>
      <c r="ILK496" s="200"/>
      <c r="ILL496" s="200"/>
      <c r="ILM496" s="200"/>
      <c r="ILN496" s="200"/>
      <c r="ILO496" s="200"/>
      <c r="ILU496" s="200"/>
      <c r="ILV496" s="200"/>
      <c r="ILW496" s="200"/>
      <c r="ILX496" s="200"/>
      <c r="ILY496" s="200"/>
      <c r="ILZ496" s="200"/>
      <c r="IMA496" s="200"/>
      <c r="IMC496" s="200"/>
      <c r="IMD496" s="200"/>
      <c r="IME496" s="200"/>
      <c r="IMF496" s="200"/>
      <c r="IMG496" s="200"/>
      <c r="IMH496" s="200"/>
      <c r="IMI496" s="200"/>
      <c r="IMJ496" s="200"/>
      <c r="IMM496" s="200"/>
      <c r="IMP496" s="200"/>
      <c r="IMS496" s="200"/>
      <c r="IMV496" s="200"/>
      <c r="IMY496" s="200"/>
      <c r="INB496" s="200"/>
      <c r="INK496" s="200"/>
      <c r="INN496" s="200"/>
      <c r="INQ496" s="200"/>
      <c r="INT496" s="200"/>
      <c r="IOC496" s="200"/>
      <c r="IOI496" s="200"/>
      <c r="IOL496" s="200"/>
      <c r="IOO496" s="200"/>
      <c r="IOR496" s="200"/>
      <c r="IOX496" s="200"/>
      <c r="IPG496" s="200"/>
      <c r="IPI496" s="200"/>
      <c r="IPJ496" s="200"/>
      <c r="IPL496" s="200"/>
      <c r="IPO496" s="200"/>
      <c r="IPR496" s="200"/>
      <c r="IPU496" s="200"/>
      <c r="IPX496" s="200"/>
      <c r="IQA496" s="200"/>
      <c r="IQC496" s="200"/>
      <c r="IQE496" s="200"/>
      <c r="IQH496" s="200"/>
      <c r="IQK496" s="200"/>
      <c r="IQN496" s="200"/>
      <c r="IQQ496" s="200"/>
      <c r="IQT496" s="200"/>
      <c r="IQW496" s="200"/>
      <c r="IQZ496" s="200"/>
      <c r="IRB496" s="200"/>
      <c r="IRE496" s="200"/>
      <c r="IRH496" s="200"/>
      <c r="IRK496" s="200"/>
      <c r="IRQ496" s="200"/>
      <c r="IRT496" s="200"/>
      <c r="IRV496" s="200"/>
      <c r="ITC496" s="200"/>
      <c r="ITF496" s="200"/>
      <c r="ITI496" s="200"/>
      <c r="ITL496" s="200"/>
      <c r="ITO496" s="200"/>
      <c r="ITP496" s="200"/>
      <c r="ITQ496" s="200"/>
      <c r="ITT496" s="200"/>
      <c r="ITW496" s="200"/>
      <c r="ITZ496" s="200"/>
      <c r="IUC496" s="200"/>
      <c r="IUE496" s="200"/>
      <c r="IUS496" s="200"/>
      <c r="IUT496" s="200"/>
      <c r="IUU496" s="200"/>
      <c r="IUV496" s="200"/>
      <c r="IUW496" s="200"/>
      <c r="IUX496" s="200"/>
      <c r="IUY496" s="200"/>
      <c r="IUZ496" s="200"/>
      <c r="IVA496" s="200"/>
      <c r="IVB496" s="200"/>
      <c r="IVC496" s="200"/>
      <c r="IVD496" s="200"/>
      <c r="IVE496" s="200"/>
      <c r="IVF496" s="200"/>
      <c r="IVG496" s="200"/>
      <c r="IVH496" s="200"/>
      <c r="IVI496" s="200"/>
      <c r="IVJ496" s="200"/>
      <c r="IVK496" s="200"/>
      <c r="IVQ496" s="200"/>
      <c r="IVR496" s="200"/>
      <c r="IVS496" s="200"/>
      <c r="IVT496" s="200"/>
      <c r="IVU496" s="200"/>
      <c r="IVV496" s="200"/>
      <c r="IVW496" s="200"/>
      <c r="IVY496" s="200"/>
      <c r="IVZ496" s="200"/>
      <c r="IWA496" s="200"/>
      <c r="IWB496" s="200"/>
      <c r="IWC496" s="200"/>
      <c r="IWD496" s="200"/>
      <c r="IWE496" s="200"/>
      <c r="IWF496" s="200"/>
      <c r="IWI496" s="200"/>
      <c r="IWL496" s="200"/>
      <c r="IWO496" s="200"/>
      <c r="IWR496" s="200"/>
      <c r="IWU496" s="200"/>
      <c r="IWX496" s="200"/>
      <c r="IXG496" s="200"/>
      <c r="IXJ496" s="200"/>
      <c r="IXM496" s="200"/>
      <c r="IXP496" s="200"/>
      <c r="IXY496" s="200"/>
      <c r="IYE496" s="200"/>
      <c r="IYH496" s="200"/>
      <c r="IYK496" s="200"/>
      <c r="IYN496" s="200"/>
      <c r="IYT496" s="200"/>
      <c r="IZC496" s="200"/>
      <c r="IZE496" s="200"/>
      <c r="IZF496" s="200"/>
      <c r="IZH496" s="200"/>
      <c r="IZK496" s="200"/>
      <c r="IZN496" s="200"/>
      <c r="IZQ496" s="200"/>
      <c r="IZT496" s="200"/>
      <c r="IZW496" s="200"/>
      <c r="IZY496" s="200"/>
      <c r="JAA496" s="200"/>
      <c r="JAD496" s="200"/>
      <c r="JAG496" s="200"/>
      <c r="JAJ496" s="200"/>
      <c r="JAM496" s="200"/>
      <c r="JAP496" s="200"/>
      <c r="JAS496" s="200"/>
      <c r="JAV496" s="200"/>
      <c r="JAX496" s="200"/>
      <c r="JBA496" s="200"/>
      <c r="JBD496" s="200"/>
      <c r="JBG496" s="200"/>
      <c r="JBM496" s="200"/>
      <c r="JBP496" s="200"/>
      <c r="JBR496" s="200"/>
      <c r="JCY496" s="200"/>
      <c r="JDB496" s="200"/>
      <c r="JDE496" s="200"/>
      <c r="JDH496" s="200"/>
      <c r="JDK496" s="200"/>
      <c r="JDL496" s="200"/>
      <c r="JDM496" s="200"/>
      <c r="JDP496" s="200"/>
      <c r="JDS496" s="200"/>
      <c r="JDV496" s="200"/>
      <c r="JDY496" s="200"/>
      <c r="JEA496" s="200"/>
      <c r="JEO496" s="200"/>
      <c r="JEP496" s="200"/>
      <c r="JEQ496" s="200"/>
      <c r="JER496" s="200"/>
      <c r="JES496" s="200"/>
      <c r="JET496" s="200"/>
      <c r="JEU496" s="200"/>
      <c r="JEV496" s="200"/>
      <c r="JEW496" s="200"/>
      <c r="JEX496" s="200"/>
      <c r="JEY496" s="200"/>
      <c r="JEZ496" s="200"/>
      <c r="JFA496" s="200"/>
      <c r="JFB496" s="200"/>
      <c r="JFC496" s="200"/>
      <c r="JFD496" s="200"/>
      <c r="JFE496" s="200"/>
      <c r="JFF496" s="200"/>
      <c r="JFG496" s="200"/>
      <c r="JFM496" s="200"/>
      <c r="JFN496" s="200"/>
      <c r="JFO496" s="200"/>
      <c r="JFP496" s="200"/>
      <c r="JFQ496" s="200"/>
      <c r="JFR496" s="200"/>
      <c r="JFS496" s="200"/>
      <c r="JFU496" s="200"/>
      <c r="JFV496" s="200"/>
      <c r="JFW496" s="200"/>
      <c r="JFX496" s="200"/>
      <c r="JFY496" s="200"/>
      <c r="JFZ496" s="200"/>
      <c r="JGA496" s="200"/>
      <c r="JGB496" s="200"/>
      <c r="JGE496" s="200"/>
      <c r="JGH496" s="200"/>
      <c r="JGK496" s="200"/>
      <c r="JGN496" s="200"/>
      <c r="JGQ496" s="200"/>
      <c r="JGT496" s="200"/>
      <c r="JHC496" s="200"/>
      <c r="JHF496" s="200"/>
      <c r="JHI496" s="200"/>
      <c r="JHL496" s="200"/>
      <c r="JHU496" s="200"/>
      <c r="JIA496" s="200"/>
      <c r="JID496" s="200"/>
      <c r="JIG496" s="200"/>
      <c r="JIJ496" s="200"/>
      <c r="JIP496" s="200"/>
      <c r="JIY496" s="200"/>
      <c r="JJA496" s="200"/>
      <c r="JJB496" s="200"/>
      <c r="JJD496" s="200"/>
      <c r="JJG496" s="200"/>
      <c r="JJJ496" s="200"/>
      <c r="JJM496" s="200"/>
      <c r="JJP496" s="200"/>
      <c r="JJS496" s="200"/>
      <c r="JJU496" s="200"/>
      <c r="JJW496" s="200"/>
      <c r="JJZ496" s="200"/>
      <c r="JKC496" s="200"/>
      <c r="JKF496" s="200"/>
      <c r="JKI496" s="200"/>
      <c r="JKL496" s="200"/>
      <c r="JKO496" s="200"/>
      <c r="JKR496" s="200"/>
      <c r="JKT496" s="200"/>
      <c r="JKW496" s="200"/>
      <c r="JKZ496" s="200"/>
      <c r="JLC496" s="200"/>
      <c r="JLI496" s="200"/>
      <c r="JLL496" s="200"/>
      <c r="JLN496" s="200"/>
      <c r="JMU496" s="200"/>
      <c r="JMX496" s="200"/>
      <c r="JNA496" s="200"/>
      <c r="JND496" s="200"/>
      <c r="JNG496" s="200"/>
      <c r="JNH496" s="200"/>
      <c r="JNI496" s="200"/>
      <c r="JNL496" s="200"/>
      <c r="JNO496" s="200"/>
      <c r="JNR496" s="200"/>
      <c r="JNU496" s="200"/>
      <c r="JNW496" s="200"/>
      <c r="JOK496" s="200"/>
      <c r="JOL496" s="200"/>
      <c r="JOM496" s="200"/>
      <c r="JON496" s="200"/>
      <c r="JOO496" s="200"/>
      <c r="JOP496" s="200"/>
      <c r="JOQ496" s="200"/>
      <c r="JOR496" s="200"/>
      <c r="JOS496" s="200"/>
      <c r="JOT496" s="200"/>
      <c r="JOU496" s="200"/>
      <c r="JOV496" s="200"/>
      <c r="JOW496" s="200"/>
      <c r="JOX496" s="200"/>
      <c r="JOY496" s="200"/>
      <c r="JOZ496" s="200"/>
      <c r="JPA496" s="200"/>
      <c r="JPB496" s="200"/>
      <c r="JPC496" s="200"/>
      <c r="JPI496" s="200"/>
      <c r="JPJ496" s="200"/>
      <c r="JPK496" s="200"/>
      <c r="JPL496" s="200"/>
      <c r="JPM496" s="200"/>
      <c r="JPN496" s="200"/>
      <c r="JPO496" s="200"/>
      <c r="JPQ496" s="200"/>
      <c r="JPR496" s="200"/>
      <c r="JPS496" s="200"/>
      <c r="JPT496" s="200"/>
      <c r="JPU496" s="200"/>
      <c r="JPV496" s="200"/>
      <c r="JPW496" s="200"/>
      <c r="JPX496" s="200"/>
      <c r="JQA496" s="200"/>
      <c r="JQD496" s="200"/>
      <c r="JQG496" s="200"/>
      <c r="JQJ496" s="200"/>
      <c r="JQM496" s="200"/>
      <c r="JQP496" s="200"/>
      <c r="JQY496" s="200"/>
      <c r="JRB496" s="200"/>
      <c r="JRE496" s="200"/>
      <c r="JRH496" s="200"/>
      <c r="JRQ496" s="200"/>
      <c r="JRW496" s="200"/>
      <c r="JRZ496" s="200"/>
      <c r="JSC496" s="200"/>
      <c r="JSF496" s="200"/>
      <c r="JSL496" s="200"/>
      <c r="JSU496" s="200"/>
      <c r="JSW496" s="200"/>
      <c r="JSX496" s="200"/>
      <c r="JSZ496" s="200"/>
      <c r="JTC496" s="200"/>
      <c r="JTF496" s="200"/>
      <c r="JTI496" s="200"/>
      <c r="JTL496" s="200"/>
      <c r="JTO496" s="200"/>
      <c r="JTQ496" s="200"/>
      <c r="JTS496" s="200"/>
      <c r="JTV496" s="200"/>
      <c r="JTY496" s="200"/>
      <c r="JUB496" s="200"/>
      <c r="JUE496" s="200"/>
      <c r="JUH496" s="200"/>
      <c r="JUK496" s="200"/>
      <c r="JUN496" s="200"/>
      <c r="JUP496" s="200"/>
      <c r="JUS496" s="200"/>
      <c r="JUV496" s="200"/>
      <c r="JUY496" s="200"/>
      <c r="JVE496" s="200"/>
      <c r="JVH496" s="200"/>
      <c r="JVJ496" s="200"/>
      <c r="JWQ496" s="200"/>
      <c r="JWT496" s="200"/>
      <c r="JWW496" s="200"/>
      <c r="JWZ496" s="200"/>
      <c r="JXC496" s="200"/>
      <c r="JXD496" s="200"/>
      <c r="JXE496" s="200"/>
      <c r="JXH496" s="200"/>
      <c r="JXK496" s="200"/>
      <c r="JXN496" s="200"/>
      <c r="JXQ496" s="200"/>
      <c r="JXS496" s="200"/>
      <c r="JYG496" s="200"/>
      <c r="JYH496" s="200"/>
      <c r="JYI496" s="200"/>
      <c r="JYJ496" s="200"/>
      <c r="JYK496" s="200"/>
      <c r="JYL496" s="200"/>
      <c r="JYM496" s="200"/>
      <c r="JYN496" s="200"/>
      <c r="JYO496" s="200"/>
      <c r="JYP496" s="200"/>
      <c r="JYQ496" s="200"/>
      <c r="JYR496" s="200"/>
      <c r="JYS496" s="200"/>
      <c r="JYT496" s="200"/>
      <c r="JYU496" s="200"/>
      <c r="JYV496" s="200"/>
      <c r="JYW496" s="200"/>
      <c r="JYX496" s="200"/>
      <c r="JYY496" s="200"/>
      <c r="JZE496" s="200"/>
      <c r="JZF496" s="200"/>
      <c r="JZG496" s="200"/>
      <c r="JZH496" s="200"/>
      <c r="JZI496" s="200"/>
      <c r="JZJ496" s="200"/>
      <c r="JZK496" s="200"/>
      <c r="JZM496" s="200"/>
      <c r="JZN496" s="200"/>
      <c r="JZO496" s="200"/>
      <c r="JZP496" s="200"/>
      <c r="JZQ496" s="200"/>
      <c r="JZR496" s="200"/>
      <c r="JZS496" s="200"/>
      <c r="JZT496" s="200"/>
      <c r="JZW496" s="200"/>
      <c r="JZZ496" s="200"/>
      <c r="KAC496" s="200"/>
      <c r="KAF496" s="200"/>
      <c r="KAI496" s="200"/>
      <c r="KAL496" s="200"/>
      <c r="KAU496" s="200"/>
      <c r="KAX496" s="200"/>
      <c r="KBA496" s="200"/>
      <c r="KBD496" s="200"/>
      <c r="KBM496" s="200"/>
      <c r="KBS496" s="200"/>
      <c r="KBV496" s="200"/>
      <c r="KBY496" s="200"/>
      <c r="KCB496" s="200"/>
      <c r="KCH496" s="200"/>
      <c r="KCQ496" s="200"/>
      <c r="KCS496" s="200"/>
      <c r="KCT496" s="200"/>
      <c r="KCV496" s="200"/>
      <c r="KCY496" s="200"/>
      <c r="KDB496" s="200"/>
      <c r="KDE496" s="200"/>
      <c r="KDH496" s="200"/>
      <c r="KDK496" s="200"/>
      <c r="KDM496" s="200"/>
      <c r="KDO496" s="200"/>
      <c r="KDR496" s="200"/>
      <c r="KDU496" s="200"/>
      <c r="KDX496" s="200"/>
      <c r="KEA496" s="200"/>
      <c r="KED496" s="200"/>
      <c r="KEG496" s="200"/>
      <c r="KEJ496" s="200"/>
      <c r="KEL496" s="200"/>
      <c r="KEO496" s="200"/>
      <c r="KER496" s="200"/>
      <c r="KEU496" s="200"/>
      <c r="KFA496" s="200"/>
      <c r="KFD496" s="200"/>
      <c r="KFF496" s="200"/>
      <c r="KGM496" s="200"/>
      <c r="KGP496" s="200"/>
      <c r="KGS496" s="200"/>
      <c r="KGV496" s="200"/>
      <c r="KGY496" s="200"/>
      <c r="KGZ496" s="200"/>
      <c r="KHA496" s="200"/>
      <c r="KHD496" s="200"/>
      <c r="KHG496" s="200"/>
      <c r="KHJ496" s="200"/>
      <c r="KHM496" s="200"/>
      <c r="KHO496" s="200"/>
      <c r="KIC496" s="200"/>
      <c r="KID496" s="200"/>
      <c r="KIE496" s="200"/>
      <c r="KIF496" s="200"/>
      <c r="KIG496" s="200"/>
      <c r="KIH496" s="200"/>
      <c r="KII496" s="200"/>
      <c r="KIJ496" s="200"/>
      <c r="KIK496" s="200"/>
      <c r="KIL496" s="200"/>
      <c r="KIM496" s="200"/>
      <c r="KIN496" s="200"/>
      <c r="KIO496" s="200"/>
      <c r="KIP496" s="200"/>
      <c r="KIQ496" s="200"/>
      <c r="KIR496" s="200"/>
      <c r="KIS496" s="200"/>
      <c r="KIT496" s="200"/>
      <c r="KIU496" s="200"/>
      <c r="KJA496" s="200"/>
      <c r="KJB496" s="200"/>
      <c r="KJC496" s="200"/>
      <c r="KJD496" s="200"/>
      <c r="KJE496" s="200"/>
      <c r="KJF496" s="200"/>
      <c r="KJG496" s="200"/>
      <c r="KJI496" s="200"/>
      <c r="KJJ496" s="200"/>
      <c r="KJK496" s="200"/>
      <c r="KJL496" s="200"/>
      <c r="KJM496" s="200"/>
      <c r="KJN496" s="200"/>
      <c r="KJO496" s="200"/>
      <c r="KJP496" s="200"/>
      <c r="KJS496" s="200"/>
      <c r="KJV496" s="200"/>
      <c r="KJY496" s="200"/>
      <c r="KKB496" s="200"/>
      <c r="KKE496" s="200"/>
      <c r="KKH496" s="200"/>
      <c r="KKQ496" s="200"/>
      <c r="KKT496" s="200"/>
      <c r="KKW496" s="200"/>
      <c r="KKZ496" s="200"/>
      <c r="KLI496" s="200"/>
      <c r="KLO496" s="200"/>
      <c r="KLR496" s="200"/>
      <c r="KLU496" s="200"/>
      <c r="KLX496" s="200"/>
      <c r="KMD496" s="200"/>
      <c r="KMM496" s="200"/>
      <c r="KMO496" s="200"/>
      <c r="KMP496" s="200"/>
      <c r="KMR496" s="200"/>
      <c r="KMU496" s="200"/>
      <c r="KMX496" s="200"/>
      <c r="KNA496" s="200"/>
      <c r="KND496" s="200"/>
      <c r="KNG496" s="200"/>
      <c r="KNI496" s="200"/>
      <c r="KNK496" s="200"/>
      <c r="KNN496" s="200"/>
      <c r="KNQ496" s="200"/>
      <c r="KNT496" s="200"/>
      <c r="KNW496" s="200"/>
      <c r="KNZ496" s="200"/>
      <c r="KOC496" s="200"/>
      <c r="KOF496" s="200"/>
      <c r="KOH496" s="200"/>
      <c r="KOK496" s="200"/>
      <c r="KON496" s="200"/>
      <c r="KOQ496" s="200"/>
      <c r="KOW496" s="200"/>
      <c r="KOZ496" s="200"/>
      <c r="KPB496" s="200"/>
      <c r="KQI496" s="200"/>
      <c r="KQL496" s="200"/>
      <c r="KQO496" s="200"/>
      <c r="KQR496" s="200"/>
      <c r="KQU496" s="200"/>
      <c r="KQV496" s="200"/>
      <c r="KQW496" s="200"/>
      <c r="KQZ496" s="200"/>
      <c r="KRC496" s="200"/>
      <c r="KRF496" s="200"/>
      <c r="KRI496" s="200"/>
      <c r="KRK496" s="200"/>
      <c r="KRY496" s="200"/>
      <c r="KRZ496" s="200"/>
      <c r="KSA496" s="200"/>
      <c r="KSB496" s="200"/>
      <c r="KSC496" s="200"/>
      <c r="KSD496" s="200"/>
      <c r="KSE496" s="200"/>
      <c r="KSF496" s="200"/>
      <c r="KSG496" s="200"/>
      <c r="KSH496" s="200"/>
      <c r="KSI496" s="200"/>
      <c r="KSJ496" s="200"/>
      <c r="KSK496" s="200"/>
      <c r="KSL496" s="200"/>
      <c r="KSM496" s="200"/>
      <c r="KSN496" s="200"/>
      <c r="KSO496" s="200"/>
      <c r="KSP496" s="200"/>
      <c r="KSQ496" s="200"/>
      <c r="KSW496" s="200"/>
      <c r="KSX496" s="200"/>
      <c r="KSY496" s="200"/>
      <c r="KSZ496" s="200"/>
      <c r="KTA496" s="200"/>
      <c r="KTB496" s="200"/>
      <c r="KTC496" s="200"/>
      <c r="KTE496" s="200"/>
      <c r="KTF496" s="200"/>
      <c r="KTG496" s="200"/>
      <c r="KTH496" s="200"/>
      <c r="KTI496" s="200"/>
      <c r="KTJ496" s="200"/>
      <c r="KTK496" s="200"/>
      <c r="KTL496" s="200"/>
      <c r="KTO496" s="200"/>
      <c r="KTR496" s="200"/>
      <c r="KTU496" s="200"/>
      <c r="KTX496" s="200"/>
      <c r="KUA496" s="200"/>
      <c r="KUD496" s="200"/>
      <c r="KUM496" s="200"/>
      <c r="KUP496" s="200"/>
      <c r="KUS496" s="200"/>
      <c r="KUV496" s="200"/>
      <c r="KVE496" s="200"/>
      <c r="KVK496" s="200"/>
      <c r="KVN496" s="200"/>
      <c r="KVQ496" s="200"/>
      <c r="KVT496" s="200"/>
      <c r="KVZ496" s="200"/>
      <c r="KWI496" s="200"/>
      <c r="KWK496" s="200"/>
      <c r="KWL496" s="200"/>
      <c r="KWN496" s="200"/>
      <c r="KWQ496" s="200"/>
      <c r="KWT496" s="200"/>
      <c r="KWW496" s="200"/>
      <c r="KWZ496" s="200"/>
      <c r="KXC496" s="200"/>
      <c r="KXE496" s="200"/>
      <c r="KXG496" s="200"/>
      <c r="KXJ496" s="200"/>
      <c r="KXM496" s="200"/>
      <c r="KXP496" s="200"/>
      <c r="KXS496" s="200"/>
      <c r="KXV496" s="200"/>
      <c r="KXY496" s="200"/>
      <c r="KYB496" s="200"/>
      <c r="KYD496" s="200"/>
      <c r="KYG496" s="200"/>
      <c r="KYJ496" s="200"/>
      <c r="KYM496" s="200"/>
      <c r="KYS496" s="200"/>
      <c r="KYV496" s="200"/>
      <c r="KYX496" s="200"/>
      <c r="LAE496" s="200"/>
      <c r="LAH496" s="200"/>
      <c r="LAK496" s="200"/>
      <c r="LAN496" s="200"/>
      <c r="LAQ496" s="200"/>
      <c r="LAR496" s="200"/>
      <c r="LAS496" s="200"/>
      <c r="LAV496" s="200"/>
      <c r="LAY496" s="200"/>
      <c r="LBB496" s="200"/>
      <c r="LBE496" s="200"/>
      <c r="LBG496" s="200"/>
      <c r="LBU496" s="200"/>
      <c r="LBV496" s="200"/>
      <c r="LBW496" s="200"/>
      <c r="LBX496" s="200"/>
      <c r="LBY496" s="200"/>
      <c r="LBZ496" s="200"/>
      <c r="LCA496" s="200"/>
      <c r="LCB496" s="200"/>
      <c r="LCC496" s="200"/>
      <c r="LCD496" s="200"/>
      <c r="LCE496" s="200"/>
      <c r="LCF496" s="200"/>
      <c r="LCG496" s="200"/>
      <c r="LCH496" s="200"/>
      <c r="LCI496" s="200"/>
      <c r="LCJ496" s="200"/>
      <c r="LCK496" s="200"/>
      <c r="LCL496" s="200"/>
      <c r="LCM496" s="200"/>
      <c r="LCS496" s="200"/>
      <c r="LCT496" s="200"/>
      <c r="LCU496" s="200"/>
      <c r="LCV496" s="200"/>
      <c r="LCW496" s="200"/>
      <c r="LCX496" s="200"/>
      <c r="LCY496" s="200"/>
      <c r="LDA496" s="200"/>
      <c r="LDB496" s="200"/>
      <c r="LDC496" s="200"/>
      <c r="LDD496" s="200"/>
      <c r="LDE496" s="200"/>
      <c r="LDF496" s="200"/>
      <c r="LDG496" s="200"/>
      <c r="LDH496" s="200"/>
      <c r="LDK496" s="200"/>
      <c r="LDN496" s="200"/>
      <c r="LDQ496" s="200"/>
      <c r="LDT496" s="200"/>
      <c r="LDW496" s="200"/>
      <c r="LDZ496" s="200"/>
      <c r="LEI496" s="200"/>
      <c r="LEL496" s="200"/>
      <c r="LEO496" s="200"/>
      <c r="LER496" s="200"/>
      <c r="LFA496" s="200"/>
      <c r="LFG496" s="200"/>
      <c r="LFJ496" s="200"/>
      <c r="LFM496" s="200"/>
      <c r="LFP496" s="200"/>
      <c r="LFV496" s="200"/>
      <c r="LGE496" s="200"/>
      <c r="LGG496" s="200"/>
      <c r="LGH496" s="200"/>
      <c r="LGJ496" s="200"/>
      <c r="LGM496" s="200"/>
      <c r="LGP496" s="200"/>
      <c r="LGS496" s="200"/>
      <c r="LGV496" s="200"/>
      <c r="LGY496" s="200"/>
      <c r="LHA496" s="200"/>
      <c r="LHC496" s="200"/>
      <c r="LHF496" s="200"/>
      <c r="LHI496" s="200"/>
      <c r="LHL496" s="200"/>
      <c r="LHO496" s="200"/>
      <c r="LHR496" s="200"/>
      <c r="LHU496" s="200"/>
      <c r="LHX496" s="200"/>
      <c r="LHZ496" s="200"/>
      <c r="LIC496" s="200"/>
      <c r="LIF496" s="200"/>
      <c r="LII496" s="200"/>
      <c r="LIO496" s="200"/>
      <c r="LIR496" s="200"/>
      <c r="LIT496" s="200"/>
      <c r="LKA496" s="200"/>
      <c r="LKD496" s="200"/>
      <c r="LKG496" s="200"/>
      <c r="LKJ496" s="200"/>
      <c r="LKM496" s="200"/>
      <c r="LKN496" s="200"/>
      <c r="LKO496" s="200"/>
      <c r="LKR496" s="200"/>
      <c r="LKU496" s="200"/>
      <c r="LKX496" s="200"/>
      <c r="LLA496" s="200"/>
      <c r="LLC496" s="200"/>
      <c r="LLQ496" s="200"/>
      <c r="LLR496" s="200"/>
      <c r="LLS496" s="200"/>
      <c r="LLT496" s="200"/>
      <c r="LLU496" s="200"/>
      <c r="LLV496" s="200"/>
      <c r="LLW496" s="200"/>
      <c r="LLX496" s="200"/>
      <c r="LLY496" s="200"/>
      <c r="LLZ496" s="200"/>
      <c r="LMA496" s="200"/>
      <c r="LMB496" s="200"/>
      <c r="LMC496" s="200"/>
      <c r="LMD496" s="200"/>
      <c r="LME496" s="200"/>
      <c r="LMF496" s="200"/>
      <c r="LMG496" s="200"/>
      <c r="LMH496" s="200"/>
      <c r="LMI496" s="200"/>
      <c r="LMO496" s="200"/>
      <c r="LMP496" s="200"/>
      <c r="LMQ496" s="200"/>
      <c r="LMR496" s="200"/>
      <c r="LMS496" s="200"/>
      <c r="LMT496" s="200"/>
      <c r="LMU496" s="200"/>
      <c r="LMW496" s="200"/>
      <c r="LMX496" s="200"/>
      <c r="LMY496" s="200"/>
      <c r="LMZ496" s="200"/>
      <c r="LNA496" s="200"/>
      <c r="LNB496" s="200"/>
      <c r="LNC496" s="200"/>
      <c r="LND496" s="200"/>
      <c r="LNG496" s="200"/>
      <c r="LNJ496" s="200"/>
      <c r="LNM496" s="200"/>
      <c r="LNP496" s="200"/>
      <c r="LNS496" s="200"/>
      <c r="LNV496" s="200"/>
      <c r="LOE496" s="200"/>
      <c r="LOH496" s="200"/>
      <c r="LOK496" s="200"/>
      <c r="LON496" s="200"/>
      <c r="LOW496" s="200"/>
      <c r="LPC496" s="200"/>
      <c r="LPF496" s="200"/>
      <c r="LPI496" s="200"/>
      <c r="LPL496" s="200"/>
      <c r="LPR496" s="200"/>
      <c r="LQA496" s="200"/>
      <c r="LQC496" s="200"/>
      <c r="LQD496" s="200"/>
      <c r="LQF496" s="200"/>
      <c r="LQI496" s="200"/>
      <c r="LQL496" s="200"/>
      <c r="LQO496" s="200"/>
      <c r="LQR496" s="200"/>
      <c r="LQU496" s="200"/>
      <c r="LQW496" s="200"/>
      <c r="LQY496" s="200"/>
      <c r="LRB496" s="200"/>
      <c r="LRE496" s="200"/>
      <c r="LRH496" s="200"/>
      <c r="LRK496" s="200"/>
      <c r="LRN496" s="200"/>
      <c r="LRQ496" s="200"/>
      <c r="LRT496" s="200"/>
      <c r="LRV496" s="200"/>
      <c r="LRY496" s="200"/>
      <c r="LSB496" s="200"/>
      <c r="LSE496" s="200"/>
      <c r="LSK496" s="200"/>
      <c r="LSN496" s="200"/>
      <c r="LSP496" s="200"/>
      <c r="LTW496" s="200"/>
      <c r="LTZ496" s="200"/>
      <c r="LUC496" s="200"/>
      <c r="LUF496" s="200"/>
      <c r="LUI496" s="200"/>
      <c r="LUJ496" s="200"/>
      <c r="LUK496" s="200"/>
      <c r="LUN496" s="200"/>
      <c r="LUQ496" s="200"/>
      <c r="LUT496" s="200"/>
      <c r="LUW496" s="200"/>
      <c r="LUY496" s="200"/>
      <c r="LVM496" s="200"/>
      <c r="LVN496" s="200"/>
      <c r="LVO496" s="200"/>
      <c r="LVP496" s="200"/>
      <c r="LVQ496" s="200"/>
      <c r="LVR496" s="200"/>
      <c r="LVS496" s="200"/>
      <c r="LVT496" s="200"/>
      <c r="LVU496" s="200"/>
      <c r="LVV496" s="200"/>
      <c r="LVW496" s="200"/>
      <c r="LVX496" s="200"/>
      <c r="LVY496" s="200"/>
      <c r="LVZ496" s="200"/>
      <c r="LWA496" s="200"/>
      <c r="LWB496" s="200"/>
      <c r="LWC496" s="200"/>
      <c r="LWD496" s="200"/>
      <c r="LWE496" s="200"/>
      <c r="LWK496" s="200"/>
      <c r="LWL496" s="200"/>
      <c r="LWM496" s="200"/>
      <c r="LWN496" s="200"/>
      <c r="LWO496" s="200"/>
      <c r="LWP496" s="200"/>
      <c r="LWQ496" s="200"/>
      <c r="LWS496" s="200"/>
      <c r="LWT496" s="200"/>
      <c r="LWU496" s="200"/>
      <c r="LWV496" s="200"/>
      <c r="LWW496" s="200"/>
      <c r="LWX496" s="200"/>
      <c r="LWY496" s="200"/>
      <c r="LWZ496" s="200"/>
      <c r="LXC496" s="200"/>
      <c r="LXF496" s="200"/>
      <c r="LXI496" s="200"/>
      <c r="LXL496" s="200"/>
      <c r="LXO496" s="200"/>
      <c r="LXR496" s="200"/>
      <c r="LYA496" s="200"/>
      <c r="LYD496" s="200"/>
      <c r="LYG496" s="200"/>
      <c r="LYJ496" s="200"/>
      <c r="LYS496" s="200"/>
      <c r="LYY496" s="200"/>
      <c r="LZB496" s="200"/>
      <c r="LZE496" s="200"/>
      <c r="LZH496" s="200"/>
      <c r="LZN496" s="200"/>
      <c r="LZW496" s="200"/>
      <c r="LZY496" s="200"/>
      <c r="LZZ496" s="200"/>
      <c r="MAB496" s="200"/>
      <c r="MAE496" s="200"/>
      <c r="MAH496" s="200"/>
      <c r="MAK496" s="200"/>
      <c r="MAN496" s="200"/>
      <c r="MAQ496" s="200"/>
      <c r="MAS496" s="200"/>
      <c r="MAU496" s="200"/>
      <c r="MAX496" s="200"/>
      <c r="MBA496" s="200"/>
      <c r="MBD496" s="200"/>
      <c r="MBG496" s="200"/>
      <c r="MBJ496" s="200"/>
      <c r="MBM496" s="200"/>
      <c r="MBP496" s="200"/>
      <c r="MBR496" s="200"/>
      <c r="MBU496" s="200"/>
      <c r="MBX496" s="200"/>
      <c r="MCA496" s="200"/>
      <c r="MCG496" s="200"/>
      <c r="MCJ496" s="200"/>
      <c r="MCL496" s="200"/>
      <c r="MDS496" s="200"/>
      <c r="MDV496" s="200"/>
      <c r="MDY496" s="200"/>
      <c r="MEB496" s="200"/>
      <c r="MEE496" s="200"/>
      <c r="MEF496" s="200"/>
      <c r="MEG496" s="200"/>
      <c r="MEJ496" s="200"/>
      <c r="MEM496" s="200"/>
      <c r="MEP496" s="200"/>
      <c r="MES496" s="200"/>
      <c r="MEU496" s="200"/>
      <c r="MFI496" s="200"/>
      <c r="MFJ496" s="200"/>
      <c r="MFK496" s="200"/>
      <c r="MFL496" s="200"/>
      <c r="MFM496" s="200"/>
      <c r="MFN496" s="200"/>
      <c r="MFO496" s="200"/>
      <c r="MFP496" s="200"/>
      <c r="MFQ496" s="200"/>
      <c r="MFR496" s="200"/>
      <c r="MFS496" s="200"/>
      <c r="MFT496" s="200"/>
      <c r="MFU496" s="200"/>
      <c r="MFV496" s="200"/>
      <c r="MFW496" s="200"/>
      <c r="MFX496" s="200"/>
      <c r="MFY496" s="200"/>
      <c r="MFZ496" s="200"/>
      <c r="MGA496" s="200"/>
      <c r="MGG496" s="200"/>
      <c r="MGH496" s="200"/>
      <c r="MGI496" s="200"/>
      <c r="MGJ496" s="200"/>
      <c r="MGK496" s="200"/>
      <c r="MGL496" s="200"/>
      <c r="MGM496" s="200"/>
      <c r="MGO496" s="200"/>
      <c r="MGP496" s="200"/>
      <c r="MGQ496" s="200"/>
      <c r="MGR496" s="200"/>
      <c r="MGS496" s="200"/>
      <c r="MGT496" s="200"/>
      <c r="MGU496" s="200"/>
      <c r="MGV496" s="200"/>
      <c r="MGY496" s="200"/>
      <c r="MHB496" s="200"/>
      <c r="MHE496" s="200"/>
      <c r="MHH496" s="200"/>
      <c r="MHK496" s="200"/>
      <c r="MHN496" s="200"/>
      <c r="MHW496" s="200"/>
      <c r="MHZ496" s="200"/>
      <c r="MIC496" s="200"/>
      <c r="MIF496" s="200"/>
      <c r="MIO496" s="200"/>
      <c r="MIU496" s="200"/>
      <c r="MIX496" s="200"/>
      <c r="MJA496" s="200"/>
      <c r="MJD496" s="200"/>
      <c r="MJJ496" s="200"/>
      <c r="MJS496" s="200"/>
      <c r="MJU496" s="200"/>
      <c r="MJV496" s="200"/>
      <c r="MJX496" s="200"/>
      <c r="MKA496" s="200"/>
      <c r="MKD496" s="200"/>
      <c r="MKG496" s="200"/>
      <c r="MKJ496" s="200"/>
      <c r="MKM496" s="200"/>
      <c r="MKO496" s="200"/>
      <c r="MKQ496" s="200"/>
      <c r="MKT496" s="200"/>
      <c r="MKW496" s="200"/>
      <c r="MKZ496" s="200"/>
      <c r="MLC496" s="200"/>
      <c r="MLF496" s="200"/>
      <c r="MLI496" s="200"/>
      <c r="MLL496" s="200"/>
      <c r="MLN496" s="200"/>
      <c r="MLQ496" s="200"/>
      <c r="MLT496" s="200"/>
      <c r="MLW496" s="200"/>
      <c r="MMC496" s="200"/>
      <c r="MMF496" s="200"/>
      <c r="MMH496" s="200"/>
      <c r="MNO496" s="200"/>
      <c r="MNR496" s="200"/>
      <c r="MNU496" s="200"/>
      <c r="MNX496" s="200"/>
      <c r="MOA496" s="200"/>
      <c r="MOB496" s="200"/>
      <c r="MOC496" s="200"/>
      <c r="MOF496" s="200"/>
      <c r="MOI496" s="200"/>
      <c r="MOL496" s="200"/>
      <c r="MOO496" s="200"/>
      <c r="MOQ496" s="200"/>
      <c r="MPE496" s="200"/>
      <c r="MPF496" s="200"/>
      <c r="MPG496" s="200"/>
      <c r="MPH496" s="200"/>
      <c r="MPI496" s="200"/>
      <c r="MPJ496" s="200"/>
      <c r="MPK496" s="200"/>
      <c r="MPL496" s="200"/>
      <c r="MPM496" s="200"/>
      <c r="MPN496" s="200"/>
      <c r="MPO496" s="200"/>
      <c r="MPP496" s="200"/>
      <c r="MPQ496" s="200"/>
      <c r="MPR496" s="200"/>
      <c r="MPS496" s="200"/>
      <c r="MPT496" s="200"/>
      <c r="MPU496" s="200"/>
      <c r="MPV496" s="200"/>
      <c r="MPW496" s="200"/>
      <c r="MQC496" s="200"/>
      <c r="MQD496" s="200"/>
      <c r="MQE496" s="200"/>
      <c r="MQF496" s="200"/>
      <c r="MQG496" s="200"/>
      <c r="MQH496" s="200"/>
      <c r="MQI496" s="200"/>
      <c r="MQK496" s="200"/>
      <c r="MQL496" s="200"/>
      <c r="MQM496" s="200"/>
      <c r="MQN496" s="200"/>
      <c r="MQO496" s="200"/>
      <c r="MQP496" s="200"/>
      <c r="MQQ496" s="200"/>
      <c r="MQR496" s="200"/>
      <c r="MQU496" s="200"/>
      <c r="MQX496" s="200"/>
      <c r="MRA496" s="200"/>
      <c r="MRD496" s="200"/>
      <c r="MRG496" s="200"/>
      <c r="MRJ496" s="200"/>
      <c r="MRS496" s="200"/>
      <c r="MRV496" s="200"/>
      <c r="MRY496" s="200"/>
      <c r="MSB496" s="200"/>
      <c r="MSK496" s="200"/>
      <c r="MSQ496" s="200"/>
      <c r="MST496" s="200"/>
      <c r="MSW496" s="200"/>
      <c r="MSZ496" s="200"/>
      <c r="MTF496" s="200"/>
      <c r="MTO496" s="200"/>
      <c r="MTQ496" s="200"/>
      <c r="MTR496" s="200"/>
      <c r="MTT496" s="200"/>
      <c r="MTW496" s="200"/>
      <c r="MTZ496" s="200"/>
      <c r="MUC496" s="200"/>
      <c r="MUF496" s="200"/>
      <c r="MUI496" s="200"/>
      <c r="MUK496" s="200"/>
      <c r="MUM496" s="200"/>
      <c r="MUP496" s="200"/>
      <c r="MUS496" s="200"/>
      <c r="MUV496" s="200"/>
      <c r="MUY496" s="200"/>
      <c r="MVB496" s="200"/>
      <c r="MVE496" s="200"/>
      <c r="MVH496" s="200"/>
      <c r="MVJ496" s="200"/>
      <c r="MVM496" s="200"/>
      <c r="MVP496" s="200"/>
      <c r="MVS496" s="200"/>
      <c r="MVY496" s="200"/>
      <c r="MWB496" s="200"/>
      <c r="MWD496" s="200"/>
      <c r="MXK496" s="200"/>
      <c r="MXN496" s="200"/>
      <c r="MXQ496" s="200"/>
      <c r="MXT496" s="200"/>
      <c r="MXW496" s="200"/>
      <c r="MXX496" s="200"/>
      <c r="MXY496" s="200"/>
      <c r="MYB496" s="200"/>
      <c r="MYE496" s="200"/>
      <c r="MYH496" s="200"/>
      <c r="MYK496" s="200"/>
      <c r="MYM496" s="200"/>
      <c r="MZA496" s="200"/>
      <c r="MZB496" s="200"/>
      <c r="MZC496" s="200"/>
      <c r="MZD496" s="200"/>
      <c r="MZE496" s="200"/>
      <c r="MZF496" s="200"/>
      <c r="MZG496" s="200"/>
      <c r="MZH496" s="200"/>
      <c r="MZI496" s="200"/>
      <c r="MZJ496" s="200"/>
      <c r="MZK496" s="200"/>
      <c r="MZL496" s="200"/>
      <c r="MZM496" s="200"/>
      <c r="MZN496" s="200"/>
      <c r="MZO496" s="200"/>
      <c r="MZP496" s="200"/>
      <c r="MZQ496" s="200"/>
      <c r="MZR496" s="200"/>
      <c r="MZS496" s="200"/>
      <c r="MZY496" s="200"/>
      <c r="MZZ496" s="200"/>
      <c r="NAA496" s="200"/>
      <c r="NAB496" s="200"/>
      <c r="NAC496" s="200"/>
      <c r="NAD496" s="200"/>
      <c r="NAE496" s="200"/>
      <c r="NAG496" s="200"/>
      <c r="NAH496" s="200"/>
      <c r="NAI496" s="200"/>
      <c r="NAJ496" s="200"/>
      <c r="NAK496" s="200"/>
      <c r="NAL496" s="200"/>
      <c r="NAM496" s="200"/>
      <c r="NAN496" s="200"/>
      <c r="NAQ496" s="200"/>
      <c r="NAT496" s="200"/>
      <c r="NAW496" s="200"/>
      <c r="NAZ496" s="200"/>
      <c r="NBC496" s="200"/>
      <c r="NBF496" s="200"/>
      <c r="NBO496" s="200"/>
      <c r="NBR496" s="200"/>
      <c r="NBU496" s="200"/>
      <c r="NBX496" s="200"/>
      <c r="NCG496" s="200"/>
      <c r="NCM496" s="200"/>
      <c r="NCP496" s="200"/>
      <c r="NCS496" s="200"/>
      <c r="NCV496" s="200"/>
      <c r="NDB496" s="200"/>
      <c r="NDK496" s="200"/>
      <c r="NDM496" s="200"/>
      <c r="NDN496" s="200"/>
      <c r="NDP496" s="200"/>
      <c r="NDS496" s="200"/>
      <c r="NDV496" s="200"/>
      <c r="NDY496" s="200"/>
      <c r="NEB496" s="200"/>
      <c r="NEE496" s="200"/>
      <c r="NEG496" s="200"/>
      <c r="NEI496" s="200"/>
      <c r="NEL496" s="200"/>
      <c r="NEO496" s="200"/>
      <c r="NER496" s="200"/>
      <c r="NEU496" s="200"/>
      <c r="NEX496" s="200"/>
      <c r="NFA496" s="200"/>
      <c r="NFD496" s="200"/>
      <c r="NFF496" s="200"/>
      <c r="NFI496" s="200"/>
      <c r="NFL496" s="200"/>
      <c r="NFO496" s="200"/>
      <c r="NFU496" s="200"/>
      <c r="NFX496" s="200"/>
      <c r="NFZ496" s="200"/>
      <c r="NHG496" s="200"/>
      <c r="NHJ496" s="200"/>
      <c r="NHM496" s="200"/>
      <c r="NHP496" s="200"/>
      <c r="NHS496" s="200"/>
      <c r="NHT496" s="200"/>
      <c r="NHU496" s="200"/>
      <c r="NHX496" s="200"/>
      <c r="NIA496" s="200"/>
      <c r="NID496" s="200"/>
      <c r="NIG496" s="200"/>
      <c r="NII496" s="200"/>
      <c r="NIW496" s="200"/>
      <c r="NIX496" s="200"/>
      <c r="NIY496" s="200"/>
      <c r="NIZ496" s="200"/>
      <c r="NJA496" s="200"/>
      <c r="NJB496" s="200"/>
      <c r="NJC496" s="200"/>
      <c r="NJD496" s="200"/>
      <c r="NJE496" s="200"/>
      <c r="NJF496" s="200"/>
      <c r="NJG496" s="200"/>
      <c r="NJH496" s="200"/>
      <c r="NJI496" s="200"/>
      <c r="NJJ496" s="200"/>
      <c r="NJK496" s="200"/>
      <c r="NJL496" s="200"/>
      <c r="NJM496" s="200"/>
      <c r="NJN496" s="200"/>
      <c r="NJO496" s="200"/>
      <c r="NJU496" s="200"/>
      <c r="NJV496" s="200"/>
      <c r="NJW496" s="200"/>
      <c r="NJX496" s="200"/>
      <c r="NJY496" s="200"/>
      <c r="NJZ496" s="200"/>
      <c r="NKA496" s="200"/>
      <c r="NKC496" s="200"/>
      <c r="NKD496" s="200"/>
      <c r="NKE496" s="200"/>
      <c r="NKF496" s="200"/>
      <c r="NKG496" s="200"/>
      <c r="NKH496" s="200"/>
      <c r="NKI496" s="200"/>
      <c r="NKJ496" s="200"/>
      <c r="NKM496" s="200"/>
      <c r="NKP496" s="200"/>
      <c r="NKS496" s="200"/>
      <c r="NKV496" s="200"/>
      <c r="NKY496" s="200"/>
      <c r="NLB496" s="200"/>
      <c r="NLK496" s="200"/>
      <c r="NLN496" s="200"/>
      <c r="NLQ496" s="200"/>
      <c r="NLT496" s="200"/>
      <c r="NMC496" s="200"/>
      <c r="NMI496" s="200"/>
      <c r="NML496" s="200"/>
      <c r="NMO496" s="200"/>
      <c r="NMR496" s="200"/>
      <c r="NMX496" s="200"/>
      <c r="NNG496" s="200"/>
      <c r="NNI496" s="200"/>
      <c r="NNJ496" s="200"/>
      <c r="NNL496" s="200"/>
      <c r="NNO496" s="200"/>
      <c r="NNR496" s="200"/>
      <c r="NNU496" s="200"/>
      <c r="NNX496" s="200"/>
      <c r="NOA496" s="200"/>
      <c r="NOC496" s="200"/>
      <c r="NOE496" s="200"/>
      <c r="NOH496" s="200"/>
      <c r="NOK496" s="200"/>
      <c r="NON496" s="200"/>
      <c r="NOQ496" s="200"/>
      <c r="NOT496" s="200"/>
      <c r="NOW496" s="200"/>
      <c r="NOZ496" s="200"/>
      <c r="NPB496" s="200"/>
      <c r="NPE496" s="200"/>
      <c r="NPH496" s="200"/>
      <c r="NPK496" s="200"/>
      <c r="NPQ496" s="200"/>
      <c r="NPT496" s="200"/>
      <c r="NPV496" s="200"/>
      <c r="NRC496" s="200"/>
      <c r="NRF496" s="200"/>
      <c r="NRI496" s="200"/>
      <c r="NRL496" s="200"/>
      <c r="NRO496" s="200"/>
      <c r="NRP496" s="200"/>
      <c r="NRQ496" s="200"/>
      <c r="NRT496" s="200"/>
      <c r="NRW496" s="200"/>
      <c r="NRZ496" s="200"/>
      <c r="NSC496" s="200"/>
      <c r="NSE496" s="200"/>
      <c r="NSS496" s="200"/>
      <c r="NST496" s="200"/>
      <c r="NSU496" s="200"/>
      <c r="NSV496" s="200"/>
      <c r="NSW496" s="200"/>
      <c r="NSX496" s="200"/>
      <c r="NSY496" s="200"/>
      <c r="NSZ496" s="200"/>
      <c r="NTA496" s="200"/>
      <c r="NTB496" s="200"/>
      <c r="NTC496" s="200"/>
      <c r="NTD496" s="200"/>
      <c r="NTE496" s="200"/>
      <c r="NTF496" s="200"/>
      <c r="NTG496" s="200"/>
      <c r="NTH496" s="200"/>
      <c r="NTI496" s="200"/>
      <c r="NTJ496" s="200"/>
      <c r="NTK496" s="200"/>
      <c r="NTQ496" s="200"/>
      <c r="NTR496" s="200"/>
      <c r="NTS496" s="200"/>
      <c r="NTT496" s="200"/>
      <c r="NTU496" s="200"/>
      <c r="NTV496" s="200"/>
      <c r="NTW496" s="200"/>
      <c r="NTY496" s="200"/>
      <c r="NTZ496" s="200"/>
      <c r="NUA496" s="200"/>
      <c r="NUB496" s="200"/>
      <c r="NUC496" s="200"/>
      <c r="NUD496" s="200"/>
      <c r="NUE496" s="200"/>
      <c r="NUF496" s="200"/>
      <c r="NUI496" s="200"/>
      <c r="NUL496" s="200"/>
      <c r="NUO496" s="200"/>
      <c r="NUR496" s="200"/>
      <c r="NUU496" s="200"/>
      <c r="NUX496" s="200"/>
      <c r="NVG496" s="200"/>
      <c r="NVJ496" s="200"/>
      <c r="NVM496" s="200"/>
      <c r="NVP496" s="200"/>
      <c r="NVY496" s="200"/>
      <c r="NWE496" s="200"/>
      <c r="NWH496" s="200"/>
      <c r="NWK496" s="200"/>
      <c r="NWN496" s="200"/>
      <c r="NWT496" s="200"/>
      <c r="NXC496" s="200"/>
      <c r="NXE496" s="200"/>
      <c r="NXF496" s="200"/>
      <c r="NXH496" s="200"/>
      <c r="NXK496" s="200"/>
      <c r="NXN496" s="200"/>
      <c r="NXQ496" s="200"/>
      <c r="NXT496" s="200"/>
      <c r="NXW496" s="200"/>
      <c r="NXY496" s="200"/>
      <c r="NYA496" s="200"/>
      <c r="NYD496" s="200"/>
      <c r="NYG496" s="200"/>
      <c r="NYJ496" s="200"/>
      <c r="NYM496" s="200"/>
      <c r="NYP496" s="200"/>
      <c r="NYS496" s="200"/>
      <c r="NYV496" s="200"/>
      <c r="NYX496" s="200"/>
      <c r="NZA496" s="200"/>
      <c r="NZD496" s="200"/>
      <c r="NZG496" s="200"/>
      <c r="NZM496" s="200"/>
      <c r="NZP496" s="200"/>
      <c r="NZR496" s="200"/>
      <c r="OAY496" s="200"/>
      <c r="OBB496" s="200"/>
      <c r="OBE496" s="200"/>
      <c r="OBH496" s="200"/>
      <c r="OBK496" s="200"/>
      <c r="OBL496" s="200"/>
      <c r="OBM496" s="200"/>
      <c r="OBP496" s="200"/>
      <c r="OBS496" s="200"/>
      <c r="OBV496" s="200"/>
      <c r="OBY496" s="200"/>
      <c r="OCA496" s="200"/>
      <c r="OCO496" s="200"/>
      <c r="OCP496" s="200"/>
      <c r="OCQ496" s="200"/>
      <c r="OCR496" s="200"/>
      <c r="OCS496" s="200"/>
      <c r="OCT496" s="200"/>
      <c r="OCU496" s="200"/>
      <c r="OCV496" s="200"/>
      <c r="OCW496" s="200"/>
      <c r="OCX496" s="200"/>
      <c r="OCY496" s="200"/>
      <c r="OCZ496" s="200"/>
      <c r="ODA496" s="200"/>
      <c r="ODB496" s="200"/>
      <c r="ODC496" s="200"/>
      <c r="ODD496" s="200"/>
      <c r="ODE496" s="200"/>
      <c r="ODF496" s="200"/>
      <c r="ODG496" s="200"/>
      <c r="ODM496" s="200"/>
      <c r="ODN496" s="200"/>
      <c r="ODO496" s="200"/>
      <c r="ODP496" s="200"/>
      <c r="ODQ496" s="200"/>
      <c r="ODR496" s="200"/>
      <c r="ODS496" s="200"/>
      <c r="ODU496" s="200"/>
      <c r="ODV496" s="200"/>
      <c r="ODW496" s="200"/>
      <c r="ODX496" s="200"/>
      <c r="ODY496" s="200"/>
      <c r="ODZ496" s="200"/>
      <c r="OEA496" s="200"/>
      <c r="OEB496" s="200"/>
      <c r="OEE496" s="200"/>
      <c r="OEH496" s="200"/>
      <c r="OEK496" s="200"/>
      <c r="OEN496" s="200"/>
      <c r="OEQ496" s="200"/>
      <c r="OET496" s="200"/>
      <c r="OFC496" s="200"/>
      <c r="OFF496" s="200"/>
      <c r="OFI496" s="200"/>
      <c r="OFL496" s="200"/>
      <c r="OFU496" s="200"/>
      <c r="OGA496" s="200"/>
      <c r="OGD496" s="200"/>
      <c r="OGG496" s="200"/>
      <c r="OGJ496" s="200"/>
      <c r="OGP496" s="200"/>
      <c r="OGY496" s="200"/>
      <c r="OHA496" s="200"/>
      <c r="OHB496" s="200"/>
      <c r="OHD496" s="200"/>
      <c r="OHG496" s="200"/>
      <c r="OHJ496" s="200"/>
      <c r="OHM496" s="200"/>
      <c r="OHP496" s="200"/>
      <c r="OHS496" s="200"/>
      <c r="OHU496" s="200"/>
      <c r="OHW496" s="200"/>
      <c r="OHZ496" s="200"/>
      <c r="OIC496" s="200"/>
      <c r="OIF496" s="200"/>
      <c r="OII496" s="200"/>
      <c r="OIL496" s="200"/>
      <c r="OIO496" s="200"/>
      <c r="OIR496" s="200"/>
      <c r="OIT496" s="200"/>
      <c r="OIW496" s="200"/>
      <c r="OIZ496" s="200"/>
      <c r="OJC496" s="200"/>
      <c r="OJI496" s="200"/>
      <c r="OJL496" s="200"/>
      <c r="OJN496" s="200"/>
      <c r="OKU496" s="200"/>
      <c r="OKX496" s="200"/>
      <c r="OLA496" s="200"/>
      <c r="OLD496" s="200"/>
      <c r="OLG496" s="200"/>
      <c r="OLH496" s="200"/>
      <c r="OLI496" s="200"/>
      <c r="OLL496" s="200"/>
      <c r="OLO496" s="200"/>
      <c r="OLR496" s="200"/>
      <c r="OLU496" s="200"/>
      <c r="OLW496" s="200"/>
      <c r="OMK496" s="200"/>
      <c r="OML496" s="200"/>
      <c r="OMM496" s="200"/>
      <c r="OMN496" s="200"/>
      <c r="OMO496" s="200"/>
      <c r="OMP496" s="200"/>
      <c r="OMQ496" s="200"/>
      <c r="OMR496" s="200"/>
      <c r="OMS496" s="200"/>
      <c r="OMT496" s="200"/>
      <c r="OMU496" s="200"/>
      <c r="OMV496" s="200"/>
      <c r="OMW496" s="200"/>
      <c r="OMX496" s="200"/>
      <c r="OMY496" s="200"/>
      <c r="OMZ496" s="200"/>
      <c r="ONA496" s="200"/>
      <c r="ONB496" s="200"/>
      <c r="ONC496" s="200"/>
      <c r="ONI496" s="200"/>
      <c r="ONJ496" s="200"/>
      <c r="ONK496" s="200"/>
      <c r="ONL496" s="200"/>
      <c r="ONM496" s="200"/>
      <c r="ONN496" s="200"/>
      <c r="ONO496" s="200"/>
      <c r="ONQ496" s="200"/>
      <c r="ONR496" s="200"/>
      <c r="ONS496" s="200"/>
      <c r="ONT496" s="200"/>
      <c r="ONU496" s="200"/>
      <c r="ONV496" s="200"/>
      <c r="ONW496" s="200"/>
      <c r="ONX496" s="200"/>
      <c r="OOA496" s="200"/>
      <c r="OOD496" s="200"/>
      <c r="OOG496" s="200"/>
      <c r="OOJ496" s="200"/>
      <c r="OOM496" s="200"/>
      <c r="OOP496" s="200"/>
      <c r="OOY496" s="200"/>
      <c r="OPB496" s="200"/>
      <c r="OPE496" s="200"/>
      <c r="OPH496" s="200"/>
      <c r="OPQ496" s="200"/>
      <c r="OPW496" s="200"/>
      <c r="OPZ496" s="200"/>
      <c r="OQC496" s="200"/>
      <c r="OQF496" s="200"/>
      <c r="OQL496" s="200"/>
      <c r="OQU496" s="200"/>
      <c r="OQW496" s="200"/>
      <c r="OQX496" s="200"/>
      <c r="OQZ496" s="200"/>
      <c r="ORC496" s="200"/>
      <c r="ORF496" s="200"/>
      <c r="ORI496" s="200"/>
      <c r="ORL496" s="200"/>
      <c r="ORO496" s="200"/>
      <c r="ORQ496" s="200"/>
      <c r="ORS496" s="200"/>
      <c r="ORV496" s="200"/>
      <c r="ORY496" s="200"/>
      <c r="OSB496" s="200"/>
      <c r="OSE496" s="200"/>
      <c r="OSH496" s="200"/>
      <c r="OSK496" s="200"/>
      <c r="OSN496" s="200"/>
      <c r="OSP496" s="200"/>
      <c r="OSS496" s="200"/>
      <c r="OSV496" s="200"/>
      <c r="OSY496" s="200"/>
      <c r="OTE496" s="200"/>
      <c r="OTH496" s="200"/>
      <c r="OTJ496" s="200"/>
      <c r="OUQ496" s="200"/>
      <c r="OUT496" s="200"/>
      <c r="OUW496" s="200"/>
      <c r="OUZ496" s="200"/>
      <c r="OVC496" s="200"/>
      <c r="OVD496" s="200"/>
      <c r="OVE496" s="200"/>
      <c r="OVH496" s="200"/>
      <c r="OVK496" s="200"/>
      <c r="OVN496" s="200"/>
      <c r="OVQ496" s="200"/>
      <c r="OVS496" s="200"/>
      <c r="OWG496" s="200"/>
      <c r="OWH496" s="200"/>
      <c r="OWI496" s="200"/>
      <c r="OWJ496" s="200"/>
      <c r="OWK496" s="200"/>
      <c r="OWL496" s="200"/>
      <c r="OWM496" s="200"/>
      <c r="OWN496" s="200"/>
      <c r="OWO496" s="200"/>
      <c r="OWP496" s="200"/>
      <c r="OWQ496" s="200"/>
      <c r="OWR496" s="200"/>
      <c r="OWS496" s="200"/>
      <c r="OWT496" s="200"/>
      <c r="OWU496" s="200"/>
      <c r="OWV496" s="200"/>
      <c r="OWW496" s="200"/>
      <c r="OWX496" s="200"/>
      <c r="OWY496" s="200"/>
      <c r="OXE496" s="200"/>
      <c r="OXF496" s="200"/>
      <c r="OXG496" s="200"/>
      <c r="OXH496" s="200"/>
      <c r="OXI496" s="200"/>
      <c r="OXJ496" s="200"/>
      <c r="OXK496" s="200"/>
      <c r="OXM496" s="200"/>
      <c r="OXN496" s="200"/>
      <c r="OXO496" s="200"/>
      <c r="OXP496" s="200"/>
      <c r="OXQ496" s="200"/>
      <c r="OXR496" s="200"/>
      <c r="OXS496" s="200"/>
      <c r="OXT496" s="200"/>
      <c r="OXW496" s="200"/>
      <c r="OXZ496" s="200"/>
      <c r="OYC496" s="200"/>
      <c r="OYF496" s="200"/>
      <c r="OYI496" s="200"/>
      <c r="OYL496" s="200"/>
      <c r="OYU496" s="200"/>
      <c r="OYX496" s="200"/>
      <c r="OZA496" s="200"/>
      <c r="OZD496" s="200"/>
      <c r="OZM496" s="200"/>
      <c r="OZS496" s="200"/>
      <c r="OZV496" s="200"/>
      <c r="OZY496" s="200"/>
      <c r="PAB496" s="200"/>
      <c r="PAH496" s="200"/>
      <c r="PAQ496" s="200"/>
      <c r="PAS496" s="200"/>
      <c r="PAT496" s="200"/>
      <c r="PAV496" s="200"/>
      <c r="PAY496" s="200"/>
      <c r="PBB496" s="200"/>
      <c r="PBE496" s="200"/>
      <c r="PBH496" s="200"/>
      <c r="PBK496" s="200"/>
      <c r="PBM496" s="200"/>
      <c r="PBO496" s="200"/>
      <c r="PBR496" s="200"/>
      <c r="PBU496" s="200"/>
      <c r="PBX496" s="200"/>
      <c r="PCA496" s="200"/>
      <c r="PCD496" s="200"/>
      <c r="PCG496" s="200"/>
      <c r="PCJ496" s="200"/>
      <c r="PCL496" s="200"/>
      <c r="PCO496" s="200"/>
      <c r="PCR496" s="200"/>
      <c r="PCU496" s="200"/>
      <c r="PDA496" s="200"/>
      <c r="PDD496" s="200"/>
      <c r="PDF496" s="200"/>
      <c r="PEM496" s="200"/>
      <c r="PEP496" s="200"/>
      <c r="PES496" s="200"/>
      <c r="PEV496" s="200"/>
      <c r="PEY496" s="200"/>
      <c r="PEZ496" s="200"/>
      <c r="PFA496" s="200"/>
      <c r="PFD496" s="200"/>
      <c r="PFG496" s="200"/>
      <c r="PFJ496" s="200"/>
      <c r="PFM496" s="200"/>
      <c r="PFO496" s="200"/>
      <c r="PGC496" s="200"/>
      <c r="PGD496" s="200"/>
      <c r="PGE496" s="200"/>
      <c r="PGF496" s="200"/>
      <c r="PGG496" s="200"/>
      <c r="PGH496" s="200"/>
      <c r="PGI496" s="200"/>
      <c r="PGJ496" s="200"/>
      <c r="PGK496" s="200"/>
      <c r="PGL496" s="200"/>
      <c r="PGM496" s="200"/>
      <c r="PGN496" s="200"/>
      <c r="PGO496" s="200"/>
      <c r="PGP496" s="200"/>
      <c r="PGQ496" s="200"/>
      <c r="PGR496" s="200"/>
      <c r="PGS496" s="200"/>
      <c r="PGT496" s="200"/>
      <c r="PGU496" s="200"/>
      <c r="PHA496" s="200"/>
      <c r="PHB496" s="200"/>
      <c r="PHC496" s="200"/>
      <c r="PHD496" s="200"/>
      <c r="PHE496" s="200"/>
      <c r="PHF496" s="200"/>
      <c r="PHG496" s="200"/>
      <c r="PHI496" s="200"/>
      <c r="PHJ496" s="200"/>
      <c r="PHK496" s="200"/>
      <c r="PHL496" s="200"/>
      <c r="PHM496" s="200"/>
      <c r="PHN496" s="200"/>
      <c r="PHO496" s="200"/>
      <c r="PHP496" s="200"/>
      <c r="PHS496" s="200"/>
      <c r="PHV496" s="200"/>
      <c r="PHY496" s="200"/>
      <c r="PIB496" s="200"/>
      <c r="PIE496" s="200"/>
      <c r="PIH496" s="200"/>
      <c r="PIQ496" s="200"/>
      <c r="PIT496" s="200"/>
      <c r="PIW496" s="200"/>
      <c r="PIZ496" s="200"/>
      <c r="PJI496" s="200"/>
      <c r="PJO496" s="200"/>
      <c r="PJR496" s="200"/>
      <c r="PJU496" s="200"/>
      <c r="PJX496" s="200"/>
      <c r="PKD496" s="200"/>
      <c r="PKM496" s="200"/>
      <c r="PKO496" s="200"/>
      <c r="PKP496" s="200"/>
      <c r="PKR496" s="200"/>
      <c r="PKU496" s="200"/>
      <c r="PKX496" s="200"/>
      <c r="PLA496" s="200"/>
      <c r="PLD496" s="200"/>
      <c r="PLG496" s="200"/>
      <c r="PLI496" s="200"/>
      <c r="PLK496" s="200"/>
      <c r="PLN496" s="200"/>
      <c r="PLQ496" s="200"/>
      <c r="PLT496" s="200"/>
      <c r="PLW496" s="200"/>
      <c r="PLZ496" s="200"/>
      <c r="PMC496" s="200"/>
      <c r="PMF496" s="200"/>
      <c r="PMH496" s="200"/>
      <c r="PMK496" s="200"/>
      <c r="PMN496" s="200"/>
      <c r="PMQ496" s="200"/>
      <c r="PMW496" s="200"/>
      <c r="PMZ496" s="200"/>
      <c r="PNB496" s="200"/>
      <c r="POI496" s="200"/>
      <c r="POL496" s="200"/>
      <c r="POO496" s="200"/>
      <c r="POR496" s="200"/>
      <c r="POU496" s="200"/>
      <c r="POV496" s="200"/>
      <c r="POW496" s="200"/>
      <c r="POZ496" s="200"/>
      <c r="PPC496" s="200"/>
      <c r="PPF496" s="200"/>
      <c r="PPI496" s="200"/>
      <c r="PPK496" s="200"/>
      <c r="PPY496" s="200"/>
      <c r="PPZ496" s="200"/>
      <c r="PQA496" s="200"/>
      <c r="PQB496" s="200"/>
      <c r="PQC496" s="200"/>
      <c r="PQD496" s="200"/>
      <c r="PQE496" s="200"/>
      <c r="PQF496" s="200"/>
      <c r="PQG496" s="200"/>
      <c r="PQH496" s="200"/>
      <c r="PQI496" s="200"/>
      <c r="PQJ496" s="200"/>
      <c r="PQK496" s="200"/>
      <c r="PQL496" s="200"/>
      <c r="PQM496" s="200"/>
      <c r="PQN496" s="200"/>
      <c r="PQO496" s="200"/>
      <c r="PQP496" s="200"/>
      <c r="PQQ496" s="200"/>
      <c r="PQW496" s="200"/>
      <c r="PQX496" s="200"/>
      <c r="PQY496" s="200"/>
      <c r="PQZ496" s="200"/>
      <c r="PRA496" s="200"/>
      <c r="PRB496" s="200"/>
      <c r="PRC496" s="200"/>
      <c r="PRE496" s="200"/>
      <c r="PRF496" s="200"/>
      <c r="PRG496" s="200"/>
      <c r="PRH496" s="200"/>
      <c r="PRI496" s="200"/>
      <c r="PRJ496" s="200"/>
      <c r="PRK496" s="200"/>
      <c r="PRL496" s="200"/>
      <c r="PRO496" s="200"/>
      <c r="PRR496" s="200"/>
      <c r="PRU496" s="200"/>
      <c r="PRX496" s="200"/>
      <c r="PSA496" s="200"/>
      <c r="PSD496" s="200"/>
      <c r="PSM496" s="200"/>
      <c r="PSP496" s="200"/>
      <c r="PSS496" s="200"/>
      <c r="PSV496" s="200"/>
      <c r="PTE496" s="200"/>
      <c r="PTK496" s="200"/>
      <c r="PTN496" s="200"/>
      <c r="PTQ496" s="200"/>
      <c r="PTT496" s="200"/>
      <c r="PTZ496" s="200"/>
      <c r="PUI496" s="200"/>
      <c r="PUK496" s="200"/>
      <c r="PUL496" s="200"/>
      <c r="PUN496" s="200"/>
      <c r="PUQ496" s="200"/>
      <c r="PUT496" s="200"/>
      <c r="PUW496" s="200"/>
      <c r="PUZ496" s="200"/>
      <c r="PVC496" s="200"/>
      <c r="PVE496" s="200"/>
      <c r="PVG496" s="200"/>
      <c r="PVJ496" s="200"/>
      <c r="PVM496" s="200"/>
      <c r="PVP496" s="200"/>
      <c r="PVS496" s="200"/>
      <c r="PVV496" s="200"/>
      <c r="PVY496" s="200"/>
      <c r="PWB496" s="200"/>
      <c r="PWD496" s="200"/>
      <c r="PWG496" s="200"/>
      <c r="PWJ496" s="200"/>
      <c r="PWM496" s="200"/>
      <c r="PWS496" s="200"/>
      <c r="PWV496" s="200"/>
      <c r="PWX496" s="200"/>
      <c r="PYE496" s="200"/>
      <c r="PYH496" s="200"/>
      <c r="PYK496" s="200"/>
      <c r="PYN496" s="200"/>
      <c r="PYQ496" s="200"/>
      <c r="PYR496" s="200"/>
      <c r="PYS496" s="200"/>
      <c r="PYV496" s="200"/>
      <c r="PYY496" s="200"/>
      <c r="PZB496" s="200"/>
      <c r="PZE496" s="200"/>
      <c r="PZG496" s="200"/>
      <c r="PZU496" s="200"/>
      <c r="PZV496" s="200"/>
      <c r="PZW496" s="200"/>
      <c r="PZX496" s="200"/>
      <c r="PZY496" s="200"/>
      <c r="PZZ496" s="200"/>
      <c r="QAA496" s="200"/>
      <c r="QAB496" s="200"/>
      <c r="QAC496" s="200"/>
      <c r="QAD496" s="200"/>
      <c r="QAE496" s="200"/>
      <c r="QAF496" s="200"/>
      <c r="QAG496" s="200"/>
      <c r="QAH496" s="200"/>
      <c r="QAI496" s="200"/>
      <c r="QAJ496" s="200"/>
      <c r="QAK496" s="200"/>
      <c r="QAL496" s="200"/>
      <c r="QAM496" s="200"/>
      <c r="QAS496" s="200"/>
      <c r="QAT496" s="200"/>
      <c r="QAU496" s="200"/>
      <c r="QAV496" s="200"/>
      <c r="QAW496" s="200"/>
      <c r="QAX496" s="200"/>
      <c r="QAY496" s="200"/>
      <c r="QBA496" s="200"/>
      <c r="QBB496" s="200"/>
      <c r="QBC496" s="200"/>
      <c r="QBD496" s="200"/>
      <c r="QBE496" s="200"/>
      <c r="QBF496" s="200"/>
      <c r="QBG496" s="200"/>
      <c r="QBH496" s="200"/>
      <c r="QBK496" s="200"/>
      <c r="QBN496" s="200"/>
      <c r="QBQ496" s="200"/>
      <c r="QBT496" s="200"/>
      <c r="QBW496" s="200"/>
      <c r="QBZ496" s="200"/>
      <c r="QCI496" s="200"/>
      <c r="QCL496" s="200"/>
      <c r="QCO496" s="200"/>
      <c r="QCR496" s="200"/>
      <c r="QDA496" s="200"/>
      <c r="QDG496" s="200"/>
      <c r="QDJ496" s="200"/>
      <c r="QDM496" s="200"/>
      <c r="QDP496" s="200"/>
      <c r="QDV496" s="200"/>
      <c r="QEE496" s="200"/>
      <c r="QEG496" s="200"/>
      <c r="QEH496" s="200"/>
      <c r="QEJ496" s="200"/>
      <c r="QEM496" s="200"/>
      <c r="QEP496" s="200"/>
      <c r="QES496" s="200"/>
      <c r="QEV496" s="200"/>
      <c r="QEY496" s="200"/>
      <c r="QFA496" s="200"/>
      <c r="QFC496" s="200"/>
      <c r="QFF496" s="200"/>
      <c r="QFI496" s="200"/>
      <c r="QFL496" s="200"/>
      <c r="QFO496" s="200"/>
      <c r="QFR496" s="200"/>
      <c r="QFU496" s="200"/>
      <c r="QFX496" s="200"/>
      <c r="QFZ496" s="200"/>
      <c r="QGC496" s="200"/>
      <c r="QGF496" s="200"/>
      <c r="QGI496" s="200"/>
      <c r="QGO496" s="200"/>
      <c r="QGR496" s="200"/>
      <c r="QGT496" s="200"/>
      <c r="QIA496" s="200"/>
      <c r="QID496" s="200"/>
      <c r="QIG496" s="200"/>
      <c r="QIJ496" s="200"/>
      <c r="QIM496" s="200"/>
      <c r="QIN496" s="200"/>
      <c r="QIO496" s="200"/>
      <c r="QIR496" s="200"/>
      <c r="QIU496" s="200"/>
      <c r="QIX496" s="200"/>
      <c r="QJA496" s="200"/>
      <c r="QJC496" s="200"/>
      <c r="QJQ496" s="200"/>
      <c r="QJR496" s="200"/>
      <c r="QJS496" s="200"/>
      <c r="QJT496" s="200"/>
      <c r="QJU496" s="200"/>
      <c r="QJV496" s="200"/>
      <c r="QJW496" s="200"/>
      <c r="QJX496" s="200"/>
      <c r="QJY496" s="200"/>
      <c r="QJZ496" s="200"/>
      <c r="QKA496" s="200"/>
      <c r="QKB496" s="200"/>
      <c r="QKC496" s="200"/>
      <c r="QKD496" s="200"/>
      <c r="QKE496" s="200"/>
      <c r="QKF496" s="200"/>
      <c r="QKG496" s="200"/>
      <c r="QKH496" s="200"/>
      <c r="QKI496" s="200"/>
      <c r="QKO496" s="200"/>
      <c r="QKP496" s="200"/>
      <c r="QKQ496" s="200"/>
      <c r="QKR496" s="200"/>
      <c r="QKS496" s="200"/>
      <c r="QKT496" s="200"/>
      <c r="QKU496" s="200"/>
      <c r="QKW496" s="200"/>
      <c r="QKX496" s="200"/>
      <c r="QKY496" s="200"/>
      <c r="QKZ496" s="200"/>
      <c r="QLA496" s="200"/>
      <c r="QLB496" s="200"/>
      <c r="QLC496" s="200"/>
      <c r="QLD496" s="200"/>
      <c r="QLG496" s="200"/>
      <c r="QLJ496" s="200"/>
      <c r="QLM496" s="200"/>
      <c r="QLP496" s="200"/>
      <c r="QLS496" s="200"/>
      <c r="QLV496" s="200"/>
      <c r="QME496" s="200"/>
      <c r="QMH496" s="200"/>
      <c r="QMK496" s="200"/>
      <c r="QMN496" s="200"/>
      <c r="QMW496" s="200"/>
      <c r="QNC496" s="200"/>
      <c r="QNF496" s="200"/>
      <c r="QNI496" s="200"/>
      <c r="QNL496" s="200"/>
      <c r="QNR496" s="200"/>
      <c r="QOA496" s="200"/>
      <c r="QOC496" s="200"/>
      <c r="QOD496" s="200"/>
      <c r="QOF496" s="200"/>
      <c r="QOI496" s="200"/>
      <c r="QOL496" s="200"/>
      <c r="QOO496" s="200"/>
      <c r="QOR496" s="200"/>
      <c r="QOU496" s="200"/>
      <c r="QOW496" s="200"/>
      <c r="QOY496" s="200"/>
      <c r="QPB496" s="200"/>
      <c r="QPE496" s="200"/>
      <c r="QPH496" s="200"/>
      <c r="QPK496" s="200"/>
      <c r="QPN496" s="200"/>
      <c r="QPQ496" s="200"/>
      <c r="QPT496" s="200"/>
      <c r="QPV496" s="200"/>
      <c r="QPY496" s="200"/>
      <c r="QQB496" s="200"/>
      <c r="QQE496" s="200"/>
      <c r="QQK496" s="200"/>
      <c r="QQN496" s="200"/>
      <c r="QQP496" s="200"/>
      <c r="QRW496" s="200"/>
      <c r="QRZ496" s="200"/>
      <c r="QSC496" s="200"/>
      <c r="QSF496" s="200"/>
      <c r="QSI496" s="200"/>
      <c r="QSJ496" s="200"/>
      <c r="QSK496" s="200"/>
      <c r="QSN496" s="200"/>
      <c r="QSQ496" s="200"/>
      <c r="QST496" s="200"/>
      <c r="QSW496" s="200"/>
      <c r="QSY496" s="200"/>
      <c r="QTM496" s="200"/>
      <c r="QTN496" s="200"/>
      <c r="QTO496" s="200"/>
      <c r="QTP496" s="200"/>
      <c r="QTQ496" s="200"/>
      <c r="QTR496" s="200"/>
      <c r="QTS496" s="200"/>
      <c r="QTT496" s="200"/>
      <c r="QTU496" s="200"/>
      <c r="QTV496" s="200"/>
      <c r="QTW496" s="200"/>
      <c r="QTX496" s="200"/>
      <c r="QTY496" s="200"/>
      <c r="QTZ496" s="200"/>
      <c r="QUA496" s="200"/>
      <c r="QUB496" s="200"/>
      <c r="QUC496" s="200"/>
      <c r="QUD496" s="200"/>
      <c r="QUE496" s="200"/>
      <c r="QUK496" s="200"/>
      <c r="QUL496" s="200"/>
      <c r="QUM496" s="200"/>
      <c r="QUN496" s="200"/>
      <c r="QUO496" s="200"/>
      <c r="QUP496" s="200"/>
      <c r="QUQ496" s="200"/>
      <c r="QUS496" s="200"/>
      <c r="QUT496" s="200"/>
      <c r="QUU496" s="200"/>
      <c r="QUV496" s="200"/>
      <c r="QUW496" s="200"/>
      <c r="QUX496" s="200"/>
      <c r="QUY496" s="200"/>
      <c r="QUZ496" s="200"/>
      <c r="QVC496" s="200"/>
      <c r="QVF496" s="200"/>
      <c r="QVI496" s="200"/>
      <c r="QVL496" s="200"/>
      <c r="QVO496" s="200"/>
      <c r="QVR496" s="200"/>
      <c r="QWA496" s="200"/>
      <c r="QWD496" s="200"/>
      <c r="QWG496" s="200"/>
      <c r="QWJ496" s="200"/>
      <c r="QWS496" s="200"/>
      <c r="QWY496" s="200"/>
      <c r="QXB496" s="200"/>
      <c r="QXE496" s="200"/>
      <c r="QXH496" s="200"/>
      <c r="QXN496" s="200"/>
      <c r="QXW496" s="200"/>
      <c r="QXY496" s="200"/>
      <c r="QXZ496" s="200"/>
      <c r="QYB496" s="200"/>
      <c r="QYE496" s="200"/>
      <c r="QYH496" s="200"/>
      <c r="QYK496" s="200"/>
      <c r="QYN496" s="200"/>
      <c r="QYQ496" s="200"/>
      <c r="QYS496" s="200"/>
      <c r="QYU496" s="200"/>
      <c r="QYX496" s="200"/>
      <c r="QZA496" s="200"/>
      <c r="QZD496" s="200"/>
      <c r="QZG496" s="200"/>
      <c r="QZJ496" s="200"/>
      <c r="QZM496" s="200"/>
      <c r="QZP496" s="200"/>
      <c r="QZR496" s="200"/>
      <c r="QZU496" s="200"/>
      <c r="QZX496" s="200"/>
      <c r="RAA496" s="200"/>
      <c r="RAG496" s="200"/>
      <c r="RAJ496" s="200"/>
      <c r="RAL496" s="200"/>
      <c r="RBS496" s="200"/>
      <c r="RBV496" s="200"/>
      <c r="RBY496" s="200"/>
      <c r="RCB496" s="200"/>
      <c r="RCE496" s="200"/>
      <c r="RCF496" s="200"/>
      <c r="RCG496" s="200"/>
      <c r="RCJ496" s="200"/>
      <c r="RCM496" s="200"/>
      <c r="RCP496" s="200"/>
      <c r="RCS496" s="200"/>
      <c r="RCU496" s="200"/>
      <c r="RDI496" s="200"/>
      <c r="RDJ496" s="200"/>
      <c r="RDK496" s="200"/>
      <c r="RDL496" s="200"/>
      <c r="RDM496" s="200"/>
      <c r="RDN496" s="200"/>
      <c r="RDO496" s="200"/>
      <c r="RDP496" s="200"/>
      <c r="RDQ496" s="200"/>
      <c r="RDR496" s="200"/>
      <c r="RDS496" s="200"/>
      <c r="RDT496" s="200"/>
      <c r="RDU496" s="200"/>
      <c r="RDV496" s="200"/>
      <c r="RDW496" s="200"/>
      <c r="RDX496" s="200"/>
      <c r="RDY496" s="200"/>
      <c r="RDZ496" s="200"/>
      <c r="REA496" s="200"/>
      <c r="REG496" s="200"/>
      <c r="REH496" s="200"/>
      <c r="REI496" s="200"/>
      <c r="REJ496" s="200"/>
      <c r="REK496" s="200"/>
      <c r="REL496" s="200"/>
      <c r="REM496" s="200"/>
      <c r="REO496" s="200"/>
      <c r="REP496" s="200"/>
      <c r="REQ496" s="200"/>
      <c r="RER496" s="200"/>
      <c r="RES496" s="200"/>
      <c r="RET496" s="200"/>
      <c r="REU496" s="200"/>
      <c r="REV496" s="200"/>
      <c r="REY496" s="200"/>
      <c r="RFB496" s="200"/>
      <c r="RFE496" s="200"/>
      <c r="RFH496" s="200"/>
      <c r="RFK496" s="200"/>
      <c r="RFN496" s="200"/>
      <c r="RFW496" s="200"/>
      <c r="RFZ496" s="200"/>
      <c r="RGC496" s="200"/>
      <c r="RGF496" s="200"/>
      <c r="RGO496" s="200"/>
      <c r="RGU496" s="200"/>
      <c r="RGX496" s="200"/>
      <c r="RHA496" s="200"/>
      <c r="RHD496" s="200"/>
      <c r="RHJ496" s="200"/>
      <c r="RHS496" s="200"/>
      <c r="RHU496" s="200"/>
      <c r="RHV496" s="200"/>
      <c r="RHX496" s="200"/>
      <c r="RIA496" s="200"/>
      <c r="RID496" s="200"/>
      <c r="RIG496" s="200"/>
      <c r="RIJ496" s="200"/>
      <c r="RIM496" s="200"/>
      <c r="RIO496" s="200"/>
      <c r="RIQ496" s="200"/>
      <c r="RIT496" s="200"/>
      <c r="RIW496" s="200"/>
      <c r="RIZ496" s="200"/>
      <c r="RJC496" s="200"/>
      <c r="RJF496" s="200"/>
      <c r="RJI496" s="200"/>
      <c r="RJL496" s="200"/>
      <c r="RJN496" s="200"/>
      <c r="RJQ496" s="200"/>
      <c r="RJT496" s="200"/>
      <c r="RJW496" s="200"/>
      <c r="RKC496" s="200"/>
      <c r="RKF496" s="200"/>
      <c r="RKH496" s="200"/>
      <c r="RLO496" s="200"/>
      <c r="RLR496" s="200"/>
      <c r="RLU496" s="200"/>
      <c r="RLX496" s="200"/>
      <c r="RMA496" s="200"/>
      <c r="RMB496" s="200"/>
      <c r="RMC496" s="200"/>
      <c r="RMF496" s="200"/>
      <c r="RMI496" s="200"/>
      <c r="RML496" s="200"/>
      <c r="RMO496" s="200"/>
      <c r="RMQ496" s="200"/>
      <c r="RNE496" s="200"/>
      <c r="RNF496" s="200"/>
      <c r="RNG496" s="200"/>
      <c r="RNH496" s="200"/>
      <c r="RNI496" s="200"/>
      <c r="RNJ496" s="200"/>
      <c r="RNK496" s="200"/>
      <c r="RNL496" s="200"/>
      <c r="RNM496" s="200"/>
      <c r="RNN496" s="200"/>
      <c r="RNO496" s="200"/>
      <c r="RNP496" s="200"/>
      <c r="RNQ496" s="200"/>
      <c r="RNR496" s="200"/>
      <c r="RNS496" s="200"/>
      <c r="RNT496" s="200"/>
      <c r="RNU496" s="200"/>
      <c r="RNV496" s="200"/>
      <c r="RNW496" s="200"/>
      <c r="ROC496" s="200"/>
      <c r="ROD496" s="200"/>
      <c r="ROE496" s="200"/>
      <c r="ROF496" s="200"/>
      <c r="ROG496" s="200"/>
      <c r="ROH496" s="200"/>
      <c r="ROI496" s="200"/>
      <c r="ROK496" s="200"/>
      <c r="ROL496" s="200"/>
      <c r="ROM496" s="200"/>
      <c r="RON496" s="200"/>
      <c r="ROO496" s="200"/>
      <c r="ROP496" s="200"/>
      <c r="ROQ496" s="200"/>
      <c r="ROR496" s="200"/>
      <c r="ROU496" s="200"/>
      <c r="ROX496" s="200"/>
      <c r="RPA496" s="200"/>
      <c r="RPD496" s="200"/>
      <c r="RPG496" s="200"/>
      <c r="RPJ496" s="200"/>
      <c r="RPS496" s="200"/>
      <c r="RPV496" s="200"/>
      <c r="RPY496" s="200"/>
      <c r="RQB496" s="200"/>
      <c r="RQK496" s="200"/>
      <c r="RQQ496" s="200"/>
      <c r="RQT496" s="200"/>
      <c r="RQW496" s="200"/>
      <c r="RQZ496" s="200"/>
      <c r="RRF496" s="200"/>
      <c r="RRO496" s="200"/>
      <c r="RRQ496" s="200"/>
      <c r="RRR496" s="200"/>
      <c r="RRT496" s="200"/>
      <c r="RRW496" s="200"/>
      <c r="RRZ496" s="200"/>
      <c r="RSC496" s="200"/>
      <c r="RSF496" s="200"/>
      <c r="RSI496" s="200"/>
      <c r="RSK496" s="200"/>
      <c r="RSM496" s="200"/>
      <c r="RSP496" s="200"/>
      <c r="RSS496" s="200"/>
      <c r="RSV496" s="200"/>
      <c r="RSY496" s="200"/>
      <c r="RTB496" s="200"/>
      <c r="RTE496" s="200"/>
      <c r="RTH496" s="200"/>
      <c r="RTJ496" s="200"/>
      <c r="RTM496" s="200"/>
      <c r="RTP496" s="200"/>
      <c r="RTS496" s="200"/>
      <c r="RTY496" s="200"/>
      <c r="RUB496" s="200"/>
      <c r="RUD496" s="200"/>
      <c r="RVK496" s="200"/>
      <c r="RVN496" s="200"/>
      <c r="RVQ496" s="200"/>
      <c r="RVT496" s="200"/>
      <c r="RVW496" s="200"/>
      <c r="RVX496" s="200"/>
      <c r="RVY496" s="200"/>
      <c r="RWB496" s="200"/>
      <c r="RWE496" s="200"/>
      <c r="RWH496" s="200"/>
      <c r="RWK496" s="200"/>
      <c r="RWM496" s="200"/>
      <c r="RXA496" s="200"/>
      <c r="RXB496" s="200"/>
      <c r="RXC496" s="200"/>
      <c r="RXD496" s="200"/>
      <c r="RXE496" s="200"/>
      <c r="RXF496" s="200"/>
      <c r="RXG496" s="200"/>
      <c r="RXH496" s="200"/>
      <c r="RXI496" s="200"/>
      <c r="RXJ496" s="200"/>
      <c r="RXK496" s="200"/>
      <c r="RXL496" s="200"/>
      <c r="RXM496" s="200"/>
      <c r="RXN496" s="200"/>
      <c r="RXO496" s="200"/>
      <c r="RXP496" s="200"/>
      <c r="RXQ496" s="200"/>
      <c r="RXR496" s="200"/>
      <c r="RXS496" s="200"/>
      <c r="RXY496" s="200"/>
      <c r="RXZ496" s="200"/>
      <c r="RYA496" s="200"/>
      <c r="RYB496" s="200"/>
      <c r="RYC496" s="200"/>
      <c r="RYD496" s="200"/>
      <c r="RYE496" s="200"/>
      <c r="RYG496" s="200"/>
      <c r="RYH496" s="200"/>
      <c r="RYI496" s="200"/>
      <c r="RYJ496" s="200"/>
      <c r="RYK496" s="200"/>
      <c r="RYL496" s="200"/>
      <c r="RYM496" s="200"/>
      <c r="RYN496" s="200"/>
      <c r="RYQ496" s="200"/>
      <c r="RYT496" s="200"/>
      <c r="RYW496" s="200"/>
      <c r="RYZ496" s="200"/>
      <c r="RZC496" s="200"/>
      <c r="RZF496" s="200"/>
      <c r="RZO496" s="200"/>
      <c r="RZR496" s="200"/>
      <c r="RZU496" s="200"/>
      <c r="RZX496" s="200"/>
      <c r="SAG496" s="200"/>
      <c r="SAM496" s="200"/>
      <c r="SAP496" s="200"/>
      <c r="SAS496" s="200"/>
      <c r="SAV496" s="200"/>
      <c r="SBB496" s="200"/>
      <c r="SBK496" s="200"/>
      <c r="SBM496" s="200"/>
      <c r="SBN496" s="200"/>
      <c r="SBP496" s="200"/>
      <c r="SBS496" s="200"/>
      <c r="SBV496" s="200"/>
      <c r="SBY496" s="200"/>
      <c r="SCB496" s="200"/>
      <c r="SCE496" s="200"/>
      <c r="SCG496" s="200"/>
      <c r="SCI496" s="200"/>
      <c r="SCL496" s="200"/>
      <c r="SCO496" s="200"/>
      <c r="SCR496" s="200"/>
      <c r="SCU496" s="200"/>
      <c r="SCX496" s="200"/>
      <c r="SDA496" s="200"/>
      <c r="SDD496" s="200"/>
      <c r="SDF496" s="200"/>
      <c r="SDI496" s="200"/>
      <c r="SDL496" s="200"/>
      <c r="SDO496" s="200"/>
      <c r="SDU496" s="200"/>
      <c r="SDX496" s="200"/>
      <c r="SDZ496" s="200"/>
      <c r="SFG496" s="200"/>
      <c r="SFJ496" s="200"/>
      <c r="SFM496" s="200"/>
      <c r="SFP496" s="200"/>
      <c r="SFS496" s="200"/>
      <c r="SFT496" s="200"/>
      <c r="SFU496" s="200"/>
      <c r="SFX496" s="200"/>
      <c r="SGA496" s="200"/>
      <c r="SGD496" s="200"/>
      <c r="SGG496" s="200"/>
      <c r="SGI496" s="200"/>
      <c r="SGW496" s="200"/>
      <c r="SGX496" s="200"/>
      <c r="SGY496" s="200"/>
      <c r="SGZ496" s="200"/>
      <c r="SHA496" s="200"/>
      <c r="SHB496" s="200"/>
      <c r="SHC496" s="200"/>
      <c r="SHD496" s="200"/>
      <c r="SHE496" s="200"/>
      <c r="SHF496" s="200"/>
      <c r="SHG496" s="200"/>
      <c r="SHH496" s="200"/>
      <c r="SHI496" s="200"/>
      <c r="SHJ496" s="200"/>
      <c r="SHK496" s="200"/>
      <c r="SHL496" s="200"/>
      <c r="SHM496" s="200"/>
      <c r="SHN496" s="200"/>
      <c r="SHO496" s="200"/>
      <c r="SHU496" s="200"/>
      <c r="SHV496" s="200"/>
      <c r="SHW496" s="200"/>
      <c r="SHX496" s="200"/>
      <c r="SHY496" s="200"/>
      <c r="SHZ496" s="200"/>
      <c r="SIA496" s="200"/>
      <c r="SIC496" s="200"/>
      <c r="SID496" s="200"/>
      <c r="SIE496" s="200"/>
      <c r="SIF496" s="200"/>
      <c r="SIG496" s="200"/>
      <c r="SIH496" s="200"/>
      <c r="SII496" s="200"/>
      <c r="SIJ496" s="200"/>
      <c r="SIM496" s="200"/>
      <c r="SIP496" s="200"/>
      <c r="SIS496" s="200"/>
      <c r="SIV496" s="200"/>
      <c r="SIY496" s="200"/>
      <c r="SJB496" s="200"/>
      <c r="SJK496" s="200"/>
      <c r="SJN496" s="200"/>
      <c r="SJQ496" s="200"/>
      <c r="SJT496" s="200"/>
      <c r="SKC496" s="200"/>
      <c r="SKI496" s="200"/>
      <c r="SKL496" s="200"/>
      <c r="SKO496" s="200"/>
      <c r="SKR496" s="200"/>
      <c r="SKX496" s="200"/>
      <c r="SLG496" s="200"/>
      <c r="SLI496" s="200"/>
      <c r="SLJ496" s="200"/>
      <c r="SLL496" s="200"/>
      <c r="SLO496" s="200"/>
      <c r="SLR496" s="200"/>
      <c r="SLU496" s="200"/>
      <c r="SLX496" s="200"/>
      <c r="SMA496" s="200"/>
      <c r="SMC496" s="200"/>
      <c r="SME496" s="200"/>
      <c r="SMH496" s="200"/>
      <c r="SMK496" s="200"/>
      <c r="SMN496" s="200"/>
      <c r="SMQ496" s="200"/>
      <c r="SMT496" s="200"/>
      <c r="SMW496" s="200"/>
      <c r="SMZ496" s="200"/>
      <c r="SNB496" s="200"/>
      <c r="SNE496" s="200"/>
      <c r="SNH496" s="200"/>
      <c r="SNK496" s="200"/>
      <c r="SNQ496" s="200"/>
      <c r="SNT496" s="200"/>
      <c r="SNV496" s="200"/>
      <c r="SPC496" s="200"/>
      <c r="SPF496" s="200"/>
      <c r="SPI496" s="200"/>
      <c r="SPL496" s="200"/>
      <c r="SPO496" s="200"/>
      <c r="SPP496" s="200"/>
      <c r="SPQ496" s="200"/>
      <c r="SPT496" s="200"/>
      <c r="SPW496" s="200"/>
      <c r="SPZ496" s="200"/>
      <c r="SQC496" s="200"/>
      <c r="SQE496" s="200"/>
      <c r="SQS496" s="200"/>
      <c r="SQT496" s="200"/>
      <c r="SQU496" s="200"/>
      <c r="SQV496" s="200"/>
      <c r="SQW496" s="200"/>
      <c r="SQX496" s="200"/>
      <c r="SQY496" s="200"/>
      <c r="SQZ496" s="200"/>
      <c r="SRA496" s="200"/>
      <c r="SRB496" s="200"/>
      <c r="SRC496" s="200"/>
      <c r="SRD496" s="200"/>
      <c r="SRE496" s="200"/>
      <c r="SRF496" s="200"/>
      <c r="SRG496" s="200"/>
      <c r="SRH496" s="200"/>
      <c r="SRI496" s="200"/>
      <c r="SRJ496" s="200"/>
      <c r="SRK496" s="200"/>
      <c r="SRQ496" s="200"/>
      <c r="SRR496" s="200"/>
      <c r="SRS496" s="200"/>
      <c r="SRT496" s="200"/>
      <c r="SRU496" s="200"/>
      <c r="SRV496" s="200"/>
      <c r="SRW496" s="200"/>
      <c r="SRY496" s="200"/>
      <c r="SRZ496" s="200"/>
      <c r="SSA496" s="200"/>
      <c r="SSB496" s="200"/>
      <c r="SSC496" s="200"/>
      <c r="SSD496" s="200"/>
      <c r="SSE496" s="200"/>
      <c r="SSF496" s="200"/>
      <c r="SSI496" s="200"/>
      <c r="SSL496" s="200"/>
      <c r="SSO496" s="200"/>
      <c r="SSR496" s="200"/>
      <c r="SSU496" s="200"/>
      <c r="SSX496" s="200"/>
      <c r="STG496" s="200"/>
      <c r="STJ496" s="200"/>
      <c r="STM496" s="200"/>
      <c r="STP496" s="200"/>
      <c r="STY496" s="200"/>
      <c r="SUE496" s="200"/>
      <c r="SUH496" s="200"/>
      <c r="SUK496" s="200"/>
      <c r="SUN496" s="200"/>
      <c r="SUT496" s="200"/>
      <c r="SVC496" s="200"/>
      <c r="SVE496" s="200"/>
      <c r="SVF496" s="200"/>
      <c r="SVH496" s="200"/>
      <c r="SVK496" s="200"/>
      <c r="SVN496" s="200"/>
      <c r="SVQ496" s="200"/>
      <c r="SVT496" s="200"/>
      <c r="SVW496" s="200"/>
      <c r="SVY496" s="200"/>
      <c r="SWA496" s="200"/>
      <c r="SWD496" s="200"/>
      <c r="SWG496" s="200"/>
      <c r="SWJ496" s="200"/>
      <c r="SWM496" s="200"/>
      <c r="SWP496" s="200"/>
      <c r="SWS496" s="200"/>
      <c r="SWV496" s="200"/>
      <c r="SWX496" s="200"/>
      <c r="SXA496" s="200"/>
      <c r="SXD496" s="200"/>
      <c r="SXG496" s="200"/>
      <c r="SXM496" s="200"/>
      <c r="SXP496" s="200"/>
      <c r="SXR496" s="200"/>
      <c r="SYY496" s="200"/>
      <c r="SZB496" s="200"/>
      <c r="SZE496" s="200"/>
      <c r="SZH496" s="200"/>
      <c r="SZK496" s="200"/>
      <c r="SZL496" s="200"/>
      <c r="SZM496" s="200"/>
      <c r="SZP496" s="200"/>
      <c r="SZS496" s="200"/>
      <c r="SZV496" s="200"/>
      <c r="SZY496" s="200"/>
      <c r="TAA496" s="200"/>
      <c r="TAO496" s="200"/>
      <c r="TAP496" s="200"/>
      <c r="TAQ496" s="200"/>
      <c r="TAR496" s="200"/>
      <c r="TAS496" s="200"/>
      <c r="TAT496" s="200"/>
      <c r="TAU496" s="200"/>
      <c r="TAV496" s="200"/>
      <c r="TAW496" s="200"/>
      <c r="TAX496" s="200"/>
      <c r="TAY496" s="200"/>
      <c r="TAZ496" s="200"/>
      <c r="TBA496" s="200"/>
      <c r="TBB496" s="200"/>
      <c r="TBC496" s="200"/>
      <c r="TBD496" s="200"/>
      <c r="TBE496" s="200"/>
      <c r="TBF496" s="200"/>
      <c r="TBG496" s="200"/>
      <c r="TBM496" s="200"/>
      <c r="TBN496" s="200"/>
      <c r="TBO496" s="200"/>
      <c r="TBP496" s="200"/>
      <c r="TBQ496" s="200"/>
      <c r="TBR496" s="200"/>
      <c r="TBS496" s="200"/>
      <c r="TBU496" s="200"/>
      <c r="TBV496" s="200"/>
      <c r="TBW496" s="200"/>
      <c r="TBX496" s="200"/>
      <c r="TBY496" s="200"/>
      <c r="TBZ496" s="200"/>
      <c r="TCA496" s="200"/>
      <c r="TCB496" s="200"/>
      <c r="TCE496" s="200"/>
      <c r="TCH496" s="200"/>
      <c r="TCK496" s="200"/>
      <c r="TCN496" s="200"/>
      <c r="TCQ496" s="200"/>
      <c r="TCT496" s="200"/>
      <c r="TDC496" s="200"/>
      <c r="TDF496" s="200"/>
      <c r="TDI496" s="200"/>
      <c r="TDL496" s="200"/>
      <c r="TDU496" s="200"/>
      <c r="TEA496" s="200"/>
      <c r="TED496" s="200"/>
      <c r="TEG496" s="200"/>
      <c r="TEJ496" s="200"/>
      <c r="TEP496" s="200"/>
      <c r="TEY496" s="200"/>
      <c r="TFA496" s="200"/>
      <c r="TFB496" s="200"/>
      <c r="TFD496" s="200"/>
      <c r="TFG496" s="200"/>
      <c r="TFJ496" s="200"/>
      <c r="TFM496" s="200"/>
      <c r="TFP496" s="200"/>
      <c r="TFS496" s="200"/>
      <c r="TFU496" s="200"/>
      <c r="TFW496" s="200"/>
      <c r="TFZ496" s="200"/>
      <c r="TGC496" s="200"/>
      <c r="TGF496" s="200"/>
      <c r="TGI496" s="200"/>
      <c r="TGL496" s="200"/>
      <c r="TGO496" s="200"/>
      <c r="TGR496" s="200"/>
      <c r="TGT496" s="200"/>
      <c r="TGW496" s="200"/>
      <c r="TGZ496" s="200"/>
      <c r="THC496" s="200"/>
      <c r="THI496" s="200"/>
      <c r="THL496" s="200"/>
      <c r="THN496" s="200"/>
      <c r="TIU496" s="200"/>
      <c r="TIX496" s="200"/>
      <c r="TJA496" s="200"/>
      <c r="TJD496" s="200"/>
      <c r="TJG496" s="200"/>
      <c r="TJH496" s="200"/>
      <c r="TJI496" s="200"/>
      <c r="TJL496" s="200"/>
      <c r="TJO496" s="200"/>
      <c r="TJR496" s="200"/>
      <c r="TJU496" s="200"/>
      <c r="TJW496" s="200"/>
      <c r="TKK496" s="200"/>
      <c r="TKL496" s="200"/>
      <c r="TKM496" s="200"/>
      <c r="TKN496" s="200"/>
      <c r="TKO496" s="200"/>
      <c r="TKP496" s="200"/>
      <c r="TKQ496" s="200"/>
      <c r="TKR496" s="200"/>
      <c r="TKS496" s="200"/>
      <c r="TKT496" s="200"/>
      <c r="TKU496" s="200"/>
      <c r="TKV496" s="200"/>
      <c r="TKW496" s="200"/>
      <c r="TKX496" s="200"/>
      <c r="TKY496" s="200"/>
      <c r="TKZ496" s="200"/>
      <c r="TLA496" s="200"/>
      <c r="TLB496" s="200"/>
      <c r="TLC496" s="200"/>
      <c r="TLI496" s="200"/>
      <c r="TLJ496" s="200"/>
      <c r="TLK496" s="200"/>
      <c r="TLL496" s="200"/>
      <c r="TLM496" s="200"/>
      <c r="TLN496" s="200"/>
      <c r="TLO496" s="200"/>
      <c r="TLQ496" s="200"/>
      <c r="TLR496" s="200"/>
      <c r="TLS496" s="200"/>
      <c r="TLT496" s="200"/>
      <c r="TLU496" s="200"/>
      <c r="TLV496" s="200"/>
      <c r="TLW496" s="200"/>
      <c r="TLX496" s="200"/>
      <c r="TMA496" s="200"/>
      <c r="TMD496" s="200"/>
      <c r="TMG496" s="200"/>
      <c r="TMJ496" s="200"/>
      <c r="TMM496" s="200"/>
      <c r="TMP496" s="200"/>
      <c r="TMY496" s="200"/>
      <c r="TNB496" s="200"/>
      <c r="TNE496" s="200"/>
      <c r="TNH496" s="200"/>
      <c r="TNQ496" s="200"/>
      <c r="TNW496" s="200"/>
      <c r="TNZ496" s="200"/>
      <c r="TOC496" s="200"/>
      <c r="TOF496" s="200"/>
      <c r="TOL496" s="200"/>
      <c r="TOU496" s="200"/>
      <c r="TOW496" s="200"/>
      <c r="TOX496" s="200"/>
      <c r="TOZ496" s="200"/>
      <c r="TPC496" s="200"/>
      <c r="TPF496" s="200"/>
      <c r="TPI496" s="200"/>
      <c r="TPL496" s="200"/>
      <c r="TPO496" s="200"/>
      <c r="TPQ496" s="200"/>
      <c r="TPS496" s="200"/>
      <c r="TPV496" s="200"/>
      <c r="TPY496" s="200"/>
      <c r="TQB496" s="200"/>
      <c r="TQE496" s="200"/>
      <c r="TQH496" s="200"/>
      <c r="TQK496" s="200"/>
      <c r="TQN496" s="200"/>
      <c r="TQP496" s="200"/>
      <c r="TQS496" s="200"/>
      <c r="TQV496" s="200"/>
      <c r="TQY496" s="200"/>
      <c r="TRE496" s="200"/>
      <c r="TRH496" s="200"/>
      <c r="TRJ496" s="200"/>
      <c r="TSQ496" s="200"/>
      <c r="TST496" s="200"/>
      <c r="TSW496" s="200"/>
      <c r="TSZ496" s="200"/>
      <c r="TTC496" s="200"/>
      <c r="TTD496" s="200"/>
      <c r="TTE496" s="200"/>
      <c r="TTH496" s="200"/>
      <c r="TTK496" s="200"/>
      <c r="TTN496" s="200"/>
      <c r="TTQ496" s="200"/>
      <c r="TTS496" s="200"/>
      <c r="TUG496" s="200"/>
      <c r="TUH496" s="200"/>
      <c r="TUI496" s="200"/>
      <c r="TUJ496" s="200"/>
      <c r="TUK496" s="200"/>
      <c r="TUL496" s="200"/>
      <c r="TUM496" s="200"/>
      <c r="TUN496" s="200"/>
      <c r="TUO496" s="200"/>
      <c r="TUP496" s="200"/>
      <c r="TUQ496" s="200"/>
      <c r="TUR496" s="200"/>
      <c r="TUS496" s="200"/>
      <c r="TUT496" s="200"/>
      <c r="TUU496" s="200"/>
      <c r="TUV496" s="200"/>
      <c r="TUW496" s="200"/>
      <c r="TUX496" s="200"/>
      <c r="TUY496" s="200"/>
      <c r="TVE496" s="200"/>
      <c r="TVF496" s="200"/>
      <c r="TVG496" s="200"/>
      <c r="TVH496" s="200"/>
      <c r="TVI496" s="200"/>
      <c r="TVJ496" s="200"/>
      <c r="TVK496" s="200"/>
      <c r="TVM496" s="200"/>
      <c r="TVN496" s="200"/>
      <c r="TVO496" s="200"/>
      <c r="TVP496" s="200"/>
      <c r="TVQ496" s="200"/>
      <c r="TVR496" s="200"/>
      <c r="TVS496" s="200"/>
      <c r="TVT496" s="200"/>
      <c r="TVW496" s="200"/>
      <c r="TVZ496" s="200"/>
      <c r="TWC496" s="200"/>
      <c r="TWF496" s="200"/>
      <c r="TWI496" s="200"/>
      <c r="TWL496" s="200"/>
      <c r="TWU496" s="200"/>
      <c r="TWX496" s="200"/>
      <c r="TXA496" s="200"/>
      <c r="TXD496" s="200"/>
      <c r="TXM496" s="200"/>
      <c r="TXS496" s="200"/>
      <c r="TXV496" s="200"/>
      <c r="TXY496" s="200"/>
      <c r="TYB496" s="200"/>
      <c r="TYH496" s="200"/>
      <c r="TYQ496" s="200"/>
      <c r="TYS496" s="200"/>
      <c r="TYT496" s="200"/>
      <c r="TYV496" s="200"/>
      <c r="TYY496" s="200"/>
      <c r="TZB496" s="200"/>
      <c r="TZE496" s="200"/>
      <c r="TZH496" s="200"/>
      <c r="TZK496" s="200"/>
      <c r="TZM496" s="200"/>
      <c r="TZO496" s="200"/>
      <c r="TZR496" s="200"/>
      <c r="TZU496" s="200"/>
      <c r="TZX496" s="200"/>
      <c r="UAA496" s="200"/>
      <c r="UAD496" s="200"/>
      <c r="UAG496" s="200"/>
      <c r="UAJ496" s="200"/>
      <c r="UAL496" s="200"/>
      <c r="UAO496" s="200"/>
      <c r="UAR496" s="200"/>
      <c r="UAU496" s="200"/>
      <c r="UBA496" s="200"/>
      <c r="UBD496" s="200"/>
      <c r="UBF496" s="200"/>
      <c r="UCM496" s="200"/>
      <c r="UCP496" s="200"/>
      <c r="UCS496" s="200"/>
      <c r="UCV496" s="200"/>
      <c r="UCY496" s="200"/>
      <c r="UCZ496" s="200"/>
      <c r="UDA496" s="200"/>
      <c r="UDD496" s="200"/>
      <c r="UDG496" s="200"/>
      <c r="UDJ496" s="200"/>
      <c r="UDM496" s="200"/>
      <c r="UDO496" s="200"/>
      <c r="UEC496" s="200"/>
      <c r="UED496" s="200"/>
      <c r="UEE496" s="200"/>
      <c r="UEF496" s="200"/>
      <c r="UEG496" s="200"/>
      <c r="UEH496" s="200"/>
      <c r="UEI496" s="200"/>
      <c r="UEJ496" s="200"/>
      <c r="UEK496" s="200"/>
      <c r="UEL496" s="200"/>
      <c r="UEM496" s="200"/>
      <c r="UEN496" s="200"/>
      <c r="UEO496" s="200"/>
      <c r="UEP496" s="200"/>
      <c r="UEQ496" s="200"/>
      <c r="UER496" s="200"/>
      <c r="UES496" s="200"/>
      <c r="UET496" s="200"/>
      <c r="UEU496" s="200"/>
      <c r="UFA496" s="200"/>
      <c r="UFB496" s="200"/>
      <c r="UFC496" s="200"/>
      <c r="UFD496" s="200"/>
      <c r="UFE496" s="200"/>
      <c r="UFF496" s="200"/>
      <c r="UFG496" s="200"/>
      <c r="UFI496" s="200"/>
      <c r="UFJ496" s="200"/>
      <c r="UFK496" s="200"/>
      <c r="UFL496" s="200"/>
      <c r="UFM496" s="200"/>
      <c r="UFN496" s="200"/>
      <c r="UFO496" s="200"/>
      <c r="UFP496" s="200"/>
      <c r="UFS496" s="200"/>
      <c r="UFV496" s="200"/>
      <c r="UFY496" s="200"/>
      <c r="UGB496" s="200"/>
      <c r="UGE496" s="200"/>
      <c r="UGH496" s="200"/>
      <c r="UGQ496" s="200"/>
      <c r="UGT496" s="200"/>
      <c r="UGW496" s="200"/>
      <c r="UGZ496" s="200"/>
      <c r="UHI496" s="200"/>
      <c r="UHO496" s="200"/>
      <c r="UHR496" s="200"/>
      <c r="UHU496" s="200"/>
      <c r="UHX496" s="200"/>
      <c r="UID496" s="200"/>
      <c r="UIM496" s="200"/>
      <c r="UIO496" s="200"/>
      <c r="UIP496" s="200"/>
      <c r="UIR496" s="200"/>
      <c r="UIU496" s="200"/>
      <c r="UIX496" s="200"/>
      <c r="UJA496" s="200"/>
      <c r="UJD496" s="200"/>
      <c r="UJG496" s="200"/>
      <c r="UJI496" s="200"/>
      <c r="UJK496" s="200"/>
      <c r="UJN496" s="200"/>
      <c r="UJQ496" s="200"/>
      <c r="UJT496" s="200"/>
      <c r="UJW496" s="200"/>
      <c r="UJZ496" s="200"/>
      <c r="UKC496" s="200"/>
      <c r="UKF496" s="200"/>
      <c r="UKH496" s="200"/>
      <c r="UKK496" s="200"/>
      <c r="UKN496" s="200"/>
      <c r="UKQ496" s="200"/>
      <c r="UKW496" s="200"/>
      <c r="UKZ496" s="200"/>
      <c r="ULB496" s="200"/>
      <c r="UMI496" s="200"/>
      <c r="UML496" s="200"/>
      <c r="UMO496" s="200"/>
      <c r="UMR496" s="200"/>
      <c r="UMU496" s="200"/>
      <c r="UMV496" s="200"/>
      <c r="UMW496" s="200"/>
      <c r="UMZ496" s="200"/>
      <c r="UNC496" s="200"/>
      <c r="UNF496" s="200"/>
      <c r="UNI496" s="200"/>
      <c r="UNK496" s="200"/>
      <c r="UNY496" s="200"/>
      <c r="UNZ496" s="200"/>
      <c r="UOA496" s="200"/>
      <c r="UOB496" s="200"/>
      <c r="UOC496" s="200"/>
      <c r="UOD496" s="200"/>
      <c r="UOE496" s="200"/>
      <c r="UOF496" s="200"/>
      <c r="UOG496" s="200"/>
      <c r="UOH496" s="200"/>
      <c r="UOI496" s="200"/>
      <c r="UOJ496" s="200"/>
      <c r="UOK496" s="200"/>
      <c r="UOL496" s="200"/>
      <c r="UOM496" s="200"/>
      <c r="UON496" s="200"/>
      <c r="UOO496" s="200"/>
      <c r="UOP496" s="200"/>
      <c r="UOQ496" s="200"/>
      <c r="UOW496" s="200"/>
      <c r="UOX496" s="200"/>
      <c r="UOY496" s="200"/>
      <c r="UOZ496" s="200"/>
      <c r="UPA496" s="200"/>
      <c r="UPB496" s="200"/>
      <c r="UPC496" s="200"/>
      <c r="UPE496" s="200"/>
      <c r="UPF496" s="200"/>
      <c r="UPG496" s="200"/>
      <c r="UPH496" s="200"/>
      <c r="UPI496" s="200"/>
      <c r="UPJ496" s="200"/>
      <c r="UPK496" s="200"/>
      <c r="UPL496" s="200"/>
      <c r="UPO496" s="200"/>
      <c r="UPR496" s="200"/>
      <c r="UPU496" s="200"/>
      <c r="UPX496" s="200"/>
      <c r="UQA496" s="200"/>
      <c r="UQD496" s="200"/>
      <c r="UQM496" s="200"/>
      <c r="UQP496" s="200"/>
      <c r="UQS496" s="200"/>
      <c r="UQV496" s="200"/>
      <c r="URE496" s="200"/>
      <c r="URK496" s="200"/>
      <c r="URN496" s="200"/>
      <c r="URQ496" s="200"/>
      <c r="URT496" s="200"/>
      <c r="URZ496" s="200"/>
      <c r="USI496" s="200"/>
      <c r="USK496" s="200"/>
      <c r="USL496" s="200"/>
      <c r="USN496" s="200"/>
      <c r="USQ496" s="200"/>
      <c r="UST496" s="200"/>
      <c r="USW496" s="200"/>
      <c r="USZ496" s="200"/>
      <c r="UTC496" s="200"/>
      <c r="UTE496" s="200"/>
      <c r="UTG496" s="200"/>
      <c r="UTJ496" s="200"/>
      <c r="UTM496" s="200"/>
      <c r="UTP496" s="200"/>
      <c r="UTS496" s="200"/>
      <c r="UTV496" s="200"/>
      <c r="UTY496" s="200"/>
      <c r="UUB496" s="200"/>
      <c r="UUD496" s="200"/>
      <c r="UUG496" s="200"/>
      <c r="UUJ496" s="200"/>
      <c r="UUM496" s="200"/>
      <c r="UUS496" s="200"/>
      <c r="UUV496" s="200"/>
      <c r="UUX496" s="200"/>
      <c r="UWE496" s="200"/>
      <c r="UWH496" s="200"/>
      <c r="UWK496" s="200"/>
      <c r="UWN496" s="200"/>
      <c r="UWQ496" s="200"/>
      <c r="UWR496" s="200"/>
      <c r="UWS496" s="200"/>
      <c r="UWV496" s="200"/>
      <c r="UWY496" s="200"/>
      <c r="UXB496" s="200"/>
      <c r="UXE496" s="200"/>
      <c r="UXG496" s="200"/>
      <c r="UXU496" s="200"/>
      <c r="UXV496" s="200"/>
      <c r="UXW496" s="200"/>
      <c r="UXX496" s="200"/>
      <c r="UXY496" s="200"/>
      <c r="UXZ496" s="200"/>
      <c r="UYA496" s="200"/>
      <c r="UYB496" s="200"/>
      <c r="UYC496" s="200"/>
      <c r="UYD496" s="200"/>
      <c r="UYE496" s="200"/>
      <c r="UYF496" s="200"/>
      <c r="UYG496" s="200"/>
      <c r="UYH496" s="200"/>
      <c r="UYI496" s="200"/>
      <c r="UYJ496" s="200"/>
      <c r="UYK496" s="200"/>
      <c r="UYL496" s="200"/>
      <c r="UYM496" s="200"/>
      <c r="UYS496" s="200"/>
      <c r="UYT496" s="200"/>
      <c r="UYU496" s="200"/>
      <c r="UYV496" s="200"/>
      <c r="UYW496" s="200"/>
      <c r="UYX496" s="200"/>
      <c r="UYY496" s="200"/>
      <c r="UZA496" s="200"/>
      <c r="UZB496" s="200"/>
      <c r="UZC496" s="200"/>
      <c r="UZD496" s="200"/>
      <c r="UZE496" s="200"/>
      <c r="UZF496" s="200"/>
      <c r="UZG496" s="200"/>
      <c r="UZH496" s="200"/>
      <c r="UZK496" s="200"/>
      <c r="UZN496" s="200"/>
      <c r="UZQ496" s="200"/>
      <c r="UZT496" s="200"/>
      <c r="UZW496" s="200"/>
      <c r="UZZ496" s="200"/>
      <c r="VAI496" s="200"/>
      <c r="VAL496" s="200"/>
      <c r="VAO496" s="200"/>
      <c r="VAR496" s="200"/>
      <c r="VBA496" s="200"/>
      <c r="VBG496" s="200"/>
      <c r="VBJ496" s="200"/>
      <c r="VBM496" s="200"/>
      <c r="VBP496" s="200"/>
      <c r="VBV496" s="200"/>
      <c r="VCE496" s="200"/>
      <c r="VCG496" s="200"/>
      <c r="VCH496" s="200"/>
      <c r="VCJ496" s="200"/>
      <c r="VCM496" s="200"/>
      <c r="VCP496" s="200"/>
      <c r="VCS496" s="200"/>
      <c r="VCV496" s="200"/>
      <c r="VCY496" s="200"/>
      <c r="VDA496" s="200"/>
      <c r="VDC496" s="200"/>
      <c r="VDF496" s="200"/>
      <c r="VDI496" s="200"/>
      <c r="VDL496" s="200"/>
      <c r="VDO496" s="200"/>
      <c r="VDR496" s="200"/>
      <c r="VDU496" s="200"/>
      <c r="VDX496" s="200"/>
      <c r="VDZ496" s="200"/>
      <c r="VEC496" s="200"/>
      <c r="VEF496" s="200"/>
      <c r="VEI496" s="200"/>
      <c r="VEO496" s="200"/>
      <c r="VER496" s="200"/>
      <c r="VET496" s="200"/>
      <c r="VGA496" s="200"/>
      <c r="VGD496" s="200"/>
      <c r="VGG496" s="200"/>
      <c r="VGJ496" s="200"/>
      <c r="VGM496" s="200"/>
      <c r="VGN496" s="200"/>
      <c r="VGO496" s="200"/>
      <c r="VGR496" s="200"/>
      <c r="VGU496" s="200"/>
      <c r="VGX496" s="200"/>
      <c r="VHA496" s="200"/>
      <c r="VHC496" s="200"/>
      <c r="VHQ496" s="200"/>
      <c r="VHR496" s="200"/>
      <c r="VHS496" s="200"/>
      <c r="VHT496" s="200"/>
      <c r="VHU496" s="200"/>
      <c r="VHV496" s="200"/>
      <c r="VHW496" s="200"/>
      <c r="VHX496" s="200"/>
      <c r="VHY496" s="200"/>
      <c r="VHZ496" s="200"/>
      <c r="VIA496" s="200"/>
      <c r="VIB496" s="200"/>
      <c r="VIC496" s="200"/>
      <c r="VID496" s="200"/>
      <c r="VIE496" s="200"/>
      <c r="VIF496" s="200"/>
      <c r="VIG496" s="200"/>
      <c r="VIH496" s="200"/>
      <c r="VII496" s="200"/>
      <c r="VIO496" s="200"/>
      <c r="VIP496" s="200"/>
      <c r="VIQ496" s="200"/>
      <c r="VIR496" s="200"/>
      <c r="VIS496" s="200"/>
      <c r="VIT496" s="200"/>
      <c r="VIU496" s="200"/>
      <c r="VIW496" s="200"/>
      <c r="VIX496" s="200"/>
      <c r="VIY496" s="200"/>
      <c r="VIZ496" s="200"/>
      <c r="VJA496" s="200"/>
      <c r="VJB496" s="200"/>
      <c r="VJC496" s="200"/>
      <c r="VJD496" s="200"/>
      <c r="VJG496" s="200"/>
      <c r="VJJ496" s="200"/>
      <c r="VJM496" s="200"/>
      <c r="VJP496" s="200"/>
      <c r="VJS496" s="200"/>
      <c r="VJV496" s="200"/>
      <c r="VKE496" s="200"/>
      <c r="VKH496" s="200"/>
      <c r="VKK496" s="200"/>
      <c r="VKN496" s="200"/>
      <c r="VKW496" s="200"/>
      <c r="VLC496" s="200"/>
      <c r="VLF496" s="200"/>
      <c r="VLI496" s="200"/>
      <c r="VLL496" s="200"/>
      <c r="VLR496" s="200"/>
      <c r="VMA496" s="200"/>
      <c r="VMC496" s="200"/>
      <c r="VMD496" s="200"/>
      <c r="VMF496" s="200"/>
      <c r="VMI496" s="200"/>
      <c r="VML496" s="200"/>
      <c r="VMO496" s="200"/>
      <c r="VMR496" s="200"/>
      <c r="VMU496" s="200"/>
      <c r="VMW496" s="200"/>
      <c r="VMY496" s="200"/>
      <c r="VNB496" s="200"/>
      <c r="VNE496" s="200"/>
      <c r="VNH496" s="200"/>
      <c r="VNK496" s="200"/>
      <c r="VNN496" s="200"/>
      <c r="VNQ496" s="200"/>
      <c r="VNT496" s="200"/>
      <c r="VNV496" s="200"/>
      <c r="VNY496" s="200"/>
      <c r="VOB496" s="200"/>
      <c r="VOE496" s="200"/>
      <c r="VOK496" s="200"/>
      <c r="VON496" s="200"/>
      <c r="VOP496" s="200"/>
      <c r="VPW496" s="200"/>
      <c r="VPZ496" s="200"/>
      <c r="VQC496" s="200"/>
      <c r="VQF496" s="200"/>
      <c r="VQI496" s="200"/>
      <c r="VQJ496" s="200"/>
      <c r="VQK496" s="200"/>
      <c r="VQN496" s="200"/>
      <c r="VQQ496" s="200"/>
      <c r="VQT496" s="200"/>
      <c r="VQW496" s="200"/>
      <c r="VQY496" s="200"/>
      <c r="VRM496" s="200"/>
      <c r="VRN496" s="200"/>
      <c r="VRO496" s="200"/>
      <c r="VRP496" s="200"/>
      <c r="VRQ496" s="200"/>
      <c r="VRR496" s="200"/>
      <c r="VRS496" s="200"/>
      <c r="VRT496" s="200"/>
      <c r="VRU496" s="200"/>
      <c r="VRV496" s="200"/>
      <c r="VRW496" s="200"/>
      <c r="VRX496" s="200"/>
      <c r="VRY496" s="200"/>
      <c r="VRZ496" s="200"/>
      <c r="VSA496" s="200"/>
      <c r="VSB496" s="200"/>
      <c r="VSC496" s="200"/>
      <c r="VSD496" s="200"/>
      <c r="VSE496" s="200"/>
      <c r="VSK496" s="200"/>
      <c r="VSL496" s="200"/>
      <c r="VSM496" s="200"/>
      <c r="VSN496" s="200"/>
      <c r="VSO496" s="200"/>
      <c r="VSP496" s="200"/>
      <c r="VSQ496" s="200"/>
      <c r="VSS496" s="200"/>
      <c r="VST496" s="200"/>
      <c r="VSU496" s="200"/>
      <c r="VSV496" s="200"/>
      <c r="VSW496" s="200"/>
      <c r="VSX496" s="200"/>
      <c r="VSY496" s="200"/>
      <c r="VSZ496" s="200"/>
      <c r="VTC496" s="200"/>
      <c r="VTF496" s="200"/>
      <c r="VTI496" s="200"/>
      <c r="VTL496" s="200"/>
      <c r="VTO496" s="200"/>
      <c r="VTR496" s="200"/>
      <c r="VUA496" s="200"/>
      <c r="VUD496" s="200"/>
      <c r="VUG496" s="200"/>
      <c r="VUJ496" s="200"/>
      <c r="VUS496" s="200"/>
      <c r="VUY496" s="200"/>
      <c r="VVB496" s="200"/>
      <c r="VVE496" s="200"/>
      <c r="VVH496" s="200"/>
      <c r="VVN496" s="200"/>
      <c r="VVW496" s="200"/>
      <c r="VVY496" s="200"/>
      <c r="VVZ496" s="200"/>
      <c r="VWB496" s="200"/>
      <c r="VWE496" s="200"/>
      <c r="VWH496" s="200"/>
      <c r="VWK496" s="200"/>
      <c r="VWN496" s="200"/>
      <c r="VWQ496" s="200"/>
      <c r="VWS496" s="200"/>
      <c r="VWU496" s="200"/>
      <c r="VWX496" s="200"/>
      <c r="VXA496" s="200"/>
      <c r="VXD496" s="200"/>
      <c r="VXG496" s="200"/>
      <c r="VXJ496" s="200"/>
      <c r="VXM496" s="200"/>
      <c r="VXP496" s="200"/>
      <c r="VXR496" s="200"/>
      <c r="VXU496" s="200"/>
      <c r="VXX496" s="200"/>
      <c r="VYA496" s="200"/>
      <c r="VYG496" s="200"/>
      <c r="VYJ496" s="200"/>
      <c r="VYL496" s="200"/>
      <c r="VZS496" s="200"/>
      <c r="VZV496" s="200"/>
      <c r="VZY496" s="200"/>
      <c r="WAB496" s="200"/>
      <c r="WAE496" s="200"/>
      <c r="WAF496" s="200"/>
      <c r="WAG496" s="200"/>
      <c r="WAJ496" s="200"/>
      <c r="WAM496" s="200"/>
      <c r="WAP496" s="200"/>
      <c r="WAS496" s="200"/>
      <c r="WAU496" s="200"/>
      <c r="WBI496" s="200"/>
      <c r="WBJ496" s="200"/>
      <c r="WBK496" s="200"/>
      <c r="WBL496" s="200"/>
      <c r="WBM496" s="200"/>
      <c r="WBN496" s="200"/>
      <c r="WBO496" s="200"/>
      <c r="WBP496" s="200"/>
      <c r="WBQ496" s="200"/>
      <c r="WBR496" s="200"/>
      <c r="WBS496" s="200"/>
      <c r="WBT496" s="200"/>
      <c r="WBU496" s="200"/>
      <c r="WBV496" s="200"/>
      <c r="WBW496" s="200"/>
      <c r="WBX496" s="200"/>
      <c r="WBY496" s="200"/>
      <c r="WBZ496" s="200"/>
      <c r="WCA496" s="200"/>
      <c r="WCG496" s="200"/>
      <c r="WCH496" s="200"/>
      <c r="WCI496" s="200"/>
      <c r="WCJ496" s="200"/>
      <c r="WCK496" s="200"/>
      <c r="WCL496" s="200"/>
      <c r="WCM496" s="200"/>
      <c r="WCO496" s="200"/>
      <c r="WCP496" s="200"/>
      <c r="WCQ496" s="200"/>
      <c r="WCR496" s="200"/>
      <c r="WCS496" s="200"/>
      <c r="WCT496" s="200"/>
      <c r="WCU496" s="200"/>
      <c r="WCV496" s="200"/>
      <c r="WCY496" s="200"/>
      <c r="WDB496" s="200"/>
      <c r="WDE496" s="200"/>
      <c r="WDH496" s="200"/>
      <c r="WDK496" s="200"/>
      <c r="WDN496" s="200"/>
      <c r="WDW496" s="200"/>
      <c r="WDZ496" s="200"/>
      <c r="WEC496" s="200"/>
      <c r="WEF496" s="200"/>
      <c r="WEO496" s="200"/>
      <c r="WEU496" s="200"/>
      <c r="WEX496" s="200"/>
      <c r="WFA496" s="200"/>
      <c r="WFD496" s="200"/>
      <c r="WFJ496" s="200"/>
      <c r="WFS496" s="200"/>
      <c r="WFU496" s="200"/>
      <c r="WFV496" s="200"/>
      <c r="WFX496" s="200"/>
      <c r="WGA496" s="200"/>
      <c r="WGD496" s="200"/>
      <c r="WGG496" s="200"/>
      <c r="WGJ496" s="200"/>
      <c r="WGM496" s="200"/>
      <c r="WGO496" s="200"/>
      <c r="WGQ496" s="200"/>
      <c r="WGT496" s="200"/>
      <c r="WGW496" s="200"/>
      <c r="WGZ496" s="200"/>
      <c r="WHC496" s="200"/>
      <c r="WHF496" s="200"/>
      <c r="WHI496" s="200"/>
      <c r="WHL496" s="200"/>
      <c r="WHN496" s="200"/>
      <c r="WHQ496" s="200"/>
      <c r="WHT496" s="200"/>
      <c r="WHW496" s="200"/>
      <c r="WIC496" s="200"/>
      <c r="WIF496" s="200"/>
      <c r="WIH496" s="200"/>
      <c r="WJO496" s="200"/>
      <c r="WJR496" s="200"/>
      <c r="WJU496" s="200"/>
      <c r="WJX496" s="200"/>
      <c r="WKA496" s="200"/>
      <c r="WKB496" s="200"/>
      <c r="WKC496" s="200"/>
      <c r="WKF496" s="200"/>
      <c r="WKI496" s="200"/>
      <c r="WKL496" s="200"/>
      <c r="WKO496" s="200"/>
      <c r="WKQ496" s="200"/>
      <c r="WLE496" s="200"/>
      <c r="WLF496" s="200"/>
      <c r="WLG496" s="200"/>
      <c r="WLH496" s="200"/>
      <c r="WLI496" s="200"/>
      <c r="WLJ496" s="200"/>
      <c r="WLK496" s="200"/>
      <c r="WLL496" s="200"/>
      <c r="WLM496" s="200"/>
      <c r="WLN496" s="200"/>
      <c r="WLO496" s="200"/>
      <c r="WLP496" s="200"/>
      <c r="WLQ496" s="200"/>
      <c r="WLR496" s="200"/>
      <c r="WLS496" s="200"/>
      <c r="WLT496" s="200"/>
      <c r="WLU496" s="200"/>
      <c r="WLV496" s="200"/>
      <c r="WLW496" s="200"/>
      <c r="WMC496" s="200"/>
      <c r="WMD496" s="200"/>
      <c r="WME496" s="200"/>
      <c r="WMF496" s="200"/>
      <c r="WMG496" s="200"/>
      <c r="WMH496" s="200"/>
      <c r="WMI496" s="200"/>
      <c r="WMK496" s="200"/>
      <c r="WML496" s="200"/>
      <c r="WMM496" s="200"/>
      <c r="WMN496" s="200"/>
      <c r="WMO496" s="200"/>
      <c r="WMP496" s="200"/>
      <c r="WMQ496" s="200"/>
      <c r="WMR496" s="200"/>
      <c r="WMU496" s="200"/>
      <c r="WMX496" s="200"/>
      <c r="WNA496" s="200"/>
      <c r="WND496" s="200"/>
      <c r="WNG496" s="200"/>
      <c r="WNJ496" s="200"/>
      <c r="WNS496" s="200"/>
      <c r="WNV496" s="200"/>
      <c r="WNY496" s="200"/>
      <c r="WOB496" s="200"/>
      <c r="WOK496" s="200"/>
      <c r="WOQ496" s="200"/>
      <c r="WOT496" s="200"/>
      <c r="WOW496" s="200"/>
      <c r="WOZ496" s="200"/>
      <c r="WPF496" s="200"/>
      <c r="WPO496" s="200"/>
      <c r="WPQ496" s="200"/>
      <c r="WPR496" s="200"/>
      <c r="WPT496" s="200"/>
      <c r="WPW496" s="200"/>
      <c r="WPZ496" s="200"/>
      <c r="WQC496" s="200"/>
      <c r="WQF496" s="200"/>
      <c r="WQI496" s="200"/>
      <c r="WQK496" s="200"/>
      <c r="WQM496" s="200"/>
      <c r="WQP496" s="200"/>
      <c r="WQS496" s="200"/>
      <c r="WQV496" s="200"/>
      <c r="WQY496" s="200"/>
      <c r="WRB496" s="200"/>
      <c r="WRE496" s="200"/>
      <c r="WRH496" s="200"/>
      <c r="WRJ496" s="200"/>
      <c r="WRM496" s="200"/>
      <c r="WRP496" s="200"/>
      <c r="WRS496" s="200"/>
      <c r="WRY496" s="200"/>
      <c r="WSB496" s="200"/>
      <c r="WSD496" s="200"/>
      <c r="WTK496" s="200"/>
      <c r="WTN496" s="200"/>
      <c r="WTQ496" s="200"/>
      <c r="WTT496" s="200"/>
      <c r="WTW496" s="200"/>
      <c r="WTX496" s="200"/>
      <c r="WTY496" s="200"/>
      <c r="WUB496" s="200"/>
      <c r="WUE496" s="200"/>
      <c r="WUH496" s="200"/>
      <c r="WUK496" s="200"/>
      <c r="WUM496" s="200"/>
    </row>
    <row r="497" spans="1:16107" ht="18" hidden="1" x14ac:dyDescent="0.3">
      <c r="A497" s="12" t="s">
        <v>162</v>
      </c>
      <c r="B497" s="53" t="s">
        <v>346</v>
      </c>
      <c r="C497" s="7"/>
      <c r="D497" s="91"/>
      <c r="E497" s="92"/>
    </row>
    <row r="498" spans="1:16107" ht="18" hidden="1" x14ac:dyDescent="0.3">
      <c r="A498" s="9" t="s">
        <v>163</v>
      </c>
      <c r="B498" s="53" t="s">
        <v>350</v>
      </c>
      <c r="C498" s="7"/>
      <c r="D498" s="191"/>
      <c r="E498" s="92"/>
    </row>
    <row r="499" spans="1:16107" ht="18" hidden="1" x14ac:dyDescent="0.3">
      <c r="A499" s="9" t="s">
        <v>164</v>
      </c>
      <c r="B499" s="53" t="s">
        <v>346</v>
      </c>
      <c r="C499" s="7"/>
      <c r="D499" s="192"/>
      <c r="E499" s="92"/>
    </row>
    <row r="500" spans="1:16107" ht="18" hidden="1" x14ac:dyDescent="0.3">
      <c r="A500" s="9" t="s">
        <v>165</v>
      </c>
      <c r="B500" s="53" t="s">
        <v>346</v>
      </c>
      <c r="C500" s="7"/>
      <c r="D500" s="91"/>
      <c r="E500" s="92"/>
    </row>
    <row r="501" spans="1:16107" ht="18" hidden="1" x14ac:dyDescent="0.3">
      <c r="A501" s="19" t="s">
        <v>166</v>
      </c>
      <c r="B501" s="53" t="s">
        <v>346</v>
      </c>
      <c r="C501" s="7"/>
      <c r="D501" s="91"/>
      <c r="E501" s="92"/>
    </row>
    <row r="502" spans="1:16107" ht="18" hidden="1" x14ac:dyDescent="0.3">
      <c r="A502" s="9" t="s">
        <v>167</v>
      </c>
      <c r="B502" s="53" t="s">
        <v>349</v>
      </c>
      <c r="C502" s="7"/>
      <c r="D502" s="91"/>
      <c r="E502" s="92"/>
    </row>
    <row r="503" spans="1:16107" ht="18" hidden="1" x14ac:dyDescent="0.3">
      <c r="A503" s="29" t="s">
        <v>168</v>
      </c>
      <c r="B503" s="63" t="s">
        <v>346</v>
      </c>
      <c r="C503" s="31"/>
      <c r="D503" s="99"/>
      <c r="E503" s="100"/>
    </row>
    <row r="504" spans="1:16107" ht="18" hidden="1" x14ac:dyDescent="0.3">
      <c r="A504" s="11" t="s">
        <v>169</v>
      </c>
      <c r="B504" s="53" t="s">
        <v>346</v>
      </c>
      <c r="C504" s="7"/>
      <c r="D504" s="91"/>
      <c r="E504" s="92"/>
    </row>
    <row r="505" spans="1:16107" ht="18" hidden="1" x14ac:dyDescent="0.3">
      <c r="A505" s="9" t="s">
        <v>170</v>
      </c>
      <c r="B505" s="53" t="s">
        <v>346</v>
      </c>
      <c r="C505" s="7"/>
      <c r="D505" s="91"/>
      <c r="E505" s="92"/>
    </row>
    <row r="506" spans="1:16107" ht="18" hidden="1" x14ac:dyDescent="0.3">
      <c r="A506" s="9" t="s">
        <v>171</v>
      </c>
      <c r="B506" s="53" t="s">
        <v>346</v>
      </c>
      <c r="C506" s="7"/>
      <c r="D506" s="91"/>
      <c r="E506" s="92"/>
    </row>
    <row r="507" spans="1:16107" ht="18" hidden="1" x14ac:dyDescent="0.3">
      <c r="A507" s="12" t="s">
        <v>172</v>
      </c>
      <c r="B507" s="53" t="s">
        <v>346</v>
      </c>
      <c r="C507" s="7"/>
      <c r="D507" s="91"/>
      <c r="E507" s="92"/>
    </row>
    <row r="508" spans="1:16107" ht="18" hidden="1" x14ac:dyDescent="0.3">
      <c r="A508" s="9" t="s">
        <v>173</v>
      </c>
      <c r="B508" s="53" t="s">
        <v>346</v>
      </c>
      <c r="C508" s="7"/>
      <c r="D508" s="91"/>
      <c r="E508" s="92"/>
    </row>
    <row r="509" spans="1:16107" ht="18" hidden="1" x14ac:dyDescent="0.3">
      <c r="A509" s="9" t="s">
        <v>174</v>
      </c>
      <c r="B509" s="53" t="s">
        <v>346</v>
      </c>
      <c r="C509" s="7"/>
      <c r="D509" s="91"/>
      <c r="E509" s="92"/>
    </row>
    <row r="510" spans="1:16107" ht="18" hidden="1" x14ac:dyDescent="0.3">
      <c r="A510" s="12" t="s">
        <v>175</v>
      </c>
      <c r="B510" s="53" t="s">
        <v>346</v>
      </c>
      <c r="C510" s="7"/>
      <c r="D510" s="91"/>
      <c r="E510" s="92"/>
    </row>
    <row r="511" spans="1:16107" ht="18" hidden="1" x14ac:dyDescent="0.3">
      <c r="A511" s="12" t="s">
        <v>176</v>
      </c>
      <c r="B511" s="53" t="s">
        <v>346</v>
      </c>
      <c r="C511" s="7"/>
      <c r="D511" s="91"/>
      <c r="E511" s="92"/>
    </row>
    <row r="512" spans="1:16107" ht="20.399999999999999" customHeight="1" x14ac:dyDescent="0.3">
      <c r="A512" s="268" t="s">
        <v>177</v>
      </c>
      <c r="B512" s="270" t="s">
        <v>346</v>
      </c>
      <c r="C512" s="269">
        <v>4100</v>
      </c>
      <c r="D512" s="266">
        <v>7700</v>
      </c>
      <c r="E512" s="271">
        <f>+D512*C512</f>
        <v>31570000</v>
      </c>
      <c r="F512" s="200"/>
      <c r="G512" s="200"/>
      <c r="H512" s="200"/>
      <c r="I512" s="200"/>
      <c r="J512" s="200"/>
      <c r="K512" s="200"/>
      <c r="Q512" s="200"/>
      <c r="R512" s="200"/>
      <c r="S512" s="200"/>
      <c r="T512" s="200"/>
      <c r="U512" s="200"/>
      <c r="V512" s="200"/>
      <c r="W512" s="200"/>
      <c r="Y512" s="200"/>
      <c r="Z512" s="200"/>
      <c r="AA512" s="200"/>
      <c r="AB512" s="200"/>
      <c r="AC512" s="200"/>
      <c r="AD512" s="200"/>
      <c r="AE512" s="200"/>
      <c r="AF512" s="200"/>
      <c r="AI512" s="200"/>
      <c r="AL512" s="200"/>
      <c r="AO512" s="200"/>
      <c r="AR512" s="200"/>
      <c r="AU512" s="200"/>
      <c r="AX512" s="200"/>
      <c r="BG512" s="200"/>
      <c r="BJ512" s="200"/>
      <c r="BM512" s="200"/>
      <c r="BP512" s="200"/>
      <c r="BY512" s="200"/>
      <c r="CE512" s="200"/>
      <c r="CH512" s="200"/>
      <c r="CK512" s="200"/>
      <c r="CN512" s="200"/>
      <c r="CT512" s="200"/>
      <c r="DC512" s="200"/>
      <c r="DE512" s="200"/>
      <c r="DF512" s="200"/>
      <c r="DH512" s="200"/>
      <c r="DK512" s="200"/>
      <c r="DN512" s="200"/>
      <c r="DQ512" s="200"/>
      <c r="DT512" s="200"/>
      <c r="DW512" s="200"/>
      <c r="DY512" s="200"/>
      <c r="EA512" s="200"/>
      <c r="ED512" s="200"/>
      <c r="EG512" s="200"/>
      <c r="EJ512" s="200"/>
      <c r="EM512" s="200"/>
      <c r="EP512" s="200"/>
      <c r="ES512" s="200"/>
      <c r="EV512" s="200"/>
      <c r="EX512" s="200"/>
      <c r="FA512" s="200"/>
      <c r="FD512" s="200"/>
      <c r="FG512" s="200"/>
      <c r="FM512" s="200"/>
      <c r="FP512" s="200"/>
      <c r="FR512" s="200"/>
      <c r="GY512" s="200"/>
      <c r="HB512" s="200"/>
      <c r="HE512" s="200"/>
      <c r="HH512" s="200"/>
      <c r="HK512" s="200"/>
      <c r="HL512" s="200"/>
      <c r="HM512" s="200"/>
      <c r="HP512" s="200"/>
      <c r="HS512" s="200"/>
      <c r="HV512" s="200"/>
      <c r="HY512" s="200"/>
      <c r="IA512" s="200"/>
      <c r="IO512" s="200"/>
      <c r="IP512" s="200"/>
      <c r="IQ512" s="200"/>
      <c r="IR512" s="200"/>
      <c r="IS512" s="200"/>
      <c r="IT512" s="200"/>
      <c r="IU512" s="200"/>
      <c r="IV512" s="200"/>
      <c r="IW512" s="200"/>
      <c r="IX512" s="200"/>
      <c r="IY512" s="200"/>
      <c r="IZ512" s="200"/>
      <c r="JA512" s="200"/>
      <c r="JB512" s="200"/>
      <c r="JC512" s="200"/>
      <c r="JD512" s="200"/>
      <c r="JE512" s="200"/>
      <c r="JF512" s="200"/>
      <c r="JG512" s="200"/>
      <c r="JM512" s="200"/>
      <c r="JN512" s="200"/>
      <c r="JO512" s="200"/>
      <c r="JP512" s="200"/>
      <c r="JQ512" s="200"/>
      <c r="JR512" s="200"/>
      <c r="JS512" s="200"/>
      <c r="JU512" s="200"/>
      <c r="JV512" s="200"/>
      <c r="JW512" s="200"/>
      <c r="JX512" s="200"/>
      <c r="JY512" s="200"/>
      <c r="JZ512" s="200"/>
      <c r="KA512" s="200"/>
      <c r="KB512" s="200"/>
      <c r="KE512" s="200"/>
      <c r="KH512" s="200"/>
      <c r="KK512" s="200"/>
      <c r="KN512" s="200"/>
      <c r="KQ512" s="200"/>
      <c r="KT512" s="200"/>
      <c r="LC512" s="200"/>
      <c r="LF512" s="200"/>
      <c r="LI512" s="200"/>
      <c r="LL512" s="200"/>
      <c r="LU512" s="200"/>
      <c r="MA512" s="200"/>
      <c r="MD512" s="200"/>
      <c r="MG512" s="200"/>
      <c r="MJ512" s="200"/>
      <c r="MP512" s="200"/>
      <c r="MY512" s="200"/>
      <c r="NA512" s="200"/>
      <c r="NB512" s="200"/>
      <c r="ND512" s="200"/>
      <c r="NG512" s="200"/>
      <c r="NJ512" s="200"/>
      <c r="NM512" s="200"/>
      <c r="NP512" s="200"/>
      <c r="NS512" s="200"/>
      <c r="NU512" s="200"/>
      <c r="NW512" s="200"/>
      <c r="NZ512" s="200"/>
      <c r="OC512" s="200"/>
      <c r="OF512" s="200"/>
      <c r="OI512" s="200"/>
      <c r="OL512" s="200"/>
      <c r="OO512" s="200"/>
      <c r="OR512" s="200"/>
      <c r="OT512" s="200"/>
      <c r="OW512" s="200"/>
      <c r="OZ512" s="200"/>
      <c r="PC512" s="200"/>
      <c r="PI512" s="200"/>
      <c r="PL512" s="200"/>
      <c r="PN512" s="200"/>
      <c r="QU512" s="200"/>
      <c r="QX512" s="200"/>
      <c r="RA512" s="200"/>
      <c r="RD512" s="200"/>
      <c r="RG512" s="200"/>
      <c r="RH512" s="200"/>
      <c r="RI512" s="200"/>
      <c r="RL512" s="200"/>
      <c r="RO512" s="200"/>
      <c r="RR512" s="200"/>
      <c r="RU512" s="200"/>
      <c r="RW512" s="200"/>
      <c r="SK512" s="200"/>
      <c r="SL512" s="200"/>
      <c r="SM512" s="200"/>
      <c r="SN512" s="200"/>
      <c r="SO512" s="200"/>
      <c r="SP512" s="200"/>
      <c r="SQ512" s="200"/>
      <c r="SR512" s="200"/>
      <c r="SS512" s="200"/>
      <c r="ST512" s="200"/>
      <c r="SU512" s="200"/>
      <c r="SV512" s="200"/>
      <c r="SW512" s="200"/>
      <c r="SX512" s="200"/>
      <c r="SY512" s="200"/>
      <c r="SZ512" s="200"/>
      <c r="TA512" s="200"/>
      <c r="TB512" s="200"/>
      <c r="TC512" s="200"/>
      <c r="TI512" s="200"/>
      <c r="TJ512" s="200"/>
      <c r="TK512" s="200"/>
      <c r="TL512" s="200"/>
      <c r="TM512" s="200"/>
      <c r="TN512" s="200"/>
      <c r="TO512" s="200"/>
      <c r="TQ512" s="200"/>
      <c r="TR512" s="200"/>
      <c r="TS512" s="200"/>
      <c r="TT512" s="200"/>
      <c r="TU512" s="200"/>
      <c r="TV512" s="200"/>
      <c r="TW512" s="200"/>
      <c r="TX512" s="200"/>
      <c r="UA512" s="200"/>
      <c r="UD512" s="200"/>
      <c r="UG512" s="200"/>
      <c r="UJ512" s="200"/>
      <c r="UM512" s="200"/>
      <c r="UP512" s="200"/>
      <c r="UY512" s="200"/>
      <c r="VB512" s="200"/>
      <c r="VE512" s="200"/>
      <c r="VH512" s="200"/>
      <c r="VQ512" s="200"/>
      <c r="VW512" s="200"/>
      <c r="VZ512" s="200"/>
      <c r="WC512" s="200"/>
      <c r="WF512" s="200"/>
      <c r="WL512" s="200"/>
      <c r="WU512" s="200"/>
      <c r="WW512" s="200"/>
      <c r="WX512" s="200"/>
      <c r="WZ512" s="200"/>
      <c r="XC512" s="200"/>
      <c r="XF512" s="200"/>
      <c r="XI512" s="200"/>
      <c r="XL512" s="200"/>
      <c r="XO512" s="200"/>
      <c r="XQ512" s="200"/>
      <c r="XS512" s="200"/>
      <c r="XV512" s="200"/>
      <c r="XY512" s="200"/>
      <c r="YB512" s="200"/>
      <c r="YE512" s="200"/>
      <c r="YH512" s="200"/>
      <c r="YK512" s="200"/>
      <c r="YN512" s="200"/>
      <c r="YP512" s="200"/>
      <c r="YS512" s="200"/>
      <c r="YV512" s="200"/>
      <c r="YY512" s="200"/>
      <c r="ZE512" s="200"/>
      <c r="ZH512" s="200"/>
      <c r="ZJ512" s="200"/>
      <c r="AAQ512" s="200"/>
      <c r="AAT512" s="200"/>
      <c r="AAW512" s="200"/>
      <c r="AAZ512" s="200"/>
      <c r="ABC512" s="200"/>
      <c r="ABD512" s="200"/>
      <c r="ABE512" s="200"/>
      <c r="ABH512" s="200"/>
      <c r="ABK512" s="200"/>
      <c r="ABN512" s="200"/>
      <c r="ABQ512" s="200"/>
      <c r="ABS512" s="200"/>
      <c r="ACG512" s="200"/>
      <c r="ACH512" s="200"/>
      <c r="ACI512" s="200"/>
      <c r="ACJ512" s="200"/>
      <c r="ACK512" s="200"/>
      <c r="ACL512" s="200"/>
      <c r="ACM512" s="200"/>
      <c r="ACN512" s="200"/>
      <c r="ACO512" s="200"/>
      <c r="ACP512" s="200"/>
      <c r="ACQ512" s="200"/>
      <c r="ACR512" s="200"/>
      <c r="ACS512" s="200"/>
      <c r="ACT512" s="200"/>
      <c r="ACU512" s="200"/>
      <c r="ACV512" s="200"/>
      <c r="ACW512" s="200"/>
      <c r="ACX512" s="200"/>
      <c r="ACY512" s="200"/>
      <c r="ADE512" s="200"/>
      <c r="ADF512" s="200"/>
      <c r="ADG512" s="200"/>
      <c r="ADH512" s="200"/>
      <c r="ADI512" s="200"/>
      <c r="ADJ512" s="200"/>
      <c r="ADK512" s="200"/>
      <c r="ADM512" s="200"/>
      <c r="ADN512" s="200"/>
      <c r="ADO512" s="200"/>
      <c r="ADP512" s="200"/>
      <c r="ADQ512" s="200"/>
      <c r="ADR512" s="200"/>
      <c r="ADS512" s="200"/>
      <c r="ADT512" s="200"/>
      <c r="ADW512" s="200"/>
      <c r="ADZ512" s="200"/>
      <c r="AEC512" s="200"/>
      <c r="AEF512" s="200"/>
      <c r="AEI512" s="200"/>
      <c r="AEL512" s="200"/>
      <c r="AEU512" s="200"/>
      <c r="AEX512" s="200"/>
      <c r="AFA512" s="200"/>
      <c r="AFD512" s="200"/>
      <c r="AFM512" s="200"/>
      <c r="AFS512" s="200"/>
      <c r="AFV512" s="200"/>
      <c r="AFY512" s="200"/>
      <c r="AGB512" s="200"/>
      <c r="AGH512" s="200"/>
      <c r="AGQ512" s="200"/>
      <c r="AGS512" s="200"/>
      <c r="AGT512" s="200"/>
      <c r="AGV512" s="200"/>
      <c r="AGY512" s="200"/>
      <c r="AHB512" s="200"/>
      <c r="AHE512" s="200"/>
      <c r="AHH512" s="200"/>
      <c r="AHK512" s="200"/>
      <c r="AHM512" s="200"/>
      <c r="AHO512" s="200"/>
      <c r="AHR512" s="200"/>
      <c r="AHU512" s="200"/>
      <c r="AHX512" s="200"/>
      <c r="AIA512" s="200"/>
      <c r="AID512" s="200"/>
      <c r="AIG512" s="200"/>
      <c r="AIJ512" s="200"/>
      <c r="AIL512" s="200"/>
      <c r="AIO512" s="200"/>
      <c r="AIR512" s="200"/>
      <c r="AIU512" s="200"/>
      <c r="AJA512" s="200"/>
      <c r="AJD512" s="200"/>
      <c r="AJF512" s="200"/>
      <c r="AKM512" s="200"/>
      <c r="AKP512" s="200"/>
      <c r="AKS512" s="200"/>
      <c r="AKV512" s="200"/>
      <c r="AKY512" s="200"/>
      <c r="AKZ512" s="200"/>
      <c r="ALA512" s="200"/>
      <c r="ALD512" s="200"/>
      <c r="ALG512" s="200"/>
      <c r="ALJ512" s="200"/>
      <c r="ALM512" s="200"/>
      <c r="ALO512" s="200"/>
      <c r="AMC512" s="200"/>
      <c r="AMD512" s="200"/>
      <c r="AME512" s="200"/>
      <c r="AMF512" s="200"/>
      <c r="AMG512" s="200"/>
      <c r="AMH512" s="200"/>
      <c r="AMI512" s="200"/>
      <c r="AMJ512" s="200"/>
      <c r="AMK512" s="200"/>
      <c r="AML512" s="200"/>
      <c r="AMM512" s="200"/>
      <c r="AMN512" s="200"/>
      <c r="AMO512" s="200"/>
      <c r="AMP512" s="200"/>
      <c r="AMQ512" s="200"/>
      <c r="AMR512" s="200"/>
      <c r="AMS512" s="200"/>
      <c r="AMT512" s="200"/>
      <c r="AMU512" s="200"/>
      <c r="ANA512" s="200"/>
      <c r="ANB512" s="200"/>
      <c r="ANC512" s="200"/>
      <c r="AND512" s="200"/>
      <c r="ANE512" s="200"/>
      <c r="ANF512" s="200"/>
      <c r="ANG512" s="200"/>
      <c r="ANI512" s="200"/>
      <c r="ANJ512" s="200"/>
      <c r="ANK512" s="200"/>
      <c r="ANL512" s="200"/>
      <c r="ANM512" s="200"/>
      <c r="ANN512" s="200"/>
      <c r="ANO512" s="200"/>
      <c r="ANP512" s="200"/>
      <c r="ANS512" s="200"/>
      <c r="ANV512" s="200"/>
      <c r="ANY512" s="200"/>
      <c r="AOB512" s="200"/>
      <c r="AOE512" s="200"/>
      <c r="AOH512" s="200"/>
      <c r="AOQ512" s="200"/>
      <c r="AOT512" s="200"/>
      <c r="AOW512" s="200"/>
      <c r="AOZ512" s="200"/>
      <c r="API512" s="200"/>
      <c r="APO512" s="200"/>
      <c r="APR512" s="200"/>
      <c r="APU512" s="200"/>
      <c r="APX512" s="200"/>
      <c r="AQD512" s="200"/>
      <c r="AQM512" s="200"/>
      <c r="AQO512" s="200"/>
      <c r="AQP512" s="200"/>
      <c r="AQR512" s="200"/>
      <c r="AQU512" s="200"/>
      <c r="AQX512" s="200"/>
      <c r="ARA512" s="200"/>
      <c r="ARD512" s="200"/>
      <c r="ARG512" s="200"/>
      <c r="ARI512" s="200"/>
      <c r="ARK512" s="200"/>
      <c r="ARN512" s="200"/>
      <c r="ARQ512" s="200"/>
      <c r="ART512" s="200"/>
      <c r="ARW512" s="200"/>
      <c r="ARZ512" s="200"/>
      <c r="ASC512" s="200"/>
      <c r="ASF512" s="200"/>
      <c r="ASH512" s="200"/>
      <c r="ASK512" s="200"/>
      <c r="ASN512" s="200"/>
      <c r="ASQ512" s="200"/>
      <c r="ASW512" s="200"/>
      <c r="ASZ512" s="200"/>
      <c r="ATB512" s="200"/>
      <c r="AUI512" s="200"/>
      <c r="AUL512" s="200"/>
      <c r="AUO512" s="200"/>
      <c r="AUR512" s="200"/>
      <c r="AUU512" s="200"/>
      <c r="AUV512" s="200"/>
      <c r="AUW512" s="200"/>
      <c r="AUZ512" s="200"/>
      <c r="AVC512" s="200"/>
      <c r="AVF512" s="200"/>
      <c r="AVI512" s="200"/>
      <c r="AVK512" s="200"/>
      <c r="AVY512" s="200"/>
      <c r="AVZ512" s="200"/>
      <c r="AWA512" s="200"/>
      <c r="AWB512" s="200"/>
      <c r="AWC512" s="200"/>
      <c r="AWD512" s="200"/>
      <c r="AWE512" s="200"/>
      <c r="AWF512" s="200"/>
      <c r="AWG512" s="200"/>
      <c r="AWH512" s="200"/>
      <c r="AWI512" s="200"/>
      <c r="AWJ512" s="200"/>
      <c r="AWK512" s="200"/>
      <c r="AWL512" s="200"/>
      <c r="AWM512" s="200"/>
      <c r="AWN512" s="200"/>
      <c r="AWO512" s="200"/>
      <c r="AWP512" s="200"/>
      <c r="AWQ512" s="200"/>
      <c r="AWW512" s="200"/>
      <c r="AWX512" s="200"/>
      <c r="AWY512" s="200"/>
      <c r="AWZ512" s="200"/>
      <c r="AXA512" s="200"/>
      <c r="AXB512" s="200"/>
      <c r="AXC512" s="200"/>
      <c r="AXE512" s="200"/>
      <c r="AXF512" s="200"/>
      <c r="AXG512" s="200"/>
      <c r="AXH512" s="200"/>
      <c r="AXI512" s="200"/>
      <c r="AXJ512" s="200"/>
      <c r="AXK512" s="200"/>
      <c r="AXL512" s="200"/>
      <c r="AXO512" s="200"/>
      <c r="AXR512" s="200"/>
      <c r="AXU512" s="200"/>
      <c r="AXX512" s="200"/>
      <c r="AYA512" s="200"/>
      <c r="AYD512" s="200"/>
      <c r="AYM512" s="200"/>
      <c r="AYP512" s="200"/>
      <c r="AYS512" s="200"/>
      <c r="AYV512" s="200"/>
      <c r="AZE512" s="200"/>
      <c r="AZK512" s="200"/>
      <c r="AZN512" s="200"/>
      <c r="AZQ512" s="200"/>
      <c r="AZT512" s="200"/>
      <c r="AZZ512" s="200"/>
      <c r="BAI512" s="200"/>
      <c r="BAK512" s="200"/>
      <c r="BAL512" s="200"/>
      <c r="BAN512" s="200"/>
      <c r="BAQ512" s="200"/>
      <c r="BAT512" s="200"/>
      <c r="BAW512" s="200"/>
      <c r="BAZ512" s="200"/>
      <c r="BBC512" s="200"/>
      <c r="BBE512" s="200"/>
      <c r="BBG512" s="200"/>
      <c r="BBJ512" s="200"/>
      <c r="BBM512" s="200"/>
      <c r="BBP512" s="200"/>
      <c r="BBS512" s="200"/>
      <c r="BBV512" s="200"/>
      <c r="BBY512" s="200"/>
      <c r="BCB512" s="200"/>
      <c r="BCD512" s="200"/>
      <c r="BCG512" s="200"/>
      <c r="BCJ512" s="200"/>
      <c r="BCM512" s="200"/>
      <c r="BCS512" s="200"/>
      <c r="BCV512" s="200"/>
      <c r="BCX512" s="200"/>
      <c r="BEE512" s="200"/>
      <c r="BEH512" s="200"/>
      <c r="BEK512" s="200"/>
      <c r="BEN512" s="200"/>
      <c r="BEQ512" s="200"/>
      <c r="BER512" s="200"/>
      <c r="BES512" s="200"/>
      <c r="BEV512" s="200"/>
      <c r="BEY512" s="200"/>
      <c r="BFB512" s="200"/>
      <c r="BFE512" s="200"/>
      <c r="BFG512" s="200"/>
      <c r="BFU512" s="200"/>
      <c r="BFV512" s="200"/>
      <c r="BFW512" s="200"/>
      <c r="BFX512" s="200"/>
      <c r="BFY512" s="200"/>
      <c r="BFZ512" s="200"/>
      <c r="BGA512" s="200"/>
      <c r="BGB512" s="200"/>
      <c r="BGC512" s="200"/>
      <c r="BGD512" s="200"/>
      <c r="BGE512" s="200"/>
      <c r="BGF512" s="200"/>
      <c r="BGG512" s="200"/>
      <c r="BGH512" s="200"/>
      <c r="BGI512" s="200"/>
      <c r="BGJ512" s="200"/>
      <c r="BGK512" s="200"/>
      <c r="BGL512" s="200"/>
      <c r="BGM512" s="200"/>
      <c r="BGS512" s="200"/>
      <c r="BGT512" s="200"/>
      <c r="BGU512" s="200"/>
      <c r="BGV512" s="200"/>
      <c r="BGW512" s="200"/>
      <c r="BGX512" s="200"/>
      <c r="BGY512" s="200"/>
      <c r="BHA512" s="200"/>
      <c r="BHB512" s="200"/>
      <c r="BHC512" s="200"/>
      <c r="BHD512" s="200"/>
      <c r="BHE512" s="200"/>
      <c r="BHF512" s="200"/>
      <c r="BHG512" s="200"/>
      <c r="BHH512" s="200"/>
      <c r="BHK512" s="200"/>
      <c r="BHN512" s="200"/>
      <c r="BHQ512" s="200"/>
      <c r="BHT512" s="200"/>
      <c r="BHW512" s="200"/>
      <c r="BHZ512" s="200"/>
      <c r="BII512" s="200"/>
      <c r="BIL512" s="200"/>
      <c r="BIO512" s="200"/>
      <c r="BIR512" s="200"/>
      <c r="BJA512" s="200"/>
      <c r="BJG512" s="200"/>
      <c r="BJJ512" s="200"/>
      <c r="BJM512" s="200"/>
      <c r="BJP512" s="200"/>
      <c r="BJV512" s="200"/>
      <c r="BKE512" s="200"/>
      <c r="BKG512" s="200"/>
      <c r="BKH512" s="200"/>
      <c r="BKJ512" s="200"/>
      <c r="BKM512" s="200"/>
      <c r="BKP512" s="200"/>
      <c r="BKS512" s="200"/>
      <c r="BKV512" s="200"/>
      <c r="BKY512" s="200"/>
      <c r="BLA512" s="200"/>
      <c r="BLC512" s="200"/>
      <c r="BLF512" s="200"/>
      <c r="BLI512" s="200"/>
      <c r="BLL512" s="200"/>
      <c r="BLO512" s="200"/>
      <c r="BLR512" s="200"/>
      <c r="BLU512" s="200"/>
      <c r="BLX512" s="200"/>
      <c r="BLZ512" s="200"/>
      <c r="BMC512" s="200"/>
      <c r="BMF512" s="200"/>
      <c r="BMI512" s="200"/>
      <c r="BMO512" s="200"/>
      <c r="BMR512" s="200"/>
      <c r="BMT512" s="200"/>
      <c r="BOA512" s="200"/>
      <c r="BOD512" s="200"/>
      <c r="BOG512" s="200"/>
      <c r="BOJ512" s="200"/>
      <c r="BOM512" s="200"/>
      <c r="BON512" s="200"/>
      <c r="BOO512" s="200"/>
      <c r="BOR512" s="200"/>
      <c r="BOU512" s="200"/>
      <c r="BOX512" s="200"/>
      <c r="BPA512" s="200"/>
      <c r="BPC512" s="200"/>
      <c r="BPQ512" s="200"/>
      <c r="BPR512" s="200"/>
      <c r="BPS512" s="200"/>
      <c r="BPT512" s="200"/>
      <c r="BPU512" s="200"/>
      <c r="BPV512" s="200"/>
      <c r="BPW512" s="200"/>
      <c r="BPX512" s="200"/>
      <c r="BPY512" s="200"/>
      <c r="BPZ512" s="200"/>
      <c r="BQA512" s="200"/>
      <c r="BQB512" s="200"/>
      <c r="BQC512" s="200"/>
      <c r="BQD512" s="200"/>
      <c r="BQE512" s="200"/>
      <c r="BQF512" s="200"/>
      <c r="BQG512" s="200"/>
      <c r="BQH512" s="200"/>
      <c r="BQI512" s="200"/>
      <c r="BQO512" s="200"/>
      <c r="BQP512" s="200"/>
      <c r="BQQ512" s="200"/>
      <c r="BQR512" s="200"/>
      <c r="BQS512" s="200"/>
      <c r="BQT512" s="200"/>
      <c r="BQU512" s="200"/>
      <c r="BQW512" s="200"/>
      <c r="BQX512" s="200"/>
      <c r="BQY512" s="200"/>
      <c r="BQZ512" s="200"/>
      <c r="BRA512" s="200"/>
      <c r="BRB512" s="200"/>
      <c r="BRC512" s="200"/>
      <c r="BRD512" s="200"/>
      <c r="BRG512" s="200"/>
      <c r="BRJ512" s="200"/>
      <c r="BRM512" s="200"/>
      <c r="BRP512" s="200"/>
      <c r="BRS512" s="200"/>
      <c r="BRV512" s="200"/>
      <c r="BSE512" s="200"/>
      <c r="BSH512" s="200"/>
      <c r="BSK512" s="200"/>
      <c r="BSN512" s="200"/>
      <c r="BSW512" s="200"/>
      <c r="BTC512" s="200"/>
      <c r="BTF512" s="200"/>
      <c r="BTI512" s="200"/>
      <c r="BTL512" s="200"/>
      <c r="BTR512" s="200"/>
      <c r="BUA512" s="200"/>
      <c r="BUC512" s="200"/>
      <c r="BUD512" s="200"/>
      <c r="BUF512" s="200"/>
      <c r="BUI512" s="200"/>
      <c r="BUL512" s="200"/>
      <c r="BUO512" s="200"/>
      <c r="BUR512" s="200"/>
      <c r="BUU512" s="200"/>
      <c r="BUW512" s="200"/>
      <c r="BUY512" s="200"/>
      <c r="BVB512" s="200"/>
      <c r="BVE512" s="200"/>
      <c r="BVH512" s="200"/>
      <c r="BVK512" s="200"/>
      <c r="BVN512" s="200"/>
      <c r="BVQ512" s="200"/>
      <c r="BVT512" s="200"/>
      <c r="BVV512" s="200"/>
      <c r="BVY512" s="200"/>
      <c r="BWB512" s="200"/>
      <c r="BWE512" s="200"/>
      <c r="BWK512" s="200"/>
      <c r="BWN512" s="200"/>
      <c r="BWP512" s="200"/>
      <c r="BXW512" s="200"/>
      <c r="BXZ512" s="200"/>
      <c r="BYC512" s="200"/>
      <c r="BYF512" s="200"/>
      <c r="BYI512" s="200"/>
      <c r="BYJ512" s="200"/>
      <c r="BYK512" s="200"/>
      <c r="BYN512" s="200"/>
      <c r="BYQ512" s="200"/>
      <c r="BYT512" s="200"/>
      <c r="BYW512" s="200"/>
      <c r="BYY512" s="200"/>
      <c r="BZM512" s="200"/>
      <c r="BZN512" s="200"/>
      <c r="BZO512" s="200"/>
      <c r="BZP512" s="200"/>
      <c r="BZQ512" s="200"/>
      <c r="BZR512" s="200"/>
      <c r="BZS512" s="200"/>
      <c r="BZT512" s="200"/>
      <c r="BZU512" s="200"/>
      <c r="BZV512" s="200"/>
      <c r="BZW512" s="200"/>
      <c r="BZX512" s="200"/>
      <c r="BZY512" s="200"/>
      <c r="BZZ512" s="200"/>
      <c r="CAA512" s="200"/>
      <c r="CAB512" s="200"/>
      <c r="CAC512" s="200"/>
      <c r="CAD512" s="200"/>
      <c r="CAE512" s="200"/>
      <c r="CAK512" s="200"/>
      <c r="CAL512" s="200"/>
      <c r="CAM512" s="200"/>
      <c r="CAN512" s="200"/>
      <c r="CAO512" s="200"/>
      <c r="CAP512" s="200"/>
      <c r="CAQ512" s="200"/>
      <c r="CAS512" s="200"/>
      <c r="CAT512" s="200"/>
      <c r="CAU512" s="200"/>
      <c r="CAV512" s="200"/>
      <c r="CAW512" s="200"/>
      <c r="CAX512" s="200"/>
      <c r="CAY512" s="200"/>
      <c r="CAZ512" s="200"/>
      <c r="CBC512" s="200"/>
      <c r="CBF512" s="200"/>
      <c r="CBI512" s="200"/>
      <c r="CBL512" s="200"/>
      <c r="CBO512" s="200"/>
      <c r="CBR512" s="200"/>
      <c r="CCA512" s="200"/>
      <c r="CCD512" s="200"/>
      <c r="CCG512" s="200"/>
      <c r="CCJ512" s="200"/>
      <c r="CCS512" s="200"/>
      <c r="CCY512" s="200"/>
      <c r="CDB512" s="200"/>
      <c r="CDE512" s="200"/>
      <c r="CDH512" s="200"/>
      <c r="CDN512" s="200"/>
      <c r="CDW512" s="200"/>
      <c r="CDY512" s="200"/>
      <c r="CDZ512" s="200"/>
      <c r="CEB512" s="200"/>
      <c r="CEE512" s="200"/>
      <c r="CEH512" s="200"/>
      <c r="CEK512" s="200"/>
      <c r="CEN512" s="200"/>
      <c r="CEQ512" s="200"/>
      <c r="CES512" s="200"/>
      <c r="CEU512" s="200"/>
      <c r="CEX512" s="200"/>
      <c r="CFA512" s="200"/>
      <c r="CFD512" s="200"/>
      <c r="CFG512" s="200"/>
      <c r="CFJ512" s="200"/>
      <c r="CFM512" s="200"/>
      <c r="CFP512" s="200"/>
      <c r="CFR512" s="200"/>
      <c r="CFU512" s="200"/>
      <c r="CFX512" s="200"/>
      <c r="CGA512" s="200"/>
      <c r="CGG512" s="200"/>
      <c r="CGJ512" s="200"/>
      <c r="CGL512" s="200"/>
      <c r="CHS512" s="200"/>
      <c r="CHV512" s="200"/>
      <c r="CHY512" s="200"/>
      <c r="CIB512" s="200"/>
      <c r="CIE512" s="200"/>
      <c r="CIF512" s="200"/>
      <c r="CIG512" s="200"/>
      <c r="CIJ512" s="200"/>
      <c r="CIM512" s="200"/>
      <c r="CIP512" s="200"/>
      <c r="CIS512" s="200"/>
      <c r="CIU512" s="200"/>
      <c r="CJI512" s="200"/>
      <c r="CJJ512" s="200"/>
      <c r="CJK512" s="200"/>
      <c r="CJL512" s="200"/>
      <c r="CJM512" s="200"/>
      <c r="CJN512" s="200"/>
      <c r="CJO512" s="200"/>
      <c r="CJP512" s="200"/>
      <c r="CJQ512" s="200"/>
      <c r="CJR512" s="200"/>
      <c r="CJS512" s="200"/>
      <c r="CJT512" s="200"/>
      <c r="CJU512" s="200"/>
      <c r="CJV512" s="200"/>
      <c r="CJW512" s="200"/>
      <c r="CJX512" s="200"/>
      <c r="CJY512" s="200"/>
      <c r="CJZ512" s="200"/>
      <c r="CKA512" s="200"/>
      <c r="CKG512" s="200"/>
      <c r="CKH512" s="200"/>
      <c r="CKI512" s="200"/>
      <c r="CKJ512" s="200"/>
      <c r="CKK512" s="200"/>
      <c r="CKL512" s="200"/>
      <c r="CKM512" s="200"/>
      <c r="CKO512" s="200"/>
      <c r="CKP512" s="200"/>
      <c r="CKQ512" s="200"/>
      <c r="CKR512" s="200"/>
      <c r="CKS512" s="200"/>
      <c r="CKT512" s="200"/>
      <c r="CKU512" s="200"/>
      <c r="CKV512" s="200"/>
      <c r="CKY512" s="200"/>
      <c r="CLB512" s="200"/>
      <c r="CLE512" s="200"/>
      <c r="CLH512" s="200"/>
      <c r="CLK512" s="200"/>
      <c r="CLN512" s="200"/>
      <c r="CLW512" s="200"/>
      <c r="CLZ512" s="200"/>
      <c r="CMC512" s="200"/>
      <c r="CMF512" s="200"/>
      <c r="CMO512" s="200"/>
      <c r="CMU512" s="200"/>
      <c r="CMX512" s="200"/>
      <c r="CNA512" s="200"/>
      <c r="CND512" s="200"/>
      <c r="CNJ512" s="200"/>
      <c r="CNS512" s="200"/>
      <c r="CNU512" s="200"/>
      <c r="CNV512" s="200"/>
      <c r="CNX512" s="200"/>
      <c r="COA512" s="200"/>
      <c r="COD512" s="200"/>
      <c r="COG512" s="200"/>
      <c r="COJ512" s="200"/>
      <c r="COM512" s="200"/>
      <c r="COO512" s="200"/>
      <c r="COQ512" s="200"/>
      <c r="COT512" s="200"/>
      <c r="COW512" s="200"/>
      <c r="COZ512" s="200"/>
      <c r="CPC512" s="200"/>
      <c r="CPF512" s="200"/>
      <c r="CPI512" s="200"/>
      <c r="CPL512" s="200"/>
      <c r="CPN512" s="200"/>
      <c r="CPQ512" s="200"/>
      <c r="CPT512" s="200"/>
      <c r="CPW512" s="200"/>
      <c r="CQC512" s="200"/>
      <c r="CQF512" s="200"/>
      <c r="CQH512" s="200"/>
      <c r="CRO512" s="200"/>
      <c r="CRR512" s="200"/>
      <c r="CRU512" s="200"/>
      <c r="CRX512" s="200"/>
      <c r="CSA512" s="200"/>
      <c r="CSB512" s="200"/>
      <c r="CSC512" s="200"/>
      <c r="CSF512" s="200"/>
      <c r="CSI512" s="200"/>
      <c r="CSL512" s="200"/>
      <c r="CSO512" s="200"/>
      <c r="CSQ512" s="200"/>
      <c r="CTE512" s="200"/>
      <c r="CTF512" s="200"/>
      <c r="CTG512" s="200"/>
      <c r="CTH512" s="200"/>
      <c r="CTI512" s="200"/>
      <c r="CTJ512" s="200"/>
      <c r="CTK512" s="200"/>
      <c r="CTL512" s="200"/>
      <c r="CTM512" s="200"/>
      <c r="CTN512" s="200"/>
      <c r="CTO512" s="200"/>
      <c r="CTP512" s="200"/>
      <c r="CTQ512" s="200"/>
      <c r="CTR512" s="200"/>
      <c r="CTS512" s="200"/>
      <c r="CTT512" s="200"/>
      <c r="CTU512" s="200"/>
      <c r="CTV512" s="200"/>
      <c r="CTW512" s="200"/>
      <c r="CUC512" s="200"/>
      <c r="CUD512" s="200"/>
      <c r="CUE512" s="200"/>
      <c r="CUF512" s="200"/>
      <c r="CUG512" s="200"/>
      <c r="CUH512" s="200"/>
      <c r="CUI512" s="200"/>
      <c r="CUK512" s="200"/>
      <c r="CUL512" s="200"/>
      <c r="CUM512" s="200"/>
      <c r="CUN512" s="200"/>
      <c r="CUO512" s="200"/>
      <c r="CUP512" s="200"/>
      <c r="CUQ512" s="200"/>
      <c r="CUR512" s="200"/>
      <c r="CUU512" s="200"/>
      <c r="CUX512" s="200"/>
      <c r="CVA512" s="200"/>
      <c r="CVD512" s="200"/>
      <c r="CVG512" s="200"/>
      <c r="CVJ512" s="200"/>
      <c r="CVS512" s="200"/>
      <c r="CVV512" s="200"/>
      <c r="CVY512" s="200"/>
      <c r="CWB512" s="200"/>
      <c r="CWK512" s="200"/>
      <c r="CWQ512" s="200"/>
      <c r="CWT512" s="200"/>
      <c r="CWW512" s="200"/>
      <c r="CWZ512" s="200"/>
      <c r="CXF512" s="200"/>
      <c r="CXO512" s="200"/>
      <c r="CXQ512" s="200"/>
      <c r="CXR512" s="200"/>
      <c r="CXT512" s="200"/>
      <c r="CXW512" s="200"/>
      <c r="CXZ512" s="200"/>
      <c r="CYC512" s="200"/>
      <c r="CYF512" s="200"/>
      <c r="CYI512" s="200"/>
      <c r="CYK512" s="200"/>
      <c r="CYM512" s="200"/>
      <c r="CYP512" s="200"/>
      <c r="CYS512" s="200"/>
      <c r="CYV512" s="200"/>
      <c r="CYY512" s="200"/>
      <c r="CZB512" s="200"/>
      <c r="CZE512" s="200"/>
      <c r="CZH512" s="200"/>
      <c r="CZJ512" s="200"/>
      <c r="CZM512" s="200"/>
      <c r="CZP512" s="200"/>
      <c r="CZS512" s="200"/>
      <c r="CZY512" s="200"/>
      <c r="DAB512" s="200"/>
      <c r="DAD512" s="200"/>
      <c r="DBK512" s="200"/>
      <c r="DBN512" s="200"/>
      <c r="DBQ512" s="200"/>
      <c r="DBT512" s="200"/>
      <c r="DBW512" s="200"/>
      <c r="DBX512" s="200"/>
      <c r="DBY512" s="200"/>
      <c r="DCB512" s="200"/>
      <c r="DCE512" s="200"/>
      <c r="DCH512" s="200"/>
      <c r="DCK512" s="200"/>
      <c r="DCM512" s="200"/>
      <c r="DDA512" s="200"/>
      <c r="DDB512" s="200"/>
      <c r="DDC512" s="200"/>
      <c r="DDD512" s="200"/>
      <c r="DDE512" s="200"/>
      <c r="DDF512" s="200"/>
      <c r="DDG512" s="200"/>
      <c r="DDH512" s="200"/>
      <c r="DDI512" s="200"/>
      <c r="DDJ512" s="200"/>
      <c r="DDK512" s="200"/>
      <c r="DDL512" s="200"/>
      <c r="DDM512" s="200"/>
      <c r="DDN512" s="200"/>
      <c r="DDO512" s="200"/>
      <c r="DDP512" s="200"/>
      <c r="DDQ512" s="200"/>
      <c r="DDR512" s="200"/>
      <c r="DDS512" s="200"/>
      <c r="DDY512" s="200"/>
      <c r="DDZ512" s="200"/>
      <c r="DEA512" s="200"/>
      <c r="DEB512" s="200"/>
      <c r="DEC512" s="200"/>
      <c r="DED512" s="200"/>
      <c r="DEE512" s="200"/>
      <c r="DEG512" s="200"/>
      <c r="DEH512" s="200"/>
      <c r="DEI512" s="200"/>
      <c r="DEJ512" s="200"/>
      <c r="DEK512" s="200"/>
      <c r="DEL512" s="200"/>
      <c r="DEM512" s="200"/>
      <c r="DEN512" s="200"/>
      <c r="DEQ512" s="200"/>
      <c r="DET512" s="200"/>
      <c r="DEW512" s="200"/>
      <c r="DEZ512" s="200"/>
      <c r="DFC512" s="200"/>
      <c r="DFF512" s="200"/>
      <c r="DFO512" s="200"/>
      <c r="DFR512" s="200"/>
      <c r="DFU512" s="200"/>
      <c r="DFX512" s="200"/>
      <c r="DGG512" s="200"/>
      <c r="DGM512" s="200"/>
      <c r="DGP512" s="200"/>
      <c r="DGS512" s="200"/>
      <c r="DGV512" s="200"/>
      <c r="DHB512" s="200"/>
      <c r="DHK512" s="200"/>
      <c r="DHM512" s="200"/>
      <c r="DHN512" s="200"/>
      <c r="DHP512" s="200"/>
      <c r="DHS512" s="200"/>
      <c r="DHV512" s="200"/>
      <c r="DHY512" s="200"/>
      <c r="DIB512" s="200"/>
      <c r="DIE512" s="200"/>
      <c r="DIG512" s="200"/>
      <c r="DII512" s="200"/>
      <c r="DIL512" s="200"/>
      <c r="DIO512" s="200"/>
      <c r="DIR512" s="200"/>
      <c r="DIU512" s="200"/>
      <c r="DIX512" s="200"/>
      <c r="DJA512" s="200"/>
      <c r="DJD512" s="200"/>
      <c r="DJF512" s="200"/>
      <c r="DJI512" s="200"/>
      <c r="DJL512" s="200"/>
      <c r="DJO512" s="200"/>
      <c r="DJU512" s="200"/>
      <c r="DJX512" s="200"/>
      <c r="DJZ512" s="200"/>
      <c r="DLG512" s="200"/>
      <c r="DLJ512" s="200"/>
      <c r="DLM512" s="200"/>
      <c r="DLP512" s="200"/>
      <c r="DLS512" s="200"/>
      <c r="DLT512" s="200"/>
      <c r="DLU512" s="200"/>
      <c r="DLX512" s="200"/>
      <c r="DMA512" s="200"/>
      <c r="DMD512" s="200"/>
      <c r="DMG512" s="200"/>
      <c r="DMI512" s="200"/>
      <c r="DMW512" s="200"/>
      <c r="DMX512" s="200"/>
      <c r="DMY512" s="200"/>
      <c r="DMZ512" s="200"/>
      <c r="DNA512" s="200"/>
      <c r="DNB512" s="200"/>
      <c r="DNC512" s="200"/>
      <c r="DND512" s="200"/>
      <c r="DNE512" s="200"/>
      <c r="DNF512" s="200"/>
      <c r="DNG512" s="200"/>
      <c r="DNH512" s="200"/>
      <c r="DNI512" s="200"/>
      <c r="DNJ512" s="200"/>
      <c r="DNK512" s="200"/>
      <c r="DNL512" s="200"/>
      <c r="DNM512" s="200"/>
      <c r="DNN512" s="200"/>
      <c r="DNO512" s="200"/>
      <c r="DNU512" s="200"/>
      <c r="DNV512" s="200"/>
      <c r="DNW512" s="200"/>
      <c r="DNX512" s="200"/>
      <c r="DNY512" s="200"/>
      <c r="DNZ512" s="200"/>
      <c r="DOA512" s="200"/>
      <c r="DOC512" s="200"/>
      <c r="DOD512" s="200"/>
      <c r="DOE512" s="200"/>
      <c r="DOF512" s="200"/>
      <c r="DOG512" s="200"/>
      <c r="DOH512" s="200"/>
      <c r="DOI512" s="200"/>
      <c r="DOJ512" s="200"/>
      <c r="DOM512" s="200"/>
      <c r="DOP512" s="200"/>
      <c r="DOS512" s="200"/>
      <c r="DOV512" s="200"/>
      <c r="DOY512" s="200"/>
      <c r="DPB512" s="200"/>
      <c r="DPK512" s="200"/>
      <c r="DPN512" s="200"/>
      <c r="DPQ512" s="200"/>
      <c r="DPT512" s="200"/>
      <c r="DQC512" s="200"/>
      <c r="DQI512" s="200"/>
      <c r="DQL512" s="200"/>
      <c r="DQO512" s="200"/>
      <c r="DQR512" s="200"/>
      <c r="DQX512" s="200"/>
      <c r="DRG512" s="200"/>
      <c r="DRI512" s="200"/>
      <c r="DRJ512" s="200"/>
      <c r="DRL512" s="200"/>
      <c r="DRO512" s="200"/>
      <c r="DRR512" s="200"/>
      <c r="DRU512" s="200"/>
      <c r="DRX512" s="200"/>
      <c r="DSA512" s="200"/>
      <c r="DSC512" s="200"/>
      <c r="DSE512" s="200"/>
      <c r="DSH512" s="200"/>
      <c r="DSK512" s="200"/>
      <c r="DSN512" s="200"/>
      <c r="DSQ512" s="200"/>
      <c r="DST512" s="200"/>
      <c r="DSW512" s="200"/>
      <c r="DSZ512" s="200"/>
      <c r="DTB512" s="200"/>
      <c r="DTE512" s="200"/>
      <c r="DTH512" s="200"/>
      <c r="DTK512" s="200"/>
      <c r="DTQ512" s="200"/>
      <c r="DTT512" s="200"/>
      <c r="DTV512" s="200"/>
      <c r="DVC512" s="200"/>
      <c r="DVF512" s="200"/>
      <c r="DVI512" s="200"/>
      <c r="DVL512" s="200"/>
      <c r="DVO512" s="200"/>
      <c r="DVP512" s="200"/>
      <c r="DVQ512" s="200"/>
      <c r="DVT512" s="200"/>
      <c r="DVW512" s="200"/>
      <c r="DVZ512" s="200"/>
      <c r="DWC512" s="200"/>
      <c r="DWE512" s="200"/>
      <c r="DWS512" s="200"/>
      <c r="DWT512" s="200"/>
      <c r="DWU512" s="200"/>
      <c r="DWV512" s="200"/>
      <c r="DWW512" s="200"/>
      <c r="DWX512" s="200"/>
      <c r="DWY512" s="200"/>
      <c r="DWZ512" s="200"/>
      <c r="DXA512" s="200"/>
      <c r="DXB512" s="200"/>
      <c r="DXC512" s="200"/>
      <c r="DXD512" s="200"/>
      <c r="DXE512" s="200"/>
      <c r="DXF512" s="200"/>
      <c r="DXG512" s="200"/>
      <c r="DXH512" s="200"/>
      <c r="DXI512" s="200"/>
      <c r="DXJ512" s="200"/>
      <c r="DXK512" s="200"/>
      <c r="DXQ512" s="200"/>
      <c r="DXR512" s="200"/>
      <c r="DXS512" s="200"/>
      <c r="DXT512" s="200"/>
      <c r="DXU512" s="200"/>
      <c r="DXV512" s="200"/>
      <c r="DXW512" s="200"/>
      <c r="DXY512" s="200"/>
      <c r="DXZ512" s="200"/>
      <c r="DYA512" s="200"/>
      <c r="DYB512" s="200"/>
      <c r="DYC512" s="200"/>
      <c r="DYD512" s="200"/>
      <c r="DYE512" s="200"/>
      <c r="DYF512" s="200"/>
      <c r="DYI512" s="200"/>
      <c r="DYL512" s="200"/>
      <c r="DYO512" s="200"/>
      <c r="DYR512" s="200"/>
      <c r="DYU512" s="200"/>
      <c r="DYX512" s="200"/>
      <c r="DZG512" s="200"/>
      <c r="DZJ512" s="200"/>
      <c r="DZM512" s="200"/>
      <c r="DZP512" s="200"/>
      <c r="DZY512" s="200"/>
      <c r="EAE512" s="200"/>
      <c r="EAH512" s="200"/>
      <c r="EAK512" s="200"/>
      <c r="EAN512" s="200"/>
      <c r="EAT512" s="200"/>
      <c r="EBC512" s="200"/>
      <c r="EBE512" s="200"/>
      <c r="EBF512" s="200"/>
      <c r="EBH512" s="200"/>
      <c r="EBK512" s="200"/>
      <c r="EBN512" s="200"/>
      <c r="EBQ512" s="200"/>
      <c r="EBT512" s="200"/>
      <c r="EBW512" s="200"/>
      <c r="EBY512" s="200"/>
      <c r="ECA512" s="200"/>
      <c r="ECD512" s="200"/>
      <c r="ECG512" s="200"/>
      <c r="ECJ512" s="200"/>
      <c r="ECM512" s="200"/>
      <c r="ECP512" s="200"/>
      <c r="ECS512" s="200"/>
      <c r="ECV512" s="200"/>
      <c r="ECX512" s="200"/>
      <c r="EDA512" s="200"/>
      <c r="EDD512" s="200"/>
      <c r="EDG512" s="200"/>
      <c r="EDM512" s="200"/>
      <c r="EDP512" s="200"/>
      <c r="EDR512" s="200"/>
      <c r="EEY512" s="200"/>
      <c r="EFB512" s="200"/>
      <c r="EFE512" s="200"/>
      <c r="EFH512" s="200"/>
      <c r="EFK512" s="200"/>
      <c r="EFL512" s="200"/>
      <c r="EFM512" s="200"/>
      <c r="EFP512" s="200"/>
      <c r="EFS512" s="200"/>
      <c r="EFV512" s="200"/>
      <c r="EFY512" s="200"/>
      <c r="EGA512" s="200"/>
      <c r="EGO512" s="200"/>
      <c r="EGP512" s="200"/>
      <c r="EGQ512" s="200"/>
      <c r="EGR512" s="200"/>
      <c r="EGS512" s="200"/>
      <c r="EGT512" s="200"/>
      <c r="EGU512" s="200"/>
      <c r="EGV512" s="200"/>
      <c r="EGW512" s="200"/>
      <c r="EGX512" s="200"/>
      <c r="EGY512" s="200"/>
      <c r="EGZ512" s="200"/>
      <c r="EHA512" s="200"/>
      <c r="EHB512" s="200"/>
      <c r="EHC512" s="200"/>
      <c r="EHD512" s="200"/>
      <c r="EHE512" s="200"/>
      <c r="EHF512" s="200"/>
      <c r="EHG512" s="200"/>
      <c r="EHM512" s="200"/>
      <c r="EHN512" s="200"/>
      <c r="EHO512" s="200"/>
      <c r="EHP512" s="200"/>
      <c r="EHQ512" s="200"/>
      <c r="EHR512" s="200"/>
      <c r="EHS512" s="200"/>
      <c r="EHU512" s="200"/>
      <c r="EHV512" s="200"/>
      <c r="EHW512" s="200"/>
      <c r="EHX512" s="200"/>
      <c r="EHY512" s="200"/>
      <c r="EHZ512" s="200"/>
      <c r="EIA512" s="200"/>
      <c r="EIB512" s="200"/>
      <c r="EIE512" s="200"/>
      <c r="EIH512" s="200"/>
      <c r="EIK512" s="200"/>
      <c r="EIN512" s="200"/>
      <c r="EIQ512" s="200"/>
      <c r="EIT512" s="200"/>
      <c r="EJC512" s="200"/>
      <c r="EJF512" s="200"/>
      <c r="EJI512" s="200"/>
      <c r="EJL512" s="200"/>
      <c r="EJU512" s="200"/>
      <c r="EKA512" s="200"/>
      <c r="EKD512" s="200"/>
      <c r="EKG512" s="200"/>
      <c r="EKJ512" s="200"/>
      <c r="EKP512" s="200"/>
      <c r="EKY512" s="200"/>
      <c r="ELA512" s="200"/>
      <c r="ELB512" s="200"/>
      <c r="ELD512" s="200"/>
      <c r="ELG512" s="200"/>
      <c r="ELJ512" s="200"/>
      <c r="ELM512" s="200"/>
      <c r="ELP512" s="200"/>
      <c r="ELS512" s="200"/>
      <c r="ELU512" s="200"/>
      <c r="ELW512" s="200"/>
      <c r="ELZ512" s="200"/>
      <c r="EMC512" s="200"/>
      <c r="EMF512" s="200"/>
      <c r="EMI512" s="200"/>
      <c r="EML512" s="200"/>
      <c r="EMO512" s="200"/>
      <c r="EMR512" s="200"/>
      <c r="EMT512" s="200"/>
      <c r="EMW512" s="200"/>
      <c r="EMZ512" s="200"/>
      <c r="ENC512" s="200"/>
      <c r="ENI512" s="200"/>
      <c r="ENL512" s="200"/>
      <c r="ENN512" s="200"/>
      <c r="EOU512" s="200"/>
      <c r="EOX512" s="200"/>
      <c r="EPA512" s="200"/>
      <c r="EPD512" s="200"/>
      <c r="EPG512" s="200"/>
      <c r="EPH512" s="200"/>
      <c r="EPI512" s="200"/>
      <c r="EPL512" s="200"/>
      <c r="EPO512" s="200"/>
      <c r="EPR512" s="200"/>
      <c r="EPU512" s="200"/>
      <c r="EPW512" s="200"/>
      <c r="EQK512" s="200"/>
      <c r="EQL512" s="200"/>
      <c r="EQM512" s="200"/>
      <c r="EQN512" s="200"/>
      <c r="EQO512" s="200"/>
      <c r="EQP512" s="200"/>
      <c r="EQQ512" s="200"/>
      <c r="EQR512" s="200"/>
      <c r="EQS512" s="200"/>
      <c r="EQT512" s="200"/>
      <c r="EQU512" s="200"/>
      <c r="EQV512" s="200"/>
      <c r="EQW512" s="200"/>
      <c r="EQX512" s="200"/>
      <c r="EQY512" s="200"/>
      <c r="EQZ512" s="200"/>
      <c r="ERA512" s="200"/>
      <c r="ERB512" s="200"/>
      <c r="ERC512" s="200"/>
      <c r="ERI512" s="200"/>
      <c r="ERJ512" s="200"/>
      <c r="ERK512" s="200"/>
      <c r="ERL512" s="200"/>
      <c r="ERM512" s="200"/>
      <c r="ERN512" s="200"/>
      <c r="ERO512" s="200"/>
      <c r="ERQ512" s="200"/>
      <c r="ERR512" s="200"/>
      <c r="ERS512" s="200"/>
      <c r="ERT512" s="200"/>
      <c r="ERU512" s="200"/>
      <c r="ERV512" s="200"/>
      <c r="ERW512" s="200"/>
      <c r="ERX512" s="200"/>
      <c r="ESA512" s="200"/>
      <c r="ESD512" s="200"/>
      <c r="ESG512" s="200"/>
      <c r="ESJ512" s="200"/>
      <c r="ESM512" s="200"/>
      <c r="ESP512" s="200"/>
      <c r="ESY512" s="200"/>
      <c r="ETB512" s="200"/>
      <c r="ETE512" s="200"/>
      <c r="ETH512" s="200"/>
      <c r="ETQ512" s="200"/>
      <c r="ETW512" s="200"/>
      <c r="ETZ512" s="200"/>
      <c r="EUC512" s="200"/>
      <c r="EUF512" s="200"/>
      <c r="EUL512" s="200"/>
      <c r="EUU512" s="200"/>
      <c r="EUW512" s="200"/>
      <c r="EUX512" s="200"/>
      <c r="EUZ512" s="200"/>
      <c r="EVC512" s="200"/>
      <c r="EVF512" s="200"/>
      <c r="EVI512" s="200"/>
      <c r="EVL512" s="200"/>
      <c r="EVO512" s="200"/>
      <c r="EVQ512" s="200"/>
      <c r="EVS512" s="200"/>
      <c r="EVV512" s="200"/>
      <c r="EVY512" s="200"/>
      <c r="EWB512" s="200"/>
      <c r="EWE512" s="200"/>
      <c r="EWH512" s="200"/>
      <c r="EWK512" s="200"/>
      <c r="EWN512" s="200"/>
      <c r="EWP512" s="200"/>
      <c r="EWS512" s="200"/>
      <c r="EWV512" s="200"/>
      <c r="EWY512" s="200"/>
      <c r="EXE512" s="200"/>
      <c r="EXH512" s="200"/>
      <c r="EXJ512" s="200"/>
      <c r="EYQ512" s="200"/>
      <c r="EYT512" s="200"/>
      <c r="EYW512" s="200"/>
      <c r="EYZ512" s="200"/>
      <c r="EZC512" s="200"/>
      <c r="EZD512" s="200"/>
      <c r="EZE512" s="200"/>
      <c r="EZH512" s="200"/>
      <c r="EZK512" s="200"/>
      <c r="EZN512" s="200"/>
      <c r="EZQ512" s="200"/>
      <c r="EZS512" s="200"/>
      <c r="FAG512" s="200"/>
      <c r="FAH512" s="200"/>
      <c r="FAI512" s="200"/>
      <c r="FAJ512" s="200"/>
      <c r="FAK512" s="200"/>
      <c r="FAL512" s="200"/>
      <c r="FAM512" s="200"/>
      <c r="FAN512" s="200"/>
      <c r="FAO512" s="200"/>
      <c r="FAP512" s="200"/>
      <c r="FAQ512" s="200"/>
      <c r="FAR512" s="200"/>
      <c r="FAS512" s="200"/>
      <c r="FAT512" s="200"/>
      <c r="FAU512" s="200"/>
      <c r="FAV512" s="200"/>
      <c r="FAW512" s="200"/>
      <c r="FAX512" s="200"/>
      <c r="FAY512" s="200"/>
      <c r="FBE512" s="200"/>
      <c r="FBF512" s="200"/>
      <c r="FBG512" s="200"/>
      <c r="FBH512" s="200"/>
      <c r="FBI512" s="200"/>
      <c r="FBJ512" s="200"/>
      <c r="FBK512" s="200"/>
      <c r="FBM512" s="200"/>
      <c r="FBN512" s="200"/>
      <c r="FBO512" s="200"/>
      <c r="FBP512" s="200"/>
      <c r="FBQ512" s="200"/>
      <c r="FBR512" s="200"/>
      <c r="FBS512" s="200"/>
      <c r="FBT512" s="200"/>
      <c r="FBW512" s="200"/>
      <c r="FBZ512" s="200"/>
      <c r="FCC512" s="200"/>
      <c r="FCF512" s="200"/>
      <c r="FCI512" s="200"/>
      <c r="FCL512" s="200"/>
      <c r="FCU512" s="200"/>
      <c r="FCX512" s="200"/>
      <c r="FDA512" s="200"/>
      <c r="FDD512" s="200"/>
      <c r="FDM512" s="200"/>
      <c r="FDS512" s="200"/>
      <c r="FDV512" s="200"/>
      <c r="FDY512" s="200"/>
      <c r="FEB512" s="200"/>
      <c r="FEH512" s="200"/>
      <c r="FEQ512" s="200"/>
      <c r="FES512" s="200"/>
      <c r="FET512" s="200"/>
      <c r="FEV512" s="200"/>
      <c r="FEY512" s="200"/>
      <c r="FFB512" s="200"/>
      <c r="FFE512" s="200"/>
      <c r="FFH512" s="200"/>
      <c r="FFK512" s="200"/>
      <c r="FFM512" s="200"/>
      <c r="FFO512" s="200"/>
      <c r="FFR512" s="200"/>
      <c r="FFU512" s="200"/>
      <c r="FFX512" s="200"/>
      <c r="FGA512" s="200"/>
      <c r="FGD512" s="200"/>
      <c r="FGG512" s="200"/>
      <c r="FGJ512" s="200"/>
      <c r="FGL512" s="200"/>
      <c r="FGO512" s="200"/>
      <c r="FGR512" s="200"/>
      <c r="FGU512" s="200"/>
      <c r="FHA512" s="200"/>
      <c r="FHD512" s="200"/>
      <c r="FHF512" s="200"/>
      <c r="FIM512" s="200"/>
      <c r="FIP512" s="200"/>
      <c r="FIS512" s="200"/>
      <c r="FIV512" s="200"/>
      <c r="FIY512" s="200"/>
      <c r="FIZ512" s="200"/>
      <c r="FJA512" s="200"/>
      <c r="FJD512" s="200"/>
      <c r="FJG512" s="200"/>
      <c r="FJJ512" s="200"/>
      <c r="FJM512" s="200"/>
      <c r="FJO512" s="200"/>
      <c r="FKC512" s="200"/>
      <c r="FKD512" s="200"/>
      <c r="FKE512" s="200"/>
      <c r="FKF512" s="200"/>
      <c r="FKG512" s="200"/>
      <c r="FKH512" s="200"/>
      <c r="FKI512" s="200"/>
      <c r="FKJ512" s="200"/>
      <c r="FKK512" s="200"/>
      <c r="FKL512" s="200"/>
      <c r="FKM512" s="200"/>
      <c r="FKN512" s="200"/>
      <c r="FKO512" s="200"/>
      <c r="FKP512" s="200"/>
      <c r="FKQ512" s="200"/>
      <c r="FKR512" s="200"/>
      <c r="FKS512" s="200"/>
      <c r="FKT512" s="200"/>
      <c r="FKU512" s="200"/>
      <c r="FLA512" s="200"/>
      <c r="FLB512" s="200"/>
      <c r="FLC512" s="200"/>
      <c r="FLD512" s="200"/>
      <c r="FLE512" s="200"/>
      <c r="FLF512" s="200"/>
      <c r="FLG512" s="200"/>
      <c r="FLI512" s="200"/>
      <c r="FLJ512" s="200"/>
      <c r="FLK512" s="200"/>
      <c r="FLL512" s="200"/>
      <c r="FLM512" s="200"/>
      <c r="FLN512" s="200"/>
      <c r="FLO512" s="200"/>
      <c r="FLP512" s="200"/>
      <c r="FLS512" s="200"/>
      <c r="FLV512" s="200"/>
      <c r="FLY512" s="200"/>
      <c r="FMB512" s="200"/>
      <c r="FME512" s="200"/>
      <c r="FMH512" s="200"/>
      <c r="FMQ512" s="200"/>
      <c r="FMT512" s="200"/>
      <c r="FMW512" s="200"/>
      <c r="FMZ512" s="200"/>
      <c r="FNI512" s="200"/>
      <c r="FNO512" s="200"/>
      <c r="FNR512" s="200"/>
      <c r="FNU512" s="200"/>
      <c r="FNX512" s="200"/>
      <c r="FOD512" s="200"/>
      <c r="FOM512" s="200"/>
      <c r="FOO512" s="200"/>
      <c r="FOP512" s="200"/>
      <c r="FOR512" s="200"/>
      <c r="FOU512" s="200"/>
      <c r="FOX512" s="200"/>
      <c r="FPA512" s="200"/>
      <c r="FPD512" s="200"/>
      <c r="FPG512" s="200"/>
      <c r="FPI512" s="200"/>
      <c r="FPK512" s="200"/>
      <c r="FPN512" s="200"/>
      <c r="FPQ512" s="200"/>
      <c r="FPT512" s="200"/>
      <c r="FPW512" s="200"/>
      <c r="FPZ512" s="200"/>
      <c r="FQC512" s="200"/>
      <c r="FQF512" s="200"/>
      <c r="FQH512" s="200"/>
      <c r="FQK512" s="200"/>
      <c r="FQN512" s="200"/>
      <c r="FQQ512" s="200"/>
      <c r="FQW512" s="200"/>
      <c r="FQZ512" s="200"/>
      <c r="FRB512" s="200"/>
      <c r="FSI512" s="200"/>
      <c r="FSL512" s="200"/>
      <c r="FSO512" s="200"/>
      <c r="FSR512" s="200"/>
      <c r="FSU512" s="200"/>
      <c r="FSV512" s="200"/>
      <c r="FSW512" s="200"/>
      <c r="FSZ512" s="200"/>
      <c r="FTC512" s="200"/>
      <c r="FTF512" s="200"/>
      <c r="FTI512" s="200"/>
      <c r="FTK512" s="200"/>
      <c r="FTY512" s="200"/>
      <c r="FTZ512" s="200"/>
      <c r="FUA512" s="200"/>
      <c r="FUB512" s="200"/>
      <c r="FUC512" s="200"/>
      <c r="FUD512" s="200"/>
      <c r="FUE512" s="200"/>
      <c r="FUF512" s="200"/>
      <c r="FUG512" s="200"/>
      <c r="FUH512" s="200"/>
      <c r="FUI512" s="200"/>
      <c r="FUJ512" s="200"/>
      <c r="FUK512" s="200"/>
      <c r="FUL512" s="200"/>
      <c r="FUM512" s="200"/>
      <c r="FUN512" s="200"/>
      <c r="FUO512" s="200"/>
      <c r="FUP512" s="200"/>
      <c r="FUQ512" s="200"/>
      <c r="FUW512" s="200"/>
      <c r="FUX512" s="200"/>
      <c r="FUY512" s="200"/>
      <c r="FUZ512" s="200"/>
      <c r="FVA512" s="200"/>
      <c r="FVB512" s="200"/>
      <c r="FVC512" s="200"/>
      <c r="FVE512" s="200"/>
      <c r="FVF512" s="200"/>
      <c r="FVG512" s="200"/>
      <c r="FVH512" s="200"/>
      <c r="FVI512" s="200"/>
      <c r="FVJ512" s="200"/>
      <c r="FVK512" s="200"/>
      <c r="FVL512" s="200"/>
      <c r="FVO512" s="200"/>
      <c r="FVR512" s="200"/>
      <c r="FVU512" s="200"/>
      <c r="FVX512" s="200"/>
      <c r="FWA512" s="200"/>
      <c r="FWD512" s="200"/>
      <c r="FWM512" s="200"/>
      <c r="FWP512" s="200"/>
      <c r="FWS512" s="200"/>
      <c r="FWV512" s="200"/>
      <c r="FXE512" s="200"/>
      <c r="FXK512" s="200"/>
      <c r="FXN512" s="200"/>
      <c r="FXQ512" s="200"/>
      <c r="FXT512" s="200"/>
      <c r="FXZ512" s="200"/>
      <c r="FYI512" s="200"/>
      <c r="FYK512" s="200"/>
      <c r="FYL512" s="200"/>
      <c r="FYN512" s="200"/>
      <c r="FYQ512" s="200"/>
      <c r="FYT512" s="200"/>
      <c r="FYW512" s="200"/>
      <c r="FYZ512" s="200"/>
      <c r="FZC512" s="200"/>
      <c r="FZE512" s="200"/>
      <c r="FZG512" s="200"/>
      <c r="FZJ512" s="200"/>
      <c r="FZM512" s="200"/>
      <c r="FZP512" s="200"/>
      <c r="FZS512" s="200"/>
      <c r="FZV512" s="200"/>
      <c r="FZY512" s="200"/>
      <c r="GAB512" s="200"/>
      <c r="GAD512" s="200"/>
      <c r="GAG512" s="200"/>
      <c r="GAJ512" s="200"/>
      <c r="GAM512" s="200"/>
      <c r="GAS512" s="200"/>
      <c r="GAV512" s="200"/>
      <c r="GAX512" s="200"/>
      <c r="GCE512" s="200"/>
      <c r="GCH512" s="200"/>
      <c r="GCK512" s="200"/>
      <c r="GCN512" s="200"/>
      <c r="GCQ512" s="200"/>
      <c r="GCR512" s="200"/>
      <c r="GCS512" s="200"/>
      <c r="GCV512" s="200"/>
      <c r="GCY512" s="200"/>
      <c r="GDB512" s="200"/>
      <c r="GDE512" s="200"/>
      <c r="GDG512" s="200"/>
      <c r="GDU512" s="200"/>
      <c r="GDV512" s="200"/>
      <c r="GDW512" s="200"/>
      <c r="GDX512" s="200"/>
      <c r="GDY512" s="200"/>
      <c r="GDZ512" s="200"/>
      <c r="GEA512" s="200"/>
      <c r="GEB512" s="200"/>
      <c r="GEC512" s="200"/>
      <c r="GED512" s="200"/>
      <c r="GEE512" s="200"/>
      <c r="GEF512" s="200"/>
      <c r="GEG512" s="200"/>
      <c r="GEH512" s="200"/>
      <c r="GEI512" s="200"/>
      <c r="GEJ512" s="200"/>
      <c r="GEK512" s="200"/>
      <c r="GEL512" s="200"/>
      <c r="GEM512" s="200"/>
      <c r="GES512" s="200"/>
      <c r="GET512" s="200"/>
      <c r="GEU512" s="200"/>
      <c r="GEV512" s="200"/>
      <c r="GEW512" s="200"/>
      <c r="GEX512" s="200"/>
      <c r="GEY512" s="200"/>
      <c r="GFA512" s="200"/>
      <c r="GFB512" s="200"/>
      <c r="GFC512" s="200"/>
      <c r="GFD512" s="200"/>
      <c r="GFE512" s="200"/>
      <c r="GFF512" s="200"/>
      <c r="GFG512" s="200"/>
      <c r="GFH512" s="200"/>
      <c r="GFK512" s="200"/>
      <c r="GFN512" s="200"/>
      <c r="GFQ512" s="200"/>
      <c r="GFT512" s="200"/>
      <c r="GFW512" s="200"/>
      <c r="GFZ512" s="200"/>
      <c r="GGI512" s="200"/>
      <c r="GGL512" s="200"/>
      <c r="GGO512" s="200"/>
      <c r="GGR512" s="200"/>
      <c r="GHA512" s="200"/>
      <c r="GHG512" s="200"/>
      <c r="GHJ512" s="200"/>
      <c r="GHM512" s="200"/>
      <c r="GHP512" s="200"/>
      <c r="GHV512" s="200"/>
      <c r="GIE512" s="200"/>
      <c r="GIG512" s="200"/>
      <c r="GIH512" s="200"/>
      <c r="GIJ512" s="200"/>
      <c r="GIM512" s="200"/>
      <c r="GIP512" s="200"/>
      <c r="GIS512" s="200"/>
      <c r="GIV512" s="200"/>
      <c r="GIY512" s="200"/>
      <c r="GJA512" s="200"/>
      <c r="GJC512" s="200"/>
      <c r="GJF512" s="200"/>
      <c r="GJI512" s="200"/>
      <c r="GJL512" s="200"/>
      <c r="GJO512" s="200"/>
      <c r="GJR512" s="200"/>
      <c r="GJU512" s="200"/>
      <c r="GJX512" s="200"/>
      <c r="GJZ512" s="200"/>
      <c r="GKC512" s="200"/>
      <c r="GKF512" s="200"/>
      <c r="GKI512" s="200"/>
      <c r="GKO512" s="200"/>
      <c r="GKR512" s="200"/>
      <c r="GKT512" s="200"/>
      <c r="GMA512" s="200"/>
      <c r="GMD512" s="200"/>
      <c r="GMG512" s="200"/>
      <c r="GMJ512" s="200"/>
      <c r="GMM512" s="200"/>
      <c r="GMN512" s="200"/>
      <c r="GMO512" s="200"/>
      <c r="GMR512" s="200"/>
      <c r="GMU512" s="200"/>
      <c r="GMX512" s="200"/>
      <c r="GNA512" s="200"/>
      <c r="GNC512" s="200"/>
      <c r="GNQ512" s="200"/>
      <c r="GNR512" s="200"/>
      <c r="GNS512" s="200"/>
      <c r="GNT512" s="200"/>
      <c r="GNU512" s="200"/>
      <c r="GNV512" s="200"/>
      <c r="GNW512" s="200"/>
      <c r="GNX512" s="200"/>
      <c r="GNY512" s="200"/>
      <c r="GNZ512" s="200"/>
      <c r="GOA512" s="200"/>
      <c r="GOB512" s="200"/>
      <c r="GOC512" s="200"/>
      <c r="GOD512" s="200"/>
      <c r="GOE512" s="200"/>
      <c r="GOF512" s="200"/>
      <c r="GOG512" s="200"/>
      <c r="GOH512" s="200"/>
      <c r="GOI512" s="200"/>
      <c r="GOO512" s="200"/>
      <c r="GOP512" s="200"/>
      <c r="GOQ512" s="200"/>
      <c r="GOR512" s="200"/>
      <c r="GOS512" s="200"/>
      <c r="GOT512" s="200"/>
      <c r="GOU512" s="200"/>
      <c r="GOW512" s="200"/>
      <c r="GOX512" s="200"/>
      <c r="GOY512" s="200"/>
      <c r="GOZ512" s="200"/>
      <c r="GPA512" s="200"/>
      <c r="GPB512" s="200"/>
      <c r="GPC512" s="200"/>
      <c r="GPD512" s="200"/>
      <c r="GPG512" s="200"/>
      <c r="GPJ512" s="200"/>
      <c r="GPM512" s="200"/>
      <c r="GPP512" s="200"/>
      <c r="GPS512" s="200"/>
      <c r="GPV512" s="200"/>
      <c r="GQE512" s="200"/>
      <c r="GQH512" s="200"/>
      <c r="GQK512" s="200"/>
      <c r="GQN512" s="200"/>
      <c r="GQW512" s="200"/>
      <c r="GRC512" s="200"/>
      <c r="GRF512" s="200"/>
      <c r="GRI512" s="200"/>
      <c r="GRL512" s="200"/>
      <c r="GRR512" s="200"/>
      <c r="GSA512" s="200"/>
      <c r="GSC512" s="200"/>
      <c r="GSD512" s="200"/>
      <c r="GSF512" s="200"/>
      <c r="GSI512" s="200"/>
      <c r="GSL512" s="200"/>
      <c r="GSO512" s="200"/>
      <c r="GSR512" s="200"/>
      <c r="GSU512" s="200"/>
      <c r="GSW512" s="200"/>
      <c r="GSY512" s="200"/>
      <c r="GTB512" s="200"/>
      <c r="GTE512" s="200"/>
      <c r="GTH512" s="200"/>
      <c r="GTK512" s="200"/>
      <c r="GTN512" s="200"/>
      <c r="GTQ512" s="200"/>
      <c r="GTT512" s="200"/>
      <c r="GTV512" s="200"/>
      <c r="GTY512" s="200"/>
      <c r="GUB512" s="200"/>
      <c r="GUE512" s="200"/>
      <c r="GUK512" s="200"/>
      <c r="GUN512" s="200"/>
      <c r="GUP512" s="200"/>
      <c r="GVW512" s="200"/>
      <c r="GVZ512" s="200"/>
      <c r="GWC512" s="200"/>
      <c r="GWF512" s="200"/>
      <c r="GWI512" s="200"/>
      <c r="GWJ512" s="200"/>
      <c r="GWK512" s="200"/>
      <c r="GWN512" s="200"/>
      <c r="GWQ512" s="200"/>
      <c r="GWT512" s="200"/>
      <c r="GWW512" s="200"/>
      <c r="GWY512" s="200"/>
      <c r="GXM512" s="200"/>
      <c r="GXN512" s="200"/>
      <c r="GXO512" s="200"/>
      <c r="GXP512" s="200"/>
      <c r="GXQ512" s="200"/>
      <c r="GXR512" s="200"/>
      <c r="GXS512" s="200"/>
      <c r="GXT512" s="200"/>
      <c r="GXU512" s="200"/>
      <c r="GXV512" s="200"/>
      <c r="GXW512" s="200"/>
      <c r="GXX512" s="200"/>
      <c r="GXY512" s="200"/>
      <c r="GXZ512" s="200"/>
      <c r="GYA512" s="200"/>
      <c r="GYB512" s="200"/>
      <c r="GYC512" s="200"/>
      <c r="GYD512" s="200"/>
      <c r="GYE512" s="200"/>
      <c r="GYK512" s="200"/>
      <c r="GYL512" s="200"/>
      <c r="GYM512" s="200"/>
      <c r="GYN512" s="200"/>
      <c r="GYO512" s="200"/>
      <c r="GYP512" s="200"/>
      <c r="GYQ512" s="200"/>
      <c r="GYS512" s="200"/>
      <c r="GYT512" s="200"/>
      <c r="GYU512" s="200"/>
      <c r="GYV512" s="200"/>
      <c r="GYW512" s="200"/>
      <c r="GYX512" s="200"/>
      <c r="GYY512" s="200"/>
      <c r="GYZ512" s="200"/>
      <c r="GZC512" s="200"/>
      <c r="GZF512" s="200"/>
      <c r="GZI512" s="200"/>
      <c r="GZL512" s="200"/>
      <c r="GZO512" s="200"/>
      <c r="GZR512" s="200"/>
      <c r="HAA512" s="200"/>
      <c r="HAD512" s="200"/>
      <c r="HAG512" s="200"/>
      <c r="HAJ512" s="200"/>
      <c r="HAS512" s="200"/>
      <c r="HAY512" s="200"/>
      <c r="HBB512" s="200"/>
      <c r="HBE512" s="200"/>
      <c r="HBH512" s="200"/>
      <c r="HBN512" s="200"/>
      <c r="HBW512" s="200"/>
      <c r="HBY512" s="200"/>
      <c r="HBZ512" s="200"/>
      <c r="HCB512" s="200"/>
      <c r="HCE512" s="200"/>
      <c r="HCH512" s="200"/>
      <c r="HCK512" s="200"/>
      <c r="HCN512" s="200"/>
      <c r="HCQ512" s="200"/>
      <c r="HCS512" s="200"/>
      <c r="HCU512" s="200"/>
      <c r="HCX512" s="200"/>
      <c r="HDA512" s="200"/>
      <c r="HDD512" s="200"/>
      <c r="HDG512" s="200"/>
      <c r="HDJ512" s="200"/>
      <c r="HDM512" s="200"/>
      <c r="HDP512" s="200"/>
      <c r="HDR512" s="200"/>
      <c r="HDU512" s="200"/>
      <c r="HDX512" s="200"/>
      <c r="HEA512" s="200"/>
      <c r="HEG512" s="200"/>
      <c r="HEJ512" s="200"/>
      <c r="HEL512" s="200"/>
      <c r="HFS512" s="200"/>
      <c r="HFV512" s="200"/>
      <c r="HFY512" s="200"/>
      <c r="HGB512" s="200"/>
      <c r="HGE512" s="200"/>
      <c r="HGF512" s="200"/>
      <c r="HGG512" s="200"/>
      <c r="HGJ512" s="200"/>
      <c r="HGM512" s="200"/>
      <c r="HGP512" s="200"/>
      <c r="HGS512" s="200"/>
      <c r="HGU512" s="200"/>
      <c r="HHI512" s="200"/>
      <c r="HHJ512" s="200"/>
      <c r="HHK512" s="200"/>
      <c r="HHL512" s="200"/>
      <c r="HHM512" s="200"/>
      <c r="HHN512" s="200"/>
      <c r="HHO512" s="200"/>
      <c r="HHP512" s="200"/>
      <c r="HHQ512" s="200"/>
      <c r="HHR512" s="200"/>
      <c r="HHS512" s="200"/>
      <c r="HHT512" s="200"/>
      <c r="HHU512" s="200"/>
      <c r="HHV512" s="200"/>
      <c r="HHW512" s="200"/>
      <c r="HHX512" s="200"/>
      <c r="HHY512" s="200"/>
      <c r="HHZ512" s="200"/>
      <c r="HIA512" s="200"/>
      <c r="HIG512" s="200"/>
      <c r="HIH512" s="200"/>
      <c r="HII512" s="200"/>
      <c r="HIJ512" s="200"/>
      <c r="HIK512" s="200"/>
      <c r="HIL512" s="200"/>
      <c r="HIM512" s="200"/>
      <c r="HIO512" s="200"/>
      <c r="HIP512" s="200"/>
      <c r="HIQ512" s="200"/>
      <c r="HIR512" s="200"/>
      <c r="HIS512" s="200"/>
      <c r="HIT512" s="200"/>
      <c r="HIU512" s="200"/>
      <c r="HIV512" s="200"/>
      <c r="HIY512" s="200"/>
      <c r="HJB512" s="200"/>
      <c r="HJE512" s="200"/>
      <c r="HJH512" s="200"/>
      <c r="HJK512" s="200"/>
      <c r="HJN512" s="200"/>
      <c r="HJW512" s="200"/>
      <c r="HJZ512" s="200"/>
      <c r="HKC512" s="200"/>
      <c r="HKF512" s="200"/>
      <c r="HKO512" s="200"/>
      <c r="HKU512" s="200"/>
      <c r="HKX512" s="200"/>
      <c r="HLA512" s="200"/>
      <c r="HLD512" s="200"/>
      <c r="HLJ512" s="200"/>
      <c r="HLS512" s="200"/>
      <c r="HLU512" s="200"/>
      <c r="HLV512" s="200"/>
      <c r="HLX512" s="200"/>
      <c r="HMA512" s="200"/>
      <c r="HMD512" s="200"/>
      <c r="HMG512" s="200"/>
      <c r="HMJ512" s="200"/>
      <c r="HMM512" s="200"/>
      <c r="HMO512" s="200"/>
      <c r="HMQ512" s="200"/>
      <c r="HMT512" s="200"/>
      <c r="HMW512" s="200"/>
      <c r="HMZ512" s="200"/>
      <c r="HNC512" s="200"/>
      <c r="HNF512" s="200"/>
      <c r="HNI512" s="200"/>
      <c r="HNL512" s="200"/>
      <c r="HNN512" s="200"/>
      <c r="HNQ512" s="200"/>
      <c r="HNT512" s="200"/>
      <c r="HNW512" s="200"/>
      <c r="HOC512" s="200"/>
      <c r="HOF512" s="200"/>
      <c r="HOH512" s="200"/>
      <c r="HPO512" s="200"/>
      <c r="HPR512" s="200"/>
      <c r="HPU512" s="200"/>
      <c r="HPX512" s="200"/>
      <c r="HQA512" s="200"/>
      <c r="HQB512" s="200"/>
      <c r="HQC512" s="200"/>
      <c r="HQF512" s="200"/>
      <c r="HQI512" s="200"/>
      <c r="HQL512" s="200"/>
      <c r="HQO512" s="200"/>
      <c r="HQQ512" s="200"/>
      <c r="HRE512" s="200"/>
      <c r="HRF512" s="200"/>
      <c r="HRG512" s="200"/>
      <c r="HRH512" s="200"/>
      <c r="HRI512" s="200"/>
      <c r="HRJ512" s="200"/>
      <c r="HRK512" s="200"/>
      <c r="HRL512" s="200"/>
      <c r="HRM512" s="200"/>
      <c r="HRN512" s="200"/>
      <c r="HRO512" s="200"/>
      <c r="HRP512" s="200"/>
      <c r="HRQ512" s="200"/>
      <c r="HRR512" s="200"/>
      <c r="HRS512" s="200"/>
      <c r="HRT512" s="200"/>
      <c r="HRU512" s="200"/>
      <c r="HRV512" s="200"/>
      <c r="HRW512" s="200"/>
      <c r="HSC512" s="200"/>
      <c r="HSD512" s="200"/>
      <c r="HSE512" s="200"/>
      <c r="HSF512" s="200"/>
      <c r="HSG512" s="200"/>
      <c r="HSH512" s="200"/>
      <c r="HSI512" s="200"/>
      <c r="HSK512" s="200"/>
      <c r="HSL512" s="200"/>
      <c r="HSM512" s="200"/>
      <c r="HSN512" s="200"/>
      <c r="HSO512" s="200"/>
      <c r="HSP512" s="200"/>
      <c r="HSQ512" s="200"/>
      <c r="HSR512" s="200"/>
      <c r="HSU512" s="200"/>
      <c r="HSX512" s="200"/>
      <c r="HTA512" s="200"/>
      <c r="HTD512" s="200"/>
      <c r="HTG512" s="200"/>
      <c r="HTJ512" s="200"/>
      <c r="HTS512" s="200"/>
      <c r="HTV512" s="200"/>
      <c r="HTY512" s="200"/>
      <c r="HUB512" s="200"/>
      <c r="HUK512" s="200"/>
      <c r="HUQ512" s="200"/>
      <c r="HUT512" s="200"/>
      <c r="HUW512" s="200"/>
      <c r="HUZ512" s="200"/>
      <c r="HVF512" s="200"/>
      <c r="HVO512" s="200"/>
      <c r="HVQ512" s="200"/>
      <c r="HVR512" s="200"/>
      <c r="HVT512" s="200"/>
      <c r="HVW512" s="200"/>
      <c r="HVZ512" s="200"/>
      <c r="HWC512" s="200"/>
      <c r="HWF512" s="200"/>
      <c r="HWI512" s="200"/>
      <c r="HWK512" s="200"/>
      <c r="HWM512" s="200"/>
      <c r="HWP512" s="200"/>
      <c r="HWS512" s="200"/>
      <c r="HWV512" s="200"/>
      <c r="HWY512" s="200"/>
      <c r="HXB512" s="200"/>
      <c r="HXE512" s="200"/>
      <c r="HXH512" s="200"/>
      <c r="HXJ512" s="200"/>
      <c r="HXM512" s="200"/>
      <c r="HXP512" s="200"/>
      <c r="HXS512" s="200"/>
      <c r="HXY512" s="200"/>
      <c r="HYB512" s="200"/>
      <c r="HYD512" s="200"/>
      <c r="HZK512" s="200"/>
      <c r="HZN512" s="200"/>
      <c r="HZQ512" s="200"/>
      <c r="HZT512" s="200"/>
      <c r="HZW512" s="200"/>
      <c r="HZX512" s="200"/>
      <c r="HZY512" s="200"/>
      <c r="IAB512" s="200"/>
      <c r="IAE512" s="200"/>
      <c r="IAH512" s="200"/>
      <c r="IAK512" s="200"/>
      <c r="IAM512" s="200"/>
      <c r="IBA512" s="200"/>
      <c r="IBB512" s="200"/>
      <c r="IBC512" s="200"/>
      <c r="IBD512" s="200"/>
      <c r="IBE512" s="200"/>
      <c r="IBF512" s="200"/>
      <c r="IBG512" s="200"/>
      <c r="IBH512" s="200"/>
      <c r="IBI512" s="200"/>
      <c r="IBJ512" s="200"/>
      <c r="IBK512" s="200"/>
      <c r="IBL512" s="200"/>
      <c r="IBM512" s="200"/>
      <c r="IBN512" s="200"/>
      <c r="IBO512" s="200"/>
      <c r="IBP512" s="200"/>
      <c r="IBQ512" s="200"/>
      <c r="IBR512" s="200"/>
      <c r="IBS512" s="200"/>
      <c r="IBY512" s="200"/>
      <c r="IBZ512" s="200"/>
      <c r="ICA512" s="200"/>
      <c r="ICB512" s="200"/>
      <c r="ICC512" s="200"/>
      <c r="ICD512" s="200"/>
      <c r="ICE512" s="200"/>
      <c r="ICG512" s="200"/>
      <c r="ICH512" s="200"/>
      <c r="ICI512" s="200"/>
      <c r="ICJ512" s="200"/>
      <c r="ICK512" s="200"/>
      <c r="ICL512" s="200"/>
      <c r="ICM512" s="200"/>
      <c r="ICN512" s="200"/>
      <c r="ICQ512" s="200"/>
      <c r="ICT512" s="200"/>
      <c r="ICW512" s="200"/>
      <c r="ICZ512" s="200"/>
      <c r="IDC512" s="200"/>
      <c r="IDF512" s="200"/>
      <c r="IDO512" s="200"/>
      <c r="IDR512" s="200"/>
      <c r="IDU512" s="200"/>
      <c r="IDX512" s="200"/>
      <c r="IEG512" s="200"/>
      <c r="IEM512" s="200"/>
      <c r="IEP512" s="200"/>
      <c r="IES512" s="200"/>
      <c r="IEV512" s="200"/>
      <c r="IFB512" s="200"/>
      <c r="IFK512" s="200"/>
      <c r="IFM512" s="200"/>
      <c r="IFN512" s="200"/>
      <c r="IFP512" s="200"/>
      <c r="IFS512" s="200"/>
      <c r="IFV512" s="200"/>
      <c r="IFY512" s="200"/>
      <c r="IGB512" s="200"/>
      <c r="IGE512" s="200"/>
      <c r="IGG512" s="200"/>
      <c r="IGI512" s="200"/>
      <c r="IGL512" s="200"/>
      <c r="IGO512" s="200"/>
      <c r="IGR512" s="200"/>
      <c r="IGU512" s="200"/>
      <c r="IGX512" s="200"/>
      <c r="IHA512" s="200"/>
      <c r="IHD512" s="200"/>
      <c r="IHF512" s="200"/>
      <c r="IHI512" s="200"/>
      <c r="IHL512" s="200"/>
      <c r="IHO512" s="200"/>
      <c r="IHU512" s="200"/>
      <c r="IHX512" s="200"/>
      <c r="IHZ512" s="200"/>
      <c r="IJG512" s="200"/>
      <c r="IJJ512" s="200"/>
      <c r="IJM512" s="200"/>
      <c r="IJP512" s="200"/>
      <c r="IJS512" s="200"/>
      <c r="IJT512" s="200"/>
      <c r="IJU512" s="200"/>
      <c r="IJX512" s="200"/>
      <c r="IKA512" s="200"/>
      <c r="IKD512" s="200"/>
      <c r="IKG512" s="200"/>
      <c r="IKI512" s="200"/>
      <c r="IKW512" s="200"/>
      <c r="IKX512" s="200"/>
      <c r="IKY512" s="200"/>
      <c r="IKZ512" s="200"/>
      <c r="ILA512" s="200"/>
      <c r="ILB512" s="200"/>
      <c r="ILC512" s="200"/>
      <c r="ILD512" s="200"/>
      <c r="ILE512" s="200"/>
      <c r="ILF512" s="200"/>
      <c r="ILG512" s="200"/>
      <c r="ILH512" s="200"/>
      <c r="ILI512" s="200"/>
      <c r="ILJ512" s="200"/>
      <c r="ILK512" s="200"/>
      <c r="ILL512" s="200"/>
      <c r="ILM512" s="200"/>
      <c r="ILN512" s="200"/>
      <c r="ILO512" s="200"/>
      <c r="ILU512" s="200"/>
      <c r="ILV512" s="200"/>
      <c r="ILW512" s="200"/>
      <c r="ILX512" s="200"/>
      <c r="ILY512" s="200"/>
      <c r="ILZ512" s="200"/>
      <c r="IMA512" s="200"/>
      <c r="IMC512" s="200"/>
      <c r="IMD512" s="200"/>
      <c r="IME512" s="200"/>
      <c r="IMF512" s="200"/>
      <c r="IMG512" s="200"/>
      <c r="IMH512" s="200"/>
      <c r="IMI512" s="200"/>
      <c r="IMJ512" s="200"/>
      <c r="IMM512" s="200"/>
      <c r="IMP512" s="200"/>
      <c r="IMS512" s="200"/>
      <c r="IMV512" s="200"/>
      <c r="IMY512" s="200"/>
      <c r="INB512" s="200"/>
      <c r="INK512" s="200"/>
      <c r="INN512" s="200"/>
      <c r="INQ512" s="200"/>
      <c r="INT512" s="200"/>
      <c r="IOC512" s="200"/>
      <c r="IOI512" s="200"/>
      <c r="IOL512" s="200"/>
      <c r="IOO512" s="200"/>
      <c r="IOR512" s="200"/>
      <c r="IOX512" s="200"/>
      <c r="IPG512" s="200"/>
      <c r="IPI512" s="200"/>
      <c r="IPJ512" s="200"/>
      <c r="IPL512" s="200"/>
      <c r="IPO512" s="200"/>
      <c r="IPR512" s="200"/>
      <c r="IPU512" s="200"/>
      <c r="IPX512" s="200"/>
      <c r="IQA512" s="200"/>
      <c r="IQC512" s="200"/>
      <c r="IQE512" s="200"/>
      <c r="IQH512" s="200"/>
      <c r="IQK512" s="200"/>
      <c r="IQN512" s="200"/>
      <c r="IQQ512" s="200"/>
      <c r="IQT512" s="200"/>
      <c r="IQW512" s="200"/>
      <c r="IQZ512" s="200"/>
      <c r="IRB512" s="200"/>
      <c r="IRE512" s="200"/>
      <c r="IRH512" s="200"/>
      <c r="IRK512" s="200"/>
      <c r="IRQ512" s="200"/>
      <c r="IRT512" s="200"/>
      <c r="IRV512" s="200"/>
      <c r="ITC512" s="200"/>
      <c r="ITF512" s="200"/>
      <c r="ITI512" s="200"/>
      <c r="ITL512" s="200"/>
      <c r="ITO512" s="200"/>
      <c r="ITP512" s="200"/>
      <c r="ITQ512" s="200"/>
      <c r="ITT512" s="200"/>
      <c r="ITW512" s="200"/>
      <c r="ITZ512" s="200"/>
      <c r="IUC512" s="200"/>
      <c r="IUE512" s="200"/>
      <c r="IUS512" s="200"/>
      <c r="IUT512" s="200"/>
      <c r="IUU512" s="200"/>
      <c r="IUV512" s="200"/>
      <c r="IUW512" s="200"/>
      <c r="IUX512" s="200"/>
      <c r="IUY512" s="200"/>
      <c r="IUZ512" s="200"/>
      <c r="IVA512" s="200"/>
      <c r="IVB512" s="200"/>
      <c r="IVC512" s="200"/>
      <c r="IVD512" s="200"/>
      <c r="IVE512" s="200"/>
      <c r="IVF512" s="200"/>
      <c r="IVG512" s="200"/>
      <c r="IVH512" s="200"/>
      <c r="IVI512" s="200"/>
      <c r="IVJ512" s="200"/>
      <c r="IVK512" s="200"/>
      <c r="IVQ512" s="200"/>
      <c r="IVR512" s="200"/>
      <c r="IVS512" s="200"/>
      <c r="IVT512" s="200"/>
      <c r="IVU512" s="200"/>
      <c r="IVV512" s="200"/>
      <c r="IVW512" s="200"/>
      <c r="IVY512" s="200"/>
      <c r="IVZ512" s="200"/>
      <c r="IWA512" s="200"/>
      <c r="IWB512" s="200"/>
      <c r="IWC512" s="200"/>
      <c r="IWD512" s="200"/>
      <c r="IWE512" s="200"/>
      <c r="IWF512" s="200"/>
      <c r="IWI512" s="200"/>
      <c r="IWL512" s="200"/>
      <c r="IWO512" s="200"/>
      <c r="IWR512" s="200"/>
      <c r="IWU512" s="200"/>
      <c r="IWX512" s="200"/>
      <c r="IXG512" s="200"/>
      <c r="IXJ512" s="200"/>
      <c r="IXM512" s="200"/>
      <c r="IXP512" s="200"/>
      <c r="IXY512" s="200"/>
      <c r="IYE512" s="200"/>
      <c r="IYH512" s="200"/>
      <c r="IYK512" s="200"/>
      <c r="IYN512" s="200"/>
      <c r="IYT512" s="200"/>
      <c r="IZC512" s="200"/>
      <c r="IZE512" s="200"/>
      <c r="IZF512" s="200"/>
      <c r="IZH512" s="200"/>
      <c r="IZK512" s="200"/>
      <c r="IZN512" s="200"/>
      <c r="IZQ512" s="200"/>
      <c r="IZT512" s="200"/>
      <c r="IZW512" s="200"/>
      <c r="IZY512" s="200"/>
      <c r="JAA512" s="200"/>
      <c r="JAD512" s="200"/>
      <c r="JAG512" s="200"/>
      <c r="JAJ512" s="200"/>
      <c r="JAM512" s="200"/>
      <c r="JAP512" s="200"/>
      <c r="JAS512" s="200"/>
      <c r="JAV512" s="200"/>
      <c r="JAX512" s="200"/>
      <c r="JBA512" s="200"/>
      <c r="JBD512" s="200"/>
      <c r="JBG512" s="200"/>
      <c r="JBM512" s="200"/>
      <c r="JBP512" s="200"/>
      <c r="JBR512" s="200"/>
      <c r="JCY512" s="200"/>
      <c r="JDB512" s="200"/>
      <c r="JDE512" s="200"/>
      <c r="JDH512" s="200"/>
      <c r="JDK512" s="200"/>
      <c r="JDL512" s="200"/>
      <c r="JDM512" s="200"/>
      <c r="JDP512" s="200"/>
      <c r="JDS512" s="200"/>
      <c r="JDV512" s="200"/>
      <c r="JDY512" s="200"/>
      <c r="JEA512" s="200"/>
      <c r="JEO512" s="200"/>
      <c r="JEP512" s="200"/>
      <c r="JEQ512" s="200"/>
      <c r="JER512" s="200"/>
      <c r="JES512" s="200"/>
      <c r="JET512" s="200"/>
      <c r="JEU512" s="200"/>
      <c r="JEV512" s="200"/>
      <c r="JEW512" s="200"/>
      <c r="JEX512" s="200"/>
      <c r="JEY512" s="200"/>
      <c r="JEZ512" s="200"/>
      <c r="JFA512" s="200"/>
      <c r="JFB512" s="200"/>
      <c r="JFC512" s="200"/>
      <c r="JFD512" s="200"/>
      <c r="JFE512" s="200"/>
      <c r="JFF512" s="200"/>
      <c r="JFG512" s="200"/>
      <c r="JFM512" s="200"/>
      <c r="JFN512" s="200"/>
      <c r="JFO512" s="200"/>
      <c r="JFP512" s="200"/>
      <c r="JFQ512" s="200"/>
      <c r="JFR512" s="200"/>
      <c r="JFS512" s="200"/>
      <c r="JFU512" s="200"/>
      <c r="JFV512" s="200"/>
      <c r="JFW512" s="200"/>
      <c r="JFX512" s="200"/>
      <c r="JFY512" s="200"/>
      <c r="JFZ512" s="200"/>
      <c r="JGA512" s="200"/>
      <c r="JGB512" s="200"/>
      <c r="JGE512" s="200"/>
      <c r="JGH512" s="200"/>
      <c r="JGK512" s="200"/>
      <c r="JGN512" s="200"/>
      <c r="JGQ512" s="200"/>
      <c r="JGT512" s="200"/>
      <c r="JHC512" s="200"/>
      <c r="JHF512" s="200"/>
      <c r="JHI512" s="200"/>
      <c r="JHL512" s="200"/>
      <c r="JHU512" s="200"/>
      <c r="JIA512" s="200"/>
      <c r="JID512" s="200"/>
      <c r="JIG512" s="200"/>
      <c r="JIJ512" s="200"/>
      <c r="JIP512" s="200"/>
      <c r="JIY512" s="200"/>
      <c r="JJA512" s="200"/>
      <c r="JJB512" s="200"/>
      <c r="JJD512" s="200"/>
      <c r="JJG512" s="200"/>
      <c r="JJJ512" s="200"/>
      <c r="JJM512" s="200"/>
      <c r="JJP512" s="200"/>
      <c r="JJS512" s="200"/>
      <c r="JJU512" s="200"/>
      <c r="JJW512" s="200"/>
      <c r="JJZ512" s="200"/>
      <c r="JKC512" s="200"/>
      <c r="JKF512" s="200"/>
      <c r="JKI512" s="200"/>
      <c r="JKL512" s="200"/>
      <c r="JKO512" s="200"/>
      <c r="JKR512" s="200"/>
      <c r="JKT512" s="200"/>
      <c r="JKW512" s="200"/>
      <c r="JKZ512" s="200"/>
      <c r="JLC512" s="200"/>
      <c r="JLI512" s="200"/>
      <c r="JLL512" s="200"/>
      <c r="JLN512" s="200"/>
      <c r="JMU512" s="200"/>
      <c r="JMX512" s="200"/>
      <c r="JNA512" s="200"/>
      <c r="JND512" s="200"/>
      <c r="JNG512" s="200"/>
      <c r="JNH512" s="200"/>
      <c r="JNI512" s="200"/>
      <c r="JNL512" s="200"/>
      <c r="JNO512" s="200"/>
      <c r="JNR512" s="200"/>
      <c r="JNU512" s="200"/>
      <c r="JNW512" s="200"/>
      <c r="JOK512" s="200"/>
      <c r="JOL512" s="200"/>
      <c r="JOM512" s="200"/>
      <c r="JON512" s="200"/>
      <c r="JOO512" s="200"/>
      <c r="JOP512" s="200"/>
      <c r="JOQ512" s="200"/>
      <c r="JOR512" s="200"/>
      <c r="JOS512" s="200"/>
      <c r="JOT512" s="200"/>
      <c r="JOU512" s="200"/>
      <c r="JOV512" s="200"/>
      <c r="JOW512" s="200"/>
      <c r="JOX512" s="200"/>
      <c r="JOY512" s="200"/>
      <c r="JOZ512" s="200"/>
      <c r="JPA512" s="200"/>
      <c r="JPB512" s="200"/>
      <c r="JPC512" s="200"/>
      <c r="JPI512" s="200"/>
      <c r="JPJ512" s="200"/>
      <c r="JPK512" s="200"/>
      <c r="JPL512" s="200"/>
      <c r="JPM512" s="200"/>
      <c r="JPN512" s="200"/>
      <c r="JPO512" s="200"/>
      <c r="JPQ512" s="200"/>
      <c r="JPR512" s="200"/>
      <c r="JPS512" s="200"/>
      <c r="JPT512" s="200"/>
      <c r="JPU512" s="200"/>
      <c r="JPV512" s="200"/>
      <c r="JPW512" s="200"/>
      <c r="JPX512" s="200"/>
      <c r="JQA512" s="200"/>
      <c r="JQD512" s="200"/>
      <c r="JQG512" s="200"/>
      <c r="JQJ512" s="200"/>
      <c r="JQM512" s="200"/>
      <c r="JQP512" s="200"/>
      <c r="JQY512" s="200"/>
      <c r="JRB512" s="200"/>
      <c r="JRE512" s="200"/>
      <c r="JRH512" s="200"/>
      <c r="JRQ512" s="200"/>
      <c r="JRW512" s="200"/>
      <c r="JRZ512" s="200"/>
      <c r="JSC512" s="200"/>
      <c r="JSF512" s="200"/>
      <c r="JSL512" s="200"/>
      <c r="JSU512" s="200"/>
      <c r="JSW512" s="200"/>
      <c r="JSX512" s="200"/>
      <c r="JSZ512" s="200"/>
      <c r="JTC512" s="200"/>
      <c r="JTF512" s="200"/>
      <c r="JTI512" s="200"/>
      <c r="JTL512" s="200"/>
      <c r="JTO512" s="200"/>
      <c r="JTQ512" s="200"/>
      <c r="JTS512" s="200"/>
      <c r="JTV512" s="200"/>
      <c r="JTY512" s="200"/>
      <c r="JUB512" s="200"/>
      <c r="JUE512" s="200"/>
      <c r="JUH512" s="200"/>
      <c r="JUK512" s="200"/>
      <c r="JUN512" s="200"/>
      <c r="JUP512" s="200"/>
      <c r="JUS512" s="200"/>
      <c r="JUV512" s="200"/>
      <c r="JUY512" s="200"/>
      <c r="JVE512" s="200"/>
      <c r="JVH512" s="200"/>
      <c r="JVJ512" s="200"/>
      <c r="JWQ512" s="200"/>
      <c r="JWT512" s="200"/>
      <c r="JWW512" s="200"/>
      <c r="JWZ512" s="200"/>
      <c r="JXC512" s="200"/>
      <c r="JXD512" s="200"/>
      <c r="JXE512" s="200"/>
      <c r="JXH512" s="200"/>
      <c r="JXK512" s="200"/>
      <c r="JXN512" s="200"/>
      <c r="JXQ512" s="200"/>
      <c r="JXS512" s="200"/>
      <c r="JYG512" s="200"/>
      <c r="JYH512" s="200"/>
      <c r="JYI512" s="200"/>
      <c r="JYJ512" s="200"/>
      <c r="JYK512" s="200"/>
      <c r="JYL512" s="200"/>
      <c r="JYM512" s="200"/>
      <c r="JYN512" s="200"/>
      <c r="JYO512" s="200"/>
      <c r="JYP512" s="200"/>
      <c r="JYQ512" s="200"/>
      <c r="JYR512" s="200"/>
      <c r="JYS512" s="200"/>
      <c r="JYT512" s="200"/>
      <c r="JYU512" s="200"/>
      <c r="JYV512" s="200"/>
      <c r="JYW512" s="200"/>
      <c r="JYX512" s="200"/>
      <c r="JYY512" s="200"/>
      <c r="JZE512" s="200"/>
      <c r="JZF512" s="200"/>
      <c r="JZG512" s="200"/>
      <c r="JZH512" s="200"/>
      <c r="JZI512" s="200"/>
      <c r="JZJ512" s="200"/>
      <c r="JZK512" s="200"/>
      <c r="JZM512" s="200"/>
      <c r="JZN512" s="200"/>
      <c r="JZO512" s="200"/>
      <c r="JZP512" s="200"/>
      <c r="JZQ512" s="200"/>
      <c r="JZR512" s="200"/>
      <c r="JZS512" s="200"/>
      <c r="JZT512" s="200"/>
      <c r="JZW512" s="200"/>
      <c r="JZZ512" s="200"/>
      <c r="KAC512" s="200"/>
      <c r="KAF512" s="200"/>
      <c r="KAI512" s="200"/>
      <c r="KAL512" s="200"/>
      <c r="KAU512" s="200"/>
      <c r="KAX512" s="200"/>
      <c r="KBA512" s="200"/>
      <c r="KBD512" s="200"/>
      <c r="KBM512" s="200"/>
      <c r="KBS512" s="200"/>
      <c r="KBV512" s="200"/>
      <c r="KBY512" s="200"/>
      <c r="KCB512" s="200"/>
      <c r="KCH512" s="200"/>
      <c r="KCQ512" s="200"/>
      <c r="KCS512" s="200"/>
      <c r="KCT512" s="200"/>
      <c r="KCV512" s="200"/>
      <c r="KCY512" s="200"/>
      <c r="KDB512" s="200"/>
      <c r="KDE512" s="200"/>
      <c r="KDH512" s="200"/>
      <c r="KDK512" s="200"/>
      <c r="KDM512" s="200"/>
      <c r="KDO512" s="200"/>
      <c r="KDR512" s="200"/>
      <c r="KDU512" s="200"/>
      <c r="KDX512" s="200"/>
      <c r="KEA512" s="200"/>
      <c r="KED512" s="200"/>
      <c r="KEG512" s="200"/>
      <c r="KEJ512" s="200"/>
      <c r="KEL512" s="200"/>
      <c r="KEO512" s="200"/>
      <c r="KER512" s="200"/>
      <c r="KEU512" s="200"/>
      <c r="KFA512" s="200"/>
      <c r="KFD512" s="200"/>
      <c r="KFF512" s="200"/>
      <c r="KGM512" s="200"/>
      <c r="KGP512" s="200"/>
      <c r="KGS512" s="200"/>
      <c r="KGV512" s="200"/>
      <c r="KGY512" s="200"/>
      <c r="KGZ512" s="200"/>
      <c r="KHA512" s="200"/>
      <c r="KHD512" s="200"/>
      <c r="KHG512" s="200"/>
      <c r="KHJ512" s="200"/>
      <c r="KHM512" s="200"/>
      <c r="KHO512" s="200"/>
      <c r="KIC512" s="200"/>
      <c r="KID512" s="200"/>
      <c r="KIE512" s="200"/>
      <c r="KIF512" s="200"/>
      <c r="KIG512" s="200"/>
      <c r="KIH512" s="200"/>
      <c r="KII512" s="200"/>
      <c r="KIJ512" s="200"/>
      <c r="KIK512" s="200"/>
      <c r="KIL512" s="200"/>
      <c r="KIM512" s="200"/>
      <c r="KIN512" s="200"/>
      <c r="KIO512" s="200"/>
      <c r="KIP512" s="200"/>
      <c r="KIQ512" s="200"/>
      <c r="KIR512" s="200"/>
      <c r="KIS512" s="200"/>
      <c r="KIT512" s="200"/>
      <c r="KIU512" s="200"/>
      <c r="KJA512" s="200"/>
      <c r="KJB512" s="200"/>
      <c r="KJC512" s="200"/>
      <c r="KJD512" s="200"/>
      <c r="KJE512" s="200"/>
      <c r="KJF512" s="200"/>
      <c r="KJG512" s="200"/>
      <c r="KJI512" s="200"/>
      <c r="KJJ512" s="200"/>
      <c r="KJK512" s="200"/>
      <c r="KJL512" s="200"/>
      <c r="KJM512" s="200"/>
      <c r="KJN512" s="200"/>
      <c r="KJO512" s="200"/>
      <c r="KJP512" s="200"/>
      <c r="KJS512" s="200"/>
      <c r="KJV512" s="200"/>
      <c r="KJY512" s="200"/>
      <c r="KKB512" s="200"/>
      <c r="KKE512" s="200"/>
      <c r="KKH512" s="200"/>
      <c r="KKQ512" s="200"/>
      <c r="KKT512" s="200"/>
      <c r="KKW512" s="200"/>
      <c r="KKZ512" s="200"/>
      <c r="KLI512" s="200"/>
      <c r="KLO512" s="200"/>
      <c r="KLR512" s="200"/>
      <c r="KLU512" s="200"/>
      <c r="KLX512" s="200"/>
      <c r="KMD512" s="200"/>
      <c r="KMM512" s="200"/>
      <c r="KMO512" s="200"/>
      <c r="KMP512" s="200"/>
      <c r="KMR512" s="200"/>
      <c r="KMU512" s="200"/>
      <c r="KMX512" s="200"/>
      <c r="KNA512" s="200"/>
      <c r="KND512" s="200"/>
      <c r="KNG512" s="200"/>
      <c r="KNI512" s="200"/>
      <c r="KNK512" s="200"/>
      <c r="KNN512" s="200"/>
      <c r="KNQ512" s="200"/>
      <c r="KNT512" s="200"/>
      <c r="KNW512" s="200"/>
      <c r="KNZ512" s="200"/>
      <c r="KOC512" s="200"/>
      <c r="KOF512" s="200"/>
      <c r="KOH512" s="200"/>
      <c r="KOK512" s="200"/>
      <c r="KON512" s="200"/>
      <c r="KOQ512" s="200"/>
      <c r="KOW512" s="200"/>
      <c r="KOZ512" s="200"/>
      <c r="KPB512" s="200"/>
      <c r="KQI512" s="200"/>
      <c r="KQL512" s="200"/>
      <c r="KQO512" s="200"/>
      <c r="KQR512" s="200"/>
      <c r="KQU512" s="200"/>
      <c r="KQV512" s="200"/>
      <c r="KQW512" s="200"/>
      <c r="KQZ512" s="200"/>
      <c r="KRC512" s="200"/>
      <c r="KRF512" s="200"/>
      <c r="KRI512" s="200"/>
      <c r="KRK512" s="200"/>
      <c r="KRY512" s="200"/>
      <c r="KRZ512" s="200"/>
      <c r="KSA512" s="200"/>
      <c r="KSB512" s="200"/>
      <c r="KSC512" s="200"/>
      <c r="KSD512" s="200"/>
      <c r="KSE512" s="200"/>
      <c r="KSF512" s="200"/>
      <c r="KSG512" s="200"/>
      <c r="KSH512" s="200"/>
      <c r="KSI512" s="200"/>
      <c r="KSJ512" s="200"/>
      <c r="KSK512" s="200"/>
      <c r="KSL512" s="200"/>
      <c r="KSM512" s="200"/>
      <c r="KSN512" s="200"/>
      <c r="KSO512" s="200"/>
      <c r="KSP512" s="200"/>
      <c r="KSQ512" s="200"/>
      <c r="KSW512" s="200"/>
      <c r="KSX512" s="200"/>
      <c r="KSY512" s="200"/>
      <c r="KSZ512" s="200"/>
      <c r="KTA512" s="200"/>
      <c r="KTB512" s="200"/>
      <c r="KTC512" s="200"/>
      <c r="KTE512" s="200"/>
      <c r="KTF512" s="200"/>
      <c r="KTG512" s="200"/>
      <c r="KTH512" s="200"/>
      <c r="KTI512" s="200"/>
      <c r="KTJ512" s="200"/>
      <c r="KTK512" s="200"/>
      <c r="KTL512" s="200"/>
      <c r="KTO512" s="200"/>
      <c r="KTR512" s="200"/>
      <c r="KTU512" s="200"/>
      <c r="KTX512" s="200"/>
      <c r="KUA512" s="200"/>
      <c r="KUD512" s="200"/>
      <c r="KUM512" s="200"/>
      <c r="KUP512" s="200"/>
      <c r="KUS512" s="200"/>
      <c r="KUV512" s="200"/>
      <c r="KVE512" s="200"/>
      <c r="KVK512" s="200"/>
      <c r="KVN512" s="200"/>
      <c r="KVQ512" s="200"/>
      <c r="KVT512" s="200"/>
      <c r="KVZ512" s="200"/>
      <c r="KWI512" s="200"/>
      <c r="KWK512" s="200"/>
      <c r="KWL512" s="200"/>
      <c r="KWN512" s="200"/>
      <c r="KWQ512" s="200"/>
      <c r="KWT512" s="200"/>
      <c r="KWW512" s="200"/>
      <c r="KWZ512" s="200"/>
      <c r="KXC512" s="200"/>
      <c r="KXE512" s="200"/>
      <c r="KXG512" s="200"/>
      <c r="KXJ512" s="200"/>
      <c r="KXM512" s="200"/>
      <c r="KXP512" s="200"/>
      <c r="KXS512" s="200"/>
      <c r="KXV512" s="200"/>
      <c r="KXY512" s="200"/>
      <c r="KYB512" s="200"/>
      <c r="KYD512" s="200"/>
      <c r="KYG512" s="200"/>
      <c r="KYJ512" s="200"/>
      <c r="KYM512" s="200"/>
      <c r="KYS512" s="200"/>
      <c r="KYV512" s="200"/>
      <c r="KYX512" s="200"/>
      <c r="LAE512" s="200"/>
      <c r="LAH512" s="200"/>
      <c r="LAK512" s="200"/>
      <c r="LAN512" s="200"/>
      <c r="LAQ512" s="200"/>
      <c r="LAR512" s="200"/>
      <c r="LAS512" s="200"/>
      <c r="LAV512" s="200"/>
      <c r="LAY512" s="200"/>
      <c r="LBB512" s="200"/>
      <c r="LBE512" s="200"/>
      <c r="LBG512" s="200"/>
      <c r="LBU512" s="200"/>
      <c r="LBV512" s="200"/>
      <c r="LBW512" s="200"/>
      <c r="LBX512" s="200"/>
      <c r="LBY512" s="200"/>
      <c r="LBZ512" s="200"/>
      <c r="LCA512" s="200"/>
      <c r="LCB512" s="200"/>
      <c r="LCC512" s="200"/>
      <c r="LCD512" s="200"/>
      <c r="LCE512" s="200"/>
      <c r="LCF512" s="200"/>
      <c r="LCG512" s="200"/>
      <c r="LCH512" s="200"/>
      <c r="LCI512" s="200"/>
      <c r="LCJ512" s="200"/>
      <c r="LCK512" s="200"/>
      <c r="LCL512" s="200"/>
      <c r="LCM512" s="200"/>
      <c r="LCS512" s="200"/>
      <c r="LCT512" s="200"/>
      <c r="LCU512" s="200"/>
      <c r="LCV512" s="200"/>
      <c r="LCW512" s="200"/>
      <c r="LCX512" s="200"/>
      <c r="LCY512" s="200"/>
      <c r="LDA512" s="200"/>
      <c r="LDB512" s="200"/>
      <c r="LDC512" s="200"/>
      <c r="LDD512" s="200"/>
      <c r="LDE512" s="200"/>
      <c r="LDF512" s="200"/>
      <c r="LDG512" s="200"/>
      <c r="LDH512" s="200"/>
      <c r="LDK512" s="200"/>
      <c r="LDN512" s="200"/>
      <c r="LDQ512" s="200"/>
      <c r="LDT512" s="200"/>
      <c r="LDW512" s="200"/>
      <c r="LDZ512" s="200"/>
      <c r="LEI512" s="200"/>
      <c r="LEL512" s="200"/>
      <c r="LEO512" s="200"/>
      <c r="LER512" s="200"/>
      <c r="LFA512" s="200"/>
      <c r="LFG512" s="200"/>
      <c r="LFJ512" s="200"/>
      <c r="LFM512" s="200"/>
      <c r="LFP512" s="200"/>
      <c r="LFV512" s="200"/>
      <c r="LGE512" s="200"/>
      <c r="LGG512" s="200"/>
      <c r="LGH512" s="200"/>
      <c r="LGJ512" s="200"/>
      <c r="LGM512" s="200"/>
      <c r="LGP512" s="200"/>
      <c r="LGS512" s="200"/>
      <c r="LGV512" s="200"/>
      <c r="LGY512" s="200"/>
      <c r="LHA512" s="200"/>
      <c r="LHC512" s="200"/>
      <c r="LHF512" s="200"/>
      <c r="LHI512" s="200"/>
      <c r="LHL512" s="200"/>
      <c r="LHO512" s="200"/>
      <c r="LHR512" s="200"/>
      <c r="LHU512" s="200"/>
      <c r="LHX512" s="200"/>
      <c r="LHZ512" s="200"/>
      <c r="LIC512" s="200"/>
      <c r="LIF512" s="200"/>
      <c r="LII512" s="200"/>
      <c r="LIO512" s="200"/>
      <c r="LIR512" s="200"/>
      <c r="LIT512" s="200"/>
      <c r="LKA512" s="200"/>
      <c r="LKD512" s="200"/>
      <c r="LKG512" s="200"/>
      <c r="LKJ512" s="200"/>
      <c r="LKM512" s="200"/>
      <c r="LKN512" s="200"/>
      <c r="LKO512" s="200"/>
      <c r="LKR512" s="200"/>
      <c r="LKU512" s="200"/>
      <c r="LKX512" s="200"/>
      <c r="LLA512" s="200"/>
      <c r="LLC512" s="200"/>
      <c r="LLQ512" s="200"/>
      <c r="LLR512" s="200"/>
      <c r="LLS512" s="200"/>
      <c r="LLT512" s="200"/>
      <c r="LLU512" s="200"/>
      <c r="LLV512" s="200"/>
      <c r="LLW512" s="200"/>
      <c r="LLX512" s="200"/>
      <c r="LLY512" s="200"/>
      <c r="LLZ512" s="200"/>
      <c r="LMA512" s="200"/>
      <c r="LMB512" s="200"/>
      <c r="LMC512" s="200"/>
      <c r="LMD512" s="200"/>
      <c r="LME512" s="200"/>
      <c r="LMF512" s="200"/>
      <c r="LMG512" s="200"/>
      <c r="LMH512" s="200"/>
      <c r="LMI512" s="200"/>
      <c r="LMO512" s="200"/>
      <c r="LMP512" s="200"/>
      <c r="LMQ512" s="200"/>
      <c r="LMR512" s="200"/>
      <c r="LMS512" s="200"/>
      <c r="LMT512" s="200"/>
      <c r="LMU512" s="200"/>
      <c r="LMW512" s="200"/>
      <c r="LMX512" s="200"/>
      <c r="LMY512" s="200"/>
      <c r="LMZ512" s="200"/>
      <c r="LNA512" s="200"/>
      <c r="LNB512" s="200"/>
      <c r="LNC512" s="200"/>
      <c r="LND512" s="200"/>
      <c r="LNG512" s="200"/>
      <c r="LNJ512" s="200"/>
      <c r="LNM512" s="200"/>
      <c r="LNP512" s="200"/>
      <c r="LNS512" s="200"/>
      <c r="LNV512" s="200"/>
      <c r="LOE512" s="200"/>
      <c r="LOH512" s="200"/>
      <c r="LOK512" s="200"/>
      <c r="LON512" s="200"/>
      <c r="LOW512" s="200"/>
      <c r="LPC512" s="200"/>
      <c r="LPF512" s="200"/>
      <c r="LPI512" s="200"/>
      <c r="LPL512" s="200"/>
      <c r="LPR512" s="200"/>
      <c r="LQA512" s="200"/>
      <c r="LQC512" s="200"/>
      <c r="LQD512" s="200"/>
      <c r="LQF512" s="200"/>
      <c r="LQI512" s="200"/>
      <c r="LQL512" s="200"/>
      <c r="LQO512" s="200"/>
      <c r="LQR512" s="200"/>
      <c r="LQU512" s="200"/>
      <c r="LQW512" s="200"/>
      <c r="LQY512" s="200"/>
      <c r="LRB512" s="200"/>
      <c r="LRE512" s="200"/>
      <c r="LRH512" s="200"/>
      <c r="LRK512" s="200"/>
      <c r="LRN512" s="200"/>
      <c r="LRQ512" s="200"/>
      <c r="LRT512" s="200"/>
      <c r="LRV512" s="200"/>
      <c r="LRY512" s="200"/>
      <c r="LSB512" s="200"/>
      <c r="LSE512" s="200"/>
      <c r="LSK512" s="200"/>
      <c r="LSN512" s="200"/>
      <c r="LSP512" s="200"/>
      <c r="LTW512" s="200"/>
      <c r="LTZ512" s="200"/>
      <c r="LUC512" s="200"/>
      <c r="LUF512" s="200"/>
      <c r="LUI512" s="200"/>
      <c r="LUJ512" s="200"/>
      <c r="LUK512" s="200"/>
      <c r="LUN512" s="200"/>
      <c r="LUQ512" s="200"/>
      <c r="LUT512" s="200"/>
      <c r="LUW512" s="200"/>
      <c r="LUY512" s="200"/>
      <c r="LVM512" s="200"/>
      <c r="LVN512" s="200"/>
      <c r="LVO512" s="200"/>
      <c r="LVP512" s="200"/>
      <c r="LVQ512" s="200"/>
      <c r="LVR512" s="200"/>
      <c r="LVS512" s="200"/>
      <c r="LVT512" s="200"/>
      <c r="LVU512" s="200"/>
      <c r="LVV512" s="200"/>
      <c r="LVW512" s="200"/>
      <c r="LVX512" s="200"/>
      <c r="LVY512" s="200"/>
      <c r="LVZ512" s="200"/>
      <c r="LWA512" s="200"/>
      <c r="LWB512" s="200"/>
      <c r="LWC512" s="200"/>
      <c r="LWD512" s="200"/>
      <c r="LWE512" s="200"/>
      <c r="LWK512" s="200"/>
      <c r="LWL512" s="200"/>
      <c r="LWM512" s="200"/>
      <c r="LWN512" s="200"/>
      <c r="LWO512" s="200"/>
      <c r="LWP512" s="200"/>
      <c r="LWQ512" s="200"/>
      <c r="LWS512" s="200"/>
      <c r="LWT512" s="200"/>
      <c r="LWU512" s="200"/>
      <c r="LWV512" s="200"/>
      <c r="LWW512" s="200"/>
      <c r="LWX512" s="200"/>
      <c r="LWY512" s="200"/>
      <c r="LWZ512" s="200"/>
      <c r="LXC512" s="200"/>
      <c r="LXF512" s="200"/>
      <c r="LXI512" s="200"/>
      <c r="LXL512" s="200"/>
      <c r="LXO512" s="200"/>
      <c r="LXR512" s="200"/>
      <c r="LYA512" s="200"/>
      <c r="LYD512" s="200"/>
      <c r="LYG512" s="200"/>
      <c r="LYJ512" s="200"/>
      <c r="LYS512" s="200"/>
      <c r="LYY512" s="200"/>
      <c r="LZB512" s="200"/>
      <c r="LZE512" s="200"/>
      <c r="LZH512" s="200"/>
      <c r="LZN512" s="200"/>
      <c r="LZW512" s="200"/>
      <c r="LZY512" s="200"/>
      <c r="LZZ512" s="200"/>
      <c r="MAB512" s="200"/>
      <c r="MAE512" s="200"/>
      <c r="MAH512" s="200"/>
      <c r="MAK512" s="200"/>
      <c r="MAN512" s="200"/>
      <c r="MAQ512" s="200"/>
      <c r="MAS512" s="200"/>
      <c r="MAU512" s="200"/>
      <c r="MAX512" s="200"/>
      <c r="MBA512" s="200"/>
      <c r="MBD512" s="200"/>
      <c r="MBG512" s="200"/>
      <c r="MBJ512" s="200"/>
      <c r="MBM512" s="200"/>
      <c r="MBP512" s="200"/>
      <c r="MBR512" s="200"/>
      <c r="MBU512" s="200"/>
      <c r="MBX512" s="200"/>
      <c r="MCA512" s="200"/>
      <c r="MCG512" s="200"/>
      <c r="MCJ512" s="200"/>
      <c r="MCL512" s="200"/>
      <c r="MDS512" s="200"/>
      <c r="MDV512" s="200"/>
      <c r="MDY512" s="200"/>
      <c r="MEB512" s="200"/>
      <c r="MEE512" s="200"/>
      <c r="MEF512" s="200"/>
      <c r="MEG512" s="200"/>
      <c r="MEJ512" s="200"/>
      <c r="MEM512" s="200"/>
      <c r="MEP512" s="200"/>
      <c r="MES512" s="200"/>
      <c r="MEU512" s="200"/>
      <c r="MFI512" s="200"/>
      <c r="MFJ512" s="200"/>
      <c r="MFK512" s="200"/>
      <c r="MFL512" s="200"/>
      <c r="MFM512" s="200"/>
      <c r="MFN512" s="200"/>
      <c r="MFO512" s="200"/>
      <c r="MFP512" s="200"/>
      <c r="MFQ512" s="200"/>
      <c r="MFR512" s="200"/>
      <c r="MFS512" s="200"/>
      <c r="MFT512" s="200"/>
      <c r="MFU512" s="200"/>
      <c r="MFV512" s="200"/>
      <c r="MFW512" s="200"/>
      <c r="MFX512" s="200"/>
      <c r="MFY512" s="200"/>
      <c r="MFZ512" s="200"/>
      <c r="MGA512" s="200"/>
      <c r="MGG512" s="200"/>
      <c r="MGH512" s="200"/>
      <c r="MGI512" s="200"/>
      <c r="MGJ512" s="200"/>
      <c r="MGK512" s="200"/>
      <c r="MGL512" s="200"/>
      <c r="MGM512" s="200"/>
      <c r="MGO512" s="200"/>
      <c r="MGP512" s="200"/>
      <c r="MGQ512" s="200"/>
      <c r="MGR512" s="200"/>
      <c r="MGS512" s="200"/>
      <c r="MGT512" s="200"/>
      <c r="MGU512" s="200"/>
      <c r="MGV512" s="200"/>
      <c r="MGY512" s="200"/>
      <c r="MHB512" s="200"/>
      <c r="MHE512" s="200"/>
      <c r="MHH512" s="200"/>
      <c r="MHK512" s="200"/>
      <c r="MHN512" s="200"/>
      <c r="MHW512" s="200"/>
      <c r="MHZ512" s="200"/>
      <c r="MIC512" s="200"/>
      <c r="MIF512" s="200"/>
      <c r="MIO512" s="200"/>
      <c r="MIU512" s="200"/>
      <c r="MIX512" s="200"/>
      <c r="MJA512" s="200"/>
      <c r="MJD512" s="200"/>
      <c r="MJJ512" s="200"/>
      <c r="MJS512" s="200"/>
      <c r="MJU512" s="200"/>
      <c r="MJV512" s="200"/>
      <c r="MJX512" s="200"/>
      <c r="MKA512" s="200"/>
      <c r="MKD512" s="200"/>
      <c r="MKG512" s="200"/>
      <c r="MKJ512" s="200"/>
      <c r="MKM512" s="200"/>
      <c r="MKO512" s="200"/>
      <c r="MKQ512" s="200"/>
      <c r="MKT512" s="200"/>
      <c r="MKW512" s="200"/>
      <c r="MKZ512" s="200"/>
      <c r="MLC512" s="200"/>
      <c r="MLF512" s="200"/>
      <c r="MLI512" s="200"/>
      <c r="MLL512" s="200"/>
      <c r="MLN512" s="200"/>
      <c r="MLQ512" s="200"/>
      <c r="MLT512" s="200"/>
      <c r="MLW512" s="200"/>
      <c r="MMC512" s="200"/>
      <c r="MMF512" s="200"/>
      <c r="MMH512" s="200"/>
      <c r="MNO512" s="200"/>
      <c r="MNR512" s="200"/>
      <c r="MNU512" s="200"/>
      <c r="MNX512" s="200"/>
      <c r="MOA512" s="200"/>
      <c r="MOB512" s="200"/>
      <c r="MOC512" s="200"/>
      <c r="MOF512" s="200"/>
      <c r="MOI512" s="200"/>
      <c r="MOL512" s="200"/>
      <c r="MOO512" s="200"/>
      <c r="MOQ512" s="200"/>
      <c r="MPE512" s="200"/>
      <c r="MPF512" s="200"/>
      <c r="MPG512" s="200"/>
      <c r="MPH512" s="200"/>
      <c r="MPI512" s="200"/>
      <c r="MPJ512" s="200"/>
      <c r="MPK512" s="200"/>
      <c r="MPL512" s="200"/>
      <c r="MPM512" s="200"/>
      <c r="MPN512" s="200"/>
      <c r="MPO512" s="200"/>
      <c r="MPP512" s="200"/>
      <c r="MPQ512" s="200"/>
      <c r="MPR512" s="200"/>
      <c r="MPS512" s="200"/>
      <c r="MPT512" s="200"/>
      <c r="MPU512" s="200"/>
      <c r="MPV512" s="200"/>
      <c r="MPW512" s="200"/>
      <c r="MQC512" s="200"/>
      <c r="MQD512" s="200"/>
      <c r="MQE512" s="200"/>
      <c r="MQF512" s="200"/>
      <c r="MQG512" s="200"/>
      <c r="MQH512" s="200"/>
      <c r="MQI512" s="200"/>
      <c r="MQK512" s="200"/>
      <c r="MQL512" s="200"/>
      <c r="MQM512" s="200"/>
      <c r="MQN512" s="200"/>
      <c r="MQO512" s="200"/>
      <c r="MQP512" s="200"/>
      <c r="MQQ512" s="200"/>
      <c r="MQR512" s="200"/>
      <c r="MQU512" s="200"/>
      <c r="MQX512" s="200"/>
      <c r="MRA512" s="200"/>
      <c r="MRD512" s="200"/>
      <c r="MRG512" s="200"/>
      <c r="MRJ512" s="200"/>
      <c r="MRS512" s="200"/>
      <c r="MRV512" s="200"/>
      <c r="MRY512" s="200"/>
      <c r="MSB512" s="200"/>
      <c r="MSK512" s="200"/>
      <c r="MSQ512" s="200"/>
      <c r="MST512" s="200"/>
      <c r="MSW512" s="200"/>
      <c r="MSZ512" s="200"/>
      <c r="MTF512" s="200"/>
      <c r="MTO512" s="200"/>
      <c r="MTQ512" s="200"/>
      <c r="MTR512" s="200"/>
      <c r="MTT512" s="200"/>
      <c r="MTW512" s="200"/>
      <c r="MTZ512" s="200"/>
      <c r="MUC512" s="200"/>
      <c r="MUF512" s="200"/>
      <c r="MUI512" s="200"/>
      <c r="MUK512" s="200"/>
      <c r="MUM512" s="200"/>
      <c r="MUP512" s="200"/>
      <c r="MUS512" s="200"/>
      <c r="MUV512" s="200"/>
      <c r="MUY512" s="200"/>
      <c r="MVB512" s="200"/>
      <c r="MVE512" s="200"/>
      <c r="MVH512" s="200"/>
      <c r="MVJ512" s="200"/>
      <c r="MVM512" s="200"/>
      <c r="MVP512" s="200"/>
      <c r="MVS512" s="200"/>
      <c r="MVY512" s="200"/>
      <c r="MWB512" s="200"/>
      <c r="MWD512" s="200"/>
      <c r="MXK512" s="200"/>
      <c r="MXN512" s="200"/>
      <c r="MXQ512" s="200"/>
      <c r="MXT512" s="200"/>
      <c r="MXW512" s="200"/>
      <c r="MXX512" s="200"/>
      <c r="MXY512" s="200"/>
      <c r="MYB512" s="200"/>
      <c r="MYE512" s="200"/>
      <c r="MYH512" s="200"/>
      <c r="MYK512" s="200"/>
      <c r="MYM512" s="200"/>
      <c r="MZA512" s="200"/>
      <c r="MZB512" s="200"/>
      <c r="MZC512" s="200"/>
      <c r="MZD512" s="200"/>
      <c r="MZE512" s="200"/>
      <c r="MZF512" s="200"/>
      <c r="MZG512" s="200"/>
      <c r="MZH512" s="200"/>
      <c r="MZI512" s="200"/>
      <c r="MZJ512" s="200"/>
      <c r="MZK512" s="200"/>
      <c r="MZL512" s="200"/>
      <c r="MZM512" s="200"/>
      <c r="MZN512" s="200"/>
      <c r="MZO512" s="200"/>
      <c r="MZP512" s="200"/>
      <c r="MZQ512" s="200"/>
      <c r="MZR512" s="200"/>
      <c r="MZS512" s="200"/>
      <c r="MZY512" s="200"/>
      <c r="MZZ512" s="200"/>
      <c r="NAA512" s="200"/>
      <c r="NAB512" s="200"/>
      <c r="NAC512" s="200"/>
      <c r="NAD512" s="200"/>
      <c r="NAE512" s="200"/>
      <c r="NAG512" s="200"/>
      <c r="NAH512" s="200"/>
      <c r="NAI512" s="200"/>
      <c r="NAJ512" s="200"/>
      <c r="NAK512" s="200"/>
      <c r="NAL512" s="200"/>
      <c r="NAM512" s="200"/>
      <c r="NAN512" s="200"/>
      <c r="NAQ512" s="200"/>
      <c r="NAT512" s="200"/>
      <c r="NAW512" s="200"/>
      <c r="NAZ512" s="200"/>
      <c r="NBC512" s="200"/>
      <c r="NBF512" s="200"/>
      <c r="NBO512" s="200"/>
      <c r="NBR512" s="200"/>
      <c r="NBU512" s="200"/>
      <c r="NBX512" s="200"/>
      <c r="NCG512" s="200"/>
      <c r="NCM512" s="200"/>
      <c r="NCP512" s="200"/>
      <c r="NCS512" s="200"/>
      <c r="NCV512" s="200"/>
      <c r="NDB512" s="200"/>
      <c r="NDK512" s="200"/>
      <c r="NDM512" s="200"/>
      <c r="NDN512" s="200"/>
      <c r="NDP512" s="200"/>
      <c r="NDS512" s="200"/>
      <c r="NDV512" s="200"/>
      <c r="NDY512" s="200"/>
      <c r="NEB512" s="200"/>
      <c r="NEE512" s="200"/>
      <c r="NEG512" s="200"/>
      <c r="NEI512" s="200"/>
      <c r="NEL512" s="200"/>
      <c r="NEO512" s="200"/>
      <c r="NER512" s="200"/>
      <c r="NEU512" s="200"/>
      <c r="NEX512" s="200"/>
      <c r="NFA512" s="200"/>
      <c r="NFD512" s="200"/>
      <c r="NFF512" s="200"/>
      <c r="NFI512" s="200"/>
      <c r="NFL512" s="200"/>
      <c r="NFO512" s="200"/>
      <c r="NFU512" s="200"/>
      <c r="NFX512" s="200"/>
      <c r="NFZ512" s="200"/>
      <c r="NHG512" s="200"/>
      <c r="NHJ512" s="200"/>
      <c r="NHM512" s="200"/>
      <c r="NHP512" s="200"/>
      <c r="NHS512" s="200"/>
      <c r="NHT512" s="200"/>
      <c r="NHU512" s="200"/>
      <c r="NHX512" s="200"/>
      <c r="NIA512" s="200"/>
      <c r="NID512" s="200"/>
      <c r="NIG512" s="200"/>
      <c r="NII512" s="200"/>
      <c r="NIW512" s="200"/>
      <c r="NIX512" s="200"/>
      <c r="NIY512" s="200"/>
      <c r="NIZ512" s="200"/>
      <c r="NJA512" s="200"/>
      <c r="NJB512" s="200"/>
      <c r="NJC512" s="200"/>
      <c r="NJD512" s="200"/>
      <c r="NJE512" s="200"/>
      <c r="NJF512" s="200"/>
      <c r="NJG512" s="200"/>
      <c r="NJH512" s="200"/>
      <c r="NJI512" s="200"/>
      <c r="NJJ512" s="200"/>
      <c r="NJK512" s="200"/>
      <c r="NJL512" s="200"/>
      <c r="NJM512" s="200"/>
      <c r="NJN512" s="200"/>
      <c r="NJO512" s="200"/>
      <c r="NJU512" s="200"/>
      <c r="NJV512" s="200"/>
      <c r="NJW512" s="200"/>
      <c r="NJX512" s="200"/>
      <c r="NJY512" s="200"/>
      <c r="NJZ512" s="200"/>
      <c r="NKA512" s="200"/>
      <c r="NKC512" s="200"/>
      <c r="NKD512" s="200"/>
      <c r="NKE512" s="200"/>
      <c r="NKF512" s="200"/>
      <c r="NKG512" s="200"/>
      <c r="NKH512" s="200"/>
      <c r="NKI512" s="200"/>
      <c r="NKJ512" s="200"/>
      <c r="NKM512" s="200"/>
      <c r="NKP512" s="200"/>
      <c r="NKS512" s="200"/>
      <c r="NKV512" s="200"/>
      <c r="NKY512" s="200"/>
      <c r="NLB512" s="200"/>
      <c r="NLK512" s="200"/>
      <c r="NLN512" s="200"/>
      <c r="NLQ512" s="200"/>
      <c r="NLT512" s="200"/>
      <c r="NMC512" s="200"/>
      <c r="NMI512" s="200"/>
      <c r="NML512" s="200"/>
      <c r="NMO512" s="200"/>
      <c r="NMR512" s="200"/>
      <c r="NMX512" s="200"/>
      <c r="NNG512" s="200"/>
      <c r="NNI512" s="200"/>
      <c r="NNJ512" s="200"/>
      <c r="NNL512" s="200"/>
      <c r="NNO512" s="200"/>
      <c r="NNR512" s="200"/>
      <c r="NNU512" s="200"/>
      <c r="NNX512" s="200"/>
      <c r="NOA512" s="200"/>
      <c r="NOC512" s="200"/>
      <c r="NOE512" s="200"/>
      <c r="NOH512" s="200"/>
      <c r="NOK512" s="200"/>
      <c r="NON512" s="200"/>
      <c r="NOQ512" s="200"/>
      <c r="NOT512" s="200"/>
      <c r="NOW512" s="200"/>
      <c r="NOZ512" s="200"/>
      <c r="NPB512" s="200"/>
      <c r="NPE512" s="200"/>
      <c r="NPH512" s="200"/>
      <c r="NPK512" s="200"/>
      <c r="NPQ512" s="200"/>
      <c r="NPT512" s="200"/>
      <c r="NPV512" s="200"/>
      <c r="NRC512" s="200"/>
      <c r="NRF512" s="200"/>
      <c r="NRI512" s="200"/>
      <c r="NRL512" s="200"/>
      <c r="NRO512" s="200"/>
      <c r="NRP512" s="200"/>
      <c r="NRQ512" s="200"/>
      <c r="NRT512" s="200"/>
      <c r="NRW512" s="200"/>
      <c r="NRZ512" s="200"/>
      <c r="NSC512" s="200"/>
      <c r="NSE512" s="200"/>
      <c r="NSS512" s="200"/>
      <c r="NST512" s="200"/>
      <c r="NSU512" s="200"/>
      <c r="NSV512" s="200"/>
      <c r="NSW512" s="200"/>
      <c r="NSX512" s="200"/>
      <c r="NSY512" s="200"/>
      <c r="NSZ512" s="200"/>
      <c r="NTA512" s="200"/>
      <c r="NTB512" s="200"/>
      <c r="NTC512" s="200"/>
      <c r="NTD512" s="200"/>
      <c r="NTE512" s="200"/>
      <c r="NTF512" s="200"/>
      <c r="NTG512" s="200"/>
      <c r="NTH512" s="200"/>
      <c r="NTI512" s="200"/>
      <c r="NTJ512" s="200"/>
      <c r="NTK512" s="200"/>
      <c r="NTQ512" s="200"/>
      <c r="NTR512" s="200"/>
      <c r="NTS512" s="200"/>
      <c r="NTT512" s="200"/>
      <c r="NTU512" s="200"/>
      <c r="NTV512" s="200"/>
      <c r="NTW512" s="200"/>
      <c r="NTY512" s="200"/>
      <c r="NTZ512" s="200"/>
      <c r="NUA512" s="200"/>
      <c r="NUB512" s="200"/>
      <c r="NUC512" s="200"/>
      <c r="NUD512" s="200"/>
      <c r="NUE512" s="200"/>
      <c r="NUF512" s="200"/>
      <c r="NUI512" s="200"/>
      <c r="NUL512" s="200"/>
      <c r="NUO512" s="200"/>
      <c r="NUR512" s="200"/>
      <c r="NUU512" s="200"/>
      <c r="NUX512" s="200"/>
      <c r="NVG512" s="200"/>
      <c r="NVJ512" s="200"/>
      <c r="NVM512" s="200"/>
      <c r="NVP512" s="200"/>
      <c r="NVY512" s="200"/>
      <c r="NWE512" s="200"/>
      <c r="NWH512" s="200"/>
      <c r="NWK512" s="200"/>
      <c r="NWN512" s="200"/>
      <c r="NWT512" s="200"/>
      <c r="NXC512" s="200"/>
      <c r="NXE512" s="200"/>
      <c r="NXF512" s="200"/>
      <c r="NXH512" s="200"/>
      <c r="NXK512" s="200"/>
      <c r="NXN512" s="200"/>
      <c r="NXQ512" s="200"/>
      <c r="NXT512" s="200"/>
      <c r="NXW512" s="200"/>
      <c r="NXY512" s="200"/>
      <c r="NYA512" s="200"/>
      <c r="NYD512" s="200"/>
      <c r="NYG512" s="200"/>
      <c r="NYJ512" s="200"/>
      <c r="NYM512" s="200"/>
      <c r="NYP512" s="200"/>
      <c r="NYS512" s="200"/>
      <c r="NYV512" s="200"/>
      <c r="NYX512" s="200"/>
      <c r="NZA512" s="200"/>
      <c r="NZD512" s="200"/>
      <c r="NZG512" s="200"/>
      <c r="NZM512" s="200"/>
      <c r="NZP512" s="200"/>
      <c r="NZR512" s="200"/>
      <c r="OAY512" s="200"/>
      <c r="OBB512" s="200"/>
      <c r="OBE512" s="200"/>
      <c r="OBH512" s="200"/>
      <c r="OBK512" s="200"/>
      <c r="OBL512" s="200"/>
      <c r="OBM512" s="200"/>
      <c r="OBP512" s="200"/>
      <c r="OBS512" s="200"/>
      <c r="OBV512" s="200"/>
      <c r="OBY512" s="200"/>
      <c r="OCA512" s="200"/>
      <c r="OCO512" s="200"/>
      <c r="OCP512" s="200"/>
      <c r="OCQ512" s="200"/>
      <c r="OCR512" s="200"/>
      <c r="OCS512" s="200"/>
      <c r="OCT512" s="200"/>
      <c r="OCU512" s="200"/>
      <c r="OCV512" s="200"/>
      <c r="OCW512" s="200"/>
      <c r="OCX512" s="200"/>
      <c r="OCY512" s="200"/>
      <c r="OCZ512" s="200"/>
      <c r="ODA512" s="200"/>
      <c r="ODB512" s="200"/>
      <c r="ODC512" s="200"/>
      <c r="ODD512" s="200"/>
      <c r="ODE512" s="200"/>
      <c r="ODF512" s="200"/>
      <c r="ODG512" s="200"/>
      <c r="ODM512" s="200"/>
      <c r="ODN512" s="200"/>
      <c r="ODO512" s="200"/>
      <c r="ODP512" s="200"/>
      <c r="ODQ512" s="200"/>
      <c r="ODR512" s="200"/>
      <c r="ODS512" s="200"/>
      <c r="ODU512" s="200"/>
      <c r="ODV512" s="200"/>
      <c r="ODW512" s="200"/>
      <c r="ODX512" s="200"/>
      <c r="ODY512" s="200"/>
      <c r="ODZ512" s="200"/>
      <c r="OEA512" s="200"/>
      <c r="OEB512" s="200"/>
      <c r="OEE512" s="200"/>
      <c r="OEH512" s="200"/>
      <c r="OEK512" s="200"/>
      <c r="OEN512" s="200"/>
      <c r="OEQ512" s="200"/>
      <c r="OET512" s="200"/>
      <c r="OFC512" s="200"/>
      <c r="OFF512" s="200"/>
      <c r="OFI512" s="200"/>
      <c r="OFL512" s="200"/>
      <c r="OFU512" s="200"/>
      <c r="OGA512" s="200"/>
      <c r="OGD512" s="200"/>
      <c r="OGG512" s="200"/>
      <c r="OGJ512" s="200"/>
      <c r="OGP512" s="200"/>
      <c r="OGY512" s="200"/>
      <c r="OHA512" s="200"/>
      <c r="OHB512" s="200"/>
      <c r="OHD512" s="200"/>
      <c r="OHG512" s="200"/>
      <c r="OHJ512" s="200"/>
      <c r="OHM512" s="200"/>
      <c r="OHP512" s="200"/>
      <c r="OHS512" s="200"/>
      <c r="OHU512" s="200"/>
      <c r="OHW512" s="200"/>
      <c r="OHZ512" s="200"/>
      <c r="OIC512" s="200"/>
      <c r="OIF512" s="200"/>
      <c r="OII512" s="200"/>
      <c r="OIL512" s="200"/>
      <c r="OIO512" s="200"/>
      <c r="OIR512" s="200"/>
      <c r="OIT512" s="200"/>
      <c r="OIW512" s="200"/>
      <c r="OIZ512" s="200"/>
      <c r="OJC512" s="200"/>
      <c r="OJI512" s="200"/>
      <c r="OJL512" s="200"/>
      <c r="OJN512" s="200"/>
      <c r="OKU512" s="200"/>
      <c r="OKX512" s="200"/>
      <c r="OLA512" s="200"/>
      <c r="OLD512" s="200"/>
      <c r="OLG512" s="200"/>
      <c r="OLH512" s="200"/>
      <c r="OLI512" s="200"/>
      <c r="OLL512" s="200"/>
      <c r="OLO512" s="200"/>
      <c r="OLR512" s="200"/>
      <c r="OLU512" s="200"/>
      <c r="OLW512" s="200"/>
      <c r="OMK512" s="200"/>
      <c r="OML512" s="200"/>
      <c r="OMM512" s="200"/>
      <c r="OMN512" s="200"/>
      <c r="OMO512" s="200"/>
      <c r="OMP512" s="200"/>
      <c r="OMQ512" s="200"/>
      <c r="OMR512" s="200"/>
      <c r="OMS512" s="200"/>
      <c r="OMT512" s="200"/>
      <c r="OMU512" s="200"/>
      <c r="OMV512" s="200"/>
      <c r="OMW512" s="200"/>
      <c r="OMX512" s="200"/>
      <c r="OMY512" s="200"/>
      <c r="OMZ512" s="200"/>
      <c r="ONA512" s="200"/>
      <c r="ONB512" s="200"/>
      <c r="ONC512" s="200"/>
      <c r="ONI512" s="200"/>
      <c r="ONJ512" s="200"/>
      <c r="ONK512" s="200"/>
      <c r="ONL512" s="200"/>
      <c r="ONM512" s="200"/>
      <c r="ONN512" s="200"/>
      <c r="ONO512" s="200"/>
      <c r="ONQ512" s="200"/>
      <c r="ONR512" s="200"/>
      <c r="ONS512" s="200"/>
      <c r="ONT512" s="200"/>
      <c r="ONU512" s="200"/>
      <c r="ONV512" s="200"/>
      <c r="ONW512" s="200"/>
      <c r="ONX512" s="200"/>
      <c r="OOA512" s="200"/>
      <c r="OOD512" s="200"/>
      <c r="OOG512" s="200"/>
      <c r="OOJ512" s="200"/>
      <c r="OOM512" s="200"/>
      <c r="OOP512" s="200"/>
      <c r="OOY512" s="200"/>
      <c r="OPB512" s="200"/>
      <c r="OPE512" s="200"/>
      <c r="OPH512" s="200"/>
      <c r="OPQ512" s="200"/>
      <c r="OPW512" s="200"/>
      <c r="OPZ512" s="200"/>
      <c r="OQC512" s="200"/>
      <c r="OQF512" s="200"/>
      <c r="OQL512" s="200"/>
      <c r="OQU512" s="200"/>
      <c r="OQW512" s="200"/>
      <c r="OQX512" s="200"/>
      <c r="OQZ512" s="200"/>
      <c r="ORC512" s="200"/>
      <c r="ORF512" s="200"/>
      <c r="ORI512" s="200"/>
      <c r="ORL512" s="200"/>
      <c r="ORO512" s="200"/>
      <c r="ORQ512" s="200"/>
      <c r="ORS512" s="200"/>
      <c r="ORV512" s="200"/>
      <c r="ORY512" s="200"/>
      <c r="OSB512" s="200"/>
      <c r="OSE512" s="200"/>
      <c r="OSH512" s="200"/>
      <c r="OSK512" s="200"/>
      <c r="OSN512" s="200"/>
      <c r="OSP512" s="200"/>
      <c r="OSS512" s="200"/>
      <c r="OSV512" s="200"/>
      <c r="OSY512" s="200"/>
      <c r="OTE512" s="200"/>
      <c r="OTH512" s="200"/>
      <c r="OTJ512" s="200"/>
      <c r="OUQ512" s="200"/>
      <c r="OUT512" s="200"/>
      <c r="OUW512" s="200"/>
      <c r="OUZ512" s="200"/>
      <c r="OVC512" s="200"/>
      <c r="OVD512" s="200"/>
      <c r="OVE512" s="200"/>
      <c r="OVH512" s="200"/>
      <c r="OVK512" s="200"/>
      <c r="OVN512" s="200"/>
      <c r="OVQ512" s="200"/>
      <c r="OVS512" s="200"/>
      <c r="OWG512" s="200"/>
      <c r="OWH512" s="200"/>
      <c r="OWI512" s="200"/>
      <c r="OWJ512" s="200"/>
      <c r="OWK512" s="200"/>
      <c r="OWL512" s="200"/>
      <c r="OWM512" s="200"/>
      <c r="OWN512" s="200"/>
      <c r="OWO512" s="200"/>
      <c r="OWP512" s="200"/>
      <c r="OWQ512" s="200"/>
      <c r="OWR512" s="200"/>
      <c r="OWS512" s="200"/>
      <c r="OWT512" s="200"/>
      <c r="OWU512" s="200"/>
      <c r="OWV512" s="200"/>
      <c r="OWW512" s="200"/>
      <c r="OWX512" s="200"/>
      <c r="OWY512" s="200"/>
      <c r="OXE512" s="200"/>
      <c r="OXF512" s="200"/>
      <c r="OXG512" s="200"/>
      <c r="OXH512" s="200"/>
      <c r="OXI512" s="200"/>
      <c r="OXJ512" s="200"/>
      <c r="OXK512" s="200"/>
      <c r="OXM512" s="200"/>
      <c r="OXN512" s="200"/>
      <c r="OXO512" s="200"/>
      <c r="OXP512" s="200"/>
      <c r="OXQ512" s="200"/>
      <c r="OXR512" s="200"/>
      <c r="OXS512" s="200"/>
      <c r="OXT512" s="200"/>
      <c r="OXW512" s="200"/>
      <c r="OXZ512" s="200"/>
      <c r="OYC512" s="200"/>
      <c r="OYF512" s="200"/>
      <c r="OYI512" s="200"/>
      <c r="OYL512" s="200"/>
      <c r="OYU512" s="200"/>
      <c r="OYX512" s="200"/>
      <c r="OZA512" s="200"/>
      <c r="OZD512" s="200"/>
      <c r="OZM512" s="200"/>
      <c r="OZS512" s="200"/>
      <c r="OZV512" s="200"/>
      <c r="OZY512" s="200"/>
      <c r="PAB512" s="200"/>
      <c r="PAH512" s="200"/>
      <c r="PAQ512" s="200"/>
      <c r="PAS512" s="200"/>
      <c r="PAT512" s="200"/>
      <c r="PAV512" s="200"/>
      <c r="PAY512" s="200"/>
      <c r="PBB512" s="200"/>
      <c r="PBE512" s="200"/>
      <c r="PBH512" s="200"/>
      <c r="PBK512" s="200"/>
      <c r="PBM512" s="200"/>
      <c r="PBO512" s="200"/>
      <c r="PBR512" s="200"/>
      <c r="PBU512" s="200"/>
      <c r="PBX512" s="200"/>
      <c r="PCA512" s="200"/>
      <c r="PCD512" s="200"/>
      <c r="PCG512" s="200"/>
      <c r="PCJ512" s="200"/>
      <c r="PCL512" s="200"/>
      <c r="PCO512" s="200"/>
      <c r="PCR512" s="200"/>
      <c r="PCU512" s="200"/>
      <c r="PDA512" s="200"/>
      <c r="PDD512" s="200"/>
      <c r="PDF512" s="200"/>
      <c r="PEM512" s="200"/>
      <c r="PEP512" s="200"/>
      <c r="PES512" s="200"/>
      <c r="PEV512" s="200"/>
      <c r="PEY512" s="200"/>
      <c r="PEZ512" s="200"/>
      <c r="PFA512" s="200"/>
      <c r="PFD512" s="200"/>
      <c r="PFG512" s="200"/>
      <c r="PFJ512" s="200"/>
      <c r="PFM512" s="200"/>
      <c r="PFO512" s="200"/>
      <c r="PGC512" s="200"/>
      <c r="PGD512" s="200"/>
      <c r="PGE512" s="200"/>
      <c r="PGF512" s="200"/>
      <c r="PGG512" s="200"/>
      <c r="PGH512" s="200"/>
      <c r="PGI512" s="200"/>
      <c r="PGJ512" s="200"/>
      <c r="PGK512" s="200"/>
      <c r="PGL512" s="200"/>
      <c r="PGM512" s="200"/>
      <c r="PGN512" s="200"/>
      <c r="PGO512" s="200"/>
      <c r="PGP512" s="200"/>
      <c r="PGQ512" s="200"/>
      <c r="PGR512" s="200"/>
      <c r="PGS512" s="200"/>
      <c r="PGT512" s="200"/>
      <c r="PGU512" s="200"/>
      <c r="PHA512" s="200"/>
      <c r="PHB512" s="200"/>
      <c r="PHC512" s="200"/>
      <c r="PHD512" s="200"/>
      <c r="PHE512" s="200"/>
      <c r="PHF512" s="200"/>
      <c r="PHG512" s="200"/>
      <c r="PHI512" s="200"/>
      <c r="PHJ512" s="200"/>
      <c r="PHK512" s="200"/>
      <c r="PHL512" s="200"/>
      <c r="PHM512" s="200"/>
      <c r="PHN512" s="200"/>
      <c r="PHO512" s="200"/>
      <c r="PHP512" s="200"/>
      <c r="PHS512" s="200"/>
      <c r="PHV512" s="200"/>
      <c r="PHY512" s="200"/>
      <c r="PIB512" s="200"/>
      <c r="PIE512" s="200"/>
      <c r="PIH512" s="200"/>
      <c r="PIQ512" s="200"/>
      <c r="PIT512" s="200"/>
      <c r="PIW512" s="200"/>
      <c r="PIZ512" s="200"/>
      <c r="PJI512" s="200"/>
      <c r="PJO512" s="200"/>
      <c r="PJR512" s="200"/>
      <c r="PJU512" s="200"/>
      <c r="PJX512" s="200"/>
      <c r="PKD512" s="200"/>
      <c r="PKM512" s="200"/>
      <c r="PKO512" s="200"/>
      <c r="PKP512" s="200"/>
      <c r="PKR512" s="200"/>
      <c r="PKU512" s="200"/>
      <c r="PKX512" s="200"/>
      <c r="PLA512" s="200"/>
      <c r="PLD512" s="200"/>
      <c r="PLG512" s="200"/>
      <c r="PLI512" s="200"/>
      <c r="PLK512" s="200"/>
      <c r="PLN512" s="200"/>
      <c r="PLQ512" s="200"/>
      <c r="PLT512" s="200"/>
      <c r="PLW512" s="200"/>
      <c r="PLZ512" s="200"/>
      <c r="PMC512" s="200"/>
      <c r="PMF512" s="200"/>
      <c r="PMH512" s="200"/>
      <c r="PMK512" s="200"/>
      <c r="PMN512" s="200"/>
      <c r="PMQ512" s="200"/>
      <c r="PMW512" s="200"/>
      <c r="PMZ512" s="200"/>
      <c r="PNB512" s="200"/>
      <c r="POI512" s="200"/>
      <c r="POL512" s="200"/>
      <c r="POO512" s="200"/>
      <c r="POR512" s="200"/>
      <c r="POU512" s="200"/>
      <c r="POV512" s="200"/>
      <c r="POW512" s="200"/>
      <c r="POZ512" s="200"/>
      <c r="PPC512" s="200"/>
      <c r="PPF512" s="200"/>
      <c r="PPI512" s="200"/>
      <c r="PPK512" s="200"/>
      <c r="PPY512" s="200"/>
      <c r="PPZ512" s="200"/>
      <c r="PQA512" s="200"/>
      <c r="PQB512" s="200"/>
      <c r="PQC512" s="200"/>
      <c r="PQD512" s="200"/>
      <c r="PQE512" s="200"/>
      <c r="PQF512" s="200"/>
      <c r="PQG512" s="200"/>
      <c r="PQH512" s="200"/>
      <c r="PQI512" s="200"/>
      <c r="PQJ512" s="200"/>
      <c r="PQK512" s="200"/>
      <c r="PQL512" s="200"/>
      <c r="PQM512" s="200"/>
      <c r="PQN512" s="200"/>
      <c r="PQO512" s="200"/>
      <c r="PQP512" s="200"/>
      <c r="PQQ512" s="200"/>
      <c r="PQW512" s="200"/>
      <c r="PQX512" s="200"/>
      <c r="PQY512" s="200"/>
      <c r="PQZ512" s="200"/>
      <c r="PRA512" s="200"/>
      <c r="PRB512" s="200"/>
      <c r="PRC512" s="200"/>
      <c r="PRE512" s="200"/>
      <c r="PRF512" s="200"/>
      <c r="PRG512" s="200"/>
      <c r="PRH512" s="200"/>
      <c r="PRI512" s="200"/>
      <c r="PRJ512" s="200"/>
      <c r="PRK512" s="200"/>
      <c r="PRL512" s="200"/>
      <c r="PRO512" s="200"/>
      <c r="PRR512" s="200"/>
      <c r="PRU512" s="200"/>
      <c r="PRX512" s="200"/>
      <c r="PSA512" s="200"/>
      <c r="PSD512" s="200"/>
      <c r="PSM512" s="200"/>
      <c r="PSP512" s="200"/>
      <c r="PSS512" s="200"/>
      <c r="PSV512" s="200"/>
      <c r="PTE512" s="200"/>
      <c r="PTK512" s="200"/>
      <c r="PTN512" s="200"/>
      <c r="PTQ512" s="200"/>
      <c r="PTT512" s="200"/>
      <c r="PTZ512" s="200"/>
      <c r="PUI512" s="200"/>
      <c r="PUK512" s="200"/>
      <c r="PUL512" s="200"/>
      <c r="PUN512" s="200"/>
      <c r="PUQ512" s="200"/>
      <c r="PUT512" s="200"/>
      <c r="PUW512" s="200"/>
      <c r="PUZ512" s="200"/>
      <c r="PVC512" s="200"/>
      <c r="PVE512" s="200"/>
      <c r="PVG512" s="200"/>
      <c r="PVJ512" s="200"/>
      <c r="PVM512" s="200"/>
      <c r="PVP512" s="200"/>
      <c r="PVS512" s="200"/>
      <c r="PVV512" s="200"/>
      <c r="PVY512" s="200"/>
      <c r="PWB512" s="200"/>
      <c r="PWD512" s="200"/>
      <c r="PWG512" s="200"/>
      <c r="PWJ512" s="200"/>
      <c r="PWM512" s="200"/>
      <c r="PWS512" s="200"/>
      <c r="PWV512" s="200"/>
      <c r="PWX512" s="200"/>
      <c r="PYE512" s="200"/>
      <c r="PYH512" s="200"/>
      <c r="PYK512" s="200"/>
      <c r="PYN512" s="200"/>
      <c r="PYQ512" s="200"/>
      <c r="PYR512" s="200"/>
      <c r="PYS512" s="200"/>
      <c r="PYV512" s="200"/>
      <c r="PYY512" s="200"/>
      <c r="PZB512" s="200"/>
      <c r="PZE512" s="200"/>
      <c r="PZG512" s="200"/>
      <c r="PZU512" s="200"/>
      <c r="PZV512" s="200"/>
      <c r="PZW512" s="200"/>
      <c r="PZX512" s="200"/>
      <c r="PZY512" s="200"/>
      <c r="PZZ512" s="200"/>
      <c r="QAA512" s="200"/>
      <c r="QAB512" s="200"/>
      <c r="QAC512" s="200"/>
      <c r="QAD512" s="200"/>
      <c r="QAE512" s="200"/>
      <c r="QAF512" s="200"/>
      <c r="QAG512" s="200"/>
      <c r="QAH512" s="200"/>
      <c r="QAI512" s="200"/>
      <c r="QAJ512" s="200"/>
      <c r="QAK512" s="200"/>
      <c r="QAL512" s="200"/>
      <c r="QAM512" s="200"/>
      <c r="QAS512" s="200"/>
      <c r="QAT512" s="200"/>
      <c r="QAU512" s="200"/>
      <c r="QAV512" s="200"/>
      <c r="QAW512" s="200"/>
      <c r="QAX512" s="200"/>
      <c r="QAY512" s="200"/>
      <c r="QBA512" s="200"/>
      <c r="QBB512" s="200"/>
      <c r="QBC512" s="200"/>
      <c r="QBD512" s="200"/>
      <c r="QBE512" s="200"/>
      <c r="QBF512" s="200"/>
      <c r="QBG512" s="200"/>
      <c r="QBH512" s="200"/>
      <c r="QBK512" s="200"/>
      <c r="QBN512" s="200"/>
      <c r="QBQ512" s="200"/>
      <c r="QBT512" s="200"/>
      <c r="QBW512" s="200"/>
      <c r="QBZ512" s="200"/>
      <c r="QCI512" s="200"/>
      <c r="QCL512" s="200"/>
      <c r="QCO512" s="200"/>
      <c r="QCR512" s="200"/>
      <c r="QDA512" s="200"/>
      <c r="QDG512" s="200"/>
      <c r="QDJ512" s="200"/>
      <c r="QDM512" s="200"/>
      <c r="QDP512" s="200"/>
      <c r="QDV512" s="200"/>
      <c r="QEE512" s="200"/>
      <c r="QEG512" s="200"/>
      <c r="QEH512" s="200"/>
      <c r="QEJ512" s="200"/>
      <c r="QEM512" s="200"/>
      <c r="QEP512" s="200"/>
      <c r="QES512" s="200"/>
      <c r="QEV512" s="200"/>
      <c r="QEY512" s="200"/>
      <c r="QFA512" s="200"/>
      <c r="QFC512" s="200"/>
      <c r="QFF512" s="200"/>
      <c r="QFI512" s="200"/>
      <c r="QFL512" s="200"/>
      <c r="QFO512" s="200"/>
      <c r="QFR512" s="200"/>
      <c r="QFU512" s="200"/>
      <c r="QFX512" s="200"/>
      <c r="QFZ512" s="200"/>
      <c r="QGC512" s="200"/>
      <c r="QGF512" s="200"/>
      <c r="QGI512" s="200"/>
      <c r="QGO512" s="200"/>
      <c r="QGR512" s="200"/>
      <c r="QGT512" s="200"/>
      <c r="QIA512" s="200"/>
      <c r="QID512" s="200"/>
      <c r="QIG512" s="200"/>
      <c r="QIJ512" s="200"/>
      <c r="QIM512" s="200"/>
      <c r="QIN512" s="200"/>
      <c r="QIO512" s="200"/>
      <c r="QIR512" s="200"/>
      <c r="QIU512" s="200"/>
      <c r="QIX512" s="200"/>
      <c r="QJA512" s="200"/>
      <c r="QJC512" s="200"/>
      <c r="QJQ512" s="200"/>
      <c r="QJR512" s="200"/>
      <c r="QJS512" s="200"/>
      <c r="QJT512" s="200"/>
      <c r="QJU512" s="200"/>
      <c r="QJV512" s="200"/>
      <c r="QJW512" s="200"/>
      <c r="QJX512" s="200"/>
      <c r="QJY512" s="200"/>
      <c r="QJZ512" s="200"/>
      <c r="QKA512" s="200"/>
      <c r="QKB512" s="200"/>
      <c r="QKC512" s="200"/>
      <c r="QKD512" s="200"/>
      <c r="QKE512" s="200"/>
      <c r="QKF512" s="200"/>
      <c r="QKG512" s="200"/>
      <c r="QKH512" s="200"/>
      <c r="QKI512" s="200"/>
      <c r="QKO512" s="200"/>
      <c r="QKP512" s="200"/>
      <c r="QKQ512" s="200"/>
      <c r="QKR512" s="200"/>
      <c r="QKS512" s="200"/>
      <c r="QKT512" s="200"/>
      <c r="QKU512" s="200"/>
      <c r="QKW512" s="200"/>
      <c r="QKX512" s="200"/>
      <c r="QKY512" s="200"/>
      <c r="QKZ512" s="200"/>
      <c r="QLA512" s="200"/>
      <c r="QLB512" s="200"/>
      <c r="QLC512" s="200"/>
      <c r="QLD512" s="200"/>
      <c r="QLG512" s="200"/>
      <c r="QLJ512" s="200"/>
      <c r="QLM512" s="200"/>
      <c r="QLP512" s="200"/>
      <c r="QLS512" s="200"/>
      <c r="QLV512" s="200"/>
      <c r="QME512" s="200"/>
      <c r="QMH512" s="200"/>
      <c r="QMK512" s="200"/>
      <c r="QMN512" s="200"/>
      <c r="QMW512" s="200"/>
      <c r="QNC512" s="200"/>
      <c r="QNF512" s="200"/>
      <c r="QNI512" s="200"/>
      <c r="QNL512" s="200"/>
      <c r="QNR512" s="200"/>
      <c r="QOA512" s="200"/>
      <c r="QOC512" s="200"/>
      <c r="QOD512" s="200"/>
      <c r="QOF512" s="200"/>
      <c r="QOI512" s="200"/>
      <c r="QOL512" s="200"/>
      <c r="QOO512" s="200"/>
      <c r="QOR512" s="200"/>
      <c r="QOU512" s="200"/>
      <c r="QOW512" s="200"/>
      <c r="QOY512" s="200"/>
      <c r="QPB512" s="200"/>
      <c r="QPE512" s="200"/>
      <c r="QPH512" s="200"/>
      <c r="QPK512" s="200"/>
      <c r="QPN512" s="200"/>
      <c r="QPQ512" s="200"/>
      <c r="QPT512" s="200"/>
      <c r="QPV512" s="200"/>
      <c r="QPY512" s="200"/>
      <c r="QQB512" s="200"/>
      <c r="QQE512" s="200"/>
      <c r="QQK512" s="200"/>
      <c r="QQN512" s="200"/>
      <c r="QQP512" s="200"/>
      <c r="QRW512" s="200"/>
      <c r="QRZ512" s="200"/>
      <c r="QSC512" s="200"/>
      <c r="QSF512" s="200"/>
      <c r="QSI512" s="200"/>
      <c r="QSJ512" s="200"/>
      <c r="QSK512" s="200"/>
      <c r="QSN512" s="200"/>
      <c r="QSQ512" s="200"/>
      <c r="QST512" s="200"/>
      <c r="QSW512" s="200"/>
      <c r="QSY512" s="200"/>
      <c r="QTM512" s="200"/>
      <c r="QTN512" s="200"/>
      <c r="QTO512" s="200"/>
      <c r="QTP512" s="200"/>
      <c r="QTQ512" s="200"/>
      <c r="QTR512" s="200"/>
      <c r="QTS512" s="200"/>
      <c r="QTT512" s="200"/>
      <c r="QTU512" s="200"/>
      <c r="QTV512" s="200"/>
      <c r="QTW512" s="200"/>
      <c r="QTX512" s="200"/>
      <c r="QTY512" s="200"/>
      <c r="QTZ512" s="200"/>
      <c r="QUA512" s="200"/>
      <c r="QUB512" s="200"/>
      <c r="QUC512" s="200"/>
      <c r="QUD512" s="200"/>
      <c r="QUE512" s="200"/>
      <c r="QUK512" s="200"/>
      <c r="QUL512" s="200"/>
      <c r="QUM512" s="200"/>
      <c r="QUN512" s="200"/>
      <c r="QUO512" s="200"/>
      <c r="QUP512" s="200"/>
      <c r="QUQ512" s="200"/>
      <c r="QUS512" s="200"/>
      <c r="QUT512" s="200"/>
      <c r="QUU512" s="200"/>
      <c r="QUV512" s="200"/>
      <c r="QUW512" s="200"/>
      <c r="QUX512" s="200"/>
      <c r="QUY512" s="200"/>
      <c r="QUZ512" s="200"/>
      <c r="QVC512" s="200"/>
      <c r="QVF512" s="200"/>
      <c r="QVI512" s="200"/>
      <c r="QVL512" s="200"/>
      <c r="QVO512" s="200"/>
      <c r="QVR512" s="200"/>
      <c r="QWA512" s="200"/>
      <c r="QWD512" s="200"/>
      <c r="QWG512" s="200"/>
      <c r="QWJ512" s="200"/>
      <c r="QWS512" s="200"/>
      <c r="QWY512" s="200"/>
      <c r="QXB512" s="200"/>
      <c r="QXE512" s="200"/>
      <c r="QXH512" s="200"/>
      <c r="QXN512" s="200"/>
      <c r="QXW512" s="200"/>
      <c r="QXY512" s="200"/>
      <c r="QXZ512" s="200"/>
      <c r="QYB512" s="200"/>
      <c r="QYE512" s="200"/>
      <c r="QYH512" s="200"/>
      <c r="QYK512" s="200"/>
      <c r="QYN512" s="200"/>
      <c r="QYQ512" s="200"/>
      <c r="QYS512" s="200"/>
      <c r="QYU512" s="200"/>
      <c r="QYX512" s="200"/>
      <c r="QZA512" s="200"/>
      <c r="QZD512" s="200"/>
      <c r="QZG512" s="200"/>
      <c r="QZJ512" s="200"/>
      <c r="QZM512" s="200"/>
      <c r="QZP512" s="200"/>
      <c r="QZR512" s="200"/>
      <c r="QZU512" s="200"/>
      <c r="QZX512" s="200"/>
      <c r="RAA512" s="200"/>
      <c r="RAG512" s="200"/>
      <c r="RAJ512" s="200"/>
      <c r="RAL512" s="200"/>
      <c r="RBS512" s="200"/>
      <c r="RBV512" s="200"/>
      <c r="RBY512" s="200"/>
      <c r="RCB512" s="200"/>
      <c r="RCE512" s="200"/>
      <c r="RCF512" s="200"/>
      <c r="RCG512" s="200"/>
      <c r="RCJ512" s="200"/>
      <c r="RCM512" s="200"/>
      <c r="RCP512" s="200"/>
      <c r="RCS512" s="200"/>
      <c r="RCU512" s="200"/>
      <c r="RDI512" s="200"/>
      <c r="RDJ512" s="200"/>
      <c r="RDK512" s="200"/>
      <c r="RDL512" s="200"/>
      <c r="RDM512" s="200"/>
      <c r="RDN512" s="200"/>
      <c r="RDO512" s="200"/>
      <c r="RDP512" s="200"/>
      <c r="RDQ512" s="200"/>
      <c r="RDR512" s="200"/>
      <c r="RDS512" s="200"/>
      <c r="RDT512" s="200"/>
      <c r="RDU512" s="200"/>
      <c r="RDV512" s="200"/>
      <c r="RDW512" s="200"/>
      <c r="RDX512" s="200"/>
      <c r="RDY512" s="200"/>
      <c r="RDZ512" s="200"/>
      <c r="REA512" s="200"/>
      <c r="REG512" s="200"/>
      <c r="REH512" s="200"/>
      <c r="REI512" s="200"/>
      <c r="REJ512" s="200"/>
      <c r="REK512" s="200"/>
      <c r="REL512" s="200"/>
      <c r="REM512" s="200"/>
      <c r="REO512" s="200"/>
      <c r="REP512" s="200"/>
      <c r="REQ512" s="200"/>
      <c r="RER512" s="200"/>
      <c r="RES512" s="200"/>
      <c r="RET512" s="200"/>
      <c r="REU512" s="200"/>
      <c r="REV512" s="200"/>
      <c r="REY512" s="200"/>
      <c r="RFB512" s="200"/>
      <c r="RFE512" s="200"/>
      <c r="RFH512" s="200"/>
      <c r="RFK512" s="200"/>
      <c r="RFN512" s="200"/>
      <c r="RFW512" s="200"/>
      <c r="RFZ512" s="200"/>
      <c r="RGC512" s="200"/>
      <c r="RGF512" s="200"/>
      <c r="RGO512" s="200"/>
      <c r="RGU512" s="200"/>
      <c r="RGX512" s="200"/>
      <c r="RHA512" s="200"/>
      <c r="RHD512" s="200"/>
      <c r="RHJ512" s="200"/>
      <c r="RHS512" s="200"/>
      <c r="RHU512" s="200"/>
      <c r="RHV512" s="200"/>
      <c r="RHX512" s="200"/>
      <c r="RIA512" s="200"/>
      <c r="RID512" s="200"/>
      <c r="RIG512" s="200"/>
      <c r="RIJ512" s="200"/>
      <c r="RIM512" s="200"/>
      <c r="RIO512" s="200"/>
      <c r="RIQ512" s="200"/>
      <c r="RIT512" s="200"/>
      <c r="RIW512" s="200"/>
      <c r="RIZ512" s="200"/>
      <c r="RJC512" s="200"/>
      <c r="RJF512" s="200"/>
      <c r="RJI512" s="200"/>
      <c r="RJL512" s="200"/>
      <c r="RJN512" s="200"/>
      <c r="RJQ512" s="200"/>
      <c r="RJT512" s="200"/>
      <c r="RJW512" s="200"/>
      <c r="RKC512" s="200"/>
      <c r="RKF512" s="200"/>
      <c r="RKH512" s="200"/>
      <c r="RLO512" s="200"/>
      <c r="RLR512" s="200"/>
      <c r="RLU512" s="200"/>
      <c r="RLX512" s="200"/>
      <c r="RMA512" s="200"/>
      <c r="RMB512" s="200"/>
      <c r="RMC512" s="200"/>
      <c r="RMF512" s="200"/>
      <c r="RMI512" s="200"/>
      <c r="RML512" s="200"/>
      <c r="RMO512" s="200"/>
      <c r="RMQ512" s="200"/>
      <c r="RNE512" s="200"/>
      <c r="RNF512" s="200"/>
      <c r="RNG512" s="200"/>
      <c r="RNH512" s="200"/>
      <c r="RNI512" s="200"/>
      <c r="RNJ512" s="200"/>
      <c r="RNK512" s="200"/>
      <c r="RNL512" s="200"/>
      <c r="RNM512" s="200"/>
      <c r="RNN512" s="200"/>
      <c r="RNO512" s="200"/>
      <c r="RNP512" s="200"/>
      <c r="RNQ512" s="200"/>
      <c r="RNR512" s="200"/>
      <c r="RNS512" s="200"/>
      <c r="RNT512" s="200"/>
      <c r="RNU512" s="200"/>
      <c r="RNV512" s="200"/>
      <c r="RNW512" s="200"/>
      <c r="ROC512" s="200"/>
      <c r="ROD512" s="200"/>
      <c r="ROE512" s="200"/>
      <c r="ROF512" s="200"/>
      <c r="ROG512" s="200"/>
      <c r="ROH512" s="200"/>
      <c r="ROI512" s="200"/>
      <c r="ROK512" s="200"/>
      <c r="ROL512" s="200"/>
      <c r="ROM512" s="200"/>
      <c r="RON512" s="200"/>
      <c r="ROO512" s="200"/>
      <c r="ROP512" s="200"/>
      <c r="ROQ512" s="200"/>
      <c r="ROR512" s="200"/>
      <c r="ROU512" s="200"/>
      <c r="ROX512" s="200"/>
      <c r="RPA512" s="200"/>
      <c r="RPD512" s="200"/>
      <c r="RPG512" s="200"/>
      <c r="RPJ512" s="200"/>
      <c r="RPS512" s="200"/>
      <c r="RPV512" s="200"/>
      <c r="RPY512" s="200"/>
      <c r="RQB512" s="200"/>
      <c r="RQK512" s="200"/>
      <c r="RQQ512" s="200"/>
      <c r="RQT512" s="200"/>
      <c r="RQW512" s="200"/>
      <c r="RQZ512" s="200"/>
      <c r="RRF512" s="200"/>
      <c r="RRO512" s="200"/>
      <c r="RRQ512" s="200"/>
      <c r="RRR512" s="200"/>
      <c r="RRT512" s="200"/>
      <c r="RRW512" s="200"/>
      <c r="RRZ512" s="200"/>
      <c r="RSC512" s="200"/>
      <c r="RSF512" s="200"/>
      <c r="RSI512" s="200"/>
      <c r="RSK512" s="200"/>
      <c r="RSM512" s="200"/>
      <c r="RSP512" s="200"/>
      <c r="RSS512" s="200"/>
      <c r="RSV512" s="200"/>
      <c r="RSY512" s="200"/>
      <c r="RTB512" s="200"/>
      <c r="RTE512" s="200"/>
      <c r="RTH512" s="200"/>
      <c r="RTJ512" s="200"/>
      <c r="RTM512" s="200"/>
      <c r="RTP512" s="200"/>
      <c r="RTS512" s="200"/>
      <c r="RTY512" s="200"/>
      <c r="RUB512" s="200"/>
      <c r="RUD512" s="200"/>
      <c r="RVK512" s="200"/>
      <c r="RVN512" s="200"/>
      <c r="RVQ512" s="200"/>
      <c r="RVT512" s="200"/>
      <c r="RVW512" s="200"/>
      <c r="RVX512" s="200"/>
      <c r="RVY512" s="200"/>
      <c r="RWB512" s="200"/>
      <c r="RWE512" s="200"/>
      <c r="RWH512" s="200"/>
      <c r="RWK512" s="200"/>
      <c r="RWM512" s="200"/>
      <c r="RXA512" s="200"/>
      <c r="RXB512" s="200"/>
      <c r="RXC512" s="200"/>
      <c r="RXD512" s="200"/>
      <c r="RXE512" s="200"/>
      <c r="RXF512" s="200"/>
      <c r="RXG512" s="200"/>
      <c r="RXH512" s="200"/>
      <c r="RXI512" s="200"/>
      <c r="RXJ512" s="200"/>
      <c r="RXK512" s="200"/>
      <c r="RXL512" s="200"/>
      <c r="RXM512" s="200"/>
      <c r="RXN512" s="200"/>
      <c r="RXO512" s="200"/>
      <c r="RXP512" s="200"/>
      <c r="RXQ512" s="200"/>
      <c r="RXR512" s="200"/>
      <c r="RXS512" s="200"/>
      <c r="RXY512" s="200"/>
      <c r="RXZ512" s="200"/>
      <c r="RYA512" s="200"/>
      <c r="RYB512" s="200"/>
      <c r="RYC512" s="200"/>
      <c r="RYD512" s="200"/>
      <c r="RYE512" s="200"/>
      <c r="RYG512" s="200"/>
      <c r="RYH512" s="200"/>
      <c r="RYI512" s="200"/>
      <c r="RYJ512" s="200"/>
      <c r="RYK512" s="200"/>
      <c r="RYL512" s="200"/>
      <c r="RYM512" s="200"/>
      <c r="RYN512" s="200"/>
      <c r="RYQ512" s="200"/>
      <c r="RYT512" s="200"/>
      <c r="RYW512" s="200"/>
      <c r="RYZ512" s="200"/>
      <c r="RZC512" s="200"/>
      <c r="RZF512" s="200"/>
      <c r="RZO512" s="200"/>
      <c r="RZR512" s="200"/>
      <c r="RZU512" s="200"/>
      <c r="RZX512" s="200"/>
      <c r="SAG512" s="200"/>
      <c r="SAM512" s="200"/>
      <c r="SAP512" s="200"/>
      <c r="SAS512" s="200"/>
      <c r="SAV512" s="200"/>
      <c r="SBB512" s="200"/>
      <c r="SBK512" s="200"/>
      <c r="SBM512" s="200"/>
      <c r="SBN512" s="200"/>
      <c r="SBP512" s="200"/>
      <c r="SBS512" s="200"/>
      <c r="SBV512" s="200"/>
      <c r="SBY512" s="200"/>
      <c r="SCB512" s="200"/>
      <c r="SCE512" s="200"/>
      <c r="SCG512" s="200"/>
      <c r="SCI512" s="200"/>
      <c r="SCL512" s="200"/>
      <c r="SCO512" s="200"/>
      <c r="SCR512" s="200"/>
      <c r="SCU512" s="200"/>
      <c r="SCX512" s="200"/>
      <c r="SDA512" s="200"/>
      <c r="SDD512" s="200"/>
      <c r="SDF512" s="200"/>
      <c r="SDI512" s="200"/>
      <c r="SDL512" s="200"/>
      <c r="SDO512" s="200"/>
      <c r="SDU512" s="200"/>
      <c r="SDX512" s="200"/>
      <c r="SDZ512" s="200"/>
      <c r="SFG512" s="200"/>
      <c r="SFJ512" s="200"/>
      <c r="SFM512" s="200"/>
      <c r="SFP512" s="200"/>
      <c r="SFS512" s="200"/>
      <c r="SFT512" s="200"/>
      <c r="SFU512" s="200"/>
      <c r="SFX512" s="200"/>
      <c r="SGA512" s="200"/>
      <c r="SGD512" s="200"/>
      <c r="SGG512" s="200"/>
      <c r="SGI512" s="200"/>
      <c r="SGW512" s="200"/>
      <c r="SGX512" s="200"/>
      <c r="SGY512" s="200"/>
      <c r="SGZ512" s="200"/>
      <c r="SHA512" s="200"/>
      <c r="SHB512" s="200"/>
      <c r="SHC512" s="200"/>
      <c r="SHD512" s="200"/>
      <c r="SHE512" s="200"/>
      <c r="SHF512" s="200"/>
      <c r="SHG512" s="200"/>
      <c r="SHH512" s="200"/>
      <c r="SHI512" s="200"/>
      <c r="SHJ512" s="200"/>
      <c r="SHK512" s="200"/>
      <c r="SHL512" s="200"/>
      <c r="SHM512" s="200"/>
      <c r="SHN512" s="200"/>
      <c r="SHO512" s="200"/>
      <c r="SHU512" s="200"/>
      <c r="SHV512" s="200"/>
      <c r="SHW512" s="200"/>
      <c r="SHX512" s="200"/>
      <c r="SHY512" s="200"/>
      <c r="SHZ512" s="200"/>
      <c r="SIA512" s="200"/>
      <c r="SIC512" s="200"/>
      <c r="SID512" s="200"/>
      <c r="SIE512" s="200"/>
      <c r="SIF512" s="200"/>
      <c r="SIG512" s="200"/>
      <c r="SIH512" s="200"/>
      <c r="SII512" s="200"/>
      <c r="SIJ512" s="200"/>
      <c r="SIM512" s="200"/>
      <c r="SIP512" s="200"/>
      <c r="SIS512" s="200"/>
      <c r="SIV512" s="200"/>
      <c r="SIY512" s="200"/>
      <c r="SJB512" s="200"/>
      <c r="SJK512" s="200"/>
      <c r="SJN512" s="200"/>
      <c r="SJQ512" s="200"/>
      <c r="SJT512" s="200"/>
      <c r="SKC512" s="200"/>
      <c r="SKI512" s="200"/>
      <c r="SKL512" s="200"/>
      <c r="SKO512" s="200"/>
      <c r="SKR512" s="200"/>
      <c r="SKX512" s="200"/>
      <c r="SLG512" s="200"/>
      <c r="SLI512" s="200"/>
      <c r="SLJ512" s="200"/>
      <c r="SLL512" s="200"/>
      <c r="SLO512" s="200"/>
      <c r="SLR512" s="200"/>
      <c r="SLU512" s="200"/>
      <c r="SLX512" s="200"/>
      <c r="SMA512" s="200"/>
      <c r="SMC512" s="200"/>
      <c r="SME512" s="200"/>
      <c r="SMH512" s="200"/>
      <c r="SMK512" s="200"/>
      <c r="SMN512" s="200"/>
      <c r="SMQ512" s="200"/>
      <c r="SMT512" s="200"/>
      <c r="SMW512" s="200"/>
      <c r="SMZ512" s="200"/>
      <c r="SNB512" s="200"/>
      <c r="SNE512" s="200"/>
      <c r="SNH512" s="200"/>
      <c r="SNK512" s="200"/>
      <c r="SNQ512" s="200"/>
      <c r="SNT512" s="200"/>
      <c r="SNV512" s="200"/>
      <c r="SPC512" s="200"/>
      <c r="SPF512" s="200"/>
      <c r="SPI512" s="200"/>
      <c r="SPL512" s="200"/>
      <c r="SPO512" s="200"/>
      <c r="SPP512" s="200"/>
      <c r="SPQ512" s="200"/>
      <c r="SPT512" s="200"/>
      <c r="SPW512" s="200"/>
      <c r="SPZ512" s="200"/>
      <c r="SQC512" s="200"/>
      <c r="SQE512" s="200"/>
      <c r="SQS512" s="200"/>
      <c r="SQT512" s="200"/>
      <c r="SQU512" s="200"/>
      <c r="SQV512" s="200"/>
      <c r="SQW512" s="200"/>
      <c r="SQX512" s="200"/>
      <c r="SQY512" s="200"/>
      <c r="SQZ512" s="200"/>
      <c r="SRA512" s="200"/>
      <c r="SRB512" s="200"/>
      <c r="SRC512" s="200"/>
      <c r="SRD512" s="200"/>
      <c r="SRE512" s="200"/>
      <c r="SRF512" s="200"/>
      <c r="SRG512" s="200"/>
      <c r="SRH512" s="200"/>
      <c r="SRI512" s="200"/>
      <c r="SRJ512" s="200"/>
      <c r="SRK512" s="200"/>
      <c r="SRQ512" s="200"/>
      <c r="SRR512" s="200"/>
      <c r="SRS512" s="200"/>
      <c r="SRT512" s="200"/>
      <c r="SRU512" s="200"/>
      <c r="SRV512" s="200"/>
      <c r="SRW512" s="200"/>
      <c r="SRY512" s="200"/>
      <c r="SRZ512" s="200"/>
      <c r="SSA512" s="200"/>
      <c r="SSB512" s="200"/>
      <c r="SSC512" s="200"/>
      <c r="SSD512" s="200"/>
      <c r="SSE512" s="200"/>
      <c r="SSF512" s="200"/>
      <c r="SSI512" s="200"/>
      <c r="SSL512" s="200"/>
      <c r="SSO512" s="200"/>
      <c r="SSR512" s="200"/>
      <c r="SSU512" s="200"/>
      <c r="SSX512" s="200"/>
      <c r="STG512" s="200"/>
      <c r="STJ512" s="200"/>
      <c r="STM512" s="200"/>
      <c r="STP512" s="200"/>
      <c r="STY512" s="200"/>
      <c r="SUE512" s="200"/>
      <c r="SUH512" s="200"/>
      <c r="SUK512" s="200"/>
      <c r="SUN512" s="200"/>
      <c r="SUT512" s="200"/>
      <c r="SVC512" s="200"/>
      <c r="SVE512" s="200"/>
      <c r="SVF512" s="200"/>
      <c r="SVH512" s="200"/>
      <c r="SVK512" s="200"/>
      <c r="SVN512" s="200"/>
      <c r="SVQ512" s="200"/>
      <c r="SVT512" s="200"/>
      <c r="SVW512" s="200"/>
      <c r="SVY512" s="200"/>
      <c r="SWA512" s="200"/>
      <c r="SWD512" s="200"/>
      <c r="SWG512" s="200"/>
      <c r="SWJ512" s="200"/>
      <c r="SWM512" s="200"/>
      <c r="SWP512" s="200"/>
      <c r="SWS512" s="200"/>
      <c r="SWV512" s="200"/>
      <c r="SWX512" s="200"/>
      <c r="SXA512" s="200"/>
      <c r="SXD512" s="200"/>
      <c r="SXG512" s="200"/>
      <c r="SXM512" s="200"/>
      <c r="SXP512" s="200"/>
      <c r="SXR512" s="200"/>
      <c r="SYY512" s="200"/>
      <c r="SZB512" s="200"/>
      <c r="SZE512" s="200"/>
      <c r="SZH512" s="200"/>
      <c r="SZK512" s="200"/>
      <c r="SZL512" s="200"/>
      <c r="SZM512" s="200"/>
      <c r="SZP512" s="200"/>
      <c r="SZS512" s="200"/>
      <c r="SZV512" s="200"/>
      <c r="SZY512" s="200"/>
      <c r="TAA512" s="200"/>
      <c r="TAO512" s="200"/>
      <c r="TAP512" s="200"/>
      <c r="TAQ512" s="200"/>
      <c r="TAR512" s="200"/>
      <c r="TAS512" s="200"/>
      <c r="TAT512" s="200"/>
      <c r="TAU512" s="200"/>
      <c r="TAV512" s="200"/>
      <c r="TAW512" s="200"/>
      <c r="TAX512" s="200"/>
      <c r="TAY512" s="200"/>
      <c r="TAZ512" s="200"/>
      <c r="TBA512" s="200"/>
      <c r="TBB512" s="200"/>
      <c r="TBC512" s="200"/>
      <c r="TBD512" s="200"/>
      <c r="TBE512" s="200"/>
      <c r="TBF512" s="200"/>
      <c r="TBG512" s="200"/>
      <c r="TBM512" s="200"/>
      <c r="TBN512" s="200"/>
      <c r="TBO512" s="200"/>
      <c r="TBP512" s="200"/>
      <c r="TBQ512" s="200"/>
      <c r="TBR512" s="200"/>
      <c r="TBS512" s="200"/>
      <c r="TBU512" s="200"/>
      <c r="TBV512" s="200"/>
      <c r="TBW512" s="200"/>
      <c r="TBX512" s="200"/>
      <c r="TBY512" s="200"/>
      <c r="TBZ512" s="200"/>
      <c r="TCA512" s="200"/>
      <c r="TCB512" s="200"/>
      <c r="TCE512" s="200"/>
      <c r="TCH512" s="200"/>
      <c r="TCK512" s="200"/>
      <c r="TCN512" s="200"/>
      <c r="TCQ512" s="200"/>
      <c r="TCT512" s="200"/>
      <c r="TDC512" s="200"/>
      <c r="TDF512" s="200"/>
      <c r="TDI512" s="200"/>
      <c r="TDL512" s="200"/>
      <c r="TDU512" s="200"/>
      <c r="TEA512" s="200"/>
      <c r="TED512" s="200"/>
      <c r="TEG512" s="200"/>
      <c r="TEJ512" s="200"/>
      <c r="TEP512" s="200"/>
      <c r="TEY512" s="200"/>
      <c r="TFA512" s="200"/>
      <c r="TFB512" s="200"/>
      <c r="TFD512" s="200"/>
      <c r="TFG512" s="200"/>
      <c r="TFJ512" s="200"/>
      <c r="TFM512" s="200"/>
      <c r="TFP512" s="200"/>
      <c r="TFS512" s="200"/>
      <c r="TFU512" s="200"/>
      <c r="TFW512" s="200"/>
      <c r="TFZ512" s="200"/>
      <c r="TGC512" s="200"/>
      <c r="TGF512" s="200"/>
      <c r="TGI512" s="200"/>
      <c r="TGL512" s="200"/>
      <c r="TGO512" s="200"/>
      <c r="TGR512" s="200"/>
      <c r="TGT512" s="200"/>
      <c r="TGW512" s="200"/>
      <c r="TGZ512" s="200"/>
      <c r="THC512" s="200"/>
      <c r="THI512" s="200"/>
      <c r="THL512" s="200"/>
      <c r="THN512" s="200"/>
      <c r="TIU512" s="200"/>
      <c r="TIX512" s="200"/>
      <c r="TJA512" s="200"/>
      <c r="TJD512" s="200"/>
      <c r="TJG512" s="200"/>
      <c r="TJH512" s="200"/>
      <c r="TJI512" s="200"/>
      <c r="TJL512" s="200"/>
      <c r="TJO512" s="200"/>
      <c r="TJR512" s="200"/>
      <c r="TJU512" s="200"/>
      <c r="TJW512" s="200"/>
      <c r="TKK512" s="200"/>
      <c r="TKL512" s="200"/>
      <c r="TKM512" s="200"/>
      <c r="TKN512" s="200"/>
      <c r="TKO512" s="200"/>
      <c r="TKP512" s="200"/>
      <c r="TKQ512" s="200"/>
      <c r="TKR512" s="200"/>
      <c r="TKS512" s="200"/>
      <c r="TKT512" s="200"/>
      <c r="TKU512" s="200"/>
      <c r="TKV512" s="200"/>
      <c r="TKW512" s="200"/>
      <c r="TKX512" s="200"/>
      <c r="TKY512" s="200"/>
      <c r="TKZ512" s="200"/>
      <c r="TLA512" s="200"/>
      <c r="TLB512" s="200"/>
      <c r="TLC512" s="200"/>
      <c r="TLI512" s="200"/>
      <c r="TLJ512" s="200"/>
      <c r="TLK512" s="200"/>
      <c r="TLL512" s="200"/>
      <c r="TLM512" s="200"/>
      <c r="TLN512" s="200"/>
      <c r="TLO512" s="200"/>
      <c r="TLQ512" s="200"/>
      <c r="TLR512" s="200"/>
      <c r="TLS512" s="200"/>
      <c r="TLT512" s="200"/>
      <c r="TLU512" s="200"/>
      <c r="TLV512" s="200"/>
      <c r="TLW512" s="200"/>
      <c r="TLX512" s="200"/>
      <c r="TMA512" s="200"/>
      <c r="TMD512" s="200"/>
      <c r="TMG512" s="200"/>
      <c r="TMJ512" s="200"/>
      <c r="TMM512" s="200"/>
      <c r="TMP512" s="200"/>
      <c r="TMY512" s="200"/>
      <c r="TNB512" s="200"/>
      <c r="TNE512" s="200"/>
      <c r="TNH512" s="200"/>
      <c r="TNQ512" s="200"/>
      <c r="TNW512" s="200"/>
      <c r="TNZ512" s="200"/>
      <c r="TOC512" s="200"/>
      <c r="TOF512" s="200"/>
      <c r="TOL512" s="200"/>
      <c r="TOU512" s="200"/>
      <c r="TOW512" s="200"/>
      <c r="TOX512" s="200"/>
      <c r="TOZ512" s="200"/>
      <c r="TPC512" s="200"/>
      <c r="TPF512" s="200"/>
      <c r="TPI512" s="200"/>
      <c r="TPL512" s="200"/>
      <c r="TPO512" s="200"/>
      <c r="TPQ512" s="200"/>
      <c r="TPS512" s="200"/>
      <c r="TPV512" s="200"/>
      <c r="TPY512" s="200"/>
      <c r="TQB512" s="200"/>
      <c r="TQE512" s="200"/>
      <c r="TQH512" s="200"/>
      <c r="TQK512" s="200"/>
      <c r="TQN512" s="200"/>
      <c r="TQP512" s="200"/>
      <c r="TQS512" s="200"/>
      <c r="TQV512" s="200"/>
      <c r="TQY512" s="200"/>
      <c r="TRE512" s="200"/>
      <c r="TRH512" s="200"/>
      <c r="TRJ512" s="200"/>
      <c r="TSQ512" s="200"/>
      <c r="TST512" s="200"/>
      <c r="TSW512" s="200"/>
      <c r="TSZ512" s="200"/>
      <c r="TTC512" s="200"/>
      <c r="TTD512" s="200"/>
      <c r="TTE512" s="200"/>
      <c r="TTH512" s="200"/>
      <c r="TTK512" s="200"/>
      <c r="TTN512" s="200"/>
      <c r="TTQ512" s="200"/>
      <c r="TTS512" s="200"/>
      <c r="TUG512" s="200"/>
      <c r="TUH512" s="200"/>
      <c r="TUI512" s="200"/>
      <c r="TUJ512" s="200"/>
      <c r="TUK512" s="200"/>
      <c r="TUL512" s="200"/>
      <c r="TUM512" s="200"/>
      <c r="TUN512" s="200"/>
      <c r="TUO512" s="200"/>
      <c r="TUP512" s="200"/>
      <c r="TUQ512" s="200"/>
      <c r="TUR512" s="200"/>
      <c r="TUS512" s="200"/>
      <c r="TUT512" s="200"/>
      <c r="TUU512" s="200"/>
      <c r="TUV512" s="200"/>
      <c r="TUW512" s="200"/>
      <c r="TUX512" s="200"/>
      <c r="TUY512" s="200"/>
      <c r="TVE512" s="200"/>
      <c r="TVF512" s="200"/>
      <c r="TVG512" s="200"/>
      <c r="TVH512" s="200"/>
      <c r="TVI512" s="200"/>
      <c r="TVJ512" s="200"/>
      <c r="TVK512" s="200"/>
      <c r="TVM512" s="200"/>
      <c r="TVN512" s="200"/>
      <c r="TVO512" s="200"/>
      <c r="TVP512" s="200"/>
      <c r="TVQ512" s="200"/>
      <c r="TVR512" s="200"/>
      <c r="TVS512" s="200"/>
      <c r="TVT512" s="200"/>
      <c r="TVW512" s="200"/>
      <c r="TVZ512" s="200"/>
      <c r="TWC512" s="200"/>
      <c r="TWF512" s="200"/>
      <c r="TWI512" s="200"/>
      <c r="TWL512" s="200"/>
      <c r="TWU512" s="200"/>
      <c r="TWX512" s="200"/>
      <c r="TXA512" s="200"/>
      <c r="TXD512" s="200"/>
      <c r="TXM512" s="200"/>
      <c r="TXS512" s="200"/>
      <c r="TXV512" s="200"/>
      <c r="TXY512" s="200"/>
      <c r="TYB512" s="200"/>
      <c r="TYH512" s="200"/>
      <c r="TYQ512" s="200"/>
      <c r="TYS512" s="200"/>
      <c r="TYT512" s="200"/>
      <c r="TYV512" s="200"/>
      <c r="TYY512" s="200"/>
      <c r="TZB512" s="200"/>
      <c r="TZE512" s="200"/>
      <c r="TZH512" s="200"/>
      <c r="TZK512" s="200"/>
      <c r="TZM512" s="200"/>
      <c r="TZO512" s="200"/>
      <c r="TZR512" s="200"/>
      <c r="TZU512" s="200"/>
      <c r="TZX512" s="200"/>
      <c r="UAA512" s="200"/>
      <c r="UAD512" s="200"/>
      <c r="UAG512" s="200"/>
      <c r="UAJ512" s="200"/>
      <c r="UAL512" s="200"/>
      <c r="UAO512" s="200"/>
      <c r="UAR512" s="200"/>
      <c r="UAU512" s="200"/>
      <c r="UBA512" s="200"/>
      <c r="UBD512" s="200"/>
      <c r="UBF512" s="200"/>
      <c r="UCM512" s="200"/>
      <c r="UCP512" s="200"/>
      <c r="UCS512" s="200"/>
      <c r="UCV512" s="200"/>
      <c r="UCY512" s="200"/>
      <c r="UCZ512" s="200"/>
      <c r="UDA512" s="200"/>
      <c r="UDD512" s="200"/>
      <c r="UDG512" s="200"/>
      <c r="UDJ512" s="200"/>
      <c r="UDM512" s="200"/>
      <c r="UDO512" s="200"/>
      <c r="UEC512" s="200"/>
      <c r="UED512" s="200"/>
      <c r="UEE512" s="200"/>
      <c r="UEF512" s="200"/>
      <c r="UEG512" s="200"/>
      <c r="UEH512" s="200"/>
      <c r="UEI512" s="200"/>
      <c r="UEJ512" s="200"/>
      <c r="UEK512" s="200"/>
      <c r="UEL512" s="200"/>
      <c r="UEM512" s="200"/>
      <c r="UEN512" s="200"/>
      <c r="UEO512" s="200"/>
      <c r="UEP512" s="200"/>
      <c r="UEQ512" s="200"/>
      <c r="UER512" s="200"/>
      <c r="UES512" s="200"/>
      <c r="UET512" s="200"/>
      <c r="UEU512" s="200"/>
      <c r="UFA512" s="200"/>
      <c r="UFB512" s="200"/>
      <c r="UFC512" s="200"/>
      <c r="UFD512" s="200"/>
      <c r="UFE512" s="200"/>
      <c r="UFF512" s="200"/>
      <c r="UFG512" s="200"/>
      <c r="UFI512" s="200"/>
      <c r="UFJ512" s="200"/>
      <c r="UFK512" s="200"/>
      <c r="UFL512" s="200"/>
      <c r="UFM512" s="200"/>
      <c r="UFN512" s="200"/>
      <c r="UFO512" s="200"/>
      <c r="UFP512" s="200"/>
      <c r="UFS512" s="200"/>
      <c r="UFV512" s="200"/>
      <c r="UFY512" s="200"/>
      <c r="UGB512" s="200"/>
      <c r="UGE512" s="200"/>
      <c r="UGH512" s="200"/>
      <c r="UGQ512" s="200"/>
      <c r="UGT512" s="200"/>
      <c r="UGW512" s="200"/>
      <c r="UGZ512" s="200"/>
      <c r="UHI512" s="200"/>
      <c r="UHO512" s="200"/>
      <c r="UHR512" s="200"/>
      <c r="UHU512" s="200"/>
      <c r="UHX512" s="200"/>
      <c r="UID512" s="200"/>
      <c r="UIM512" s="200"/>
      <c r="UIO512" s="200"/>
      <c r="UIP512" s="200"/>
      <c r="UIR512" s="200"/>
      <c r="UIU512" s="200"/>
      <c r="UIX512" s="200"/>
      <c r="UJA512" s="200"/>
      <c r="UJD512" s="200"/>
      <c r="UJG512" s="200"/>
      <c r="UJI512" s="200"/>
      <c r="UJK512" s="200"/>
      <c r="UJN512" s="200"/>
      <c r="UJQ512" s="200"/>
      <c r="UJT512" s="200"/>
      <c r="UJW512" s="200"/>
      <c r="UJZ512" s="200"/>
      <c r="UKC512" s="200"/>
      <c r="UKF512" s="200"/>
      <c r="UKH512" s="200"/>
      <c r="UKK512" s="200"/>
      <c r="UKN512" s="200"/>
      <c r="UKQ512" s="200"/>
      <c r="UKW512" s="200"/>
      <c r="UKZ512" s="200"/>
      <c r="ULB512" s="200"/>
      <c r="UMI512" s="200"/>
      <c r="UML512" s="200"/>
      <c r="UMO512" s="200"/>
      <c r="UMR512" s="200"/>
      <c r="UMU512" s="200"/>
      <c r="UMV512" s="200"/>
      <c r="UMW512" s="200"/>
      <c r="UMZ512" s="200"/>
      <c r="UNC512" s="200"/>
      <c r="UNF512" s="200"/>
      <c r="UNI512" s="200"/>
      <c r="UNK512" s="200"/>
      <c r="UNY512" s="200"/>
      <c r="UNZ512" s="200"/>
      <c r="UOA512" s="200"/>
      <c r="UOB512" s="200"/>
      <c r="UOC512" s="200"/>
      <c r="UOD512" s="200"/>
      <c r="UOE512" s="200"/>
      <c r="UOF512" s="200"/>
      <c r="UOG512" s="200"/>
      <c r="UOH512" s="200"/>
      <c r="UOI512" s="200"/>
      <c r="UOJ512" s="200"/>
      <c r="UOK512" s="200"/>
      <c r="UOL512" s="200"/>
      <c r="UOM512" s="200"/>
      <c r="UON512" s="200"/>
      <c r="UOO512" s="200"/>
      <c r="UOP512" s="200"/>
      <c r="UOQ512" s="200"/>
      <c r="UOW512" s="200"/>
      <c r="UOX512" s="200"/>
      <c r="UOY512" s="200"/>
      <c r="UOZ512" s="200"/>
      <c r="UPA512" s="200"/>
      <c r="UPB512" s="200"/>
      <c r="UPC512" s="200"/>
      <c r="UPE512" s="200"/>
      <c r="UPF512" s="200"/>
      <c r="UPG512" s="200"/>
      <c r="UPH512" s="200"/>
      <c r="UPI512" s="200"/>
      <c r="UPJ512" s="200"/>
      <c r="UPK512" s="200"/>
      <c r="UPL512" s="200"/>
      <c r="UPO512" s="200"/>
      <c r="UPR512" s="200"/>
      <c r="UPU512" s="200"/>
      <c r="UPX512" s="200"/>
      <c r="UQA512" s="200"/>
      <c r="UQD512" s="200"/>
      <c r="UQM512" s="200"/>
      <c r="UQP512" s="200"/>
      <c r="UQS512" s="200"/>
      <c r="UQV512" s="200"/>
      <c r="URE512" s="200"/>
      <c r="URK512" s="200"/>
      <c r="URN512" s="200"/>
      <c r="URQ512" s="200"/>
      <c r="URT512" s="200"/>
      <c r="URZ512" s="200"/>
      <c r="USI512" s="200"/>
      <c r="USK512" s="200"/>
      <c r="USL512" s="200"/>
      <c r="USN512" s="200"/>
      <c r="USQ512" s="200"/>
      <c r="UST512" s="200"/>
      <c r="USW512" s="200"/>
      <c r="USZ512" s="200"/>
      <c r="UTC512" s="200"/>
      <c r="UTE512" s="200"/>
      <c r="UTG512" s="200"/>
      <c r="UTJ512" s="200"/>
      <c r="UTM512" s="200"/>
      <c r="UTP512" s="200"/>
      <c r="UTS512" s="200"/>
      <c r="UTV512" s="200"/>
      <c r="UTY512" s="200"/>
      <c r="UUB512" s="200"/>
      <c r="UUD512" s="200"/>
      <c r="UUG512" s="200"/>
      <c r="UUJ512" s="200"/>
      <c r="UUM512" s="200"/>
      <c r="UUS512" s="200"/>
      <c r="UUV512" s="200"/>
      <c r="UUX512" s="200"/>
      <c r="UWE512" s="200"/>
      <c r="UWH512" s="200"/>
      <c r="UWK512" s="200"/>
      <c r="UWN512" s="200"/>
      <c r="UWQ512" s="200"/>
      <c r="UWR512" s="200"/>
      <c r="UWS512" s="200"/>
      <c r="UWV512" s="200"/>
      <c r="UWY512" s="200"/>
      <c r="UXB512" s="200"/>
      <c r="UXE512" s="200"/>
      <c r="UXG512" s="200"/>
      <c r="UXU512" s="200"/>
      <c r="UXV512" s="200"/>
      <c r="UXW512" s="200"/>
      <c r="UXX512" s="200"/>
      <c r="UXY512" s="200"/>
      <c r="UXZ512" s="200"/>
      <c r="UYA512" s="200"/>
      <c r="UYB512" s="200"/>
      <c r="UYC512" s="200"/>
      <c r="UYD512" s="200"/>
      <c r="UYE512" s="200"/>
      <c r="UYF512" s="200"/>
      <c r="UYG512" s="200"/>
      <c r="UYH512" s="200"/>
      <c r="UYI512" s="200"/>
      <c r="UYJ512" s="200"/>
      <c r="UYK512" s="200"/>
      <c r="UYL512" s="200"/>
      <c r="UYM512" s="200"/>
      <c r="UYS512" s="200"/>
      <c r="UYT512" s="200"/>
      <c r="UYU512" s="200"/>
      <c r="UYV512" s="200"/>
      <c r="UYW512" s="200"/>
      <c r="UYX512" s="200"/>
      <c r="UYY512" s="200"/>
      <c r="UZA512" s="200"/>
      <c r="UZB512" s="200"/>
      <c r="UZC512" s="200"/>
      <c r="UZD512" s="200"/>
      <c r="UZE512" s="200"/>
      <c r="UZF512" s="200"/>
      <c r="UZG512" s="200"/>
      <c r="UZH512" s="200"/>
      <c r="UZK512" s="200"/>
      <c r="UZN512" s="200"/>
      <c r="UZQ512" s="200"/>
      <c r="UZT512" s="200"/>
      <c r="UZW512" s="200"/>
      <c r="UZZ512" s="200"/>
      <c r="VAI512" s="200"/>
      <c r="VAL512" s="200"/>
      <c r="VAO512" s="200"/>
      <c r="VAR512" s="200"/>
      <c r="VBA512" s="200"/>
      <c r="VBG512" s="200"/>
      <c r="VBJ512" s="200"/>
      <c r="VBM512" s="200"/>
      <c r="VBP512" s="200"/>
      <c r="VBV512" s="200"/>
      <c r="VCE512" s="200"/>
      <c r="VCG512" s="200"/>
      <c r="VCH512" s="200"/>
      <c r="VCJ512" s="200"/>
      <c r="VCM512" s="200"/>
      <c r="VCP512" s="200"/>
      <c r="VCS512" s="200"/>
      <c r="VCV512" s="200"/>
      <c r="VCY512" s="200"/>
      <c r="VDA512" s="200"/>
      <c r="VDC512" s="200"/>
      <c r="VDF512" s="200"/>
      <c r="VDI512" s="200"/>
      <c r="VDL512" s="200"/>
      <c r="VDO512" s="200"/>
      <c r="VDR512" s="200"/>
      <c r="VDU512" s="200"/>
      <c r="VDX512" s="200"/>
      <c r="VDZ512" s="200"/>
      <c r="VEC512" s="200"/>
      <c r="VEF512" s="200"/>
      <c r="VEI512" s="200"/>
      <c r="VEO512" s="200"/>
      <c r="VER512" s="200"/>
      <c r="VET512" s="200"/>
      <c r="VGA512" s="200"/>
      <c r="VGD512" s="200"/>
      <c r="VGG512" s="200"/>
      <c r="VGJ512" s="200"/>
      <c r="VGM512" s="200"/>
      <c r="VGN512" s="200"/>
      <c r="VGO512" s="200"/>
      <c r="VGR512" s="200"/>
      <c r="VGU512" s="200"/>
      <c r="VGX512" s="200"/>
      <c r="VHA512" s="200"/>
      <c r="VHC512" s="200"/>
      <c r="VHQ512" s="200"/>
      <c r="VHR512" s="200"/>
      <c r="VHS512" s="200"/>
      <c r="VHT512" s="200"/>
      <c r="VHU512" s="200"/>
      <c r="VHV512" s="200"/>
      <c r="VHW512" s="200"/>
      <c r="VHX512" s="200"/>
      <c r="VHY512" s="200"/>
      <c r="VHZ512" s="200"/>
      <c r="VIA512" s="200"/>
      <c r="VIB512" s="200"/>
      <c r="VIC512" s="200"/>
      <c r="VID512" s="200"/>
      <c r="VIE512" s="200"/>
      <c r="VIF512" s="200"/>
      <c r="VIG512" s="200"/>
      <c r="VIH512" s="200"/>
      <c r="VII512" s="200"/>
      <c r="VIO512" s="200"/>
      <c r="VIP512" s="200"/>
      <c r="VIQ512" s="200"/>
      <c r="VIR512" s="200"/>
      <c r="VIS512" s="200"/>
      <c r="VIT512" s="200"/>
      <c r="VIU512" s="200"/>
      <c r="VIW512" s="200"/>
      <c r="VIX512" s="200"/>
      <c r="VIY512" s="200"/>
      <c r="VIZ512" s="200"/>
      <c r="VJA512" s="200"/>
      <c r="VJB512" s="200"/>
      <c r="VJC512" s="200"/>
      <c r="VJD512" s="200"/>
      <c r="VJG512" s="200"/>
      <c r="VJJ512" s="200"/>
      <c r="VJM512" s="200"/>
      <c r="VJP512" s="200"/>
      <c r="VJS512" s="200"/>
      <c r="VJV512" s="200"/>
      <c r="VKE512" s="200"/>
      <c r="VKH512" s="200"/>
      <c r="VKK512" s="200"/>
      <c r="VKN512" s="200"/>
      <c r="VKW512" s="200"/>
      <c r="VLC512" s="200"/>
      <c r="VLF512" s="200"/>
      <c r="VLI512" s="200"/>
      <c r="VLL512" s="200"/>
      <c r="VLR512" s="200"/>
      <c r="VMA512" s="200"/>
      <c r="VMC512" s="200"/>
      <c r="VMD512" s="200"/>
      <c r="VMF512" s="200"/>
      <c r="VMI512" s="200"/>
      <c r="VML512" s="200"/>
      <c r="VMO512" s="200"/>
      <c r="VMR512" s="200"/>
      <c r="VMU512" s="200"/>
      <c r="VMW512" s="200"/>
      <c r="VMY512" s="200"/>
      <c r="VNB512" s="200"/>
      <c r="VNE512" s="200"/>
      <c r="VNH512" s="200"/>
      <c r="VNK512" s="200"/>
      <c r="VNN512" s="200"/>
      <c r="VNQ512" s="200"/>
      <c r="VNT512" s="200"/>
      <c r="VNV512" s="200"/>
      <c r="VNY512" s="200"/>
      <c r="VOB512" s="200"/>
      <c r="VOE512" s="200"/>
      <c r="VOK512" s="200"/>
      <c r="VON512" s="200"/>
      <c r="VOP512" s="200"/>
      <c r="VPW512" s="200"/>
      <c r="VPZ512" s="200"/>
      <c r="VQC512" s="200"/>
      <c r="VQF512" s="200"/>
      <c r="VQI512" s="200"/>
      <c r="VQJ512" s="200"/>
      <c r="VQK512" s="200"/>
      <c r="VQN512" s="200"/>
      <c r="VQQ512" s="200"/>
      <c r="VQT512" s="200"/>
      <c r="VQW512" s="200"/>
      <c r="VQY512" s="200"/>
      <c r="VRM512" s="200"/>
      <c r="VRN512" s="200"/>
      <c r="VRO512" s="200"/>
      <c r="VRP512" s="200"/>
      <c r="VRQ512" s="200"/>
      <c r="VRR512" s="200"/>
      <c r="VRS512" s="200"/>
      <c r="VRT512" s="200"/>
      <c r="VRU512" s="200"/>
      <c r="VRV512" s="200"/>
      <c r="VRW512" s="200"/>
      <c r="VRX512" s="200"/>
      <c r="VRY512" s="200"/>
      <c r="VRZ512" s="200"/>
      <c r="VSA512" s="200"/>
      <c r="VSB512" s="200"/>
      <c r="VSC512" s="200"/>
      <c r="VSD512" s="200"/>
      <c r="VSE512" s="200"/>
      <c r="VSK512" s="200"/>
      <c r="VSL512" s="200"/>
      <c r="VSM512" s="200"/>
      <c r="VSN512" s="200"/>
      <c r="VSO512" s="200"/>
      <c r="VSP512" s="200"/>
      <c r="VSQ512" s="200"/>
      <c r="VSS512" s="200"/>
      <c r="VST512" s="200"/>
      <c r="VSU512" s="200"/>
      <c r="VSV512" s="200"/>
      <c r="VSW512" s="200"/>
      <c r="VSX512" s="200"/>
      <c r="VSY512" s="200"/>
      <c r="VSZ512" s="200"/>
      <c r="VTC512" s="200"/>
      <c r="VTF512" s="200"/>
      <c r="VTI512" s="200"/>
      <c r="VTL512" s="200"/>
      <c r="VTO512" s="200"/>
      <c r="VTR512" s="200"/>
      <c r="VUA512" s="200"/>
      <c r="VUD512" s="200"/>
      <c r="VUG512" s="200"/>
      <c r="VUJ512" s="200"/>
      <c r="VUS512" s="200"/>
      <c r="VUY512" s="200"/>
      <c r="VVB512" s="200"/>
      <c r="VVE512" s="200"/>
      <c r="VVH512" s="200"/>
      <c r="VVN512" s="200"/>
      <c r="VVW512" s="200"/>
      <c r="VVY512" s="200"/>
      <c r="VVZ512" s="200"/>
      <c r="VWB512" s="200"/>
      <c r="VWE512" s="200"/>
      <c r="VWH512" s="200"/>
      <c r="VWK512" s="200"/>
      <c r="VWN512" s="200"/>
      <c r="VWQ512" s="200"/>
      <c r="VWS512" s="200"/>
      <c r="VWU512" s="200"/>
      <c r="VWX512" s="200"/>
      <c r="VXA512" s="200"/>
      <c r="VXD512" s="200"/>
      <c r="VXG512" s="200"/>
      <c r="VXJ512" s="200"/>
      <c r="VXM512" s="200"/>
      <c r="VXP512" s="200"/>
      <c r="VXR512" s="200"/>
      <c r="VXU512" s="200"/>
      <c r="VXX512" s="200"/>
      <c r="VYA512" s="200"/>
      <c r="VYG512" s="200"/>
      <c r="VYJ512" s="200"/>
      <c r="VYL512" s="200"/>
      <c r="VZS512" s="200"/>
      <c r="VZV512" s="200"/>
      <c r="VZY512" s="200"/>
      <c r="WAB512" s="200"/>
      <c r="WAE512" s="200"/>
      <c r="WAF512" s="200"/>
      <c r="WAG512" s="200"/>
      <c r="WAJ512" s="200"/>
      <c r="WAM512" s="200"/>
      <c r="WAP512" s="200"/>
      <c r="WAS512" s="200"/>
      <c r="WAU512" s="200"/>
      <c r="WBI512" s="200"/>
      <c r="WBJ512" s="200"/>
      <c r="WBK512" s="200"/>
      <c r="WBL512" s="200"/>
      <c r="WBM512" s="200"/>
      <c r="WBN512" s="200"/>
      <c r="WBO512" s="200"/>
      <c r="WBP512" s="200"/>
      <c r="WBQ512" s="200"/>
      <c r="WBR512" s="200"/>
      <c r="WBS512" s="200"/>
      <c r="WBT512" s="200"/>
      <c r="WBU512" s="200"/>
      <c r="WBV512" s="200"/>
      <c r="WBW512" s="200"/>
      <c r="WBX512" s="200"/>
      <c r="WBY512" s="200"/>
      <c r="WBZ512" s="200"/>
      <c r="WCA512" s="200"/>
      <c r="WCG512" s="200"/>
      <c r="WCH512" s="200"/>
      <c r="WCI512" s="200"/>
      <c r="WCJ512" s="200"/>
      <c r="WCK512" s="200"/>
      <c r="WCL512" s="200"/>
      <c r="WCM512" s="200"/>
      <c r="WCO512" s="200"/>
      <c r="WCP512" s="200"/>
      <c r="WCQ512" s="200"/>
      <c r="WCR512" s="200"/>
      <c r="WCS512" s="200"/>
      <c r="WCT512" s="200"/>
      <c r="WCU512" s="200"/>
      <c r="WCV512" s="200"/>
      <c r="WCY512" s="200"/>
      <c r="WDB512" s="200"/>
      <c r="WDE512" s="200"/>
      <c r="WDH512" s="200"/>
      <c r="WDK512" s="200"/>
      <c r="WDN512" s="200"/>
      <c r="WDW512" s="200"/>
      <c r="WDZ512" s="200"/>
      <c r="WEC512" s="200"/>
      <c r="WEF512" s="200"/>
      <c r="WEO512" s="200"/>
      <c r="WEU512" s="200"/>
      <c r="WEX512" s="200"/>
      <c r="WFA512" s="200"/>
      <c r="WFD512" s="200"/>
      <c r="WFJ512" s="200"/>
      <c r="WFS512" s="200"/>
      <c r="WFU512" s="200"/>
      <c r="WFV512" s="200"/>
      <c r="WFX512" s="200"/>
      <c r="WGA512" s="200"/>
      <c r="WGD512" s="200"/>
      <c r="WGG512" s="200"/>
      <c r="WGJ512" s="200"/>
      <c r="WGM512" s="200"/>
      <c r="WGO512" s="200"/>
      <c r="WGQ512" s="200"/>
      <c r="WGT512" s="200"/>
      <c r="WGW512" s="200"/>
      <c r="WGZ512" s="200"/>
      <c r="WHC512" s="200"/>
      <c r="WHF512" s="200"/>
      <c r="WHI512" s="200"/>
      <c r="WHL512" s="200"/>
      <c r="WHN512" s="200"/>
      <c r="WHQ512" s="200"/>
      <c r="WHT512" s="200"/>
      <c r="WHW512" s="200"/>
      <c r="WIC512" s="200"/>
      <c r="WIF512" s="200"/>
      <c r="WIH512" s="200"/>
      <c r="WJO512" s="200"/>
      <c r="WJR512" s="200"/>
      <c r="WJU512" s="200"/>
      <c r="WJX512" s="200"/>
      <c r="WKA512" s="200"/>
      <c r="WKB512" s="200"/>
      <c r="WKC512" s="200"/>
      <c r="WKF512" s="200"/>
      <c r="WKI512" s="200"/>
      <c r="WKL512" s="200"/>
      <c r="WKO512" s="200"/>
      <c r="WKQ512" s="200"/>
      <c r="WLE512" s="200"/>
      <c r="WLF512" s="200"/>
      <c r="WLG512" s="200"/>
      <c r="WLH512" s="200"/>
      <c r="WLI512" s="200"/>
      <c r="WLJ512" s="200"/>
      <c r="WLK512" s="200"/>
      <c r="WLL512" s="200"/>
      <c r="WLM512" s="200"/>
      <c r="WLN512" s="200"/>
      <c r="WLO512" s="200"/>
      <c r="WLP512" s="200"/>
      <c r="WLQ512" s="200"/>
      <c r="WLR512" s="200"/>
      <c r="WLS512" s="200"/>
      <c r="WLT512" s="200"/>
      <c r="WLU512" s="200"/>
      <c r="WLV512" s="200"/>
      <c r="WLW512" s="200"/>
      <c r="WMC512" s="200"/>
      <c r="WMD512" s="200"/>
      <c r="WME512" s="200"/>
      <c r="WMF512" s="200"/>
      <c r="WMG512" s="200"/>
      <c r="WMH512" s="200"/>
      <c r="WMI512" s="200"/>
      <c r="WMK512" s="200"/>
      <c r="WML512" s="200"/>
      <c r="WMM512" s="200"/>
      <c r="WMN512" s="200"/>
      <c r="WMO512" s="200"/>
      <c r="WMP512" s="200"/>
      <c r="WMQ512" s="200"/>
      <c r="WMR512" s="200"/>
      <c r="WMU512" s="200"/>
      <c r="WMX512" s="200"/>
      <c r="WNA512" s="200"/>
      <c r="WND512" s="200"/>
      <c r="WNG512" s="200"/>
      <c r="WNJ512" s="200"/>
      <c r="WNS512" s="200"/>
      <c r="WNV512" s="200"/>
      <c r="WNY512" s="200"/>
      <c r="WOB512" s="200"/>
      <c r="WOK512" s="200"/>
      <c r="WOQ512" s="200"/>
      <c r="WOT512" s="200"/>
      <c r="WOW512" s="200"/>
      <c r="WOZ512" s="200"/>
      <c r="WPF512" s="200"/>
      <c r="WPO512" s="200"/>
      <c r="WPQ512" s="200"/>
      <c r="WPR512" s="200"/>
      <c r="WPT512" s="200"/>
      <c r="WPW512" s="200"/>
      <c r="WPZ512" s="200"/>
      <c r="WQC512" s="200"/>
      <c r="WQF512" s="200"/>
      <c r="WQI512" s="200"/>
      <c r="WQK512" s="200"/>
      <c r="WQM512" s="200"/>
      <c r="WQP512" s="200"/>
      <c r="WQS512" s="200"/>
      <c r="WQV512" s="200"/>
      <c r="WQY512" s="200"/>
      <c r="WRB512" s="200"/>
      <c r="WRE512" s="200"/>
      <c r="WRH512" s="200"/>
      <c r="WRJ512" s="200"/>
      <c r="WRM512" s="200"/>
      <c r="WRP512" s="200"/>
      <c r="WRS512" s="200"/>
      <c r="WRY512" s="200"/>
      <c r="WSB512" s="200"/>
      <c r="WSD512" s="200"/>
      <c r="WTK512" s="200"/>
      <c r="WTN512" s="200"/>
      <c r="WTQ512" s="200"/>
      <c r="WTT512" s="200"/>
      <c r="WTW512" s="200"/>
      <c r="WTX512" s="200"/>
      <c r="WTY512" s="200"/>
      <c r="WUB512" s="200"/>
      <c r="WUE512" s="200"/>
      <c r="WUH512" s="200"/>
      <c r="WUK512" s="200"/>
      <c r="WUM512" s="200"/>
    </row>
    <row r="513" spans="1:5" ht="18" hidden="1" x14ac:dyDescent="0.3">
      <c r="A513" s="9" t="s">
        <v>178</v>
      </c>
      <c r="B513" s="53" t="s">
        <v>349</v>
      </c>
      <c r="C513" s="7"/>
      <c r="D513" s="91"/>
      <c r="E513" s="92"/>
    </row>
    <row r="514" spans="1:5" ht="18" hidden="1" x14ac:dyDescent="0.3">
      <c r="A514" s="12" t="s">
        <v>179</v>
      </c>
      <c r="B514" s="53" t="s">
        <v>346</v>
      </c>
      <c r="C514" s="7"/>
      <c r="D514" s="91"/>
      <c r="E514" s="92"/>
    </row>
    <row r="515" spans="1:5" ht="18" hidden="1" x14ac:dyDescent="0.3">
      <c r="A515" s="12" t="s">
        <v>180</v>
      </c>
      <c r="B515" s="53" t="s">
        <v>346</v>
      </c>
      <c r="C515" s="7"/>
      <c r="D515" s="91"/>
      <c r="E515" s="92"/>
    </row>
    <row r="516" spans="1:5" ht="18" hidden="1" x14ac:dyDescent="0.3">
      <c r="A516" s="12" t="s">
        <v>181</v>
      </c>
      <c r="B516" s="53" t="s">
        <v>349</v>
      </c>
      <c r="C516" s="7"/>
      <c r="D516" s="91"/>
      <c r="E516" s="92"/>
    </row>
    <row r="517" spans="1:5" ht="18" hidden="1" x14ac:dyDescent="0.3">
      <c r="A517" s="9" t="s">
        <v>182</v>
      </c>
      <c r="B517" s="53" t="s">
        <v>349</v>
      </c>
      <c r="C517" s="7"/>
      <c r="D517" s="91"/>
      <c r="E517" s="92"/>
    </row>
    <row r="518" spans="1:5" ht="18" hidden="1" x14ac:dyDescent="0.3">
      <c r="A518" s="16" t="s">
        <v>183</v>
      </c>
      <c r="B518" s="53" t="s">
        <v>346</v>
      </c>
      <c r="C518" s="7"/>
      <c r="D518" s="91"/>
      <c r="E518" s="92"/>
    </row>
    <row r="519" spans="1:5" ht="18" hidden="1" x14ac:dyDescent="0.3">
      <c r="A519" s="16" t="s">
        <v>184</v>
      </c>
      <c r="B519" s="53" t="s">
        <v>346</v>
      </c>
      <c r="C519" s="7"/>
      <c r="D519" s="91"/>
      <c r="E519" s="92"/>
    </row>
    <row r="520" spans="1:5" ht="18" hidden="1" x14ac:dyDescent="0.3">
      <c r="A520" s="16" t="s">
        <v>185</v>
      </c>
      <c r="B520" s="53" t="s">
        <v>346</v>
      </c>
      <c r="C520" s="7"/>
      <c r="D520" s="91"/>
      <c r="E520" s="92"/>
    </row>
    <row r="521" spans="1:5" ht="18" hidden="1" x14ac:dyDescent="0.3">
      <c r="A521" s="16" t="s">
        <v>186</v>
      </c>
      <c r="B521" s="53" t="s">
        <v>349</v>
      </c>
      <c r="C521" s="7"/>
      <c r="D521" s="91"/>
      <c r="E521" s="92"/>
    </row>
    <row r="522" spans="1:5" ht="18" hidden="1" x14ac:dyDescent="0.3">
      <c r="A522" s="12" t="s">
        <v>187</v>
      </c>
      <c r="B522" s="53" t="s">
        <v>346</v>
      </c>
      <c r="C522" s="7"/>
      <c r="D522" s="91"/>
      <c r="E522" s="92"/>
    </row>
    <row r="523" spans="1:5" ht="18" hidden="1" x14ac:dyDescent="0.3">
      <c r="A523" s="9" t="s">
        <v>188</v>
      </c>
      <c r="B523" s="53" t="s">
        <v>349</v>
      </c>
      <c r="C523" s="7"/>
      <c r="D523" s="91"/>
      <c r="E523" s="92"/>
    </row>
    <row r="524" spans="1:5" ht="18" hidden="1" x14ac:dyDescent="0.3">
      <c r="A524" s="32" t="s">
        <v>189</v>
      </c>
      <c r="B524" s="53" t="s">
        <v>349</v>
      </c>
      <c r="C524" s="7"/>
      <c r="D524" s="91"/>
      <c r="E524" s="92"/>
    </row>
    <row r="525" spans="1:5" ht="18" hidden="1" x14ac:dyDescent="0.3">
      <c r="A525" s="32" t="s">
        <v>190</v>
      </c>
      <c r="B525" s="53" t="s">
        <v>349</v>
      </c>
      <c r="C525" s="7"/>
      <c r="D525" s="91"/>
      <c r="E525" s="92"/>
    </row>
    <row r="526" spans="1:5" ht="18" hidden="1" x14ac:dyDescent="0.3">
      <c r="A526" s="32" t="s">
        <v>191</v>
      </c>
      <c r="B526" s="53" t="s">
        <v>349</v>
      </c>
      <c r="C526" s="7"/>
      <c r="D526" s="91"/>
      <c r="E526" s="92"/>
    </row>
    <row r="527" spans="1:5" ht="18" hidden="1" x14ac:dyDescent="0.3">
      <c r="A527" s="32" t="s">
        <v>192</v>
      </c>
      <c r="B527" s="53" t="s">
        <v>349</v>
      </c>
      <c r="C527" s="7"/>
      <c r="D527" s="91"/>
      <c r="E527" s="92"/>
    </row>
    <row r="528" spans="1:5" ht="18" hidden="1" x14ac:dyDescent="0.3">
      <c r="A528" s="9" t="s">
        <v>193</v>
      </c>
      <c r="B528" s="53" t="s">
        <v>346</v>
      </c>
      <c r="C528" s="7"/>
      <c r="D528" s="91"/>
      <c r="E528" s="92"/>
    </row>
    <row r="529" spans="1:16107" ht="18" hidden="1" x14ac:dyDescent="0.3">
      <c r="A529" s="33" t="s">
        <v>194</v>
      </c>
      <c r="B529" s="53" t="s">
        <v>350</v>
      </c>
      <c r="C529" s="7"/>
      <c r="D529" s="91"/>
      <c r="E529" s="92"/>
    </row>
    <row r="530" spans="1:16107" ht="18" hidden="1" x14ac:dyDescent="0.3">
      <c r="A530" s="9" t="s">
        <v>195</v>
      </c>
      <c r="B530" s="53" t="s">
        <v>346</v>
      </c>
      <c r="C530" s="7"/>
      <c r="D530" s="91"/>
      <c r="E530" s="92"/>
    </row>
    <row r="531" spans="1:16107" ht="18" hidden="1" x14ac:dyDescent="0.3">
      <c r="A531" s="12" t="s">
        <v>196</v>
      </c>
      <c r="B531" s="53" t="s">
        <v>346</v>
      </c>
      <c r="C531" s="7"/>
      <c r="D531" s="91"/>
      <c r="E531" s="101"/>
    </row>
    <row r="532" spans="1:16107" ht="20.399999999999999" customHeight="1" x14ac:dyDescent="0.3">
      <c r="A532" s="9" t="s">
        <v>197</v>
      </c>
      <c r="B532" s="199" t="s">
        <v>349</v>
      </c>
      <c r="C532" s="7">
        <v>8</v>
      </c>
      <c r="D532" s="91">
        <v>12000</v>
      </c>
      <c r="E532" s="106">
        <f>+D532*C532</f>
        <v>96000</v>
      </c>
      <c r="F532" s="200"/>
      <c r="G532" s="200"/>
      <c r="H532" s="200"/>
      <c r="I532" s="200"/>
      <c r="J532" s="200"/>
      <c r="K532" s="200"/>
      <c r="Q532" s="200"/>
      <c r="R532" s="200"/>
      <c r="S532" s="200"/>
      <c r="T532" s="200"/>
      <c r="U532" s="200"/>
      <c r="V532" s="200"/>
      <c r="W532" s="200"/>
      <c r="Y532" s="200"/>
      <c r="Z532" s="200"/>
      <c r="AA532" s="200"/>
      <c r="AB532" s="200"/>
      <c r="AC532" s="200"/>
      <c r="AD532" s="200"/>
      <c r="AE532" s="200"/>
      <c r="AF532" s="200"/>
      <c r="AI532" s="200"/>
      <c r="AL532" s="200"/>
      <c r="AO532" s="200"/>
      <c r="AR532" s="200"/>
      <c r="AU532" s="200"/>
      <c r="AX532" s="200"/>
      <c r="BG532" s="200"/>
      <c r="BJ532" s="200"/>
      <c r="BM532" s="200"/>
      <c r="BP532" s="200"/>
      <c r="BY532" s="200"/>
      <c r="CE532" s="200"/>
      <c r="CH532" s="200"/>
      <c r="CK532" s="200"/>
      <c r="CN532" s="200"/>
      <c r="CT532" s="200"/>
      <c r="DC532" s="200"/>
      <c r="DE532" s="200"/>
      <c r="DF532" s="200"/>
      <c r="DH532" s="200"/>
      <c r="DK532" s="200"/>
      <c r="DN532" s="200"/>
      <c r="DQ532" s="200"/>
      <c r="DT532" s="200"/>
      <c r="DW532" s="200"/>
      <c r="DY532" s="200"/>
      <c r="EA532" s="200"/>
      <c r="ED532" s="200"/>
      <c r="EG532" s="200"/>
      <c r="EJ532" s="200"/>
      <c r="EM532" s="200"/>
      <c r="EP532" s="200"/>
      <c r="ES532" s="200"/>
      <c r="EV532" s="200"/>
      <c r="EX532" s="200"/>
      <c r="FA532" s="200"/>
      <c r="FD532" s="200"/>
      <c r="FG532" s="200"/>
      <c r="FM532" s="200"/>
      <c r="FP532" s="200"/>
      <c r="FR532" s="200"/>
      <c r="GY532" s="200"/>
      <c r="HB532" s="200"/>
      <c r="HE532" s="200"/>
      <c r="HH532" s="200"/>
      <c r="HK532" s="200"/>
      <c r="HL532" s="200"/>
      <c r="HM532" s="200"/>
      <c r="HP532" s="200"/>
      <c r="HS532" s="200"/>
      <c r="HV532" s="200"/>
      <c r="HY532" s="200"/>
      <c r="IA532" s="200"/>
      <c r="IO532" s="200"/>
      <c r="IP532" s="200"/>
      <c r="IQ532" s="200"/>
      <c r="IR532" s="200"/>
      <c r="IS532" s="200"/>
      <c r="IT532" s="200"/>
      <c r="IU532" s="200"/>
      <c r="IV532" s="200"/>
      <c r="IW532" s="200"/>
      <c r="IX532" s="200"/>
      <c r="IY532" s="200"/>
      <c r="IZ532" s="200"/>
      <c r="JA532" s="200"/>
      <c r="JB532" s="200"/>
      <c r="JC532" s="200"/>
      <c r="JD532" s="200"/>
      <c r="JE532" s="200"/>
      <c r="JF532" s="200"/>
      <c r="JG532" s="200"/>
      <c r="JM532" s="200"/>
      <c r="JN532" s="200"/>
      <c r="JO532" s="200"/>
      <c r="JP532" s="200"/>
      <c r="JQ532" s="200"/>
      <c r="JR532" s="200"/>
      <c r="JS532" s="200"/>
      <c r="JU532" s="200"/>
      <c r="JV532" s="200"/>
      <c r="JW532" s="200"/>
      <c r="JX532" s="200"/>
      <c r="JY532" s="200"/>
      <c r="JZ532" s="200"/>
      <c r="KA532" s="200"/>
      <c r="KB532" s="200"/>
      <c r="KE532" s="200"/>
      <c r="KH532" s="200"/>
      <c r="KK532" s="200"/>
      <c r="KN532" s="200"/>
      <c r="KQ532" s="200"/>
      <c r="KT532" s="200"/>
      <c r="LC532" s="200"/>
      <c r="LF532" s="200"/>
      <c r="LI532" s="200"/>
      <c r="LL532" s="200"/>
      <c r="LU532" s="200"/>
      <c r="MA532" s="200"/>
      <c r="MD532" s="200"/>
      <c r="MG532" s="200"/>
      <c r="MJ532" s="200"/>
      <c r="MP532" s="200"/>
      <c r="MY532" s="200"/>
      <c r="NA532" s="200"/>
      <c r="NB532" s="200"/>
      <c r="ND532" s="200"/>
      <c r="NG532" s="200"/>
      <c r="NJ532" s="200"/>
      <c r="NM532" s="200"/>
      <c r="NP532" s="200"/>
      <c r="NS532" s="200"/>
      <c r="NU532" s="200"/>
      <c r="NW532" s="200"/>
      <c r="NZ532" s="200"/>
      <c r="OC532" s="200"/>
      <c r="OF532" s="200"/>
      <c r="OI532" s="200"/>
      <c r="OL532" s="200"/>
      <c r="OO532" s="200"/>
      <c r="OR532" s="200"/>
      <c r="OT532" s="200"/>
      <c r="OW532" s="200"/>
      <c r="OZ532" s="200"/>
      <c r="PC532" s="200"/>
      <c r="PI532" s="200"/>
      <c r="PL532" s="200"/>
      <c r="PN532" s="200"/>
      <c r="QU532" s="200"/>
      <c r="QX532" s="200"/>
      <c r="RA532" s="200"/>
      <c r="RD532" s="200"/>
      <c r="RG532" s="200"/>
      <c r="RH532" s="200"/>
      <c r="RI532" s="200"/>
      <c r="RL532" s="200"/>
      <c r="RO532" s="200"/>
      <c r="RR532" s="200"/>
      <c r="RU532" s="200"/>
      <c r="RW532" s="200"/>
      <c r="SK532" s="200"/>
      <c r="SL532" s="200"/>
      <c r="SM532" s="200"/>
      <c r="SN532" s="200"/>
      <c r="SO532" s="200"/>
      <c r="SP532" s="200"/>
      <c r="SQ532" s="200"/>
      <c r="SR532" s="200"/>
      <c r="SS532" s="200"/>
      <c r="ST532" s="200"/>
      <c r="SU532" s="200"/>
      <c r="SV532" s="200"/>
      <c r="SW532" s="200"/>
      <c r="SX532" s="200"/>
      <c r="SY532" s="200"/>
      <c r="SZ532" s="200"/>
      <c r="TA532" s="200"/>
      <c r="TB532" s="200"/>
      <c r="TC532" s="200"/>
      <c r="TI532" s="200"/>
      <c r="TJ532" s="200"/>
      <c r="TK532" s="200"/>
      <c r="TL532" s="200"/>
      <c r="TM532" s="200"/>
      <c r="TN532" s="200"/>
      <c r="TO532" s="200"/>
      <c r="TQ532" s="200"/>
      <c r="TR532" s="200"/>
      <c r="TS532" s="200"/>
      <c r="TT532" s="200"/>
      <c r="TU532" s="200"/>
      <c r="TV532" s="200"/>
      <c r="TW532" s="200"/>
      <c r="TX532" s="200"/>
      <c r="UA532" s="200"/>
      <c r="UD532" s="200"/>
      <c r="UG532" s="200"/>
      <c r="UJ532" s="200"/>
      <c r="UM532" s="200"/>
      <c r="UP532" s="200"/>
      <c r="UY532" s="200"/>
      <c r="VB532" s="200"/>
      <c r="VE532" s="200"/>
      <c r="VH532" s="200"/>
      <c r="VQ532" s="200"/>
      <c r="VW532" s="200"/>
      <c r="VZ532" s="200"/>
      <c r="WC532" s="200"/>
      <c r="WF532" s="200"/>
      <c r="WL532" s="200"/>
      <c r="WU532" s="200"/>
      <c r="WW532" s="200"/>
      <c r="WX532" s="200"/>
      <c r="WZ532" s="200"/>
      <c r="XC532" s="200"/>
      <c r="XF532" s="200"/>
      <c r="XI532" s="200"/>
      <c r="XL532" s="200"/>
      <c r="XO532" s="200"/>
      <c r="XQ532" s="200"/>
      <c r="XS532" s="200"/>
      <c r="XV532" s="200"/>
      <c r="XY532" s="200"/>
      <c r="YB532" s="200"/>
      <c r="YE532" s="200"/>
      <c r="YH532" s="200"/>
      <c r="YK532" s="200"/>
      <c r="YN532" s="200"/>
      <c r="YP532" s="200"/>
      <c r="YS532" s="200"/>
      <c r="YV532" s="200"/>
      <c r="YY532" s="200"/>
      <c r="ZE532" s="200"/>
      <c r="ZH532" s="200"/>
      <c r="ZJ532" s="200"/>
      <c r="AAQ532" s="200"/>
      <c r="AAT532" s="200"/>
      <c r="AAW532" s="200"/>
      <c r="AAZ532" s="200"/>
      <c r="ABC532" s="200"/>
      <c r="ABD532" s="200"/>
      <c r="ABE532" s="200"/>
      <c r="ABH532" s="200"/>
      <c r="ABK532" s="200"/>
      <c r="ABN532" s="200"/>
      <c r="ABQ532" s="200"/>
      <c r="ABS532" s="200"/>
      <c r="ACG532" s="200"/>
      <c r="ACH532" s="200"/>
      <c r="ACI532" s="200"/>
      <c r="ACJ532" s="200"/>
      <c r="ACK532" s="200"/>
      <c r="ACL532" s="200"/>
      <c r="ACM532" s="200"/>
      <c r="ACN532" s="200"/>
      <c r="ACO532" s="200"/>
      <c r="ACP532" s="200"/>
      <c r="ACQ532" s="200"/>
      <c r="ACR532" s="200"/>
      <c r="ACS532" s="200"/>
      <c r="ACT532" s="200"/>
      <c r="ACU532" s="200"/>
      <c r="ACV532" s="200"/>
      <c r="ACW532" s="200"/>
      <c r="ACX532" s="200"/>
      <c r="ACY532" s="200"/>
      <c r="ADE532" s="200"/>
      <c r="ADF532" s="200"/>
      <c r="ADG532" s="200"/>
      <c r="ADH532" s="200"/>
      <c r="ADI532" s="200"/>
      <c r="ADJ532" s="200"/>
      <c r="ADK532" s="200"/>
      <c r="ADM532" s="200"/>
      <c r="ADN532" s="200"/>
      <c r="ADO532" s="200"/>
      <c r="ADP532" s="200"/>
      <c r="ADQ532" s="200"/>
      <c r="ADR532" s="200"/>
      <c r="ADS532" s="200"/>
      <c r="ADT532" s="200"/>
      <c r="ADW532" s="200"/>
      <c r="ADZ532" s="200"/>
      <c r="AEC532" s="200"/>
      <c r="AEF532" s="200"/>
      <c r="AEI532" s="200"/>
      <c r="AEL532" s="200"/>
      <c r="AEU532" s="200"/>
      <c r="AEX532" s="200"/>
      <c r="AFA532" s="200"/>
      <c r="AFD532" s="200"/>
      <c r="AFM532" s="200"/>
      <c r="AFS532" s="200"/>
      <c r="AFV532" s="200"/>
      <c r="AFY532" s="200"/>
      <c r="AGB532" s="200"/>
      <c r="AGH532" s="200"/>
      <c r="AGQ532" s="200"/>
      <c r="AGS532" s="200"/>
      <c r="AGT532" s="200"/>
      <c r="AGV532" s="200"/>
      <c r="AGY532" s="200"/>
      <c r="AHB532" s="200"/>
      <c r="AHE532" s="200"/>
      <c r="AHH532" s="200"/>
      <c r="AHK532" s="200"/>
      <c r="AHM532" s="200"/>
      <c r="AHO532" s="200"/>
      <c r="AHR532" s="200"/>
      <c r="AHU532" s="200"/>
      <c r="AHX532" s="200"/>
      <c r="AIA532" s="200"/>
      <c r="AID532" s="200"/>
      <c r="AIG532" s="200"/>
      <c r="AIJ532" s="200"/>
      <c r="AIL532" s="200"/>
      <c r="AIO532" s="200"/>
      <c r="AIR532" s="200"/>
      <c r="AIU532" s="200"/>
      <c r="AJA532" s="200"/>
      <c r="AJD532" s="200"/>
      <c r="AJF532" s="200"/>
      <c r="AKM532" s="200"/>
      <c r="AKP532" s="200"/>
      <c r="AKS532" s="200"/>
      <c r="AKV532" s="200"/>
      <c r="AKY532" s="200"/>
      <c r="AKZ532" s="200"/>
      <c r="ALA532" s="200"/>
      <c r="ALD532" s="200"/>
      <c r="ALG532" s="200"/>
      <c r="ALJ532" s="200"/>
      <c r="ALM532" s="200"/>
      <c r="ALO532" s="200"/>
      <c r="AMC532" s="200"/>
      <c r="AMD532" s="200"/>
      <c r="AME532" s="200"/>
      <c r="AMF532" s="200"/>
      <c r="AMG532" s="200"/>
      <c r="AMH532" s="200"/>
      <c r="AMI532" s="200"/>
      <c r="AMJ532" s="200"/>
      <c r="AMK532" s="200"/>
      <c r="AML532" s="200"/>
      <c r="AMM532" s="200"/>
      <c r="AMN532" s="200"/>
      <c r="AMO532" s="200"/>
      <c r="AMP532" s="200"/>
      <c r="AMQ532" s="200"/>
      <c r="AMR532" s="200"/>
      <c r="AMS532" s="200"/>
      <c r="AMT532" s="200"/>
      <c r="AMU532" s="200"/>
      <c r="ANA532" s="200"/>
      <c r="ANB532" s="200"/>
      <c r="ANC532" s="200"/>
      <c r="AND532" s="200"/>
      <c r="ANE532" s="200"/>
      <c r="ANF532" s="200"/>
      <c r="ANG532" s="200"/>
      <c r="ANI532" s="200"/>
      <c r="ANJ532" s="200"/>
      <c r="ANK532" s="200"/>
      <c r="ANL532" s="200"/>
      <c r="ANM532" s="200"/>
      <c r="ANN532" s="200"/>
      <c r="ANO532" s="200"/>
      <c r="ANP532" s="200"/>
      <c r="ANS532" s="200"/>
      <c r="ANV532" s="200"/>
      <c r="ANY532" s="200"/>
      <c r="AOB532" s="200"/>
      <c r="AOE532" s="200"/>
      <c r="AOH532" s="200"/>
      <c r="AOQ532" s="200"/>
      <c r="AOT532" s="200"/>
      <c r="AOW532" s="200"/>
      <c r="AOZ532" s="200"/>
      <c r="API532" s="200"/>
      <c r="APO532" s="200"/>
      <c r="APR532" s="200"/>
      <c r="APU532" s="200"/>
      <c r="APX532" s="200"/>
      <c r="AQD532" s="200"/>
      <c r="AQM532" s="200"/>
      <c r="AQO532" s="200"/>
      <c r="AQP532" s="200"/>
      <c r="AQR532" s="200"/>
      <c r="AQU532" s="200"/>
      <c r="AQX532" s="200"/>
      <c r="ARA532" s="200"/>
      <c r="ARD532" s="200"/>
      <c r="ARG532" s="200"/>
      <c r="ARI532" s="200"/>
      <c r="ARK532" s="200"/>
      <c r="ARN532" s="200"/>
      <c r="ARQ532" s="200"/>
      <c r="ART532" s="200"/>
      <c r="ARW532" s="200"/>
      <c r="ARZ532" s="200"/>
      <c r="ASC532" s="200"/>
      <c r="ASF532" s="200"/>
      <c r="ASH532" s="200"/>
      <c r="ASK532" s="200"/>
      <c r="ASN532" s="200"/>
      <c r="ASQ532" s="200"/>
      <c r="ASW532" s="200"/>
      <c r="ASZ532" s="200"/>
      <c r="ATB532" s="200"/>
      <c r="AUI532" s="200"/>
      <c r="AUL532" s="200"/>
      <c r="AUO532" s="200"/>
      <c r="AUR532" s="200"/>
      <c r="AUU532" s="200"/>
      <c r="AUV532" s="200"/>
      <c r="AUW532" s="200"/>
      <c r="AUZ532" s="200"/>
      <c r="AVC532" s="200"/>
      <c r="AVF532" s="200"/>
      <c r="AVI532" s="200"/>
      <c r="AVK532" s="200"/>
      <c r="AVY532" s="200"/>
      <c r="AVZ532" s="200"/>
      <c r="AWA532" s="200"/>
      <c r="AWB532" s="200"/>
      <c r="AWC532" s="200"/>
      <c r="AWD532" s="200"/>
      <c r="AWE532" s="200"/>
      <c r="AWF532" s="200"/>
      <c r="AWG532" s="200"/>
      <c r="AWH532" s="200"/>
      <c r="AWI532" s="200"/>
      <c r="AWJ532" s="200"/>
      <c r="AWK532" s="200"/>
      <c r="AWL532" s="200"/>
      <c r="AWM532" s="200"/>
      <c r="AWN532" s="200"/>
      <c r="AWO532" s="200"/>
      <c r="AWP532" s="200"/>
      <c r="AWQ532" s="200"/>
      <c r="AWW532" s="200"/>
      <c r="AWX532" s="200"/>
      <c r="AWY532" s="200"/>
      <c r="AWZ532" s="200"/>
      <c r="AXA532" s="200"/>
      <c r="AXB532" s="200"/>
      <c r="AXC532" s="200"/>
      <c r="AXE532" s="200"/>
      <c r="AXF532" s="200"/>
      <c r="AXG532" s="200"/>
      <c r="AXH532" s="200"/>
      <c r="AXI532" s="200"/>
      <c r="AXJ532" s="200"/>
      <c r="AXK532" s="200"/>
      <c r="AXL532" s="200"/>
      <c r="AXO532" s="200"/>
      <c r="AXR532" s="200"/>
      <c r="AXU532" s="200"/>
      <c r="AXX532" s="200"/>
      <c r="AYA532" s="200"/>
      <c r="AYD532" s="200"/>
      <c r="AYM532" s="200"/>
      <c r="AYP532" s="200"/>
      <c r="AYS532" s="200"/>
      <c r="AYV532" s="200"/>
      <c r="AZE532" s="200"/>
      <c r="AZK532" s="200"/>
      <c r="AZN532" s="200"/>
      <c r="AZQ532" s="200"/>
      <c r="AZT532" s="200"/>
      <c r="AZZ532" s="200"/>
      <c r="BAI532" s="200"/>
      <c r="BAK532" s="200"/>
      <c r="BAL532" s="200"/>
      <c r="BAN532" s="200"/>
      <c r="BAQ532" s="200"/>
      <c r="BAT532" s="200"/>
      <c r="BAW532" s="200"/>
      <c r="BAZ532" s="200"/>
      <c r="BBC532" s="200"/>
      <c r="BBE532" s="200"/>
      <c r="BBG532" s="200"/>
      <c r="BBJ532" s="200"/>
      <c r="BBM532" s="200"/>
      <c r="BBP532" s="200"/>
      <c r="BBS532" s="200"/>
      <c r="BBV532" s="200"/>
      <c r="BBY532" s="200"/>
      <c r="BCB532" s="200"/>
      <c r="BCD532" s="200"/>
      <c r="BCG532" s="200"/>
      <c r="BCJ532" s="200"/>
      <c r="BCM532" s="200"/>
      <c r="BCS532" s="200"/>
      <c r="BCV532" s="200"/>
      <c r="BCX532" s="200"/>
      <c r="BEE532" s="200"/>
      <c r="BEH532" s="200"/>
      <c r="BEK532" s="200"/>
      <c r="BEN532" s="200"/>
      <c r="BEQ532" s="200"/>
      <c r="BER532" s="200"/>
      <c r="BES532" s="200"/>
      <c r="BEV532" s="200"/>
      <c r="BEY532" s="200"/>
      <c r="BFB532" s="200"/>
      <c r="BFE532" s="200"/>
      <c r="BFG532" s="200"/>
      <c r="BFU532" s="200"/>
      <c r="BFV532" s="200"/>
      <c r="BFW532" s="200"/>
      <c r="BFX532" s="200"/>
      <c r="BFY532" s="200"/>
      <c r="BFZ532" s="200"/>
      <c r="BGA532" s="200"/>
      <c r="BGB532" s="200"/>
      <c r="BGC532" s="200"/>
      <c r="BGD532" s="200"/>
      <c r="BGE532" s="200"/>
      <c r="BGF532" s="200"/>
      <c r="BGG532" s="200"/>
      <c r="BGH532" s="200"/>
      <c r="BGI532" s="200"/>
      <c r="BGJ532" s="200"/>
      <c r="BGK532" s="200"/>
      <c r="BGL532" s="200"/>
      <c r="BGM532" s="200"/>
      <c r="BGS532" s="200"/>
      <c r="BGT532" s="200"/>
      <c r="BGU532" s="200"/>
      <c r="BGV532" s="200"/>
      <c r="BGW532" s="200"/>
      <c r="BGX532" s="200"/>
      <c r="BGY532" s="200"/>
      <c r="BHA532" s="200"/>
      <c r="BHB532" s="200"/>
      <c r="BHC532" s="200"/>
      <c r="BHD532" s="200"/>
      <c r="BHE532" s="200"/>
      <c r="BHF532" s="200"/>
      <c r="BHG532" s="200"/>
      <c r="BHH532" s="200"/>
      <c r="BHK532" s="200"/>
      <c r="BHN532" s="200"/>
      <c r="BHQ532" s="200"/>
      <c r="BHT532" s="200"/>
      <c r="BHW532" s="200"/>
      <c r="BHZ532" s="200"/>
      <c r="BII532" s="200"/>
      <c r="BIL532" s="200"/>
      <c r="BIO532" s="200"/>
      <c r="BIR532" s="200"/>
      <c r="BJA532" s="200"/>
      <c r="BJG532" s="200"/>
      <c r="BJJ532" s="200"/>
      <c r="BJM532" s="200"/>
      <c r="BJP532" s="200"/>
      <c r="BJV532" s="200"/>
      <c r="BKE532" s="200"/>
      <c r="BKG532" s="200"/>
      <c r="BKH532" s="200"/>
      <c r="BKJ532" s="200"/>
      <c r="BKM532" s="200"/>
      <c r="BKP532" s="200"/>
      <c r="BKS532" s="200"/>
      <c r="BKV532" s="200"/>
      <c r="BKY532" s="200"/>
      <c r="BLA532" s="200"/>
      <c r="BLC532" s="200"/>
      <c r="BLF532" s="200"/>
      <c r="BLI532" s="200"/>
      <c r="BLL532" s="200"/>
      <c r="BLO532" s="200"/>
      <c r="BLR532" s="200"/>
      <c r="BLU532" s="200"/>
      <c r="BLX532" s="200"/>
      <c r="BLZ532" s="200"/>
      <c r="BMC532" s="200"/>
      <c r="BMF532" s="200"/>
      <c r="BMI532" s="200"/>
      <c r="BMO532" s="200"/>
      <c r="BMR532" s="200"/>
      <c r="BMT532" s="200"/>
      <c r="BOA532" s="200"/>
      <c r="BOD532" s="200"/>
      <c r="BOG532" s="200"/>
      <c r="BOJ532" s="200"/>
      <c r="BOM532" s="200"/>
      <c r="BON532" s="200"/>
      <c r="BOO532" s="200"/>
      <c r="BOR532" s="200"/>
      <c r="BOU532" s="200"/>
      <c r="BOX532" s="200"/>
      <c r="BPA532" s="200"/>
      <c r="BPC532" s="200"/>
      <c r="BPQ532" s="200"/>
      <c r="BPR532" s="200"/>
      <c r="BPS532" s="200"/>
      <c r="BPT532" s="200"/>
      <c r="BPU532" s="200"/>
      <c r="BPV532" s="200"/>
      <c r="BPW532" s="200"/>
      <c r="BPX532" s="200"/>
      <c r="BPY532" s="200"/>
      <c r="BPZ532" s="200"/>
      <c r="BQA532" s="200"/>
      <c r="BQB532" s="200"/>
      <c r="BQC532" s="200"/>
      <c r="BQD532" s="200"/>
      <c r="BQE532" s="200"/>
      <c r="BQF532" s="200"/>
      <c r="BQG532" s="200"/>
      <c r="BQH532" s="200"/>
      <c r="BQI532" s="200"/>
      <c r="BQO532" s="200"/>
      <c r="BQP532" s="200"/>
      <c r="BQQ532" s="200"/>
      <c r="BQR532" s="200"/>
      <c r="BQS532" s="200"/>
      <c r="BQT532" s="200"/>
      <c r="BQU532" s="200"/>
      <c r="BQW532" s="200"/>
      <c r="BQX532" s="200"/>
      <c r="BQY532" s="200"/>
      <c r="BQZ532" s="200"/>
      <c r="BRA532" s="200"/>
      <c r="BRB532" s="200"/>
      <c r="BRC532" s="200"/>
      <c r="BRD532" s="200"/>
      <c r="BRG532" s="200"/>
      <c r="BRJ532" s="200"/>
      <c r="BRM532" s="200"/>
      <c r="BRP532" s="200"/>
      <c r="BRS532" s="200"/>
      <c r="BRV532" s="200"/>
      <c r="BSE532" s="200"/>
      <c r="BSH532" s="200"/>
      <c r="BSK532" s="200"/>
      <c r="BSN532" s="200"/>
      <c r="BSW532" s="200"/>
      <c r="BTC532" s="200"/>
      <c r="BTF532" s="200"/>
      <c r="BTI532" s="200"/>
      <c r="BTL532" s="200"/>
      <c r="BTR532" s="200"/>
      <c r="BUA532" s="200"/>
      <c r="BUC532" s="200"/>
      <c r="BUD532" s="200"/>
      <c r="BUF532" s="200"/>
      <c r="BUI532" s="200"/>
      <c r="BUL532" s="200"/>
      <c r="BUO532" s="200"/>
      <c r="BUR532" s="200"/>
      <c r="BUU532" s="200"/>
      <c r="BUW532" s="200"/>
      <c r="BUY532" s="200"/>
      <c r="BVB532" s="200"/>
      <c r="BVE532" s="200"/>
      <c r="BVH532" s="200"/>
      <c r="BVK532" s="200"/>
      <c r="BVN532" s="200"/>
      <c r="BVQ532" s="200"/>
      <c r="BVT532" s="200"/>
      <c r="BVV532" s="200"/>
      <c r="BVY532" s="200"/>
      <c r="BWB532" s="200"/>
      <c r="BWE532" s="200"/>
      <c r="BWK532" s="200"/>
      <c r="BWN532" s="200"/>
      <c r="BWP532" s="200"/>
      <c r="BXW532" s="200"/>
      <c r="BXZ532" s="200"/>
      <c r="BYC532" s="200"/>
      <c r="BYF532" s="200"/>
      <c r="BYI532" s="200"/>
      <c r="BYJ532" s="200"/>
      <c r="BYK532" s="200"/>
      <c r="BYN532" s="200"/>
      <c r="BYQ532" s="200"/>
      <c r="BYT532" s="200"/>
      <c r="BYW532" s="200"/>
      <c r="BYY532" s="200"/>
      <c r="BZM532" s="200"/>
      <c r="BZN532" s="200"/>
      <c r="BZO532" s="200"/>
      <c r="BZP532" s="200"/>
      <c r="BZQ532" s="200"/>
      <c r="BZR532" s="200"/>
      <c r="BZS532" s="200"/>
      <c r="BZT532" s="200"/>
      <c r="BZU532" s="200"/>
      <c r="BZV532" s="200"/>
      <c r="BZW532" s="200"/>
      <c r="BZX532" s="200"/>
      <c r="BZY532" s="200"/>
      <c r="BZZ532" s="200"/>
      <c r="CAA532" s="200"/>
      <c r="CAB532" s="200"/>
      <c r="CAC532" s="200"/>
      <c r="CAD532" s="200"/>
      <c r="CAE532" s="200"/>
      <c r="CAK532" s="200"/>
      <c r="CAL532" s="200"/>
      <c r="CAM532" s="200"/>
      <c r="CAN532" s="200"/>
      <c r="CAO532" s="200"/>
      <c r="CAP532" s="200"/>
      <c r="CAQ532" s="200"/>
      <c r="CAS532" s="200"/>
      <c r="CAT532" s="200"/>
      <c r="CAU532" s="200"/>
      <c r="CAV532" s="200"/>
      <c r="CAW532" s="200"/>
      <c r="CAX532" s="200"/>
      <c r="CAY532" s="200"/>
      <c r="CAZ532" s="200"/>
      <c r="CBC532" s="200"/>
      <c r="CBF532" s="200"/>
      <c r="CBI532" s="200"/>
      <c r="CBL532" s="200"/>
      <c r="CBO532" s="200"/>
      <c r="CBR532" s="200"/>
      <c r="CCA532" s="200"/>
      <c r="CCD532" s="200"/>
      <c r="CCG532" s="200"/>
      <c r="CCJ532" s="200"/>
      <c r="CCS532" s="200"/>
      <c r="CCY532" s="200"/>
      <c r="CDB532" s="200"/>
      <c r="CDE532" s="200"/>
      <c r="CDH532" s="200"/>
      <c r="CDN532" s="200"/>
      <c r="CDW532" s="200"/>
      <c r="CDY532" s="200"/>
      <c r="CDZ532" s="200"/>
      <c r="CEB532" s="200"/>
      <c r="CEE532" s="200"/>
      <c r="CEH532" s="200"/>
      <c r="CEK532" s="200"/>
      <c r="CEN532" s="200"/>
      <c r="CEQ532" s="200"/>
      <c r="CES532" s="200"/>
      <c r="CEU532" s="200"/>
      <c r="CEX532" s="200"/>
      <c r="CFA532" s="200"/>
      <c r="CFD532" s="200"/>
      <c r="CFG532" s="200"/>
      <c r="CFJ532" s="200"/>
      <c r="CFM532" s="200"/>
      <c r="CFP532" s="200"/>
      <c r="CFR532" s="200"/>
      <c r="CFU532" s="200"/>
      <c r="CFX532" s="200"/>
      <c r="CGA532" s="200"/>
      <c r="CGG532" s="200"/>
      <c r="CGJ532" s="200"/>
      <c r="CGL532" s="200"/>
      <c r="CHS532" s="200"/>
      <c r="CHV532" s="200"/>
      <c r="CHY532" s="200"/>
      <c r="CIB532" s="200"/>
      <c r="CIE532" s="200"/>
      <c r="CIF532" s="200"/>
      <c r="CIG532" s="200"/>
      <c r="CIJ532" s="200"/>
      <c r="CIM532" s="200"/>
      <c r="CIP532" s="200"/>
      <c r="CIS532" s="200"/>
      <c r="CIU532" s="200"/>
      <c r="CJI532" s="200"/>
      <c r="CJJ532" s="200"/>
      <c r="CJK532" s="200"/>
      <c r="CJL532" s="200"/>
      <c r="CJM532" s="200"/>
      <c r="CJN532" s="200"/>
      <c r="CJO532" s="200"/>
      <c r="CJP532" s="200"/>
      <c r="CJQ532" s="200"/>
      <c r="CJR532" s="200"/>
      <c r="CJS532" s="200"/>
      <c r="CJT532" s="200"/>
      <c r="CJU532" s="200"/>
      <c r="CJV532" s="200"/>
      <c r="CJW532" s="200"/>
      <c r="CJX532" s="200"/>
      <c r="CJY532" s="200"/>
      <c r="CJZ532" s="200"/>
      <c r="CKA532" s="200"/>
      <c r="CKG532" s="200"/>
      <c r="CKH532" s="200"/>
      <c r="CKI532" s="200"/>
      <c r="CKJ532" s="200"/>
      <c r="CKK532" s="200"/>
      <c r="CKL532" s="200"/>
      <c r="CKM532" s="200"/>
      <c r="CKO532" s="200"/>
      <c r="CKP532" s="200"/>
      <c r="CKQ532" s="200"/>
      <c r="CKR532" s="200"/>
      <c r="CKS532" s="200"/>
      <c r="CKT532" s="200"/>
      <c r="CKU532" s="200"/>
      <c r="CKV532" s="200"/>
      <c r="CKY532" s="200"/>
      <c r="CLB532" s="200"/>
      <c r="CLE532" s="200"/>
      <c r="CLH532" s="200"/>
      <c r="CLK532" s="200"/>
      <c r="CLN532" s="200"/>
      <c r="CLW532" s="200"/>
      <c r="CLZ532" s="200"/>
      <c r="CMC532" s="200"/>
      <c r="CMF532" s="200"/>
      <c r="CMO532" s="200"/>
      <c r="CMU532" s="200"/>
      <c r="CMX532" s="200"/>
      <c r="CNA532" s="200"/>
      <c r="CND532" s="200"/>
      <c r="CNJ532" s="200"/>
      <c r="CNS532" s="200"/>
      <c r="CNU532" s="200"/>
      <c r="CNV532" s="200"/>
      <c r="CNX532" s="200"/>
      <c r="COA532" s="200"/>
      <c r="COD532" s="200"/>
      <c r="COG532" s="200"/>
      <c r="COJ532" s="200"/>
      <c r="COM532" s="200"/>
      <c r="COO532" s="200"/>
      <c r="COQ532" s="200"/>
      <c r="COT532" s="200"/>
      <c r="COW532" s="200"/>
      <c r="COZ532" s="200"/>
      <c r="CPC532" s="200"/>
      <c r="CPF532" s="200"/>
      <c r="CPI532" s="200"/>
      <c r="CPL532" s="200"/>
      <c r="CPN532" s="200"/>
      <c r="CPQ532" s="200"/>
      <c r="CPT532" s="200"/>
      <c r="CPW532" s="200"/>
      <c r="CQC532" s="200"/>
      <c r="CQF532" s="200"/>
      <c r="CQH532" s="200"/>
      <c r="CRO532" s="200"/>
      <c r="CRR532" s="200"/>
      <c r="CRU532" s="200"/>
      <c r="CRX532" s="200"/>
      <c r="CSA532" s="200"/>
      <c r="CSB532" s="200"/>
      <c r="CSC532" s="200"/>
      <c r="CSF532" s="200"/>
      <c r="CSI532" s="200"/>
      <c r="CSL532" s="200"/>
      <c r="CSO532" s="200"/>
      <c r="CSQ532" s="200"/>
      <c r="CTE532" s="200"/>
      <c r="CTF532" s="200"/>
      <c r="CTG532" s="200"/>
      <c r="CTH532" s="200"/>
      <c r="CTI532" s="200"/>
      <c r="CTJ532" s="200"/>
      <c r="CTK532" s="200"/>
      <c r="CTL532" s="200"/>
      <c r="CTM532" s="200"/>
      <c r="CTN532" s="200"/>
      <c r="CTO532" s="200"/>
      <c r="CTP532" s="200"/>
      <c r="CTQ532" s="200"/>
      <c r="CTR532" s="200"/>
      <c r="CTS532" s="200"/>
      <c r="CTT532" s="200"/>
      <c r="CTU532" s="200"/>
      <c r="CTV532" s="200"/>
      <c r="CTW532" s="200"/>
      <c r="CUC532" s="200"/>
      <c r="CUD532" s="200"/>
      <c r="CUE532" s="200"/>
      <c r="CUF532" s="200"/>
      <c r="CUG532" s="200"/>
      <c r="CUH532" s="200"/>
      <c r="CUI532" s="200"/>
      <c r="CUK532" s="200"/>
      <c r="CUL532" s="200"/>
      <c r="CUM532" s="200"/>
      <c r="CUN532" s="200"/>
      <c r="CUO532" s="200"/>
      <c r="CUP532" s="200"/>
      <c r="CUQ532" s="200"/>
      <c r="CUR532" s="200"/>
      <c r="CUU532" s="200"/>
      <c r="CUX532" s="200"/>
      <c r="CVA532" s="200"/>
      <c r="CVD532" s="200"/>
      <c r="CVG532" s="200"/>
      <c r="CVJ532" s="200"/>
      <c r="CVS532" s="200"/>
      <c r="CVV532" s="200"/>
      <c r="CVY532" s="200"/>
      <c r="CWB532" s="200"/>
      <c r="CWK532" s="200"/>
      <c r="CWQ532" s="200"/>
      <c r="CWT532" s="200"/>
      <c r="CWW532" s="200"/>
      <c r="CWZ532" s="200"/>
      <c r="CXF532" s="200"/>
      <c r="CXO532" s="200"/>
      <c r="CXQ532" s="200"/>
      <c r="CXR532" s="200"/>
      <c r="CXT532" s="200"/>
      <c r="CXW532" s="200"/>
      <c r="CXZ532" s="200"/>
      <c r="CYC532" s="200"/>
      <c r="CYF532" s="200"/>
      <c r="CYI532" s="200"/>
      <c r="CYK532" s="200"/>
      <c r="CYM532" s="200"/>
      <c r="CYP532" s="200"/>
      <c r="CYS532" s="200"/>
      <c r="CYV532" s="200"/>
      <c r="CYY532" s="200"/>
      <c r="CZB532" s="200"/>
      <c r="CZE532" s="200"/>
      <c r="CZH532" s="200"/>
      <c r="CZJ532" s="200"/>
      <c r="CZM532" s="200"/>
      <c r="CZP532" s="200"/>
      <c r="CZS532" s="200"/>
      <c r="CZY532" s="200"/>
      <c r="DAB532" s="200"/>
      <c r="DAD532" s="200"/>
      <c r="DBK532" s="200"/>
      <c r="DBN532" s="200"/>
      <c r="DBQ532" s="200"/>
      <c r="DBT532" s="200"/>
      <c r="DBW532" s="200"/>
      <c r="DBX532" s="200"/>
      <c r="DBY532" s="200"/>
      <c r="DCB532" s="200"/>
      <c r="DCE532" s="200"/>
      <c r="DCH532" s="200"/>
      <c r="DCK532" s="200"/>
      <c r="DCM532" s="200"/>
      <c r="DDA532" s="200"/>
      <c r="DDB532" s="200"/>
      <c r="DDC532" s="200"/>
      <c r="DDD532" s="200"/>
      <c r="DDE532" s="200"/>
      <c r="DDF532" s="200"/>
      <c r="DDG532" s="200"/>
      <c r="DDH532" s="200"/>
      <c r="DDI532" s="200"/>
      <c r="DDJ532" s="200"/>
      <c r="DDK532" s="200"/>
      <c r="DDL532" s="200"/>
      <c r="DDM532" s="200"/>
      <c r="DDN532" s="200"/>
      <c r="DDO532" s="200"/>
      <c r="DDP532" s="200"/>
      <c r="DDQ532" s="200"/>
      <c r="DDR532" s="200"/>
      <c r="DDS532" s="200"/>
      <c r="DDY532" s="200"/>
      <c r="DDZ532" s="200"/>
      <c r="DEA532" s="200"/>
      <c r="DEB532" s="200"/>
      <c r="DEC532" s="200"/>
      <c r="DED532" s="200"/>
      <c r="DEE532" s="200"/>
      <c r="DEG532" s="200"/>
      <c r="DEH532" s="200"/>
      <c r="DEI532" s="200"/>
      <c r="DEJ532" s="200"/>
      <c r="DEK532" s="200"/>
      <c r="DEL532" s="200"/>
      <c r="DEM532" s="200"/>
      <c r="DEN532" s="200"/>
      <c r="DEQ532" s="200"/>
      <c r="DET532" s="200"/>
      <c r="DEW532" s="200"/>
      <c r="DEZ532" s="200"/>
      <c r="DFC532" s="200"/>
      <c r="DFF532" s="200"/>
      <c r="DFO532" s="200"/>
      <c r="DFR532" s="200"/>
      <c r="DFU532" s="200"/>
      <c r="DFX532" s="200"/>
      <c r="DGG532" s="200"/>
      <c r="DGM532" s="200"/>
      <c r="DGP532" s="200"/>
      <c r="DGS532" s="200"/>
      <c r="DGV532" s="200"/>
      <c r="DHB532" s="200"/>
      <c r="DHK532" s="200"/>
      <c r="DHM532" s="200"/>
      <c r="DHN532" s="200"/>
      <c r="DHP532" s="200"/>
      <c r="DHS532" s="200"/>
      <c r="DHV532" s="200"/>
      <c r="DHY532" s="200"/>
      <c r="DIB532" s="200"/>
      <c r="DIE532" s="200"/>
      <c r="DIG532" s="200"/>
      <c r="DII532" s="200"/>
      <c r="DIL532" s="200"/>
      <c r="DIO532" s="200"/>
      <c r="DIR532" s="200"/>
      <c r="DIU532" s="200"/>
      <c r="DIX532" s="200"/>
      <c r="DJA532" s="200"/>
      <c r="DJD532" s="200"/>
      <c r="DJF532" s="200"/>
      <c r="DJI532" s="200"/>
      <c r="DJL532" s="200"/>
      <c r="DJO532" s="200"/>
      <c r="DJU532" s="200"/>
      <c r="DJX532" s="200"/>
      <c r="DJZ532" s="200"/>
      <c r="DLG532" s="200"/>
      <c r="DLJ532" s="200"/>
      <c r="DLM532" s="200"/>
      <c r="DLP532" s="200"/>
      <c r="DLS532" s="200"/>
      <c r="DLT532" s="200"/>
      <c r="DLU532" s="200"/>
      <c r="DLX532" s="200"/>
      <c r="DMA532" s="200"/>
      <c r="DMD532" s="200"/>
      <c r="DMG532" s="200"/>
      <c r="DMI532" s="200"/>
      <c r="DMW532" s="200"/>
      <c r="DMX532" s="200"/>
      <c r="DMY532" s="200"/>
      <c r="DMZ532" s="200"/>
      <c r="DNA532" s="200"/>
      <c r="DNB532" s="200"/>
      <c r="DNC532" s="200"/>
      <c r="DND532" s="200"/>
      <c r="DNE532" s="200"/>
      <c r="DNF532" s="200"/>
      <c r="DNG532" s="200"/>
      <c r="DNH532" s="200"/>
      <c r="DNI532" s="200"/>
      <c r="DNJ532" s="200"/>
      <c r="DNK532" s="200"/>
      <c r="DNL532" s="200"/>
      <c r="DNM532" s="200"/>
      <c r="DNN532" s="200"/>
      <c r="DNO532" s="200"/>
      <c r="DNU532" s="200"/>
      <c r="DNV532" s="200"/>
      <c r="DNW532" s="200"/>
      <c r="DNX532" s="200"/>
      <c r="DNY532" s="200"/>
      <c r="DNZ532" s="200"/>
      <c r="DOA532" s="200"/>
      <c r="DOC532" s="200"/>
      <c r="DOD532" s="200"/>
      <c r="DOE532" s="200"/>
      <c r="DOF532" s="200"/>
      <c r="DOG532" s="200"/>
      <c r="DOH532" s="200"/>
      <c r="DOI532" s="200"/>
      <c r="DOJ532" s="200"/>
      <c r="DOM532" s="200"/>
      <c r="DOP532" s="200"/>
      <c r="DOS532" s="200"/>
      <c r="DOV532" s="200"/>
      <c r="DOY532" s="200"/>
      <c r="DPB532" s="200"/>
      <c r="DPK532" s="200"/>
      <c r="DPN532" s="200"/>
      <c r="DPQ532" s="200"/>
      <c r="DPT532" s="200"/>
      <c r="DQC532" s="200"/>
      <c r="DQI532" s="200"/>
      <c r="DQL532" s="200"/>
      <c r="DQO532" s="200"/>
      <c r="DQR532" s="200"/>
      <c r="DQX532" s="200"/>
      <c r="DRG532" s="200"/>
      <c r="DRI532" s="200"/>
      <c r="DRJ532" s="200"/>
      <c r="DRL532" s="200"/>
      <c r="DRO532" s="200"/>
      <c r="DRR532" s="200"/>
      <c r="DRU532" s="200"/>
      <c r="DRX532" s="200"/>
      <c r="DSA532" s="200"/>
      <c r="DSC532" s="200"/>
      <c r="DSE532" s="200"/>
      <c r="DSH532" s="200"/>
      <c r="DSK532" s="200"/>
      <c r="DSN532" s="200"/>
      <c r="DSQ532" s="200"/>
      <c r="DST532" s="200"/>
      <c r="DSW532" s="200"/>
      <c r="DSZ532" s="200"/>
      <c r="DTB532" s="200"/>
      <c r="DTE532" s="200"/>
      <c r="DTH532" s="200"/>
      <c r="DTK532" s="200"/>
      <c r="DTQ532" s="200"/>
      <c r="DTT532" s="200"/>
      <c r="DTV532" s="200"/>
      <c r="DVC532" s="200"/>
      <c r="DVF532" s="200"/>
      <c r="DVI532" s="200"/>
      <c r="DVL532" s="200"/>
      <c r="DVO532" s="200"/>
      <c r="DVP532" s="200"/>
      <c r="DVQ532" s="200"/>
      <c r="DVT532" s="200"/>
      <c r="DVW532" s="200"/>
      <c r="DVZ532" s="200"/>
      <c r="DWC532" s="200"/>
      <c r="DWE532" s="200"/>
      <c r="DWS532" s="200"/>
      <c r="DWT532" s="200"/>
      <c r="DWU532" s="200"/>
      <c r="DWV532" s="200"/>
      <c r="DWW532" s="200"/>
      <c r="DWX532" s="200"/>
      <c r="DWY532" s="200"/>
      <c r="DWZ532" s="200"/>
      <c r="DXA532" s="200"/>
      <c r="DXB532" s="200"/>
      <c r="DXC532" s="200"/>
      <c r="DXD532" s="200"/>
      <c r="DXE532" s="200"/>
      <c r="DXF532" s="200"/>
      <c r="DXG532" s="200"/>
      <c r="DXH532" s="200"/>
      <c r="DXI532" s="200"/>
      <c r="DXJ532" s="200"/>
      <c r="DXK532" s="200"/>
      <c r="DXQ532" s="200"/>
      <c r="DXR532" s="200"/>
      <c r="DXS532" s="200"/>
      <c r="DXT532" s="200"/>
      <c r="DXU532" s="200"/>
      <c r="DXV532" s="200"/>
      <c r="DXW532" s="200"/>
      <c r="DXY532" s="200"/>
      <c r="DXZ532" s="200"/>
      <c r="DYA532" s="200"/>
      <c r="DYB532" s="200"/>
      <c r="DYC532" s="200"/>
      <c r="DYD532" s="200"/>
      <c r="DYE532" s="200"/>
      <c r="DYF532" s="200"/>
      <c r="DYI532" s="200"/>
      <c r="DYL532" s="200"/>
      <c r="DYO532" s="200"/>
      <c r="DYR532" s="200"/>
      <c r="DYU532" s="200"/>
      <c r="DYX532" s="200"/>
      <c r="DZG532" s="200"/>
      <c r="DZJ532" s="200"/>
      <c r="DZM532" s="200"/>
      <c r="DZP532" s="200"/>
      <c r="DZY532" s="200"/>
      <c r="EAE532" s="200"/>
      <c r="EAH532" s="200"/>
      <c r="EAK532" s="200"/>
      <c r="EAN532" s="200"/>
      <c r="EAT532" s="200"/>
      <c r="EBC532" s="200"/>
      <c r="EBE532" s="200"/>
      <c r="EBF532" s="200"/>
      <c r="EBH532" s="200"/>
      <c r="EBK532" s="200"/>
      <c r="EBN532" s="200"/>
      <c r="EBQ532" s="200"/>
      <c r="EBT532" s="200"/>
      <c r="EBW532" s="200"/>
      <c r="EBY532" s="200"/>
      <c r="ECA532" s="200"/>
      <c r="ECD532" s="200"/>
      <c r="ECG532" s="200"/>
      <c r="ECJ532" s="200"/>
      <c r="ECM532" s="200"/>
      <c r="ECP532" s="200"/>
      <c r="ECS532" s="200"/>
      <c r="ECV532" s="200"/>
      <c r="ECX532" s="200"/>
      <c r="EDA532" s="200"/>
      <c r="EDD532" s="200"/>
      <c r="EDG532" s="200"/>
      <c r="EDM532" s="200"/>
      <c r="EDP532" s="200"/>
      <c r="EDR532" s="200"/>
      <c r="EEY532" s="200"/>
      <c r="EFB532" s="200"/>
      <c r="EFE532" s="200"/>
      <c r="EFH532" s="200"/>
      <c r="EFK532" s="200"/>
      <c r="EFL532" s="200"/>
      <c r="EFM532" s="200"/>
      <c r="EFP532" s="200"/>
      <c r="EFS532" s="200"/>
      <c r="EFV532" s="200"/>
      <c r="EFY532" s="200"/>
      <c r="EGA532" s="200"/>
      <c r="EGO532" s="200"/>
      <c r="EGP532" s="200"/>
      <c r="EGQ532" s="200"/>
      <c r="EGR532" s="200"/>
      <c r="EGS532" s="200"/>
      <c r="EGT532" s="200"/>
      <c r="EGU532" s="200"/>
      <c r="EGV532" s="200"/>
      <c r="EGW532" s="200"/>
      <c r="EGX532" s="200"/>
      <c r="EGY532" s="200"/>
      <c r="EGZ532" s="200"/>
      <c r="EHA532" s="200"/>
      <c r="EHB532" s="200"/>
      <c r="EHC532" s="200"/>
      <c r="EHD532" s="200"/>
      <c r="EHE532" s="200"/>
      <c r="EHF532" s="200"/>
      <c r="EHG532" s="200"/>
      <c r="EHM532" s="200"/>
      <c r="EHN532" s="200"/>
      <c r="EHO532" s="200"/>
      <c r="EHP532" s="200"/>
      <c r="EHQ532" s="200"/>
      <c r="EHR532" s="200"/>
      <c r="EHS532" s="200"/>
      <c r="EHU532" s="200"/>
      <c r="EHV532" s="200"/>
      <c r="EHW532" s="200"/>
      <c r="EHX532" s="200"/>
      <c r="EHY532" s="200"/>
      <c r="EHZ532" s="200"/>
      <c r="EIA532" s="200"/>
      <c r="EIB532" s="200"/>
      <c r="EIE532" s="200"/>
      <c r="EIH532" s="200"/>
      <c r="EIK532" s="200"/>
      <c r="EIN532" s="200"/>
      <c r="EIQ532" s="200"/>
      <c r="EIT532" s="200"/>
      <c r="EJC532" s="200"/>
      <c r="EJF532" s="200"/>
      <c r="EJI532" s="200"/>
      <c r="EJL532" s="200"/>
      <c r="EJU532" s="200"/>
      <c r="EKA532" s="200"/>
      <c r="EKD532" s="200"/>
      <c r="EKG532" s="200"/>
      <c r="EKJ532" s="200"/>
      <c r="EKP532" s="200"/>
      <c r="EKY532" s="200"/>
      <c r="ELA532" s="200"/>
      <c r="ELB532" s="200"/>
      <c r="ELD532" s="200"/>
      <c r="ELG532" s="200"/>
      <c r="ELJ532" s="200"/>
      <c r="ELM532" s="200"/>
      <c r="ELP532" s="200"/>
      <c r="ELS532" s="200"/>
      <c r="ELU532" s="200"/>
      <c r="ELW532" s="200"/>
      <c r="ELZ532" s="200"/>
      <c r="EMC532" s="200"/>
      <c r="EMF532" s="200"/>
      <c r="EMI532" s="200"/>
      <c r="EML532" s="200"/>
      <c r="EMO532" s="200"/>
      <c r="EMR532" s="200"/>
      <c r="EMT532" s="200"/>
      <c r="EMW532" s="200"/>
      <c r="EMZ532" s="200"/>
      <c r="ENC532" s="200"/>
      <c r="ENI532" s="200"/>
      <c r="ENL532" s="200"/>
      <c r="ENN532" s="200"/>
      <c r="EOU532" s="200"/>
      <c r="EOX532" s="200"/>
      <c r="EPA532" s="200"/>
      <c r="EPD532" s="200"/>
      <c r="EPG532" s="200"/>
      <c r="EPH532" s="200"/>
      <c r="EPI532" s="200"/>
      <c r="EPL532" s="200"/>
      <c r="EPO532" s="200"/>
      <c r="EPR532" s="200"/>
      <c r="EPU532" s="200"/>
      <c r="EPW532" s="200"/>
      <c r="EQK532" s="200"/>
      <c r="EQL532" s="200"/>
      <c r="EQM532" s="200"/>
      <c r="EQN532" s="200"/>
      <c r="EQO532" s="200"/>
      <c r="EQP532" s="200"/>
      <c r="EQQ532" s="200"/>
      <c r="EQR532" s="200"/>
      <c r="EQS532" s="200"/>
      <c r="EQT532" s="200"/>
      <c r="EQU532" s="200"/>
      <c r="EQV532" s="200"/>
      <c r="EQW532" s="200"/>
      <c r="EQX532" s="200"/>
      <c r="EQY532" s="200"/>
      <c r="EQZ532" s="200"/>
      <c r="ERA532" s="200"/>
      <c r="ERB532" s="200"/>
      <c r="ERC532" s="200"/>
      <c r="ERI532" s="200"/>
      <c r="ERJ532" s="200"/>
      <c r="ERK532" s="200"/>
      <c r="ERL532" s="200"/>
      <c r="ERM532" s="200"/>
      <c r="ERN532" s="200"/>
      <c r="ERO532" s="200"/>
      <c r="ERQ532" s="200"/>
      <c r="ERR532" s="200"/>
      <c r="ERS532" s="200"/>
      <c r="ERT532" s="200"/>
      <c r="ERU532" s="200"/>
      <c r="ERV532" s="200"/>
      <c r="ERW532" s="200"/>
      <c r="ERX532" s="200"/>
      <c r="ESA532" s="200"/>
      <c r="ESD532" s="200"/>
      <c r="ESG532" s="200"/>
      <c r="ESJ532" s="200"/>
      <c r="ESM532" s="200"/>
      <c r="ESP532" s="200"/>
      <c r="ESY532" s="200"/>
      <c r="ETB532" s="200"/>
      <c r="ETE532" s="200"/>
      <c r="ETH532" s="200"/>
      <c r="ETQ532" s="200"/>
      <c r="ETW532" s="200"/>
      <c r="ETZ532" s="200"/>
      <c r="EUC532" s="200"/>
      <c r="EUF532" s="200"/>
      <c r="EUL532" s="200"/>
      <c r="EUU532" s="200"/>
      <c r="EUW532" s="200"/>
      <c r="EUX532" s="200"/>
      <c r="EUZ532" s="200"/>
      <c r="EVC532" s="200"/>
      <c r="EVF532" s="200"/>
      <c r="EVI532" s="200"/>
      <c r="EVL532" s="200"/>
      <c r="EVO532" s="200"/>
      <c r="EVQ532" s="200"/>
      <c r="EVS532" s="200"/>
      <c r="EVV532" s="200"/>
      <c r="EVY532" s="200"/>
      <c r="EWB532" s="200"/>
      <c r="EWE532" s="200"/>
      <c r="EWH532" s="200"/>
      <c r="EWK532" s="200"/>
      <c r="EWN532" s="200"/>
      <c r="EWP532" s="200"/>
      <c r="EWS532" s="200"/>
      <c r="EWV532" s="200"/>
      <c r="EWY532" s="200"/>
      <c r="EXE532" s="200"/>
      <c r="EXH532" s="200"/>
      <c r="EXJ532" s="200"/>
      <c r="EYQ532" s="200"/>
      <c r="EYT532" s="200"/>
      <c r="EYW532" s="200"/>
      <c r="EYZ532" s="200"/>
      <c r="EZC532" s="200"/>
      <c r="EZD532" s="200"/>
      <c r="EZE532" s="200"/>
      <c r="EZH532" s="200"/>
      <c r="EZK532" s="200"/>
      <c r="EZN532" s="200"/>
      <c r="EZQ532" s="200"/>
      <c r="EZS532" s="200"/>
      <c r="FAG532" s="200"/>
      <c r="FAH532" s="200"/>
      <c r="FAI532" s="200"/>
      <c r="FAJ532" s="200"/>
      <c r="FAK532" s="200"/>
      <c r="FAL532" s="200"/>
      <c r="FAM532" s="200"/>
      <c r="FAN532" s="200"/>
      <c r="FAO532" s="200"/>
      <c r="FAP532" s="200"/>
      <c r="FAQ532" s="200"/>
      <c r="FAR532" s="200"/>
      <c r="FAS532" s="200"/>
      <c r="FAT532" s="200"/>
      <c r="FAU532" s="200"/>
      <c r="FAV532" s="200"/>
      <c r="FAW532" s="200"/>
      <c r="FAX532" s="200"/>
      <c r="FAY532" s="200"/>
      <c r="FBE532" s="200"/>
      <c r="FBF532" s="200"/>
      <c r="FBG532" s="200"/>
      <c r="FBH532" s="200"/>
      <c r="FBI532" s="200"/>
      <c r="FBJ532" s="200"/>
      <c r="FBK532" s="200"/>
      <c r="FBM532" s="200"/>
      <c r="FBN532" s="200"/>
      <c r="FBO532" s="200"/>
      <c r="FBP532" s="200"/>
      <c r="FBQ532" s="200"/>
      <c r="FBR532" s="200"/>
      <c r="FBS532" s="200"/>
      <c r="FBT532" s="200"/>
      <c r="FBW532" s="200"/>
      <c r="FBZ532" s="200"/>
      <c r="FCC532" s="200"/>
      <c r="FCF532" s="200"/>
      <c r="FCI532" s="200"/>
      <c r="FCL532" s="200"/>
      <c r="FCU532" s="200"/>
      <c r="FCX532" s="200"/>
      <c r="FDA532" s="200"/>
      <c r="FDD532" s="200"/>
      <c r="FDM532" s="200"/>
      <c r="FDS532" s="200"/>
      <c r="FDV532" s="200"/>
      <c r="FDY532" s="200"/>
      <c r="FEB532" s="200"/>
      <c r="FEH532" s="200"/>
      <c r="FEQ532" s="200"/>
      <c r="FES532" s="200"/>
      <c r="FET532" s="200"/>
      <c r="FEV532" s="200"/>
      <c r="FEY532" s="200"/>
      <c r="FFB532" s="200"/>
      <c r="FFE532" s="200"/>
      <c r="FFH532" s="200"/>
      <c r="FFK532" s="200"/>
      <c r="FFM532" s="200"/>
      <c r="FFO532" s="200"/>
      <c r="FFR532" s="200"/>
      <c r="FFU532" s="200"/>
      <c r="FFX532" s="200"/>
      <c r="FGA532" s="200"/>
      <c r="FGD532" s="200"/>
      <c r="FGG532" s="200"/>
      <c r="FGJ532" s="200"/>
      <c r="FGL532" s="200"/>
      <c r="FGO532" s="200"/>
      <c r="FGR532" s="200"/>
      <c r="FGU532" s="200"/>
      <c r="FHA532" s="200"/>
      <c r="FHD532" s="200"/>
      <c r="FHF532" s="200"/>
      <c r="FIM532" s="200"/>
      <c r="FIP532" s="200"/>
      <c r="FIS532" s="200"/>
      <c r="FIV532" s="200"/>
      <c r="FIY532" s="200"/>
      <c r="FIZ532" s="200"/>
      <c r="FJA532" s="200"/>
      <c r="FJD532" s="200"/>
      <c r="FJG532" s="200"/>
      <c r="FJJ532" s="200"/>
      <c r="FJM532" s="200"/>
      <c r="FJO532" s="200"/>
      <c r="FKC532" s="200"/>
      <c r="FKD532" s="200"/>
      <c r="FKE532" s="200"/>
      <c r="FKF532" s="200"/>
      <c r="FKG532" s="200"/>
      <c r="FKH532" s="200"/>
      <c r="FKI532" s="200"/>
      <c r="FKJ532" s="200"/>
      <c r="FKK532" s="200"/>
      <c r="FKL532" s="200"/>
      <c r="FKM532" s="200"/>
      <c r="FKN532" s="200"/>
      <c r="FKO532" s="200"/>
      <c r="FKP532" s="200"/>
      <c r="FKQ532" s="200"/>
      <c r="FKR532" s="200"/>
      <c r="FKS532" s="200"/>
      <c r="FKT532" s="200"/>
      <c r="FKU532" s="200"/>
      <c r="FLA532" s="200"/>
      <c r="FLB532" s="200"/>
      <c r="FLC532" s="200"/>
      <c r="FLD532" s="200"/>
      <c r="FLE532" s="200"/>
      <c r="FLF532" s="200"/>
      <c r="FLG532" s="200"/>
      <c r="FLI532" s="200"/>
      <c r="FLJ532" s="200"/>
      <c r="FLK532" s="200"/>
      <c r="FLL532" s="200"/>
      <c r="FLM532" s="200"/>
      <c r="FLN532" s="200"/>
      <c r="FLO532" s="200"/>
      <c r="FLP532" s="200"/>
      <c r="FLS532" s="200"/>
      <c r="FLV532" s="200"/>
      <c r="FLY532" s="200"/>
      <c r="FMB532" s="200"/>
      <c r="FME532" s="200"/>
      <c r="FMH532" s="200"/>
      <c r="FMQ532" s="200"/>
      <c r="FMT532" s="200"/>
      <c r="FMW532" s="200"/>
      <c r="FMZ532" s="200"/>
      <c r="FNI532" s="200"/>
      <c r="FNO532" s="200"/>
      <c r="FNR532" s="200"/>
      <c r="FNU532" s="200"/>
      <c r="FNX532" s="200"/>
      <c r="FOD532" s="200"/>
      <c r="FOM532" s="200"/>
      <c r="FOO532" s="200"/>
      <c r="FOP532" s="200"/>
      <c r="FOR532" s="200"/>
      <c r="FOU532" s="200"/>
      <c r="FOX532" s="200"/>
      <c r="FPA532" s="200"/>
      <c r="FPD532" s="200"/>
      <c r="FPG532" s="200"/>
      <c r="FPI532" s="200"/>
      <c r="FPK532" s="200"/>
      <c r="FPN532" s="200"/>
      <c r="FPQ532" s="200"/>
      <c r="FPT532" s="200"/>
      <c r="FPW532" s="200"/>
      <c r="FPZ532" s="200"/>
      <c r="FQC532" s="200"/>
      <c r="FQF532" s="200"/>
      <c r="FQH532" s="200"/>
      <c r="FQK532" s="200"/>
      <c r="FQN532" s="200"/>
      <c r="FQQ532" s="200"/>
      <c r="FQW532" s="200"/>
      <c r="FQZ532" s="200"/>
      <c r="FRB532" s="200"/>
      <c r="FSI532" s="200"/>
      <c r="FSL532" s="200"/>
      <c r="FSO532" s="200"/>
      <c r="FSR532" s="200"/>
      <c r="FSU532" s="200"/>
      <c r="FSV532" s="200"/>
      <c r="FSW532" s="200"/>
      <c r="FSZ532" s="200"/>
      <c r="FTC532" s="200"/>
      <c r="FTF532" s="200"/>
      <c r="FTI532" s="200"/>
      <c r="FTK532" s="200"/>
      <c r="FTY532" s="200"/>
      <c r="FTZ532" s="200"/>
      <c r="FUA532" s="200"/>
      <c r="FUB532" s="200"/>
      <c r="FUC532" s="200"/>
      <c r="FUD532" s="200"/>
      <c r="FUE532" s="200"/>
      <c r="FUF532" s="200"/>
      <c r="FUG532" s="200"/>
      <c r="FUH532" s="200"/>
      <c r="FUI532" s="200"/>
      <c r="FUJ532" s="200"/>
      <c r="FUK532" s="200"/>
      <c r="FUL532" s="200"/>
      <c r="FUM532" s="200"/>
      <c r="FUN532" s="200"/>
      <c r="FUO532" s="200"/>
      <c r="FUP532" s="200"/>
      <c r="FUQ532" s="200"/>
      <c r="FUW532" s="200"/>
      <c r="FUX532" s="200"/>
      <c r="FUY532" s="200"/>
      <c r="FUZ532" s="200"/>
      <c r="FVA532" s="200"/>
      <c r="FVB532" s="200"/>
      <c r="FVC532" s="200"/>
      <c r="FVE532" s="200"/>
      <c r="FVF532" s="200"/>
      <c r="FVG532" s="200"/>
      <c r="FVH532" s="200"/>
      <c r="FVI532" s="200"/>
      <c r="FVJ532" s="200"/>
      <c r="FVK532" s="200"/>
      <c r="FVL532" s="200"/>
      <c r="FVO532" s="200"/>
      <c r="FVR532" s="200"/>
      <c r="FVU532" s="200"/>
      <c r="FVX532" s="200"/>
      <c r="FWA532" s="200"/>
      <c r="FWD532" s="200"/>
      <c r="FWM532" s="200"/>
      <c r="FWP532" s="200"/>
      <c r="FWS532" s="200"/>
      <c r="FWV532" s="200"/>
      <c r="FXE532" s="200"/>
      <c r="FXK532" s="200"/>
      <c r="FXN532" s="200"/>
      <c r="FXQ532" s="200"/>
      <c r="FXT532" s="200"/>
      <c r="FXZ532" s="200"/>
      <c r="FYI532" s="200"/>
      <c r="FYK532" s="200"/>
      <c r="FYL532" s="200"/>
      <c r="FYN532" s="200"/>
      <c r="FYQ532" s="200"/>
      <c r="FYT532" s="200"/>
      <c r="FYW532" s="200"/>
      <c r="FYZ532" s="200"/>
      <c r="FZC532" s="200"/>
      <c r="FZE532" s="200"/>
      <c r="FZG532" s="200"/>
      <c r="FZJ532" s="200"/>
      <c r="FZM532" s="200"/>
      <c r="FZP532" s="200"/>
      <c r="FZS532" s="200"/>
      <c r="FZV532" s="200"/>
      <c r="FZY532" s="200"/>
      <c r="GAB532" s="200"/>
      <c r="GAD532" s="200"/>
      <c r="GAG532" s="200"/>
      <c r="GAJ532" s="200"/>
      <c r="GAM532" s="200"/>
      <c r="GAS532" s="200"/>
      <c r="GAV532" s="200"/>
      <c r="GAX532" s="200"/>
      <c r="GCE532" s="200"/>
      <c r="GCH532" s="200"/>
      <c r="GCK532" s="200"/>
      <c r="GCN532" s="200"/>
      <c r="GCQ532" s="200"/>
      <c r="GCR532" s="200"/>
      <c r="GCS532" s="200"/>
      <c r="GCV532" s="200"/>
      <c r="GCY532" s="200"/>
      <c r="GDB532" s="200"/>
      <c r="GDE532" s="200"/>
      <c r="GDG532" s="200"/>
      <c r="GDU532" s="200"/>
      <c r="GDV532" s="200"/>
      <c r="GDW532" s="200"/>
      <c r="GDX532" s="200"/>
      <c r="GDY532" s="200"/>
      <c r="GDZ532" s="200"/>
      <c r="GEA532" s="200"/>
      <c r="GEB532" s="200"/>
      <c r="GEC532" s="200"/>
      <c r="GED532" s="200"/>
      <c r="GEE532" s="200"/>
      <c r="GEF532" s="200"/>
      <c r="GEG532" s="200"/>
      <c r="GEH532" s="200"/>
      <c r="GEI532" s="200"/>
      <c r="GEJ532" s="200"/>
      <c r="GEK532" s="200"/>
      <c r="GEL532" s="200"/>
      <c r="GEM532" s="200"/>
      <c r="GES532" s="200"/>
      <c r="GET532" s="200"/>
      <c r="GEU532" s="200"/>
      <c r="GEV532" s="200"/>
      <c r="GEW532" s="200"/>
      <c r="GEX532" s="200"/>
      <c r="GEY532" s="200"/>
      <c r="GFA532" s="200"/>
      <c r="GFB532" s="200"/>
      <c r="GFC532" s="200"/>
      <c r="GFD532" s="200"/>
      <c r="GFE532" s="200"/>
      <c r="GFF532" s="200"/>
      <c r="GFG532" s="200"/>
      <c r="GFH532" s="200"/>
      <c r="GFK532" s="200"/>
      <c r="GFN532" s="200"/>
      <c r="GFQ532" s="200"/>
      <c r="GFT532" s="200"/>
      <c r="GFW532" s="200"/>
      <c r="GFZ532" s="200"/>
      <c r="GGI532" s="200"/>
      <c r="GGL532" s="200"/>
      <c r="GGO532" s="200"/>
      <c r="GGR532" s="200"/>
      <c r="GHA532" s="200"/>
      <c r="GHG532" s="200"/>
      <c r="GHJ532" s="200"/>
      <c r="GHM532" s="200"/>
      <c r="GHP532" s="200"/>
      <c r="GHV532" s="200"/>
      <c r="GIE532" s="200"/>
      <c r="GIG532" s="200"/>
      <c r="GIH532" s="200"/>
      <c r="GIJ532" s="200"/>
      <c r="GIM532" s="200"/>
      <c r="GIP532" s="200"/>
      <c r="GIS532" s="200"/>
      <c r="GIV532" s="200"/>
      <c r="GIY532" s="200"/>
      <c r="GJA532" s="200"/>
      <c r="GJC532" s="200"/>
      <c r="GJF532" s="200"/>
      <c r="GJI532" s="200"/>
      <c r="GJL532" s="200"/>
      <c r="GJO532" s="200"/>
      <c r="GJR532" s="200"/>
      <c r="GJU532" s="200"/>
      <c r="GJX532" s="200"/>
      <c r="GJZ532" s="200"/>
      <c r="GKC532" s="200"/>
      <c r="GKF532" s="200"/>
      <c r="GKI532" s="200"/>
      <c r="GKO532" s="200"/>
      <c r="GKR532" s="200"/>
      <c r="GKT532" s="200"/>
      <c r="GMA532" s="200"/>
      <c r="GMD532" s="200"/>
      <c r="GMG532" s="200"/>
      <c r="GMJ532" s="200"/>
      <c r="GMM532" s="200"/>
      <c r="GMN532" s="200"/>
      <c r="GMO532" s="200"/>
      <c r="GMR532" s="200"/>
      <c r="GMU532" s="200"/>
      <c r="GMX532" s="200"/>
      <c r="GNA532" s="200"/>
      <c r="GNC532" s="200"/>
      <c r="GNQ532" s="200"/>
      <c r="GNR532" s="200"/>
      <c r="GNS532" s="200"/>
      <c r="GNT532" s="200"/>
      <c r="GNU532" s="200"/>
      <c r="GNV532" s="200"/>
      <c r="GNW532" s="200"/>
      <c r="GNX532" s="200"/>
      <c r="GNY532" s="200"/>
      <c r="GNZ532" s="200"/>
      <c r="GOA532" s="200"/>
      <c r="GOB532" s="200"/>
      <c r="GOC532" s="200"/>
      <c r="GOD532" s="200"/>
      <c r="GOE532" s="200"/>
      <c r="GOF532" s="200"/>
      <c r="GOG532" s="200"/>
      <c r="GOH532" s="200"/>
      <c r="GOI532" s="200"/>
      <c r="GOO532" s="200"/>
      <c r="GOP532" s="200"/>
      <c r="GOQ532" s="200"/>
      <c r="GOR532" s="200"/>
      <c r="GOS532" s="200"/>
      <c r="GOT532" s="200"/>
      <c r="GOU532" s="200"/>
      <c r="GOW532" s="200"/>
      <c r="GOX532" s="200"/>
      <c r="GOY532" s="200"/>
      <c r="GOZ532" s="200"/>
      <c r="GPA532" s="200"/>
      <c r="GPB532" s="200"/>
      <c r="GPC532" s="200"/>
      <c r="GPD532" s="200"/>
      <c r="GPG532" s="200"/>
      <c r="GPJ532" s="200"/>
      <c r="GPM532" s="200"/>
      <c r="GPP532" s="200"/>
      <c r="GPS532" s="200"/>
      <c r="GPV532" s="200"/>
      <c r="GQE532" s="200"/>
      <c r="GQH532" s="200"/>
      <c r="GQK532" s="200"/>
      <c r="GQN532" s="200"/>
      <c r="GQW532" s="200"/>
      <c r="GRC532" s="200"/>
      <c r="GRF532" s="200"/>
      <c r="GRI532" s="200"/>
      <c r="GRL532" s="200"/>
      <c r="GRR532" s="200"/>
      <c r="GSA532" s="200"/>
      <c r="GSC532" s="200"/>
      <c r="GSD532" s="200"/>
      <c r="GSF532" s="200"/>
      <c r="GSI532" s="200"/>
      <c r="GSL532" s="200"/>
      <c r="GSO532" s="200"/>
      <c r="GSR532" s="200"/>
      <c r="GSU532" s="200"/>
      <c r="GSW532" s="200"/>
      <c r="GSY532" s="200"/>
      <c r="GTB532" s="200"/>
      <c r="GTE532" s="200"/>
      <c r="GTH532" s="200"/>
      <c r="GTK532" s="200"/>
      <c r="GTN532" s="200"/>
      <c r="GTQ532" s="200"/>
      <c r="GTT532" s="200"/>
      <c r="GTV532" s="200"/>
      <c r="GTY532" s="200"/>
      <c r="GUB532" s="200"/>
      <c r="GUE532" s="200"/>
      <c r="GUK532" s="200"/>
      <c r="GUN532" s="200"/>
      <c r="GUP532" s="200"/>
      <c r="GVW532" s="200"/>
      <c r="GVZ532" s="200"/>
      <c r="GWC532" s="200"/>
      <c r="GWF532" s="200"/>
      <c r="GWI532" s="200"/>
      <c r="GWJ532" s="200"/>
      <c r="GWK532" s="200"/>
      <c r="GWN532" s="200"/>
      <c r="GWQ532" s="200"/>
      <c r="GWT532" s="200"/>
      <c r="GWW532" s="200"/>
      <c r="GWY532" s="200"/>
      <c r="GXM532" s="200"/>
      <c r="GXN532" s="200"/>
      <c r="GXO532" s="200"/>
      <c r="GXP532" s="200"/>
      <c r="GXQ532" s="200"/>
      <c r="GXR532" s="200"/>
      <c r="GXS532" s="200"/>
      <c r="GXT532" s="200"/>
      <c r="GXU532" s="200"/>
      <c r="GXV532" s="200"/>
      <c r="GXW532" s="200"/>
      <c r="GXX532" s="200"/>
      <c r="GXY532" s="200"/>
      <c r="GXZ532" s="200"/>
      <c r="GYA532" s="200"/>
      <c r="GYB532" s="200"/>
      <c r="GYC532" s="200"/>
      <c r="GYD532" s="200"/>
      <c r="GYE532" s="200"/>
      <c r="GYK532" s="200"/>
      <c r="GYL532" s="200"/>
      <c r="GYM532" s="200"/>
      <c r="GYN532" s="200"/>
      <c r="GYO532" s="200"/>
      <c r="GYP532" s="200"/>
      <c r="GYQ532" s="200"/>
      <c r="GYS532" s="200"/>
      <c r="GYT532" s="200"/>
      <c r="GYU532" s="200"/>
      <c r="GYV532" s="200"/>
      <c r="GYW532" s="200"/>
      <c r="GYX532" s="200"/>
      <c r="GYY532" s="200"/>
      <c r="GYZ532" s="200"/>
      <c r="GZC532" s="200"/>
      <c r="GZF532" s="200"/>
      <c r="GZI532" s="200"/>
      <c r="GZL532" s="200"/>
      <c r="GZO532" s="200"/>
      <c r="GZR532" s="200"/>
      <c r="HAA532" s="200"/>
      <c r="HAD532" s="200"/>
      <c r="HAG532" s="200"/>
      <c r="HAJ532" s="200"/>
      <c r="HAS532" s="200"/>
      <c r="HAY532" s="200"/>
      <c r="HBB532" s="200"/>
      <c r="HBE532" s="200"/>
      <c r="HBH532" s="200"/>
      <c r="HBN532" s="200"/>
      <c r="HBW532" s="200"/>
      <c r="HBY532" s="200"/>
      <c r="HBZ532" s="200"/>
      <c r="HCB532" s="200"/>
      <c r="HCE532" s="200"/>
      <c r="HCH532" s="200"/>
      <c r="HCK532" s="200"/>
      <c r="HCN532" s="200"/>
      <c r="HCQ532" s="200"/>
      <c r="HCS532" s="200"/>
      <c r="HCU532" s="200"/>
      <c r="HCX532" s="200"/>
      <c r="HDA532" s="200"/>
      <c r="HDD532" s="200"/>
      <c r="HDG532" s="200"/>
      <c r="HDJ532" s="200"/>
      <c r="HDM532" s="200"/>
      <c r="HDP532" s="200"/>
      <c r="HDR532" s="200"/>
      <c r="HDU532" s="200"/>
      <c r="HDX532" s="200"/>
      <c r="HEA532" s="200"/>
      <c r="HEG532" s="200"/>
      <c r="HEJ532" s="200"/>
      <c r="HEL532" s="200"/>
      <c r="HFS532" s="200"/>
      <c r="HFV532" s="200"/>
      <c r="HFY532" s="200"/>
      <c r="HGB532" s="200"/>
      <c r="HGE532" s="200"/>
      <c r="HGF532" s="200"/>
      <c r="HGG532" s="200"/>
      <c r="HGJ532" s="200"/>
      <c r="HGM532" s="200"/>
      <c r="HGP532" s="200"/>
      <c r="HGS532" s="200"/>
      <c r="HGU532" s="200"/>
      <c r="HHI532" s="200"/>
      <c r="HHJ532" s="200"/>
      <c r="HHK532" s="200"/>
      <c r="HHL532" s="200"/>
      <c r="HHM532" s="200"/>
      <c r="HHN532" s="200"/>
      <c r="HHO532" s="200"/>
      <c r="HHP532" s="200"/>
      <c r="HHQ532" s="200"/>
      <c r="HHR532" s="200"/>
      <c r="HHS532" s="200"/>
      <c r="HHT532" s="200"/>
      <c r="HHU532" s="200"/>
      <c r="HHV532" s="200"/>
      <c r="HHW532" s="200"/>
      <c r="HHX532" s="200"/>
      <c r="HHY532" s="200"/>
      <c r="HHZ532" s="200"/>
      <c r="HIA532" s="200"/>
      <c r="HIG532" s="200"/>
      <c r="HIH532" s="200"/>
      <c r="HII532" s="200"/>
      <c r="HIJ532" s="200"/>
      <c r="HIK532" s="200"/>
      <c r="HIL532" s="200"/>
      <c r="HIM532" s="200"/>
      <c r="HIO532" s="200"/>
      <c r="HIP532" s="200"/>
      <c r="HIQ532" s="200"/>
      <c r="HIR532" s="200"/>
      <c r="HIS532" s="200"/>
      <c r="HIT532" s="200"/>
      <c r="HIU532" s="200"/>
      <c r="HIV532" s="200"/>
      <c r="HIY532" s="200"/>
      <c r="HJB532" s="200"/>
      <c r="HJE532" s="200"/>
      <c r="HJH532" s="200"/>
      <c r="HJK532" s="200"/>
      <c r="HJN532" s="200"/>
      <c r="HJW532" s="200"/>
      <c r="HJZ532" s="200"/>
      <c r="HKC532" s="200"/>
      <c r="HKF532" s="200"/>
      <c r="HKO532" s="200"/>
      <c r="HKU532" s="200"/>
      <c r="HKX532" s="200"/>
      <c r="HLA532" s="200"/>
      <c r="HLD532" s="200"/>
      <c r="HLJ532" s="200"/>
      <c r="HLS532" s="200"/>
      <c r="HLU532" s="200"/>
      <c r="HLV532" s="200"/>
      <c r="HLX532" s="200"/>
      <c r="HMA532" s="200"/>
      <c r="HMD532" s="200"/>
      <c r="HMG532" s="200"/>
      <c r="HMJ532" s="200"/>
      <c r="HMM532" s="200"/>
      <c r="HMO532" s="200"/>
      <c r="HMQ532" s="200"/>
      <c r="HMT532" s="200"/>
      <c r="HMW532" s="200"/>
      <c r="HMZ532" s="200"/>
      <c r="HNC532" s="200"/>
      <c r="HNF532" s="200"/>
      <c r="HNI532" s="200"/>
      <c r="HNL532" s="200"/>
      <c r="HNN532" s="200"/>
      <c r="HNQ532" s="200"/>
      <c r="HNT532" s="200"/>
      <c r="HNW532" s="200"/>
      <c r="HOC532" s="200"/>
      <c r="HOF532" s="200"/>
      <c r="HOH532" s="200"/>
      <c r="HPO532" s="200"/>
      <c r="HPR532" s="200"/>
      <c r="HPU532" s="200"/>
      <c r="HPX532" s="200"/>
      <c r="HQA532" s="200"/>
      <c r="HQB532" s="200"/>
      <c r="HQC532" s="200"/>
      <c r="HQF532" s="200"/>
      <c r="HQI532" s="200"/>
      <c r="HQL532" s="200"/>
      <c r="HQO532" s="200"/>
      <c r="HQQ532" s="200"/>
      <c r="HRE532" s="200"/>
      <c r="HRF532" s="200"/>
      <c r="HRG532" s="200"/>
      <c r="HRH532" s="200"/>
      <c r="HRI532" s="200"/>
      <c r="HRJ532" s="200"/>
      <c r="HRK532" s="200"/>
      <c r="HRL532" s="200"/>
      <c r="HRM532" s="200"/>
      <c r="HRN532" s="200"/>
      <c r="HRO532" s="200"/>
      <c r="HRP532" s="200"/>
      <c r="HRQ532" s="200"/>
      <c r="HRR532" s="200"/>
      <c r="HRS532" s="200"/>
      <c r="HRT532" s="200"/>
      <c r="HRU532" s="200"/>
      <c r="HRV532" s="200"/>
      <c r="HRW532" s="200"/>
      <c r="HSC532" s="200"/>
      <c r="HSD532" s="200"/>
      <c r="HSE532" s="200"/>
      <c r="HSF532" s="200"/>
      <c r="HSG532" s="200"/>
      <c r="HSH532" s="200"/>
      <c r="HSI532" s="200"/>
      <c r="HSK532" s="200"/>
      <c r="HSL532" s="200"/>
      <c r="HSM532" s="200"/>
      <c r="HSN532" s="200"/>
      <c r="HSO532" s="200"/>
      <c r="HSP532" s="200"/>
      <c r="HSQ532" s="200"/>
      <c r="HSR532" s="200"/>
      <c r="HSU532" s="200"/>
      <c r="HSX532" s="200"/>
      <c r="HTA532" s="200"/>
      <c r="HTD532" s="200"/>
      <c r="HTG532" s="200"/>
      <c r="HTJ532" s="200"/>
      <c r="HTS532" s="200"/>
      <c r="HTV532" s="200"/>
      <c r="HTY532" s="200"/>
      <c r="HUB532" s="200"/>
      <c r="HUK532" s="200"/>
      <c r="HUQ532" s="200"/>
      <c r="HUT532" s="200"/>
      <c r="HUW532" s="200"/>
      <c r="HUZ532" s="200"/>
      <c r="HVF532" s="200"/>
      <c r="HVO532" s="200"/>
      <c r="HVQ532" s="200"/>
      <c r="HVR532" s="200"/>
      <c r="HVT532" s="200"/>
      <c r="HVW532" s="200"/>
      <c r="HVZ532" s="200"/>
      <c r="HWC532" s="200"/>
      <c r="HWF532" s="200"/>
      <c r="HWI532" s="200"/>
      <c r="HWK532" s="200"/>
      <c r="HWM532" s="200"/>
      <c r="HWP532" s="200"/>
      <c r="HWS532" s="200"/>
      <c r="HWV532" s="200"/>
      <c r="HWY532" s="200"/>
      <c r="HXB532" s="200"/>
      <c r="HXE532" s="200"/>
      <c r="HXH532" s="200"/>
      <c r="HXJ532" s="200"/>
      <c r="HXM532" s="200"/>
      <c r="HXP532" s="200"/>
      <c r="HXS532" s="200"/>
      <c r="HXY532" s="200"/>
      <c r="HYB532" s="200"/>
      <c r="HYD532" s="200"/>
      <c r="HZK532" s="200"/>
      <c r="HZN532" s="200"/>
      <c r="HZQ532" s="200"/>
      <c r="HZT532" s="200"/>
      <c r="HZW532" s="200"/>
      <c r="HZX532" s="200"/>
      <c r="HZY532" s="200"/>
      <c r="IAB532" s="200"/>
      <c r="IAE532" s="200"/>
      <c r="IAH532" s="200"/>
      <c r="IAK532" s="200"/>
      <c r="IAM532" s="200"/>
      <c r="IBA532" s="200"/>
      <c r="IBB532" s="200"/>
      <c r="IBC532" s="200"/>
      <c r="IBD532" s="200"/>
      <c r="IBE532" s="200"/>
      <c r="IBF532" s="200"/>
      <c r="IBG532" s="200"/>
      <c r="IBH532" s="200"/>
      <c r="IBI532" s="200"/>
      <c r="IBJ532" s="200"/>
      <c r="IBK532" s="200"/>
      <c r="IBL532" s="200"/>
      <c r="IBM532" s="200"/>
      <c r="IBN532" s="200"/>
      <c r="IBO532" s="200"/>
      <c r="IBP532" s="200"/>
      <c r="IBQ532" s="200"/>
      <c r="IBR532" s="200"/>
      <c r="IBS532" s="200"/>
      <c r="IBY532" s="200"/>
      <c r="IBZ532" s="200"/>
      <c r="ICA532" s="200"/>
      <c r="ICB532" s="200"/>
      <c r="ICC532" s="200"/>
      <c r="ICD532" s="200"/>
      <c r="ICE532" s="200"/>
      <c r="ICG532" s="200"/>
      <c r="ICH532" s="200"/>
      <c r="ICI532" s="200"/>
      <c r="ICJ532" s="200"/>
      <c r="ICK532" s="200"/>
      <c r="ICL532" s="200"/>
      <c r="ICM532" s="200"/>
      <c r="ICN532" s="200"/>
      <c r="ICQ532" s="200"/>
      <c r="ICT532" s="200"/>
      <c r="ICW532" s="200"/>
      <c r="ICZ532" s="200"/>
      <c r="IDC532" s="200"/>
      <c r="IDF532" s="200"/>
      <c r="IDO532" s="200"/>
      <c r="IDR532" s="200"/>
      <c r="IDU532" s="200"/>
      <c r="IDX532" s="200"/>
      <c r="IEG532" s="200"/>
      <c r="IEM532" s="200"/>
      <c r="IEP532" s="200"/>
      <c r="IES532" s="200"/>
      <c r="IEV532" s="200"/>
      <c r="IFB532" s="200"/>
      <c r="IFK532" s="200"/>
      <c r="IFM532" s="200"/>
      <c r="IFN532" s="200"/>
      <c r="IFP532" s="200"/>
      <c r="IFS532" s="200"/>
      <c r="IFV532" s="200"/>
      <c r="IFY532" s="200"/>
      <c r="IGB532" s="200"/>
      <c r="IGE532" s="200"/>
      <c r="IGG532" s="200"/>
      <c r="IGI532" s="200"/>
      <c r="IGL532" s="200"/>
      <c r="IGO532" s="200"/>
      <c r="IGR532" s="200"/>
      <c r="IGU532" s="200"/>
      <c r="IGX532" s="200"/>
      <c r="IHA532" s="200"/>
      <c r="IHD532" s="200"/>
      <c r="IHF532" s="200"/>
      <c r="IHI532" s="200"/>
      <c r="IHL532" s="200"/>
      <c r="IHO532" s="200"/>
      <c r="IHU532" s="200"/>
      <c r="IHX532" s="200"/>
      <c r="IHZ532" s="200"/>
      <c r="IJG532" s="200"/>
      <c r="IJJ532" s="200"/>
      <c r="IJM532" s="200"/>
      <c r="IJP532" s="200"/>
      <c r="IJS532" s="200"/>
      <c r="IJT532" s="200"/>
      <c r="IJU532" s="200"/>
      <c r="IJX532" s="200"/>
      <c r="IKA532" s="200"/>
      <c r="IKD532" s="200"/>
      <c r="IKG532" s="200"/>
      <c r="IKI532" s="200"/>
      <c r="IKW532" s="200"/>
      <c r="IKX532" s="200"/>
      <c r="IKY532" s="200"/>
      <c r="IKZ532" s="200"/>
      <c r="ILA532" s="200"/>
      <c r="ILB532" s="200"/>
      <c r="ILC532" s="200"/>
      <c r="ILD532" s="200"/>
      <c r="ILE532" s="200"/>
      <c r="ILF532" s="200"/>
      <c r="ILG532" s="200"/>
      <c r="ILH532" s="200"/>
      <c r="ILI532" s="200"/>
      <c r="ILJ532" s="200"/>
      <c r="ILK532" s="200"/>
      <c r="ILL532" s="200"/>
      <c r="ILM532" s="200"/>
      <c r="ILN532" s="200"/>
      <c r="ILO532" s="200"/>
      <c r="ILU532" s="200"/>
      <c r="ILV532" s="200"/>
      <c r="ILW532" s="200"/>
      <c r="ILX532" s="200"/>
      <c r="ILY532" s="200"/>
      <c r="ILZ532" s="200"/>
      <c r="IMA532" s="200"/>
      <c r="IMC532" s="200"/>
      <c r="IMD532" s="200"/>
      <c r="IME532" s="200"/>
      <c r="IMF532" s="200"/>
      <c r="IMG532" s="200"/>
      <c r="IMH532" s="200"/>
      <c r="IMI532" s="200"/>
      <c r="IMJ532" s="200"/>
      <c r="IMM532" s="200"/>
      <c r="IMP532" s="200"/>
      <c r="IMS532" s="200"/>
      <c r="IMV532" s="200"/>
      <c r="IMY532" s="200"/>
      <c r="INB532" s="200"/>
      <c r="INK532" s="200"/>
      <c r="INN532" s="200"/>
      <c r="INQ532" s="200"/>
      <c r="INT532" s="200"/>
      <c r="IOC532" s="200"/>
      <c r="IOI532" s="200"/>
      <c r="IOL532" s="200"/>
      <c r="IOO532" s="200"/>
      <c r="IOR532" s="200"/>
      <c r="IOX532" s="200"/>
      <c r="IPG532" s="200"/>
      <c r="IPI532" s="200"/>
      <c r="IPJ532" s="200"/>
      <c r="IPL532" s="200"/>
      <c r="IPO532" s="200"/>
      <c r="IPR532" s="200"/>
      <c r="IPU532" s="200"/>
      <c r="IPX532" s="200"/>
      <c r="IQA532" s="200"/>
      <c r="IQC532" s="200"/>
      <c r="IQE532" s="200"/>
      <c r="IQH532" s="200"/>
      <c r="IQK532" s="200"/>
      <c r="IQN532" s="200"/>
      <c r="IQQ532" s="200"/>
      <c r="IQT532" s="200"/>
      <c r="IQW532" s="200"/>
      <c r="IQZ532" s="200"/>
      <c r="IRB532" s="200"/>
      <c r="IRE532" s="200"/>
      <c r="IRH532" s="200"/>
      <c r="IRK532" s="200"/>
      <c r="IRQ532" s="200"/>
      <c r="IRT532" s="200"/>
      <c r="IRV532" s="200"/>
      <c r="ITC532" s="200"/>
      <c r="ITF532" s="200"/>
      <c r="ITI532" s="200"/>
      <c r="ITL532" s="200"/>
      <c r="ITO532" s="200"/>
      <c r="ITP532" s="200"/>
      <c r="ITQ532" s="200"/>
      <c r="ITT532" s="200"/>
      <c r="ITW532" s="200"/>
      <c r="ITZ532" s="200"/>
      <c r="IUC532" s="200"/>
      <c r="IUE532" s="200"/>
      <c r="IUS532" s="200"/>
      <c r="IUT532" s="200"/>
      <c r="IUU532" s="200"/>
      <c r="IUV532" s="200"/>
      <c r="IUW532" s="200"/>
      <c r="IUX532" s="200"/>
      <c r="IUY532" s="200"/>
      <c r="IUZ532" s="200"/>
      <c r="IVA532" s="200"/>
      <c r="IVB532" s="200"/>
      <c r="IVC532" s="200"/>
      <c r="IVD532" s="200"/>
      <c r="IVE532" s="200"/>
      <c r="IVF532" s="200"/>
      <c r="IVG532" s="200"/>
      <c r="IVH532" s="200"/>
      <c r="IVI532" s="200"/>
      <c r="IVJ532" s="200"/>
      <c r="IVK532" s="200"/>
      <c r="IVQ532" s="200"/>
      <c r="IVR532" s="200"/>
      <c r="IVS532" s="200"/>
      <c r="IVT532" s="200"/>
      <c r="IVU532" s="200"/>
      <c r="IVV532" s="200"/>
      <c r="IVW532" s="200"/>
      <c r="IVY532" s="200"/>
      <c r="IVZ532" s="200"/>
      <c r="IWA532" s="200"/>
      <c r="IWB532" s="200"/>
      <c r="IWC532" s="200"/>
      <c r="IWD532" s="200"/>
      <c r="IWE532" s="200"/>
      <c r="IWF532" s="200"/>
      <c r="IWI532" s="200"/>
      <c r="IWL532" s="200"/>
      <c r="IWO532" s="200"/>
      <c r="IWR532" s="200"/>
      <c r="IWU532" s="200"/>
      <c r="IWX532" s="200"/>
      <c r="IXG532" s="200"/>
      <c r="IXJ532" s="200"/>
      <c r="IXM532" s="200"/>
      <c r="IXP532" s="200"/>
      <c r="IXY532" s="200"/>
      <c r="IYE532" s="200"/>
      <c r="IYH532" s="200"/>
      <c r="IYK532" s="200"/>
      <c r="IYN532" s="200"/>
      <c r="IYT532" s="200"/>
      <c r="IZC532" s="200"/>
      <c r="IZE532" s="200"/>
      <c r="IZF532" s="200"/>
      <c r="IZH532" s="200"/>
      <c r="IZK532" s="200"/>
      <c r="IZN532" s="200"/>
      <c r="IZQ532" s="200"/>
      <c r="IZT532" s="200"/>
      <c r="IZW532" s="200"/>
      <c r="IZY532" s="200"/>
      <c r="JAA532" s="200"/>
      <c r="JAD532" s="200"/>
      <c r="JAG532" s="200"/>
      <c r="JAJ532" s="200"/>
      <c r="JAM532" s="200"/>
      <c r="JAP532" s="200"/>
      <c r="JAS532" s="200"/>
      <c r="JAV532" s="200"/>
      <c r="JAX532" s="200"/>
      <c r="JBA532" s="200"/>
      <c r="JBD532" s="200"/>
      <c r="JBG532" s="200"/>
      <c r="JBM532" s="200"/>
      <c r="JBP532" s="200"/>
      <c r="JBR532" s="200"/>
      <c r="JCY532" s="200"/>
      <c r="JDB532" s="200"/>
      <c r="JDE532" s="200"/>
      <c r="JDH532" s="200"/>
      <c r="JDK532" s="200"/>
      <c r="JDL532" s="200"/>
      <c r="JDM532" s="200"/>
      <c r="JDP532" s="200"/>
      <c r="JDS532" s="200"/>
      <c r="JDV532" s="200"/>
      <c r="JDY532" s="200"/>
      <c r="JEA532" s="200"/>
      <c r="JEO532" s="200"/>
      <c r="JEP532" s="200"/>
      <c r="JEQ532" s="200"/>
      <c r="JER532" s="200"/>
      <c r="JES532" s="200"/>
      <c r="JET532" s="200"/>
      <c r="JEU532" s="200"/>
      <c r="JEV532" s="200"/>
      <c r="JEW532" s="200"/>
      <c r="JEX532" s="200"/>
      <c r="JEY532" s="200"/>
      <c r="JEZ532" s="200"/>
      <c r="JFA532" s="200"/>
      <c r="JFB532" s="200"/>
      <c r="JFC532" s="200"/>
      <c r="JFD532" s="200"/>
      <c r="JFE532" s="200"/>
      <c r="JFF532" s="200"/>
      <c r="JFG532" s="200"/>
      <c r="JFM532" s="200"/>
      <c r="JFN532" s="200"/>
      <c r="JFO532" s="200"/>
      <c r="JFP532" s="200"/>
      <c r="JFQ532" s="200"/>
      <c r="JFR532" s="200"/>
      <c r="JFS532" s="200"/>
      <c r="JFU532" s="200"/>
      <c r="JFV532" s="200"/>
      <c r="JFW532" s="200"/>
      <c r="JFX532" s="200"/>
      <c r="JFY532" s="200"/>
      <c r="JFZ532" s="200"/>
      <c r="JGA532" s="200"/>
      <c r="JGB532" s="200"/>
      <c r="JGE532" s="200"/>
      <c r="JGH532" s="200"/>
      <c r="JGK532" s="200"/>
      <c r="JGN532" s="200"/>
      <c r="JGQ532" s="200"/>
      <c r="JGT532" s="200"/>
      <c r="JHC532" s="200"/>
      <c r="JHF532" s="200"/>
      <c r="JHI532" s="200"/>
      <c r="JHL532" s="200"/>
      <c r="JHU532" s="200"/>
      <c r="JIA532" s="200"/>
      <c r="JID532" s="200"/>
      <c r="JIG532" s="200"/>
      <c r="JIJ532" s="200"/>
      <c r="JIP532" s="200"/>
      <c r="JIY532" s="200"/>
      <c r="JJA532" s="200"/>
      <c r="JJB532" s="200"/>
      <c r="JJD532" s="200"/>
      <c r="JJG532" s="200"/>
      <c r="JJJ532" s="200"/>
      <c r="JJM532" s="200"/>
      <c r="JJP532" s="200"/>
      <c r="JJS532" s="200"/>
      <c r="JJU532" s="200"/>
      <c r="JJW532" s="200"/>
      <c r="JJZ532" s="200"/>
      <c r="JKC532" s="200"/>
      <c r="JKF532" s="200"/>
      <c r="JKI532" s="200"/>
      <c r="JKL532" s="200"/>
      <c r="JKO532" s="200"/>
      <c r="JKR532" s="200"/>
      <c r="JKT532" s="200"/>
      <c r="JKW532" s="200"/>
      <c r="JKZ532" s="200"/>
      <c r="JLC532" s="200"/>
      <c r="JLI532" s="200"/>
      <c r="JLL532" s="200"/>
      <c r="JLN532" s="200"/>
      <c r="JMU532" s="200"/>
      <c r="JMX532" s="200"/>
      <c r="JNA532" s="200"/>
      <c r="JND532" s="200"/>
      <c r="JNG532" s="200"/>
      <c r="JNH532" s="200"/>
      <c r="JNI532" s="200"/>
      <c r="JNL532" s="200"/>
      <c r="JNO532" s="200"/>
      <c r="JNR532" s="200"/>
      <c r="JNU532" s="200"/>
      <c r="JNW532" s="200"/>
      <c r="JOK532" s="200"/>
      <c r="JOL532" s="200"/>
      <c r="JOM532" s="200"/>
      <c r="JON532" s="200"/>
      <c r="JOO532" s="200"/>
      <c r="JOP532" s="200"/>
      <c r="JOQ532" s="200"/>
      <c r="JOR532" s="200"/>
      <c r="JOS532" s="200"/>
      <c r="JOT532" s="200"/>
      <c r="JOU532" s="200"/>
      <c r="JOV532" s="200"/>
      <c r="JOW532" s="200"/>
      <c r="JOX532" s="200"/>
      <c r="JOY532" s="200"/>
      <c r="JOZ532" s="200"/>
      <c r="JPA532" s="200"/>
      <c r="JPB532" s="200"/>
      <c r="JPC532" s="200"/>
      <c r="JPI532" s="200"/>
      <c r="JPJ532" s="200"/>
      <c r="JPK532" s="200"/>
      <c r="JPL532" s="200"/>
      <c r="JPM532" s="200"/>
      <c r="JPN532" s="200"/>
      <c r="JPO532" s="200"/>
      <c r="JPQ532" s="200"/>
      <c r="JPR532" s="200"/>
      <c r="JPS532" s="200"/>
      <c r="JPT532" s="200"/>
      <c r="JPU532" s="200"/>
      <c r="JPV532" s="200"/>
      <c r="JPW532" s="200"/>
      <c r="JPX532" s="200"/>
      <c r="JQA532" s="200"/>
      <c r="JQD532" s="200"/>
      <c r="JQG532" s="200"/>
      <c r="JQJ532" s="200"/>
      <c r="JQM532" s="200"/>
      <c r="JQP532" s="200"/>
      <c r="JQY532" s="200"/>
      <c r="JRB532" s="200"/>
      <c r="JRE532" s="200"/>
      <c r="JRH532" s="200"/>
      <c r="JRQ532" s="200"/>
      <c r="JRW532" s="200"/>
      <c r="JRZ532" s="200"/>
      <c r="JSC532" s="200"/>
      <c r="JSF532" s="200"/>
      <c r="JSL532" s="200"/>
      <c r="JSU532" s="200"/>
      <c r="JSW532" s="200"/>
      <c r="JSX532" s="200"/>
      <c r="JSZ532" s="200"/>
      <c r="JTC532" s="200"/>
      <c r="JTF532" s="200"/>
      <c r="JTI532" s="200"/>
      <c r="JTL532" s="200"/>
      <c r="JTO532" s="200"/>
      <c r="JTQ532" s="200"/>
      <c r="JTS532" s="200"/>
      <c r="JTV532" s="200"/>
      <c r="JTY532" s="200"/>
      <c r="JUB532" s="200"/>
      <c r="JUE532" s="200"/>
      <c r="JUH532" s="200"/>
      <c r="JUK532" s="200"/>
      <c r="JUN532" s="200"/>
      <c r="JUP532" s="200"/>
      <c r="JUS532" s="200"/>
      <c r="JUV532" s="200"/>
      <c r="JUY532" s="200"/>
      <c r="JVE532" s="200"/>
      <c r="JVH532" s="200"/>
      <c r="JVJ532" s="200"/>
      <c r="JWQ532" s="200"/>
      <c r="JWT532" s="200"/>
      <c r="JWW532" s="200"/>
      <c r="JWZ532" s="200"/>
      <c r="JXC532" s="200"/>
      <c r="JXD532" s="200"/>
      <c r="JXE532" s="200"/>
      <c r="JXH532" s="200"/>
      <c r="JXK532" s="200"/>
      <c r="JXN532" s="200"/>
      <c r="JXQ532" s="200"/>
      <c r="JXS532" s="200"/>
      <c r="JYG532" s="200"/>
      <c r="JYH532" s="200"/>
      <c r="JYI532" s="200"/>
      <c r="JYJ532" s="200"/>
      <c r="JYK532" s="200"/>
      <c r="JYL532" s="200"/>
      <c r="JYM532" s="200"/>
      <c r="JYN532" s="200"/>
      <c r="JYO532" s="200"/>
      <c r="JYP532" s="200"/>
      <c r="JYQ532" s="200"/>
      <c r="JYR532" s="200"/>
      <c r="JYS532" s="200"/>
      <c r="JYT532" s="200"/>
      <c r="JYU532" s="200"/>
      <c r="JYV532" s="200"/>
      <c r="JYW532" s="200"/>
      <c r="JYX532" s="200"/>
      <c r="JYY532" s="200"/>
      <c r="JZE532" s="200"/>
      <c r="JZF532" s="200"/>
      <c r="JZG532" s="200"/>
      <c r="JZH532" s="200"/>
      <c r="JZI532" s="200"/>
      <c r="JZJ532" s="200"/>
      <c r="JZK532" s="200"/>
      <c r="JZM532" s="200"/>
      <c r="JZN532" s="200"/>
      <c r="JZO532" s="200"/>
      <c r="JZP532" s="200"/>
      <c r="JZQ532" s="200"/>
      <c r="JZR532" s="200"/>
      <c r="JZS532" s="200"/>
      <c r="JZT532" s="200"/>
      <c r="JZW532" s="200"/>
      <c r="JZZ532" s="200"/>
      <c r="KAC532" s="200"/>
      <c r="KAF532" s="200"/>
      <c r="KAI532" s="200"/>
      <c r="KAL532" s="200"/>
      <c r="KAU532" s="200"/>
      <c r="KAX532" s="200"/>
      <c r="KBA532" s="200"/>
      <c r="KBD532" s="200"/>
      <c r="KBM532" s="200"/>
      <c r="KBS532" s="200"/>
      <c r="KBV532" s="200"/>
      <c r="KBY532" s="200"/>
      <c r="KCB532" s="200"/>
      <c r="KCH532" s="200"/>
      <c r="KCQ532" s="200"/>
      <c r="KCS532" s="200"/>
      <c r="KCT532" s="200"/>
      <c r="KCV532" s="200"/>
      <c r="KCY532" s="200"/>
      <c r="KDB532" s="200"/>
      <c r="KDE532" s="200"/>
      <c r="KDH532" s="200"/>
      <c r="KDK532" s="200"/>
      <c r="KDM532" s="200"/>
      <c r="KDO532" s="200"/>
      <c r="KDR532" s="200"/>
      <c r="KDU532" s="200"/>
      <c r="KDX532" s="200"/>
      <c r="KEA532" s="200"/>
      <c r="KED532" s="200"/>
      <c r="KEG532" s="200"/>
      <c r="KEJ532" s="200"/>
      <c r="KEL532" s="200"/>
      <c r="KEO532" s="200"/>
      <c r="KER532" s="200"/>
      <c r="KEU532" s="200"/>
      <c r="KFA532" s="200"/>
      <c r="KFD532" s="200"/>
      <c r="KFF532" s="200"/>
      <c r="KGM532" s="200"/>
      <c r="KGP532" s="200"/>
      <c r="KGS532" s="200"/>
      <c r="KGV532" s="200"/>
      <c r="KGY532" s="200"/>
      <c r="KGZ532" s="200"/>
      <c r="KHA532" s="200"/>
      <c r="KHD532" s="200"/>
      <c r="KHG532" s="200"/>
      <c r="KHJ532" s="200"/>
      <c r="KHM532" s="200"/>
      <c r="KHO532" s="200"/>
      <c r="KIC532" s="200"/>
      <c r="KID532" s="200"/>
      <c r="KIE532" s="200"/>
      <c r="KIF532" s="200"/>
      <c r="KIG532" s="200"/>
      <c r="KIH532" s="200"/>
      <c r="KII532" s="200"/>
      <c r="KIJ532" s="200"/>
      <c r="KIK532" s="200"/>
      <c r="KIL532" s="200"/>
      <c r="KIM532" s="200"/>
      <c r="KIN532" s="200"/>
      <c r="KIO532" s="200"/>
      <c r="KIP532" s="200"/>
      <c r="KIQ532" s="200"/>
      <c r="KIR532" s="200"/>
      <c r="KIS532" s="200"/>
      <c r="KIT532" s="200"/>
      <c r="KIU532" s="200"/>
      <c r="KJA532" s="200"/>
      <c r="KJB532" s="200"/>
      <c r="KJC532" s="200"/>
      <c r="KJD532" s="200"/>
      <c r="KJE532" s="200"/>
      <c r="KJF532" s="200"/>
      <c r="KJG532" s="200"/>
      <c r="KJI532" s="200"/>
      <c r="KJJ532" s="200"/>
      <c r="KJK532" s="200"/>
      <c r="KJL532" s="200"/>
      <c r="KJM532" s="200"/>
      <c r="KJN532" s="200"/>
      <c r="KJO532" s="200"/>
      <c r="KJP532" s="200"/>
      <c r="KJS532" s="200"/>
      <c r="KJV532" s="200"/>
      <c r="KJY532" s="200"/>
      <c r="KKB532" s="200"/>
      <c r="KKE532" s="200"/>
      <c r="KKH532" s="200"/>
      <c r="KKQ532" s="200"/>
      <c r="KKT532" s="200"/>
      <c r="KKW532" s="200"/>
      <c r="KKZ532" s="200"/>
      <c r="KLI532" s="200"/>
      <c r="KLO532" s="200"/>
      <c r="KLR532" s="200"/>
      <c r="KLU532" s="200"/>
      <c r="KLX532" s="200"/>
      <c r="KMD532" s="200"/>
      <c r="KMM532" s="200"/>
      <c r="KMO532" s="200"/>
      <c r="KMP532" s="200"/>
      <c r="KMR532" s="200"/>
      <c r="KMU532" s="200"/>
      <c r="KMX532" s="200"/>
      <c r="KNA532" s="200"/>
      <c r="KND532" s="200"/>
      <c r="KNG532" s="200"/>
      <c r="KNI532" s="200"/>
      <c r="KNK532" s="200"/>
      <c r="KNN532" s="200"/>
      <c r="KNQ532" s="200"/>
      <c r="KNT532" s="200"/>
      <c r="KNW532" s="200"/>
      <c r="KNZ532" s="200"/>
      <c r="KOC532" s="200"/>
      <c r="KOF532" s="200"/>
      <c r="KOH532" s="200"/>
      <c r="KOK532" s="200"/>
      <c r="KON532" s="200"/>
      <c r="KOQ532" s="200"/>
      <c r="KOW532" s="200"/>
      <c r="KOZ532" s="200"/>
      <c r="KPB532" s="200"/>
      <c r="KQI532" s="200"/>
      <c r="KQL532" s="200"/>
      <c r="KQO532" s="200"/>
      <c r="KQR532" s="200"/>
      <c r="KQU532" s="200"/>
      <c r="KQV532" s="200"/>
      <c r="KQW532" s="200"/>
      <c r="KQZ532" s="200"/>
      <c r="KRC532" s="200"/>
      <c r="KRF532" s="200"/>
      <c r="KRI532" s="200"/>
      <c r="KRK532" s="200"/>
      <c r="KRY532" s="200"/>
      <c r="KRZ532" s="200"/>
      <c r="KSA532" s="200"/>
      <c r="KSB532" s="200"/>
      <c r="KSC532" s="200"/>
      <c r="KSD532" s="200"/>
      <c r="KSE532" s="200"/>
      <c r="KSF532" s="200"/>
      <c r="KSG532" s="200"/>
      <c r="KSH532" s="200"/>
      <c r="KSI532" s="200"/>
      <c r="KSJ532" s="200"/>
      <c r="KSK532" s="200"/>
      <c r="KSL532" s="200"/>
      <c r="KSM532" s="200"/>
      <c r="KSN532" s="200"/>
      <c r="KSO532" s="200"/>
      <c r="KSP532" s="200"/>
      <c r="KSQ532" s="200"/>
      <c r="KSW532" s="200"/>
      <c r="KSX532" s="200"/>
      <c r="KSY532" s="200"/>
      <c r="KSZ532" s="200"/>
      <c r="KTA532" s="200"/>
      <c r="KTB532" s="200"/>
      <c r="KTC532" s="200"/>
      <c r="KTE532" s="200"/>
      <c r="KTF532" s="200"/>
      <c r="KTG532" s="200"/>
      <c r="KTH532" s="200"/>
      <c r="KTI532" s="200"/>
      <c r="KTJ532" s="200"/>
      <c r="KTK532" s="200"/>
      <c r="KTL532" s="200"/>
      <c r="KTO532" s="200"/>
      <c r="KTR532" s="200"/>
      <c r="KTU532" s="200"/>
      <c r="KTX532" s="200"/>
      <c r="KUA532" s="200"/>
      <c r="KUD532" s="200"/>
      <c r="KUM532" s="200"/>
      <c r="KUP532" s="200"/>
      <c r="KUS532" s="200"/>
      <c r="KUV532" s="200"/>
      <c r="KVE532" s="200"/>
      <c r="KVK532" s="200"/>
      <c r="KVN532" s="200"/>
      <c r="KVQ532" s="200"/>
      <c r="KVT532" s="200"/>
      <c r="KVZ532" s="200"/>
      <c r="KWI532" s="200"/>
      <c r="KWK532" s="200"/>
      <c r="KWL532" s="200"/>
      <c r="KWN532" s="200"/>
      <c r="KWQ532" s="200"/>
      <c r="KWT532" s="200"/>
      <c r="KWW532" s="200"/>
      <c r="KWZ532" s="200"/>
      <c r="KXC532" s="200"/>
      <c r="KXE532" s="200"/>
      <c r="KXG532" s="200"/>
      <c r="KXJ532" s="200"/>
      <c r="KXM532" s="200"/>
      <c r="KXP532" s="200"/>
      <c r="KXS532" s="200"/>
      <c r="KXV532" s="200"/>
      <c r="KXY532" s="200"/>
      <c r="KYB532" s="200"/>
      <c r="KYD532" s="200"/>
      <c r="KYG532" s="200"/>
      <c r="KYJ532" s="200"/>
      <c r="KYM532" s="200"/>
      <c r="KYS532" s="200"/>
      <c r="KYV532" s="200"/>
      <c r="KYX532" s="200"/>
      <c r="LAE532" s="200"/>
      <c r="LAH532" s="200"/>
      <c r="LAK532" s="200"/>
      <c r="LAN532" s="200"/>
      <c r="LAQ532" s="200"/>
      <c r="LAR532" s="200"/>
      <c r="LAS532" s="200"/>
      <c r="LAV532" s="200"/>
      <c r="LAY532" s="200"/>
      <c r="LBB532" s="200"/>
      <c r="LBE532" s="200"/>
      <c r="LBG532" s="200"/>
      <c r="LBU532" s="200"/>
      <c r="LBV532" s="200"/>
      <c r="LBW532" s="200"/>
      <c r="LBX532" s="200"/>
      <c r="LBY532" s="200"/>
      <c r="LBZ532" s="200"/>
      <c r="LCA532" s="200"/>
      <c r="LCB532" s="200"/>
      <c r="LCC532" s="200"/>
      <c r="LCD532" s="200"/>
      <c r="LCE532" s="200"/>
      <c r="LCF532" s="200"/>
      <c r="LCG532" s="200"/>
      <c r="LCH532" s="200"/>
      <c r="LCI532" s="200"/>
      <c r="LCJ532" s="200"/>
      <c r="LCK532" s="200"/>
      <c r="LCL532" s="200"/>
      <c r="LCM532" s="200"/>
      <c r="LCS532" s="200"/>
      <c r="LCT532" s="200"/>
      <c r="LCU532" s="200"/>
      <c r="LCV532" s="200"/>
      <c r="LCW532" s="200"/>
      <c r="LCX532" s="200"/>
      <c r="LCY532" s="200"/>
      <c r="LDA532" s="200"/>
      <c r="LDB532" s="200"/>
      <c r="LDC532" s="200"/>
      <c r="LDD532" s="200"/>
      <c r="LDE532" s="200"/>
      <c r="LDF532" s="200"/>
      <c r="LDG532" s="200"/>
      <c r="LDH532" s="200"/>
      <c r="LDK532" s="200"/>
      <c r="LDN532" s="200"/>
      <c r="LDQ532" s="200"/>
      <c r="LDT532" s="200"/>
      <c r="LDW532" s="200"/>
      <c r="LDZ532" s="200"/>
      <c r="LEI532" s="200"/>
      <c r="LEL532" s="200"/>
      <c r="LEO532" s="200"/>
      <c r="LER532" s="200"/>
      <c r="LFA532" s="200"/>
      <c r="LFG532" s="200"/>
      <c r="LFJ532" s="200"/>
      <c r="LFM532" s="200"/>
      <c r="LFP532" s="200"/>
      <c r="LFV532" s="200"/>
      <c r="LGE532" s="200"/>
      <c r="LGG532" s="200"/>
      <c r="LGH532" s="200"/>
      <c r="LGJ532" s="200"/>
      <c r="LGM532" s="200"/>
      <c r="LGP532" s="200"/>
      <c r="LGS532" s="200"/>
      <c r="LGV532" s="200"/>
      <c r="LGY532" s="200"/>
      <c r="LHA532" s="200"/>
      <c r="LHC532" s="200"/>
      <c r="LHF532" s="200"/>
      <c r="LHI532" s="200"/>
      <c r="LHL532" s="200"/>
      <c r="LHO532" s="200"/>
      <c r="LHR532" s="200"/>
      <c r="LHU532" s="200"/>
      <c r="LHX532" s="200"/>
      <c r="LHZ532" s="200"/>
      <c r="LIC532" s="200"/>
      <c r="LIF532" s="200"/>
      <c r="LII532" s="200"/>
      <c r="LIO532" s="200"/>
      <c r="LIR532" s="200"/>
      <c r="LIT532" s="200"/>
      <c r="LKA532" s="200"/>
      <c r="LKD532" s="200"/>
      <c r="LKG532" s="200"/>
      <c r="LKJ532" s="200"/>
      <c r="LKM532" s="200"/>
      <c r="LKN532" s="200"/>
      <c r="LKO532" s="200"/>
      <c r="LKR532" s="200"/>
      <c r="LKU532" s="200"/>
      <c r="LKX532" s="200"/>
      <c r="LLA532" s="200"/>
      <c r="LLC532" s="200"/>
      <c r="LLQ532" s="200"/>
      <c r="LLR532" s="200"/>
      <c r="LLS532" s="200"/>
      <c r="LLT532" s="200"/>
      <c r="LLU532" s="200"/>
      <c r="LLV532" s="200"/>
      <c r="LLW532" s="200"/>
      <c r="LLX532" s="200"/>
      <c r="LLY532" s="200"/>
      <c r="LLZ532" s="200"/>
      <c r="LMA532" s="200"/>
      <c r="LMB532" s="200"/>
      <c r="LMC532" s="200"/>
      <c r="LMD532" s="200"/>
      <c r="LME532" s="200"/>
      <c r="LMF532" s="200"/>
      <c r="LMG532" s="200"/>
      <c r="LMH532" s="200"/>
      <c r="LMI532" s="200"/>
      <c r="LMO532" s="200"/>
      <c r="LMP532" s="200"/>
      <c r="LMQ532" s="200"/>
      <c r="LMR532" s="200"/>
      <c r="LMS532" s="200"/>
      <c r="LMT532" s="200"/>
      <c r="LMU532" s="200"/>
      <c r="LMW532" s="200"/>
      <c r="LMX532" s="200"/>
      <c r="LMY532" s="200"/>
      <c r="LMZ532" s="200"/>
      <c r="LNA532" s="200"/>
      <c r="LNB532" s="200"/>
      <c r="LNC532" s="200"/>
      <c r="LND532" s="200"/>
      <c r="LNG532" s="200"/>
      <c r="LNJ532" s="200"/>
      <c r="LNM532" s="200"/>
      <c r="LNP532" s="200"/>
      <c r="LNS532" s="200"/>
      <c r="LNV532" s="200"/>
      <c r="LOE532" s="200"/>
      <c r="LOH532" s="200"/>
      <c r="LOK532" s="200"/>
      <c r="LON532" s="200"/>
      <c r="LOW532" s="200"/>
      <c r="LPC532" s="200"/>
      <c r="LPF532" s="200"/>
      <c r="LPI532" s="200"/>
      <c r="LPL532" s="200"/>
      <c r="LPR532" s="200"/>
      <c r="LQA532" s="200"/>
      <c r="LQC532" s="200"/>
      <c r="LQD532" s="200"/>
      <c r="LQF532" s="200"/>
      <c r="LQI532" s="200"/>
      <c r="LQL532" s="200"/>
      <c r="LQO532" s="200"/>
      <c r="LQR532" s="200"/>
      <c r="LQU532" s="200"/>
      <c r="LQW532" s="200"/>
      <c r="LQY532" s="200"/>
      <c r="LRB532" s="200"/>
      <c r="LRE532" s="200"/>
      <c r="LRH532" s="200"/>
      <c r="LRK532" s="200"/>
      <c r="LRN532" s="200"/>
      <c r="LRQ532" s="200"/>
      <c r="LRT532" s="200"/>
      <c r="LRV532" s="200"/>
      <c r="LRY532" s="200"/>
      <c r="LSB532" s="200"/>
      <c r="LSE532" s="200"/>
      <c r="LSK532" s="200"/>
      <c r="LSN532" s="200"/>
      <c r="LSP532" s="200"/>
      <c r="LTW532" s="200"/>
      <c r="LTZ532" s="200"/>
      <c r="LUC532" s="200"/>
      <c r="LUF532" s="200"/>
      <c r="LUI532" s="200"/>
      <c r="LUJ532" s="200"/>
      <c r="LUK532" s="200"/>
      <c r="LUN532" s="200"/>
      <c r="LUQ532" s="200"/>
      <c r="LUT532" s="200"/>
      <c r="LUW532" s="200"/>
      <c r="LUY532" s="200"/>
      <c r="LVM532" s="200"/>
      <c r="LVN532" s="200"/>
      <c r="LVO532" s="200"/>
      <c r="LVP532" s="200"/>
      <c r="LVQ532" s="200"/>
      <c r="LVR532" s="200"/>
      <c r="LVS532" s="200"/>
      <c r="LVT532" s="200"/>
      <c r="LVU532" s="200"/>
      <c r="LVV532" s="200"/>
      <c r="LVW532" s="200"/>
      <c r="LVX532" s="200"/>
      <c r="LVY532" s="200"/>
      <c r="LVZ532" s="200"/>
      <c r="LWA532" s="200"/>
      <c r="LWB532" s="200"/>
      <c r="LWC532" s="200"/>
      <c r="LWD532" s="200"/>
      <c r="LWE532" s="200"/>
      <c r="LWK532" s="200"/>
      <c r="LWL532" s="200"/>
      <c r="LWM532" s="200"/>
      <c r="LWN532" s="200"/>
      <c r="LWO532" s="200"/>
      <c r="LWP532" s="200"/>
      <c r="LWQ532" s="200"/>
      <c r="LWS532" s="200"/>
      <c r="LWT532" s="200"/>
      <c r="LWU532" s="200"/>
      <c r="LWV532" s="200"/>
      <c r="LWW532" s="200"/>
      <c r="LWX532" s="200"/>
      <c r="LWY532" s="200"/>
      <c r="LWZ532" s="200"/>
      <c r="LXC532" s="200"/>
      <c r="LXF532" s="200"/>
      <c r="LXI532" s="200"/>
      <c r="LXL532" s="200"/>
      <c r="LXO532" s="200"/>
      <c r="LXR532" s="200"/>
      <c r="LYA532" s="200"/>
      <c r="LYD532" s="200"/>
      <c r="LYG532" s="200"/>
      <c r="LYJ532" s="200"/>
      <c r="LYS532" s="200"/>
      <c r="LYY532" s="200"/>
      <c r="LZB532" s="200"/>
      <c r="LZE532" s="200"/>
      <c r="LZH532" s="200"/>
      <c r="LZN532" s="200"/>
      <c r="LZW532" s="200"/>
      <c r="LZY532" s="200"/>
      <c r="LZZ532" s="200"/>
      <c r="MAB532" s="200"/>
      <c r="MAE532" s="200"/>
      <c r="MAH532" s="200"/>
      <c r="MAK532" s="200"/>
      <c r="MAN532" s="200"/>
      <c r="MAQ532" s="200"/>
      <c r="MAS532" s="200"/>
      <c r="MAU532" s="200"/>
      <c r="MAX532" s="200"/>
      <c r="MBA532" s="200"/>
      <c r="MBD532" s="200"/>
      <c r="MBG532" s="200"/>
      <c r="MBJ532" s="200"/>
      <c r="MBM532" s="200"/>
      <c r="MBP532" s="200"/>
      <c r="MBR532" s="200"/>
      <c r="MBU532" s="200"/>
      <c r="MBX532" s="200"/>
      <c r="MCA532" s="200"/>
      <c r="MCG532" s="200"/>
      <c r="MCJ532" s="200"/>
      <c r="MCL532" s="200"/>
      <c r="MDS532" s="200"/>
      <c r="MDV532" s="200"/>
      <c r="MDY532" s="200"/>
      <c r="MEB532" s="200"/>
      <c r="MEE532" s="200"/>
      <c r="MEF532" s="200"/>
      <c r="MEG532" s="200"/>
      <c r="MEJ532" s="200"/>
      <c r="MEM532" s="200"/>
      <c r="MEP532" s="200"/>
      <c r="MES532" s="200"/>
      <c r="MEU532" s="200"/>
      <c r="MFI532" s="200"/>
      <c r="MFJ532" s="200"/>
      <c r="MFK532" s="200"/>
      <c r="MFL532" s="200"/>
      <c r="MFM532" s="200"/>
      <c r="MFN532" s="200"/>
      <c r="MFO532" s="200"/>
      <c r="MFP532" s="200"/>
      <c r="MFQ532" s="200"/>
      <c r="MFR532" s="200"/>
      <c r="MFS532" s="200"/>
      <c r="MFT532" s="200"/>
      <c r="MFU532" s="200"/>
      <c r="MFV532" s="200"/>
      <c r="MFW532" s="200"/>
      <c r="MFX532" s="200"/>
      <c r="MFY532" s="200"/>
      <c r="MFZ532" s="200"/>
      <c r="MGA532" s="200"/>
      <c r="MGG532" s="200"/>
      <c r="MGH532" s="200"/>
      <c r="MGI532" s="200"/>
      <c r="MGJ532" s="200"/>
      <c r="MGK532" s="200"/>
      <c r="MGL532" s="200"/>
      <c r="MGM532" s="200"/>
      <c r="MGO532" s="200"/>
      <c r="MGP532" s="200"/>
      <c r="MGQ532" s="200"/>
      <c r="MGR532" s="200"/>
      <c r="MGS532" s="200"/>
      <c r="MGT532" s="200"/>
      <c r="MGU532" s="200"/>
      <c r="MGV532" s="200"/>
      <c r="MGY532" s="200"/>
      <c r="MHB532" s="200"/>
      <c r="MHE532" s="200"/>
      <c r="MHH532" s="200"/>
      <c r="MHK532" s="200"/>
      <c r="MHN532" s="200"/>
      <c r="MHW532" s="200"/>
      <c r="MHZ532" s="200"/>
      <c r="MIC532" s="200"/>
      <c r="MIF532" s="200"/>
      <c r="MIO532" s="200"/>
      <c r="MIU532" s="200"/>
      <c r="MIX532" s="200"/>
      <c r="MJA532" s="200"/>
      <c r="MJD532" s="200"/>
      <c r="MJJ532" s="200"/>
      <c r="MJS532" s="200"/>
      <c r="MJU532" s="200"/>
      <c r="MJV532" s="200"/>
      <c r="MJX532" s="200"/>
      <c r="MKA532" s="200"/>
      <c r="MKD532" s="200"/>
      <c r="MKG532" s="200"/>
      <c r="MKJ532" s="200"/>
      <c r="MKM532" s="200"/>
      <c r="MKO532" s="200"/>
      <c r="MKQ532" s="200"/>
      <c r="MKT532" s="200"/>
      <c r="MKW532" s="200"/>
      <c r="MKZ532" s="200"/>
      <c r="MLC532" s="200"/>
      <c r="MLF532" s="200"/>
      <c r="MLI532" s="200"/>
      <c r="MLL532" s="200"/>
      <c r="MLN532" s="200"/>
      <c r="MLQ532" s="200"/>
      <c r="MLT532" s="200"/>
      <c r="MLW532" s="200"/>
      <c r="MMC532" s="200"/>
      <c r="MMF532" s="200"/>
      <c r="MMH532" s="200"/>
      <c r="MNO532" s="200"/>
      <c r="MNR532" s="200"/>
      <c r="MNU532" s="200"/>
      <c r="MNX532" s="200"/>
      <c r="MOA532" s="200"/>
      <c r="MOB532" s="200"/>
      <c r="MOC532" s="200"/>
      <c r="MOF532" s="200"/>
      <c r="MOI532" s="200"/>
      <c r="MOL532" s="200"/>
      <c r="MOO532" s="200"/>
      <c r="MOQ532" s="200"/>
      <c r="MPE532" s="200"/>
      <c r="MPF532" s="200"/>
      <c r="MPG532" s="200"/>
      <c r="MPH532" s="200"/>
      <c r="MPI532" s="200"/>
      <c r="MPJ532" s="200"/>
      <c r="MPK532" s="200"/>
      <c r="MPL532" s="200"/>
      <c r="MPM532" s="200"/>
      <c r="MPN532" s="200"/>
      <c r="MPO532" s="200"/>
      <c r="MPP532" s="200"/>
      <c r="MPQ532" s="200"/>
      <c r="MPR532" s="200"/>
      <c r="MPS532" s="200"/>
      <c r="MPT532" s="200"/>
      <c r="MPU532" s="200"/>
      <c r="MPV532" s="200"/>
      <c r="MPW532" s="200"/>
      <c r="MQC532" s="200"/>
      <c r="MQD532" s="200"/>
      <c r="MQE532" s="200"/>
      <c r="MQF532" s="200"/>
      <c r="MQG532" s="200"/>
      <c r="MQH532" s="200"/>
      <c r="MQI532" s="200"/>
      <c r="MQK532" s="200"/>
      <c r="MQL532" s="200"/>
      <c r="MQM532" s="200"/>
      <c r="MQN532" s="200"/>
      <c r="MQO532" s="200"/>
      <c r="MQP532" s="200"/>
      <c r="MQQ532" s="200"/>
      <c r="MQR532" s="200"/>
      <c r="MQU532" s="200"/>
      <c r="MQX532" s="200"/>
      <c r="MRA532" s="200"/>
      <c r="MRD532" s="200"/>
      <c r="MRG532" s="200"/>
      <c r="MRJ532" s="200"/>
      <c r="MRS532" s="200"/>
      <c r="MRV532" s="200"/>
      <c r="MRY532" s="200"/>
      <c r="MSB532" s="200"/>
      <c r="MSK532" s="200"/>
      <c r="MSQ532" s="200"/>
      <c r="MST532" s="200"/>
      <c r="MSW532" s="200"/>
      <c r="MSZ532" s="200"/>
      <c r="MTF532" s="200"/>
      <c r="MTO532" s="200"/>
      <c r="MTQ532" s="200"/>
      <c r="MTR532" s="200"/>
      <c r="MTT532" s="200"/>
      <c r="MTW532" s="200"/>
      <c r="MTZ532" s="200"/>
      <c r="MUC532" s="200"/>
      <c r="MUF532" s="200"/>
      <c r="MUI532" s="200"/>
      <c r="MUK532" s="200"/>
      <c r="MUM532" s="200"/>
      <c r="MUP532" s="200"/>
      <c r="MUS532" s="200"/>
      <c r="MUV532" s="200"/>
      <c r="MUY532" s="200"/>
      <c r="MVB532" s="200"/>
      <c r="MVE532" s="200"/>
      <c r="MVH532" s="200"/>
      <c r="MVJ532" s="200"/>
      <c r="MVM532" s="200"/>
      <c r="MVP532" s="200"/>
      <c r="MVS532" s="200"/>
      <c r="MVY532" s="200"/>
      <c r="MWB532" s="200"/>
      <c r="MWD532" s="200"/>
      <c r="MXK532" s="200"/>
      <c r="MXN532" s="200"/>
      <c r="MXQ532" s="200"/>
      <c r="MXT532" s="200"/>
      <c r="MXW532" s="200"/>
      <c r="MXX532" s="200"/>
      <c r="MXY532" s="200"/>
      <c r="MYB532" s="200"/>
      <c r="MYE532" s="200"/>
      <c r="MYH532" s="200"/>
      <c r="MYK532" s="200"/>
      <c r="MYM532" s="200"/>
      <c r="MZA532" s="200"/>
      <c r="MZB532" s="200"/>
      <c r="MZC532" s="200"/>
      <c r="MZD532" s="200"/>
      <c r="MZE532" s="200"/>
      <c r="MZF532" s="200"/>
      <c r="MZG532" s="200"/>
      <c r="MZH532" s="200"/>
      <c r="MZI532" s="200"/>
      <c r="MZJ532" s="200"/>
      <c r="MZK532" s="200"/>
      <c r="MZL532" s="200"/>
      <c r="MZM532" s="200"/>
      <c r="MZN532" s="200"/>
      <c r="MZO532" s="200"/>
      <c r="MZP532" s="200"/>
      <c r="MZQ532" s="200"/>
      <c r="MZR532" s="200"/>
      <c r="MZS532" s="200"/>
      <c r="MZY532" s="200"/>
      <c r="MZZ532" s="200"/>
      <c r="NAA532" s="200"/>
      <c r="NAB532" s="200"/>
      <c r="NAC532" s="200"/>
      <c r="NAD532" s="200"/>
      <c r="NAE532" s="200"/>
      <c r="NAG532" s="200"/>
      <c r="NAH532" s="200"/>
      <c r="NAI532" s="200"/>
      <c r="NAJ532" s="200"/>
      <c r="NAK532" s="200"/>
      <c r="NAL532" s="200"/>
      <c r="NAM532" s="200"/>
      <c r="NAN532" s="200"/>
      <c r="NAQ532" s="200"/>
      <c r="NAT532" s="200"/>
      <c r="NAW532" s="200"/>
      <c r="NAZ532" s="200"/>
      <c r="NBC532" s="200"/>
      <c r="NBF532" s="200"/>
      <c r="NBO532" s="200"/>
      <c r="NBR532" s="200"/>
      <c r="NBU532" s="200"/>
      <c r="NBX532" s="200"/>
      <c r="NCG532" s="200"/>
      <c r="NCM532" s="200"/>
      <c r="NCP532" s="200"/>
      <c r="NCS532" s="200"/>
      <c r="NCV532" s="200"/>
      <c r="NDB532" s="200"/>
      <c r="NDK532" s="200"/>
      <c r="NDM532" s="200"/>
      <c r="NDN532" s="200"/>
      <c r="NDP532" s="200"/>
      <c r="NDS532" s="200"/>
      <c r="NDV532" s="200"/>
      <c r="NDY532" s="200"/>
      <c r="NEB532" s="200"/>
      <c r="NEE532" s="200"/>
      <c r="NEG532" s="200"/>
      <c r="NEI532" s="200"/>
      <c r="NEL532" s="200"/>
      <c r="NEO532" s="200"/>
      <c r="NER532" s="200"/>
      <c r="NEU532" s="200"/>
      <c r="NEX532" s="200"/>
      <c r="NFA532" s="200"/>
      <c r="NFD532" s="200"/>
      <c r="NFF532" s="200"/>
      <c r="NFI532" s="200"/>
      <c r="NFL532" s="200"/>
      <c r="NFO532" s="200"/>
      <c r="NFU532" s="200"/>
      <c r="NFX532" s="200"/>
      <c r="NFZ532" s="200"/>
      <c r="NHG532" s="200"/>
      <c r="NHJ532" s="200"/>
      <c r="NHM532" s="200"/>
      <c r="NHP532" s="200"/>
      <c r="NHS532" s="200"/>
      <c r="NHT532" s="200"/>
      <c r="NHU532" s="200"/>
      <c r="NHX532" s="200"/>
      <c r="NIA532" s="200"/>
      <c r="NID532" s="200"/>
      <c r="NIG532" s="200"/>
      <c r="NII532" s="200"/>
      <c r="NIW532" s="200"/>
      <c r="NIX532" s="200"/>
      <c r="NIY532" s="200"/>
      <c r="NIZ532" s="200"/>
      <c r="NJA532" s="200"/>
      <c r="NJB532" s="200"/>
      <c r="NJC532" s="200"/>
      <c r="NJD532" s="200"/>
      <c r="NJE532" s="200"/>
      <c r="NJF532" s="200"/>
      <c r="NJG532" s="200"/>
      <c r="NJH532" s="200"/>
      <c r="NJI532" s="200"/>
      <c r="NJJ532" s="200"/>
      <c r="NJK532" s="200"/>
      <c r="NJL532" s="200"/>
      <c r="NJM532" s="200"/>
      <c r="NJN532" s="200"/>
      <c r="NJO532" s="200"/>
      <c r="NJU532" s="200"/>
      <c r="NJV532" s="200"/>
      <c r="NJW532" s="200"/>
      <c r="NJX532" s="200"/>
      <c r="NJY532" s="200"/>
      <c r="NJZ532" s="200"/>
      <c r="NKA532" s="200"/>
      <c r="NKC532" s="200"/>
      <c r="NKD532" s="200"/>
      <c r="NKE532" s="200"/>
      <c r="NKF532" s="200"/>
      <c r="NKG532" s="200"/>
      <c r="NKH532" s="200"/>
      <c r="NKI532" s="200"/>
      <c r="NKJ532" s="200"/>
      <c r="NKM532" s="200"/>
      <c r="NKP532" s="200"/>
      <c r="NKS532" s="200"/>
      <c r="NKV532" s="200"/>
      <c r="NKY532" s="200"/>
      <c r="NLB532" s="200"/>
      <c r="NLK532" s="200"/>
      <c r="NLN532" s="200"/>
      <c r="NLQ532" s="200"/>
      <c r="NLT532" s="200"/>
      <c r="NMC532" s="200"/>
      <c r="NMI532" s="200"/>
      <c r="NML532" s="200"/>
      <c r="NMO532" s="200"/>
      <c r="NMR532" s="200"/>
      <c r="NMX532" s="200"/>
      <c r="NNG532" s="200"/>
      <c r="NNI532" s="200"/>
      <c r="NNJ532" s="200"/>
      <c r="NNL532" s="200"/>
      <c r="NNO532" s="200"/>
      <c r="NNR532" s="200"/>
      <c r="NNU532" s="200"/>
      <c r="NNX532" s="200"/>
      <c r="NOA532" s="200"/>
      <c r="NOC532" s="200"/>
      <c r="NOE532" s="200"/>
      <c r="NOH532" s="200"/>
      <c r="NOK532" s="200"/>
      <c r="NON532" s="200"/>
      <c r="NOQ532" s="200"/>
      <c r="NOT532" s="200"/>
      <c r="NOW532" s="200"/>
      <c r="NOZ532" s="200"/>
      <c r="NPB532" s="200"/>
      <c r="NPE532" s="200"/>
      <c r="NPH532" s="200"/>
      <c r="NPK532" s="200"/>
      <c r="NPQ532" s="200"/>
      <c r="NPT532" s="200"/>
      <c r="NPV532" s="200"/>
      <c r="NRC532" s="200"/>
      <c r="NRF532" s="200"/>
      <c r="NRI532" s="200"/>
      <c r="NRL532" s="200"/>
      <c r="NRO532" s="200"/>
      <c r="NRP532" s="200"/>
      <c r="NRQ532" s="200"/>
      <c r="NRT532" s="200"/>
      <c r="NRW532" s="200"/>
      <c r="NRZ532" s="200"/>
      <c r="NSC532" s="200"/>
      <c r="NSE532" s="200"/>
      <c r="NSS532" s="200"/>
      <c r="NST532" s="200"/>
      <c r="NSU532" s="200"/>
      <c r="NSV532" s="200"/>
      <c r="NSW532" s="200"/>
      <c r="NSX532" s="200"/>
      <c r="NSY532" s="200"/>
      <c r="NSZ532" s="200"/>
      <c r="NTA532" s="200"/>
      <c r="NTB532" s="200"/>
      <c r="NTC532" s="200"/>
      <c r="NTD532" s="200"/>
      <c r="NTE532" s="200"/>
      <c r="NTF532" s="200"/>
      <c r="NTG532" s="200"/>
      <c r="NTH532" s="200"/>
      <c r="NTI532" s="200"/>
      <c r="NTJ532" s="200"/>
      <c r="NTK532" s="200"/>
      <c r="NTQ532" s="200"/>
      <c r="NTR532" s="200"/>
      <c r="NTS532" s="200"/>
      <c r="NTT532" s="200"/>
      <c r="NTU532" s="200"/>
      <c r="NTV532" s="200"/>
      <c r="NTW532" s="200"/>
      <c r="NTY532" s="200"/>
      <c r="NTZ532" s="200"/>
      <c r="NUA532" s="200"/>
      <c r="NUB532" s="200"/>
      <c r="NUC532" s="200"/>
      <c r="NUD532" s="200"/>
      <c r="NUE532" s="200"/>
      <c r="NUF532" s="200"/>
      <c r="NUI532" s="200"/>
      <c r="NUL532" s="200"/>
      <c r="NUO532" s="200"/>
      <c r="NUR532" s="200"/>
      <c r="NUU532" s="200"/>
      <c r="NUX532" s="200"/>
      <c r="NVG532" s="200"/>
      <c r="NVJ532" s="200"/>
      <c r="NVM532" s="200"/>
      <c r="NVP532" s="200"/>
      <c r="NVY532" s="200"/>
      <c r="NWE532" s="200"/>
      <c r="NWH532" s="200"/>
      <c r="NWK532" s="200"/>
      <c r="NWN532" s="200"/>
      <c r="NWT532" s="200"/>
      <c r="NXC532" s="200"/>
      <c r="NXE532" s="200"/>
      <c r="NXF532" s="200"/>
      <c r="NXH532" s="200"/>
      <c r="NXK532" s="200"/>
      <c r="NXN532" s="200"/>
      <c r="NXQ532" s="200"/>
      <c r="NXT532" s="200"/>
      <c r="NXW532" s="200"/>
      <c r="NXY532" s="200"/>
      <c r="NYA532" s="200"/>
      <c r="NYD532" s="200"/>
      <c r="NYG532" s="200"/>
      <c r="NYJ532" s="200"/>
      <c r="NYM532" s="200"/>
      <c r="NYP532" s="200"/>
      <c r="NYS532" s="200"/>
      <c r="NYV532" s="200"/>
      <c r="NYX532" s="200"/>
      <c r="NZA532" s="200"/>
      <c r="NZD532" s="200"/>
      <c r="NZG532" s="200"/>
      <c r="NZM532" s="200"/>
      <c r="NZP532" s="200"/>
      <c r="NZR532" s="200"/>
      <c r="OAY532" s="200"/>
      <c r="OBB532" s="200"/>
      <c r="OBE532" s="200"/>
      <c r="OBH532" s="200"/>
      <c r="OBK532" s="200"/>
      <c r="OBL532" s="200"/>
      <c r="OBM532" s="200"/>
      <c r="OBP532" s="200"/>
      <c r="OBS532" s="200"/>
      <c r="OBV532" s="200"/>
      <c r="OBY532" s="200"/>
      <c r="OCA532" s="200"/>
      <c r="OCO532" s="200"/>
      <c r="OCP532" s="200"/>
      <c r="OCQ532" s="200"/>
      <c r="OCR532" s="200"/>
      <c r="OCS532" s="200"/>
      <c r="OCT532" s="200"/>
      <c r="OCU532" s="200"/>
      <c r="OCV532" s="200"/>
      <c r="OCW532" s="200"/>
      <c r="OCX532" s="200"/>
      <c r="OCY532" s="200"/>
      <c r="OCZ532" s="200"/>
      <c r="ODA532" s="200"/>
      <c r="ODB532" s="200"/>
      <c r="ODC532" s="200"/>
      <c r="ODD532" s="200"/>
      <c r="ODE532" s="200"/>
      <c r="ODF532" s="200"/>
      <c r="ODG532" s="200"/>
      <c r="ODM532" s="200"/>
      <c r="ODN532" s="200"/>
      <c r="ODO532" s="200"/>
      <c r="ODP532" s="200"/>
      <c r="ODQ532" s="200"/>
      <c r="ODR532" s="200"/>
      <c r="ODS532" s="200"/>
      <c r="ODU532" s="200"/>
      <c r="ODV532" s="200"/>
      <c r="ODW532" s="200"/>
      <c r="ODX532" s="200"/>
      <c r="ODY532" s="200"/>
      <c r="ODZ532" s="200"/>
      <c r="OEA532" s="200"/>
      <c r="OEB532" s="200"/>
      <c r="OEE532" s="200"/>
      <c r="OEH532" s="200"/>
      <c r="OEK532" s="200"/>
      <c r="OEN532" s="200"/>
      <c r="OEQ532" s="200"/>
      <c r="OET532" s="200"/>
      <c r="OFC532" s="200"/>
      <c r="OFF532" s="200"/>
      <c r="OFI532" s="200"/>
      <c r="OFL532" s="200"/>
      <c r="OFU532" s="200"/>
      <c r="OGA532" s="200"/>
      <c r="OGD532" s="200"/>
      <c r="OGG532" s="200"/>
      <c r="OGJ532" s="200"/>
      <c r="OGP532" s="200"/>
      <c r="OGY532" s="200"/>
      <c r="OHA532" s="200"/>
      <c r="OHB532" s="200"/>
      <c r="OHD532" s="200"/>
      <c r="OHG532" s="200"/>
      <c r="OHJ532" s="200"/>
      <c r="OHM532" s="200"/>
      <c r="OHP532" s="200"/>
      <c r="OHS532" s="200"/>
      <c r="OHU532" s="200"/>
      <c r="OHW532" s="200"/>
      <c r="OHZ532" s="200"/>
      <c r="OIC532" s="200"/>
      <c r="OIF532" s="200"/>
      <c r="OII532" s="200"/>
      <c r="OIL532" s="200"/>
      <c r="OIO532" s="200"/>
      <c r="OIR532" s="200"/>
      <c r="OIT532" s="200"/>
      <c r="OIW532" s="200"/>
      <c r="OIZ532" s="200"/>
      <c r="OJC532" s="200"/>
      <c r="OJI532" s="200"/>
      <c r="OJL532" s="200"/>
      <c r="OJN532" s="200"/>
      <c r="OKU532" s="200"/>
      <c r="OKX532" s="200"/>
      <c r="OLA532" s="200"/>
      <c r="OLD532" s="200"/>
      <c r="OLG532" s="200"/>
      <c r="OLH532" s="200"/>
      <c r="OLI532" s="200"/>
      <c r="OLL532" s="200"/>
      <c r="OLO532" s="200"/>
      <c r="OLR532" s="200"/>
      <c r="OLU532" s="200"/>
      <c r="OLW532" s="200"/>
      <c r="OMK532" s="200"/>
      <c r="OML532" s="200"/>
      <c r="OMM532" s="200"/>
      <c r="OMN532" s="200"/>
      <c r="OMO532" s="200"/>
      <c r="OMP532" s="200"/>
      <c r="OMQ532" s="200"/>
      <c r="OMR532" s="200"/>
      <c r="OMS532" s="200"/>
      <c r="OMT532" s="200"/>
      <c r="OMU532" s="200"/>
      <c r="OMV532" s="200"/>
      <c r="OMW532" s="200"/>
      <c r="OMX532" s="200"/>
      <c r="OMY532" s="200"/>
      <c r="OMZ532" s="200"/>
      <c r="ONA532" s="200"/>
      <c r="ONB532" s="200"/>
      <c r="ONC532" s="200"/>
      <c r="ONI532" s="200"/>
      <c r="ONJ532" s="200"/>
      <c r="ONK532" s="200"/>
      <c r="ONL532" s="200"/>
      <c r="ONM532" s="200"/>
      <c r="ONN532" s="200"/>
      <c r="ONO532" s="200"/>
      <c r="ONQ532" s="200"/>
      <c r="ONR532" s="200"/>
      <c r="ONS532" s="200"/>
      <c r="ONT532" s="200"/>
      <c r="ONU532" s="200"/>
      <c r="ONV532" s="200"/>
      <c r="ONW532" s="200"/>
      <c r="ONX532" s="200"/>
      <c r="OOA532" s="200"/>
      <c r="OOD532" s="200"/>
      <c r="OOG532" s="200"/>
      <c r="OOJ532" s="200"/>
      <c r="OOM532" s="200"/>
      <c r="OOP532" s="200"/>
      <c r="OOY532" s="200"/>
      <c r="OPB532" s="200"/>
      <c r="OPE532" s="200"/>
      <c r="OPH532" s="200"/>
      <c r="OPQ532" s="200"/>
      <c r="OPW532" s="200"/>
      <c r="OPZ532" s="200"/>
      <c r="OQC532" s="200"/>
      <c r="OQF532" s="200"/>
      <c r="OQL532" s="200"/>
      <c r="OQU532" s="200"/>
      <c r="OQW532" s="200"/>
      <c r="OQX532" s="200"/>
      <c r="OQZ532" s="200"/>
      <c r="ORC532" s="200"/>
      <c r="ORF532" s="200"/>
      <c r="ORI532" s="200"/>
      <c r="ORL532" s="200"/>
      <c r="ORO532" s="200"/>
      <c r="ORQ532" s="200"/>
      <c r="ORS532" s="200"/>
      <c r="ORV532" s="200"/>
      <c r="ORY532" s="200"/>
      <c r="OSB532" s="200"/>
      <c r="OSE532" s="200"/>
      <c r="OSH532" s="200"/>
      <c r="OSK532" s="200"/>
      <c r="OSN532" s="200"/>
      <c r="OSP532" s="200"/>
      <c r="OSS532" s="200"/>
      <c r="OSV532" s="200"/>
      <c r="OSY532" s="200"/>
      <c r="OTE532" s="200"/>
      <c r="OTH532" s="200"/>
      <c r="OTJ532" s="200"/>
      <c r="OUQ532" s="200"/>
      <c r="OUT532" s="200"/>
      <c r="OUW532" s="200"/>
      <c r="OUZ532" s="200"/>
      <c r="OVC532" s="200"/>
      <c r="OVD532" s="200"/>
      <c r="OVE532" s="200"/>
      <c r="OVH532" s="200"/>
      <c r="OVK532" s="200"/>
      <c r="OVN532" s="200"/>
      <c r="OVQ532" s="200"/>
      <c r="OVS532" s="200"/>
      <c r="OWG532" s="200"/>
      <c r="OWH532" s="200"/>
      <c r="OWI532" s="200"/>
      <c r="OWJ532" s="200"/>
      <c r="OWK532" s="200"/>
      <c r="OWL532" s="200"/>
      <c r="OWM532" s="200"/>
      <c r="OWN532" s="200"/>
      <c r="OWO532" s="200"/>
      <c r="OWP532" s="200"/>
      <c r="OWQ532" s="200"/>
      <c r="OWR532" s="200"/>
      <c r="OWS532" s="200"/>
      <c r="OWT532" s="200"/>
      <c r="OWU532" s="200"/>
      <c r="OWV532" s="200"/>
      <c r="OWW532" s="200"/>
      <c r="OWX532" s="200"/>
      <c r="OWY532" s="200"/>
      <c r="OXE532" s="200"/>
      <c r="OXF532" s="200"/>
      <c r="OXG532" s="200"/>
      <c r="OXH532" s="200"/>
      <c r="OXI532" s="200"/>
      <c r="OXJ532" s="200"/>
      <c r="OXK532" s="200"/>
      <c r="OXM532" s="200"/>
      <c r="OXN532" s="200"/>
      <c r="OXO532" s="200"/>
      <c r="OXP532" s="200"/>
      <c r="OXQ532" s="200"/>
      <c r="OXR532" s="200"/>
      <c r="OXS532" s="200"/>
      <c r="OXT532" s="200"/>
      <c r="OXW532" s="200"/>
      <c r="OXZ532" s="200"/>
      <c r="OYC532" s="200"/>
      <c r="OYF532" s="200"/>
      <c r="OYI532" s="200"/>
      <c r="OYL532" s="200"/>
      <c r="OYU532" s="200"/>
      <c r="OYX532" s="200"/>
      <c r="OZA532" s="200"/>
      <c r="OZD532" s="200"/>
      <c r="OZM532" s="200"/>
      <c r="OZS532" s="200"/>
      <c r="OZV532" s="200"/>
      <c r="OZY532" s="200"/>
      <c r="PAB532" s="200"/>
      <c r="PAH532" s="200"/>
      <c r="PAQ532" s="200"/>
      <c r="PAS532" s="200"/>
      <c r="PAT532" s="200"/>
      <c r="PAV532" s="200"/>
      <c r="PAY532" s="200"/>
      <c r="PBB532" s="200"/>
      <c r="PBE532" s="200"/>
      <c r="PBH532" s="200"/>
      <c r="PBK532" s="200"/>
      <c r="PBM532" s="200"/>
      <c r="PBO532" s="200"/>
      <c r="PBR532" s="200"/>
      <c r="PBU532" s="200"/>
      <c r="PBX532" s="200"/>
      <c r="PCA532" s="200"/>
      <c r="PCD532" s="200"/>
      <c r="PCG532" s="200"/>
      <c r="PCJ532" s="200"/>
      <c r="PCL532" s="200"/>
      <c r="PCO532" s="200"/>
      <c r="PCR532" s="200"/>
      <c r="PCU532" s="200"/>
      <c r="PDA532" s="200"/>
      <c r="PDD532" s="200"/>
      <c r="PDF532" s="200"/>
      <c r="PEM532" s="200"/>
      <c r="PEP532" s="200"/>
      <c r="PES532" s="200"/>
      <c r="PEV532" s="200"/>
      <c r="PEY532" s="200"/>
      <c r="PEZ532" s="200"/>
      <c r="PFA532" s="200"/>
      <c r="PFD532" s="200"/>
      <c r="PFG532" s="200"/>
      <c r="PFJ532" s="200"/>
      <c r="PFM532" s="200"/>
      <c r="PFO532" s="200"/>
      <c r="PGC532" s="200"/>
      <c r="PGD532" s="200"/>
      <c r="PGE532" s="200"/>
      <c r="PGF532" s="200"/>
      <c r="PGG532" s="200"/>
      <c r="PGH532" s="200"/>
      <c r="PGI532" s="200"/>
      <c r="PGJ532" s="200"/>
      <c r="PGK532" s="200"/>
      <c r="PGL532" s="200"/>
      <c r="PGM532" s="200"/>
      <c r="PGN532" s="200"/>
      <c r="PGO532" s="200"/>
      <c r="PGP532" s="200"/>
      <c r="PGQ532" s="200"/>
      <c r="PGR532" s="200"/>
      <c r="PGS532" s="200"/>
      <c r="PGT532" s="200"/>
      <c r="PGU532" s="200"/>
      <c r="PHA532" s="200"/>
      <c r="PHB532" s="200"/>
      <c r="PHC532" s="200"/>
      <c r="PHD532" s="200"/>
      <c r="PHE532" s="200"/>
      <c r="PHF532" s="200"/>
      <c r="PHG532" s="200"/>
      <c r="PHI532" s="200"/>
      <c r="PHJ532" s="200"/>
      <c r="PHK532" s="200"/>
      <c r="PHL532" s="200"/>
      <c r="PHM532" s="200"/>
      <c r="PHN532" s="200"/>
      <c r="PHO532" s="200"/>
      <c r="PHP532" s="200"/>
      <c r="PHS532" s="200"/>
      <c r="PHV532" s="200"/>
      <c r="PHY532" s="200"/>
      <c r="PIB532" s="200"/>
      <c r="PIE532" s="200"/>
      <c r="PIH532" s="200"/>
      <c r="PIQ532" s="200"/>
      <c r="PIT532" s="200"/>
      <c r="PIW532" s="200"/>
      <c r="PIZ532" s="200"/>
      <c r="PJI532" s="200"/>
      <c r="PJO532" s="200"/>
      <c r="PJR532" s="200"/>
      <c r="PJU532" s="200"/>
      <c r="PJX532" s="200"/>
      <c r="PKD532" s="200"/>
      <c r="PKM532" s="200"/>
      <c r="PKO532" s="200"/>
      <c r="PKP532" s="200"/>
      <c r="PKR532" s="200"/>
      <c r="PKU532" s="200"/>
      <c r="PKX532" s="200"/>
      <c r="PLA532" s="200"/>
      <c r="PLD532" s="200"/>
      <c r="PLG532" s="200"/>
      <c r="PLI532" s="200"/>
      <c r="PLK532" s="200"/>
      <c r="PLN532" s="200"/>
      <c r="PLQ532" s="200"/>
      <c r="PLT532" s="200"/>
      <c r="PLW532" s="200"/>
      <c r="PLZ532" s="200"/>
      <c r="PMC532" s="200"/>
      <c r="PMF532" s="200"/>
      <c r="PMH532" s="200"/>
      <c r="PMK532" s="200"/>
      <c r="PMN532" s="200"/>
      <c r="PMQ532" s="200"/>
      <c r="PMW532" s="200"/>
      <c r="PMZ532" s="200"/>
      <c r="PNB532" s="200"/>
      <c r="POI532" s="200"/>
      <c r="POL532" s="200"/>
      <c r="POO532" s="200"/>
      <c r="POR532" s="200"/>
      <c r="POU532" s="200"/>
      <c r="POV532" s="200"/>
      <c r="POW532" s="200"/>
      <c r="POZ532" s="200"/>
      <c r="PPC532" s="200"/>
      <c r="PPF532" s="200"/>
      <c r="PPI532" s="200"/>
      <c r="PPK532" s="200"/>
      <c r="PPY532" s="200"/>
      <c r="PPZ532" s="200"/>
      <c r="PQA532" s="200"/>
      <c r="PQB532" s="200"/>
      <c r="PQC532" s="200"/>
      <c r="PQD532" s="200"/>
      <c r="PQE532" s="200"/>
      <c r="PQF532" s="200"/>
      <c r="PQG532" s="200"/>
      <c r="PQH532" s="200"/>
      <c r="PQI532" s="200"/>
      <c r="PQJ532" s="200"/>
      <c r="PQK532" s="200"/>
      <c r="PQL532" s="200"/>
      <c r="PQM532" s="200"/>
      <c r="PQN532" s="200"/>
      <c r="PQO532" s="200"/>
      <c r="PQP532" s="200"/>
      <c r="PQQ532" s="200"/>
      <c r="PQW532" s="200"/>
      <c r="PQX532" s="200"/>
      <c r="PQY532" s="200"/>
      <c r="PQZ532" s="200"/>
      <c r="PRA532" s="200"/>
      <c r="PRB532" s="200"/>
      <c r="PRC532" s="200"/>
      <c r="PRE532" s="200"/>
      <c r="PRF532" s="200"/>
      <c r="PRG532" s="200"/>
      <c r="PRH532" s="200"/>
      <c r="PRI532" s="200"/>
      <c r="PRJ532" s="200"/>
      <c r="PRK532" s="200"/>
      <c r="PRL532" s="200"/>
      <c r="PRO532" s="200"/>
      <c r="PRR532" s="200"/>
      <c r="PRU532" s="200"/>
      <c r="PRX532" s="200"/>
      <c r="PSA532" s="200"/>
      <c r="PSD532" s="200"/>
      <c r="PSM532" s="200"/>
      <c r="PSP532" s="200"/>
      <c r="PSS532" s="200"/>
      <c r="PSV532" s="200"/>
      <c r="PTE532" s="200"/>
      <c r="PTK532" s="200"/>
      <c r="PTN532" s="200"/>
      <c r="PTQ532" s="200"/>
      <c r="PTT532" s="200"/>
      <c r="PTZ532" s="200"/>
      <c r="PUI532" s="200"/>
      <c r="PUK532" s="200"/>
      <c r="PUL532" s="200"/>
      <c r="PUN532" s="200"/>
      <c r="PUQ532" s="200"/>
      <c r="PUT532" s="200"/>
      <c r="PUW532" s="200"/>
      <c r="PUZ532" s="200"/>
      <c r="PVC532" s="200"/>
      <c r="PVE532" s="200"/>
      <c r="PVG532" s="200"/>
      <c r="PVJ532" s="200"/>
      <c r="PVM532" s="200"/>
      <c r="PVP532" s="200"/>
      <c r="PVS532" s="200"/>
      <c r="PVV532" s="200"/>
      <c r="PVY532" s="200"/>
      <c r="PWB532" s="200"/>
      <c r="PWD532" s="200"/>
      <c r="PWG532" s="200"/>
      <c r="PWJ532" s="200"/>
      <c r="PWM532" s="200"/>
      <c r="PWS532" s="200"/>
      <c r="PWV532" s="200"/>
      <c r="PWX532" s="200"/>
      <c r="PYE532" s="200"/>
      <c r="PYH532" s="200"/>
      <c r="PYK532" s="200"/>
      <c r="PYN532" s="200"/>
      <c r="PYQ532" s="200"/>
      <c r="PYR532" s="200"/>
      <c r="PYS532" s="200"/>
      <c r="PYV532" s="200"/>
      <c r="PYY532" s="200"/>
      <c r="PZB532" s="200"/>
      <c r="PZE532" s="200"/>
      <c r="PZG532" s="200"/>
      <c r="PZU532" s="200"/>
      <c r="PZV532" s="200"/>
      <c r="PZW532" s="200"/>
      <c r="PZX532" s="200"/>
      <c r="PZY532" s="200"/>
      <c r="PZZ532" s="200"/>
      <c r="QAA532" s="200"/>
      <c r="QAB532" s="200"/>
      <c r="QAC532" s="200"/>
      <c r="QAD532" s="200"/>
      <c r="QAE532" s="200"/>
      <c r="QAF532" s="200"/>
      <c r="QAG532" s="200"/>
      <c r="QAH532" s="200"/>
      <c r="QAI532" s="200"/>
      <c r="QAJ532" s="200"/>
      <c r="QAK532" s="200"/>
      <c r="QAL532" s="200"/>
      <c r="QAM532" s="200"/>
      <c r="QAS532" s="200"/>
      <c r="QAT532" s="200"/>
      <c r="QAU532" s="200"/>
      <c r="QAV532" s="200"/>
      <c r="QAW532" s="200"/>
      <c r="QAX532" s="200"/>
      <c r="QAY532" s="200"/>
      <c r="QBA532" s="200"/>
      <c r="QBB532" s="200"/>
      <c r="QBC532" s="200"/>
      <c r="QBD532" s="200"/>
      <c r="QBE532" s="200"/>
      <c r="QBF532" s="200"/>
      <c r="QBG532" s="200"/>
      <c r="QBH532" s="200"/>
      <c r="QBK532" s="200"/>
      <c r="QBN532" s="200"/>
      <c r="QBQ532" s="200"/>
      <c r="QBT532" s="200"/>
      <c r="QBW532" s="200"/>
      <c r="QBZ532" s="200"/>
      <c r="QCI532" s="200"/>
      <c r="QCL532" s="200"/>
      <c r="QCO532" s="200"/>
      <c r="QCR532" s="200"/>
      <c r="QDA532" s="200"/>
      <c r="QDG532" s="200"/>
      <c r="QDJ532" s="200"/>
      <c r="QDM532" s="200"/>
      <c r="QDP532" s="200"/>
      <c r="QDV532" s="200"/>
      <c r="QEE532" s="200"/>
      <c r="QEG532" s="200"/>
      <c r="QEH532" s="200"/>
      <c r="QEJ532" s="200"/>
      <c r="QEM532" s="200"/>
      <c r="QEP532" s="200"/>
      <c r="QES532" s="200"/>
      <c r="QEV532" s="200"/>
      <c r="QEY532" s="200"/>
      <c r="QFA532" s="200"/>
      <c r="QFC532" s="200"/>
      <c r="QFF532" s="200"/>
      <c r="QFI532" s="200"/>
      <c r="QFL532" s="200"/>
      <c r="QFO532" s="200"/>
      <c r="QFR532" s="200"/>
      <c r="QFU532" s="200"/>
      <c r="QFX532" s="200"/>
      <c r="QFZ532" s="200"/>
      <c r="QGC532" s="200"/>
      <c r="QGF532" s="200"/>
      <c r="QGI532" s="200"/>
      <c r="QGO532" s="200"/>
      <c r="QGR532" s="200"/>
      <c r="QGT532" s="200"/>
      <c r="QIA532" s="200"/>
      <c r="QID532" s="200"/>
      <c r="QIG532" s="200"/>
      <c r="QIJ532" s="200"/>
      <c r="QIM532" s="200"/>
      <c r="QIN532" s="200"/>
      <c r="QIO532" s="200"/>
      <c r="QIR532" s="200"/>
      <c r="QIU532" s="200"/>
      <c r="QIX532" s="200"/>
      <c r="QJA532" s="200"/>
      <c r="QJC532" s="200"/>
      <c r="QJQ532" s="200"/>
      <c r="QJR532" s="200"/>
      <c r="QJS532" s="200"/>
      <c r="QJT532" s="200"/>
      <c r="QJU532" s="200"/>
      <c r="QJV532" s="200"/>
      <c r="QJW532" s="200"/>
      <c r="QJX532" s="200"/>
      <c r="QJY532" s="200"/>
      <c r="QJZ532" s="200"/>
      <c r="QKA532" s="200"/>
      <c r="QKB532" s="200"/>
      <c r="QKC532" s="200"/>
      <c r="QKD532" s="200"/>
      <c r="QKE532" s="200"/>
      <c r="QKF532" s="200"/>
      <c r="QKG532" s="200"/>
      <c r="QKH532" s="200"/>
      <c r="QKI532" s="200"/>
      <c r="QKO532" s="200"/>
      <c r="QKP532" s="200"/>
      <c r="QKQ532" s="200"/>
      <c r="QKR532" s="200"/>
      <c r="QKS532" s="200"/>
      <c r="QKT532" s="200"/>
      <c r="QKU532" s="200"/>
      <c r="QKW532" s="200"/>
      <c r="QKX532" s="200"/>
      <c r="QKY532" s="200"/>
      <c r="QKZ532" s="200"/>
      <c r="QLA532" s="200"/>
      <c r="QLB532" s="200"/>
      <c r="QLC532" s="200"/>
      <c r="QLD532" s="200"/>
      <c r="QLG532" s="200"/>
      <c r="QLJ532" s="200"/>
      <c r="QLM532" s="200"/>
      <c r="QLP532" s="200"/>
      <c r="QLS532" s="200"/>
      <c r="QLV532" s="200"/>
      <c r="QME532" s="200"/>
      <c r="QMH532" s="200"/>
      <c r="QMK532" s="200"/>
      <c r="QMN532" s="200"/>
      <c r="QMW532" s="200"/>
      <c r="QNC532" s="200"/>
      <c r="QNF532" s="200"/>
      <c r="QNI532" s="200"/>
      <c r="QNL532" s="200"/>
      <c r="QNR532" s="200"/>
      <c r="QOA532" s="200"/>
      <c r="QOC532" s="200"/>
      <c r="QOD532" s="200"/>
      <c r="QOF532" s="200"/>
      <c r="QOI532" s="200"/>
      <c r="QOL532" s="200"/>
      <c r="QOO532" s="200"/>
      <c r="QOR532" s="200"/>
      <c r="QOU532" s="200"/>
      <c r="QOW532" s="200"/>
      <c r="QOY532" s="200"/>
      <c r="QPB532" s="200"/>
      <c r="QPE532" s="200"/>
      <c r="QPH532" s="200"/>
      <c r="QPK532" s="200"/>
      <c r="QPN532" s="200"/>
      <c r="QPQ532" s="200"/>
      <c r="QPT532" s="200"/>
      <c r="QPV532" s="200"/>
      <c r="QPY532" s="200"/>
      <c r="QQB532" s="200"/>
      <c r="QQE532" s="200"/>
      <c r="QQK532" s="200"/>
      <c r="QQN532" s="200"/>
      <c r="QQP532" s="200"/>
      <c r="QRW532" s="200"/>
      <c r="QRZ532" s="200"/>
      <c r="QSC532" s="200"/>
      <c r="QSF532" s="200"/>
      <c r="QSI532" s="200"/>
      <c r="QSJ532" s="200"/>
      <c r="QSK532" s="200"/>
      <c r="QSN532" s="200"/>
      <c r="QSQ532" s="200"/>
      <c r="QST532" s="200"/>
      <c r="QSW532" s="200"/>
      <c r="QSY532" s="200"/>
      <c r="QTM532" s="200"/>
      <c r="QTN532" s="200"/>
      <c r="QTO532" s="200"/>
      <c r="QTP532" s="200"/>
      <c r="QTQ532" s="200"/>
      <c r="QTR532" s="200"/>
      <c r="QTS532" s="200"/>
      <c r="QTT532" s="200"/>
      <c r="QTU532" s="200"/>
      <c r="QTV532" s="200"/>
      <c r="QTW532" s="200"/>
      <c r="QTX532" s="200"/>
      <c r="QTY532" s="200"/>
      <c r="QTZ532" s="200"/>
      <c r="QUA532" s="200"/>
      <c r="QUB532" s="200"/>
      <c r="QUC532" s="200"/>
      <c r="QUD532" s="200"/>
      <c r="QUE532" s="200"/>
      <c r="QUK532" s="200"/>
      <c r="QUL532" s="200"/>
      <c r="QUM532" s="200"/>
      <c r="QUN532" s="200"/>
      <c r="QUO532" s="200"/>
      <c r="QUP532" s="200"/>
      <c r="QUQ532" s="200"/>
      <c r="QUS532" s="200"/>
      <c r="QUT532" s="200"/>
      <c r="QUU532" s="200"/>
      <c r="QUV532" s="200"/>
      <c r="QUW532" s="200"/>
      <c r="QUX532" s="200"/>
      <c r="QUY532" s="200"/>
      <c r="QUZ532" s="200"/>
      <c r="QVC532" s="200"/>
      <c r="QVF532" s="200"/>
      <c r="QVI532" s="200"/>
      <c r="QVL532" s="200"/>
      <c r="QVO532" s="200"/>
      <c r="QVR532" s="200"/>
      <c r="QWA532" s="200"/>
      <c r="QWD532" s="200"/>
      <c r="QWG532" s="200"/>
      <c r="QWJ532" s="200"/>
      <c r="QWS532" s="200"/>
      <c r="QWY532" s="200"/>
      <c r="QXB532" s="200"/>
      <c r="QXE532" s="200"/>
      <c r="QXH532" s="200"/>
      <c r="QXN532" s="200"/>
      <c r="QXW532" s="200"/>
      <c r="QXY532" s="200"/>
      <c r="QXZ532" s="200"/>
      <c r="QYB532" s="200"/>
      <c r="QYE532" s="200"/>
      <c r="QYH532" s="200"/>
      <c r="QYK532" s="200"/>
      <c r="QYN532" s="200"/>
      <c r="QYQ532" s="200"/>
      <c r="QYS532" s="200"/>
      <c r="QYU532" s="200"/>
      <c r="QYX532" s="200"/>
      <c r="QZA532" s="200"/>
      <c r="QZD532" s="200"/>
      <c r="QZG532" s="200"/>
      <c r="QZJ532" s="200"/>
      <c r="QZM532" s="200"/>
      <c r="QZP532" s="200"/>
      <c r="QZR532" s="200"/>
      <c r="QZU532" s="200"/>
      <c r="QZX532" s="200"/>
      <c r="RAA532" s="200"/>
      <c r="RAG532" s="200"/>
      <c r="RAJ532" s="200"/>
      <c r="RAL532" s="200"/>
      <c r="RBS532" s="200"/>
      <c r="RBV532" s="200"/>
      <c r="RBY532" s="200"/>
      <c r="RCB532" s="200"/>
      <c r="RCE532" s="200"/>
      <c r="RCF532" s="200"/>
      <c r="RCG532" s="200"/>
      <c r="RCJ532" s="200"/>
      <c r="RCM532" s="200"/>
      <c r="RCP532" s="200"/>
      <c r="RCS532" s="200"/>
      <c r="RCU532" s="200"/>
      <c r="RDI532" s="200"/>
      <c r="RDJ532" s="200"/>
      <c r="RDK532" s="200"/>
      <c r="RDL532" s="200"/>
      <c r="RDM532" s="200"/>
      <c r="RDN532" s="200"/>
      <c r="RDO532" s="200"/>
      <c r="RDP532" s="200"/>
      <c r="RDQ532" s="200"/>
      <c r="RDR532" s="200"/>
      <c r="RDS532" s="200"/>
      <c r="RDT532" s="200"/>
      <c r="RDU532" s="200"/>
      <c r="RDV532" s="200"/>
      <c r="RDW532" s="200"/>
      <c r="RDX532" s="200"/>
      <c r="RDY532" s="200"/>
      <c r="RDZ532" s="200"/>
      <c r="REA532" s="200"/>
      <c r="REG532" s="200"/>
      <c r="REH532" s="200"/>
      <c r="REI532" s="200"/>
      <c r="REJ532" s="200"/>
      <c r="REK532" s="200"/>
      <c r="REL532" s="200"/>
      <c r="REM532" s="200"/>
      <c r="REO532" s="200"/>
      <c r="REP532" s="200"/>
      <c r="REQ532" s="200"/>
      <c r="RER532" s="200"/>
      <c r="RES532" s="200"/>
      <c r="RET532" s="200"/>
      <c r="REU532" s="200"/>
      <c r="REV532" s="200"/>
      <c r="REY532" s="200"/>
      <c r="RFB532" s="200"/>
      <c r="RFE532" s="200"/>
      <c r="RFH532" s="200"/>
      <c r="RFK532" s="200"/>
      <c r="RFN532" s="200"/>
      <c r="RFW532" s="200"/>
      <c r="RFZ532" s="200"/>
      <c r="RGC532" s="200"/>
      <c r="RGF532" s="200"/>
      <c r="RGO532" s="200"/>
      <c r="RGU532" s="200"/>
      <c r="RGX532" s="200"/>
      <c r="RHA532" s="200"/>
      <c r="RHD532" s="200"/>
      <c r="RHJ532" s="200"/>
      <c r="RHS532" s="200"/>
      <c r="RHU532" s="200"/>
      <c r="RHV532" s="200"/>
      <c r="RHX532" s="200"/>
      <c r="RIA532" s="200"/>
      <c r="RID532" s="200"/>
      <c r="RIG532" s="200"/>
      <c r="RIJ532" s="200"/>
      <c r="RIM532" s="200"/>
      <c r="RIO532" s="200"/>
      <c r="RIQ532" s="200"/>
      <c r="RIT532" s="200"/>
      <c r="RIW532" s="200"/>
      <c r="RIZ532" s="200"/>
      <c r="RJC532" s="200"/>
      <c r="RJF532" s="200"/>
      <c r="RJI532" s="200"/>
      <c r="RJL532" s="200"/>
      <c r="RJN532" s="200"/>
      <c r="RJQ532" s="200"/>
      <c r="RJT532" s="200"/>
      <c r="RJW532" s="200"/>
      <c r="RKC532" s="200"/>
      <c r="RKF532" s="200"/>
      <c r="RKH532" s="200"/>
      <c r="RLO532" s="200"/>
      <c r="RLR532" s="200"/>
      <c r="RLU532" s="200"/>
      <c r="RLX532" s="200"/>
      <c r="RMA532" s="200"/>
      <c r="RMB532" s="200"/>
      <c r="RMC532" s="200"/>
      <c r="RMF532" s="200"/>
      <c r="RMI532" s="200"/>
      <c r="RML532" s="200"/>
      <c r="RMO532" s="200"/>
      <c r="RMQ532" s="200"/>
      <c r="RNE532" s="200"/>
      <c r="RNF532" s="200"/>
      <c r="RNG532" s="200"/>
      <c r="RNH532" s="200"/>
      <c r="RNI532" s="200"/>
      <c r="RNJ532" s="200"/>
      <c r="RNK532" s="200"/>
      <c r="RNL532" s="200"/>
      <c r="RNM532" s="200"/>
      <c r="RNN532" s="200"/>
      <c r="RNO532" s="200"/>
      <c r="RNP532" s="200"/>
      <c r="RNQ532" s="200"/>
      <c r="RNR532" s="200"/>
      <c r="RNS532" s="200"/>
      <c r="RNT532" s="200"/>
      <c r="RNU532" s="200"/>
      <c r="RNV532" s="200"/>
      <c r="RNW532" s="200"/>
      <c r="ROC532" s="200"/>
      <c r="ROD532" s="200"/>
      <c r="ROE532" s="200"/>
      <c r="ROF532" s="200"/>
      <c r="ROG532" s="200"/>
      <c r="ROH532" s="200"/>
      <c r="ROI532" s="200"/>
      <c r="ROK532" s="200"/>
      <c r="ROL532" s="200"/>
      <c r="ROM532" s="200"/>
      <c r="RON532" s="200"/>
      <c r="ROO532" s="200"/>
      <c r="ROP532" s="200"/>
      <c r="ROQ532" s="200"/>
      <c r="ROR532" s="200"/>
      <c r="ROU532" s="200"/>
      <c r="ROX532" s="200"/>
      <c r="RPA532" s="200"/>
      <c r="RPD532" s="200"/>
      <c r="RPG532" s="200"/>
      <c r="RPJ532" s="200"/>
      <c r="RPS532" s="200"/>
      <c r="RPV532" s="200"/>
      <c r="RPY532" s="200"/>
      <c r="RQB532" s="200"/>
      <c r="RQK532" s="200"/>
      <c r="RQQ532" s="200"/>
      <c r="RQT532" s="200"/>
      <c r="RQW532" s="200"/>
      <c r="RQZ532" s="200"/>
      <c r="RRF532" s="200"/>
      <c r="RRO532" s="200"/>
      <c r="RRQ532" s="200"/>
      <c r="RRR532" s="200"/>
      <c r="RRT532" s="200"/>
      <c r="RRW532" s="200"/>
      <c r="RRZ532" s="200"/>
      <c r="RSC532" s="200"/>
      <c r="RSF532" s="200"/>
      <c r="RSI532" s="200"/>
      <c r="RSK532" s="200"/>
      <c r="RSM532" s="200"/>
      <c r="RSP532" s="200"/>
      <c r="RSS532" s="200"/>
      <c r="RSV532" s="200"/>
      <c r="RSY532" s="200"/>
      <c r="RTB532" s="200"/>
      <c r="RTE532" s="200"/>
      <c r="RTH532" s="200"/>
      <c r="RTJ532" s="200"/>
      <c r="RTM532" s="200"/>
      <c r="RTP532" s="200"/>
      <c r="RTS532" s="200"/>
      <c r="RTY532" s="200"/>
      <c r="RUB532" s="200"/>
      <c r="RUD532" s="200"/>
      <c r="RVK532" s="200"/>
      <c r="RVN532" s="200"/>
      <c r="RVQ532" s="200"/>
      <c r="RVT532" s="200"/>
      <c r="RVW532" s="200"/>
      <c r="RVX532" s="200"/>
      <c r="RVY532" s="200"/>
      <c r="RWB532" s="200"/>
      <c r="RWE532" s="200"/>
      <c r="RWH532" s="200"/>
      <c r="RWK532" s="200"/>
      <c r="RWM532" s="200"/>
      <c r="RXA532" s="200"/>
      <c r="RXB532" s="200"/>
      <c r="RXC532" s="200"/>
      <c r="RXD532" s="200"/>
      <c r="RXE532" s="200"/>
      <c r="RXF532" s="200"/>
      <c r="RXG532" s="200"/>
      <c r="RXH532" s="200"/>
      <c r="RXI532" s="200"/>
      <c r="RXJ532" s="200"/>
      <c r="RXK532" s="200"/>
      <c r="RXL532" s="200"/>
      <c r="RXM532" s="200"/>
      <c r="RXN532" s="200"/>
      <c r="RXO532" s="200"/>
      <c r="RXP532" s="200"/>
      <c r="RXQ532" s="200"/>
      <c r="RXR532" s="200"/>
      <c r="RXS532" s="200"/>
      <c r="RXY532" s="200"/>
      <c r="RXZ532" s="200"/>
      <c r="RYA532" s="200"/>
      <c r="RYB532" s="200"/>
      <c r="RYC532" s="200"/>
      <c r="RYD532" s="200"/>
      <c r="RYE532" s="200"/>
      <c r="RYG532" s="200"/>
      <c r="RYH532" s="200"/>
      <c r="RYI532" s="200"/>
      <c r="RYJ532" s="200"/>
      <c r="RYK532" s="200"/>
      <c r="RYL532" s="200"/>
      <c r="RYM532" s="200"/>
      <c r="RYN532" s="200"/>
      <c r="RYQ532" s="200"/>
      <c r="RYT532" s="200"/>
      <c r="RYW532" s="200"/>
      <c r="RYZ532" s="200"/>
      <c r="RZC532" s="200"/>
      <c r="RZF532" s="200"/>
      <c r="RZO532" s="200"/>
      <c r="RZR532" s="200"/>
      <c r="RZU532" s="200"/>
      <c r="RZX532" s="200"/>
      <c r="SAG532" s="200"/>
      <c r="SAM532" s="200"/>
      <c r="SAP532" s="200"/>
      <c r="SAS532" s="200"/>
      <c r="SAV532" s="200"/>
      <c r="SBB532" s="200"/>
      <c r="SBK532" s="200"/>
      <c r="SBM532" s="200"/>
      <c r="SBN532" s="200"/>
      <c r="SBP532" s="200"/>
      <c r="SBS532" s="200"/>
      <c r="SBV532" s="200"/>
      <c r="SBY532" s="200"/>
      <c r="SCB532" s="200"/>
      <c r="SCE532" s="200"/>
      <c r="SCG532" s="200"/>
      <c r="SCI532" s="200"/>
      <c r="SCL532" s="200"/>
      <c r="SCO532" s="200"/>
      <c r="SCR532" s="200"/>
      <c r="SCU532" s="200"/>
      <c r="SCX532" s="200"/>
      <c r="SDA532" s="200"/>
      <c r="SDD532" s="200"/>
      <c r="SDF532" s="200"/>
      <c r="SDI532" s="200"/>
      <c r="SDL532" s="200"/>
      <c r="SDO532" s="200"/>
      <c r="SDU532" s="200"/>
      <c r="SDX532" s="200"/>
      <c r="SDZ532" s="200"/>
      <c r="SFG532" s="200"/>
      <c r="SFJ532" s="200"/>
      <c r="SFM532" s="200"/>
      <c r="SFP532" s="200"/>
      <c r="SFS532" s="200"/>
      <c r="SFT532" s="200"/>
      <c r="SFU532" s="200"/>
      <c r="SFX532" s="200"/>
      <c r="SGA532" s="200"/>
      <c r="SGD532" s="200"/>
      <c r="SGG532" s="200"/>
      <c r="SGI532" s="200"/>
      <c r="SGW532" s="200"/>
      <c r="SGX532" s="200"/>
      <c r="SGY532" s="200"/>
      <c r="SGZ532" s="200"/>
      <c r="SHA532" s="200"/>
      <c r="SHB532" s="200"/>
      <c r="SHC532" s="200"/>
      <c r="SHD532" s="200"/>
      <c r="SHE532" s="200"/>
      <c r="SHF532" s="200"/>
      <c r="SHG532" s="200"/>
      <c r="SHH532" s="200"/>
      <c r="SHI532" s="200"/>
      <c r="SHJ532" s="200"/>
      <c r="SHK532" s="200"/>
      <c r="SHL532" s="200"/>
      <c r="SHM532" s="200"/>
      <c r="SHN532" s="200"/>
      <c r="SHO532" s="200"/>
      <c r="SHU532" s="200"/>
      <c r="SHV532" s="200"/>
      <c r="SHW532" s="200"/>
      <c r="SHX532" s="200"/>
      <c r="SHY532" s="200"/>
      <c r="SHZ532" s="200"/>
      <c r="SIA532" s="200"/>
      <c r="SIC532" s="200"/>
      <c r="SID532" s="200"/>
      <c r="SIE532" s="200"/>
      <c r="SIF532" s="200"/>
      <c r="SIG532" s="200"/>
      <c r="SIH532" s="200"/>
      <c r="SII532" s="200"/>
      <c r="SIJ532" s="200"/>
      <c r="SIM532" s="200"/>
      <c r="SIP532" s="200"/>
      <c r="SIS532" s="200"/>
      <c r="SIV532" s="200"/>
      <c r="SIY532" s="200"/>
      <c r="SJB532" s="200"/>
      <c r="SJK532" s="200"/>
      <c r="SJN532" s="200"/>
      <c r="SJQ532" s="200"/>
      <c r="SJT532" s="200"/>
      <c r="SKC532" s="200"/>
      <c r="SKI532" s="200"/>
      <c r="SKL532" s="200"/>
      <c r="SKO532" s="200"/>
      <c r="SKR532" s="200"/>
      <c r="SKX532" s="200"/>
      <c r="SLG532" s="200"/>
      <c r="SLI532" s="200"/>
      <c r="SLJ532" s="200"/>
      <c r="SLL532" s="200"/>
      <c r="SLO532" s="200"/>
      <c r="SLR532" s="200"/>
      <c r="SLU532" s="200"/>
      <c r="SLX532" s="200"/>
      <c r="SMA532" s="200"/>
      <c r="SMC532" s="200"/>
      <c r="SME532" s="200"/>
      <c r="SMH532" s="200"/>
      <c r="SMK532" s="200"/>
      <c r="SMN532" s="200"/>
      <c r="SMQ532" s="200"/>
      <c r="SMT532" s="200"/>
      <c r="SMW532" s="200"/>
      <c r="SMZ532" s="200"/>
      <c r="SNB532" s="200"/>
      <c r="SNE532" s="200"/>
      <c r="SNH532" s="200"/>
      <c r="SNK532" s="200"/>
      <c r="SNQ532" s="200"/>
      <c r="SNT532" s="200"/>
      <c r="SNV532" s="200"/>
      <c r="SPC532" s="200"/>
      <c r="SPF532" s="200"/>
      <c r="SPI532" s="200"/>
      <c r="SPL532" s="200"/>
      <c r="SPO532" s="200"/>
      <c r="SPP532" s="200"/>
      <c r="SPQ532" s="200"/>
      <c r="SPT532" s="200"/>
      <c r="SPW532" s="200"/>
      <c r="SPZ532" s="200"/>
      <c r="SQC532" s="200"/>
      <c r="SQE532" s="200"/>
      <c r="SQS532" s="200"/>
      <c r="SQT532" s="200"/>
      <c r="SQU532" s="200"/>
      <c r="SQV532" s="200"/>
      <c r="SQW532" s="200"/>
      <c r="SQX532" s="200"/>
      <c r="SQY532" s="200"/>
      <c r="SQZ532" s="200"/>
      <c r="SRA532" s="200"/>
      <c r="SRB532" s="200"/>
      <c r="SRC532" s="200"/>
      <c r="SRD532" s="200"/>
      <c r="SRE532" s="200"/>
      <c r="SRF532" s="200"/>
      <c r="SRG532" s="200"/>
      <c r="SRH532" s="200"/>
      <c r="SRI532" s="200"/>
      <c r="SRJ532" s="200"/>
      <c r="SRK532" s="200"/>
      <c r="SRQ532" s="200"/>
      <c r="SRR532" s="200"/>
      <c r="SRS532" s="200"/>
      <c r="SRT532" s="200"/>
      <c r="SRU532" s="200"/>
      <c r="SRV532" s="200"/>
      <c r="SRW532" s="200"/>
      <c r="SRY532" s="200"/>
      <c r="SRZ532" s="200"/>
      <c r="SSA532" s="200"/>
      <c r="SSB532" s="200"/>
      <c r="SSC532" s="200"/>
      <c r="SSD532" s="200"/>
      <c r="SSE532" s="200"/>
      <c r="SSF532" s="200"/>
      <c r="SSI532" s="200"/>
      <c r="SSL532" s="200"/>
      <c r="SSO532" s="200"/>
      <c r="SSR532" s="200"/>
      <c r="SSU532" s="200"/>
      <c r="SSX532" s="200"/>
      <c r="STG532" s="200"/>
      <c r="STJ532" s="200"/>
      <c r="STM532" s="200"/>
      <c r="STP532" s="200"/>
      <c r="STY532" s="200"/>
      <c r="SUE532" s="200"/>
      <c r="SUH532" s="200"/>
      <c r="SUK532" s="200"/>
      <c r="SUN532" s="200"/>
      <c r="SUT532" s="200"/>
      <c r="SVC532" s="200"/>
      <c r="SVE532" s="200"/>
      <c r="SVF532" s="200"/>
      <c r="SVH532" s="200"/>
      <c r="SVK532" s="200"/>
      <c r="SVN532" s="200"/>
      <c r="SVQ532" s="200"/>
      <c r="SVT532" s="200"/>
      <c r="SVW532" s="200"/>
      <c r="SVY532" s="200"/>
      <c r="SWA532" s="200"/>
      <c r="SWD532" s="200"/>
      <c r="SWG532" s="200"/>
      <c r="SWJ532" s="200"/>
      <c r="SWM532" s="200"/>
      <c r="SWP532" s="200"/>
      <c r="SWS532" s="200"/>
      <c r="SWV532" s="200"/>
      <c r="SWX532" s="200"/>
      <c r="SXA532" s="200"/>
      <c r="SXD532" s="200"/>
      <c r="SXG532" s="200"/>
      <c r="SXM532" s="200"/>
      <c r="SXP532" s="200"/>
      <c r="SXR532" s="200"/>
      <c r="SYY532" s="200"/>
      <c r="SZB532" s="200"/>
      <c r="SZE532" s="200"/>
      <c r="SZH532" s="200"/>
      <c r="SZK532" s="200"/>
      <c r="SZL532" s="200"/>
      <c r="SZM532" s="200"/>
      <c r="SZP532" s="200"/>
      <c r="SZS532" s="200"/>
      <c r="SZV532" s="200"/>
      <c r="SZY532" s="200"/>
      <c r="TAA532" s="200"/>
      <c r="TAO532" s="200"/>
      <c r="TAP532" s="200"/>
      <c r="TAQ532" s="200"/>
      <c r="TAR532" s="200"/>
      <c r="TAS532" s="200"/>
      <c r="TAT532" s="200"/>
      <c r="TAU532" s="200"/>
      <c r="TAV532" s="200"/>
      <c r="TAW532" s="200"/>
      <c r="TAX532" s="200"/>
      <c r="TAY532" s="200"/>
      <c r="TAZ532" s="200"/>
      <c r="TBA532" s="200"/>
      <c r="TBB532" s="200"/>
      <c r="TBC532" s="200"/>
      <c r="TBD532" s="200"/>
      <c r="TBE532" s="200"/>
      <c r="TBF532" s="200"/>
      <c r="TBG532" s="200"/>
      <c r="TBM532" s="200"/>
      <c r="TBN532" s="200"/>
      <c r="TBO532" s="200"/>
      <c r="TBP532" s="200"/>
      <c r="TBQ532" s="200"/>
      <c r="TBR532" s="200"/>
      <c r="TBS532" s="200"/>
      <c r="TBU532" s="200"/>
      <c r="TBV532" s="200"/>
      <c r="TBW532" s="200"/>
      <c r="TBX532" s="200"/>
      <c r="TBY532" s="200"/>
      <c r="TBZ532" s="200"/>
      <c r="TCA532" s="200"/>
      <c r="TCB532" s="200"/>
      <c r="TCE532" s="200"/>
      <c r="TCH532" s="200"/>
      <c r="TCK532" s="200"/>
      <c r="TCN532" s="200"/>
      <c r="TCQ532" s="200"/>
      <c r="TCT532" s="200"/>
      <c r="TDC532" s="200"/>
      <c r="TDF532" s="200"/>
      <c r="TDI532" s="200"/>
      <c r="TDL532" s="200"/>
      <c r="TDU532" s="200"/>
      <c r="TEA532" s="200"/>
      <c r="TED532" s="200"/>
      <c r="TEG532" s="200"/>
      <c r="TEJ532" s="200"/>
      <c r="TEP532" s="200"/>
      <c r="TEY532" s="200"/>
      <c r="TFA532" s="200"/>
      <c r="TFB532" s="200"/>
      <c r="TFD532" s="200"/>
      <c r="TFG532" s="200"/>
      <c r="TFJ532" s="200"/>
      <c r="TFM532" s="200"/>
      <c r="TFP532" s="200"/>
      <c r="TFS532" s="200"/>
      <c r="TFU532" s="200"/>
      <c r="TFW532" s="200"/>
      <c r="TFZ532" s="200"/>
      <c r="TGC532" s="200"/>
      <c r="TGF532" s="200"/>
      <c r="TGI532" s="200"/>
      <c r="TGL532" s="200"/>
      <c r="TGO532" s="200"/>
      <c r="TGR532" s="200"/>
      <c r="TGT532" s="200"/>
      <c r="TGW532" s="200"/>
      <c r="TGZ532" s="200"/>
      <c r="THC532" s="200"/>
      <c r="THI532" s="200"/>
      <c r="THL532" s="200"/>
      <c r="THN532" s="200"/>
      <c r="TIU532" s="200"/>
      <c r="TIX532" s="200"/>
      <c r="TJA532" s="200"/>
      <c r="TJD532" s="200"/>
      <c r="TJG532" s="200"/>
      <c r="TJH532" s="200"/>
      <c r="TJI532" s="200"/>
      <c r="TJL532" s="200"/>
      <c r="TJO532" s="200"/>
      <c r="TJR532" s="200"/>
      <c r="TJU532" s="200"/>
      <c r="TJW532" s="200"/>
      <c r="TKK532" s="200"/>
      <c r="TKL532" s="200"/>
      <c r="TKM532" s="200"/>
      <c r="TKN532" s="200"/>
      <c r="TKO532" s="200"/>
      <c r="TKP532" s="200"/>
      <c r="TKQ532" s="200"/>
      <c r="TKR532" s="200"/>
      <c r="TKS532" s="200"/>
      <c r="TKT532" s="200"/>
      <c r="TKU532" s="200"/>
      <c r="TKV532" s="200"/>
      <c r="TKW532" s="200"/>
      <c r="TKX532" s="200"/>
      <c r="TKY532" s="200"/>
      <c r="TKZ532" s="200"/>
      <c r="TLA532" s="200"/>
      <c r="TLB532" s="200"/>
      <c r="TLC532" s="200"/>
      <c r="TLI532" s="200"/>
      <c r="TLJ532" s="200"/>
      <c r="TLK532" s="200"/>
      <c r="TLL532" s="200"/>
      <c r="TLM532" s="200"/>
      <c r="TLN532" s="200"/>
      <c r="TLO532" s="200"/>
      <c r="TLQ532" s="200"/>
      <c r="TLR532" s="200"/>
      <c r="TLS532" s="200"/>
      <c r="TLT532" s="200"/>
      <c r="TLU532" s="200"/>
      <c r="TLV532" s="200"/>
      <c r="TLW532" s="200"/>
      <c r="TLX532" s="200"/>
      <c r="TMA532" s="200"/>
      <c r="TMD532" s="200"/>
      <c r="TMG532" s="200"/>
      <c r="TMJ532" s="200"/>
      <c r="TMM532" s="200"/>
      <c r="TMP532" s="200"/>
      <c r="TMY532" s="200"/>
      <c r="TNB532" s="200"/>
      <c r="TNE532" s="200"/>
      <c r="TNH532" s="200"/>
      <c r="TNQ532" s="200"/>
      <c r="TNW532" s="200"/>
      <c r="TNZ532" s="200"/>
      <c r="TOC532" s="200"/>
      <c r="TOF532" s="200"/>
      <c r="TOL532" s="200"/>
      <c r="TOU532" s="200"/>
      <c r="TOW532" s="200"/>
      <c r="TOX532" s="200"/>
      <c r="TOZ532" s="200"/>
      <c r="TPC532" s="200"/>
      <c r="TPF532" s="200"/>
      <c r="TPI532" s="200"/>
      <c r="TPL532" s="200"/>
      <c r="TPO532" s="200"/>
      <c r="TPQ532" s="200"/>
      <c r="TPS532" s="200"/>
      <c r="TPV532" s="200"/>
      <c r="TPY532" s="200"/>
      <c r="TQB532" s="200"/>
      <c r="TQE532" s="200"/>
      <c r="TQH532" s="200"/>
      <c r="TQK532" s="200"/>
      <c r="TQN532" s="200"/>
      <c r="TQP532" s="200"/>
      <c r="TQS532" s="200"/>
      <c r="TQV532" s="200"/>
      <c r="TQY532" s="200"/>
      <c r="TRE532" s="200"/>
      <c r="TRH532" s="200"/>
      <c r="TRJ532" s="200"/>
      <c r="TSQ532" s="200"/>
      <c r="TST532" s="200"/>
      <c r="TSW532" s="200"/>
      <c r="TSZ532" s="200"/>
      <c r="TTC532" s="200"/>
      <c r="TTD532" s="200"/>
      <c r="TTE532" s="200"/>
      <c r="TTH532" s="200"/>
      <c r="TTK532" s="200"/>
      <c r="TTN532" s="200"/>
      <c r="TTQ532" s="200"/>
      <c r="TTS532" s="200"/>
      <c r="TUG532" s="200"/>
      <c r="TUH532" s="200"/>
      <c r="TUI532" s="200"/>
      <c r="TUJ532" s="200"/>
      <c r="TUK532" s="200"/>
      <c r="TUL532" s="200"/>
      <c r="TUM532" s="200"/>
      <c r="TUN532" s="200"/>
      <c r="TUO532" s="200"/>
      <c r="TUP532" s="200"/>
      <c r="TUQ532" s="200"/>
      <c r="TUR532" s="200"/>
      <c r="TUS532" s="200"/>
      <c r="TUT532" s="200"/>
      <c r="TUU532" s="200"/>
      <c r="TUV532" s="200"/>
      <c r="TUW532" s="200"/>
      <c r="TUX532" s="200"/>
      <c r="TUY532" s="200"/>
      <c r="TVE532" s="200"/>
      <c r="TVF532" s="200"/>
      <c r="TVG532" s="200"/>
      <c r="TVH532" s="200"/>
      <c r="TVI532" s="200"/>
      <c r="TVJ532" s="200"/>
      <c r="TVK532" s="200"/>
      <c r="TVM532" s="200"/>
      <c r="TVN532" s="200"/>
      <c r="TVO532" s="200"/>
      <c r="TVP532" s="200"/>
      <c r="TVQ532" s="200"/>
      <c r="TVR532" s="200"/>
      <c r="TVS532" s="200"/>
      <c r="TVT532" s="200"/>
      <c r="TVW532" s="200"/>
      <c r="TVZ532" s="200"/>
      <c r="TWC532" s="200"/>
      <c r="TWF532" s="200"/>
      <c r="TWI532" s="200"/>
      <c r="TWL532" s="200"/>
      <c r="TWU532" s="200"/>
      <c r="TWX532" s="200"/>
      <c r="TXA532" s="200"/>
      <c r="TXD532" s="200"/>
      <c r="TXM532" s="200"/>
      <c r="TXS532" s="200"/>
      <c r="TXV532" s="200"/>
      <c r="TXY532" s="200"/>
      <c r="TYB532" s="200"/>
      <c r="TYH532" s="200"/>
      <c r="TYQ532" s="200"/>
      <c r="TYS532" s="200"/>
      <c r="TYT532" s="200"/>
      <c r="TYV532" s="200"/>
      <c r="TYY532" s="200"/>
      <c r="TZB532" s="200"/>
      <c r="TZE532" s="200"/>
      <c r="TZH532" s="200"/>
      <c r="TZK532" s="200"/>
      <c r="TZM532" s="200"/>
      <c r="TZO532" s="200"/>
      <c r="TZR532" s="200"/>
      <c r="TZU532" s="200"/>
      <c r="TZX532" s="200"/>
      <c r="UAA532" s="200"/>
      <c r="UAD532" s="200"/>
      <c r="UAG532" s="200"/>
      <c r="UAJ532" s="200"/>
      <c r="UAL532" s="200"/>
      <c r="UAO532" s="200"/>
      <c r="UAR532" s="200"/>
      <c r="UAU532" s="200"/>
      <c r="UBA532" s="200"/>
      <c r="UBD532" s="200"/>
      <c r="UBF532" s="200"/>
      <c r="UCM532" s="200"/>
      <c r="UCP532" s="200"/>
      <c r="UCS532" s="200"/>
      <c r="UCV532" s="200"/>
      <c r="UCY532" s="200"/>
      <c r="UCZ532" s="200"/>
      <c r="UDA532" s="200"/>
      <c r="UDD532" s="200"/>
      <c r="UDG532" s="200"/>
      <c r="UDJ532" s="200"/>
      <c r="UDM532" s="200"/>
      <c r="UDO532" s="200"/>
      <c r="UEC532" s="200"/>
      <c r="UED532" s="200"/>
      <c r="UEE532" s="200"/>
      <c r="UEF532" s="200"/>
      <c r="UEG532" s="200"/>
      <c r="UEH532" s="200"/>
      <c r="UEI532" s="200"/>
      <c r="UEJ532" s="200"/>
      <c r="UEK532" s="200"/>
      <c r="UEL532" s="200"/>
      <c r="UEM532" s="200"/>
      <c r="UEN532" s="200"/>
      <c r="UEO532" s="200"/>
      <c r="UEP532" s="200"/>
      <c r="UEQ532" s="200"/>
      <c r="UER532" s="200"/>
      <c r="UES532" s="200"/>
      <c r="UET532" s="200"/>
      <c r="UEU532" s="200"/>
      <c r="UFA532" s="200"/>
      <c r="UFB532" s="200"/>
      <c r="UFC532" s="200"/>
      <c r="UFD532" s="200"/>
      <c r="UFE532" s="200"/>
      <c r="UFF532" s="200"/>
      <c r="UFG532" s="200"/>
      <c r="UFI532" s="200"/>
      <c r="UFJ532" s="200"/>
      <c r="UFK532" s="200"/>
      <c r="UFL532" s="200"/>
      <c r="UFM532" s="200"/>
      <c r="UFN532" s="200"/>
      <c r="UFO532" s="200"/>
      <c r="UFP532" s="200"/>
      <c r="UFS532" s="200"/>
      <c r="UFV532" s="200"/>
      <c r="UFY532" s="200"/>
      <c r="UGB532" s="200"/>
      <c r="UGE532" s="200"/>
      <c r="UGH532" s="200"/>
      <c r="UGQ532" s="200"/>
      <c r="UGT532" s="200"/>
      <c r="UGW532" s="200"/>
      <c r="UGZ532" s="200"/>
      <c r="UHI532" s="200"/>
      <c r="UHO532" s="200"/>
      <c r="UHR532" s="200"/>
      <c r="UHU532" s="200"/>
      <c r="UHX532" s="200"/>
      <c r="UID532" s="200"/>
      <c r="UIM532" s="200"/>
      <c r="UIO532" s="200"/>
      <c r="UIP532" s="200"/>
      <c r="UIR532" s="200"/>
      <c r="UIU532" s="200"/>
      <c r="UIX532" s="200"/>
      <c r="UJA532" s="200"/>
      <c r="UJD532" s="200"/>
      <c r="UJG532" s="200"/>
      <c r="UJI532" s="200"/>
      <c r="UJK532" s="200"/>
      <c r="UJN532" s="200"/>
      <c r="UJQ532" s="200"/>
      <c r="UJT532" s="200"/>
      <c r="UJW532" s="200"/>
      <c r="UJZ532" s="200"/>
      <c r="UKC532" s="200"/>
      <c r="UKF532" s="200"/>
      <c r="UKH532" s="200"/>
      <c r="UKK532" s="200"/>
      <c r="UKN532" s="200"/>
      <c r="UKQ532" s="200"/>
      <c r="UKW532" s="200"/>
      <c r="UKZ532" s="200"/>
      <c r="ULB532" s="200"/>
      <c r="UMI532" s="200"/>
      <c r="UML532" s="200"/>
      <c r="UMO532" s="200"/>
      <c r="UMR532" s="200"/>
      <c r="UMU532" s="200"/>
      <c r="UMV532" s="200"/>
      <c r="UMW532" s="200"/>
      <c r="UMZ532" s="200"/>
      <c r="UNC532" s="200"/>
      <c r="UNF532" s="200"/>
      <c r="UNI532" s="200"/>
      <c r="UNK532" s="200"/>
      <c r="UNY532" s="200"/>
      <c r="UNZ532" s="200"/>
      <c r="UOA532" s="200"/>
      <c r="UOB532" s="200"/>
      <c r="UOC532" s="200"/>
      <c r="UOD532" s="200"/>
      <c r="UOE532" s="200"/>
      <c r="UOF532" s="200"/>
      <c r="UOG532" s="200"/>
      <c r="UOH532" s="200"/>
      <c r="UOI532" s="200"/>
      <c r="UOJ532" s="200"/>
      <c r="UOK532" s="200"/>
      <c r="UOL532" s="200"/>
      <c r="UOM532" s="200"/>
      <c r="UON532" s="200"/>
      <c r="UOO532" s="200"/>
      <c r="UOP532" s="200"/>
      <c r="UOQ532" s="200"/>
      <c r="UOW532" s="200"/>
      <c r="UOX532" s="200"/>
      <c r="UOY532" s="200"/>
      <c r="UOZ532" s="200"/>
      <c r="UPA532" s="200"/>
      <c r="UPB532" s="200"/>
      <c r="UPC532" s="200"/>
      <c r="UPE532" s="200"/>
      <c r="UPF532" s="200"/>
      <c r="UPG532" s="200"/>
      <c r="UPH532" s="200"/>
      <c r="UPI532" s="200"/>
      <c r="UPJ532" s="200"/>
      <c r="UPK532" s="200"/>
      <c r="UPL532" s="200"/>
      <c r="UPO532" s="200"/>
      <c r="UPR532" s="200"/>
      <c r="UPU532" s="200"/>
      <c r="UPX532" s="200"/>
      <c r="UQA532" s="200"/>
      <c r="UQD532" s="200"/>
      <c r="UQM532" s="200"/>
      <c r="UQP532" s="200"/>
      <c r="UQS532" s="200"/>
      <c r="UQV532" s="200"/>
      <c r="URE532" s="200"/>
      <c r="URK532" s="200"/>
      <c r="URN532" s="200"/>
      <c r="URQ532" s="200"/>
      <c r="URT532" s="200"/>
      <c r="URZ532" s="200"/>
      <c r="USI532" s="200"/>
      <c r="USK532" s="200"/>
      <c r="USL532" s="200"/>
      <c r="USN532" s="200"/>
      <c r="USQ532" s="200"/>
      <c r="UST532" s="200"/>
      <c r="USW532" s="200"/>
      <c r="USZ532" s="200"/>
      <c r="UTC532" s="200"/>
      <c r="UTE532" s="200"/>
      <c r="UTG532" s="200"/>
      <c r="UTJ532" s="200"/>
      <c r="UTM532" s="200"/>
      <c r="UTP532" s="200"/>
      <c r="UTS532" s="200"/>
      <c r="UTV532" s="200"/>
      <c r="UTY532" s="200"/>
      <c r="UUB532" s="200"/>
      <c r="UUD532" s="200"/>
      <c r="UUG532" s="200"/>
      <c r="UUJ532" s="200"/>
      <c r="UUM532" s="200"/>
      <c r="UUS532" s="200"/>
      <c r="UUV532" s="200"/>
      <c r="UUX532" s="200"/>
      <c r="UWE532" s="200"/>
      <c r="UWH532" s="200"/>
      <c r="UWK532" s="200"/>
      <c r="UWN532" s="200"/>
      <c r="UWQ532" s="200"/>
      <c r="UWR532" s="200"/>
      <c r="UWS532" s="200"/>
      <c r="UWV532" s="200"/>
      <c r="UWY532" s="200"/>
      <c r="UXB532" s="200"/>
      <c r="UXE532" s="200"/>
      <c r="UXG532" s="200"/>
      <c r="UXU532" s="200"/>
      <c r="UXV532" s="200"/>
      <c r="UXW532" s="200"/>
      <c r="UXX532" s="200"/>
      <c r="UXY532" s="200"/>
      <c r="UXZ532" s="200"/>
      <c r="UYA532" s="200"/>
      <c r="UYB532" s="200"/>
      <c r="UYC532" s="200"/>
      <c r="UYD532" s="200"/>
      <c r="UYE532" s="200"/>
      <c r="UYF532" s="200"/>
      <c r="UYG532" s="200"/>
      <c r="UYH532" s="200"/>
      <c r="UYI532" s="200"/>
      <c r="UYJ532" s="200"/>
      <c r="UYK532" s="200"/>
      <c r="UYL532" s="200"/>
      <c r="UYM532" s="200"/>
      <c r="UYS532" s="200"/>
      <c r="UYT532" s="200"/>
      <c r="UYU532" s="200"/>
      <c r="UYV532" s="200"/>
      <c r="UYW532" s="200"/>
      <c r="UYX532" s="200"/>
      <c r="UYY532" s="200"/>
      <c r="UZA532" s="200"/>
      <c r="UZB532" s="200"/>
      <c r="UZC532" s="200"/>
      <c r="UZD532" s="200"/>
      <c r="UZE532" s="200"/>
      <c r="UZF532" s="200"/>
      <c r="UZG532" s="200"/>
      <c r="UZH532" s="200"/>
      <c r="UZK532" s="200"/>
      <c r="UZN532" s="200"/>
      <c r="UZQ532" s="200"/>
      <c r="UZT532" s="200"/>
      <c r="UZW532" s="200"/>
      <c r="UZZ532" s="200"/>
      <c r="VAI532" s="200"/>
      <c r="VAL532" s="200"/>
      <c r="VAO532" s="200"/>
      <c r="VAR532" s="200"/>
      <c r="VBA532" s="200"/>
      <c r="VBG532" s="200"/>
      <c r="VBJ532" s="200"/>
      <c r="VBM532" s="200"/>
      <c r="VBP532" s="200"/>
      <c r="VBV532" s="200"/>
      <c r="VCE532" s="200"/>
      <c r="VCG532" s="200"/>
      <c r="VCH532" s="200"/>
      <c r="VCJ532" s="200"/>
      <c r="VCM532" s="200"/>
      <c r="VCP532" s="200"/>
      <c r="VCS532" s="200"/>
      <c r="VCV532" s="200"/>
      <c r="VCY532" s="200"/>
      <c r="VDA532" s="200"/>
      <c r="VDC532" s="200"/>
      <c r="VDF532" s="200"/>
      <c r="VDI532" s="200"/>
      <c r="VDL532" s="200"/>
      <c r="VDO532" s="200"/>
      <c r="VDR532" s="200"/>
      <c r="VDU532" s="200"/>
      <c r="VDX532" s="200"/>
      <c r="VDZ532" s="200"/>
      <c r="VEC532" s="200"/>
      <c r="VEF532" s="200"/>
      <c r="VEI532" s="200"/>
      <c r="VEO532" s="200"/>
      <c r="VER532" s="200"/>
      <c r="VET532" s="200"/>
      <c r="VGA532" s="200"/>
      <c r="VGD532" s="200"/>
      <c r="VGG532" s="200"/>
      <c r="VGJ532" s="200"/>
      <c r="VGM532" s="200"/>
      <c r="VGN532" s="200"/>
      <c r="VGO532" s="200"/>
      <c r="VGR532" s="200"/>
      <c r="VGU532" s="200"/>
      <c r="VGX532" s="200"/>
      <c r="VHA532" s="200"/>
      <c r="VHC532" s="200"/>
      <c r="VHQ532" s="200"/>
      <c r="VHR532" s="200"/>
      <c r="VHS532" s="200"/>
      <c r="VHT532" s="200"/>
      <c r="VHU532" s="200"/>
      <c r="VHV532" s="200"/>
      <c r="VHW532" s="200"/>
      <c r="VHX532" s="200"/>
      <c r="VHY532" s="200"/>
      <c r="VHZ532" s="200"/>
      <c r="VIA532" s="200"/>
      <c r="VIB532" s="200"/>
      <c r="VIC532" s="200"/>
      <c r="VID532" s="200"/>
      <c r="VIE532" s="200"/>
      <c r="VIF532" s="200"/>
      <c r="VIG532" s="200"/>
      <c r="VIH532" s="200"/>
      <c r="VII532" s="200"/>
      <c r="VIO532" s="200"/>
      <c r="VIP532" s="200"/>
      <c r="VIQ532" s="200"/>
      <c r="VIR532" s="200"/>
      <c r="VIS532" s="200"/>
      <c r="VIT532" s="200"/>
      <c r="VIU532" s="200"/>
      <c r="VIW532" s="200"/>
      <c r="VIX532" s="200"/>
      <c r="VIY532" s="200"/>
      <c r="VIZ532" s="200"/>
      <c r="VJA532" s="200"/>
      <c r="VJB532" s="200"/>
      <c r="VJC532" s="200"/>
      <c r="VJD532" s="200"/>
      <c r="VJG532" s="200"/>
      <c r="VJJ532" s="200"/>
      <c r="VJM532" s="200"/>
      <c r="VJP532" s="200"/>
      <c r="VJS532" s="200"/>
      <c r="VJV532" s="200"/>
      <c r="VKE532" s="200"/>
      <c r="VKH532" s="200"/>
      <c r="VKK532" s="200"/>
      <c r="VKN532" s="200"/>
      <c r="VKW532" s="200"/>
      <c r="VLC532" s="200"/>
      <c r="VLF532" s="200"/>
      <c r="VLI532" s="200"/>
      <c r="VLL532" s="200"/>
      <c r="VLR532" s="200"/>
      <c r="VMA532" s="200"/>
      <c r="VMC532" s="200"/>
      <c r="VMD532" s="200"/>
      <c r="VMF532" s="200"/>
      <c r="VMI532" s="200"/>
      <c r="VML532" s="200"/>
      <c r="VMO532" s="200"/>
      <c r="VMR532" s="200"/>
      <c r="VMU532" s="200"/>
      <c r="VMW532" s="200"/>
      <c r="VMY532" s="200"/>
      <c r="VNB532" s="200"/>
      <c r="VNE532" s="200"/>
      <c r="VNH532" s="200"/>
      <c r="VNK532" s="200"/>
      <c r="VNN532" s="200"/>
      <c r="VNQ532" s="200"/>
      <c r="VNT532" s="200"/>
      <c r="VNV532" s="200"/>
      <c r="VNY532" s="200"/>
      <c r="VOB532" s="200"/>
      <c r="VOE532" s="200"/>
      <c r="VOK532" s="200"/>
      <c r="VON532" s="200"/>
      <c r="VOP532" s="200"/>
      <c r="VPW532" s="200"/>
      <c r="VPZ532" s="200"/>
      <c r="VQC532" s="200"/>
      <c r="VQF532" s="200"/>
      <c r="VQI532" s="200"/>
      <c r="VQJ532" s="200"/>
      <c r="VQK532" s="200"/>
      <c r="VQN532" s="200"/>
      <c r="VQQ532" s="200"/>
      <c r="VQT532" s="200"/>
      <c r="VQW532" s="200"/>
      <c r="VQY532" s="200"/>
      <c r="VRM532" s="200"/>
      <c r="VRN532" s="200"/>
      <c r="VRO532" s="200"/>
      <c r="VRP532" s="200"/>
      <c r="VRQ532" s="200"/>
      <c r="VRR532" s="200"/>
      <c r="VRS532" s="200"/>
      <c r="VRT532" s="200"/>
      <c r="VRU532" s="200"/>
      <c r="VRV532" s="200"/>
      <c r="VRW532" s="200"/>
      <c r="VRX532" s="200"/>
      <c r="VRY532" s="200"/>
      <c r="VRZ532" s="200"/>
      <c r="VSA532" s="200"/>
      <c r="VSB532" s="200"/>
      <c r="VSC532" s="200"/>
      <c r="VSD532" s="200"/>
      <c r="VSE532" s="200"/>
      <c r="VSK532" s="200"/>
      <c r="VSL532" s="200"/>
      <c r="VSM532" s="200"/>
      <c r="VSN532" s="200"/>
      <c r="VSO532" s="200"/>
      <c r="VSP532" s="200"/>
      <c r="VSQ532" s="200"/>
      <c r="VSS532" s="200"/>
      <c r="VST532" s="200"/>
      <c r="VSU532" s="200"/>
      <c r="VSV532" s="200"/>
      <c r="VSW532" s="200"/>
      <c r="VSX532" s="200"/>
      <c r="VSY532" s="200"/>
      <c r="VSZ532" s="200"/>
      <c r="VTC532" s="200"/>
      <c r="VTF532" s="200"/>
      <c r="VTI532" s="200"/>
      <c r="VTL532" s="200"/>
      <c r="VTO532" s="200"/>
      <c r="VTR532" s="200"/>
      <c r="VUA532" s="200"/>
      <c r="VUD532" s="200"/>
      <c r="VUG532" s="200"/>
      <c r="VUJ532" s="200"/>
      <c r="VUS532" s="200"/>
      <c r="VUY532" s="200"/>
      <c r="VVB532" s="200"/>
      <c r="VVE532" s="200"/>
      <c r="VVH532" s="200"/>
      <c r="VVN532" s="200"/>
      <c r="VVW532" s="200"/>
      <c r="VVY532" s="200"/>
      <c r="VVZ532" s="200"/>
      <c r="VWB532" s="200"/>
      <c r="VWE532" s="200"/>
      <c r="VWH532" s="200"/>
      <c r="VWK532" s="200"/>
      <c r="VWN532" s="200"/>
      <c r="VWQ532" s="200"/>
      <c r="VWS532" s="200"/>
      <c r="VWU532" s="200"/>
      <c r="VWX532" s="200"/>
      <c r="VXA532" s="200"/>
      <c r="VXD532" s="200"/>
      <c r="VXG532" s="200"/>
      <c r="VXJ532" s="200"/>
      <c r="VXM532" s="200"/>
      <c r="VXP532" s="200"/>
      <c r="VXR532" s="200"/>
      <c r="VXU532" s="200"/>
      <c r="VXX532" s="200"/>
      <c r="VYA532" s="200"/>
      <c r="VYG532" s="200"/>
      <c r="VYJ532" s="200"/>
      <c r="VYL532" s="200"/>
      <c r="VZS532" s="200"/>
      <c r="VZV532" s="200"/>
      <c r="VZY532" s="200"/>
      <c r="WAB532" s="200"/>
      <c r="WAE532" s="200"/>
      <c r="WAF532" s="200"/>
      <c r="WAG532" s="200"/>
      <c r="WAJ532" s="200"/>
      <c r="WAM532" s="200"/>
      <c r="WAP532" s="200"/>
      <c r="WAS532" s="200"/>
      <c r="WAU532" s="200"/>
      <c r="WBI532" s="200"/>
      <c r="WBJ532" s="200"/>
      <c r="WBK532" s="200"/>
      <c r="WBL532" s="200"/>
      <c r="WBM532" s="200"/>
      <c r="WBN532" s="200"/>
      <c r="WBO532" s="200"/>
      <c r="WBP532" s="200"/>
      <c r="WBQ532" s="200"/>
      <c r="WBR532" s="200"/>
      <c r="WBS532" s="200"/>
      <c r="WBT532" s="200"/>
      <c r="WBU532" s="200"/>
      <c r="WBV532" s="200"/>
      <c r="WBW532" s="200"/>
      <c r="WBX532" s="200"/>
      <c r="WBY532" s="200"/>
      <c r="WBZ532" s="200"/>
      <c r="WCA532" s="200"/>
      <c r="WCG532" s="200"/>
      <c r="WCH532" s="200"/>
      <c r="WCI532" s="200"/>
      <c r="WCJ532" s="200"/>
      <c r="WCK532" s="200"/>
      <c r="WCL532" s="200"/>
      <c r="WCM532" s="200"/>
      <c r="WCO532" s="200"/>
      <c r="WCP532" s="200"/>
      <c r="WCQ532" s="200"/>
      <c r="WCR532" s="200"/>
      <c r="WCS532" s="200"/>
      <c r="WCT532" s="200"/>
      <c r="WCU532" s="200"/>
      <c r="WCV532" s="200"/>
      <c r="WCY532" s="200"/>
      <c r="WDB532" s="200"/>
      <c r="WDE532" s="200"/>
      <c r="WDH532" s="200"/>
      <c r="WDK532" s="200"/>
      <c r="WDN532" s="200"/>
      <c r="WDW532" s="200"/>
      <c r="WDZ532" s="200"/>
      <c r="WEC532" s="200"/>
      <c r="WEF532" s="200"/>
      <c r="WEO532" s="200"/>
      <c r="WEU532" s="200"/>
      <c r="WEX532" s="200"/>
      <c r="WFA532" s="200"/>
      <c r="WFD532" s="200"/>
      <c r="WFJ532" s="200"/>
      <c r="WFS532" s="200"/>
      <c r="WFU532" s="200"/>
      <c r="WFV532" s="200"/>
      <c r="WFX532" s="200"/>
      <c r="WGA532" s="200"/>
      <c r="WGD532" s="200"/>
      <c r="WGG532" s="200"/>
      <c r="WGJ532" s="200"/>
      <c r="WGM532" s="200"/>
      <c r="WGO532" s="200"/>
      <c r="WGQ532" s="200"/>
      <c r="WGT532" s="200"/>
      <c r="WGW532" s="200"/>
      <c r="WGZ532" s="200"/>
      <c r="WHC532" s="200"/>
      <c r="WHF532" s="200"/>
      <c r="WHI532" s="200"/>
      <c r="WHL532" s="200"/>
      <c r="WHN532" s="200"/>
      <c r="WHQ532" s="200"/>
      <c r="WHT532" s="200"/>
      <c r="WHW532" s="200"/>
      <c r="WIC532" s="200"/>
      <c r="WIF532" s="200"/>
      <c r="WIH532" s="200"/>
      <c r="WJO532" s="200"/>
      <c r="WJR532" s="200"/>
      <c r="WJU532" s="200"/>
      <c r="WJX532" s="200"/>
      <c r="WKA532" s="200"/>
      <c r="WKB532" s="200"/>
      <c r="WKC532" s="200"/>
      <c r="WKF532" s="200"/>
      <c r="WKI532" s="200"/>
      <c r="WKL532" s="200"/>
      <c r="WKO532" s="200"/>
      <c r="WKQ532" s="200"/>
      <c r="WLE532" s="200"/>
      <c r="WLF532" s="200"/>
      <c r="WLG532" s="200"/>
      <c r="WLH532" s="200"/>
      <c r="WLI532" s="200"/>
      <c r="WLJ532" s="200"/>
      <c r="WLK532" s="200"/>
      <c r="WLL532" s="200"/>
      <c r="WLM532" s="200"/>
      <c r="WLN532" s="200"/>
      <c r="WLO532" s="200"/>
      <c r="WLP532" s="200"/>
      <c r="WLQ532" s="200"/>
      <c r="WLR532" s="200"/>
      <c r="WLS532" s="200"/>
      <c r="WLT532" s="200"/>
      <c r="WLU532" s="200"/>
      <c r="WLV532" s="200"/>
      <c r="WLW532" s="200"/>
      <c r="WMC532" s="200"/>
      <c r="WMD532" s="200"/>
      <c r="WME532" s="200"/>
      <c r="WMF532" s="200"/>
      <c r="WMG532" s="200"/>
      <c r="WMH532" s="200"/>
      <c r="WMI532" s="200"/>
      <c r="WMK532" s="200"/>
      <c r="WML532" s="200"/>
      <c r="WMM532" s="200"/>
      <c r="WMN532" s="200"/>
      <c r="WMO532" s="200"/>
      <c r="WMP532" s="200"/>
      <c r="WMQ532" s="200"/>
      <c r="WMR532" s="200"/>
      <c r="WMU532" s="200"/>
      <c r="WMX532" s="200"/>
      <c r="WNA532" s="200"/>
      <c r="WND532" s="200"/>
      <c r="WNG532" s="200"/>
      <c r="WNJ532" s="200"/>
      <c r="WNS532" s="200"/>
      <c r="WNV532" s="200"/>
      <c r="WNY532" s="200"/>
      <c r="WOB532" s="200"/>
      <c r="WOK532" s="200"/>
      <c r="WOQ532" s="200"/>
      <c r="WOT532" s="200"/>
      <c r="WOW532" s="200"/>
      <c r="WOZ532" s="200"/>
      <c r="WPF532" s="200"/>
      <c r="WPO532" s="200"/>
      <c r="WPQ532" s="200"/>
      <c r="WPR532" s="200"/>
      <c r="WPT532" s="200"/>
      <c r="WPW532" s="200"/>
      <c r="WPZ532" s="200"/>
      <c r="WQC532" s="200"/>
      <c r="WQF532" s="200"/>
      <c r="WQI532" s="200"/>
      <c r="WQK532" s="200"/>
      <c r="WQM532" s="200"/>
      <c r="WQP532" s="200"/>
      <c r="WQS532" s="200"/>
      <c r="WQV532" s="200"/>
      <c r="WQY532" s="200"/>
      <c r="WRB532" s="200"/>
      <c r="WRE532" s="200"/>
      <c r="WRH532" s="200"/>
      <c r="WRJ532" s="200"/>
      <c r="WRM532" s="200"/>
      <c r="WRP532" s="200"/>
      <c r="WRS532" s="200"/>
      <c r="WRY532" s="200"/>
      <c r="WSB532" s="200"/>
      <c r="WSD532" s="200"/>
      <c r="WTK532" s="200"/>
      <c r="WTN532" s="200"/>
      <c r="WTQ532" s="200"/>
      <c r="WTT532" s="200"/>
      <c r="WTW532" s="200"/>
      <c r="WTX532" s="200"/>
      <c r="WTY532" s="200"/>
      <c r="WUB532" s="200"/>
      <c r="WUE532" s="200"/>
      <c r="WUH532" s="200"/>
      <c r="WUK532" s="200"/>
      <c r="WUM532" s="200"/>
    </row>
    <row r="533" spans="1:16107" ht="18" hidden="1" x14ac:dyDescent="0.3">
      <c r="A533" s="9" t="s">
        <v>198</v>
      </c>
      <c r="B533" s="53" t="s">
        <v>349</v>
      </c>
      <c r="C533" s="7"/>
      <c r="D533" s="91"/>
      <c r="E533" s="92"/>
    </row>
    <row r="534" spans="1:16107" ht="20.399999999999999" customHeight="1" x14ac:dyDescent="0.3">
      <c r="A534" s="9" t="s">
        <v>199</v>
      </c>
      <c r="B534" s="199" t="s">
        <v>346</v>
      </c>
      <c r="C534" s="7">
        <v>620</v>
      </c>
      <c r="D534" s="91">
        <v>8000</v>
      </c>
      <c r="E534" s="106">
        <f>+D534*C534</f>
        <v>4960000</v>
      </c>
      <c r="F534" s="200"/>
      <c r="G534" s="200"/>
      <c r="H534" s="200"/>
      <c r="I534" s="200"/>
      <c r="J534" s="200"/>
      <c r="K534" s="200"/>
      <c r="Q534" s="200"/>
      <c r="R534" s="200"/>
      <c r="S534" s="200"/>
      <c r="T534" s="200"/>
      <c r="U534" s="200"/>
      <c r="V534" s="200"/>
      <c r="W534" s="200"/>
      <c r="Y534" s="200"/>
      <c r="Z534" s="200"/>
      <c r="AA534" s="200"/>
      <c r="AB534" s="200"/>
      <c r="AC534" s="200"/>
      <c r="AD534" s="200"/>
      <c r="AE534" s="200"/>
      <c r="AF534" s="200"/>
      <c r="AI534" s="200"/>
      <c r="AL534" s="200"/>
      <c r="AO534" s="200"/>
      <c r="AR534" s="200"/>
      <c r="AU534" s="200"/>
      <c r="AX534" s="200"/>
      <c r="BG534" s="200"/>
      <c r="BJ534" s="200"/>
      <c r="BM534" s="200"/>
      <c r="BP534" s="200"/>
      <c r="BY534" s="200"/>
      <c r="CE534" s="200"/>
      <c r="CH534" s="200"/>
      <c r="CK534" s="200"/>
      <c r="CN534" s="200"/>
      <c r="CT534" s="200"/>
      <c r="DC534" s="200"/>
      <c r="DE534" s="200"/>
      <c r="DF534" s="200"/>
      <c r="DH534" s="200"/>
      <c r="DK534" s="200"/>
      <c r="DN534" s="200"/>
      <c r="DQ534" s="200"/>
      <c r="DT534" s="200"/>
      <c r="DW534" s="200"/>
      <c r="DY534" s="200"/>
      <c r="EA534" s="200"/>
      <c r="ED534" s="200"/>
      <c r="EG534" s="200"/>
      <c r="EJ534" s="200"/>
      <c r="EM534" s="200"/>
      <c r="EP534" s="200"/>
      <c r="ES534" s="200"/>
      <c r="EV534" s="200"/>
      <c r="EX534" s="200"/>
      <c r="FA534" s="200"/>
      <c r="FD534" s="200"/>
      <c r="FG534" s="200"/>
      <c r="FM534" s="200"/>
      <c r="FP534" s="200"/>
      <c r="FR534" s="200"/>
      <c r="GY534" s="200"/>
      <c r="HB534" s="200"/>
      <c r="HE534" s="200"/>
      <c r="HH534" s="200"/>
      <c r="HK534" s="200"/>
      <c r="HL534" s="200"/>
      <c r="HM534" s="200"/>
      <c r="HP534" s="200"/>
      <c r="HS534" s="200"/>
      <c r="HV534" s="200"/>
      <c r="HY534" s="200"/>
      <c r="IA534" s="200"/>
      <c r="IO534" s="200"/>
      <c r="IP534" s="200"/>
      <c r="IQ534" s="200"/>
      <c r="IR534" s="200"/>
      <c r="IS534" s="200"/>
      <c r="IT534" s="200"/>
      <c r="IU534" s="200"/>
      <c r="IV534" s="200"/>
      <c r="IW534" s="200"/>
      <c r="IX534" s="200"/>
      <c r="IY534" s="200"/>
      <c r="IZ534" s="200"/>
      <c r="JA534" s="200"/>
      <c r="JB534" s="200"/>
      <c r="JC534" s="200"/>
      <c r="JD534" s="200"/>
      <c r="JE534" s="200"/>
      <c r="JF534" s="200"/>
      <c r="JG534" s="200"/>
      <c r="JM534" s="200"/>
      <c r="JN534" s="200"/>
      <c r="JO534" s="200"/>
      <c r="JP534" s="200"/>
      <c r="JQ534" s="200"/>
      <c r="JR534" s="200"/>
      <c r="JS534" s="200"/>
      <c r="JU534" s="200"/>
      <c r="JV534" s="200"/>
      <c r="JW534" s="200"/>
      <c r="JX534" s="200"/>
      <c r="JY534" s="200"/>
      <c r="JZ534" s="200"/>
      <c r="KA534" s="200"/>
      <c r="KB534" s="200"/>
      <c r="KE534" s="200"/>
      <c r="KH534" s="200"/>
      <c r="KK534" s="200"/>
      <c r="KN534" s="200"/>
      <c r="KQ534" s="200"/>
      <c r="KT534" s="200"/>
      <c r="LC534" s="200"/>
      <c r="LF534" s="200"/>
      <c r="LI534" s="200"/>
      <c r="LL534" s="200"/>
      <c r="LU534" s="200"/>
      <c r="MA534" s="200"/>
      <c r="MD534" s="200"/>
      <c r="MG534" s="200"/>
      <c r="MJ534" s="200"/>
      <c r="MP534" s="200"/>
      <c r="MY534" s="200"/>
      <c r="NA534" s="200"/>
      <c r="NB534" s="200"/>
      <c r="ND534" s="200"/>
      <c r="NG534" s="200"/>
      <c r="NJ534" s="200"/>
      <c r="NM534" s="200"/>
      <c r="NP534" s="200"/>
      <c r="NS534" s="200"/>
      <c r="NU534" s="200"/>
      <c r="NW534" s="200"/>
      <c r="NZ534" s="200"/>
      <c r="OC534" s="200"/>
      <c r="OF534" s="200"/>
      <c r="OI534" s="200"/>
      <c r="OL534" s="200"/>
      <c r="OO534" s="200"/>
      <c r="OR534" s="200"/>
      <c r="OT534" s="200"/>
      <c r="OW534" s="200"/>
      <c r="OZ534" s="200"/>
      <c r="PC534" s="200"/>
      <c r="PI534" s="200"/>
      <c r="PL534" s="200"/>
      <c r="PN534" s="200"/>
      <c r="QU534" s="200"/>
      <c r="QX534" s="200"/>
      <c r="RA534" s="200"/>
      <c r="RD534" s="200"/>
      <c r="RG534" s="200"/>
      <c r="RH534" s="200"/>
      <c r="RI534" s="200"/>
      <c r="RL534" s="200"/>
      <c r="RO534" s="200"/>
      <c r="RR534" s="200"/>
      <c r="RU534" s="200"/>
      <c r="RW534" s="200"/>
      <c r="SK534" s="200"/>
      <c r="SL534" s="200"/>
      <c r="SM534" s="200"/>
      <c r="SN534" s="200"/>
      <c r="SO534" s="200"/>
      <c r="SP534" s="200"/>
      <c r="SQ534" s="200"/>
      <c r="SR534" s="200"/>
      <c r="SS534" s="200"/>
      <c r="ST534" s="200"/>
      <c r="SU534" s="200"/>
      <c r="SV534" s="200"/>
      <c r="SW534" s="200"/>
      <c r="SX534" s="200"/>
      <c r="SY534" s="200"/>
      <c r="SZ534" s="200"/>
      <c r="TA534" s="200"/>
      <c r="TB534" s="200"/>
      <c r="TC534" s="200"/>
      <c r="TI534" s="200"/>
      <c r="TJ534" s="200"/>
      <c r="TK534" s="200"/>
      <c r="TL534" s="200"/>
      <c r="TM534" s="200"/>
      <c r="TN534" s="200"/>
      <c r="TO534" s="200"/>
      <c r="TQ534" s="200"/>
      <c r="TR534" s="200"/>
      <c r="TS534" s="200"/>
      <c r="TT534" s="200"/>
      <c r="TU534" s="200"/>
      <c r="TV534" s="200"/>
      <c r="TW534" s="200"/>
      <c r="TX534" s="200"/>
      <c r="UA534" s="200"/>
      <c r="UD534" s="200"/>
      <c r="UG534" s="200"/>
      <c r="UJ534" s="200"/>
      <c r="UM534" s="200"/>
      <c r="UP534" s="200"/>
      <c r="UY534" s="200"/>
      <c r="VB534" s="200"/>
      <c r="VE534" s="200"/>
      <c r="VH534" s="200"/>
      <c r="VQ534" s="200"/>
      <c r="VW534" s="200"/>
      <c r="VZ534" s="200"/>
      <c r="WC534" s="200"/>
      <c r="WF534" s="200"/>
      <c r="WL534" s="200"/>
      <c r="WU534" s="200"/>
      <c r="WW534" s="200"/>
      <c r="WX534" s="200"/>
      <c r="WZ534" s="200"/>
      <c r="XC534" s="200"/>
      <c r="XF534" s="200"/>
      <c r="XI534" s="200"/>
      <c r="XL534" s="200"/>
      <c r="XO534" s="200"/>
      <c r="XQ534" s="200"/>
      <c r="XS534" s="200"/>
      <c r="XV534" s="200"/>
      <c r="XY534" s="200"/>
      <c r="YB534" s="200"/>
      <c r="YE534" s="200"/>
      <c r="YH534" s="200"/>
      <c r="YK534" s="200"/>
      <c r="YN534" s="200"/>
      <c r="YP534" s="200"/>
      <c r="YS534" s="200"/>
      <c r="YV534" s="200"/>
      <c r="YY534" s="200"/>
      <c r="ZE534" s="200"/>
      <c r="ZH534" s="200"/>
      <c r="ZJ534" s="200"/>
      <c r="AAQ534" s="200"/>
      <c r="AAT534" s="200"/>
      <c r="AAW534" s="200"/>
      <c r="AAZ534" s="200"/>
      <c r="ABC534" s="200"/>
      <c r="ABD534" s="200"/>
      <c r="ABE534" s="200"/>
      <c r="ABH534" s="200"/>
      <c r="ABK534" s="200"/>
      <c r="ABN534" s="200"/>
      <c r="ABQ534" s="200"/>
      <c r="ABS534" s="200"/>
      <c r="ACG534" s="200"/>
      <c r="ACH534" s="200"/>
      <c r="ACI534" s="200"/>
      <c r="ACJ534" s="200"/>
      <c r="ACK534" s="200"/>
      <c r="ACL534" s="200"/>
      <c r="ACM534" s="200"/>
      <c r="ACN534" s="200"/>
      <c r="ACO534" s="200"/>
      <c r="ACP534" s="200"/>
      <c r="ACQ534" s="200"/>
      <c r="ACR534" s="200"/>
      <c r="ACS534" s="200"/>
      <c r="ACT534" s="200"/>
      <c r="ACU534" s="200"/>
      <c r="ACV534" s="200"/>
      <c r="ACW534" s="200"/>
      <c r="ACX534" s="200"/>
      <c r="ACY534" s="200"/>
      <c r="ADE534" s="200"/>
      <c r="ADF534" s="200"/>
      <c r="ADG534" s="200"/>
      <c r="ADH534" s="200"/>
      <c r="ADI534" s="200"/>
      <c r="ADJ534" s="200"/>
      <c r="ADK534" s="200"/>
      <c r="ADM534" s="200"/>
      <c r="ADN534" s="200"/>
      <c r="ADO534" s="200"/>
      <c r="ADP534" s="200"/>
      <c r="ADQ534" s="200"/>
      <c r="ADR534" s="200"/>
      <c r="ADS534" s="200"/>
      <c r="ADT534" s="200"/>
      <c r="ADW534" s="200"/>
      <c r="ADZ534" s="200"/>
      <c r="AEC534" s="200"/>
      <c r="AEF534" s="200"/>
      <c r="AEI534" s="200"/>
      <c r="AEL534" s="200"/>
      <c r="AEU534" s="200"/>
      <c r="AEX534" s="200"/>
      <c r="AFA534" s="200"/>
      <c r="AFD534" s="200"/>
      <c r="AFM534" s="200"/>
      <c r="AFS534" s="200"/>
      <c r="AFV534" s="200"/>
      <c r="AFY534" s="200"/>
      <c r="AGB534" s="200"/>
      <c r="AGH534" s="200"/>
      <c r="AGQ534" s="200"/>
      <c r="AGS534" s="200"/>
      <c r="AGT534" s="200"/>
      <c r="AGV534" s="200"/>
      <c r="AGY534" s="200"/>
      <c r="AHB534" s="200"/>
      <c r="AHE534" s="200"/>
      <c r="AHH534" s="200"/>
      <c r="AHK534" s="200"/>
      <c r="AHM534" s="200"/>
      <c r="AHO534" s="200"/>
      <c r="AHR534" s="200"/>
      <c r="AHU534" s="200"/>
      <c r="AHX534" s="200"/>
      <c r="AIA534" s="200"/>
      <c r="AID534" s="200"/>
      <c r="AIG534" s="200"/>
      <c r="AIJ534" s="200"/>
      <c r="AIL534" s="200"/>
      <c r="AIO534" s="200"/>
      <c r="AIR534" s="200"/>
      <c r="AIU534" s="200"/>
      <c r="AJA534" s="200"/>
      <c r="AJD534" s="200"/>
      <c r="AJF534" s="200"/>
      <c r="AKM534" s="200"/>
      <c r="AKP534" s="200"/>
      <c r="AKS534" s="200"/>
      <c r="AKV534" s="200"/>
      <c r="AKY534" s="200"/>
      <c r="AKZ534" s="200"/>
      <c r="ALA534" s="200"/>
      <c r="ALD534" s="200"/>
      <c r="ALG534" s="200"/>
      <c r="ALJ534" s="200"/>
      <c r="ALM534" s="200"/>
      <c r="ALO534" s="200"/>
      <c r="AMC534" s="200"/>
      <c r="AMD534" s="200"/>
      <c r="AME534" s="200"/>
      <c r="AMF534" s="200"/>
      <c r="AMG534" s="200"/>
      <c r="AMH534" s="200"/>
      <c r="AMI534" s="200"/>
      <c r="AMJ534" s="200"/>
      <c r="AMK534" s="200"/>
      <c r="AML534" s="200"/>
      <c r="AMM534" s="200"/>
      <c r="AMN534" s="200"/>
      <c r="AMO534" s="200"/>
      <c r="AMP534" s="200"/>
      <c r="AMQ534" s="200"/>
      <c r="AMR534" s="200"/>
      <c r="AMS534" s="200"/>
      <c r="AMT534" s="200"/>
      <c r="AMU534" s="200"/>
      <c r="ANA534" s="200"/>
      <c r="ANB534" s="200"/>
      <c r="ANC534" s="200"/>
      <c r="AND534" s="200"/>
      <c r="ANE534" s="200"/>
      <c r="ANF534" s="200"/>
      <c r="ANG534" s="200"/>
      <c r="ANI534" s="200"/>
      <c r="ANJ534" s="200"/>
      <c r="ANK534" s="200"/>
      <c r="ANL534" s="200"/>
      <c r="ANM534" s="200"/>
      <c r="ANN534" s="200"/>
      <c r="ANO534" s="200"/>
      <c r="ANP534" s="200"/>
      <c r="ANS534" s="200"/>
      <c r="ANV534" s="200"/>
      <c r="ANY534" s="200"/>
      <c r="AOB534" s="200"/>
      <c r="AOE534" s="200"/>
      <c r="AOH534" s="200"/>
      <c r="AOQ534" s="200"/>
      <c r="AOT534" s="200"/>
      <c r="AOW534" s="200"/>
      <c r="AOZ534" s="200"/>
      <c r="API534" s="200"/>
      <c r="APO534" s="200"/>
      <c r="APR534" s="200"/>
      <c r="APU534" s="200"/>
      <c r="APX534" s="200"/>
      <c r="AQD534" s="200"/>
      <c r="AQM534" s="200"/>
      <c r="AQO534" s="200"/>
      <c r="AQP534" s="200"/>
      <c r="AQR534" s="200"/>
      <c r="AQU534" s="200"/>
      <c r="AQX534" s="200"/>
      <c r="ARA534" s="200"/>
      <c r="ARD534" s="200"/>
      <c r="ARG534" s="200"/>
      <c r="ARI534" s="200"/>
      <c r="ARK534" s="200"/>
      <c r="ARN534" s="200"/>
      <c r="ARQ534" s="200"/>
      <c r="ART534" s="200"/>
      <c r="ARW534" s="200"/>
      <c r="ARZ534" s="200"/>
      <c r="ASC534" s="200"/>
      <c r="ASF534" s="200"/>
      <c r="ASH534" s="200"/>
      <c r="ASK534" s="200"/>
      <c r="ASN534" s="200"/>
      <c r="ASQ534" s="200"/>
      <c r="ASW534" s="200"/>
      <c r="ASZ534" s="200"/>
      <c r="ATB534" s="200"/>
      <c r="AUI534" s="200"/>
      <c r="AUL534" s="200"/>
      <c r="AUO534" s="200"/>
      <c r="AUR534" s="200"/>
      <c r="AUU534" s="200"/>
      <c r="AUV534" s="200"/>
      <c r="AUW534" s="200"/>
      <c r="AUZ534" s="200"/>
      <c r="AVC534" s="200"/>
      <c r="AVF534" s="200"/>
      <c r="AVI534" s="200"/>
      <c r="AVK534" s="200"/>
      <c r="AVY534" s="200"/>
      <c r="AVZ534" s="200"/>
      <c r="AWA534" s="200"/>
      <c r="AWB534" s="200"/>
      <c r="AWC534" s="200"/>
      <c r="AWD534" s="200"/>
      <c r="AWE534" s="200"/>
      <c r="AWF534" s="200"/>
      <c r="AWG534" s="200"/>
      <c r="AWH534" s="200"/>
      <c r="AWI534" s="200"/>
      <c r="AWJ534" s="200"/>
      <c r="AWK534" s="200"/>
      <c r="AWL534" s="200"/>
      <c r="AWM534" s="200"/>
      <c r="AWN534" s="200"/>
      <c r="AWO534" s="200"/>
      <c r="AWP534" s="200"/>
      <c r="AWQ534" s="200"/>
      <c r="AWW534" s="200"/>
      <c r="AWX534" s="200"/>
      <c r="AWY534" s="200"/>
      <c r="AWZ534" s="200"/>
      <c r="AXA534" s="200"/>
      <c r="AXB534" s="200"/>
      <c r="AXC534" s="200"/>
      <c r="AXE534" s="200"/>
      <c r="AXF534" s="200"/>
      <c r="AXG534" s="200"/>
      <c r="AXH534" s="200"/>
      <c r="AXI534" s="200"/>
      <c r="AXJ534" s="200"/>
      <c r="AXK534" s="200"/>
      <c r="AXL534" s="200"/>
      <c r="AXO534" s="200"/>
      <c r="AXR534" s="200"/>
      <c r="AXU534" s="200"/>
      <c r="AXX534" s="200"/>
      <c r="AYA534" s="200"/>
      <c r="AYD534" s="200"/>
      <c r="AYM534" s="200"/>
      <c r="AYP534" s="200"/>
      <c r="AYS534" s="200"/>
      <c r="AYV534" s="200"/>
      <c r="AZE534" s="200"/>
      <c r="AZK534" s="200"/>
      <c r="AZN534" s="200"/>
      <c r="AZQ534" s="200"/>
      <c r="AZT534" s="200"/>
      <c r="AZZ534" s="200"/>
      <c r="BAI534" s="200"/>
      <c r="BAK534" s="200"/>
      <c r="BAL534" s="200"/>
      <c r="BAN534" s="200"/>
      <c r="BAQ534" s="200"/>
      <c r="BAT534" s="200"/>
      <c r="BAW534" s="200"/>
      <c r="BAZ534" s="200"/>
      <c r="BBC534" s="200"/>
      <c r="BBE534" s="200"/>
      <c r="BBG534" s="200"/>
      <c r="BBJ534" s="200"/>
      <c r="BBM534" s="200"/>
      <c r="BBP534" s="200"/>
      <c r="BBS534" s="200"/>
      <c r="BBV534" s="200"/>
      <c r="BBY534" s="200"/>
      <c r="BCB534" s="200"/>
      <c r="BCD534" s="200"/>
      <c r="BCG534" s="200"/>
      <c r="BCJ534" s="200"/>
      <c r="BCM534" s="200"/>
      <c r="BCS534" s="200"/>
      <c r="BCV534" s="200"/>
      <c r="BCX534" s="200"/>
      <c r="BEE534" s="200"/>
      <c r="BEH534" s="200"/>
      <c r="BEK534" s="200"/>
      <c r="BEN534" s="200"/>
      <c r="BEQ534" s="200"/>
      <c r="BER534" s="200"/>
      <c r="BES534" s="200"/>
      <c r="BEV534" s="200"/>
      <c r="BEY534" s="200"/>
      <c r="BFB534" s="200"/>
      <c r="BFE534" s="200"/>
      <c r="BFG534" s="200"/>
      <c r="BFU534" s="200"/>
      <c r="BFV534" s="200"/>
      <c r="BFW534" s="200"/>
      <c r="BFX534" s="200"/>
      <c r="BFY534" s="200"/>
      <c r="BFZ534" s="200"/>
      <c r="BGA534" s="200"/>
      <c r="BGB534" s="200"/>
      <c r="BGC534" s="200"/>
      <c r="BGD534" s="200"/>
      <c r="BGE534" s="200"/>
      <c r="BGF534" s="200"/>
      <c r="BGG534" s="200"/>
      <c r="BGH534" s="200"/>
      <c r="BGI534" s="200"/>
      <c r="BGJ534" s="200"/>
      <c r="BGK534" s="200"/>
      <c r="BGL534" s="200"/>
      <c r="BGM534" s="200"/>
      <c r="BGS534" s="200"/>
      <c r="BGT534" s="200"/>
      <c r="BGU534" s="200"/>
      <c r="BGV534" s="200"/>
      <c r="BGW534" s="200"/>
      <c r="BGX534" s="200"/>
      <c r="BGY534" s="200"/>
      <c r="BHA534" s="200"/>
      <c r="BHB534" s="200"/>
      <c r="BHC534" s="200"/>
      <c r="BHD534" s="200"/>
      <c r="BHE534" s="200"/>
      <c r="BHF534" s="200"/>
      <c r="BHG534" s="200"/>
      <c r="BHH534" s="200"/>
      <c r="BHK534" s="200"/>
      <c r="BHN534" s="200"/>
      <c r="BHQ534" s="200"/>
      <c r="BHT534" s="200"/>
      <c r="BHW534" s="200"/>
      <c r="BHZ534" s="200"/>
      <c r="BII534" s="200"/>
      <c r="BIL534" s="200"/>
      <c r="BIO534" s="200"/>
      <c r="BIR534" s="200"/>
      <c r="BJA534" s="200"/>
      <c r="BJG534" s="200"/>
      <c r="BJJ534" s="200"/>
      <c r="BJM534" s="200"/>
      <c r="BJP534" s="200"/>
      <c r="BJV534" s="200"/>
      <c r="BKE534" s="200"/>
      <c r="BKG534" s="200"/>
      <c r="BKH534" s="200"/>
      <c r="BKJ534" s="200"/>
      <c r="BKM534" s="200"/>
      <c r="BKP534" s="200"/>
      <c r="BKS534" s="200"/>
      <c r="BKV534" s="200"/>
      <c r="BKY534" s="200"/>
      <c r="BLA534" s="200"/>
      <c r="BLC534" s="200"/>
      <c r="BLF534" s="200"/>
      <c r="BLI534" s="200"/>
      <c r="BLL534" s="200"/>
      <c r="BLO534" s="200"/>
      <c r="BLR534" s="200"/>
      <c r="BLU534" s="200"/>
      <c r="BLX534" s="200"/>
      <c r="BLZ534" s="200"/>
      <c r="BMC534" s="200"/>
      <c r="BMF534" s="200"/>
      <c r="BMI534" s="200"/>
      <c r="BMO534" s="200"/>
      <c r="BMR534" s="200"/>
      <c r="BMT534" s="200"/>
      <c r="BOA534" s="200"/>
      <c r="BOD534" s="200"/>
      <c r="BOG534" s="200"/>
      <c r="BOJ534" s="200"/>
      <c r="BOM534" s="200"/>
      <c r="BON534" s="200"/>
      <c r="BOO534" s="200"/>
      <c r="BOR534" s="200"/>
      <c r="BOU534" s="200"/>
      <c r="BOX534" s="200"/>
      <c r="BPA534" s="200"/>
      <c r="BPC534" s="200"/>
      <c r="BPQ534" s="200"/>
      <c r="BPR534" s="200"/>
      <c r="BPS534" s="200"/>
      <c r="BPT534" s="200"/>
      <c r="BPU534" s="200"/>
      <c r="BPV534" s="200"/>
      <c r="BPW534" s="200"/>
      <c r="BPX534" s="200"/>
      <c r="BPY534" s="200"/>
      <c r="BPZ534" s="200"/>
      <c r="BQA534" s="200"/>
      <c r="BQB534" s="200"/>
      <c r="BQC534" s="200"/>
      <c r="BQD534" s="200"/>
      <c r="BQE534" s="200"/>
      <c r="BQF534" s="200"/>
      <c r="BQG534" s="200"/>
      <c r="BQH534" s="200"/>
      <c r="BQI534" s="200"/>
      <c r="BQO534" s="200"/>
      <c r="BQP534" s="200"/>
      <c r="BQQ534" s="200"/>
      <c r="BQR534" s="200"/>
      <c r="BQS534" s="200"/>
      <c r="BQT534" s="200"/>
      <c r="BQU534" s="200"/>
      <c r="BQW534" s="200"/>
      <c r="BQX534" s="200"/>
      <c r="BQY534" s="200"/>
      <c r="BQZ534" s="200"/>
      <c r="BRA534" s="200"/>
      <c r="BRB534" s="200"/>
      <c r="BRC534" s="200"/>
      <c r="BRD534" s="200"/>
      <c r="BRG534" s="200"/>
      <c r="BRJ534" s="200"/>
      <c r="BRM534" s="200"/>
      <c r="BRP534" s="200"/>
      <c r="BRS534" s="200"/>
      <c r="BRV534" s="200"/>
      <c r="BSE534" s="200"/>
      <c r="BSH534" s="200"/>
      <c r="BSK534" s="200"/>
      <c r="BSN534" s="200"/>
      <c r="BSW534" s="200"/>
      <c r="BTC534" s="200"/>
      <c r="BTF534" s="200"/>
      <c r="BTI534" s="200"/>
      <c r="BTL534" s="200"/>
      <c r="BTR534" s="200"/>
      <c r="BUA534" s="200"/>
      <c r="BUC534" s="200"/>
      <c r="BUD534" s="200"/>
      <c r="BUF534" s="200"/>
      <c r="BUI534" s="200"/>
      <c r="BUL534" s="200"/>
      <c r="BUO534" s="200"/>
      <c r="BUR534" s="200"/>
      <c r="BUU534" s="200"/>
      <c r="BUW534" s="200"/>
      <c r="BUY534" s="200"/>
      <c r="BVB534" s="200"/>
      <c r="BVE534" s="200"/>
      <c r="BVH534" s="200"/>
      <c r="BVK534" s="200"/>
      <c r="BVN534" s="200"/>
      <c r="BVQ534" s="200"/>
      <c r="BVT534" s="200"/>
      <c r="BVV534" s="200"/>
      <c r="BVY534" s="200"/>
      <c r="BWB534" s="200"/>
      <c r="BWE534" s="200"/>
      <c r="BWK534" s="200"/>
      <c r="BWN534" s="200"/>
      <c r="BWP534" s="200"/>
      <c r="BXW534" s="200"/>
      <c r="BXZ534" s="200"/>
      <c r="BYC534" s="200"/>
      <c r="BYF534" s="200"/>
      <c r="BYI534" s="200"/>
      <c r="BYJ534" s="200"/>
      <c r="BYK534" s="200"/>
      <c r="BYN534" s="200"/>
      <c r="BYQ534" s="200"/>
      <c r="BYT534" s="200"/>
      <c r="BYW534" s="200"/>
      <c r="BYY534" s="200"/>
      <c r="BZM534" s="200"/>
      <c r="BZN534" s="200"/>
      <c r="BZO534" s="200"/>
      <c r="BZP534" s="200"/>
      <c r="BZQ534" s="200"/>
      <c r="BZR534" s="200"/>
      <c r="BZS534" s="200"/>
      <c r="BZT534" s="200"/>
      <c r="BZU534" s="200"/>
      <c r="BZV534" s="200"/>
      <c r="BZW534" s="200"/>
      <c r="BZX534" s="200"/>
      <c r="BZY534" s="200"/>
      <c r="BZZ534" s="200"/>
      <c r="CAA534" s="200"/>
      <c r="CAB534" s="200"/>
      <c r="CAC534" s="200"/>
      <c r="CAD534" s="200"/>
      <c r="CAE534" s="200"/>
      <c r="CAK534" s="200"/>
      <c r="CAL534" s="200"/>
      <c r="CAM534" s="200"/>
      <c r="CAN534" s="200"/>
      <c r="CAO534" s="200"/>
      <c r="CAP534" s="200"/>
      <c r="CAQ534" s="200"/>
      <c r="CAS534" s="200"/>
      <c r="CAT534" s="200"/>
      <c r="CAU534" s="200"/>
      <c r="CAV534" s="200"/>
      <c r="CAW534" s="200"/>
      <c r="CAX534" s="200"/>
      <c r="CAY534" s="200"/>
      <c r="CAZ534" s="200"/>
      <c r="CBC534" s="200"/>
      <c r="CBF534" s="200"/>
      <c r="CBI534" s="200"/>
      <c r="CBL534" s="200"/>
      <c r="CBO534" s="200"/>
      <c r="CBR534" s="200"/>
      <c r="CCA534" s="200"/>
      <c r="CCD534" s="200"/>
      <c r="CCG534" s="200"/>
      <c r="CCJ534" s="200"/>
      <c r="CCS534" s="200"/>
      <c r="CCY534" s="200"/>
      <c r="CDB534" s="200"/>
      <c r="CDE534" s="200"/>
      <c r="CDH534" s="200"/>
      <c r="CDN534" s="200"/>
      <c r="CDW534" s="200"/>
      <c r="CDY534" s="200"/>
      <c r="CDZ534" s="200"/>
      <c r="CEB534" s="200"/>
      <c r="CEE534" s="200"/>
      <c r="CEH534" s="200"/>
      <c r="CEK534" s="200"/>
      <c r="CEN534" s="200"/>
      <c r="CEQ534" s="200"/>
      <c r="CES534" s="200"/>
      <c r="CEU534" s="200"/>
      <c r="CEX534" s="200"/>
      <c r="CFA534" s="200"/>
      <c r="CFD534" s="200"/>
      <c r="CFG534" s="200"/>
      <c r="CFJ534" s="200"/>
      <c r="CFM534" s="200"/>
      <c r="CFP534" s="200"/>
      <c r="CFR534" s="200"/>
      <c r="CFU534" s="200"/>
      <c r="CFX534" s="200"/>
      <c r="CGA534" s="200"/>
      <c r="CGG534" s="200"/>
      <c r="CGJ534" s="200"/>
      <c r="CGL534" s="200"/>
      <c r="CHS534" s="200"/>
      <c r="CHV534" s="200"/>
      <c r="CHY534" s="200"/>
      <c r="CIB534" s="200"/>
      <c r="CIE534" s="200"/>
      <c r="CIF534" s="200"/>
      <c r="CIG534" s="200"/>
      <c r="CIJ534" s="200"/>
      <c r="CIM534" s="200"/>
      <c r="CIP534" s="200"/>
      <c r="CIS534" s="200"/>
      <c r="CIU534" s="200"/>
      <c r="CJI534" s="200"/>
      <c r="CJJ534" s="200"/>
      <c r="CJK534" s="200"/>
      <c r="CJL534" s="200"/>
      <c r="CJM534" s="200"/>
      <c r="CJN534" s="200"/>
      <c r="CJO534" s="200"/>
      <c r="CJP534" s="200"/>
      <c r="CJQ534" s="200"/>
      <c r="CJR534" s="200"/>
      <c r="CJS534" s="200"/>
      <c r="CJT534" s="200"/>
      <c r="CJU534" s="200"/>
      <c r="CJV534" s="200"/>
      <c r="CJW534" s="200"/>
      <c r="CJX534" s="200"/>
      <c r="CJY534" s="200"/>
      <c r="CJZ534" s="200"/>
      <c r="CKA534" s="200"/>
      <c r="CKG534" s="200"/>
      <c r="CKH534" s="200"/>
      <c r="CKI534" s="200"/>
      <c r="CKJ534" s="200"/>
      <c r="CKK534" s="200"/>
      <c r="CKL534" s="200"/>
      <c r="CKM534" s="200"/>
      <c r="CKO534" s="200"/>
      <c r="CKP534" s="200"/>
      <c r="CKQ534" s="200"/>
      <c r="CKR534" s="200"/>
      <c r="CKS534" s="200"/>
      <c r="CKT534" s="200"/>
      <c r="CKU534" s="200"/>
      <c r="CKV534" s="200"/>
      <c r="CKY534" s="200"/>
      <c r="CLB534" s="200"/>
      <c r="CLE534" s="200"/>
      <c r="CLH534" s="200"/>
      <c r="CLK534" s="200"/>
      <c r="CLN534" s="200"/>
      <c r="CLW534" s="200"/>
      <c r="CLZ534" s="200"/>
      <c r="CMC534" s="200"/>
      <c r="CMF534" s="200"/>
      <c r="CMO534" s="200"/>
      <c r="CMU534" s="200"/>
      <c r="CMX534" s="200"/>
      <c r="CNA534" s="200"/>
      <c r="CND534" s="200"/>
      <c r="CNJ534" s="200"/>
      <c r="CNS534" s="200"/>
      <c r="CNU534" s="200"/>
      <c r="CNV534" s="200"/>
      <c r="CNX534" s="200"/>
      <c r="COA534" s="200"/>
      <c r="COD534" s="200"/>
      <c r="COG534" s="200"/>
      <c r="COJ534" s="200"/>
      <c r="COM534" s="200"/>
      <c r="COO534" s="200"/>
      <c r="COQ534" s="200"/>
      <c r="COT534" s="200"/>
      <c r="COW534" s="200"/>
      <c r="COZ534" s="200"/>
      <c r="CPC534" s="200"/>
      <c r="CPF534" s="200"/>
      <c r="CPI534" s="200"/>
      <c r="CPL534" s="200"/>
      <c r="CPN534" s="200"/>
      <c r="CPQ534" s="200"/>
      <c r="CPT534" s="200"/>
      <c r="CPW534" s="200"/>
      <c r="CQC534" s="200"/>
      <c r="CQF534" s="200"/>
      <c r="CQH534" s="200"/>
      <c r="CRO534" s="200"/>
      <c r="CRR534" s="200"/>
      <c r="CRU534" s="200"/>
      <c r="CRX534" s="200"/>
      <c r="CSA534" s="200"/>
      <c r="CSB534" s="200"/>
      <c r="CSC534" s="200"/>
      <c r="CSF534" s="200"/>
      <c r="CSI534" s="200"/>
      <c r="CSL534" s="200"/>
      <c r="CSO534" s="200"/>
      <c r="CSQ534" s="200"/>
      <c r="CTE534" s="200"/>
      <c r="CTF534" s="200"/>
      <c r="CTG534" s="200"/>
      <c r="CTH534" s="200"/>
      <c r="CTI534" s="200"/>
      <c r="CTJ534" s="200"/>
      <c r="CTK534" s="200"/>
      <c r="CTL534" s="200"/>
      <c r="CTM534" s="200"/>
      <c r="CTN534" s="200"/>
      <c r="CTO534" s="200"/>
      <c r="CTP534" s="200"/>
      <c r="CTQ534" s="200"/>
      <c r="CTR534" s="200"/>
      <c r="CTS534" s="200"/>
      <c r="CTT534" s="200"/>
      <c r="CTU534" s="200"/>
      <c r="CTV534" s="200"/>
      <c r="CTW534" s="200"/>
      <c r="CUC534" s="200"/>
      <c r="CUD534" s="200"/>
      <c r="CUE534" s="200"/>
      <c r="CUF534" s="200"/>
      <c r="CUG534" s="200"/>
      <c r="CUH534" s="200"/>
      <c r="CUI534" s="200"/>
      <c r="CUK534" s="200"/>
      <c r="CUL534" s="200"/>
      <c r="CUM534" s="200"/>
      <c r="CUN534" s="200"/>
      <c r="CUO534" s="200"/>
      <c r="CUP534" s="200"/>
      <c r="CUQ534" s="200"/>
      <c r="CUR534" s="200"/>
      <c r="CUU534" s="200"/>
      <c r="CUX534" s="200"/>
      <c r="CVA534" s="200"/>
      <c r="CVD534" s="200"/>
      <c r="CVG534" s="200"/>
      <c r="CVJ534" s="200"/>
      <c r="CVS534" s="200"/>
      <c r="CVV534" s="200"/>
      <c r="CVY534" s="200"/>
      <c r="CWB534" s="200"/>
      <c r="CWK534" s="200"/>
      <c r="CWQ534" s="200"/>
      <c r="CWT534" s="200"/>
      <c r="CWW534" s="200"/>
      <c r="CWZ534" s="200"/>
      <c r="CXF534" s="200"/>
      <c r="CXO534" s="200"/>
      <c r="CXQ534" s="200"/>
      <c r="CXR534" s="200"/>
      <c r="CXT534" s="200"/>
      <c r="CXW534" s="200"/>
      <c r="CXZ534" s="200"/>
      <c r="CYC534" s="200"/>
      <c r="CYF534" s="200"/>
      <c r="CYI534" s="200"/>
      <c r="CYK534" s="200"/>
      <c r="CYM534" s="200"/>
      <c r="CYP534" s="200"/>
      <c r="CYS534" s="200"/>
      <c r="CYV534" s="200"/>
      <c r="CYY534" s="200"/>
      <c r="CZB534" s="200"/>
      <c r="CZE534" s="200"/>
      <c r="CZH534" s="200"/>
      <c r="CZJ534" s="200"/>
      <c r="CZM534" s="200"/>
      <c r="CZP534" s="200"/>
      <c r="CZS534" s="200"/>
      <c r="CZY534" s="200"/>
      <c r="DAB534" s="200"/>
      <c r="DAD534" s="200"/>
      <c r="DBK534" s="200"/>
      <c r="DBN534" s="200"/>
      <c r="DBQ534" s="200"/>
      <c r="DBT534" s="200"/>
      <c r="DBW534" s="200"/>
      <c r="DBX534" s="200"/>
      <c r="DBY534" s="200"/>
      <c r="DCB534" s="200"/>
      <c r="DCE534" s="200"/>
      <c r="DCH534" s="200"/>
      <c r="DCK534" s="200"/>
      <c r="DCM534" s="200"/>
      <c r="DDA534" s="200"/>
      <c r="DDB534" s="200"/>
      <c r="DDC534" s="200"/>
      <c r="DDD534" s="200"/>
      <c r="DDE534" s="200"/>
      <c r="DDF534" s="200"/>
      <c r="DDG534" s="200"/>
      <c r="DDH534" s="200"/>
      <c r="DDI534" s="200"/>
      <c r="DDJ534" s="200"/>
      <c r="DDK534" s="200"/>
      <c r="DDL534" s="200"/>
      <c r="DDM534" s="200"/>
      <c r="DDN534" s="200"/>
      <c r="DDO534" s="200"/>
      <c r="DDP534" s="200"/>
      <c r="DDQ534" s="200"/>
      <c r="DDR534" s="200"/>
      <c r="DDS534" s="200"/>
      <c r="DDY534" s="200"/>
      <c r="DDZ534" s="200"/>
      <c r="DEA534" s="200"/>
      <c r="DEB534" s="200"/>
      <c r="DEC534" s="200"/>
      <c r="DED534" s="200"/>
      <c r="DEE534" s="200"/>
      <c r="DEG534" s="200"/>
      <c r="DEH534" s="200"/>
      <c r="DEI534" s="200"/>
      <c r="DEJ534" s="200"/>
      <c r="DEK534" s="200"/>
      <c r="DEL534" s="200"/>
      <c r="DEM534" s="200"/>
      <c r="DEN534" s="200"/>
      <c r="DEQ534" s="200"/>
      <c r="DET534" s="200"/>
      <c r="DEW534" s="200"/>
      <c r="DEZ534" s="200"/>
      <c r="DFC534" s="200"/>
      <c r="DFF534" s="200"/>
      <c r="DFO534" s="200"/>
      <c r="DFR534" s="200"/>
      <c r="DFU534" s="200"/>
      <c r="DFX534" s="200"/>
      <c r="DGG534" s="200"/>
      <c r="DGM534" s="200"/>
      <c r="DGP534" s="200"/>
      <c r="DGS534" s="200"/>
      <c r="DGV534" s="200"/>
      <c r="DHB534" s="200"/>
      <c r="DHK534" s="200"/>
      <c r="DHM534" s="200"/>
      <c r="DHN534" s="200"/>
      <c r="DHP534" s="200"/>
      <c r="DHS534" s="200"/>
      <c r="DHV534" s="200"/>
      <c r="DHY534" s="200"/>
      <c r="DIB534" s="200"/>
      <c r="DIE534" s="200"/>
      <c r="DIG534" s="200"/>
      <c r="DII534" s="200"/>
      <c r="DIL534" s="200"/>
      <c r="DIO534" s="200"/>
      <c r="DIR534" s="200"/>
      <c r="DIU534" s="200"/>
      <c r="DIX534" s="200"/>
      <c r="DJA534" s="200"/>
      <c r="DJD534" s="200"/>
      <c r="DJF534" s="200"/>
      <c r="DJI534" s="200"/>
      <c r="DJL534" s="200"/>
      <c r="DJO534" s="200"/>
      <c r="DJU534" s="200"/>
      <c r="DJX534" s="200"/>
      <c r="DJZ534" s="200"/>
      <c r="DLG534" s="200"/>
      <c r="DLJ534" s="200"/>
      <c r="DLM534" s="200"/>
      <c r="DLP534" s="200"/>
      <c r="DLS534" s="200"/>
      <c r="DLT534" s="200"/>
      <c r="DLU534" s="200"/>
      <c r="DLX534" s="200"/>
      <c r="DMA534" s="200"/>
      <c r="DMD534" s="200"/>
      <c r="DMG534" s="200"/>
      <c r="DMI534" s="200"/>
      <c r="DMW534" s="200"/>
      <c r="DMX534" s="200"/>
      <c r="DMY534" s="200"/>
      <c r="DMZ534" s="200"/>
      <c r="DNA534" s="200"/>
      <c r="DNB534" s="200"/>
      <c r="DNC534" s="200"/>
      <c r="DND534" s="200"/>
      <c r="DNE534" s="200"/>
      <c r="DNF534" s="200"/>
      <c r="DNG534" s="200"/>
      <c r="DNH534" s="200"/>
      <c r="DNI534" s="200"/>
      <c r="DNJ534" s="200"/>
      <c r="DNK534" s="200"/>
      <c r="DNL534" s="200"/>
      <c r="DNM534" s="200"/>
      <c r="DNN534" s="200"/>
      <c r="DNO534" s="200"/>
      <c r="DNU534" s="200"/>
      <c r="DNV534" s="200"/>
      <c r="DNW534" s="200"/>
      <c r="DNX534" s="200"/>
      <c r="DNY534" s="200"/>
      <c r="DNZ534" s="200"/>
      <c r="DOA534" s="200"/>
      <c r="DOC534" s="200"/>
      <c r="DOD534" s="200"/>
      <c r="DOE534" s="200"/>
      <c r="DOF534" s="200"/>
      <c r="DOG534" s="200"/>
      <c r="DOH534" s="200"/>
      <c r="DOI534" s="200"/>
      <c r="DOJ534" s="200"/>
      <c r="DOM534" s="200"/>
      <c r="DOP534" s="200"/>
      <c r="DOS534" s="200"/>
      <c r="DOV534" s="200"/>
      <c r="DOY534" s="200"/>
      <c r="DPB534" s="200"/>
      <c r="DPK534" s="200"/>
      <c r="DPN534" s="200"/>
      <c r="DPQ534" s="200"/>
      <c r="DPT534" s="200"/>
      <c r="DQC534" s="200"/>
      <c r="DQI534" s="200"/>
      <c r="DQL534" s="200"/>
      <c r="DQO534" s="200"/>
      <c r="DQR534" s="200"/>
      <c r="DQX534" s="200"/>
      <c r="DRG534" s="200"/>
      <c r="DRI534" s="200"/>
      <c r="DRJ534" s="200"/>
      <c r="DRL534" s="200"/>
      <c r="DRO534" s="200"/>
      <c r="DRR534" s="200"/>
      <c r="DRU534" s="200"/>
      <c r="DRX534" s="200"/>
      <c r="DSA534" s="200"/>
      <c r="DSC534" s="200"/>
      <c r="DSE534" s="200"/>
      <c r="DSH534" s="200"/>
      <c r="DSK534" s="200"/>
      <c r="DSN534" s="200"/>
      <c r="DSQ534" s="200"/>
      <c r="DST534" s="200"/>
      <c r="DSW534" s="200"/>
      <c r="DSZ534" s="200"/>
      <c r="DTB534" s="200"/>
      <c r="DTE534" s="200"/>
      <c r="DTH534" s="200"/>
      <c r="DTK534" s="200"/>
      <c r="DTQ534" s="200"/>
      <c r="DTT534" s="200"/>
      <c r="DTV534" s="200"/>
      <c r="DVC534" s="200"/>
      <c r="DVF534" s="200"/>
      <c r="DVI534" s="200"/>
      <c r="DVL534" s="200"/>
      <c r="DVO534" s="200"/>
      <c r="DVP534" s="200"/>
      <c r="DVQ534" s="200"/>
      <c r="DVT534" s="200"/>
      <c r="DVW534" s="200"/>
      <c r="DVZ534" s="200"/>
      <c r="DWC534" s="200"/>
      <c r="DWE534" s="200"/>
      <c r="DWS534" s="200"/>
      <c r="DWT534" s="200"/>
      <c r="DWU534" s="200"/>
      <c r="DWV534" s="200"/>
      <c r="DWW534" s="200"/>
      <c r="DWX534" s="200"/>
      <c r="DWY534" s="200"/>
      <c r="DWZ534" s="200"/>
      <c r="DXA534" s="200"/>
      <c r="DXB534" s="200"/>
      <c r="DXC534" s="200"/>
      <c r="DXD534" s="200"/>
      <c r="DXE534" s="200"/>
      <c r="DXF534" s="200"/>
      <c r="DXG534" s="200"/>
      <c r="DXH534" s="200"/>
      <c r="DXI534" s="200"/>
      <c r="DXJ534" s="200"/>
      <c r="DXK534" s="200"/>
      <c r="DXQ534" s="200"/>
      <c r="DXR534" s="200"/>
      <c r="DXS534" s="200"/>
      <c r="DXT534" s="200"/>
      <c r="DXU534" s="200"/>
      <c r="DXV534" s="200"/>
      <c r="DXW534" s="200"/>
      <c r="DXY534" s="200"/>
      <c r="DXZ534" s="200"/>
      <c r="DYA534" s="200"/>
      <c r="DYB534" s="200"/>
      <c r="DYC534" s="200"/>
      <c r="DYD534" s="200"/>
      <c r="DYE534" s="200"/>
      <c r="DYF534" s="200"/>
      <c r="DYI534" s="200"/>
      <c r="DYL534" s="200"/>
      <c r="DYO534" s="200"/>
      <c r="DYR534" s="200"/>
      <c r="DYU534" s="200"/>
      <c r="DYX534" s="200"/>
      <c r="DZG534" s="200"/>
      <c r="DZJ534" s="200"/>
      <c r="DZM534" s="200"/>
      <c r="DZP534" s="200"/>
      <c r="DZY534" s="200"/>
      <c r="EAE534" s="200"/>
      <c r="EAH534" s="200"/>
      <c r="EAK534" s="200"/>
      <c r="EAN534" s="200"/>
      <c r="EAT534" s="200"/>
      <c r="EBC534" s="200"/>
      <c r="EBE534" s="200"/>
      <c r="EBF534" s="200"/>
      <c r="EBH534" s="200"/>
      <c r="EBK534" s="200"/>
      <c r="EBN534" s="200"/>
      <c r="EBQ534" s="200"/>
      <c r="EBT534" s="200"/>
      <c r="EBW534" s="200"/>
      <c r="EBY534" s="200"/>
      <c r="ECA534" s="200"/>
      <c r="ECD534" s="200"/>
      <c r="ECG534" s="200"/>
      <c r="ECJ534" s="200"/>
      <c r="ECM534" s="200"/>
      <c r="ECP534" s="200"/>
      <c r="ECS534" s="200"/>
      <c r="ECV534" s="200"/>
      <c r="ECX534" s="200"/>
      <c r="EDA534" s="200"/>
      <c r="EDD534" s="200"/>
      <c r="EDG534" s="200"/>
      <c r="EDM534" s="200"/>
      <c r="EDP534" s="200"/>
      <c r="EDR534" s="200"/>
      <c r="EEY534" s="200"/>
      <c r="EFB534" s="200"/>
      <c r="EFE534" s="200"/>
      <c r="EFH534" s="200"/>
      <c r="EFK534" s="200"/>
      <c r="EFL534" s="200"/>
      <c r="EFM534" s="200"/>
      <c r="EFP534" s="200"/>
      <c r="EFS534" s="200"/>
      <c r="EFV534" s="200"/>
      <c r="EFY534" s="200"/>
      <c r="EGA534" s="200"/>
      <c r="EGO534" s="200"/>
      <c r="EGP534" s="200"/>
      <c r="EGQ534" s="200"/>
      <c r="EGR534" s="200"/>
      <c r="EGS534" s="200"/>
      <c r="EGT534" s="200"/>
      <c r="EGU534" s="200"/>
      <c r="EGV534" s="200"/>
      <c r="EGW534" s="200"/>
      <c r="EGX534" s="200"/>
      <c r="EGY534" s="200"/>
      <c r="EGZ534" s="200"/>
      <c r="EHA534" s="200"/>
      <c r="EHB534" s="200"/>
      <c r="EHC534" s="200"/>
      <c r="EHD534" s="200"/>
      <c r="EHE534" s="200"/>
      <c r="EHF534" s="200"/>
      <c r="EHG534" s="200"/>
      <c r="EHM534" s="200"/>
      <c r="EHN534" s="200"/>
      <c r="EHO534" s="200"/>
      <c r="EHP534" s="200"/>
      <c r="EHQ534" s="200"/>
      <c r="EHR534" s="200"/>
      <c r="EHS534" s="200"/>
      <c r="EHU534" s="200"/>
      <c r="EHV534" s="200"/>
      <c r="EHW534" s="200"/>
      <c r="EHX534" s="200"/>
      <c r="EHY534" s="200"/>
      <c r="EHZ534" s="200"/>
      <c r="EIA534" s="200"/>
      <c r="EIB534" s="200"/>
      <c r="EIE534" s="200"/>
      <c r="EIH534" s="200"/>
      <c r="EIK534" s="200"/>
      <c r="EIN534" s="200"/>
      <c r="EIQ534" s="200"/>
      <c r="EIT534" s="200"/>
      <c r="EJC534" s="200"/>
      <c r="EJF534" s="200"/>
      <c r="EJI534" s="200"/>
      <c r="EJL534" s="200"/>
      <c r="EJU534" s="200"/>
      <c r="EKA534" s="200"/>
      <c r="EKD534" s="200"/>
      <c r="EKG534" s="200"/>
      <c r="EKJ534" s="200"/>
      <c r="EKP534" s="200"/>
      <c r="EKY534" s="200"/>
      <c r="ELA534" s="200"/>
      <c r="ELB534" s="200"/>
      <c r="ELD534" s="200"/>
      <c r="ELG534" s="200"/>
      <c r="ELJ534" s="200"/>
      <c r="ELM534" s="200"/>
      <c r="ELP534" s="200"/>
      <c r="ELS534" s="200"/>
      <c r="ELU534" s="200"/>
      <c r="ELW534" s="200"/>
      <c r="ELZ534" s="200"/>
      <c r="EMC534" s="200"/>
      <c r="EMF534" s="200"/>
      <c r="EMI534" s="200"/>
      <c r="EML534" s="200"/>
      <c r="EMO534" s="200"/>
      <c r="EMR534" s="200"/>
      <c r="EMT534" s="200"/>
      <c r="EMW534" s="200"/>
      <c r="EMZ534" s="200"/>
      <c r="ENC534" s="200"/>
      <c r="ENI534" s="200"/>
      <c r="ENL534" s="200"/>
      <c r="ENN534" s="200"/>
      <c r="EOU534" s="200"/>
      <c r="EOX534" s="200"/>
      <c r="EPA534" s="200"/>
      <c r="EPD534" s="200"/>
      <c r="EPG534" s="200"/>
      <c r="EPH534" s="200"/>
      <c r="EPI534" s="200"/>
      <c r="EPL534" s="200"/>
      <c r="EPO534" s="200"/>
      <c r="EPR534" s="200"/>
      <c r="EPU534" s="200"/>
      <c r="EPW534" s="200"/>
      <c r="EQK534" s="200"/>
      <c r="EQL534" s="200"/>
      <c r="EQM534" s="200"/>
      <c r="EQN534" s="200"/>
      <c r="EQO534" s="200"/>
      <c r="EQP534" s="200"/>
      <c r="EQQ534" s="200"/>
      <c r="EQR534" s="200"/>
      <c r="EQS534" s="200"/>
      <c r="EQT534" s="200"/>
      <c r="EQU534" s="200"/>
      <c r="EQV534" s="200"/>
      <c r="EQW534" s="200"/>
      <c r="EQX534" s="200"/>
      <c r="EQY534" s="200"/>
      <c r="EQZ534" s="200"/>
      <c r="ERA534" s="200"/>
      <c r="ERB534" s="200"/>
      <c r="ERC534" s="200"/>
      <c r="ERI534" s="200"/>
      <c r="ERJ534" s="200"/>
      <c r="ERK534" s="200"/>
      <c r="ERL534" s="200"/>
      <c r="ERM534" s="200"/>
      <c r="ERN534" s="200"/>
      <c r="ERO534" s="200"/>
      <c r="ERQ534" s="200"/>
      <c r="ERR534" s="200"/>
      <c r="ERS534" s="200"/>
      <c r="ERT534" s="200"/>
      <c r="ERU534" s="200"/>
      <c r="ERV534" s="200"/>
      <c r="ERW534" s="200"/>
      <c r="ERX534" s="200"/>
      <c r="ESA534" s="200"/>
      <c r="ESD534" s="200"/>
      <c r="ESG534" s="200"/>
      <c r="ESJ534" s="200"/>
      <c r="ESM534" s="200"/>
      <c r="ESP534" s="200"/>
      <c r="ESY534" s="200"/>
      <c r="ETB534" s="200"/>
      <c r="ETE534" s="200"/>
      <c r="ETH534" s="200"/>
      <c r="ETQ534" s="200"/>
      <c r="ETW534" s="200"/>
      <c r="ETZ534" s="200"/>
      <c r="EUC534" s="200"/>
      <c r="EUF534" s="200"/>
      <c r="EUL534" s="200"/>
      <c r="EUU534" s="200"/>
      <c r="EUW534" s="200"/>
      <c r="EUX534" s="200"/>
      <c r="EUZ534" s="200"/>
      <c r="EVC534" s="200"/>
      <c r="EVF534" s="200"/>
      <c r="EVI534" s="200"/>
      <c r="EVL534" s="200"/>
      <c r="EVO534" s="200"/>
      <c r="EVQ534" s="200"/>
      <c r="EVS534" s="200"/>
      <c r="EVV534" s="200"/>
      <c r="EVY534" s="200"/>
      <c r="EWB534" s="200"/>
      <c r="EWE534" s="200"/>
      <c r="EWH534" s="200"/>
      <c r="EWK534" s="200"/>
      <c r="EWN534" s="200"/>
      <c r="EWP534" s="200"/>
      <c r="EWS534" s="200"/>
      <c r="EWV534" s="200"/>
      <c r="EWY534" s="200"/>
      <c r="EXE534" s="200"/>
      <c r="EXH534" s="200"/>
      <c r="EXJ534" s="200"/>
      <c r="EYQ534" s="200"/>
      <c r="EYT534" s="200"/>
      <c r="EYW534" s="200"/>
      <c r="EYZ534" s="200"/>
      <c r="EZC534" s="200"/>
      <c r="EZD534" s="200"/>
      <c r="EZE534" s="200"/>
      <c r="EZH534" s="200"/>
      <c r="EZK534" s="200"/>
      <c r="EZN534" s="200"/>
      <c r="EZQ534" s="200"/>
      <c r="EZS534" s="200"/>
      <c r="FAG534" s="200"/>
      <c r="FAH534" s="200"/>
      <c r="FAI534" s="200"/>
      <c r="FAJ534" s="200"/>
      <c r="FAK534" s="200"/>
      <c r="FAL534" s="200"/>
      <c r="FAM534" s="200"/>
      <c r="FAN534" s="200"/>
      <c r="FAO534" s="200"/>
      <c r="FAP534" s="200"/>
      <c r="FAQ534" s="200"/>
      <c r="FAR534" s="200"/>
      <c r="FAS534" s="200"/>
      <c r="FAT534" s="200"/>
      <c r="FAU534" s="200"/>
      <c r="FAV534" s="200"/>
      <c r="FAW534" s="200"/>
      <c r="FAX534" s="200"/>
      <c r="FAY534" s="200"/>
      <c r="FBE534" s="200"/>
      <c r="FBF534" s="200"/>
      <c r="FBG534" s="200"/>
      <c r="FBH534" s="200"/>
      <c r="FBI534" s="200"/>
      <c r="FBJ534" s="200"/>
      <c r="FBK534" s="200"/>
      <c r="FBM534" s="200"/>
      <c r="FBN534" s="200"/>
      <c r="FBO534" s="200"/>
      <c r="FBP534" s="200"/>
      <c r="FBQ534" s="200"/>
      <c r="FBR534" s="200"/>
      <c r="FBS534" s="200"/>
      <c r="FBT534" s="200"/>
      <c r="FBW534" s="200"/>
      <c r="FBZ534" s="200"/>
      <c r="FCC534" s="200"/>
      <c r="FCF534" s="200"/>
      <c r="FCI534" s="200"/>
      <c r="FCL534" s="200"/>
      <c r="FCU534" s="200"/>
      <c r="FCX534" s="200"/>
      <c r="FDA534" s="200"/>
      <c r="FDD534" s="200"/>
      <c r="FDM534" s="200"/>
      <c r="FDS534" s="200"/>
      <c r="FDV534" s="200"/>
      <c r="FDY534" s="200"/>
      <c r="FEB534" s="200"/>
      <c r="FEH534" s="200"/>
      <c r="FEQ534" s="200"/>
      <c r="FES534" s="200"/>
      <c r="FET534" s="200"/>
      <c r="FEV534" s="200"/>
      <c r="FEY534" s="200"/>
      <c r="FFB534" s="200"/>
      <c r="FFE534" s="200"/>
      <c r="FFH534" s="200"/>
      <c r="FFK534" s="200"/>
      <c r="FFM534" s="200"/>
      <c r="FFO534" s="200"/>
      <c r="FFR534" s="200"/>
      <c r="FFU534" s="200"/>
      <c r="FFX534" s="200"/>
      <c r="FGA534" s="200"/>
      <c r="FGD534" s="200"/>
      <c r="FGG534" s="200"/>
      <c r="FGJ534" s="200"/>
      <c r="FGL534" s="200"/>
      <c r="FGO534" s="200"/>
      <c r="FGR534" s="200"/>
      <c r="FGU534" s="200"/>
      <c r="FHA534" s="200"/>
      <c r="FHD534" s="200"/>
      <c r="FHF534" s="200"/>
      <c r="FIM534" s="200"/>
      <c r="FIP534" s="200"/>
      <c r="FIS534" s="200"/>
      <c r="FIV534" s="200"/>
      <c r="FIY534" s="200"/>
      <c r="FIZ534" s="200"/>
      <c r="FJA534" s="200"/>
      <c r="FJD534" s="200"/>
      <c r="FJG534" s="200"/>
      <c r="FJJ534" s="200"/>
      <c r="FJM534" s="200"/>
      <c r="FJO534" s="200"/>
      <c r="FKC534" s="200"/>
      <c r="FKD534" s="200"/>
      <c r="FKE534" s="200"/>
      <c r="FKF534" s="200"/>
      <c r="FKG534" s="200"/>
      <c r="FKH534" s="200"/>
      <c r="FKI534" s="200"/>
      <c r="FKJ534" s="200"/>
      <c r="FKK534" s="200"/>
      <c r="FKL534" s="200"/>
      <c r="FKM534" s="200"/>
      <c r="FKN534" s="200"/>
      <c r="FKO534" s="200"/>
      <c r="FKP534" s="200"/>
      <c r="FKQ534" s="200"/>
      <c r="FKR534" s="200"/>
      <c r="FKS534" s="200"/>
      <c r="FKT534" s="200"/>
      <c r="FKU534" s="200"/>
      <c r="FLA534" s="200"/>
      <c r="FLB534" s="200"/>
      <c r="FLC534" s="200"/>
      <c r="FLD534" s="200"/>
      <c r="FLE534" s="200"/>
      <c r="FLF534" s="200"/>
      <c r="FLG534" s="200"/>
      <c r="FLI534" s="200"/>
      <c r="FLJ534" s="200"/>
      <c r="FLK534" s="200"/>
      <c r="FLL534" s="200"/>
      <c r="FLM534" s="200"/>
      <c r="FLN534" s="200"/>
      <c r="FLO534" s="200"/>
      <c r="FLP534" s="200"/>
      <c r="FLS534" s="200"/>
      <c r="FLV534" s="200"/>
      <c r="FLY534" s="200"/>
      <c r="FMB534" s="200"/>
      <c r="FME534" s="200"/>
      <c r="FMH534" s="200"/>
      <c r="FMQ534" s="200"/>
      <c r="FMT534" s="200"/>
      <c r="FMW534" s="200"/>
      <c r="FMZ534" s="200"/>
      <c r="FNI534" s="200"/>
      <c r="FNO534" s="200"/>
      <c r="FNR534" s="200"/>
      <c r="FNU534" s="200"/>
      <c r="FNX534" s="200"/>
      <c r="FOD534" s="200"/>
      <c r="FOM534" s="200"/>
      <c r="FOO534" s="200"/>
      <c r="FOP534" s="200"/>
      <c r="FOR534" s="200"/>
      <c r="FOU534" s="200"/>
      <c r="FOX534" s="200"/>
      <c r="FPA534" s="200"/>
      <c r="FPD534" s="200"/>
      <c r="FPG534" s="200"/>
      <c r="FPI534" s="200"/>
      <c r="FPK534" s="200"/>
      <c r="FPN534" s="200"/>
      <c r="FPQ534" s="200"/>
      <c r="FPT534" s="200"/>
      <c r="FPW534" s="200"/>
      <c r="FPZ534" s="200"/>
      <c r="FQC534" s="200"/>
      <c r="FQF534" s="200"/>
      <c r="FQH534" s="200"/>
      <c r="FQK534" s="200"/>
      <c r="FQN534" s="200"/>
      <c r="FQQ534" s="200"/>
      <c r="FQW534" s="200"/>
      <c r="FQZ534" s="200"/>
      <c r="FRB534" s="200"/>
      <c r="FSI534" s="200"/>
      <c r="FSL534" s="200"/>
      <c r="FSO534" s="200"/>
      <c r="FSR534" s="200"/>
      <c r="FSU534" s="200"/>
      <c r="FSV534" s="200"/>
      <c r="FSW534" s="200"/>
      <c r="FSZ534" s="200"/>
      <c r="FTC534" s="200"/>
      <c r="FTF534" s="200"/>
      <c r="FTI534" s="200"/>
      <c r="FTK534" s="200"/>
      <c r="FTY534" s="200"/>
      <c r="FTZ534" s="200"/>
      <c r="FUA534" s="200"/>
      <c r="FUB534" s="200"/>
      <c r="FUC534" s="200"/>
      <c r="FUD534" s="200"/>
      <c r="FUE534" s="200"/>
      <c r="FUF534" s="200"/>
      <c r="FUG534" s="200"/>
      <c r="FUH534" s="200"/>
      <c r="FUI534" s="200"/>
      <c r="FUJ534" s="200"/>
      <c r="FUK534" s="200"/>
      <c r="FUL534" s="200"/>
      <c r="FUM534" s="200"/>
      <c r="FUN534" s="200"/>
      <c r="FUO534" s="200"/>
      <c r="FUP534" s="200"/>
      <c r="FUQ534" s="200"/>
      <c r="FUW534" s="200"/>
      <c r="FUX534" s="200"/>
      <c r="FUY534" s="200"/>
      <c r="FUZ534" s="200"/>
      <c r="FVA534" s="200"/>
      <c r="FVB534" s="200"/>
      <c r="FVC534" s="200"/>
      <c r="FVE534" s="200"/>
      <c r="FVF534" s="200"/>
      <c r="FVG534" s="200"/>
      <c r="FVH534" s="200"/>
      <c r="FVI534" s="200"/>
      <c r="FVJ534" s="200"/>
      <c r="FVK534" s="200"/>
      <c r="FVL534" s="200"/>
      <c r="FVO534" s="200"/>
      <c r="FVR534" s="200"/>
      <c r="FVU534" s="200"/>
      <c r="FVX534" s="200"/>
      <c r="FWA534" s="200"/>
      <c r="FWD534" s="200"/>
      <c r="FWM534" s="200"/>
      <c r="FWP534" s="200"/>
      <c r="FWS534" s="200"/>
      <c r="FWV534" s="200"/>
      <c r="FXE534" s="200"/>
      <c r="FXK534" s="200"/>
      <c r="FXN534" s="200"/>
      <c r="FXQ534" s="200"/>
      <c r="FXT534" s="200"/>
      <c r="FXZ534" s="200"/>
      <c r="FYI534" s="200"/>
      <c r="FYK534" s="200"/>
      <c r="FYL534" s="200"/>
      <c r="FYN534" s="200"/>
      <c r="FYQ534" s="200"/>
      <c r="FYT534" s="200"/>
      <c r="FYW534" s="200"/>
      <c r="FYZ534" s="200"/>
      <c r="FZC534" s="200"/>
      <c r="FZE534" s="200"/>
      <c r="FZG534" s="200"/>
      <c r="FZJ534" s="200"/>
      <c r="FZM534" s="200"/>
      <c r="FZP534" s="200"/>
      <c r="FZS534" s="200"/>
      <c r="FZV534" s="200"/>
      <c r="FZY534" s="200"/>
      <c r="GAB534" s="200"/>
      <c r="GAD534" s="200"/>
      <c r="GAG534" s="200"/>
      <c r="GAJ534" s="200"/>
      <c r="GAM534" s="200"/>
      <c r="GAS534" s="200"/>
      <c r="GAV534" s="200"/>
      <c r="GAX534" s="200"/>
      <c r="GCE534" s="200"/>
      <c r="GCH534" s="200"/>
      <c r="GCK534" s="200"/>
      <c r="GCN534" s="200"/>
      <c r="GCQ534" s="200"/>
      <c r="GCR534" s="200"/>
      <c r="GCS534" s="200"/>
      <c r="GCV534" s="200"/>
      <c r="GCY534" s="200"/>
      <c r="GDB534" s="200"/>
      <c r="GDE534" s="200"/>
      <c r="GDG534" s="200"/>
      <c r="GDU534" s="200"/>
      <c r="GDV534" s="200"/>
      <c r="GDW534" s="200"/>
      <c r="GDX534" s="200"/>
      <c r="GDY534" s="200"/>
      <c r="GDZ534" s="200"/>
      <c r="GEA534" s="200"/>
      <c r="GEB534" s="200"/>
      <c r="GEC534" s="200"/>
      <c r="GED534" s="200"/>
      <c r="GEE534" s="200"/>
      <c r="GEF534" s="200"/>
      <c r="GEG534" s="200"/>
      <c r="GEH534" s="200"/>
      <c r="GEI534" s="200"/>
      <c r="GEJ534" s="200"/>
      <c r="GEK534" s="200"/>
      <c r="GEL534" s="200"/>
      <c r="GEM534" s="200"/>
      <c r="GES534" s="200"/>
      <c r="GET534" s="200"/>
      <c r="GEU534" s="200"/>
      <c r="GEV534" s="200"/>
      <c r="GEW534" s="200"/>
      <c r="GEX534" s="200"/>
      <c r="GEY534" s="200"/>
      <c r="GFA534" s="200"/>
      <c r="GFB534" s="200"/>
      <c r="GFC534" s="200"/>
      <c r="GFD534" s="200"/>
      <c r="GFE534" s="200"/>
      <c r="GFF534" s="200"/>
      <c r="GFG534" s="200"/>
      <c r="GFH534" s="200"/>
      <c r="GFK534" s="200"/>
      <c r="GFN534" s="200"/>
      <c r="GFQ534" s="200"/>
      <c r="GFT534" s="200"/>
      <c r="GFW534" s="200"/>
      <c r="GFZ534" s="200"/>
      <c r="GGI534" s="200"/>
      <c r="GGL534" s="200"/>
      <c r="GGO534" s="200"/>
      <c r="GGR534" s="200"/>
      <c r="GHA534" s="200"/>
      <c r="GHG534" s="200"/>
      <c r="GHJ534" s="200"/>
      <c r="GHM534" s="200"/>
      <c r="GHP534" s="200"/>
      <c r="GHV534" s="200"/>
      <c r="GIE534" s="200"/>
      <c r="GIG534" s="200"/>
      <c r="GIH534" s="200"/>
      <c r="GIJ534" s="200"/>
      <c r="GIM534" s="200"/>
      <c r="GIP534" s="200"/>
      <c r="GIS534" s="200"/>
      <c r="GIV534" s="200"/>
      <c r="GIY534" s="200"/>
      <c r="GJA534" s="200"/>
      <c r="GJC534" s="200"/>
      <c r="GJF534" s="200"/>
      <c r="GJI534" s="200"/>
      <c r="GJL534" s="200"/>
      <c r="GJO534" s="200"/>
      <c r="GJR534" s="200"/>
      <c r="GJU534" s="200"/>
      <c r="GJX534" s="200"/>
      <c r="GJZ534" s="200"/>
      <c r="GKC534" s="200"/>
      <c r="GKF534" s="200"/>
      <c r="GKI534" s="200"/>
      <c r="GKO534" s="200"/>
      <c r="GKR534" s="200"/>
      <c r="GKT534" s="200"/>
      <c r="GMA534" s="200"/>
      <c r="GMD534" s="200"/>
      <c r="GMG534" s="200"/>
      <c r="GMJ534" s="200"/>
      <c r="GMM534" s="200"/>
      <c r="GMN534" s="200"/>
      <c r="GMO534" s="200"/>
      <c r="GMR534" s="200"/>
      <c r="GMU534" s="200"/>
      <c r="GMX534" s="200"/>
      <c r="GNA534" s="200"/>
      <c r="GNC534" s="200"/>
      <c r="GNQ534" s="200"/>
      <c r="GNR534" s="200"/>
      <c r="GNS534" s="200"/>
      <c r="GNT534" s="200"/>
      <c r="GNU534" s="200"/>
      <c r="GNV534" s="200"/>
      <c r="GNW534" s="200"/>
      <c r="GNX534" s="200"/>
      <c r="GNY534" s="200"/>
      <c r="GNZ534" s="200"/>
      <c r="GOA534" s="200"/>
      <c r="GOB534" s="200"/>
      <c r="GOC534" s="200"/>
      <c r="GOD534" s="200"/>
      <c r="GOE534" s="200"/>
      <c r="GOF534" s="200"/>
      <c r="GOG534" s="200"/>
      <c r="GOH534" s="200"/>
      <c r="GOI534" s="200"/>
      <c r="GOO534" s="200"/>
      <c r="GOP534" s="200"/>
      <c r="GOQ534" s="200"/>
      <c r="GOR534" s="200"/>
      <c r="GOS534" s="200"/>
      <c r="GOT534" s="200"/>
      <c r="GOU534" s="200"/>
      <c r="GOW534" s="200"/>
      <c r="GOX534" s="200"/>
      <c r="GOY534" s="200"/>
      <c r="GOZ534" s="200"/>
      <c r="GPA534" s="200"/>
      <c r="GPB534" s="200"/>
      <c r="GPC534" s="200"/>
      <c r="GPD534" s="200"/>
      <c r="GPG534" s="200"/>
      <c r="GPJ534" s="200"/>
      <c r="GPM534" s="200"/>
      <c r="GPP534" s="200"/>
      <c r="GPS534" s="200"/>
      <c r="GPV534" s="200"/>
      <c r="GQE534" s="200"/>
      <c r="GQH534" s="200"/>
      <c r="GQK534" s="200"/>
      <c r="GQN534" s="200"/>
      <c r="GQW534" s="200"/>
      <c r="GRC534" s="200"/>
      <c r="GRF534" s="200"/>
      <c r="GRI534" s="200"/>
      <c r="GRL534" s="200"/>
      <c r="GRR534" s="200"/>
      <c r="GSA534" s="200"/>
      <c r="GSC534" s="200"/>
      <c r="GSD534" s="200"/>
      <c r="GSF534" s="200"/>
      <c r="GSI534" s="200"/>
      <c r="GSL534" s="200"/>
      <c r="GSO534" s="200"/>
      <c r="GSR534" s="200"/>
      <c r="GSU534" s="200"/>
      <c r="GSW534" s="200"/>
      <c r="GSY534" s="200"/>
      <c r="GTB534" s="200"/>
      <c r="GTE534" s="200"/>
      <c r="GTH534" s="200"/>
      <c r="GTK534" s="200"/>
      <c r="GTN534" s="200"/>
      <c r="GTQ534" s="200"/>
      <c r="GTT534" s="200"/>
      <c r="GTV534" s="200"/>
      <c r="GTY534" s="200"/>
      <c r="GUB534" s="200"/>
      <c r="GUE534" s="200"/>
      <c r="GUK534" s="200"/>
      <c r="GUN534" s="200"/>
      <c r="GUP534" s="200"/>
      <c r="GVW534" s="200"/>
      <c r="GVZ534" s="200"/>
      <c r="GWC534" s="200"/>
      <c r="GWF534" s="200"/>
      <c r="GWI534" s="200"/>
      <c r="GWJ534" s="200"/>
      <c r="GWK534" s="200"/>
      <c r="GWN534" s="200"/>
      <c r="GWQ534" s="200"/>
      <c r="GWT534" s="200"/>
      <c r="GWW534" s="200"/>
      <c r="GWY534" s="200"/>
      <c r="GXM534" s="200"/>
      <c r="GXN534" s="200"/>
      <c r="GXO534" s="200"/>
      <c r="GXP534" s="200"/>
      <c r="GXQ534" s="200"/>
      <c r="GXR534" s="200"/>
      <c r="GXS534" s="200"/>
      <c r="GXT534" s="200"/>
      <c r="GXU534" s="200"/>
      <c r="GXV534" s="200"/>
      <c r="GXW534" s="200"/>
      <c r="GXX534" s="200"/>
      <c r="GXY534" s="200"/>
      <c r="GXZ534" s="200"/>
      <c r="GYA534" s="200"/>
      <c r="GYB534" s="200"/>
      <c r="GYC534" s="200"/>
      <c r="GYD534" s="200"/>
      <c r="GYE534" s="200"/>
      <c r="GYK534" s="200"/>
      <c r="GYL534" s="200"/>
      <c r="GYM534" s="200"/>
      <c r="GYN534" s="200"/>
      <c r="GYO534" s="200"/>
      <c r="GYP534" s="200"/>
      <c r="GYQ534" s="200"/>
      <c r="GYS534" s="200"/>
      <c r="GYT534" s="200"/>
      <c r="GYU534" s="200"/>
      <c r="GYV534" s="200"/>
      <c r="GYW534" s="200"/>
      <c r="GYX534" s="200"/>
      <c r="GYY534" s="200"/>
      <c r="GYZ534" s="200"/>
      <c r="GZC534" s="200"/>
      <c r="GZF534" s="200"/>
      <c r="GZI534" s="200"/>
      <c r="GZL534" s="200"/>
      <c r="GZO534" s="200"/>
      <c r="GZR534" s="200"/>
      <c r="HAA534" s="200"/>
      <c r="HAD534" s="200"/>
      <c r="HAG534" s="200"/>
      <c r="HAJ534" s="200"/>
      <c r="HAS534" s="200"/>
      <c r="HAY534" s="200"/>
      <c r="HBB534" s="200"/>
      <c r="HBE534" s="200"/>
      <c r="HBH534" s="200"/>
      <c r="HBN534" s="200"/>
      <c r="HBW534" s="200"/>
      <c r="HBY534" s="200"/>
      <c r="HBZ534" s="200"/>
      <c r="HCB534" s="200"/>
      <c r="HCE534" s="200"/>
      <c r="HCH534" s="200"/>
      <c r="HCK534" s="200"/>
      <c r="HCN534" s="200"/>
      <c r="HCQ534" s="200"/>
      <c r="HCS534" s="200"/>
      <c r="HCU534" s="200"/>
      <c r="HCX534" s="200"/>
      <c r="HDA534" s="200"/>
      <c r="HDD534" s="200"/>
      <c r="HDG534" s="200"/>
      <c r="HDJ534" s="200"/>
      <c r="HDM534" s="200"/>
      <c r="HDP534" s="200"/>
      <c r="HDR534" s="200"/>
      <c r="HDU534" s="200"/>
      <c r="HDX534" s="200"/>
      <c r="HEA534" s="200"/>
      <c r="HEG534" s="200"/>
      <c r="HEJ534" s="200"/>
      <c r="HEL534" s="200"/>
      <c r="HFS534" s="200"/>
      <c r="HFV534" s="200"/>
      <c r="HFY534" s="200"/>
      <c r="HGB534" s="200"/>
      <c r="HGE534" s="200"/>
      <c r="HGF534" s="200"/>
      <c r="HGG534" s="200"/>
      <c r="HGJ534" s="200"/>
      <c r="HGM534" s="200"/>
      <c r="HGP534" s="200"/>
      <c r="HGS534" s="200"/>
      <c r="HGU534" s="200"/>
      <c r="HHI534" s="200"/>
      <c r="HHJ534" s="200"/>
      <c r="HHK534" s="200"/>
      <c r="HHL534" s="200"/>
      <c r="HHM534" s="200"/>
      <c r="HHN534" s="200"/>
      <c r="HHO534" s="200"/>
      <c r="HHP534" s="200"/>
      <c r="HHQ534" s="200"/>
      <c r="HHR534" s="200"/>
      <c r="HHS534" s="200"/>
      <c r="HHT534" s="200"/>
      <c r="HHU534" s="200"/>
      <c r="HHV534" s="200"/>
      <c r="HHW534" s="200"/>
      <c r="HHX534" s="200"/>
      <c r="HHY534" s="200"/>
      <c r="HHZ534" s="200"/>
      <c r="HIA534" s="200"/>
      <c r="HIG534" s="200"/>
      <c r="HIH534" s="200"/>
      <c r="HII534" s="200"/>
      <c r="HIJ534" s="200"/>
      <c r="HIK534" s="200"/>
      <c r="HIL534" s="200"/>
      <c r="HIM534" s="200"/>
      <c r="HIO534" s="200"/>
      <c r="HIP534" s="200"/>
      <c r="HIQ534" s="200"/>
      <c r="HIR534" s="200"/>
      <c r="HIS534" s="200"/>
      <c r="HIT534" s="200"/>
      <c r="HIU534" s="200"/>
      <c r="HIV534" s="200"/>
      <c r="HIY534" s="200"/>
      <c r="HJB534" s="200"/>
      <c r="HJE534" s="200"/>
      <c r="HJH534" s="200"/>
      <c r="HJK534" s="200"/>
      <c r="HJN534" s="200"/>
      <c r="HJW534" s="200"/>
      <c r="HJZ534" s="200"/>
      <c r="HKC534" s="200"/>
      <c r="HKF534" s="200"/>
      <c r="HKO534" s="200"/>
      <c r="HKU534" s="200"/>
      <c r="HKX534" s="200"/>
      <c r="HLA534" s="200"/>
      <c r="HLD534" s="200"/>
      <c r="HLJ534" s="200"/>
      <c r="HLS534" s="200"/>
      <c r="HLU534" s="200"/>
      <c r="HLV534" s="200"/>
      <c r="HLX534" s="200"/>
      <c r="HMA534" s="200"/>
      <c r="HMD534" s="200"/>
      <c r="HMG534" s="200"/>
      <c r="HMJ534" s="200"/>
      <c r="HMM534" s="200"/>
      <c r="HMO534" s="200"/>
      <c r="HMQ534" s="200"/>
      <c r="HMT534" s="200"/>
      <c r="HMW534" s="200"/>
      <c r="HMZ534" s="200"/>
      <c r="HNC534" s="200"/>
      <c r="HNF534" s="200"/>
      <c r="HNI534" s="200"/>
      <c r="HNL534" s="200"/>
      <c r="HNN534" s="200"/>
      <c r="HNQ534" s="200"/>
      <c r="HNT534" s="200"/>
      <c r="HNW534" s="200"/>
      <c r="HOC534" s="200"/>
      <c r="HOF534" s="200"/>
      <c r="HOH534" s="200"/>
      <c r="HPO534" s="200"/>
      <c r="HPR534" s="200"/>
      <c r="HPU534" s="200"/>
      <c r="HPX534" s="200"/>
      <c r="HQA534" s="200"/>
      <c r="HQB534" s="200"/>
      <c r="HQC534" s="200"/>
      <c r="HQF534" s="200"/>
      <c r="HQI534" s="200"/>
      <c r="HQL534" s="200"/>
      <c r="HQO534" s="200"/>
      <c r="HQQ534" s="200"/>
      <c r="HRE534" s="200"/>
      <c r="HRF534" s="200"/>
      <c r="HRG534" s="200"/>
      <c r="HRH534" s="200"/>
      <c r="HRI534" s="200"/>
      <c r="HRJ534" s="200"/>
      <c r="HRK534" s="200"/>
      <c r="HRL534" s="200"/>
      <c r="HRM534" s="200"/>
      <c r="HRN534" s="200"/>
      <c r="HRO534" s="200"/>
      <c r="HRP534" s="200"/>
      <c r="HRQ534" s="200"/>
      <c r="HRR534" s="200"/>
      <c r="HRS534" s="200"/>
      <c r="HRT534" s="200"/>
      <c r="HRU534" s="200"/>
      <c r="HRV534" s="200"/>
      <c r="HRW534" s="200"/>
      <c r="HSC534" s="200"/>
      <c r="HSD534" s="200"/>
      <c r="HSE534" s="200"/>
      <c r="HSF534" s="200"/>
      <c r="HSG534" s="200"/>
      <c r="HSH534" s="200"/>
      <c r="HSI534" s="200"/>
      <c r="HSK534" s="200"/>
      <c r="HSL534" s="200"/>
      <c r="HSM534" s="200"/>
      <c r="HSN534" s="200"/>
      <c r="HSO534" s="200"/>
      <c r="HSP534" s="200"/>
      <c r="HSQ534" s="200"/>
      <c r="HSR534" s="200"/>
      <c r="HSU534" s="200"/>
      <c r="HSX534" s="200"/>
      <c r="HTA534" s="200"/>
      <c r="HTD534" s="200"/>
      <c r="HTG534" s="200"/>
      <c r="HTJ534" s="200"/>
      <c r="HTS534" s="200"/>
      <c r="HTV534" s="200"/>
      <c r="HTY534" s="200"/>
      <c r="HUB534" s="200"/>
      <c r="HUK534" s="200"/>
      <c r="HUQ534" s="200"/>
      <c r="HUT534" s="200"/>
      <c r="HUW534" s="200"/>
      <c r="HUZ534" s="200"/>
      <c r="HVF534" s="200"/>
      <c r="HVO534" s="200"/>
      <c r="HVQ534" s="200"/>
      <c r="HVR534" s="200"/>
      <c r="HVT534" s="200"/>
      <c r="HVW534" s="200"/>
      <c r="HVZ534" s="200"/>
      <c r="HWC534" s="200"/>
      <c r="HWF534" s="200"/>
      <c r="HWI534" s="200"/>
      <c r="HWK534" s="200"/>
      <c r="HWM534" s="200"/>
      <c r="HWP534" s="200"/>
      <c r="HWS534" s="200"/>
      <c r="HWV534" s="200"/>
      <c r="HWY534" s="200"/>
      <c r="HXB534" s="200"/>
      <c r="HXE534" s="200"/>
      <c r="HXH534" s="200"/>
      <c r="HXJ534" s="200"/>
      <c r="HXM534" s="200"/>
      <c r="HXP534" s="200"/>
      <c r="HXS534" s="200"/>
      <c r="HXY534" s="200"/>
      <c r="HYB534" s="200"/>
      <c r="HYD534" s="200"/>
      <c r="HZK534" s="200"/>
      <c r="HZN534" s="200"/>
      <c r="HZQ534" s="200"/>
      <c r="HZT534" s="200"/>
      <c r="HZW534" s="200"/>
      <c r="HZX534" s="200"/>
      <c r="HZY534" s="200"/>
      <c r="IAB534" s="200"/>
      <c r="IAE534" s="200"/>
      <c r="IAH534" s="200"/>
      <c r="IAK534" s="200"/>
      <c r="IAM534" s="200"/>
      <c r="IBA534" s="200"/>
      <c r="IBB534" s="200"/>
      <c r="IBC534" s="200"/>
      <c r="IBD534" s="200"/>
      <c r="IBE534" s="200"/>
      <c r="IBF534" s="200"/>
      <c r="IBG534" s="200"/>
      <c r="IBH534" s="200"/>
      <c r="IBI534" s="200"/>
      <c r="IBJ534" s="200"/>
      <c r="IBK534" s="200"/>
      <c r="IBL534" s="200"/>
      <c r="IBM534" s="200"/>
      <c r="IBN534" s="200"/>
      <c r="IBO534" s="200"/>
      <c r="IBP534" s="200"/>
      <c r="IBQ534" s="200"/>
      <c r="IBR534" s="200"/>
      <c r="IBS534" s="200"/>
      <c r="IBY534" s="200"/>
      <c r="IBZ534" s="200"/>
      <c r="ICA534" s="200"/>
      <c r="ICB534" s="200"/>
      <c r="ICC534" s="200"/>
      <c r="ICD534" s="200"/>
      <c r="ICE534" s="200"/>
      <c r="ICG534" s="200"/>
      <c r="ICH534" s="200"/>
      <c r="ICI534" s="200"/>
      <c r="ICJ534" s="200"/>
      <c r="ICK534" s="200"/>
      <c r="ICL534" s="200"/>
      <c r="ICM534" s="200"/>
      <c r="ICN534" s="200"/>
      <c r="ICQ534" s="200"/>
      <c r="ICT534" s="200"/>
      <c r="ICW534" s="200"/>
      <c r="ICZ534" s="200"/>
      <c r="IDC534" s="200"/>
      <c r="IDF534" s="200"/>
      <c r="IDO534" s="200"/>
      <c r="IDR534" s="200"/>
      <c r="IDU534" s="200"/>
      <c r="IDX534" s="200"/>
      <c r="IEG534" s="200"/>
      <c r="IEM534" s="200"/>
      <c r="IEP534" s="200"/>
      <c r="IES534" s="200"/>
      <c r="IEV534" s="200"/>
      <c r="IFB534" s="200"/>
      <c r="IFK534" s="200"/>
      <c r="IFM534" s="200"/>
      <c r="IFN534" s="200"/>
      <c r="IFP534" s="200"/>
      <c r="IFS534" s="200"/>
      <c r="IFV534" s="200"/>
      <c r="IFY534" s="200"/>
      <c r="IGB534" s="200"/>
      <c r="IGE534" s="200"/>
      <c r="IGG534" s="200"/>
      <c r="IGI534" s="200"/>
      <c r="IGL534" s="200"/>
      <c r="IGO534" s="200"/>
      <c r="IGR534" s="200"/>
      <c r="IGU534" s="200"/>
      <c r="IGX534" s="200"/>
      <c r="IHA534" s="200"/>
      <c r="IHD534" s="200"/>
      <c r="IHF534" s="200"/>
      <c r="IHI534" s="200"/>
      <c r="IHL534" s="200"/>
      <c r="IHO534" s="200"/>
      <c r="IHU534" s="200"/>
      <c r="IHX534" s="200"/>
      <c r="IHZ534" s="200"/>
      <c r="IJG534" s="200"/>
      <c r="IJJ534" s="200"/>
      <c r="IJM534" s="200"/>
      <c r="IJP534" s="200"/>
      <c r="IJS534" s="200"/>
      <c r="IJT534" s="200"/>
      <c r="IJU534" s="200"/>
      <c r="IJX534" s="200"/>
      <c r="IKA534" s="200"/>
      <c r="IKD534" s="200"/>
      <c r="IKG534" s="200"/>
      <c r="IKI534" s="200"/>
      <c r="IKW534" s="200"/>
      <c r="IKX534" s="200"/>
      <c r="IKY534" s="200"/>
      <c r="IKZ534" s="200"/>
      <c r="ILA534" s="200"/>
      <c r="ILB534" s="200"/>
      <c r="ILC534" s="200"/>
      <c r="ILD534" s="200"/>
      <c r="ILE534" s="200"/>
      <c r="ILF534" s="200"/>
      <c r="ILG534" s="200"/>
      <c r="ILH534" s="200"/>
      <c r="ILI534" s="200"/>
      <c r="ILJ534" s="200"/>
      <c r="ILK534" s="200"/>
      <c r="ILL534" s="200"/>
      <c r="ILM534" s="200"/>
      <c r="ILN534" s="200"/>
      <c r="ILO534" s="200"/>
      <c r="ILU534" s="200"/>
      <c r="ILV534" s="200"/>
      <c r="ILW534" s="200"/>
      <c r="ILX534" s="200"/>
      <c r="ILY534" s="200"/>
      <c r="ILZ534" s="200"/>
      <c r="IMA534" s="200"/>
      <c r="IMC534" s="200"/>
      <c r="IMD534" s="200"/>
      <c r="IME534" s="200"/>
      <c r="IMF534" s="200"/>
      <c r="IMG534" s="200"/>
      <c r="IMH534" s="200"/>
      <c r="IMI534" s="200"/>
      <c r="IMJ534" s="200"/>
      <c r="IMM534" s="200"/>
      <c r="IMP534" s="200"/>
      <c r="IMS534" s="200"/>
      <c r="IMV534" s="200"/>
      <c r="IMY534" s="200"/>
      <c r="INB534" s="200"/>
      <c r="INK534" s="200"/>
      <c r="INN534" s="200"/>
      <c r="INQ534" s="200"/>
      <c r="INT534" s="200"/>
      <c r="IOC534" s="200"/>
      <c r="IOI534" s="200"/>
      <c r="IOL534" s="200"/>
      <c r="IOO534" s="200"/>
      <c r="IOR534" s="200"/>
      <c r="IOX534" s="200"/>
      <c r="IPG534" s="200"/>
      <c r="IPI534" s="200"/>
      <c r="IPJ534" s="200"/>
      <c r="IPL534" s="200"/>
      <c r="IPO534" s="200"/>
      <c r="IPR534" s="200"/>
      <c r="IPU534" s="200"/>
      <c r="IPX534" s="200"/>
      <c r="IQA534" s="200"/>
      <c r="IQC534" s="200"/>
      <c r="IQE534" s="200"/>
      <c r="IQH534" s="200"/>
      <c r="IQK534" s="200"/>
      <c r="IQN534" s="200"/>
      <c r="IQQ534" s="200"/>
      <c r="IQT534" s="200"/>
      <c r="IQW534" s="200"/>
      <c r="IQZ534" s="200"/>
      <c r="IRB534" s="200"/>
      <c r="IRE534" s="200"/>
      <c r="IRH534" s="200"/>
      <c r="IRK534" s="200"/>
      <c r="IRQ534" s="200"/>
      <c r="IRT534" s="200"/>
      <c r="IRV534" s="200"/>
      <c r="ITC534" s="200"/>
      <c r="ITF534" s="200"/>
      <c r="ITI534" s="200"/>
      <c r="ITL534" s="200"/>
      <c r="ITO534" s="200"/>
      <c r="ITP534" s="200"/>
      <c r="ITQ534" s="200"/>
      <c r="ITT534" s="200"/>
      <c r="ITW534" s="200"/>
      <c r="ITZ534" s="200"/>
      <c r="IUC534" s="200"/>
      <c r="IUE534" s="200"/>
      <c r="IUS534" s="200"/>
      <c r="IUT534" s="200"/>
      <c r="IUU534" s="200"/>
      <c r="IUV534" s="200"/>
      <c r="IUW534" s="200"/>
      <c r="IUX534" s="200"/>
      <c r="IUY534" s="200"/>
      <c r="IUZ534" s="200"/>
      <c r="IVA534" s="200"/>
      <c r="IVB534" s="200"/>
      <c r="IVC534" s="200"/>
      <c r="IVD534" s="200"/>
      <c r="IVE534" s="200"/>
      <c r="IVF534" s="200"/>
      <c r="IVG534" s="200"/>
      <c r="IVH534" s="200"/>
      <c r="IVI534" s="200"/>
      <c r="IVJ534" s="200"/>
      <c r="IVK534" s="200"/>
      <c r="IVQ534" s="200"/>
      <c r="IVR534" s="200"/>
      <c r="IVS534" s="200"/>
      <c r="IVT534" s="200"/>
      <c r="IVU534" s="200"/>
      <c r="IVV534" s="200"/>
      <c r="IVW534" s="200"/>
      <c r="IVY534" s="200"/>
      <c r="IVZ534" s="200"/>
      <c r="IWA534" s="200"/>
      <c r="IWB534" s="200"/>
      <c r="IWC534" s="200"/>
      <c r="IWD534" s="200"/>
      <c r="IWE534" s="200"/>
      <c r="IWF534" s="200"/>
      <c r="IWI534" s="200"/>
      <c r="IWL534" s="200"/>
      <c r="IWO534" s="200"/>
      <c r="IWR534" s="200"/>
      <c r="IWU534" s="200"/>
      <c r="IWX534" s="200"/>
      <c r="IXG534" s="200"/>
      <c r="IXJ534" s="200"/>
      <c r="IXM534" s="200"/>
      <c r="IXP534" s="200"/>
      <c r="IXY534" s="200"/>
      <c r="IYE534" s="200"/>
      <c r="IYH534" s="200"/>
      <c r="IYK534" s="200"/>
      <c r="IYN534" s="200"/>
      <c r="IYT534" s="200"/>
      <c r="IZC534" s="200"/>
      <c r="IZE534" s="200"/>
      <c r="IZF534" s="200"/>
      <c r="IZH534" s="200"/>
      <c r="IZK534" s="200"/>
      <c r="IZN534" s="200"/>
      <c r="IZQ534" s="200"/>
      <c r="IZT534" s="200"/>
      <c r="IZW534" s="200"/>
      <c r="IZY534" s="200"/>
      <c r="JAA534" s="200"/>
      <c r="JAD534" s="200"/>
      <c r="JAG534" s="200"/>
      <c r="JAJ534" s="200"/>
      <c r="JAM534" s="200"/>
      <c r="JAP534" s="200"/>
      <c r="JAS534" s="200"/>
      <c r="JAV534" s="200"/>
      <c r="JAX534" s="200"/>
      <c r="JBA534" s="200"/>
      <c r="JBD534" s="200"/>
      <c r="JBG534" s="200"/>
      <c r="JBM534" s="200"/>
      <c r="JBP534" s="200"/>
      <c r="JBR534" s="200"/>
      <c r="JCY534" s="200"/>
      <c r="JDB534" s="200"/>
      <c r="JDE534" s="200"/>
      <c r="JDH534" s="200"/>
      <c r="JDK534" s="200"/>
      <c r="JDL534" s="200"/>
      <c r="JDM534" s="200"/>
      <c r="JDP534" s="200"/>
      <c r="JDS534" s="200"/>
      <c r="JDV534" s="200"/>
      <c r="JDY534" s="200"/>
      <c r="JEA534" s="200"/>
      <c r="JEO534" s="200"/>
      <c r="JEP534" s="200"/>
      <c r="JEQ534" s="200"/>
      <c r="JER534" s="200"/>
      <c r="JES534" s="200"/>
      <c r="JET534" s="200"/>
      <c r="JEU534" s="200"/>
      <c r="JEV534" s="200"/>
      <c r="JEW534" s="200"/>
      <c r="JEX534" s="200"/>
      <c r="JEY534" s="200"/>
      <c r="JEZ534" s="200"/>
      <c r="JFA534" s="200"/>
      <c r="JFB534" s="200"/>
      <c r="JFC534" s="200"/>
      <c r="JFD534" s="200"/>
      <c r="JFE534" s="200"/>
      <c r="JFF534" s="200"/>
      <c r="JFG534" s="200"/>
      <c r="JFM534" s="200"/>
      <c r="JFN534" s="200"/>
      <c r="JFO534" s="200"/>
      <c r="JFP534" s="200"/>
      <c r="JFQ534" s="200"/>
      <c r="JFR534" s="200"/>
      <c r="JFS534" s="200"/>
      <c r="JFU534" s="200"/>
      <c r="JFV534" s="200"/>
      <c r="JFW534" s="200"/>
      <c r="JFX534" s="200"/>
      <c r="JFY534" s="200"/>
      <c r="JFZ534" s="200"/>
      <c r="JGA534" s="200"/>
      <c r="JGB534" s="200"/>
      <c r="JGE534" s="200"/>
      <c r="JGH534" s="200"/>
      <c r="JGK534" s="200"/>
      <c r="JGN534" s="200"/>
      <c r="JGQ534" s="200"/>
      <c r="JGT534" s="200"/>
      <c r="JHC534" s="200"/>
      <c r="JHF534" s="200"/>
      <c r="JHI534" s="200"/>
      <c r="JHL534" s="200"/>
      <c r="JHU534" s="200"/>
      <c r="JIA534" s="200"/>
      <c r="JID534" s="200"/>
      <c r="JIG534" s="200"/>
      <c r="JIJ534" s="200"/>
      <c r="JIP534" s="200"/>
      <c r="JIY534" s="200"/>
      <c r="JJA534" s="200"/>
      <c r="JJB534" s="200"/>
      <c r="JJD534" s="200"/>
      <c r="JJG534" s="200"/>
      <c r="JJJ534" s="200"/>
      <c r="JJM534" s="200"/>
      <c r="JJP534" s="200"/>
      <c r="JJS534" s="200"/>
      <c r="JJU534" s="200"/>
      <c r="JJW534" s="200"/>
      <c r="JJZ534" s="200"/>
      <c r="JKC534" s="200"/>
      <c r="JKF534" s="200"/>
      <c r="JKI534" s="200"/>
      <c r="JKL534" s="200"/>
      <c r="JKO534" s="200"/>
      <c r="JKR534" s="200"/>
      <c r="JKT534" s="200"/>
      <c r="JKW534" s="200"/>
      <c r="JKZ534" s="200"/>
      <c r="JLC534" s="200"/>
      <c r="JLI534" s="200"/>
      <c r="JLL534" s="200"/>
      <c r="JLN534" s="200"/>
      <c r="JMU534" s="200"/>
      <c r="JMX534" s="200"/>
      <c r="JNA534" s="200"/>
      <c r="JND534" s="200"/>
      <c r="JNG534" s="200"/>
      <c r="JNH534" s="200"/>
      <c r="JNI534" s="200"/>
      <c r="JNL534" s="200"/>
      <c r="JNO534" s="200"/>
      <c r="JNR534" s="200"/>
      <c r="JNU534" s="200"/>
      <c r="JNW534" s="200"/>
      <c r="JOK534" s="200"/>
      <c r="JOL534" s="200"/>
      <c r="JOM534" s="200"/>
      <c r="JON534" s="200"/>
      <c r="JOO534" s="200"/>
      <c r="JOP534" s="200"/>
      <c r="JOQ534" s="200"/>
      <c r="JOR534" s="200"/>
      <c r="JOS534" s="200"/>
      <c r="JOT534" s="200"/>
      <c r="JOU534" s="200"/>
      <c r="JOV534" s="200"/>
      <c r="JOW534" s="200"/>
      <c r="JOX534" s="200"/>
      <c r="JOY534" s="200"/>
      <c r="JOZ534" s="200"/>
      <c r="JPA534" s="200"/>
      <c r="JPB534" s="200"/>
      <c r="JPC534" s="200"/>
      <c r="JPI534" s="200"/>
      <c r="JPJ534" s="200"/>
      <c r="JPK534" s="200"/>
      <c r="JPL534" s="200"/>
      <c r="JPM534" s="200"/>
      <c r="JPN534" s="200"/>
      <c r="JPO534" s="200"/>
      <c r="JPQ534" s="200"/>
      <c r="JPR534" s="200"/>
      <c r="JPS534" s="200"/>
      <c r="JPT534" s="200"/>
      <c r="JPU534" s="200"/>
      <c r="JPV534" s="200"/>
      <c r="JPW534" s="200"/>
      <c r="JPX534" s="200"/>
      <c r="JQA534" s="200"/>
      <c r="JQD534" s="200"/>
      <c r="JQG534" s="200"/>
      <c r="JQJ534" s="200"/>
      <c r="JQM534" s="200"/>
      <c r="JQP534" s="200"/>
      <c r="JQY534" s="200"/>
      <c r="JRB534" s="200"/>
      <c r="JRE534" s="200"/>
      <c r="JRH534" s="200"/>
      <c r="JRQ534" s="200"/>
      <c r="JRW534" s="200"/>
      <c r="JRZ534" s="200"/>
      <c r="JSC534" s="200"/>
      <c r="JSF534" s="200"/>
      <c r="JSL534" s="200"/>
      <c r="JSU534" s="200"/>
      <c r="JSW534" s="200"/>
      <c r="JSX534" s="200"/>
      <c r="JSZ534" s="200"/>
      <c r="JTC534" s="200"/>
      <c r="JTF534" s="200"/>
      <c r="JTI534" s="200"/>
      <c r="JTL534" s="200"/>
      <c r="JTO534" s="200"/>
      <c r="JTQ534" s="200"/>
      <c r="JTS534" s="200"/>
      <c r="JTV534" s="200"/>
      <c r="JTY534" s="200"/>
      <c r="JUB534" s="200"/>
      <c r="JUE534" s="200"/>
      <c r="JUH534" s="200"/>
      <c r="JUK534" s="200"/>
      <c r="JUN534" s="200"/>
      <c r="JUP534" s="200"/>
      <c r="JUS534" s="200"/>
      <c r="JUV534" s="200"/>
      <c r="JUY534" s="200"/>
      <c r="JVE534" s="200"/>
      <c r="JVH534" s="200"/>
      <c r="JVJ534" s="200"/>
      <c r="JWQ534" s="200"/>
      <c r="JWT534" s="200"/>
      <c r="JWW534" s="200"/>
      <c r="JWZ534" s="200"/>
      <c r="JXC534" s="200"/>
      <c r="JXD534" s="200"/>
      <c r="JXE534" s="200"/>
      <c r="JXH534" s="200"/>
      <c r="JXK534" s="200"/>
      <c r="JXN534" s="200"/>
      <c r="JXQ534" s="200"/>
      <c r="JXS534" s="200"/>
      <c r="JYG534" s="200"/>
      <c r="JYH534" s="200"/>
      <c r="JYI534" s="200"/>
      <c r="JYJ534" s="200"/>
      <c r="JYK534" s="200"/>
      <c r="JYL534" s="200"/>
      <c r="JYM534" s="200"/>
      <c r="JYN534" s="200"/>
      <c r="JYO534" s="200"/>
      <c r="JYP534" s="200"/>
      <c r="JYQ534" s="200"/>
      <c r="JYR534" s="200"/>
      <c r="JYS534" s="200"/>
      <c r="JYT534" s="200"/>
      <c r="JYU534" s="200"/>
      <c r="JYV534" s="200"/>
      <c r="JYW534" s="200"/>
      <c r="JYX534" s="200"/>
      <c r="JYY534" s="200"/>
      <c r="JZE534" s="200"/>
      <c r="JZF534" s="200"/>
      <c r="JZG534" s="200"/>
      <c r="JZH534" s="200"/>
      <c r="JZI534" s="200"/>
      <c r="JZJ534" s="200"/>
      <c r="JZK534" s="200"/>
      <c r="JZM534" s="200"/>
      <c r="JZN534" s="200"/>
      <c r="JZO534" s="200"/>
      <c r="JZP534" s="200"/>
      <c r="JZQ534" s="200"/>
      <c r="JZR534" s="200"/>
      <c r="JZS534" s="200"/>
      <c r="JZT534" s="200"/>
      <c r="JZW534" s="200"/>
      <c r="JZZ534" s="200"/>
      <c r="KAC534" s="200"/>
      <c r="KAF534" s="200"/>
      <c r="KAI534" s="200"/>
      <c r="KAL534" s="200"/>
      <c r="KAU534" s="200"/>
      <c r="KAX534" s="200"/>
      <c r="KBA534" s="200"/>
      <c r="KBD534" s="200"/>
      <c r="KBM534" s="200"/>
      <c r="KBS534" s="200"/>
      <c r="KBV534" s="200"/>
      <c r="KBY534" s="200"/>
      <c r="KCB534" s="200"/>
      <c r="KCH534" s="200"/>
      <c r="KCQ534" s="200"/>
      <c r="KCS534" s="200"/>
      <c r="KCT534" s="200"/>
      <c r="KCV534" s="200"/>
      <c r="KCY534" s="200"/>
      <c r="KDB534" s="200"/>
      <c r="KDE534" s="200"/>
      <c r="KDH534" s="200"/>
      <c r="KDK534" s="200"/>
      <c r="KDM534" s="200"/>
      <c r="KDO534" s="200"/>
      <c r="KDR534" s="200"/>
      <c r="KDU534" s="200"/>
      <c r="KDX534" s="200"/>
      <c r="KEA534" s="200"/>
      <c r="KED534" s="200"/>
      <c r="KEG534" s="200"/>
      <c r="KEJ534" s="200"/>
      <c r="KEL534" s="200"/>
      <c r="KEO534" s="200"/>
      <c r="KER534" s="200"/>
      <c r="KEU534" s="200"/>
      <c r="KFA534" s="200"/>
      <c r="KFD534" s="200"/>
      <c r="KFF534" s="200"/>
      <c r="KGM534" s="200"/>
      <c r="KGP534" s="200"/>
      <c r="KGS534" s="200"/>
      <c r="KGV534" s="200"/>
      <c r="KGY534" s="200"/>
      <c r="KGZ534" s="200"/>
      <c r="KHA534" s="200"/>
      <c r="KHD534" s="200"/>
      <c r="KHG534" s="200"/>
      <c r="KHJ534" s="200"/>
      <c r="KHM534" s="200"/>
      <c r="KHO534" s="200"/>
      <c r="KIC534" s="200"/>
      <c r="KID534" s="200"/>
      <c r="KIE534" s="200"/>
      <c r="KIF534" s="200"/>
      <c r="KIG534" s="200"/>
      <c r="KIH534" s="200"/>
      <c r="KII534" s="200"/>
      <c r="KIJ534" s="200"/>
      <c r="KIK534" s="200"/>
      <c r="KIL534" s="200"/>
      <c r="KIM534" s="200"/>
      <c r="KIN534" s="200"/>
      <c r="KIO534" s="200"/>
      <c r="KIP534" s="200"/>
      <c r="KIQ534" s="200"/>
      <c r="KIR534" s="200"/>
      <c r="KIS534" s="200"/>
      <c r="KIT534" s="200"/>
      <c r="KIU534" s="200"/>
      <c r="KJA534" s="200"/>
      <c r="KJB534" s="200"/>
      <c r="KJC534" s="200"/>
      <c r="KJD534" s="200"/>
      <c r="KJE534" s="200"/>
      <c r="KJF534" s="200"/>
      <c r="KJG534" s="200"/>
      <c r="KJI534" s="200"/>
      <c r="KJJ534" s="200"/>
      <c r="KJK534" s="200"/>
      <c r="KJL534" s="200"/>
      <c r="KJM534" s="200"/>
      <c r="KJN534" s="200"/>
      <c r="KJO534" s="200"/>
      <c r="KJP534" s="200"/>
      <c r="KJS534" s="200"/>
      <c r="KJV534" s="200"/>
      <c r="KJY534" s="200"/>
      <c r="KKB534" s="200"/>
      <c r="KKE534" s="200"/>
      <c r="KKH534" s="200"/>
      <c r="KKQ534" s="200"/>
      <c r="KKT534" s="200"/>
      <c r="KKW534" s="200"/>
      <c r="KKZ534" s="200"/>
      <c r="KLI534" s="200"/>
      <c r="KLO534" s="200"/>
      <c r="KLR534" s="200"/>
      <c r="KLU534" s="200"/>
      <c r="KLX534" s="200"/>
      <c r="KMD534" s="200"/>
      <c r="KMM534" s="200"/>
      <c r="KMO534" s="200"/>
      <c r="KMP534" s="200"/>
      <c r="KMR534" s="200"/>
      <c r="KMU534" s="200"/>
      <c r="KMX534" s="200"/>
      <c r="KNA534" s="200"/>
      <c r="KND534" s="200"/>
      <c r="KNG534" s="200"/>
      <c r="KNI534" s="200"/>
      <c r="KNK534" s="200"/>
      <c r="KNN534" s="200"/>
      <c r="KNQ534" s="200"/>
      <c r="KNT534" s="200"/>
      <c r="KNW534" s="200"/>
      <c r="KNZ534" s="200"/>
      <c r="KOC534" s="200"/>
      <c r="KOF534" s="200"/>
      <c r="KOH534" s="200"/>
      <c r="KOK534" s="200"/>
      <c r="KON534" s="200"/>
      <c r="KOQ534" s="200"/>
      <c r="KOW534" s="200"/>
      <c r="KOZ534" s="200"/>
      <c r="KPB534" s="200"/>
      <c r="KQI534" s="200"/>
      <c r="KQL534" s="200"/>
      <c r="KQO534" s="200"/>
      <c r="KQR534" s="200"/>
      <c r="KQU534" s="200"/>
      <c r="KQV534" s="200"/>
      <c r="KQW534" s="200"/>
      <c r="KQZ534" s="200"/>
      <c r="KRC534" s="200"/>
      <c r="KRF534" s="200"/>
      <c r="KRI534" s="200"/>
      <c r="KRK534" s="200"/>
      <c r="KRY534" s="200"/>
      <c r="KRZ534" s="200"/>
      <c r="KSA534" s="200"/>
      <c r="KSB534" s="200"/>
      <c r="KSC534" s="200"/>
      <c r="KSD534" s="200"/>
      <c r="KSE534" s="200"/>
      <c r="KSF534" s="200"/>
      <c r="KSG534" s="200"/>
      <c r="KSH534" s="200"/>
      <c r="KSI534" s="200"/>
      <c r="KSJ534" s="200"/>
      <c r="KSK534" s="200"/>
      <c r="KSL534" s="200"/>
      <c r="KSM534" s="200"/>
      <c r="KSN534" s="200"/>
      <c r="KSO534" s="200"/>
      <c r="KSP534" s="200"/>
      <c r="KSQ534" s="200"/>
      <c r="KSW534" s="200"/>
      <c r="KSX534" s="200"/>
      <c r="KSY534" s="200"/>
      <c r="KSZ534" s="200"/>
      <c r="KTA534" s="200"/>
      <c r="KTB534" s="200"/>
      <c r="KTC534" s="200"/>
      <c r="KTE534" s="200"/>
      <c r="KTF534" s="200"/>
      <c r="KTG534" s="200"/>
      <c r="KTH534" s="200"/>
      <c r="KTI534" s="200"/>
      <c r="KTJ534" s="200"/>
      <c r="KTK534" s="200"/>
      <c r="KTL534" s="200"/>
      <c r="KTO534" s="200"/>
      <c r="KTR534" s="200"/>
      <c r="KTU534" s="200"/>
      <c r="KTX534" s="200"/>
      <c r="KUA534" s="200"/>
      <c r="KUD534" s="200"/>
      <c r="KUM534" s="200"/>
      <c r="KUP534" s="200"/>
      <c r="KUS534" s="200"/>
      <c r="KUV534" s="200"/>
      <c r="KVE534" s="200"/>
      <c r="KVK534" s="200"/>
      <c r="KVN534" s="200"/>
      <c r="KVQ534" s="200"/>
      <c r="KVT534" s="200"/>
      <c r="KVZ534" s="200"/>
      <c r="KWI534" s="200"/>
      <c r="KWK534" s="200"/>
      <c r="KWL534" s="200"/>
      <c r="KWN534" s="200"/>
      <c r="KWQ534" s="200"/>
      <c r="KWT534" s="200"/>
      <c r="KWW534" s="200"/>
      <c r="KWZ534" s="200"/>
      <c r="KXC534" s="200"/>
      <c r="KXE534" s="200"/>
      <c r="KXG534" s="200"/>
      <c r="KXJ534" s="200"/>
      <c r="KXM534" s="200"/>
      <c r="KXP534" s="200"/>
      <c r="KXS534" s="200"/>
      <c r="KXV534" s="200"/>
      <c r="KXY534" s="200"/>
      <c r="KYB534" s="200"/>
      <c r="KYD534" s="200"/>
      <c r="KYG534" s="200"/>
      <c r="KYJ534" s="200"/>
      <c r="KYM534" s="200"/>
      <c r="KYS534" s="200"/>
      <c r="KYV534" s="200"/>
      <c r="KYX534" s="200"/>
      <c r="LAE534" s="200"/>
      <c r="LAH534" s="200"/>
      <c r="LAK534" s="200"/>
      <c r="LAN534" s="200"/>
      <c r="LAQ534" s="200"/>
      <c r="LAR534" s="200"/>
      <c r="LAS534" s="200"/>
      <c r="LAV534" s="200"/>
      <c r="LAY534" s="200"/>
      <c r="LBB534" s="200"/>
      <c r="LBE534" s="200"/>
      <c r="LBG534" s="200"/>
      <c r="LBU534" s="200"/>
      <c r="LBV534" s="200"/>
      <c r="LBW534" s="200"/>
      <c r="LBX534" s="200"/>
      <c r="LBY534" s="200"/>
      <c r="LBZ534" s="200"/>
      <c r="LCA534" s="200"/>
      <c r="LCB534" s="200"/>
      <c r="LCC534" s="200"/>
      <c r="LCD534" s="200"/>
      <c r="LCE534" s="200"/>
      <c r="LCF534" s="200"/>
      <c r="LCG534" s="200"/>
      <c r="LCH534" s="200"/>
      <c r="LCI534" s="200"/>
      <c r="LCJ534" s="200"/>
      <c r="LCK534" s="200"/>
      <c r="LCL534" s="200"/>
      <c r="LCM534" s="200"/>
      <c r="LCS534" s="200"/>
      <c r="LCT534" s="200"/>
      <c r="LCU534" s="200"/>
      <c r="LCV534" s="200"/>
      <c r="LCW534" s="200"/>
      <c r="LCX534" s="200"/>
      <c r="LCY534" s="200"/>
      <c r="LDA534" s="200"/>
      <c r="LDB534" s="200"/>
      <c r="LDC534" s="200"/>
      <c r="LDD534" s="200"/>
      <c r="LDE534" s="200"/>
      <c r="LDF534" s="200"/>
      <c r="LDG534" s="200"/>
      <c r="LDH534" s="200"/>
      <c r="LDK534" s="200"/>
      <c r="LDN534" s="200"/>
      <c r="LDQ534" s="200"/>
      <c r="LDT534" s="200"/>
      <c r="LDW534" s="200"/>
      <c r="LDZ534" s="200"/>
      <c r="LEI534" s="200"/>
      <c r="LEL534" s="200"/>
      <c r="LEO534" s="200"/>
      <c r="LER534" s="200"/>
      <c r="LFA534" s="200"/>
      <c r="LFG534" s="200"/>
      <c r="LFJ534" s="200"/>
      <c r="LFM534" s="200"/>
      <c r="LFP534" s="200"/>
      <c r="LFV534" s="200"/>
      <c r="LGE534" s="200"/>
      <c r="LGG534" s="200"/>
      <c r="LGH534" s="200"/>
      <c r="LGJ534" s="200"/>
      <c r="LGM534" s="200"/>
      <c r="LGP534" s="200"/>
      <c r="LGS534" s="200"/>
      <c r="LGV534" s="200"/>
      <c r="LGY534" s="200"/>
      <c r="LHA534" s="200"/>
      <c r="LHC534" s="200"/>
      <c r="LHF534" s="200"/>
      <c r="LHI534" s="200"/>
      <c r="LHL534" s="200"/>
      <c r="LHO534" s="200"/>
      <c r="LHR534" s="200"/>
      <c r="LHU534" s="200"/>
      <c r="LHX534" s="200"/>
      <c r="LHZ534" s="200"/>
      <c r="LIC534" s="200"/>
      <c r="LIF534" s="200"/>
      <c r="LII534" s="200"/>
      <c r="LIO534" s="200"/>
      <c r="LIR534" s="200"/>
      <c r="LIT534" s="200"/>
      <c r="LKA534" s="200"/>
      <c r="LKD534" s="200"/>
      <c r="LKG534" s="200"/>
      <c r="LKJ534" s="200"/>
      <c r="LKM534" s="200"/>
      <c r="LKN534" s="200"/>
      <c r="LKO534" s="200"/>
      <c r="LKR534" s="200"/>
      <c r="LKU534" s="200"/>
      <c r="LKX534" s="200"/>
      <c r="LLA534" s="200"/>
      <c r="LLC534" s="200"/>
      <c r="LLQ534" s="200"/>
      <c r="LLR534" s="200"/>
      <c r="LLS534" s="200"/>
      <c r="LLT534" s="200"/>
      <c r="LLU534" s="200"/>
      <c r="LLV534" s="200"/>
      <c r="LLW534" s="200"/>
      <c r="LLX534" s="200"/>
      <c r="LLY534" s="200"/>
      <c r="LLZ534" s="200"/>
      <c r="LMA534" s="200"/>
      <c r="LMB534" s="200"/>
      <c r="LMC534" s="200"/>
      <c r="LMD534" s="200"/>
      <c r="LME534" s="200"/>
      <c r="LMF534" s="200"/>
      <c r="LMG534" s="200"/>
      <c r="LMH534" s="200"/>
      <c r="LMI534" s="200"/>
      <c r="LMO534" s="200"/>
      <c r="LMP534" s="200"/>
      <c r="LMQ534" s="200"/>
      <c r="LMR534" s="200"/>
      <c r="LMS534" s="200"/>
      <c r="LMT534" s="200"/>
      <c r="LMU534" s="200"/>
      <c r="LMW534" s="200"/>
      <c r="LMX534" s="200"/>
      <c r="LMY534" s="200"/>
      <c r="LMZ534" s="200"/>
      <c r="LNA534" s="200"/>
      <c r="LNB534" s="200"/>
      <c r="LNC534" s="200"/>
      <c r="LND534" s="200"/>
      <c r="LNG534" s="200"/>
      <c r="LNJ534" s="200"/>
      <c r="LNM534" s="200"/>
      <c r="LNP534" s="200"/>
      <c r="LNS534" s="200"/>
      <c r="LNV534" s="200"/>
      <c r="LOE534" s="200"/>
      <c r="LOH534" s="200"/>
      <c r="LOK534" s="200"/>
      <c r="LON534" s="200"/>
      <c r="LOW534" s="200"/>
      <c r="LPC534" s="200"/>
      <c r="LPF534" s="200"/>
      <c r="LPI534" s="200"/>
      <c r="LPL534" s="200"/>
      <c r="LPR534" s="200"/>
      <c r="LQA534" s="200"/>
      <c r="LQC534" s="200"/>
      <c r="LQD534" s="200"/>
      <c r="LQF534" s="200"/>
      <c r="LQI534" s="200"/>
      <c r="LQL534" s="200"/>
      <c r="LQO534" s="200"/>
      <c r="LQR534" s="200"/>
      <c r="LQU534" s="200"/>
      <c r="LQW534" s="200"/>
      <c r="LQY534" s="200"/>
      <c r="LRB534" s="200"/>
      <c r="LRE534" s="200"/>
      <c r="LRH534" s="200"/>
      <c r="LRK534" s="200"/>
      <c r="LRN534" s="200"/>
      <c r="LRQ534" s="200"/>
      <c r="LRT534" s="200"/>
      <c r="LRV534" s="200"/>
      <c r="LRY534" s="200"/>
      <c r="LSB534" s="200"/>
      <c r="LSE534" s="200"/>
      <c r="LSK534" s="200"/>
      <c r="LSN534" s="200"/>
      <c r="LSP534" s="200"/>
      <c r="LTW534" s="200"/>
      <c r="LTZ534" s="200"/>
      <c r="LUC534" s="200"/>
      <c r="LUF534" s="200"/>
      <c r="LUI534" s="200"/>
      <c r="LUJ534" s="200"/>
      <c r="LUK534" s="200"/>
      <c r="LUN534" s="200"/>
      <c r="LUQ534" s="200"/>
      <c r="LUT534" s="200"/>
      <c r="LUW534" s="200"/>
      <c r="LUY534" s="200"/>
      <c r="LVM534" s="200"/>
      <c r="LVN534" s="200"/>
      <c r="LVO534" s="200"/>
      <c r="LVP534" s="200"/>
      <c r="LVQ534" s="200"/>
      <c r="LVR534" s="200"/>
      <c r="LVS534" s="200"/>
      <c r="LVT534" s="200"/>
      <c r="LVU534" s="200"/>
      <c r="LVV534" s="200"/>
      <c r="LVW534" s="200"/>
      <c r="LVX534" s="200"/>
      <c r="LVY534" s="200"/>
      <c r="LVZ534" s="200"/>
      <c r="LWA534" s="200"/>
      <c r="LWB534" s="200"/>
      <c r="LWC534" s="200"/>
      <c r="LWD534" s="200"/>
      <c r="LWE534" s="200"/>
      <c r="LWK534" s="200"/>
      <c r="LWL534" s="200"/>
      <c r="LWM534" s="200"/>
      <c r="LWN534" s="200"/>
      <c r="LWO534" s="200"/>
      <c r="LWP534" s="200"/>
      <c r="LWQ534" s="200"/>
      <c r="LWS534" s="200"/>
      <c r="LWT534" s="200"/>
      <c r="LWU534" s="200"/>
      <c r="LWV534" s="200"/>
      <c r="LWW534" s="200"/>
      <c r="LWX534" s="200"/>
      <c r="LWY534" s="200"/>
      <c r="LWZ534" s="200"/>
      <c r="LXC534" s="200"/>
      <c r="LXF534" s="200"/>
      <c r="LXI534" s="200"/>
      <c r="LXL534" s="200"/>
      <c r="LXO534" s="200"/>
      <c r="LXR534" s="200"/>
      <c r="LYA534" s="200"/>
      <c r="LYD534" s="200"/>
      <c r="LYG534" s="200"/>
      <c r="LYJ534" s="200"/>
      <c r="LYS534" s="200"/>
      <c r="LYY534" s="200"/>
      <c r="LZB534" s="200"/>
      <c r="LZE534" s="200"/>
      <c r="LZH534" s="200"/>
      <c r="LZN534" s="200"/>
      <c r="LZW534" s="200"/>
      <c r="LZY534" s="200"/>
      <c r="LZZ534" s="200"/>
      <c r="MAB534" s="200"/>
      <c r="MAE534" s="200"/>
      <c r="MAH534" s="200"/>
      <c r="MAK534" s="200"/>
      <c r="MAN534" s="200"/>
      <c r="MAQ534" s="200"/>
      <c r="MAS534" s="200"/>
      <c r="MAU534" s="200"/>
      <c r="MAX534" s="200"/>
      <c r="MBA534" s="200"/>
      <c r="MBD534" s="200"/>
      <c r="MBG534" s="200"/>
      <c r="MBJ534" s="200"/>
      <c r="MBM534" s="200"/>
      <c r="MBP534" s="200"/>
      <c r="MBR534" s="200"/>
      <c r="MBU534" s="200"/>
      <c r="MBX534" s="200"/>
      <c r="MCA534" s="200"/>
      <c r="MCG534" s="200"/>
      <c r="MCJ534" s="200"/>
      <c r="MCL534" s="200"/>
      <c r="MDS534" s="200"/>
      <c r="MDV534" s="200"/>
      <c r="MDY534" s="200"/>
      <c r="MEB534" s="200"/>
      <c r="MEE534" s="200"/>
      <c r="MEF534" s="200"/>
      <c r="MEG534" s="200"/>
      <c r="MEJ534" s="200"/>
      <c r="MEM534" s="200"/>
      <c r="MEP534" s="200"/>
      <c r="MES534" s="200"/>
      <c r="MEU534" s="200"/>
      <c r="MFI534" s="200"/>
      <c r="MFJ534" s="200"/>
      <c r="MFK534" s="200"/>
      <c r="MFL534" s="200"/>
      <c r="MFM534" s="200"/>
      <c r="MFN534" s="200"/>
      <c r="MFO534" s="200"/>
      <c r="MFP534" s="200"/>
      <c r="MFQ534" s="200"/>
      <c r="MFR534" s="200"/>
      <c r="MFS534" s="200"/>
      <c r="MFT534" s="200"/>
      <c r="MFU534" s="200"/>
      <c r="MFV534" s="200"/>
      <c r="MFW534" s="200"/>
      <c r="MFX534" s="200"/>
      <c r="MFY534" s="200"/>
      <c r="MFZ534" s="200"/>
      <c r="MGA534" s="200"/>
      <c r="MGG534" s="200"/>
      <c r="MGH534" s="200"/>
      <c r="MGI534" s="200"/>
      <c r="MGJ534" s="200"/>
      <c r="MGK534" s="200"/>
      <c r="MGL534" s="200"/>
      <c r="MGM534" s="200"/>
      <c r="MGO534" s="200"/>
      <c r="MGP534" s="200"/>
      <c r="MGQ534" s="200"/>
      <c r="MGR534" s="200"/>
      <c r="MGS534" s="200"/>
      <c r="MGT534" s="200"/>
      <c r="MGU534" s="200"/>
      <c r="MGV534" s="200"/>
      <c r="MGY534" s="200"/>
      <c r="MHB534" s="200"/>
      <c r="MHE534" s="200"/>
      <c r="MHH534" s="200"/>
      <c r="MHK534" s="200"/>
      <c r="MHN534" s="200"/>
      <c r="MHW534" s="200"/>
      <c r="MHZ534" s="200"/>
      <c r="MIC534" s="200"/>
      <c r="MIF534" s="200"/>
      <c r="MIO534" s="200"/>
      <c r="MIU534" s="200"/>
      <c r="MIX534" s="200"/>
      <c r="MJA534" s="200"/>
      <c r="MJD534" s="200"/>
      <c r="MJJ534" s="200"/>
      <c r="MJS534" s="200"/>
      <c r="MJU534" s="200"/>
      <c r="MJV534" s="200"/>
      <c r="MJX534" s="200"/>
      <c r="MKA534" s="200"/>
      <c r="MKD534" s="200"/>
      <c r="MKG534" s="200"/>
      <c r="MKJ534" s="200"/>
      <c r="MKM534" s="200"/>
      <c r="MKO534" s="200"/>
      <c r="MKQ534" s="200"/>
      <c r="MKT534" s="200"/>
      <c r="MKW534" s="200"/>
      <c r="MKZ534" s="200"/>
      <c r="MLC534" s="200"/>
      <c r="MLF534" s="200"/>
      <c r="MLI534" s="200"/>
      <c r="MLL534" s="200"/>
      <c r="MLN534" s="200"/>
      <c r="MLQ534" s="200"/>
      <c r="MLT534" s="200"/>
      <c r="MLW534" s="200"/>
      <c r="MMC534" s="200"/>
      <c r="MMF534" s="200"/>
      <c r="MMH534" s="200"/>
      <c r="MNO534" s="200"/>
      <c r="MNR534" s="200"/>
      <c r="MNU534" s="200"/>
      <c r="MNX534" s="200"/>
      <c r="MOA534" s="200"/>
      <c r="MOB534" s="200"/>
      <c r="MOC534" s="200"/>
      <c r="MOF534" s="200"/>
      <c r="MOI534" s="200"/>
      <c r="MOL534" s="200"/>
      <c r="MOO534" s="200"/>
      <c r="MOQ534" s="200"/>
      <c r="MPE534" s="200"/>
      <c r="MPF534" s="200"/>
      <c r="MPG534" s="200"/>
      <c r="MPH534" s="200"/>
      <c r="MPI534" s="200"/>
      <c r="MPJ534" s="200"/>
      <c r="MPK534" s="200"/>
      <c r="MPL534" s="200"/>
      <c r="MPM534" s="200"/>
      <c r="MPN534" s="200"/>
      <c r="MPO534" s="200"/>
      <c r="MPP534" s="200"/>
      <c r="MPQ534" s="200"/>
      <c r="MPR534" s="200"/>
      <c r="MPS534" s="200"/>
      <c r="MPT534" s="200"/>
      <c r="MPU534" s="200"/>
      <c r="MPV534" s="200"/>
      <c r="MPW534" s="200"/>
      <c r="MQC534" s="200"/>
      <c r="MQD534" s="200"/>
      <c r="MQE534" s="200"/>
      <c r="MQF534" s="200"/>
      <c r="MQG534" s="200"/>
      <c r="MQH534" s="200"/>
      <c r="MQI534" s="200"/>
      <c r="MQK534" s="200"/>
      <c r="MQL534" s="200"/>
      <c r="MQM534" s="200"/>
      <c r="MQN534" s="200"/>
      <c r="MQO534" s="200"/>
      <c r="MQP534" s="200"/>
      <c r="MQQ534" s="200"/>
      <c r="MQR534" s="200"/>
      <c r="MQU534" s="200"/>
      <c r="MQX534" s="200"/>
      <c r="MRA534" s="200"/>
      <c r="MRD534" s="200"/>
      <c r="MRG534" s="200"/>
      <c r="MRJ534" s="200"/>
      <c r="MRS534" s="200"/>
      <c r="MRV534" s="200"/>
      <c r="MRY534" s="200"/>
      <c r="MSB534" s="200"/>
      <c r="MSK534" s="200"/>
      <c r="MSQ534" s="200"/>
      <c r="MST534" s="200"/>
      <c r="MSW534" s="200"/>
      <c r="MSZ534" s="200"/>
      <c r="MTF534" s="200"/>
      <c r="MTO534" s="200"/>
      <c r="MTQ534" s="200"/>
      <c r="MTR534" s="200"/>
      <c r="MTT534" s="200"/>
      <c r="MTW534" s="200"/>
      <c r="MTZ534" s="200"/>
      <c r="MUC534" s="200"/>
      <c r="MUF534" s="200"/>
      <c r="MUI534" s="200"/>
      <c r="MUK534" s="200"/>
      <c r="MUM534" s="200"/>
      <c r="MUP534" s="200"/>
      <c r="MUS534" s="200"/>
      <c r="MUV534" s="200"/>
      <c r="MUY534" s="200"/>
      <c r="MVB534" s="200"/>
      <c r="MVE534" s="200"/>
      <c r="MVH534" s="200"/>
      <c r="MVJ534" s="200"/>
      <c r="MVM534" s="200"/>
      <c r="MVP534" s="200"/>
      <c r="MVS534" s="200"/>
      <c r="MVY534" s="200"/>
      <c r="MWB534" s="200"/>
      <c r="MWD534" s="200"/>
      <c r="MXK534" s="200"/>
      <c r="MXN534" s="200"/>
      <c r="MXQ534" s="200"/>
      <c r="MXT534" s="200"/>
      <c r="MXW534" s="200"/>
      <c r="MXX534" s="200"/>
      <c r="MXY534" s="200"/>
      <c r="MYB534" s="200"/>
      <c r="MYE534" s="200"/>
      <c r="MYH534" s="200"/>
      <c r="MYK534" s="200"/>
      <c r="MYM534" s="200"/>
      <c r="MZA534" s="200"/>
      <c r="MZB534" s="200"/>
      <c r="MZC534" s="200"/>
      <c r="MZD534" s="200"/>
      <c r="MZE534" s="200"/>
      <c r="MZF534" s="200"/>
      <c r="MZG534" s="200"/>
      <c r="MZH534" s="200"/>
      <c r="MZI534" s="200"/>
      <c r="MZJ534" s="200"/>
      <c r="MZK534" s="200"/>
      <c r="MZL534" s="200"/>
      <c r="MZM534" s="200"/>
      <c r="MZN534" s="200"/>
      <c r="MZO534" s="200"/>
      <c r="MZP534" s="200"/>
      <c r="MZQ534" s="200"/>
      <c r="MZR534" s="200"/>
      <c r="MZS534" s="200"/>
      <c r="MZY534" s="200"/>
      <c r="MZZ534" s="200"/>
      <c r="NAA534" s="200"/>
      <c r="NAB534" s="200"/>
      <c r="NAC534" s="200"/>
      <c r="NAD534" s="200"/>
      <c r="NAE534" s="200"/>
      <c r="NAG534" s="200"/>
      <c r="NAH534" s="200"/>
      <c r="NAI534" s="200"/>
      <c r="NAJ534" s="200"/>
      <c r="NAK534" s="200"/>
      <c r="NAL534" s="200"/>
      <c r="NAM534" s="200"/>
      <c r="NAN534" s="200"/>
      <c r="NAQ534" s="200"/>
      <c r="NAT534" s="200"/>
      <c r="NAW534" s="200"/>
      <c r="NAZ534" s="200"/>
      <c r="NBC534" s="200"/>
      <c r="NBF534" s="200"/>
      <c r="NBO534" s="200"/>
      <c r="NBR534" s="200"/>
      <c r="NBU534" s="200"/>
      <c r="NBX534" s="200"/>
      <c r="NCG534" s="200"/>
      <c r="NCM534" s="200"/>
      <c r="NCP534" s="200"/>
      <c r="NCS534" s="200"/>
      <c r="NCV534" s="200"/>
      <c r="NDB534" s="200"/>
      <c r="NDK534" s="200"/>
      <c r="NDM534" s="200"/>
      <c r="NDN534" s="200"/>
      <c r="NDP534" s="200"/>
      <c r="NDS534" s="200"/>
      <c r="NDV534" s="200"/>
      <c r="NDY534" s="200"/>
      <c r="NEB534" s="200"/>
      <c r="NEE534" s="200"/>
      <c r="NEG534" s="200"/>
      <c r="NEI534" s="200"/>
      <c r="NEL534" s="200"/>
      <c r="NEO534" s="200"/>
      <c r="NER534" s="200"/>
      <c r="NEU534" s="200"/>
      <c r="NEX534" s="200"/>
      <c r="NFA534" s="200"/>
      <c r="NFD534" s="200"/>
      <c r="NFF534" s="200"/>
      <c r="NFI534" s="200"/>
      <c r="NFL534" s="200"/>
      <c r="NFO534" s="200"/>
      <c r="NFU534" s="200"/>
      <c r="NFX534" s="200"/>
      <c r="NFZ534" s="200"/>
      <c r="NHG534" s="200"/>
      <c r="NHJ534" s="200"/>
      <c r="NHM534" s="200"/>
      <c r="NHP534" s="200"/>
      <c r="NHS534" s="200"/>
      <c r="NHT534" s="200"/>
      <c r="NHU534" s="200"/>
      <c r="NHX534" s="200"/>
      <c r="NIA534" s="200"/>
      <c r="NID534" s="200"/>
      <c r="NIG534" s="200"/>
      <c r="NII534" s="200"/>
      <c r="NIW534" s="200"/>
      <c r="NIX534" s="200"/>
      <c r="NIY534" s="200"/>
      <c r="NIZ534" s="200"/>
      <c r="NJA534" s="200"/>
      <c r="NJB534" s="200"/>
      <c r="NJC534" s="200"/>
      <c r="NJD534" s="200"/>
      <c r="NJE534" s="200"/>
      <c r="NJF534" s="200"/>
      <c r="NJG534" s="200"/>
      <c r="NJH534" s="200"/>
      <c r="NJI534" s="200"/>
      <c r="NJJ534" s="200"/>
      <c r="NJK534" s="200"/>
      <c r="NJL534" s="200"/>
      <c r="NJM534" s="200"/>
      <c r="NJN534" s="200"/>
      <c r="NJO534" s="200"/>
      <c r="NJU534" s="200"/>
      <c r="NJV534" s="200"/>
      <c r="NJW534" s="200"/>
      <c r="NJX534" s="200"/>
      <c r="NJY534" s="200"/>
      <c r="NJZ534" s="200"/>
      <c r="NKA534" s="200"/>
      <c r="NKC534" s="200"/>
      <c r="NKD534" s="200"/>
      <c r="NKE534" s="200"/>
      <c r="NKF534" s="200"/>
      <c r="NKG534" s="200"/>
      <c r="NKH534" s="200"/>
      <c r="NKI534" s="200"/>
      <c r="NKJ534" s="200"/>
      <c r="NKM534" s="200"/>
      <c r="NKP534" s="200"/>
      <c r="NKS534" s="200"/>
      <c r="NKV534" s="200"/>
      <c r="NKY534" s="200"/>
      <c r="NLB534" s="200"/>
      <c r="NLK534" s="200"/>
      <c r="NLN534" s="200"/>
      <c r="NLQ534" s="200"/>
      <c r="NLT534" s="200"/>
      <c r="NMC534" s="200"/>
      <c r="NMI534" s="200"/>
      <c r="NML534" s="200"/>
      <c r="NMO534" s="200"/>
      <c r="NMR534" s="200"/>
      <c r="NMX534" s="200"/>
      <c r="NNG534" s="200"/>
      <c r="NNI534" s="200"/>
      <c r="NNJ534" s="200"/>
      <c r="NNL534" s="200"/>
      <c r="NNO534" s="200"/>
      <c r="NNR534" s="200"/>
      <c r="NNU534" s="200"/>
      <c r="NNX534" s="200"/>
      <c r="NOA534" s="200"/>
      <c r="NOC534" s="200"/>
      <c r="NOE534" s="200"/>
      <c r="NOH534" s="200"/>
      <c r="NOK534" s="200"/>
      <c r="NON534" s="200"/>
      <c r="NOQ534" s="200"/>
      <c r="NOT534" s="200"/>
      <c r="NOW534" s="200"/>
      <c r="NOZ534" s="200"/>
      <c r="NPB534" s="200"/>
      <c r="NPE534" s="200"/>
      <c r="NPH534" s="200"/>
      <c r="NPK534" s="200"/>
      <c r="NPQ534" s="200"/>
      <c r="NPT534" s="200"/>
      <c r="NPV534" s="200"/>
      <c r="NRC534" s="200"/>
      <c r="NRF534" s="200"/>
      <c r="NRI534" s="200"/>
      <c r="NRL534" s="200"/>
      <c r="NRO534" s="200"/>
      <c r="NRP534" s="200"/>
      <c r="NRQ534" s="200"/>
      <c r="NRT534" s="200"/>
      <c r="NRW534" s="200"/>
      <c r="NRZ534" s="200"/>
      <c r="NSC534" s="200"/>
      <c r="NSE534" s="200"/>
      <c r="NSS534" s="200"/>
      <c r="NST534" s="200"/>
      <c r="NSU534" s="200"/>
      <c r="NSV534" s="200"/>
      <c r="NSW534" s="200"/>
      <c r="NSX534" s="200"/>
      <c r="NSY534" s="200"/>
      <c r="NSZ534" s="200"/>
      <c r="NTA534" s="200"/>
      <c r="NTB534" s="200"/>
      <c r="NTC534" s="200"/>
      <c r="NTD534" s="200"/>
      <c r="NTE534" s="200"/>
      <c r="NTF534" s="200"/>
      <c r="NTG534" s="200"/>
      <c r="NTH534" s="200"/>
      <c r="NTI534" s="200"/>
      <c r="NTJ534" s="200"/>
      <c r="NTK534" s="200"/>
      <c r="NTQ534" s="200"/>
      <c r="NTR534" s="200"/>
      <c r="NTS534" s="200"/>
      <c r="NTT534" s="200"/>
      <c r="NTU534" s="200"/>
      <c r="NTV534" s="200"/>
      <c r="NTW534" s="200"/>
      <c r="NTY534" s="200"/>
      <c r="NTZ534" s="200"/>
      <c r="NUA534" s="200"/>
      <c r="NUB534" s="200"/>
      <c r="NUC534" s="200"/>
      <c r="NUD534" s="200"/>
      <c r="NUE534" s="200"/>
      <c r="NUF534" s="200"/>
      <c r="NUI534" s="200"/>
      <c r="NUL534" s="200"/>
      <c r="NUO534" s="200"/>
      <c r="NUR534" s="200"/>
      <c r="NUU534" s="200"/>
      <c r="NUX534" s="200"/>
      <c r="NVG534" s="200"/>
      <c r="NVJ534" s="200"/>
      <c r="NVM534" s="200"/>
      <c r="NVP534" s="200"/>
      <c r="NVY534" s="200"/>
      <c r="NWE534" s="200"/>
      <c r="NWH534" s="200"/>
      <c r="NWK534" s="200"/>
      <c r="NWN534" s="200"/>
      <c r="NWT534" s="200"/>
      <c r="NXC534" s="200"/>
      <c r="NXE534" s="200"/>
      <c r="NXF534" s="200"/>
      <c r="NXH534" s="200"/>
      <c r="NXK534" s="200"/>
      <c r="NXN534" s="200"/>
      <c r="NXQ534" s="200"/>
      <c r="NXT534" s="200"/>
      <c r="NXW534" s="200"/>
      <c r="NXY534" s="200"/>
      <c r="NYA534" s="200"/>
      <c r="NYD534" s="200"/>
      <c r="NYG534" s="200"/>
      <c r="NYJ534" s="200"/>
      <c r="NYM534" s="200"/>
      <c r="NYP534" s="200"/>
      <c r="NYS534" s="200"/>
      <c r="NYV534" s="200"/>
      <c r="NYX534" s="200"/>
      <c r="NZA534" s="200"/>
      <c r="NZD534" s="200"/>
      <c r="NZG534" s="200"/>
      <c r="NZM534" s="200"/>
      <c r="NZP534" s="200"/>
      <c r="NZR534" s="200"/>
      <c r="OAY534" s="200"/>
      <c r="OBB534" s="200"/>
      <c r="OBE534" s="200"/>
      <c r="OBH534" s="200"/>
      <c r="OBK534" s="200"/>
      <c r="OBL534" s="200"/>
      <c r="OBM534" s="200"/>
      <c r="OBP534" s="200"/>
      <c r="OBS534" s="200"/>
      <c r="OBV534" s="200"/>
      <c r="OBY534" s="200"/>
      <c r="OCA534" s="200"/>
      <c r="OCO534" s="200"/>
      <c r="OCP534" s="200"/>
      <c r="OCQ534" s="200"/>
      <c r="OCR534" s="200"/>
      <c r="OCS534" s="200"/>
      <c r="OCT534" s="200"/>
      <c r="OCU534" s="200"/>
      <c r="OCV534" s="200"/>
      <c r="OCW534" s="200"/>
      <c r="OCX534" s="200"/>
      <c r="OCY534" s="200"/>
      <c r="OCZ534" s="200"/>
      <c r="ODA534" s="200"/>
      <c r="ODB534" s="200"/>
      <c r="ODC534" s="200"/>
      <c r="ODD534" s="200"/>
      <c r="ODE534" s="200"/>
      <c r="ODF534" s="200"/>
      <c r="ODG534" s="200"/>
      <c r="ODM534" s="200"/>
      <c r="ODN534" s="200"/>
      <c r="ODO534" s="200"/>
      <c r="ODP534" s="200"/>
      <c r="ODQ534" s="200"/>
      <c r="ODR534" s="200"/>
      <c r="ODS534" s="200"/>
      <c r="ODU534" s="200"/>
      <c r="ODV534" s="200"/>
      <c r="ODW534" s="200"/>
      <c r="ODX534" s="200"/>
      <c r="ODY534" s="200"/>
      <c r="ODZ534" s="200"/>
      <c r="OEA534" s="200"/>
      <c r="OEB534" s="200"/>
      <c r="OEE534" s="200"/>
      <c r="OEH534" s="200"/>
      <c r="OEK534" s="200"/>
      <c r="OEN534" s="200"/>
      <c r="OEQ534" s="200"/>
      <c r="OET534" s="200"/>
      <c r="OFC534" s="200"/>
      <c r="OFF534" s="200"/>
      <c r="OFI534" s="200"/>
      <c r="OFL534" s="200"/>
      <c r="OFU534" s="200"/>
      <c r="OGA534" s="200"/>
      <c r="OGD534" s="200"/>
      <c r="OGG534" s="200"/>
      <c r="OGJ534" s="200"/>
      <c r="OGP534" s="200"/>
      <c r="OGY534" s="200"/>
      <c r="OHA534" s="200"/>
      <c r="OHB534" s="200"/>
      <c r="OHD534" s="200"/>
      <c r="OHG534" s="200"/>
      <c r="OHJ534" s="200"/>
      <c r="OHM534" s="200"/>
      <c r="OHP534" s="200"/>
      <c r="OHS534" s="200"/>
      <c r="OHU534" s="200"/>
      <c r="OHW534" s="200"/>
      <c r="OHZ534" s="200"/>
      <c r="OIC534" s="200"/>
      <c r="OIF534" s="200"/>
      <c r="OII534" s="200"/>
      <c r="OIL534" s="200"/>
      <c r="OIO534" s="200"/>
      <c r="OIR534" s="200"/>
      <c r="OIT534" s="200"/>
      <c r="OIW534" s="200"/>
      <c r="OIZ534" s="200"/>
      <c r="OJC534" s="200"/>
      <c r="OJI534" s="200"/>
      <c r="OJL534" s="200"/>
      <c r="OJN534" s="200"/>
      <c r="OKU534" s="200"/>
      <c r="OKX534" s="200"/>
      <c r="OLA534" s="200"/>
      <c r="OLD534" s="200"/>
      <c r="OLG534" s="200"/>
      <c r="OLH534" s="200"/>
      <c r="OLI534" s="200"/>
      <c r="OLL534" s="200"/>
      <c r="OLO534" s="200"/>
      <c r="OLR534" s="200"/>
      <c r="OLU534" s="200"/>
      <c r="OLW534" s="200"/>
      <c r="OMK534" s="200"/>
      <c r="OML534" s="200"/>
      <c r="OMM534" s="200"/>
      <c r="OMN534" s="200"/>
      <c r="OMO534" s="200"/>
      <c r="OMP534" s="200"/>
      <c r="OMQ534" s="200"/>
      <c r="OMR534" s="200"/>
      <c r="OMS534" s="200"/>
      <c r="OMT534" s="200"/>
      <c r="OMU534" s="200"/>
      <c r="OMV534" s="200"/>
      <c r="OMW534" s="200"/>
      <c r="OMX534" s="200"/>
      <c r="OMY534" s="200"/>
      <c r="OMZ534" s="200"/>
      <c r="ONA534" s="200"/>
      <c r="ONB534" s="200"/>
      <c r="ONC534" s="200"/>
      <c r="ONI534" s="200"/>
      <c r="ONJ534" s="200"/>
      <c r="ONK534" s="200"/>
      <c r="ONL534" s="200"/>
      <c r="ONM534" s="200"/>
      <c r="ONN534" s="200"/>
      <c r="ONO534" s="200"/>
      <c r="ONQ534" s="200"/>
      <c r="ONR534" s="200"/>
      <c r="ONS534" s="200"/>
      <c r="ONT534" s="200"/>
      <c r="ONU534" s="200"/>
      <c r="ONV534" s="200"/>
      <c r="ONW534" s="200"/>
      <c r="ONX534" s="200"/>
      <c r="OOA534" s="200"/>
      <c r="OOD534" s="200"/>
      <c r="OOG534" s="200"/>
      <c r="OOJ534" s="200"/>
      <c r="OOM534" s="200"/>
      <c r="OOP534" s="200"/>
      <c r="OOY534" s="200"/>
      <c r="OPB534" s="200"/>
      <c r="OPE534" s="200"/>
      <c r="OPH534" s="200"/>
      <c r="OPQ534" s="200"/>
      <c r="OPW534" s="200"/>
      <c r="OPZ534" s="200"/>
      <c r="OQC534" s="200"/>
      <c r="OQF534" s="200"/>
      <c r="OQL534" s="200"/>
      <c r="OQU534" s="200"/>
      <c r="OQW534" s="200"/>
      <c r="OQX534" s="200"/>
      <c r="OQZ534" s="200"/>
      <c r="ORC534" s="200"/>
      <c r="ORF534" s="200"/>
      <c r="ORI534" s="200"/>
      <c r="ORL534" s="200"/>
      <c r="ORO534" s="200"/>
      <c r="ORQ534" s="200"/>
      <c r="ORS534" s="200"/>
      <c r="ORV534" s="200"/>
      <c r="ORY534" s="200"/>
      <c r="OSB534" s="200"/>
      <c r="OSE534" s="200"/>
      <c r="OSH534" s="200"/>
      <c r="OSK534" s="200"/>
      <c r="OSN534" s="200"/>
      <c r="OSP534" s="200"/>
      <c r="OSS534" s="200"/>
      <c r="OSV534" s="200"/>
      <c r="OSY534" s="200"/>
      <c r="OTE534" s="200"/>
      <c r="OTH534" s="200"/>
      <c r="OTJ534" s="200"/>
      <c r="OUQ534" s="200"/>
      <c r="OUT534" s="200"/>
      <c r="OUW534" s="200"/>
      <c r="OUZ534" s="200"/>
      <c r="OVC534" s="200"/>
      <c r="OVD534" s="200"/>
      <c r="OVE534" s="200"/>
      <c r="OVH534" s="200"/>
      <c r="OVK534" s="200"/>
      <c r="OVN534" s="200"/>
      <c r="OVQ534" s="200"/>
      <c r="OVS534" s="200"/>
      <c r="OWG534" s="200"/>
      <c r="OWH534" s="200"/>
      <c r="OWI534" s="200"/>
      <c r="OWJ534" s="200"/>
      <c r="OWK534" s="200"/>
      <c r="OWL534" s="200"/>
      <c r="OWM534" s="200"/>
      <c r="OWN534" s="200"/>
      <c r="OWO534" s="200"/>
      <c r="OWP534" s="200"/>
      <c r="OWQ534" s="200"/>
      <c r="OWR534" s="200"/>
      <c r="OWS534" s="200"/>
      <c r="OWT534" s="200"/>
      <c r="OWU534" s="200"/>
      <c r="OWV534" s="200"/>
      <c r="OWW534" s="200"/>
      <c r="OWX534" s="200"/>
      <c r="OWY534" s="200"/>
      <c r="OXE534" s="200"/>
      <c r="OXF534" s="200"/>
      <c r="OXG534" s="200"/>
      <c r="OXH534" s="200"/>
      <c r="OXI534" s="200"/>
      <c r="OXJ534" s="200"/>
      <c r="OXK534" s="200"/>
      <c r="OXM534" s="200"/>
      <c r="OXN534" s="200"/>
      <c r="OXO534" s="200"/>
      <c r="OXP534" s="200"/>
      <c r="OXQ534" s="200"/>
      <c r="OXR534" s="200"/>
      <c r="OXS534" s="200"/>
      <c r="OXT534" s="200"/>
      <c r="OXW534" s="200"/>
      <c r="OXZ534" s="200"/>
      <c r="OYC534" s="200"/>
      <c r="OYF534" s="200"/>
      <c r="OYI534" s="200"/>
      <c r="OYL534" s="200"/>
      <c r="OYU534" s="200"/>
      <c r="OYX534" s="200"/>
      <c r="OZA534" s="200"/>
      <c r="OZD534" s="200"/>
      <c r="OZM534" s="200"/>
      <c r="OZS534" s="200"/>
      <c r="OZV534" s="200"/>
      <c r="OZY534" s="200"/>
      <c r="PAB534" s="200"/>
      <c r="PAH534" s="200"/>
      <c r="PAQ534" s="200"/>
      <c r="PAS534" s="200"/>
      <c r="PAT534" s="200"/>
      <c r="PAV534" s="200"/>
      <c r="PAY534" s="200"/>
      <c r="PBB534" s="200"/>
      <c r="PBE534" s="200"/>
      <c r="PBH534" s="200"/>
      <c r="PBK534" s="200"/>
      <c r="PBM534" s="200"/>
      <c r="PBO534" s="200"/>
      <c r="PBR534" s="200"/>
      <c r="PBU534" s="200"/>
      <c r="PBX534" s="200"/>
      <c r="PCA534" s="200"/>
      <c r="PCD534" s="200"/>
      <c r="PCG534" s="200"/>
      <c r="PCJ534" s="200"/>
      <c r="PCL534" s="200"/>
      <c r="PCO534" s="200"/>
      <c r="PCR534" s="200"/>
      <c r="PCU534" s="200"/>
      <c r="PDA534" s="200"/>
      <c r="PDD534" s="200"/>
      <c r="PDF534" s="200"/>
      <c r="PEM534" s="200"/>
      <c r="PEP534" s="200"/>
      <c r="PES534" s="200"/>
      <c r="PEV534" s="200"/>
      <c r="PEY534" s="200"/>
      <c r="PEZ534" s="200"/>
      <c r="PFA534" s="200"/>
      <c r="PFD534" s="200"/>
      <c r="PFG534" s="200"/>
      <c r="PFJ534" s="200"/>
      <c r="PFM534" s="200"/>
      <c r="PFO534" s="200"/>
      <c r="PGC534" s="200"/>
      <c r="PGD534" s="200"/>
      <c r="PGE534" s="200"/>
      <c r="PGF534" s="200"/>
      <c r="PGG534" s="200"/>
      <c r="PGH534" s="200"/>
      <c r="PGI534" s="200"/>
      <c r="PGJ534" s="200"/>
      <c r="PGK534" s="200"/>
      <c r="PGL534" s="200"/>
      <c r="PGM534" s="200"/>
      <c r="PGN534" s="200"/>
      <c r="PGO534" s="200"/>
      <c r="PGP534" s="200"/>
      <c r="PGQ534" s="200"/>
      <c r="PGR534" s="200"/>
      <c r="PGS534" s="200"/>
      <c r="PGT534" s="200"/>
      <c r="PGU534" s="200"/>
      <c r="PHA534" s="200"/>
      <c r="PHB534" s="200"/>
      <c r="PHC534" s="200"/>
      <c r="PHD534" s="200"/>
      <c r="PHE534" s="200"/>
      <c r="PHF534" s="200"/>
      <c r="PHG534" s="200"/>
      <c r="PHI534" s="200"/>
      <c r="PHJ534" s="200"/>
      <c r="PHK534" s="200"/>
      <c r="PHL534" s="200"/>
      <c r="PHM534" s="200"/>
      <c r="PHN534" s="200"/>
      <c r="PHO534" s="200"/>
      <c r="PHP534" s="200"/>
      <c r="PHS534" s="200"/>
      <c r="PHV534" s="200"/>
      <c r="PHY534" s="200"/>
      <c r="PIB534" s="200"/>
      <c r="PIE534" s="200"/>
      <c r="PIH534" s="200"/>
      <c r="PIQ534" s="200"/>
      <c r="PIT534" s="200"/>
      <c r="PIW534" s="200"/>
      <c r="PIZ534" s="200"/>
      <c r="PJI534" s="200"/>
      <c r="PJO534" s="200"/>
      <c r="PJR534" s="200"/>
      <c r="PJU534" s="200"/>
      <c r="PJX534" s="200"/>
      <c r="PKD534" s="200"/>
      <c r="PKM534" s="200"/>
      <c r="PKO534" s="200"/>
      <c r="PKP534" s="200"/>
      <c r="PKR534" s="200"/>
      <c r="PKU534" s="200"/>
      <c r="PKX534" s="200"/>
      <c r="PLA534" s="200"/>
      <c r="PLD534" s="200"/>
      <c r="PLG534" s="200"/>
      <c r="PLI534" s="200"/>
      <c r="PLK534" s="200"/>
      <c r="PLN534" s="200"/>
      <c r="PLQ534" s="200"/>
      <c r="PLT534" s="200"/>
      <c r="PLW534" s="200"/>
      <c r="PLZ534" s="200"/>
      <c r="PMC534" s="200"/>
      <c r="PMF534" s="200"/>
      <c r="PMH534" s="200"/>
      <c r="PMK534" s="200"/>
      <c r="PMN534" s="200"/>
      <c r="PMQ534" s="200"/>
      <c r="PMW534" s="200"/>
      <c r="PMZ534" s="200"/>
      <c r="PNB534" s="200"/>
      <c r="POI534" s="200"/>
      <c r="POL534" s="200"/>
      <c r="POO534" s="200"/>
      <c r="POR534" s="200"/>
      <c r="POU534" s="200"/>
      <c r="POV534" s="200"/>
      <c r="POW534" s="200"/>
      <c r="POZ534" s="200"/>
      <c r="PPC534" s="200"/>
      <c r="PPF534" s="200"/>
      <c r="PPI534" s="200"/>
      <c r="PPK534" s="200"/>
      <c r="PPY534" s="200"/>
      <c r="PPZ534" s="200"/>
      <c r="PQA534" s="200"/>
      <c r="PQB534" s="200"/>
      <c r="PQC534" s="200"/>
      <c r="PQD534" s="200"/>
      <c r="PQE534" s="200"/>
      <c r="PQF534" s="200"/>
      <c r="PQG534" s="200"/>
      <c r="PQH534" s="200"/>
      <c r="PQI534" s="200"/>
      <c r="PQJ534" s="200"/>
      <c r="PQK534" s="200"/>
      <c r="PQL534" s="200"/>
      <c r="PQM534" s="200"/>
      <c r="PQN534" s="200"/>
      <c r="PQO534" s="200"/>
      <c r="PQP534" s="200"/>
      <c r="PQQ534" s="200"/>
      <c r="PQW534" s="200"/>
      <c r="PQX534" s="200"/>
      <c r="PQY534" s="200"/>
      <c r="PQZ534" s="200"/>
      <c r="PRA534" s="200"/>
      <c r="PRB534" s="200"/>
      <c r="PRC534" s="200"/>
      <c r="PRE534" s="200"/>
      <c r="PRF534" s="200"/>
      <c r="PRG534" s="200"/>
      <c r="PRH534" s="200"/>
      <c r="PRI534" s="200"/>
      <c r="PRJ534" s="200"/>
      <c r="PRK534" s="200"/>
      <c r="PRL534" s="200"/>
      <c r="PRO534" s="200"/>
      <c r="PRR534" s="200"/>
      <c r="PRU534" s="200"/>
      <c r="PRX534" s="200"/>
      <c r="PSA534" s="200"/>
      <c r="PSD534" s="200"/>
      <c r="PSM534" s="200"/>
      <c r="PSP534" s="200"/>
      <c r="PSS534" s="200"/>
      <c r="PSV534" s="200"/>
      <c r="PTE534" s="200"/>
      <c r="PTK534" s="200"/>
      <c r="PTN534" s="200"/>
      <c r="PTQ534" s="200"/>
      <c r="PTT534" s="200"/>
      <c r="PTZ534" s="200"/>
      <c r="PUI534" s="200"/>
      <c r="PUK534" s="200"/>
      <c r="PUL534" s="200"/>
      <c r="PUN534" s="200"/>
      <c r="PUQ534" s="200"/>
      <c r="PUT534" s="200"/>
      <c r="PUW534" s="200"/>
      <c r="PUZ534" s="200"/>
      <c r="PVC534" s="200"/>
      <c r="PVE534" s="200"/>
      <c r="PVG534" s="200"/>
      <c r="PVJ534" s="200"/>
      <c r="PVM534" s="200"/>
      <c r="PVP534" s="200"/>
      <c r="PVS534" s="200"/>
      <c r="PVV534" s="200"/>
      <c r="PVY534" s="200"/>
      <c r="PWB534" s="200"/>
      <c r="PWD534" s="200"/>
      <c r="PWG534" s="200"/>
      <c r="PWJ534" s="200"/>
      <c r="PWM534" s="200"/>
      <c r="PWS534" s="200"/>
      <c r="PWV534" s="200"/>
      <c r="PWX534" s="200"/>
      <c r="PYE534" s="200"/>
      <c r="PYH534" s="200"/>
      <c r="PYK534" s="200"/>
      <c r="PYN534" s="200"/>
      <c r="PYQ534" s="200"/>
      <c r="PYR534" s="200"/>
      <c r="PYS534" s="200"/>
      <c r="PYV534" s="200"/>
      <c r="PYY534" s="200"/>
      <c r="PZB534" s="200"/>
      <c r="PZE534" s="200"/>
      <c r="PZG534" s="200"/>
      <c r="PZU534" s="200"/>
      <c r="PZV534" s="200"/>
      <c r="PZW534" s="200"/>
      <c r="PZX534" s="200"/>
      <c r="PZY534" s="200"/>
      <c r="PZZ534" s="200"/>
      <c r="QAA534" s="200"/>
      <c r="QAB534" s="200"/>
      <c r="QAC534" s="200"/>
      <c r="QAD534" s="200"/>
      <c r="QAE534" s="200"/>
      <c r="QAF534" s="200"/>
      <c r="QAG534" s="200"/>
      <c r="QAH534" s="200"/>
      <c r="QAI534" s="200"/>
      <c r="QAJ534" s="200"/>
      <c r="QAK534" s="200"/>
      <c r="QAL534" s="200"/>
      <c r="QAM534" s="200"/>
      <c r="QAS534" s="200"/>
      <c r="QAT534" s="200"/>
      <c r="QAU534" s="200"/>
      <c r="QAV534" s="200"/>
      <c r="QAW534" s="200"/>
      <c r="QAX534" s="200"/>
      <c r="QAY534" s="200"/>
      <c r="QBA534" s="200"/>
      <c r="QBB534" s="200"/>
      <c r="QBC534" s="200"/>
      <c r="QBD534" s="200"/>
      <c r="QBE534" s="200"/>
      <c r="QBF534" s="200"/>
      <c r="QBG534" s="200"/>
      <c r="QBH534" s="200"/>
      <c r="QBK534" s="200"/>
      <c r="QBN534" s="200"/>
      <c r="QBQ534" s="200"/>
      <c r="QBT534" s="200"/>
      <c r="QBW534" s="200"/>
      <c r="QBZ534" s="200"/>
      <c r="QCI534" s="200"/>
      <c r="QCL534" s="200"/>
      <c r="QCO534" s="200"/>
      <c r="QCR534" s="200"/>
      <c r="QDA534" s="200"/>
      <c r="QDG534" s="200"/>
      <c r="QDJ534" s="200"/>
      <c r="QDM534" s="200"/>
      <c r="QDP534" s="200"/>
      <c r="QDV534" s="200"/>
      <c r="QEE534" s="200"/>
      <c r="QEG534" s="200"/>
      <c r="QEH534" s="200"/>
      <c r="QEJ534" s="200"/>
      <c r="QEM534" s="200"/>
      <c r="QEP534" s="200"/>
      <c r="QES534" s="200"/>
      <c r="QEV534" s="200"/>
      <c r="QEY534" s="200"/>
      <c r="QFA534" s="200"/>
      <c r="QFC534" s="200"/>
      <c r="QFF534" s="200"/>
      <c r="QFI534" s="200"/>
      <c r="QFL534" s="200"/>
      <c r="QFO534" s="200"/>
      <c r="QFR534" s="200"/>
      <c r="QFU534" s="200"/>
      <c r="QFX534" s="200"/>
      <c r="QFZ534" s="200"/>
      <c r="QGC534" s="200"/>
      <c r="QGF534" s="200"/>
      <c r="QGI534" s="200"/>
      <c r="QGO534" s="200"/>
      <c r="QGR534" s="200"/>
      <c r="QGT534" s="200"/>
      <c r="QIA534" s="200"/>
      <c r="QID534" s="200"/>
      <c r="QIG534" s="200"/>
      <c r="QIJ534" s="200"/>
      <c r="QIM534" s="200"/>
      <c r="QIN534" s="200"/>
      <c r="QIO534" s="200"/>
      <c r="QIR534" s="200"/>
      <c r="QIU534" s="200"/>
      <c r="QIX534" s="200"/>
      <c r="QJA534" s="200"/>
      <c r="QJC534" s="200"/>
      <c r="QJQ534" s="200"/>
      <c r="QJR534" s="200"/>
      <c r="QJS534" s="200"/>
      <c r="QJT534" s="200"/>
      <c r="QJU534" s="200"/>
      <c r="QJV534" s="200"/>
      <c r="QJW534" s="200"/>
      <c r="QJX534" s="200"/>
      <c r="QJY534" s="200"/>
      <c r="QJZ534" s="200"/>
      <c r="QKA534" s="200"/>
      <c r="QKB534" s="200"/>
      <c r="QKC534" s="200"/>
      <c r="QKD534" s="200"/>
      <c r="QKE534" s="200"/>
      <c r="QKF534" s="200"/>
      <c r="QKG534" s="200"/>
      <c r="QKH534" s="200"/>
      <c r="QKI534" s="200"/>
      <c r="QKO534" s="200"/>
      <c r="QKP534" s="200"/>
      <c r="QKQ534" s="200"/>
      <c r="QKR534" s="200"/>
      <c r="QKS534" s="200"/>
      <c r="QKT534" s="200"/>
      <c r="QKU534" s="200"/>
      <c r="QKW534" s="200"/>
      <c r="QKX534" s="200"/>
      <c r="QKY534" s="200"/>
      <c r="QKZ534" s="200"/>
      <c r="QLA534" s="200"/>
      <c r="QLB534" s="200"/>
      <c r="QLC534" s="200"/>
      <c r="QLD534" s="200"/>
      <c r="QLG534" s="200"/>
      <c r="QLJ534" s="200"/>
      <c r="QLM534" s="200"/>
      <c r="QLP534" s="200"/>
      <c r="QLS534" s="200"/>
      <c r="QLV534" s="200"/>
      <c r="QME534" s="200"/>
      <c r="QMH534" s="200"/>
      <c r="QMK534" s="200"/>
      <c r="QMN534" s="200"/>
      <c r="QMW534" s="200"/>
      <c r="QNC534" s="200"/>
      <c r="QNF534" s="200"/>
      <c r="QNI534" s="200"/>
      <c r="QNL534" s="200"/>
      <c r="QNR534" s="200"/>
      <c r="QOA534" s="200"/>
      <c r="QOC534" s="200"/>
      <c r="QOD534" s="200"/>
      <c r="QOF534" s="200"/>
      <c r="QOI534" s="200"/>
      <c r="QOL534" s="200"/>
      <c r="QOO534" s="200"/>
      <c r="QOR534" s="200"/>
      <c r="QOU534" s="200"/>
      <c r="QOW534" s="200"/>
      <c r="QOY534" s="200"/>
      <c r="QPB534" s="200"/>
      <c r="QPE534" s="200"/>
      <c r="QPH534" s="200"/>
      <c r="QPK534" s="200"/>
      <c r="QPN534" s="200"/>
      <c r="QPQ534" s="200"/>
      <c r="QPT534" s="200"/>
      <c r="QPV534" s="200"/>
      <c r="QPY534" s="200"/>
      <c r="QQB534" s="200"/>
      <c r="QQE534" s="200"/>
      <c r="QQK534" s="200"/>
      <c r="QQN534" s="200"/>
      <c r="QQP534" s="200"/>
      <c r="QRW534" s="200"/>
      <c r="QRZ534" s="200"/>
      <c r="QSC534" s="200"/>
      <c r="QSF534" s="200"/>
      <c r="QSI534" s="200"/>
      <c r="QSJ534" s="200"/>
      <c r="QSK534" s="200"/>
      <c r="QSN534" s="200"/>
      <c r="QSQ534" s="200"/>
      <c r="QST534" s="200"/>
      <c r="QSW534" s="200"/>
      <c r="QSY534" s="200"/>
      <c r="QTM534" s="200"/>
      <c r="QTN534" s="200"/>
      <c r="QTO534" s="200"/>
      <c r="QTP534" s="200"/>
      <c r="QTQ534" s="200"/>
      <c r="QTR534" s="200"/>
      <c r="QTS534" s="200"/>
      <c r="QTT534" s="200"/>
      <c r="QTU534" s="200"/>
      <c r="QTV534" s="200"/>
      <c r="QTW534" s="200"/>
      <c r="QTX534" s="200"/>
      <c r="QTY534" s="200"/>
      <c r="QTZ534" s="200"/>
      <c r="QUA534" s="200"/>
      <c r="QUB534" s="200"/>
      <c r="QUC534" s="200"/>
      <c r="QUD534" s="200"/>
      <c r="QUE534" s="200"/>
      <c r="QUK534" s="200"/>
      <c r="QUL534" s="200"/>
      <c r="QUM534" s="200"/>
      <c r="QUN534" s="200"/>
      <c r="QUO534" s="200"/>
      <c r="QUP534" s="200"/>
      <c r="QUQ534" s="200"/>
      <c r="QUS534" s="200"/>
      <c r="QUT534" s="200"/>
      <c r="QUU534" s="200"/>
      <c r="QUV534" s="200"/>
      <c r="QUW534" s="200"/>
      <c r="QUX534" s="200"/>
      <c r="QUY534" s="200"/>
      <c r="QUZ534" s="200"/>
      <c r="QVC534" s="200"/>
      <c r="QVF534" s="200"/>
      <c r="QVI534" s="200"/>
      <c r="QVL534" s="200"/>
      <c r="QVO534" s="200"/>
      <c r="QVR534" s="200"/>
      <c r="QWA534" s="200"/>
      <c r="QWD534" s="200"/>
      <c r="QWG534" s="200"/>
      <c r="QWJ534" s="200"/>
      <c r="QWS534" s="200"/>
      <c r="QWY534" s="200"/>
      <c r="QXB534" s="200"/>
      <c r="QXE534" s="200"/>
      <c r="QXH534" s="200"/>
      <c r="QXN534" s="200"/>
      <c r="QXW534" s="200"/>
      <c r="QXY534" s="200"/>
      <c r="QXZ534" s="200"/>
      <c r="QYB534" s="200"/>
      <c r="QYE534" s="200"/>
      <c r="QYH534" s="200"/>
      <c r="QYK534" s="200"/>
      <c r="QYN534" s="200"/>
      <c r="QYQ534" s="200"/>
      <c r="QYS534" s="200"/>
      <c r="QYU534" s="200"/>
      <c r="QYX534" s="200"/>
      <c r="QZA534" s="200"/>
      <c r="QZD534" s="200"/>
      <c r="QZG534" s="200"/>
      <c r="QZJ534" s="200"/>
      <c r="QZM534" s="200"/>
      <c r="QZP534" s="200"/>
      <c r="QZR534" s="200"/>
      <c r="QZU534" s="200"/>
      <c r="QZX534" s="200"/>
      <c r="RAA534" s="200"/>
      <c r="RAG534" s="200"/>
      <c r="RAJ534" s="200"/>
      <c r="RAL534" s="200"/>
      <c r="RBS534" s="200"/>
      <c r="RBV534" s="200"/>
      <c r="RBY534" s="200"/>
      <c r="RCB534" s="200"/>
      <c r="RCE534" s="200"/>
      <c r="RCF534" s="200"/>
      <c r="RCG534" s="200"/>
      <c r="RCJ534" s="200"/>
      <c r="RCM534" s="200"/>
      <c r="RCP534" s="200"/>
      <c r="RCS534" s="200"/>
      <c r="RCU534" s="200"/>
      <c r="RDI534" s="200"/>
      <c r="RDJ534" s="200"/>
      <c r="RDK534" s="200"/>
      <c r="RDL534" s="200"/>
      <c r="RDM534" s="200"/>
      <c r="RDN534" s="200"/>
      <c r="RDO534" s="200"/>
      <c r="RDP534" s="200"/>
      <c r="RDQ534" s="200"/>
      <c r="RDR534" s="200"/>
      <c r="RDS534" s="200"/>
      <c r="RDT534" s="200"/>
      <c r="RDU534" s="200"/>
      <c r="RDV534" s="200"/>
      <c r="RDW534" s="200"/>
      <c r="RDX534" s="200"/>
      <c r="RDY534" s="200"/>
      <c r="RDZ534" s="200"/>
      <c r="REA534" s="200"/>
      <c r="REG534" s="200"/>
      <c r="REH534" s="200"/>
      <c r="REI534" s="200"/>
      <c r="REJ534" s="200"/>
      <c r="REK534" s="200"/>
      <c r="REL534" s="200"/>
      <c r="REM534" s="200"/>
      <c r="REO534" s="200"/>
      <c r="REP534" s="200"/>
      <c r="REQ534" s="200"/>
      <c r="RER534" s="200"/>
      <c r="RES534" s="200"/>
      <c r="RET534" s="200"/>
      <c r="REU534" s="200"/>
      <c r="REV534" s="200"/>
      <c r="REY534" s="200"/>
      <c r="RFB534" s="200"/>
      <c r="RFE534" s="200"/>
      <c r="RFH534" s="200"/>
      <c r="RFK534" s="200"/>
      <c r="RFN534" s="200"/>
      <c r="RFW534" s="200"/>
      <c r="RFZ534" s="200"/>
      <c r="RGC534" s="200"/>
      <c r="RGF534" s="200"/>
      <c r="RGO534" s="200"/>
      <c r="RGU534" s="200"/>
      <c r="RGX534" s="200"/>
      <c r="RHA534" s="200"/>
      <c r="RHD534" s="200"/>
      <c r="RHJ534" s="200"/>
      <c r="RHS534" s="200"/>
      <c r="RHU534" s="200"/>
      <c r="RHV534" s="200"/>
      <c r="RHX534" s="200"/>
      <c r="RIA534" s="200"/>
      <c r="RID534" s="200"/>
      <c r="RIG534" s="200"/>
      <c r="RIJ534" s="200"/>
      <c r="RIM534" s="200"/>
      <c r="RIO534" s="200"/>
      <c r="RIQ534" s="200"/>
      <c r="RIT534" s="200"/>
      <c r="RIW534" s="200"/>
      <c r="RIZ534" s="200"/>
      <c r="RJC534" s="200"/>
      <c r="RJF534" s="200"/>
      <c r="RJI534" s="200"/>
      <c r="RJL534" s="200"/>
      <c r="RJN534" s="200"/>
      <c r="RJQ534" s="200"/>
      <c r="RJT534" s="200"/>
      <c r="RJW534" s="200"/>
      <c r="RKC534" s="200"/>
      <c r="RKF534" s="200"/>
      <c r="RKH534" s="200"/>
      <c r="RLO534" s="200"/>
      <c r="RLR534" s="200"/>
      <c r="RLU534" s="200"/>
      <c r="RLX534" s="200"/>
      <c r="RMA534" s="200"/>
      <c r="RMB534" s="200"/>
      <c r="RMC534" s="200"/>
      <c r="RMF534" s="200"/>
      <c r="RMI534" s="200"/>
      <c r="RML534" s="200"/>
      <c r="RMO534" s="200"/>
      <c r="RMQ534" s="200"/>
      <c r="RNE534" s="200"/>
      <c r="RNF534" s="200"/>
      <c r="RNG534" s="200"/>
      <c r="RNH534" s="200"/>
      <c r="RNI534" s="200"/>
      <c r="RNJ534" s="200"/>
      <c r="RNK534" s="200"/>
      <c r="RNL534" s="200"/>
      <c r="RNM534" s="200"/>
      <c r="RNN534" s="200"/>
      <c r="RNO534" s="200"/>
      <c r="RNP534" s="200"/>
      <c r="RNQ534" s="200"/>
      <c r="RNR534" s="200"/>
      <c r="RNS534" s="200"/>
      <c r="RNT534" s="200"/>
      <c r="RNU534" s="200"/>
      <c r="RNV534" s="200"/>
      <c r="RNW534" s="200"/>
      <c r="ROC534" s="200"/>
      <c r="ROD534" s="200"/>
      <c r="ROE534" s="200"/>
      <c r="ROF534" s="200"/>
      <c r="ROG534" s="200"/>
      <c r="ROH534" s="200"/>
      <c r="ROI534" s="200"/>
      <c r="ROK534" s="200"/>
      <c r="ROL534" s="200"/>
      <c r="ROM534" s="200"/>
      <c r="RON534" s="200"/>
      <c r="ROO534" s="200"/>
      <c r="ROP534" s="200"/>
      <c r="ROQ534" s="200"/>
      <c r="ROR534" s="200"/>
      <c r="ROU534" s="200"/>
      <c r="ROX534" s="200"/>
      <c r="RPA534" s="200"/>
      <c r="RPD534" s="200"/>
      <c r="RPG534" s="200"/>
      <c r="RPJ534" s="200"/>
      <c r="RPS534" s="200"/>
      <c r="RPV534" s="200"/>
      <c r="RPY534" s="200"/>
      <c r="RQB534" s="200"/>
      <c r="RQK534" s="200"/>
      <c r="RQQ534" s="200"/>
      <c r="RQT534" s="200"/>
      <c r="RQW534" s="200"/>
      <c r="RQZ534" s="200"/>
      <c r="RRF534" s="200"/>
      <c r="RRO534" s="200"/>
      <c r="RRQ534" s="200"/>
      <c r="RRR534" s="200"/>
      <c r="RRT534" s="200"/>
      <c r="RRW534" s="200"/>
      <c r="RRZ534" s="200"/>
      <c r="RSC534" s="200"/>
      <c r="RSF534" s="200"/>
      <c r="RSI534" s="200"/>
      <c r="RSK534" s="200"/>
      <c r="RSM534" s="200"/>
      <c r="RSP534" s="200"/>
      <c r="RSS534" s="200"/>
      <c r="RSV534" s="200"/>
      <c r="RSY534" s="200"/>
      <c r="RTB534" s="200"/>
      <c r="RTE534" s="200"/>
      <c r="RTH534" s="200"/>
      <c r="RTJ534" s="200"/>
      <c r="RTM534" s="200"/>
      <c r="RTP534" s="200"/>
      <c r="RTS534" s="200"/>
      <c r="RTY534" s="200"/>
      <c r="RUB534" s="200"/>
      <c r="RUD534" s="200"/>
      <c r="RVK534" s="200"/>
      <c r="RVN534" s="200"/>
      <c r="RVQ534" s="200"/>
      <c r="RVT534" s="200"/>
      <c r="RVW534" s="200"/>
      <c r="RVX534" s="200"/>
      <c r="RVY534" s="200"/>
      <c r="RWB534" s="200"/>
      <c r="RWE534" s="200"/>
      <c r="RWH534" s="200"/>
      <c r="RWK534" s="200"/>
      <c r="RWM534" s="200"/>
      <c r="RXA534" s="200"/>
      <c r="RXB534" s="200"/>
      <c r="RXC534" s="200"/>
      <c r="RXD534" s="200"/>
      <c r="RXE534" s="200"/>
      <c r="RXF534" s="200"/>
      <c r="RXG534" s="200"/>
      <c r="RXH534" s="200"/>
      <c r="RXI534" s="200"/>
      <c r="RXJ534" s="200"/>
      <c r="RXK534" s="200"/>
      <c r="RXL534" s="200"/>
      <c r="RXM534" s="200"/>
      <c r="RXN534" s="200"/>
      <c r="RXO534" s="200"/>
      <c r="RXP534" s="200"/>
      <c r="RXQ534" s="200"/>
      <c r="RXR534" s="200"/>
      <c r="RXS534" s="200"/>
      <c r="RXY534" s="200"/>
      <c r="RXZ534" s="200"/>
      <c r="RYA534" s="200"/>
      <c r="RYB534" s="200"/>
      <c r="RYC534" s="200"/>
      <c r="RYD534" s="200"/>
      <c r="RYE534" s="200"/>
      <c r="RYG534" s="200"/>
      <c r="RYH534" s="200"/>
      <c r="RYI534" s="200"/>
      <c r="RYJ534" s="200"/>
      <c r="RYK534" s="200"/>
      <c r="RYL534" s="200"/>
      <c r="RYM534" s="200"/>
      <c r="RYN534" s="200"/>
      <c r="RYQ534" s="200"/>
      <c r="RYT534" s="200"/>
      <c r="RYW534" s="200"/>
      <c r="RYZ534" s="200"/>
      <c r="RZC534" s="200"/>
      <c r="RZF534" s="200"/>
      <c r="RZO534" s="200"/>
      <c r="RZR534" s="200"/>
      <c r="RZU534" s="200"/>
      <c r="RZX534" s="200"/>
      <c r="SAG534" s="200"/>
      <c r="SAM534" s="200"/>
      <c r="SAP534" s="200"/>
      <c r="SAS534" s="200"/>
      <c r="SAV534" s="200"/>
      <c r="SBB534" s="200"/>
      <c r="SBK534" s="200"/>
      <c r="SBM534" s="200"/>
      <c r="SBN534" s="200"/>
      <c r="SBP534" s="200"/>
      <c r="SBS534" s="200"/>
      <c r="SBV534" s="200"/>
      <c r="SBY534" s="200"/>
      <c r="SCB534" s="200"/>
      <c r="SCE534" s="200"/>
      <c r="SCG534" s="200"/>
      <c r="SCI534" s="200"/>
      <c r="SCL534" s="200"/>
      <c r="SCO534" s="200"/>
      <c r="SCR534" s="200"/>
      <c r="SCU534" s="200"/>
      <c r="SCX534" s="200"/>
      <c r="SDA534" s="200"/>
      <c r="SDD534" s="200"/>
      <c r="SDF534" s="200"/>
      <c r="SDI534" s="200"/>
      <c r="SDL534" s="200"/>
      <c r="SDO534" s="200"/>
      <c r="SDU534" s="200"/>
      <c r="SDX534" s="200"/>
      <c r="SDZ534" s="200"/>
      <c r="SFG534" s="200"/>
      <c r="SFJ534" s="200"/>
      <c r="SFM534" s="200"/>
      <c r="SFP534" s="200"/>
      <c r="SFS534" s="200"/>
      <c r="SFT534" s="200"/>
      <c r="SFU534" s="200"/>
      <c r="SFX534" s="200"/>
      <c r="SGA534" s="200"/>
      <c r="SGD534" s="200"/>
      <c r="SGG534" s="200"/>
      <c r="SGI534" s="200"/>
      <c r="SGW534" s="200"/>
      <c r="SGX534" s="200"/>
      <c r="SGY534" s="200"/>
      <c r="SGZ534" s="200"/>
      <c r="SHA534" s="200"/>
      <c r="SHB534" s="200"/>
      <c r="SHC534" s="200"/>
      <c r="SHD534" s="200"/>
      <c r="SHE534" s="200"/>
      <c r="SHF534" s="200"/>
      <c r="SHG534" s="200"/>
      <c r="SHH534" s="200"/>
      <c r="SHI534" s="200"/>
      <c r="SHJ534" s="200"/>
      <c r="SHK534" s="200"/>
      <c r="SHL534" s="200"/>
      <c r="SHM534" s="200"/>
      <c r="SHN534" s="200"/>
      <c r="SHO534" s="200"/>
      <c r="SHU534" s="200"/>
      <c r="SHV534" s="200"/>
      <c r="SHW534" s="200"/>
      <c r="SHX534" s="200"/>
      <c r="SHY534" s="200"/>
      <c r="SHZ534" s="200"/>
      <c r="SIA534" s="200"/>
      <c r="SIC534" s="200"/>
      <c r="SID534" s="200"/>
      <c r="SIE534" s="200"/>
      <c r="SIF534" s="200"/>
      <c r="SIG534" s="200"/>
      <c r="SIH534" s="200"/>
      <c r="SII534" s="200"/>
      <c r="SIJ534" s="200"/>
      <c r="SIM534" s="200"/>
      <c r="SIP534" s="200"/>
      <c r="SIS534" s="200"/>
      <c r="SIV534" s="200"/>
      <c r="SIY534" s="200"/>
      <c r="SJB534" s="200"/>
      <c r="SJK534" s="200"/>
      <c r="SJN534" s="200"/>
      <c r="SJQ534" s="200"/>
      <c r="SJT534" s="200"/>
      <c r="SKC534" s="200"/>
      <c r="SKI534" s="200"/>
      <c r="SKL534" s="200"/>
      <c r="SKO534" s="200"/>
      <c r="SKR534" s="200"/>
      <c r="SKX534" s="200"/>
      <c r="SLG534" s="200"/>
      <c r="SLI534" s="200"/>
      <c r="SLJ534" s="200"/>
      <c r="SLL534" s="200"/>
      <c r="SLO534" s="200"/>
      <c r="SLR534" s="200"/>
      <c r="SLU534" s="200"/>
      <c r="SLX534" s="200"/>
      <c r="SMA534" s="200"/>
      <c r="SMC534" s="200"/>
      <c r="SME534" s="200"/>
      <c r="SMH534" s="200"/>
      <c r="SMK534" s="200"/>
      <c r="SMN534" s="200"/>
      <c r="SMQ534" s="200"/>
      <c r="SMT534" s="200"/>
      <c r="SMW534" s="200"/>
      <c r="SMZ534" s="200"/>
      <c r="SNB534" s="200"/>
      <c r="SNE534" s="200"/>
      <c r="SNH534" s="200"/>
      <c r="SNK534" s="200"/>
      <c r="SNQ534" s="200"/>
      <c r="SNT534" s="200"/>
      <c r="SNV534" s="200"/>
      <c r="SPC534" s="200"/>
      <c r="SPF534" s="200"/>
      <c r="SPI534" s="200"/>
      <c r="SPL534" s="200"/>
      <c r="SPO534" s="200"/>
      <c r="SPP534" s="200"/>
      <c r="SPQ534" s="200"/>
      <c r="SPT534" s="200"/>
      <c r="SPW534" s="200"/>
      <c r="SPZ534" s="200"/>
      <c r="SQC534" s="200"/>
      <c r="SQE534" s="200"/>
      <c r="SQS534" s="200"/>
      <c r="SQT534" s="200"/>
      <c r="SQU534" s="200"/>
      <c r="SQV534" s="200"/>
      <c r="SQW534" s="200"/>
      <c r="SQX534" s="200"/>
      <c r="SQY534" s="200"/>
      <c r="SQZ534" s="200"/>
      <c r="SRA534" s="200"/>
      <c r="SRB534" s="200"/>
      <c r="SRC534" s="200"/>
      <c r="SRD534" s="200"/>
      <c r="SRE534" s="200"/>
      <c r="SRF534" s="200"/>
      <c r="SRG534" s="200"/>
      <c r="SRH534" s="200"/>
      <c r="SRI534" s="200"/>
      <c r="SRJ534" s="200"/>
      <c r="SRK534" s="200"/>
      <c r="SRQ534" s="200"/>
      <c r="SRR534" s="200"/>
      <c r="SRS534" s="200"/>
      <c r="SRT534" s="200"/>
      <c r="SRU534" s="200"/>
      <c r="SRV534" s="200"/>
      <c r="SRW534" s="200"/>
      <c r="SRY534" s="200"/>
      <c r="SRZ534" s="200"/>
      <c r="SSA534" s="200"/>
      <c r="SSB534" s="200"/>
      <c r="SSC534" s="200"/>
      <c r="SSD534" s="200"/>
      <c r="SSE534" s="200"/>
      <c r="SSF534" s="200"/>
      <c r="SSI534" s="200"/>
      <c r="SSL534" s="200"/>
      <c r="SSO534" s="200"/>
      <c r="SSR534" s="200"/>
      <c r="SSU534" s="200"/>
      <c r="SSX534" s="200"/>
      <c r="STG534" s="200"/>
      <c r="STJ534" s="200"/>
      <c r="STM534" s="200"/>
      <c r="STP534" s="200"/>
      <c r="STY534" s="200"/>
      <c r="SUE534" s="200"/>
      <c r="SUH534" s="200"/>
      <c r="SUK534" s="200"/>
      <c r="SUN534" s="200"/>
      <c r="SUT534" s="200"/>
      <c r="SVC534" s="200"/>
      <c r="SVE534" s="200"/>
      <c r="SVF534" s="200"/>
      <c r="SVH534" s="200"/>
      <c r="SVK534" s="200"/>
      <c r="SVN534" s="200"/>
      <c r="SVQ534" s="200"/>
      <c r="SVT534" s="200"/>
      <c r="SVW534" s="200"/>
      <c r="SVY534" s="200"/>
      <c r="SWA534" s="200"/>
      <c r="SWD534" s="200"/>
      <c r="SWG534" s="200"/>
      <c r="SWJ534" s="200"/>
      <c r="SWM534" s="200"/>
      <c r="SWP534" s="200"/>
      <c r="SWS534" s="200"/>
      <c r="SWV534" s="200"/>
      <c r="SWX534" s="200"/>
      <c r="SXA534" s="200"/>
      <c r="SXD534" s="200"/>
      <c r="SXG534" s="200"/>
      <c r="SXM534" s="200"/>
      <c r="SXP534" s="200"/>
      <c r="SXR534" s="200"/>
      <c r="SYY534" s="200"/>
      <c r="SZB534" s="200"/>
      <c r="SZE534" s="200"/>
      <c r="SZH534" s="200"/>
      <c r="SZK534" s="200"/>
      <c r="SZL534" s="200"/>
      <c r="SZM534" s="200"/>
      <c r="SZP534" s="200"/>
      <c r="SZS534" s="200"/>
      <c r="SZV534" s="200"/>
      <c r="SZY534" s="200"/>
      <c r="TAA534" s="200"/>
      <c r="TAO534" s="200"/>
      <c r="TAP534" s="200"/>
      <c r="TAQ534" s="200"/>
      <c r="TAR534" s="200"/>
      <c r="TAS534" s="200"/>
      <c r="TAT534" s="200"/>
      <c r="TAU534" s="200"/>
      <c r="TAV534" s="200"/>
      <c r="TAW534" s="200"/>
      <c r="TAX534" s="200"/>
      <c r="TAY534" s="200"/>
      <c r="TAZ534" s="200"/>
      <c r="TBA534" s="200"/>
      <c r="TBB534" s="200"/>
      <c r="TBC534" s="200"/>
      <c r="TBD534" s="200"/>
      <c r="TBE534" s="200"/>
      <c r="TBF534" s="200"/>
      <c r="TBG534" s="200"/>
      <c r="TBM534" s="200"/>
      <c r="TBN534" s="200"/>
      <c r="TBO534" s="200"/>
      <c r="TBP534" s="200"/>
      <c r="TBQ534" s="200"/>
      <c r="TBR534" s="200"/>
      <c r="TBS534" s="200"/>
      <c r="TBU534" s="200"/>
      <c r="TBV534" s="200"/>
      <c r="TBW534" s="200"/>
      <c r="TBX534" s="200"/>
      <c r="TBY534" s="200"/>
      <c r="TBZ534" s="200"/>
      <c r="TCA534" s="200"/>
      <c r="TCB534" s="200"/>
      <c r="TCE534" s="200"/>
      <c r="TCH534" s="200"/>
      <c r="TCK534" s="200"/>
      <c r="TCN534" s="200"/>
      <c r="TCQ534" s="200"/>
      <c r="TCT534" s="200"/>
      <c r="TDC534" s="200"/>
      <c r="TDF534" s="200"/>
      <c r="TDI534" s="200"/>
      <c r="TDL534" s="200"/>
      <c r="TDU534" s="200"/>
      <c r="TEA534" s="200"/>
      <c r="TED534" s="200"/>
      <c r="TEG534" s="200"/>
      <c r="TEJ534" s="200"/>
      <c r="TEP534" s="200"/>
      <c r="TEY534" s="200"/>
      <c r="TFA534" s="200"/>
      <c r="TFB534" s="200"/>
      <c r="TFD534" s="200"/>
      <c r="TFG534" s="200"/>
      <c r="TFJ534" s="200"/>
      <c r="TFM534" s="200"/>
      <c r="TFP534" s="200"/>
      <c r="TFS534" s="200"/>
      <c r="TFU534" s="200"/>
      <c r="TFW534" s="200"/>
      <c r="TFZ534" s="200"/>
      <c r="TGC534" s="200"/>
      <c r="TGF534" s="200"/>
      <c r="TGI534" s="200"/>
      <c r="TGL534" s="200"/>
      <c r="TGO534" s="200"/>
      <c r="TGR534" s="200"/>
      <c r="TGT534" s="200"/>
      <c r="TGW534" s="200"/>
      <c r="TGZ534" s="200"/>
      <c r="THC534" s="200"/>
      <c r="THI534" s="200"/>
      <c r="THL534" s="200"/>
      <c r="THN534" s="200"/>
      <c r="TIU534" s="200"/>
      <c r="TIX534" s="200"/>
      <c r="TJA534" s="200"/>
      <c r="TJD534" s="200"/>
      <c r="TJG534" s="200"/>
      <c r="TJH534" s="200"/>
      <c r="TJI534" s="200"/>
      <c r="TJL534" s="200"/>
      <c r="TJO534" s="200"/>
      <c r="TJR534" s="200"/>
      <c r="TJU534" s="200"/>
      <c r="TJW534" s="200"/>
      <c r="TKK534" s="200"/>
      <c r="TKL534" s="200"/>
      <c r="TKM534" s="200"/>
      <c r="TKN534" s="200"/>
      <c r="TKO534" s="200"/>
      <c r="TKP534" s="200"/>
      <c r="TKQ534" s="200"/>
      <c r="TKR534" s="200"/>
      <c r="TKS534" s="200"/>
      <c r="TKT534" s="200"/>
      <c r="TKU534" s="200"/>
      <c r="TKV534" s="200"/>
      <c r="TKW534" s="200"/>
      <c r="TKX534" s="200"/>
      <c r="TKY534" s="200"/>
      <c r="TKZ534" s="200"/>
      <c r="TLA534" s="200"/>
      <c r="TLB534" s="200"/>
      <c r="TLC534" s="200"/>
      <c r="TLI534" s="200"/>
      <c r="TLJ534" s="200"/>
      <c r="TLK534" s="200"/>
      <c r="TLL534" s="200"/>
      <c r="TLM534" s="200"/>
      <c r="TLN534" s="200"/>
      <c r="TLO534" s="200"/>
      <c r="TLQ534" s="200"/>
      <c r="TLR534" s="200"/>
      <c r="TLS534" s="200"/>
      <c r="TLT534" s="200"/>
      <c r="TLU534" s="200"/>
      <c r="TLV534" s="200"/>
      <c r="TLW534" s="200"/>
      <c r="TLX534" s="200"/>
      <c r="TMA534" s="200"/>
      <c r="TMD534" s="200"/>
      <c r="TMG534" s="200"/>
      <c r="TMJ534" s="200"/>
      <c r="TMM534" s="200"/>
      <c r="TMP534" s="200"/>
      <c r="TMY534" s="200"/>
      <c r="TNB534" s="200"/>
      <c r="TNE534" s="200"/>
      <c r="TNH534" s="200"/>
      <c r="TNQ534" s="200"/>
      <c r="TNW534" s="200"/>
      <c r="TNZ534" s="200"/>
      <c r="TOC534" s="200"/>
      <c r="TOF534" s="200"/>
      <c r="TOL534" s="200"/>
      <c r="TOU534" s="200"/>
      <c r="TOW534" s="200"/>
      <c r="TOX534" s="200"/>
      <c r="TOZ534" s="200"/>
      <c r="TPC534" s="200"/>
      <c r="TPF534" s="200"/>
      <c r="TPI534" s="200"/>
      <c r="TPL534" s="200"/>
      <c r="TPO534" s="200"/>
      <c r="TPQ534" s="200"/>
      <c r="TPS534" s="200"/>
      <c r="TPV534" s="200"/>
      <c r="TPY534" s="200"/>
      <c r="TQB534" s="200"/>
      <c r="TQE534" s="200"/>
      <c r="TQH534" s="200"/>
      <c r="TQK534" s="200"/>
      <c r="TQN534" s="200"/>
      <c r="TQP534" s="200"/>
      <c r="TQS534" s="200"/>
      <c r="TQV534" s="200"/>
      <c r="TQY534" s="200"/>
      <c r="TRE534" s="200"/>
      <c r="TRH534" s="200"/>
      <c r="TRJ534" s="200"/>
      <c r="TSQ534" s="200"/>
      <c r="TST534" s="200"/>
      <c r="TSW534" s="200"/>
      <c r="TSZ534" s="200"/>
      <c r="TTC534" s="200"/>
      <c r="TTD534" s="200"/>
      <c r="TTE534" s="200"/>
      <c r="TTH534" s="200"/>
      <c r="TTK534" s="200"/>
      <c r="TTN534" s="200"/>
      <c r="TTQ534" s="200"/>
      <c r="TTS534" s="200"/>
      <c r="TUG534" s="200"/>
      <c r="TUH534" s="200"/>
      <c r="TUI534" s="200"/>
      <c r="TUJ534" s="200"/>
      <c r="TUK534" s="200"/>
      <c r="TUL534" s="200"/>
      <c r="TUM534" s="200"/>
      <c r="TUN534" s="200"/>
      <c r="TUO534" s="200"/>
      <c r="TUP534" s="200"/>
      <c r="TUQ534" s="200"/>
      <c r="TUR534" s="200"/>
      <c r="TUS534" s="200"/>
      <c r="TUT534" s="200"/>
      <c r="TUU534" s="200"/>
      <c r="TUV534" s="200"/>
      <c r="TUW534" s="200"/>
      <c r="TUX534" s="200"/>
      <c r="TUY534" s="200"/>
      <c r="TVE534" s="200"/>
      <c r="TVF534" s="200"/>
      <c r="TVG534" s="200"/>
      <c r="TVH534" s="200"/>
      <c r="TVI534" s="200"/>
      <c r="TVJ534" s="200"/>
      <c r="TVK534" s="200"/>
      <c r="TVM534" s="200"/>
      <c r="TVN534" s="200"/>
      <c r="TVO534" s="200"/>
      <c r="TVP534" s="200"/>
      <c r="TVQ534" s="200"/>
      <c r="TVR534" s="200"/>
      <c r="TVS534" s="200"/>
      <c r="TVT534" s="200"/>
      <c r="TVW534" s="200"/>
      <c r="TVZ534" s="200"/>
      <c r="TWC534" s="200"/>
      <c r="TWF534" s="200"/>
      <c r="TWI534" s="200"/>
      <c r="TWL534" s="200"/>
      <c r="TWU534" s="200"/>
      <c r="TWX534" s="200"/>
      <c r="TXA534" s="200"/>
      <c r="TXD534" s="200"/>
      <c r="TXM534" s="200"/>
      <c r="TXS534" s="200"/>
      <c r="TXV534" s="200"/>
      <c r="TXY534" s="200"/>
      <c r="TYB534" s="200"/>
      <c r="TYH534" s="200"/>
      <c r="TYQ534" s="200"/>
      <c r="TYS534" s="200"/>
      <c r="TYT534" s="200"/>
      <c r="TYV534" s="200"/>
      <c r="TYY534" s="200"/>
      <c r="TZB534" s="200"/>
      <c r="TZE534" s="200"/>
      <c r="TZH534" s="200"/>
      <c r="TZK534" s="200"/>
      <c r="TZM534" s="200"/>
      <c r="TZO534" s="200"/>
      <c r="TZR534" s="200"/>
      <c r="TZU534" s="200"/>
      <c r="TZX534" s="200"/>
      <c r="UAA534" s="200"/>
      <c r="UAD534" s="200"/>
      <c r="UAG534" s="200"/>
      <c r="UAJ534" s="200"/>
      <c r="UAL534" s="200"/>
      <c r="UAO534" s="200"/>
      <c r="UAR534" s="200"/>
      <c r="UAU534" s="200"/>
      <c r="UBA534" s="200"/>
      <c r="UBD534" s="200"/>
      <c r="UBF534" s="200"/>
      <c r="UCM534" s="200"/>
      <c r="UCP534" s="200"/>
      <c r="UCS534" s="200"/>
      <c r="UCV534" s="200"/>
      <c r="UCY534" s="200"/>
      <c r="UCZ534" s="200"/>
      <c r="UDA534" s="200"/>
      <c r="UDD534" s="200"/>
      <c r="UDG534" s="200"/>
      <c r="UDJ534" s="200"/>
      <c r="UDM534" s="200"/>
      <c r="UDO534" s="200"/>
      <c r="UEC534" s="200"/>
      <c r="UED534" s="200"/>
      <c r="UEE534" s="200"/>
      <c r="UEF534" s="200"/>
      <c r="UEG534" s="200"/>
      <c r="UEH534" s="200"/>
      <c r="UEI534" s="200"/>
      <c r="UEJ534" s="200"/>
      <c r="UEK534" s="200"/>
      <c r="UEL534" s="200"/>
      <c r="UEM534" s="200"/>
      <c r="UEN534" s="200"/>
      <c r="UEO534" s="200"/>
      <c r="UEP534" s="200"/>
      <c r="UEQ534" s="200"/>
      <c r="UER534" s="200"/>
      <c r="UES534" s="200"/>
      <c r="UET534" s="200"/>
      <c r="UEU534" s="200"/>
      <c r="UFA534" s="200"/>
      <c r="UFB534" s="200"/>
      <c r="UFC534" s="200"/>
      <c r="UFD534" s="200"/>
      <c r="UFE534" s="200"/>
      <c r="UFF534" s="200"/>
      <c r="UFG534" s="200"/>
      <c r="UFI534" s="200"/>
      <c r="UFJ534" s="200"/>
      <c r="UFK534" s="200"/>
      <c r="UFL534" s="200"/>
      <c r="UFM534" s="200"/>
      <c r="UFN534" s="200"/>
      <c r="UFO534" s="200"/>
      <c r="UFP534" s="200"/>
      <c r="UFS534" s="200"/>
      <c r="UFV534" s="200"/>
      <c r="UFY534" s="200"/>
      <c r="UGB534" s="200"/>
      <c r="UGE534" s="200"/>
      <c r="UGH534" s="200"/>
      <c r="UGQ534" s="200"/>
      <c r="UGT534" s="200"/>
      <c r="UGW534" s="200"/>
      <c r="UGZ534" s="200"/>
      <c r="UHI534" s="200"/>
      <c r="UHO534" s="200"/>
      <c r="UHR534" s="200"/>
      <c r="UHU534" s="200"/>
      <c r="UHX534" s="200"/>
      <c r="UID534" s="200"/>
      <c r="UIM534" s="200"/>
      <c r="UIO534" s="200"/>
      <c r="UIP534" s="200"/>
      <c r="UIR534" s="200"/>
      <c r="UIU534" s="200"/>
      <c r="UIX534" s="200"/>
      <c r="UJA534" s="200"/>
      <c r="UJD534" s="200"/>
      <c r="UJG534" s="200"/>
      <c r="UJI534" s="200"/>
      <c r="UJK534" s="200"/>
      <c r="UJN534" s="200"/>
      <c r="UJQ534" s="200"/>
      <c r="UJT534" s="200"/>
      <c r="UJW534" s="200"/>
      <c r="UJZ534" s="200"/>
      <c r="UKC534" s="200"/>
      <c r="UKF534" s="200"/>
      <c r="UKH534" s="200"/>
      <c r="UKK534" s="200"/>
      <c r="UKN534" s="200"/>
      <c r="UKQ534" s="200"/>
      <c r="UKW534" s="200"/>
      <c r="UKZ534" s="200"/>
      <c r="ULB534" s="200"/>
      <c r="UMI534" s="200"/>
      <c r="UML534" s="200"/>
      <c r="UMO534" s="200"/>
      <c r="UMR534" s="200"/>
      <c r="UMU534" s="200"/>
      <c r="UMV534" s="200"/>
      <c r="UMW534" s="200"/>
      <c r="UMZ534" s="200"/>
      <c r="UNC534" s="200"/>
      <c r="UNF534" s="200"/>
      <c r="UNI534" s="200"/>
      <c r="UNK534" s="200"/>
      <c r="UNY534" s="200"/>
      <c r="UNZ534" s="200"/>
      <c r="UOA534" s="200"/>
      <c r="UOB534" s="200"/>
      <c r="UOC534" s="200"/>
      <c r="UOD534" s="200"/>
      <c r="UOE534" s="200"/>
      <c r="UOF534" s="200"/>
      <c r="UOG534" s="200"/>
      <c r="UOH534" s="200"/>
      <c r="UOI534" s="200"/>
      <c r="UOJ534" s="200"/>
      <c r="UOK534" s="200"/>
      <c r="UOL534" s="200"/>
      <c r="UOM534" s="200"/>
      <c r="UON534" s="200"/>
      <c r="UOO534" s="200"/>
      <c r="UOP534" s="200"/>
      <c r="UOQ534" s="200"/>
      <c r="UOW534" s="200"/>
      <c r="UOX534" s="200"/>
      <c r="UOY534" s="200"/>
      <c r="UOZ534" s="200"/>
      <c r="UPA534" s="200"/>
      <c r="UPB534" s="200"/>
      <c r="UPC534" s="200"/>
      <c r="UPE534" s="200"/>
      <c r="UPF534" s="200"/>
      <c r="UPG534" s="200"/>
      <c r="UPH534" s="200"/>
      <c r="UPI534" s="200"/>
      <c r="UPJ534" s="200"/>
      <c r="UPK534" s="200"/>
      <c r="UPL534" s="200"/>
      <c r="UPO534" s="200"/>
      <c r="UPR534" s="200"/>
      <c r="UPU534" s="200"/>
      <c r="UPX534" s="200"/>
      <c r="UQA534" s="200"/>
      <c r="UQD534" s="200"/>
      <c r="UQM534" s="200"/>
      <c r="UQP534" s="200"/>
      <c r="UQS534" s="200"/>
      <c r="UQV534" s="200"/>
      <c r="URE534" s="200"/>
      <c r="URK534" s="200"/>
      <c r="URN534" s="200"/>
      <c r="URQ534" s="200"/>
      <c r="URT534" s="200"/>
      <c r="URZ534" s="200"/>
      <c r="USI534" s="200"/>
      <c r="USK534" s="200"/>
      <c r="USL534" s="200"/>
      <c r="USN534" s="200"/>
      <c r="USQ534" s="200"/>
      <c r="UST534" s="200"/>
      <c r="USW534" s="200"/>
      <c r="USZ534" s="200"/>
      <c r="UTC534" s="200"/>
      <c r="UTE534" s="200"/>
      <c r="UTG534" s="200"/>
      <c r="UTJ534" s="200"/>
      <c r="UTM534" s="200"/>
      <c r="UTP534" s="200"/>
      <c r="UTS534" s="200"/>
      <c r="UTV534" s="200"/>
      <c r="UTY534" s="200"/>
      <c r="UUB534" s="200"/>
      <c r="UUD534" s="200"/>
      <c r="UUG534" s="200"/>
      <c r="UUJ534" s="200"/>
      <c r="UUM534" s="200"/>
      <c r="UUS534" s="200"/>
      <c r="UUV534" s="200"/>
      <c r="UUX534" s="200"/>
      <c r="UWE534" s="200"/>
      <c r="UWH534" s="200"/>
      <c r="UWK534" s="200"/>
      <c r="UWN534" s="200"/>
      <c r="UWQ534" s="200"/>
      <c r="UWR534" s="200"/>
      <c r="UWS534" s="200"/>
      <c r="UWV534" s="200"/>
      <c r="UWY534" s="200"/>
      <c r="UXB534" s="200"/>
      <c r="UXE534" s="200"/>
      <c r="UXG534" s="200"/>
      <c r="UXU534" s="200"/>
      <c r="UXV534" s="200"/>
      <c r="UXW534" s="200"/>
      <c r="UXX534" s="200"/>
      <c r="UXY534" s="200"/>
      <c r="UXZ534" s="200"/>
      <c r="UYA534" s="200"/>
      <c r="UYB534" s="200"/>
      <c r="UYC534" s="200"/>
      <c r="UYD534" s="200"/>
      <c r="UYE534" s="200"/>
      <c r="UYF534" s="200"/>
      <c r="UYG534" s="200"/>
      <c r="UYH534" s="200"/>
      <c r="UYI534" s="200"/>
      <c r="UYJ534" s="200"/>
      <c r="UYK534" s="200"/>
      <c r="UYL534" s="200"/>
      <c r="UYM534" s="200"/>
      <c r="UYS534" s="200"/>
      <c r="UYT534" s="200"/>
      <c r="UYU534" s="200"/>
      <c r="UYV534" s="200"/>
      <c r="UYW534" s="200"/>
      <c r="UYX534" s="200"/>
      <c r="UYY534" s="200"/>
      <c r="UZA534" s="200"/>
      <c r="UZB534" s="200"/>
      <c r="UZC534" s="200"/>
      <c r="UZD534" s="200"/>
      <c r="UZE534" s="200"/>
      <c r="UZF534" s="200"/>
      <c r="UZG534" s="200"/>
      <c r="UZH534" s="200"/>
      <c r="UZK534" s="200"/>
      <c r="UZN534" s="200"/>
      <c r="UZQ534" s="200"/>
      <c r="UZT534" s="200"/>
      <c r="UZW534" s="200"/>
      <c r="UZZ534" s="200"/>
      <c r="VAI534" s="200"/>
      <c r="VAL534" s="200"/>
      <c r="VAO534" s="200"/>
      <c r="VAR534" s="200"/>
      <c r="VBA534" s="200"/>
      <c r="VBG534" s="200"/>
      <c r="VBJ534" s="200"/>
      <c r="VBM534" s="200"/>
      <c r="VBP534" s="200"/>
      <c r="VBV534" s="200"/>
      <c r="VCE534" s="200"/>
      <c r="VCG534" s="200"/>
      <c r="VCH534" s="200"/>
      <c r="VCJ534" s="200"/>
      <c r="VCM534" s="200"/>
      <c r="VCP534" s="200"/>
      <c r="VCS534" s="200"/>
      <c r="VCV534" s="200"/>
      <c r="VCY534" s="200"/>
      <c r="VDA534" s="200"/>
      <c r="VDC534" s="200"/>
      <c r="VDF534" s="200"/>
      <c r="VDI534" s="200"/>
      <c r="VDL534" s="200"/>
      <c r="VDO534" s="200"/>
      <c r="VDR534" s="200"/>
      <c r="VDU534" s="200"/>
      <c r="VDX534" s="200"/>
      <c r="VDZ534" s="200"/>
      <c r="VEC534" s="200"/>
      <c r="VEF534" s="200"/>
      <c r="VEI534" s="200"/>
      <c r="VEO534" s="200"/>
      <c r="VER534" s="200"/>
      <c r="VET534" s="200"/>
      <c r="VGA534" s="200"/>
      <c r="VGD534" s="200"/>
      <c r="VGG534" s="200"/>
      <c r="VGJ534" s="200"/>
      <c r="VGM534" s="200"/>
      <c r="VGN534" s="200"/>
      <c r="VGO534" s="200"/>
      <c r="VGR534" s="200"/>
      <c r="VGU534" s="200"/>
      <c r="VGX534" s="200"/>
      <c r="VHA534" s="200"/>
      <c r="VHC534" s="200"/>
      <c r="VHQ534" s="200"/>
      <c r="VHR534" s="200"/>
      <c r="VHS534" s="200"/>
      <c r="VHT534" s="200"/>
      <c r="VHU534" s="200"/>
      <c r="VHV534" s="200"/>
      <c r="VHW534" s="200"/>
      <c r="VHX534" s="200"/>
      <c r="VHY534" s="200"/>
      <c r="VHZ534" s="200"/>
      <c r="VIA534" s="200"/>
      <c r="VIB534" s="200"/>
      <c r="VIC534" s="200"/>
      <c r="VID534" s="200"/>
      <c r="VIE534" s="200"/>
      <c r="VIF534" s="200"/>
      <c r="VIG534" s="200"/>
      <c r="VIH534" s="200"/>
      <c r="VII534" s="200"/>
      <c r="VIO534" s="200"/>
      <c r="VIP534" s="200"/>
      <c r="VIQ534" s="200"/>
      <c r="VIR534" s="200"/>
      <c r="VIS534" s="200"/>
      <c r="VIT534" s="200"/>
      <c r="VIU534" s="200"/>
      <c r="VIW534" s="200"/>
      <c r="VIX534" s="200"/>
      <c r="VIY534" s="200"/>
      <c r="VIZ534" s="200"/>
      <c r="VJA534" s="200"/>
      <c r="VJB534" s="200"/>
      <c r="VJC534" s="200"/>
      <c r="VJD534" s="200"/>
      <c r="VJG534" s="200"/>
      <c r="VJJ534" s="200"/>
      <c r="VJM534" s="200"/>
      <c r="VJP534" s="200"/>
      <c r="VJS534" s="200"/>
      <c r="VJV534" s="200"/>
      <c r="VKE534" s="200"/>
      <c r="VKH534" s="200"/>
      <c r="VKK534" s="200"/>
      <c r="VKN534" s="200"/>
      <c r="VKW534" s="200"/>
      <c r="VLC534" s="200"/>
      <c r="VLF534" s="200"/>
      <c r="VLI534" s="200"/>
      <c r="VLL534" s="200"/>
      <c r="VLR534" s="200"/>
      <c r="VMA534" s="200"/>
      <c r="VMC534" s="200"/>
      <c r="VMD534" s="200"/>
      <c r="VMF534" s="200"/>
      <c r="VMI534" s="200"/>
      <c r="VML534" s="200"/>
      <c r="VMO534" s="200"/>
      <c r="VMR534" s="200"/>
      <c r="VMU534" s="200"/>
      <c r="VMW534" s="200"/>
      <c r="VMY534" s="200"/>
      <c r="VNB534" s="200"/>
      <c r="VNE534" s="200"/>
      <c r="VNH534" s="200"/>
      <c r="VNK534" s="200"/>
      <c r="VNN534" s="200"/>
      <c r="VNQ534" s="200"/>
      <c r="VNT534" s="200"/>
      <c r="VNV534" s="200"/>
      <c r="VNY534" s="200"/>
      <c r="VOB534" s="200"/>
      <c r="VOE534" s="200"/>
      <c r="VOK534" s="200"/>
      <c r="VON534" s="200"/>
      <c r="VOP534" s="200"/>
      <c r="VPW534" s="200"/>
      <c r="VPZ534" s="200"/>
      <c r="VQC534" s="200"/>
      <c r="VQF534" s="200"/>
      <c r="VQI534" s="200"/>
      <c r="VQJ534" s="200"/>
      <c r="VQK534" s="200"/>
      <c r="VQN534" s="200"/>
      <c r="VQQ534" s="200"/>
      <c r="VQT534" s="200"/>
      <c r="VQW534" s="200"/>
      <c r="VQY534" s="200"/>
      <c r="VRM534" s="200"/>
      <c r="VRN534" s="200"/>
      <c r="VRO534" s="200"/>
      <c r="VRP534" s="200"/>
      <c r="VRQ534" s="200"/>
      <c r="VRR534" s="200"/>
      <c r="VRS534" s="200"/>
      <c r="VRT534" s="200"/>
      <c r="VRU534" s="200"/>
      <c r="VRV534" s="200"/>
      <c r="VRW534" s="200"/>
      <c r="VRX534" s="200"/>
      <c r="VRY534" s="200"/>
      <c r="VRZ534" s="200"/>
      <c r="VSA534" s="200"/>
      <c r="VSB534" s="200"/>
      <c r="VSC534" s="200"/>
      <c r="VSD534" s="200"/>
      <c r="VSE534" s="200"/>
      <c r="VSK534" s="200"/>
      <c r="VSL534" s="200"/>
      <c r="VSM534" s="200"/>
      <c r="VSN534" s="200"/>
      <c r="VSO534" s="200"/>
      <c r="VSP534" s="200"/>
      <c r="VSQ534" s="200"/>
      <c r="VSS534" s="200"/>
      <c r="VST534" s="200"/>
      <c r="VSU534" s="200"/>
      <c r="VSV534" s="200"/>
      <c r="VSW534" s="200"/>
      <c r="VSX534" s="200"/>
      <c r="VSY534" s="200"/>
      <c r="VSZ534" s="200"/>
      <c r="VTC534" s="200"/>
      <c r="VTF534" s="200"/>
      <c r="VTI534" s="200"/>
      <c r="VTL534" s="200"/>
      <c r="VTO534" s="200"/>
      <c r="VTR534" s="200"/>
      <c r="VUA534" s="200"/>
      <c r="VUD534" s="200"/>
      <c r="VUG534" s="200"/>
      <c r="VUJ534" s="200"/>
      <c r="VUS534" s="200"/>
      <c r="VUY534" s="200"/>
      <c r="VVB534" s="200"/>
      <c r="VVE534" s="200"/>
      <c r="VVH534" s="200"/>
      <c r="VVN534" s="200"/>
      <c r="VVW534" s="200"/>
      <c r="VVY534" s="200"/>
      <c r="VVZ534" s="200"/>
      <c r="VWB534" s="200"/>
      <c r="VWE534" s="200"/>
      <c r="VWH534" s="200"/>
      <c r="VWK534" s="200"/>
      <c r="VWN534" s="200"/>
      <c r="VWQ534" s="200"/>
      <c r="VWS534" s="200"/>
      <c r="VWU534" s="200"/>
      <c r="VWX534" s="200"/>
      <c r="VXA534" s="200"/>
      <c r="VXD534" s="200"/>
      <c r="VXG534" s="200"/>
      <c r="VXJ534" s="200"/>
      <c r="VXM534" s="200"/>
      <c r="VXP534" s="200"/>
      <c r="VXR534" s="200"/>
      <c r="VXU534" s="200"/>
      <c r="VXX534" s="200"/>
      <c r="VYA534" s="200"/>
      <c r="VYG534" s="200"/>
      <c r="VYJ534" s="200"/>
      <c r="VYL534" s="200"/>
      <c r="VZS534" s="200"/>
      <c r="VZV534" s="200"/>
      <c r="VZY534" s="200"/>
      <c r="WAB534" s="200"/>
      <c r="WAE534" s="200"/>
      <c r="WAF534" s="200"/>
      <c r="WAG534" s="200"/>
      <c r="WAJ534" s="200"/>
      <c r="WAM534" s="200"/>
      <c r="WAP534" s="200"/>
      <c r="WAS534" s="200"/>
      <c r="WAU534" s="200"/>
      <c r="WBI534" s="200"/>
      <c r="WBJ534" s="200"/>
      <c r="WBK534" s="200"/>
      <c r="WBL534" s="200"/>
      <c r="WBM534" s="200"/>
      <c r="WBN534" s="200"/>
      <c r="WBO534" s="200"/>
      <c r="WBP534" s="200"/>
      <c r="WBQ534" s="200"/>
      <c r="WBR534" s="200"/>
      <c r="WBS534" s="200"/>
      <c r="WBT534" s="200"/>
      <c r="WBU534" s="200"/>
      <c r="WBV534" s="200"/>
      <c r="WBW534" s="200"/>
      <c r="WBX534" s="200"/>
      <c r="WBY534" s="200"/>
      <c r="WBZ534" s="200"/>
      <c r="WCA534" s="200"/>
      <c r="WCG534" s="200"/>
      <c r="WCH534" s="200"/>
      <c r="WCI534" s="200"/>
      <c r="WCJ534" s="200"/>
      <c r="WCK534" s="200"/>
      <c r="WCL534" s="200"/>
      <c r="WCM534" s="200"/>
      <c r="WCO534" s="200"/>
      <c r="WCP534" s="200"/>
      <c r="WCQ534" s="200"/>
      <c r="WCR534" s="200"/>
      <c r="WCS534" s="200"/>
      <c r="WCT534" s="200"/>
      <c r="WCU534" s="200"/>
      <c r="WCV534" s="200"/>
      <c r="WCY534" s="200"/>
      <c r="WDB534" s="200"/>
      <c r="WDE534" s="200"/>
      <c r="WDH534" s="200"/>
      <c r="WDK534" s="200"/>
      <c r="WDN534" s="200"/>
      <c r="WDW534" s="200"/>
      <c r="WDZ534" s="200"/>
      <c r="WEC534" s="200"/>
      <c r="WEF534" s="200"/>
      <c r="WEO534" s="200"/>
      <c r="WEU534" s="200"/>
      <c r="WEX534" s="200"/>
      <c r="WFA534" s="200"/>
      <c r="WFD534" s="200"/>
      <c r="WFJ534" s="200"/>
      <c r="WFS534" s="200"/>
      <c r="WFU534" s="200"/>
      <c r="WFV534" s="200"/>
      <c r="WFX534" s="200"/>
      <c r="WGA534" s="200"/>
      <c r="WGD534" s="200"/>
      <c r="WGG534" s="200"/>
      <c r="WGJ534" s="200"/>
      <c r="WGM534" s="200"/>
      <c r="WGO534" s="200"/>
      <c r="WGQ534" s="200"/>
      <c r="WGT534" s="200"/>
      <c r="WGW534" s="200"/>
      <c r="WGZ534" s="200"/>
      <c r="WHC534" s="200"/>
      <c r="WHF534" s="200"/>
      <c r="WHI534" s="200"/>
      <c r="WHL534" s="200"/>
      <c r="WHN534" s="200"/>
      <c r="WHQ534" s="200"/>
      <c r="WHT534" s="200"/>
      <c r="WHW534" s="200"/>
      <c r="WIC534" s="200"/>
      <c r="WIF534" s="200"/>
      <c r="WIH534" s="200"/>
      <c r="WJO534" s="200"/>
      <c r="WJR534" s="200"/>
      <c r="WJU534" s="200"/>
      <c r="WJX534" s="200"/>
      <c r="WKA534" s="200"/>
      <c r="WKB534" s="200"/>
      <c r="WKC534" s="200"/>
      <c r="WKF534" s="200"/>
      <c r="WKI534" s="200"/>
      <c r="WKL534" s="200"/>
      <c r="WKO534" s="200"/>
      <c r="WKQ534" s="200"/>
      <c r="WLE534" s="200"/>
      <c r="WLF534" s="200"/>
      <c r="WLG534" s="200"/>
      <c r="WLH534" s="200"/>
      <c r="WLI534" s="200"/>
      <c r="WLJ534" s="200"/>
      <c r="WLK534" s="200"/>
      <c r="WLL534" s="200"/>
      <c r="WLM534" s="200"/>
      <c r="WLN534" s="200"/>
      <c r="WLO534" s="200"/>
      <c r="WLP534" s="200"/>
      <c r="WLQ534" s="200"/>
      <c r="WLR534" s="200"/>
      <c r="WLS534" s="200"/>
      <c r="WLT534" s="200"/>
      <c r="WLU534" s="200"/>
      <c r="WLV534" s="200"/>
      <c r="WLW534" s="200"/>
      <c r="WMC534" s="200"/>
      <c r="WMD534" s="200"/>
      <c r="WME534" s="200"/>
      <c r="WMF534" s="200"/>
      <c r="WMG534" s="200"/>
      <c r="WMH534" s="200"/>
      <c r="WMI534" s="200"/>
      <c r="WMK534" s="200"/>
      <c r="WML534" s="200"/>
      <c r="WMM534" s="200"/>
      <c r="WMN534" s="200"/>
      <c r="WMO534" s="200"/>
      <c r="WMP534" s="200"/>
      <c r="WMQ534" s="200"/>
      <c r="WMR534" s="200"/>
      <c r="WMU534" s="200"/>
      <c r="WMX534" s="200"/>
      <c r="WNA534" s="200"/>
      <c r="WND534" s="200"/>
      <c r="WNG534" s="200"/>
      <c r="WNJ534" s="200"/>
      <c r="WNS534" s="200"/>
      <c r="WNV534" s="200"/>
      <c r="WNY534" s="200"/>
      <c r="WOB534" s="200"/>
      <c r="WOK534" s="200"/>
      <c r="WOQ534" s="200"/>
      <c r="WOT534" s="200"/>
      <c r="WOW534" s="200"/>
      <c r="WOZ534" s="200"/>
      <c r="WPF534" s="200"/>
      <c r="WPO534" s="200"/>
      <c r="WPQ534" s="200"/>
      <c r="WPR534" s="200"/>
      <c r="WPT534" s="200"/>
      <c r="WPW534" s="200"/>
      <c r="WPZ534" s="200"/>
      <c r="WQC534" s="200"/>
      <c r="WQF534" s="200"/>
      <c r="WQI534" s="200"/>
      <c r="WQK534" s="200"/>
      <c r="WQM534" s="200"/>
      <c r="WQP534" s="200"/>
      <c r="WQS534" s="200"/>
      <c r="WQV534" s="200"/>
      <c r="WQY534" s="200"/>
      <c r="WRB534" s="200"/>
      <c r="WRE534" s="200"/>
      <c r="WRH534" s="200"/>
      <c r="WRJ534" s="200"/>
      <c r="WRM534" s="200"/>
      <c r="WRP534" s="200"/>
      <c r="WRS534" s="200"/>
      <c r="WRY534" s="200"/>
      <c r="WSB534" s="200"/>
      <c r="WSD534" s="200"/>
      <c r="WTK534" s="200"/>
      <c r="WTN534" s="200"/>
      <c r="WTQ534" s="200"/>
      <c r="WTT534" s="200"/>
      <c r="WTW534" s="200"/>
      <c r="WTX534" s="200"/>
      <c r="WTY534" s="200"/>
      <c r="WUB534" s="200"/>
      <c r="WUE534" s="200"/>
      <c r="WUH534" s="200"/>
      <c r="WUK534" s="200"/>
      <c r="WUM534" s="200"/>
    </row>
    <row r="535" spans="1:16107" ht="18" hidden="1" x14ac:dyDescent="0.3">
      <c r="A535" s="34" t="s">
        <v>200</v>
      </c>
      <c r="B535" s="53" t="s">
        <v>349</v>
      </c>
      <c r="C535" s="7"/>
      <c r="D535" s="91"/>
      <c r="E535" s="92"/>
    </row>
    <row r="536" spans="1:16107" ht="18" hidden="1" x14ac:dyDescent="0.3">
      <c r="A536" s="34" t="s">
        <v>201</v>
      </c>
      <c r="B536" s="53" t="s">
        <v>349</v>
      </c>
      <c r="C536" s="7"/>
      <c r="D536" s="91"/>
      <c r="E536" s="92"/>
    </row>
    <row r="537" spans="1:16107" ht="18" hidden="1" x14ac:dyDescent="0.3">
      <c r="A537" s="9" t="s">
        <v>202</v>
      </c>
      <c r="B537" s="53" t="s">
        <v>346</v>
      </c>
      <c r="C537" s="7"/>
      <c r="D537" s="91"/>
      <c r="E537" s="92"/>
    </row>
    <row r="538" spans="1:16107" ht="18" hidden="1" x14ac:dyDescent="0.3">
      <c r="A538" s="11" t="s">
        <v>203</v>
      </c>
      <c r="B538" s="53" t="s">
        <v>346</v>
      </c>
      <c r="C538" s="7"/>
      <c r="D538" s="103"/>
      <c r="E538" s="92"/>
    </row>
    <row r="539" spans="1:16107" ht="18" hidden="1" x14ac:dyDescent="0.3">
      <c r="A539" s="9" t="s">
        <v>204</v>
      </c>
      <c r="B539" s="53" t="s">
        <v>346</v>
      </c>
      <c r="C539" s="7"/>
      <c r="D539" s="91"/>
      <c r="E539" s="92"/>
    </row>
    <row r="540" spans="1:16107" ht="18" hidden="1" x14ac:dyDescent="0.3">
      <c r="A540" s="11" t="s">
        <v>205</v>
      </c>
      <c r="B540" s="53" t="s">
        <v>346</v>
      </c>
      <c r="C540" s="7"/>
      <c r="D540" s="103"/>
      <c r="E540" s="92"/>
    </row>
    <row r="541" spans="1:16107" ht="18" hidden="1" x14ac:dyDescent="0.3">
      <c r="A541" s="9" t="s">
        <v>206</v>
      </c>
      <c r="B541" s="53" t="s">
        <v>346</v>
      </c>
      <c r="C541" s="7"/>
      <c r="D541" s="103"/>
      <c r="E541" s="92"/>
    </row>
    <row r="542" spans="1:16107" ht="18" hidden="1" x14ac:dyDescent="0.3">
      <c r="A542" s="9" t="s">
        <v>207</v>
      </c>
      <c r="B542" s="53" t="s">
        <v>349</v>
      </c>
      <c r="C542" s="7"/>
      <c r="D542" s="91"/>
      <c r="E542" s="92"/>
    </row>
    <row r="543" spans="1:16107" ht="18" hidden="1" x14ac:dyDescent="0.3">
      <c r="A543" s="9" t="s">
        <v>208</v>
      </c>
      <c r="B543" s="53" t="s">
        <v>349</v>
      </c>
      <c r="C543" s="7"/>
      <c r="D543" s="91"/>
      <c r="E543" s="92"/>
    </row>
    <row r="544" spans="1:16107" ht="18" hidden="1" x14ac:dyDescent="0.3">
      <c r="A544" s="9" t="s">
        <v>209</v>
      </c>
      <c r="B544" s="53" t="s">
        <v>349</v>
      </c>
      <c r="C544" s="7"/>
      <c r="D544" s="91"/>
      <c r="E544" s="92"/>
    </row>
    <row r="545" spans="1:16107" ht="20.399999999999999" customHeight="1" x14ac:dyDescent="0.3">
      <c r="A545" s="9" t="s">
        <v>210</v>
      </c>
      <c r="B545" s="199" t="s">
        <v>346</v>
      </c>
      <c r="C545" s="7">
        <v>50</v>
      </c>
      <c r="D545" s="91">
        <v>17000</v>
      </c>
      <c r="E545" s="106">
        <f>+D545*C545</f>
        <v>850000</v>
      </c>
      <c r="F545" s="200"/>
      <c r="G545" s="200"/>
      <c r="H545" s="200"/>
      <c r="I545" s="200"/>
      <c r="J545" s="200"/>
      <c r="K545" s="200"/>
      <c r="Q545" s="200"/>
      <c r="R545" s="200"/>
      <c r="S545" s="200"/>
      <c r="T545" s="200"/>
      <c r="U545" s="200"/>
      <c r="V545" s="200"/>
      <c r="W545" s="200"/>
      <c r="Y545" s="200"/>
      <c r="Z545" s="200"/>
      <c r="AA545" s="200"/>
      <c r="AB545" s="200"/>
      <c r="AC545" s="200"/>
      <c r="AD545" s="200"/>
      <c r="AE545" s="200"/>
      <c r="AF545" s="200"/>
      <c r="AI545" s="200"/>
      <c r="AL545" s="200"/>
      <c r="AO545" s="200"/>
      <c r="AR545" s="200"/>
      <c r="AU545" s="200"/>
      <c r="AX545" s="200"/>
      <c r="BG545" s="200"/>
      <c r="BJ545" s="200"/>
      <c r="BM545" s="200"/>
      <c r="BP545" s="200"/>
      <c r="BY545" s="200"/>
      <c r="CE545" s="200"/>
      <c r="CH545" s="200"/>
      <c r="CK545" s="200"/>
      <c r="CN545" s="200"/>
      <c r="CT545" s="200"/>
      <c r="DC545" s="200"/>
      <c r="DE545" s="200"/>
      <c r="DF545" s="200"/>
      <c r="DH545" s="200"/>
      <c r="DK545" s="200"/>
      <c r="DN545" s="200"/>
      <c r="DQ545" s="200"/>
      <c r="DT545" s="200"/>
      <c r="DW545" s="200"/>
      <c r="DY545" s="200"/>
      <c r="EA545" s="200"/>
      <c r="ED545" s="200"/>
      <c r="EG545" s="200"/>
      <c r="EJ545" s="200"/>
      <c r="EM545" s="200"/>
      <c r="EP545" s="200"/>
      <c r="ES545" s="200"/>
      <c r="EV545" s="200"/>
      <c r="EX545" s="200"/>
      <c r="FA545" s="200"/>
      <c r="FD545" s="200"/>
      <c r="FG545" s="200"/>
      <c r="FM545" s="200"/>
      <c r="FP545" s="200"/>
      <c r="FR545" s="200"/>
      <c r="GY545" s="200"/>
      <c r="HB545" s="200"/>
      <c r="HE545" s="200"/>
      <c r="HH545" s="200"/>
      <c r="HK545" s="200"/>
      <c r="HL545" s="200"/>
      <c r="HM545" s="200"/>
      <c r="HP545" s="200"/>
      <c r="HS545" s="200"/>
      <c r="HV545" s="200"/>
      <c r="HY545" s="200"/>
      <c r="IA545" s="200"/>
      <c r="IO545" s="200"/>
      <c r="IP545" s="200"/>
      <c r="IQ545" s="200"/>
      <c r="IR545" s="200"/>
      <c r="IS545" s="200"/>
      <c r="IT545" s="200"/>
      <c r="IU545" s="200"/>
      <c r="IV545" s="200"/>
      <c r="IW545" s="200"/>
      <c r="IX545" s="200"/>
      <c r="IY545" s="200"/>
      <c r="IZ545" s="200"/>
      <c r="JA545" s="200"/>
      <c r="JB545" s="200"/>
      <c r="JC545" s="200"/>
      <c r="JD545" s="200"/>
      <c r="JE545" s="200"/>
      <c r="JF545" s="200"/>
      <c r="JG545" s="200"/>
      <c r="JM545" s="200"/>
      <c r="JN545" s="200"/>
      <c r="JO545" s="200"/>
      <c r="JP545" s="200"/>
      <c r="JQ545" s="200"/>
      <c r="JR545" s="200"/>
      <c r="JS545" s="200"/>
      <c r="JU545" s="200"/>
      <c r="JV545" s="200"/>
      <c r="JW545" s="200"/>
      <c r="JX545" s="200"/>
      <c r="JY545" s="200"/>
      <c r="JZ545" s="200"/>
      <c r="KA545" s="200"/>
      <c r="KB545" s="200"/>
      <c r="KE545" s="200"/>
      <c r="KH545" s="200"/>
      <c r="KK545" s="200"/>
      <c r="KN545" s="200"/>
      <c r="KQ545" s="200"/>
      <c r="KT545" s="200"/>
      <c r="LC545" s="200"/>
      <c r="LF545" s="200"/>
      <c r="LI545" s="200"/>
      <c r="LL545" s="200"/>
      <c r="LU545" s="200"/>
      <c r="MA545" s="200"/>
      <c r="MD545" s="200"/>
      <c r="MG545" s="200"/>
      <c r="MJ545" s="200"/>
      <c r="MP545" s="200"/>
      <c r="MY545" s="200"/>
      <c r="NA545" s="200"/>
      <c r="NB545" s="200"/>
      <c r="ND545" s="200"/>
      <c r="NG545" s="200"/>
      <c r="NJ545" s="200"/>
      <c r="NM545" s="200"/>
      <c r="NP545" s="200"/>
      <c r="NS545" s="200"/>
      <c r="NU545" s="200"/>
      <c r="NW545" s="200"/>
      <c r="NZ545" s="200"/>
      <c r="OC545" s="200"/>
      <c r="OF545" s="200"/>
      <c r="OI545" s="200"/>
      <c r="OL545" s="200"/>
      <c r="OO545" s="200"/>
      <c r="OR545" s="200"/>
      <c r="OT545" s="200"/>
      <c r="OW545" s="200"/>
      <c r="OZ545" s="200"/>
      <c r="PC545" s="200"/>
      <c r="PI545" s="200"/>
      <c r="PL545" s="200"/>
      <c r="PN545" s="200"/>
      <c r="QU545" s="200"/>
      <c r="QX545" s="200"/>
      <c r="RA545" s="200"/>
      <c r="RD545" s="200"/>
      <c r="RG545" s="200"/>
      <c r="RH545" s="200"/>
      <c r="RI545" s="200"/>
      <c r="RL545" s="200"/>
      <c r="RO545" s="200"/>
      <c r="RR545" s="200"/>
      <c r="RU545" s="200"/>
      <c r="RW545" s="200"/>
      <c r="SK545" s="200"/>
      <c r="SL545" s="200"/>
      <c r="SM545" s="200"/>
      <c r="SN545" s="200"/>
      <c r="SO545" s="200"/>
      <c r="SP545" s="200"/>
      <c r="SQ545" s="200"/>
      <c r="SR545" s="200"/>
      <c r="SS545" s="200"/>
      <c r="ST545" s="200"/>
      <c r="SU545" s="200"/>
      <c r="SV545" s="200"/>
      <c r="SW545" s="200"/>
      <c r="SX545" s="200"/>
      <c r="SY545" s="200"/>
      <c r="SZ545" s="200"/>
      <c r="TA545" s="200"/>
      <c r="TB545" s="200"/>
      <c r="TC545" s="200"/>
      <c r="TI545" s="200"/>
      <c r="TJ545" s="200"/>
      <c r="TK545" s="200"/>
      <c r="TL545" s="200"/>
      <c r="TM545" s="200"/>
      <c r="TN545" s="200"/>
      <c r="TO545" s="200"/>
      <c r="TQ545" s="200"/>
      <c r="TR545" s="200"/>
      <c r="TS545" s="200"/>
      <c r="TT545" s="200"/>
      <c r="TU545" s="200"/>
      <c r="TV545" s="200"/>
      <c r="TW545" s="200"/>
      <c r="TX545" s="200"/>
      <c r="UA545" s="200"/>
      <c r="UD545" s="200"/>
      <c r="UG545" s="200"/>
      <c r="UJ545" s="200"/>
      <c r="UM545" s="200"/>
      <c r="UP545" s="200"/>
      <c r="UY545" s="200"/>
      <c r="VB545" s="200"/>
      <c r="VE545" s="200"/>
      <c r="VH545" s="200"/>
      <c r="VQ545" s="200"/>
      <c r="VW545" s="200"/>
      <c r="VZ545" s="200"/>
      <c r="WC545" s="200"/>
      <c r="WF545" s="200"/>
      <c r="WL545" s="200"/>
      <c r="WU545" s="200"/>
      <c r="WW545" s="200"/>
      <c r="WX545" s="200"/>
      <c r="WZ545" s="200"/>
      <c r="XC545" s="200"/>
      <c r="XF545" s="200"/>
      <c r="XI545" s="200"/>
      <c r="XL545" s="200"/>
      <c r="XO545" s="200"/>
      <c r="XQ545" s="200"/>
      <c r="XS545" s="200"/>
      <c r="XV545" s="200"/>
      <c r="XY545" s="200"/>
      <c r="YB545" s="200"/>
      <c r="YE545" s="200"/>
      <c r="YH545" s="200"/>
      <c r="YK545" s="200"/>
      <c r="YN545" s="200"/>
      <c r="YP545" s="200"/>
      <c r="YS545" s="200"/>
      <c r="YV545" s="200"/>
      <c r="YY545" s="200"/>
      <c r="ZE545" s="200"/>
      <c r="ZH545" s="200"/>
      <c r="ZJ545" s="200"/>
      <c r="AAQ545" s="200"/>
      <c r="AAT545" s="200"/>
      <c r="AAW545" s="200"/>
      <c r="AAZ545" s="200"/>
      <c r="ABC545" s="200"/>
      <c r="ABD545" s="200"/>
      <c r="ABE545" s="200"/>
      <c r="ABH545" s="200"/>
      <c r="ABK545" s="200"/>
      <c r="ABN545" s="200"/>
      <c r="ABQ545" s="200"/>
      <c r="ABS545" s="200"/>
      <c r="ACG545" s="200"/>
      <c r="ACH545" s="200"/>
      <c r="ACI545" s="200"/>
      <c r="ACJ545" s="200"/>
      <c r="ACK545" s="200"/>
      <c r="ACL545" s="200"/>
      <c r="ACM545" s="200"/>
      <c r="ACN545" s="200"/>
      <c r="ACO545" s="200"/>
      <c r="ACP545" s="200"/>
      <c r="ACQ545" s="200"/>
      <c r="ACR545" s="200"/>
      <c r="ACS545" s="200"/>
      <c r="ACT545" s="200"/>
      <c r="ACU545" s="200"/>
      <c r="ACV545" s="200"/>
      <c r="ACW545" s="200"/>
      <c r="ACX545" s="200"/>
      <c r="ACY545" s="200"/>
      <c r="ADE545" s="200"/>
      <c r="ADF545" s="200"/>
      <c r="ADG545" s="200"/>
      <c r="ADH545" s="200"/>
      <c r="ADI545" s="200"/>
      <c r="ADJ545" s="200"/>
      <c r="ADK545" s="200"/>
      <c r="ADM545" s="200"/>
      <c r="ADN545" s="200"/>
      <c r="ADO545" s="200"/>
      <c r="ADP545" s="200"/>
      <c r="ADQ545" s="200"/>
      <c r="ADR545" s="200"/>
      <c r="ADS545" s="200"/>
      <c r="ADT545" s="200"/>
      <c r="ADW545" s="200"/>
      <c r="ADZ545" s="200"/>
      <c r="AEC545" s="200"/>
      <c r="AEF545" s="200"/>
      <c r="AEI545" s="200"/>
      <c r="AEL545" s="200"/>
      <c r="AEU545" s="200"/>
      <c r="AEX545" s="200"/>
      <c r="AFA545" s="200"/>
      <c r="AFD545" s="200"/>
      <c r="AFM545" s="200"/>
      <c r="AFS545" s="200"/>
      <c r="AFV545" s="200"/>
      <c r="AFY545" s="200"/>
      <c r="AGB545" s="200"/>
      <c r="AGH545" s="200"/>
      <c r="AGQ545" s="200"/>
      <c r="AGS545" s="200"/>
      <c r="AGT545" s="200"/>
      <c r="AGV545" s="200"/>
      <c r="AGY545" s="200"/>
      <c r="AHB545" s="200"/>
      <c r="AHE545" s="200"/>
      <c r="AHH545" s="200"/>
      <c r="AHK545" s="200"/>
      <c r="AHM545" s="200"/>
      <c r="AHO545" s="200"/>
      <c r="AHR545" s="200"/>
      <c r="AHU545" s="200"/>
      <c r="AHX545" s="200"/>
      <c r="AIA545" s="200"/>
      <c r="AID545" s="200"/>
      <c r="AIG545" s="200"/>
      <c r="AIJ545" s="200"/>
      <c r="AIL545" s="200"/>
      <c r="AIO545" s="200"/>
      <c r="AIR545" s="200"/>
      <c r="AIU545" s="200"/>
      <c r="AJA545" s="200"/>
      <c r="AJD545" s="200"/>
      <c r="AJF545" s="200"/>
      <c r="AKM545" s="200"/>
      <c r="AKP545" s="200"/>
      <c r="AKS545" s="200"/>
      <c r="AKV545" s="200"/>
      <c r="AKY545" s="200"/>
      <c r="AKZ545" s="200"/>
      <c r="ALA545" s="200"/>
      <c r="ALD545" s="200"/>
      <c r="ALG545" s="200"/>
      <c r="ALJ545" s="200"/>
      <c r="ALM545" s="200"/>
      <c r="ALO545" s="200"/>
      <c r="AMC545" s="200"/>
      <c r="AMD545" s="200"/>
      <c r="AME545" s="200"/>
      <c r="AMF545" s="200"/>
      <c r="AMG545" s="200"/>
      <c r="AMH545" s="200"/>
      <c r="AMI545" s="200"/>
      <c r="AMJ545" s="200"/>
      <c r="AMK545" s="200"/>
      <c r="AML545" s="200"/>
      <c r="AMM545" s="200"/>
      <c r="AMN545" s="200"/>
      <c r="AMO545" s="200"/>
      <c r="AMP545" s="200"/>
      <c r="AMQ545" s="200"/>
      <c r="AMR545" s="200"/>
      <c r="AMS545" s="200"/>
      <c r="AMT545" s="200"/>
      <c r="AMU545" s="200"/>
      <c r="ANA545" s="200"/>
      <c r="ANB545" s="200"/>
      <c r="ANC545" s="200"/>
      <c r="AND545" s="200"/>
      <c r="ANE545" s="200"/>
      <c r="ANF545" s="200"/>
      <c r="ANG545" s="200"/>
      <c r="ANI545" s="200"/>
      <c r="ANJ545" s="200"/>
      <c r="ANK545" s="200"/>
      <c r="ANL545" s="200"/>
      <c r="ANM545" s="200"/>
      <c r="ANN545" s="200"/>
      <c r="ANO545" s="200"/>
      <c r="ANP545" s="200"/>
      <c r="ANS545" s="200"/>
      <c r="ANV545" s="200"/>
      <c r="ANY545" s="200"/>
      <c r="AOB545" s="200"/>
      <c r="AOE545" s="200"/>
      <c r="AOH545" s="200"/>
      <c r="AOQ545" s="200"/>
      <c r="AOT545" s="200"/>
      <c r="AOW545" s="200"/>
      <c r="AOZ545" s="200"/>
      <c r="API545" s="200"/>
      <c r="APO545" s="200"/>
      <c r="APR545" s="200"/>
      <c r="APU545" s="200"/>
      <c r="APX545" s="200"/>
      <c r="AQD545" s="200"/>
      <c r="AQM545" s="200"/>
      <c r="AQO545" s="200"/>
      <c r="AQP545" s="200"/>
      <c r="AQR545" s="200"/>
      <c r="AQU545" s="200"/>
      <c r="AQX545" s="200"/>
      <c r="ARA545" s="200"/>
      <c r="ARD545" s="200"/>
      <c r="ARG545" s="200"/>
      <c r="ARI545" s="200"/>
      <c r="ARK545" s="200"/>
      <c r="ARN545" s="200"/>
      <c r="ARQ545" s="200"/>
      <c r="ART545" s="200"/>
      <c r="ARW545" s="200"/>
      <c r="ARZ545" s="200"/>
      <c r="ASC545" s="200"/>
      <c r="ASF545" s="200"/>
      <c r="ASH545" s="200"/>
      <c r="ASK545" s="200"/>
      <c r="ASN545" s="200"/>
      <c r="ASQ545" s="200"/>
      <c r="ASW545" s="200"/>
      <c r="ASZ545" s="200"/>
      <c r="ATB545" s="200"/>
      <c r="AUI545" s="200"/>
      <c r="AUL545" s="200"/>
      <c r="AUO545" s="200"/>
      <c r="AUR545" s="200"/>
      <c r="AUU545" s="200"/>
      <c r="AUV545" s="200"/>
      <c r="AUW545" s="200"/>
      <c r="AUZ545" s="200"/>
      <c r="AVC545" s="200"/>
      <c r="AVF545" s="200"/>
      <c r="AVI545" s="200"/>
      <c r="AVK545" s="200"/>
      <c r="AVY545" s="200"/>
      <c r="AVZ545" s="200"/>
      <c r="AWA545" s="200"/>
      <c r="AWB545" s="200"/>
      <c r="AWC545" s="200"/>
      <c r="AWD545" s="200"/>
      <c r="AWE545" s="200"/>
      <c r="AWF545" s="200"/>
      <c r="AWG545" s="200"/>
      <c r="AWH545" s="200"/>
      <c r="AWI545" s="200"/>
      <c r="AWJ545" s="200"/>
      <c r="AWK545" s="200"/>
      <c r="AWL545" s="200"/>
      <c r="AWM545" s="200"/>
      <c r="AWN545" s="200"/>
      <c r="AWO545" s="200"/>
      <c r="AWP545" s="200"/>
      <c r="AWQ545" s="200"/>
      <c r="AWW545" s="200"/>
      <c r="AWX545" s="200"/>
      <c r="AWY545" s="200"/>
      <c r="AWZ545" s="200"/>
      <c r="AXA545" s="200"/>
      <c r="AXB545" s="200"/>
      <c r="AXC545" s="200"/>
      <c r="AXE545" s="200"/>
      <c r="AXF545" s="200"/>
      <c r="AXG545" s="200"/>
      <c r="AXH545" s="200"/>
      <c r="AXI545" s="200"/>
      <c r="AXJ545" s="200"/>
      <c r="AXK545" s="200"/>
      <c r="AXL545" s="200"/>
      <c r="AXO545" s="200"/>
      <c r="AXR545" s="200"/>
      <c r="AXU545" s="200"/>
      <c r="AXX545" s="200"/>
      <c r="AYA545" s="200"/>
      <c r="AYD545" s="200"/>
      <c r="AYM545" s="200"/>
      <c r="AYP545" s="200"/>
      <c r="AYS545" s="200"/>
      <c r="AYV545" s="200"/>
      <c r="AZE545" s="200"/>
      <c r="AZK545" s="200"/>
      <c r="AZN545" s="200"/>
      <c r="AZQ545" s="200"/>
      <c r="AZT545" s="200"/>
      <c r="AZZ545" s="200"/>
      <c r="BAI545" s="200"/>
      <c r="BAK545" s="200"/>
      <c r="BAL545" s="200"/>
      <c r="BAN545" s="200"/>
      <c r="BAQ545" s="200"/>
      <c r="BAT545" s="200"/>
      <c r="BAW545" s="200"/>
      <c r="BAZ545" s="200"/>
      <c r="BBC545" s="200"/>
      <c r="BBE545" s="200"/>
      <c r="BBG545" s="200"/>
      <c r="BBJ545" s="200"/>
      <c r="BBM545" s="200"/>
      <c r="BBP545" s="200"/>
      <c r="BBS545" s="200"/>
      <c r="BBV545" s="200"/>
      <c r="BBY545" s="200"/>
      <c r="BCB545" s="200"/>
      <c r="BCD545" s="200"/>
      <c r="BCG545" s="200"/>
      <c r="BCJ545" s="200"/>
      <c r="BCM545" s="200"/>
      <c r="BCS545" s="200"/>
      <c r="BCV545" s="200"/>
      <c r="BCX545" s="200"/>
      <c r="BEE545" s="200"/>
      <c r="BEH545" s="200"/>
      <c r="BEK545" s="200"/>
      <c r="BEN545" s="200"/>
      <c r="BEQ545" s="200"/>
      <c r="BER545" s="200"/>
      <c r="BES545" s="200"/>
      <c r="BEV545" s="200"/>
      <c r="BEY545" s="200"/>
      <c r="BFB545" s="200"/>
      <c r="BFE545" s="200"/>
      <c r="BFG545" s="200"/>
      <c r="BFU545" s="200"/>
      <c r="BFV545" s="200"/>
      <c r="BFW545" s="200"/>
      <c r="BFX545" s="200"/>
      <c r="BFY545" s="200"/>
      <c r="BFZ545" s="200"/>
      <c r="BGA545" s="200"/>
      <c r="BGB545" s="200"/>
      <c r="BGC545" s="200"/>
      <c r="BGD545" s="200"/>
      <c r="BGE545" s="200"/>
      <c r="BGF545" s="200"/>
      <c r="BGG545" s="200"/>
      <c r="BGH545" s="200"/>
      <c r="BGI545" s="200"/>
      <c r="BGJ545" s="200"/>
      <c r="BGK545" s="200"/>
      <c r="BGL545" s="200"/>
      <c r="BGM545" s="200"/>
      <c r="BGS545" s="200"/>
      <c r="BGT545" s="200"/>
      <c r="BGU545" s="200"/>
      <c r="BGV545" s="200"/>
      <c r="BGW545" s="200"/>
      <c r="BGX545" s="200"/>
      <c r="BGY545" s="200"/>
      <c r="BHA545" s="200"/>
      <c r="BHB545" s="200"/>
      <c r="BHC545" s="200"/>
      <c r="BHD545" s="200"/>
      <c r="BHE545" s="200"/>
      <c r="BHF545" s="200"/>
      <c r="BHG545" s="200"/>
      <c r="BHH545" s="200"/>
      <c r="BHK545" s="200"/>
      <c r="BHN545" s="200"/>
      <c r="BHQ545" s="200"/>
      <c r="BHT545" s="200"/>
      <c r="BHW545" s="200"/>
      <c r="BHZ545" s="200"/>
      <c r="BII545" s="200"/>
      <c r="BIL545" s="200"/>
      <c r="BIO545" s="200"/>
      <c r="BIR545" s="200"/>
      <c r="BJA545" s="200"/>
      <c r="BJG545" s="200"/>
      <c r="BJJ545" s="200"/>
      <c r="BJM545" s="200"/>
      <c r="BJP545" s="200"/>
      <c r="BJV545" s="200"/>
      <c r="BKE545" s="200"/>
      <c r="BKG545" s="200"/>
      <c r="BKH545" s="200"/>
      <c r="BKJ545" s="200"/>
      <c r="BKM545" s="200"/>
      <c r="BKP545" s="200"/>
      <c r="BKS545" s="200"/>
      <c r="BKV545" s="200"/>
      <c r="BKY545" s="200"/>
      <c r="BLA545" s="200"/>
      <c r="BLC545" s="200"/>
      <c r="BLF545" s="200"/>
      <c r="BLI545" s="200"/>
      <c r="BLL545" s="200"/>
      <c r="BLO545" s="200"/>
      <c r="BLR545" s="200"/>
      <c r="BLU545" s="200"/>
      <c r="BLX545" s="200"/>
      <c r="BLZ545" s="200"/>
      <c r="BMC545" s="200"/>
      <c r="BMF545" s="200"/>
      <c r="BMI545" s="200"/>
      <c r="BMO545" s="200"/>
      <c r="BMR545" s="200"/>
      <c r="BMT545" s="200"/>
      <c r="BOA545" s="200"/>
      <c r="BOD545" s="200"/>
      <c r="BOG545" s="200"/>
      <c r="BOJ545" s="200"/>
      <c r="BOM545" s="200"/>
      <c r="BON545" s="200"/>
      <c r="BOO545" s="200"/>
      <c r="BOR545" s="200"/>
      <c r="BOU545" s="200"/>
      <c r="BOX545" s="200"/>
      <c r="BPA545" s="200"/>
      <c r="BPC545" s="200"/>
      <c r="BPQ545" s="200"/>
      <c r="BPR545" s="200"/>
      <c r="BPS545" s="200"/>
      <c r="BPT545" s="200"/>
      <c r="BPU545" s="200"/>
      <c r="BPV545" s="200"/>
      <c r="BPW545" s="200"/>
      <c r="BPX545" s="200"/>
      <c r="BPY545" s="200"/>
      <c r="BPZ545" s="200"/>
      <c r="BQA545" s="200"/>
      <c r="BQB545" s="200"/>
      <c r="BQC545" s="200"/>
      <c r="BQD545" s="200"/>
      <c r="BQE545" s="200"/>
      <c r="BQF545" s="200"/>
      <c r="BQG545" s="200"/>
      <c r="BQH545" s="200"/>
      <c r="BQI545" s="200"/>
      <c r="BQO545" s="200"/>
      <c r="BQP545" s="200"/>
      <c r="BQQ545" s="200"/>
      <c r="BQR545" s="200"/>
      <c r="BQS545" s="200"/>
      <c r="BQT545" s="200"/>
      <c r="BQU545" s="200"/>
      <c r="BQW545" s="200"/>
      <c r="BQX545" s="200"/>
      <c r="BQY545" s="200"/>
      <c r="BQZ545" s="200"/>
      <c r="BRA545" s="200"/>
      <c r="BRB545" s="200"/>
      <c r="BRC545" s="200"/>
      <c r="BRD545" s="200"/>
      <c r="BRG545" s="200"/>
      <c r="BRJ545" s="200"/>
      <c r="BRM545" s="200"/>
      <c r="BRP545" s="200"/>
      <c r="BRS545" s="200"/>
      <c r="BRV545" s="200"/>
      <c r="BSE545" s="200"/>
      <c r="BSH545" s="200"/>
      <c r="BSK545" s="200"/>
      <c r="BSN545" s="200"/>
      <c r="BSW545" s="200"/>
      <c r="BTC545" s="200"/>
      <c r="BTF545" s="200"/>
      <c r="BTI545" s="200"/>
      <c r="BTL545" s="200"/>
      <c r="BTR545" s="200"/>
      <c r="BUA545" s="200"/>
      <c r="BUC545" s="200"/>
      <c r="BUD545" s="200"/>
      <c r="BUF545" s="200"/>
      <c r="BUI545" s="200"/>
      <c r="BUL545" s="200"/>
      <c r="BUO545" s="200"/>
      <c r="BUR545" s="200"/>
      <c r="BUU545" s="200"/>
      <c r="BUW545" s="200"/>
      <c r="BUY545" s="200"/>
      <c r="BVB545" s="200"/>
      <c r="BVE545" s="200"/>
      <c r="BVH545" s="200"/>
      <c r="BVK545" s="200"/>
      <c r="BVN545" s="200"/>
      <c r="BVQ545" s="200"/>
      <c r="BVT545" s="200"/>
      <c r="BVV545" s="200"/>
      <c r="BVY545" s="200"/>
      <c r="BWB545" s="200"/>
      <c r="BWE545" s="200"/>
      <c r="BWK545" s="200"/>
      <c r="BWN545" s="200"/>
      <c r="BWP545" s="200"/>
      <c r="BXW545" s="200"/>
      <c r="BXZ545" s="200"/>
      <c r="BYC545" s="200"/>
      <c r="BYF545" s="200"/>
      <c r="BYI545" s="200"/>
      <c r="BYJ545" s="200"/>
      <c r="BYK545" s="200"/>
      <c r="BYN545" s="200"/>
      <c r="BYQ545" s="200"/>
      <c r="BYT545" s="200"/>
      <c r="BYW545" s="200"/>
      <c r="BYY545" s="200"/>
      <c r="BZM545" s="200"/>
      <c r="BZN545" s="200"/>
      <c r="BZO545" s="200"/>
      <c r="BZP545" s="200"/>
      <c r="BZQ545" s="200"/>
      <c r="BZR545" s="200"/>
      <c r="BZS545" s="200"/>
      <c r="BZT545" s="200"/>
      <c r="BZU545" s="200"/>
      <c r="BZV545" s="200"/>
      <c r="BZW545" s="200"/>
      <c r="BZX545" s="200"/>
      <c r="BZY545" s="200"/>
      <c r="BZZ545" s="200"/>
      <c r="CAA545" s="200"/>
      <c r="CAB545" s="200"/>
      <c r="CAC545" s="200"/>
      <c r="CAD545" s="200"/>
      <c r="CAE545" s="200"/>
      <c r="CAK545" s="200"/>
      <c r="CAL545" s="200"/>
      <c r="CAM545" s="200"/>
      <c r="CAN545" s="200"/>
      <c r="CAO545" s="200"/>
      <c r="CAP545" s="200"/>
      <c r="CAQ545" s="200"/>
      <c r="CAS545" s="200"/>
      <c r="CAT545" s="200"/>
      <c r="CAU545" s="200"/>
      <c r="CAV545" s="200"/>
      <c r="CAW545" s="200"/>
      <c r="CAX545" s="200"/>
      <c r="CAY545" s="200"/>
      <c r="CAZ545" s="200"/>
      <c r="CBC545" s="200"/>
      <c r="CBF545" s="200"/>
      <c r="CBI545" s="200"/>
      <c r="CBL545" s="200"/>
      <c r="CBO545" s="200"/>
      <c r="CBR545" s="200"/>
      <c r="CCA545" s="200"/>
      <c r="CCD545" s="200"/>
      <c r="CCG545" s="200"/>
      <c r="CCJ545" s="200"/>
      <c r="CCS545" s="200"/>
      <c r="CCY545" s="200"/>
      <c r="CDB545" s="200"/>
      <c r="CDE545" s="200"/>
      <c r="CDH545" s="200"/>
      <c r="CDN545" s="200"/>
      <c r="CDW545" s="200"/>
      <c r="CDY545" s="200"/>
      <c r="CDZ545" s="200"/>
      <c r="CEB545" s="200"/>
      <c r="CEE545" s="200"/>
      <c r="CEH545" s="200"/>
      <c r="CEK545" s="200"/>
      <c r="CEN545" s="200"/>
      <c r="CEQ545" s="200"/>
      <c r="CES545" s="200"/>
      <c r="CEU545" s="200"/>
      <c r="CEX545" s="200"/>
      <c r="CFA545" s="200"/>
      <c r="CFD545" s="200"/>
      <c r="CFG545" s="200"/>
      <c r="CFJ545" s="200"/>
      <c r="CFM545" s="200"/>
      <c r="CFP545" s="200"/>
      <c r="CFR545" s="200"/>
      <c r="CFU545" s="200"/>
      <c r="CFX545" s="200"/>
      <c r="CGA545" s="200"/>
      <c r="CGG545" s="200"/>
      <c r="CGJ545" s="200"/>
      <c r="CGL545" s="200"/>
      <c r="CHS545" s="200"/>
      <c r="CHV545" s="200"/>
      <c r="CHY545" s="200"/>
      <c r="CIB545" s="200"/>
      <c r="CIE545" s="200"/>
      <c r="CIF545" s="200"/>
      <c r="CIG545" s="200"/>
      <c r="CIJ545" s="200"/>
      <c r="CIM545" s="200"/>
      <c r="CIP545" s="200"/>
      <c r="CIS545" s="200"/>
      <c r="CIU545" s="200"/>
      <c r="CJI545" s="200"/>
      <c r="CJJ545" s="200"/>
      <c r="CJK545" s="200"/>
      <c r="CJL545" s="200"/>
      <c r="CJM545" s="200"/>
      <c r="CJN545" s="200"/>
      <c r="CJO545" s="200"/>
      <c r="CJP545" s="200"/>
      <c r="CJQ545" s="200"/>
      <c r="CJR545" s="200"/>
      <c r="CJS545" s="200"/>
      <c r="CJT545" s="200"/>
      <c r="CJU545" s="200"/>
      <c r="CJV545" s="200"/>
      <c r="CJW545" s="200"/>
      <c r="CJX545" s="200"/>
      <c r="CJY545" s="200"/>
      <c r="CJZ545" s="200"/>
      <c r="CKA545" s="200"/>
      <c r="CKG545" s="200"/>
      <c r="CKH545" s="200"/>
      <c r="CKI545" s="200"/>
      <c r="CKJ545" s="200"/>
      <c r="CKK545" s="200"/>
      <c r="CKL545" s="200"/>
      <c r="CKM545" s="200"/>
      <c r="CKO545" s="200"/>
      <c r="CKP545" s="200"/>
      <c r="CKQ545" s="200"/>
      <c r="CKR545" s="200"/>
      <c r="CKS545" s="200"/>
      <c r="CKT545" s="200"/>
      <c r="CKU545" s="200"/>
      <c r="CKV545" s="200"/>
      <c r="CKY545" s="200"/>
      <c r="CLB545" s="200"/>
      <c r="CLE545" s="200"/>
      <c r="CLH545" s="200"/>
      <c r="CLK545" s="200"/>
      <c r="CLN545" s="200"/>
      <c r="CLW545" s="200"/>
      <c r="CLZ545" s="200"/>
      <c r="CMC545" s="200"/>
      <c r="CMF545" s="200"/>
      <c r="CMO545" s="200"/>
      <c r="CMU545" s="200"/>
      <c r="CMX545" s="200"/>
      <c r="CNA545" s="200"/>
      <c r="CND545" s="200"/>
      <c r="CNJ545" s="200"/>
      <c r="CNS545" s="200"/>
      <c r="CNU545" s="200"/>
      <c r="CNV545" s="200"/>
      <c r="CNX545" s="200"/>
      <c r="COA545" s="200"/>
      <c r="COD545" s="200"/>
      <c r="COG545" s="200"/>
      <c r="COJ545" s="200"/>
      <c r="COM545" s="200"/>
      <c r="COO545" s="200"/>
      <c r="COQ545" s="200"/>
      <c r="COT545" s="200"/>
      <c r="COW545" s="200"/>
      <c r="COZ545" s="200"/>
      <c r="CPC545" s="200"/>
      <c r="CPF545" s="200"/>
      <c r="CPI545" s="200"/>
      <c r="CPL545" s="200"/>
      <c r="CPN545" s="200"/>
      <c r="CPQ545" s="200"/>
      <c r="CPT545" s="200"/>
      <c r="CPW545" s="200"/>
      <c r="CQC545" s="200"/>
      <c r="CQF545" s="200"/>
      <c r="CQH545" s="200"/>
      <c r="CRO545" s="200"/>
      <c r="CRR545" s="200"/>
      <c r="CRU545" s="200"/>
      <c r="CRX545" s="200"/>
      <c r="CSA545" s="200"/>
      <c r="CSB545" s="200"/>
      <c r="CSC545" s="200"/>
      <c r="CSF545" s="200"/>
      <c r="CSI545" s="200"/>
      <c r="CSL545" s="200"/>
      <c r="CSO545" s="200"/>
      <c r="CSQ545" s="200"/>
      <c r="CTE545" s="200"/>
      <c r="CTF545" s="200"/>
      <c r="CTG545" s="200"/>
      <c r="CTH545" s="200"/>
      <c r="CTI545" s="200"/>
      <c r="CTJ545" s="200"/>
      <c r="CTK545" s="200"/>
      <c r="CTL545" s="200"/>
      <c r="CTM545" s="200"/>
      <c r="CTN545" s="200"/>
      <c r="CTO545" s="200"/>
      <c r="CTP545" s="200"/>
      <c r="CTQ545" s="200"/>
      <c r="CTR545" s="200"/>
      <c r="CTS545" s="200"/>
      <c r="CTT545" s="200"/>
      <c r="CTU545" s="200"/>
      <c r="CTV545" s="200"/>
      <c r="CTW545" s="200"/>
      <c r="CUC545" s="200"/>
      <c r="CUD545" s="200"/>
      <c r="CUE545" s="200"/>
      <c r="CUF545" s="200"/>
      <c r="CUG545" s="200"/>
      <c r="CUH545" s="200"/>
      <c r="CUI545" s="200"/>
      <c r="CUK545" s="200"/>
      <c r="CUL545" s="200"/>
      <c r="CUM545" s="200"/>
      <c r="CUN545" s="200"/>
      <c r="CUO545" s="200"/>
      <c r="CUP545" s="200"/>
      <c r="CUQ545" s="200"/>
      <c r="CUR545" s="200"/>
      <c r="CUU545" s="200"/>
      <c r="CUX545" s="200"/>
      <c r="CVA545" s="200"/>
      <c r="CVD545" s="200"/>
      <c r="CVG545" s="200"/>
      <c r="CVJ545" s="200"/>
      <c r="CVS545" s="200"/>
      <c r="CVV545" s="200"/>
      <c r="CVY545" s="200"/>
      <c r="CWB545" s="200"/>
      <c r="CWK545" s="200"/>
      <c r="CWQ545" s="200"/>
      <c r="CWT545" s="200"/>
      <c r="CWW545" s="200"/>
      <c r="CWZ545" s="200"/>
      <c r="CXF545" s="200"/>
      <c r="CXO545" s="200"/>
      <c r="CXQ545" s="200"/>
      <c r="CXR545" s="200"/>
      <c r="CXT545" s="200"/>
      <c r="CXW545" s="200"/>
      <c r="CXZ545" s="200"/>
      <c r="CYC545" s="200"/>
      <c r="CYF545" s="200"/>
      <c r="CYI545" s="200"/>
      <c r="CYK545" s="200"/>
      <c r="CYM545" s="200"/>
      <c r="CYP545" s="200"/>
      <c r="CYS545" s="200"/>
      <c r="CYV545" s="200"/>
      <c r="CYY545" s="200"/>
      <c r="CZB545" s="200"/>
      <c r="CZE545" s="200"/>
      <c r="CZH545" s="200"/>
      <c r="CZJ545" s="200"/>
      <c r="CZM545" s="200"/>
      <c r="CZP545" s="200"/>
      <c r="CZS545" s="200"/>
      <c r="CZY545" s="200"/>
      <c r="DAB545" s="200"/>
      <c r="DAD545" s="200"/>
      <c r="DBK545" s="200"/>
      <c r="DBN545" s="200"/>
      <c r="DBQ545" s="200"/>
      <c r="DBT545" s="200"/>
      <c r="DBW545" s="200"/>
      <c r="DBX545" s="200"/>
      <c r="DBY545" s="200"/>
      <c r="DCB545" s="200"/>
      <c r="DCE545" s="200"/>
      <c r="DCH545" s="200"/>
      <c r="DCK545" s="200"/>
      <c r="DCM545" s="200"/>
      <c r="DDA545" s="200"/>
      <c r="DDB545" s="200"/>
      <c r="DDC545" s="200"/>
      <c r="DDD545" s="200"/>
      <c r="DDE545" s="200"/>
      <c r="DDF545" s="200"/>
      <c r="DDG545" s="200"/>
      <c r="DDH545" s="200"/>
      <c r="DDI545" s="200"/>
      <c r="DDJ545" s="200"/>
      <c r="DDK545" s="200"/>
      <c r="DDL545" s="200"/>
      <c r="DDM545" s="200"/>
      <c r="DDN545" s="200"/>
      <c r="DDO545" s="200"/>
      <c r="DDP545" s="200"/>
      <c r="DDQ545" s="200"/>
      <c r="DDR545" s="200"/>
      <c r="DDS545" s="200"/>
      <c r="DDY545" s="200"/>
      <c r="DDZ545" s="200"/>
      <c r="DEA545" s="200"/>
      <c r="DEB545" s="200"/>
      <c r="DEC545" s="200"/>
      <c r="DED545" s="200"/>
      <c r="DEE545" s="200"/>
      <c r="DEG545" s="200"/>
      <c r="DEH545" s="200"/>
      <c r="DEI545" s="200"/>
      <c r="DEJ545" s="200"/>
      <c r="DEK545" s="200"/>
      <c r="DEL545" s="200"/>
      <c r="DEM545" s="200"/>
      <c r="DEN545" s="200"/>
      <c r="DEQ545" s="200"/>
      <c r="DET545" s="200"/>
      <c r="DEW545" s="200"/>
      <c r="DEZ545" s="200"/>
      <c r="DFC545" s="200"/>
      <c r="DFF545" s="200"/>
      <c r="DFO545" s="200"/>
      <c r="DFR545" s="200"/>
      <c r="DFU545" s="200"/>
      <c r="DFX545" s="200"/>
      <c r="DGG545" s="200"/>
      <c r="DGM545" s="200"/>
      <c r="DGP545" s="200"/>
      <c r="DGS545" s="200"/>
      <c r="DGV545" s="200"/>
      <c r="DHB545" s="200"/>
      <c r="DHK545" s="200"/>
      <c r="DHM545" s="200"/>
      <c r="DHN545" s="200"/>
      <c r="DHP545" s="200"/>
      <c r="DHS545" s="200"/>
      <c r="DHV545" s="200"/>
      <c r="DHY545" s="200"/>
      <c r="DIB545" s="200"/>
      <c r="DIE545" s="200"/>
      <c r="DIG545" s="200"/>
      <c r="DII545" s="200"/>
      <c r="DIL545" s="200"/>
      <c r="DIO545" s="200"/>
      <c r="DIR545" s="200"/>
      <c r="DIU545" s="200"/>
      <c r="DIX545" s="200"/>
      <c r="DJA545" s="200"/>
      <c r="DJD545" s="200"/>
      <c r="DJF545" s="200"/>
      <c r="DJI545" s="200"/>
      <c r="DJL545" s="200"/>
      <c r="DJO545" s="200"/>
      <c r="DJU545" s="200"/>
      <c r="DJX545" s="200"/>
      <c r="DJZ545" s="200"/>
      <c r="DLG545" s="200"/>
      <c r="DLJ545" s="200"/>
      <c r="DLM545" s="200"/>
      <c r="DLP545" s="200"/>
      <c r="DLS545" s="200"/>
      <c r="DLT545" s="200"/>
      <c r="DLU545" s="200"/>
      <c r="DLX545" s="200"/>
      <c r="DMA545" s="200"/>
      <c r="DMD545" s="200"/>
      <c r="DMG545" s="200"/>
      <c r="DMI545" s="200"/>
      <c r="DMW545" s="200"/>
      <c r="DMX545" s="200"/>
      <c r="DMY545" s="200"/>
      <c r="DMZ545" s="200"/>
      <c r="DNA545" s="200"/>
      <c r="DNB545" s="200"/>
      <c r="DNC545" s="200"/>
      <c r="DND545" s="200"/>
      <c r="DNE545" s="200"/>
      <c r="DNF545" s="200"/>
      <c r="DNG545" s="200"/>
      <c r="DNH545" s="200"/>
      <c r="DNI545" s="200"/>
      <c r="DNJ545" s="200"/>
      <c r="DNK545" s="200"/>
      <c r="DNL545" s="200"/>
      <c r="DNM545" s="200"/>
      <c r="DNN545" s="200"/>
      <c r="DNO545" s="200"/>
      <c r="DNU545" s="200"/>
      <c r="DNV545" s="200"/>
      <c r="DNW545" s="200"/>
      <c r="DNX545" s="200"/>
      <c r="DNY545" s="200"/>
      <c r="DNZ545" s="200"/>
      <c r="DOA545" s="200"/>
      <c r="DOC545" s="200"/>
      <c r="DOD545" s="200"/>
      <c r="DOE545" s="200"/>
      <c r="DOF545" s="200"/>
      <c r="DOG545" s="200"/>
      <c r="DOH545" s="200"/>
      <c r="DOI545" s="200"/>
      <c r="DOJ545" s="200"/>
      <c r="DOM545" s="200"/>
      <c r="DOP545" s="200"/>
      <c r="DOS545" s="200"/>
      <c r="DOV545" s="200"/>
      <c r="DOY545" s="200"/>
      <c r="DPB545" s="200"/>
      <c r="DPK545" s="200"/>
      <c r="DPN545" s="200"/>
      <c r="DPQ545" s="200"/>
      <c r="DPT545" s="200"/>
      <c r="DQC545" s="200"/>
      <c r="DQI545" s="200"/>
      <c r="DQL545" s="200"/>
      <c r="DQO545" s="200"/>
      <c r="DQR545" s="200"/>
      <c r="DQX545" s="200"/>
      <c r="DRG545" s="200"/>
      <c r="DRI545" s="200"/>
      <c r="DRJ545" s="200"/>
      <c r="DRL545" s="200"/>
      <c r="DRO545" s="200"/>
      <c r="DRR545" s="200"/>
      <c r="DRU545" s="200"/>
      <c r="DRX545" s="200"/>
      <c r="DSA545" s="200"/>
      <c r="DSC545" s="200"/>
      <c r="DSE545" s="200"/>
      <c r="DSH545" s="200"/>
      <c r="DSK545" s="200"/>
      <c r="DSN545" s="200"/>
      <c r="DSQ545" s="200"/>
      <c r="DST545" s="200"/>
      <c r="DSW545" s="200"/>
      <c r="DSZ545" s="200"/>
      <c r="DTB545" s="200"/>
      <c r="DTE545" s="200"/>
      <c r="DTH545" s="200"/>
      <c r="DTK545" s="200"/>
      <c r="DTQ545" s="200"/>
      <c r="DTT545" s="200"/>
      <c r="DTV545" s="200"/>
      <c r="DVC545" s="200"/>
      <c r="DVF545" s="200"/>
      <c r="DVI545" s="200"/>
      <c r="DVL545" s="200"/>
      <c r="DVO545" s="200"/>
      <c r="DVP545" s="200"/>
      <c r="DVQ545" s="200"/>
      <c r="DVT545" s="200"/>
      <c r="DVW545" s="200"/>
      <c r="DVZ545" s="200"/>
      <c r="DWC545" s="200"/>
      <c r="DWE545" s="200"/>
      <c r="DWS545" s="200"/>
      <c r="DWT545" s="200"/>
      <c r="DWU545" s="200"/>
      <c r="DWV545" s="200"/>
      <c r="DWW545" s="200"/>
      <c r="DWX545" s="200"/>
      <c r="DWY545" s="200"/>
      <c r="DWZ545" s="200"/>
      <c r="DXA545" s="200"/>
      <c r="DXB545" s="200"/>
      <c r="DXC545" s="200"/>
      <c r="DXD545" s="200"/>
      <c r="DXE545" s="200"/>
      <c r="DXF545" s="200"/>
      <c r="DXG545" s="200"/>
      <c r="DXH545" s="200"/>
      <c r="DXI545" s="200"/>
      <c r="DXJ545" s="200"/>
      <c r="DXK545" s="200"/>
      <c r="DXQ545" s="200"/>
      <c r="DXR545" s="200"/>
      <c r="DXS545" s="200"/>
      <c r="DXT545" s="200"/>
      <c r="DXU545" s="200"/>
      <c r="DXV545" s="200"/>
      <c r="DXW545" s="200"/>
      <c r="DXY545" s="200"/>
      <c r="DXZ545" s="200"/>
      <c r="DYA545" s="200"/>
      <c r="DYB545" s="200"/>
      <c r="DYC545" s="200"/>
      <c r="DYD545" s="200"/>
      <c r="DYE545" s="200"/>
      <c r="DYF545" s="200"/>
      <c r="DYI545" s="200"/>
      <c r="DYL545" s="200"/>
      <c r="DYO545" s="200"/>
      <c r="DYR545" s="200"/>
      <c r="DYU545" s="200"/>
      <c r="DYX545" s="200"/>
      <c r="DZG545" s="200"/>
      <c r="DZJ545" s="200"/>
      <c r="DZM545" s="200"/>
      <c r="DZP545" s="200"/>
      <c r="DZY545" s="200"/>
      <c r="EAE545" s="200"/>
      <c r="EAH545" s="200"/>
      <c r="EAK545" s="200"/>
      <c r="EAN545" s="200"/>
      <c r="EAT545" s="200"/>
      <c r="EBC545" s="200"/>
      <c r="EBE545" s="200"/>
      <c r="EBF545" s="200"/>
      <c r="EBH545" s="200"/>
      <c r="EBK545" s="200"/>
      <c r="EBN545" s="200"/>
      <c r="EBQ545" s="200"/>
      <c r="EBT545" s="200"/>
      <c r="EBW545" s="200"/>
      <c r="EBY545" s="200"/>
      <c r="ECA545" s="200"/>
      <c r="ECD545" s="200"/>
      <c r="ECG545" s="200"/>
      <c r="ECJ545" s="200"/>
      <c r="ECM545" s="200"/>
      <c r="ECP545" s="200"/>
      <c r="ECS545" s="200"/>
      <c r="ECV545" s="200"/>
      <c r="ECX545" s="200"/>
      <c r="EDA545" s="200"/>
      <c r="EDD545" s="200"/>
      <c r="EDG545" s="200"/>
      <c r="EDM545" s="200"/>
      <c r="EDP545" s="200"/>
      <c r="EDR545" s="200"/>
      <c r="EEY545" s="200"/>
      <c r="EFB545" s="200"/>
      <c r="EFE545" s="200"/>
      <c r="EFH545" s="200"/>
      <c r="EFK545" s="200"/>
      <c r="EFL545" s="200"/>
      <c r="EFM545" s="200"/>
      <c r="EFP545" s="200"/>
      <c r="EFS545" s="200"/>
      <c r="EFV545" s="200"/>
      <c r="EFY545" s="200"/>
      <c r="EGA545" s="200"/>
      <c r="EGO545" s="200"/>
      <c r="EGP545" s="200"/>
      <c r="EGQ545" s="200"/>
      <c r="EGR545" s="200"/>
      <c r="EGS545" s="200"/>
      <c r="EGT545" s="200"/>
      <c r="EGU545" s="200"/>
      <c r="EGV545" s="200"/>
      <c r="EGW545" s="200"/>
      <c r="EGX545" s="200"/>
      <c r="EGY545" s="200"/>
      <c r="EGZ545" s="200"/>
      <c r="EHA545" s="200"/>
      <c r="EHB545" s="200"/>
      <c r="EHC545" s="200"/>
      <c r="EHD545" s="200"/>
      <c r="EHE545" s="200"/>
      <c r="EHF545" s="200"/>
      <c r="EHG545" s="200"/>
      <c r="EHM545" s="200"/>
      <c r="EHN545" s="200"/>
      <c r="EHO545" s="200"/>
      <c r="EHP545" s="200"/>
      <c r="EHQ545" s="200"/>
      <c r="EHR545" s="200"/>
      <c r="EHS545" s="200"/>
      <c r="EHU545" s="200"/>
      <c r="EHV545" s="200"/>
      <c r="EHW545" s="200"/>
      <c r="EHX545" s="200"/>
      <c r="EHY545" s="200"/>
      <c r="EHZ545" s="200"/>
      <c r="EIA545" s="200"/>
      <c r="EIB545" s="200"/>
      <c r="EIE545" s="200"/>
      <c r="EIH545" s="200"/>
      <c r="EIK545" s="200"/>
      <c r="EIN545" s="200"/>
      <c r="EIQ545" s="200"/>
      <c r="EIT545" s="200"/>
      <c r="EJC545" s="200"/>
      <c r="EJF545" s="200"/>
      <c r="EJI545" s="200"/>
      <c r="EJL545" s="200"/>
      <c r="EJU545" s="200"/>
      <c r="EKA545" s="200"/>
      <c r="EKD545" s="200"/>
      <c r="EKG545" s="200"/>
      <c r="EKJ545" s="200"/>
      <c r="EKP545" s="200"/>
      <c r="EKY545" s="200"/>
      <c r="ELA545" s="200"/>
      <c r="ELB545" s="200"/>
      <c r="ELD545" s="200"/>
      <c r="ELG545" s="200"/>
      <c r="ELJ545" s="200"/>
      <c r="ELM545" s="200"/>
      <c r="ELP545" s="200"/>
      <c r="ELS545" s="200"/>
      <c r="ELU545" s="200"/>
      <c r="ELW545" s="200"/>
      <c r="ELZ545" s="200"/>
      <c r="EMC545" s="200"/>
      <c r="EMF545" s="200"/>
      <c r="EMI545" s="200"/>
      <c r="EML545" s="200"/>
      <c r="EMO545" s="200"/>
      <c r="EMR545" s="200"/>
      <c r="EMT545" s="200"/>
      <c r="EMW545" s="200"/>
      <c r="EMZ545" s="200"/>
      <c r="ENC545" s="200"/>
      <c r="ENI545" s="200"/>
      <c r="ENL545" s="200"/>
      <c r="ENN545" s="200"/>
      <c r="EOU545" s="200"/>
      <c r="EOX545" s="200"/>
      <c r="EPA545" s="200"/>
      <c r="EPD545" s="200"/>
      <c r="EPG545" s="200"/>
      <c r="EPH545" s="200"/>
      <c r="EPI545" s="200"/>
      <c r="EPL545" s="200"/>
      <c r="EPO545" s="200"/>
      <c r="EPR545" s="200"/>
      <c r="EPU545" s="200"/>
      <c r="EPW545" s="200"/>
      <c r="EQK545" s="200"/>
      <c r="EQL545" s="200"/>
      <c r="EQM545" s="200"/>
      <c r="EQN545" s="200"/>
      <c r="EQO545" s="200"/>
      <c r="EQP545" s="200"/>
      <c r="EQQ545" s="200"/>
      <c r="EQR545" s="200"/>
      <c r="EQS545" s="200"/>
      <c r="EQT545" s="200"/>
      <c r="EQU545" s="200"/>
      <c r="EQV545" s="200"/>
      <c r="EQW545" s="200"/>
      <c r="EQX545" s="200"/>
      <c r="EQY545" s="200"/>
      <c r="EQZ545" s="200"/>
      <c r="ERA545" s="200"/>
      <c r="ERB545" s="200"/>
      <c r="ERC545" s="200"/>
      <c r="ERI545" s="200"/>
      <c r="ERJ545" s="200"/>
      <c r="ERK545" s="200"/>
      <c r="ERL545" s="200"/>
      <c r="ERM545" s="200"/>
      <c r="ERN545" s="200"/>
      <c r="ERO545" s="200"/>
      <c r="ERQ545" s="200"/>
      <c r="ERR545" s="200"/>
      <c r="ERS545" s="200"/>
      <c r="ERT545" s="200"/>
      <c r="ERU545" s="200"/>
      <c r="ERV545" s="200"/>
      <c r="ERW545" s="200"/>
      <c r="ERX545" s="200"/>
      <c r="ESA545" s="200"/>
      <c r="ESD545" s="200"/>
      <c r="ESG545" s="200"/>
      <c r="ESJ545" s="200"/>
      <c r="ESM545" s="200"/>
      <c r="ESP545" s="200"/>
      <c r="ESY545" s="200"/>
      <c r="ETB545" s="200"/>
      <c r="ETE545" s="200"/>
      <c r="ETH545" s="200"/>
      <c r="ETQ545" s="200"/>
      <c r="ETW545" s="200"/>
      <c r="ETZ545" s="200"/>
      <c r="EUC545" s="200"/>
      <c r="EUF545" s="200"/>
      <c r="EUL545" s="200"/>
      <c r="EUU545" s="200"/>
      <c r="EUW545" s="200"/>
      <c r="EUX545" s="200"/>
      <c r="EUZ545" s="200"/>
      <c r="EVC545" s="200"/>
      <c r="EVF545" s="200"/>
      <c r="EVI545" s="200"/>
      <c r="EVL545" s="200"/>
      <c r="EVO545" s="200"/>
      <c r="EVQ545" s="200"/>
      <c r="EVS545" s="200"/>
      <c r="EVV545" s="200"/>
      <c r="EVY545" s="200"/>
      <c r="EWB545" s="200"/>
      <c r="EWE545" s="200"/>
      <c r="EWH545" s="200"/>
      <c r="EWK545" s="200"/>
      <c r="EWN545" s="200"/>
      <c r="EWP545" s="200"/>
      <c r="EWS545" s="200"/>
      <c r="EWV545" s="200"/>
      <c r="EWY545" s="200"/>
      <c r="EXE545" s="200"/>
      <c r="EXH545" s="200"/>
      <c r="EXJ545" s="200"/>
      <c r="EYQ545" s="200"/>
      <c r="EYT545" s="200"/>
      <c r="EYW545" s="200"/>
      <c r="EYZ545" s="200"/>
      <c r="EZC545" s="200"/>
      <c r="EZD545" s="200"/>
      <c r="EZE545" s="200"/>
      <c r="EZH545" s="200"/>
      <c r="EZK545" s="200"/>
      <c r="EZN545" s="200"/>
      <c r="EZQ545" s="200"/>
      <c r="EZS545" s="200"/>
      <c r="FAG545" s="200"/>
      <c r="FAH545" s="200"/>
      <c r="FAI545" s="200"/>
      <c r="FAJ545" s="200"/>
      <c r="FAK545" s="200"/>
      <c r="FAL545" s="200"/>
      <c r="FAM545" s="200"/>
      <c r="FAN545" s="200"/>
      <c r="FAO545" s="200"/>
      <c r="FAP545" s="200"/>
      <c r="FAQ545" s="200"/>
      <c r="FAR545" s="200"/>
      <c r="FAS545" s="200"/>
      <c r="FAT545" s="200"/>
      <c r="FAU545" s="200"/>
      <c r="FAV545" s="200"/>
      <c r="FAW545" s="200"/>
      <c r="FAX545" s="200"/>
      <c r="FAY545" s="200"/>
      <c r="FBE545" s="200"/>
      <c r="FBF545" s="200"/>
      <c r="FBG545" s="200"/>
      <c r="FBH545" s="200"/>
      <c r="FBI545" s="200"/>
      <c r="FBJ545" s="200"/>
      <c r="FBK545" s="200"/>
      <c r="FBM545" s="200"/>
      <c r="FBN545" s="200"/>
      <c r="FBO545" s="200"/>
      <c r="FBP545" s="200"/>
      <c r="FBQ545" s="200"/>
      <c r="FBR545" s="200"/>
      <c r="FBS545" s="200"/>
      <c r="FBT545" s="200"/>
      <c r="FBW545" s="200"/>
      <c r="FBZ545" s="200"/>
      <c r="FCC545" s="200"/>
      <c r="FCF545" s="200"/>
      <c r="FCI545" s="200"/>
      <c r="FCL545" s="200"/>
      <c r="FCU545" s="200"/>
      <c r="FCX545" s="200"/>
      <c r="FDA545" s="200"/>
      <c r="FDD545" s="200"/>
      <c r="FDM545" s="200"/>
      <c r="FDS545" s="200"/>
      <c r="FDV545" s="200"/>
      <c r="FDY545" s="200"/>
      <c r="FEB545" s="200"/>
      <c r="FEH545" s="200"/>
      <c r="FEQ545" s="200"/>
      <c r="FES545" s="200"/>
      <c r="FET545" s="200"/>
      <c r="FEV545" s="200"/>
      <c r="FEY545" s="200"/>
      <c r="FFB545" s="200"/>
      <c r="FFE545" s="200"/>
      <c r="FFH545" s="200"/>
      <c r="FFK545" s="200"/>
      <c r="FFM545" s="200"/>
      <c r="FFO545" s="200"/>
      <c r="FFR545" s="200"/>
      <c r="FFU545" s="200"/>
      <c r="FFX545" s="200"/>
      <c r="FGA545" s="200"/>
      <c r="FGD545" s="200"/>
      <c r="FGG545" s="200"/>
      <c r="FGJ545" s="200"/>
      <c r="FGL545" s="200"/>
      <c r="FGO545" s="200"/>
      <c r="FGR545" s="200"/>
      <c r="FGU545" s="200"/>
      <c r="FHA545" s="200"/>
      <c r="FHD545" s="200"/>
      <c r="FHF545" s="200"/>
      <c r="FIM545" s="200"/>
      <c r="FIP545" s="200"/>
      <c r="FIS545" s="200"/>
      <c r="FIV545" s="200"/>
      <c r="FIY545" s="200"/>
      <c r="FIZ545" s="200"/>
      <c r="FJA545" s="200"/>
      <c r="FJD545" s="200"/>
      <c r="FJG545" s="200"/>
      <c r="FJJ545" s="200"/>
      <c r="FJM545" s="200"/>
      <c r="FJO545" s="200"/>
      <c r="FKC545" s="200"/>
      <c r="FKD545" s="200"/>
      <c r="FKE545" s="200"/>
      <c r="FKF545" s="200"/>
      <c r="FKG545" s="200"/>
      <c r="FKH545" s="200"/>
      <c r="FKI545" s="200"/>
      <c r="FKJ545" s="200"/>
      <c r="FKK545" s="200"/>
      <c r="FKL545" s="200"/>
      <c r="FKM545" s="200"/>
      <c r="FKN545" s="200"/>
      <c r="FKO545" s="200"/>
      <c r="FKP545" s="200"/>
      <c r="FKQ545" s="200"/>
      <c r="FKR545" s="200"/>
      <c r="FKS545" s="200"/>
      <c r="FKT545" s="200"/>
      <c r="FKU545" s="200"/>
      <c r="FLA545" s="200"/>
      <c r="FLB545" s="200"/>
      <c r="FLC545" s="200"/>
      <c r="FLD545" s="200"/>
      <c r="FLE545" s="200"/>
      <c r="FLF545" s="200"/>
      <c r="FLG545" s="200"/>
      <c r="FLI545" s="200"/>
      <c r="FLJ545" s="200"/>
      <c r="FLK545" s="200"/>
      <c r="FLL545" s="200"/>
      <c r="FLM545" s="200"/>
      <c r="FLN545" s="200"/>
      <c r="FLO545" s="200"/>
      <c r="FLP545" s="200"/>
      <c r="FLS545" s="200"/>
      <c r="FLV545" s="200"/>
      <c r="FLY545" s="200"/>
      <c r="FMB545" s="200"/>
      <c r="FME545" s="200"/>
      <c r="FMH545" s="200"/>
      <c r="FMQ545" s="200"/>
      <c r="FMT545" s="200"/>
      <c r="FMW545" s="200"/>
      <c r="FMZ545" s="200"/>
      <c r="FNI545" s="200"/>
      <c r="FNO545" s="200"/>
      <c r="FNR545" s="200"/>
      <c r="FNU545" s="200"/>
      <c r="FNX545" s="200"/>
      <c r="FOD545" s="200"/>
      <c r="FOM545" s="200"/>
      <c r="FOO545" s="200"/>
      <c r="FOP545" s="200"/>
      <c r="FOR545" s="200"/>
      <c r="FOU545" s="200"/>
      <c r="FOX545" s="200"/>
      <c r="FPA545" s="200"/>
      <c r="FPD545" s="200"/>
      <c r="FPG545" s="200"/>
      <c r="FPI545" s="200"/>
      <c r="FPK545" s="200"/>
      <c r="FPN545" s="200"/>
      <c r="FPQ545" s="200"/>
      <c r="FPT545" s="200"/>
      <c r="FPW545" s="200"/>
      <c r="FPZ545" s="200"/>
      <c r="FQC545" s="200"/>
      <c r="FQF545" s="200"/>
      <c r="FQH545" s="200"/>
      <c r="FQK545" s="200"/>
      <c r="FQN545" s="200"/>
      <c r="FQQ545" s="200"/>
      <c r="FQW545" s="200"/>
      <c r="FQZ545" s="200"/>
      <c r="FRB545" s="200"/>
      <c r="FSI545" s="200"/>
      <c r="FSL545" s="200"/>
      <c r="FSO545" s="200"/>
      <c r="FSR545" s="200"/>
      <c r="FSU545" s="200"/>
      <c r="FSV545" s="200"/>
      <c r="FSW545" s="200"/>
      <c r="FSZ545" s="200"/>
      <c r="FTC545" s="200"/>
      <c r="FTF545" s="200"/>
      <c r="FTI545" s="200"/>
      <c r="FTK545" s="200"/>
      <c r="FTY545" s="200"/>
      <c r="FTZ545" s="200"/>
      <c r="FUA545" s="200"/>
      <c r="FUB545" s="200"/>
      <c r="FUC545" s="200"/>
      <c r="FUD545" s="200"/>
      <c r="FUE545" s="200"/>
      <c r="FUF545" s="200"/>
      <c r="FUG545" s="200"/>
      <c r="FUH545" s="200"/>
      <c r="FUI545" s="200"/>
      <c r="FUJ545" s="200"/>
      <c r="FUK545" s="200"/>
      <c r="FUL545" s="200"/>
      <c r="FUM545" s="200"/>
      <c r="FUN545" s="200"/>
      <c r="FUO545" s="200"/>
      <c r="FUP545" s="200"/>
      <c r="FUQ545" s="200"/>
      <c r="FUW545" s="200"/>
      <c r="FUX545" s="200"/>
      <c r="FUY545" s="200"/>
      <c r="FUZ545" s="200"/>
      <c r="FVA545" s="200"/>
      <c r="FVB545" s="200"/>
      <c r="FVC545" s="200"/>
      <c r="FVE545" s="200"/>
      <c r="FVF545" s="200"/>
      <c r="FVG545" s="200"/>
      <c r="FVH545" s="200"/>
      <c r="FVI545" s="200"/>
      <c r="FVJ545" s="200"/>
      <c r="FVK545" s="200"/>
      <c r="FVL545" s="200"/>
      <c r="FVO545" s="200"/>
      <c r="FVR545" s="200"/>
      <c r="FVU545" s="200"/>
      <c r="FVX545" s="200"/>
      <c r="FWA545" s="200"/>
      <c r="FWD545" s="200"/>
      <c r="FWM545" s="200"/>
      <c r="FWP545" s="200"/>
      <c r="FWS545" s="200"/>
      <c r="FWV545" s="200"/>
      <c r="FXE545" s="200"/>
      <c r="FXK545" s="200"/>
      <c r="FXN545" s="200"/>
      <c r="FXQ545" s="200"/>
      <c r="FXT545" s="200"/>
      <c r="FXZ545" s="200"/>
      <c r="FYI545" s="200"/>
      <c r="FYK545" s="200"/>
      <c r="FYL545" s="200"/>
      <c r="FYN545" s="200"/>
      <c r="FYQ545" s="200"/>
      <c r="FYT545" s="200"/>
      <c r="FYW545" s="200"/>
      <c r="FYZ545" s="200"/>
      <c r="FZC545" s="200"/>
      <c r="FZE545" s="200"/>
      <c r="FZG545" s="200"/>
      <c r="FZJ545" s="200"/>
      <c r="FZM545" s="200"/>
      <c r="FZP545" s="200"/>
      <c r="FZS545" s="200"/>
      <c r="FZV545" s="200"/>
      <c r="FZY545" s="200"/>
      <c r="GAB545" s="200"/>
      <c r="GAD545" s="200"/>
      <c r="GAG545" s="200"/>
      <c r="GAJ545" s="200"/>
      <c r="GAM545" s="200"/>
      <c r="GAS545" s="200"/>
      <c r="GAV545" s="200"/>
      <c r="GAX545" s="200"/>
      <c r="GCE545" s="200"/>
      <c r="GCH545" s="200"/>
      <c r="GCK545" s="200"/>
      <c r="GCN545" s="200"/>
      <c r="GCQ545" s="200"/>
      <c r="GCR545" s="200"/>
      <c r="GCS545" s="200"/>
      <c r="GCV545" s="200"/>
      <c r="GCY545" s="200"/>
      <c r="GDB545" s="200"/>
      <c r="GDE545" s="200"/>
      <c r="GDG545" s="200"/>
      <c r="GDU545" s="200"/>
      <c r="GDV545" s="200"/>
      <c r="GDW545" s="200"/>
      <c r="GDX545" s="200"/>
      <c r="GDY545" s="200"/>
      <c r="GDZ545" s="200"/>
      <c r="GEA545" s="200"/>
      <c r="GEB545" s="200"/>
      <c r="GEC545" s="200"/>
      <c r="GED545" s="200"/>
      <c r="GEE545" s="200"/>
      <c r="GEF545" s="200"/>
      <c r="GEG545" s="200"/>
      <c r="GEH545" s="200"/>
      <c r="GEI545" s="200"/>
      <c r="GEJ545" s="200"/>
      <c r="GEK545" s="200"/>
      <c r="GEL545" s="200"/>
      <c r="GEM545" s="200"/>
      <c r="GES545" s="200"/>
      <c r="GET545" s="200"/>
      <c r="GEU545" s="200"/>
      <c r="GEV545" s="200"/>
      <c r="GEW545" s="200"/>
      <c r="GEX545" s="200"/>
      <c r="GEY545" s="200"/>
      <c r="GFA545" s="200"/>
      <c r="GFB545" s="200"/>
      <c r="GFC545" s="200"/>
      <c r="GFD545" s="200"/>
      <c r="GFE545" s="200"/>
      <c r="GFF545" s="200"/>
      <c r="GFG545" s="200"/>
      <c r="GFH545" s="200"/>
      <c r="GFK545" s="200"/>
      <c r="GFN545" s="200"/>
      <c r="GFQ545" s="200"/>
      <c r="GFT545" s="200"/>
      <c r="GFW545" s="200"/>
      <c r="GFZ545" s="200"/>
      <c r="GGI545" s="200"/>
      <c r="GGL545" s="200"/>
      <c r="GGO545" s="200"/>
      <c r="GGR545" s="200"/>
      <c r="GHA545" s="200"/>
      <c r="GHG545" s="200"/>
      <c r="GHJ545" s="200"/>
      <c r="GHM545" s="200"/>
      <c r="GHP545" s="200"/>
      <c r="GHV545" s="200"/>
      <c r="GIE545" s="200"/>
      <c r="GIG545" s="200"/>
      <c r="GIH545" s="200"/>
      <c r="GIJ545" s="200"/>
      <c r="GIM545" s="200"/>
      <c r="GIP545" s="200"/>
      <c r="GIS545" s="200"/>
      <c r="GIV545" s="200"/>
      <c r="GIY545" s="200"/>
      <c r="GJA545" s="200"/>
      <c r="GJC545" s="200"/>
      <c r="GJF545" s="200"/>
      <c r="GJI545" s="200"/>
      <c r="GJL545" s="200"/>
      <c r="GJO545" s="200"/>
      <c r="GJR545" s="200"/>
      <c r="GJU545" s="200"/>
      <c r="GJX545" s="200"/>
      <c r="GJZ545" s="200"/>
      <c r="GKC545" s="200"/>
      <c r="GKF545" s="200"/>
      <c r="GKI545" s="200"/>
      <c r="GKO545" s="200"/>
      <c r="GKR545" s="200"/>
      <c r="GKT545" s="200"/>
      <c r="GMA545" s="200"/>
      <c r="GMD545" s="200"/>
      <c r="GMG545" s="200"/>
      <c r="GMJ545" s="200"/>
      <c r="GMM545" s="200"/>
      <c r="GMN545" s="200"/>
      <c r="GMO545" s="200"/>
      <c r="GMR545" s="200"/>
      <c r="GMU545" s="200"/>
      <c r="GMX545" s="200"/>
      <c r="GNA545" s="200"/>
      <c r="GNC545" s="200"/>
      <c r="GNQ545" s="200"/>
      <c r="GNR545" s="200"/>
      <c r="GNS545" s="200"/>
      <c r="GNT545" s="200"/>
      <c r="GNU545" s="200"/>
      <c r="GNV545" s="200"/>
      <c r="GNW545" s="200"/>
      <c r="GNX545" s="200"/>
      <c r="GNY545" s="200"/>
      <c r="GNZ545" s="200"/>
      <c r="GOA545" s="200"/>
      <c r="GOB545" s="200"/>
      <c r="GOC545" s="200"/>
      <c r="GOD545" s="200"/>
      <c r="GOE545" s="200"/>
      <c r="GOF545" s="200"/>
      <c r="GOG545" s="200"/>
      <c r="GOH545" s="200"/>
      <c r="GOI545" s="200"/>
      <c r="GOO545" s="200"/>
      <c r="GOP545" s="200"/>
      <c r="GOQ545" s="200"/>
      <c r="GOR545" s="200"/>
      <c r="GOS545" s="200"/>
      <c r="GOT545" s="200"/>
      <c r="GOU545" s="200"/>
      <c r="GOW545" s="200"/>
      <c r="GOX545" s="200"/>
      <c r="GOY545" s="200"/>
      <c r="GOZ545" s="200"/>
      <c r="GPA545" s="200"/>
      <c r="GPB545" s="200"/>
      <c r="GPC545" s="200"/>
      <c r="GPD545" s="200"/>
      <c r="GPG545" s="200"/>
      <c r="GPJ545" s="200"/>
      <c r="GPM545" s="200"/>
      <c r="GPP545" s="200"/>
      <c r="GPS545" s="200"/>
      <c r="GPV545" s="200"/>
      <c r="GQE545" s="200"/>
      <c r="GQH545" s="200"/>
      <c r="GQK545" s="200"/>
      <c r="GQN545" s="200"/>
      <c r="GQW545" s="200"/>
      <c r="GRC545" s="200"/>
      <c r="GRF545" s="200"/>
      <c r="GRI545" s="200"/>
      <c r="GRL545" s="200"/>
      <c r="GRR545" s="200"/>
      <c r="GSA545" s="200"/>
      <c r="GSC545" s="200"/>
      <c r="GSD545" s="200"/>
      <c r="GSF545" s="200"/>
      <c r="GSI545" s="200"/>
      <c r="GSL545" s="200"/>
      <c r="GSO545" s="200"/>
      <c r="GSR545" s="200"/>
      <c r="GSU545" s="200"/>
      <c r="GSW545" s="200"/>
      <c r="GSY545" s="200"/>
      <c r="GTB545" s="200"/>
      <c r="GTE545" s="200"/>
      <c r="GTH545" s="200"/>
      <c r="GTK545" s="200"/>
      <c r="GTN545" s="200"/>
      <c r="GTQ545" s="200"/>
      <c r="GTT545" s="200"/>
      <c r="GTV545" s="200"/>
      <c r="GTY545" s="200"/>
      <c r="GUB545" s="200"/>
      <c r="GUE545" s="200"/>
      <c r="GUK545" s="200"/>
      <c r="GUN545" s="200"/>
      <c r="GUP545" s="200"/>
      <c r="GVW545" s="200"/>
      <c r="GVZ545" s="200"/>
      <c r="GWC545" s="200"/>
      <c r="GWF545" s="200"/>
      <c r="GWI545" s="200"/>
      <c r="GWJ545" s="200"/>
      <c r="GWK545" s="200"/>
      <c r="GWN545" s="200"/>
      <c r="GWQ545" s="200"/>
      <c r="GWT545" s="200"/>
      <c r="GWW545" s="200"/>
      <c r="GWY545" s="200"/>
      <c r="GXM545" s="200"/>
      <c r="GXN545" s="200"/>
      <c r="GXO545" s="200"/>
      <c r="GXP545" s="200"/>
      <c r="GXQ545" s="200"/>
      <c r="GXR545" s="200"/>
      <c r="GXS545" s="200"/>
      <c r="GXT545" s="200"/>
      <c r="GXU545" s="200"/>
      <c r="GXV545" s="200"/>
      <c r="GXW545" s="200"/>
      <c r="GXX545" s="200"/>
      <c r="GXY545" s="200"/>
      <c r="GXZ545" s="200"/>
      <c r="GYA545" s="200"/>
      <c r="GYB545" s="200"/>
      <c r="GYC545" s="200"/>
      <c r="GYD545" s="200"/>
      <c r="GYE545" s="200"/>
      <c r="GYK545" s="200"/>
      <c r="GYL545" s="200"/>
      <c r="GYM545" s="200"/>
      <c r="GYN545" s="200"/>
      <c r="GYO545" s="200"/>
      <c r="GYP545" s="200"/>
      <c r="GYQ545" s="200"/>
      <c r="GYS545" s="200"/>
      <c r="GYT545" s="200"/>
      <c r="GYU545" s="200"/>
      <c r="GYV545" s="200"/>
      <c r="GYW545" s="200"/>
      <c r="GYX545" s="200"/>
      <c r="GYY545" s="200"/>
      <c r="GYZ545" s="200"/>
      <c r="GZC545" s="200"/>
      <c r="GZF545" s="200"/>
      <c r="GZI545" s="200"/>
      <c r="GZL545" s="200"/>
      <c r="GZO545" s="200"/>
      <c r="GZR545" s="200"/>
      <c r="HAA545" s="200"/>
      <c r="HAD545" s="200"/>
      <c r="HAG545" s="200"/>
      <c r="HAJ545" s="200"/>
      <c r="HAS545" s="200"/>
      <c r="HAY545" s="200"/>
      <c r="HBB545" s="200"/>
      <c r="HBE545" s="200"/>
      <c r="HBH545" s="200"/>
      <c r="HBN545" s="200"/>
      <c r="HBW545" s="200"/>
      <c r="HBY545" s="200"/>
      <c r="HBZ545" s="200"/>
      <c r="HCB545" s="200"/>
      <c r="HCE545" s="200"/>
      <c r="HCH545" s="200"/>
      <c r="HCK545" s="200"/>
      <c r="HCN545" s="200"/>
      <c r="HCQ545" s="200"/>
      <c r="HCS545" s="200"/>
      <c r="HCU545" s="200"/>
      <c r="HCX545" s="200"/>
      <c r="HDA545" s="200"/>
      <c r="HDD545" s="200"/>
      <c r="HDG545" s="200"/>
      <c r="HDJ545" s="200"/>
      <c r="HDM545" s="200"/>
      <c r="HDP545" s="200"/>
      <c r="HDR545" s="200"/>
      <c r="HDU545" s="200"/>
      <c r="HDX545" s="200"/>
      <c r="HEA545" s="200"/>
      <c r="HEG545" s="200"/>
      <c r="HEJ545" s="200"/>
      <c r="HEL545" s="200"/>
      <c r="HFS545" s="200"/>
      <c r="HFV545" s="200"/>
      <c r="HFY545" s="200"/>
      <c r="HGB545" s="200"/>
      <c r="HGE545" s="200"/>
      <c r="HGF545" s="200"/>
      <c r="HGG545" s="200"/>
      <c r="HGJ545" s="200"/>
      <c r="HGM545" s="200"/>
      <c r="HGP545" s="200"/>
      <c r="HGS545" s="200"/>
      <c r="HGU545" s="200"/>
      <c r="HHI545" s="200"/>
      <c r="HHJ545" s="200"/>
      <c r="HHK545" s="200"/>
      <c r="HHL545" s="200"/>
      <c r="HHM545" s="200"/>
      <c r="HHN545" s="200"/>
      <c r="HHO545" s="200"/>
      <c r="HHP545" s="200"/>
      <c r="HHQ545" s="200"/>
      <c r="HHR545" s="200"/>
      <c r="HHS545" s="200"/>
      <c r="HHT545" s="200"/>
      <c r="HHU545" s="200"/>
      <c r="HHV545" s="200"/>
      <c r="HHW545" s="200"/>
      <c r="HHX545" s="200"/>
      <c r="HHY545" s="200"/>
      <c r="HHZ545" s="200"/>
      <c r="HIA545" s="200"/>
      <c r="HIG545" s="200"/>
      <c r="HIH545" s="200"/>
      <c r="HII545" s="200"/>
      <c r="HIJ545" s="200"/>
      <c r="HIK545" s="200"/>
      <c r="HIL545" s="200"/>
      <c r="HIM545" s="200"/>
      <c r="HIO545" s="200"/>
      <c r="HIP545" s="200"/>
      <c r="HIQ545" s="200"/>
      <c r="HIR545" s="200"/>
      <c r="HIS545" s="200"/>
      <c r="HIT545" s="200"/>
      <c r="HIU545" s="200"/>
      <c r="HIV545" s="200"/>
      <c r="HIY545" s="200"/>
      <c r="HJB545" s="200"/>
      <c r="HJE545" s="200"/>
      <c r="HJH545" s="200"/>
      <c r="HJK545" s="200"/>
      <c r="HJN545" s="200"/>
      <c r="HJW545" s="200"/>
      <c r="HJZ545" s="200"/>
      <c r="HKC545" s="200"/>
      <c r="HKF545" s="200"/>
      <c r="HKO545" s="200"/>
      <c r="HKU545" s="200"/>
      <c r="HKX545" s="200"/>
      <c r="HLA545" s="200"/>
      <c r="HLD545" s="200"/>
      <c r="HLJ545" s="200"/>
      <c r="HLS545" s="200"/>
      <c r="HLU545" s="200"/>
      <c r="HLV545" s="200"/>
      <c r="HLX545" s="200"/>
      <c r="HMA545" s="200"/>
      <c r="HMD545" s="200"/>
      <c r="HMG545" s="200"/>
      <c r="HMJ545" s="200"/>
      <c r="HMM545" s="200"/>
      <c r="HMO545" s="200"/>
      <c r="HMQ545" s="200"/>
      <c r="HMT545" s="200"/>
      <c r="HMW545" s="200"/>
      <c r="HMZ545" s="200"/>
      <c r="HNC545" s="200"/>
      <c r="HNF545" s="200"/>
      <c r="HNI545" s="200"/>
      <c r="HNL545" s="200"/>
      <c r="HNN545" s="200"/>
      <c r="HNQ545" s="200"/>
      <c r="HNT545" s="200"/>
      <c r="HNW545" s="200"/>
      <c r="HOC545" s="200"/>
      <c r="HOF545" s="200"/>
      <c r="HOH545" s="200"/>
      <c r="HPO545" s="200"/>
      <c r="HPR545" s="200"/>
      <c r="HPU545" s="200"/>
      <c r="HPX545" s="200"/>
      <c r="HQA545" s="200"/>
      <c r="HQB545" s="200"/>
      <c r="HQC545" s="200"/>
      <c r="HQF545" s="200"/>
      <c r="HQI545" s="200"/>
      <c r="HQL545" s="200"/>
      <c r="HQO545" s="200"/>
      <c r="HQQ545" s="200"/>
      <c r="HRE545" s="200"/>
      <c r="HRF545" s="200"/>
      <c r="HRG545" s="200"/>
      <c r="HRH545" s="200"/>
      <c r="HRI545" s="200"/>
      <c r="HRJ545" s="200"/>
      <c r="HRK545" s="200"/>
      <c r="HRL545" s="200"/>
      <c r="HRM545" s="200"/>
      <c r="HRN545" s="200"/>
      <c r="HRO545" s="200"/>
      <c r="HRP545" s="200"/>
      <c r="HRQ545" s="200"/>
      <c r="HRR545" s="200"/>
      <c r="HRS545" s="200"/>
      <c r="HRT545" s="200"/>
      <c r="HRU545" s="200"/>
      <c r="HRV545" s="200"/>
      <c r="HRW545" s="200"/>
      <c r="HSC545" s="200"/>
      <c r="HSD545" s="200"/>
      <c r="HSE545" s="200"/>
      <c r="HSF545" s="200"/>
      <c r="HSG545" s="200"/>
      <c r="HSH545" s="200"/>
      <c r="HSI545" s="200"/>
      <c r="HSK545" s="200"/>
      <c r="HSL545" s="200"/>
      <c r="HSM545" s="200"/>
      <c r="HSN545" s="200"/>
      <c r="HSO545" s="200"/>
      <c r="HSP545" s="200"/>
      <c r="HSQ545" s="200"/>
      <c r="HSR545" s="200"/>
      <c r="HSU545" s="200"/>
      <c r="HSX545" s="200"/>
      <c r="HTA545" s="200"/>
      <c r="HTD545" s="200"/>
      <c r="HTG545" s="200"/>
      <c r="HTJ545" s="200"/>
      <c r="HTS545" s="200"/>
      <c r="HTV545" s="200"/>
      <c r="HTY545" s="200"/>
      <c r="HUB545" s="200"/>
      <c r="HUK545" s="200"/>
      <c r="HUQ545" s="200"/>
      <c r="HUT545" s="200"/>
      <c r="HUW545" s="200"/>
      <c r="HUZ545" s="200"/>
      <c r="HVF545" s="200"/>
      <c r="HVO545" s="200"/>
      <c r="HVQ545" s="200"/>
      <c r="HVR545" s="200"/>
      <c r="HVT545" s="200"/>
      <c r="HVW545" s="200"/>
      <c r="HVZ545" s="200"/>
      <c r="HWC545" s="200"/>
      <c r="HWF545" s="200"/>
      <c r="HWI545" s="200"/>
      <c r="HWK545" s="200"/>
      <c r="HWM545" s="200"/>
      <c r="HWP545" s="200"/>
      <c r="HWS545" s="200"/>
      <c r="HWV545" s="200"/>
      <c r="HWY545" s="200"/>
      <c r="HXB545" s="200"/>
      <c r="HXE545" s="200"/>
      <c r="HXH545" s="200"/>
      <c r="HXJ545" s="200"/>
      <c r="HXM545" s="200"/>
      <c r="HXP545" s="200"/>
      <c r="HXS545" s="200"/>
      <c r="HXY545" s="200"/>
      <c r="HYB545" s="200"/>
      <c r="HYD545" s="200"/>
      <c r="HZK545" s="200"/>
      <c r="HZN545" s="200"/>
      <c r="HZQ545" s="200"/>
      <c r="HZT545" s="200"/>
      <c r="HZW545" s="200"/>
      <c r="HZX545" s="200"/>
      <c r="HZY545" s="200"/>
      <c r="IAB545" s="200"/>
      <c r="IAE545" s="200"/>
      <c r="IAH545" s="200"/>
      <c r="IAK545" s="200"/>
      <c r="IAM545" s="200"/>
      <c r="IBA545" s="200"/>
      <c r="IBB545" s="200"/>
      <c r="IBC545" s="200"/>
      <c r="IBD545" s="200"/>
      <c r="IBE545" s="200"/>
      <c r="IBF545" s="200"/>
      <c r="IBG545" s="200"/>
      <c r="IBH545" s="200"/>
      <c r="IBI545" s="200"/>
      <c r="IBJ545" s="200"/>
      <c r="IBK545" s="200"/>
      <c r="IBL545" s="200"/>
      <c r="IBM545" s="200"/>
      <c r="IBN545" s="200"/>
      <c r="IBO545" s="200"/>
      <c r="IBP545" s="200"/>
      <c r="IBQ545" s="200"/>
      <c r="IBR545" s="200"/>
      <c r="IBS545" s="200"/>
      <c r="IBY545" s="200"/>
      <c r="IBZ545" s="200"/>
      <c r="ICA545" s="200"/>
      <c r="ICB545" s="200"/>
      <c r="ICC545" s="200"/>
      <c r="ICD545" s="200"/>
      <c r="ICE545" s="200"/>
      <c r="ICG545" s="200"/>
      <c r="ICH545" s="200"/>
      <c r="ICI545" s="200"/>
      <c r="ICJ545" s="200"/>
      <c r="ICK545" s="200"/>
      <c r="ICL545" s="200"/>
      <c r="ICM545" s="200"/>
      <c r="ICN545" s="200"/>
      <c r="ICQ545" s="200"/>
      <c r="ICT545" s="200"/>
      <c r="ICW545" s="200"/>
      <c r="ICZ545" s="200"/>
      <c r="IDC545" s="200"/>
      <c r="IDF545" s="200"/>
      <c r="IDO545" s="200"/>
      <c r="IDR545" s="200"/>
      <c r="IDU545" s="200"/>
      <c r="IDX545" s="200"/>
      <c r="IEG545" s="200"/>
      <c r="IEM545" s="200"/>
      <c r="IEP545" s="200"/>
      <c r="IES545" s="200"/>
      <c r="IEV545" s="200"/>
      <c r="IFB545" s="200"/>
      <c r="IFK545" s="200"/>
      <c r="IFM545" s="200"/>
      <c r="IFN545" s="200"/>
      <c r="IFP545" s="200"/>
      <c r="IFS545" s="200"/>
      <c r="IFV545" s="200"/>
      <c r="IFY545" s="200"/>
      <c r="IGB545" s="200"/>
      <c r="IGE545" s="200"/>
      <c r="IGG545" s="200"/>
      <c r="IGI545" s="200"/>
      <c r="IGL545" s="200"/>
      <c r="IGO545" s="200"/>
      <c r="IGR545" s="200"/>
      <c r="IGU545" s="200"/>
      <c r="IGX545" s="200"/>
      <c r="IHA545" s="200"/>
      <c r="IHD545" s="200"/>
      <c r="IHF545" s="200"/>
      <c r="IHI545" s="200"/>
      <c r="IHL545" s="200"/>
      <c r="IHO545" s="200"/>
      <c r="IHU545" s="200"/>
      <c r="IHX545" s="200"/>
      <c r="IHZ545" s="200"/>
      <c r="IJG545" s="200"/>
      <c r="IJJ545" s="200"/>
      <c r="IJM545" s="200"/>
      <c r="IJP545" s="200"/>
      <c r="IJS545" s="200"/>
      <c r="IJT545" s="200"/>
      <c r="IJU545" s="200"/>
      <c r="IJX545" s="200"/>
      <c r="IKA545" s="200"/>
      <c r="IKD545" s="200"/>
      <c r="IKG545" s="200"/>
      <c r="IKI545" s="200"/>
      <c r="IKW545" s="200"/>
      <c r="IKX545" s="200"/>
      <c r="IKY545" s="200"/>
      <c r="IKZ545" s="200"/>
      <c r="ILA545" s="200"/>
      <c r="ILB545" s="200"/>
      <c r="ILC545" s="200"/>
      <c r="ILD545" s="200"/>
      <c r="ILE545" s="200"/>
      <c r="ILF545" s="200"/>
      <c r="ILG545" s="200"/>
      <c r="ILH545" s="200"/>
      <c r="ILI545" s="200"/>
      <c r="ILJ545" s="200"/>
      <c r="ILK545" s="200"/>
      <c r="ILL545" s="200"/>
      <c r="ILM545" s="200"/>
      <c r="ILN545" s="200"/>
      <c r="ILO545" s="200"/>
      <c r="ILU545" s="200"/>
      <c r="ILV545" s="200"/>
      <c r="ILW545" s="200"/>
      <c r="ILX545" s="200"/>
      <c r="ILY545" s="200"/>
      <c r="ILZ545" s="200"/>
      <c r="IMA545" s="200"/>
      <c r="IMC545" s="200"/>
      <c r="IMD545" s="200"/>
      <c r="IME545" s="200"/>
      <c r="IMF545" s="200"/>
      <c r="IMG545" s="200"/>
      <c r="IMH545" s="200"/>
      <c r="IMI545" s="200"/>
      <c r="IMJ545" s="200"/>
      <c r="IMM545" s="200"/>
      <c r="IMP545" s="200"/>
      <c r="IMS545" s="200"/>
      <c r="IMV545" s="200"/>
      <c r="IMY545" s="200"/>
      <c r="INB545" s="200"/>
      <c r="INK545" s="200"/>
      <c r="INN545" s="200"/>
      <c r="INQ545" s="200"/>
      <c r="INT545" s="200"/>
      <c r="IOC545" s="200"/>
      <c r="IOI545" s="200"/>
      <c r="IOL545" s="200"/>
      <c r="IOO545" s="200"/>
      <c r="IOR545" s="200"/>
      <c r="IOX545" s="200"/>
      <c r="IPG545" s="200"/>
      <c r="IPI545" s="200"/>
      <c r="IPJ545" s="200"/>
      <c r="IPL545" s="200"/>
      <c r="IPO545" s="200"/>
      <c r="IPR545" s="200"/>
      <c r="IPU545" s="200"/>
      <c r="IPX545" s="200"/>
      <c r="IQA545" s="200"/>
      <c r="IQC545" s="200"/>
      <c r="IQE545" s="200"/>
      <c r="IQH545" s="200"/>
      <c r="IQK545" s="200"/>
      <c r="IQN545" s="200"/>
      <c r="IQQ545" s="200"/>
      <c r="IQT545" s="200"/>
      <c r="IQW545" s="200"/>
      <c r="IQZ545" s="200"/>
      <c r="IRB545" s="200"/>
      <c r="IRE545" s="200"/>
      <c r="IRH545" s="200"/>
      <c r="IRK545" s="200"/>
      <c r="IRQ545" s="200"/>
      <c r="IRT545" s="200"/>
      <c r="IRV545" s="200"/>
      <c r="ITC545" s="200"/>
      <c r="ITF545" s="200"/>
      <c r="ITI545" s="200"/>
      <c r="ITL545" s="200"/>
      <c r="ITO545" s="200"/>
      <c r="ITP545" s="200"/>
      <c r="ITQ545" s="200"/>
      <c r="ITT545" s="200"/>
      <c r="ITW545" s="200"/>
      <c r="ITZ545" s="200"/>
      <c r="IUC545" s="200"/>
      <c r="IUE545" s="200"/>
      <c r="IUS545" s="200"/>
      <c r="IUT545" s="200"/>
      <c r="IUU545" s="200"/>
      <c r="IUV545" s="200"/>
      <c r="IUW545" s="200"/>
      <c r="IUX545" s="200"/>
      <c r="IUY545" s="200"/>
      <c r="IUZ545" s="200"/>
      <c r="IVA545" s="200"/>
      <c r="IVB545" s="200"/>
      <c r="IVC545" s="200"/>
      <c r="IVD545" s="200"/>
      <c r="IVE545" s="200"/>
      <c r="IVF545" s="200"/>
      <c r="IVG545" s="200"/>
      <c r="IVH545" s="200"/>
      <c r="IVI545" s="200"/>
      <c r="IVJ545" s="200"/>
      <c r="IVK545" s="200"/>
      <c r="IVQ545" s="200"/>
      <c r="IVR545" s="200"/>
      <c r="IVS545" s="200"/>
      <c r="IVT545" s="200"/>
      <c r="IVU545" s="200"/>
      <c r="IVV545" s="200"/>
      <c r="IVW545" s="200"/>
      <c r="IVY545" s="200"/>
      <c r="IVZ545" s="200"/>
      <c r="IWA545" s="200"/>
      <c r="IWB545" s="200"/>
      <c r="IWC545" s="200"/>
      <c r="IWD545" s="200"/>
      <c r="IWE545" s="200"/>
      <c r="IWF545" s="200"/>
      <c r="IWI545" s="200"/>
      <c r="IWL545" s="200"/>
      <c r="IWO545" s="200"/>
      <c r="IWR545" s="200"/>
      <c r="IWU545" s="200"/>
      <c r="IWX545" s="200"/>
      <c r="IXG545" s="200"/>
      <c r="IXJ545" s="200"/>
      <c r="IXM545" s="200"/>
      <c r="IXP545" s="200"/>
      <c r="IXY545" s="200"/>
      <c r="IYE545" s="200"/>
      <c r="IYH545" s="200"/>
      <c r="IYK545" s="200"/>
      <c r="IYN545" s="200"/>
      <c r="IYT545" s="200"/>
      <c r="IZC545" s="200"/>
      <c r="IZE545" s="200"/>
      <c r="IZF545" s="200"/>
      <c r="IZH545" s="200"/>
      <c r="IZK545" s="200"/>
      <c r="IZN545" s="200"/>
      <c r="IZQ545" s="200"/>
      <c r="IZT545" s="200"/>
      <c r="IZW545" s="200"/>
      <c r="IZY545" s="200"/>
      <c r="JAA545" s="200"/>
      <c r="JAD545" s="200"/>
      <c r="JAG545" s="200"/>
      <c r="JAJ545" s="200"/>
      <c r="JAM545" s="200"/>
      <c r="JAP545" s="200"/>
      <c r="JAS545" s="200"/>
      <c r="JAV545" s="200"/>
      <c r="JAX545" s="200"/>
      <c r="JBA545" s="200"/>
      <c r="JBD545" s="200"/>
      <c r="JBG545" s="200"/>
      <c r="JBM545" s="200"/>
      <c r="JBP545" s="200"/>
      <c r="JBR545" s="200"/>
      <c r="JCY545" s="200"/>
      <c r="JDB545" s="200"/>
      <c r="JDE545" s="200"/>
      <c r="JDH545" s="200"/>
      <c r="JDK545" s="200"/>
      <c r="JDL545" s="200"/>
      <c r="JDM545" s="200"/>
      <c r="JDP545" s="200"/>
      <c r="JDS545" s="200"/>
      <c r="JDV545" s="200"/>
      <c r="JDY545" s="200"/>
      <c r="JEA545" s="200"/>
      <c r="JEO545" s="200"/>
      <c r="JEP545" s="200"/>
      <c r="JEQ545" s="200"/>
      <c r="JER545" s="200"/>
      <c r="JES545" s="200"/>
      <c r="JET545" s="200"/>
      <c r="JEU545" s="200"/>
      <c r="JEV545" s="200"/>
      <c r="JEW545" s="200"/>
      <c r="JEX545" s="200"/>
      <c r="JEY545" s="200"/>
      <c r="JEZ545" s="200"/>
      <c r="JFA545" s="200"/>
      <c r="JFB545" s="200"/>
      <c r="JFC545" s="200"/>
      <c r="JFD545" s="200"/>
      <c r="JFE545" s="200"/>
      <c r="JFF545" s="200"/>
      <c r="JFG545" s="200"/>
      <c r="JFM545" s="200"/>
      <c r="JFN545" s="200"/>
      <c r="JFO545" s="200"/>
      <c r="JFP545" s="200"/>
      <c r="JFQ545" s="200"/>
      <c r="JFR545" s="200"/>
      <c r="JFS545" s="200"/>
      <c r="JFU545" s="200"/>
      <c r="JFV545" s="200"/>
      <c r="JFW545" s="200"/>
      <c r="JFX545" s="200"/>
      <c r="JFY545" s="200"/>
      <c r="JFZ545" s="200"/>
      <c r="JGA545" s="200"/>
      <c r="JGB545" s="200"/>
      <c r="JGE545" s="200"/>
      <c r="JGH545" s="200"/>
      <c r="JGK545" s="200"/>
      <c r="JGN545" s="200"/>
      <c r="JGQ545" s="200"/>
      <c r="JGT545" s="200"/>
      <c r="JHC545" s="200"/>
      <c r="JHF545" s="200"/>
      <c r="JHI545" s="200"/>
      <c r="JHL545" s="200"/>
      <c r="JHU545" s="200"/>
      <c r="JIA545" s="200"/>
      <c r="JID545" s="200"/>
      <c r="JIG545" s="200"/>
      <c r="JIJ545" s="200"/>
      <c r="JIP545" s="200"/>
      <c r="JIY545" s="200"/>
      <c r="JJA545" s="200"/>
      <c r="JJB545" s="200"/>
      <c r="JJD545" s="200"/>
      <c r="JJG545" s="200"/>
      <c r="JJJ545" s="200"/>
      <c r="JJM545" s="200"/>
      <c r="JJP545" s="200"/>
      <c r="JJS545" s="200"/>
      <c r="JJU545" s="200"/>
      <c r="JJW545" s="200"/>
      <c r="JJZ545" s="200"/>
      <c r="JKC545" s="200"/>
      <c r="JKF545" s="200"/>
      <c r="JKI545" s="200"/>
      <c r="JKL545" s="200"/>
      <c r="JKO545" s="200"/>
      <c r="JKR545" s="200"/>
      <c r="JKT545" s="200"/>
      <c r="JKW545" s="200"/>
      <c r="JKZ545" s="200"/>
      <c r="JLC545" s="200"/>
      <c r="JLI545" s="200"/>
      <c r="JLL545" s="200"/>
      <c r="JLN545" s="200"/>
      <c r="JMU545" s="200"/>
      <c r="JMX545" s="200"/>
      <c r="JNA545" s="200"/>
      <c r="JND545" s="200"/>
      <c r="JNG545" s="200"/>
      <c r="JNH545" s="200"/>
      <c r="JNI545" s="200"/>
      <c r="JNL545" s="200"/>
      <c r="JNO545" s="200"/>
      <c r="JNR545" s="200"/>
      <c r="JNU545" s="200"/>
      <c r="JNW545" s="200"/>
      <c r="JOK545" s="200"/>
      <c r="JOL545" s="200"/>
      <c r="JOM545" s="200"/>
      <c r="JON545" s="200"/>
      <c r="JOO545" s="200"/>
      <c r="JOP545" s="200"/>
      <c r="JOQ545" s="200"/>
      <c r="JOR545" s="200"/>
      <c r="JOS545" s="200"/>
      <c r="JOT545" s="200"/>
      <c r="JOU545" s="200"/>
      <c r="JOV545" s="200"/>
      <c r="JOW545" s="200"/>
      <c r="JOX545" s="200"/>
      <c r="JOY545" s="200"/>
      <c r="JOZ545" s="200"/>
      <c r="JPA545" s="200"/>
      <c r="JPB545" s="200"/>
      <c r="JPC545" s="200"/>
      <c r="JPI545" s="200"/>
      <c r="JPJ545" s="200"/>
      <c r="JPK545" s="200"/>
      <c r="JPL545" s="200"/>
      <c r="JPM545" s="200"/>
      <c r="JPN545" s="200"/>
      <c r="JPO545" s="200"/>
      <c r="JPQ545" s="200"/>
      <c r="JPR545" s="200"/>
      <c r="JPS545" s="200"/>
      <c r="JPT545" s="200"/>
      <c r="JPU545" s="200"/>
      <c r="JPV545" s="200"/>
      <c r="JPW545" s="200"/>
      <c r="JPX545" s="200"/>
      <c r="JQA545" s="200"/>
      <c r="JQD545" s="200"/>
      <c r="JQG545" s="200"/>
      <c r="JQJ545" s="200"/>
      <c r="JQM545" s="200"/>
      <c r="JQP545" s="200"/>
      <c r="JQY545" s="200"/>
      <c r="JRB545" s="200"/>
      <c r="JRE545" s="200"/>
      <c r="JRH545" s="200"/>
      <c r="JRQ545" s="200"/>
      <c r="JRW545" s="200"/>
      <c r="JRZ545" s="200"/>
      <c r="JSC545" s="200"/>
      <c r="JSF545" s="200"/>
      <c r="JSL545" s="200"/>
      <c r="JSU545" s="200"/>
      <c r="JSW545" s="200"/>
      <c r="JSX545" s="200"/>
      <c r="JSZ545" s="200"/>
      <c r="JTC545" s="200"/>
      <c r="JTF545" s="200"/>
      <c r="JTI545" s="200"/>
      <c r="JTL545" s="200"/>
      <c r="JTO545" s="200"/>
      <c r="JTQ545" s="200"/>
      <c r="JTS545" s="200"/>
      <c r="JTV545" s="200"/>
      <c r="JTY545" s="200"/>
      <c r="JUB545" s="200"/>
      <c r="JUE545" s="200"/>
      <c r="JUH545" s="200"/>
      <c r="JUK545" s="200"/>
      <c r="JUN545" s="200"/>
      <c r="JUP545" s="200"/>
      <c r="JUS545" s="200"/>
      <c r="JUV545" s="200"/>
      <c r="JUY545" s="200"/>
      <c r="JVE545" s="200"/>
      <c r="JVH545" s="200"/>
      <c r="JVJ545" s="200"/>
      <c r="JWQ545" s="200"/>
      <c r="JWT545" s="200"/>
      <c r="JWW545" s="200"/>
      <c r="JWZ545" s="200"/>
      <c r="JXC545" s="200"/>
      <c r="JXD545" s="200"/>
      <c r="JXE545" s="200"/>
      <c r="JXH545" s="200"/>
      <c r="JXK545" s="200"/>
      <c r="JXN545" s="200"/>
      <c r="JXQ545" s="200"/>
      <c r="JXS545" s="200"/>
      <c r="JYG545" s="200"/>
      <c r="JYH545" s="200"/>
      <c r="JYI545" s="200"/>
      <c r="JYJ545" s="200"/>
      <c r="JYK545" s="200"/>
      <c r="JYL545" s="200"/>
      <c r="JYM545" s="200"/>
      <c r="JYN545" s="200"/>
      <c r="JYO545" s="200"/>
      <c r="JYP545" s="200"/>
      <c r="JYQ545" s="200"/>
      <c r="JYR545" s="200"/>
      <c r="JYS545" s="200"/>
      <c r="JYT545" s="200"/>
      <c r="JYU545" s="200"/>
      <c r="JYV545" s="200"/>
      <c r="JYW545" s="200"/>
      <c r="JYX545" s="200"/>
      <c r="JYY545" s="200"/>
      <c r="JZE545" s="200"/>
      <c r="JZF545" s="200"/>
      <c r="JZG545" s="200"/>
      <c r="JZH545" s="200"/>
      <c r="JZI545" s="200"/>
      <c r="JZJ545" s="200"/>
      <c r="JZK545" s="200"/>
      <c r="JZM545" s="200"/>
      <c r="JZN545" s="200"/>
      <c r="JZO545" s="200"/>
      <c r="JZP545" s="200"/>
      <c r="JZQ545" s="200"/>
      <c r="JZR545" s="200"/>
      <c r="JZS545" s="200"/>
      <c r="JZT545" s="200"/>
      <c r="JZW545" s="200"/>
      <c r="JZZ545" s="200"/>
      <c r="KAC545" s="200"/>
      <c r="KAF545" s="200"/>
      <c r="KAI545" s="200"/>
      <c r="KAL545" s="200"/>
      <c r="KAU545" s="200"/>
      <c r="KAX545" s="200"/>
      <c r="KBA545" s="200"/>
      <c r="KBD545" s="200"/>
      <c r="KBM545" s="200"/>
      <c r="KBS545" s="200"/>
      <c r="KBV545" s="200"/>
      <c r="KBY545" s="200"/>
      <c r="KCB545" s="200"/>
      <c r="KCH545" s="200"/>
      <c r="KCQ545" s="200"/>
      <c r="KCS545" s="200"/>
      <c r="KCT545" s="200"/>
      <c r="KCV545" s="200"/>
      <c r="KCY545" s="200"/>
      <c r="KDB545" s="200"/>
      <c r="KDE545" s="200"/>
      <c r="KDH545" s="200"/>
      <c r="KDK545" s="200"/>
      <c r="KDM545" s="200"/>
      <c r="KDO545" s="200"/>
      <c r="KDR545" s="200"/>
      <c r="KDU545" s="200"/>
      <c r="KDX545" s="200"/>
      <c r="KEA545" s="200"/>
      <c r="KED545" s="200"/>
      <c r="KEG545" s="200"/>
      <c r="KEJ545" s="200"/>
      <c r="KEL545" s="200"/>
      <c r="KEO545" s="200"/>
      <c r="KER545" s="200"/>
      <c r="KEU545" s="200"/>
      <c r="KFA545" s="200"/>
      <c r="KFD545" s="200"/>
      <c r="KFF545" s="200"/>
      <c r="KGM545" s="200"/>
      <c r="KGP545" s="200"/>
      <c r="KGS545" s="200"/>
      <c r="KGV545" s="200"/>
      <c r="KGY545" s="200"/>
      <c r="KGZ545" s="200"/>
      <c r="KHA545" s="200"/>
      <c r="KHD545" s="200"/>
      <c r="KHG545" s="200"/>
      <c r="KHJ545" s="200"/>
      <c r="KHM545" s="200"/>
      <c r="KHO545" s="200"/>
      <c r="KIC545" s="200"/>
      <c r="KID545" s="200"/>
      <c r="KIE545" s="200"/>
      <c r="KIF545" s="200"/>
      <c r="KIG545" s="200"/>
      <c r="KIH545" s="200"/>
      <c r="KII545" s="200"/>
      <c r="KIJ545" s="200"/>
      <c r="KIK545" s="200"/>
      <c r="KIL545" s="200"/>
      <c r="KIM545" s="200"/>
      <c r="KIN545" s="200"/>
      <c r="KIO545" s="200"/>
      <c r="KIP545" s="200"/>
      <c r="KIQ545" s="200"/>
      <c r="KIR545" s="200"/>
      <c r="KIS545" s="200"/>
      <c r="KIT545" s="200"/>
      <c r="KIU545" s="200"/>
      <c r="KJA545" s="200"/>
      <c r="KJB545" s="200"/>
      <c r="KJC545" s="200"/>
      <c r="KJD545" s="200"/>
      <c r="KJE545" s="200"/>
      <c r="KJF545" s="200"/>
      <c r="KJG545" s="200"/>
      <c r="KJI545" s="200"/>
      <c r="KJJ545" s="200"/>
      <c r="KJK545" s="200"/>
      <c r="KJL545" s="200"/>
      <c r="KJM545" s="200"/>
      <c r="KJN545" s="200"/>
      <c r="KJO545" s="200"/>
      <c r="KJP545" s="200"/>
      <c r="KJS545" s="200"/>
      <c r="KJV545" s="200"/>
      <c r="KJY545" s="200"/>
      <c r="KKB545" s="200"/>
      <c r="KKE545" s="200"/>
      <c r="KKH545" s="200"/>
      <c r="KKQ545" s="200"/>
      <c r="KKT545" s="200"/>
      <c r="KKW545" s="200"/>
      <c r="KKZ545" s="200"/>
      <c r="KLI545" s="200"/>
      <c r="KLO545" s="200"/>
      <c r="KLR545" s="200"/>
      <c r="KLU545" s="200"/>
      <c r="KLX545" s="200"/>
      <c r="KMD545" s="200"/>
      <c r="KMM545" s="200"/>
      <c r="KMO545" s="200"/>
      <c r="KMP545" s="200"/>
      <c r="KMR545" s="200"/>
      <c r="KMU545" s="200"/>
      <c r="KMX545" s="200"/>
      <c r="KNA545" s="200"/>
      <c r="KND545" s="200"/>
      <c r="KNG545" s="200"/>
      <c r="KNI545" s="200"/>
      <c r="KNK545" s="200"/>
      <c r="KNN545" s="200"/>
      <c r="KNQ545" s="200"/>
      <c r="KNT545" s="200"/>
      <c r="KNW545" s="200"/>
      <c r="KNZ545" s="200"/>
      <c r="KOC545" s="200"/>
      <c r="KOF545" s="200"/>
      <c r="KOH545" s="200"/>
      <c r="KOK545" s="200"/>
      <c r="KON545" s="200"/>
      <c r="KOQ545" s="200"/>
      <c r="KOW545" s="200"/>
      <c r="KOZ545" s="200"/>
      <c r="KPB545" s="200"/>
      <c r="KQI545" s="200"/>
      <c r="KQL545" s="200"/>
      <c r="KQO545" s="200"/>
      <c r="KQR545" s="200"/>
      <c r="KQU545" s="200"/>
      <c r="KQV545" s="200"/>
      <c r="KQW545" s="200"/>
      <c r="KQZ545" s="200"/>
      <c r="KRC545" s="200"/>
      <c r="KRF545" s="200"/>
      <c r="KRI545" s="200"/>
      <c r="KRK545" s="200"/>
      <c r="KRY545" s="200"/>
      <c r="KRZ545" s="200"/>
      <c r="KSA545" s="200"/>
      <c r="KSB545" s="200"/>
      <c r="KSC545" s="200"/>
      <c r="KSD545" s="200"/>
      <c r="KSE545" s="200"/>
      <c r="KSF545" s="200"/>
      <c r="KSG545" s="200"/>
      <c r="KSH545" s="200"/>
      <c r="KSI545" s="200"/>
      <c r="KSJ545" s="200"/>
      <c r="KSK545" s="200"/>
      <c r="KSL545" s="200"/>
      <c r="KSM545" s="200"/>
      <c r="KSN545" s="200"/>
      <c r="KSO545" s="200"/>
      <c r="KSP545" s="200"/>
      <c r="KSQ545" s="200"/>
      <c r="KSW545" s="200"/>
      <c r="KSX545" s="200"/>
      <c r="KSY545" s="200"/>
      <c r="KSZ545" s="200"/>
      <c r="KTA545" s="200"/>
      <c r="KTB545" s="200"/>
      <c r="KTC545" s="200"/>
      <c r="KTE545" s="200"/>
      <c r="KTF545" s="200"/>
      <c r="KTG545" s="200"/>
      <c r="KTH545" s="200"/>
      <c r="KTI545" s="200"/>
      <c r="KTJ545" s="200"/>
      <c r="KTK545" s="200"/>
      <c r="KTL545" s="200"/>
      <c r="KTO545" s="200"/>
      <c r="KTR545" s="200"/>
      <c r="KTU545" s="200"/>
      <c r="KTX545" s="200"/>
      <c r="KUA545" s="200"/>
      <c r="KUD545" s="200"/>
      <c r="KUM545" s="200"/>
      <c r="KUP545" s="200"/>
      <c r="KUS545" s="200"/>
      <c r="KUV545" s="200"/>
      <c r="KVE545" s="200"/>
      <c r="KVK545" s="200"/>
      <c r="KVN545" s="200"/>
      <c r="KVQ545" s="200"/>
      <c r="KVT545" s="200"/>
      <c r="KVZ545" s="200"/>
      <c r="KWI545" s="200"/>
      <c r="KWK545" s="200"/>
      <c r="KWL545" s="200"/>
      <c r="KWN545" s="200"/>
      <c r="KWQ545" s="200"/>
      <c r="KWT545" s="200"/>
      <c r="KWW545" s="200"/>
      <c r="KWZ545" s="200"/>
      <c r="KXC545" s="200"/>
      <c r="KXE545" s="200"/>
      <c r="KXG545" s="200"/>
      <c r="KXJ545" s="200"/>
      <c r="KXM545" s="200"/>
      <c r="KXP545" s="200"/>
      <c r="KXS545" s="200"/>
      <c r="KXV545" s="200"/>
      <c r="KXY545" s="200"/>
      <c r="KYB545" s="200"/>
      <c r="KYD545" s="200"/>
      <c r="KYG545" s="200"/>
      <c r="KYJ545" s="200"/>
      <c r="KYM545" s="200"/>
      <c r="KYS545" s="200"/>
      <c r="KYV545" s="200"/>
      <c r="KYX545" s="200"/>
      <c r="LAE545" s="200"/>
      <c r="LAH545" s="200"/>
      <c r="LAK545" s="200"/>
      <c r="LAN545" s="200"/>
      <c r="LAQ545" s="200"/>
      <c r="LAR545" s="200"/>
      <c r="LAS545" s="200"/>
      <c r="LAV545" s="200"/>
      <c r="LAY545" s="200"/>
      <c r="LBB545" s="200"/>
      <c r="LBE545" s="200"/>
      <c r="LBG545" s="200"/>
      <c r="LBU545" s="200"/>
      <c r="LBV545" s="200"/>
      <c r="LBW545" s="200"/>
      <c r="LBX545" s="200"/>
      <c r="LBY545" s="200"/>
      <c r="LBZ545" s="200"/>
      <c r="LCA545" s="200"/>
      <c r="LCB545" s="200"/>
      <c r="LCC545" s="200"/>
      <c r="LCD545" s="200"/>
      <c r="LCE545" s="200"/>
      <c r="LCF545" s="200"/>
      <c r="LCG545" s="200"/>
      <c r="LCH545" s="200"/>
      <c r="LCI545" s="200"/>
      <c r="LCJ545" s="200"/>
      <c r="LCK545" s="200"/>
      <c r="LCL545" s="200"/>
      <c r="LCM545" s="200"/>
      <c r="LCS545" s="200"/>
      <c r="LCT545" s="200"/>
      <c r="LCU545" s="200"/>
      <c r="LCV545" s="200"/>
      <c r="LCW545" s="200"/>
      <c r="LCX545" s="200"/>
      <c r="LCY545" s="200"/>
      <c r="LDA545" s="200"/>
      <c r="LDB545" s="200"/>
      <c r="LDC545" s="200"/>
      <c r="LDD545" s="200"/>
      <c r="LDE545" s="200"/>
      <c r="LDF545" s="200"/>
      <c r="LDG545" s="200"/>
      <c r="LDH545" s="200"/>
      <c r="LDK545" s="200"/>
      <c r="LDN545" s="200"/>
      <c r="LDQ545" s="200"/>
      <c r="LDT545" s="200"/>
      <c r="LDW545" s="200"/>
      <c r="LDZ545" s="200"/>
      <c r="LEI545" s="200"/>
      <c r="LEL545" s="200"/>
      <c r="LEO545" s="200"/>
      <c r="LER545" s="200"/>
      <c r="LFA545" s="200"/>
      <c r="LFG545" s="200"/>
      <c r="LFJ545" s="200"/>
      <c r="LFM545" s="200"/>
      <c r="LFP545" s="200"/>
      <c r="LFV545" s="200"/>
      <c r="LGE545" s="200"/>
      <c r="LGG545" s="200"/>
      <c r="LGH545" s="200"/>
      <c r="LGJ545" s="200"/>
      <c r="LGM545" s="200"/>
      <c r="LGP545" s="200"/>
      <c r="LGS545" s="200"/>
      <c r="LGV545" s="200"/>
      <c r="LGY545" s="200"/>
      <c r="LHA545" s="200"/>
      <c r="LHC545" s="200"/>
      <c r="LHF545" s="200"/>
      <c r="LHI545" s="200"/>
      <c r="LHL545" s="200"/>
      <c r="LHO545" s="200"/>
      <c r="LHR545" s="200"/>
      <c r="LHU545" s="200"/>
      <c r="LHX545" s="200"/>
      <c r="LHZ545" s="200"/>
      <c r="LIC545" s="200"/>
      <c r="LIF545" s="200"/>
      <c r="LII545" s="200"/>
      <c r="LIO545" s="200"/>
      <c r="LIR545" s="200"/>
      <c r="LIT545" s="200"/>
      <c r="LKA545" s="200"/>
      <c r="LKD545" s="200"/>
      <c r="LKG545" s="200"/>
      <c r="LKJ545" s="200"/>
      <c r="LKM545" s="200"/>
      <c r="LKN545" s="200"/>
      <c r="LKO545" s="200"/>
      <c r="LKR545" s="200"/>
      <c r="LKU545" s="200"/>
      <c r="LKX545" s="200"/>
      <c r="LLA545" s="200"/>
      <c r="LLC545" s="200"/>
      <c r="LLQ545" s="200"/>
      <c r="LLR545" s="200"/>
      <c r="LLS545" s="200"/>
      <c r="LLT545" s="200"/>
      <c r="LLU545" s="200"/>
      <c r="LLV545" s="200"/>
      <c r="LLW545" s="200"/>
      <c r="LLX545" s="200"/>
      <c r="LLY545" s="200"/>
      <c r="LLZ545" s="200"/>
      <c r="LMA545" s="200"/>
      <c r="LMB545" s="200"/>
      <c r="LMC545" s="200"/>
      <c r="LMD545" s="200"/>
      <c r="LME545" s="200"/>
      <c r="LMF545" s="200"/>
      <c r="LMG545" s="200"/>
      <c r="LMH545" s="200"/>
      <c r="LMI545" s="200"/>
      <c r="LMO545" s="200"/>
      <c r="LMP545" s="200"/>
      <c r="LMQ545" s="200"/>
      <c r="LMR545" s="200"/>
      <c r="LMS545" s="200"/>
      <c r="LMT545" s="200"/>
      <c r="LMU545" s="200"/>
      <c r="LMW545" s="200"/>
      <c r="LMX545" s="200"/>
      <c r="LMY545" s="200"/>
      <c r="LMZ545" s="200"/>
      <c r="LNA545" s="200"/>
      <c r="LNB545" s="200"/>
      <c r="LNC545" s="200"/>
      <c r="LND545" s="200"/>
      <c r="LNG545" s="200"/>
      <c r="LNJ545" s="200"/>
      <c r="LNM545" s="200"/>
      <c r="LNP545" s="200"/>
      <c r="LNS545" s="200"/>
      <c r="LNV545" s="200"/>
      <c r="LOE545" s="200"/>
      <c r="LOH545" s="200"/>
      <c r="LOK545" s="200"/>
      <c r="LON545" s="200"/>
      <c r="LOW545" s="200"/>
      <c r="LPC545" s="200"/>
      <c r="LPF545" s="200"/>
      <c r="LPI545" s="200"/>
      <c r="LPL545" s="200"/>
      <c r="LPR545" s="200"/>
      <c r="LQA545" s="200"/>
      <c r="LQC545" s="200"/>
      <c r="LQD545" s="200"/>
      <c r="LQF545" s="200"/>
      <c r="LQI545" s="200"/>
      <c r="LQL545" s="200"/>
      <c r="LQO545" s="200"/>
      <c r="LQR545" s="200"/>
      <c r="LQU545" s="200"/>
      <c r="LQW545" s="200"/>
      <c r="LQY545" s="200"/>
      <c r="LRB545" s="200"/>
      <c r="LRE545" s="200"/>
      <c r="LRH545" s="200"/>
      <c r="LRK545" s="200"/>
      <c r="LRN545" s="200"/>
      <c r="LRQ545" s="200"/>
      <c r="LRT545" s="200"/>
      <c r="LRV545" s="200"/>
      <c r="LRY545" s="200"/>
      <c r="LSB545" s="200"/>
      <c r="LSE545" s="200"/>
      <c r="LSK545" s="200"/>
      <c r="LSN545" s="200"/>
      <c r="LSP545" s="200"/>
      <c r="LTW545" s="200"/>
      <c r="LTZ545" s="200"/>
      <c r="LUC545" s="200"/>
      <c r="LUF545" s="200"/>
      <c r="LUI545" s="200"/>
      <c r="LUJ545" s="200"/>
      <c r="LUK545" s="200"/>
      <c r="LUN545" s="200"/>
      <c r="LUQ545" s="200"/>
      <c r="LUT545" s="200"/>
      <c r="LUW545" s="200"/>
      <c r="LUY545" s="200"/>
      <c r="LVM545" s="200"/>
      <c r="LVN545" s="200"/>
      <c r="LVO545" s="200"/>
      <c r="LVP545" s="200"/>
      <c r="LVQ545" s="200"/>
      <c r="LVR545" s="200"/>
      <c r="LVS545" s="200"/>
      <c r="LVT545" s="200"/>
      <c r="LVU545" s="200"/>
      <c r="LVV545" s="200"/>
      <c r="LVW545" s="200"/>
      <c r="LVX545" s="200"/>
      <c r="LVY545" s="200"/>
      <c r="LVZ545" s="200"/>
      <c r="LWA545" s="200"/>
      <c r="LWB545" s="200"/>
      <c r="LWC545" s="200"/>
      <c r="LWD545" s="200"/>
      <c r="LWE545" s="200"/>
      <c r="LWK545" s="200"/>
      <c r="LWL545" s="200"/>
      <c r="LWM545" s="200"/>
      <c r="LWN545" s="200"/>
      <c r="LWO545" s="200"/>
      <c r="LWP545" s="200"/>
      <c r="LWQ545" s="200"/>
      <c r="LWS545" s="200"/>
      <c r="LWT545" s="200"/>
      <c r="LWU545" s="200"/>
      <c r="LWV545" s="200"/>
      <c r="LWW545" s="200"/>
      <c r="LWX545" s="200"/>
      <c r="LWY545" s="200"/>
      <c r="LWZ545" s="200"/>
      <c r="LXC545" s="200"/>
      <c r="LXF545" s="200"/>
      <c r="LXI545" s="200"/>
      <c r="LXL545" s="200"/>
      <c r="LXO545" s="200"/>
      <c r="LXR545" s="200"/>
      <c r="LYA545" s="200"/>
      <c r="LYD545" s="200"/>
      <c r="LYG545" s="200"/>
      <c r="LYJ545" s="200"/>
      <c r="LYS545" s="200"/>
      <c r="LYY545" s="200"/>
      <c r="LZB545" s="200"/>
      <c r="LZE545" s="200"/>
      <c r="LZH545" s="200"/>
      <c r="LZN545" s="200"/>
      <c r="LZW545" s="200"/>
      <c r="LZY545" s="200"/>
      <c r="LZZ545" s="200"/>
      <c r="MAB545" s="200"/>
      <c r="MAE545" s="200"/>
      <c r="MAH545" s="200"/>
      <c r="MAK545" s="200"/>
      <c r="MAN545" s="200"/>
      <c r="MAQ545" s="200"/>
      <c r="MAS545" s="200"/>
      <c r="MAU545" s="200"/>
      <c r="MAX545" s="200"/>
      <c r="MBA545" s="200"/>
      <c r="MBD545" s="200"/>
      <c r="MBG545" s="200"/>
      <c r="MBJ545" s="200"/>
      <c r="MBM545" s="200"/>
      <c r="MBP545" s="200"/>
      <c r="MBR545" s="200"/>
      <c r="MBU545" s="200"/>
      <c r="MBX545" s="200"/>
      <c r="MCA545" s="200"/>
      <c r="MCG545" s="200"/>
      <c r="MCJ545" s="200"/>
      <c r="MCL545" s="200"/>
      <c r="MDS545" s="200"/>
      <c r="MDV545" s="200"/>
      <c r="MDY545" s="200"/>
      <c r="MEB545" s="200"/>
      <c r="MEE545" s="200"/>
      <c r="MEF545" s="200"/>
      <c r="MEG545" s="200"/>
      <c r="MEJ545" s="200"/>
      <c r="MEM545" s="200"/>
      <c r="MEP545" s="200"/>
      <c r="MES545" s="200"/>
      <c r="MEU545" s="200"/>
      <c r="MFI545" s="200"/>
      <c r="MFJ545" s="200"/>
      <c r="MFK545" s="200"/>
      <c r="MFL545" s="200"/>
      <c r="MFM545" s="200"/>
      <c r="MFN545" s="200"/>
      <c r="MFO545" s="200"/>
      <c r="MFP545" s="200"/>
      <c r="MFQ545" s="200"/>
      <c r="MFR545" s="200"/>
      <c r="MFS545" s="200"/>
      <c r="MFT545" s="200"/>
      <c r="MFU545" s="200"/>
      <c r="MFV545" s="200"/>
      <c r="MFW545" s="200"/>
      <c r="MFX545" s="200"/>
      <c r="MFY545" s="200"/>
      <c r="MFZ545" s="200"/>
      <c r="MGA545" s="200"/>
      <c r="MGG545" s="200"/>
      <c r="MGH545" s="200"/>
      <c r="MGI545" s="200"/>
      <c r="MGJ545" s="200"/>
      <c r="MGK545" s="200"/>
      <c r="MGL545" s="200"/>
      <c r="MGM545" s="200"/>
      <c r="MGO545" s="200"/>
      <c r="MGP545" s="200"/>
      <c r="MGQ545" s="200"/>
      <c r="MGR545" s="200"/>
      <c r="MGS545" s="200"/>
      <c r="MGT545" s="200"/>
      <c r="MGU545" s="200"/>
      <c r="MGV545" s="200"/>
      <c r="MGY545" s="200"/>
      <c r="MHB545" s="200"/>
      <c r="MHE545" s="200"/>
      <c r="MHH545" s="200"/>
      <c r="MHK545" s="200"/>
      <c r="MHN545" s="200"/>
      <c r="MHW545" s="200"/>
      <c r="MHZ545" s="200"/>
      <c r="MIC545" s="200"/>
      <c r="MIF545" s="200"/>
      <c r="MIO545" s="200"/>
      <c r="MIU545" s="200"/>
      <c r="MIX545" s="200"/>
      <c r="MJA545" s="200"/>
      <c r="MJD545" s="200"/>
      <c r="MJJ545" s="200"/>
      <c r="MJS545" s="200"/>
      <c r="MJU545" s="200"/>
      <c r="MJV545" s="200"/>
      <c r="MJX545" s="200"/>
      <c r="MKA545" s="200"/>
      <c r="MKD545" s="200"/>
      <c r="MKG545" s="200"/>
      <c r="MKJ545" s="200"/>
      <c r="MKM545" s="200"/>
      <c r="MKO545" s="200"/>
      <c r="MKQ545" s="200"/>
      <c r="MKT545" s="200"/>
      <c r="MKW545" s="200"/>
      <c r="MKZ545" s="200"/>
      <c r="MLC545" s="200"/>
      <c r="MLF545" s="200"/>
      <c r="MLI545" s="200"/>
      <c r="MLL545" s="200"/>
      <c r="MLN545" s="200"/>
      <c r="MLQ545" s="200"/>
      <c r="MLT545" s="200"/>
      <c r="MLW545" s="200"/>
      <c r="MMC545" s="200"/>
      <c r="MMF545" s="200"/>
      <c r="MMH545" s="200"/>
      <c r="MNO545" s="200"/>
      <c r="MNR545" s="200"/>
      <c r="MNU545" s="200"/>
      <c r="MNX545" s="200"/>
      <c r="MOA545" s="200"/>
      <c r="MOB545" s="200"/>
      <c r="MOC545" s="200"/>
      <c r="MOF545" s="200"/>
      <c r="MOI545" s="200"/>
      <c r="MOL545" s="200"/>
      <c r="MOO545" s="200"/>
      <c r="MOQ545" s="200"/>
      <c r="MPE545" s="200"/>
      <c r="MPF545" s="200"/>
      <c r="MPG545" s="200"/>
      <c r="MPH545" s="200"/>
      <c r="MPI545" s="200"/>
      <c r="MPJ545" s="200"/>
      <c r="MPK545" s="200"/>
      <c r="MPL545" s="200"/>
      <c r="MPM545" s="200"/>
      <c r="MPN545" s="200"/>
      <c r="MPO545" s="200"/>
      <c r="MPP545" s="200"/>
      <c r="MPQ545" s="200"/>
      <c r="MPR545" s="200"/>
      <c r="MPS545" s="200"/>
      <c r="MPT545" s="200"/>
      <c r="MPU545" s="200"/>
      <c r="MPV545" s="200"/>
      <c r="MPW545" s="200"/>
      <c r="MQC545" s="200"/>
      <c r="MQD545" s="200"/>
      <c r="MQE545" s="200"/>
      <c r="MQF545" s="200"/>
      <c r="MQG545" s="200"/>
      <c r="MQH545" s="200"/>
      <c r="MQI545" s="200"/>
      <c r="MQK545" s="200"/>
      <c r="MQL545" s="200"/>
      <c r="MQM545" s="200"/>
      <c r="MQN545" s="200"/>
      <c r="MQO545" s="200"/>
      <c r="MQP545" s="200"/>
      <c r="MQQ545" s="200"/>
      <c r="MQR545" s="200"/>
      <c r="MQU545" s="200"/>
      <c r="MQX545" s="200"/>
      <c r="MRA545" s="200"/>
      <c r="MRD545" s="200"/>
      <c r="MRG545" s="200"/>
      <c r="MRJ545" s="200"/>
      <c r="MRS545" s="200"/>
      <c r="MRV545" s="200"/>
      <c r="MRY545" s="200"/>
      <c r="MSB545" s="200"/>
      <c r="MSK545" s="200"/>
      <c r="MSQ545" s="200"/>
      <c r="MST545" s="200"/>
      <c r="MSW545" s="200"/>
      <c r="MSZ545" s="200"/>
      <c r="MTF545" s="200"/>
      <c r="MTO545" s="200"/>
      <c r="MTQ545" s="200"/>
      <c r="MTR545" s="200"/>
      <c r="MTT545" s="200"/>
      <c r="MTW545" s="200"/>
      <c r="MTZ545" s="200"/>
      <c r="MUC545" s="200"/>
      <c r="MUF545" s="200"/>
      <c r="MUI545" s="200"/>
      <c r="MUK545" s="200"/>
      <c r="MUM545" s="200"/>
      <c r="MUP545" s="200"/>
      <c r="MUS545" s="200"/>
      <c r="MUV545" s="200"/>
      <c r="MUY545" s="200"/>
      <c r="MVB545" s="200"/>
      <c r="MVE545" s="200"/>
      <c r="MVH545" s="200"/>
      <c r="MVJ545" s="200"/>
      <c r="MVM545" s="200"/>
      <c r="MVP545" s="200"/>
      <c r="MVS545" s="200"/>
      <c r="MVY545" s="200"/>
      <c r="MWB545" s="200"/>
      <c r="MWD545" s="200"/>
      <c r="MXK545" s="200"/>
      <c r="MXN545" s="200"/>
      <c r="MXQ545" s="200"/>
      <c r="MXT545" s="200"/>
      <c r="MXW545" s="200"/>
      <c r="MXX545" s="200"/>
      <c r="MXY545" s="200"/>
      <c r="MYB545" s="200"/>
      <c r="MYE545" s="200"/>
      <c r="MYH545" s="200"/>
      <c r="MYK545" s="200"/>
      <c r="MYM545" s="200"/>
      <c r="MZA545" s="200"/>
      <c r="MZB545" s="200"/>
      <c r="MZC545" s="200"/>
      <c r="MZD545" s="200"/>
      <c r="MZE545" s="200"/>
      <c r="MZF545" s="200"/>
      <c r="MZG545" s="200"/>
      <c r="MZH545" s="200"/>
      <c r="MZI545" s="200"/>
      <c r="MZJ545" s="200"/>
      <c r="MZK545" s="200"/>
      <c r="MZL545" s="200"/>
      <c r="MZM545" s="200"/>
      <c r="MZN545" s="200"/>
      <c r="MZO545" s="200"/>
      <c r="MZP545" s="200"/>
      <c r="MZQ545" s="200"/>
      <c r="MZR545" s="200"/>
      <c r="MZS545" s="200"/>
      <c r="MZY545" s="200"/>
      <c r="MZZ545" s="200"/>
      <c r="NAA545" s="200"/>
      <c r="NAB545" s="200"/>
      <c r="NAC545" s="200"/>
      <c r="NAD545" s="200"/>
      <c r="NAE545" s="200"/>
      <c r="NAG545" s="200"/>
      <c r="NAH545" s="200"/>
      <c r="NAI545" s="200"/>
      <c r="NAJ545" s="200"/>
      <c r="NAK545" s="200"/>
      <c r="NAL545" s="200"/>
      <c r="NAM545" s="200"/>
      <c r="NAN545" s="200"/>
      <c r="NAQ545" s="200"/>
      <c r="NAT545" s="200"/>
      <c r="NAW545" s="200"/>
      <c r="NAZ545" s="200"/>
      <c r="NBC545" s="200"/>
      <c r="NBF545" s="200"/>
      <c r="NBO545" s="200"/>
      <c r="NBR545" s="200"/>
      <c r="NBU545" s="200"/>
      <c r="NBX545" s="200"/>
      <c r="NCG545" s="200"/>
      <c r="NCM545" s="200"/>
      <c r="NCP545" s="200"/>
      <c r="NCS545" s="200"/>
      <c r="NCV545" s="200"/>
      <c r="NDB545" s="200"/>
      <c r="NDK545" s="200"/>
      <c r="NDM545" s="200"/>
      <c r="NDN545" s="200"/>
      <c r="NDP545" s="200"/>
      <c r="NDS545" s="200"/>
      <c r="NDV545" s="200"/>
      <c r="NDY545" s="200"/>
      <c r="NEB545" s="200"/>
      <c r="NEE545" s="200"/>
      <c r="NEG545" s="200"/>
      <c r="NEI545" s="200"/>
      <c r="NEL545" s="200"/>
      <c r="NEO545" s="200"/>
      <c r="NER545" s="200"/>
      <c r="NEU545" s="200"/>
      <c r="NEX545" s="200"/>
      <c r="NFA545" s="200"/>
      <c r="NFD545" s="200"/>
      <c r="NFF545" s="200"/>
      <c r="NFI545" s="200"/>
      <c r="NFL545" s="200"/>
      <c r="NFO545" s="200"/>
      <c r="NFU545" s="200"/>
      <c r="NFX545" s="200"/>
      <c r="NFZ545" s="200"/>
      <c r="NHG545" s="200"/>
      <c r="NHJ545" s="200"/>
      <c r="NHM545" s="200"/>
      <c r="NHP545" s="200"/>
      <c r="NHS545" s="200"/>
      <c r="NHT545" s="200"/>
      <c r="NHU545" s="200"/>
      <c r="NHX545" s="200"/>
      <c r="NIA545" s="200"/>
      <c r="NID545" s="200"/>
      <c r="NIG545" s="200"/>
      <c r="NII545" s="200"/>
      <c r="NIW545" s="200"/>
      <c r="NIX545" s="200"/>
      <c r="NIY545" s="200"/>
      <c r="NIZ545" s="200"/>
      <c r="NJA545" s="200"/>
      <c r="NJB545" s="200"/>
      <c r="NJC545" s="200"/>
      <c r="NJD545" s="200"/>
      <c r="NJE545" s="200"/>
      <c r="NJF545" s="200"/>
      <c r="NJG545" s="200"/>
      <c r="NJH545" s="200"/>
      <c r="NJI545" s="200"/>
      <c r="NJJ545" s="200"/>
      <c r="NJK545" s="200"/>
      <c r="NJL545" s="200"/>
      <c r="NJM545" s="200"/>
      <c r="NJN545" s="200"/>
      <c r="NJO545" s="200"/>
      <c r="NJU545" s="200"/>
      <c r="NJV545" s="200"/>
      <c r="NJW545" s="200"/>
      <c r="NJX545" s="200"/>
      <c r="NJY545" s="200"/>
      <c r="NJZ545" s="200"/>
      <c r="NKA545" s="200"/>
      <c r="NKC545" s="200"/>
      <c r="NKD545" s="200"/>
      <c r="NKE545" s="200"/>
      <c r="NKF545" s="200"/>
      <c r="NKG545" s="200"/>
      <c r="NKH545" s="200"/>
      <c r="NKI545" s="200"/>
      <c r="NKJ545" s="200"/>
      <c r="NKM545" s="200"/>
      <c r="NKP545" s="200"/>
      <c r="NKS545" s="200"/>
      <c r="NKV545" s="200"/>
      <c r="NKY545" s="200"/>
      <c r="NLB545" s="200"/>
      <c r="NLK545" s="200"/>
      <c r="NLN545" s="200"/>
      <c r="NLQ545" s="200"/>
      <c r="NLT545" s="200"/>
      <c r="NMC545" s="200"/>
      <c r="NMI545" s="200"/>
      <c r="NML545" s="200"/>
      <c r="NMO545" s="200"/>
      <c r="NMR545" s="200"/>
      <c r="NMX545" s="200"/>
      <c r="NNG545" s="200"/>
      <c r="NNI545" s="200"/>
      <c r="NNJ545" s="200"/>
      <c r="NNL545" s="200"/>
      <c r="NNO545" s="200"/>
      <c r="NNR545" s="200"/>
      <c r="NNU545" s="200"/>
      <c r="NNX545" s="200"/>
      <c r="NOA545" s="200"/>
      <c r="NOC545" s="200"/>
      <c r="NOE545" s="200"/>
      <c r="NOH545" s="200"/>
      <c r="NOK545" s="200"/>
      <c r="NON545" s="200"/>
      <c r="NOQ545" s="200"/>
      <c r="NOT545" s="200"/>
      <c r="NOW545" s="200"/>
      <c r="NOZ545" s="200"/>
      <c r="NPB545" s="200"/>
      <c r="NPE545" s="200"/>
      <c r="NPH545" s="200"/>
      <c r="NPK545" s="200"/>
      <c r="NPQ545" s="200"/>
      <c r="NPT545" s="200"/>
      <c r="NPV545" s="200"/>
      <c r="NRC545" s="200"/>
      <c r="NRF545" s="200"/>
      <c r="NRI545" s="200"/>
      <c r="NRL545" s="200"/>
      <c r="NRO545" s="200"/>
      <c r="NRP545" s="200"/>
      <c r="NRQ545" s="200"/>
      <c r="NRT545" s="200"/>
      <c r="NRW545" s="200"/>
      <c r="NRZ545" s="200"/>
      <c r="NSC545" s="200"/>
      <c r="NSE545" s="200"/>
      <c r="NSS545" s="200"/>
      <c r="NST545" s="200"/>
      <c r="NSU545" s="200"/>
      <c r="NSV545" s="200"/>
      <c r="NSW545" s="200"/>
      <c r="NSX545" s="200"/>
      <c r="NSY545" s="200"/>
      <c r="NSZ545" s="200"/>
      <c r="NTA545" s="200"/>
      <c r="NTB545" s="200"/>
      <c r="NTC545" s="200"/>
      <c r="NTD545" s="200"/>
      <c r="NTE545" s="200"/>
      <c r="NTF545" s="200"/>
      <c r="NTG545" s="200"/>
      <c r="NTH545" s="200"/>
      <c r="NTI545" s="200"/>
      <c r="NTJ545" s="200"/>
      <c r="NTK545" s="200"/>
      <c r="NTQ545" s="200"/>
      <c r="NTR545" s="200"/>
      <c r="NTS545" s="200"/>
      <c r="NTT545" s="200"/>
      <c r="NTU545" s="200"/>
      <c r="NTV545" s="200"/>
      <c r="NTW545" s="200"/>
      <c r="NTY545" s="200"/>
      <c r="NTZ545" s="200"/>
      <c r="NUA545" s="200"/>
      <c r="NUB545" s="200"/>
      <c r="NUC545" s="200"/>
      <c r="NUD545" s="200"/>
      <c r="NUE545" s="200"/>
      <c r="NUF545" s="200"/>
      <c r="NUI545" s="200"/>
      <c r="NUL545" s="200"/>
      <c r="NUO545" s="200"/>
      <c r="NUR545" s="200"/>
      <c r="NUU545" s="200"/>
      <c r="NUX545" s="200"/>
      <c r="NVG545" s="200"/>
      <c r="NVJ545" s="200"/>
      <c r="NVM545" s="200"/>
      <c r="NVP545" s="200"/>
      <c r="NVY545" s="200"/>
      <c r="NWE545" s="200"/>
      <c r="NWH545" s="200"/>
      <c r="NWK545" s="200"/>
      <c r="NWN545" s="200"/>
      <c r="NWT545" s="200"/>
      <c r="NXC545" s="200"/>
      <c r="NXE545" s="200"/>
      <c r="NXF545" s="200"/>
      <c r="NXH545" s="200"/>
      <c r="NXK545" s="200"/>
      <c r="NXN545" s="200"/>
      <c r="NXQ545" s="200"/>
      <c r="NXT545" s="200"/>
      <c r="NXW545" s="200"/>
      <c r="NXY545" s="200"/>
      <c r="NYA545" s="200"/>
      <c r="NYD545" s="200"/>
      <c r="NYG545" s="200"/>
      <c r="NYJ545" s="200"/>
      <c r="NYM545" s="200"/>
      <c r="NYP545" s="200"/>
      <c r="NYS545" s="200"/>
      <c r="NYV545" s="200"/>
      <c r="NYX545" s="200"/>
      <c r="NZA545" s="200"/>
      <c r="NZD545" s="200"/>
      <c r="NZG545" s="200"/>
      <c r="NZM545" s="200"/>
      <c r="NZP545" s="200"/>
      <c r="NZR545" s="200"/>
      <c r="OAY545" s="200"/>
      <c r="OBB545" s="200"/>
      <c r="OBE545" s="200"/>
      <c r="OBH545" s="200"/>
      <c r="OBK545" s="200"/>
      <c r="OBL545" s="200"/>
      <c r="OBM545" s="200"/>
      <c r="OBP545" s="200"/>
      <c r="OBS545" s="200"/>
      <c r="OBV545" s="200"/>
      <c r="OBY545" s="200"/>
      <c r="OCA545" s="200"/>
      <c r="OCO545" s="200"/>
      <c r="OCP545" s="200"/>
      <c r="OCQ545" s="200"/>
      <c r="OCR545" s="200"/>
      <c r="OCS545" s="200"/>
      <c r="OCT545" s="200"/>
      <c r="OCU545" s="200"/>
      <c r="OCV545" s="200"/>
      <c r="OCW545" s="200"/>
      <c r="OCX545" s="200"/>
      <c r="OCY545" s="200"/>
      <c r="OCZ545" s="200"/>
      <c r="ODA545" s="200"/>
      <c r="ODB545" s="200"/>
      <c r="ODC545" s="200"/>
      <c r="ODD545" s="200"/>
      <c r="ODE545" s="200"/>
      <c r="ODF545" s="200"/>
      <c r="ODG545" s="200"/>
      <c r="ODM545" s="200"/>
      <c r="ODN545" s="200"/>
      <c r="ODO545" s="200"/>
      <c r="ODP545" s="200"/>
      <c r="ODQ545" s="200"/>
      <c r="ODR545" s="200"/>
      <c r="ODS545" s="200"/>
      <c r="ODU545" s="200"/>
      <c r="ODV545" s="200"/>
      <c r="ODW545" s="200"/>
      <c r="ODX545" s="200"/>
      <c r="ODY545" s="200"/>
      <c r="ODZ545" s="200"/>
      <c r="OEA545" s="200"/>
      <c r="OEB545" s="200"/>
      <c r="OEE545" s="200"/>
      <c r="OEH545" s="200"/>
      <c r="OEK545" s="200"/>
      <c r="OEN545" s="200"/>
      <c r="OEQ545" s="200"/>
      <c r="OET545" s="200"/>
      <c r="OFC545" s="200"/>
      <c r="OFF545" s="200"/>
      <c r="OFI545" s="200"/>
      <c r="OFL545" s="200"/>
      <c r="OFU545" s="200"/>
      <c r="OGA545" s="200"/>
      <c r="OGD545" s="200"/>
      <c r="OGG545" s="200"/>
      <c r="OGJ545" s="200"/>
      <c r="OGP545" s="200"/>
      <c r="OGY545" s="200"/>
      <c r="OHA545" s="200"/>
      <c r="OHB545" s="200"/>
      <c r="OHD545" s="200"/>
      <c r="OHG545" s="200"/>
      <c r="OHJ545" s="200"/>
      <c r="OHM545" s="200"/>
      <c r="OHP545" s="200"/>
      <c r="OHS545" s="200"/>
      <c r="OHU545" s="200"/>
      <c r="OHW545" s="200"/>
      <c r="OHZ545" s="200"/>
      <c r="OIC545" s="200"/>
      <c r="OIF545" s="200"/>
      <c r="OII545" s="200"/>
      <c r="OIL545" s="200"/>
      <c r="OIO545" s="200"/>
      <c r="OIR545" s="200"/>
      <c r="OIT545" s="200"/>
      <c r="OIW545" s="200"/>
      <c r="OIZ545" s="200"/>
      <c r="OJC545" s="200"/>
      <c r="OJI545" s="200"/>
      <c r="OJL545" s="200"/>
      <c r="OJN545" s="200"/>
      <c r="OKU545" s="200"/>
      <c r="OKX545" s="200"/>
      <c r="OLA545" s="200"/>
      <c r="OLD545" s="200"/>
      <c r="OLG545" s="200"/>
      <c r="OLH545" s="200"/>
      <c r="OLI545" s="200"/>
      <c r="OLL545" s="200"/>
      <c r="OLO545" s="200"/>
      <c r="OLR545" s="200"/>
      <c r="OLU545" s="200"/>
      <c r="OLW545" s="200"/>
      <c r="OMK545" s="200"/>
      <c r="OML545" s="200"/>
      <c r="OMM545" s="200"/>
      <c r="OMN545" s="200"/>
      <c r="OMO545" s="200"/>
      <c r="OMP545" s="200"/>
      <c r="OMQ545" s="200"/>
      <c r="OMR545" s="200"/>
      <c r="OMS545" s="200"/>
      <c r="OMT545" s="200"/>
      <c r="OMU545" s="200"/>
      <c r="OMV545" s="200"/>
      <c r="OMW545" s="200"/>
      <c r="OMX545" s="200"/>
      <c r="OMY545" s="200"/>
      <c r="OMZ545" s="200"/>
      <c r="ONA545" s="200"/>
      <c r="ONB545" s="200"/>
      <c r="ONC545" s="200"/>
      <c r="ONI545" s="200"/>
      <c r="ONJ545" s="200"/>
      <c r="ONK545" s="200"/>
      <c r="ONL545" s="200"/>
      <c r="ONM545" s="200"/>
      <c r="ONN545" s="200"/>
      <c r="ONO545" s="200"/>
      <c r="ONQ545" s="200"/>
      <c r="ONR545" s="200"/>
      <c r="ONS545" s="200"/>
      <c r="ONT545" s="200"/>
      <c r="ONU545" s="200"/>
      <c r="ONV545" s="200"/>
      <c r="ONW545" s="200"/>
      <c r="ONX545" s="200"/>
      <c r="OOA545" s="200"/>
      <c r="OOD545" s="200"/>
      <c r="OOG545" s="200"/>
      <c r="OOJ545" s="200"/>
      <c r="OOM545" s="200"/>
      <c r="OOP545" s="200"/>
      <c r="OOY545" s="200"/>
      <c r="OPB545" s="200"/>
      <c r="OPE545" s="200"/>
      <c r="OPH545" s="200"/>
      <c r="OPQ545" s="200"/>
      <c r="OPW545" s="200"/>
      <c r="OPZ545" s="200"/>
      <c r="OQC545" s="200"/>
      <c r="OQF545" s="200"/>
      <c r="OQL545" s="200"/>
      <c r="OQU545" s="200"/>
      <c r="OQW545" s="200"/>
      <c r="OQX545" s="200"/>
      <c r="OQZ545" s="200"/>
      <c r="ORC545" s="200"/>
      <c r="ORF545" s="200"/>
      <c r="ORI545" s="200"/>
      <c r="ORL545" s="200"/>
      <c r="ORO545" s="200"/>
      <c r="ORQ545" s="200"/>
      <c r="ORS545" s="200"/>
      <c r="ORV545" s="200"/>
      <c r="ORY545" s="200"/>
      <c r="OSB545" s="200"/>
      <c r="OSE545" s="200"/>
      <c r="OSH545" s="200"/>
      <c r="OSK545" s="200"/>
      <c r="OSN545" s="200"/>
      <c r="OSP545" s="200"/>
      <c r="OSS545" s="200"/>
      <c r="OSV545" s="200"/>
      <c r="OSY545" s="200"/>
      <c r="OTE545" s="200"/>
      <c r="OTH545" s="200"/>
      <c r="OTJ545" s="200"/>
      <c r="OUQ545" s="200"/>
      <c r="OUT545" s="200"/>
      <c r="OUW545" s="200"/>
      <c r="OUZ545" s="200"/>
      <c r="OVC545" s="200"/>
      <c r="OVD545" s="200"/>
      <c r="OVE545" s="200"/>
      <c r="OVH545" s="200"/>
      <c r="OVK545" s="200"/>
      <c r="OVN545" s="200"/>
      <c r="OVQ545" s="200"/>
      <c r="OVS545" s="200"/>
      <c r="OWG545" s="200"/>
      <c r="OWH545" s="200"/>
      <c r="OWI545" s="200"/>
      <c r="OWJ545" s="200"/>
      <c r="OWK545" s="200"/>
      <c r="OWL545" s="200"/>
      <c r="OWM545" s="200"/>
      <c r="OWN545" s="200"/>
      <c r="OWO545" s="200"/>
      <c r="OWP545" s="200"/>
      <c r="OWQ545" s="200"/>
      <c r="OWR545" s="200"/>
      <c r="OWS545" s="200"/>
      <c r="OWT545" s="200"/>
      <c r="OWU545" s="200"/>
      <c r="OWV545" s="200"/>
      <c r="OWW545" s="200"/>
      <c r="OWX545" s="200"/>
      <c r="OWY545" s="200"/>
      <c r="OXE545" s="200"/>
      <c r="OXF545" s="200"/>
      <c r="OXG545" s="200"/>
      <c r="OXH545" s="200"/>
      <c r="OXI545" s="200"/>
      <c r="OXJ545" s="200"/>
      <c r="OXK545" s="200"/>
      <c r="OXM545" s="200"/>
      <c r="OXN545" s="200"/>
      <c r="OXO545" s="200"/>
      <c r="OXP545" s="200"/>
      <c r="OXQ545" s="200"/>
      <c r="OXR545" s="200"/>
      <c r="OXS545" s="200"/>
      <c r="OXT545" s="200"/>
      <c r="OXW545" s="200"/>
      <c r="OXZ545" s="200"/>
      <c r="OYC545" s="200"/>
      <c r="OYF545" s="200"/>
      <c r="OYI545" s="200"/>
      <c r="OYL545" s="200"/>
      <c r="OYU545" s="200"/>
      <c r="OYX545" s="200"/>
      <c r="OZA545" s="200"/>
      <c r="OZD545" s="200"/>
      <c r="OZM545" s="200"/>
      <c r="OZS545" s="200"/>
      <c r="OZV545" s="200"/>
      <c r="OZY545" s="200"/>
      <c r="PAB545" s="200"/>
      <c r="PAH545" s="200"/>
      <c r="PAQ545" s="200"/>
      <c r="PAS545" s="200"/>
      <c r="PAT545" s="200"/>
      <c r="PAV545" s="200"/>
      <c r="PAY545" s="200"/>
      <c r="PBB545" s="200"/>
      <c r="PBE545" s="200"/>
      <c r="PBH545" s="200"/>
      <c r="PBK545" s="200"/>
      <c r="PBM545" s="200"/>
      <c r="PBO545" s="200"/>
      <c r="PBR545" s="200"/>
      <c r="PBU545" s="200"/>
      <c r="PBX545" s="200"/>
      <c r="PCA545" s="200"/>
      <c r="PCD545" s="200"/>
      <c r="PCG545" s="200"/>
      <c r="PCJ545" s="200"/>
      <c r="PCL545" s="200"/>
      <c r="PCO545" s="200"/>
      <c r="PCR545" s="200"/>
      <c r="PCU545" s="200"/>
      <c r="PDA545" s="200"/>
      <c r="PDD545" s="200"/>
      <c r="PDF545" s="200"/>
      <c r="PEM545" s="200"/>
      <c r="PEP545" s="200"/>
      <c r="PES545" s="200"/>
      <c r="PEV545" s="200"/>
      <c r="PEY545" s="200"/>
      <c r="PEZ545" s="200"/>
      <c r="PFA545" s="200"/>
      <c r="PFD545" s="200"/>
      <c r="PFG545" s="200"/>
      <c r="PFJ545" s="200"/>
      <c r="PFM545" s="200"/>
      <c r="PFO545" s="200"/>
      <c r="PGC545" s="200"/>
      <c r="PGD545" s="200"/>
      <c r="PGE545" s="200"/>
      <c r="PGF545" s="200"/>
      <c r="PGG545" s="200"/>
      <c r="PGH545" s="200"/>
      <c r="PGI545" s="200"/>
      <c r="PGJ545" s="200"/>
      <c r="PGK545" s="200"/>
      <c r="PGL545" s="200"/>
      <c r="PGM545" s="200"/>
      <c r="PGN545" s="200"/>
      <c r="PGO545" s="200"/>
      <c r="PGP545" s="200"/>
      <c r="PGQ545" s="200"/>
      <c r="PGR545" s="200"/>
      <c r="PGS545" s="200"/>
      <c r="PGT545" s="200"/>
      <c r="PGU545" s="200"/>
      <c r="PHA545" s="200"/>
      <c r="PHB545" s="200"/>
      <c r="PHC545" s="200"/>
      <c r="PHD545" s="200"/>
      <c r="PHE545" s="200"/>
      <c r="PHF545" s="200"/>
      <c r="PHG545" s="200"/>
      <c r="PHI545" s="200"/>
      <c r="PHJ545" s="200"/>
      <c r="PHK545" s="200"/>
      <c r="PHL545" s="200"/>
      <c r="PHM545" s="200"/>
      <c r="PHN545" s="200"/>
      <c r="PHO545" s="200"/>
      <c r="PHP545" s="200"/>
      <c r="PHS545" s="200"/>
      <c r="PHV545" s="200"/>
      <c r="PHY545" s="200"/>
      <c r="PIB545" s="200"/>
      <c r="PIE545" s="200"/>
      <c r="PIH545" s="200"/>
      <c r="PIQ545" s="200"/>
      <c r="PIT545" s="200"/>
      <c r="PIW545" s="200"/>
      <c r="PIZ545" s="200"/>
      <c r="PJI545" s="200"/>
      <c r="PJO545" s="200"/>
      <c r="PJR545" s="200"/>
      <c r="PJU545" s="200"/>
      <c r="PJX545" s="200"/>
      <c r="PKD545" s="200"/>
      <c r="PKM545" s="200"/>
      <c r="PKO545" s="200"/>
      <c r="PKP545" s="200"/>
      <c r="PKR545" s="200"/>
      <c r="PKU545" s="200"/>
      <c r="PKX545" s="200"/>
      <c r="PLA545" s="200"/>
      <c r="PLD545" s="200"/>
      <c r="PLG545" s="200"/>
      <c r="PLI545" s="200"/>
      <c r="PLK545" s="200"/>
      <c r="PLN545" s="200"/>
      <c r="PLQ545" s="200"/>
      <c r="PLT545" s="200"/>
      <c r="PLW545" s="200"/>
      <c r="PLZ545" s="200"/>
      <c r="PMC545" s="200"/>
      <c r="PMF545" s="200"/>
      <c r="PMH545" s="200"/>
      <c r="PMK545" s="200"/>
      <c r="PMN545" s="200"/>
      <c r="PMQ545" s="200"/>
      <c r="PMW545" s="200"/>
      <c r="PMZ545" s="200"/>
      <c r="PNB545" s="200"/>
      <c r="POI545" s="200"/>
      <c r="POL545" s="200"/>
      <c r="POO545" s="200"/>
      <c r="POR545" s="200"/>
      <c r="POU545" s="200"/>
      <c r="POV545" s="200"/>
      <c r="POW545" s="200"/>
      <c r="POZ545" s="200"/>
      <c r="PPC545" s="200"/>
      <c r="PPF545" s="200"/>
      <c r="PPI545" s="200"/>
      <c r="PPK545" s="200"/>
      <c r="PPY545" s="200"/>
      <c r="PPZ545" s="200"/>
      <c r="PQA545" s="200"/>
      <c r="PQB545" s="200"/>
      <c r="PQC545" s="200"/>
      <c r="PQD545" s="200"/>
      <c r="PQE545" s="200"/>
      <c r="PQF545" s="200"/>
      <c r="PQG545" s="200"/>
      <c r="PQH545" s="200"/>
      <c r="PQI545" s="200"/>
      <c r="PQJ545" s="200"/>
      <c r="PQK545" s="200"/>
      <c r="PQL545" s="200"/>
      <c r="PQM545" s="200"/>
      <c r="PQN545" s="200"/>
      <c r="PQO545" s="200"/>
      <c r="PQP545" s="200"/>
      <c r="PQQ545" s="200"/>
      <c r="PQW545" s="200"/>
      <c r="PQX545" s="200"/>
      <c r="PQY545" s="200"/>
      <c r="PQZ545" s="200"/>
      <c r="PRA545" s="200"/>
      <c r="PRB545" s="200"/>
      <c r="PRC545" s="200"/>
      <c r="PRE545" s="200"/>
      <c r="PRF545" s="200"/>
      <c r="PRG545" s="200"/>
      <c r="PRH545" s="200"/>
      <c r="PRI545" s="200"/>
      <c r="PRJ545" s="200"/>
      <c r="PRK545" s="200"/>
      <c r="PRL545" s="200"/>
      <c r="PRO545" s="200"/>
      <c r="PRR545" s="200"/>
      <c r="PRU545" s="200"/>
      <c r="PRX545" s="200"/>
      <c r="PSA545" s="200"/>
      <c r="PSD545" s="200"/>
      <c r="PSM545" s="200"/>
      <c r="PSP545" s="200"/>
      <c r="PSS545" s="200"/>
      <c r="PSV545" s="200"/>
      <c r="PTE545" s="200"/>
      <c r="PTK545" s="200"/>
      <c r="PTN545" s="200"/>
      <c r="PTQ545" s="200"/>
      <c r="PTT545" s="200"/>
      <c r="PTZ545" s="200"/>
      <c r="PUI545" s="200"/>
      <c r="PUK545" s="200"/>
      <c r="PUL545" s="200"/>
      <c r="PUN545" s="200"/>
      <c r="PUQ545" s="200"/>
      <c r="PUT545" s="200"/>
      <c r="PUW545" s="200"/>
      <c r="PUZ545" s="200"/>
      <c r="PVC545" s="200"/>
      <c r="PVE545" s="200"/>
      <c r="PVG545" s="200"/>
      <c r="PVJ545" s="200"/>
      <c r="PVM545" s="200"/>
      <c r="PVP545" s="200"/>
      <c r="PVS545" s="200"/>
      <c r="PVV545" s="200"/>
      <c r="PVY545" s="200"/>
      <c r="PWB545" s="200"/>
      <c r="PWD545" s="200"/>
      <c r="PWG545" s="200"/>
      <c r="PWJ545" s="200"/>
      <c r="PWM545" s="200"/>
      <c r="PWS545" s="200"/>
      <c r="PWV545" s="200"/>
      <c r="PWX545" s="200"/>
      <c r="PYE545" s="200"/>
      <c r="PYH545" s="200"/>
      <c r="PYK545" s="200"/>
      <c r="PYN545" s="200"/>
      <c r="PYQ545" s="200"/>
      <c r="PYR545" s="200"/>
      <c r="PYS545" s="200"/>
      <c r="PYV545" s="200"/>
      <c r="PYY545" s="200"/>
      <c r="PZB545" s="200"/>
      <c r="PZE545" s="200"/>
      <c r="PZG545" s="200"/>
      <c r="PZU545" s="200"/>
      <c r="PZV545" s="200"/>
      <c r="PZW545" s="200"/>
      <c r="PZX545" s="200"/>
      <c r="PZY545" s="200"/>
      <c r="PZZ545" s="200"/>
      <c r="QAA545" s="200"/>
      <c r="QAB545" s="200"/>
      <c r="QAC545" s="200"/>
      <c r="QAD545" s="200"/>
      <c r="QAE545" s="200"/>
      <c r="QAF545" s="200"/>
      <c r="QAG545" s="200"/>
      <c r="QAH545" s="200"/>
      <c r="QAI545" s="200"/>
      <c r="QAJ545" s="200"/>
      <c r="QAK545" s="200"/>
      <c r="QAL545" s="200"/>
      <c r="QAM545" s="200"/>
      <c r="QAS545" s="200"/>
      <c r="QAT545" s="200"/>
      <c r="QAU545" s="200"/>
      <c r="QAV545" s="200"/>
      <c r="QAW545" s="200"/>
      <c r="QAX545" s="200"/>
      <c r="QAY545" s="200"/>
      <c r="QBA545" s="200"/>
      <c r="QBB545" s="200"/>
      <c r="QBC545" s="200"/>
      <c r="QBD545" s="200"/>
      <c r="QBE545" s="200"/>
      <c r="QBF545" s="200"/>
      <c r="QBG545" s="200"/>
      <c r="QBH545" s="200"/>
      <c r="QBK545" s="200"/>
      <c r="QBN545" s="200"/>
      <c r="QBQ545" s="200"/>
      <c r="QBT545" s="200"/>
      <c r="QBW545" s="200"/>
      <c r="QBZ545" s="200"/>
      <c r="QCI545" s="200"/>
      <c r="QCL545" s="200"/>
      <c r="QCO545" s="200"/>
      <c r="QCR545" s="200"/>
      <c r="QDA545" s="200"/>
      <c r="QDG545" s="200"/>
      <c r="QDJ545" s="200"/>
      <c r="QDM545" s="200"/>
      <c r="QDP545" s="200"/>
      <c r="QDV545" s="200"/>
      <c r="QEE545" s="200"/>
      <c r="QEG545" s="200"/>
      <c r="QEH545" s="200"/>
      <c r="QEJ545" s="200"/>
      <c r="QEM545" s="200"/>
      <c r="QEP545" s="200"/>
      <c r="QES545" s="200"/>
      <c r="QEV545" s="200"/>
      <c r="QEY545" s="200"/>
      <c r="QFA545" s="200"/>
      <c r="QFC545" s="200"/>
      <c r="QFF545" s="200"/>
      <c r="QFI545" s="200"/>
      <c r="QFL545" s="200"/>
      <c r="QFO545" s="200"/>
      <c r="QFR545" s="200"/>
      <c r="QFU545" s="200"/>
      <c r="QFX545" s="200"/>
      <c r="QFZ545" s="200"/>
      <c r="QGC545" s="200"/>
      <c r="QGF545" s="200"/>
      <c r="QGI545" s="200"/>
      <c r="QGO545" s="200"/>
      <c r="QGR545" s="200"/>
      <c r="QGT545" s="200"/>
      <c r="QIA545" s="200"/>
      <c r="QID545" s="200"/>
      <c r="QIG545" s="200"/>
      <c r="QIJ545" s="200"/>
      <c r="QIM545" s="200"/>
      <c r="QIN545" s="200"/>
      <c r="QIO545" s="200"/>
      <c r="QIR545" s="200"/>
      <c r="QIU545" s="200"/>
      <c r="QIX545" s="200"/>
      <c r="QJA545" s="200"/>
      <c r="QJC545" s="200"/>
      <c r="QJQ545" s="200"/>
      <c r="QJR545" s="200"/>
      <c r="QJS545" s="200"/>
      <c r="QJT545" s="200"/>
      <c r="QJU545" s="200"/>
      <c r="QJV545" s="200"/>
      <c r="QJW545" s="200"/>
      <c r="QJX545" s="200"/>
      <c r="QJY545" s="200"/>
      <c r="QJZ545" s="200"/>
      <c r="QKA545" s="200"/>
      <c r="QKB545" s="200"/>
      <c r="QKC545" s="200"/>
      <c r="QKD545" s="200"/>
      <c r="QKE545" s="200"/>
      <c r="QKF545" s="200"/>
      <c r="QKG545" s="200"/>
      <c r="QKH545" s="200"/>
      <c r="QKI545" s="200"/>
      <c r="QKO545" s="200"/>
      <c r="QKP545" s="200"/>
      <c r="QKQ545" s="200"/>
      <c r="QKR545" s="200"/>
      <c r="QKS545" s="200"/>
      <c r="QKT545" s="200"/>
      <c r="QKU545" s="200"/>
      <c r="QKW545" s="200"/>
      <c r="QKX545" s="200"/>
      <c r="QKY545" s="200"/>
      <c r="QKZ545" s="200"/>
      <c r="QLA545" s="200"/>
      <c r="QLB545" s="200"/>
      <c r="QLC545" s="200"/>
      <c r="QLD545" s="200"/>
      <c r="QLG545" s="200"/>
      <c r="QLJ545" s="200"/>
      <c r="QLM545" s="200"/>
      <c r="QLP545" s="200"/>
      <c r="QLS545" s="200"/>
      <c r="QLV545" s="200"/>
      <c r="QME545" s="200"/>
      <c r="QMH545" s="200"/>
      <c r="QMK545" s="200"/>
      <c r="QMN545" s="200"/>
      <c r="QMW545" s="200"/>
      <c r="QNC545" s="200"/>
      <c r="QNF545" s="200"/>
      <c r="QNI545" s="200"/>
      <c r="QNL545" s="200"/>
      <c r="QNR545" s="200"/>
      <c r="QOA545" s="200"/>
      <c r="QOC545" s="200"/>
      <c r="QOD545" s="200"/>
      <c r="QOF545" s="200"/>
      <c r="QOI545" s="200"/>
      <c r="QOL545" s="200"/>
      <c r="QOO545" s="200"/>
      <c r="QOR545" s="200"/>
      <c r="QOU545" s="200"/>
      <c r="QOW545" s="200"/>
      <c r="QOY545" s="200"/>
      <c r="QPB545" s="200"/>
      <c r="QPE545" s="200"/>
      <c r="QPH545" s="200"/>
      <c r="QPK545" s="200"/>
      <c r="QPN545" s="200"/>
      <c r="QPQ545" s="200"/>
      <c r="QPT545" s="200"/>
      <c r="QPV545" s="200"/>
      <c r="QPY545" s="200"/>
      <c r="QQB545" s="200"/>
      <c r="QQE545" s="200"/>
      <c r="QQK545" s="200"/>
      <c r="QQN545" s="200"/>
      <c r="QQP545" s="200"/>
      <c r="QRW545" s="200"/>
      <c r="QRZ545" s="200"/>
      <c r="QSC545" s="200"/>
      <c r="QSF545" s="200"/>
      <c r="QSI545" s="200"/>
      <c r="QSJ545" s="200"/>
      <c r="QSK545" s="200"/>
      <c r="QSN545" s="200"/>
      <c r="QSQ545" s="200"/>
      <c r="QST545" s="200"/>
      <c r="QSW545" s="200"/>
      <c r="QSY545" s="200"/>
      <c r="QTM545" s="200"/>
      <c r="QTN545" s="200"/>
      <c r="QTO545" s="200"/>
      <c r="QTP545" s="200"/>
      <c r="QTQ545" s="200"/>
      <c r="QTR545" s="200"/>
      <c r="QTS545" s="200"/>
      <c r="QTT545" s="200"/>
      <c r="QTU545" s="200"/>
      <c r="QTV545" s="200"/>
      <c r="QTW545" s="200"/>
      <c r="QTX545" s="200"/>
      <c r="QTY545" s="200"/>
      <c r="QTZ545" s="200"/>
      <c r="QUA545" s="200"/>
      <c r="QUB545" s="200"/>
      <c r="QUC545" s="200"/>
      <c r="QUD545" s="200"/>
      <c r="QUE545" s="200"/>
      <c r="QUK545" s="200"/>
      <c r="QUL545" s="200"/>
      <c r="QUM545" s="200"/>
      <c r="QUN545" s="200"/>
      <c r="QUO545" s="200"/>
      <c r="QUP545" s="200"/>
      <c r="QUQ545" s="200"/>
      <c r="QUS545" s="200"/>
      <c r="QUT545" s="200"/>
      <c r="QUU545" s="200"/>
      <c r="QUV545" s="200"/>
      <c r="QUW545" s="200"/>
      <c r="QUX545" s="200"/>
      <c r="QUY545" s="200"/>
      <c r="QUZ545" s="200"/>
      <c r="QVC545" s="200"/>
      <c r="QVF545" s="200"/>
      <c r="QVI545" s="200"/>
      <c r="QVL545" s="200"/>
      <c r="QVO545" s="200"/>
      <c r="QVR545" s="200"/>
      <c r="QWA545" s="200"/>
      <c r="QWD545" s="200"/>
      <c r="QWG545" s="200"/>
      <c r="QWJ545" s="200"/>
      <c r="QWS545" s="200"/>
      <c r="QWY545" s="200"/>
      <c r="QXB545" s="200"/>
      <c r="QXE545" s="200"/>
      <c r="QXH545" s="200"/>
      <c r="QXN545" s="200"/>
      <c r="QXW545" s="200"/>
      <c r="QXY545" s="200"/>
      <c r="QXZ545" s="200"/>
      <c r="QYB545" s="200"/>
      <c r="QYE545" s="200"/>
      <c r="QYH545" s="200"/>
      <c r="QYK545" s="200"/>
      <c r="QYN545" s="200"/>
      <c r="QYQ545" s="200"/>
      <c r="QYS545" s="200"/>
      <c r="QYU545" s="200"/>
      <c r="QYX545" s="200"/>
      <c r="QZA545" s="200"/>
      <c r="QZD545" s="200"/>
      <c r="QZG545" s="200"/>
      <c r="QZJ545" s="200"/>
      <c r="QZM545" s="200"/>
      <c r="QZP545" s="200"/>
      <c r="QZR545" s="200"/>
      <c r="QZU545" s="200"/>
      <c r="QZX545" s="200"/>
      <c r="RAA545" s="200"/>
      <c r="RAG545" s="200"/>
      <c r="RAJ545" s="200"/>
      <c r="RAL545" s="200"/>
      <c r="RBS545" s="200"/>
      <c r="RBV545" s="200"/>
      <c r="RBY545" s="200"/>
      <c r="RCB545" s="200"/>
      <c r="RCE545" s="200"/>
      <c r="RCF545" s="200"/>
      <c r="RCG545" s="200"/>
      <c r="RCJ545" s="200"/>
      <c r="RCM545" s="200"/>
      <c r="RCP545" s="200"/>
      <c r="RCS545" s="200"/>
      <c r="RCU545" s="200"/>
      <c r="RDI545" s="200"/>
      <c r="RDJ545" s="200"/>
      <c r="RDK545" s="200"/>
      <c r="RDL545" s="200"/>
      <c r="RDM545" s="200"/>
      <c r="RDN545" s="200"/>
      <c r="RDO545" s="200"/>
      <c r="RDP545" s="200"/>
      <c r="RDQ545" s="200"/>
      <c r="RDR545" s="200"/>
      <c r="RDS545" s="200"/>
      <c r="RDT545" s="200"/>
      <c r="RDU545" s="200"/>
      <c r="RDV545" s="200"/>
      <c r="RDW545" s="200"/>
      <c r="RDX545" s="200"/>
      <c r="RDY545" s="200"/>
      <c r="RDZ545" s="200"/>
      <c r="REA545" s="200"/>
      <c r="REG545" s="200"/>
      <c r="REH545" s="200"/>
      <c r="REI545" s="200"/>
      <c r="REJ545" s="200"/>
      <c r="REK545" s="200"/>
      <c r="REL545" s="200"/>
      <c r="REM545" s="200"/>
      <c r="REO545" s="200"/>
      <c r="REP545" s="200"/>
      <c r="REQ545" s="200"/>
      <c r="RER545" s="200"/>
      <c r="RES545" s="200"/>
      <c r="RET545" s="200"/>
      <c r="REU545" s="200"/>
      <c r="REV545" s="200"/>
      <c r="REY545" s="200"/>
      <c r="RFB545" s="200"/>
      <c r="RFE545" s="200"/>
      <c r="RFH545" s="200"/>
      <c r="RFK545" s="200"/>
      <c r="RFN545" s="200"/>
      <c r="RFW545" s="200"/>
      <c r="RFZ545" s="200"/>
      <c r="RGC545" s="200"/>
      <c r="RGF545" s="200"/>
      <c r="RGO545" s="200"/>
      <c r="RGU545" s="200"/>
      <c r="RGX545" s="200"/>
      <c r="RHA545" s="200"/>
      <c r="RHD545" s="200"/>
      <c r="RHJ545" s="200"/>
      <c r="RHS545" s="200"/>
      <c r="RHU545" s="200"/>
      <c r="RHV545" s="200"/>
      <c r="RHX545" s="200"/>
      <c r="RIA545" s="200"/>
      <c r="RID545" s="200"/>
      <c r="RIG545" s="200"/>
      <c r="RIJ545" s="200"/>
      <c r="RIM545" s="200"/>
      <c r="RIO545" s="200"/>
      <c r="RIQ545" s="200"/>
      <c r="RIT545" s="200"/>
      <c r="RIW545" s="200"/>
      <c r="RIZ545" s="200"/>
      <c r="RJC545" s="200"/>
      <c r="RJF545" s="200"/>
      <c r="RJI545" s="200"/>
      <c r="RJL545" s="200"/>
      <c r="RJN545" s="200"/>
      <c r="RJQ545" s="200"/>
      <c r="RJT545" s="200"/>
      <c r="RJW545" s="200"/>
      <c r="RKC545" s="200"/>
      <c r="RKF545" s="200"/>
      <c r="RKH545" s="200"/>
      <c r="RLO545" s="200"/>
      <c r="RLR545" s="200"/>
      <c r="RLU545" s="200"/>
      <c r="RLX545" s="200"/>
      <c r="RMA545" s="200"/>
      <c r="RMB545" s="200"/>
      <c r="RMC545" s="200"/>
      <c r="RMF545" s="200"/>
      <c r="RMI545" s="200"/>
      <c r="RML545" s="200"/>
      <c r="RMO545" s="200"/>
      <c r="RMQ545" s="200"/>
      <c r="RNE545" s="200"/>
      <c r="RNF545" s="200"/>
      <c r="RNG545" s="200"/>
      <c r="RNH545" s="200"/>
      <c r="RNI545" s="200"/>
      <c r="RNJ545" s="200"/>
      <c r="RNK545" s="200"/>
      <c r="RNL545" s="200"/>
      <c r="RNM545" s="200"/>
      <c r="RNN545" s="200"/>
      <c r="RNO545" s="200"/>
      <c r="RNP545" s="200"/>
      <c r="RNQ545" s="200"/>
      <c r="RNR545" s="200"/>
      <c r="RNS545" s="200"/>
      <c r="RNT545" s="200"/>
      <c r="RNU545" s="200"/>
      <c r="RNV545" s="200"/>
      <c r="RNW545" s="200"/>
      <c r="ROC545" s="200"/>
      <c r="ROD545" s="200"/>
      <c r="ROE545" s="200"/>
      <c r="ROF545" s="200"/>
      <c r="ROG545" s="200"/>
      <c r="ROH545" s="200"/>
      <c r="ROI545" s="200"/>
      <c r="ROK545" s="200"/>
      <c r="ROL545" s="200"/>
      <c r="ROM545" s="200"/>
      <c r="RON545" s="200"/>
      <c r="ROO545" s="200"/>
      <c r="ROP545" s="200"/>
      <c r="ROQ545" s="200"/>
      <c r="ROR545" s="200"/>
      <c r="ROU545" s="200"/>
      <c r="ROX545" s="200"/>
      <c r="RPA545" s="200"/>
      <c r="RPD545" s="200"/>
      <c r="RPG545" s="200"/>
      <c r="RPJ545" s="200"/>
      <c r="RPS545" s="200"/>
      <c r="RPV545" s="200"/>
      <c r="RPY545" s="200"/>
      <c r="RQB545" s="200"/>
      <c r="RQK545" s="200"/>
      <c r="RQQ545" s="200"/>
      <c r="RQT545" s="200"/>
      <c r="RQW545" s="200"/>
      <c r="RQZ545" s="200"/>
      <c r="RRF545" s="200"/>
      <c r="RRO545" s="200"/>
      <c r="RRQ545" s="200"/>
      <c r="RRR545" s="200"/>
      <c r="RRT545" s="200"/>
      <c r="RRW545" s="200"/>
      <c r="RRZ545" s="200"/>
      <c r="RSC545" s="200"/>
      <c r="RSF545" s="200"/>
      <c r="RSI545" s="200"/>
      <c r="RSK545" s="200"/>
      <c r="RSM545" s="200"/>
      <c r="RSP545" s="200"/>
      <c r="RSS545" s="200"/>
      <c r="RSV545" s="200"/>
      <c r="RSY545" s="200"/>
      <c r="RTB545" s="200"/>
      <c r="RTE545" s="200"/>
      <c r="RTH545" s="200"/>
      <c r="RTJ545" s="200"/>
      <c r="RTM545" s="200"/>
      <c r="RTP545" s="200"/>
      <c r="RTS545" s="200"/>
      <c r="RTY545" s="200"/>
      <c r="RUB545" s="200"/>
      <c r="RUD545" s="200"/>
      <c r="RVK545" s="200"/>
      <c r="RVN545" s="200"/>
      <c r="RVQ545" s="200"/>
      <c r="RVT545" s="200"/>
      <c r="RVW545" s="200"/>
      <c r="RVX545" s="200"/>
      <c r="RVY545" s="200"/>
      <c r="RWB545" s="200"/>
      <c r="RWE545" s="200"/>
      <c r="RWH545" s="200"/>
      <c r="RWK545" s="200"/>
      <c r="RWM545" s="200"/>
      <c r="RXA545" s="200"/>
      <c r="RXB545" s="200"/>
      <c r="RXC545" s="200"/>
      <c r="RXD545" s="200"/>
      <c r="RXE545" s="200"/>
      <c r="RXF545" s="200"/>
      <c r="RXG545" s="200"/>
      <c r="RXH545" s="200"/>
      <c r="RXI545" s="200"/>
      <c r="RXJ545" s="200"/>
      <c r="RXK545" s="200"/>
      <c r="RXL545" s="200"/>
      <c r="RXM545" s="200"/>
      <c r="RXN545" s="200"/>
      <c r="RXO545" s="200"/>
      <c r="RXP545" s="200"/>
      <c r="RXQ545" s="200"/>
      <c r="RXR545" s="200"/>
      <c r="RXS545" s="200"/>
      <c r="RXY545" s="200"/>
      <c r="RXZ545" s="200"/>
      <c r="RYA545" s="200"/>
      <c r="RYB545" s="200"/>
      <c r="RYC545" s="200"/>
      <c r="RYD545" s="200"/>
      <c r="RYE545" s="200"/>
      <c r="RYG545" s="200"/>
      <c r="RYH545" s="200"/>
      <c r="RYI545" s="200"/>
      <c r="RYJ545" s="200"/>
      <c r="RYK545" s="200"/>
      <c r="RYL545" s="200"/>
      <c r="RYM545" s="200"/>
      <c r="RYN545" s="200"/>
      <c r="RYQ545" s="200"/>
      <c r="RYT545" s="200"/>
      <c r="RYW545" s="200"/>
      <c r="RYZ545" s="200"/>
      <c r="RZC545" s="200"/>
      <c r="RZF545" s="200"/>
      <c r="RZO545" s="200"/>
      <c r="RZR545" s="200"/>
      <c r="RZU545" s="200"/>
      <c r="RZX545" s="200"/>
      <c r="SAG545" s="200"/>
      <c r="SAM545" s="200"/>
      <c r="SAP545" s="200"/>
      <c r="SAS545" s="200"/>
      <c r="SAV545" s="200"/>
      <c r="SBB545" s="200"/>
      <c r="SBK545" s="200"/>
      <c r="SBM545" s="200"/>
      <c r="SBN545" s="200"/>
      <c r="SBP545" s="200"/>
      <c r="SBS545" s="200"/>
      <c r="SBV545" s="200"/>
      <c r="SBY545" s="200"/>
      <c r="SCB545" s="200"/>
      <c r="SCE545" s="200"/>
      <c r="SCG545" s="200"/>
      <c r="SCI545" s="200"/>
      <c r="SCL545" s="200"/>
      <c r="SCO545" s="200"/>
      <c r="SCR545" s="200"/>
      <c r="SCU545" s="200"/>
      <c r="SCX545" s="200"/>
      <c r="SDA545" s="200"/>
      <c r="SDD545" s="200"/>
      <c r="SDF545" s="200"/>
      <c r="SDI545" s="200"/>
      <c r="SDL545" s="200"/>
      <c r="SDO545" s="200"/>
      <c r="SDU545" s="200"/>
      <c r="SDX545" s="200"/>
      <c r="SDZ545" s="200"/>
      <c r="SFG545" s="200"/>
      <c r="SFJ545" s="200"/>
      <c r="SFM545" s="200"/>
      <c r="SFP545" s="200"/>
      <c r="SFS545" s="200"/>
      <c r="SFT545" s="200"/>
      <c r="SFU545" s="200"/>
      <c r="SFX545" s="200"/>
      <c r="SGA545" s="200"/>
      <c r="SGD545" s="200"/>
      <c r="SGG545" s="200"/>
      <c r="SGI545" s="200"/>
      <c r="SGW545" s="200"/>
      <c r="SGX545" s="200"/>
      <c r="SGY545" s="200"/>
      <c r="SGZ545" s="200"/>
      <c r="SHA545" s="200"/>
      <c r="SHB545" s="200"/>
      <c r="SHC545" s="200"/>
      <c r="SHD545" s="200"/>
      <c r="SHE545" s="200"/>
      <c r="SHF545" s="200"/>
      <c r="SHG545" s="200"/>
      <c r="SHH545" s="200"/>
      <c r="SHI545" s="200"/>
      <c r="SHJ545" s="200"/>
      <c r="SHK545" s="200"/>
      <c r="SHL545" s="200"/>
      <c r="SHM545" s="200"/>
      <c r="SHN545" s="200"/>
      <c r="SHO545" s="200"/>
      <c r="SHU545" s="200"/>
      <c r="SHV545" s="200"/>
      <c r="SHW545" s="200"/>
      <c r="SHX545" s="200"/>
      <c r="SHY545" s="200"/>
      <c r="SHZ545" s="200"/>
      <c r="SIA545" s="200"/>
      <c r="SIC545" s="200"/>
      <c r="SID545" s="200"/>
      <c r="SIE545" s="200"/>
      <c r="SIF545" s="200"/>
      <c r="SIG545" s="200"/>
      <c r="SIH545" s="200"/>
      <c r="SII545" s="200"/>
      <c r="SIJ545" s="200"/>
      <c r="SIM545" s="200"/>
      <c r="SIP545" s="200"/>
      <c r="SIS545" s="200"/>
      <c r="SIV545" s="200"/>
      <c r="SIY545" s="200"/>
      <c r="SJB545" s="200"/>
      <c r="SJK545" s="200"/>
      <c r="SJN545" s="200"/>
      <c r="SJQ545" s="200"/>
      <c r="SJT545" s="200"/>
      <c r="SKC545" s="200"/>
      <c r="SKI545" s="200"/>
      <c r="SKL545" s="200"/>
      <c r="SKO545" s="200"/>
      <c r="SKR545" s="200"/>
      <c r="SKX545" s="200"/>
      <c r="SLG545" s="200"/>
      <c r="SLI545" s="200"/>
      <c r="SLJ545" s="200"/>
      <c r="SLL545" s="200"/>
      <c r="SLO545" s="200"/>
      <c r="SLR545" s="200"/>
      <c r="SLU545" s="200"/>
      <c r="SLX545" s="200"/>
      <c r="SMA545" s="200"/>
      <c r="SMC545" s="200"/>
      <c r="SME545" s="200"/>
      <c r="SMH545" s="200"/>
      <c r="SMK545" s="200"/>
      <c r="SMN545" s="200"/>
      <c r="SMQ545" s="200"/>
      <c r="SMT545" s="200"/>
      <c r="SMW545" s="200"/>
      <c r="SMZ545" s="200"/>
      <c r="SNB545" s="200"/>
      <c r="SNE545" s="200"/>
      <c r="SNH545" s="200"/>
      <c r="SNK545" s="200"/>
      <c r="SNQ545" s="200"/>
      <c r="SNT545" s="200"/>
      <c r="SNV545" s="200"/>
      <c r="SPC545" s="200"/>
      <c r="SPF545" s="200"/>
      <c r="SPI545" s="200"/>
      <c r="SPL545" s="200"/>
      <c r="SPO545" s="200"/>
      <c r="SPP545" s="200"/>
      <c r="SPQ545" s="200"/>
      <c r="SPT545" s="200"/>
      <c r="SPW545" s="200"/>
      <c r="SPZ545" s="200"/>
      <c r="SQC545" s="200"/>
      <c r="SQE545" s="200"/>
      <c r="SQS545" s="200"/>
      <c r="SQT545" s="200"/>
      <c r="SQU545" s="200"/>
      <c r="SQV545" s="200"/>
      <c r="SQW545" s="200"/>
      <c r="SQX545" s="200"/>
      <c r="SQY545" s="200"/>
      <c r="SQZ545" s="200"/>
      <c r="SRA545" s="200"/>
      <c r="SRB545" s="200"/>
      <c r="SRC545" s="200"/>
      <c r="SRD545" s="200"/>
      <c r="SRE545" s="200"/>
      <c r="SRF545" s="200"/>
      <c r="SRG545" s="200"/>
      <c r="SRH545" s="200"/>
      <c r="SRI545" s="200"/>
      <c r="SRJ545" s="200"/>
      <c r="SRK545" s="200"/>
      <c r="SRQ545" s="200"/>
      <c r="SRR545" s="200"/>
      <c r="SRS545" s="200"/>
      <c r="SRT545" s="200"/>
      <c r="SRU545" s="200"/>
      <c r="SRV545" s="200"/>
      <c r="SRW545" s="200"/>
      <c r="SRY545" s="200"/>
      <c r="SRZ545" s="200"/>
      <c r="SSA545" s="200"/>
      <c r="SSB545" s="200"/>
      <c r="SSC545" s="200"/>
      <c r="SSD545" s="200"/>
      <c r="SSE545" s="200"/>
      <c r="SSF545" s="200"/>
      <c r="SSI545" s="200"/>
      <c r="SSL545" s="200"/>
      <c r="SSO545" s="200"/>
      <c r="SSR545" s="200"/>
      <c r="SSU545" s="200"/>
      <c r="SSX545" s="200"/>
      <c r="STG545" s="200"/>
      <c r="STJ545" s="200"/>
      <c r="STM545" s="200"/>
      <c r="STP545" s="200"/>
      <c r="STY545" s="200"/>
      <c r="SUE545" s="200"/>
      <c r="SUH545" s="200"/>
      <c r="SUK545" s="200"/>
      <c r="SUN545" s="200"/>
      <c r="SUT545" s="200"/>
      <c r="SVC545" s="200"/>
      <c r="SVE545" s="200"/>
      <c r="SVF545" s="200"/>
      <c r="SVH545" s="200"/>
      <c r="SVK545" s="200"/>
      <c r="SVN545" s="200"/>
      <c r="SVQ545" s="200"/>
      <c r="SVT545" s="200"/>
      <c r="SVW545" s="200"/>
      <c r="SVY545" s="200"/>
      <c r="SWA545" s="200"/>
      <c r="SWD545" s="200"/>
      <c r="SWG545" s="200"/>
      <c r="SWJ545" s="200"/>
      <c r="SWM545" s="200"/>
      <c r="SWP545" s="200"/>
      <c r="SWS545" s="200"/>
      <c r="SWV545" s="200"/>
      <c r="SWX545" s="200"/>
      <c r="SXA545" s="200"/>
      <c r="SXD545" s="200"/>
      <c r="SXG545" s="200"/>
      <c r="SXM545" s="200"/>
      <c r="SXP545" s="200"/>
      <c r="SXR545" s="200"/>
      <c r="SYY545" s="200"/>
      <c r="SZB545" s="200"/>
      <c r="SZE545" s="200"/>
      <c r="SZH545" s="200"/>
      <c r="SZK545" s="200"/>
      <c r="SZL545" s="200"/>
      <c r="SZM545" s="200"/>
      <c r="SZP545" s="200"/>
      <c r="SZS545" s="200"/>
      <c r="SZV545" s="200"/>
      <c r="SZY545" s="200"/>
      <c r="TAA545" s="200"/>
      <c r="TAO545" s="200"/>
      <c r="TAP545" s="200"/>
      <c r="TAQ545" s="200"/>
      <c r="TAR545" s="200"/>
      <c r="TAS545" s="200"/>
      <c r="TAT545" s="200"/>
      <c r="TAU545" s="200"/>
      <c r="TAV545" s="200"/>
      <c r="TAW545" s="200"/>
      <c r="TAX545" s="200"/>
      <c r="TAY545" s="200"/>
      <c r="TAZ545" s="200"/>
      <c r="TBA545" s="200"/>
      <c r="TBB545" s="200"/>
      <c r="TBC545" s="200"/>
      <c r="TBD545" s="200"/>
      <c r="TBE545" s="200"/>
      <c r="TBF545" s="200"/>
      <c r="TBG545" s="200"/>
      <c r="TBM545" s="200"/>
      <c r="TBN545" s="200"/>
      <c r="TBO545" s="200"/>
      <c r="TBP545" s="200"/>
      <c r="TBQ545" s="200"/>
      <c r="TBR545" s="200"/>
      <c r="TBS545" s="200"/>
      <c r="TBU545" s="200"/>
      <c r="TBV545" s="200"/>
      <c r="TBW545" s="200"/>
      <c r="TBX545" s="200"/>
      <c r="TBY545" s="200"/>
      <c r="TBZ545" s="200"/>
      <c r="TCA545" s="200"/>
      <c r="TCB545" s="200"/>
      <c r="TCE545" s="200"/>
      <c r="TCH545" s="200"/>
      <c r="TCK545" s="200"/>
      <c r="TCN545" s="200"/>
      <c r="TCQ545" s="200"/>
      <c r="TCT545" s="200"/>
      <c r="TDC545" s="200"/>
      <c r="TDF545" s="200"/>
      <c r="TDI545" s="200"/>
      <c r="TDL545" s="200"/>
      <c r="TDU545" s="200"/>
      <c r="TEA545" s="200"/>
      <c r="TED545" s="200"/>
      <c r="TEG545" s="200"/>
      <c r="TEJ545" s="200"/>
      <c r="TEP545" s="200"/>
      <c r="TEY545" s="200"/>
      <c r="TFA545" s="200"/>
      <c r="TFB545" s="200"/>
      <c r="TFD545" s="200"/>
      <c r="TFG545" s="200"/>
      <c r="TFJ545" s="200"/>
      <c r="TFM545" s="200"/>
      <c r="TFP545" s="200"/>
      <c r="TFS545" s="200"/>
      <c r="TFU545" s="200"/>
      <c r="TFW545" s="200"/>
      <c r="TFZ545" s="200"/>
      <c r="TGC545" s="200"/>
      <c r="TGF545" s="200"/>
      <c r="TGI545" s="200"/>
      <c r="TGL545" s="200"/>
      <c r="TGO545" s="200"/>
      <c r="TGR545" s="200"/>
      <c r="TGT545" s="200"/>
      <c r="TGW545" s="200"/>
      <c r="TGZ545" s="200"/>
      <c r="THC545" s="200"/>
      <c r="THI545" s="200"/>
      <c r="THL545" s="200"/>
      <c r="THN545" s="200"/>
      <c r="TIU545" s="200"/>
      <c r="TIX545" s="200"/>
      <c r="TJA545" s="200"/>
      <c r="TJD545" s="200"/>
      <c r="TJG545" s="200"/>
      <c r="TJH545" s="200"/>
      <c r="TJI545" s="200"/>
      <c r="TJL545" s="200"/>
      <c r="TJO545" s="200"/>
      <c r="TJR545" s="200"/>
      <c r="TJU545" s="200"/>
      <c r="TJW545" s="200"/>
      <c r="TKK545" s="200"/>
      <c r="TKL545" s="200"/>
      <c r="TKM545" s="200"/>
      <c r="TKN545" s="200"/>
      <c r="TKO545" s="200"/>
      <c r="TKP545" s="200"/>
      <c r="TKQ545" s="200"/>
      <c r="TKR545" s="200"/>
      <c r="TKS545" s="200"/>
      <c r="TKT545" s="200"/>
      <c r="TKU545" s="200"/>
      <c r="TKV545" s="200"/>
      <c r="TKW545" s="200"/>
      <c r="TKX545" s="200"/>
      <c r="TKY545" s="200"/>
      <c r="TKZ545" s="200"/>
      <c r="TLA545" s="200"/>
      <c r="TLB545" s="200"/>
      <c r="TLC545" s="200"/>
      <c r="TLI545" s="200"/>
      <c r="TLJ545" s="200"/>
      <c r="TLK545" s="200"/>
      <c r="TLL545" s="200"/>
      <c r="TLM545" s="200"/>
      <c r="TLN545" s="200"/>
      <c r="TLO545" s="200"/>
      <c r="TLQ545" s="200"/>
      <c r="TLR545" s="200"/>
      <c r="TLS545" s="200"/>
      <c r="TLT545" s="200"/>
      <c r="TLU545" s="200"/>
      <c r="TLV545" s="200"/>
      <c r="TLW545" s="200"/>
      <c r="TLX545" s="200"/>
      <c r="TMA545" s="200"/>
      <c r="TMD545" s="200"/>
      <c r="TMG545" s="200"/>
      <c r="TMJ545" s="200"/>
      <c r="TMM545" s="200"/>
      <c r="TMP545" s="200"/>
      <c r="TMY545" s="200"/>
      <c r="TNB545" s="200"/>
      <c r="TNE545" s="200"/>
      <c r="TNH545" s="200"/>
      <c r="TNQ545" s="200"/>
      <c r="TNW545" s="200"/>
      <c r="TNZ545" s="200"/>
      <c r="TOC545" s="200"/>
      <c r="TOF545" s="200"/>
      <c r="TOL545" s="200"/>
      <c r="TOU545" s="200"/>
      <c r="TOW545" s="200"/>
      <c r="TOX545" s="200"/>
      <c r="TOZ545" s="200"/>
      <c r="TPC545" s="200"/>
      <c r="TPF545" s="200"/>
      <c r="TPI545" s="200"/>
      <c r="TPL545" s="200"/>
      <c r="TPO545" s="200"/>
      <c r="TPQ545" s="200"/>
      <c r="TPS545" s="200"/>
      <c r="TPV545" s="200"/>
      <c r="TPY545" s="200"/>
      <c r="TQB545" s="200"/>
      <c r="TQE545" s="200"/>
      <c r="TQH545" s="200"/>
      <c r="TQK545" s="200"/>
      <c r="TQN545" s="200"/>
      <c r="TQP545" s="200"/>
      <c r="TQS545" s="200"/>
      <c r="TQV545" s="200"/>
      <c r="TQY545" s="200"/>
      <c r="TRE545" s="200"/>
      <c r="TRH545" s="200"/>
      <c r="TRJ545" s="200"/>
      <c r="TSQ545" s="200"/>
      <c r="TST545" s="200"/>
      <c r="TSW545" s="200"/>
      <c r="TSZ545" s="200"/>
      <c r="TTC545" s="200"/>
      <c r="TTD545" s="200"/>
      <c r="TTE545" s="200"/>
      <c r="TTH545" s="200"/>
      <c r="TTK545" s="200"/>
      <c r="TTN545" s="200"/>
      <c r="TTQ545" s="200"/>
      <c r="TTS545" s="200"/>
      <c r="TUG545" s="200"/>
      <c r="TUH545" s="200"/>
      <c r="TUI545" s="200"/>
      <c r="TUJ545" s="200"/>
      <c r="TUK545" s="200"/>
      <c r="TUL545" s="200"/>
      <c r="TUM545" s="200"/>
      <c r="TUN545" s="200"/>
      <c r="TUO545" s="200"/>
      <c r="TUP545" s="200"/>
      <c r="TUQ545" s="200"/>
      <c r="TUR545" s="200"/>
      <c r="TUS545" s="200"/>
      <c r="TUT545" s="200"/>
      <c r="TUU545" s="200"/>
      <c r="TUV545" s="200"/>
      <c r="TUW545" s="200"/>
      <c r="TUX545" s="200"/>
      <c r="TUY545" s="200"/>
      <c r="TVE545" s="200"/>
      <c r="TVF545" s="200"/>
      <c r="TVG545" s="200"/>
      <c r="TVH545" s="200"/>
      <c r="TVI545" s="200"/>
      <c r="TVJ545" s="200"/>
      <c r="TVK545" s="200"/>
      <c r="TVM545" s="200"/>
      <c r="TVN545" s="200"/>
      <c r="TVO545" s="200"/>
      <c r="TVP545" s="200"/>
      <c r="TVQ545" s="200"/>
      <c r="TVR545" s="200"/>
      <c r="TVS545" s="200"/>
      <c r="TVT545" s="200"/>
      <c r="TVW545" s="200"/>
      <c r="TVZ545" s="200"/>
      <c r="TWC545" s="200"/>
      <c r="TWF545" s="200"/>
      <c r="TWI545" s="200"/>
      <c r="TWL545" s="200"/>
      <c r="TWU545" s="200"/>
      <c r="TWX545" s="200"/>
      <c r="TXA545" s="200"/>
      <c r="TXD545" s="200"/>
      <c r="TXM545" s="200"/>
      <c r="TXS545" s="200"/>
      <c r="TXV545" s="200"/>
      <c r="TXY545" s="200"/>
      <c r="TYB545" s="200"/>
      <c r="TYH545" s="200"/>
      <c r="TYQ545" s="200"/>
      <c r="TYS545" s="200"/>
      <c r="TYT545" s="200"/>
      <c r="TYV545" s="200"/>
      <c r="TYY545" s="200"/>
      <c r="TZB545" s="200"/>
      <c r="TZE545" s="200"/>
      <c r="TZH545" s="200"/>
      <c r="TZK545" s="200"/>
      <c r="TZM545" s="200"/>
      <c r="TZO545" s="200"/>
      <c r="TZR545" s="200"/>
      <c r="TZU545" s="200"/>
      <c r="TZX545" s="200"/>
      <c r="UAA545" s="200"/>
      <c r="UAD545" s="200"/>
      <c r="UAG545" s="200"/>
      <c r="UAJ545" s="200"/>
      <c r="UAL545" s="200"/>
      <c r="UAO545" s="200"/>
      <c r="UAR545" s="200"/>
      <c r="UAU545" s="200"/>
      <c r="UBA545" s="200"/>
      <c r="UBD545" s="200"/>
      <c r="UBF545" s="200"/>
      <c r="UCM545" s="200"/>
      <c r="UCP545" s="200"/>
      <c r="UCS545" s="200"/>
      <c r="UCV545" s="200"/>
      <c r="UCY545" s="200"/>
      <c r="UCZ545" s="200"/>
      <c r="UDA545" s="200"/>
      <c r="UDD545" s="200"/>
      <c r="UDG545" s="200"/>
      <c r="UDJ545" s="200"/>
      <c r="UDM545" s="200"/>
      <c r="UDO545" s="200"/>
      <c r="UEC545" s="200"/>
      <c r="UED545" s="200"/>
      <c r="UEE545" s="200"/>
      <c r="UEF545" s="200"/>
      <c r="UEG545" s="200"/>
      <c r="UEH545" s="200"/>
      <c r="UEI545" s="200"/>
      <c r="UEJ545" s="200"/>
      <c r="UEK545" s="200"/>
      <c r="UEL545" s="200"/>
      <c r="UEM545" s="200"/>
      <c r="UEN545" s="200"/>
      <c r="UEO545" s="200"/>
      <c r="UEP545" s="200"/>
      <c r="UEQ545" s="200"/>
      <c r="UER545" s="200"/>
      <c r="UES545" s="200"/>
      <c r="UET545" s="200"/>
      <c r="UEU545" s="200"/>
      <c r="UFA545" s="200"/>
      <c r="UFB545" s="200"/>
      <c r="UFC545" s="200"/>
      <c r="UFD545" s="200"/>
      <c r="UFE545" s="200"/>
      <c r="UFF545" s="200"/>
      <c r="UFG545" s="200"/>
      <c r="UFI545" s="200"/>
      <c r="UFJ545" s="200"/>
      <c r="UFK545" s="200"/>
      <c r="UFL545" s="200"/>
      <c r="UFM545" s="200"/>
      <c r="UFN545" s="200"/>
      <c r="UFO545" s="200"/>
      <c r="UFP545" s="200"/>
      <c r="UFS545" s="200"/>
      <c r="UFV545" s="200"/>
      <c r="UFY545" s="200"/>
      <c r="UGB545" s="200"/>
      <c r="UGE545" s="200"/>
      <c r="UGH545" s="200"/>
      <c r="UGQ545" s="200"/>
      <c r="UGT545" s="200"/>
      <c r="UGW545" s="200"/>
      <c r="UGZ545" s="200"/>
      <c r="UHI545" s="200"/>
      <c r="UHO545" s="200"/>
      <c r="UHR545" s="200"/>
      <c r="UHU545" s="200"/>
      <c r="UHX545" s="200"/>
      <c r="UID545" s="200"/>
      <c r="UIM545" s="200"/>
      <c r="UIO545" s="200"/>
      <c r="UIP545" s="200"/>
      <c r="UIR545" s="200"/>
      <c r="UIU545" s="200"/>
      <c r="UIX545" s="200"/>
      <c r="UJA545" s="200"/>
      <c r="UJD545" s="200"/>
      <c r="UJG545" s="200"/>
      <c r="UJI545" s="200"/>
      <c r="UJK545" s="200"/>
      <c r="UJN545" s="200"/>
      <c r="UJQ545" s="200"/>
      <c r="UJT545" s="200"/>
      <c r="UJW545" s="200"/>
      <c r="UJZ545" s="200"/>
      <c r="UKC545" s="200"/>
      <c r="UKF545" s="200"/>
      <c r="UKH545" s="200"/>
      <c r="UKK545" s="200"/>
      <c r="UKN545" s="200"/>
      <c r="UKQ545" s="200"/>
      <c r="UKW545" s="200"/>
      <c r="UKZ545" s="200"/>
      <c r="ULB545" s="200"/>
      <c r="UMI545" s="200"/>
      <c r="UML545" s="200"/>
      <c r="UMO545" s="200"/>
      <c r="UMR545" s="200"/>
      <c r="UMU545" s="200"/>
      <c r="UMV545" s="200"/>
      <c r="UMW545" s="200"/>
      <c r="UMZ545" s="200"/>
      <c r="UNC545" s="200"/>
      <c r="UNF545" s="200"/>
      <c r="UNI545" s="200"/>
      <c r="UNK545" s="200"/>
      <c r="UNY545" s="200"/>
      <c r="UNZ545" s="200"/>
      <c r="UOA545" s="200"/>
      <c r="UOB545" s="200"/>
      <c r="UOC545" s="200"/>
      <c r="UOD545" s="200"/>
      <c r="UOE545" s="200"/>
      <c r="UOF545" s="200"/>
      <c r="UOG545" s="200"/>
      <c r="UOH545" s="200"/>
      <c r="UOI545" s="200"/>
      <c r="UOJ545" s="200"/>
      <c r="UOK545" s="200"/>
      <c r="UOL545" s="200"/>
      <c r="UOM545" s="200"/>
      <c r="UON545" s="200"/>
      <c r="UOO545" s="200"/>
      <c r="UOP545" s="200"/>
      <c r="UOQ545" s="200"/>
      <c r="UOW545" s="200"/>
      <c r="UOX545" s="200"/>
      <c r="UOY545" s="200"/>
      <c r="UOZ545" s="200"/>
      <c r="UPA545" s="200"/>
      <c r="UPB545" s="200"/>
      <c r="UPC545" s="200"/>
      <c r="UPE545" s="200"/>
      <c r="UPF545" s="200"/>
      <c r="UPG545" s="200"/>
      <c r="UPH545" s="200"/>
      <c r="UPI545" s="200"/>
      <c r="UPJ545" s="200"/>
      <c r="UPK545" s="200"/>
      <c r="UPL545" s="200"/>
      <c r="UPO545" s="200"/>
      <c r="UPR545" s="200"/>
      <c r="UPU545" s="200"/>
      <c r="UPX545" s="200"/>
      <c r="UQA545" s="200"/>
      <c r="UQD545" s="200"/>
      <c r="UQM545" s="200"/>
      <c r="UQP545" s="200"/>
      <c r="UQS545" s="200"/>
      <c r="UQV545" s="200"/>
      <c r="URE545" s="200"/>
      <c r="URK545" s="200"/>
      <c r="URN545" s="200"/>
      <c r="URQ545" s="200"/>
      <c r="URT545" s="200"/>
      <c r="URZ545" s="200"/>
      <c r="USI545" s="200"/>
      <c r="USK545" s="200"/>
      <c r="USL545" s="200"/>
      <c r="USN545" s="200"/>
      <c r="USQ545" s="200"/>
      <c r="UST545" s="200"/>
      <c r="USW545" s="200"/>
      <c r="USZ545" s="200"/>
      <c r="UTC545" s="200"/>
      <c r="UTE545" s="200"/>
      <c r="UTG545" s="200"/>
      <c r="UTJ545" s="200"/>
      <c r="UTM545" s="200"/>
      <c r="UTP545" s="200"/>
      <c r="UTS545" s="200"/>
      <c r="UTV545" s="200"/>
      <c r="UTY545" s="200"/>
      <c r="UUB545" s="200"/>
      <c r="UUD545" s="200"/>
      <c r="UUG545" s="200"/>
      <c r="UUJ545" s="200"/>
      <c r="UUM545" s="200"/>
      <c r="UUS545" s="200"/>
      <c r="UUV545" s="200"/>
      <c r="UUX545" s="200"/>
      <c r="UWE545" s="200"/>
      <c r="UWH545" s="200"/>
      <c r="UWK545" s="200"/>
      <c r="UWN545" s="200"/>
      <c r="UWQ545" s="200"/>
      <c r="UWR545" s="200"/>
      <c r="UWS545" s="200"/>
      <c r="UWV545" s="200"/>
      <c r="UWY545" s="200"/>
      <c r="UXB545" s="200"/>
      <c r="UXE545" s="200"/>
      <c r="UXG545" s="200"/>
      <c r="UXU545" s="200"/>
      <c r="UXV545" s="200"/>
      <c r="UXW545" s="200"/>
      <c r="UXX545" s="200"/>
      <c r="UXY545" s="200"/>
      <c r="UXZ545" s="200"/>
      <c r="UYA545" s="200"/>
      <c r="UYB545" s="200"/>
      <c r="UYC545" s="200"/>
      <c r="UYD545" s="200"/>
      <c r="UYE545" s="200"/>
      <c r="UYF545" s="200"/>
      <c r="UYG545" s="200"/>
      <c r="UYH545" s="200"/>
      <c r="UYI545" s="200"/>
      <c r="UYJ545" s="200"/>
      <c r="UYK545" s="200"/>
      <c r="UYL545" s="200"/>
      <c r="UYM545" s="200"/>
      <c r="UYS545" s="200"/>
      <c r="UYT545" s="200"/>
      <c r="UYU545" s="200"/>
      <c r="UYV545" s="200"/>
      <c r="UYW545" s="200"/>
      <c r="UYX545" s="200"/>
      <c r="UYY545" s="200"/>
      <c r="UZA545" s="200"/>
      <c r="UZB545" s="200"/>
      <c r="UZC545" s="200"/>
      <c r="UZD545" s="200"/>
      <c r="UZE545" s="200"/>
      <c r="UZF545" s="200"/>
      <c r="UZG545" s="200"/>
      <c r="UZH545" s="200"/>
      <c r="UZK545" s="200"/>
      <c r="UZN545" s="200"/>
      <c r="UZQ545" s="200"/>
      <c r="UZT545" s="200"/>
      <c r="UZW545" s="200"/>
      <c r="UZZ545" s="200"/>
      <c r="VAI545" s="200"/>
      <c r="VAL545" s="200"/>
      <c r="VAO545" s="200"/>
      <c r="VAR545" s="200"/>
      <c r="VBA545" s="200"/>
      <c r="VBG545" s="200"/>
      <c r="VBJ545" s="200"/>
      <c r="VBM545" s="200"/>
      <c r="VBP545" s="200"/>
      <c r="VBV545" s="200"/>
      <c r="VCE545" s="200"/>
      <c r="VCG545" s="200"/>
      <c r="VCH545" s="200"/>
      <c r="VCJ545" s="200"/>
      <c r="VCM545" s="200"/>
      <c r="VCP545" s="200"/>
      <c r="VCS545" s="200"/>
      <c r="VCV545" s="200"/>
      <c r="VCY545" s="200"/>
      <c r="VDA545" s="200"/>
      <c r="VDC545" s="200"/>
      <c r="VDF545" s="200"/>
      <c r="VDI545" s="200"/>
      <c r="VDL545" s="200"/>
      <c r="VDO545" s="200"/>
      <c r="VDR545" s="200"/>
      <c r="VDU545" s="200"/>
      <c r="VDX545" s="200"/>
      <c r="VDZ545" s="200"/>
      <c r="VEC545" s="200"/>
      <c r="VEF545" s="200"/>
      <c r="VEI545" s="200"/>
      <c r="VEO545" s="200"/>
      <c r="VER545" s="200"/>
      <c r="VET545" s="200"/>
      <c r="VGA545" s="200"/>
      <c r="VGD545" s="200"/>
      <c r="VGG545" s="200"/>
      <c r="VGJ545" s="200"/>
      <c r="VGM545" s="200"/>
      <c r="VGN545" s="200"/>
      <c r="VGO545" s="200"/>
      <c r="VGR545" s="200"/>
      <c r="VGU545" s="200"/>
      <c r="VGX545" s="200"/>
      <c r="VHA545" s="200"/>
      <c r="VHC545" s="200"/>
      <c r="VHQ545" s="200"/>
      <c r="VHR545" s="200"/>
      <c r="VHS545" s="200"/>
      <c r="VHT545" s="200"/>
      <c r="VHU545" s="200"/>
      <c r="VHV545" s="200"/>
      <c r="VHW545" s="200"/>
      <c r="VHX545" s="200"/>
      <c r="VHY545" s="200"/>
      <c r="VHZ545" s="200"/>
      <c r="VIA545" s="200"/>
      <c r="VIB545" s="200"/>
      <c r="VIC545" s="200"/>
      <c r="VID545" s="200"/>
      <c r="VIE545" s="200"/>
      <c r="VIF545" s="200"/>
      <c r="VIG545" s="200"/>
      <c r="VIH545" s="200"/>
      <c r="VII545" s="200"/>
      <c r="VIO545" s="200"/>
      <c r="VIP545" s="200"/>
      <c r="VIQ545" s="200"/>
      <c r="VIR545" s="200"/>
      <c r="VIS545" s="200"/>
      <c r="VIT545" s="200"/>
      <c r="VIU545" s="200"/>
      <c r="VIW545" s="200"/>
      <c r="VIX545" s="200"/>
      <c r="VIY545" s="200"/>
      <c r="VIZ545" s="200"/>
      <c r="VJA545" s="200"/>
      <c r="VJB545" s="200"/>
      <c r="VJC545" s="200"/>
      <c r="VJD545" s="200"/>
      <c r="VJG545" s="200"/>
      <c r="VJJ545" s="200"/>
      <c r="VJM545" s="200"/>
      <c r="VJP545" s="200"/>
      <c r="VJS545" s="200"/>
      <c r="VJV545" s="200"/>
      <c r="VKE545" s="200"/>
      <c r="VKH545" s="200"/>
      <c r="VKK545" s="200"/>
      <c r="VKN545" s="200"/>
      <c r="VKW545" s="200"/>
      <c r="VLC545" s="200"/>
      <c r="VLF545" s="200"/>
      <c r="VLI545" s="200"/>
      <c r="VLL545" s="200"/>
      <c r="VLR545" s="200"/>
      <c r="VMA545" s="200"/>
      <c r="VMC545" s="200"/>
      <c r="VMD545" s="200"/>
      <c r="VMF545" s="200"/>
      <c r="VMI545" s="200"/>
      <c r="VML545" s="200"/>
      <c r="VMO545" s="200"/>
      <c r="VMR545" s="200"/>
      <c r="VMU545" s="200"/>
      <c r="VMW545" s="200"/>
      <c r="VMY545" s="200"/>
      <c r="VNB545" s="200"/>
      <c r="VNE545" s="200"/>
      <c r="VNH545" s="200"/>
      <c r="VNK545" s="200"/>
      <c r="VNN545" s="200"/>
      <c r="VNQ545" s="200"/>
      <c r="VNT545" s="200"/>
      <c r="VNV545" s="200"/>
      <c r="VNY545" s="200"/>
      <c r="VOB545" s="200"/>
      <c r="VOE545" s="200"/>
      <c r="VOK545" s="200"/>
      <c r="VON545" s="200"/>
      <c r="VOP545" s="200"/>
      <c r="VPW545" s="200"/>
      <c r="VPZ545" s="200"/>
      <c r="VQC545" s="200"/>
      <c r="VQF545" s="200"/>
      <c r="VQI545" s="200"/>
      <c r="VQJ545" s="200"/>
      <c r="VQK545" s="200"/>
      <c r="VQN545" s="200"/>
      <c r="VQQ545" s="200"/>
      <c r="VQT545" s="200"/>
      <c r="VQW545" s="200"/>
      <c r="VQY545" s="200"/>
      <c r="VRM545" s="200"/>
      <c r="VRN545" s="200"/>
      <c r="VRO545" s="200"/>
      <c r="VRP545" s="200"/>
      <c r="VRQ545" s="200"/>
      <c r="VRR545" s="200"/>
      <c r="VRS545" s="200"/>
      <c r="VRT545" s="200"/>
      <c r="VRU545" s="200"/>
      <c r="VRV545" s="200"/>
      <c r="VRW545" s="200"/>
      <c r="VRX545" s="200"/>
      <c r="VRY545" s="200"/>
      <c r="VRZ545" s="200"/>
      <c r="VSA545" s="200"/>
      <c r="VSB545" s="200"/>
      <c r="VSC545" s="200"/>
      <c r="VSD545" s="200"/>
      <c r="VSE545" s="200"/>
      <c r="VSK545" s="200"/>
      <c r="VSL545" s="200"/>
      <c r="VSM545" s="200"/>
      <c r="VSN545" s="200"/>
      <c r="VSO545" s="200"/>
      <c r="VSP545" s="200"/>
      <c r="VSQ545" s="200"/>
      <c r="VSS545" s="200"/>
      <c r="VST545" s="200"/>
      <c r="VSU545" s="200"/>
      <c r="VSV545" s="200"/>
      <c r="VSW545" s="200"/>
      <c r="VSX545" s="200"/>
      <c r="VSY545" s="200"/>
      <c r="VSZ545" s="200"/>
      <c r="VTC545" s="200"/>
      <c r="VTF545" s="200"/>
      <c r="VTI545" s="200"/>
      <c r="VTL545" s="200"/>
      <c r="VTO545" s="200"/>
      <c r="VTR545" s="200"/>
      <c r="VUA545" s="200"/>
      <c r="VUD545" s="200"/>
      <c r="VUG545" s="200"/>
      <c r="VUJ545" s="200"/>
      <c r="VUS545" s="200"/>
      <c r="VUY545" s="200"/>
      <c r="VVB545" s="200"/>
      <c r="VVE545" s="200"/>
      <c r="VVH545" s="200"/>
      <c r="VVN545" s="200"/>
      <c r="VVW545" s="200"/>
      <c r="VVY545" s="200"/>
      <c r="VVZ545" s="200"/>
      <c r="VWB545" s="200"/>
      <c r="VWE545" s="200"/>
      <c r="VWH545" s="200"/>
      <c r="VWK545" s="200"/>
      <c r="VWN545" s="200"/>
      <c r="VWQ545" s="200"/>
      <c r="VWS545" s="200"/>
      <c r="VWU545" s="200"/>
      <c r="VWX545" s="200"/>
      <c r="VXA545" s="200"/>
      <c r="VXD545" s="200"/>
      <c r="VXG545" s="200"/>
      <c r="VXJ545" s="200"/>
      <c r="VXM545" s="200"/>
      <c r="VXP545" s="200"/>
      <c r="VXR545" s="200"/>
      <c r="VXU545" s="200"/>
      <c r="VXX545" s="200"/>
      <c r="VYA545" s="200"/>
      <c r="VYG545" s="200"/>
      <c r="VYJ545" s="200"/>
      <c r="VYL545" s="200"/>
      <c r="VZS545" s="200"/>
      <c r="VZV545" s="200"/>
      <c r="VZY545" s="200"/>
      <c r="WAB545" s="200"/>
      <c r="WAE545" s="200"/>
      <c r="WAF545" s="200"/>
      <c r="WAG545" s="200"/>
      <c r="WAJ545" s="200"/>
      <c r="WAM545" s="200"/>
      <c r="WAP545" s="200"/>
      <c r="WAS545" s="200"/>
      <c r="WAU545" s="200"/>
      <c r="WBI545" s="200"/>
      <c r="WBJ545" s="200"/>
      <c r="WBK545" s="200"/>
      <c r="WBL545" s="200"/>
      <c r="WBM545" s="200"/>
      <c r="WBN545" s="200"/>
      <c r="WBO545" s="200"/>
      <c r="WBP545" s="200"/>
      <c r="WBQ545" s="200"/>
      <c r="WBR545" s="200"/>
      <c r="WBS545" s="200"/>
      <c r="WBT545" s="200"/>
      <c r="WBU545" s="200"/>
      <c r="WBV545" s="200"/>
      <c r="WBW545" s="200"/>
      <c r="WBX545" s="200"/>
      <c r="WBY545" s="200"/>
      <c r="WBZ545" s="200"/>
      <c r="WCA545" s="200"/>
      <c r="WCG545" s="200"/>
      <c r="WCH545" s="200"/>
      <c r="WCI545" s="200"/>
      <c r="WCJ545" s="200"/>
      <c r="WCK545" s="200"/>
      <c r="WCL545" s="200"/>
      <c r="WCM545" s="200"/>
      <c r="WCO545" s="200"/>
      <c r="WCP545" s="200"/>
      <c r="WCQ545" s="200"/>
      <c r="WCR545" s="200"/>
      <c r="WCS545" s="200"/>
      <c r="WCT545" s="200"/>
      <c r="WCU545" s="200"/>
      <c r="WCV545" s="200"/>
      <c r="WCY545" s="200"/>
      <c r="WDB545" s="200"/>
      <c r="WDE545" s="200"/>
      <c r="WDH545" s="200"/>
      <c r="WDK545" s="200"/>
      <c r="WDN545" s="200"/>
      <c r="WDW545" s="200"/>
      <c r="WDZ545" s="200"/>
      <c r="WEC545" s="200"/>
      <c r="WEF545" s="200"/>
      <c r="WEO545" s="200"/>
      <c r="WEU545" s="200"/>
      <c r="WEX545" s="200"/>
      <c r="WFA545" s="200"/>
      <c r="WFD545" s="200"/>
      <c r="WFJ545" s="200"/>
      <c r="WFS545" s="200"/>
      <c r="WFU545" s="200"/>
      <c r="WFV545" s="200"/>
      <c r="WFX545" s="200"/>
      <c r="WGA545" s="200"/>
      <c r="WGD545" s="200"/>
      <c r="WGG545" s="200"/>
      <c r="WGJ545" s="200"/>
      <c r="WGM545" s="200"/>
      <c r="WGO545" s="200"/>
      <c r="WGQ545" s="200"/>
      <c r="WGT545" s="200"/>
      <c r="WGW545" s="200"/>
      <c r="WGZ545" s="200"/>
      <c r="WHC545" s="200"/>
      <c r="WHF545" s="200"/>
      <c r="WHI545" s="200"/>
      <c r="WHL545" s="200"/>
      <c r="WHN545" s="200"/>
      <c r="WHQ545" s="200"/>
      <c r="WHT545" s="200"/>
      <c r="WHW545" s="200"/>
      <c r="WIC545" s="200"/>
      <c r="WIF545" s="200"/>
      <c r="WIH545" s="200"/>
      <c r="WJO545" s="200"/>
      <c r="WJR545" s="200"/>
      <c r="WJU545" s="200"/>
      <c r="WJX545" s="200"/>
      <c r="WKA545" s="200"/>
      <c r="WKB545" s="200"/>
      <c r="WKC545" s="200"/>
      <c r="WKF545" s="200"/>
      <c r="WKI545" s="200"/>
      <c r="WKL545" s="200"/>
      <c r="WKO545" s="200"/>
      <c r="WKQ545" s="200"/>
      <c r="WLE545" s="200"/>
      <c r="WLF545" s="200"/>
      <c r="WLG545" s="200"/>
      <c r="WLH545" s="200"/>
      <c r="WLI545" s="200"/>
      <c r="WLJ545" s="200"/>
      <c r="WLK545" s="200"/>
      <c r="WLL545" s="200"/>
      <c r="WLM545" s="200"/>
      <c r="WLN545" s="200"/>
      <c r="WLO545" s="200"/>
      <c r="WLP545" s="200"/>
      <c r="WLQ545" s="200"/>
      <c r="WLR545" s="200"/>
      <c r="WLS545" s="200"/>
      <c r="WLT545" s="200"/>
      <c r="WLU545" s="200"/>
      <c r="WLV545" s="200"/>
      <c r="WLW545" s="200"/>
      <c r="WMC545" s="200"/>
      <c r="WMD545" s="200"/>
      <c r="WME545" s="200"/>
      <c r="WMF545" s="200"/>
      <c r="WMG545" s="200"/>
      <c r="WMH545" s="200"/>
      <c r="WMI545" s="200"/>
      <c r="WMK545" s="200"/>
      <c r="WML545" s="200"/>
      <c r="WMM545" s="200"/>
      <c r="WMN545" s="200"/>
      <c r="WMO545" s="200"/>
      <c r="WMP545" s="200"/>
      <c r="WMQ545" s="200"/>
      <c r="WMR545" s="200"/>
      <c r="WMU545" s="200"/>
      <c r="WMX545" s="200"/>
      <c r="WNA545" s="200"/>
      <c r="WND545" s="200"/>
      <c r="WNG545" s="200"/>
      <c r="WNJ545" s="200"/>
      <c r="WNS545" s="200"/>
      <c r="WNV545" s="200"/>
      <c r="WNY545" s="200"/>
      <c r="WOB545" s="200"/>
      <c r="WOK545" s="200"/>
      <c r="WOQ545" s="200"/>
      <c r="WOT545" s="200"/>
      <c r="WOW545" s="200"/>
      <c r="WOZ545" s="200"/>
      <c r="WPF545" s="200"/>
      <c r="WPO545" s="200"/>
      <c r="WPQ545" s="200"/>
      <c r="WPR545" s="200"/>
      <c r="WPT545" s="200"/>
      <c r="WPW545" s="200"/>
      <c r="WPZ545" s="200"/>
      <c r="WQC545" s="200"/>
      <c r="WQF545" s="200"/>
      <c r="WQI545" s="200"/>
      <c r="WQK545" s="200"/>
      <c r="WQM545" s="200"/>
      <c r="WQP545" s="200"/>
      <c r="WQS545" s="200"/>
      <c r="WQV545" s="200"/>
      <c r="WQY545" s="200"/>
      <c r="WRB545" s="200"/>
      <c r="WRE545" s="200"/>
      <c r="WRH545" s="200"/>
      <c r="WRJ545" s="200"/>
      <c r="WRM545" s="200"/>
      <c r="WRP545" s="200"/>
      <c r="WRS545" s="200"/>
      <c r="WRY545" s="200"/>
      <c r="WSB545" s="200"/>
      <c r="WSD545" s="200"/>
      <c r="WTK545" s="200"/>
      <c r="WTN545" s="200"/>
      <c r="WTQ545" s="200"/>
      <c r="WTT545" s="200"/>
      <c r="WTW545" s="200"/>
      <c r="WTX545" s="200"/>
      <c r="WTY545" s="200"/>
      <c r="WUB545" s="200"/>
      <c r="WUE545" s="200"/>
      <c r="WUH545" s="200"/>
      <c r="WUK545" s="200"/>
      <c r="WUM545" s="200"/>
    </row>
    <row r="546" spans="1:16107" ht="18" hidden="1" x14ac:dyDescent="0.3">
      <c r="A546" s="35" t="s">
        <v>211</v>
      </c>
      <c r="B546" s="53" t="s">
        <v>349</v>
      </c>
      <c r="C546" s="7"/>
      <c r="D546" s="91"/>
      <c r="E546" s="92"/>
    </row>
    <row r="547" spans="1:16107" ht="18" hidden="1" x14ac:dyDescent="0.3">
      <c r="A547" s="9" t="s">
        <v>212</v>
      </c>
      <c r="B547" s="53" t="s">
        <v>346</v>
      </c>
      <c r="C547" s="7"/>
      <c r="D547" s="91"/>
      <c r="E547" s="92"/>
    </row>
    <row r="548" spans="1:16107" ht="20.399999999999999" customHeight="1" x14ac:dyDescent="0.3">
      <c r="A548" s="9" t="s">
        <v>213</v>
      </c>
      <c r="B548" s="199" t="s">
        <v>346</v>
      </c>
      <c r="C548" s="7">
        <v>612</v>
      </c>
      <c r="D548" s="91">
        <v>14000</v>
      </c>
      <c r="E548" s="106">
        <f>+D548*C548</f>
        <v>8568000</v>
      </c>
      <c r="F548" s="200"/>
      <c r="G548" s="200"/>
      <c r="H548" s="200"/>
      <c r="I548" s="200"/>
      <c r="J548" s="200"/>
      <c r="K548" s="200"/>
      <c r="Q548" s="200"/>
      <c r="R548" s="200"/>
      <c r="S548" s="200"/>
      <c r="T548" s="200"/>
      <c r="U548" s="200"/>
      <c r="V548" s="200"/>
      <c r="W548" s="200"/>
      <c r="Y548" s="200"/>
      <c r="Z548" s="200"/>
      <c r="AA548" s="200"/>
      <c r="AB548" s="200"/>
      <c r="AC548" s="200"/>
      <c r="AD548" s="200"/>
      <c r="AE548" s="200"/>
      <c r="AF548" s="200"/>
      <c r="AI548" s="200"/>
      <c r="AL548" s="200"/>
      <c r="AO548" s="200"/>
      <c r="AR548" s="200"/>
      <c r="AU548" s="200"/>
      <c r="AX548" s="200"/>
      <c r="BG548" s="200"/>
      <c r="BJ548" s="200"/>
      <c r="BM548" s="200"/>
      <c r="BP548" s="200"/>
      <c r="BY548" s="200"/>
      <c r="CE548" s="200"/>
      <c r="CH548" s="200"/>
      <c r="CK548" s="200"/>
      <c r="CN548" s="200"/>
      <c r="CT548" s="200"/>
      <c r="DC548" s="200"/>
      <c r="DE548" s="200"/>
      <c r="DF548" s="200"/>
      <c r="DH548" s="200"/>
      <c r="DK548" s="200"/>
      <c r="DN548" s="200"/>
      <c r="DQ548" s="200"/>
      <c r="DT548" s="200"/>
      <c r="DW548" s="200"/>
      <c r="DY548" s="200"/>
      <c r="EA548" s="200"/>
      <c r="ED548" s="200"/>
      <c r="EG548" s="200"/>
      <c r="EJ548" s="200"/>
      <c r="EM548" s="200"/>
      <c r="EP548" s="200"/>
      <c r="ES548" s="200"/>
      <c r="EV548" s="200"/>
      <c r="EX548" s="200"/>
      <c r="FA548" s="200"/>
      <c r="FD548" s="200"/>
      <c r="FG548" s="200"/>
      <c r="FM548" s="200"/>
      <c r="FP548" s="200"/>
      <c r="FR548" s="200"/>
      <c r="GY548" s="200"/>
      <c r="HB548" s="200"/>
      <c r="HE548" s="200"/>
      <c r="HH548" s="200"/>
      <c r="HK548" s="200"/>
      <c r="HL548" s="200"/>
      <c r="HM548" s="200"/>
      <c r="HP548" s="200"/>
      <c r="HS548" s="200"/>
      <c r="HV548" s="200"/>
      <c r="HY548" s="200"/>
      <c r="IA548" s="200"/>
      <c r="IO548" s="200"/>
      <c r="IP548" s="200"/>
      <c r="IQ548" s="200"/>
      <c r="IR548" s="200"/>
      <c r="IS548" s="200"/>
      <c r="IT548" s="200"/>
      <c r="IU548" s="200"/>
      <c r="IV548" s="200"/>
      <c r="IW548" s="200"/>
      <c r="IX548" s="200"/>
      <c r="IY548" s="200"/>
      <c r="IZ548" s="200"/>
      <c r="JA548" s="200"/>
      <c r="JB548" s="200"/>
      <c r="JC548" s="200"/>
      <c r="JD548" s="200"/>
      <c r="JE548" s="200"/>
      <c r="JF548" s="200"/>
      <c r="JG548" s="200"/>
      <c r="JM548" s="200"/>
      <c r="JN548" s="200"/>
      <c r="JO548" s="200"/>
      <c r="JP548" s="200"/>
      <c r="JQ548" s="200"/>
      <c r="JR548" s="200"/>
      <c r="JS548" s="200"/>
      <c r="JU548" s="200"/>
      <c r="JV548" s="200"/>
      <c r="JW548" s="200"/>
      <c r="JX548" s="200"/>
      <c r="JY548" s="200"/>
      <c r="JZ548" s="200"/>
      <c r="KA548" s="200"/>
      <c r="KB548" s="200"/>
      <c r="KE548" s="200"/>
      <c r="KH548" s="200"/>
      <c r="KK548" s="200"/>
      <c r="KN548" s="200"/>
      <c r="KQ548" s="200"/>
      <c r="KT548" s="200"/>
      <c r="LC548" s="200"/>
      <c r="LF548" s="200"/>
      <c r="LI548" s="200"/>
      <c r="LL548" s="200"/>
      <c r="LU548" s="200"/>
      <c r="MA548" s="200"/>
      <c r="MD548" s="200"/>
      <c r="MG548" s="200"/>
      <c r="MJ548" s="200"/>
      <c r="MP548" s="200"/>
      <c r="MY548" s="200"/>
      <c r="NA548" s="200"/>
      <c r="NB548" s="200"/>
      <c r="ND548" s="200"/>
      <c r="NG548" s="200"/>
      <c r="NJ548" s="200"/>
      <c r="NM548" s="200"/>
      <c r="NP548" s="200"/>
      <c r="NS548" s="200"/>
      <c r="NU548" s="200"/>
      <c r="NW548" s="200"/>
      <c r="NZ548" s="200"/>
      <c r="OC548" s="200"/>
      <c r="OF548" s="200"/>
      <c r="OI548" s="200"/>
      <c r="OL548" s="200"/>
      <c r="OO548" s="200"/>
      <c r="OR548" s="200"/>
      <c r="OT548" s="200"/>
      <c r="OW548" s="200"/>
      <c r="OZ548" s="200"/>
      <c r="PC548" s="200"/>
      <c r="PI548" s="200"/>
      <c r="PL548" s="200"/>
      <c r="PN548" s="200"/>
      <c r="QU548" s="200"/>
      <c r="QX548" s="200"/>
      <c r="RA548" s="200"/>
      <c r="RD548" s="200"/>
      <c r="RG548" s="200"/>
      <c r="RH548" s="200"/>
      <c r="RI548" s="200"/>
      <c r="RL548" s="200"/>
      <c r="RO548" s="200"/>
      <c r="RR548" s="200"/>
      <c r="RU548" s="200"/>
      <c r="RW548" s="200"/>
      <c r="SK548" s="200"/>
      <c r="SL548" s="200"/>
      <c r="SM548" s="200"/>
      <c r="SN548" s="200"/>
      <c r="SO548" s="200"/>
      <c r="SP548" s="200"/>
      <c r="SQ548" s="200"/>
      <c r="SR548" s="200"/>
      <c r="SS548" s="200"/>
      <c r="ST548" s="200"/>
      <c r="SU548" s="200"/>
      <c r="SV548" s="200"/>
      <c r="SW548" s="200"/>
      <c r="SX548" s="200"/>
      <c r="SY548" s="200"/>
      <c r="SZ548" s="200"/>
      <c r="TA548" s="200"/>
      <c r="TB548" s="200"/>
      <c r="TC548" s="200"/>
      <c r="TI548" s="200"/>
      <c r="TJ548" s="200"/>
      <c r="TK548" s="200"/>
      <c r="TL548" s="200"/>
      <c r="TM548" s="200"/>
      <c r="TN548" s="200"/>
      <c r="TO548" s="200"/>
      <c r="TQ548" s="200"/>
      <c r="TR548" s="200"/>
      <c r="TS548" s="200"/>
      <c r="TT548" s="200"/>
      <c r="TU548" s="200"/>
      <c r="TV548" s="200"/>
      <c r="TW548" s="200"/>
      <c r="TX548" s="200"/>
      <c r="UA548" s="200"/>
      <c r="UD548" s="200"/>
      <c r="UG548" s="200"/>
      <c r="UJ548" s="200"/>
      <c r="UM548" s="200"/>
      <c r="UP548" s="200"/>
      <c r="UY548" s="200"/>
      <c r="VB548" s="200"/>
      <c r="VE548" s="200"/>
      <c r="VH548" s="200"/>
      <c r="VQ548" s="200"/>
      <c r="VW548" s="200"/>
      <c r="VZ548" s="200"/>
      <c r="WC548" s="200"/>
      <c r="WF548" s="200"/>
      <c r="WL548" s="200"/>
      <c r="WU548" s="200"/>
      <c r="WW548" s="200"/>
      <c r="WX548" s="200"/>
      <c r="WZ548" s="200"/>
      <c r="XC548" s="200"/>
      <c r="XF548" s="200"/>
      <c r="XI548" s="200"/>
      <c r="XL548" s="200"/>
      <c r="XO548" s="200"/>
      <c r="XQ548" s="200"/>
      <c r="XS548" s="200"/>
      <c r="XV548" s="200"/>
      <c r="XY548" s="200"/>
      <c r="YB548" s="200"/>
      <c r="YE548" s="200"/>
      <c r="YH548" s="200"/>
      <c r="YK548" s="200"/>
      <c r="YN548" s="200"/>
      <c r="YP548" s="200"/>
      <c r="YS548" s="200"/>
      <c r="YV548" s="200"/>
      <c r="YY548" s="200"/>
      <c r="ZE548" s="200"/>
      <c r="ZH548" s="200"/>
      <c r="ZJ548" s="200"/>
      <c r="AAQ548" s="200"/>
      <c r="AAT548" s="200"/>
      <c r="AAW548" s="200"/>
      <c r="AAZ548" s="200"/>
      <c r="ABC548" s="200"/>
      <c r="ABD548" s="200"/>
      <c r="ABE548" s="200"/>
      <c r="ABH548" s="200"/>
      <c r="ABK548" s="200"/>
      <c r="ABN548" s="200"/>
      <c r="ABQ548" s="200"/>
      <c r="ABS548" s="200"/>
      <c r="ACG548" s="200"/>
      <c r="ACH548" s="200"/>
      <c r="ACI548" s="200"/>
      <c r="ACJ548" s="200"/>
      <c r="ACK548" s="200"/>
      <c r="ACL548" s="200"/>
      <c r="ACM548" s="200"/>
      <c r="ACN548" s="200"/>
      <c r="ACO548" s="200"/>
      <c r="ACP548" s="200"/>
      <c r="ACQ548" s="200"/>
      <c r="ACR548" s="200"/>
      <c r="ACS548" s="200"/>
      <c r="ACT548" s="200"/>
      <c r="ACU548" s="200"/>
      <c r="ACV548" s="200"/>
      <c r="ACW548" s="200"/>
      <c r="ACX548" s="200"/>
      <c r="ACY548" s="200"/>
      <c r="ADE548" s="200"/>
      <c r="ADF548" s="200"/>
      <c r="ADG548" s="200"/>
      <c r="ADH548" s="200"/>
      <c r="ADI548" s="200"/>
      <c r="ADJ548" s="200"/>
      <c r="ADK548" s="200"/>
      <c r="ADM548" s="200"/>
      <c r="ADN548" s="200"/>
      <c r="ADO548" s="200"/>
      <c r="ADP548" s="200"/>
      <c r="ADQ548" s="200"/>
      <c r="ADR548" s="200"/>
      <c r="ADS548" s="200"/>
      <c r="ADT548" s="200"/>
      <c r="ADW548" s="200"/>
      <c r="ADZ548" s="200"/>
      <c r="AEC548" s="200"/>
      <c r="AEF548" s="200"/>
      <c r="AEI548" s="200"/>
      <c r="AEL548" s="200"/>
      <c r="AEU548" s="200"/>
      <c r="AEX548" s="200"/>
      <c r="AFA548" s="200"/>
      <c r="AFD548" s="200"/>
      <c r="AFM548" s="200"/>
      <c r="AFS548" s="200"/>
      <c r="AFV548" s="200"/>
      <c r="AFY548" s="200"/>
      <c r="AGB548" s="200"/>
      <c r="AGH548" s="200"/>
      <c r="AGQ548" s="200"/>
      <c r="AGS548" s="200"/>
      <c r="AGT548" s="200"/>
      <c r="AGV548" s="200"/>
      <c r="AGY548" s="200"/>
      <c r="AHB548" s="200"/>
      <c r="AHE548" s="200"/>
      <c r="AHH548" s="200"/>
      <c r="AHK548" s="200"/>
      <c r="AHM548" s="200"/>
      <c r="AHO548" s="200"/>
      <c r="AHR548" s="200"/>
      <c r="AHU548" s="200"/>
      <c r="AHX548" s="200"/>
      <c r="AIA548" s="200"/>
      <c r="AID548" s="200"/>
      <c r="AIG548" s="200"/>
      <c r="AIJ548" s="200"/>
      <c r="AIL548" s="200"/>
      <c r="AIO548" s="200"/>
      <c r="AIR548" s="200"/>
      <c r="AIU548" s="200"/>
      <c r="AJA548" s="200"/>
      <c r="AJD548" s="200"/>
      <c r="AJF548" s="200"/>
      <c r="AKM548" s="200"/>
      <c r="AKP548" s="200"/>
      <c r="AKS548" s="200"/>
      <c r="AKV548" s="200"/>
      <c r="AKY548" s="200"/>
      <c r="AKZ548" s="200"/>
      <c r="ALA548" s="200"/>
      <c r="ALD548" s="200"/>
      <c r="ALG548" s="200"/>
      <c r="ALJ548" s="200"/>
      <c r="ALM548" s="200"/>
      <c r="ALO548" s="200"/>
      <c r="AMC548" s="200"/>
      <c r="AMD548" s="200"/>
      <c r="AME548" s="200"/>
      <c r="AMF548" s="200"/>
      <c r="AMG548" s="200"/>
      <c r="AMH548" s="200"/>
      <c r="AMI548" s="200"/>
      <c r="AMJ548" s="200"/>
      <c r="AMK548" s="200"/>
      <c r="AML548" s="200"/>
      <c r="AMM548" s="200"/>
      <c r="AMN548" s="200"/>
      <c r="AMO548" s="200"/>
      <c r="AMP548" s="200"/>
      <c r="AMQ548" s="200"/>
      <c r="AMR548" s="200"/>
      <c r="AMS548" s="200"/>
      <c r="AMT548" s="200"/>
      <c r="AMU548" s="200"/>
      <c r="ANA548" s="200"/>
      <c r="ANB548" s="200"/>
      <c r="ANC548" s="200"/>
      <c r="AND548" s="200"/>
      <c r="ANE548" s="200"/>
      <c r="ANF548" s="200"/>
      <c r="ANG548" s="200"/>
      <c r="ANI548" s="200"/>
      <c r="ANJ548" s="200"/>
      <c r="ANK548" s="200"/>
      <c r="ANL548" s="200"/>
      <c r="ANM548" s="200"/>
      <c r="ANN548" s="200"/>
      <c r="ANO548" s="200"/>
      <c r="ANP548" s="200"/>
      <c r="ANS548" s="200"/>
      <c r="ANV548" s="200"/>
      <c r="ANY548" s="200"/>
      <c r="AOB548" s="200"/>
      <c r="AOE548" s="200"/>
      <c r="AOH548" s="200"/>
      <c r="AOQ548" s="200"/>
      <c r="AOT548" s="200"/>
      <c r="AOW548" s="200"/>
      <c r="AOZ548" s="200"/>
      <c r="API548" s="200"/>
      <c r="APO548" s="200"/>
      <c r="APR548" s="200"/>
      <c r="APU548" s="200"/>
      <c r="APX548" s="200"/>
      <c r="AQD548" s="200"/>
      <c r="AQM548" s="200"/>
      <c r="AQO548" s="200"/>
      <c r="AQP548" s="200"/>
      <c r="AQR548" s="200"/>
      <c r="AQU548" s="200"/>
      <c r="AQX548" s="200"/>
      <c r="ARA548" s="200"/>
      <c r="ARD548" s="200"/>
      <c r="ARG548" s="200"/>
      <c r="ARI548" s="200"/>
      <c r="ARK548" s="200"/>
      <c r="ARN548" s="200"/>
      <c r="ARQ548" s="200"/>
      <c r="ART548" s="200"/>
      <c r="ARW548" s="200"/>
      <c r="ARZ548" s="200"/>
      <c r="ASC548" s="200"/>
      <c r="ASF548" s="200"/>
      <c r="ASH548" s="200"/>
      <c r="ASK548" s="200"/>
      <c r="ASN548" s="200"/>
      <c r="ASQ548" s="200"/>
      <c r="ASW548" s="200"/>
      <c r="ASZ548" s="200"/>
      <c r="ATB548" s="200"/>
      <c r="AUI548" s="200"/>
      <c r="AUL548" s="200"/>
      <c r="AUO548" s="200"/>
      <c r="AUR548" s="200"/>
      <c r="AUU548" s="200"/>
      <c r="AUV548" s="200"/>
      <c r="AUW548" s="200"/>
      <c r="AUZ548" s="200"/>
      <c r="AVC548" s="200"/>
      <c r="AVF548" s="200"/>
      <c r="AVI548" s="200"/>
      <c r="AVK548" s="200"/>
      <c r="AVY548" s="200"/>
      <c r="AVZ548" s="200"/>
      <c r="AWA548" s="200"/>
      <c r="AWB548" s="200"/>
      <c r="AWC548" s="200"/>
      <c r="AWD548" s="200"/>
      <c r="AWE548" s="200"/>
      <c r="AWF548" s="200"/>
      <c r="AWG548" s="200"/>
      <c r="AWH548" s="200"/>
      <c r="AWI548" s="200"/>
      <c r="AWJ548" s="200"/>
      <c r="AWK548" s="200"/>
      <c r="AWL548" s="200"/>
      <c r="AWM548" s="200"/>
      <c r="AWN548" s="200"/>
      <c r="AWO548" s="200"/>
      <c r="AWP548" s="200"/>
      <c r="AWQ548" s="200"/>
      <c r="AWW548" s="200"/>
      <c r="AWX548" s="200"/>
      <c r="AWY548" s="200"/>
      <c r="AWZ548" s="200"/>
      <c r="AXA548" s="200"/>
      <c r="AXB548" s="200"/>
      <c r="AXC548" s="200"/>
      <c r="AXE548" s="200"/>
      <c r="AXF548" s="200"/>
      <c r="AXG548" s="200"/>
      <c r="AXH548" s="200"/>
      <c r="AXI548" s="200"/>
      <c r="AXJ548" s="200"/>
      <c r="AXK548" s="200"/>
      <c r="AXL548" s="200"/>
      <c r="AXO548" s="200"/>
      <c r="AXR548" s="200"/>
      <c r="AXU548" s="200"/>
      <c r="AXX548" s="200"/>
      <c r="AYA548" s="200"/>
      <c r="AYD548" s="200"/>
      <c r="AYM548" s="200"/>
      <c r="AYP548" s="200"/>
      <c r="AYS548" s="200"/>
      <c r="AYV548" s="200"/>
      <c r="AZE548" s="200"/>
      <c r="AZK548" s="200"/>
      <c r="AZN548" s="200"/>
      <c r="AZQ548" s="200"/>
      <c r="AZT548" s="200"/>
      <c r="AZZ548" s="200"/>
      <c r="BAI548" s="200"/>
      <c r="BAK548" s="200"/>
      <c r="BAL548" s="200"/>
      <c r="BAN548" s="200"/>
      <c r="BAQ548" s="200"/>
      <c r="BAT548" s="200"/>
      <c r="BAW548" s="200"/>
      <c r="BAZ548" s="200"/>
      <c r="BBC548" s="200"/>
      <c r="BBE548" s="200"/>
      <c r="BBG548" s="200"/>
      <c r="BBJ548" s="200"/>
      <c r="BBM548" s="200"/>
      <c r="BBP548" s="200"/>
      <c r="BBS548" s="200"/>
      <c r="BBV548" s="200"/>
      <c r="BBY548" s="200"/>
      <c r="BCB548" s="200"/>
      <c r="BCD548" s="200"/>
      <c r="BCG548" s="200"/>
      <c r="BCJ548" s="200"/>
      <c r="BCM548" s="200"/>
      <c r="BCS548" s="200"/>
      <c r="BCV548" s="200"/>
      <c r="BCX548" s="200"/>
      <c r="BEE548" s="200"/>
      <c r="BEH548" s="200"/>
      <c r="BEK548" s="200"/>
      <c r="BEN548" s="200"/>
      <c r="BEQ548" s="200"/>
      <c r="BER548" s="200"/>
      <c r="BES548" s="200"/>
      <c r="BEV548" s="200"/>
      <c r="BEY548" s="200"/>
      <c r="BFB548" s="200"/>
      <c r="BFE548" s="200"/>
      <c r="BFG548" s="200"/>
      <c r="BFU548" s="200"/>
      <c r="BFV548" s="200"/>
      <c r="BFW548" s="200"/>
      <c r="BFX548" s="200"/>
      <c r="BFY548" s="200"/>
      <c r="BFZ548" s="200"/>
      <c r="BGA548" s="200"/>
      <c r="BGB548" s="200"/>
      <c r="BGC548" s="200"/>
      <c r="BGD548" s="200"/>
      <c r="BGE548" s="200"/>
      <c r="BGF548" s="200"/>
      <c r="BGG548" s="200"/>
      <c r="BGH548" s="200"/>
      <c r="BGI548" s="200"/>
      <c r="BGJ548" s="200"/>
      <c r="BGK548" s="200"/>
      <c r="BGL548" s="200"/>
      <c r="BGM548" s="200"/>
      <c r="BGS548" s="200"/>
      <c r="BGT548" s="200"/>
      <c r="BGU548" s="200"/>
      <c r="BGV548" s="200"/>
      <c r="BGW548" s="200"/>
      <c r="BGX548" s="200"/>
      <c r="BGY548" s="200"/>
      <c r="BHA548" s="200"/>
      <c r="BHB548" s="200"/>
      <c r="BHC548" s="200"/>
      <c r="BHD548" s="200"/>
      <c r="BHE548" s="200"/>
      <c r="BHF548" s="200"/>
      <c r="BHG548" s="200"/>
      <c r="BHH548" s="200"/>
      <c r="BHK548" s="200"/>
      <c r="BHN548" s="200"/>
      <c r="BHQ548" s="200"/>
      <c r="BHT548" s="200"/>
      <c r="BHW548" s="200"/>
      <c r="BHZ548" s="200"/>
      <c r="BII548" s="200"/>
      <c r="BIL548" s="200"/>
      <c r="BIO548" s="200"/>
      <c r="BIR548" s="200"/>
      <c r="BJA548" s="200"/>
      <c r="BJG548" s="200"/>
      <c r="BJJ548" s="200"/>
      <c r="BJM548" s="200"/>
      <c r="BJP548" s="200"/>
      <c r="BJV548" s="200"/>
      <c r="BKE548" s="200"/>
      <c r="BKG548" s="200"/>
      <c r="BKH548" s="200"/>
      <c r="BKJ548" s="200"/>
      <c r="BKM548" s="200"/>
      <c r="BKP548" s="200"/>
      <c r="BKS548" s="200"/>
      <c r="BKV548" s="200"/>
      <c r="BKY548" s="200"/>
      <c r="BLA548" s="200"/>
      <c r="BLC548" s="200"/>
      <c r="BLF548" s="200"/>
      <c r="BLI548" s="200"/>
      <c r="BLL548" s="200"/>
      <c r="BLO548" s="200"/>
      <c r="BLR548" s="200"/>
      <c r="BLU548" s="200"/>
      <c r="BLX548" s="200"/>
      <c r="BLZ548" s="200"/>
      <c r="BMC548" s="200"/>
      <c r="BMF548" s="200"/>
      <c r="BMI548" s="200"/>
      <c r="BMO548" s="200"/>
      <c r="BMR548" s="200"/>
      <c r="BMT548" s="200"/>
      <c r="BOA548" s="200"/>
      <c r="BOD548" s="200"/>
      <c r="BOG548" s="200"/>
      <c r="BOJ548" s="200"/>
      <c r="BOM548" s="200"/>
      <c r="BON548" s="200"/>
      <c r="BOO548" s="200"/>
      <c r="BOR548" s="200"/>
      <c r="BOU548" s="200"/>
      <c r="BOX548" s="200"/>
      <c r="BPA548" s="200"/>
      <c r="BPC548" s="200"/>
      <c r="BPQ548" s="200"/>
      <c r="BPR548" s="200"/>
      <c r="BPS548" s="200"/>
      <c r="BPT548" s="200"/>
      <c r="BPU548" s="200"/>
      <c r="BPV548" s="200"/>
      <c r="BPW548" s="200"/>
      <c r="BPX548" s="200"/>
      <c r="BPY548" s="200"/>
      <c r="BPZ548" s="200"/>
      <c r="BQA548" s="200"/>
      <c r="BQB548" s="200"/>
      <c r="BQC548" s="200"/>
      <c r="BQD548" s="200"/>
      <c r="BQE548" s="200"/>
      <c r="BQF548" s="200"/>
      <c r="BQG548" s="200"/>
      <c r="BQH548" s="200"/>
      <c r="BQI548" s="200"/>
      <c r="BQO548" s="200"/>
      <c r="BQP548" s="200"/>
      <c r="BQQ548" s="200"/>
      <c r="BQR548" s="200"/>
      <c r="BQS548" s="200"/>
      <c r="BQT548" s="200"/>
      <c r="BQU548" s="200"/>
      <c r="BQW548" s="200"/>
      <c r="BQX548" s="200"/>
      <c r="BQY548" s="200"/>
      <c r="BQZ548" s="200"/>
      <c r="BRA548" s="200"/>
      <c r="BRB548" s="200"/>
      <c r="BRC548" s="200"/>
      <c r="BRD548" s="200"/>
      <c r="BRG548" s="200"/>
      <c r="BRJ548" s="200"/>
      <c r="BRM548" s="200"/>
      <c r="BRP548" s="200"/>
      <c r="BRS548" s="200"/>
      <c r="BRV548" s="200"/>
      <c r="BSE548" s="200"/>
      <c r="BSH548" s="200"/>
      <c r="BSK548" s="200"/>
      <c r="BSN548" s="200"/>
      <c r="BSW548" s="200"/>
      <c r="BTC548" s="200"/>
      <c r="BTF548" s="200"/>
      <c r="BTI548" s="200"/>
      <c r="BTL548" s="200"/>
      <c r="BTR548" s="200"/>
      <c r="BUA548" s="200"/>
      <c r="BUC548" s="200"/>
      <c r="BUD548" s="200"/>
      <c r="BUF548" s="200"/>
      <c r="BUI548" s="200"/>
      <c r="BUL548" s="200"/>
      <c r="BUO548" s="200"/>
      <c r="BUR548" s="200"/>
      <c r="BUU548" s="200"/>
      <c r="BUW548" s="200"/>
      <c r="BUY548" s="200"/>
      <c r="BVB548" s="200"/>
      <c r="BVE548" s="200"/>
      <c r="BVH548" s="200"/>
      <c r="BVK548" s="200"/>
      <c r="BVN548" s="200"/>
      <c r="BVQ548" s="200"/>
      <c r="BVT548" s="200"/>
      <c r="BVV548" s="200"/>
      <c r="BVY548" s="200"/>
      <c r="BWB548" s="200"/>
      <c r="BWE548" s="200"/>
      <c r="BWK548" s="200"/>
      <c r="BWN548" s="200"/>
      <c r="BWP548" s="200"/>
      <c r="BXW548" s="200"/>
      <c r="BXZ548" s="200"/>
      <c r="BYC548" s="200"/>
      <c r="BYF548" s="200"/>
      <c r="BYI548" s="200"/>
      <c r="BYJ548" s="200"/>
      <c r="BYK548" s="200"/>
      <c r="BYN548" s="200"/>
      <c r="BYQ548" s="200"/>
      <c r="BYT548" s="200"/>
      <c r="BYW548" s="200"/>
      <c r="BYY548" s="200"/>
      <c r="BZM548" s="200"/>
      <c r="BZN548" s="200"/>
      <c r="BZO548" s="200"/>
      <c r="BZP548" s="200"/>
      <c r="BZQ548" s="200"/>
      <c r="BZR548" s="200"/>
      <c r="BZS548" s="200"/>
      <c r="BZT548" s="200"/>
      <c r="BZU548" s="200"/>
      <c r="BZV548" s="200"/>
      <c r="BZW548" s="200"/>
      <c r="BZX548" s="200"/>
      <c r="BZY548" s="200"/>
      <c r="BZZ548" s="200"/>
      <c r="CAA548" s="200"/>
      <c r="CAB548" s="200"/>
      <c r="CAC548" s="200"/>
      <c r="CAD548" s="200"/>
      <c r="CAE548" s="200"/>
      <c r="CAK548" s="200"/>
      <c r="CAL548" s="200"/>
      <c r="CAM548" s="200"/>
      <c r="CAN548" s="200"/>
      <c r="CAO548" s="200"/>
      <c r="CAP548" s="200"/>
      <c r="CAQ548" s="200"/>
      <c r="CAS548" s="200"/>
      <c r="CAT548" s="200"/>
      <c r="CAU548" s="200"/>
      <c r="CAV548" s="200"/>
      <c r="CAW548" s="200"/>
      <c r="CAX548" s="200"/>
      <c r="CAY548" s="200"/>
      <c r="CAZ548" s="200"/>
      <c r="CBC548" s="200"/>
      <c r="CBF548" s="200"/>
      <c r="CBI548" s="200"/>
      <c r="CBL548" s="200"/>
      <c r="CBO548" s="200"/>
      <c r="CBR548" s="200"/>
      <c r="CCA548" s="200"/>
      <c r="CCD548" s="200"/>
      <c r="CCG548" s="200"/>
      <c r="CCJ548" s="200"/>
      <c r="CCS548" s="200"/>
      <c r="CCY548" s="200"/>
      <c r="CDB548" s="200"/>
      <c r="CDE548" s="200"/>
      <c r="CDH548" s="200"/>
      <c r="CDN548" s="200"/>
      <c r="CDW548" s="200"/>
      <c r="CDY548" s="200"/>
      <c r="CDZ548" s="200"/>
      <c r="CEB548" s="200"/>
      <c r="CEE548" s="200"/>
      <c r="CEH548" s="200"/>
      <c r="CEK548" s="200"/>
      <c r="CEN548" s="200"/>
      <c r="CEQ548" s="200"/>
      <c r="CES548" s="200"/>
      <c r="CEU548" s="200"/>
      <c r="CEX548" s="200"/>
      <c r="CFA548" s="200"/>
      <c r="CFD548" s="200"/>
      <c r="CFG548" s="200"/>
      <c r="CFJ548" s="200"/>
      <c r="CFM548" s="200"/>
      <c r="CFP548" s="200"/>
      <c r="CFR548" s="200"/>
      <c r="CFU548" s="200"/>
      <c r="CFX548" s="200"/>
      <c r="CGA548" s="200"/>
      <c r="CGG548" s="200"/>
      <c r="CGJ548" s="200"/>
      <c r="CGL548" s="200"/>
      <c r="CHS548" s="200"/>
      <c r="CHV548" s="200"/>
      <c r="CHY548" s="200"/>
      <c r="CIB548" s="200"/>
      <c r="CIE548" s="200"/>
      <c r="CIF548" s="200"/>
      <c r="CIG548" s="200"/>
      <c r="CIJ548" s="200"/>
      <c r="CIM548" s="200"/>
      <c r="CIP548" s="200"/>
      <c r="CIS548" s="200"/>
      <c r="CIU548" s="200"/>
      <c r="CJI548" s="200"/>
      <c r="CJJ548" s="200"/>
      <c r="CJK548" s="200"/>
      <c r="CJL548" s="200"/>
      <c r="CJM548" s="200"/>
      <c r="CJN548" s="200"/>
      <c r="CJO548" s="200"/>
      <c r="CJP548" s="200"/>
      <c r="CJQ548" s="200"/>
      <c r="CJR548" s="200"/>
      <c r="CJS548" s="200"/>
      <c r="CJT548" s="200"/>
      <c r="CJU548" s="200"/>
      <c r="CJV548" s="200"/>
      <c r="CJW548" s="200"/>
      <c r="CJX548" s="200"/>
      <c r="CJY548" s="200"/>
      <c r="CJZ548" s="200"/>
      <c r="CKA548" s="200"/>
      <c r="CKG548" s="200"/>
      <c r="CKH548" s="200"/>
      <c r="CKI548" s="200"/>
      <c r="CKJ548" s="200"/>
      <c r="CKK548" s="200"/>
      <c r="CKL548" s="200"/>
      <c r="CKM548" s="200"/>
      <c r="CKO548" s="200"/>
      <c r="CKP548" s="200"/>
      <c r="CKQ548" s="200"/>
      <c r="CKR548" s="200"/>
      <c r="CKS548" s="200"/>
      <c r="CKT548" s="200"/>
      <c r="CKU548" s="200"/>
      <c r="CKV548" s="200"/>
      <c r="CKY548" s="200"/>
      <c r="CLB548" s="200"/>
      <c r="CLE548" s="200"/>
      <c r="CLH548" s="200"/>
      <c r="CLK548" s="200"/>
      <c r="CLN548" s="200"/>
      <c r="CLW548" s="200"/>
      <c r="CLZ548" s="200"/>
      <c r="CMC548" s="200"/>
      <c r="CMF548" s="200"/>
      <c r="CMO548" s="200"/>
      <c r="CMU548" s="200"/>
      <c r="CMX548" s="200"/>
      <c r="CNA548" s="200"/>
      <c r="CND548" s="200"/>
      <c r="CNJ548" s="200"/>
      <c r="CNS548" s="200"/>
      <c r="CNU548" s="200"/>
      <c r="CNV548" s="200"/>
      <c r="CNX548" s="200"/>
      <c r="COA548" s="200"/>
      <c r="COD548" s="200"/>
      <c r="COG548" s="200"/>
      <c r="COJ548" s="200"/>
      <c r="COM548" s="200"/>
      <c r="COO548" s="200"/>
      <c r="COQ548" s="200"/>
      <c r="COT548" s="200"/>
      <c r="COW548" s="200"/>
      <c r="COZ548" s="200"/>
      <c r="CPC548" s="200"/>
      <c r="CPF548" s="200"/>
      <c r="CPI548" s="200"/>
      <c r="CPL548" s="200"/>
      <c r="CPN548" s="200"/>
      <c r="CPQ548" s="200"/>
      <c r="CPT548" s="200"/>
      <c r="CPW548" s="200"/>
      <c r="CQC548" s="200"/>
      <c r="CQF548" s="200"/>
      <c r="CQH548" s="200"/>
      <c r="CRO548" s="200"/>
      <c r="CRR548" s="200"/>
      <c r="CRU548" s="200"/>
      <c r="CRX548" s="200"/>
      <c r="CSA548" s="200"/>
      <c r="CSB548" s="200"/>
      <c r="CSC548" s="200"/>
      <c r="CSF548" s="200"/>
      <c r="CSI548" s="200"/>
      <c r="CSL548" s="200"/>
      <c r="CSO548" s="200"/>
      <c r="CSQ548" s="200"/>
      <c r="CTE548" s="200"/>
      <c r="CTF548" s="200"/>
      <c r="CTG548" s="200"/>
      <c r="CTH548" s="200"/>
      <c r="CTI548" s="200"/>
      <c r="CTJ548" s="200"/>
      <c r="CTK548" s="200"/>
      <c r="CTL548" s="200"/>
      <c r="CTM548" s="200"/>
      <c r="CTN548" s="200"/>
      <c r="CTO548" s="200"/>
      <c r="CTP548" s="200"/>
      <c r="CTQ548" s="200"/>
      <c r="CTR548" s="200"/>
      <c r="CTS548" s="200"/>
      <c r="CTT548" s="200"/>
      <c r="CTU548" s="200"/>
      <c r="CTV548" s="200"/>
      <c r="CTW548" s="200"/>
      <c r="CUC548" s="200"/>
      <c r="CUD548" s="200"/>
      <c r="CUE548" s="200"/>
      <c r="CUF548" s="200"/>
      <c r="CUG548" s="200"/>
      <c r="CUH548" s="200"/>
      <c r="CUI548" s="200"/>
      <c r="CUK548" s="200"/>
      <c r="CUL548" s="200"/>
      <c r="CUM548" s="200"/>
      <c r="CUN548" s="200"/>
      <c r="CUO548" s="200"/>
      <c r="CUP548" s="200"/>
      <c r="CUQ548" s="200"/>
      <c r="CUR548" s="200"/>
      <c r="CUU548" s="200"/>
      <c r="CUX548" s="200"/>
      <c r="CVA548" s="200"/>
      <c r="CVD548" s="200"/>
      <c r="CVG548" s="200"/>
      <c r="CVJ548" s="200"/>
      <c r="CVS548" s="200"/>
      <c r="CVV548" s="200"/>
      <c r="CVY548" s="200"/>
      <c r="CWB548" s="200"/>
      <c r="CWK548" s="200"/>
      <c r="CWQ548" s="200"/>
      <c r="CWT548" s="200"/>
      <c r="CWW548" s="200"/>
      <c r="CWZ548" s="200"/>
      <c r="CXF548" s="200"/>
      <c r="CXO548" s="200"/>
      <c r="CXQ548" s="200"/>
      <c r="CXR548" s="200"/>
      <c r="CXT548" s="200"/>
      <c r="CXW548" s="200"/>
      <c r="CXZ548" s="200"/>
      <c r="CYC548" s="200"/>
      <c r="CYF548" s="200"/>
      <c r="CYI548" s="200"/>
      <c r="CYK548" s="200"/>
      <c r="CYM548" s="200"/>
      <c r="CYP548" s="200"/>
      <c r="CYS548" s="200"/>
      <c r="CYV548" s="200"/>
      <c r="CYY548" s="200"/>
      <c r="CZB548" s="200"/>
      <c r="CZE548" s="200"/>
      <c r="CZH548" s="200"/>
      <c r="CZJ548" s="200"/>
      <c r="CZM548" s="200"/>
      <c r="CZP548" s="200"/>
      <c r="CZS548" s="200"/>
      <c r="CZY548" s="200"/>
      <c r="DAB548" s="200"/>
      <c r="DAD548" s="200"/>
      <c r="DBK548" s="200"/>
      <c r="DBN548" s="200"/>
      <c r="DBQ548" s="200"/>
      <c r="DBT548" s="200"/>
      <c r="DBW548" s="200"/>
      <c r="DBX548" s="200"/>
      <c r="DBY548" s="200"/>
      <c r="DCB548" s="200"/>
      <c r="DCE548" s="200"/>
      <c r="DCH548" s="200"/>
      <c r="DCK548" s="200"/>
      <c r="DCM548" s="200"/>
      <c r="DDA548" s="200"/>
      <c r="DDB548" s="200"/>
      <c r="DDC548" s="200"/>
      <c r="DDD548" s="200"/>
      <c r="DDE548" s="200"/>
      <c r="DDF548" s="200"/>
      <c r="DDG548" s="200"/>
      <c r="DDH548" s="200"/>
      <c r="DDI548" s="200"/>
      <c r="DDJ548" s="200"/>
      <c r="DDK548" s="200"/>
      <c r="DDL548" s="200"/>
      <c r="DDM548" s="200"/>
      <c r="DDN548" s="200"/>
      <c r="DDO548" s="200"/>
      <c r="DDP548" s="200"/>
      <c r="DDQ548" s="200"/>
      <c r="DDR548" s="200"/>
      <c r="DDS548" s="200"/>
      <c r="DDY548" s="200"/>
      <c r="DDZ548" s="200"/>
      <c r="DEA548" s="200"/>
      <c r="DEB548" s="200"/>
      <c r="DEC548" s="200"/>
      <c r="DED548" s="200"/>
      <c r="DEE548" s="200"/>
      <c r="DEG548" s="200"/>
      <c r="DEH548" s="200"/>
      <c r="DEI548" s="200"/>
      <c r="DEJ548" s="200"/>
      <c r="DEK548" s="200"/>
      <c r="DEL548" s="200"/>
      <c r="DEM548" s="200"/>
      <c r="DEN548" s="200"/>
      <c r="DEQ548" s="200"/>
      <c r="DET548" s="200"/>
      <c r="DEW548" s="200"/>
      <c r="DEZ548" s="200"/>
      <c r="DFC548" s="200"/>
      <c r="DFF548" s="200"/>
      <c r="DFO548" s="200"/>
      <c r="DFR548" s="200"/>
      <c r="DFU548" s="200"/>
      <c r="DFX548" s="200"/>
      <c r="DGG548" s="200"/>
      <c r="DGM548" s="200"/>
      <c r="DGP548" s="200"/>
      <c r="DGS548" s="200"/>
      <c r="DGV548" s="200"/>
      <c r="DHB548" s="200"/>
      <c r="DHK548" s="200"/>
      <c r="DHM548" s="200"/>
      <c r="DHN548" s="200"/>
      <c r="DHP548" s="200"/>
      <c r="DHS548" s="200"/>
      <c r="DHV548" s="200"/>
      <c r="DHY548" s="200"/>
      <c r="DIB548" s="200"/>
      <c r="DIE548" s="200"/>
      <c r="DIG548" s="200"/>
      <c r="DII548" s="200"/>
      <c r="DIL548" s="200"/>
      <c r="DIO548" s="200"/>
      <c r="DIR548" s="200"/>
      <c r="DIU548" s="200"/>
      <c r="DIX548" s="200"/>
      <c r="DJA548" s="200"/>
      <c r="DJD548" s="200"/>
      <c r="DJF548" s="200"/>
      <c r="DJI548" s="200"/>
      <c r="DJL548" s="200"/>
      <c r="DJO548" s="200"/>
      <c r="DJU548" s="200"/>
      <c r="DJX548" s="200"/>
      <c r="DJZ548" s="200"/>
      <c r="DLG548" s="200"/>
      <c r="DLJ548" s="200"/>
      <c r="DLM548" s="200"/>
      <c r="DLP548" s="200"/>
      <c r="DLS548" s="200"/>
      <c r="DLT548" s="200"/>
      <c r="DLU548" s="200"/>
      <c r="DLX548" s="200"/>
      <c r="DMA548" s="200"/>
      <c r="DMD548" s="200"/>
      <c r="DMG548" s="200"/>
      <c r="DMI548" s="200"/>
      <c r="DMW548" s="200"/>
      <c r="DMX548" s="200"/>
      <c r="DMY548" s="200"/>
      <c r="DMZ548" s="200"/>
      <c r="DNA548" s="200"/>
      <c r="DNB548" s="200"/>
      <c r="DNC548" s="200"/>
      <c r="DND548" s="200"/>
      <c r="DNE548" s="200"/>
      <c r="DNF548" s="200"/>
      <c r="DNG548" s="200"/>
      <c r="DNH548" s="200"/>
      <c r="DNI548" s="200"/>
      <c r="DNJ548" s="200"/>
      <c r="DNK548" s="200"/>
      <c r="DNL548" s="200"/>
      <c r="DNM548" s="200"/>
      <c r="DNN548" s="200"/>
      <c r="DNO548" s="200"/>
      <c r="DNU548" s="200"/>
      <c r="DNV548" s="200"/>
      <c r="DNW548" s="200"/>
      <c r="DNX548" s="200"/>
      <c r="DNY548" s="200"/>
      <c r="DNZ548" s="200"/>
      <c r="DOA548" s="200"/>
      <c r="DOC548" s="200"/>
      <c r="DOD548" s="200"/>
      <c r="DOE548" s="200"/>
      <c r="DOF548" s="200"/>
      <c r="DOG548" s="200"/>
      <c r="DOH548" s="200"/>
      <c r="DOI548" s="200"/>
      <c r="DOJ548" s="200"/>
      <c r="DOM548" s="200"/>
      <c r="DOP548" s="200"/>
      <c r="DOS548" s="200"/>
      <c r="DOV548" s="200"/>
      <c r="DOY548" s="200"/>
      <c r="DPB548" s="200"/>
      <c r="DPK548" s="200"/>
      <c r="DPN548" s="200"/>
      <c r="DPQ548" s="200"/>
      <c r="DPT548" s="200"/>
      <c r="DQC548" s="200"/>
      <c r="DQI548" s="200"/>
      <c r="DQL548" s="200"/>
      <c r="DQO548" s="200"/>
      <c r="DQR548" s="200"/>
      <c r="DQX548" s="200"/>
      <c r="DRG548" s="200"/>
      <c r="DRI548" s="200"/>
      <c r="DRJ548" s="200"/>
      <c r="DRL548" s="200"/>
      <c r="DRO548" s="200"/>
      <c r="DRR548" s="200"/>
      <c r="DRU548" s="200"/>
      <c r="DRX548" s="200"/>
      <c r="DSA548" s="200"/>
      <c r="DSC548" s="200"/>
      <c r="DSE548" s="200"/>
      <c r="DSH548" s="200"/>
      <c r="DSK548" s="200"/>
      <c r="DSN548" s="200"/>
      <c r="DSQ548" s="200"/>
      <c r="DST548" s="200"/>
      <c r="DSW548" s="200"/>
      <c r="DSZ548" s="200"/>
      <c r="DTB548" s="200"/>
      <c r="DTE548" s="200"/>
      <c r="DTH548" s="200"/>
      <c r="DTK548" s="200"/>
      <c r="DTQ548" s="200"/>
      <c r="DTT548" s="200"/>
      <c r="DTV548" s="200"/>
      <c r="DVC548" s="200"/>
      <c r="DVF548" s="200"/>
      <c r="DVI548" s="200"/>
      <c r="DVL548" s="200"/>
      <c r="DVO548" s="200"/>
      <c r="DVP548" s="200"/>
      <c r="DVQ548" s="200"/>
      <c r="DVT548" s="200"/>
      <c r="DVW548" s="200"/>
      <c r="DVZ548" s="200"/>
      <c r="DWC548" s="200"/>
      <c r="DWE548" s="200"/>
      <c r="DWS548" s="200"/>
      <c r="DWT548" s="200"/>
      <c r="DWU548" s="200"/>
      <c r="DWV548" s="200"/>
      <c r="DWW548" s="200"/>
      <c r="DWX548" s="200"/>
      <c r="DWY548" s="200"/>
      <c r="DWZ548" s="200"/>
      <c r="DXA548" s="200"/>
      <c r="DXB548" s="200"/>
      <c r="DXC548" s="200"/>
      <c r="DXD548" s="200"/>
      <c r="DXE548" s="200"/>
      <c r="DXF548" s="200"/>
      <c r="DXG548" s="200"/>
      <c r="DXH548" s="200"/>
      <c r="DXI548" s="200"/>
      <c r="DXJ548" s="200"/>
      <c r="DXK548" s="200"/>
      <c r="DXQ548" s="200"/>
      <c r="DXR548" s="200"/>
      <c r="DXS548" s="200"/>
      <c r="DXT548" s="200"/>
      <c r="DXU548" s="200"/>
      <c r="DXV548" s="200"/>
      <c r="DXW548" s="200"/>
      <c r="DXY548" s="200"/>
      <c r="DXZ548" s="200"/>
      <c r="DYA548" s="200"/>
      <c r="DYB548" s="200"/>
      <c r="DYC548" s="200"/>
      <c r="DYD548" s="200"/>
      <c r="DYE548" s="200"/>
      <c r="DYF548" s="200"/>
      <c r="DYI548" s="200"/>
      <c r="DYL548" s="200"/>
      <c r="DYO548" s="200"/>
      <c r="DYR548" s="200"/>
      <c r="DYU548" s="200"/>
      <c r="DYX548" s="200"/>
      <c r="DZG548" s="200"/>
      <c r="DZJ548" s="200"/>
      <c r="DZM548" s="200"/>
      <c r="DZP548" s="200"/>
      <c r="DZY548" s="200"/>
      <c r="EAE548" s="200"/>
      <c r="EAH548" s="200"/>
      <c r="EAK548" s="200"/>
      <c r="EAN548" s="200"/>
      <c r="EAT548" s="200"/>
      <c r="EBC548" s="200"/>
      <c r="EBE548" s="200"/>
      <c r="EBF548" s="200"/>
      <c r="EBH548" s="200"/>
      <c r="EBK548" s="200"/>
      <c r="EBN548" s="200"/>
      <c r="EBQ548" s="200"/>
      <c r="EBT548" s="200"/>
      <c r="EBW548" s="200"/>
      <c r="EBY548" s="200"/>
      <c r="ECA548" s="200"/>
      <c r="ECD548" s="200"/>
      <c r="ECG548" s="200"/>
      <c r="ECJ548" s="200"/>
      <c r="ECM548" s="200"/>
      <c r="ECP548" s="200"/>
      <c r="ECS548" s="200"/>
      <c r="ECV548" s="200"/>
      <c r="ECX548" s="200"/>
      <c r="EDA548" s="200"/>
      <c r="EDD548" s="200"/>
      <c r="EDG548" s="200"/>
      <c r="EDM548" s="200"/>
      <c r="EDP548" s="200"/>
      <c r="EDR548" s="200"/>
      <c r="EEY548" s="200"/>
      <c r="EFB548" s="200"/>
      <c r="EFE548" s="200"/>
      <c r="EFH548" s="200"/>
      <c r="EFK548" s="200"/>
      <c r="EFL548" s="200"/>
      <c r="EFM548" s="200"/>
      <c r="EFP548" s="200"/>
      <c r="EFS548" s="200"/>
      <c r="EFV548" s="200"/>
      <c r="EFY548" s="200"/>
      <c r="EGA548" s="200"/>
      <c r="EGO548" s="200"/>
      <c r="EGP548" s="200"/>
      <c r="EGQ548" s="200"/>
      <c r="EGR548" s="200"/>
      <c r="EGS548" s="200"/>
      <c r="EGT548" s="200"/>
      <c r="EGU548" s="200"/>
      <c r="EGV548" s="200"/>
      <c r="EGW548" s="200"/>
      <c r="EGX548" s="200"/>
      <c r="EGY548" s="200"/>
      <c r="EGZ548" s="200"/>
      <c r="EHA548" s="200"/>
      <c r="EHB548" s="200"/>
      <c r="EHC548" s="200"/>
      <c r="EHD548" s="200"/>
      <c r="EHE548" s="200"/>
      <c r="EHF548" s="200"/>
      <c r="EHG548" s="200"/>
      <c r="EHM548" s="200"/>
      <c r="EHN548" s="200"/>
      <c r="EHO548" s="200"/>
      <c r="EHP548" s="200"/>
      <c r="EHQ548" s="200"/>
      <c r="EHR548" s="200"/>
      <c r="EHS548" s="200"/>
      <c r="EHU548" s="200"/>
      <c r="EHV548" s="200"/>
      <c r="EHW548" s="200"/>
      <c r="EHX548" s="200"/>
      <c r="EHY548" s="200"/>
      <c r="EHZ548" s="200"/>
      <c r="EIA548" s="200"/>
      <c r="EIB548" s="200"/>
      <c r="EIE548" s="200"/>
      <c r="EIH548" s="200"/>
      <c r="EIK548" s="200"/>
      <c r="EIN548" s="200"/>
      <c r="EIQ548" s="200"/>
      <c r="EIT548" s="200"/>
      <c r="EJC548" s="200"/>
      <c r="EJF548" s="200"/>
      <c r="EJI548" s="200"/>
      <c r="EJL548" s="200"/>
      <c r="EJU548" s="200"/>
      <c r="EKA548" s="200"/>
      <c r="EKD548" s="200"/>
      <c r="EKG548" s="200"/>
      <c r="EKJ548" s="200"/>
      <c r="EKP548" s="200"/>
      <c r="EKY548" s="200"/>
      <c r="ELA548" s="200"/>
      <c r="ELB548" s="200"/>
      <c r="ELD548" s="200"/>
      <c r="ELG548" s="200"/>
      <c r="ELJ548" s="200"/>
      <c r="ELM548" s="200"/>
      <c r="ELP548" s="200"/>
      <c r="ELS548" s="200"/>
      <c r="ELU548" s="200"/>
      <c r="ELW548" s="200"/>
      <c r="ELZ548" s="200"/>
      <c r="EMC548" s="200"/>
      <c r="EMF548" s="200"/>
      <c r="EMI548" s="200"/>
      <c r="EML548" s="200"/>
      <c r="EMO548" s="200"/>
      <c r="EMR548" s="200"/>
      <c r="EMT548" s="200"/>
      <c r="EMW548" s="200"/>
      <c r="EMZ548" s="200"/>
      <c r="ENC548" s="200"/>
      <c r="ENI548" s="200"/>
      <c r="ENL548" s="200"/>
      <c r="ENN548" s="200"/>
      <c r="EOU548" s="200"/>
      <c r="EOX548" s="200"/>
      <c r="EPA548" s="200"/>
      <c r="EPD548" s="200"/>
      <c r="EPG548" s="200"/>
      <c r="EPH548" s="200"/>
      <c r="EPI548" s="200"/>
      <c r="EPL548" s="200"/>
      <c r="EPO548" s="200"/>
      <c r="EPR548" s="200"/>
      <c r="EPU548" s="200"/>
      <c r="EPW548" s="200"/>
      <c r="EQK548" s="200"/>
      <c r="EQL548" s="200"/>
      <c r="EQM548" s="200"/>
      <c r="EQN548" s="200"/>
      <c r="EQO548" s="200"/>
      <c r="EQP548" s="200"/>
      <c r="EQQ548" s="200"/>
      <c r="EQR548" s="200"/>
      <c r="EQS548" s="200"/>
      <c r="EQT548" s="200"/>
      <c r="EQU548" s="200"/>
      <c r="EQV548" s="200"/>
      <c r="EQW548" s="200"/>
      <c r="EQX548" s="200"/>
      <c r="EQY548" s="200"/>
      <c r="EQZ548" s="200"/>
      <c r="ERA548" s="200"/>
      <c r="ERB548" s="200"/>
      <c r="ERC548" s="200"/>
      <c r="ERI548" s="200"/>
      <c r="ERJ548" s="200"/>
      <c r="ERK548" s="200"/>
      <c r="ERL548" s="200"/>
      <c r="ERM548" s="200"/>
      <c r="ERN548" s="200"/>
      <c r="ERO548" s="200"/>
      <c r="ERQ548" s="200"/>
      <c r="ERR548" s="200"/>
      <c r="ERS548" s="200"/>
      <c r="ERT548" s="200"/>
      <c r="ERU548" s="200"/>
      <c r="ERV548" s="200"/>
      <c r="ERW548" s="200"/>
      <c r="ERX548" s="200"/>
      <c r="ESA548" s="200"/>
      <c r="ESD548" s="200"/>
      <c r="ESG548" s="200"/>
      <c r="ESJ548" s="200"/>
      <c r="ESM548" s="200"/>
      <c r="ESP548" s="200"/>
      <c r="ESY548" s="200"/>
      <c r="ETB548" s="200"/>
      <c r="ETE548" s="200"/>
      <c r="ETH548" s="200"/>
      <c r="ETQ548" s="200"/>
      <c r="ETW548" s="200"/>
      <c r="ETZ548" s="200"/>
      <c r="EUC548" s="200"/>
      <c r="EUF548" s="200"/>
      <c r="EUL548" s="200"/>
      <c r="EUU548" s="200"/>
      <c r="EUW548" s="200"/>
      <c r="EUX548" s="200"/>
      <c r="EUZ548" s="200"/>
      <c r="EVC548" s="200"/>
      <c r="EVF548" s="200"/>
      <c r="EVI548" s="200"/>
      <c r="EVL548" s="200"/>
      <c r="EVO548" s="200"/>
      <c r="EVQ548" s="200"/>
      <c r="EVS548" s="200"/>
      <c r="EVV548" s="200"/>
      <c r="EVY548" s="200"/>
      <c r="EWB548" s="200"/>
      <c r="EWE548" s="200"/>
      <c r="EWH548" s="200"/>
      <c r="EWK548" s="200"/>
      <c r="EWN548" s="200"/>
      <c r="EWP548" s="200"/>
      <c r="EWS548" s="200"/>
      <c r="EWV548" s="200"/>
      <c r="EWY548" s="200"/>
      <c r="EXE548" s="200"/>
      <c r="EXH548" s="200"/>
      <c r="EXJ548" s="200"/>
      <c r="EYQ548" s="200"/>
      <c r="EYT548" s="200"/>
      <c r="EYW548" s="200"/>
      <c r="EYZ548" s="200"/>
      <c r="EZC548" s="200"/>
      <c r="EZD548" s="200"/>
      <c r="EZE548" s="200"/>
      <c r="EZH548" s="200"/>
      <c r="EZK548" s="200"/>
      <c r="EZN548" s="200"/>
      <c r="EZQ548" s="200"/>
      <c r="EZS548" s="200"/>
      <c r="FAG548" s="200"/>
      <c r="FAH548" s="200"/>
      <c r="FAI548" s="200"/>
      <c r="FAJ548" s="200"/>
      <c r="FAK548" s="200"/>
      <c r="FAL548" s="200"/>
      <c r="FAM548" s="200"/>
      <c r="FAN548" s="200"/>
      <c r="FAO548" s="200"/>
      <c r="FAP548" s="200"/>
      <c r="FAQ548" s="200"/>
      <c r="FAR548" s="200"/>
      <c r="FAS548" s="200"/>
      <c r="FAT548" s="200"/>
      <c r="FAU548" s="200"/>
      <c r="FAV548" s="200"/>
      <c r="FAW548" s="200"/>
      <c r="FAX548" s="200"/>
      <c r="FAY548" s="200"/>
      <c r="FBE548" s="200"/>
      <c r="FBF548" s="200"/>
      <c r="FBG548" s="200"/>
      <c r="FBH548" s="200"/>
      <c r="FBI548" s="200"/>
      <c r="FBJ548" s="200"/>
      <c r="FBK548" s="200"/>
      <c r="FBM548" s="200"/>
      <c r="FBN548" s="200"/>
      <c r="FBO548" s="200"/>
      <c r="FBP548" s="200"/>
      <c r="FBQ548" s="200"/>
      <c r="FBR548" s="200"/>
      <c r="FBS548" s="200"/>
      <c r="FBT548" s="200"/>
      <c r="FBW548" s="200"/>
      <c r="FBZ548" s="200"/>
      <c r="FCC548" s="200"/>
      <c r="FCF548" s="200"/>
      <c r="FCI548" s="200"/>
      <c r="FCL548" s="200"/>
      <c r="FCU548" s="200"/>
      <c r="FCX548" s="200"/>
      <c r="FDA548" s="200"/>
      <c r="FDD548" s="200"/>
      <c r="FDM548" s="200"/>
      <c r="FDS548" s="200"/>
      <c r="FDV548" s="200"/>
      <c r="FDY548" s="200"/>
      <c r="FEB548" s="200"/>
      <c r="FEH548" s="200"/>
      <c r="FEQ548" s="200"/>
      <c r="FES548" s="200"/>
      <c r="FET548" s="200"/>
      <c r="FEV548" s="200"/>
      <c r="FEY548" s="200"/>
      <c r="FFB548" s="200"/>
      <c r="FFE548" s="200"/>
      <c r="FFH548" s="200"/>
      <c r="FFK548" s="200"/>
      <c r="FFM548" s="200"/>
      <c r="FFO548" s="200"/>
      <c r="FFR548" s="200"/>
      <c r="FFU548" s="200"/>
      <c r="FFX548" s="200"/>
      <c r="FGA548" s="200"/>
      <c r="FGD548" s="200"/>
      <c r="FGG548" s="200"/>
      <c r="FGJ548" s="200"/>
      <c r="FGL548" s="200"/>
      <c r="FGO548" s="200"/>
      <c r="FGR548" s="200"/>
      <c r="FGU548" s="200"/>
      <c r="FHA548" s="200"/>
      <c r="FHD548" s="200"/>
      <c r="FHF548" s="200"/>
      <c r="FIM548" s="200"/>
      <c r="FIP548" s="200"/>
      <c r="FIS548" s="200"/>
      <c r="FIV548" s="200"/>
      <c r="FIY548" s="200"/>
      <c r="FIZ548" s="200"/>
      <c r="FJA548" s="200"/>
      <c r="FJD548" s="200"/>
      <c r="FJG548" s="200"/>
      <c r="FJJ548" s="200"/>
      <c r="FJM548" s="200"/>
      <c r="FJO548" s="200"/>
      <c r="FKC548" s="200"/>
      <c r="FKD548" s="200"/>
      <c r="FKE548" s="200"/>
      <c r="FKF548" s="200"/>
      <c r="FKG548" s="200"/>
      <c r="FKH548" s="200"/>
      <c r="FKI548" s="200"/>
      <c r="FKJ548" s="200"/>
      <c r="FKK548" s="200"/>
      <c r="FKL548" s="200"/>
      <c r="FKM548" s="200"/>
      <c r="FKN548" s="200"/>
      <c r="FKO548" s="200"/>
      <c r="FKP548" s="200"/>
      <c r="FKQ548" s="200"/>
      <c r="FKR548" s="200"/>
      <c r="FKS548" s="200"/>
      <c r="FKT548" s="200"/>
      <c r="FKU548" s="200"/>
      <c r="FLA548" s="200"/>
      <c r="FLB548" s="200"/>
      <c r="FLC548" s="200"/>
      <c r="FLD548" s="200"/>
      <c r="FLE548" s="200"/>
      <c r="FLF548" s="200"/>
      <c r="FLG548" s="200"/>
      <c r="FLI548" s="200"/>
      <c r="FLJ548" s="200"/>
      <c r="FLK548" s="200"/>
      <c r="FLL548" s="200"/>
      <c r="FLM548" s="200"/>
      <c r="FLN548" s="200"/>
      <c r="FLO548" s="200"/>
      <c r="FLP548" s="200"/>
      <c r="FLS548" s="200"/>
      <c r="FLV548" s="200"/>
      <c r="FLY548" s="200"/>
      <c r="FMB548" s="200"/>
      <c r="FME548" s="200"/>
      <c r="FMH548" s="200"/>
      <c r="FMQ548" s="200"/>
      <c r="FMT548" s="200"/>
      <c r="FMW548" s="200"/>
      <c r="FMZ548" s="200"/>
      <c r="FNI548" s="200"/>
      <c r="FNO548" s="200"/>
      <c r="FNR548" s="200"/>
      <c r="FNU548" s="200"/>
      <c r="FNX548" s="200"/>
      <c r="FOD548" s="200"/>
      <c r="FOM548" s="200"/>
      <c r="FOO548" s="200"/>
      <c r="FOP548" s="200"/>
      <c r="FOR548" s="200"/>
      <c r="FOU548" s="200"/>
      <c r="FOX548" s="200"/>
      <c r="FPA548" s="200"/>
      <c r="FPD548" s="200"/>
      <c r="FPG548" s="200"/>
      <c r="FPI548" s="200"/>
      <c r="FPK548" s="200"/>
      <c r="FPN548" s="200"/>
      <c r="FPQ548" s="200"/>
      <c r="FPT548" s="200"/>
      <c r="FPW548" s="200"/>
      <c r="FPZ548" s="200"/>
      <c r="FQC548" s="200"/>
      <c r="FQF548" s="200"/>
      <c r="FQH548" s="200"/>
      <c r="FQK548" s="200"/>
      <c r="FQN548" s="200"/>
      <c r="FQQ548" s="200"/>
      <c r="FQW548" s="200"/>
      <c r="FQZ548" s="200"/>
      <c r="FRB548" s="200"/>
      <c r="FSI548" s="200"/>
      <c r="FSL548" s="200"/>
      <c r="FSO548" s="200"/>
      <c r="FSR548" s="200"/>
      <c r="FSU548" s="200"/>
      <c r="FSV548" s="200"/>
      <c r="FSW548" s="200"/>
      <c r="FSZ548" s="200"/>
      <c r="FTC548" s="200"/>
      <c r="FTF548" s="200"/>
      <c r="FTI548" s="200"/>
      <c r="FTK548" s="200"/>
      <c r="FTY548" s="200"/>
      <c r="FTZ548" s="200"/>
      <c r="FUA548" s="200"/>
      <c r="FUB548" s="200"/>
      <c r="FUC548" s="200"/>
      <c r="FUD548" s="200"/>
      <c r="FUE548" s="200"/>
      <c r="FUF548" s="200"/>
      <c r="FUG548" s="200"/>
      <c r="FUH548" s="200"/>
      <c r="FUI548" s="200"/>
      <c r="FUJ548" s="200"/>
      <c r="FUK548" s="200"/>
      <c r="FUL548" s="200"/>
      <c r="FUM548" s="200"/>
      <c r="FUN548" s="200"/>
      <c r="FUO548" s="200"/>
      <c r="FUP548" s="200"/>
      <c r="FUQ548" s="200"/>
      <c r="FUW548" s="200"/>
      <c r="FUX548" s="200"/>
      <c r="FUY548" s="200"/>
      <c r="FUZ548" s="200"/>
      <c r="FVA548" s="200"/>
      <c r="FVB548" s="200"/>
      <c r="FVC548" s="200"/>
      <c r="FVE548" s="200"/>
      <c r="FVF548" s="200"/>
      <c r="FVG548" s="200"/>
      <c r="FVH548" s="200"/>
      <c r="FVI548" s="200"/>
      <c r="FVJ548" s="200"/>
      <c r="FVK548" s="200"/>
      <c r="FVL548" s="200"/>
      <c r="FVO548" s="200"/>
      <c r="FVR548" s="200"/>
      <c r="FVU548" s="200"/>
      <c r="FVX548" s="200"/>
      <c r="FWA548" s="200"/>
      <c r="FWD548" s="200"/>
      <c r="FWM548" s="200"/>
      <c r="FWP548" s="200"/>
      <c r="FWS548" s="200"/>
      <c r="FWV548" s="200"/>
      <c r="FXE548" s="200"/>
      <c r="FXK548" s="200"/>
      <c r="FXN548" s="200"/>
      <c r="FXQ548" s="200"/>
      <c r="FXT548" s="200"/>
      <c r="FXZ548" s="200"/>
      <c r="FYI548" s="200"/>
      <c r="FYK548" s="200"/>
      <c r="FYL548" s="200"/>
      <c r="FYN548" s="200"/>
      <c r="FYQ548" s="200"/>
      <c r="FYT548" s="200"/>
      <c r="FYW548" s="200"/>
      <c r="FYZ548" s="200"/>
      <c r="FZC548" s="200"/>
      <c r="FZE548" s="200"/>
      <c r="FZG548" s="200"/>
      <c r="FZJ548" s="200"/>
      <c r="FZM548" s="200"/>
      <c r="FZP548" s="200"/>
      <c r="FZS548" s="200"/>
      <c r="FZV548" s="200"/>
      <c r="FZY548" s="200"/>
      <c r="GAB548" s="200"/>
      <c r="GAD548" s="200"/>
      <c r="GAG548" s="200"/>
      <c r="GAJ548" s="200"/>
      <c r="GAM548" s="200"/>
      <c r="GAS548" s="200"/>
      <c r="GAV548" s="200"/>
      <c r="GAX548" s="200"/>
      <c r="GCE548" s="200"/>
      <c r="GCH548" s="200"/>
      <c r="GCK548" s="200"/>
      <c r="GCN548" s="200"/>
      <c r="GCQ548" s="200"/>
      <c r="GCR548" s="200"/>
      <c r="GCS548" s="200"/>
      <c r="GCV548" s="200"/>
      <c r="GCY548" s="200"/>
      <c r="GDB548" s="200"/>
      <c r="GDE548" s="200"/>
      <c r="GDG548" s="200"/>
      <c r="GDU548" s="200"/>
      <c r="GDV548" s="200"/>
      <c r="GDW548" s="200"/>
      <c r="GDX548" s="200"/>
      <c r="GDY548" s="200"/>
      <c r="GDZ548" s="200"/>
      <c r="GEA548" s="200"/>
      <c r="GEB548" s="200"/>
      <c r="GEC548" s="200"/>
      <c r="GED548" s="200"/>
      <c r="GEE548" s="200"/>
      <c r="GEF548" s="200"/>
      <c r="GEG548" s="200"/>
      <c r="GEH548" s="200"/>
      <c r="GEI548" s="200"/>
      <c r="GEJ548" s="200"/>
      <c r="GEK548" s="200"/>
      <c r="GEL548" s="200"/>
      <c r="GEM548" s="200"/>
      <c r="GES548" s="200"/>
      <c r="GET548" s="200"/>
      <c r="GEU548" s="200"/>
      <c r="GEV548" s="200"/>
      <c r="GEW548" s="200"/>
      <c r="GEX548" s="200"/>
      <c r="GEY548" s="200"/>
      <c r="GFA548" s="200"/>
      <c r="GFB548" s="200"/>
      <c r="GFC548" s="200"/>
      <c r="GFD548" s="200"/>
      <c r="GFE548" s="200"/>
      <c r="GFF548" s="200"/>
      <c r="GFG548" s="200"/>
      <c r="GFH548" s="200"/>
      <c r="GFK548" s="200"/>
      <c r="GFN548" s="200"/>
      <c r="GFQ548" s="200"/>
      <c r="GFT548" s="200"/>
      <c r="GFW548" s="200"/>
      <c r="GFZ548" s="200"/>
      <c r="GGI548" s="200"/>
      <c r="GGL548" s="200"/>
      <c r="GGO548" s="200"/>
      <c r="GGR548" s="200"/>
      <c r="GHA548" s="200"/>
      <c r="GHG548" s="200"/>
      <c r="GHJ548" s="200"/>
      <c r="GHM548" s="200"/>
      <c r="GHP548" s="200"/>
      <c r="GHV548" s="200"/>
      <c r="GIE548" s="200"/>
      <c r="GIG548" s="200"/>
      <c r="GIH548" s="200"/>
      <c r="GIJ548" s="200"/>
      <c r="GIM548" s="200"/>
      <c r="GIP548" s="200"/>
      <c r="GIS548" s="200"/>
      <c r="GIV548" s="200"/>
      <c r="GIY548" s="200"/>
      <c r="GJA548" s="200"/>
      <c r="GJC548" s="200"/>
      <c r="GJF548" s="200"/>
      <c r="GJI548" s="200"/>
      <c r="GJL548" s="200"/>
      <c r="GJO548" s="200"/>
      <c r="GJR548" s="200"/>
      <c r="GJU548" s="200"/>
      <c r="GJX548" s="200"/>
      <c r="GJZ548" s="200"/>
      <c r="GKC548" s="200"/>
      <c r="GKF548" s="200"/>
      <c r="GKI548" s="200"/>
      <c r="GKO548" s="200"/>
      <c r="GKR548" s="200"/>
      <c r="GKT548" s="200"/>
      <c r="GMA548" s="200"/>
      <c r="GMD548" s="200"/>
      <c r="GMG548" s="200"/>
      <c r="GMJ548" s="200"/>
      <c r="GMM548" s="200"/>
      <c r="GMN548" s="200"/>
      <c r="GMO548" s="200"/>
      <c r="GMR548" s="200"/>
      <c r="GMU548" s="200"/>
      <c r="GMX548" s="200"/>
      <c r="GNA548" s="200"/>
      <c r="GNC548" s="200"/>
      <c r="GNQ548" s="200"/>
      <c r="GNR548" s="200"/>
      <c r="GNS548" s="200"/>
      <c r="GNT548" s="200"/>
      <c r="GNU548" s="200"/>
      <c r="GNV548" s="200"/>
      <c r="GNW548" s="200"/>
      <c r="GNX548" s="200"/>
      <c r="GNY548" s="200"/>
      <c r="GNZ548" s="200"/>
      <c r="GOA548" s="200"/>
      <c r="GOB548" s="200"/>
      <c r="GOC548" s="200"/>
      <c r="GOD548" s="200"/>
      <c r="GOE548" s="200"/>
      <c r="GOF548" s="200"/>
      <c r="GOG548" s="200"/>
      <c r="GOH548" s="200"/>
      <c r="GOI548" s="200"/>
      <c r="GOO548" s="200"/>
      <c r="GOP548" s="200"/>
      <c r="GOQ548" s="200"/>
      <c r="GOR548" s="200"/>
      <c r="GOS548" s="200"/>
      <c r="GOT548" s="200"/>
      <c r="GOU548" s="200"/>
      <c r="GOW548" s="200"/>
      <c r="GOX548" s="200"/>
      <c r="GOY548" s="200"/>
      <c r="GOZ548" s="200"/>
      <c r="GPA548" s="200"/>
      <c r="GPB548" s="200"/>
      <c r="GPC548" s="200"/>
      <c r="GPD548" s="200"/>
      <c r="GPG548" s="200"/>
      <c r="GPJ548" s="200"/>
      <c r="GPM548" s="200"/>
      <c r="GPP548" s="200"/>
      <c r="GPS548" s="200"/>
      <c r="GPV548" s="200"/>
      <c r="GQE548" s="200"/>
      <c r="GQH548" s="200"/>
      <c r="GQK548" s="200"/>
      <c r="GQN548" s="200"/>
      <c r="GQW548" s="200"/>
      <c r="GRC548" s="200"/>
      <c r="GRF548" s="200"/>
      <c r="GRI548" s="200"/>
      <c r="GRL548" s="200"/>
      <c r="GRR548" s="200"/>
      <c r="GSA548" s="200"/>
      <c r="GSC548" s="200"/>
      <c r="GSD548" s="200"/>
      <c r="GSF548" s="200"/>
      <c r="GSI548" s="200"/>
      <c r="GSL548" s="200"/>
      <c r="GSO548" s="200"/>
      <c r="GSR548" s="200"/>
      <c r="GSU548" s="200"/>
      <c r="GSW548" s="200"/>
      <c r="GSY548" s="200"/>
      <c r="GTB548" s="200"/>
      <c r="GTE548" s="200"/>
      <c r="GTH548" s="200"/>
      <c r="GTK548" s="200"/>
      <c r="GTN548" s="200"/>
      <c r="GTQ548" s="200"/>
      <c r="GTT548" s="200"/>
      <c r="GTV548" s="200"/>
      <c r="GTY548" s="200"/>
      <c r="GUB548" s="200"/>
      <c r="GUE548" s="200"/>
      <c r="GUK548" s="200"/>
      <c r="GUN548" s="200"/>
      <c r="GUP548" s="200"/>
      <c r="GVW548" s="200"/>
      <c r="GVZ548" s="200"/>
      <c r="GWC548" s="200"/>
      <c r="GWF548" s="200"/>
      <c r="GWI548" s="200"/>
      <c r="GWJ548" s="200"/>
      <c r="GWK548" s="200"/>
      <c r="GWN548" s="200"/>
      <c r="GWQ548" s="200"/>
      <c r="GWT548" s="200"/>
      <c r="GWW548" s="200"/>
      <c r="GWY548" s="200"/>
      <c r="GXM548" s="200"/>
      <c r="GXN548" s="200"/>
      <c r="GXO548" s="200"/>
      <c r="GXP548" s="200"/>
      <c r="GXQ548" s="200"/>
      <c r="GXR548" s="200"/>
      <c r="GXS548" s="200"/>
      <c r="GXT548" s="200"/>
      <c r="GXU548" s="200"/>
      <c r="GXV548" s="200"/>
      <c r="GXW548" s="200"/>
      <c r="GXX548" s="200"/>
      <c r="GXY548" s="200"/>
      <c r="GXZ548" s="200"/>
      <c r="GYA548" s="200"/>
      <c r="GYB548" s="200"/>
      <c r="GYC548" s="200"/>
      <c r="GYD548" s="200"/>
      <c r="GYE548" s="200"/>
      <c r="GYK548" s="200"/>
      <c r="GYL548" s="200"/>
      <c r="GYM548" s="200"/>
      <c r="GYN548" s="200"/>
      <c r="GYO548" s="200"/>
      <c r="GYP548" s="200"/>
      <c r="GYQ548" s="200"/>
      <c r="GYS548" s="200"/>
      <c r="GYT548" s="200"/>
      <c r="GYU548" s="200"/>
      <c r="GYV548" s="200"/>
      <c r="GYW548" s="200"/>
      <c r="GYX548" s="200"/>
      <c r="GYY548" s="200"/>
      <c r="GYZ548" s="200"/>
      <c r="GZC548" s="200"/>
      <c r="GZF548" s="200"/>
      <c r="GZI548" s="200"/>
      <c r="GZL548" s="200"/>
      <c r="GZO548" s="200"/>
      <c r="GZR548" s="200"/>
      <c r="HAA548" s="200"/>
      <c r="HAD548" s="200"/>
      <c r="HAG548" s="200"/>
      <c r="HAJ548" s="200"/>
      <c r="HAS548" s="200"/>
      <c r="HAY548" s="200"/>
      <c r="HBB548" s="200"/>
      <c r="HBE548" s="200"/>
      <c r="HBH548" s="200"/>
      <c r="HBN548" s="200"/>
      <c r="HBW548" s="200"/>
      <c r="HBY548" s="200"/>
      <c r="HBZ548" s="200"/>
      <c r="HCB548" s="200"/>
      <c r="HCE548" s="200"/>
      <c r="HCH548" s="200"/>
      <c r="HCK548" s="200"/>
      <c r="HCN548" s="200"/>
      <c r="HCQ548" s="200"/>
      <c r="HCS548" s="200"/>
      <c r="HCU548" s="200"/>
      <c r="HCX548" s="200"/>
      <c r="HDA548" s="200"/>
      <c r="HDD548" s="200"/>
      <c r="HDG548" s="200"/>
      <c r="HDJ548" s="200"/>
      <c r="HDM548" s="200"/>
      <c r="HDP548" s="200"/>
      <c r="HDR548" s="200"/>
      <c r="HDU548" s="200"/>
      <c r="HDX548" s="200"/>
      <c r="HEA548" s="200"/>
      <c r="HEG548" s="200"/>
      <c r="HEJ548" s="200"/>
      <c r="HEL548" s="200"/>
      <c r="HFS548" s="200"/>
      <c r="HFV548" s="200"/>
      <c r="HFY548" s="200"/>
      <c r="HGB548" s="200"/>
      <c r="HGE548" s="200"/>
      <c r="HGF548" s="200"/>
      <c r="HGG548" s="200"/>
      <c r="HGJ548" s="200"/>
      <c r="HGM548" s="200"/>
      <c r="HGP548" s="200"/>
      <c r="HGS548" s="200"/>
      <c r="HGU548" s="200"/>
      <c r="HHI548" s="200"/>
      <c r="HHJ548" s="200"/>
      <c r="HHK548" s="200"/>
      <c r="HHL548" s="200"/>
      <c r="HHM548" s="200"/>
      <c r="HHN548" s="200"/>
      <c r="HHO548" s="200"/>
      <c r="HHP548" s="200"/>
      <c r="HHQ548" s="200"/>
      <c r="HHR548" s="200"/>
      <c r="HHS548" s="200"/>
      <c r="HHT548" s="200"/>
      <c r="HHU548" s="200"/>
      <c r="HHV548" s="200"/>
      <c r="HHW548" s="200"/>
      <c r="HHX548" s="200"/>
      <c r="HHY548" s="200"/>
      <c r="HHZ548" s="200"/>
      <c r="HIA548" s="200"/>
      <c r="HIG548" s="200"/>
      <c r="HIH548" s="200"/>
      <c r="HII548" s="200"/>
      <c r="HIJ548" s="200"/>
      <c r="HIK548" s="200"/>
      <c r="HIL548" s="200"/>
      <c r="HIM548" s="200"/>
      <c r="HIO548" s="200"/>
      <c r="HIP548" s="200"/>
      <c r="HIQ548" s="200"/>
      <c r="HIR548" s="200"/>
      <c r="HIS548" s="200"/>
      <c r="HIT548" s="200"/>
      <c r="HIU548" s="200"/>
      <c r="HIV548" s="200"/>
      <c r="HIY548" s="200"/>
      <c r="HJB548" s="200"/>
      <c r="HJE548" s="200"/>
      <c r="HJH548" s="200"/>
      <c r="HJK548" s="200"/>
      <c r="HJN548" s="200"/>
      <c r="HJW548" s="200"/>
      <c r="HJZ548" s="200"/>
      <c r="HKC548" s="200"/>
      <c r="HKF548" s="200"/>
      <c r="HKO548" s="200"/>
      <c r="HKU548" s="200"/>
      <c r="HKX548" s="200"/>
      <c r="HLA548" s="200"/>
      <c r="HLD548" s="200"/>
      <c r="HLJ548" s="200"/>
      <c r="HLS548" s="200"/>
      <c r="HLU548" s="200"/>
      <c r="HLV548" s="200"/>
      <c r="HLX548" s="200"/>
      <c r="HMA548" s="200"/>
      <c r="HMD548" s="200"/>
      <c r="HMG548" s="200"/>
      <c r="HMJ548" s="200"/>
      <c r="HMM548" s="200"/>
      <c r="HMO548" s="200"/>
      <c r="HMQ548" s="200"/>
      <c r="HMT548" s="200"/>
      <c r="HMW548" s="200"/>
      <c r="HMZ548" s="200"/>
      <c r="HNC548" s="200"/>
      <c r="HNF548" s="200"/>
      <c r="HNI548" s="200"/>
      <c r="HNL548" s="200"/>
      <c r="HNN548" s="200"/>
      <c r="HNQ548" s="200"/>
      <c r="HNT548" s="200"/>
      <c r="HNW548" s="200"/>
      <c r="HOC548" s="200"/>
      <c r="HOF548" s="200"/>
      <c r="HOH548" s="200"/>
      <c r="HPO548" s="200"/>
      <c r="HPR548" s="200"/>
      <c r="HPU548" s="200"/>
      <c r="HPX548" s="200"/>
      <c r="HQA548" s="200"/>
      <c r="HQB548" s="200"/>
      <c r="HQC548" s="200"/>
      <c r="HQF548" s="200"/>
      <c r="HQI548" s="200"/>
      <c r="HQL548" s="200"/>
      <c r="HQO548" s="200"/>
      <c r="HQQ548" s="200"/>
      <c r="HRE548" s="200"/>
      <c r="HRF548" s="200"/>
      <c r="HRG548" s="200"/>
      <c r="HRH548" s="200"/>
      <c r="HRI548" s="200"/>
      <c r="HRJ548" s="200"/>
      <c r="HRK548" s="200"/>
      <c r="HRL548" s="200"/>
      <c r="HRM548" s="200"/>
      <c r="HRN548" s="200"/>
      <c r="HRO548" s="200"/>
      <c r="HRP548" s="200"/>
      <c r="HRQ548" s="200"/>
      <c r="HRR548" s="200"/>
      <c r="HRS548" s="200"/>
      <c r="HRT548" s="200"/>
      <c r="HRU548" s="200"/>
      <c r="HRV548" s="200"/>
      <c r="HRW548" s="200"/>
      <c r="HSC548" s="200"/>
      <c r="HSD548" s="200"/>
      <c r="HSE548" s="200"/>
      <c r="HSF548" s="200"/>
      <c r="HSG548" s="200"/>
      <c r="HSH548" s="200"/>
      <c r="HSI548" s="200"/>
      <c r="HSK548" s="200"/>
      <c r="HSL548" s="200"/>
      <c r="HSM548" s="200"/>
      <c r="HSN548" s="200"/>
      <c r="HSO548" s="200"/>
      <c r="HSP548" s="200"/>
      <c r="HSQ548" s="200"/>
      <c r="HSR548" s="200"/>
      <c r="HSU548" s="200"/>
      <c r="HSX548" s="200"/>
      <c r="HTA548" s="200"/>
      <c r="HTD548" s="200"/>
      <c r="HTG548" s="200"/>
      <c r="HTJ548" s="200"/>
      <c r="HTS548" s="200"/>
      <c r="HTV548" s="200"/>
      <c r="HTY548" s="200"/>
      <c r="HUB548" s="200"/>
      <c r="HUK548" s="200"/>
      <c r="HUQ548" s="200"/>
      <c r="HUT548" s="200"/>
      <c r="HUW548" s="200"/>
      <c r="HUZ548" s="200"/>
      <c r="HVF548" s="200"/>
      <c r="HVO548" s="200"/>
      <c r="HVQ548" s="200"/>
      <c r="HVR548" s="200"/>
      <c r="HVT548" s="200"/>
      <c r="HVW548" s="200"/>
      <c r="HVZ548" s="200"/>
      <c r="HWC548" s="200"/>
      <c r="HWF548" s="200"/>
      <c r="HWI548" s="200"/>
      <c r="HWK548" s="200"/>
      <c r="HWM548" s="200"/>
      <c r="HWP548" s="200"/>
      <c r="HWS548" s="200"/>
      <c r="HWV548" s="200"/>
      <c r="HWY548" s="200"/>
      <c r="HXB548" s="200"/>
      <c r="HXE548" s="200"/>
      <c r="HXH548" s="200"/>
      <c r="HXJ548" s="200"/>
      <c r="HXM548" s="200"/>
      <c r="HXP548" s="200"/>
      <c r="HXS548" s="200"/>
      <c r="HXY548" s="200"/>
      <c r="HYB548" s="200"/>
      <c r="HYD548" s="200"/>
      <c r="HZK548" s="200"/>
      <c r="HZN548" s="200"/>
      <c r="HZQ548" s="200"/>
      <c r="HZT548" s="200"/>
      <c r="HZW548" s="200"/>
      <c r="HZX548" s="200"/>
      <c r="HZY548" s="200"/>
      <c r="IAB548" s="200"/>
      <c r="IAE548" s="200"/>
      <c r="IAH548" s="200"/>
      <c r="IAK548" s="200"/>
      <c r="IAM548" s="200"/>
      <c r="IBA548" s="200"/>
      <c r="IBB548" s="200"/>
      <c r="IBC548" s="200"/>
      <c r="IBD548" s="200"/>
      <c r="IBE548" s="200"/>
      <c r="IBF548" s="200"/>
      <c r="IBG548" s="200"/>
      <c r="IBH548" s="200"/>
      <c r="IBI548" s="200"/>
      <c r="IBJ548" s="200"/>
      <c r="IBK548" s="200"/>
      <c r="IBL548" s="200"/>
      <c r="IBM548" s="200"/>
      <c r="IBN548" s="200"/>
      <c r="IBO548" s="200"/>
      <c r="IBP548" s="200"/>
      <c r="IBQ548" s="200"/>
      <c r="IBR548" s="200"/>
      <c r="IBS548" s="200"/>
      <c r="IBY548" s="200"/>
      <c r="IBZ548" s="200"/>
      <c r="ICA548" s="200"/>
      <c r="ICB548" s="200"/>
      <c r="ICC548" s="200"/>
      <c r="ICD548" s="200"/>
      <c r="ICE548" s="200"/>
      <c r="ICG548" s="200"/>
      <c r="ICH548" s="200"/>
      <c r="ICI548" s="200"/>
      <c r="ICJ548" s="200"/>
      <c r="ICK548" s="200"/>
      <c r="ICL548" s="200"/>
      <c r="ICM548" s="200"/>
      <c r="ICN548" s="200"/>
      <c r="ICQ548" s="200"/>
      <c r="ICT548" s="200"/>
      <c r="ICW548" s="200"/>
      <c r="ICZ548" s="200"/>
      <c r="IDC548" s="200"/>
      <c r="IDF548" s="200"/>
      <c r="IDO548" s="200"/>
      <c r="IDR548" s="200"/>
      <c r="IDU548" s="200"/>
      <c r="IDX548" s="200"/>
      <c r="IEG548" s="200"/>
      <c r="IEM548" s="200"/>
      <c r="IEP548" s="200"/>
      <c r="IES548" s="200"/>
      <c r="IEV548" s="200"/>
      <c r="IFB548" s="200"/>
      <c r="IFK548" s="200"/>
      <c r="IFM548" s="200"/>
      <c r="IFN548" s="200"/>
      <c r="IFP548" s="200"/>
      <c r="IFS548" s="200"/>
      <c r="IFV548" s="200"/>
      <c r="IFY548" s="200"/>
      <c r="IGB548" s="200"/>
      <c r="IGE548" s="200"/>
      <c r="IGG548" s="200"/>
      <c r="IGI548" s="200"/>
      <c r="IGL548" s="200"/>
      <c r="IGO548" s="200"/>
      <c r="IGR548" s="200"/>
      <c r="IGU548" s="200"/>
      <c r="IGX548" s="200"/>
      <c r="IHA548" s="200"/>
      <c r="IHD548" s="200"/>
      <c r="IHF548" s="200"/>
      <c r="IHI548" s="200"/>
      <c r="IHL548" s="200"/>
      <c r="IHO548" s="200"/>
      <c r="IHU548" s="200"/>
      <c r="IHX548" s="200"/>
      <c r="IHZ548" s="200"/>
      <c r="IJG548" s="200"/>
      <c r="IJJ548" s="200"/>
      <c r="IJM548" s="200"/>
      <c r="IJP548" s="200"/>
      <c r="IJS548" s="200"/>
      <c r="IJT548" s="200"/>
      <c r="IJU548" s="200"/>
      <c r="IJX548" s="200"/>
      <c r="IKA548" s="200"/>
      <c r="IKD548" s="200"/>
      <c r="IKG548" s="200"/>
      <c r="IKI548" s="200"/>
      <c r="IKW548" s="200"/>
      <c r="IKX548" s="200"/>
      <c r="IKY548" s="200"/>
      <c r="IKZ548" s="200"/>
      <c r="ILA548" s="200"/>
      <c r="ILB548" s="200"/>
      <c r="ILC548" s="200"/>
      <c r="ILD548" s="200"/>
      <c r="ILE548" s="200"/>
      <c r="ILF548" s="200"/>
      <c r="ILG548" s="200"/>
      <c r="ILH548" s="200"/>
      <c r="ILI548" s="200"/>
      <c r="ILJ548" s="200"/>
      <c r="ILK548" s="200"/>
      <c r="ILL548" s="200"/>
      <c r="ILM548" s="200"/>
      <c r="ILN548" s="200"/>
      <c r="ILO548" s="200"/>
      <c r="ILU548" s="200"/>
      <c r="ILV548" s="200"/>
      <c r="ILW548" s="200"/>
      <c r="ILX548" s="200"/>
      <c r="ILY548" s="200"/>
      <c r="ILZ548" s="200"/>
      <c r="IMA548" s="200"/>
      <c r="IMC548" s="200"/>
      <c r="IMD548" s="200"/>
      <c r="IME548" s="200"/>
      <c r="IMF548" s="200"/>
      <c r="IMG548" s="200"/>
      <c r="IMH548" s="200"/>
      <c r="IMI548" s="200"/>
      <c r="IMJ548" s="200"/>
      <c r="IMM548" s="200"/>
      <c r="IMP548" s="200"/>
      <c r="IMS548" s="200"/>
      <c r="IMV548" s="200"/>
      <c r="IMY548" s="200"/>
      <c r="INB548" s="200"/>
      <c r="INK548" s="200"/>
      <c r="INN548" s="200"/>
      <c r="INQ548" s="200"/>
      <c r="INT548" s="200"/>
      <c r="IOC548" s="200"/>
      <c r="IOI548" s="200"/>
      <c r="IOL548" s="200"/>
      <c r="IOO548" s="200"/>
      <c r="IOR548" s="200"/>
      <c r="IOX548" s="200"/>
      <c r="IPG548" s="200"/>
      <c r="IPI548" s="200"/>
      <c r="IPJ548" s="200"/>
      <c r="IPL548" s="200"/>
      <c r="IPO548" s="200"/>
      <c r="IPR548" s="200"/>
      <c r="IPU548" s="200"/>
      <c r="IPX548" s="200"/>
      <c r="IQA548" s="200"/>
      <c r="IQC548" s="200"/>
      <c r="IQE548" s="200"/>
      <c r="IQH548" s="200"/>
      <c r="IQK548" s="200"/>
      <c r="IQN548" s="200"/>
      <c r="IQQ548" s="200"/>
      <c r="IQT548" s="200"/>
      <c r="IQW548" s="200"/>
      <c r="IQZ548" s="200"/>
      <c r="IRB548" s="200"/>
      <c r="IRE548" s="200"/>
      <c r="IRH548" s="200"/>
      <c r="IRK548" s="200"/>
      <c r="IRQ548" s="200"/>
      <c r="IRT548" s="200"/>
      <c r="IRV548" s="200"/>
      <c r="ITC548" s="200"/>
      <c r="ITF548" s="200"/>
      <c r="ITI548" s="200"/>
      <c r="ITL548" s="200"/>
      <c r="ITO548" s="200"/>
      <c r="ITP548" s="200"/>
      <c r="ITQ548" s="200"/>
      <c r="ITT548" s="200"/>
      <c r="ITW548" s="200"/>
      <c r="ITZ548" s="200"/>
      <c r="IUC548" s="200"/>
      <c r="IUE548" s="200"/>
      <c r="IUS548" s="200"/>
      <c r="IUT548" s="200"/>
      <c r="IUU548" s="200"/>
      <c r="IUV548" s="200"/>
      <c r="IUW548" s="200"/>
      <c r="IUX548" s="200"/>
      <c r="IUY548" s="200"/>
      <c r="IUZ548" s="200"/>
      <c r="IVA548" s="200"/>
      <c r="IVB548" s="200"/>
      <c r="IVC548" s="200"/>
      <c r="IVD548" s="200"/>
      <c r="IVE548" s="200"/>
      <c r="IVF548" s="200"/>
      <c r="IVG548" s="200"/>
      <c r="IVH548" s="200"/>
      <c r="IVI548" s="200"/>
      <c r="IVJ548" s="200"/>
      <c r="IVK548" s="200"/>
      <c r="IVQ548" s="200"/>
      <c r="IVR548" s="200"/>
      <c r="IVS548" s="200"/>
      <c r="IVT548" s="200"/>
      <c r="IVU548" s="200"/>
      <c r="IVV548" s="200"/>
      <c r="IVW548" s="200"/>
      <c r="IVY548" s="200"/>
      <c r="IVZ548" s="200"/>
      <c r="IWA548" s="200"/>
      <c r="IWB548" s="200"/>
      <c r="IWC548" s="200"/>
      <c r="IWD548" s="200"/>
      <c r="IWE548" s="200"/>
      <c r="IWF548" s="200"/>
      <c r="IWI548" s="200"/>
      <c r="IWL548" s="200"/>
      <c r="IWO548" s="200"/>
      <c r="IWR548" s="200"/>
      <c r="IWU548" s="200"/>
      <c r="IWX548" s="200"/>
      <c r="IXG548" s="200"/>
      <c r="IXJ548" s="200"/>
      <c r="IXM548" s="200"/>
      <c r="IXP548" s="200"/>
      <c r="IXY548" s="200"/>
      <c r="IYE548" s="200"/>
      <c r="IYH548" s="200"/>
      <c r="IYK548" s="200"/>
      <c r="IYN548" s="200"/>
      <c r="IYT548" s="200"/>
      <c r="IZC548" s="200"/>
      <c r="IZE548" s="200"/>
      <c r="IZF548" s="200"/>
      <c r="IZH548" s="200"/>
      <c r="IZK548" s="200"/>
      <c r="IZN548" s="200"/>
      <c r="IZQ548" s="200"/>
      <c r="IZT548" s="200"/>
      <c r="IZW548" s="200"/>
      <c r="IZY548" s="200"/>
      <c r="JAA548" s="200"/>
      <c r="JAD548" s="200"/>
      <c r="JAG548" s="200"/>
      <c r="JAJ548" s="200"/>
      <c r="JAM548" s="200"/>
      <c r="JAP548" s="200"/>
      <c r="JAS548" s="200"/>
      <c r="JAV548" s="200"/>
      <c r="JAX548" s="200"/>
      <c r="JBA548" s="200"/>
      <c r="JBD548" s="200"/>
      <c r="JBG548" s="200"/>
      <c r="JBM548" s="200"/>
      <c r="JBP548" s="200"/>
      <c r="JBR548" s="200"/>
      <c r="JCY548" s="200"/>
      <c r="JDB548" s="200"/>
      <c r="JDE548" s="200"/>
      <c r="JDH548" s="200"/>
      <c r="JDK548" s="200"/>
      <c r="JDL548" s="200"/>
      <c r="JDM548" s="200"/>
      <c r="JDP548" s="200"/>
      <c r="JDS548" s="200"/>
      <c r="JDV548" s="200"/>
      <c r="JDY548" s="200"/>
      <c r="JEA548" s="200"/>
      <c r="JEO548" s="200"/>
      <c r="JEP548" s="200"/>
      <c r="JEQ548" s="200"/>
      <c r="JER548" s="200"/>
      <c r="JES548" s="200"/>
      <c r="JET548" s="200"/>
      <c r="JEU548" s="200"/>
      <c r="JEV548" s="200"/>
      <c r="JEW548" s="200"/>
      <c r="JEX548" s="200"/>
      <c r="JEY548" s="200"/>
      <c r="JEZ548" s="200"/>
      <c r="JFA548" s="200"/>
      <c r="JFB548" s="200"/>
      <c r="JFC548" s="200"/>
      <c r="JFD548" s="200"/>
      <c r="JFE548" s="200"/>
      <c r="JFF548" s="200"/>
      <c r="JFG548" s="200"/>
      <c r="JFM548" s="200"/>
      <c r="JFN548" s="200"/>
      <c r="JFO548" s="200"/>
      <c r="JFP548" s="200"/>
      <c r="JFQ548" s="200"/>
      <c r="JFR548" s="200"/>
      <c r="JFS548" s="200"/>
      <c r="JFU548" s="200"/>
      <c r="JFV548" s="200"/>
      <c r="JFW548" s="200"/>
      <c r="JFX548" s="200"/>
      <c r="JFY548" s="200"/>
      <c r="JFZ548" s="200"/>
      <c r="JGA548" s="200"/>
      <c r="JGB548" s="200"/>
      <c r="JGE548" s="200"/>
      <c r="JGH548" s="200"/>
      <c r="JGK548" s="200"/>
      <c r="JGN548" s="200"/>
      <c r="JGQ548" s="200"/>
      <c r="JGT548" s="200"/>
      <c r="JHC548" s="200"/>
      <c r="JHF548" s="200"/>
      <c r="JHI548" s="200"/>
      <c r="JHL548" s="200"/>
      <c r="JHU548" s="200"/>
      <c r="JIA548" s="200"/>
      <c r="JID548" s="200"/>
      <c r="JIG548" s="200"/>
      <c r="JIJ548" s="200"/>
      <c r="JIP548" s="200"/>
      <c r="JIY548" s="200"/>
      <c r="JJA548" s="200"/>
      <c r="JJB548" s="200"/>
      <c r="JJD548" s="200"/>
      <c r="JJG548" s="200"/>
      <c r="JJJ548" s="200"/>
      <c r="JJM548" s="200"/>
      <c r="JJP548" s="200"/>
      <c r="JJS548" s="200"/>
      <c r="JJU548" s="200"/>
      <c r="JJW548" s="200"/>
      <c r="JJZ548" s="200"/>
      <c r="JKC548" s="200"/>
      <c r="JKF548" s="200"/>
      <c r="JKI548" s="200"/>
      <c r="JKL548" s="200"/>
      <c r="JKO548" s="200"/>
      <c r="JKR548" s="200"/>
      <c r="JKT548" s="200"/>
      <c r="JKW548" s="200"/>
      <c r="JKZ548" s="200"/>
      <c r="JLC548" s="200"/>
      <c r="JLI548" s="200"/>
      <c r="JLL548" s="200"/>
      <c r="JLN548" s="200"/>
      <c r="JMU548" s="200"/>
      <c r="JMX548" s="200"/>
      <c r="JNA548" s="200"/>
      <c r="JND548" s="200"/>
      <c r="JNG548" s="200"/>
      <c r="JNH548" s="200"/>
      <c r="JNI548" s="200"/>
      <c r="JNL548" s="200"/>
      <c r="JNO548" s="200"/>
      <c r="JNR548" s="200"/>
      <c r="JNU548" s="200"/>
      <c r="JNW548" s="200"/>
      <c r="JOK548" s="200"/>
      <c r="JOL548" s="200"/>
      <c r="JOM548" s="200"/>
      <c r="JON548" s="200"/>
      <c r="JOO548" s="200"/>
      <c r="JOP548" s="200"/>
      <c r="JOQ548" s="200"/>
      <c r="JOR548" s="200"/>
      <c r="JOS548" s="200"/>
      <c r="JOT548" s="200"/>
      <c r="JOU548" s="200"/>
      <c r="JOV548" s="200"/>
      <c r="JOW548" s="200"/>
      <c r="JOX548" s="200"/>
      <c r="JOY548" s="200"/>
      <c r="JOZ548" s="200"/>
      <c r="JPA548" s="200"/>
      <c r="JPB548" s="200"/>
      <c r="JPC548" s="200"/>
      <c r="JPI548" s="200"/>
      <c r="JPJ548" s="200"/>
      <c r="JPK548" s="200"/>
      <c r="JPL548" s="200"/>
      <c r="JPM548" s="200"/>
      <c r="JPN548" s="200"/>
      <c r="JPO548" s="200"/>
      <c r="JPQ548" s="200"/>
      <c r="JPR548" s="200"/>
      <c r="JPS548" s="200"/>
      <c r="JPT548" s="200"/>
      <c r="JPU548" s="200"/>
      <c r="JPV548" s="200"/>
      <c r="JPW548" s="200"/>
      <c r="JPX548" s="200"/>
      <c r="JQA548" s="200"/>
      <c r="JQD548" s="200"/>
      <c r="JQG548" s="200"/>
      <c r="JQJ548" s="200"/>
      <c r="JQM548" s="200"/>
      <c r="JQP548" s="200"/>
      <c r="JQY548" s="200"/>
      <c r="JRB548" s="200"/>
      <c r="JRE548" s="200"/>
      <c r="JRH548" s="200"/>
      <c r="JRQ548" s="200"/>
      <c r="JRW548" s="200"/>
      <c r="JRZ548" s="200"/>
      <c r="JSC548" s="200"/>
      <c r="JSF548" s="200"/>
      <c r="JSL548" s="200"/>
      <c r="JSU548" s="200"/>
      <c r="JSW548" s="200"/>
      <c r="JSX548" s="200"/>
      <c r="JSZ548" s="200"/>
      <c r="JTC548" s="200"/>
      <c r="JTF548" s="200"/>
      <c r="JTI548" s="200"/>
      <c r="JTL548" s="200"/>
      <c r="JTO548" s="200"/>
      <c r="JTQ548" s="200"/>
      <c r="JTS548" s="200"/>
      <c r="JTV548" s="200"/>
      <c r="JTY548" s="200"/>
      <c r="JUB548" s="200"/>
      <c r="JUE548" s="200"/>
      <c r="JUH548" s="200"/>
      <c r="JUK548" s="200"/>
      <c r="JUN548" s="200"/>
      <c r="JUP548" s="200"/>
      <c r="JUS548" s="200"/>
      <c r="JUV548" s="200"/>
      <c r="JUY548" s="200"/>
      <c r="JVE548" s="200"/>
      <c r="JVH548" s="200"/>
      <c r="JVJ548" s="200"/>
      <c r="JWQ548" s="200"/>
      <c r="JWT548" s="200"/>
      <c r="JWW548" s="200"/>
      <c r="JWZ548" s="200"/>
      <c r="JXC548" s="200"/>
      <c r="JXD548" s="200"/>
      <c r="JXE548" s="200"/>
      <c r="JXH548" s="200"/>
      <c r="JXK548" s="200"/>
      <c r="JXN548" s="200"/>
      <c r="JXQ548" s="200"/>
      <c r="JXS548" s="200"/>
      <c r="JYG548" s="200"/>
      <c r="JYH548" s="200"/>
      <c r="JYI548" s="200"/>
      <c r="JYJ548" s="200"/>
      <c r="JYK548" s="200"/>
      <c r="JYL548" s="200"/>
      <c r="JYM548" s="200"/>
      <c r="JYN548" s="200"/>
      <c r="JYO548" s="200"/>
      <c r="JYP548" s="200"/>
      <c r="JYQ548" s="200"/>
      <c r="JYR548" s="200"/>
      <c r="JYS548" s="200"/>
      <c r="JYT548" s="200"/>
      <c r="JYU548" s="200"/>
      <c r="JYV548" s="200"/>
      <c r="JYW548" s="200"/>
      <c r="JYX548" s="200"/>
      <c r="JYY548" s="200"/>
      <c r="JZE548" s="200"/>
      <c r="JZF548" s="200"/>
      <c r="JZG548" s="200"/>
      <c r="JZH548" s="200"/>
      <c r="JZI548" s="200"/>
      <c r="JZJ548" s="200"/>
      <c r="JZK548" s="200"/>
      <c r="JZM548" s="200"/>
      <c r="JZN548" s="200"/>
      <c r="JZO548" s="200"/>
      <c r="JZP548" s="200"/>
      <c r="JZQ548" s="200"/>
      <c r="JZR548" s="200"/>
      <c r="JZS548" s="200"/>
      <c r="JZT548" s="200"/>
      <c r="JZW548" s="200"/>
      <c r="JZZ548" s="200"/>
      <c r="KAC548" s="200"/>
      <c r="KAF548" s="200"/>
      <c r="KAI548" s="200"/>
      <c r="KAL548" s="200"/>
      <c r="KAU548" s="200"/>
      <c r="KAX548" s="200"/>
      <c r="KBA548" s="200"/>
      <c r="KBD548" s="200"/>
      <c r="KBM548" s="200"/>
      <c r="KBS548" s="200"/>
      <c r="KBV548" s="200"/>
      <c r="KBY548" s="200"/>
      <c r="KCB548" s="200"/>
      <c r="KCH548" s="200"/>
      <c r="KCQ548" s="200"/>
      <c r="KCS548" s="200"/>
      <c r="KCT548" s="200"/>
      <c r="KCV548" s="200"/>
      <c r="KCY548" s="200"/>
      <c r="KDB548" s="200"/>
      <c r="KDE548" s="200"/>
      <c r="KDH548" s="200"/>
      <c r="KDK548" s="200"/>
      <c r="KDM548" s="200"/>
      <c r="KDO548" s="200"/>
      <c r="KDR548" s="200"/>
      <c r="KDU548" s="200"/>
      <c r="KDX548" s="200"/>
      <c r="KEA548" s="200"/>
      <c r="KED548" s="200"/>
      <c r="KEG548" s="200"/>
      <c r="KEJ548" s="200"/>
      <c r="KEL548" s="200"/>
      <c r="KEO548" s="200"/>
      <c r="KER548" s="200"/>
      <c r="KEU548" s="200"/>
      <c r="KFA548" s="200"/>
      <c r="KFD548" s="200"/>
      <c r="KFF548" s="200"/>
      <c r="KGM548" s="200"/>
      <c r="KGP548" s="200"/>
      <c r="KGS548" s="200"/>
      <c r="KGV548" s="200"/>
      <c r="KGY548" s="200"/>
      <c r="KGZ548" s="200"/>
      <c r="KHA548" s="200"/>
      <c r="KHD548" s="200"/>
      <c r="KHG548" s="200"/>
      <c r="KHJ548" s="200"/>
      <c r="KHM548" s="200"/>
      <c r="KHO548" s="200"/>
      <c r="KIC548" s="200"/>
      <c r="KID548" s="200"/>
      <c r="KIE548" s="200"/>
      <c r="KIF548" s="200"/>
      <c r="KIG548" s="200"/>
      <c r="KIH548" s="200"/>
      <c r="KII548" s="200"/>
      <c r="KIJ548" s="200"/>
      <c r="KIK548" s="200"/>
      <c r="KIL548" s="200"/>
      <c r="KIM548" s="200"/>
      <c r="KIN548" s="200"/>
      <c r="KIO548" s="200"/>
      <c r="KIP548" s="200"/>
      <c r="KIQ548" s="200"/>
      <c r="KIR548" s="200"/>
      <c r="KIS548" s="200"/>
      <c r="KIT548" s="200"/>
      <c r="KIU548" s="200"/>
      <c r="KJA548" s="200"/>
      <c r="KJB548" s="200"/>
      <c r="KJC548" s="200"/>
      <c r="KJD548" s="200"/>
      <c r="KJE548" s="200"/>
      <c r="KJF548" s="200"/>
      <c r="KJG548" s="200"/>
      <c r="KJI548" s="200"/>
      <c r="KJJ548" s="200"/>
      <c r="KJK548" s="200"/>
      <c r="KJL548" s="200"/>
      <c r="KJM548" s="200"/>
      <c r="KJN548" s="200"/>
      <c r="KJO548" s="200"/>
      <c r="KJP548" s="200"/>
      <c r="KJS548" s="200"/>
      <c r="KJV548" s="200"/>
      <c r="KJY548" s="200"/>
      <c r="KKB548" s="200"/>
      <c r="KKE548" s="200"/>
      <c r="KKH548" s="200"/>
      <c r="KKQ548" s="200"/>
      <c r="KKT548" s="200"/>
      <c r="KKW548" s="200"/>
      <c r="KKZ548" s="200"/>
      <c r="KLI548" s="200"/>
      <c r="KLO548" s="200"/>
      <c r="KLR548" s="200"/>
      <c r="KLU548" s="200"/>
      <c r="KLX548" s="200"/>
      <c r="KMD548" s="200"/>
      <c r="KMM548" s="200"/>
      <c r="KMO548" s="200"/>
      <c r="KMP548" s="200"/>
      <c r="KMR548" s="200"/>
      <c r="KMU548" s="200"/>
      <c r="KMX548" s="200"/>
      <c r="KNA548" s="200"/>
      <c r="KND548" s="200"/>
      <c r="KNG548" s="200"/>
      <c r="KNI548" s="200"/>
      <c r="KNK548" s="200"/>
      <c r="KNN548" s="200"/>
      <c r="KNQ548" s="200"/>
      <c r="KNT548" s="200"/>
      <c r="KNW548" s="200"/>
      <c r="KNZ548" s="200"/>
      <c r="KOC548" s="200"/>
      <c r="KOF548" s="200"/>
      <c r="KOH548" s="200"/>
      <c r="KOK548" s="200"/>
      <c r="KON548" s="200"/>
      <c r="KOQ548" s="200"/>
      <c r="KOW548" s="200"/>
      <c r="KOZ548" s="200"/>
      <c r="KPB548" s="200"/>
      <c r="KQI548" s="200"/>
      <c r="KQL548" s="200"/>
      <c r="KQO548" s="200"/>
      <c r="KQR548" s="200"/>
      <c r="KQU548" s="200"/>
      <c r="KQV548" s="200"/>
      <c r="KQW548" s="200"/>
      <c r="KQZ548" s="200"/>
      <c r="KRC548" s="200"/>
      <c r="KRF548" s="200"/>
      <c r="KRI548" s="200"/>
      <c r="KRK548" s="200"/>
      <c r="KRY548" s="200"/>
      <c r="KRZ548" s="200"/>
      <c r="KSA548" s="200"/>
      <c r="KSB548" s="200"/>
      <c r="KSC548" s="200"/>
      <c r="KSD548" s="200"/>
      <c r="KSE548" s="200"/>
      <c r="KSF548" s="200"/>
      <c r="KSG548" s="200"/>
      <c r="KSH548" s="200"/>
      <c r="KSI548" s="200"/>
      <c r="KSJ548" s="200"/>
      <c r="KSK548" s="200"/>
      <c r="KSL548" s="200"/>
      <c r="KSM548" s="200"/>
      <c r="KSN548" s="200"/>
      <c r="KSO548" s="200"/>
      <c r="KSP548" s="200"/>
      <c r="KSQ548" s="200"/>
      <c r="KSW548" s="200"/>
      <c r="KSX548" s="200"/>
      <c r="KSY548" s="200"/>
      <c r="KSZ548" s="200"/>
      <c r="KTA548" s="200"/>
      <c r="KTB548" s="200"/>
      <c r="KTC548" s="200"/>
      <c r="KTE548" s="200"/>
      <c r="KTF548" s="200"/>
      <c r="KTG548" s="200"/>
      <c r="KTH548" s="200"/>
      <c r="KTI548" s="200"/>
      <c r="KTJ548" s="200"/>
      <c r="KTK548" s="200"/>
      <c r="KTL548" s="200"/>
      <c r="KTO548" s="200"/>
      <c r="KTR548" s="200"/>
      <c r="KTU548" s="200"/>
      <c r="KTX548" s="200"/>
      <c r="KUA548" s="200"/>
      <c r="KUD548" s="200"/>
      <c r="KUM548" s="200"/>
      <c r="KUP548" s="200"/>
      <c r="KUS548" s="200"/>
      <c r="KUV548" s="200"/>
      <c r="KVE548" s="200"/>
      <c r="KVK548" s="200"/>
      <c r="KVN548" s="200"/>
      <c r="KVQ548" s="200"/>
      <c r="KVT548" s="200"/>
      <c r="KVZ548" s="200"/>
      <c r="KWI548" s="200"/>
      <c r="KWK548" s="200"/>
      <c r="KWL548" s="200"/>
      <c r="KWN548" s="200"/>
      <c r="KWQ548" s="200"/>
      <c r="KWT548" s="200"/>
      <c r="KWW548" s="200"/>
      <c r="KWZ548" s="200"/>
      <c r="KXC548" s="200"/>
      <c r="KXE548" s="200"/>
      <c r="KXG548" s="200"/>
      <c r="KXJ548" s="200"/>
      <c r="KXM548" s="200"/>
      <c r="KXP548" s="200"/>
      <c r="KXS548" s="200"/>
      <c r="KXV548" s="200"/>
      <c r="KXY548" s="200"/>
      <c r="KYB548" s="200"/>
      <c r="KYD548" s="200"/>
      <c r="KYG548" s="200"/>
      <c r="KYJ548" s="200"/>
      <c r="KYM548" s="200"/>
      <c r="KYS548" s="200"/>
      <c r="KYV548" s="200"/>
      <c r="KYX548" s="200"/>
      <c r="LAE548" s="200"/>
      <c r="LAH548" s="200"/>
      <c r="LAK548" s="200"/>
      <c r="LAN548" s="200"/>
      <c r="LAQ548" s="200"/>
      <c r="LAR548" s="200"/>
      <c r="LAS548" s="200"/>
      <c r="LAV548" s="200"/>
      <c r="LAY548" s="200"/>
      <c r="LBB548" s="200"/>
      <c r="LBE548" s="200"/>
      <c r="LBG548" s="200"/>
      <c r="LBU548" s="200"/>
      <c r="LBV548" s="200"/>
      <c r="LBW548" s="200"/>
      <c r="LBX548" s="200"/>
      <c r="LBY548" s="200"/>
      <c r="LBZ548" s="200"/>
      <c r="LCA548" s="200"/>
      <c r="LCB548" s="200"/>
      <c r="LCC548" s="200"/>
      <c r="LCD548" s="200"/>
      <c r="LCE548" s="200"/>
      <c r="LCF548" s="200"/>
      <c r="LCG548" s="200"/>
      <c r="LCH548" s="200"/>
      <c r="LCI548" s="200"/>
      <c r="LCJ548" s="200"/>
      <c r="LCK548" s="200"/>
      <c r="LCL548" s="200"/>
      <c r="LCM548" s="200"/>
      <c r="LCS548" s="200"/>
      <c r="LCT548" s="200"/>
      <c r="LCU548" s="200"/>
      <c r="LCV548" s="200"/>
      <c r="LCW548" s="200"/>
      <c r="LCX548" s="200"/>
      <c r="LCY548" s="200"/>
      <c r="LDA548" s="200"/>
      <c r="LDB548" s="200"/>
      <c r="LDC548" s="200"/>
      <c r="LDD548" s="200"/>
      <c r="LDE548" s="200"/>
      <c r="LDF548" s="200"/>
      <c r="LDG548" s="200"/>
      <c r="LDH548" s="200"/>
      <c r="LDK548" s="200"/>
      <c r="LDN548" s="200"/>
      <c r="LDQ548" s="200"/>
      <c r="LDT548" s="200"/>
      <c r="LDW548" s="200"/>
      <c r="LDZ548" s="200"/>
      <c r="LEI548" s="200"/>
      <c r="LEL548" s="200"/>
      <c r="LEO548" s="200"/>
      <c r="LER548" s="200"/>
      <c r="LFA548" s="200"/>
      <c r="LFG548" s="200"/>
      <c r="LFJ548" s="200"/>
      <c r="LFM548" s="200"/>
      <c r="LFP548" s="200"/>
      <c r="LFV548" s="200"/>
      <c r="LGE548" s="200"/>
      <c r="LGG548" s="200"/>
      <c r="LGH548" s="200"/>
      <c r="LGJ548" s="200"/>
      <c r="LGM548" s="200"/>
      <c r="LGP548" s="200"/>
      <c r="LGS548" s="200"/>
      <c r="LGV548" s="200"/>
      <c r="LGY548" s="200"/>
      <c r="LHA548" s="200"/>
      <c r="LHC548" s="200"/>
      <c r="LHF548" s="200"/>
      <c r="LHI548" s="200"/>
      <c r="LHL548" s="200"/>
      <c r="LHO548" s="200"/>
      <c r="LHR548" s="200"/>
      <c r="LHU548" s="200"/>
      <c r="LHX548" s="200"/>
      <c r="LHZ548" s="200"/>
      <c r="LIC548" s="200"/>
      <c r="LIF548" s="200"/>
      <c r="LII548" s="200"/>
      <c r="LIO548" s="200"/>
      <c r="LIR548" s="200"/>
      <c r="LIT548" s="200"/>
      <c r="LKA548" s="200"/>
      <c r="LKD548" s="200"/>
      <c r="LKG548" s="200"/>
      <c r="LKJ548" s="200"/>
      <c r="LKM548" s="200"/>
      <c r="LKN548" s="200"/>
      <c r="LKO548" s="200"/>
      <c r="LKR548" s="200"/>
      <c r="LKU548" s="200"/>
      <c r="LKX548" s="200"/>
      <c r="LLA548" s="200"/>
      <c r="LLC548" s="200"/>
      <c r="LLQ548" s="200"/>
      <c r="LLR548" s="200"/>
      <c r="LLS548" s="200"/>
      <c r="LLT548" s="200"/>
      <c r="LLU548" s="200"/>
      <c r="LLV548" s="200"/>
      <c r="LLW548" s="200"/>
      <c r="LLX548" s="200"/>
      <c r="LLY548" s="200"/>
      <c r="LLZ548" s="200"/>
      <c r="LMA548" s="200"/>
      <c r="LMB548" s="200"/>
      <c r="LMC548" s="200"/>
      <c r="LMD548" s="200"/>
      <c r="LME548" s="200"/>
      <c r="LMF548" s="200"/>
      <c r="LMG548" s="200"/>
      <c r="LMH548" s="200"/>
      <c r="LMI548" s="200"/>
      <c r="LMO548" s="200"/>
      <c r="LMP548" s="200"/>
      <c r="LMQ548" s="200"/>
      <c r="LMR548" s="200"/>
      <c r="LMS548" s="200"/>
      <c r="LMT548" s="200"/>
      <c r="LMU548" s="200"/>
      <c r="LMW548" s="200"/>
      <c r="LMX548" s="200"/>
      <c r="LMY548" s="200"/>
      <c r="LMZ548" s="200"/>
      <c r="LNA548" s="200"/>
      <c r="LNB548" s="200"/>
      <c r="LNC548" s="200"/>
      <c r="LND548" s="200"/>
      <c r="LNG548" s="200"/>
      <c r="LNJ548" s="200"/>
      <c r="LNM548" s="200"/>
      <c r="LNP548" s="200"/>
      <c r="LNS548" s="200"/>
      <c r="LNV548" s="200"/>
      <c r="LOE548" s="200"/>
      <c r="LOH548" s="200"/>
      <c r="LOK548" s="200"/>
      <c r="LON548" s="200"/>
      <c r="LOW548" s="200"/>
      <c r="LPC548" s="200"/>
      <c r="LPF548" s="200"/>
      <c r="LPI548" s="200"/>
      <c r="LPL548" s="200"/>
      <c r="LPR548" s="200"/>
      <c r="LQA548" s="200"/>
      <c r="LQC548" s="200"/>
      <c r="LQD548" s="200"/>
      <c r="LQF548" s="200"/>
      <c r="LQI548" s="200"/>
      <c r="LQL548" s="200"/>
      <c r="LQO548" s="200"/>
      <c r="LQR548" s="200"/>
      <c r="LQU548" s="200"/>
      <c r="LQW548" s="200"/>
      <c r="LQY548" s="200"/>
      <c r="LRB548" s="200"/>
      <c r="LRE548" s="200"/>
      <c r="LRH548" s="200"/>
      <c r="LRK548" s="200"/>
      <c r="LRN548" s="200"/>
      <c r="LRQ548" s="200"/>
      <c r="LRT548" s="200"/>
      <c r="LRV548" s="200"/>
      <c r="LRY548" s="200"/>
      <c r="LSB548" s="200"/>
      <c r="LSE548" s="200"/>
      <c r="LSK548" s="200"/>
      <c r="LSN548" s="200"/>
      <c r="LSP548" s="200"/>
      <c r="LTW548" s="200"/>
      <c r="LTZ548" s="200"/>
      <c r="LUC548" s="200"/>
      <c r="LUF548" s="200"/>
      <c r="LUI548" s="200"/>
      <c r="LUJ548" s="200"/>
      <c r="LUK548" s="200"/>
      <c r="LUN548" s="200"/>
      <c r="LUQ548" s="200"/>
      <c r="LUT548" s="200"/>
      <c r="LUW548" s="200"/>
      <c r="LUY548" s="200"/>
      <c r="LVM548" s="200"/>
      <c r="LVN548" s="200"/>
      <c r="LVO548" s="200"/>
      <c r="LVP548" s="200"/>
      <c r="LVQ548" s="200"/>
      <c r="LVR548" s="200"/>
      <c r="LVS548" s="200"/>
      <c r="LVT548" s="200"/>
      <c r="LVU548" s="200"/>
      <c r="LVV548" s="200"/>
      <c r="LVW548" s="200"/>
      <c r="LVX548" s="200"/>
      <c r="LVY548" s="200"/>
      <c r="LVZ548" s="200"/>
      <c r="LWA548" s="200"/>
      <c r="LWB548" s="200"/>
      <c r="LWC548" s="200"/>
      <c r="LWD548" s="200"/>
      <c r="LWE548" s="200"/>
      <c r="LWK548" s="200"/>
      <c r="LWL548" s="200"/>
      <c r="LWM548" s="200"/>
      <c r="LWN548" s="200"/>
      <c r="LWO548" s="200"/>
      <c r="LWP548" s="200"/>
      <c r="LWQ548" s="200"/>
      <c r="LWS548" s="200"/>
      <c r="LWT548" s="200"/>
      <c r="LWU548" s="200"/>
      <c r="LWV548" s="200"/>
      <c r="LWW548" s="200"/>
      <c r="LWX548" s="200"/>
      <c r="LWY548" s="200"/>
      <c r="LWZ548" s="200"/>
      <c r="LXC548" s="200"/>
      <c r="LXF548" s="200"/>
      <c r="LXI548" s="200"/>
      <c r="LXL548" s="200"/>
      <c r="LXO548" s="200"/>
      <c r="LXR548" s="200"/>
      <c r="LYA548" s="200"/>
      <c r="LYD548" s="200"/>
      <c r="LYG548" s="200"/>
      <c r="LYJ548" s="200"/>
      <c r="LYS548" s="200"/>
      <c r="LYY548" s="200"/>
      <c r="LZB548" s="200"/>
      <c r="LZE548" s="200"/>
      <c r="LZH548" s="200"/>
      <c r="LZN548" s="200"/>
      <c r="LZW548" s="200"/>
      <c r="LZY548" s="200"/>
      <c r="LZZ548" s="200"/>
      <c r="MAB548" s="200"/>
      <c r="MAE548" s="200"/>
      <c r="MAH548" s="200"/>
      <c r="MAK548" s="200"/>
      <c r="MAN548" s="200"/>
      <c r="MAQ548" s="200"/>
      <c r="MAS548" s="200"/>
      <c r="MAU548" s="200"/>
      <c r="MAX548" s="200"/>
      <c r="MBA548" s="200"/>
      <c r="MBD548" s="200"/>
      <c r="MBG548" s="200"/>
      <c r="MBJ548" s="200"/>
      <c r="MBM548" s="200"/>
      <c r="MBP548" s="200"/>
      <c r="MBR548" s="200"/>
      <c r="MBU548" s="200"/>
      <c r="MBX548" s="200"/>
      <c r="MCA548" s="200"/>
      <c r="MCG548" s="200"/>
      <c r="MCJ548" s="200"/>
      <c r="MCL548" s="200"/>
      <c r="MDS548" s="200"/>
      <c r="MDV548" s="200"/>
      <c r="MDY548" s="200"/>
      <c r="MEB548" s="200"/>
      <c r="MEE548" s="200"/>
      <c r="MEF548" s="200"/>
      <c r="MEG548" s="200"/>
      <c r="MEJ548" s="200"/>
      <c r="MEM548" s="200"/>
      <c r="MEP548" s="200"/>
      <c r="MES548" s="200"/>
      <c r="MEU548" s="200"/>
      <c r="MFI548" s="200"/>
      <c r="MFJ548" s="200"/>
      <c r="MFK548" s="200"/>
      <c r="MFL548" s="200"/>
      <c r="MFM548" s="200"/>
      <c r="MFN548" s="200"/>
      <c r="MFO548" s="200"/>
      <c r="MFP548" s="200"/>
      <c r="MFQ548" s="200"/>
      <c r="MFR548" s="200"/>
      <c r="MFS548" s="200"/>
      <c r="MFT548" s="200"/>
      <c r="MFU548" s="200"/>
      <c r="MFV548" s="200"/>
      <c r="MFW548" s="200"/>
      <c r="MFX548" s="200"/>
      <c r="MFY548" s="200"/>
      <c r="MFZ548" s="200"/>
      <c r="MGA548" s="200"/>
      <c r="MGG548" s="200"/>
      <c r="MGH548" s="200"/>
      <c r="MGI548" s="200"/>
      <c r="MGJ548" s="200"/>
      <c r="MGK548" s="200"/>
      <c r="MGL548" s="200"/>
      <c r="MGM548" s="200"/>
      <c r="MGO548" s="200"/>
      <c r="MGP548" s="200"/>
      <c r="MGQ548" s="200"/>
      <c r="MGR548" s="200"/>
      <c r="MGS548" s="200"/>
      <c r="MGT548" s="200"/>
      <c r="MGU548" s="200"/>
      <c r="MGV548" s="200"/>
      <c r="MGY548" s="200"/>
      <c r="MHB548" s="200"/>
      <c r="MHE548" s="200"/>
      <c r="MHH548" s="200"/>
      <c r="MHK548" s="200"/>
      <c r="MHN548" s="200"/>
      <c r="MHW548" s="200"/>
      <c r="MHZ548" s="200"/>
      <c r="MIC548" s="200"/>
      <c r="MIF548" s="200"/>
      <c r="MIO548" s="200"/>
      <c r="MIU548" s="200"/>
      <c r="MIX548" s="200"/>
      <c r="MJA548" s="200"/>
      <c r="MJD548" s="200"/>
      <c r="MJJ548" s="200"/>
      <c r="MJS548" s="200"/>
      <c r="MJU548" s="200"/>
      <c r="MJV548" s="200"/>
      <c r="MJX548" s="200"/>
      <c r="MKA548" s="200"/>
      <c r="MKD548" s="200"/>
      <c r="MKG548" s="200"/>
      <c r="MKJ548" s="200"/>
      <c r="MKM548" s="200"/>
      <c r="MKO548" s="200"/>
      <c r="MKQ548" s="200"/>
      <c r="MKT548" s="200"/>
      <c r="MKW548" s="200"/>
      <c r="MKZ548" s="200"/>
      <c r="MLC548" s="200"/>
      <c r="MLF548" s="200"/>
      <c r="MLI548" s="200"/>
      <c r="MLL548" s="200"/>
      <c r="MLN548" s="200"/>
      <c r="MLQ548" s="200"/>
      <c r="MLT548" s="200"/>
      <c r="MLW548" s="200"/>
      <c r="MMC548" s="200"/>
      <c r="MMF548" s="200"/>
      <c r="MMH548" s="200"/>
      <c r="MNO548" s="200"/>
      <c r="MNR548" s="200"/>
      <c r="MNU548" s="200"/>
      <c r="MNX548" s="200"/>
      <c r="MOA548" s="200"/>
      <c r="MOB548" s="200"/>
      <c r="MOC548" s="200"/>
      <c r="MOF548" s="200"/>
      <c r="MOI548" s="200"/>
      <c r="MOL548" s="200"/>
      <c r="MOO548" s="200"/>
      <c r="MOQ548" s="200"/>
      <c r="MPE548" s="200"/>
      <c r="MPF548" s="200"/>
      <c r="MPG548" s="200"/>
      <c r="MPH548" s="200"/>
      <c r="MPI548" s="200"/>
      <c r="MPJ548" s="200"/>
      <c r="MPK548" s="200"/>
      <c r="MPL548" s="200"/>
      <c r="MPM548" s="200"/>
      <c r="MPN548" s="200"/>
      <c r="MPO548" s="200"/>
      <c r="MPP548" s="200"/>
      <c r="MPQ548" s="200"/>
      <c r="MPR548" s="200"/>
      <c r="MPS548" s="200"/>
      <c r="MPT548" s="200"/>
      <c r="MPU548" s="200"/>
      <c r="MPV548" s="200"/>
      <c r="MPW548" s="200"/>
      <c r="MQC548" s="200"/>
      <c r="MQD548" s="200"/>
      <c r="MQE548" s="200"/>
      <c r="MQF548" s="200"/>
      <c r="MQG548" s="200"/>
      <c r="MQH548" s="200"/>
      <c r="MQI548" s="200"/>
      <c r="MQK548" s="200"/>
      <c r="MQL548" s="200"/>
      <c r="MQM548" s="200"/>
      <c r="MQN548" s="200"/>
      <c r="MQO548" s="200"/>
      <c r="MQP548" s="200"/>
      <c r="MQQ548" s="200"/>
      <c r="MQR548" s="200"/>
      <c r="MQU548" s="200"/>
      <c r="MQX548" s="200"/>
      <c r="MRA548" s="200"/>
      <c r="MRD548" s="200"/>
      <c r="MRG548" s="200"/>
      <c r="MRJ548" s="200"/>
      <c r="MRS548" s="200"/>
      <c r="MRV548" s="200"/>
      <c r="MRY548" s="200"/>
      <c r="MSB548" s="200"/>
      <c r="MSK548" s="200"/>
      <c r="MSQ548" s="200"/>
      <c r="MST548" s="200"/>
      <c r="MSW548" s="200"/>
      <c r="MSZ548" s="200"/>
      <c r="MTF548" s="200"/>
      <c r="MTO548" s="200"/>
      <c r="MTQ548" s="200"/>
      <c r="MTR548" s="200"/>
      <c r="MTT548" s="200"/>
      <c r="MTW548" s="200"/>
      <c r="MTZ548" s="200"/>
      <c r="MUC548" s="200"/>
      <c r="MUF548" s="200"/>
      <c r="MUI548" s="200"/>
      <c r="MUK548" s="200"/>
      <c r="MUM548" s="200"/>
      <c r="MUP548" s="200"/>
      <c r="MUS548" s="200"/>
      <c r="MUV548" s="200"/>
      <c r="MUY548" s="200"/>
      <c r="MVB548" s="200"/>
      <c r="MVE548" s="200"/>
      <c r="MVH548" s="200"/>
      <c r="MVJ548" s="200"/>
      <c r="MVM548" s="200"/>
      <c r="MVP548" s="200"/>
      <c r="MVS548" s="200"/>
      <c r="MVY548" s="200"/>
      <c r="MWB548" s="200"/>
      <c r="MWD548" s="200"/>
      <c r="MXK548" s="200"/>
      <c r="MXN548" s="200"/>
      <c r="MXQ548" s="200"/>
      <c r="MXT548" s="200"/>
      <c r="MXW548" s="200"/>
      <c r="MXX548" s="200"/>
      <c r="MXY548" s="200"/>
      <c r="MYB548" s="200"/>
      <c r="MYE548" s="200"/>
      <c r="MYH548" s="200"/>
      <c r="MYK548" s="200"/>
      <c r="MYM548" s="200"/>
      <c r="MZA548" s="200"/>
      <c r="MZB548" s="200"/>
      <c r="MZC548" s="200"/>
      <c r="MZD548" s="200"/>
      <c r="MZE548" s="200"/>
      <c r="MZF548" s="200"/>
      <c r="MZG548" s="200"/>
      <c r="MZH548" s="200"/>
      <c r="MZI548" s="200"/>
      <c r="MZJ548" s="200"/>
      <c r="MZK548" s="200"/>
      <c r="MZL548" s="200"/>
      <c r="MZM548" s="200"/>
      <c r="MZN548" s="200"/>
      <c r="MZO548" s="200"/>
      <c r="MZP548" s="200"/>
      <c r="MZQ548" s="200"/>
      <c r="MZR548" s="200"/>
      <c r="MZS548" s="200"/>
      <c r="MZY548" s="200"/>
      <c r="MZZ548" s="200"/>
      <c r="NAA548" s="200"/>
      <c r="NAB548" s="200"/>
      <c r="NAC548" s="200"/>
      <c r="NAD548" s="200"/>
      <c r="NAE548" s="200"/>
      <c r="NAG548" s="200"/>
      <c r="NAH548" s="200"/>
      <c r="NAI548" s="200"/>
      <c r="NAJ548" s="200"/>
      <c r="NAK548" s="200"/>
      <c r="NAL548" s="200"/>
      <c r="NAM548" s="200"/>
      <c r="NAN548" s="200"/>
      <c r="NAQ548" s="200"/>
      <c r="NAT548" s="200"/>
      <c r="NAW548" s="200"/>
      <c r="NAZ548" s="200"/>
      <c r="NBC548" s="200"/>
      <c r="NBF548" s="200"/>
      <c r="NBO548" s="200"/>
      <c r="NBR548" s="200"/>
      <c r="NBU548" s="200"/>
      <c r="NBX548" s="200"/>
      <c r="NCG548" s="200"/>
      <c r="NCM548" s="200"/>
      <c r="NCP548" s="200"/>
      <c r="NCS548" s="200"/>
      <c r="NCV548" s="200"/>
      <c r="NDB548" s="200"/>
      <c r="NDK548" s="200"/>
      <c r="NDM548" s="200"/>
      <c r="NDN548" s="200"/>
      <c r="NDP548" s="200"/>
      <c r="NDS548" s="200"/>
      <c r="NDV548" s="200"/>
      <c r="NDY548" s="200"/>
      <c r="NEB548" s="200"/>
      <c r="NEE548" s="200"/>
      <c r="NEG548" s="200"/>
      <c r="NEI548" s="200"/>
      <c r="NEL548" s="200"/>
      <c r="NEO548" s="200"/>
      <c r="NER548" s="200"/>
      <c r="NEU548" s="200"/>
      <c r="NEX548" s="200"/>
      <c r="NFA548" s="200"/>
      <c r="NFD548" s="200"/>
      <c r="NFF548" s="200"/>
      <c r="NFI548" s="200"/>
      <c r="NFL548" s="200"/>
      <c r="NFO548" s="200"/>
      <c r="NFU548" s="200"/>
      <c r="NFX548" s="200"/>
      <c r="NFZ548" s="200"/>
      <c r="NHG548" s="200"/>
      <c r="NHJ548" s="200"/>
      <c r="NHM548" s="200"/>
      <c r="NHP548" s="200"/>
      <c r="NHS548" s="200"/>
      <c r="NHT548" s="200"/>
      <c r="NHU548" s="200"/>
      <c r="NHX548" s="200"/>
      <c r="NIA548" s="200"/>
      <c r="NID548" s="200"/>
      <c r="NIG548" s="200"/>
      <c r="NII548" s="200"/>
      <c r="NIW548" s="200"/>
      <c r="NIX548" s="200"/>
      <c r="NIY548" s="200"/>
      <c r="NIZ548" s="200"/>
      <c r="NJA548" s="200"/>
      <c r="NJB548" s="200"/>
      <c r="NJC548" s="200"/>
      <c r="NJD548" s="200"/>
      <c r="NJE548" s="200"/>
      <c r="NJF548" s="200"/>
      <c r="NJG548" s="200"/>
      <c r="NJH548" s="200"/>
      <c r="NJI548" s="200"/>
      <c r="NJJ548" s="200"/>
      <c r="NJK548" s="200"/>
      <c r="NJL548" s="200"/>
      <c r="NJM548" s="200"/>
      <c r="NJN548" s="200"/>
      <c r="NJO548" s="200"/>
      <c r="NJU548" s="200"/>
      <c r="NJV548" s="200"/>
      <c r="NJW548" s="200"/>
      <c r="NJX548" s="200"/>
      <c r="NJY548" s="200"/>
      <c r="NJZ548" s="200"/>
      <c r="NKA548" s="200"/>
      <c r="NKC548" s="200"/>
      <c r="NKD548" s="200"/>
      <c r="NKE548" s="200"/>
      <c r="NKF548" s="200"/>
      <c r="NKG548" s="200"/>
      <c r="NKH548" s="200"/>
      <c r="NKI548" s="200"/>
      <c r="NKJ548" s="200"/>
      <c r="NKM548" s="200"/>
      <c r="NKP548" s="200"/>
      <c r="NKS548" s="200"/>
      <c r="NKV548" s="200"/>
      <c r="NKY548" s="200"/>
      <c r="NLB548" s="200"/>
      <c r="NLK548" s="200"/>
      <c r="NLN548" s="200"/>
      <c r="NLQ548" s="200"/>
      <c r="NLT548" s="200"/>
      <c r="NMC548" s="200"/>
      <c r="NMI548" s="200"/>
      <c r="NML548" s="200"/>
      <c r="NMO548" s="200"/>
      <c r="NMR548" s="200"/>
      <c r="NMX548" s="200"/>
      <c r="NNG548" s="200"/>
      <c r="NNI548" s="200"/>
      <c r="NNJ548" s="200"/>
      <c r="NNL548" s="200"/>
      <c r="NNO548" s="200"/>
      <c r="NNR548" s="200"/>
      <c r="NNU548" s="200"/>
      <c r="NNX548" s="200"/>
      <c r="NOA548" s="200"/>
      <c r="NOC548" s="200"/>
      <c r="NOE548" s="200"/>
      <c r="NOH548" s="200"/>
      <c r="NOK548" s="200"/>
      <c r="NON548" s="200"/>
      <c r="NOQ548" s="200"/>
      <c r="NOT548" s="200"/>
      <c r="NOW548" s="200"/>
      <c r="NOZ548" s="200"/>
      <c r="NPB548" s="200"/>
      <c r="NPE548" s="200"/>
      <c r="NPH548" s="200"/>
      <c r="NPK548" s="200"/>
      <c r="NPQ548" s="200"/>
      <c r="NPT548" s="200"/>
      <c r="NPV548" s="200"/>
      <c r="NRC548" s="200"/>
      <c r="NRF548" s="200"/>
      <c r="NRI548" s="200"/>
      <c r="NRL548" s="200"/>
      <c r="NRO548" s="200"/>
      <c r="NRP548" s="200"/>
      <c r="NRQ548" s="200"/>
      <c r="NRT548" s="200"/>
      <c r="NRW548" s="200"/>
      <c r="NRZ548" s="200"/>
      <c r="NSC548" s="200"/>
      <c r="NSE548" s="200"/>
      <c r="NSS548" s="200"/>
      <c r="NST548" s="200"/>
      <c r="NSU548" s="200"/>
      <c r="NSV548" s="200"/>
      <c r="NSW548" s="200"/>
      <c r="NSX548" s="200"/>
      <c r="NSY548" s="200"/>
      <c r="NSZ548" s="200"/>
      <c r="NTA548" s="200"/>
      <c r="NTB548" s="200"/>
      <c r="NTC548" s="200"/>
      <c r="NTD548" s="200"/>
      <c r="NTE548" s="200"/>
      <c r="NTF548" s="200"/>
      <c r="NTG548" s="200"/>
      <c r="NTH548" s="200"/>
      <c r="NTI548" s="200"/>
      <c r="NTJ548" s="200"/>
      <c r="NTK548" s="200"/>
      <c r="NTQ548" s="200"/>
      <c r="NTR548" s="200"/>
      <c r="NTS548" s="200"/>
      <c r="NTT548" s="200"/>
      <c r="NTU548" s="200"/>
      <c r="NTV548" s="200"/>
      <c r="NTW548" s="200"/>
      <c r="NTY548" s="200"/>
      <c r="NTZ548" s="200"/>
      <c r="NUA548" s="200"/>
      <c r="NUB548" s="200"/>
      <c r="NUC548" s="200"/>
      <c r="NUD548" s="200"/>
      <c r="NUE548" s="200"/>
      <c r="NUF548" s="200"/>
      <c r="NUI548" s="200"/>
      <c r="NUL548" s="200"/>
      <c r="NUO548" s="200"/>
      <c r="NUR548" s="200"/>
      <c r="NUU548" s="200"/>
      <c r="NUX548" s="200"/>
      <c r="NVG548" s="200"/>
      <c r="NVJ548" s="200"/>
      <c r="NVM548" s="200"/>
      <c r="NVP548" s="200"/>
      <c r="NVY548" s="200"/>
      <c r="NWE548" s="200"/>
      <c r="NWH548" s="200"/>
      <c r="NWK548" s="200"/>
      <c r="NWN548" s="200"/>
      <c r="NWT548" s="200"/>
      <c r="NXC548" s="200"/>
      <c r="NXE548" s="200"/>
      <c r="NXF548" s="200"/>
      <c r="NXH548" s="200"/>
      <c r="NXK548" s="200"/>
      <c r="NXN548" s="200"/>
      <c r="NXQ548" s="200"/>
      <c r="NXT548" s="200"/>
      <c r="NXW548" s="200"/>
      <c r="NXY548" s="200"/>
      <c r="NYA548" s="200"/>
      <c r="NYD548" s="200"/>
      <c r="NYG548" s="200"/>
      <c r="NYJ548" s="200"/>
      <c r="NYM548" s="200"/>
      <c r="NYP548" s="200"/>
      <c r="NYS548" s="200"/>
      <c r="NYV548" s="200"/>
      <c r="NYX548" s="200"/>
      <c r="NZA548" s="200"/>
      <c r="NZD548" s="200"/>
      <c r="NZG548" s="200"/>
      <c r="NZM548" s="200"/>
      <c r="NZP548" s="200"/>
      <c r="NZR548" s="200"/>
      <c r="OAY548" s="200"/>
      <c r="OBB548" s="200"/>
      <c r="OBE548" s="200"/>
      <c r="OBH548" s="200"/>
      <c r="OBK548" s="200"/>
      <c r="OBL548" s="200"/>
      <c r="OBM548" s="200"/>
      <c r="OBP548" s="200"/>
      <c r="OBS548" s="200"/>
      <c r="OBV548" s="200"/>
      <c r="OBY548" s="200"/>
      <c r="OCA548" s="200"/>
      <c r="OCO548" s="200"/>
      <c r="OCP548" s="200"/>
      <c r="OCQ548" s="200"/>
      <c r="OCR548" s="200"/>
      <c r="OCS548" s="200"/>
      <c r="OCT548" s="200"/>
      <c r="OCU548" s="200"/>
      <c r="OCV548" s="200"/>
      <c r="OCW548" s="200"/>
      <c r="OCX548" s="200"/>
      <c r="OCY548" s="200"/>
      <c r="OCZ548" s="200"/>
      <c r="ODA548" s="200"/>
      <c r="ODB548" s="200"/>
      <c r="ODC548" s="200"/>
      <c r="ODD548" s="200"/>
      <c r="ODE548" s="200"/>
      <c r="ODF548" s="200"/>
      <c r="ODG548" s="200"/>
      <c r="ODM548" s="200"/>
      <c r="ODN548" s="200"/>
      <c r="ODO548" s="200"/>
      <c r="ODP548" s="200"/>
      <c r="ODQ548" s="200"/>
      <c r="ODR548" s="200"/>
      <c r="ODS548" s="200"/>
      <c r="ODU548" s="200"/>
      <c r="ODV548" s="200"/>
      <c r="ODW548" s="200"/>
      <c r="ODX548" s="200"/>
      <c r="ODY548" s="200"/>
      <c r="ODZ548" s="200"/>
      <c r="OEA548" s="200"/>
      <c r="OEB548" s="200"/>
      <c r="OEE548" s="200"/>
      <c r="OEH548" s="200"/>
      <c r="OEK548" s="200"/>
      <c r="OEN548" s="200"/>
      <c r="OEQ548" s="200"/>
      <c r="OET548" s="200"/>
      <c r="OFC548" s="200"/>
      <c r="OFF548" s="200"/>
      <c r="OFI548" s="200"/>
      <c r="OFL548" s="200"/>
      <c r="OFU548" s="200"/>
      <c r="OGA548" s="200"/>
      <c r="OGD548" s="200"/>
      <c r="OGG548" s="200"/>
      <c r="OGJ548" s="200"/>
      <c r="OGP548" s="200"/>
      <c r="OGY548" s="200"/>
      <c r="OHA548" s="200"/>
      <c r="OHB548" s="200"/>
      <c r="OHD548" s="200"/>
      <c r="OHG548" s="200"/>
      <c r="OHJ548" s="200"/>
      <c r="OHM548" s="200"/>
      <c r="OHP548" s="200"/>
      <c r="OHS548" s="200"/>
      <c r="OHU548" s="200"/>
      <c r="OHW548" s="200"/>
      <c r="OHZ548" s="200"/>
      <c r="OIC548" s="200"/>
      <c r="OIF548" s="200"/>
      <c r="OII548" s="200"/>
      <c r="OIL548" s="200"/>
      <c r="OIO548" s="200"/>
      <c r="OIR548" s="200"/>
      <c r="OIT548" s="200"/>
      <c r="OIW548" s="200"/>
      <c r="OIZ548" s="200"/>
      <c r="OJC548" s="200"/>
      <c r="OJI548" s="200"/>
      <c r="OJL548" s="200"/>
      <c r="OJN548" s="200"/>
      <c r="OKU548" s="200"/>
      <c r="OKX548" s="200"/>
      <c r="OLA548" s="200"/>
      <c r="OLD548" s="200"/>
      <c r="OLG548" s="200"/>
      <c r="OLH548" s="200"/>
      <c r="OLI548" s="200"/>
      <c r="OLL548" s="200"/>
      <c r="OLO548" s="200"/>
      <c r="OLR548" s="200"/>
      <c r="OLU548" s="200"/>
      <c r="OLW548" s="200"/>
      <c r="OMK548" s="200"/>
      <c r="OML548" s="200"/>
      <c r="OMM548" s="200"/>
      <c r="OMN548" s="200"/>
      <c r="OMO548" s="200"/>
      <c r="OMP548" s="200"/>
      <c r="OMQ548" s="200"/>
      <c r="OMR548" s="200"/>
      <c r="OMS548" s="200"/>
      <c r="OMT548" s="200"/>
      <c r="OMU548" s="200"/>
      <c r="OMV548" s="200"/>
      <c r="OMW548" s="200"/>
      <c r="OMX548" s="200"/>
      <c r="OMY548" s="200"/>
      <c r="OMZ548" s="200"/>
      <c r="ONA548" s="200"/>
      <c r="ONB548" s="200"/>
      <c r="ONC548" s="200"/>
      <c r="ONI548" s="200"/>
      <c r="ONJ548" s="200"/>
      <c r="ONK548" s="200"/>
      <c r="ONL548" s="200"/>
      <c r="ONM548" s="200"/>
      <c r="ONN548" s="200"/>
      <c r="ONO548" s="200"/>
      <c r="ONQ548" s="200"/>
      <c r="ONR548" s="200"/>
      <c r="ONS548" s="200"/>
      <c r="ONT548" s="200"/>
      <c r="ONU548" s="200"/>
      <c r="ONV548" s="200"/>
      <c r="ONW548" s="200"/>
      <c r="ONX548" s="200"/>
      <c r="OOA548" s="200"/>
      <c r="OOD548" s="200"/>
      <c r="OOG548" s="200"/>
      <c r="OOJ548" s="200"/>
      <c r="OOM548" s="200"/>
      <c r="OOP548" s="200"/>
      <c r="OOY548" s="200"/>
      <c r="OPB548" s="200"/>
      <c r="OPE548" s="200"/>
      <c r="OPH548" s="200"/>
      <c r="OPQ548" s="200"/>
      <c r="OPW548" s="200"/>
      <c r="OPZ548" s="200"/>
      <c r="OQC548" s="200"/>
      <c r="OQF548" s="200"/>
      <c r="OQL548" s="200"/>
      <c r="OQU548" s="200"/>
      <c r="OQW548" s="200"/>
      <c r="OQX548" s="200"/>
      <c r="OQZ548" s="200"/>
      <c r="ORC548" s="200"/>
      <c r="ORF548" s="200"/>
      <c r="ORI548" s="200"/>
      <c r="ORL548" s="200"/>
      <c r="ORO548" s="200"/>
      <c r="ORQ548" s="200"/>
      <c r="ORS548" s="200"/>
      <c r="ORV548" s="200"/>
      <c r="ORY548" s="200"/>
      <c r="OSB548" s="200"/>
      <c r="OSE548" s="200"/>
      <c r="OSH548" s="200"/>
      <c r="OSK548" s="200"/>
      <c r="OSN548" s="200"/>
      <c r="OSP548" s="200"/>
      <c r="OSS548" s="200"/>
      <c r="OSV548" s="200"/>
      <c r="OSY548" s="200"/>
      <c r="OTE548" s="200"/>
      <c r="OTH548" s="200"/>
      <c r="OTJ548" s="200"/>
      <c r="OUQ548" s="200"/>
      <c r="OUT548" s="200"/>
      <c r="OUW548" s="200"/>
      <c r="OUZ548" s="200"/>
      <c r="OVC548" s="200"/>
      <c r="OVD548" s="200"/>
      <c r="OVE548" s="200"/>
      <c r="OVH548" s="200"/>
      <c r="OVK548" s="200"/>
      <c r="OVN548" s="200"/>
      <c r="OVQ548" s="200"/>
      <c r="OVS548" s="200"/>
      <c r="OWG548" s="200"/>
      <c r="OWH548" s="200"/>
      <c r="OWI548" s="200"/>
      <c r="OWJ548" s="200"/>
      <c r="OWK548" s="200"/>
      <c r="OWL548" s="200"/>
      <c r="OWM548" s="200"/>
      <c r="OWN548" s="200"/>
      <c r="OWO548" s="200"/>
      <c r="OWP548" s="200"/>
      <c r="OWQ548" s="200"/>
      <c r="OWR548" s="200"/>
      <c r="OWS548" s="200"/>
      <c r="OWT548" s="200"/>
      <c r="OWU548" s="200"/>
      <c r="OWV548" s="200"/>
      <c r="OWW548" s="200"/>
      <c r="OWX548" s="200"/>
      <c r="OWY548" s="200"/>
      <c r="OXE548" s="200"/>
      <c r="OXF548" s="200"/>
      <c r="OXG548" s="200"/>
      <c r="OXH548" s="200"/>
      <c r="OXI548" s="200"/>
      <c r="OXJ548" s="200"/>
      <c r="OXK548" s="200"/>
      <c r="OXM548" s="200"/>
      <c r="OXN548" s="200"/>
      <c r="OXO548" s="200"/>
      <c r="OXP548" s="200"/>
      <c r="OXQ548" s="200"/>
      <c r="OXR548" s="200"/>
      <c r="OXS548" s="200"/>
      <c r="OXT548" s="200"/>
      <c r="OXW548" s="200"/>
      <c r="OXZ548" s="200"/>
      <c r="OYC548" s="200"/>
      <c r="OYF548" s="200"/>
      <c r="OYI548" s="200"/>
      <c r="OYL548" s="200"/>
      <c r="OYU548" s="200"/>
      <c r="OYX548" s="200"/>
      <c r="OZA548" s="200"/>
      <c r="OZD548" s="200"/>
      <c r="OZM548" s="200"/>
      <c r="OZS548" s="200"/>
      <c r="OZV548" s="200"/>
      <c r="OZY548" s="200"/>
      <c r="PAB548" s="200"/>
      <c r="PAH548" s="200"/>
      <c r="PAQ548" s="200"/>
      <c r="PAS548" s="200"/>
      <c r="PAT548" s="200"/>
      <c r="PAV548" s="200"/>
      <c r="PAY548" s="200"/>
      <c r="PBB548" s="200"/>
      <c r="PBE548" s="200"/>
      <c r="PBH548" s="200"/>
      <c r="PBK548" s="200"/>
      <c r="PBM548" s="200"/>
      <c r="PBO548" s="200"/>
      <c r="PBR548" s="200"/>
      <c r="PBU548" s="200"/>
      <c r="PBX548" s="200"/>
      <c r="PCA548" s="200"/>
      <c r="PCD548" s="200"/>
      <c r="PCG548" s="200"/>
      <c r="PCJ548" s="200"/>
      <c r="PCL548" s="200"/>
      <c r="PCO548" s="200"/>
      <c r="PCR548" s="200"/>
      <c r="PCU548" s="200"/>
      <c r="PDA548" s="200"/>
      <c r="PDD548" s="200"/>
      <c r="PDF548" s="200"/>
      <c r="PEM548" s="200"/>
      <c r="PEP548" s="200"/>
      <c r="PES548" s="200"/>
      <c r="PEV548" s="200"/>
      <c r="PEY548" s="200"/>
      <c r="PEZ548" s="200"/>
      <c r="PFA548" s="200"/>
      <c r="PFD548" s="200"/>
      <c r="PFG548" s="200"/>
      <c r="PFJ548" s="200"/>
      <c r="PFM548" s="200"/>
      <c r="PFO548" s="200"/>
      <c r="PGC548" s="200"/>
      <c r="PGD548" s="200"/>
      <c r="PGE548" s="200"/>
      <c r="PGF548" s="200"/>
      <c r="PGG548" s="200"/>
      <c r="PGH548" s="200"/>
      <c r="PGI548" s="200"/>
      <c r="PGJ548" s="200"/>
      <c r="PGK548" s="200"/>
      <c r="PGL548" s="200"/>
      <c r="PGM548" s="200"/>
      <c r="PGN548" s="200"/>
      <c r="PGO548" s="200"/>
      <c r="PGP548" s="200"/>
      <c r="PGQ548" s="200"/>
      <c r="PGR548" s="200"/>
      <c r="PGS548" s="200"/>
      <c r="PGT548" s="200"/>
      <c r="PGU548" s="200"/>
      <c r="PHA548" s="200"/>
      <c r="PHB548" s="200"/>
      <c r="PHC548" s="200"/>
      <c r="PHD548" s="200"/>
      <c r="PHE548" s="200"/>
      <c r="PHF548" s="200"/>
      <c r="PHG548" s="200"/>
      <c r="PHI548" s="200"/>
      <c r="PHJ548" s="200"/>
      <c r="PHK548" s="200"/>
      <c r="PHL548" s="200"/>
      <c r="PHM548" s="200"/>
      <c r="PHN548" s="200"/>
      <c r="PHO548" s="200"/>
      <c r="PHP548" s="200"/>
      <c r="PHS548" s="200"/>
      <c r="PHV548" s="200"/>
      <c r="PHY548" s="200"/>
      <c r="PIB548" s="200"/>
      <c r="PIE548" s="200"/>
      <c r="PIH548" s="200"/>
      <c r="PIQ548" s="200"/>
      <c r="PIT548" s="200"/>
      <c r="PIW548" s="200"/>
      <c r="PIZ548" s="200"/>
      <c r="PJI548" s="200"/>
      <c r="PJO548" s="200"/>
      <c r="PJR548" s="200"/>
      <c r="PJU548" s="200"/>
      <c r="PJX548" s="200"/>
      <c r="PKD548" s="200"/>
      <c r="PKM548" s="200"/>
      <c r="PKO548" s="200"/>
      <c r="PKP548" s="200"/>
      <c r="PKR548" s="200"/>
      <c r="PKU548" s="200"/>
      <c r="PKX548" s="200"/>
      <c r="PLA548" s="200"/>
      <c r="PLD548" s="200"/>
      <c r="PLG548" s="200"/>
      <c r="PLI548" s="200"/>
      <c r="PLK548" s="200"/>
      <c r="PLN548" s="200"/>
      <c r="PLQ548" s="200"/>
      <c r="PLT548" s="200"/>
      <c r="PLW548" s="200"/>
      <c r="PLZ548" s="200"/>
      <c r="PMC548" s="200"/>
      <c r="PMF548" s="200"/>
      <c r="PMH548" s="200"/>
      <c r="PMK548" s="200"/>
      <c r="PMN548" s="200"/>
      <c r="PMQ548" s="200"/>
      <c r="PMW548" s="200"/>
      <c r="PMZ548" s="200"/>
      <c r="PNB548" s="200"/>
      <c r="POI548" s="200"/>
      <c r="POL548" s="200"/>
      <c r="POO548" s="200"/>
      <c r="POR548" s="200"/>
      <c r="POU548" s="200"/>
      <c r="POV548" s="200"/>
      <c r="POW548" s="200"/>
      <c r="POZ548" s="200"/>
      <c r="PPC548" s="200"/>
      <c r="PPF548" s="200"/>
      <c r="PPI548" s="200"/>
      <c r="PPK548" s="200"/>
      <c r="PPY548" s="200"/>
      <c r="PPZ548" s="200"/>
      <c r="PQA548" s="200"/>
      <c r="PQB548" s="200"/>
      <c r="PQC548" s="200"/>
      <c r="PQD548" s="200"/>
      <c r="PQE548" s="200"/>
      <c r="PQF548" s="200"/>
      <c r="PQG548" s="200"/>
      <c r="PQH548" s="200"/>
      <c r="PQI548" s="200"/>
      <c r="PQJ548" s="200"/>
      <c r="PQK548" s="200"/>
      <c r="PQL548" s="200"/>
      <c r="PQM548" s="200"/>
      <c r="PQN548" s="200"/>
      <c r="PQO548" s="200"/>
      <c r="PQP548" s="200"/>
      <c r="PQQ548" s="200"/>
      <c r="PQW548" s="200"/>
      <c r="PQX548" s="200"/>
      <c r="PQY548" s="200"/>
      <c r="PQZ548" s="200"/>
      <c r="PRA548" s="200"/>
      <c r="PRB548" s="200"/>
      <c r="PRC548" s="200"/>
      <c r="PRE548" s="200"/>
      <c r="PRF548" s="200"/>
      <c r="PRG548" s="200"/>
      <c r="PRH548" s="200"/>
      <c r="PRI548" s="200"/>
      <c r="PRJ548" s="200"/>
      <c r="PRK548" s="200"/>
      <c r="PRL548" s="200"/>
      <c r="PRO548" s="200"/>
      <c r="PRR548" s="200"/>
      <c r="PRU548" s="200"/>
      <c r="PRX548" s="200"/>
      <c r="PSA548" s="200"/>
      <c r="PSD548" s="200"/>
      <c r="PSM548" s="200"/>
      <c r="PSP548" s="200"/>
      <c r="PSS548" s="200"/>
      <c r="PSV548" s="200"/>
      <c r="PTE548" s="200"/>
      <c r="PTK548" s="200"/>
      <c r="PTN548" s="200"/>
      <c r="PTQ548" s="200"/>
      <c r="PTT548" s="200"/>
      <c r="PTZ548" s="200"/>
      <c r="PUI548" s="200"/>
      <c r="PUK548" s="200"/>
      <c r="PUL548" s="200"/>
      <c r="PUN548" s="200"/>
      <c r="PUQ548" s="200"/>
      <c r="PUT548" s="200"/>
      <c r="PUW548" s="200"/>
      <c r="PUZ548" s="200"/>
      <c r="PVC548" s="200"/>
      <c r="PVE548" s="200"/>
      <c r="PVG548" s="200"/>
      <c r="PVJ548" s="200"/>
      <c r="PVM548" s="200"/>
      <c r="PVP548" s="200"/>
      <c r="PVS548" s="200"/>
      <c r="PVV548" s="200"/>
      <c r="PVY548" s="200"/>
      <c r="PWB548" s="200"/>
      <c r="PWD548" s="200"/>
      <c r="PWG548" s="200"/>
      <c r="PWJ548" s="200"/>
      <c r="PWM548" s="200"/>
      <c r="PWS548" s="200"/>
      <c r="PWV548" s="200"/>
      <c r="PWX548" s="200"/>
      <c r="PYE548" s="200"/>
      <c r="PYH548" s="200"/>
      <c r="PYK548" s="200"/>
      <c r="PYN548" s="200"/>
      <c r="PYQ548" s="200"/>
      <c r="PYR548" s="200"/>
      <c r="PYS548" s="200"/>
      <c r="PYV548" s="200"/>
      <c r="PYY548" s="200"/>
      <c r="PZB548" s="200"/>
      <c r="PZE548" s="200"/>
      <c r="PZG548" s="200"/>
      <c r="PZU548" s="200"/>
      <c r="PZV548" s="200"/>
      <c r="PZW548" s="200"/>
      <c r="PZX548" s="200"/>
      <c r="PZY548" s="200"/>
      <c r="PZZ548" s="200"/>
      <c r="QAA548" s="200"/>
      <c r="QAB548" s="200"/>
      <c r="QAC548" s="200"/>
      <c r="QAD548" s="200"/>
      <c r="QAE548" s="200"/>
      <c r="QAF548" s="200"/>
      <c r="QAG548" s="200"/>
      <c r="QAH548" s="200"/>
      <c r="QAI548" s="200"/>
      <c r="QAJ548" s="200"/>
      <c r="QAK548" s="200"/>
      <c r="QAL548" s="200"/>
      <c r="QAM548" s="200"/>
      <c r="QAS548" s="200"/>
      <c r="QAT548" s="200"/>
      <c r="QAU548" s="200"/>
      <c r="QAV548" s="200"/>
      <c r="QAW548" s="200"/>
      <c r="QAX548" s="200"/>
      <c r="QAY548" s="200"/>
      <c r="QBA548" s="200"/>
      <c r="QBB548" s="200"/>
      <c r="QBC548" s="200"/>
      <c r="QBD548" s="200"/>
      <c r="QBE548" s="200"/>
      <c r="QBF548" s="200"/>
      <c r="QBG548" s="200"/>
      <c r="QBH548" s="200"/>
      <c r="QBK548" s="200"/>
      <c r="QBN548" s="200"/>
      <c r="QBQ548" s="200"/>
      <c r="QBT548" s="200"/>
      <c r="QBW548" s="200"/>
      <c r="QBZ548" s="200"/>
      <c r="QCI548" s="200"/>
      <c r="QCL548" s="200"/>
      <c r="QCO548" s="200"/>
      <c r="QCR548" s="200"/>
      <c r="QDA548" s="200"/>
      <c r="QDG548" s="200"/>
      <c r="QDJ548" s="200"/>
      <c r="QDM548" s="200"/>
      <c r="QDP548" s="200"/>
      <c r="QDV548" s="200"/>
      <c r="QEE548" s="200"/>
      <c r="QEG548" s="200"/>
      <c r="QEH548" s="200"/>
      <c r="QEJ548" s="200"/>
      <c r="QEM548" s="200"/>
      <c r="QEP548" s="200"/>
      <c r="QES548" s="200"/>
      <c r="QEV548" s="200"/>
      <c r="QEY548" s="200"/>
      <c r="QFA548" s="200"/>
      <c r="QFC548" s="200"/>
      <c r="QFF548" s="200"/>
      <c r="QFI548" s="200"/>
      <c r="QFL548" s="200"/>
      <c r="QFO548" s="200"/>
      <c r="QFR548" s="200"/>
      <c r="QFU548" s="200"/>
      <c r="QFX548" s="200"/>
      <c r="QFZ548" s="200"/>
      <c r="QGC548" s="200"/>
      <c r="QGF548" s="200"/>
      <c r="QGI548" s="200"/>
      <c r="QGO548" s="200"/>
      <c r="QGR548" s="200"/>
      <c r="QGT548" s="200"/>
      <c r="QIA548" s="200"/>
      <c r="QID548" s="200"/>
      <c r="QIG548" s="200"/>
      <c r="QIJ548" s="200"/>
      <c r="QIM548" s="200"/>
      <c r="QIN548" s="200"/>
      <c r="QIO548" s="200"/>
      <c r="QIR548" s="200"/>
      <c r="QIU548" s="200"/>
      <c r="QIX548" s="200"/>
      <c r="QJA548" s="200"/>
      <c r="QJC548" s="200"/>
      <c r="QJQ548" s="200"/>
      <c r="QJR548" s="200"/>
      <c r="QJS548" s="200"/>
      <c r="QJT548" s="200"/>
      <c r="QJU548" s="200"/>
      <c r="QJV548" s="200"/>
      <c r="QJW548" s="200"/>
      <c r="QJX548" s="200"/>
      <c r="QJY548" s="200"/>
      <c r="QJZ548" s="200"/>
      <c r="QKA548" s="200"/>
      <c r="QKB548" s="200"/>
      <c r="QKC548" s="200"/>
      <c r="QKD548" s="200"/>
      <c r="QKE548" s="200"/>
      <c r="QKF548" s="200"/>
      <c r="QKG548" s="200"/>
      <c r="QKH548" s="200"/>
      <c r="QKI548" s="200"/>
      <c r="QKO548" s="200"/>
      <c r="QKP548" s="200"/>
      <c r="QKQ548" s="200"/>
      <c r="QKR548" s="200"/>
      <c r="QKS548" s="200"/>
      <c r="QKT548" s="200"/>
      <c r="QKU548" s="200"/>
      <c r="QKW548" s="200"/>
      <c r="QKX548" s="200"/>
      <c r="QKY548" s="200"/>
      <c r="QKZ548" s="200"/>
      <c r="QLA548" s="200"/>
      <c r="QLB548" s="200"/>
      <c r="QLC548" s="200"/>
      <c r="QLD548" s="200"/>
      <c r="QLG548" s="200"/>
      <c r="QLJ548" s="200"/>
      <c r="QLM548" s="200"/>
      <c r="QLP548" s="200"/>
      <c r="QLS548" s="200"/>
      <c r="QLV548" s="200"/>
      <c r="QME548" s="200"/>
      <c r="QMH548" s="200"/>
      <c r="QMK548" s="200"/>
      <c r="QMN548" s="200"/>
      <c r="QMW548" s="200"/>
      <c r="QNC548" s="200"/>
      <c r="QNF548" s="200"/>
      <c r="QNI548" s="200"/>
      <c r="QNL548" s="200"/>
      <c r="QNR548" s="200"/>
      <c r="QOA548" s="200"/>
      <c r="QOC548" s="200"/>
      <c r="QOD548" s="200"/>
      <c r="QOF548" s="200"/>
      <c r="QOI548" s="200"/>
      <c r="QOL548" s="200"/>
      <c r="QOO548" s="200"/>
      <c r="QOR548" s="200"/>
      <c r="QOU548" s="200"/>
      <c r="QOW548" s="200"/>
      <c r="QOY548" s="200"/>
      <c r="QPB548" s="200"/>
      <c r="QPE548" s="200"/>
      <c r="QPH548" s="200"/>
      <c r="QPK548" s="200"/>
      <c r="QPN548" s="200"/>
      <c r="QPQ548" s="200"/>
      <c r="QPT548" s="200"/>
      <c r="QPV548" s="200"/>
      <c r="QPY548" s="200"/>
      <c r="QQB548" s="200"/>
      <c r="QQE548" s="200"/>
      <c r="QQK548" s="200"/>
      <c r="QQN548" s="200"/>
      <c r="QQP548" s="200"/>
      <c r="QRW548" s="200"/>
      <c r="QRZ548" s="200"/>
      <c r="QSC548" s="200"/>
      <c r="QSF548" s="200"/>
      <c r="QSI548" s="200"/>
      <c r="QSJ548" s="200"/>
      <c r="QSK548" s="200"/>
      <c r="QSN548" s="200"/>
      <c r="QSQ548" s="200"/>
      <c r="QST548" s="200"/>
      <c r="QSW548" s="200"/>
      <c r="QSY548" s="200"/>
      <c r="QTM548" s="200"/>
      <c r="QTN548" s="200"/>
      <c r="QTO548" s="200"/>
      <c r="QTP548" s="200"/>
      <c r="QTQ548" s="200"/>
      <c r="QTR548" s="200"/>
      <c r="QTS548" s="200"/>
      <c r="QTT548" s="200"/>
      <c r="QTU548" s="200"/>
      <c r="QTV548" s="200"/>
      <c r="QTW548" s="200"/>
      <c r="QTX548" s="200"/>
      <c r="QTY548" s="200"/>
      <c r="QTZ548" s="200"/>
      <c r="QUA548" s="200"/>
      <c r="QUB548" s="200"/>
      <c r="QUC548" s="200"/>
      <c r="QUD548" s="200"/>
      <c r="QUE548" s="200"/>
      <c r="QUK548" s="200"/>
      <c r="QUL548" s="200"/>
      <c r="QUM548" s="200"/>
      <c r="QUN548" s="200"/>
      <c r="QUO548" s="200"/>
      <c r="QUP548" s="200"/>
      <c r="QUQ548" s="200"/>
      <c r="QUS548" s="200"/>
      <c r="QUT548" s="200"/>
      <c r="QUU548" s="200"/>
      <c r="QUV548" s="200"/>
      <c r="QUW548" s="200"/>
      <c r="QUX548" s="200"/>
      <c r="QUY548" s="200"/>
      <c r="QUZ548" s="200"/>
      <c r="QVC548" s="200"/>
      <c r="QVF548" s="200"/>
      <c r="QVI548" s="200"/>
      <c r="QVL548" s="200"/>
      <c r="QVO548" s="200"/>
      <c r="QVR548" s="200"/>
      <c r="QWA548" s="200"/>
      <c r="QWD548" s="200"/>
      <c r="QWG548" s="200"/>
      <c r="QWJ548" s="200"/>
      <c r="QWS548" s="200"/>
      <c r="QWY548" s="200"/>
      <c r="QXB548" s="200"/>
      <c r="QXE548" s="200"/>
      <c r="QXH548" s="200"/>
      <c r="QXN548" s="200"/>
      <c r="QXW548" s="200"/>
      <c r="QXY548" s="200"/>
      <c r="QXZ548" s="200"/>
      <c r="QYB548" s="200"/>
      <c r="QYE548" s="200"/>
      <c r="QYH548" s="200"/>
      <c r="QYK548" s="200"/>
      <c r="QYN548" s="200"/>
      <c r="QYQ548" s="200"/>
      <c r="QYS548" s="200"/>
      <c r="QYU548" s="200"/>
      <c r="QYX548" s="200"/>
      <c r="QZA548" s="200"/>
      <c r="QZD548" s="200"/>
      <c r="QZG548" s="200"/>
      <c r="QZJ548" s="200"/>
      <c r="QZM548" s="200"/>
      <c r="QZP548" s="200"/>
      <c r="QZR548" s="200"/>
      <c r="QZU548" s="200"/>
      <c r="QZX548" s="200"/>
      <c r="RAA548" s="200"/>
      <c r="RAG548" s="200"/>
      <c r="RAJ548" s="200"/>
      <c r="RAL548" s="200"/>
      <c r="RBS548" s="200"/>
      <c r="RBV548" s="200"/>
      <c r="RBY548" s="200"/>
      <c r="RCB548" s="200"/>
      <c r="RCE548" s="200"/>
      <c r="RCF548" s="200"/>
      <c r="RCG548" s="200"/>
      <c r="RCJ548" s="200"/>
      <c r="RCM548" s="200"/>
      <c r="RCP548" s="200"/>
      <c r="RCS548" s="200"/>
      <c r="RCU548" s="200"/>
      <c r="RDI548" s="200"/>
      <c r="RDJ548" s="200"/>
      <c r="RDK548" s="200"/>
      <c r="RDL548" s="200"/>
      <c r="RDM548" s="200"/>
      <c r="RDN548" s="200"/>
      <c r="RDO548" s="200"/>
      <c r="RDP548" s="200"/>
      <c r="RDQ548" s="200"/>
      <c r="RDR548" s="200"/>
      <c r="RDS548" s="200"/>
      <c r="RDT548" s="200"/>
      <c r="RDU548" s="200"/>
      <c r="RDV548" s="200"/>
      <c r="RDW548" s="200"/>
      <c r="RDX548" s="200"/>
      <c r="RDY548" s="200"/>
      <c r="RDZ548" s="200"/>
      <c r="REA548" s="200"/>
      <c r="REG548" s="200"/>
      <c r="REH548" s="200"/>
      <c r="REI548" s="200"/>
      <c r="REJ548" s="200"/>
      <c r="REK548" s="200"/>
      <c r="REL548" s="200"/>
      <c r="REM548" s="200"/>
      <c r="REO548" s="200"/>
      <c r="REP548" s="200"/>
      <c r="REQ548" s="200"/>
      <c r="RER548" s="200"/>
      <c r="RES548" s="200"/>
      <c r="RET548" s="200"/>
      <c r="REU548" s="200"/>
      <c r="REV548" s="200"/>
      <c r="REY548" s="200"/>
      <c r="RFB548" s="200"/>
      <c r="RFE548" s="200"/>
      <c r="RFH548" s="200"/>
      <c r="RFK548" s="200"/>
      <c r="RFN548" s="200"/>
      <c r="RFW548" s="200"/>
      <c r="RFZ548" s="200"/>
      <c r="RGC548" s="200"/>
      <c r="RGF548" s="200"/>
      <c r="RGO548" s="200"/>
      <c r="RGU548" s="200"/>
      <c r="RGX548" s="200"/>
      <c r="RHA548" s="200"/>
      <c r="RHD548" s="200"/>
      <c r="RHJ548" s="200"/>
      <c r="RHS548" s="200"/>
      <c r="RHU548" s="200"/>
      <c r="RHV548" s="200"/>
      <c r="RHX548" s="200"/>
      <c r="RIA548" s="200"/>
      <c r="RID548" s="200"/>
      <c r="RIG548" s="200"/>
      <c r="RIJ548" s="200"/>
      <c r="RIM548" s="200"/>
      <c r="RIO548" s="200"/>
      <c r="RIQ548" s="200"/>
      <c r="RIT548" s="200"/>
      <c r="RIW548" s="200"/>
      <c r="RIZ548" s="200"/>
      <c r="RJC548" s="200"/>
      <c r="RJF548" s="200"/>
      <c r="RJI548" s="200"/>
      <c r="RJL548" s="200"/>
      <c r="RJN548" s="200"/>
      <c r="RJQ548" s="200"/>
      <c r="RJT548" s="200"/>
      <c r="RJW548" s="200"/>
      <c r="RKC548" s="200"/>
      <c r="RKF548" s="200"/>
      <c r="RKH548" s="200"/>
      <c r="RLO548" s="200"/>
      <c r="RLR548" s="200"/>
      <c r="RLU548" s="200"/>
      <c r="RLX548" s="200"/>
      <c r="RMA548" s="200"/>
      <c r="RMB548" s="200"/>
      <c r="RMC548" s="200"/>
      <c r="RMF548" s="200"/>
      <c r="RMI548" s="200"/>
      <c r="RML548" s="200"/>
      <c r="RMO548" s="200"/>
      <c r="RMQ548" s="200"/>
      <c r="RNE548" s="200"/>
      <c r="RNF548" s="200"/>
      <c r="RNG548" s="200"/>
      <c r="RNH548" s="200"/>
      <c r="RNI548" s="200"/>
      <c r="RNJ548" s="200"/>
      <c r="RNK548" s="200"/>
      <c r="RNL548" s="200"/>
      <c r="RNM548" s="200"/>
      <c r="RNN548" s="200"/>
      <c r="RNO548" s="200"/>
      <c r="RNP548" s="200"/>
      <c r="RNQ548" s="200"/>
      <c r="RNR548" s="200"/>
      <c r="RNS548" s="200"/>
      <c r="RNT548" s="200"/>
      <c r="RNU548" s="200"/>
      <c r="RNV548" s="200"/>
      <c r="RNW548" s="200"/>
      <c r="ROC548" s="200"/>
      <c r="ROD548" s="200"/>
      <c r="ROE548" s="200"/>
      <c r="ROF548" s="200"/>
      <c r="ROG548" s="200"/>
      <c r="ROH548" s="200"/>
      <c r="ROI548" s="200"/>
      <c r="ROK548" s="200"/>
      <c r="ROL548" s="200"/>
      <c r="ROM548" s="200"/>
      <c r="RON548" s="200"/>
      <c r="ROO548" s="200"/>
      <c r="ROP548" s="200"/>
      <c r="ROQ548" s="200"/>
      <c r="ROR548" s="200"/>
      <c r="ROU548" s="200"/>
      <c r="ROX548" s="200"/>
      <c r="RPA548" s="200"/>
      <c r="RPD548" s="200"/>
      <c r="RPG548" s="200"/>
      <c r="RPJ548" s="200"/>
      <c r="RPS548" s="200"/>
      <c r="RPV548" s="200"/>
      <c r="RPY548" s="200"/>
      <c r="RQB548" s="200"/>
      <c r="RQK548" s="200"/>
      <c r="RQQ548" s="200"/>
      <c r="RQT548" s="200"/>
      <c r="RQW548" s="200"/>
      <c r="RQZ548" s="200"/>
      <c r="RRF548" s="200"/>
      <c r="RRO548" s="200"/>
      <c r="RRQ548" s="200"/>
      <c r="RRR548" s="200"/>
      <c r="RRT548" s="200"/>
      <c r="RRW548" s="200"/>
      <c r="RRZ548" s="200"/>
      <c r="RSC548" s="200"/>
      <c r="RSF548" s="200"/>
      <c r="RSI548" s="200"/>
      <c r="RSK548" s="200"/>
      <c r="RSM548" s="200"/>
      <c r="RSP548" s="200"/>
      <c r="RSS548" s="200"/>
      <c r="RSV548" s="200"/>
      <c r="RSY548" s="200"/>
      <c r="RTB548" s="200"/>
      <c r="RTE548" s="200"/>
      <c r="RTH548" s="200"/>
      <c r="RTJ548" s="200"/>
      <c r="RTM548" s="200"/>
      <c r="RTP548" s="200"/>
      <c r="RTS548" s="200"/>
      <c r="RTY548" s="200"/>
      <c r="RUB548" s="200"/>
      <c r="RUD548" s="200"/>
      <c r="RVK548" s="200"/>
      <c r="RVN548" s="200"/>
      <c r="RVQ548" s="200"/>
      <c r="RVT548" s="200"/>
      <c r="RVW548" s="200"/>
      <c r="RVX548" s="200"/>
      <c r="RVY548" s="200"/>
      <c r="RWB548" s="200"/>
      <c r="RWE548" s="200"/>
      <c r="RWH548" s="200"/>
      <c r="RWK548" s="200"/>
      <c r="RWM548" s="200"/>
      <c r="RXA548" s="200"/>
      <c r="RXB548" s="200"/>
      <c r="RXC548" s="200"/>
      <c r="RXD548" s="200"/>
      <c r="RXE548" s="200"/>
      <c r="RXF548" s="200"/>
      <c r="RXG548" s="200"/>
      <c r="RXH548" s="200"/>
      <c r="RXI548" s="200"/>
      <c r="RXJ548" s="200"/>
      <c r="RXK548" s="200"/>
      <c r="RXL548" s="200"/>
      <c r="RXM548" s="200"/>
      <c r="RXN548" s="200"/>
      <c r="RXO548" s="200"/>
      <c r="RXP548" s="200"/>
      <c r="RXQ548" s="200"/>
      <c r="RXR548" s="200"/>
      <c r="RXS548" s="200"/>
      <c r="RXY548" s="200"/>
      <c r="RXZ548" s="200"/>
      <c r="RYA548" s="200"/>
      <c r="RYB548" s="200"/>
      <c r="RYC548" s="200"/>
      <c r="RYD548" s="200"/>
      <c r="RYE548" s="200"/>
      <c r="RYG548" s="200"/>
      <c r="RYH548" s="200"/>
      <c r="RYI548" s="200"/>
      <c r="RYJ548" s="200"/>
      <c r="RYK548" s="200"/>
      <c r="RYL548" s="200"/>
      <c r="RYM548" s="200"/>
      <c r="RYN548" s="200"/>
      <c r="RYQ548" s="200"/>
      <c r="RYT548" s="200"/>
      <c r="RYW548" s="200"/>
      <c r="RYZ548" s="200"/>
      <c r="RZC548" s="200"/>
      <c r="RZF548" s="200"/>
      <c r="RZO548" s="200"/>
      <c r="RZR548" s="200"/>
      <c r="RZU548" s="200"/>
      <c r="RZX548" s="200"/>
      <c r="SAG548" s="200"/>
      <c r="SAM548" s="200"/>
      <c r="SAP548" s="200"/>
      <c r="SAS548" s="200"/>
      <c r="SAV548" s="200"/>
      <c r="SBB548" s="200"/>
      <c r="SBK548" s="200"/>
      <c r="SBM548" s="200"/>
      <c r="SBN548" s="200"/>
      <c r="SBP548" s="200"/>
      <c r="SBS548" s="200"/>
      <c r="SBV548" s="200"/>
      <c r="SBY548" s="200"/>
      <c r="SCB548" s="200"/>
      <c r="SCE548" s="200"/>
      <c r="SCG548" s="200"/>
      <c r="SCI548" s="200"/>
      <c r="SCL548" s="200"/>
      <c r="SCO548" s="200"/>
      <c r="SCR548" s="200"/>
      <c r="SCU548" s="200"/>
      <c r="SCX548" s="200"/>
      <c r="SDA548" s="200"/>
      <c r="SDD548" s="200"/>
      <c r="SDF548" s="200"/>
      <c r="SDI548" s="200"/>
      <c r="SDL548" s="200"/>
      <c r="SDO548" s="200"/>
      <c r="SDU548" s="200"/>
      <c r="SDX548" s="200"/>
      <c r="SDZ548" s="200"/>
      <c r="SFG548" s="200"/>
      <c r="SFJ548" s="200"/>
      <c r="SFM548" s="200"/>
      <c r="SFP548" s="200"/>
      <c r="SFS548" s="200"/>
      <c r="SFT548" s="200"/>
      <c r="SFU548" s="200"/>
      <c r="SFX548" s="200"/>
      <c r="SGA548" s="200"/>
      <c r="SGD548" s="200"/>
      <c r="SGG548" s="200"/>
      <c r="SGI548" s="200"/>
      <c r="SGW548" s="200"/>
      <c r="SGX548" s="200"/>
      <c r="SGY548" s="200"/>
      <c r="SGZ548" s="200"/>
      <c r="SHA548" s="200"/>
      <c r="SHB548" s="200"/>
      <c r="SHC548" s="200"/>
      <c r="SHD548" s="200"/>
      <c r="SHE548" s="200"/>
      <c r="SHF548" s="200"/>
      <c r="SHG548" s="200"/>
      <c r="SHH548" s="200"/>
      <c r="SHI548" s="200"/>
      <c r="SHJ548" s="200"/>
      <c r="SHK548" s="200"/>
      <c r="SHL548" s="200"/>
      <c r="SHM548" s="200"/>
      <c r="SHN548" s="200"/>
      <c r="SHO548" s="200"/>
      <c r="SHU548" s="200"/>
      <c r="SHV548" s="200"/>
      <c r="SHW548" s="200"/>
      <c r="SHX548" s="200"/>
      <c r="SHY548" s="200"/>
      <c r="SHZ548" s="200"/>
      <c r="SIA548" s="200"/>
      <c r="SIC548" s="200"/>
      <c r="SID548" s="200"/>
      <c r="SIE548" s="200"/>
      <c r="SIF548" s="200"/>
      <c r="SIG548" s="200"/>
      <c r="SIH548" s="200"/>
      <c r="SII548" s="200"/>
      <c r="SIJ548" s="200"/>
      <c r="SIM548" s="200"/>
      <c r="SIP548" s="200"/>
      <c r="SIS548" s="200"/>
      <c r="SIV548" s="200"/>
      <c r="SIY548" s="200"/>
      <c r="SJB548" s="200"/>
      <c r="SJK548" s="200"/>
      <c r="SJN548" s="200"/>
      <c r="SJQ548" s="200"/>
      <c r="SJT548" s="200"/>
      <c r="SKC548" s="200"/>
      <c r="SKI548" s="200"/>
      <c r="SKL548" s="200"/>
      <c r="SKO548" s="200"/>
      <c r="SKR548" s="200"/>
      <c r="SKX548" s="200"/>
      <c r="SLG548" s="200"/>
      <c r="SLI548" s="200"/>
      <c r="SLJ548" s="200"/>
      <c r="SLL548" s="200"/>
      <c r="SLO548" s="200"/>
      <c r="SLR548" s="200"/>
      <c r="SLU548" s="200"/>
      <c r="SLX548" s="200"/>
      <c r="SMA548" s="200"/>
      <c r="SMC548" s="200"/>
      <c r="SME548" s="200"/>
      <c r="SMH548" s="200"/>
      <c r="SMK548" s="200"/>
      <c r="SMN548" s="200"/>
      <c r="SMQ548" s="200"/>
      <c r="SMT548" s="200"/>
      <c r="SMW548" s="200"/>
      <c r="SMZ548" s="200"/>
      <c r="SNB548" s="200"/>
      <c r="SNE548" s="200"/>
      <c r="SNH548" s="200"/>
      <c r="SNK548" s="200"/>
      <c r="SNQ548" s="200"/>
      <c r="SNT548" s="200"/>
      <c r="SNV548" s="200"/>
      <c r="SPC548" s="200"/>
      <c r="SPF548" s="200"/>
      <c r="SPI548" s="200"/>
      <c r="SPL548" s="200"/>
      <c r="SPO548" s="200"/>
      <c r="SPP548" s="200"/>
      <c r="SPQ548" s="200"/>
      <c r="SPT548" s="200"/>
      <c r="SPW548" s="200"/>
      <c r="SPZ548" s="200"/>
      <c r="SQC548" s="200"/>
      <c r="SQE548" s="200"/>
      <c r="SQS548" s="200"/>
      <c r="SQT548" s="200"/>
      <c r="SQU548" s="200"/>
      <c r="SQV548" s="200"/>
      <c r="SQW548" s="200"/>
      <c r="SQX548" s="200"/>
      <c r="SQY548" s="200"/>
      <c r="SQZ548" s="200"/>
      <c r="SRA548" s="200"/>
      <c r="SRB548" s="200"/>
      <c r="SRC548" s="200"/>
      <c r="SRD548" s="200"/>
      <c r="SRE548" s="200"/>
      <c r="SRF548" s="200"/>
      <c r="SRG548" s="200"/>
      <c r="SRH548" s="200"/>
      <c r="SRI548" s="200"/>
      <c r="SRJ548" s="200"/>
      <c r="SRK548" s="200"/>
      <c r="SRQ548" s="200"/>
      <c r="SRR548" s="200"/>
      <c r="SRS548" s="200"/>
      <c r="SRT548" s="200"/>
      <c r="SRU548" s="200"/>
      <c r="SRV548" s="200"/>
      <c r="SRW548" s="200"/>
      <c r="SRY548" s="200"/>
      <c r="SRZ548" s="200"/>
      <c r="SSA548" s="200"/>
      <c r="SSB548" s="200"/>
      <c r="SSC548" s="200"/>
      <c r="SSD548" s="200"/>
      <c r="SSE548" s="200"/>
      <c r="SSF548" s="200"/>
      <c r="SSI548" s="200"/>
      <c r="SSL548" s="200"/>
      <c r="SSO548" s="200"/>
      <c r="SSR548" s="200"/>
      <c r="SSU548" s="200"/>
      <c r="SSX548" s="200"/>
      <c r="STG548" s="200"/>
      <c r="STJ548" s="200"/>
      <c r="STM548" s="200"/>
      <c r="STP548" s="200"/>
      <c r="STY548" s="200"/>
      <c r="SUE548" s="200"/>
      <c r="SUH548" s="200"/>
      <c r="SUK548" s="200"/>
      <c r="SUN548" s="200"/>
      <c r="SUT548" s="200"/>
      <c r="SVC548" s="200"/>
      <c r="SVE548" s="200"/>
      <c r="SVF548" s="200"/>
      <c r="SVH548" s="200"/>
      <c r="SVK548" s="200"/>
      <c r="SVN548" s="200"/>
      <c r="SVQ548" s="200"/>
      <c r="SVT548" s="200"/>
      <c r="SVW548" s="200"/>
      <c r="SVY548" s="200"/>
      <c r="SWA548" s="200"/>
      <c r="SWD548" s="200"/>
      <c r="SWG548" s="200"/>
      <c r="SWJ548" s="200"/>
      <c r="SWM548" s="200"/>
      <c r="SWP548" s="200"/>
      <c r="SWS548" s="200"/>
      <c r="SWV548" s="200"/>
      <c r="SWX548" s="200"/>
      <c r="SXA548" s="200"/>
      <c r="SXD548" s="200"/>
      <c r="SXG548" s="200"/>
      <c r="SXM548" s="200"/>
      <c r="SXP548" s="200"/>
      <c r="SXR548" s="200"/>
      <c r="SYY548" s="200"/>
      <c r="SZB548" s="200"/>
      <c r="SZE548" s="200"/>
      <c r="SZH548" s="200"/>
      <c r="SZK548" s="200"/>
      <c r="SZL548" s="200"/>
      <c r="SZM548" s="200"/>
      <c r="SZP548" s="200"/>
      <c r="SZS548" s="200"/>
      <c r="SZV548" s="200"/>
      <c r="SZY548" s="200"/>
      <c r="TAA548" s="200"/>
      <c r="TAO548" s="200"/>
      <c r="TAP548" s="200"/>
      <c r="TAQ548" s="200"/>
      <c r="TAR548" s="200"/>
      <c r="TAS548" s="200"/>
      <c r="TAT548" s="200"/>
      <c r="TAU548" s="200"/>
      <c r="TAV548" s="200"/>
      <c r="TAW548" s="200"/>
      <c r="TAX548" s="200"/>
      <c r="TAY548" s="200"/>
      <c r="TAZ548" s="200"/>
      <c r="TBA548" s="200"/>
      <c r="TBB548" s="200"/>
      <c r="TBC548" s="200"/>
      <c r="TBD548" s="200"/>
      <c r="TBE548" s="200"/>
      <c r="TBF548" s="200"/>
      <c r="TBG548" s="200"/>
      <c r="TBM548" s="200"/>
      <c r="TBN548" s="200"/>
      <c r="TBO548" s="200"/>
      <c r="TBP548" s="200"/>
      <c r="TBQ548" s="200"/>
      <c r="TBR548" s="200"/>
      <c r="TBS548" s="200"/>
      <c r="TBU548" s="200"/>
      <c r="TBV548" s="200"/>
      <c r="TBW548" s="200"/>
      <c r="TBX548" s="200"/>
      <c r="TBY548" s="200"/>
      <c r="TBZ548" s="200"/>
      <c r="TCA548" s="200"/>
      <c r="TCB548" s="200"/>
      <c r="TCE548" s="200"/>
      <c r="TCH548" s="200"/>
      <c r="TCK548" s="200"/>
      <c r="TCN548" s="200"/>
      <c r="TCQ548" s="200"/>
      <c r="TCT548" s="200"/>
      <c r="TDC548" s="200"/>
      <c r="TDF548" s="200"/>
      <c r="TDI548" s="200"/>
      <c r="TDL548" s="200"/>
      <c r="TDU548" s="200"/>
      <c r="TEA548" s="200"/>
      <c r="TED548" s="200"/>
      <c r="TEG548" s="200"/>
      <c r="TEJ548" s="200"/>
      <c r="TEP548" s="200"/>
      <c r="TEY548" s="200"/>
      <c r="TFA548" s="200"/>
      <c r="TFB548" s="200"/>
      <c r="TFD548" s="200"/>
      <c r="TFG548" s="200"/>
      <c r="TFJ548" s="200"/>
      <c r="TFM548" s="200"/>
      <c r="TFP548" s="200"/>
      <c r="TFS548" s="200"/>
      <c r="TFU548" s="200"/>
      <c r="TFW548" s="200"/>
      <c r="TFZ548" s="200"/>
      <c r="TGC548" s="200"/>
      <c r="TGF548" s="200"/>
      <c r="TGI548" s="200"/>
      <c r="TGL548" s="200"/>
      <c r="TGO548" s="200"/>
      <c r="TGR548" s="200"/>
      <c r="TGT548" s="200"/>
      <c r="TGW548" s="200"/>
      <c r="TGZ548" s="200"/>
      <c r="THC548" s="200"/>
      <c r="THI548" s="200"/>
      <c r="THL548" s="200"/>
      <c r="THN548" s="200"/>
      <c r="TIU548" s="200"/>
      <c r="TIX548" s="200"/>
      <c r="TJA548" s="200"/>
      <c r="TJD548" s="200"/>
      <c r="TJG548" s="200"/>
      <c r="TJH548" s="200"/>
      <c r="TJI548" s="200"/>
      <c r="TJL548" s="200"/>
      <c r="TJO548" s="200"/>
      <c r="TJR548" s="200"/>
      <c r="TJU548" s="200"/>
      <c r="TJW548" s="200"/>
      <c r="TKK548" s="200"/>
      <c r="TKL548" s="200"/>
      <c r="TKM548" s="200"/>
      <c r="TKN548" s="200"/>
      <c r="TKO548" s="200"/>
      <c r="TKP548" s="200"/>
      <c r="TKQ548" s="200"/>
      <c r="TKR548" s="200"/>
      <c r="TKS548" s="200"/>
      <c r="TKT548" s="200"/>
      <c r="TKU548" s="200"/>
      <c r="TKV548" s="200"/>
      <c r="TKW548" s="200"/>
      <c r="TKX548" s="200"/>
      <c r="TKY548" s="200"/>
      <c r="TKZ548" s="200"/>
      <c r="TLA548" s="200"/>
      <c r="TLB548" s="200"/>
      <c r="TLC548" s="200"/>
      <c r="TLI548" s="200"/>
      <c r="TLJ548" s="200"/>
      <c r="TLK548" s="200"/>
      <c r="TLL548" s="200"/>
      <c r="TLM548" s="200"/>
      <c r="TLN548" s="200"/>
      <c r="TLO548" s="200"/>
      <c r="TLQ548" s="200"/>
      <c r="TLR548" s="200"/>
      <c r="TLS548" s="200"/>
      <c r="TLT548" s="200"/>
      <c r="TLU548" s="200"/>
      <c r="TLV548" s="200"/>
      <c r="TLW548" s="200"/>
      <c r="TLX548" s="200"/>
      <c r="TMA548" s="200"/>
      <c r="TMD548" s="200"/>
      <c r="TMG548" s="200"/>
      <c r="TMJ548" s="200"/>
      <c r="TMM548" s="200"/>
      <c r="TMP548" s="200"/>
      <c r="TMY548" s="200"/>
      <c r="TNB548" s="200"/>
      <c r="TNE548" s="200"/>
      <c r="TNH548" s="200"/>
      <c r="TNQ548" s="200"/>
      <c r="TNW548" s="200"/>
      <c r="TNZ548" s="200"/>
      <c r="TOC548" s="200"/>
      <c r="TOF548" s="200"/>
      <c r="TOL548" s="200"/>
      <c r="TOU548" s="200"/>
      <c r="TOW548" s="200"/>
      <c r="TOX548" s="200"/>
      <c r="TOZ548" s="200"/>
      <c r="TPC548" s="200"/>
      <c r="TPF548" s="200"/>
      <c r="TPI548" s="200"/>
      <c r="TPL548" s="200"/>
      <c r="TPO548" s="200"/>
      <c r="TPQ548" s="200"/>
      <c r="TPS548" s="200"/>
      <c r="TPV548" s="200"/>
      <c r="TPY548" s="200"/>
      <c r="TQB548" s="200"/>
      <c r="TQE548" s="200"/>
      <c r="TQH548" s="200"/>
      <c r="TQK548" s="200"/>
      <c r="TQN548" s="200"/>
      <c r="TQP548" s="200"/>
      <c r="TQS548" s="200"/>
      <c r="TQV548" s="200"/>
      <c r="TQY548" s="200"/>
      <c r="TRE548" s="200"/>
      <c r="TRH548" s="200"/>
      <c r="TRJ548" s="200"/>
      <c r="TSQ548" s="200"/>
      <c r="TST548" s="200"/>
      <c r="TSW548" s="200"/>
      <c r="TSZ548" s="200"/>
      <c r="TTC548" s="200"/>
      <c r="TTD548" s="200"/>
      <c r="TTE548" s="200"/>
      <c r="TTH548" s="200"/>
      <c r="TTK548" s="200"/>
      <c r="TTN548" s="200"/>
      <c r="TTQ548" s="200"/>
      <c r="TTS548" s="200"/>
      <c r="TUG548" s="200"/>
      <c r="TUH548" s="200"/>
      <c r="TUI548" s="200"/>
      <c r="TUJ548" s="200"/>
      <c r="TUK548" s="200"/>
      <c r="TUL548" s="200"/>
      <c r="TUM548" s="200"/>
      <c r="TUN548" s="200"/>
      <c r="TUO548" s="200"/>
      <c r="TUP548" s="200"/>
      <c r="TUQ548" s="200"/>
      <c r="TUR548" s="200"/>
      <c r="TUS548" s="200"/>
      <c r="TUT548" s="200"/>
      <c r="TUU548" s="200"/>
      <c r="TUV548" s="200"/>
      <c r="TUW548" s="200"/>
      <c r="TUX548" s="200"/>
      <c r="TUY548" s="200"/>
      <c r="TVE548" s="200"/>
      <c r="TVF548" s="200"/>
      <c r="TVG548" s="200"/>
      <c r="TVH548" s="200"/>
      <c r="TVI548" s="200"/>
      <c r="TVJ548" s="200"/>
      <c r="TVK548" s="200"/>
      <c r="TVM548" s="200"/>
      <c r="TVN548" s="200"/>
      <c r="TVO548" s="200"/>
      <c r="TVP548" s="200"/>
      <c r="TVQ548" s="200"/>
      <c r="TVR548" s="200"/>
      <c r="TVS548" s="200"/>
      <c r="TVT548" s="200"/>
      <c r="TVW548" s="200"/>
      <c r="TVZ548" s="200"/>
      <c r="TWC548" s="200"/>
      <c r="TWF548" s="200"/>
      <c r="TWI548" s="200"/>
      <c r="TWL548" s="200"/>
      <c r="TWU548" s="200"/>
      <c r="TWX548" s="200"/>
      <c r="TXA548" s="200"/>
      <c r="TXD548" s="200"/>
      <c r="TXM548" s="200"/>
      <c r="TXS548" s="200"/>
      <c r="TXV548" s="200"/>
      <c r="TXY548" s="200"/>
      <c r="TYB548" s="200"/>
      <c r="TYH548" s="200"/>
      <c r="TYQ548" s="200"/>
      <c r="TYS548" s="200"/>
      <c r="TYT548" s="200"/>
      <c r="TYV548" s="200"/>
      <c r="TYY548" s="200"/>
      <c r="TZB548" s="200"/>
      <c r="TZE548" s="200"/>
      <c r="TZH548" s="200"/>
      <c r="TZK548" s="200"/>
      <c r="TZM548" s="200"/>
      <c r="TZO548" s="200"/>
      <c r="TZR548" s="200"/>
      <c r="TZU548" s="200"/>
      <c r="TZX548" s="200"/>
      <c r="UAA548" s="200"/>
      <c r="UAD548" s="200"/>
      <c r="UAG548" s="200"/>
      <c r="UAJ548" s="200"/>
      <c r="UAL548" s="200"/>
      <c r="UAO548" s="200"/>
      <c r="UAR548" s="200"/>
      <c r="UAU548" s="200"/>
      <c r="UBA548" s="200"/>
      <c r="UBD548" s="200"/>
      <c r="UBF548" s="200"/>
      <c r="UCM548" s="200"/>
      <c r="UCP548" s="200"/>
      <c r="UCS548" s="200"/>
      <c r="UCV548" s="200"/>
      <c r="UCY548" s="200"/>
      <c r="UCZ548" s="200"/>
      <c r="UDA548" s="200"/>
      <c r="UDD548" s="200"/>
      <c r="UDG548" s="200"/>
      <c r="UDJ548" s="200"/>
      <c r="UDM548" s="200"/>
      <c r="UDO548" s="200"/>
      <c r="UEC548" s="200"/>
      <c r="UED548" s="200"/>
      <c r="UEE548" s="200"/>
      <c r="UEF548" s="200"/>
      <c r="UEG548" s="200"/>
      <c r="UEH548" s="200"/>
      <c r="UEI548" s="200"/>
      <c r="UEJ548" s="200"/>
      <c r="UEK548" s="200"/>
      <c r="UEL548" s="200"/>
      <c r="UEM548" s="200"/>
      <c r="UEN548" s="200"/>
      <c r="UEO548" s="200"/>
      <c r="UEP548" s="200"/>
      <c r="UEQ548" s="200"/>
      <c r="UER548" s="200"/>
      <c r="UES548" s="200"/>
      <c r="UET548" s="200"/>
      <c r="UEU548" s="200"/>
      <c r="UFA548" s="200"/>
      <c r="UFB548" s="200"/>
      <c r="UFC548" s="200"/>
      <c r="UFD548" s="200"/>
      <c r="UFE548" s="200"/>
      <c r="UFF548" s="200"/>
      <c r="UFG548" s="200"/>
      <c r="UFI548" s="200"/>
      <c r="UFJ548" s="200"/>
      <c r="UFK548" s="200"/>
      <c r="UFL548" s="200"/>
      <c r="UFM548" s="200"/>
      <c r="UFN548" s="200"/>
      <c r="UFO548" s="200"/>
      <c r="UFP548" s="200"/>
      <c r="UFS548" s="200"/>
      <c r="UFV548" s="200"/>
      <c r="UFY548" s="200"/>
      <c r="UGB548" s="200"/>
      <c r="UGE548" s="200"/>
      <c r="UGH548" s="200"/>
      <c r="UGQ548" s="200"/>
      <c r="UGT548" s="200"/>
      <c r="UGW548" s="200"/>
      <c r="UGZ548" s="200"/>
      <c r="UHI548" s="200"/>
      <c r="UHO548" s="200"/>
      <c r="UHR548" s="200"/>
      <c r="UHU548" s="200"/>
      <c r="UHX548" s="200"/>
      <c r="UID548" s="200"/>
      <c r="UIM548" s="200"/>
      <c r="UIO548" s="200"/>
      <c r="UIP548" s="200"/>
      <c r="UIR548" s="200"/>
      <c r="UIU548" s="200"/>
      <c r="UIX548" s="200"/>
      <c r="UJA548" s="200"/>
      <c r="UJD548" s="200"/>
      <c r="UJG548" s="200"/>
      <c r="UJI548" s="200"/>
      <c r="UJK548" s="200"/>
      <c r="UJN548" s="200"/>
      <c r="UJQ548" s="200"/>
      <c r="UJT548" s="200"/>
      <c r="UJW548" s="200"/>
      <c r="UJZ548" s="200"/>
      <c r="UKC548" s="200"/>
      <c r="UKF548" s="200"/>
      <c r="UKH548" s="200"/>
      <c r="UKK548" s="200"/>
      <c r="UKN548" s="200"/>
      <c r="UKQ548" s="200"/>
      <c r="UKW548" s="200"/>
      <c r="UKZ548" s="200"/>
      <c r="ULB548" s="200"/>
      <c r="UMI548" s="200"/>
      <c r="UML548" s="200"/>
      <c r="UMO548" s="200"/>
      <c r="UMR548" s="200"/>
      <c r="UMU548" s="200"/>
      <c r="UMV548" s="200"/>
      <c r="UMW548" s="200"/>
      <c r="UMZ548" s="200"/>
      <c r="UNC548" s="200"/>
      <c r="UNF548" s="200"/>
      <c r="UNI548" s="200"/>
      <c r="UNK548" s="200"/>
      <c r="UNY548" s="200"/>
      <c r="UNZ548" s="200"/>
      <c r="UOA548" s="200"/>
      <c r="UOB548" s="200"/>
      <c r="UOC548" s="200"/>
      <c r="UOD548" s="200"/>
      <c r="UOE548" s="200"/>
      <c r="UOF548" s="200"/>
      <c r="UOG548" s="200"/>
      <c r="UOH548" s="200"/>
      <c r="UOI548" s="200"/>
      <c r="UOJ548" s="200"/>
      <c r="UOK548" s="200"/>
      <c r="UOL548" s="200"/>
      <c r="UOM548" s="200"/>
      <c r="UON548" s="200"/>
      <c r="UOO548" s="200"/>
      <c r="UOP548" s="200"/>
      <c r="UOQ548" s="200"/>
      <c r="UOW548" s="200"/>
      <c r="UOX548" s="200"/>
      <c r="UOY548" s="200"/>
      <c r="UOZ548" s="200"/>
      <c r="UPA548" s="200"/>
      <c r="UPB548" s="200"/>
      <c r="UPC548" s="200"/>
      <c r="UPE548" s="200"/>
      <c r="UPF548" s="200"/>
      <c r="UPG548" s="200"/>
      <c r="UPH548" s="200"/>
      <c r="UPI548" s="200"/>
      <c r="UPJ548" s="200"/>
      <c r="UPK548" s="200"/>
      <c r="UPL548" s="200"/>
      <c r="UPO548" s="200"/>
      <c r="UPR548" s="200"/>
      <c r="UPU548" s="200"/>
      <c r="UPX548" s="200"/>
      <c r="UQA548" s="200"/>
      <c r="UQD548" s="200"/>
      <c r="UQM548" s="200"/>
      <c r="UQP548" s="200"/>
      <c r="UQS548" s="200"/>
      <c r="UQV548" s="200"/>
      <c r="URE548" s="200"/>
      <c r="URK548" s="200"/>
      <c r="URN548" s="200"/>
      <c r="URQ548" s="200"/>
      <c r="URT548" s="200"/>
      <c r="URZ548" s="200"/>
      <c r="USI548" s="200"/>
      <c r="USK548" s="200"/>
      <c r="USL548" s="200"/>
      <c r="USN548" s="200"/>
      <c r="USQ548" s="200"/>
      <c r="UST548" s="200"/>
      <c r="USW548" s="200"/>
      <c r="USZ548" s="200"/>
      <c r="UTC548" s="200"/>
      <c r="UTE548" s="200"/>
      <c r="UTG548" s="200"/>
      <c r="UTJ548" s="200"/>
      <c r="UTM548" s="200"/>
      <c r="UTP548" s="200"/>
      <c r="UTS548" s="200"/>
      <c r="UTV548" s="200"/>
      <c r="UTY548" s="200"/>
      <c r="UUB548" s="200"/>
      <c r="UUD548" s="200"/>
      <c r="UUG548" s="200"/>
      <c r="UUJ548" s="200"/>
      <c r="UUM548" s="200"/>
      <c r="UUS548" s="200"/>
      <c r="UUV548" s="200"/>
      <c r="UUX548" s="200"/>
      <c r="UWE548" s="200"/>
      <c r="UWH548" s="200"/>
      <c r="UWK548" s="200"/>
      <c r="UWN548" s="200"/>
      <c r="UWQ548" s="200"/>
      <c r="UWR548" s="200"/>
      <c r="UWS548" s="200"/>
      <c r="UWV548" s="200"/>
      <c r="UWY548" s="200"/>
      <c r="UXB548" s="200"/>
      <c r="UXE548" s="200"/>
      <c r="UXG548" s="200"/>
      <c r="UXU548" s="200"/>
      <c r="UXV548" s="200"/>
      <c r="UXW548" s="200"/>
      <c r="UXX548" s="200"/>
      <c r="UXY548" s="200"/>
      <c r="UXZ548" s="200"/>
      <c r="UYA548" s="200"/>
      <c r="UYB548" s="200"/>
      <c r="UYC548" s="200"/>
      <c r="UYD548" s="200"/>
      <c r="UYE548" s="200"/>
      <c r="UYF548" s="200"/>
      <c r="UYG548" s="200"/>
      <c r="UYH548" s="200"/>
      <c r="UYI548" s="200"/>
      <c r="UYJ548" s="200"/>
      <c r="UYK548" s="200"/>
      <c r="UYL548" s="200"/>
      <c r="UYM548" s="200"/>
      <c r="UYS548" s="200"/>
      <c r="UYT548" s="200"/>
      <c r="UYU548" s="200"/>
      <c r="UYV548" s="200"/>
      <c r="UYW548" s="200"/>
      <c r="UYX548" s="200"/>
      <c r="UYY548" s="200"/>
      <c r="UZA548" s="200"/>
      <c r="UZB548" s="200"/>
      <c r="UZC548" s="200"/>
      <c r="UZD548" s="200"/>
      <c r="UZE548" s="200"/>
      <c r="UZF548" s="200"/>
      <c r="UZG548" s="200"/>
      <c r="UZH548" s="200"/>
      <c r="UZK548" s="200"/>
      <c r="UZN548" s="200"/>
      <c r="UZQ548" s="200"/>
      <c r="UZT548" s="200"/>
      <c r="UZW548" s="200"/>
      <c r="UZZ548" s="200"/>
      <c r="VAI548" s="200"/>
      <c r="VAL548" s="200"/>
      <c r="VAO548" s="200"/>
      <c r="VAR548" s="200"/>
      <c r="VBA548" s="200"/>
      <c r="VBG548" s="200"/>
      <c r="VBJ548" s="200"/>
      <c r="VBM548" s="200"/>
      <c r="VBP548" s="200"/>
      <c r="VBV548" s="200"/>
      <c r="VCE548" s="200"/>
      <c r="VCG548" s="200"/>
      <c r="VCH548" s="200"/>
      <c r="VCJ548" s="200"/>
      <c r="VCM548" s="200"/>
      <c r="VCP548" s="200"/>
      <c r="VCS548" s="200"/>
      <c r="VCV548" s="200"/>
      <c r="VCY548" s="200"/>
      <c r="VDA548" s="200"/>
      <c r="VDC548" s="200"/>
      <c r="VDF548" s="200"/>
      <c r="VDI548" s="200"/>
      <c r="VDL548" s="200"/>
      <c r="VDO548" s="200"/>
      <c r="VDR548" s="200"/>
      <c r="VDU548" s="200"/>
      <c r="VDX548" s="200"/>
      <c r="VDZ548" s="200"/>
      <c r="VEC548" s="200"/>
      <c r="VEF548" s="200"/>
      <c r="VEI548" s="200"/>
      <c r="VEO548" s="200"/>
      <c r="VER548" s="200"/>
      <c r="VET548" s="200"/>
      <c r="VGA548" s="200"/>
      <c r="VGD548" s="200"/>
      <c r="VGG548" s="200"/>
      <c r="VGJ548" s="200"/>
      <c r="VGM548" s="200"/>
      <c r="VGN548" s="200"/>
      <c r="VGO548" s="200"/>
      <c r="VGR548" s="200"/>
      <c r="VGU548" s="200"/>
      <c r="VGX548" s="200"/>
      <c r="VHA548" s="200"/>
      <c r="VHC548" s="200"/>
      <c r="VHQ548" s="200"/>
      <c r="VHR548" s="200"/>
      <c r="VHS548" s="200"/>
      <c r="VHT548" s="200"/>
      <c r="VHU548" s="200"/>
      <c r="VHV548" s="200"/>
      <c r="VHW548" s="200"/>
      <c r="VHX548" s="200"/>
      <c r="VHY548" s="200"/>
      <c r="VHZ548" s="200"/>
      <c r="VIA548" s="200"/>
      <c r="VIB548" s="200"/>
      <c r="VIC548" s="200"/>
      <c r="VID548" s="200"/>
      <c r="VIE548" s="200"/>
      <c r="VIF548" s="200"/>
      <c r="VIG548" s="200"/>
      <c r="VIH548" s="200"/>
      <c r="VII548" s="200"/>
      <c r="VIO548" s="200"/>
      <c r="VIP548" s="200"/>
      <c r="VIQ548" s="200"/>
      <c r="VIR548" s="200"/>
      <c r="VIS548" s="200"/>
      <c r="VIT548" s="200"/>
      <c r="VIU548" s="200"/>
      <c r="VIW548" s="200"/>
      <c r="VIX548" s="200"/>
      <c r="VIY548" s="200"/>
      <c r="VIZ548" s="200"/>
      <c r="VJA548" s="200"/>
      <c r="VJB548" s="200"/>
      <c r="VJC548" s="200"/>
      <c r="VJD548" s="200"/>
      <c r="VJG548" s="200"/>
      <c r="VJJ548" s="200"/>
      <c r="VJM548" s="200"/>
      <c r="VJP548" s="200"/>
      <c r="VJS548" s="200"/>
      <c r="VJV548" s="200"/>
      <c r="VKE548" s="200"/>
      <c r="VKH548" s="200"/>
      <c r="VKK548" s="200"/>
      <c r="VKN548" s="200"/>
      <c r="VKW548" s="200"/>
      <c r="VLC548" s="200"/>
      <c r="VLF548" s="200"/>
      <c r="VLI548" s="200"/>
      <c r="VLL548" s="200"/>
      <c r="VLR548" s="200"/>
      <c r="VMA548" s="200"/>
      <c r="VMC548" s="200"/>
      <c r="VMD548" s="200"/>
      <c r="VMF548" s="200"/>
      <c r="VMI548" s="200"/>
      <c r="VML548" s="200"/>
      <c r="VMO548" s="200"/>
      <c r="VMR548" s="200"/>
      <c r="VMU548" s="200"/>
      <c r="VMW548" s="200"/>
      <c r="VMY548" s="200"/>
      <c r="VNB548" s="200"/>
      <c r="VNE548" s="200"/>
      <c r="VNH548" s="200"/>
      <c r="VNK548" s="200"/>
      <c r="VNN548" s="200"/>
      <c r="VNQ548" s="200"/>
      <c r="VNT548" s="200"/>
      <c r="VNV548" s="200"/>
      <c r="VNY548" s="200"/>
      <c r="VOB548" s="200"/>
      <c r="VOE548" s="200"/>
      <c r="VOK548" s="200"/>
      <c r="VON548" s="200"/>
      <c r="VOP548" s="200"/>
      <c r="VPW548" s="200"/>
      <c r="VPZ548" s="200"/>
      <c r="VQC548" s="200"/>
      <c r="VQF548" s="200"/>
      <c r="VQI548" s="200"/>
      <c r="VQJ548" s="200"/>
      <c r="VQK548" s="200"/>
      <c r="VQN548" s="200"/>
      <c r="VQQ548" s="200"/>
      <c r="VQT548" s="200"/>
      <c r="VQW548" s="200"/>
      <c r="VQY548" s="200"/>
      <c r="VRM548" s="200"/>
      <c r="VRN548" s="200"/>
      <c r="VRO548" s="200"/>
      <c r="VRP548" s="200"/>
      <c r="VRQ548" s="200"/>
      <c r="VRR548" s="200"/>
      <c r="VRS548" s="200"/>
      <c r="VRT548" s="200"/>
      <c r="VRU548" s="200"/>
      <c r="VRV548" s="200"/>
      <c r="VRW548" s="200"/>
      <c r="VRX548" s="200"/>
      <c r="VRY548" s="200"/>
      <c r="VRZ548" s="200"/>
      <c r="VSA548" s="200"/>
      <c r="VSB548" s="200"/>
      <c r="VSC548" s="200"/>
      <c r="VSD548" s="200"/>
      <c r="VSE548" s="200"/>
      <c r="VSK548" s="200"/>
      <c r="VSL548" s="200"/>
      <c r="VSM548" s="200"/>
      <c r="VSN548" s="200"/>
      <c r="VSO548" s="200"/>
      <c r="VSP548" s="200"/>
      <c r="VSQ548" s="200"/>
      <c r="VSS548" s="200"/>
      <c r="VST548" s="200"/>
      <c r="VSU548" s="200"/>
      <c r="VSV548" s="200"/>
      <c r="VSW548" s="200"/>
      <c r="VSX548" s="200"/>
      <c r="VSY548" s="200"/>
      <c r="VSZ548" s="200"/>
      <c r="VTC548" s="200"/>
      <c r="VTF548" s="200"/>
      <c r="VTI548" s="200"/>
      <c r="VTL548" s="200"/>
      <c r="VTO548" s="200"/>
      <c r="VTR548" s="200"/>
      <c r="VUA548" s="200"/>
      <c r="VUD548" s="200"/>
      <c r="VUG548" s="200"/>
      <c r="VUJ548" s="200"/>
      <c r="VUS548" s="200"/>
      <c r="VUY548" s="200"/>
      <c r="VVB548" s="200"/>
      <c r="VVE548" s="200"/>
      <c r="VVH548" s="200"/>
      <c r="VVN548" s="200"/>
      <c r="VVW548" s="200"/>
      <c r="VVY548" s="200"/>
      <c r="VVZ548" s="200"/>
      <c r="VWB548" s="200"/>
      <c r="VWE548" s="200"/>
      <c r="VWH548" s="200"/>
      <c r="VWK548" s="200"/>
      <c r="VWN548" s="200"/>
      <c r="VWQ548" s="200"/>
      <c r="VWS548" s="200"/>
      <c r="VWU548" s="200"/>
      <c r="VWX548" s="200"/>
      <c r="VXA548" s="200"/>
      <c r="VXD548" s="200"/>
      <c r="VXG548" s="200"/>
      <c r="VXJ548" s="200"/>
      <c r="VXM548" s="200"/>
      <c r="VXP548" s="200"/>
      <c r="VXR548" s="200"/>
      <c r="VXU548" s="200"/>
      <c r="VXX548" s="200"/>
      <c r="VYA548" s="200"/>
      <c r="VYG548" s="200"/>
      <c r="VYJ548" s="200"/>
      <c r="VYL548" s="200"/>
      <c r="VZS548" s="200"/>
      <c r="VZV548" s="200"/>
      <c r="VZY548" s="200"/>
      <c r="WAB548" s="200"/>
      <c r="WAE548" s="200"/>
      <c r="WAF548" s="200"/>
      <c r="WAG548" s="200"/>
      <c r="WAJ548" s="200"/>
      <c r="WAM548" s="200"/>
      <c r="WAP548" s="200"/>
      <c r="WAS548" s="200"/>
      <c r="WAU548" s="200"/>
      <c r="WBI548" s="200"/>
      <c r="WBJ548" s="200"/>
      <c r="WBK548" s="200"/>
      <c r="WBL548" s="200"/>
      <c r="WBM548" s="200"/>
      <c r="WBN548" s="200"/>
      <c r="WBO548" s="200"/>
      <c r="WBP548" s="200"/>
      <c r="WBQ548" s="200"/>
      <c r="WBR548" s="200"/>
      <c r="WBS548" s="200"/>
      <c r="WBT548" s="200"/>
      <c r="WBU548" s="200"/>
      <c r="WBV548" s="200"/>
      <c r="WBW548" s="200"/>
      <c r="WBX548" s="200"/>
      <c r="WBY548" s="200"/>
      <c r="WBZ548" s="200"/>
      <c r="WCA548" s="200"/>
      <c r="WCG548" s="200"/>
      <c r="WCH548" s="200"/>
      <c r="WCI548" s="200"/>
      <c r="WCJ548" s="200"/>
      <c r="WCK548" s="200"/>
      <c r="WCL548" s="200"/>
      <c r="WCM548" s="200"/>
      <c r="WCO548" s="200"/>
      <c r="WCP548" s="200"/>
      <c r="WCQ548" s="200"/>
      <c r="WCR548" s="200"/>
      <c r="WCS548" s="200"/>
      <c r="WCT548" s="200"/>
      <c r="WCU548" s="200"/>
      <c r="WCV548" s="200"/>
      <c r="WCY548" s="200"/>
      <c r="WDB548" s="200"/>
      <c r="WDE548" s="200"/>
      <c r="WDH548" s="200"/>
      <c r="WDK548" s="200"/>
      <c r="WDN548" s="200"/>
      <c r="WDW548" s="200"/>
      <c r="WDZ548" s="200"/>
      <c r="WEC548" s="200"/>
      <c r="WEF548" s="200"/>
      <c r="WEO548" s="200"/>
      <c r="WEU548" s="200"/>
      <c r="WEX548" s="200"/>
      <c r="WFA548" s="200"/>
      <c r="WFD548" s="200"/>
      <c r="WFJ548" s="200"/>
      <c r="WFS548" s="200"/>
      <c r="WFU548" s="200"/>
      <c r="WFV548" s="200"/>
      <c r="WFX548" s="200"/>
      <c r="WGA548" s="200"/>
      <c r="WGD548" s="200"/>
      <c r="WGG548" s="200"/>
      <c r="WGJ548" s="200"/>
      <c r="WGM548" s="200"/>
      <c r="WGO548" s="200"/>
      <c r="WGQ548" s="200"/>
      <c r="WGT548" s="200"/>
      <c r="WGW548" s="200"/>
      <c r="WGZ548" s="200"/>
      <c r="WHC548" s="200"/>
      <c r="WHF548" s="200"/>
      <c r="WHI548" s="200"/>
      <c r="WHL548" s="200"/>
      <c r="WHN548" s="200"/>
      <c r="WHQ548" s="200"/>
      <c r="WHT548" s="200"/>
      <c r="WHW548" s="200"/>
      <c r="WIC548" s="200"/>
      <c r="WIF548" s="200"/>
      <c r="WIH548" s="200"/>
      <c r="WJO548" s="200"/>
      <c r="WJR548" s="200"/>
      <c r="WJU548" s="200"/>
      <c r="WJX548" s="200"/>
      <c r="WKA548" s="200"/>
      <c r="WKB548" s="200"/>
      <c r="WKC548" s="200"/>
      <c r="WKF548" s="200"/>
      <c r="WKI548" s="200"/>
      <c r="WKL548" s="200"/>
      <c r="WKO548" s="200"/>
      <c r="WKQ548" s="200"/>
      <c r="WLE548" s="200"/>
      <c r="WLF548" s="200"/>
      <c r="WLG548" s="200"/>
      <c r="WLH548" s="200"/>
      <c r="WLI548" s="200"/>
      <c r="WLJ548" s="200"/>
      <c r="WLK548" s="200"/>
      <c r="WLL548" s="200"/>
      <c r="WLM548" s="200"/>
      <c r="WLN548" s="200"/>
      <c r="WLO548" s="200"/>
      <c r="WLP548" s="200"/>
      <c r="WLQ548" s="200"/>
      <c r="WLR548" s="200"/>
      <c r="WLS548" s="200"/>
      <c r="WLT548" s="200"/>
      <c r="WLU548" s="200"/>
      <c r="WLV548" s="200"/>
      <c r="WLW548" s="200"/>
      <c r="WMC548" s="200"/>
      <c r="WMD548" s="200"/>
      <c r="WME548" s="200"/>
      <c r="WMF548" s="200"/>
      <c r="WMG548" s="200"/>
      <c r="WMH548" s="200"/>
      <c r="WMI548" s="200"/>
      <c r="WMK548" s="200"/>
      <c r="WML548" s="200"/>
      <c r="WMM548" s="200"/>
      <c r="WMN548" s="200"/>
      <c r="WMO548" s="200"/>
      <c r="WMP548" s="200"/>
      <c r="WMQ548" s="200"/>
      <c r="WMR548" s="200"/>
      <c r="WMU548" s="200"/>
      <c r="WMX548" s="200"/>
      <c r="WNA548" s="200"/>
      <c r="WND548" s="200"/>
      <c r="WNG548" s="200"/>
      <c r="WNJ548" s="200"/>
      <c r="WNS548" s="200"/>
      <c r="WNV548" s="200"/>
      <c r="WNY548" s="200"/>
      <c r="WOB548" s="200"/>
      <c r="WOK548" s="200"/>
      <c r="WOQ548" s="200"/>
      <c r="WOT548" s="200"/>
      <c r="WOW548" s="200"/>
      <c r="WOZ548" s="200"/>
      <c r="WPF548" s="200"/>
      <c r="WPO548" s="200"/>
      <c r="WPQ548" s="200"/>
      <c r="WPR548" s="200"/>
      <c r="WPT548" s="200"/>
      <c r="WPW548" s="200"/>
      <c r="WPZ548" s="200"/>
      <c r="WQC548" s="200"/>
      <c r="WQF548" s="200"/>
      <c r="WQI548" s="200"/>
      <c r="WQK548" s="200"/>
      <c r="WQM548" s="200"/>
      <c r="WQP548" s="200"/>
      <c r="WQS548" s="200"/>
      <c r="WQV548" s="200"/>
      <c r="WQY548" s="200"/>
      <c r="WRB548" s="200"/>
      <c r="WRE548" s="200"/>
      <c r="WRH548" s="200"/>
      <c r="WRJ548" s="200"/>
      <c r="WRM548" s="200"/>
      <c r="WRP548" s="200"/>
      <c r="WRS548" s="200"/>
      <c r="WRY548" s="200"/>
      <c r="WSB548" s="200"/>
      <c r="WSD548" s="200"/>
      <c r="WTK548" s="200"/>
      <c r="WTN548" s="200"/>
      <c r="WTQ548" s="200"/>
      <c r="WTT548" s="200"/>
      <c r="WTW548" s="200"/>
      <c r="WTX548" s="200"/>
      <c r="WTY548" s="200"/>
      <c r="WUB548" s="200"/>
      <c r="WUE548" s="200"/>
      <c r="WUH548" s="200"/>
      <c r="WUK548" s="200"/>
      <c r="WUM548" s="200"/>
    </row>
    <row r="549" spans="1:16107" ht="18" hidden="1" x14ac:dyDescent="0.3">
      <c r="A549" s="9" t="s">
        <v>214</v>
      </c>
      <c r="B549" s="53" t="s">
        <v>349</v>
      </c>
      <c r="C549" s="7"/>
      <c r="D549" s="91"/>
      <c r="E549" s="92"/>
    </row>
    <row r="550" spans="1:16107" ht="18" hidden="1" x14ac:dyDescent="0.3">
      <c r="A550" s="9" t="s">
        <v>215</v>
      </c>
      <c r="B550" s="53" t="s">
        <v>346</v>
      </c>
      <c r="C550" s="7"/>
      <c r="D550" s="91"/>
      <c r="E550" s="92"/>
    </row>
    <row r="551" spans="1:16107" ht="18" hidden="1" x14ac:dyDescent="0.3">
      <c r="A551" s="9" t="s">
        <v>216</v>
      </c>
      <c r="B551" s="53" t="s">
        <v>349</v>
      </c>
      <c r="C551" s="7"/>
      <c r="D551" s="91"/>
      <c r="E551" s="92"/>
    </row>
    <row r="552" spans="1:16107" ht="18" hidden="1" x14ac:dyDescent="0.3">
      <c r="A552" s="16" t="s">
        <v>217</v>
      </c>
      <c r="B552" s="53" t="s">
        <v>346</v>
      </c>
      <c r="C552" s="7"/>
      <c r="D552" s="91"/>
      <c r="E552" s="92"/>
    </row>
    <row r="553" spans="1:16107" ht="18" hidden="1" x14ac:dyDescent="0.3">
      <c r="A553" s="16" t="s">
        <v>218</v>
      </c>
      <c r="B553" s="53" t="s">
        <v>349</v>
      </c>
      <c r="C553" s="7"/>
      <c r="D553" s="91"/>
      <c r="E553" s="92"/>
    </row>
    <row r="554" spans="1:16107" ht="18" hidden="1" x14ac:dyDescent="0.3">
      <c r="A554" s="16" t="s">
        <v>219</v>
      </c>
      <c r="B554" s="53" t="s">
        <v>346</v>
      </c>
      <c r="C554" s="7"/>
      <c r="D554" s="91"/>
      <c r="E554" s="92"/>
    </row>
    <row r="555" spans="1:16107" ht="18" hidden="1" x14ac:dyDescent="0.3">
      <c r="A555" s="16" t="s">
        <v>220</v>
      </c>
      <c r="B555" s="53" t="s">
        <v>349</v>
      </c>
      <c r="C555" s="7"/>
      <c r="D555" s="91"/>
      <c r="E555" s="92"/>
    </row>
    <row r="556" spans="1:16107" ht="18" hidden="1" x14ac:dyDescent="0.3">
      <c r="A556" s="9" t="s">
        <v>221</v>
      </c>
      <c r="B556" s="53" t="s">
        <v>346</v>
      </c>
      <c r="C556" s="7"/>
      <c r="D556" s="91"/>
      <c r="E556" s="92"/>
    </row>
    <row r="557" spans="1:16107" ht="18" hidden="1" x14ac:dyDescent="0.3">
      <c r="A557" s="9" t="s">
        <v>222</v>
      </c>
      <c r="B557" s="53" t="s">
        <v>346</v>
      </c>
      <c r="C557" s="7"/>
      <c r="D557" s="91"/>
      <c r="E557" s="92"/>
    </row>
    <row r="558" spans="1:16107" ht="18" hidden="1" x14ac:dyDescent="0.3">
      <c r="A558" s="16" t="s">
        <v>223</v>
      </c>
      <c r="B558" s="53" t="s">
        <v>349</v>
      </c>
      <c r="C558" s="7"/>
      <c r="D558" s="91"/>
      <c r="E558" s="92"/>
    </row>
    <row r="559" spans="1:16107" ht="18" hidden="1" x14ac:dyDescent="0.3">
      <c r="A559" s="16" t="s">
        <v>224</v>
      </c>
      <c r="B559" s="53" t="s">
        <v>349</v>
      </c>
      <c r="C559" s="7"/>
      <c r="D559" s="91"/>
      <c r="E559" s="92"/>
    </row>
    <row r="560" spans="1:16107" ht="18" hidden="1" x14ac:dyDescent="0.3">
      <c r="A560" s="11" t="s">
        <v>225</v>
      </c>
      <c r="B560" s="53" t="s">
        <v>346</v>
      </c>
      <c r="C560" s="7"/>
      <c r="D560" s="91"/>
      <c r="E560" s="92"/>
    </row>
    <row r="561" spans="1:5" ht="18" hidden="1" x14ac:dyDescent="0.3">
      <c r="A561" s="12" t="s">
        <v>226</v>
      </c>
      <c r="B561" s="53" t="s">
        <v>352</v>
      </c>
      <c r="C561" s="7"/>
      <c r="D561" s="91"/>
      <c r="E561" s="92"/>
    </row>
    <row r="562" spans="1:5" ht="18" hidden="1" x14ac:dyDescent="0.3">
      <c r="A562" s="11" t="s">
        <v>227</v>
      </c>
      <c r="B562" s="53" t="s">
        <v>346</v>
      </c>
      <c r="C562" s="7"/>
      <c r="D562" s="91"/>
      <c r="E562" s="92"/>
    </row>
    <row r="563" spans="1:5" ht="18" hidden="1" x14ac:dyDescent="0.3">
      <c r="A563" s="11" t="s">
        <v>228</v>
      </c>
      <c r="B563" s="53" t="s">
        <v>355</v>
      </c>
      <c r="C563" s="7"/>
      <c r="D563" s="91"/>
      <c r="E563" s="92"/>
    </row>
    <row r="564" spans="1:5" ht="18" hidden="1" x14ac:dyDescent="0.3">
      <c r="A564" s="34" t="s">
        <v>229</v>
      </c>
      <c r="B564" s="53" t="s">
        <v>346</v>
      </c>
      <c r="C564" s="7"/>
      <c r="D564" s="91"/>
      <c r="E564" s="92"/>
    </row>
    <row r="565" spans="1:5" ht="18" hidden="1" x14ac:dyDescent="0.3">
      <c r="A565" s="9" t="s">
        <v>230</v>
      </c>
      <c r="B565" s="53" t="s">
        <v>346</v>
      </c>
      <c r="C565" s="7"/>
      <c r="D565" s="91"/>
      <c r="E565" s="92"/>
    </row>
    <row r="566" spans="1:5" ht="18" hidden="1" x14ac:dyDescent="0.3">
      <c r="A566" s="9" t="s">
        <v>231</v>
      </c>
      <c r="B566" s="53" t="s">
        <v>348</v>
      </c>
      <c r="C566" s="7"/>
      <c r="D566" s="91"/>
      <c r="E566" s="92"/>
    </row>
    <row r="567" spans="1:5" ht="18" hidden="1" x14ac:dyDescent="0.3">
      <c r="A567" s="13" t="s">
        <v>232</v>
      </c>
      <c r="B567" s="53" t="s">
        <v>352</v>
      </c>
      <c r="C567" s="7"/>
      <c r="D567" s="91"/>
      <c r="E567" s="92"/>
    </row>
    <row r="568" spans="1:5" ht="18" hidden="1" x14ac:dyDescent="0.3">
      <c r="A568" s="13" t="s">
        <v>233</v>
      </c>
      <c r="B568" s="53" t="s">
        <v>352</v>
      </c>
      <c r="C568" s="7"/>
      <c r="D568" s="91"/>
      <c r="E568" s="92"/>
    </row>
    <row r="569" spans="1:5" ht="18" hidden="1" x14ac:dyDescent="0.3">
      <c r="A569" s="32" t="s">
        <v>234</v>
      </c>
      <c r="B569" s="53" t="s">
        <v>349</v>
      </c>
      <c r="C569" s="7"/>
      <c r="D569" s="91"/>
      <c r="E569" s="92"/>
    </row>
    <row r="570" spans="1:5" ht="18" hidden="1" x14ac:dyDescent="0.3">
      <c r="A570" s="9" t="s">
        <v>235</v>
      </c>
      <c r="B570" s="53" t="s">
        <v>346</v>
      </c>
      <c r="C570" s="7"/>
      <c r="D570" s="91"/>
      <c r="E570" s="92"/>
    </row>
    <row r="571" spans="1:5" ht="18" hidden="1" x14ac:dyDescent="0.3">
      <c r="A571" s="9" t="s">
        <v>236</v>
      </c>
      <c r="B571" s="53" t="s">
        <v>349</v>
      </c>
      <c r="C571" s="7"/>
      <c r="D571" s="91"/>
      <c r="E571" s="92"/>
    </row>
    <row r="572" spans="1:5" ht="18" hidden="1" x14ac:dyDescent="0.3">
      <c r="A572" s="9" t="s">
        <v>237</v>
      </c>
      <c r="B572" s="53" t="s">
        <v>346</v>
      </c>
      <c r="C572" s="15"/>
      <c r="D572" s="91"/>
      <c r="E572" s="92"/>
    </row>
    <row r="573" spans="1:5" ht="18" hidden="1" x14ac:dyDescent="0.3">
      <c r="A573" s="32" t="s">
        <v>238</v>
      </c>
      <c r="B573" s="53" t="s">
        <v>349</v>
      </c>
      <c r="C573" s="7"/>
      <c r="D573" s="91"/>
      <c r="E573" s="92"/>
    </row>
    <row r="574" spans="1:5" ht="18" hidden="1" x14ac:dyDescent="0.3">
      <c r="A574" s="9" t="s">
        <v>239</v>
      </c>
      <c r="B574" s="53" t="s">
        <v>349</v>
      </c>
      <c r="C574" s="15"/>
      <c r="D574" s="91"/>
      <c r="E574" s="92"/>
    </row>
    <row r="575" spans="1:5" ht="18" hidden="1" x14ac:dyDescent="0.3">
      <c r="A575" s="9" t="s">
        <v>240</v>
      </c>
      <c r="B575" s="53" t="s">
        <v>346</v>
      </c>
      <c r="C575" s="7"/>
      <c r="D575" s="91"/>
      <c r="E575" s="92"/>
    </row>
    <row r="576" spans="1:5" ht="18" hidden="1" x14ac:dyDescent="0.3">
      <c r="A576" s="11" t="s">
        <v>241</v>
      </c>
      <c r="B576" s="53" t="s">
        <v>350</v>
      </c>
      <c r="C576" s="7"/>
      <c r="D576" s="91"/>
      <c r="E576" s="92"/>
    </row>
    <row r="577" spans="1:16107" ht="18" hidden="1" x14ac:dyDescent="0.3">
      <c r="A577" s="9" t="s">
        <v>242</v>
      </c>
      <c r="B577" s="53" t="s">
        <v>346</v>
      </c>
      <c r="C577" s="7"/>
      <c r="D577" s="91"/>
      <c r="E577" s="92"/>
    </row>
    <row r="578" spans="1:16107" ht="18" hidden="1" x14ac:dyDescent="0.3">
      <c r="A578" s="9" t="s">
        <v>243</v>
      </c>
      <c r="B578" s="53" t="s">
        <v>346</v>
      </c>
      <c r="C578" s="7"/>
      <c r="D578" s="91"/>
      <c r="E578" s="92"/>
    </row>
    <row r="579" spans="1:16107" ht="18" hidden="1" x14ac:dyDescent="0.3">
      <c r="A579" s="9" t="s">
        <v>244</v>
      </c>
      <c r="B579" s="53" t="s">
        <v>348</v>
      </c>
      <c r="C579" s="7"/>
      <c r="D579" s="91"/>
      <c r="E579" s="92"/>
    </row>
    <row r="580" spans="1:16107" ht="18" hidden="1" x14ac:dyDescent="0.3">
      <c r="A580" s="9" t="s">
        <v>245</v>
      </c>
      <c r="B580" s="53" t="s">
        <v>350</v>
      </c>
      <c r="C580" s="7"/>
      <c r="D580" s="91"/>
      <c r="E580" s="92"/>
    </row>
    <row r="581" spans="1:16107" ht="18" hidden="1" x14ac:dyDescent="0.3">
      <c r="A581" s="9" t="s">
        <v>246</v>
      </c>
      <c r="B581" s="53" t="s">
        <v>346</v>
      </c>
      <c r="C581" s="7"/>
      <c r="D581" s="104"/>
      <c r="E581" s="92"/>
    </row>
    <row r="582" spans="1:16107" ht="18" hidden="1" x14ac:dyDescent="0.3">
      <c r="A582" s="16" t="s">
        <v>247</v>
      </c>
      <c r="B582" s="53" t="s">
        <v>346</v>
      </c>
      <c r="C582" s="7"/>
      <c r="D582" s="104"/>
      <c r="E582" s="92"/>
    </row>
    <row r="583" spans="1:16107" ht="18" hidden="1" x14ac:dyDescent="0.3">
      <c r="A583" s="21" t="s">
        <v>248</v>
      </c>
      <c r="B583" s="53" t="s">
        <v>346</v>
      </c>
      <c r="C583" s="7"/>
      <c r="D583" s="91"/>
      <c r="E583" s="92"/>
    </row>
    <row r="584" spans="1:16107" ht="18" hidden="1" x14ac:dyDescent="0.3">
      <c r="A584" s="21" t="s">
        <v>249</v>
      </c>
      <c r="B584" s="53" t="s">
        <v>346</v>
      </c>
      <c r="C584" s="7"/>
      <c r="D584" s="91"/>
      <c r="E584" s="92"/>
    </row>
    <row r="585" spans="1:16107" ht="18" hidden="1" x14ac:dyDescent="0.3">
      <c r="A585" s="9" t="s">
        <v>250</v>
      </c>
      <c r="B585" s="53" t="s">
        <v>346</v>
      </c>
      <c r="C585" s="7"/>
      <c r="D585" s="91"/>
      <c r="E585" s="92"/>
    </row>
    <row r="586" spans="1:16107" ht="18" hidden="1" x14ac:dyDescent="0.3">
      <c r="A586" s="9" t="s">
        <v>251</v>
      </c>
      <c r="B586" s="53" t="s">
        <v>346</v>
      </c>
      <c r="C586" s="7"/>
      <c r="D586" s="91"/>
      <c r="E586" s="92"/>
    </row>
    <row r="587" spans="1:16107" ht="18" hidden="1" x14ac:dyDescent="0.3">
      <c r="A587" s="9" t="s">
        <v>252</v>
      </c>
      <c r="B587" s="53" t="s">
        <v>348</v>
      </c>
      <c r="C587" s="7"/>
      <c r="D587" s="91"/>
      <c r="E587" s="92"/>
    </row>
    <row r="588" spans="1:16107" ht="18" hidden="1" x14ac:dyDescent="0.3">
      <c r="A588" s="9" t="s">
        <v>253</v>
      </c>
      <c r="B588" s="53" t="s">
        <v>350</v>
      </c>
      <c r="C588" s="7"/>
      <c r="D588" s="91"/>
      <c r="E588" s="92"/>
    </row>
    <row r="589" spans="1:16107" ht="20.399999999999999" customHeight="1" x14ac:dyDescent="0.3">
      <c r="A589" s="9" t="s">
        <v>254</v>
      </c>
      <c r="B589" s="199" t="s">
        <v>346</v>
      </c>
      <c r="C589" s="7">
        <v>5</v>
      </c>
      <c r="D589" s="91">
        <v>20000</v>
      </c>
      <c r="E589" s="106">
        <f>+D589*C589</f>
        <v>100000</v>
      </c>
      <c r="F589" s="200"/>
      <c r="G589" s="200"/>
      <c r="H589" s="200"/>
      <c r="I589" s="200"/>
      <c r="J589" s="200"/>
      <c r="K589" s="200"/>
      <c r="Q589" s="200"/>
      <c r="R589" s="200"/>
      <c r="S589" s="200"/>
      <c r="T589" s="200"/>
      <c r="U589" s="200"/>
      <c r="V589" s="200"/>
      <c r="W589" s="200"/>
      <c r="Y589" s="200"/>
      <c r="Z589" s="200"/>
      <c r="AA589" s="200"/>
      <c r="AB589" s="200"/>
      <c r="AC589" s="200"/>
      <c r="AD589" s="200"/>
      <c r="AE589" s="200"/>
      <c r="AF589" s="200"/>
      <c r="AI589" s="200"/>
      <c r="AL589" s="200"/>
      <c r="AO589" s="200"/>
      <c r="AR589" s="200"/>
      <c r="AU589" s="200"/>
      <c r="AX589" s="200"/>
      <c r="BG589" s="200"/>
      <c r="BJ589" s="200"/>
      <c r="BM589" s="200"/>
      <c r="BP589" s="200"/>
      <c r="BY589" s="200"/>
      <c r="CE589" s="200"/>
      <c r="CH589" s="200"/>
      <c r="CK589" s="200"/>
      <c r="CN589" s="200"/>
      <c r="CT589" s="200"/>
      <c r="DC589" s="200"/>
      <c r="DE589" s="200"/>
      <c r="DF589" s="200"/>
      <c r="DH589" s="200"/>
      <c r="DK589" s="200"/>
      <c r="DN589" s="200"/>
      <c r="DQ589" s="200"/>
      <c r="DT589" s="200"/>
      <c r="DW589" s="200"/>
      <c r="DY589" s="200"/>
      <c r="EA589" s="200"/>
      <c r="ED589" s="200"/>
      <c r="EG589" s="200"/>
      <c r="EJ589" s="200"/>
      <c r="EM589" s="200"/>
      <c r="EP589" s="200"/>
      <c r="ES589" s="200"/>
      <c r="EV589" s="200"/>
      <c r="EX589" s="200"/>
      <c r="FA589" s="200"/>
      <c r="FD589" s="200"/>
      <c r="FG589" s="200"/>
      <c r="FM589" s="200"/>
      <c r="FP589" s="200"/>
      <c r="FR589" s="200"/>
      <c r="GY589" s="200"/>
      <c r="HB589" s="200"/>
      <c r="HE589" s="200"/>
      <c r="HH589" s="200"/>
      <c r="HK589" s="200"/>
      <c r="HL589" s="200"/>
      <c r="HM589" s="200"/>
      <c r="HP589" s="200"/>
      <c r="HS589" s="200"/>
      <c r="HV589" s="200"/>
      <c r="HY589" s="200"/>
      <c r="IA589" s="200"/>
      <c r="IO589" s="200"/>
      <c r="IP589" s="200"/>
      <c r="IQ589" s="200"/>
      <c r="IR589" s="200"/>
      <c r="IS589" s="200"/>
      <c r="IT589" s="200"/>
      <c r="IU589" s="200"/>
      <c r="IV589" s="200"/>
      <c r="IW589" s="200"/>
      <c r="IX589" s="200"/>
      <c r="IY589" s="200"/>
      <c r="IZ589" s="200"/>
      <c r="JA589" s="200"/>
      <c r="JB589" s="200"/>
      <c r="JC589" s="200"/>
      <c r="JD589" s="200"/>
      <c r="JE589" s="200"/>
      <c r="JF589" s="200"/>
      <c r="JG589" s="200"/>
      <c r="JM589" s="200"/>
      <c r="JN589" s="200"/>
      <c r="JO589" s="200"/>
      <c r="JP589" s="200"/>
      <c r="JQ589" s="200"/>
      <c r="JR589" s="200"/>
      <c r="JS589" s="200"/>
      <c r="JU589" s="200"/>
      <c r="JV589" s="200"/>
      <c r="JW589" s="200"/>
      <c r="JX589" s="200"/>
      <c r="JY589" s="200"/>
      <c r="JZ589" s="200"/>
      <c r="KA589" s="200"/>
      <c r="KB589" s="200"/>
      <c r="KE589" s="200"/>
      <c r="KH589" s="200"/>
      <c r="KK589" s="200"/>
      <c r="KN589" s="200"/>
      <c r="KQ589" s="200"/>
      <c r="KT589" s="200"/>
      <c r="LC589" s="200"/>
      <c r="LF589" s="200"/>
      <c r="LI589" s="200"/>
      <c r="LL589" s="200"/>
      <c r="LU589" s="200"/>
      <c r="MA589" s="200"/>
      <c r="MD589" s="200"/>
      <c r="MG589" s="200"/>
      <c r="MJ589" s="200"/>
      <c r="MP589" s="200"/>
      <c r="MY589" s="200"/>
      <c r="NA589" s="200"/>
      <c r="NB589" s="200"/>
      <c r="ND589" s="200"/>
      <c r="NG589" s="200"/>
      <c r="NJ589" s="200"/>
      <c r="NM589" s="200"/>
      <c r="NP589" s="200"/>
      <c r="NS589" s="200"/>
      <c r="NU589" s="200"/>
      <c r="NW589" s="200"/>
      <c r="NZ589" s="200"/>
      <c r="OC589" s="200"/>
      <c r="OF589" s="200"/>
      <c r="OI589" s="200"/>
      <c r="OL589" s="200"/>
      <c r="OO589" s="200"/>
      <c r="OR589" s="200"/>
      <c r="OT589" s="200"/>
      <c r="OW589" s="200"/>
      <c r="OZ589" s="200"/>
      <c r="PC589" s="200"/>
      <c r="PI589" s="200"/>
      <c r="PL589" s="200"/>
      <c r="PN589" s="200"/>
      <c r="QU589" s="200"/>
      <c r="QX589" s="200"/>
      <c r="RA589" s="200"/>
      <c r="RD589" s="200"/>
      <c r="RG589" s="200"/>
      <c r="RH589" s="200"/>
      <c r="RI589" s="200"/>
      <c r="RL589" s="200"/>
      <c r="RO589" s="200"/>
      <c r="RR589" s="200"/>
      <c r="RU589" s="200"/>
      <c r="RW589" s="200"/>
      <c r="SK589" s="200"/>
      <c r="SL589" s="200"/>
      <c r="SM589" s="200"/>
      <c r="SN589" s="200"/>
      <c r="SO589" s="200"/>
      <c r="SP589" s="200"/>
      <c r="SQ589" s="200"/>
      <c r="SR589" s="200"/>
      <c r="SS589" s="200"/>
      <c r="ST589" s="200"/>
      <c r="SU589" s="200"/>
      <c r="SV589" s="200"/>
      <c r="SW589" s="200"/>
      <c r="SX589" s="200"/>
      <c r="SY589" s="200"/>
      <c r="SZ589" s="200"/>
      <c r="TA589" s="200"/>
      <c r="TB589" s="200"/>
      <c r="TC589" s="200"/>
      <c r="TI589" s="200"/>
      <c r="TJ589" s="200"/>
      <c r="TK589" s="200"/>
      <c r="TL589" s="200"/>
      <c r="TM589" s="200"/>
      <c r="TN589" s="200"/>
      <c r="TO589" s="200"/>
      <c r="TQ589" s="200"/>
      <c r="TR589" s="200"/>
      <c r="TS589" s="200"/>
      <c r="TT589" s="200"/>
      <c r="TU589" s="200"/>
      <c r="TV589" s="200"/>
      <c r="TW589" s="200"/>
      <c r="TX589" s="200"/>
      <c r="UA589" s="200"/>
      <c r="UD589" s="200"/>
      <c r="UG589" s="200"/>
      <c r="UJ589" s="200"/>
      <c r="UM589" s="200"/>
      <c r="UP589" s="200"/>
      <c r="UY589" s="200"/>
      <c r="VB589" s="200"/>
      <c r="VE589" s="200"/>
      <c r="VH589" s="200"/>
      <c r="VQ589" s="200"/>
      <c r="VW589" s="200"/>
      <c r="VZ589" s="200"/>
      <c r="WC589" s="200"/>
      <c r="WF589" s="200"/>
      <c r="WL589" s="200"/>
      <c r="WU589" s="200"/>
      <c r="WW589" s="200"/>
      <c r="WX589" s="200"/>
      <c r="WZ589" s="200"/>
      <c r="XC589" s="200"/>
      <c r="XF589" s="200"/>
      <c r="XI589" s="200"/>
      <c r="XL589" s="200"/>
      <c r="XO589" s="200"/>
      <c r="XQ589" s="200"/>
      <c r="XS589" s="200"/>
      <c r="XV589" s="200"/>
      <c r="XY589" s="200"/>
      <c r="YB589" s="200"/>
      <c r="YE589" s="200"/>
      <c r="YH589" s="200"/>
      <c r="YK589" s="200"/>
      <c r="YN589" s="200"/>
      <c r="YP589" s="200"/>
      <c r="YS589" s="200"/>
      <c r="YV589" s="200"/>
      <c r="YY589" s="200"/>
      <c r="ZE589" s="200"/>
      <c r="ZH589" s="200"/>
      <c r="ZJ589" s="200"/>
      <c r="AAQ589" s="200"/>
      <c r="AAT589" s="200"/>
      <c r="AAW589" s="200"/>
      <c r="AAZ589" s="200"/>
      <c r="ABC589" s="200"/>
      <c r="ABD589" s="200"/>
      <c r="ABE589" s="200"/>
      <c r="ABH589" s="200"/>
      <c r="ABK589" s="200"/>
      <c r="ABN589" s="200"/>
      <c r="ABQ589" s="200"/>
      <c r="ABS589" s="200"/>
      <c r="ACG589" s="200"/>
      <c r="ACH589" s="200"/>
      <c r="ACI589" s="200"/>
      <c r="ACJ589" s="200"/>
      <c r="ACK589" s="200"/>
      <c r="ACL589" s="200"/>
      <c r="ACM589" s="200"/>
      <c r="ACN589" s="200"/>
      <c r="ACO589" s="200"/>
      <c r="ACP589" s="200"/>
      <c r="ACQ589" s="200"/>
      <c r="ACR589" s="200"/>
      <c r="ACS589" s="200"/>
      <c r="ACT589" s="200"/>
      <c r="ACU589" s="200"/>
      <c r="ACV589" s="200"/>
      <c r="ACW589" s="200"/>
      <c r="ACX589" s="200"/>
      <c r="ACY589" s="200"/>
      <c r="ADE589" s="200"/>
      <c r="ADF589" s="200"/>
      <c r="ADG589" s="200"/>
      <c r="ADH589" s="200"/>
      <c r="ADI589" s="200"/>
      <c r="ADJ589" s="200"/>
      <c r="ADK589" s="200"/>
      <c r="ADM589" s="200"/>
      <c r="ADN589" s="200"/>
      <c r="ADO589" s="200"/>
      <c r="ADP589" s="200"/>
      <c r="ADQ589" s="200"/>
      <c r="ADR589" s="200"/>
      <c r="ADS589" s="200"/>
      <c r="ADT589" s="200"/>
      <c r="ADW589" s="200"/>
      <c r="ADZ589" s="200"/>
      <c r="AEC589" s="200"/>
      <c r="AEF589" s="200"/>
      <c r="AEI589" s="200"/>
      <c r="AEL589" s="200"/>
      <c r="AEU589" s="200"/>
      <c r="AEX589" s="200"/>
      <c r="AFA589" s="200"/>
      <c r="AFD589" s="200"/>
      <c r="AFM589" s="200"/>
      <c r="AFS589" s="200"/>
      <c r="AFV589" s="200"/>
      <c r="AFY589" s="200"/>
      <c r="AGB589" s="200"/>
      <c r="AGH589" s="200"/>
      <c r="AGQ589" s="200"/>
      <c r="AGS589" s="200"/>
      <c r="AGT589" s="200"/>
      <c r="AGV589" s="200"/>
      <c r="AGY589" s="200"/>
      <c r="AHB589" s="200"/>
      <c r="AHE589" s="200"/>
      <c r="AHH589" s="200"/>
      <c r="AHK589" s="200"/>
      <c r="AHM589" s="200"/>
      <c r="AHO589" s="200"/>
      <c r="AHR589" s="200"/>
      <c r="AHU589" s="200"/>
      <c r="AHX589" s="200"/>
      <c r="AIA589" s="200"/>
      <c r="AID589" s="200"/>
      <c r="AIG589" s="200"/>
      <c r="AIJ589" s="200"/>
      <c r="AIL589" s="200"/>
      <c r="AIO589" s="200"/>
      <c r="AIR589" s="200"/>
      <c r="AIU589" s="200"/>
      <c r="AJA589" s="200"/>
      <c r="AJD589" s="200"/>
      <c r="AJF589" s="200"/>
      <c r="AKM589" s="200"/>
      <c r="AKP589" s="200"/>
      <c r="AKS589" s="200"/>
      <c r="AKV589" s="200"/>
      <c r="AKY589" s="200"/>
      <c r="AKZ589" s="200"/>
      <c r="ALA589" s="200"/>
      <c r="ALD589" s="200"/>
      <c r="ALG589" s="200"/>
      <c r="ALJ589" s="200"/>
      <c r="ALM589" s="200"/>
      <c r="ALO589" s="200"/>
      <c r="AMC589" s="200"/>
      <c r="AMD589" s="200"/>
      <c r="AME589" s="200"/>
      <c r="AMF589" s="200"/>
      <c r="AMG589" s="200"/>
      <c r="AMH589" s="200"/>
      <c r="AMI589" s="200"/>
      <c r="AMJ589" s="200"/>
      <c r="AMK589" s="200"/>
      <c r="AML589" s="200"/>
      <c r="AMM589" s="200"/>
      <c r="AMN589" s="200"/>
      <c r="AMO589" s="200"/>
      <c r="AMP589" s="200"/>
      <c r="AMQ589" s="200"/>
      <c r="AMR589" s="200"/>
      <c r="AMS589" s="200"/>
      <c r="AMT589" s="200"/>
      <c r="AMU589" s="200"/>
      <c r="ANA589" s="200"/>
      <c r="ANB589" s="200"/>
      <c r="ANC589" s="200"/>
      <c r="AND589" s="200"/>
      <c r="ANE589" s="200"/>
      <c r="ANF589" s="200"/>
      <c r="ANG589" s="200"/>
      <c r="ANI589" s="200"/>
      <c r="ANJ589" s="200"/>
      <c r="ANK589" s="200"/>
      <c r="ANL589" s="200"/>
      <c r="ANM589" s="200"/>
      <c r="ANN589" s="200"/>
      <c r="ANO589" s="200"/>
      <c r="ANP589" s="200"/>
      <c r="ANS589" s="200"/>
      <c r="ANV589" s="200"/>
      <c r="ANY589" s="200"/>
      <c r="AOB589" s="200"/>
      <c r="AOE589" s="200"/>
      <c r="AOH589" s="200"/>
      <c r="AOQ589" s="200"/>
      <c r="AOT589" s="200"/>
      <c r="AOW589" s="200"/>
      <c r="AOZ589" s="200"/>
      <c r="API589" s="200"/>
      <c r="APO589" s="200"/>
      <c r="APR589" s="200"/>
      <c r="APU589" s="200"/>
      <c r="APX589" s="200"/>
      <c r="AQD589" s="200"/>
      <c r="AQM589" s="200"/>
      <c r="AQO589" s="200"/>
      <c r="AQP589" s="200"/>
      <c r="AQR589" s="200"/>
      <c r="AQU589" s="200"/>
      <c r="AQX589" s="200"/>
      <c r="ARA589" s="200"/>
      <c r="ARD589" s="200"/>
      <c r="ARG589" s="200"/>
      <c r="ARI589" s="200"/>
      <c r="ARK589" s="200"/>
      <c r="ARN589" s="200"/>
      <c r="ARQ589" s="200"/>
      <c r="ART589" s="200"/>
      <c r="ARW589" s="200"/>
      <c r="ARZ589" s="200"/>
      <c r="ASC589" s="200"/>
      <c r="ASF589" s="200"/>
      <c r="ASH589" s="200"/>
      <c r="ASK589" s="200"/>
      <c r="ASN589" s="200"/>
      <c r="ASQ589" s="200"/>
      <c r="ASW589" s="200"/>
      <c r="ASZ589" s="200"/>
      <c r="ATB589" s="200"/>
      <c r="AUI589" s="200"/>
      <c r="AUL589" s="200"/>
      <c r="AUO589" s="200"/>
      <c r="AUR589" s="200"/>
      <c r="AUU589" s="200"/>
      <c r="AUV589" s="200"/>
      <c r="AUW589" s="200"/>
      <c r="AUZ589" s="200"/>
      <c r="AVC589" s="200"/>
      <c r="AVF589" s="200"/>
      <c r="AVI589" s="200"/>
      <c r="AVK589" s="200"/>
      <c r="AVY589" s="200"/>
      <c r="AVZ589" s="200"/>
      <c r="AWA589" s="200"/>
      <c r="AWB589" s="200"/>
      <c r="AWC589" s="200"/>
      <c r="AWD589" s="200"/>
      <c r="AWE589" s="200"/>
      <c r="AWF589" s="200"/>
      <c r="AWG589" s="200"/>
      <c r="AWH589" s="200"/>
      <c r="AWI589" s="200"/>
      <c r="AWJ589" s="200"/>
      <c r="AWK589" s="200"/>
      <c r="AWL589" s="200"/>
      <c r="AWM589" s="200"/>
      <c r="AWN589" s="200"/>
      <c r="AWO589" s="200"/>
      <c r="AWP589" s="200"/>
      <c r="AWQ589" s="200"/>
      <c r="AWW589" s="200"/>
      <c r="AWX589" s="200"/>
      <c r="AWY589" s="200"/>
      <c r="AWZ589" s="200"/>
      <c r="AXA589" s="200"/>
      <c r="AXB589" s="200"/>
      <c r="AXC589" s="200"/>
      <c r="AXE589" s="200"/>
      <c r="AXF589" s="200"/>
      <c r="AXG589" s="200"/>
      <c r="AXH589" s="200"/>
      <c r="AXI589" s="200"/>
      <c r="AXJ589" s="200"/>
      <c r="AXK589" s="200"/>
      <c r="AXL589" s="200"/>
      <c r="AXO589" s="200"/>
      <c r="AXR589" s="200"/>
      <c r="AXU589" s="200"/>
      <c r="AXX589" s="200"/>
      <c r="AYA589" s="200"/>
      <c r="AYD589" s="200"/>
      <c r="AYM589" s="200"/>
      <c r="AYP589" s="200"/>
      <c r="AYS589" s="200"/>
      <c r="AYV589" s="200"/>
      <c r="AZE589" s="200"/>
      <c r="AZK589" s="200"/>
      <c r="AZN589" s="200"/>
      <c r="AZQ589" s="200"/>
      <c r="AZT589" s="200"/>
      <c r="AZZ589" s="200"/>
      <c r="BAI589" s="200"/>
      <c r="BAK589" s="200"/>
      <c r="BAL589" s="200"/>
      <c r="BAN589" s="200"/>
      <c r="BAQ589" s="200"/>
      <c r="BAT589" s="200"/>
      <c r="BAW589" s="200"/>
      <c r="BAZ589" s="200"/>
      <c r="BBC589" s="200"/>
      <c r="BBE589" s="200"/>
      <c r="BBG589" s="200"/>
      <c r="BBJ589" s="200"/>
      <c r="BBM589" s="200"/>
      <c r="BBP589" s="200"/>
      <c r="BBS589" s="200"/>
      <c r="BBV589" s="200"/>
      <c r="BBY589" s="200"/>
      <c r="BCB589" s="200"/>
      <c r="BCD589" s="200"/>
      <c r="BCG589" s="200"/>
      <c r="BCJ589" s="200"/>
      <c r="BCM589" s="200"/>
      <c r="BCS589" s="200"/>
      <c r="BCV589" s="200"/>
      <c r="BCX589" s="200"/>
      <c r="BEE589" s="200"/>
      <c r="BEH589" s="200"/>
      <c r="BEK589" s="200"/>
      <c r="BEN589" s="200"/>
      <c r="BEQ589" s="200"/>
      <c r="BER589" s="200"/>
      <c r="BES589" s="200"/>
      <c r="BEV589" s="200"/>
      <c r="BEY589" s="200"/>
      <c r="BFB589" s="200"/>
      <c r="BFE589" s="200"/>
      <c r="BFG589" s="200"/>
      <c r="BFU589" s="200"/>
      <c r="BFV589" s="200"/>
      <c r="BFW589" s="200"/>
      <c r="BFX589" s="200"/>
      <c r="BFY589" s="200"/>
      <c r="BFZ589" s="200"/>
      <c r="BGA589" s="200"/>
      <c r="BGB589" s="200"/>
      <c r="BGC589" s="200"/>
      <c r="BGD589" s="200"/>
      <c r="BGE589" s="200"/>
      <c r="BGF589" s="200"/>
      <c r="BGG589" s="200"/>
      <c r="BGH589" s="200"/>
      <c r="BGI589" s="200"/>
      <c r="BGJ589" s="200"/>
      <c r="BGK589" s="200"/>
      <c r="BGL589" s="200"/>
      <c r="BGM589" s="200"/>
      <c r="BGS589" s="200"/>
      <c r="BGT589" s="200"/>
      <c r="BGU589" s="200"/>
      <c r="BGV589" s="200"/>
      <c r="BGW589" s="200"/>
      <c r="BGX589" s="200"/>
      <c r="BGY589" s="200"/>
      <c r="BHA589" s="200"/>
      <c r="BHB589" s="200"/>
      <c r="BHC589" s="200"/>
      <c r="BHD589" s="200"/>
      <c r="BHE589" s="200"/>
      <c r="BHF589" s="200"/>
      <c r="BHG589" s="200"/>
      <c r="BHH589" s="200"/>
      <c r="BHK589" s="200"/>
      <c r="BHN589" s="200"/>
      <c r="BHQ589" s="200"/>
      <c r="BHT589" s="200"/>
      <c r="BHW589" s="200"/>
      <c r="BHZ589" s="200"/>
      <c r="BII589" s="200"/>
      <c r="BIL589" s="200"/>
      <c r="BIO589" s="200"/>
      <c r="BIR589" s="200"/>
      <c r="BJA589" s="200"/>
      <c r="BJG589" s="200"/>
      <c r="BJJ589" s="200"/>
      <c r="BJM589" s="200"/>
      <c r="BJP589" s="200"/>
      <c r="BJV589" s="200"/>
      <c r="BKE589" s="200"/>
      <c r="BKG589" s="200"/>
      <c r="BKH589" s="200"/>
      <c r="BKJ589" s="200"/>
      <c r="BKM589" s="200"/>
      <c r="BKP589" s="200"/>
      <c r="BKS589" s="200"/>
      <c r="BKV589" s="200"/>
      <c r="BKY589" s="200"/>
      <c r="BLA589" s="200"/>
      <c r="BLC589" s="200"/>
      <c r="BLF589" s="200"/>
      <c r="BLI589" s="200"/>
      <c r="BLL589" s="200"/>
      <c r="BLO589" s="200"/>
      <c r="BLR589" s="200"/>
      <c r="BLU589" s="200"/>
      <c r="BLX589" s="200"/>
      <c r="BLZ589" s="200"/>
      <c r="BMC589" s="200"/>
      <c r="BMF589" s="200"/>
      <c r="BMI589" s="200"/>
      <c r="BMO589" s="200"/>
      <c r="BMR589" s="200"/>
      <c r="BMT589" s="200"/>
      <c r="BOA589" s="200"/>
      <c r="BOD589" s="200"/>
      <c r="BOG589" s="200"/>
      <c r="BOJ589" s="200"/>
      <c r="BOM589" s="200"/>
      <c r="BON589" s="200"/>
      <c r="BOO589" s="200"/>
      <c r="BOR589" s="200"/>
      <c r="BOU589" s="200"/>
      <c r="BOX589" s="200"/>
      <c r="BPA589" s="200"/>
      <c r="BPC589" s="200"/>
      <c r="BPQ589" s="200"/>
      <c r="BPR589" s="200"/>
      <c r="BPS589" s="200"/>
      <c r="BPT589" s="200"/>
      <c r="BPU589" s="200"/>
      <c r="BPV589" s="200"/>
      <c r="BPW589" s="200"/>
      <c r="BPX589" s="200"/>
      <c r="BPY589" s="200"/>
      <c r="BPZ589" s="200"/>
      <c r="BQA589" s="200"/>
      <c r="BQB589" s="200"/>
      <c r="BQC589" s="200"/>
      <c r="BQD589" s="200"/>
      <c r="BQE589" s="200"/>
      <c r="BQF589" s="200"/>
      <c r="BQG589" s="200"/>
      <c r="BQH589" s="200"/>
      <c r="BQI589" s="200"/>
      <c r="BQO589" s="200"/>
      <c r="BQP589" s="200"/>
      <c r="BQQ589" s="200"/>
      <c r="BQR589" s="200"/>
      <c r="BQS589" s="200"/>
      <c r="BQT589" s="200"/>
      <c r="BQU589" s="200"/>
      <c r="BQW589" s="200"/>
      <c r="BQX589" s="200"/>
      <c r="BQY589" s="200"/>
      <c r="BQZ589" s="200"/>
      <c r="BRA589" s="200"/>
      <c r="BRB589" s="200"/>
      <c r="BRC589" s="200"/>
      <c r="BRD589" s="200"/>
      <c r="BRG589" s="200"/>
      <c r="BRJ589" s="200"/>
      <c r="BRM589" s="200"/>
      <c r="BRP589" s="200"/>
      <c r="BRS589" s="200"/>
      <c r="BRV589" s="200"/>
      <c r="BSE589" s="200"/>
      <c r="BSH589" s="200"/>
      <c r="BSK589" s="200"/>
      <c r="BSN589" s="200"/>
      <c r="BSW589" s="200"/>
      <c r="BTC589" s="200"/>
      <c r="BTF589" s="200"/>
      <c r="BTI589" s="200"/>
      <c r="BTL589" s="200"/>
      <c r="BTR589" s="200"/>
      <c r="BUA589" s="200"/>
      <c r="BUC589" s="200"/>
      <c r="BUD589" s="200"/>
      <c r="BUF589" s="200"/>
      <c r="BUI589" s="200"/>
      <c r="BUL589" s="200"/>
      <c r="BUO589" s="200"/>
      <c r="BUR589" s="200"/>
      <c r="BUU589" s="200"/>
      <c r="BUW589" s="200"/>
      <c r="BUY589" s="200"/>
      <c r="BVB589" s="200"/>
      <c r="BVE589" s="200"/>
      <c r="BVH589" s="200"/>
      <c r="BVK589" s="200"/>
      <c r="BVN589" s="200"/>
      <c r="BVQ589" s="200"/>
      <c r="BVT589" s="200"/>
      <c r="BVV589" s="200"/>
      <c r="BVY589" s="200"/>
      <c r="BWB589" s="200"/>
      <c r="BWE589" s="200"/>
      <c r="BWK589" s="200"/>
      <c r="BWN589" s="200"/>
      <c r="BWP589" s="200"/>
      <c r="BXW589" s="200"/>
      <c r="BXZ589" s="200"/>
      <c r="BYC589" s="200"/>
      <c r="BYF589" s="200"/>
      <c r="BYI589" s="200"/>
      <c r="BYJ589" s="200"/>
      <c r="BYK589" s="200"/>
      <c r="BYN589" s="200"/>
      <c r="BYQ589" s="200"/>
      <c r="BYT589" s="200"/>
      <c r="BYW589" s="200"/>
      <c r="BYY589" s="200"/>
      <c r="BZM589" s="200"/>
      <c r="BZN589" s="200"/>
      <c r="BZO589" s="200"/>
      <c r="BZP589" s="200"/>
      <c r="BZQ589" s="200"/>
      <c r="BZR589" s="200"/>
      <c r="BZS589" s="200"/>
      <c r="BZT589" s="200"/>
      <c r="BZU589" s="200"/>
      <c r="BZV589" s="200"/>
      <c r="BZW589" s="200"/>
      <c r="BZX589" s="200"/>
      <c r="BZY589" s="200"/>
      <c r="BZZ589" s="200"/>
      <c r="CAA589" s="200"/>
      <c r="CAB589" s="200"/>
      <c r="CAC589" s="200"/>
      <c r="CAD589" s="200"/>
      <c r="CAE589" s="200"/>
      <c r="CAK589" s="200"/>
      <c r="CAL589" s="200"/>
      <c r="CAM589" s="200"/>
      <c r="CAN589" s="200"/>
      <c r="CAO589" s="200"/>
      <c r="CAP589" s="200"/>
      <c r="CAQ589" s="200"/>
      <c r="CAS589" s="200"/>
      <c r="CAT589" s="200"/>
      <c r="CAU589" s="200"/>
      <c r="CAV589" s="200"/>
      <c r="CAW589" s="200"/>
      <c r="CAX589" s="200"/>
      <c r="CAY589" s="200"/>
      <c r="CAZ589" s="200"/>
      <c r="CBC589" s="200"/>
      <c r="CBF589" s="200"/>
      <c r="CBI589" s="200"/>
      <c r="CBL589" s="200"/>
      <c r="CBO589" s="200"/>
      <c r="CBR589" s="200"/>
      <c r="CCA589" s="200"/>
      <c r="CCD589" s="200"/>
      <c r="CCG589" s="200"/>
      <c r="CCJ589" s="200"/>
      <c r="CCS589" s="200"/>
      <c r="CCY589" s="200"/>
      <c r="CDB589" s="200"/>
      <c r="CDE589" s="200"/>
      <c r="CDH589" s="200"/>
      <c r="CDN589" s="200"/>
      <c r="CDW589" s="200"/>
      <c r="CDY589" s="200"/>
      <c r="CDZ589" s="200"/>
      <c r="CEB589" s="200"/>
      <c r="CEE589" s="200"/>
      <c r="CEH589" s="200"/>
      <c r="CEK589" s="200"/>
      <c r="CEN589" s="200"/>
      <c r="CEQ589" s="200"/>
      <c r="CES589" s="200"/>
      <c r="CEU589" s="200"/>
      <c r="CEX589" s="200"/>
      <c r="CFA589" s="200"/>
      <c r="CFD589" s="200"/>
      <c r="CFG589" s="200"/>
      <c r="CFJ589" s="200"/>
      <c r="CFM589" s="200"/>
      <c r="CFP589" s="200"/>
      <c r="CFR589" s="200"/>
      <c r="CFU589" s="200"/>
      <c r="CFX589" s="200"/>
      <c r="CGA589" s="200"/>
      <c r="CGG589" s="200"/>
      <c r="CGJ589" s="200"/>
      <c r="CGL589" s="200"/>
      <c r="CHS589" s="200"/>
      <c r="CHV589" s="200"/>
      <c r="CHY589" s="200"/>
      <c r="CIB589" s="200"/>
      <c r="CIE589" s="200"/>
      <c r="CIF589" s="200"/>
      <c r="CIG589" s="200"/>
      <c r="CIJ589" s="200"/>
      <c r="CIM589" s="200"/>
      <c r="CIP589" s="200"/>
      <c r="CIS589" s="200"/>
      <c r="CIU589" s="200"/>
      <c r="CJI589" s="200"/>
      <c r="CJJ589" s="200"/>
      <c r="CJK589" s="200"/>
      <c r="CJL589" s="200"/>
      <c r="CJM589" s="200"/>
      <c r="CJN589" s="200"/>
      <c r="CJO589" s="200"/>
      <c r="CJP589" s="200"/>
      <c r="CJQ589" s="200"/>
      <c r="CJR589" s="200"/>
      <c r="CJS589" s="200"/>
      <c r="CJT589" s="200"/>
      <c r="CJU589" s="200"/>
      <c r="CJV589" s="200"/>
      <c r="CJW589" s="200"/>
      <c r="CJX589" s="200"/>
      <c r="CJY589" s="200"/>
      <c r="CJZ589" s="200"/>
      <c r="CKA589" s="200"/>
      <c r="CKG589" s="200"/>
      <c r="CKH589" s="200"/>
      <c r="CKI589" s="200"/>
      <c r="CKJ589" s="200"/>
      <c r="CKK589" s="200"/>
      <c r="CKL589" s="200"/>
      <c r="CKM589" s="200"/>
      <c r="CKO589" s="200"/>
      <c r="CKP589" s="200"/>
      <c r="CKQ589" s="200"/>
      <c r="CKR589" s="200"/>
      <c r="CKS589" s="200"/>
      <c r="CKT589" s="200"/>
      <c r="CKU589" s="200"/>
      <c r="CKV589" s="200"/>
      <c r="CKY589" s="200"/>
      <c r="CLB589" s="200"/>
      <c r="CLE589" s="200"/>
      <c r="CLH589" s="200"/>
      <c r="CLK589" s="200"/>
      <c r="CLN589" s="200"/>
      <c r="CLW589" s="200"/>
      <c r="CLZ589" s="200"/>
      <c r="CMC589" s="200"/>
      <c r="CMF589" s="200"/>
      <c r="CMO589" s="200"/>
      <c r="CMU589" s="200"/>
      <c r="CMX589" s="200"/>
      <c r="CNA589" s="200"/>
      <c r="CND589" s="200"/>
      <c r="CNJ589" s="200"/>
      <c r="CNS589" s="200"/>
      <c r="CNU589" s="200"/>
      <c r="CNV589" s="200"/>
      <c r="CNX589" s="200"/>
      <c r="COA589" s="200"/>
      <c r="COD589" s="200"/>
      <c r="COG589" s="200"/>
      <c r="COJ589" s="200"/>
      <c r="COM589" s="200"/>
      <c r="COO589" s="200"/>
      <c r="COQ589" s="200"/>
      <c r="COT589" s="200"/>
      <c r="COW589" s="200"/>
      <c r="COZ589" s="200"/>
      <c r="CPC589" s="200"/>
      <c r="CPF589" s="200"/>
      <c r="CPI589" s="200"/>
      <c r="CPL589" s="200"/>
      <c r="CPN589" s="200"/>
      <c r="CPQ589" s="200"/>
      <c r="CPT589" s="200"/>
      <c r="CPW589" s="200"/>
      <c r="CQC589" s="200"/>
      <c r="CQF589" s="200"/>
      <c r="CQH589" s="200"/>
      <c r="CRO589" s="200"/>
      <c r="CRR589" s="200"/>
      <c r="CRU589" s="200"/>
      <c r="CRX589" s="200"/>
      <c r="CSA589" s="200"/>
      <c r="CSB589" s="200"/>
      <c r="CSC589" s="200"/>
      <c r="CSF589" s="200"/>
      <c r="CSI589" s="200"/>
      <c r="CSL589" s="200"/>
      <c r="CSO589" s="200"/>
      <c r="CSQ589" s="200"/>
      <c r="CTE589" s="200"/>
      <c r="CTF589" s="200"/>
      <c r="CTG589" s="200"/>
      <c r="CTH589" s="200"/>
      <c r="CTI589" s="200"/>
      <c r="CTJ589" s="200"/>
      <c r="CTK589" s="200"/>
      <c r="CTL589" s="200"/>
      <c r="CTM589" s="200"/>
      <c r="CTN589" s="200"/>
      <c r="CTO589" s="200"/>
      <c r="CTP589" s="200"/>
      <c r="CTQ589" s="200"/>
      <c r="CTR589" s="200"/>
      <c r="CTS589" s="200"/>
      <c r="CTT589" s="200"/>
      <c r="CTU589" s="200"/>
      <c r="CTV589" s="200"/>
      <c r="CTW589" s="200"/>
      <c r="CUC589" s="200"/>
      <c r="CUD589" s="200"/>
      <c r="CUE589" s="200"/>
      <c r="CUF589" s="200"/>
      <c r="CUG589" s="200"/>
      <c r="CUH589" s="200"/>
      <c r="CUI589" s="200"/>
      <c r="CUK589" s="200"/>
      <c r="CUL589" s="200"/>
      <c r="CUM589" s="200"/>
      <c r="CUN589" s="200"/>
      <c r="CUO589" s="200"/>
      <c r="CUP589" s="200"/>
      <c r="CUQ589" s="200"/>
      <c r="CUR589" s="200"/>
      <c r="CUU589" s="200"/>
      <c r="CUX589" s="200"/>
      <c r="CVA589" s="200"/>
      <c r="CVD589" s="200"/>
      <c r="CVG589" s="200"/>
      <c r="CVJ589" s="200"/>
      <c r="CVS589" s="200"/>
      <c r="CVV589" s="200"/>
      <c r="CVY589" s="200"/>
      <c r="CWB589" s="200"/>
      <c r="CWK589" s="200"/>
      <c r="CWQ589" s="200"/>
      <c r="CWT589" s="200"/>
      <c r="CWW589" s="200"/>
      <c r="CWZ589" s="200"/>
      <c r="CXF589" s="200"/>
      <c r="CXO589" s="200"/>
      <c r="CXQ589" s="200"/>
      <c r="CXR589" s="200"/>
      <c r="CXT589" s="200"/>
      <c r="CXW589" s="200"/>
      <c r="CXZ589" s="200"/>
      <c r="CYC589" s="200"/>
      <c r="CYF589" s="200"/>
      <c r="CYI589" s="200"/>
      <c r="CYK589" s="200"/>
      <c r="CYM589" s="200"/>
      <c r="CYP589" s="200"/>
      <c r="CYS589" s="200"/>
      <c r="CYV589" s="200"/>
      <c r="CYY589" s="200"/>
      <c r="CZB589" s="200"/>
      <c r="CZE589" s="200"/>
      <c r="CZH589" s="200"/>
      <c r="CZJ589" s="200"/>
      <c r="CZM589" s="200"/>
      <c r="CZP589" s="200"/>
      <c r="CZS589" s="200"/>
      <c r="CZY589" s="200"/>
      <c r="DAB589" s="200"/>
      <c r="DAD589" s="200"/>
      <c r="DBK589" s="200"/>
      <c r="DBN589" s="200"/>
      <c r="DBQ589" s="200"/>
      <c r="DBT589" s="200"/>
      <c r="DBW589" s="200"/>
      <c r="DBX589" s="200"/>
      <c r="DBY589" s="200"/>
      <c r="DCB589" s="200"/>
      <c r="DCE589" s="200"/>
      <c r="DCH589" s="200"/>
      <c r="DCK589" s="200"/>
      <c r="DCM589" s="200"/>
      <c r="DDA589" s="200"/>
      <c r="DDB589" s="200"/>
      <c r="DDC589" s="200"/>
      <c r="DDD589" s="200"/>
      <c r="DDE589" s="200"/>
      <c r="DDF589" s="200"/>
      <c r="DDG589" s="200"/>
      <c r="DDH589" s="200"/>
      <c r="DDI589" s="200"/>
      <c r="DDJ589" s="200"/>
      <c r="DDK589" s="200"/>
      <c r="DDL589" s="200"/>
      <c r="DDM589" s="200"/>
      <c r="DDN589" s="200"/>
      <c r="DDO589" s="200"/>
      <c r="DDP589" s="200"/>
      <c r="DDQ589" s="200"/>
      <c r="DDR589" s="200"/>
      <c r="DDS589" s="200"/>
      <c r="DDY589" s="200"/>
      <c r="DDZ589" s="200"/>
      <c r="DEA589" s="200"/>
      <c r="DEB589" s="200"/>
      <c r="DEC589" s="200"/>
      <c r="DED589" s="200"/>
      <c r="DEE589" s="200"/>
      <c r="DEG589" s="200"/>
      <c r="DEH589" s="200"/>
      <c r="DEI589" s="200"/>
      <c r="DEJ589" s="200"/>
      <c r="DEK589" s="200"/>
      <c r="DEL589" s="200"/>
      <c r="DEM589" s="200"/>
      <c r="DEN589" s="200"/>
      <c r="DEQ589" s="200"/>
      <c r="DET589" s="200"/>
      <c r="DEW589" s="200"/>
      <c r="DEZ589" s="200"/>
      <c r="DFC589" s="200"/>
      <c r="DFF589" s="200"/>
      <c r="DFO589" s="200"/>
      <c r="DFR589" s="200"/>
      <c r="DFU589" s="200"/>
      <c r="DFX589" s="200"/>
      <c r="DGG589" s="200"/>
      <c r="DGM589" s="200"/>
      <c r="DGP589" s="200"/>
      <c r="DGS589" s="200"/>
      <c r="DGV589" s="200"/>
      <c r="DHB589" s="200"/>
      <c r="DHK589" s="200"/>
      <c r="DHM589" s="200"/>
      <c r="DHN589" s="200"/>
      <c r="DHP589" s="200"/>
      <c r="DHS589" s="200"/>
      <c r="DHV589" s="200"/>
      <c r="DHY589" s="200"/>
      <c r="DIB589" s="200"/>
      <c r="DIE589" s="200"/>
      <c r="DIG589" s="200"/>
      <c r="DII589" s="200"/>
      <c r="DIL589" s="200"/>
      <c r="DIO589" s="200"/>
      <c r="DIR589" s="200"/>
      <c r="DIU589" s="200"/>
      <c r="DIX589" s="200"/>
      <c r="DJA589" s="200"/>
      <c r="DJD589" s="200"/>
      <c r="DJF589" s="200"/>
      <c r="DJI589" s="200"/>
      <c r="DJL589" s="200"/>
      <c r="DJO589" s="200"/>
      <c r="DJU589" s="200"/>
      <c r="DJX589" s="200"/>
      <c r="DJZ589" s="200"/>
      <c r="DLG589" s="200"/>
      <c r="DLJ589" s="200"/>
      <c r="DLM589" s="200"/>
      <c r="DLP589" s="200"/>
      <c r="DLS589" s="200"/>
      <c r="DLT589" s="200"/>
      <c r="DLU589" s="200"/>
      <c r="DLX589" s="200"/>
      <c r="DMA589" s="200"/>
      <c r="DMD589" s="200"/>
      <c r="DMG589" s="200"/>
      <c r="DMI589" s="200"/>
      <c r="DMW589" s="200"/>
      <c r="DMX589" s="200"/>
      <c r="DMY589" s="200"/>
      <c r="DMZ589" s="200"/>
      <c r="DNA589" s="200"/>
      <c r="DNB589" s="200"/>
      <c r="DNC589" s="200"/>
      <c r="DND589" s="200"/>
      <c r="DNE589" s="200"/>
      <c r="DNF589" s="200"/>
      <c r="DNG589" s="200"/>
      <c r="DNH589" s="200"/>
      <c r="DNI589" s="200"/>
      <c r="DNJ589" s="200"/>
      <c r="DNK589" s="200"/>
      <c r="DNL589" s="200"/>
      <c r="DNM589" s="200"/>
      <c r="DNN589" s="200"/>
      <c r="DNO589" s="200"/>
      <c r="DNU589" s="200"/>
      <c r="DNV589" s="200"/>
      <c r="DNW589" s="200"/>
      <c r="DNX589" s="200"/>
      <c r="DNY589" s="200"/>
      <c r="DNZ589" s="200"/>
      <c r="DOA589" s="200"/>
      <c r="DOC589" s="200"/>
      <c r="DOD589" s="200"/>
      <c r="DOE589" s="200"/>
      <c r="DOF589" s="200"/>
      <c r="DOG589" s="200"/>
      <c r="DOH589" s="200"/>
      <c r="DOI589" s="200"/>
      <c r="DOJ589" s="200"/>
      <c r="DOM589" s="200"/>
      <c r="DOP589" s="200"/>
      <c r="DOS589" s="200"/>
      <c r="DOV589" s="200"/>
      <c r="DOY589" s="200"/>
      <c r="DPB589" s="200"/>
      <c r="DPK589" s="200"/>
      <c r="DPN589" s="200"/>
      <c r="DPQ589" s="200"/>
      <c r="DPT589" s="200"/>
      <c r="DQC589" s="200"/>
      <c r="DQI589" s="200"/>
      <c r="DQL589" s="200"/>
      <c r="DQO589" s="200"/>
      <c r="DQR589" s="200"/>
      <c r="DQX589" s="200"/>
      <c r="DRG589" s="200"/>
      <c r="DRI589" s="200"/>
      <c r="DRJ589" s="200"/>
      <c r="DRL589" s="200"/>
      <c r="DRO589" s="200"/>
      <c r="DRR589" s="200"/>
      <c r="DRU589" s="200"/>
      <c r="DRX589" s="200"/>
      <c r="DSA589" s="200"/>
      <c r="DSC589" s="200"/>
      <c r="DSE589" s="200"/>
      <c r="DSH589" s="200"/>
      <c r="DSK589" s="200"/>
      <c r="DSN589" s="200"/>
      <c r="DSQ589" s="200"/>
      <c r="DST589" s="200"/>
      <c r="DSW589" s="200"/>
      <c r="DSZ589" s="200"/>
      <c r="DTB589" s="200"/>
      <c r="DTE589" s="200"/>
      <c r="DTH589" s="200"/>
      <c r="DTK589" s="200"/>
      <c r="DTQ589" s="200"/>
      <c r="DTT589" s="200"/>
      <c r="DTV589" s="200"/>
      <c r="DVC589" s="200"/>
      <c r="DVF589" s="200"/>
      <c r="DVI589" s="200"/>
      <c r="DVL589" s="200"/>
      <c r="DVO589" s="200"/>
      <c r="DVP589" s="200"/>
      <c r="DVQ589" s="200"/>
      <c r="DVT589" s="200"/>
      <c r="DVW589" s="200"/>
      <c r="DVZ589" s="200"/>
      <c r="DWC589" s="200"/>
      <c r="DWE589" s="200"/>
      <c r="DWS589" s="200"/>
      <c r="DWT589" s="200"/>
      <c r="DWU589" s="200"/>
      <c r="DWV589" s="200"/>
      <c r="DWW589" s="200"/>
      <c r="DWX589" s="200"/>
      <c r="DWY589" s="200"/>
      <c r="DWZ589" s="200"/>
      <c r="DXA589" s="200"/>
      <c r="DXB589" s="200"/>
      <c r="DXC589" s="200"/>
      <c r="DXD589" s="200"/>
      <c r="DXE589" s="200"/>
      <c r="DXF589" s="200"/>
      <c r="DXG589" s="200"/>
      <c r="DXH589" s="200"/>
      <c r="DXI589" s="200"/>
      <c r="DXJ589" s="200"/>
      <c r="DXK589" s="200"/>
      <c r="DXQ589" s="200"/>
      <c r="DXR589" s="200"/>
      <c r="DXS589" s="200"/>
      <c r="DXT589" s="200"/>
      <c r="DXU589" s="200"/>
      <c r="DXV589" s="200"/>
      <c r="DXW589" s="200"/>
      <c r="DXY589" s="200"/>
      <c r="DXZ589" s="200"/>
      <c r="DYA589" s="200"/>
      <c r="DYB589" s="200"/>
      <c r="DYC589" s="200"/>
      <c r="DYD589" s="200"/>
      <c r="DYE589" s="200"/>
      <c r="DYF589" s="200"/>
      <c r="DYI589" s="200"/>
      <c r="DYL589" s="200"/>
      <c r="DYO589" s="200"/>
      <c r="DYR589" s="200"/>
      <c r="DYU589" s="200"/>
      <c r="DYX589" s="200"/>
      <c r="DZG589" s="200"/>
      <c r="DZJ589" s="200"/>
      <c r="DZM589" s="200"/>
      <c r="DZP589" s="200"/>
      <c r="DZY589" s="200"/>
      <c r="EAE589" s="200"/>
      <c r="EAH589" s="200"/>
      <c r="EAK589" s="200"/>
      <c r="EAN589" s="200"/>
      <c r="EAT589" s="200"/>
      <c r="EBC589" s="200"/>
      <c r="EBE589" s="200"/>
      <c r="EBF589" s="200"/>
      <c r="EBH589" s="200"/>
      <c r="EBK589" s="200"/>
      <c r="EBN589" s="200"/>
      <c r="EBQ589" s="200"/>
      <c r="EBT589" s="200"/>
      <c r="EBW589" s="200"/>
      <c r="EBY589" s="200"/>
      <c r="ECA589" s="200"/>
      <c r="ECD589" s="200"/>
      <c r="ECG589" s="200"/>
      <c r="ECJ589" s="200"/>
      <c r="ECM589" s="200"/>
      <c r="ECP589" s="200"/>
      <c r="ECS589" s="200"/>
      <c r="ECV589" s="200"/>
      <c r="ECX589" s="200"/>
      <c r="EDA589" s="200"/>
      <c r="EDD589" s="200"/>
      <c r="EDG589" s="200"/>
      <c r="EDM589" s="200"/>
      <c r="EDP589" s="200"/>
      <c r="EDR589" s="200"/>
      <c r="EEY589" s="200"/>
      <c r="EFB589" s="200"/>
      <c r="EFE589" s="200"/>
      <c r="EFH589" s="200"/>
      <c r="EFK589" s="200"/>
      <c r="EFL589" s="200"/>
      <c r="EFM589" s="200"/>
      <c r="EFP589" s="200"/>
      <c r="EFS589" s="200"/>
      <c r="EFV589" s="200"/>
      <c r="EFY589" s="200"/>
      <c r="EGA589" s="200"/>
      <c r="EGO589" s="200"/>
      <c r="EGP589" s="200"/>
      <c r="EGQ589" s="200"/>
      <c r="EGR589" s="200"/>
      <c r="EGS589" s="200"/>
      <c r="EGT589" s="200"/>
      <c r="EGU589" s="200"/>
      <c r="EGV589" s="200"/>
      <c r="EGW589" s="200"/>
      <c r="EGX589" s="200"/>
      <c r="EGY589" s="200"/>
      <c r="EGZ589" s="200"/>
      <c r="EHA589" s="200"/>
      <c r="EHB589" s="200"/>
      <c r="EHC589" s="200"/>
      <c r="EHD589" s="200"/>
      <c r="EHE589" s="200"/>
      <c r="EHF589" s="200"/>
      <c r="EHG589" s="200"/>
      <c r="EHM589" s="200"/>
      <c r="EHN589" s="200"/>
      <c r="EHO589" s="200"/>
      <c r="EHP589" s="200"/>
      <c r="EHQ589" s="200"/>
      <c r="EHR589" s="200"/>
      <c r="EHS589" s="200"/>
      <c r="EHU589" s="200"/>
      <c r="EHV589" s="200"/>
      <c r="EHW589" s="200"/>
      <c r="EHX589" s="200"/>
      <c r="EHY589" s="200"/>
      <c r="EHZ589" s="200"/>
      <c r="EIA589" s="200"/>
      <c r="EIB589" s="200"/>
      <c r="EIE589" s="200"/>
      <c r="EIH589" s="200"/>
      <c r="EIK589" s="200"/>
      <c r="EIN589" s="200"/>
      <c r="EIQ589" s="200"/>
      <c r="EIT589" s="200"/>
      <c r="EJC589" s="200"/>
      <c r="EJF589" s="200"/>
      <c r="EJI589" s="200"/>
      <c r="EJL589" s="200"/>
      <c r="EJU589" s="200"/>
      <c r="EKA589" s="200"/>
      <c r="EKD589" s="200"/>
      <c r="EKG589" s="200"/>
      <c r="EKJ589" s="200"/>
      <c r="EKP589" s="200"/>
      <c r="EKY589" s="200"/>
      <c r="ELA589" s="200"/>
      <c r="ELB589" s="200"/>
      <c r="ELD589" s="200"/>
      <c r="ELG589" s="200"/>
      <c r="ELJ589" s="200"/>
      <c r="ELM589" s="200"/>
      <c r="ELP589" s="200"/>
      <c r="ELS589" s="200"/>
      <c r="ELU589" s="200"/>
      <c r="ELW589" s="200"/>
      <c r="ELZ589" s="200"/>
      <c r="EMC589" s="200"/>
      <c r="EMF589" s="200"/>
      <c r="EMI589" s="200"/>
      <c r="EML589" s="200"/>
      <c r="EMO589" s="200"/>
      <c r="EMR589" s="200"/>
      <c r="EMT589" s="200"/>
      <c r="EMW589" s="200"/>
      <c r="EMZ589" s="200"/>
      <c r="ENC589" s="200"/>
      <c r="ENI589" s="200"/>
      <c r="ENL589" s="200"/>
      <c r="ENN589" s="200"/>
      <c r="EOU589" s="200"/>
      <c r="EOX589" s="200"/>
      <c r="EPA589" s="200"/>
      <c r="EPD589" s="200"/>
      <c r="EPG589" s="200"/>
      <c r="EPH589" s="200"/>
      <c r="EPI589" s="200"/>
      <c r="EPL589" s="200"/>
      <c r="EPO589" s="200"/>
      <c r="EPR589" s="200"/>
      <c r="EPU589" s="200"/>
      <c r="EPW589" s="200"/>
      <c r="EQK589" s="200"/>
      <c r="EQL589" s="200"/>
      <c r="EQM589" s="200"/>
      <c r="EQN589" s="200"/>
      <c r="EQO589" s="200"/>
      <c r="EQP589" s="200"/>
      <c r="EQQ589" s="200"/>
      <c r="EQR589" s="200"/>
      <c r="EQS589" s="200"/>
      <c r="EQT589" s="200"/>
      <c r="EQU589" s="200"/>
      <c r="EQV589" s="200"/>
      <c r="EQW589" s="200"/>
      <c r="EQX589" s="200"/>
      <c r="EQY589" s="200"/>
      <c r="EQZ589" s="200"/>
      <c r="ERA589" s="200"/>
      <c r="ERB589" s="200"/>
      <c r="ERC589" s="200"/>
      <c r="ERI589" s="200"/>
      <c r="ERJ589" s="200"/>
      <c r="ERK589" s="200"/>
      <c r="ERL589" s="200"/>
      <c r="ERM589" s="200"/>
      <c r="ERN589" s="200"/>
      <c r="ERO589" s="200"/>
      <c r="ERQ589" s="200"/>
      <c r="ERR589" s="200"/>
      <c r="ERS589" s="200"/>
      <c r="ERT589" s="200"/>
      <c r="ERU589" s="200"/>
      <c r="ERV589" s="200"/>
      <c r="ERW589" s="200"/>
      <c r="ERX589" s="200"/>
      <c r="ESA589" s="200"/>
      <c r="ESD589" s="200"/>
      <c r="ESG589" s="200"/>
      <c r="ESJ589" s="200"/>
      <c r="ESM589" s="200"/>
      <c r="ESP589" s="200"/>
      <c r="ESY589" s="200"/>
      <c r="ETB589" s="200"/>
      <c r="ETE589" s="200"/>
      <c r="ETH589" s="200"/>
      <c r="ETQ589" s="200"/>
      <c r="ETW589" s="200"/>
      <c r="ETZ589" s="200"/>
      <c r="EUC589" s="200"/>
      <c r="EUF589" s="200"/>
      <c r="EUL589" s="200"/>
      <c r="EUU589" s="200"/>
      <c r="EUW589" s="200"/>
      <c r="EUX589" s="200"/>
      <c r="EUZ589" s="200"/>
      <c r="EVC589" s="200"/>
      <c r="EVF589" s="200"/>
      <c r="EVI589" s="200"/>
      <c r="EVL589" s="200"/>
      <c r="EVO589" s="200"/>
      <c r="EVQ589" s="200"/>
      <c r="EVS589" s="200"/>
      <c r="EVV589" s="200"/>
      <c r="EVY589" s="200"/>
      <c r="EWB589" s="200"/>
      <c r="EWE589" s="200"/>
      <c r="EWH589" s="200"/>
      <c r="EWK589" s="200"/>
      <c r="EWN589" s="200"/>
      <c r="EWP589" s="200"/>
      <c r="EWS589" s="200"/>
      <c r="EWV589" s="200"/>
      <c r="EWY589" s="200"/>
      <c r="EXE589" s="200"/>
      <c r="EXH589" s="200"/>
      <c r="EXJ589" s="200"/>
      <c r="EYQ589" s="200"/>
      <c r="EYT589" s="200"/>
      <c r="EYW589" s="200"/>
      <c r="EYZ589" s="200"/>
      <c r="EZC589" s="200"/>
      <c r="EZD589" s="200"/>
      <c r="EZE589" s="200"/>
      <c r="EZH589" s="200"/>
      <c r="EZK589" s="200"/>
      <c r="EZN589" s="200"/>
      <c r="EZQ589" s="200"/>
      <c r="EZS589" s="200"/>
      <c r="FAG589" s="200"/>
      <c r="FAH589" s="200"/>
      <c r="FAI589" s="200"/>
      <c r="FAJ589" s="200"/>
      <c r="FAK589" s="200"/>
      <c r="FAL589" s="200"/>
      <c r="FAM589" s="200"/>
      <c r="FAN589" s="200"/>
      <c r="FAO589" s="200"/>
      <c r="FAP589" s="200"/>
      <c r="FAQ589" s="200"/>
      <c r="FAR589" s="200"/>
      <c r="FAS589" s="200"/>
      <c r="FAT589" s="200"/>
      <c r="FAU589" s="200"/>
      <c r="FAV589" s="200"/>
      <c r="FAW589" s="200"/>
      <c r="FAX589" s="200"/>
      <c r="FAY589" s="200"/>
      <c r="FBE589" s="200"/>
      <c r="FBF589" s="200"/>
      <c r="FBG589" s="200"/>
      <c r="FBH589" s="200"/>
      <c r="FBI589" s="200"/>
      <c r="FBJ589" s="200"/>
      <c r="FBK589" s="200"/>
      <c r="FBM589" s="200"/>
      <c r="FBN589" s="200"/>
      <c r="FBO589" s="200"/>
      <c r="FBP589" s="200"/>
      <c r="FBQ589" s="200"/>
      <c r="FBR589" s="200"/>
      <c r="FBS589" s="200"/>
      <c r="FBT589" s="200"/>
      <c r="FBW589" s="200"/>
      <c r="FBZ589" s="200"/>
      <c r="FCC589" s="200"/>
      <c r="FCF589" s="200"/>
      <c r="FCI589" s="200"/>
      <c r="FCL589" s="200"/>
      <c r="FCU589" s="200"/>
      <c r="FCX589" s="200"/>
      <c r="FDA589" s="200"/>
      <c r="FDD589" s="200"/>
      <c r="FDM589" s="200"/>
      <c r="FDS589" s="200"/>
      <c r="FDV589" s="200"/>
      <c r="FDY589" s="200"/>
      <c r="FEB589" s="200"/>
      <c r="FEH589" s="200"/>
      <c r="FEQ589" s="200"/>
      <c r="FES589" s="200"/>
      <c r="FET589" s="200"/>
      <c r="FEV589" s="200"/>
      <c r="FEY589" s="200"/>
      <c r="FFB589" s="200"/>
      <c r="FFE589" s="200"/>
      <c r="FFH589" s="200"/>
      <c r="FFK589" s="200"/>
      <c r="FFM589" s="200"/>
      <c r="FFO589" s="200"/>
      <c r="FFR589" s="200"/>
      <c r="FFU589" s="200"/>
      <c r="FFX589" s="200"/>
      <c r="FGA589" s="200"/>
      <c r="FGD589" s="200"/>
      <c r="FGG589" s="200"/>
      <c r="FGJ589" s="200"/>
      <c r="FGL589" s="200"/>
      <c r="FGO589" s="200"/>
      <c r="FGR589" s="200"/>
      <c r="FGU589" s="200"/>
      <c r="FHA589" s="200"/>
      <c r="FHD589" s="200"/>
      <c r="FHF589" s="200"/>
      <c r="FIM589" s="200"/>
      <c r="FIP589" s="200"/>
      <c r="FIS589" s="200"/>
      <c r="FIV589" s="200"/>
      <c r="FIY589" s="200"/>
      <c r="FIZ589" s="200"/>
      <c r="FJA589" s="200"/>
      <c r="FJD589" s="200"/>
      <c r="FJG589" s="200"/>
      <c r="FJJ589" s="200"/>
      <c r="FJM589" s="200"/>
      <c r="FJO589" s="200"/>
      <c r="FKC589" s="200"/>
      <c r="FKD589" s="200"/>
      <c r="FKE589" s="200"/>
      <c r="FKF589" s="200"/>
      <c r="FKG589" s="200"/>
      <c r="FKH589" s="200"/>
      <c r="FKI589" s="200"/>
      <c r="FKJ589" s="200"/>
      <c r="FKK589" s="200"/>
      <c r="FKL589" s="200"/>
      <c r="FKM589" s="200"/>
      <c r="FKN589" s="200"/>
      <c r="FKO589" s="200"/>
      <c r="FKP589" s="200"/>
      <c r="FKQ589" s="200"/>
      <c r="FKR589" s="200"/>
      <c r="FKS589" s="200"/>
      <c r="FKT589" s="200"/>
      <c r="FKU589" s="200"/>
      <c r="FLA589" s="200"/>
      <c r="FLB589" s="200"/>
      <c r="FLC589" s="200"/>
      <c r="FLD589" s="200"/>
      <c r="FLE589" s="200"/>
      <c r="FLF589" s="200"/>
      <c r="FLG589" s="200"/>
      <c r="FLI589" s="200"/>
      <c r="FLJ589" s="200"/>
      <c r="FLK589" s="200"/>
      <c r="FLL589" s="200"/>
      <c r="FLM589" s="200"/>
      <c r="FLN589" s="200"/>
      <c r="FLO589" s="200"/>
      <c r="FLP589" s="200"/>
      <c r="FLS589" s="200"/>
      <c r="FLV589" s="200"/>
      <c r="FLY589" s="200"/>
      <c r="FMB589" s="200"/>
      <c r="FME589" s="200"/>
      <c r="FMH589" s="200"/>
      <c r="FMQ589" s="200"/>
      <c r="FMT589" s="200"/>
      <c r="FMW589" s="200"/>
      <c r="FMZ589" s="200"/>
      <c r="FNI589" s="200"/>
      <c r="FNO589" s="200"/>
      <c r="FNR589" s="200"/>
      <c r="FNU589" s="200"/>
      <c r="FNX589" s="200"/>
      <c r="FOD589" s="200"/>
      <c r="FOM589" s="200"/>
      <c r="FOO589" s="200"/>
      <c r="FOP589" s="200"/>
      <c r="FOR589" s="200"/>
      <c r="FOU589" s="200"/>
      <c r="FOX589" s="200"/>
      <c r="FPA589" s="200"/>
      <c r="FPD589" s="200"/>
      <c r="FPG589" s="200"/>
      <c r="FPI589" s="200"/>
      <c r="FPK589" s="200"/>
      <c r="FPN589" s="200"/>
      <c r="FPQ589" s="200"/>
      <c r="FPT589" s="200"/>
      <c r="FPW589" s="200"/>
      <c r="FPZ589" s="200"/>
      <c r="FQC589" s="200"/>
      <c r="FQF589" s="200"/>
      <c r="FQH589" s="200"/>
      <c r="FQK589" s="200"/>
      <c r="FQN589" s="200"/>
      <c r="FQQ589" s="200"/>
      <c r="FQW589" s="200"/>
      <c r="FQZ589" s="200"/>
      <c r="FRB589" s="200"/>
      <c r="FSI589" s="200"/>
      <c r="FSL589" s="200"/>
      <c r="FSO589" s="200"/>
      <c r="FSR589" s="200"/>
      <c r="FSU589" s="200"/>
      <c r="FSV589" s="200"/>
      <c r="FSW589" s="200"/>
      <c r="FSZ589" s="200"/>
      <c r="FTC589" s="200"/>
      <c r="FTF589" s="200"/>
      <c r="FTI589" s="200"/>
      <c r="FTK589" s="200"/>
      <c r="FTY589" s="200"/>
      <c r="FTZ589" s="200"/>
      <c r="FUA589" s="200"/>
      <c r="FUB589" s="200"/>
      <c r="FUC589" s="200"/>
      <c r="FUD589" s="200"/>
      <c r="FUE589" s="200"/>
      <c r="FUF589" s="200"/>
      <c r="FUG589" s="200"/>
      <c r="FUH589" s="200"/>
      <c r="FUI589" s="200"/>
      <c r="FUJ589" s="200"/>
      <c r="FUK589" s="200"/>
      <c r="FUL589" s="200"/>
      <c r="FUM589" s="200"/>
      <c r="FUN589" s="200"/>
      <c r="FUO589" s="200"/>
      <c r="FUP589" s="200"/>
      <c r="FUQ589" s="200"/>
      <c r="FUW589" s="200"/>
      <c r="FUX589" s="200"/>
      <c r="FUY589" s="200"/>
      <c r="FUZ589" s="200"/>
      <c r="FVA589" s="200"/>
      <c r="FVB589" s="200"/>
      <c r="FVC589" s="200"/>
      <c r="FVE589" s="200"/>
      <c r="FVF589" s="200"/>
      <c r="FVG589" s="200"/>
      <c r="FVH589" s="200"/>
      <c r="FVI589" s="200"/>
      <c r="FVJ589" s="200"/>
      <c r="FVK589" s="200"/>
      <c r="FVL589" s="200"/>
      <c r="FVO589" s="200"/>
      <c r="FVR589" s="200"/>
      <c r="FVU589" s="200"/>
      <c r="FVX589" s="200"/>
      <c r="FWA589" s="200"/>
      <c r="FWD589" s="200"/>
      <c r="FWM589" s="200"/>
      <c r="FWP589" s="200"/>
      <c r="FWS589" s="200"/>
      <c r="FWV589" s="200"/>
      <c r="FXE589" s="200"/>
      <c r="FXK589" s="200"/>
      <c r="FXN589" s="200"/>
      <c r="FXQ589" s="200"/>
      <c r="FXT589" s="200"/>
      <c r="FXZ589" s="200"/>
      <c r="FYI589" s="200"/>
      <c r="FYK589" s="200"/>
      <c r="FYL589" s="200"/>
      <c r="FYN589" s="200"/>
      <c r="FYQ589" s="200"/>
      <c r="FYT589" s="200"/>
      <c r="FYW589" s="200"/>
      <c r="FYZ589" s="200"/>
      <c r="FZC589" s="200"/>
      <c r="FZE589" s="200"/>
      <c r="FZG589" s="200"/>
      <c r="FZJ589" s="200"/>
      <c r="FZM589" s="200"/>
      <c r="FZP589" s="200"/>
      <c r="FZS589" s="200"/>
      <c r="FZV589" s="200"/>
      <c r="FZY589" s="200"/>
      <c r="GAB589" s="200"/>
      <c r="GAD589" s="200"/>
      <c r="GAG589" s="200"/>
      <c r="GAJ589" s="200"/>
      <c r="GAM589" s="200"/>
      <c r="GAS589" s="200"/>
      <c r="GAV589" s="200"/>
      <c r="GAX589" s="200"/>
      <c r="GCE589" s="200"/>
      <c r="GCH589" s="200"/>
      <c r="GCK589" s="200"/>
      <c r="GCN589" s="200"/>
      <c r="GCQ589" s="200"/>
      <c r="GCR589" s="200"/>
      <c r="GCS589" s="200"/>
      <c r="GCV589" s="200"/>
      <c r="GCY589" s="200"/>
      <c r="GDB589" s="200"/>
      <c r="GDE589" s="200"/>
      <c r="GDG589" s="200"/>
      <c r="GDU589" s="200"/>
      <c r="GDV589" s="200"/>
      <c r="GDW589" s="200"/>
      <c r="GDX589" s="200"/>
      <c r="GDY589" s="200"/>
      <c r="GDZ589" s="200"/>
      <c r="GEA589" s="200"/>
      <c r="GEB589" s="200"/>
      <c r="GEC589" s="200"/>
      <c r="GED589" s="200"/>
      <c r="GEE589" s="200"/>
      <c r="GEF589" s="200"/>
      <c r="GEG589" s="200"/>
      <c r="GEH589" s="200"/>
      <c r="GEI589" s="200"/>
      <c r="GEJ589" s="200"/>
      <c r="GEK589" s="200"/>
      <c r="GEL589" s="200"/>
      <c r="GEM589" s="200"/>
      <c r="GES589" s="200"/>
      <c r="GET589" s="200"/>
      <c r="GEU589" s="200"/>
      <c r="GEV589" s="200"/>
      <c r="GEW589" s="200"/>
      <c r="GEX589" s="200"/>
      <c r="GEY589" s="200"/>
      <c r="GFA589" s="200"/>
      <c r="GFB589" s="200"/>
      <c r="GFC589" s="200"/>
      <c r="GFD589" s="200"/>
      <c r="GFE589" s="200"/>
      <c r="GFF589" s="200"/>
      <c r="GFG589" s="200"/>
      <c r="GFH589" s="200"/>
      <c r="GFK589" s="200"/>
      <c r="GFN589" s="200"/>
      <c r="GFQ589" s="200"/>
      <c r="GFT589" s="200"/>
      <c r="GFW589" s="200"/>
      <c r="GFZ589" s="200"/>
      <c r="GGI589" s="200"/>
      <c r="GGL589" s="200"/>
      <c r="GGO589" s="200"/>
      <c r="GGR589" s="200"/>
      <c r="GHA589" s="200"/>
      <c r="GHG589" s="200"/>
      <c r="GHJ589" s="200"/>
      <c r="GHM589" s="200"/>
      <c r="GHP589" s="200"/>
      <c r="GHV589" s="200"/>
      <c r="GIE589" s="200"/>
      <c r="GIG589" s="200"/>
      <c r="GIH589" s="200"/>
      <c r="GIJ589" s="200"/>
      <c r="GIM589" s="200"/>
      <c r="GIP589" s="200"/>
      <c r="GIS589" s="200"/>
      <c r="GIV589" s="200"/>
      <c r="GIY589" s="200"/>
      <c r="GJA589" s="200"/>
      <c r="GJC589" s="200"/>
      <c r="GJF589" s="200"/>
      <c r="GJI589" s="200"/>
      <c r="GJL589" s="200"/>
      <c r="GJO589" s="200"/>
      <c r="GJR589" s="200"/>
      <c r="GJU589" s="200"/>
      <c r="GJX589" s="200"/>
      <c r="GJZ589" s="200"/>
      <c r="GKC589" s="200"/>
      <c r="GKF589" s="200"/>
      <c r="GKI589" s="200"/>
      <c r="GKO589" s="200"/>
      <c r="GKR589" s="200"/>
      <c r="GKT589" s="200"/>
      <c r="GMA589" s="200"/>
      <c r="GMD589" s="200"/>
      <c r="GMG589" s="200"/>
      <c r="GMJ589" s="200"/>
      <c r="GMM589" s="200"/>
      <c r="GMN589" s="200"/>
      <c r="GMO589" s="200"/>
      <c r="GMR589" s="200"/>
      <c r="GMU589" s="200"/>
      <c r="GMX589" s="200"/>
      <c r="GNA589" s="200"/>
      <c r="GNC589" s="200"/>
      <c r="GNQ589" s="200"/>
      <c r="GNR589" s="200"/>
      <c r="GNS589" s="200"/>
      <c r="GNT589" s="200"/>
      <c r="GNU589" s="200"/>
      <c r="GNV589" s="200"/>
      <c r="GNW589" s="200"/>
      <c r="GNX589" s="200"/>
      <c r="GNY589" s="200"/>
      <c r="GNZ589" s="200"/>
      <c r="GOA589" s="200"/>
      <c r="GOB589" s="200"/>
      <c r="GOC589" s="200"/>
      <c r="GOD589" s="200"/>
      <c r="GOE589" s="200"/>
      <c r="GOF589" s="200"/>
      <c r="GOG589" s="200"/>
      <c r="GOH589" s="200"/>
      <c r="GOI589" s="200"/>
      <c r="GOO589" s="200"/>
      <c r="GOP589" s="200"/>
      <c r="GOQ589" s="200"/>
      <c r="GOR589" s="200"/>
      <c r="GOS589" s="200"/>
      <c r="GOT589" s="200"/>
      <c r="GOU589" s="200"/>
      <c r="GOW589" s="200"/>
      <c r="GOX589" s="200"/>
      <c r="GOY589" s="200"/>
      <c r="GOZ589" s="200"/>
      <c r="GPA589" s="200"/>
      <c r="GPB589" s="200"/>
      <c r="GPC589" s="200"/>
      <c r="GPD589" s="200"/>
      <c r="GPG589" s="200"/>
      <c r="GPJ589" s="200"/>
      <c r="GPM589" s="200"/>
      <c r="GPP589" s="200"/>
      <c r="GPS589" s="200"/>
      <c r="GPV589" s="200"/>
      <c r="GQE589" s="200"/>
      <c r="GQH589" s="200"/>
      <c r="GQK589" s="200"/>
      <c r="GQN589" s="200"/>
      <c r="GQW589" s="200"/>
      <c r="GRC589" s="200"/>
      <c r="GRF589" s="200"/>
      <c r="GRI589" s="200"/>
      <c r="GRL589" s="200"/>
      <c r="GRR589" s="200"/>
      <c r="GSA589" s="200"/>
      <c r="GSC589" s="200"/>
      <c r="GSD589" s="200"/>
      <c r="GSF589" s="200"/>
      <c r="GSI589" s="200"/>
      <c r="GSL589" s="200"/>
      <c r="GSO589" s="200"/>
      <c r="GSR589" s="200"/>
      <c r="GSU589" s="200"/>
      <c r="GSW589" s="200"/>
      <c r="GSY589" s="200"/>
      <c r="GTB589" s="200"/>
      <c r="GTE589" s="200"/>
      <c r="GTH589" s="200"/>
      <c r="GTK589" s="200"/>
      <c r="GTN589" s="200"/>
      <c r="GTQ589" s="200"/>
      <c r="GTT589" s="200"/>
      <c r="GTV589" s="200"/>
      <c r="GTY589" s="200"/>
      <c r="GUB589" s="200"/>
      <c r="GUE589" s="200"/>
      <c r="GUK589" s="200"/>
      <c r="GUN589" s="200"/>
      <c r="GUP589" s="200"/>
      <c r="GVW589" s="200"/>
      <c r="GVZ589" s="200"/>
      <c r="GWC589" s="200"/>
      <c r="GWF589" s="200"/>
      <c r="GWI589" s="200"/>
      <c r="GWJ589" s="200"/>
      <c r="GWK589" s="200"/>
      <c r="GWN589" s="200"/>
      <c r="GWQ589" s="200"/>
      <c r="GWT589" s="200"/>
      <c r="GWW589" s="200"/>
      <c r="GWY589" s="200"/>
      <c r="GXM589" s="200"/>
      <c r="GXN589" s="200"/>
      <c r="GXO589" s="200"/>
      <c r="GXP589" s="200"/>
      <c r="GXQ589" s="200"/>
      <c r="GXR589" s="200"/>
      <c r="GXS589" s="200"/>
      <c r="GXT589" s="200"/>
      <c r="GXU589" s="200"/>
      <c r="GXV589" s="200"/>
      <c r="GXW589" s="200"/>
      <c r="GXX589" s="200"/>
      <c r="GXY589" s="200"/>
      <c r="GXZ589" s="200"/>
      <c r="GYA589" s="200"/>
      <c r="GYB589" s="200"/>
      <c r="GYC589" s="200"/>
      <c r="GYD589" s="200"/>
      <c r="GYE589" s="200"/>
      <c r="GYK589" s="200"/>
      <c r="GYL589" s="200"/>
      <c r="GYM589" s="200"/>
      <c r="GYN589" s="200"/>
      <c r="GYO589" s="200"/>
      <c r="GYP589" s="200"/>
      <c r="GYQ589" s="200"/>
      <c r="GYS589" s="200"/>
      <c r="GYT589" s="200"/>
      <c r="GYU589" s="200"/>
      <c r="GYV589" s="200"/>
      <c r="GYW589" s="200"/>
      <c r="GYX589" s="200"/>
      <c r="GYY589" s="200"/>
      <c r="GYZ589" s="200"/>
      <c r="GZC589" s="200"/>
      <c r="GZF589" s="200"/>
      <c r="GZI589" s="200"/>
      <c r="GZL589" s="200"/>
      <c r="GZO589" s="200"/>
      <c r="GZR589" s="200"/>
      <c r="HAA589" s="200"/>
      <c r="HAD589" s="200"/>
      <c r="HAG589" s="200"/>
      <c r="HAJ589" s="200"/>
      <c r="HAS589" s="200"/>
      <c r="HAY589" s="200"/>
      <c r="HBB589" s="200"/>
      <c r="HBE589" s="200"/>
      <c r="HBH589" s="200"/>
      <c r="HBN589" s="200"/>
      <c r="HBW589" s="200"/>
      <c r="HBY589" s="200"/>
      <c r="HBZ589" s="200"/>
      <c r="HCB589" s="200"/>
      <c r="HCE589" s="200"/>
      <c r="HCH589" s="200"/>
      <c r="HCK589" s="200"/>
      <c r="HCN589" s="200"/>
      <c r="HCQ589" s="200"/>
      <c r="HCS589" s="200"/>
      <c r="HCU589" s="200"/>
      <c r="HCX589" s="200"/>
      <c r="HDA589" s="200"/>
      <c r="HDD589" s="200"/>
      <c r="HDG589" s="200"/>
      <c r="HDJ589" s="200"/>
      <c r="HDM589" s="200"/>
      <c r="HDP589" s="200"/>
      <c r="HDR589" s="200"/>
      <c r="HDU589" s="200"/>
      <c r="HDX589" s="200"/>
      <c r="HEA589" s="200"/>
      <c r="HEG589" s="200"/>
      <c r="HEJ589" s="200"/>
      <c r="HEL589" s="200"/>
      <c r="HFS589" s="200"/>
      <c r="HFV589" s="200"/>
      <c r="HFY589" s="200"/>
      <c r="HGB589" s="200"/>
      <c r="HGE589" s="200"/>
      <c r="HGF589" s="200"/>
      <c r="HGG589" s="200"/>
      <c r="HGJ589" s="200"/>
      <c r="HGM589" s="200"/>
      <c r="HGP589" s="200"/>
      <c r="HGS589" s="200"/>
      <c r="HGU589" s="200"/>
      <c r="HHI589" s="200"/>
      <c r="HHJ589" s="200"/>
      <c r="HHK589" s="200"/>
      <c r="HHL589" s="200"/>
      <c r="HHM589" s="200"/>
      <c r="HHN589" s="200"/>
      <c r="HHO589" s="200"/>
      <c r="HHP589" s="200"/>
      <c r="HHQ589" s="200"/>
      <c r="HHR589" s="200"/>
      <c r="HHS589" s="200"/>
      <c r="HHT589" s="200"/>
      <c r="HHU589" s="200"/>
      <c r="HHV589" s="200"/>
      <c r="HHW589" s="200"/>
      <c r="HHX589" s="200"/>
      <c r="HHY589" s="200"/>
      <c r="HHZ589" s="200"/>
      <c r="HIA589" s="200"/>
      <c r="HIG589" s="200"/>
      <c r="HIH589" s="200"/>
      <c r="HII589" s="200"/>
      <c r="HIJ589" s="200"/>
      <c r="HIK589" s="200"/>
      <c r="HIL589" s="200"/>
      <c r="HIM589" s="200"/>
      <c r="HIO589" s="200"/>
      <c r="HIP589" s="200"/>
      <c r="HIQ589" s="200"/>
      <c r="HIR589" s="200"/>
      <c r="HIS589" s="200"/>
      <c r="HIT589" s="200"/>
      <c r="HIU589" s="200"/>
      <c r="HIV589" s="200"/>
      <c r="HIY589" s="200"/>
      <c r="HJB589" s="200"/>
      <c r="HJE589" s="200"/>
      <c r="HJH589" s="200"/>
      <c r="HJK589" s="200"/>
      <c r="HJN589" s="200"/>
      <c r="HJW589" s="200"/>
      <c r="HJZ589" s="200"/>
      <c r="HKC589" s="200"/>
      <c r="HKF589" s="200"/>
      <c r="HKO589" s="200"/>
      <c r="HKU589" s="200"/>
      <c r="HKX589" s="200"/>
      <c r="HLA589" s="200"/>
      <c r="HLD589" s="200"/>
      <c r="HLJ589" s="200"/>
      <c r="HLS589" s="200"/>
      <c r="HLU589" s="200"/>
      <c r="HLV589" s="200"/>
      <c r="HLX589" s="200"/>
      <c r="HMA589" s="200"/>
      <c r="HMD589" s="200"/>
      <c r="HMG589" s="200"/>
      <c r="HMJ589" s="200"/>
      <c r="HMM589" s="200"/>
      <c r="HMO589" s="200"/>
      <c r="HMQ589" s="200"/>
      <c r="HMT589" s="200"/>
      <c r="HMW589" s="200"/>
      <c r="HMZ589" s="200"/>
      <c r="HNC589" s="200"/>
      <c r="HNF589" s="200"/>
      <c r="HNI589" s="200"/>
      <c r="HNL589" s="200"/>
      <c r="HNN589" s="200"/>
      <c r="HNQ589" s="200"/>
      <c r="HNT589" s="200"/>
      <c r="HNW589" s="200"/>
      <c r="HOC589" s="200"/>
      <c r="HOF589" s="200"/>
      <c r="HOH589" s="200"/>
      <c r="HPO589" s="200"/>
      <c r="HPR589" s="200"/>
      <c r="HPU589" s="200"/>
      <c r="HPX589" s="200"/>
      <c r="HQA589" s="200"/>
      <c r="HQB589" s="200"/>
      <c r="HQC589" s="200"/>
      <c r="HQF589" s="200"/>
      <c r="HQI589" s="200"/>
      <c r="HQL589" s="200"/>
      <c r="HQO589" s="200"/>
      <c r="HQQ589" s="200"/>
      <c r="HRE589" s="200"/>
      <c r="HRF589" s="200"/>
      <c r="HRG589" s="200"/>
      <c r="HRH589" s="200"/>
      <c r="HRI589" s="200"/>
      <c r="HRJ589" s="200"/>
      <c r="HRK589" s="200"/>
      <c r="HRL589" s="200"/>
      <c r="HRM589" s="200"/>
      <c r="HRN589" s="200"/>
      <c r="HRO589" s="200"/>
      <c r="HRP589" s="200"/>
      <c r="HRQ589" s="200"/>
      <c r="HRR589" s="200"/>
      <c r="HRS589" s="200"/>
      <c r="HRT589" s="200"/>
      <c r="HRU589" s="200"/>
      <c r="HRV589" s="200"/>
      <c r="HRW589" s="200"/>
      <c r="HSC589" s="200"/>
      <c r="HSD589" s="200"/>
      <c r="HSE589" s="200"/>
      <c r="HSF589" s="200"/>
      <c r="HSG589" s="200"/>
      <c r="HSH589" s="200"/>
      <c r="HSI589" s="200"/>
      <c r="HSK589" s="200"/>
      <c r="HSL589" s="200"/>
      <c r="HSM589" s="200"/>
      <c r="HSN589" s="200"/>
      <c r="HSO589" s="200"/>
      <c r="HSP589" s="200"/>
      <c r="HSQ589" s="200"/>
      <c r="HSR589" s="200"/>
      <c r="HSU589" s="200"/>
      <c r="HSX589" s="200"/>
      <c r="HTA589" s="200"/>
      <c r="HTD589" s="200"/>
      <c r="HTG589" s="200"/>
      <c r="HTJ589" s="200"/>
      <c r="HTS589" s="200"/>
      <c r="HTV589" s="200"/>
      <c r="HTY589" s="200"/>
      <c r="HUB589" s="200"/>
      <c r="HUK589" s="200"/>
      <c r="HUQ589" s="200"/>
      <c r="HUT589" s="200"/>
      <c r="HUW589" s="200"/>
      <c r="HUZ589" s="200"/>
      <c r="HVF589" s="200"/>
      <c r="HVO589" s="200"/>
      <c r="HVQ589" s="200"/>
      <c r="HVR589" s="200"/>
      <c r="HVT589" s="200"/>
      <c r="HVW589" s="200"/>
      <c r="HVZ589" s="200"/>
      <c r="HWC589" s="200"/>
      <c r="HWF589" s="200"/>
      <c r="HWI589" s="200"/>
      <c r="HWK589" s="200"/>
      <c r="HWM589" s="200"/>
      <c r="HWP589" s="200"/>
      <c r="HWS589" s="200"/>
      <c r="HWV589" s="200"/>
      <c r="HWY589" s="200"/>
      <c r="HXB589" s="200"/>
      <c r="HXE589" s="200"/>
      <c r="HXH589" s="200"/>
      <c r="HXJ589" s="200"/>
      <c r="HXM589" s="200"/>
      <c r="HXP589" s="200"/>
      <c r="HXS589" s="200"/>
      <c r="HXY589" s="200"/>
      <c r="HYB589" s="200"/>
      <c r="HYD589" s="200"/>
      <c r="HZK589" s="200"/>
      <c r="HZN589" s="200"/>
      <c r="HZQ589" s="200"/>
      <c r="HZT589" s="200"/>
      <c r="HZW589" s="200"/>
      <c r="HZX589" s="200"/>
      <c r="HZY589" s="200"/>
      <c r="IAB589" s="200"/>
      <c r="IAE589" s="200"/>
      <c r="IAH589" s="200"/>
      <c r="IAK589" s="200"/>
      <c r="IAM589" s="200"/>
      <c r="IBA589" s="200"/>
      <c r="IBB589" s="200"/>
      <c r="IBC589" s="200"/>
      <c r="IBD589" s="200"/>
      <c r="IBE589" s="200"/>
      <c r="IBF589" s="200"/>
      <c r="IBG589" s="200"/>
      <c r="IBH589" s="200"/>
      <c r="IBI589" s="200"/>
      <c r="IBJ589" s="200"/>
      <c r="IBK589" s="200"/>
      <c r="IBL589" s="200"/>
      <c r="IBM589" s="200"/>
      <c r="IBN589" s="200"/>
      <c r="IBO589" s="200"/>
      <c r="IBP589" s="200"/>
      <c r="IBQ589" s="200"/>
      <c r="IBR589" s="200"/>
      <c r="IBS589" s="200"/>
      <c r="IBY589" s="200"/>
      <c r="IBZ589" s="200"/>
      <c r="ICA589" s="200"/>
      <c r="ICB589" s="200"/>
      <c r="ICC589" s="200"/>
      <c r="ICD589" s="200"/>
      <c r="ICE589" s="200"/>
      <c r="ICG589" s="200"/>
      <c r="ICH589" s="200"/>
      <c r="ICI589" s="200"/>
      <c r="ICJ589" s="200"/>
      <c r="ICK589" s="200"/>
      <c r="ICL589" s="200"/>
      <c r="ICM589" s="200"/>
      <c r="ICN589" s="200"/>
      <c r="ICQ589" s="200"/>
      <c r="ICT589" s="200"/>
      <c r="ICW589" s="200"/>
      <c r="ICZ589" s="200"/>
      <c r="IDC589" s="200"/>
      <c r="IDF589" s="200"/>
      <c r="IDO589" s="200"/>
      <c r="IDR589" s="200"/>
      <c r="IDU589" s="200"/>
      <c r="IDX589" s="200"/>
      <c r="IEG589" s="200"/>
      <c r="IEM589" s="200"/>
      <c r="IEP589" s="200"/>
      <c r="IES589" s="200"/>
      <c r="IEV589" s="200"/>
      <c r="IFB589" s="200"/>
      <c r="IFK589" s="200"/>
      <c r="IFM589" s="200"/>
      <c r="IFN589" s="200"/>
      <c r="IFP589" s="200"/>
      <c r="IFS589" s="200"/>
      <c r="IFV589" s="200"/>
      <c r="IFY589" s="200"/>
      <c r="IGB589" s="200"/>
      <c r="IGE589" s="200"/>
      <c r="IGG589" s="200"/>
      <c r="IGI589" s="200"/>
      <c r="IGL589" s="200"/>
      <c r="IGO589" s="200"/>
      <c r="IGR589" s="200"/>
      <c r="IGU589" s="200"/>
      <c r="IGX589" s="200"/>
      <c r="IHA589" s="200"/>
      <c r="IHD589" s="200"/>
      <c r="IHF589" s="200"/>
      <c r="IHI589" s="200"/>
      <c r="IHL589" s="200"/>
      <c r="IHO589" s="200"/>
      <c r="IHU589" s="200"/>
      <c r="IHX589" s="200"/>
      <c r="IHZ589" s="200"/>
      <c r="IJG589" s="200"/>
      <c r="IJJ589" s="200"/>
      <c r="IJM589" s="200"/>
      <c r="IJP589" s="200"/>
      <c r="IJS589" s="200"/>
      <c r="IJT589" s="200"/>
      <c r="IJU589" s="200"/>
      <c r="IJX589" s="200"/>
      <c r="IKA589" s="200"/>
      <c r="IKD589" s="200"/>
      <c r="IKG589" s="200"/>
      <c r="IKI589" s="200"/>
      <c r="IKW589" s="200"/>
      <c r="IKX589" s="200"/>
      <c r="IKY589" s="200"/>
      <c r="IKZ589" s="200"/>
      <c r="ILA589" s="200"/>
      <c r="ILB589" s="200"/>
      <c r="ILC589" s="200"/>
      <c r="ILD589" s="200"/>
      <c r="ILE589" s="200"/>
      <c r="ILF589" s="200"/>
      <c r="ILG589" s="200"/>
      <c r="ILH589" s="200"/>
      <c r="ILI589" s="200"/>
      <c r="ILJ589" s="200"/>
      <c r="ILK589" s="200"/>
      <c r="ILL589" s="200"/>
      <c r="ILM589" s="200"/>
      <c r="ILN589" s="200"/>
      <c r="ILO589" s="200"/>
      <c r="ILU589" s="200"/>
      <c r="ILV589" s="200"/>
      <c r="ILW589" s="200"/>
      <c r="ILX589" s="200"/>
      <c r="ILY589" s="200"/>
      <c r="ILZ589" s="200"/>
      <c r="IMA589" s="200"/>
      <c r="IMC589" s="200"/>
      <c r="IMD589" s="200"/>
      <c r="IME589" s="200"/>
      <c r="IMF589" s="200"/>
      <c r="IMG589" s="200"/>
      <c r="IMH589" s="200"/>
      <c r="IMI589" s="200"/>
      <c r="IMJ589" s="200"/>
      <c r="IMM589" s="200"/>
      <c r="IMP589" s="200"/>
      <c r="IMS589" s="200"/>
      <c r="IMV589" s="200"/>
      <c r="IMY589" s="200"/>
      <c r="INB589" s="200"/>
      <c r="INK589" s="200"/>
      <c r="INN589" s="200"/>
      <c r="INQ589" s="200"/>
      <c r="INT589" s="200"/>
      <c r="IOC589" s="200"/>
      <c r="IOI589" s="200"/>
      <c r="IOL589" s="200"/>
      <c r="IOO589" s="200"/>
      <c r="IOR589" s="200"/>
      <c r="IOX589" s="200"/>
      <c r="IPG589" s="200"/>
      <c r="IPI589" s="200"/>
      <c r="IPJ589" s="200"/>
      <c r="IPL589" s="200"/>
      <c r="IPO589" s="200"/>
      <c r="IPR589" s="200"/>
      <c r="IPU589" s="200"/>
      <c r="IPX589" s="200"/>
      <c r="IQA589" s="200"/>
      <c r="IQC589" s="200"/>
      <c r="IQE589" s="200"/>
      <c r="IQH589" s="200"/>
      <c r="IQK589" s="200"/>
      <c r="IQN589" s="200"/>
      <c r="IQQ589" s="200"/>
      <c r="IQT589" s="200"/>
      <c r="IQW589" s="200"/>
      <c r="IQZ589" s="200"/>
      <c r="IRB589" s="200"/>
      <c r="IRE589" s="200"/>
      <c r="IRH589" s="200"/>
      <c r="IRK589" s="200"/>
      <c r="IRQ589" s="200"/>
      <c r="IRT589" s="200"/>
      <c r="IRV589" s="200"/>
      <c r="ITC589" s="200"/>
      <c r="ITF589" s="200"/>
      <c r="ITI589" s="200"/>
      <c r="ITL589" s="200"/>
      <c r="ITO589" s="200"/>
      <c r="ITP589" s="200"/>
      <c r="ITQ589" s="200"/>
      <c r="ITT589" s="200"/>
      <c r="ITW589" s="200"/>
      <c r="ITZ589" s="200"/>
      <c r="IUC589" s="200"/>
      <c r="IUE589" s="200"/>
      <c r="IUS589" s="200"/>
      <c r="IUT589" s="200"/>
      <c r="IUU589" s="200"/>
      <c r="IUV589" s="200"/>
      <c r="IUW589" s="200"/>
      <c r="IUX589" s="200"/>
      <c r="IUY589" s="200"/>
      <c r="IUZ589" s="200"/>
      <c r="IVA589" s="200"/>
      <c r="IVB589" s="200"/>
      <c r="IVC589" s="200"/>
      <c r="IVD589" s="200"/>
      <c r="IVE589" s="200"/>
      <c r="IVF589" s="200"/>
      <c r="IVG589" s="200"/>
      <c r="IVH589" s="200"/>
      <c r="IVI589" s="200"/>
      <c r="IVJ589" s="200"/>
      <c r="IVK589" s="200"/>
      <c r="IVQ589" s="200"/>
      <c r="IVR589" s="200"/>
      <c r="IVS589" s="200"/>
      <c r="IVT589" s="200"/>
      <c r="IVU589" s="200"/>
      <c r="IVV589" s="200"/>
      <c r="IVW589" s="200"/>
      <c r="IVY589" s="200"/>
      <c r="IVZ589" s="200"/>
      <c r="IWA589" s="200"/>
      <c r="IWB589" s="200"/>
      <c r="IWC589" s="200"/>
      <c r="IWD589" s="200"/>
      <c r="IWE589" s="200"/>
      <c r="IWF589" s="200"/>
      <c r="IWI589" s="200"/>
      <c r="IWL589" s="200"/>
      <c r="IWO589" s="200"/>
      <c r="IWR589" s="200"/>
      <c r="IWU589" s="200"/>
      <c r="IWX589" s="200"/>
      <c r="IXG589" s="200"/>
      <c r="IXJ589" s="200"/>
      <c r="IXM589" s="200"/>
      <c r="IXP589" s="200"/>
      <c r="IXY589" s="200"/>
      <c r="IYE589" s="200"/>
      <c r="IYH589" s="200"/>
      <c r="IYK589" s="200"/>
      <c r="IYN589" s="200"/>
      <c r="IYT589" s="200"/>
      <c r="IZC589" s="200"/>
      <c r="IZE589" s="200"/>
      <c r="IZF589" s="200"/>
      <c r="IZH589" s="200"/>
      <c r="IZK589" s="200"/>
      <c r="IZN589" s="200"/>
      <c r="IZQ589" s="200"/>
      <c r="IZT589" s="200"/>
      <c r="IZW589" s="200"/>
      <c r="IZY589" s="200"/>
      <c r="JAA589" s="200"/>
      <c r="JAD589" s="200"/>
      <c r="JAG589" s="200"/>
      <c r="JAJ589" s="200"/>
      <c r="JAM589" s="200"/>
      <c r="JAP589" s="200"/>
      <c r="JAS589" s="200"/>
      <c r="JAV589" s="200"/>
      <c r="JAX589" s="200"/>
      <c r="JBA589" s="200"/>
      <c r="JBD589" s="200"/>
      <c r="JBG589" s="200"/>
      <c r="JBM589" s="200"/>
      <c r="JBP589" s="200"/>
      <c r="JBR589" s="200"/>
      <c r="JCY589" s="200"/>
      <c r="JDB589" s="200"/>
      <c r="JDE589" s="200"/>
      <c r="JDH589" s="200"/>
      <c r="JDK589" s="200"/>
      <c r="JDL589" s="200"/>
      <c r="JDM589" s="200"/>
      <c r="JDP589" s="200"/>
      <c r="JDS589" s="200"/>
      <c r="JDV589" s="200"/>
      <c r="JDY589" s="200"/>
      <c r="JEA589" s="200"/>
      <c r="JEO589" s="200"/>
      <c r="JEP589" s="200"/>
      <c r="JEQ589" s="200"/>
      <c r="JER589" s="200"/>
      <c r="JES589" s="200"/>
      <c r="JET589" s="200"/>
      <c r="JEU589" s="200"/>
      <c r="JEV589" s="200"/>
      <c r="JEW589" s="200"/>
      <c r="JEX589" s="200"/>
      <c r="JEY589" s="200"/>
      <c r="JEZ589" s="200"/>
      <c r="JFA589" s="200"/>
      <c r="JFB589" s="200"/>
      <c r="JFC589" s="200"/>
      <c r="JFD589" s="200"/>
      <c r="JFE589" s="200"/>
      <c r="JFF589" s="200"/>
      <c r="JFG589" s="200"/>
      <c r="JFM589" s="200"/>
      <c r="JFN589" s="200"/>
      <c r="JFO589" s="200"/>
      <c r="JFP589" s="200"/>
      <c r="JFQ589" s="200"/>
      <c r="JFR589" s="200"/>
      <c r="JFS589" s="200"/>
      <c r="JFU589" s="200"/>
      <c r="JFV589" s="200"/>
      <c r="JFW589" s="200"/>
      <c r="JFX589" s="200"/>
      <c r="JFY589" s="200"/>
      <c r="JFZ589" s="200"/>
      <c r="JGA589" s="200"/>
      <c r="JGB589" s="200"/>
      <c r="JGE589" s="200"/>
      <c r="JGH589" s="200"/>
      <c r="JGK589" s="200"/>
      <c r="JGN589" s="200"/>
      <c r="JGQ589" s="200"/>
      <c r="JGT589" s="200"/>
      <c r="JHC589" s="200"/>
      <c r="JHF589" s="200"/>
      <c r="JHI589" s="200"/>
      <c r="JHL589" s="200"/>
      <c r="JHU589" s="200"/>
      <c r="JIA589" s="200"/>
      <c r="JID589" s="200"/>
      <c r="JIG589" s="200"/>
      <c r="JIJ589" s="200"/>
      <c r="JIP589" s="200"/>
      <c r="JIY589" s="200"/>
      <c r="JJA589" s="200"/>
      <c r="JJB589" s="200"/>
      <c r="JJD589" s="200"/>
      <c r="JJG589" s="200"/>
      <c r="JJJ589" s="200"/>
      <c r="JJM589" s="200"/>
      <c r="JJP589" s="200"/>
      <c r="JJS589" s="200"/>
      <c r="JJU589" s="200"/>
      <c r="JJW589" s="200"/>
      <c r="JJZ589" s="200"/>
      <c r="JKC589" s="200"/>
      <c r="JKF589" s="200"/>
      <c r="JKI589" s="200"/>
      <c r="JKL589" s="200"/>
      <c r="JKO589" s="200"/>
      <c r="JKR589" s="200"/>
      <c r="JKT589" s="200"/>
      <c r="JKW589" s="200"/>
      <c r="JKZ589" s="200"/>
      <c r="JLC589" s="200"/>
      <c r="JLI589" s="200"/>
      <c r="JLL589" s="200"/>
      <c r="JLN589" s="200"/>
      <c r="JMU589" s="200"/>
      <c r="JMX589" s="200"/>
      <c r="JNA589" s="200"/>
      <c r="JND589" s="200"/>
      <c r="JNG589" s="200"/>
      <c r="JNH589" s="200"/>
      <c r="JNI589" s="200"/>
      <c r="JNL589" s="200"/>
      <c r="JNO589" s="200"/>
      <c r="JNR589" s="200"/>
      <c r="JNU589" s="200"/>
      <c r="JNW589" s="200"/>
      <c r="JOK589" s="200"/>
      <c r="JOL589" s="200"/>
      <c r="JOM589" s="200"/>
      <c r="JON589" s="200"/>
      <c r="JOO589" s="200"/>
      <c r="JOP589" s="200"/>
      <c r="JOQ589" s="200"/>
      <c r="JOR589" s="200"/>
      <c r="JOS589" s="200"/>
      <c r="JOT589" s="200"/>
      <c r="JOU589" s="200"/>
      <c r="JOV589" s="200"/>
      <c r="JOW589" s="200"/>
      <c r="JOX589" s="200"/>
      <c r="JOY589" s="200"/>
      <c r="JOZ589" s="200"/>
      <c r="JPA589" s="200"/>
      <c r="JPB589" s="200"/>
      <c r="JPC589" s="200"/>
      <c r="JPI589" s="200"/>
      <c r="JPJ589" s="200"/>
      <c r="JPK589" s="200"/>
      <c r="JPL589" s="200"/>
      <c r="JPM589" s="200"/>
      <c r="JPN589" s="200"/>
      <c r="JPO589" s="200"/>
      <c r="JPQ589" s="200"/>
      <c r="JPR589" s="200"/>
      <c r="JPS589" s="200"/>
      <c r="JPT589" s="200"/>
      <c r="JPU589" s="200"/>
      <c r="JPV589" s="200"/>
      <c r="JPW589" s="200"/>
      <c r="JPX589" s="200"/>
      <c r="JQA589" s="200"/>
      <c r="JQD589" s="200"/>
      <c r="JQG589" s="200"/>
      <c r="JQJ589" s="200"/>
      <c r="JQM589" s="200"/>
      <c r="JQP589" s="200"/>
      <c r="JQY589" s="200"/>
      <c r="JRB589" s="200"/>
      <c r="JRE589" s="200"/>
      <c r="JRH589" s="200"/>
      <c r="JRQ589" s="200"/>
      <c r="JRW589" s="200"/>
      <c r="JRZ589" s="200"/>
      <c r="JSC589" s="200"/>
      <c r="JSF589" s="200"/>
      <c r="JSL589" s="200"/>
      <c r="JSU589" s="200"/>
      <c r="JSW589" s="200"/>
      <c r="JSX589" s="200"/>
      <c r="JSZ589" s="200"/>
      <c r="JTC589" s="200"/>
      <c r="JTF589" s="200"/>
      <c r="JTI589" s="200"/>
      <c r="JTL589" s="200"/>
      <c r="JTO589" s="200"/>
      <c r="JTQ589" s="200"/>
      <c r="JTS589" s="200"/>
      <c r="JTV589" s="200"/>
      <c r="JTY589" s="200"/>
      <c r="JUB589" s="200"/>
      <c r="JUE589" s="200"/>
      <c r="JUH589" s="200"/>
      <c r="JUK589" s="200"/>
      <c r="JUN589" s="200"/>
      <c r="JUP589" s="200"/>
      <c r="JUS589" s="200"/>
      <c r="JUV589" s="200"/>
      <c r="JUY589" s="200"/>
      <c r="JVE589" s="200"/>
      <c r="JVH589" s="200"/>
      <c r="JVJ589" s="200"/>
      <c r="JWQ589" s="200"/>
      <c r="JWT589" s="200"/>
      <c r="JWW589" s="200"/>
      <c r="JWZ589" s="200"/>
      <c r="JXC589" s="200"/>
      <c r="JXD589" s="200"/>
      <c r="JXE589" s="200"/>
      <c r="JXH589" s="200"/>
      <c r="JXK589" s="200"/>
      <c r="JXN589" s="200"/>
      <c r="JXQ589" s="200"/>
      <c r="JXS589" s="200"/>
      <c r="JYG589" s="200"/>
      <c r="JYH589" s="200"/>
      <c r="JYI589" s="200"/>
      <c r="JYJ589" s="200"/>
      <c r="JYK589" s="200"/>
      <c r="JYL589" s="200"/>
      <c r="JYM589" s="200"/>
      <c r="JYN589" s="200"/>
      <c r="JYO589" s="200"/>
      <c r="JYP589" s="200"/>
      <c r="JYQ589" s="200"/>
      <c r="JYR589" s="200"/>
      <c r="JYS589" s="200"/>
      <c r="JYT589" s="200"/>
      <c r="JYU589" s="200"/>
      <c r="JYV589" s="200"/>
      <c r="JYW589" s="200"/>
      <c r="JYX589" s="200"/>
      <c r="JYY589" s="200"/>
      <c r="JZE589" s="200"/>
      <c r="JZF589" s="200"/>
      <c r="JZG589" s="200"/>
      <c r="JZH589" s="200"/>
      <c r="JZI589" s="200"/>
      <c r="JZJ589" s="200"/>
      <c r="JZK589" s="200"/>
      <c r="JZM589" s="200"/>
      <c r="JZN589" s="200"/>
      <c r="JZO589" s="200"/>
      <c r="JZP589" s="200"/>
      <c r="JZQ589" s="200"/>
      <c r="JZR589" s="200"/>
      <c r="JZS589" s="200"/>
      <c r="JZT589" s="200"/>
      <c r="JZW589" s="200"/>
      <c r="JZZ589" s="200"/>
      <c r="KAC589" s="200"/>
      <c r="KAF589" s="200"/>
      <c r="KAI589" s="200"/>
      <c r="KAL589" s="200"/>
      <c r="KAU589" s="200"/>
      <c r="KAX589" s="200"/>
      <c r="KBA589" s="200"/>
      <c r="KBD589" s="200"/>
      <c r="KBM589" s="200"/>
      <c r="KBS589" s="200"/>
      <c r="KBV589" s="200"/>
      <c r="KBY589" s="200"/>
      <c r="KCB589" s="200"/>
      <c r="KCH589" s="200"/>
      <c r="KCQ589" s="200"/>
      <c r="KCS589" s="200"/>
      <c r="KCT589" s="200"/>
      <c r="KCV589" s="200"/>
      <c r="KCY589" s="200"/>
      <c r="KDB589" s="200"/>
      <c r="KDE589" s="200"/>
      <c r="KDH589" s="200"/>
      <c r="KDK589" s="200"/>
      <c r="KDM589" s="200"/>
      <c r="KDO589" s="200"/>
      <c r="KDR589" s="200"/>
      <c r="KDU589" s="200"/>
      <c r="KDX589" s="200"/>
      <c r="KEA589" s="200"/>
      <c r="KED589" s="200"/>
      <c r="KEG589" s="200"/>
      <c r="KEJ589" s="200"/>
      <c r="KEL589" s="200"/>
      <c r="KEO589" s="200"/>
      <c r="KER589" s="200"/>
      <c r="KEU589" s="200"/>
      <c r="KFA589" s="200"/>
      <c r="KFD589" s="200"/>
      <c r="KFF589" s="200"/>
      <c r="KGM589" s="200"/>
      <c r="KGP589" s="200"/>
      <c r="KGS589" s="200"/>
      <c r="KGV589" s="200"/>
      <c r="KGY589" s="200"/>
      <c r="KGZ589" s="200"/>
      <c r="KHA589" s="200"/>
      <c r="KHD589" s="200"/>
      <c r="KHG589" s="200"/>
      <c r="KHJ589" s="200"/>
      <c r="KHM589" s="200"/>
      <c r="KHO589" s="200"/>
      <c r="KIC589" s="200"/>
      <c r="KID589" s="200"/>
      <c r="KIE589" s="200"/>
      <c r="KIF589" s="200"/>
      <c r="KIG589" s="200"/>
      <c r="KIH589" s="200"/>
      <c r="KII589" s="200"/>
      <c r="KIJ589" s="200"/>
      <c r="KIK589" s="200"/>
      <c r="KIL589" s="200"/>
      <c r="KIM589" s="200"/>
      <c r="KIN589" s="200"/>
      <c r="KIO589" s="200"/>
      <c r="KIP589" s="200"/>
      <c r="KIQ589" s="200"/>
      <c r="KIR589" s="200"/>
      <c r="KIS589" s="200"/>
      <c r="KIT589" s="200"/>
      <c r="KIU589" s="200"/>
      <c r="KJA589" s="200"/>
      <c r="KJB589" s="200"/>
      <c r="KJC589" s="200"/>
      <c r="KJD589" s="200"/>
      <c r="KJE589" s="200"/>
      <c r="KJF589" s="200"/>
      <c r="KJG589" s="200"/>
      <c r="KJI589" s="200"/>
      <c r="KJJ589" s="200"/>
      <c r="KJK589" s="200"/>
      <c r="KJL589" s="200"/>
      <c r="KJM589" s="200"/>
      <c r="KJN589" s="200"/>
      <c r="KJO589" s="200"/>
      <c r="KJP589" s="200"/>
      <c r="KJS589" s="200"/>
      <c r="KJV589" s="200"/>
      <c r="KJY589" s="200"/>
      <c r="KKB589" s="200"/>
      <c r="KKE589" s="200"/>
      <c r="KKH589" s="200"/>
      <c r="KKQ589" s="200"/>
      <c r="KKT589" s="200"/>
      <c r="KKW589" s="200"/>
      <c r="KKZ589" s="200"/>
      <c r="KLI589" s="200"/>
      <c r="KLO589" s="200"/>
      <c r="KLR589" s="200"/>
      <c r="KLU589" s="200"/>
      <c r="KLX589" s="200"/>
      <c r="KMD589" s="200"/>
      <c r="KMM589" s="200"/>
      <c r="KMO589" s="200"/>
      <c r="KMP589" s="200"/>
      <c r="KMR589" s="200"/>
      <c r="KMU589" s="200"/>
      <c r="KMX589" s="200"/>
      <c r="KNA589" s="200"/>
      <c r="KND589" s="200"/>
      <c r="KNG589" s="200"/>
      <c r="KNI589" s="200"/>
      <c r="KNK589" s="200"/>
      <c r="KNN589" s="200"/>
      <c r="KNQ589" s="200"/>
      <c r="KNT589" s="200"/>
      <c r="KNW589" s="200"/>
      <c r="KNZ589" s="200"/>
      <c r="KOC589" s="200"/>
      <c r="KOF589" s="200"/>
      <c r="KOH589" s="200"/>
      <c r="KOK589" s="200"/>
      <c r="KON589" s="200"/>
      <c r="KOQ589" s="200"/>
      <c r="KOW589" s="200"/>
      <c r="KOZ589" s="200"/>
      <c r="KPB589" s="200"/>
      <c r="KQI589" s="200"/>
      <c r="KQL589" s="200"/>
      <c r="KQO589" s="200"/>
      <c r="KQR589" s="200"/>
      <c r="KQU589" s="200"/>
      <c r="KQV589" s="200"/>
      <c r="KQW589" s="200"/>
      <c r="KQZ589" s="200"/>
      <c r="KRC589" s="200"/>
      <c r="KRF589" s="200"/>
      <c r="KRI589" s="200"/>
      <c r="KRK589" s="200"/>
      <c r="KRY589" s="200"/>
      <c r="KRZ589" s="200"/>
      <c r="KSA589" s="200"/>
      <c r="KSB589" s="200"/>
      <c r="KSC589" s="200"/>
      <c r="KSD589" s="200"/>
      <c r="KSE589" s="200"/>
      <c r="KSF589" s="200"/>
      <c r="KSG589" s="200"/>
      <c r="KSH589" s="200"/>
      <c r="KSI589" s="200"/>
      <c r="KSJ589" s="200"/>
      <c r="KSK589" s="200"/>
      <c r="KSL589" s="200"/>
      <c r="KSM589" s="200"/>
      <c r="KSN589" s="200"/>
      <c r="KSO589" s="200"/>
      <c r="KSP589" s="200"/>
      <c r="KSQ589" s="200"/>
      <c r="KSW589" s="200"/>
      <c r="KSX589" s="200"/>
      <c r="KSY589" s="200"/>
      <c r="KSZ589" s="200"/>
      <c r="KTA589" s="200"/>
      <c r="KTB589" s="200"/>
      <c r="KTC589" s="200"/>
      <c r="KTE589" s="200"/>
      <c r="KTF589" s="200"/>
      <c r="KTG589" s="200"/>
      <c r="KTH589" s="200"/>
      <c r="KTI589" s="200"/>
      <c r="KTJ589" s="200"/>
      <c r="KTK589" s="200"/>
      <c r="KTL589" s="200"/>
      <c r="KTO589" s="200"/>
      <c r="KTR589" s="200"/>
      <c r="KTU589" s="200"/>
      <c r="KTX589" s="200"/>
      <c r="KUA589" s="200"/>
      <c r="KUD589" s="200"/>
      <c r="KUM589" s="200"/>
      <c r="KUP589" s="200"/>
      <c r="KUS589" s="200"/>
      <c r="KUV589" s="200"/>
      <c r="KVE589" s="200"/>
      <c r="KVK589" s="200"/>
      <c r="KVN589" s="200"/>
      <c r="KVQ589" s="200"/>
      <c r="KVT589" s="200"/>
      <c r="KVZ589" s="200"/>
      <c r="KWI589" s="200"/>
      <c r="KWK589" s="200"/>
      <c r="KWL589" s="200"/>
      <c r="KWN589" s="200"/>
      <c r="KWQ589" s="200"/>
      <c r="KWT589" s="200"/>
      <c r="KWW589" s="200"/>
      <c r="KWZ589" s="200"/>
      <c r="KXC589" s="200"/>
      <c r="KXE589" s="200"/>
      <c r="KXG589" s="200"/>
      <c r="KXJ589" s="200"/>
      <c r="KXM589" s="200"/>
      <c r="KXP589" s="200"/>
      <c r="KXS589" s="200"/>
      <c r="KXV589" s="200"/>
      <c r="KXY589" s="200"/>
      <c r="KYB589" s="200"/>
      <c r="KYD589" s="200"/>
      <c r="KYG589" s="200"/>
      <c r="KYJ589" s="200"/>
      <c r="KYM589" s="200"/>
      <c r="KYS589" s="200"/>
      <c r="KYV589" s="200"/>
      <c r="KYX589" s="200"/>
      <c r="LAE589" s="200"/>
      <c r="LAH589" s="200"/>
      <c r="LAK589" s="200"/>
      <c r="LAN589" s="200"/>
      <c r="LAQ589" s="200"/>
      <c r="LAR589" s="200"/>
      <c r="LAS589" s="200"/>
      <c r="LAV589" s="200"/>
      <c r="LAY589" s="200"/>
      <c r="LBB589" s="200"/>
      <c r="LBE589" s="200"/>
      <c r="LBG589" s="200"/>
      <c r="LBU589" s="200"/>
      <c r="LBV589" s="200"/>
      <c r="LBW589" s="200"/>
      <c r="LBX589" s="200"/>
      <c r="LBY589" s="200"/>
      <c r="LBZ589" s="200"/>
      <c r="LCA589" s="200"/>
      <c r="LCB589" s="200"/>
      <c r="LCC589" s="200"/>
      <c r="LCD589" s="200"/>
      <c r="LCE589" s="200"/>
      <c r="LCF589" s="200"/>
      <c r="LCG589" s="200"/>
      <c r="LCH589" s="200"/>
      <c r="LCI589" s="200"/>
      <c r="LCJ589" s="200"/>
      <c r="LCK589" s="200"/>
      <c r="LCL589" s="200"/>
      <c r="LCM589" s="200"/>
      <c r="LCS589" s="200"/>
      <c r="LCT589" s="200"/>
      <c r="LCU589" s="200"/>
      <c r="LCV589" s="200"/>
      <c r="LCW589" s="200"/>
      <c r="LCX589" s="200"/>
      <c r="LCY589" s="200"/>
      <c r="LDA589" s="200"/>
      <c r="LDB589" s="200"/>
      <c r="LDC589" s="200"/>
      <c r="LDD589" s="200"/>
      <c r="LDE589" s="200"/>
      <c r="LDF589" s="200"/>
      <c r="LDG589" s="200"/>
      <c r="LDH589" s="200"/>
      <c r="LDK589" s="200"/>
      <c r="LDN589" s="200"/>
      <c r="LDQ589" s="200"/>
      <c r="LDT589" s="200"/>
      <c r="LDW589" s="200"/>
      <c r="LDZ589" s="200"/>
      <c r="LEI589" s="200"/>
      <c r="LEL589" s="200"/>
      <c r="LEO589" s="200"/>
      <c r="LER589" s="200"/>
      <c r="LFA589" s="200"/>
      <c r="LFG589" s="200"/>
      <c r="LFJ589" s="200"/>
      <c r="LFM589" s="200"/>
      <c r="LFP589" s="200"/>
      <c r="LFV589" s="200"/>
      <c r="LGE589" s="200"/>
      <c r="LGG589" s="200"/>
      <c r="LGH589" s="200"/>
      <c r="LGJ589" s="200"/>
      <c r="LGM589" s="200"/>
      <c r="LGP589" s="200"/>
      <c r="LGS589" s="200"/>
      <c r="LGV589" s="200"/>
      <c r="LGY589" s="200"/>
      <c r="LHA589" s="200"/>
      <c r="LHC589" s="200"/>
      <c r="LHF589" s="200"/>
      <c r="LHI589" s="200"/>
      <c r="LHL589" s="200"/>
      <c r="LHO589" s="200"/>
      <c r="LHR589" s="200"/>
      <c r="LHU589" s="200"/>
      <c r="LHX589" s="200"/>
      <c r="LHZ589" s="200"/>
      <c r="LIC589" s="200"/>
      <c r="LIF589" s="200"/>
      <c r="LII589" s="200"/>
      <c r="LIO589" s="200"/>
      <c r="LIR589" s="200"/>
      <c r="LIT589" s="200"/>
      <c r="LKA589" s="200"/>
      <c r="LKD589" s="200"/>
      <c r="LKG589" s="200"/>
      <c r="LKJ589" s="200"/>
      <c r="LKM589" s="200"/>
      <c r="LKN589" s="200"/>
      <c r="LKO589" s="200"/>
      <c r="LKR589" s="200"/>
      <c r="LKU589" s="200"/>
      <c r="LKX589" s="200"/>
      <c r="LLA589" s="200"/>
      <c r="LLC589" s="200"/>
      <c r="LLQ589" s="200"/>
      <c r="LLR589" s="200"/>
      <c r="LLS589" s="200"/>
      <c r="LLT589" s="200"/>
      <c r="LLU589" s="200"/>
      <c r="LLV589" s="200"/>
      <c r="LLW589" s="200"/>
      <c r="LLX589" s="200"/>
      <c r="LLY589" s="200"/>
      <c r="LLZ589" s="200"/>
      <c r="LMA589" s="200"/>
      <c r="LMB589" s="200"/>
      <c r="LMC589" s="200"/>
      <c r="LMD589" s="200"/>
      <c r="LME589" s="200"/>
      <c r="LMF589" s="200"/>
      <c r="LMG589" s="200"/>
      <c r="LMH589" s="200"/>
      <c r="LMI589" s="200"/>
      <c r="LMO589" s="200"/>
      <c r="LMP589" s="200"/>
      <c r="LMQ589" s="200"/>
      <c r="LMR589" s="200"/>
      <c r="LMS589" s="200"/>
      <c r="LMT589" s="200"/>
      <c r="LMU589" s="200"/>
      <c r="LMW589" s="200"/>
      <c r="LMX589" s="200"/>
      <c r="LMY589" s="200"/>
      <c r="LMZ589" s="200"/>
      <c r="LNA589" s="200"/>
      <c r="LNB589" s="200"/>
      <c r="LNC589" s="200"/>
      <c r="LND589" s="200"/>
      <c r="LNG589" s="200"/>
      <c r="LNJ589" s="200"/>
      <c r="LNM589" s="200"/>
      <c r="LNP589" s="200"/>
      <c r="LNS589" s="200"/>
      <c r="LNV589" s="200"/>
      <c r="LOE589" s="200"/>
      <c r="LOH589" s="200"/>
      <c r="LOK589" s="200"/>
      <c r="LON589" s="200"/>
      <c r="LOW589" s="200"/>
      <c r="LPC589" s="200"/>
      <c r="LPF589" s="200"/>
      <c r="LPI589" s="200"/>
      <c r="LPL589" s="200"/>
      <c r="LPR589" s="200"/>
      <c r="LQA589" s="200"/>
      <c r="LQC589" s="200"/>
      <c r="LQD589" s="200"/>
      <c r="LQF589" s="200"/>
      <c r="LQI589" s="200"/>
      <c r="LQL589" s="200"/>
      <c r="LQO589" s="200"/>
      <c r="LQR589" s="200"/>
      <c r="LQU589" s="200"/>
      <c r="LQW589" s="200"/>
      <c r="LQY589" s="200"/>
      <c r="LRB589" s="200"/>
      <c r="LRE589" s="200"/>
      <c r="LRH589" s="200"/>
      <c r="LRK589" s="200"/>
      <c r="LRN589" s="200"/>
      <c r="LRQ589" s="200"/>
      <c r="LRT589" s="200"/>
      <c r="LRV589" s="200"/>
      <c r="LRY589" s="200"/>
      <c r="LSB589" s="200"/>
      <c r="LSE589" s="200"/>
      <c r="LSK589" s="200"/>
      <c r="LSN589" s="200"/>
      <c r="LSP589" s="200"/>
      <c r="LTW589" s="200"/>
      <c r="LTZ589" s="200"/>
      <c r="LUC589" s="200"/>
      <c r="LUF589" s="200"/>
      <c r="LUI589" s="200"/>
      <c r="LUJ589" s="200"/>
      <c r="LUK589" s="200"/>
      <c r="LUN589" s="200"/>
      <c r="LUQ589" s="200"/>
      <c r="LUT589" s="200"/>
      <c r="LUW589" s="200"/>
      <c r="LUY589" s="200"/>
      <c r="LVM589" s="200"/>
      <c r="LVN589" s="200"/>
      <c r="LVO589" s="200"/>
      <c r="LVP589" s="200"/>
      <c r="LVQ589" s="200"/>
      <c r="LVR589" s="200"/>
      <c r="LVS589" s="200"/>
      <c r="LVT589" s="200"/>
      <c r="LVU589" s="200"/>
      <c r="LVV589" s="200"/>
      <c r="LVW589" s="200"/>
      <c r="LVX589" s="200"/>
      <c r="LVY589" s="200"/>
      <c r="LVZ589" s="200"/>
      <c r="LWA589" s="200"/>
      <c r="LWB589" s="200"/>
      <c r="LWC589" s="200"/>
      <c r="LWD589" s="200"/>
      <c r="LWE589" s="200"/>
      <c r="LWK589" s="200"/>
      <c r="LWL589" s="200"/>
      <c r="LWM589" s="200"/>
      <c r="LWN589" s="200"/>
      <c r="LWO589" s="200"/>
      <c r="LWP589" s="200"/>
      <c r="LWQ589" s="200"/>
      <c r="LWS589" s="200"/>
      <c r="LWT589" s="200"/>
      <c r="LWU589" s="200"/>
      <c r="LWV589" s="200"/>
      <c r="LWW589" s="200"/>
      <c r="LWX589" s="200"/>
      <c r="LWY589" s="200"/>
      <c r="LWZ589" s="200"/>
      <c r="LXC589" s="200"/>
      <c r="LXF589" s="200"/>
      <c r="LXI589" s="200"/>
      <c r="LXL589" s="200"/>
      <c r="LXO589" s="200"/>
      <c r="LXR589" s="200"/>
      <c r="LYA589" s="200"/>
      <c r="LYD589" s="200"/>
      <c r="LYG589" s="200"/>
      <c r="LYJ589" s="200"/>
      <c r="LYS589" s="200"/>
      <c r="LYY589" s="200"/>
      <c r="LZB589" s="200"/>
      <c r="LZE589" s="200"/>
      <c r="LZH589" s="200"/>
      <c r="LZN589" s="200"/>
      <c r="LZW589" s="200"/>
      <c r="LZY589" s="200"/>
      <c r="LZZ589" s="200"/>
      <c r="MAB589" s="200"/>
      <c r="MAE589" s="200"/>
      <c r="MAH589" s="200"/>
      <c r="MAK589" s="200"/>
      <c r="MAN589" s="200"/>
      <c r="MAQ589" s="200"/>
      <c r="MAS589" s="200"/>
      <c r="MAU589" s="200"/>
      <c r="MAX589" s="200"/>
      <c r="MBA589" s="200"/>
      <c r="MBD589" s="200"/>
      <c r="MBG589" s="200"/>
      <c r="MBJ589" s="200"/>
      <c r="MBM589" s="200"/>
      <c r="MBP589" s="200"/>
      <c r="MBR589" s="200"/>
      <c r="MBU589" s="200"/>
      <c r="MBX589" s="200"/>
      <c r="MCA589" s="200"/>
      <c r="MCG589" s="200"/>
      <c r="MCJ589" s="200"/>
      <c r="MCL589" s="200"/>
      <c r="MDS589" s="200"/>
      <c r="MDV589" s="200"/>
      <c r="MDY589" s="200"/>
      <c r="MEB589" s="200"/>
      <c r="MEE589" s="200"/>
      <c r="MEF589" s="200"/>
      <c r="MEG589" s="200"/>
      <c r="MEJ589" s="200"/>
      <c r="MEM589" s="200"/>
      <c r="MEP589" s="200"/>
      <c r="MES589" s="200"/>
      <c r="MEU589" s="200"/>
      <c r="MFI589" s="200"/>
      <c r="MFJ589" s="200"/>
      <c r="MFK589" s="200"/>
      <c r="MFL589" s="200"/>
      <c r="MFM589" s="200"/>
      <c r="MFN589" s="200"/>
      <c r="MFO589" s="200"/>
      <c r="MFP589" s="200"/>
      <c r="MFQ589" s="200"/>
      <c r="MFR589" s="200"/>
      <c r="MFS589" s="200"/>
      <c r="MFT589" s="200"/>
      <c r="MFU589" s="200"/>
      <c r="MFV589" s="200"/>
      <c r="MFW589" s="200"/>
      <c r="MFX589" s="200"/>
      <c r="MFY589" s="200"/>
      <c r="MFZ589" s="200"/>
      <c r="MGA589" s="200"/>
      <c r="MGG589" s="200"/>
      <c r="MGH589" s="200"/>
      <c r="MGI589" s="200"/>
      <c r="MGJ589" s="200"/>
      <c r="MGK589" s="200"/>
      <c r="MGL589" s="200"/>
      <c r="MGM589" s="200"/>
      <c r="MGO589" s="200"/>
      <c r="MGP589" s="200"/>
      <c r="MGQ589" s="200"/>
      <c r="MGR589" s="200"/>
      <c r="MGS589" s="200"/>
      <c r="MGT589" s="200"/>
      <c r="MGU589" s="200"/>
      <c r="MGV589" s="200"/>
      <c r="MGY589" s="200"/>
      <c r="MHB589" s="200"/>
      <c r="MHE589" s="200"/>
      <c r="MHH589" s="200"/>
      <c r="MHK589" s="200"/>
      <c r="MHN589" s="200"/>
      <c r="MHW589" s="200"/>
      <c r="MHZ589" s="200"/>
      <c r="MIC589" s="200"/>
      <c r="MIF589" s="200"/>
      <c r="MIO589" s="200"/>
      <c r="MIU589" s="200"/>
      <c r="MIX589" s="200"/>
      <c r="MJA589" s="200"/>
      <c r="MJD589" s="200"/>
      <c r="MJJ589" s="200"/>
      <c r="MJS589" s="200"/>
      <c r="MJU589" s="200"/>
      <c r="MJV589" s="200"/>
      <c r="MJX589" s="200"/>
      <c r="MKA589" s="200"/>
      <c r="MKD589" s="200"/>
      <c r="MKG589" s="200"/>
      <c r="MKJ589" s="200"/>
      <c r="MKM589" s="200"/>
      <c r="MKO589" s="200"/>
      <c r="MKQ589" s="200"/>
      <c r="MKT589" s="200"/>
      <c r="MKW589" s="200"/>
      <c r="MKZ589" s="200"/>
      <c r="MLC589" s="200"/>
      <c r="MLF589" s="200"/>
      <c r="MLI589" s="200"/>
      <c r="MLL589" s="200"/>
      <c r="MLN589" s="200"/>
      <c r="MLQ589" s="200"/>
      <c r="MLT589" s="200"/>
      <c r="MLW589" s="200"/>
      <c r="MMC589" s="200"/>
      <c r="MMF589" s="200"/>
      <c r="MMH589" s="200"/>
      <c r="MNO589" s="200"/>
      <c r="MNR589" s="200"/>
      <c r="MNU589" s="200"/>
      <c r="MNX589" s="200"/>
      <c r="MOA589" s="200"/>
      <c r="MOB589" s="200"/>
      <c r="MOC589" s="200"/>
      <c r="MOF589" s="200"/>
      <c r="MOI589" s="200"/>
      <c r="MOL589" s="200"/>
      <c r="MOO589" s="200"/>
      <c r="MOQ589" s="200"/>
      <c r="MPE589" s="200"/>
      <c r="MPF589" s="200"/>
      <c r="MPG589" s="200"/>
      <c r="MPH589" s="200"/>
      <c r="MPI589" s="200"/>
      <c r="MPJ589" s="200"/>
      <c r="MPK589" s="200"/>
      <c r="MPL589" s="200"/>
      <c r="MPM589" s="200"/>
      <c r="MPN589" s="200"/>
      <c r="MPO589" s="200"/>
      <c r="MPP589" s="200"/>
      <c r="MPQ589" s="200"/>
      <c r="MPR589" s="200"/>
      <c r="MPS589" s="200"/>
      <c r="MPT589" s="200"/>
      <c r="MPU589" s="200"/>
      <c r="MPV589" s="200"/>
      <c r="MPW589" s="200"/>
      <c r="MQC589" s="200"/>
      <c r="MQD589" s="200"/>
      <c r="MQE589" s="200"/>
      <c r="MQF589" s="200"/>
      <c r="MQG589" s="200"/>
      <c r="MQH589" s="200"/>
      <c r="MQI589" s="200"/>
      <c r="MQK589" s="200"/>
      <c r="MQL589" s="200"/>
      <c r="MQM589" s="200"/>
      <c r="MQN589" s="200"/>
      <c r="MQO589" s="200"/>
      <c r="MQP589" s="200"/>
      <c r="MQQ589" s="200"/>
      <c r="MQR589" s="200"/>
      <c r="MQU589" s="200"/>
      <c r="MQX589" s="200"/>
      <c r="MRA589" s="200"/>
      <c r="MRD589" s="200"/>
      <c r="MRG589" s="200"/>
      <c r="MRJ589" s="200"/>
      <c r="MRS589" s="200"/>
      <c r="MRV589" s="200"/>
      <c r="MRY589" s="200"/>
      <c r="MSB589" s="200"/>
      <c r="MSK589" s="200"/>
      <c r="MSQ589" s="200"/>
      <c r="MST589" s="200"/>
      <c r="MSW589" s="200"/>
      <c r="MSZ589" s="200"/>
      <c r="MTF589" s="200"/>
      <c r="MTO589" s="200"/>
      <c r="MTQ589" s="200"/>
      <c r="MTR589" s="200"/>
      <c r="MTT589" s="200"/>
      <c r="MTW589" s="200"/>
      <c r="MTZ589" s="200"/>
      <c r="MUC589" s="200"/>
      <c r="MUF589" s="200"/>
      <c r="MUI589" s="200"/>
      <c r="MUK589" s="200"/>
      <c r="MUM589" s="200"/>
      <c r="MUP589" s="200"/>
      <c r="MUS589" s="200"/>
      <c r="MUV589" s="200"/>
      <c r="MUY589" s="200"/>
      <c r="MVB589" s="200"/>
      <c r="MVE589" s="200"/>
      <c r="MVH589" s="200"/>
      <c r="MVJ589" s="200"/>
      <c r="MVM589" s="200"/>
      <c r="MVP589" s="200"/>
      <c r="MVS589" s="200"/>
      <c r="MVY589" s="200"/>
      <c r="MWB589" s="200"/>
      <c r="MWD589" s="200"/>
      <c r="MXK589" s="200"/>
      <c r="MXN589" s="200"/>
      <c r="MXQ589" s="200"/>
      <c r="MXT589" s="200"/>
      <c r="MXW589" s="200"/>
      <c r="MXX589" s="200"/>
      <c r="MXY589" s="200"/>
      <c r="MYB589" s="200"/>
      <c r="MYE589" s="200"/>
      <c r="MYH589" s="200"/>
      <c r="MYK589" s="200"/>
      <c r="MYM589" s="200"/>
      <c r="MZA589" s="200"/>
      <c r="MZB589" s="200"/>
      <c r="MZC589" s="200"/>
      <c r="MZD589" s="200"/>
      <c r="MZE589" s="200"/>
      <c r="MZF589" s="200"/>
      <c r="MZG589" s="200"/>
      <c r="MZH589" s="200"/>
      <c r="MZI589" s="200"/>
      <c r="MZJ589" s="200"/>
      <c r="MZK589" s="200"/>
      <c r="MZL589" s="200"/>
      <c r="MZM589" s="200"/>
      <c r="MZN589" s="200"/>
      <c r="MZO589" s="200"/>
      <c r="MZP589" s="200"/>
      <c r="MZQ589" s="200"/>
      <c r="MZR589" s="200"/>
      <c r="MZS589" s="200"/>
      <c r="MZY589" s="200"/>
      <c r="MZZ589" s="200"/>
      <c r="NAA589" s="200"/>
      <c r="NAB589" s="200"/>
      <c r="NAC589" s="200"/>
      <c r="NAD589" s="200"/>
      <c r="NAE589" s="200"/>
      <c r="NAG589" s="200"/>
      <c r="NAH589" s="200"/>
      <c r="NAI589" s="200"/>
      <c r="NAJ589" s="200"/>
      <c r="NAK589" s="200"/>
      <c r="NAL589" s="200"/>
      <c r="NAM589" s="200"/>
      <c r="NAN589" s="200"/>
      <c r="NAQ589" s="200"/>
      <c r="NAT589" s="200"/>
      <c r="NAW589" s="200"/>
      <c r="NAZ589" s="200"/>
      <c r="NBC589" s="200"/>
      <c r="NBF589" s="200"/>
      <c r="NBO589" s="200"/>
      <c r="NBR589" s="200"/>
      <c r="NBU589" s="200"/>
      <c r="NBX589" s="200"/>
      <c r="NCG589" s="200"/>
      <c r="NCM589" s="200"/>
      <c r="NCP589" s="200"/>
      <c r="NCS589" s="200"/>
      <c r="NCV589" s="200"/>
      <c r="NDB589" s="200"/>
      <c r="NDK589" s="200"/>
      <c r="NDM589" s="200"/>
      <c r="NDN589" s="200"/>
      <c r="NDP589" s="200"/>
      <c r="NDS589" s="200"/>
      <c r="NDV589" s="200"/>
      <c r="NDY589" s="200"/>
      <c r="NEB589" s="200"/>
      <c r="NEE589" s="200"/>
      <c r="NEG589" s="200"/>
      <c r="NEI589" s="200"/>
      <c r="NEL589" s="200"/>
      <c r="NEO589" s="200"/>
      <c r="NER589" s="200"/>
      <c r="NEU589" s="200"/>
      <c r="NEX589" s="200"/>
      <c r="NFA589" s="200"/>
      <c r="NFD589" s="200"/>
      <c r="NFF589" s="200"/>
      <c r="NFI589" s="200"/>
      <c r="NFL589" s="200"/>
      <c r="NFO589" s="200"/>
      <c r="NFU589" s="200"/>
      <c r="NFX589" s="200"/>
      <c r="NFZ589" s="200"/>
      <c r="NHG589" s="200"/>
      <c r="NHJ589" s="200"/>
      <c r="NHM589" s="200"/>
      <c r="NHP589" s="200"/>
      <c r="NHS589" s="200"/>
      <c r="NHT589" s="200"/>
      <c r="NHU589" s="200"/>
      <c r="NHX589" s="200"/>
      <c r="NIA589" s="200"/>
      <c r="NID589" s="200"/>
      <c r="NIG589" s="200"/>
      <c r="NII589" s="200"/>
      <c r="NIW589" s="200"/>
      <c r="NIX589" s="200"/>
      <c r="NIY589" s="200"/>
      <c r="NIZ589" s="200"/>
      <c r="NJA589" s="200"/>
      <c r="NJB589" s="200"/>
      <c r="NJC589" s="200"/>
      <c r="NJD589" s="200"/>
      <c r="NJE589" s="200"/>
      <c r="NJF589" s="200"/>
      <c r="NJG589" s="200"/>
      <c r="NJH589" s="200"/>
      <c r="NJI589" s="200"/>
      <c r="NJJ589" s="200"/>
      <c r="NJK589" s="200"/>
      <c r="NJL589" s="200"/>
      <c r="NJM589" s="200"/>
      <c r="NJN589" s="200"/>
      <c r="NJO589" s="200"/>
      <c r="NJU589" s="200"/>
      <c r="NJV589" s="200"/>
      <c r="NJW589" s="200"/>
      <c r="NJX589" s="200"/>
      <c r="NJY589" s="200"/>
      <c r="NJZ589" s="200"/>
      <c r="NKA589" s="200"/>
      <c r="NKC589" s="200"/>
      <c r="NKD589" s="200"/>
      <c r="NKE589" s="200"/>
      <c r="NKF589" s="200"/>
      <c r="NKG589" s="200"/>
      <c r="NKH589" s="200"/>
      <c r="NKI589" s="200"/>
      <c r="NKJ589" s="200"/>
      <c r="NKM589" s="200"/>
      <c r="NKP589" s="200"/>
      <c r="NKS589" s="200"/>
      <c r="NKV589" s="200"/>
      <c r="NKY589" s="200"/>
      <c r="NLB589" s="200"/>
      <c r="NLK589" s="200"/>
      <c r="NLN589" s="200"/>
      <c r="NLQ589" s="200"/>
      <c r="NLT589" s="200"/>
      <c r="NMC589" s="200"/>
      <c r="NMI589" s="200"/>
      <c r="NML589" s="200"/>
      <c r="NMO589" s="200"/>
      <c r="NMR589" s="200"/>
      <c r="NMX589" s="200"/>
      <c r="NNG589" s="200"/>
      <c r="NNI589" s="200"/>
      <c r="NNJ589" s="200"/>
      <c r="NNL589" s="200"/>
      <c r="NNO589" s="200"/>
      <c r="NNR589" s="200"/>
      <c r="NNU589" s="200"/>
      <c r="NNX589" s="200"/>
      <c r="NOA589" s="200"/>
      <c r="NOC589" s="200"/>
      <c r="NOE589" s="200"/>
      <c r="NOH589" s="200"/>
      <c r="NOK589" s="200"/>
      <c r="NON589" s="200"/>
      <c r="NOQ589" s="200"/>
      <c r="NOT589" s="200"/>
      <c r="NOW589" s="200"/>
      <c r="NOZ589" s="200"/>
      <c r="NPB589" s="200"/>
      <c r="NPE589" s="200"/>
      <c r="NPH589" s="200"/>
      <c r="NPK589" s="200"/>
      <c r="NPQ589" s="200"/>
      <c r="NPT589" s="200"/>
      <c r="NPV589" s="200"/>
      <c r="NRC589" s="200"/>
      <c r="NRF589" s="200"/>
      <c r="NRI589" s="200"/>
      <c r="NRL589" s="200"/>
      <c r="NRO589" s="200"/>
      <c r="NRP589" s="200"/>
      <c r="NRQ589" s="200"/>
      <c r="NRT589" s="200"/>
      <c r="NRW589" s="200"/>
      <c r="NRZ589" s="200"/>
      <c r="NSC589" s="200"/>
      <c r="NSE589" s="200"/>
      <c r="NSS589" s="200"/>
      <c r="NST589" s="200"/>
      <c r="NSU589" s="200"/>
      <c r="NSV589" s="200"/>
      <c r="NSW589" s="200"/>
      <c r="NSX589" s="200"/>
      <c r="NSY589" s="200"/>
      <c r="NSZ589" s="200"/>
      <c r="NTA589" s="200"/>
      <c r="NTB589" s="200"/>
      <c r="NTC589" s="200"/>
      <c r="NTD589" s="200"/>
      <c r="NTE589" s="200"/>
      <c r="NTF589" s="200"/>
      <c r="NTG589" s="200"/>
      <c r="NTH589" s="200"/>
      <c r="NTI589" s="200"/>
      <c r="NTJ589" s="200"/>
      <c r="NTK589" s="200"/>
      <c r="NTQ589" s="200"/>
      <c r="NTR589" s="200"/>
      <c r="NTS589" s="200"/>
      <c r="NTT589" s="200"/>
      <c r="NTU589" s="200"/>
      <c r="NTV589" s="200"/>
      <c r="NTW589" s="200"/>
      <c r="NTY589" s="200"/>
      <c r="NTZ589" s="200"/>
      <c r="NUA589" s="200"/>
      <c r="NUB589" s="200"/>
      <c r="NUC589" s="200"/>
      <c r="NUD589" s="200"/>
      <c r="NUE589" s="200"/>
      <c r="NUF589" s="200"/>
      <c r="NUI589" s="200"/>
      <c r="NUL589" s="200"/>
      <c r="NUO589" s="200"/>
      <c r="NUR589" s="200"/>
      <c r="NUU589" s="200"/>
      <c r="NUX589" s="200"/>
      <c r="NVG589" s="200"/>
      <c r="NVJ589" s="200"/>
      <c r="NVM589" s="200"/>
      <c r="NVP589" s="200"/>
      <c r="NVY589" s="200"/>
      <c r="NWE589" s="200"/>
      <c r="NWH589" s="200"/>
      <c r="NWK589" s="200"/>
      <c r="NWN589" s="200"/>
      <c r="NWT589" s="200"/>
      <c r="NXC589" s="200"/>
      <c r="NXE589" s="200"/>
      <c r="NXF589" s="200"/>
      <c r="NXH589" s="200"/>
      <c r="NXK589" s="200"/>
      <c r="NXN589" s="200"/>
      <c r="NXQ589" s="200"/>
      <c r="NXT589" s="200"/>
      <c r="NXW589" s="200"/>
      <c r="NXY589" s="200"/>
      <c r="NYA589" s="200"/>
      <c r="NYD589" s="200"/>
      <c r="NYG589" s="200"/>
      <c r="NYJ589" s="200"/>
      <c r="NYM589" s="200"/>
      <c r="NYP589" s="200"/>
      <c r="NYS589" s="200"/>
      <c r="NYV589" s="200"/>
      <c r="NYX589" s="200"/>
      <c r="NZA589" s="200"/>
      <c r="NZD589" s="200"/>
      <c r="NZG589" s="200"/>
      <c r="NZM589" s="200"/>
      <c r="NZP589" s="200"/>
      <c r="NZR589" s="200"/>
      <c r="OAY589" s="200"/>
      <c r="OBB589" s="200"/>
      <c r="OBE589" s="200"/>
      <c r="OBH589" s="200"/>
      <c r="OBK589" s="200"/>
      <c r="OBL589" s="200"/>
      <c r="OBM589" s="200"/>
      <c r="OBP589" s="200"/>
      <c r="OBS589" s="200"/>
      <c r="OBV589" s="200"/>
      <c r="OBY589" s="200"/>
      <c r="OCA589" s="200"/>
      <c r="OCO589" s="200"/>
      <c r="OCP589" s="200"/>
      <c r="OCQ589" s="200"/>
      <c r="OCR589" s="200"/>
      <c r="OCS589" s="200"/>
      <c r="OCT589" s="200"/>
      <c r="OCU589" s="200"/>
      <c r="OCV589" s="200"/>
      <c r="OCW589" s="200"/>
      <c r="OCX589" s="200"/>
      <c r="OCY589" s="200"/>
      <c r="OCZ589" s="200"/>
      <c r="ODA589" s="200"/>
      <c r="ODB589" s="200"/>
      <c r="ODC589" s="200"/>
      <c r="ODD589" s="200"/>
      <c r="ODE589" s="200"/>
      <c r="ODF589" s="200"/>
      <c r="ODG589" s="200"/>
      <c r="ODM589" s="200"/>
      <c r="ODN589" s="200"/>
      <c r="ODO589" s="200"/>
      <c r="ODP589" s="200"/>
      <c r="ODQ589" s="200"/>
      <c r="ODR589" s="200"/>
      <c r="ODS589" s="200"/>
      <c r="ODU589" s="200"/>
      <c r="ODV589" s="200"/>
      <c r="ODW589" s="200"/>
      <c r="ODX589" s="200"/>
      <c r="ODY589" s="200"/>
      <c r="ODZ589" s="200"/>
      <c r="OEA589" s="200"/>
      <c r="OEB589" s="200"/>
      <c r="OEE589" s="200"/>
      <c r="OEH589" s="200"/>
      <c r="OEK589" s="200"/>
      <c r="OEN589" s="200"/>
      <c r="OEQ589" s="200"/>
      <c r="OET589" s="200"/>
      <c r="OFC589" s="200"/>
      <c r="OFF589" s="200"/>
      <c r="OFI589" s="200"/>
      <c r="OFL589" s="200"/>
      <c r="OFU589" s="200"/>
      <c r="OGA589" s="200"/>
      <c r="OGD589" s="200"/>
      <c r="OGG589" s="200"/>
      <c r="OGJ589" s="200"/>
      <c r="OGP589" s="200"/>
      <c r="OGY589" s="200"/>
      <c r="OHA589" s="200"/>
      <c r="OHB589" s="200"/>
      <c r="OHD589" s="200"/>
      <c r="OHG589" s="200"/>
      <c r="OHJ589" s="200"/>
      <c r="OHM589" s="200"/>
      <c r="OHP589" s="200"/>
      <c r="OHS589" s="200"/>
      <c r="OHU589" s="200"/>
      <c r="OHW589" s="200"/>
      <c r="OHZ589" s="200"/>
      <c r="OIC589" s="200"/>
      <c r="OIF589" s="200"/>
      <c r="OII589" s="200"/>
      <c r="OIL589" s="200"/>
      <c r="OIO589" s="200"/>
      <c r="OIR589" s="200"/>
      <c r="OIT589" s="200"/>
      <c r="OIW589" s="200"/>
      <c r="OIZ589" s="200"/>
      <c r="OJC589" s="200"/>
      <c r="OJI589" s="200"/>
      <c r="OJL589" s="200"/>
      <c r="OJN589" s="200"/>
      <c r="OKU589" s="200"/>
      <c r="OKX589" s="200"/>
      <c r="OLA589" s="200"/>
      <c r="OLD589" s="200"/>
      <c r="OLG589" s="200"/>
      <c r="OLH589" s="200"/>
      <c r="OLI589" s="200"/>
      <c r="OLL589" s="200"/>
      <c r="OLO589" s="200"/>
      <c r="OLR589" s="200"/>
      <c r="OLU589" s="200"/>
      <c r="OLW589" s="200"/>
      <c r="OMK589" s="200"/>
      <c r="OML589" s="200"/>
      <c r="OMM589" s="200"/>
      <c r="OMN589" s="200"/>
      <c r="OMO589" s="200"/>
      <c r="OMP589" s="200"/>
      <c r="OMQ589" s="200"/>
      <c r="OMR589" s="200"/>
      <c r="OMS589" s="200"/>
      <c r="OMT589" s="200"/>
      <c r="OMU589" s="200"/>
      <c r="OMV589" s="200"/>
      <c r="OMW589" s="200"/>
      <c r="OMX589" s="200"/>
      <c r="OMY589" s="200"/>
      <c r="OMZ589" s="200"/>
      <c r="ONA589" s="200"/>
      <c r="ONB589" s="200"/>
      <c r="ONC589" s="200"/>
      <c r="ONI589" s="200"/>
      <c r="ONJ589" s="200"/>
      <c r="ONK589" s="200"/>
      <c r="ONL589" s="200"/>
      <c r="ONM589" s="200"/>
      <c r="ONN589" s="200"/>
      <c r="ONO589" s="200"/>
      <c r="ONQ589" s="200"/>
      <c r="ONR589" s="200"/>
      <c r="ONS589" s="200"/>
      <c r="ONT589" s="200"/>
      <c r="ONU589" s="200"/>
      <c r="ONV589" s="200"/>
      <c r="ONW589" s="200"/>
      <c r="ONX589" s="200"/>
      <c r="OOA589" s="200"/>
      <c r="OOD589" s="200"/>
      <c r="OOG589" s="200"/>
      <c r="OOJ589" s="200"/>
      <c r="OOM589" s="200"/>
      <c r="OOP589" s="200"/>
      <c r="OOY589" s="200"/>
      <c r="OPB589" s="200"/>
      <c r="OPE589" s="200"/>
      <c r="OPH589" s="200"/>
      <c r="OPQ589" s="200"/>
      <c r="OPW589" s="200"/>
      <c r="OPZ589" s="200"/>
      <c r="OQC589" s="200"/>
      <c r="OQF589" s="200"/>
      <c r="OQL589" s="200"/>
      <c r="OQU589" s="200"/>
      <c r="OQW589" s="200"/>
      <c r="OQX589" s="200"/>
      <c r="OQZ589" s="200"/>
      <c r="ORC589" s="200"/>
      <c r="ORF589" s="200"/>
      <c r="ORI589" s="200"/>
      <c r="ORL589" s="200"/>
      <c r="ORO589" s="200"/>
      <c r="ORQ589" s="200"/>
      <c r="ORS589" s="200"/>
      <c r="ORV589" s="200"/>
      <c r="ORY589" s="200"/>
      <c r="OSB589" s="200"/>
      <c r="OSE589" s="200"/>
      <c r="OSH589" s="200"/>
      <c r="OSK589" s="200"/>
      <c r="OSN589" s="200"/>
      <c r="OSP589" s="200"/>
      <c r="OSS589" s="200"/>
      <c r="OSV589" s="200"/>
      <c r="OSY589" s="200"/>
      <c r="OTE589" s="200"/>
      <c r="OTH589" s="200"/>
      <c r="OTJ589" s="200"/>
      <c r="OUQ589" s="200"/>
      <c r="OUT589" s="200"/>
      <c r="OUW589" s="200"/>
      <c r="OUZ589" s="200"/>
      <c r="OVC589" s="200"/>
      <c r="OVD589" s="200"/>
      <c r="OVE589" s="200"/>
      <c r="OVH589" s="200"/>
      <c r="OVK589" s="200"/>
      <c r="OVN589" s="200"/>
      <c r="OVQ589" s="200"/>
      <c r="OVS589" s="200"/>
      <c r="OWG589" s="200"/>
      <c r="OWH589" s="200"/>
      <c r="OWI589" s="200"/>
      <c r="OWJ589" s="200"/>
      <c r="OWK589" s="200"/>
      <c r="OWL589" s="200"/>
      <c r="OWM589" s="200"/>
      <c r="OWN589" s="200"/>
      <c r="OWO589" s="200"/>
      <c r="OWP589" s="200"/>
      <c r="OWQ589" s="200"/>
      <c r="OWR589" s="200"/>
      <c r="OWS589" s="200"/>
      <c r="OWT589" s="200"/>
      <c r="OWU589" s="200"/>
      <c r="OWV589" s="200"/>
      <c r="OWW589" s="200"/>
      <c r="OWX589" s="200"/>
      <c r="OWY589" s="200"/>
      <c r="OXE589" s="200"/>
      <c r="OXF589" s="200"/>
      <c r="OXG589" s="200"/>
      <c r="OXH589" s="200"/>
      <c r="OXI589" s="200"/>
      <c r="OXJ589" s="200"/>
      <c r="OXK589" s="200"/>
      <c r="OXM589" s="200"/>
      <c r="OXN589" s="200"/>
      <c r="OXO589" s="200"/>
      <c r="OXP589" s="200"/>
      <c r="OXQ589" s="200"/>
      <c r="OXR589" s="200"/>
      <c r="OXS589" s="200"/>
      <c r="OXT589" s="200"/>
      <c r="OXW589" s="200"/>
      <c r="OXZ589" s="200"/>
      <c r="OYC589" s="200"/>
      <c r="OYF589" s="200"/>
      <c r="OYI589" s="200"/>
      <c r="OYL589" s="200"/>
      <c r="OYU589" s="200"/>
      <c r="OYX589" s="200"/>
      <c r="OZA589" s="200"/>
      <c r="OZD589" s="200"/>
      <c r="OZM589" s="200"/>
      <c r="OZS589" s="200"/>
      <c r="OZV589" s="200"/>
      <c r="OZY589" s="200"/>
      <c r="PAB589" s="200"/>
      <c r="PAH589" s="200"/>
      <c r="PAQ589" s="200"/>
      <c r="PAS589" s="200"/>
      <c r="PAT589" s="200"/>
      <c r="PAV589" s="200"/>
      <c r="PAY589" s="200"/>
      <c r="PBB589" s="200"/>
      <c r="PBE589" s="200"/>
      <c r="PBH589" s="200"/>
      <c r="PBK589" s="200"/>
      <c r="PBM589" s="200"/>
      <c r="PBO589" s="200"/>
      <c r="PBR589" s="200"/>
      <c r="PBU589" s="200"/>
      <c r="PBX589" s="200"/>
      <c r="PCA589" s="200"/>
      <c r="PCD589" s="200"/>
      <c r="PCG589" s="200"/>
      <c r="PCJ589" s="200"/>
      <c r="PCL589" s="200"/>
      <c r="PCO589" s="200"/>
      <c r="PCR589" s="200"/>
      <c r="PCU589" s="200"/>
      <c r="PDA589" s="200"/>
      <c r="PDD589" s="200"/>
      <c r="PDF589" s="200"/>
      <c r="PEM589" s="200"/>
      <c r="PEP589" s="200"/>
      <c r="PES589" s="200"/>
      <c r="PEV589" s="200"/>
      <c r="PEY589" s="200"/>
      <c r="PEZ589" s="200"/>
      <c r="PFA589" s="200"/>
      <c r="PFD589" s="200"/>
      <c r="PFG589" s="200"/>
      <c r="PFJ589" s="200"/>
      <c r="PFM589" s="200"/>
      <c r="PFO589" s="200"/>
      <c r="PGC589" s="200"/>
      <c r="PGD589" s="200"/>
      <c r="PGE589" s="200"/>
      <c r="PGF589" s="200"/>
      <c r="PGG589" s="200"/>
      <c r="PGH589" s="200"/>
      <c r="PGI589" s="200"/>
      <c r="PGJ589" s="200"/>
      <c r="PGK589" s="200"/>
      <c r="PGL589" s="200"/>
      <c r="PGM589" s="200"/>
      <c r="PGN589" s="200"/>
      <c r="PGO589" s="200"/>
      <c r="PGP589" s="200"/>
      <c r="PGQ589" s="200"/>
      <c r="PGR589" s="200"/>
      <c r="PGS589" s="200"/>
      <c r="PGT589" s="200"/>
      <c r="PGU589" s="200"/>
      <c r="PHA589" s="200"/>
      <c r="PHB589" s="200"/>
      <c r="PHC589" s="200"/>
      <c r="PHD589" s="200"/>
      <c r="PHE589" s="200"/>
      <c r="PHF589" s="200"/>
      <c r="PHG589" s="200"/>
      <c r="PHI589" s="200"/>
      <c r="PHJ589" s="200"/>
      <c r="PHK589" s="200"/>
      <c r="PHL589" s="200"/>
      <c r="PHM589" s="200"/>
      <c r="PHN589" s="200"/>
      <c r="PHO589" s="200"/>
      <c r="PHP589" s="200"/>
      <c r="PHS589" s="200"/>
      <c r="PHV589" s="200"/>
      <c r="PHY589" s="200"/>
      <c r="PIB589" s="200"/>
      <c r="PIE589" s="200"/>
      <c r="PIH589" s="200"/>
      <c r="PIQ589" s="200"/>
      <c r="PIT589" s="200"/>
      <c r="PIW589" s="200"/>
      <c r="PIZ589" s="200"/>
      <c r="PJI589" s="200"/>
      <c r="PJO589" s="200"/>
      <c r="PJR589" s="200"/>
      <c r="PJU589" s="200"/>
      <c r="PJX589" s="200"/>
      <c r="PKD589" s="200"/>
      <c r="PKM589" s="200"/>
      <c r="PKO589" s="200"/>
      <c r="PKP589" s="200"/>
      <c r="PKR589" s="200"/>
      <c r="PKU589" s="200"/>
      <c r="PKX589" s="200"/>
      <c r="PLA589" s="200"/>
      <c r="PLD589" s="200"/>
      <c r="PLG589" s="200"/>
      <c r="PLI589" s="200"/>
      <c r="PLK589" s="200"/>
      <c r="PLN589" s="200"/>
      <c r="PLQ589" s="200"/>
      <c r="PLT589" s="200"/>
      <c r="PLW589" s="200"/>
      <c r="PLZ589" s="200"/>
      <c r="PMC589" s="200"/>
      <c r="PMF589" s="200"/>
      <c r="PMH589" s="200"/>
      <c r="PMK589" s="200"/>
      <c r="PMN589" s="200"/>
      <c r="PMQ589" s="200"/>
      <c r="PMW589" s="200"/>
      <c r="PMZ589" s="200"/>
      <c r="PNB589" s="200"/>
      <c r="POI589" s="200"/>
      <c r="POL589" s="200"/>
      <c r="POO589" s="200"/>
      <c r="POR589" s="200"/>
      <c r="POU589" s="200"/>
      <c r="POV589" s="200"/>
      <c r="POW589" s="200"/>
      <c r="POZ589" s="200"/>
      <c r="PPC589" s="200"/>
      <c r="PPF589" s="200"/>
      <c r="PPI589" s="200"/>
      <c r="PPK589" s="200"/>
      <c r="PPY589" s="200"/>
      <c r="PPZ589" s="200"/>
      <c r="PQA589" s="200"/>
      <c r="PQB589" s="200"/>
      <c r="PQC589" s="200"/>
      <c r="PQD589" s="200"/>
      <c r="PQE589" s="200"/>
      <c r="PQF589" s="200"/>
      <c r="PQG589" s="200"/>
      <c r="PQH589" s="200"/>
      <c r="PQI589" s="200"/>
      <c r="PQJ589" s="200"/>
      <c r="PQK589" s="200"/>
      <c r="PQL589" s="200"/>
      <c r="PQM589" s="200"/>
      <c r="PQN589" s="200"/>
      <c r="PQO589" s="200"/>
      <c r="PQP589" s="200"/>
      <c r="PQQ589" s="200"/>
      <c r="PQW589" s="200"/>
      <c r="PQX589" s="200"/>
      <c r="PQY589" s="200"/>
      <c r="PQZ589" s="200"/>
      <c r="PRA589" s="200"/>
      <c r="PRB589" s="200"/>
      <c r="PRC589" s="200"/>
      <c r="PRE589" s="200"/>
      <c r="PRF589" s="200"/>
      <c r="PRG589" s="200"/>
      <c r="PRH589" s="200"/>
      <c r="PRI589" s="200"/>
      <c r="PRJ589" s="200"/>
      <c r="PRK589" s="200"/>
      <c r="PRL589" s="200"/>
      <c r="PRO589" s="200"/>
      <c r="PRR589" s="200"/>
      <c r="PRU589" s="200"/>
      <c r="PRX589" s="200"/>
      <c r="PSA589" s="200"/>
      <c r="PSD589" s="200"/>
      <c r="PSM589" s="200"/>
      <c r="PSP589" s="200"/>
      <c r="PSS589" s="200"/>
      <c r="PSV589" s="200"/>
      <c r="PTE589" s="200"/>
      <c r="PTK589" s="200"/>
      <c r="PTN589" s="200"/>
      <c r="PTQ589" s="200"/>
      <c r="PTT589" s="200"/>
      <c r="PTZ589" s="200"/>
      <c r="PUI589" s="200"/>
      <c r="PUK589" s="200"/>
      <c r="PUL589" s="200"/>
      <c r="PUN589" s="200"/>
      <c r="PUQ589" s="200"/>
      <c r="PUT589" s="200"/>
      <c r="PUW589" s="200"/>
      <c r="PUZ589" s="200"/>
      <c r="PVC589" s="200"/>
      <c r="PVE589" s="200"/>
      <c r="PVG589" s="200"/>
      <c r="PVJ589" s="200"/>
      <c r="PVM589" s="200"/>
      <c r="PVP589" s="200"/>
      <c r="PVS589" s="200"/>
      <c r="PVV589" s="200"/>
      <c r="PVY589" s="200"/>
      <c r="PWB589" s="200"/>
      <c r="PWD589" s="200"/>
      <c r="PWG589" s="200"/>
      <c r="PWJ589" s="200"/>
      <c r="PWM589" s="200"/>
      <c r="PWS589" s="200"/>
      <c r="PWV589" s="200"/>
      <c r="PWX589" s="200"/>
      <c r="PYE589" s="200"/>
      <c r="PYH589" s="200"/>
      <c r="PYK589" s="200"/>
      <c r="PYN589" s="200"/>
      <c r="PYQ589" s="200"/>
      <c r="PYR589" s="200"/>
      <c r="PYS589" s="200"/>
      <c r="PYV589" s="200"/>
      <c r="PYY589" s="200"/>
      <c r="PZB589" s="200"/>
      <c r="PZE589" s="200"/>
      <c r="PZG589" s="200"/>
      <c r="PZU589" s="200"/>
      <c r="PZV589" s="200"/>
      <c r="PZW589" s="200"/>
      <c r="PZX589" s="200"/>
      <c r="PZY589" s="200"/>
      <c r="PZZ589" s="200"/>
      <c r="QAA589" s="200"/>
      <c r="QAB589" s="200"/>
      <c r="QAC589" s="200"/>
      <c r="QAD589" s="200"/>
      <c r="QAE589" s="200"/>
      <c r="QAF589" s="200"/>
      <c r="QAG589" s="200"/>
      <c r="QAH589" s="200"/>
      <c r="QAI589" s="200"/>
      <c r="QAJ589" s="200"/>
      <c r="QAK589" s="200"/>
      <c r="QAL589" s="200"/>
      <c r="QAM589" s="200"/>
      <c r="QAS589" s="200"/>
      <c r="QAT589" s="200"/>
      <c r="QAU589" s="200"/>
      <c r="QAV589" s="200"/>
      <c r="QAW589" s="200"/>
      <c r="QAX589" s="200"/>
      <c r="QAY589" s="200"/>
      <c r="QBA589" s="200"/>
      <c r="QBB589" s="200"/>
      <c r="QBC589" s="200"/>
      <c r="QBD589" s="200"/>
      <c r="QBE589" s="200"/>
      <c r="QBF589" s="200"/>
      <c r="QBG589" s="200"/>
      <c r="QBH589" s="200"/>
      <c r="QBK589" s="200"/>
      <c r="QBN589" s="200"/>
      <c r="QBQ589" s="200"/>
      <c r="QBT589" s="200"/>
      <c r="QBW589" s="200"/>
      <c r="QBZ589" s="200"/>
      <c r="QCI589" s="200"/>
      <c r="QCL589" s="200"/>
      <c r="QCO589" s="200"/>
      <c r="QCR589" s="200"/>
      <c r="QDA589" s="200"/>
      <c r="QDG589" s="200"/>
      <c r="QDJ589" s="200"/>
      <c r="QDM589" s="200"/>
      <c r="QDP589" s="200"/>
      <c r="QDV589" s="200"/>
      <c r="QEE589" s="200"/>
      <c r="QEG589" s="200"/>
      <c r="QEH589" s="200"/>
      <c r="QEJ589" s="200"/>
      <c r="QEM589" s="200"/>
      <c r="QEP589" s="200"/>
      <c r="QES589" s="200"/>
      <c r="QEV589" s="200"/>
      <c r="QEY589" s="200"/>
      <c r="QFA589" s="200"/>
      <c r="QFC589" s="200"/>
      <c r="QFF589" s="200"/>
      <c r="QFI589" s="200"/>
      <c r="QFL589" s="200"/>
      <c r="QFO589" s="200"/>
      <c r="QFR589" s="200"/>
      <c r="QFU589" s="200"/>
      <c r="QFX589" s="200"/>
      <c r="QFZ589" s="200"/>
      <c r="QGC589" s="200"/>
      <c r="QGF589" s="200"/>
      <c r="QGI589" s="200"/>
      <c r="QGO589" s="200"/>
      <c r="QGR589" s="200"/>
      <c r="QGT589" s="200"/>
      <c r="QIA589" s="200"/>
      <c r="QID589" s="200"/>
      <c r="QIG589" s="200"/>
      <c r="QIJ589" s="200"/>
      <c r="QIM589" s="200"/>
      <c r="QIN589" s="200"/>
      <c r="QIO589" s="200"/>
      <c r="QIR589" s="200"/>
      <c r="QIU589" s="200"/>
      <c r="QIX589" s="200"/>
      <c r="QJA589" s="200"/>
      <c r="QJC589" s="200"/>
      <c r="QJQ589" s="200"/>
      <c r="QJR589" s="200"/>
      <c r="QJS589" s="200"/>
      <c r="QJT589" s="200"/>
      <c r="QJU589" s="200"/>
      <c r="QJV589" s="200"/>
      <c r="QJW589" s="200"/>
      <c r="QJX589" s="200"/>
      <c r="QJY589" s="200"/>
      <c r="QJZ589" s="200"/>
      <c r="QKA589" s="200"/>
      <c r="QKB589" s="200"/>
      <c r="QKC589" s="200"/>
      <c r="QKD589" s="200"/>
      <c r="QKE589" s="200"/>
      <c r="QKF589" s="200"/>
      <c r="QKG589" s="200"/>
      <c r="QKH589" s="200"/>
      <c r="QKI589" s="200"/>
      <c r="QKO589" s="200"/>
      <c r="QKP589" s="200"/>
      <c r="QKQ589" s="200"/>
      <c r="QKR589" s="200"/>
      <c r="QKS589" s="200"/>
      <c r="QKT589" s="200"/>
      <c r="QKU589" s="200"/>
      <c r="QKW589" s="200"/>
      <c r="QKX589" s="200"/>
      <c r="QKY589" s="200"/>
      <c r="QKZ589" s="200"/>
      <c r="QLA589" s="200"/>
      <c r="QLB589" s="200"/>
      <c r="QLC589" s="200"/>
      <c r="QLD589" s="200"/>
      <c r="QLG589" s="200"/>
      <c r="QLJ589" s="200"/>
      <c r="QLM589" s="200"/>
      <c r="QLP589" s="200"/>
      <c r="QLS589" s="200"/>
      <c r="QLV589" s="200"/>
      <c r="QME589" s="200"/>
      <c r="QMH589" s="200"/>
      <c r="QMK589" s="200"/>
      <c r="QMN589" s="200"/>
      <c r="QMW589" s="200"/>
      <c r="QNC589" s="200"/>
      <c r="QNF589" s="200"/>
      <c r="QNI589" s="200"/>
      <c r="QNL589" s="200"/>
      <c r="QNR589" s="200"/>
      <c r="QOA589" s="200"/>
      <c r="QOC589" s="200"/>
      <c r="QOD589" s="200"/>
      <c r="QOF589" s="200"/>
      <c r="QOI589" s="200"/>
      <c r="QOL589" s="200"/>
      <c r="QOO589" s="200"/>
      <c r="QOR589" s="200"/>
      <c r="QOU589" s="200"/>
      <c r="QOW589" s="200"/>
      <c r="QOY589" s="200"/>
      <c r="QPB589" s="200"/>
      <c r="QPE589" s="200"/>
      <c r="QPH589" s="200"/>
      <c r="QPK589" s="200"/>
      <c r="QPN589" s="200"/>
      <c r="QPQ589" s="200"/>
      <c r="QPT589" s="200"/>
      <c r="QPV589" s="200"/>
      <c r="QPY589" s="200"/>
      <c r="QQB589" s="200"/>
      <c r="QQE589" s="200"/>
      <c r="QQK589" s="200"/>
      <c r="QQN589" s="200"/>
      <c r="QQP589" s="200"/>
      <c r="QRW589" s="200"/>
      <c r="QRZ589" s="200"/>
      <c r="QSC589" s="200"/>
      <c r="QSF589" s="200"/>
      <c r="QSI589" s="200"/>
      <c r="QSJ589" s="200"/>
      <c r="QSK589" s="200"/>
      <c r="QSN589" s="200"/>
      <c r="QSQ589" s="200"/>
      <c r="QST589" s="200"/>
      <c r="QSW589" s="200"/>
      <c r="QSY589" s="200"/>
      <c r="QTM589" s="200"/>
      <c r="QTN589" s="200"/>
      <c r="QTO589" s="200"/>
      <c r="QTP589" s="200"/>
      <c r="QTQ589" s="200"/>
      <c r="QTR589" s="200"/>
      <c r="QTS589" s="200"/>
      <c r="QTT589" s="200"/>
      <c r="QTU589" s="200"/>
      <c r="QTV589" s="200"/>
      <c r="QTW589" s="200"/>
      <c r="QTX589" s="200"/>
      <c r="QTY589" s="200"/>
      <c r="QTZ589" s="200"/>
      <c r="QUA589" s="200"/>
      <c r="QUB589" s="200"/>
      <c r="QUC589" s="200"/>
      <c r="QUD589" s="200"/>
      <c r="QUE589" s="200"/>
      <c r="QUK589" s="200"/>
      <c r="QUL589" s="200"/>
      <c r="QUM589" s="200"/>
      <c r="QUN589" s="200"/>
      <c r="QUO589" s="200"/>
      <c r="QUP589" s="200"/>
      <c r="QUQ589" s="200"/>
      <c r="QUS589" s="200"/>
      <c r="QUT589" s="200"/>
      <c r="QUU589" s="200"/>
      <c r="QUV589" s="200"/>
      <c r="QUW589" s="200"/>
      <c r="QUX589" s="200"/>
      <c r="QUY589" s="200"/>
      <c r="QUZ589" s="200"/>
      <c r="QVC589" s="200"/>
      <c r="QVF589" s="200"/>
      <c r="QVI589" s="200"/>
      <c r="QVL589" s="200"/>
      <c r="QVO589" s="200"/>
      <c r="QVR589" s="200"/>
      <c r="QWA589" s="200"/>
      <c r="QWD589" s="200"/>
      <c r="QWG589" s="200"/>
      <c r="QWJ589" s="200"/>
      <c r="QWS589" s="200"/>
      <c r="QWY589" s="200"/>
      <c r="QXB589" s="200"/>
      <c r="QXE589" s="200"/>
      <c r="QXH589" s="200"/>
      <c r="QXN589" s="200"/>
      <c r="QXW589" s="200"/>
      <c r="QXY589" s="200"/>
      <c r="QXZ589" s="200"/>
      <c r="QYB589" s="200"/>
      <c r="QYE589" s="200"/>
      <c r="QYH589" s="200"/>
      <c r="QYK589" s="200"/>
      <c r="QYN589" s="200"/>
      <c r="QYQ589" s="200"/>
      <c r="QYS589" s="200"/>
      <c r="QYU589" s="200"/>
      <c r="QYX589" s="200"/>
      <c r="QZA589" s="200"/>
      <c r="QZD589" s="200"/>
      <c r="QZG589" s="200"/>
      <c r="QZJ589" s="200"/>
      <c r="QZM589" s="200"/>
      <c r="QZP589" s="200"/>
      <c r="QZR589" s="200"/>
      <c r="QZU589" s="200"/>
      <c r="QZX589" s="200"/>
      <c r="RAA589" s="200"/>
      <c r="RAG589" s="200"/>
      <c r="RAJ589" s="200"/>
      <c r="RAL589" s="200"/>
      <c r="RBS589" s="200"/>
      <c r="RBV589" s="200"/>
      <c r="RBY589" s="200"/>
      <c r="RCB589" s="200"/>
      <c r="RCE589" s="200"/>
      <c r="RCF589" s="200"/>
      <c r="RCG589" s="200"/>
      <c r="RCJ589" s="200"/>
      <c r="RCM589" s="200"/>
      <c r="RCP589" s="200"/>
      <c r="RCS589" s="200"/>
      <c r="RCU589" s="200"/>
      <c r="RDI589" s="200"/>
      <c r="RDJ589" s="200"/>
      <c r="RDK589" s="200"/>
      <c r="RDL589" s="200"/>
      <c r="RDM589" s="200"/>
      <c r="RDN589" s="200"/>
      <c r="RDO589" s="200"/>
      <c r="RDP589" s="200"/>
      <c r="RDQ589" s="200"/>
      <c r="RDR589" s="200"/>
      <c r="RDS589" s="200"/>
      <c r="RDT589" s="200"/>
      <c r="RDU589" s="200"/>
      <c r="RDV589" s="200"/>
      <c r="RDW589" s="200"/>
      <c r="RDX589" s="200"/>
      <c r="RDY589" s="200"/>
      <c r="RDZ589" s="200"/>
      <c r="REA589" s="200"/>
      <c r="REG589" s="200"/>
      <c r="REH589" s="200"/>
      <c r="REI589" s="200"/>
      <c r="REJ589" s="200"/>
      <c r="REK589" s="200"/>
      <c r="REL589" s="200"/>
      <c r="REM589" s="200"/>
      <c r="REO589" s="200"/>
      <c r="REP589" s="200"/>
      <c r="REQ589" s="200"/>
      <c r="RER589" s="200"/>
      <c r="RES589" s="200"/>
      <c r="RET589" s="200"/>
      <c r="REU589" s="200"/>
      <c r="REV589" s="200"/>
      <c r="REY589" s="200"/>
      <c r="RFB589" s="200"/>
      <c r="RFE589" s="200"/>
      <c r="RFH589" s="200"/>
      <c r="RFK589" s="200"/>
      <c r="RFN589" s="200"/>
      <c r="RFW589" s="200"/>
      <c r="RFZ589" s="200"/>
      <c r="RGC589" s="200"/>
      <c r="RGF589" s="200"/>
      <c r="RGO589" s="200"/>
      <c r="RGU589" s="200"/>
      <c r="RGX589" s="200"/>
      <c r="RHA589" s="200"/>
      <c r="RHD589" s="200"/>
      <c r="RHJ589" s="200"/>
      <c r="RHS589" s="200"/>
      <c r="RHU589" s="200"/>
      <c r="RHV589" s="200"/>
      <c r="RHX589" s="200"/>
      <c r="RIA589" s="200"/>
      <c r="RID589" s="200"/>
      <c r="RIG589" s="200"/>
      <c r="RIJ589" s="200"/>
      <c r="RIM589" s="200"/>
      <c r="RIO589" s="200"/>
      <c r="RIQ589" s="200"/>
      <c r="RIT589" s="200"/>
      <c r="RIW589" s="200"/>
      <c r="RIZ589" s="200"/>
      <c r="RJC589" s="200"/>
      <c r="RJF589" s="200"/>
      <c r="RJI589" s="200"/>
      <c r="RJL589" s="200"/>
      <c r="RJN589" s="200"/>
      <c r="RJQ589" s="200"/>
      <c r="RJT589" s="200"/>
      <c r="RJW589" s="200"/>
      <c r="RKC589" s="200"/>
      <c r="RKF589" s="200"/>
      <c r="RKH589" s="200"/>
      <c r="RLO589" s="200"/>
      <c r="RLR589" s="200"/>
      <c r="RLU589" s="200"/>
      <c r="RLX589" s="200"/>
      <c r="RMA589" s="200"/>
      <c r="RMB589" s="200"/>
      <c r="RMC589" s="200"/>
      <c r="RMF589" s="200"/>
      <c r="RMI589" s="200"/>
      <c r="RML589" s="200"/>
      <c r="RMO589" s="200"/>
      <c r="RMQ589" s="200"/>
      <c r="RNE589" s="200"/>
      <c r="RNF589" s="200"/>
      <c r="RNG589" s="200"/>
      <c r="RNH589" s="200"/>
      <c r="RNI589" s="200"/>
      <c r="RNJ589" s="200"/>
      <c r="RNK589" s="200"/>
      <c r="RNL589" s="200"/>
      <c r="RNM589" s="200"/>
      <c r="RNN589" s="200"/>
      <c r="RNO589" s="200"/>
      <c r="RNP589" s="200"/>
      <c r="RNQ589" s="200"/>
      <c r="RNR589" s="200"/>
      <c r="RNS589" s="200"/>
      <c r="RNT589" s="200"/>
      <c r="RNU589" s="200"/>
      <c r="RNV589" s="200"/>
      <c r="RNW589" s="200"/>
      <c r="ROC589" s="200"/>
      <c r="ROD589" s="200"/>
      <c r="ROE589" s="200"/>
      <c r="ROF589" s="200"/>
      <c r="ROG589" s="200"/>
      <c r="ROH589" s="200"/>
      <c r="ROI589" s="200"/>
      <c r="ROK589" s="200"/>
      <c r="ROL589" s="200"/>
      <c r="ROM589" s="200"/>
      <c r="RON589" s="200"/>
      <c r="ROO589" s="200"/>
      <c r="ROP589" s="200"/>
      <c r="ROQ589" s="200"/>
      <c r="ROR589" s="200"/>
      <c r="ROU589" s="200"/>
      <c r="ROX589" s="200"/>
      <c r="RPA589" s="200"/>
      <c r="RPD589" s="200"/>
      <c r="RPG589" s="200"/>
      <c r="RPJ589" s="200"/>
      <c r="RPS589" s="200"/>
      <c r="RPV589" s="200"/>
      <c r="RPY589" s="200"/>
      <c r="RQB589" s="200"/>
      <c r="RQK589" s="200"/>
      <c r="RQQ589" s="200"/>
      <c r="RQT589" s="200"/>
      <c r="RQW589" s="200"/>
      <c r="RQZ589" s="200"/>
      <c r="RRF589" s="200"/>
      <c r="RRO589" s="200"/>
      <c r="RRQ589" s="200"/>
      <c r="RRR589" s="200"/>
      <c r="RRT589" s="200"/>
      <c r="RRW589" s="200"/>
      <c r="RRZ589" s="200"/>
      <c r="RSC589" s="200"/>
      <c r="RSF589" s="200"/>
      <c r="RSI589" s="200"/>
      <c r="RSK589" s="200"/>
      <c r="RSM589" s="200"/>
      <c r="RSP589" s="200"/>
      <c r="RSS589" s="200"/>
      <c r="RSV589" s="200"/>
      <c r="RSY589" s="200"/>
      <c r="RTB589" s="200"/>
      <c r="RTE589" s="200"/>
      <c r="RTH589" s="200"/>
      <c r="RTJ589" s="200"/>
      <c r="RTM589" s="200"/>
      <c r="RTP589" s="200"/>
      <c r="RTS589" s="200"/>
      <c r="RTY589" s="200"/>
      <c r="RUB589" s="200"/>
      <c r="RUD589" s="200"/>
      <c r="RVK589" s="200"/>
      <c r="RVN589" s="200"/>
      <c r="RVQ589" s="200"/>
      <c r="RVT589" s="200"/>
      <c r="RVW589" s="200"/>
      <c r="RVX589" s="200"/>
      <c r="RVY589" s="200"/>
      <c r="RWB589" s="200"/>
      <c r="RWE589" s="200"/>
      <c r="RWH589" s="200"/>
      <c r="RWK589" s="200"/>
      <c r="RWM589" s="200"/>
      <c r="RXA589" s="200"/>
      <c r="RXB589" s="200"/>
      <c r="RXC589" s="200"/>
      <c r="RXD589" s="200"/>
      <c r="RXE589" s="200"/>
      <c r="RXF589" s="200"/>
      <c r="RXG589" s="200"/>
      <c r="RXH589" s="200"/>
      <c r="RXI589" s="200"/>
      <c r="RXJ589" s="200"/>
      <c r="RXK589" s="200"/>
      <c r="RXL589" s="200"/>
      <c r="RXM589" s="200"/>
      <c r="RXN589" s="200"/>
      <c r="RXO589" s="200"/>
      <c r="RXP589" s="200"/>
      <c r="RXQ589" s="200"/>
      <c r="RXR589" s="200"/>
      <c r="RXS589" s="200"/>
      <c r="RXY589" s="200"/>
      <c r="RXZ589" s="200"/>
      <c r="RYA589" s="200"/>
      <c r="RYB589" s="200"/>
      <c r="RYC589" s="200"/>
      <c r="RYD589" s="200"/>
      <c r="RYE589" s="200"/>
      <c r="RYG589" s="200"/>
      <c r="RYH589" s="200"/>
      <c r="RYI589" s="200"/>
      <c r="RYJ589" s="200"/>
      <c r="RYK589" s="200"/>
      <c r="RYL589" s="200"/>
      <c r="RYM589" s="200"/>
      <c r="RYN589" s="200"/>
      <c r="RYQ589" s="200"/>
      <c r="RYT589" s="200"/>
      <c r="RYW589" s="200"/>
      <c r="RYZ589" s="200"/>
      <c r="RZC589" s="200"/>
      <c r="RZF589" s="200"/>
      <c r="RZO589" s="200"/>
      <c r="RZR589" s="200"/>
      <c r="RZU589" s="200"/>
      <c r="RZX589" s="200"/>
      <c r="SAG589" s="200"/>
      <c r="SAM589" s="200"/>
      <c r="SAP589" s="200"/>
      <c r="SAS589" s="200"/>
      <c r="SAV589" s="200"/>
      <c r="SBB589" s="200"/>
      <c r="SBK589" s="200"/>
      <c r="SBM589" s="200"/>
      <c r="SBN589" s="200"/>
      <c r="SBP589" s="200"/>
      <c r="SBS589" s="200"/>
      <c r="SBV589" s="200"/>
      <c r="SBY589" s="200"/>
      <c r="SCB589" s="200"/>
      <c r="SCE589" s="200"/>
      <c r="SCG589" s="200"/>
      <c r="SCI589" s="200"/>
      <c r="SCL589" s="200"/>
      <c r="SCO589" s="200"/>
      <c r="SCR589" s="200"/>
      <c r="SCU589" s="200"/>
      <c r="SCX589" s="200"/>
      <c r="SDA589" s="200"/>
      <c r="SDD589" s="200"/>
      <c r="SDF589" s="200"/>
      <c r="SDI589" s="200"/>
      <c r="SDL589" s="200"/>
      <c r="SDO589" s="200"/>
      <c r="SDU589" s="200"/>
      <c r="SDX589" s="200"/>
      <c r="SDZ589" s="200"/>
      <c r="SFG589" s="200"/>
      <c r="SFJ589" s="200"/>
      <c r="SFM589" s="200"/>
      <c r="SFP589" s="200"/>
      <c r="SFS589" s="200"/>
      <c r="SFT589" s="200"/>
      <c r="SFU589" s="200"/>
      <c r="SFX589" s="200"/>
      <c r="SGA589" s="200"/>
      <c r="SGD589" s="200"/>
      <c r="SGG589" s="200"/>
      <c r="SGI589" s="200"/>
      <c r="SGW589" s="200"/>
      <c r="SGX589" s="200"/>
      <c r="SGY589" s="200"/>
      <c r="SGZ589" s="200"/>
      <c r="SHA589" s="200"/>
      <c r="SHB589" s="200"/>
      <c r="SHC589" s="200"/>
      <c r="SHD589" s="200"/>
      <c r="SHE589" s="200"/>
      <c r="SHF589" s="200"/>
      <c r="SHG589" s="200"/>
      <c r="SHH589" s="200"/>
      <c r="SHI589" s="200"/>
      <c r="SHJ589" s="200"/>
      <c r="SHK589" s="200"/>
      <c r="SHL589" s="200"/>
      <c r="SHM589" s="200"/>
      <c r="SHN589" s="200"/>
      <c r="SHO589" s="200"/>
      <c r="SHU589" s="200"/>
      <c r="SHV589" s="200"/>
      <c r="SHW589" s="200"/>
      <c r="SHX589" s="200"/>
      <c r="SHY589" s="200"/>
      <c r="SHZ589" s="200"/>
      <c r="SIA589" s="200"/>
      <c r="SIC589" s="200"/>
      <c r="SID589" s="200"/>
      <c r="SIE589" s="200"/>
      <c r="SIF589" s="200"/>
      <c r="SIG589" s="200"/>
      <c r="SIH589" s="200"/>
      <c r="SII589" s="200"/>
      <c r="SIJ589" s="200"/>
      <c r="SIM589" s="200"/>
      <c r="SIP589" s="200"/>
      <c r="SIS589" s="200"/>
      <c r="SIV589" s="200"/>
      <c r="SIY589" s="200"/>
      <c r="SJB589" s="200"/>
      <c r="SJK589" s="200"/>
      <c r="SJN589" s="200"/>
      <c r="SJQ589" s="200"/>
      <c r="SJT589" s="200"/>
      <c r="SKC589" s="200"/>
      <c r="SKI589" s="200"/>
      <c r="SKL589" s="200"/>
      <c r="SKO589" s="200"/>
      <c r="SKR589" s="200"/>
      <c r="SKX589" s="200"/>
      <c r="SLG589" s="200"/>
      <c r="SLI589" s="200"/>
      <c r="SLJ589" s="200"/>
      <c r="SLL589" s="200"/>
      <c r="SLO589" s="200"/>
      <c r="SLR589" s="200"/>
      <c r="SLU589" s="200"/>
      <c r="SLX589" s="200"/>
      <c r="SMA589" s="200"/>
      <c r="SMC589" s="200"/>
      <c r="SME589" s="200"/>
      <c r="SMH589" s="200"/>
      <c r="SMK589" s="200"/>
      <c r="SMN589" s="200"/>
      <c r="SMQ589" s="200"/>
      <c r="SMT589" s="200"/>
      <c r="SMW589" s="200"/>
      <c r="SMZ589" s="200"/>
      <c r="SNB589" s="200"/>
      <c r="SNE589" s="200"/>
      <c r="SNH589" s="200"/>
      <c r="SNK589" s="200"/>
      <c r="SNQ589" s="200"/>
      <c r="SNT589" s="200"/>
      <c r="SNV589" s="200"/>
      <c r="SPC589" s="200"/>
      <c r="SPF589" s="200"/>
      <c r="SPI589" s="200"/>
      <c r="SPL589" s="200"/>
      <c r="SPO589" s="200"/>
      <c r="SPP589" s="200"/>
      <c r="SPQ589" s="200"/>
      <c r="SPT589" s="200"/>
      <c r="SPW589" s="200"/>
      <c r="SPZ589" s="200"/>
      <c r="SQC589" s="200"/>
      <c r="SQE589" s="200"/>
      <c r="SQS589" s="200"/>
      <c r="SQT589" s="200"/>
      <c r="SQU589" s="200"/>
      <c r="SQV589" s="200"/>
      <c r="SQW589" s="200"/>
      <c r="SQX589" s="200"/>
      <c r="SQY589" s="200"/>
      <c r="SQZ589" s="200"/>
      <c r="SRA589" s="200"/>
      <c r="SRB589" s="200"/>
      <c r="SRC589" s="200"/>
      <c r="SRD589" s="200"/>
      <c r="SRE589" s="200"/>
      <c r="SRF589" s="200"/>
      <c r="SRG589" s="200"/>
      <c r="SRH589" s="200"/>
      <c r="SRI589" s="200"/>
      <c r="SRJ589" s="200"/>
      <c r="SRK589" s="200"/>
      <c r="SRQ589" s="200"/>
      <c r="SRR589" s="200"/>
      <c r="SRS589" s="200"/>
      <c r="SRT589" s="200"/>
      <c r="SRU589" s="200"/>
      <c r="SRV589" s="200"/>
      <c r="SRW589" s="200"/>
      <c r="SRY589" s="200"/>
      <c r="SRZ589" s="200"/>
      <c r="SSA589" s="200"/>
      <c r="SSB589" s="200"/>
      <c r="SSC589" s="200"/>
      <c r="SSD589" s="200"/>
      <c r="SSE589" s="200"/>
      <c r="SSF589" s="200"/>
      <c r="SSI589" s="200"/>
      <c r="SSL589" s="200"/>
      <c r="SSO589" s="200"/>
      <c r="SSR589" s="200"/>
      <c r="SSU589" s="200"/>
      <c r="SSX589" s="200"/>
      <c r="STG589" s="200"/>
      <c r="STJ589" s="200"/>
      <c r="STM589" s="200"/>
      <c r="STP589" s="200"/>
      <c r="STY589" s="200"/>
      <c r="SUE589" s="200"/>
      <c r="SUH589" s="200"/>
      <c r="SUK589" s="200"/>
      <c r="SUN589" s="200"/>
      <c r="SUT589" s="200"/>
      <c r="SVC589" s="200"/>
      <c r="SVE589" s="200"/>
      <c r="SVF589" s="200"/>
      <c r="SVH589" s="200"/>
      <c r="SVK589" s="200"/>
      <c r="SVN589" s="200"/>
      <c r="SVQ589" s="200"/>
      <c r="SVT589" s="200"/>
      <c r="SVW589" s="200"/>
      <c r="SVY589" s="200"/>
      <c r="SWA589" s="200"/>
      <c r="SWD589" s="200"/>
      <c r="SWG589" s="200"/>
      <c r="SWJ589" s="200"/>
      <c r="SWM589" s="200"/>
      <c r="SWP589" s="200"/>
      <c r="SWS589" s="200"/>
      <c r="SWV589" s="200"/>
      <c r="SWX589" s="200"/>
      <c r="SXA589" s="200"/>
      <c r="SXD589" s="200"/>
      <c r="SXG589" s="200"/>
      <c r="SXM589" s="200"/>
      <c r="SXP589" s="200"/>
      <c r="SXR589" s="200"/>
      <c r="SYY589" s="200"/>
      <c r="SZB589" s="200"/>
      <c r="SZE589" s="200"/>
      <c r="SZH589" s="200"/>
      <c r="SZK589" s="200"/>
      <c r="SZL589" s="200"/>
      <c r="SZM589" s="200"/>
      <c r="SZP589" s="200"/>
      <c r="SZS589" s="200"/>
      <c r="SZV589" s="200"/>
      <c r="SZY589" s="200"/>
      <c r="TAA589" s="200"/>
      <c r="TAO589" s="200"/>
      <c r="TAP589" s="200"/>
      <c r="TAQ589" s="200"/>
      <c r="TAR589" s="200"/>
      <c r="TAS589" s="200"/>
      <c r="TAT589" s="200"/>
      <c r="TAU589" s="200"/>
      <c r="TAV589" s="200"/>
      <c r="TAW589" s="200"/>
      <c r="TAX589" s="200"/>
      <c r="TAY589" s="200"/>
      <c r="TAZ589" s="200"/>
      <c r="TBA589" s="200"/>
      <c r="TBB589" s="200"/>
      <c r="TBC589" s="200"/>
      <c r="TBD589" s="200"/>
      <c r="TBE589" s="200"/>
      <c r="TBF589" s="200"/>
      <c r="TBG589" s="200"/>
      <c r="TBM589" s="200"/>
      <c r="TBN589" s="200"/>
      <c r="TBO589" s="200"/>
      <c r="TBP589" s="200"/>
      <c r="TBQ589" s="200"/>
      <c r="TBR589" s="200"/>
      <c r="TBS589" s="200"/>
      <c r="TBU589" s="200"/>
      <c r="TBV589" s="200"/>
      <c r="TBW589" s="200"/>
      <c r="TBX589" s="200"/>
      <c r="TBY589" s="200"/>
      <c r="TBZ589" s="200"/>
      <c r="TCA589" s="200"/>
      <c r="TCB589" s="200"/>
      <c r="TCE589" s="200"/>
      <c r="TCH589" s="200"/>
      <c r="TCK589" s="200"/>
      <c r="TCN589" s="200"/>
      <c r="TCQ589" s="200"/>
      <c r="TCT589" s="200"/>
      <c r="TDC589" s="200"/>
      <c r="TDF589" s="200"/>
      <c r="TDI589" s="200"/>
      <c r="TDL589" s="200"/>
      <c r="TDU589" s="200"/>
      <c r="TEA589" s="200"/>
      <c r="TED589" s="200"/>
      <c r="TEG589" s="200"/>
      <c r="TEJ589" s="200"/>
      <c r="TEP589" s="200"/>
      <c r="TEY589" s="200"/>
      <c r="TFA589" s="200"/>
      <c r="TFB589" s="200"/>
      <c r="TFD589" s="200"/>
      <c r="TFG589" s="200"/>
      <c r="TFJ589" s="200"/>
      <c r="TFM589" s="200"/>
      <c r="TFP589" s="200"/>
      <c r="TFS589" s="200"/>
      <c r="TFU589" s="200"/>
      <c r="TFW589" s="200"/>
      <c r="TFZ589" s="200"/>
      <c r="TGC589" s="200"/>
      <c r="TGF589" s="200"/>
      <c r="TGI589" s="200"/>
      <c r="TGL589" s="200"/>
      <c r="TGO589" s="200"/>
      <c r="TGR589" s="200"/>
      <c r="TGT589" s="200"/>
      <c r="TGW589" s="200"/>
      <c r="TGZ589" s="200"/>
      <c r="THC589" s="200"/>
      <c r="THI589" s="200"/>
      <c r="THL589" s="200"/>
      <c r="THN589" s="200"/>
      <c r="TIU589" s="200"/>
      <c r="TIX589" s="200"/>
      <c r="TJA589" s="200"/>
      <c r="TJD589" s="200"/>
      <c r="TJG589" s="200"/>
      <c r="TJH589" s="200"/>
      <c r="TJI589" s="200"/>
      <c r="TJL589" s="200"/>
      <c r="TJO589" s="200"/>
      <c r="TJR589" s="200"/>
      <c r="TJU589" s="200"/>
      <c r="TJW589" s="200"/>
      <c r="TKK589" s="200"/>
      <c r="TKL589" s="200"/>
      <c r="TKM589" s="200"/>
      <c r="TKN589" s="200"/>
      <c r="TKO589" s="200"/>
      <c r="TKP589" s="200"/>
      <c r="TKQ589" s="200"/>
      <c r="TKR589" s="200"/>
      <c r="TKS589" s="200"/>
      <c r="TKT589" s="200"/>
      <c r="TKU589" s="200"/>
      <c r="TKV589" s="200"/>
      <c r="TKW589" s="200"/>
      <c r="TKX589" s="200"/>
      <c r="TKY589" s="200"/>
      <c r="TKZ589" s="200"/>
      <c r="TLA589" s="200"/>
      <c r="TLB589" s="200"/>
      <c r="TLC589" s="200"/>
      <c r="TLI589" s="200"/>
      <c r="TLJ589" s="200"/>
      <c r="TLK589" s="200"/>
      <c r="TLL589" s="200"/>
      <c r="TLM589" s="200"/>
      <c r="TLN589" s="200"/>
      <c r="TLO589" s="200"/>
      <c r="TLQ589" s="200"/>
      <c r="TLR589" s="200"/>
      <c r="TLS589" s="200"/>
      <c r="TLT589" s="200"/>
      <c r="TLU589" s="200"/>
      <c r="TLV589" s="200"/>
      <c r="TLW589" s="200"/>
      <c r="TLX589" s="200"/>
      <c r="TMA589" s="200"/>
      <c r="TMD589" s="200"/>
      <c r="TMG589" s="200"/>
      <c r="TMJ589" s="200"/>
      <c r="TMM589" s="200"/>
      <c r="TMP589" s="200"/>
      <c r="TMY589" s="200"/>
      <c r="TNB589" s="200"/>
      <c r="TNE589" s="200"/>
      <c r="TNH589" s="200"/>
      <c r="TNQ589" s="200"/>
      <c r="TNW589" s="200"/>
      <c r="TNZ589" s="200"/>
      <c r="TOC589" s="200"/>
      <c r="TOF589" s="200"/>
      <c r="TOL589" s="200"/>
      <c r="TOU589" s="200"/>
      <c r="TOW589" s="200"/>
      <c r="TOX589" s="200"/>
      <c r="TOZ589" s="200"/>
      <c r="TPC589" s="200"/>
      <c r="TPF589" s="200"/>
      <c r="TPI589" s="200"/>
      <c r="TPL589" s="200"/>
      <c r="TPO589" s="200"/>
      <c r="TPQ589" s="200"/>
      <c r="TPS589" s="200"/>
      <c r="TPV589" s="200"/>
      <c r="TPY589" s="200"/>
      <c r="TQB589" s="200"/>
      <c r="TQE589" s="200"/>
      <c r="TQH589" s="200"/>
      <c r="TQK589" s="200"/>
      <c r="TQN589" s="200"/>
      <c r="TQP589" s="200"/>
      <c r="TQS589" s="200"/>
      <c r="TQV589" s="200"/>
      <c r="TQY589" s="200"/>
      <c r="TRE589" s="200"/>
      <c r="TRH589" s="200"/>
      <c r="TRJ589" s="200"/>
      <c r="TSQ589" s="200"/>
      <c r="TST589" s="200"/>
      <c r="TSW589" s="200"/>
      <c r="TSZ589" s="200"/>
      <c r="TTC589" s="200"/>
      <c r="TTD589" s="200"/>
      <c r="TTE589" s="200"/>
      <c r="TTH589" s="200"/>
      <c r="TTK589" s="200"/>
      <c r="TTN589" s="200"/>
      <c r="TTQ589" s="200"/>
      <c r="TTS589" s="200"/>
      <c r="TUG589" s="200"/>
      <c r="TUH589" s="200"/>
      <c r="TUI589" s="200"/>
      <c r="TUJ589" s="200"/>
      <c r="TUK589" s="200"/>
      <c r="TUL589" s="200"/>
      <c r="TUM589" s="200"/>
      <c r="TUN589" s="200"/>
      <c r="TUO589" s="200"/>
      <c r="TUP589" s="200"/>
      <c r="TUQ589" s="200"/>
      <c r="TUR589" s="200"/>
      <c r="TUS589" s="200"/>
      <c r="TUT589" s="200"/>
      <c r="TUU589" s="200"/>
      <c r="TUV589" s="200"/>
      <c r="TUW589" s="200"/>
      <c r="TUX589" s="200"/>
      <c r="TUY589" s="200"/>
      <c r="TVE589" s="200"/>
      <c r="TVF589" s="200"/>
      <c r="TVG589" s="200"/>
      <c r="TVH589" s="200"/>
      <c r="TVI589" s="200"/>
      <c r="TVJ589" s="200"/>
      <c r="TVK589" s="200"/>
      <c r="TVM589" s="200"/>
      <c r="TVN589" s="200"/>
      <c r="TVO589" s="200"/>
      <c r="TVP589" s="200"/>
      <c r="TVQ589" s="200"/>
      <c r="TVR589" s="200"/>
      <c r="TVS589" s="200"/>
      <c r="TVT589" s="200"/>
      <c r="TVW589" s="200"/>
      <c r="TVZ589" s="200"/>
      <c r="TWC589" s="200"/>
      <c r="TWF589" s="200"/>
      <c r="TWI589" s="200"/>
      <c r="TWL589" s="200"/>
      <c r="TWU589" s="200"/>
      <c r="TWX589" s="200"/>
      <c r="TXA589" s="200"/>
      <c r="TXD589" s="200"/>
      <c r="TXM589" s="200"/>
      <c r="TXS589" s="200"/>
      <c r="TXV589" s="200"/>
      <c r="TXY589" s="200"/>
      <c r="TYB589" s="200"/>
      <c r="TYH589" s="200"/>
      <c r="TYQ589" s="200"/>
      <c r="TYS589" s="200"/>
      <c r="TYT589" s="200"/>
      <c r="TYV589" s="200"/>
      <c r="TYY589" s="200"/>
      <c r="TZB589" s="200"/>
      <c r="TZE589" s="200"/>
      <c r="TZH589" s="200"/>
      <c r="TZK589" s="200"/>
      <c r="TZM589" s="200"/>
      <c r="TZO589" s="200"/>
      <c r="TZR589" s="200"/>
      <c r="TZU589" s="200"/>
      <c r="TZX589" s="200"/>
      <c r="UAA589" s="200"/>
      <c r="UAD589" s="200"/>
      <c r="UAG589" s="200"/>
      <c r="UAJ589" s="200"/>
      <c r="UAL589" s="200"/>
      <c r="UAO589" s="200"/>
      <c r="UAR589" s="200"/>
      <c r="UAU589" s="200"/>
      <c r="UBA589" s="200"/>
      <c r="UBD589" s="200"/>
      <c r="UBF589" s="200"/>
      <c r="UCM589" s="200"/>
      <c r="UCP589" s="200"/>
      <c r="UCS589" s="200"/>
      <c r="UCV589" s="200"/>
      <c r="UCY589" s="200"/>
      <c r="UCZ589" s="200"/>
      <c r="UDA589" s="200"/>
      <c r="UDD589" s="200"/>
      <c r="UDG589" s="200"/>
      <c r="UDJ589" s="200"/>
      <c r="UDM589" s="200"/>
      <c r="UDO589" s="200"/>
      <c r="UEC589" s="200"/>
      <c r="UED589" s="200"/>
      <c r="UEE589" s="200"/>
      <c r="UEF589" s="200"/>
      <c r="UEG589" s="200"/>
      <c r="UEH589" s="200"/>
      <c r="UEI589" s="200"/>
      <c r="UEJ589" s="200"/>
      <c r="UEK589" s="200"/>
      <c r="UEL589" s="200"/>
      <c r="UEM589" s="200"/>
      <c r="UEN589" s="200"/>
      <c r="UEO589" s="200"/>
      <c r="UEP589" s="200"/>
      <c r="UEQ589" s="200"/>
      <c r="UER589" s="200"/>
      <c r="UES589" s="200"/>
      <c r="UET589" s="200"/>
      <c r="UEU589" s="200"/>
      <c r="UFA589" s="200"/>
      <c r="UFB589" s="200"/>
      <c r="UFC589" s="200"/>
      <c r="UFD589" s="200"/>
      <c r="UFE589" s="200"/>
      <c r="UFF589" s="200"/>
      <c r="UFG589" s="200"/>
      <c r="UFI589" s="200"/>
      <c r="UFJ589" s="200"/>
      <c r="UFK589" s="200"/>
      <c r="UFL589" s="200"/>
      <c r="UFM589" s="200"/>
      <c r="UFN589" s="200"/>
      <c r="UFO589" s="200"/>
      <c r="UFP589" s="200"/>
      <c r="UFS589" s="200"/>
      <c r="UFV589" s="200"/>
      <c r="UFY589" s="200"/>
      <c r="UGB589" s="200"/>
      <c r="UGE589" s="200"/>
      <c r="UGH589" s="200"/>
      <c r="UGQ589" s="200"/>
      <c r="UGT589" s="200"/>
      <c r="UGW589" s="200"/>
      <c r="UGZ589" s="200"/>
      <c r="UHI589" s="200"/>
      <c r="UHO589" s="200"/>
      <c r="UHR589" s="200"/>
      <c r="UHU589" s="200"/>
      <c r="UHX589" s="200"/>
      <c r="UID589" s="200"/>
      <c r="UIM589" s="200"/>
      <c r="UIO589" s="200"/>
      <c r="UIP589" s="200"/>
      <c r="UIR589" s="200"/>
      <c r="UIU589" s="200"/>
      <c r="UIX589" s="200"/>
      <c r="UJA589" s="200"/>
      <c r="UJD589" s="200"/>
      <c r="UJG589" s="200"/>
      <c r="UJI589" s="200"/>
      <c r="UJK589" s="200"/>
      <c r="UJN589" s="200"/>
      <c r="UJQ589" s="200"/>
      <c r="UJT589" s="200"/>
      <c r="UJW589" s="200"/>
      <c r="UJZ589" s="200"/>
      <c r="UKC589" s="200"/>
      <c r="UKF589" s="200"/>
      <c r="UKH589" s="200"/>
      <c r="UKK589" s="200"/>
      <c r="UKN589" s="200"/>
      <c r="UKQ589" s="200"/>
      <c r="UKW589" s="200"/>
      <c r="UKZ589" s="200"/>
      <c r="ULB589" s="200"/>
      <c r="UMI589" s="200"/>
      <c r="UML589" s="200"/>
      <c r="UMO589" s="200"/>
      <c r="UMR589" s="200"/>
      <c r="UMU589" s="200"/>
      <c r="UMV589" s="200"/>
      <c r="UMW589" s="200"/>
      <c r="UMZ589" s="200"/>
      <c r="UNC589" s="200"/>
      <c r="UNF589" s="200"/>
      <c r="UNI589" s="200"/>
      <c r="UNK589" s="200"/>
      <c r="UNY589" s="200"/>
      <c r="UNZ589" s="200"/>
      <c r="UOA589" s="200"/>
      <c r="UOB589" s="200"/>
      <c r="UOC589" s="200"/>
      <c r="UOD589" s="200"/>
      <c r="UOE589" s="200"/>
      <c r="UOF589" s="200"/>
      <c r="UOG589" s="200"/>
      <c r="UOH589" s="200"/>
      <c r="UOI589" s="200"/>
      <c r="UOJ589" s="200"/>
      <c r="UOK589" s="200"/>
      <c r="UOL589" s="200"/>
      <c r="UOM589" s="200"/>
      <c r="UON589" s="200"/>
      <c r="UOO589" s="200"/>
      <c r="UOP589" s="200"/>
      <c r="UOQ589" s="200"/>
      <c r="UOW589" s="200"/>
      <c r="UOX589" s="200"/>
      <c r="UOY589" s="200"/>
      <c r="UOZ589" s="200"/>
      <c r="UPA589" s="200"/>
      <c r="UPB589" s="200"/>
      <c r="UPC589" s="200"/>
      <c r="UPE589" s="200"/>
      <c r="UPF589" s="200"/>
      <c r="UPG589" s="200"/>
      <c r="UPH589" s="200"/>
      <c r="UPI589" s="200"/>
      <c r="UPJ589" s="200"/>
      <c r="UPK589" s="200"/>
      <c r="UPL589" s="200"/>
      <c r="UPO589" s="200"/>
      <c r="UPR589" s="200"/>
      <c r="UPU589" s="200"/>
      <c r="UPX589" s="200"/>
      <c r="UQA589" s="200"/>
      <c r="UQD589" s="200"/>
      <c r="UQM589" s="200"/>
      <c r="UQP589" s="200"/>
      <c r="UQS589" s="200"/>
      <c r="UQV589" s="200"/>
      <c r="URE589" s="200"/>
      <c r="URK589" s="200"/>
      <c r="URN589" s="200"/>
      <c r="URQ589" s="200"/>
      <c r="URT589" s="200"/>
      <c r="URZ589" s="200"/>
      <c r="USI589" s="200"/>
      <c r="USK589" s="200"/>
      <c r="USL589" s="200"/>
      <c r="USN589" s="200"/>
      <c r="USQ589" s="200"/>
      <c r="UST589" s="200"/>
      <c r="USW589" s="200"/>
      <c r="USZ589" s="200"/>
      <c r="UTC589" s="200"/>
      <c r="UTE589" s="200"/>
      <c r="UTG589" s="200"/>
      <c r="UTJ589" s="200"/>
      <c r="UTM589" s="200"/>
      <c r="UTP589" s="200"/>
      <c r="UTS589" s="200"/>
      <c r="UTV589" s="200"/>
      <c r="UTY589" s="200"/>
      <c r="UUB589" s="200"/>
      <c r="UUD589" s="200"/>
      <c r="UUG589" s="200"/>
      <c r="UUJ589" s="200"/>
      <c r="UUM589" s="200"/>
      <c r="UUS589" s="200"/>
      <c r="UUV589" s="200"/>
      <c r="UUX589" s="200"/>
      <c r="UWE589" s="200"/>
      <c r="UWH589" s="200"/>
      <c r="UWK589" s="200"/>
      <c r="UWN589" s="200"/>
      <c r="UWQ589" s="200"/>
      <c r="UWR589" s="200"/>
      <c r="UWS589" s="200"/>
      <c r="UWV589" s="200"/>
      <c r="UWY589" s="200"/>
      <c r="UXB589" s="200"/>
      <c r="UXE589" s="200"/>
      <c r="UXG589" s="200"/>
      <c r="UXU589" s="200"/>
      <c r="UXV589" s="200"/>
      <c r="UXW589" s="200"/>
      <c r="UXX589" s="200"/>
      <c r="UXY589" s="200"/>
      <c r="UXZ589" s="200"/>
      <c r="UYA589" s="200"/>
      <c r="UYB589" s="200"/>
      <c r="UYC589" s="200"/>
      <c r="UYD589" s="200"/>
      <c r="UYE589" s="200"/>
      <c r="UYF589" s="200"/>
      <c r="UYG589" s="200"/>
      <c r="UYH589" s="200"/>
      <c r="UYI589" s="200"/>
      <c r="UYJ589" s="200"/>
      <c r="UYK589" s="200"/>
      <c r="UYL589" s="200"/>
      <c r="UYM589" s="200"/>
      <c r="UYS589" s="200"/>
      <c r="UYT589" s="200"/>
      <c r="UYU589" s="200"/>
      <c r="UYV589" s="200"/>
      <c r="UYW589" s="200"/>
      <c r="UYX589" s="200"/>
      <c r="UYY589" s="200"/>
      <c r="UZA589" s="200"/>
      <c r="UZB589" s="200"/>
      <c r="UZC589" s="200"/>
      <c r="UZD589" s="200"/>
      <c r="UZE589" s="200"/>
      <c r="UZF589" s="200"/>
      <c r="UZG589" s="200"/>
      <c r="UZH589" s="200"/>
      <c r="UZK589" s="200"/>
      <c r="UZN589" s="200"/>
      <c r="UZQ589" s="200"/>
      <c r="UZT589" s="200"/>
      <c r="UZW589" s="200"/>
      <c r="UZZ589" s="200"/>
      <c r="VAI589" s="200"/>
      <c r="VAL589" s="200"/>
      <c r="VAO589" s="200"/>
      <c r="VAR589" s="200"/>
      <c r="VBA589" s="200"/>
      <c r="VBG589" s="200"/>
      <c r="VBJ589" s="200"/>
      <c r="VBM589" s="200"/>
      <c r="VBP589" s="200"/>
      <c r="VBV589" s="200"/>
      <c r="VCE589" s="200"/>
      <c r="VCG589" s="200"/>
      <c r="VCH589" s="200"/>
      <c r="VCJ589" s="200"/>
      <c r="VCM589" s="200"/>
      <c r="VCP589" s="200"/>
      <c r="VCS589" s="200"/>
      <c r="VCV589" s="200"/>
      <c r="VCY589" s="200"/>
      <c r="VDA589" s="200"/>
      <c r="VDC589" s="200"/>
      <c r="VDF589" s="200"/>
      <c r="VDI589" s="200"/>
      <c r="VDL589" s="200"/>
      <c r="VDO589" s="200"/>
      <c r="VDR589" s="200"/>
      <c r="VDU589" s="200"/>
      <c r="VDX589" s="200"/>
      <c r="VDZ589" s="200"/>
      <c r="VEC589" s="200"/>
      <c r="VEF589" s="200"/>
      <c r="VEI589" s="200"/>
      <c r="VEO589" s="200"/>
      <c r="VER589" s="200"/>
      <c r="VET589" s="200"/>
      <c r="VGA589" s="200"/>
      <c r="VGD589" s="200"/>
      <c r="VGG589" s="200"/>
      <c r="VGJ589" s="200"/>
      <c r="VGM589" s="200"/>
      <c r="VGN589" s="200"/>
      <c r="VGO589" s="200"/>
      <c r="VGR589" s="200"/>
      <c r="VGU589" s="200"/>
      <c r="VGX589" s="200"/>
      <c r="VHA589" s="200"/>
      <c r="VHC589" s="200"/>
      <c r="VHQ589" s="200"/>
      <c r="VHR589" s="200"/>
      <c r="VHS589" s="200"/>
      <c r="VHT589" s="200"/>
      <c r="VHU589" s="200"/>
      <c r="VHV589" s="200"/>
      <c r="VHW589" s="200"/>
      <c r="VHX589" s="200"/>
      <c r="VHY589" s="200"/>
      <c r="VHZ589" s="200"/>
      <c r="VIA589" s="200"/>
      <c r="VIB589" s="200"/>
      <c r="VIC589" s="200"/>
      <c r="VID589" s="200"/>
      <c r="VIE589" s="200"/>
      <c r="VIF589" s="200"/>
      <c r="VIG589" s="200"/>
      <c r="VIH589" s="200"/>
      <c r="VII589" s="200"/>
      <c r="VIO589" s="200"/>
      <c r="VIP589" s="200"/>
      <c r="VIQ589" s="200"/>
      <c r="VIR589" s="200"/>
      <c r="VIS589" s="200"/>
      <c r="VIT589" s="200"/>
      <c r="VIU589" s="200"/>
      <c r="VIW589" s="200"/>
      <c r="VIX589" s="200"/>
      <c r="VIY589" s="200"/>
      <c r="VIZ589" s="200"/>
      <c r="VJA589" s="200"/>
      <c r="VJB589" s="200"/>
      <c r="VJC589" s="200"/>
      <c r="VJD589" s="200"/>
      <c r="VJG589" s="200"/>
      <c r="VJJ589" s="200"/>
      <c r="VJM589" s="200"/>
      <c r="VJP589" s="200"/>
      <c r="VJS589" s="200"/>
      <c r="VJV589" s="200"/>
      <c r="VKE589" s="200"/>
      <c r="VKH589" s="200"/>
      <c r="VKK589" s="200"/>
      <c r="VKN589" s="200"/>
      <c r="VKW589" s="200"/>
      <c r="VLC589" s="200"/>
      <c r="VLF589" s="200"/>
      <c r="VLI589" s="200"/>
      <c r="VLL589" s="200"/>
      <c r="VLR589" s="200"/>
      <c r="VMA589" s="200"/>
      <c r="VMC589" s="200"/>
      <c r="VMD589" s="200"/>
      <c r="VMF589" s="200"/>
      <c r="VMI589" s="200"/>
      <c r="VML589" s="200"/>
      <c r="VMO589" s="200"/>
      <c r="VMR589" s="200"/>
      <c r="VMU589" s="200"/>
      <c r="VMW589" s="200"/>
      <c r="VMY589" s="200"/>
      <c r="VNB589" s="200"/>
      <c r="VNE589" s="200"/>
      <c r="VNH589" s="200"/>
      <c r="VNK589" s="200"/>
      <c r="VNN589" s="200"/>
      <c r="VNQ589" s="200"/>
      <c r="VNT589" s="200"/>
      <c r="VNV589" s="200"/>
      <c r="VNY589" s="200"/>
      <c r="VOB589" s="200"/>
      <c r="VOE589" s="200"/>
      <c r="VOK589" s="200"/>
      <c r="VON589" s="200"/>
      <c r="VOP589" s="200"/>
      <c r="VPW589" s="200"/>
      <c r="VPZ589" s="200"/>
      <c r="VQC589" s="200"/>
      <c r="VQF589" s="200"/>
      <c r="VQI589" s="200"/>
      <c r="VQJ589" s="200"/>
      <c r="VQK589" s="200"/>
      <c r="VQN589" s="200"/>
      <c r="VQQ589" s="200"/>
      <c r="VQT589" s="200"/>
      <c r="VQW589" s="200"/>
      <c r="VQY589" s="200"/>
      <c r="VRM589" s="200"/>
      <c r="VRN589" s="200"/>
      <c r="VRO589" s="200"/>
      <c r="VRP589" s="200"/>
      <c r="VRQ589" s="200"/>
      <c r="VRR589" s="200"/>
      <c r="VRS589" s="200"/>
      <c r="VRT589" s="200"/>
      <c r="VRU589" s="200"/>
      <c r="VRV589" s="200"/>
      <c r="VRW589" s="200"/>
      <c r="VRX589" s="200"/>
      <c r="VRY589" s="200"/>
      <c r="VRZ589" s="200"/>
      <c r="VSA589" s="200"/>
      <c r="VSB589" s="200"/>
      <c r="VSC589" s="200"/>
      <c r="VSD589" s="200"/>
      <c r="VSE589" s="200"/>
      <c r="VSK589" s="200"/>
      <c r="VSL589" s="200"/>
      <c r="VSM589" s="200"/>
      <c r="VSN589" s="200"/>
      <c r="VSO589" s="200"/>
      <c r="VSP589" s="200"/>
      <c r="VSQ589" s="200"/>
      <c r="VSS589" s="200"/>
      <c r="VST589" s="200"/>
      <c r="VSU589" s="200"/>
      <c r="VSV589" s="200"/>
      <c r="VSW589" s="200"/>
      <c r="VSX589" s="200"/>
      <c r="VSY589" s="200"/>
      <c r="VSZ589" s="200"/>
      <c r="VTC589" s="200"/>
      <c r="VTF589" s="200"/>
      <c r="VTI589" s="200"/>
      <c r="VTL589" s="200"/>
      <c r="VTO589" s="200"/>
      <c r="VTR589" s="200"/>
      <c r="VUA589" s="200"/>
      <c r="VUD589" s="200"/>
      <c r="VUG589" s="200"/>
      <c r="VUJ589" s="200"/>
      <c r="VUS589" s="200"/>
      <c r="VUY589" s="200"/>
      <c r="VVB589" s="200"/>
      <c r="VVE589" s="200"/>
      <c r="VVH589" s="200"/>
      <c r="VVN589" s="200"/>
      <c r="VVW589" s="200"/>
      <c r="VVY589" s="200"/>
      <c r="VVZ589" s="200"/>
      <c r="VWB589" s="200"/>
      <c r="VWE589" s="200"/>
      <c r="VWH589" s="200"/>
      <c r="VWK589" s="200"/>
      <c r="VWN589" s="200"/>
      <c r="VWQ589" s="200"/>
      <c r="VWS589" s="200"/>
      <c r="VWU589" s="200"/>
      <c r="VWX589" s="200"/>
      <c r="VXA589" s="200"/>
      <c r="VXD589" s="200"/>
      <c r="VXG589" s="200"/>
      <c r="VXJ589" s="200"/>
      <c r="VXM589" s="200"/>
      <c r="VXP589" s="200"/>
      <c r="VXR589" s="200"/>
      <c r="VXU589" s="200"/>
      <c r="VXX589" s="200"/>
      <c r="VYA589" s="200"/>
      <c r="VYG589" s="200"/>
      <c r="VYJ589" s="200"/>
      <c r="VYL589" s="200"/>
      <c r="VZS589" s="200"/>
      <c r="VZV589" s="200"/>
      <c r="VZY589" s="200"/>
      <c r="WAB589" s="200"/>
      <c r="WAE589" s="200"/>
      <c r="WAF589" s="200"/>
      <c r="WAG589" s="200"/>
      <c r="WAJ589" s="200"/>
      <c r="WAM589" s="200"/>
      <c r="WAP589" s="200"/>
      <c r="WAS589" s="200"/>
      <c r="WAU589" s="200"/>
      <c r="WBI589" s="200"/>
      <c r="WBJ589" s="200"/>
      <c r="WBK589" s="200"/>
      <c r="WBL589" s="200"/>
      <c r="WBM589" s="200"/>
      <c r="WBN589" s="200"/>
      <c r="WBO589" s="200"/>
      <c r="WBP589" s="200"/>
      <c r="WBQ589" s="200"/>
      <c r="WBR589" s="200"/>
      <c r="WBS589" s="200"/>
      <c r="WBT589" s="200"/>
      <c r="WBU589" s="200"/>
      <c r="WBV589" s="200"/>
      <c r="WBW589" s="200"/>
      <c r="WBX589" s="200"/>
      <c r="WBY589" s="200"/>
      <c r="WBZ589" s="200"/>
      <c r="WCA589" s="200"/>
      <c r="WCG589" s="200"/>
      <c r="WCH589" s="200"/>
      <c r="WCI589" s="200"/>
      <c r="WCJ589" s="200"/>
      <c r="WCK589" s="200"/>
      <c r="WCL589" s="200"/>
      <c r="WCM589" s="200"/>
      <c r="WCO589" s="200"/>
      <c r="WCP589" s="200"/>
      <c r="WCQ589" s="200"/>
      <c r="WCR589" s="200"/>
      <c r="WCS589" s="200"/>
      <c r="WCT589" s="200"/>
      <c r="WCU589" s="200"/>
      <c r="WCV589" s="200"/>
      <c r="WCY589" s="200"/>
      <c r="WDB589" s="200"/>
      <c r="WDE589" s="200"/>
      <c r="WDH589" s="200"/>
      <c r="WDK589" s="200"/>
      <c r="WDN589" s="200"/>
      <c r="WDW589" s="200"/>
      <c r="WDZ589" s="200"/>
      <c r="WEC589" s="200"/>
      <c r="WEF589" s="200"/>
      <c r="WEO589" s="200"/>
      <c r="WEU589" s="200"/>
      <c r="WEX589" s="200"/>
      <c r="WFA589" s="200"/>
      <c r="WFD589" s="200"/>
      <c r="WFJ589" s="200"/>
      <c r="WFS589" s="200"/>
      <c r="WFU589" s="200"/>
      <c r="WFV589" s="200"/>
      <c r="WFX589" s="200"/>
      <c r="WGA589" s="200"/>
      <c r="WGD589" s="200"/>
      <c r="WGG589" s="200"/>
      <c r="WGJ589" s="200"/>
      <c r="WGM589" s="200"/>
      <c r="WGO589" s="200"/>
      <c r="WGQ589" s="200"/>
      <c r="WGT589" s="200"/>
      <c r="WGW589" s="200"/>
      <c r="WGZ589" s="200"/>
      <c r="WHC589" s="200"/>
      <c r="WHF589" s="200"/>
      <c r="WHI589" s="200"/>
      <c r="WHL589" s="200"/>
      <c r="WHN589" s="200"/>
      <c r="WHQ589" s="200"/>
      <c r="WHT589" s="200"/>
      <c r="WHW589" s="200"/>
      <c r="WIC589" s="200"/>
      <c r="WIF589" s="200"/>
      <c r="WIH589" s="200"/>
      <c r="WJO589" s="200"/>
      <c r="WJR589" s="200"/>
      <c r="WJU589" s="200"/>
      <c r="WJX589" s="200"/>
      <c r="WKA589" s="200"/>
      <c r="WKB589" s="200"/>
      <c r="WKC589" s="200"/>
      <c r="WKF589" s="200"/>
      <c r="WKI589" s="200"/>
      <c r="WKL589" s="200"/>
      <c r="WKO589" s="200"/>
      <c r="WKQ589" s="200"/>
      <c r="WLE589" s="200"/>
      <c r="WLF589" s="200"/>
      <c r="WLG589" s="200"/>
      <c r="WLH589" s="200"/>
      <c r="WLI589" s="200"/>
      <c r="WLJ589" s="200"/>
      <c r="WLK589" s="200"/>
      <c r="WLL589" s="200"/>
      <c r="WLM589" s="200"/>
      <c r="WLN589" s="200"/>
      <c r="WLO589" s="200"/>
      <c r="WLP589" s="200"/>
      <c r="WLQ589" s="200"/>
      <c r="WLR589" s="200"/>
      <c r="WLS589" s="200"/>
      <c r="WLT589" s="200"/>
      <c r="WLU589" s="200"/>
      <c r="WLV589" s="200"/>
      <c r="WLW589" s="200"/>
      <c r="WMC589" s="200"/>
      <c r="WMD589" s="200"/>
      <c r="WME589" s="200"/>
      <c r="WMF589" s="200"/>
      <c r="WMG589" s="200"/>
      <c r="WMH589" s="200"/>
      <c r="WMI589" s="200"/>
      <c r="WMK589" s="200"/>
      <c r="WML589" s="200"/>
      <c r="WMM589" s="200"/>
      <c r="WMN589" s="200"/>
      <c r="WMO589" s="200"/>
      <c r="WMP589" s="200"/>
      <c r="WMQ589" s="200"/>
      <c r="WMR589" s="200"/>
      <c r="WMU589" s="200"/>
      <c r="WMX589" s="200"/>
      <c r="WNA589" s="200"/>
      <c r="WND589" s="200"/>
      <c r="WNG589" s="200"/>
      <c r="WNJ589" s="200"/>
      <c r="WNS589" s="200"/>
      <c r="WNV589" s="200"/>
      <c r="WNY589" s="200"/>
      <c r="WOB589" s="200"/>
      <c r="WOK589" s="200"/>
      <c r="WOQ589" s="200"/>
      <c r="WOT589" s="200"/>
      <c r="WOW589" s="200"/>
      <c r="WOZ589" s="200"/>
      <c r="WPF589" s="200"/>
      <c r="WPO589" s="200"/>
      <c r="WPQ589" s="200"/>
      <c r="WPR589" s="200"/>
      <c r="WPT589" s="200"/>
      <c r="WPW589" s="200"/>
      <c r="WPZ589" s="200"/>
      <c r="WQC589" s="200"/>
      <c r="WQF589" s="200"/>
      <c r="WQI589" s="200"/>
      <c r="WQK589" s="200"/>
      <c r="WQM589" s="200"/>
      <c r="WQP589" s="200"/>
      <c r="WQS589" s="200"/>
      <c r="WQV589" s="200"/>
      <c r="WQY589" s="200"/>
      <c r="WRB589" s="200"/>
      <c r="WRE589" s="200"/>
      <c r="WRH589" s="200"/>
      <c r="WRJ589" s="200"/>
      <c r="WRM589" s="200"/>
      <c r="WRP589" s="200"/>
      <c r="WRS589" s="200"/>
      <c r="WRY589" s="200"/>
      <c r="WSB589" s="200"/>
      <c r="WSD589" s="200"/>
      <c r="WTK589" s="200"/>
      <c r="WTN589" s="200"/>
      <c r="WTQ589" s="200"/>
      <c r="WTT589" s="200"/>
      <c r="WTW589" s="200"/>
      <c r="WTX589" s="200"/>
      <c r="WTY589" s="200"/>
      <c r="WUB589" s="200"/>
      <c r="WUE589" s="200"/>
      <c r="WUH589" s="200"/>
      <c r="WUK589" s="200"/>
      <c r="WUM589" s="200"/>
    </row>
    <row r="590" spans="1:16107" ht="18" hidden="1" x14ac:dyDescent="0.3">
      <c r="A590" s="9" t="s">
        <v>255</v>
      </c>
      <c r="B590" s="53" t="s">
        <v>346</v>
      </c>
      <c r="C590" s="7"/>
      <c r="D590" s="91"/>
      <c r="E590" s="92"/>
    </row>
    <row r="591" spans="1:16107" ht="18" hidden="1" x14ac:dyDescent="0.3">
      <c r="A591" s="9" t="s">
        <v>256</v>
      </c>
      <c r="B591" s="53" t="s">
        <v>348</v>
      </c>
      <c r="C591" s="7"/>
      <c r="D591" s="91"/>
      <c r="E591" s="92"/>
    </row>
    <row r="592" spans="1:16107" ht="18" hidden="1" x14ac:dyDescent="0.3">
      <c r="A592" s="9" t="s">
        <v>257</v>
      </c>
      <c r="B592" s="53" t="s">
        <v>346</v>
      </c>
      <c r="C592" s="15"/>
      <c r="D592" s="91"/>
      <c r="E592" s="92"/>
    </row>
    <row r="593" spans="1:16107" ht="18" hidden="1" x14ac:dyDescent="0.3">
      <c r="A593" s="13" t="s">
        <v>258</v>
      </c>
      <c r="B593" s="53" t="s">
        <v>346</v>
      </c>
      <c r="C593" s="7"/>
      <c r="D593" s="91"/>
      <c r="E593" s="92"/>
    </row>
    <row r="594" spans="1:16107" ht="18" hidden="1" x14ac:dyDescent="0.3">
      <c r="A594" s="9" t="s">
        <v>259</v>
      </c>
      <c r="B594" s="53" t="s">
        <v>346</v>
      </c>
      <c r="C594" s="7"/>
      <c r="D594" s="91"/>
      <c r="E594" s="92"/>
    </row>
    <row r="595" spans="1:16107" ht="18" hidden="1" x14ac:dyDescent="0.3">
      <c r="A595" s="11" t="s">
        <v>260</v>
      </c>
      <c r="B595" s="53" t="s">
        <v>346</v>
      </c>
      <c r="C595" s="7"/>
      <c r="D595" s="91"/>
      <c r="E595" s="92"/>
    </row>
    <row r="596" spans="1:16107" ht="18" hidden="1" x14ac:dyDescent="0.3">
      <c r="A596" s="11" t="s">
        <v>261</v>
      </c>
      <c r="B596" s="53" t="s">
        <v>346</v>
      </c>
      <c r="C596" s="7"/>
      <c r="D596" s="91"/>
      <c r="E596" s="92"/>
    </row>
    <row r="597" spans="1:16107" ht="18" hidden="1" x14ac:dyDescent="0.3">
      <c r="A597" s="9" t="s">
        <v>262</v>
      </c>
      <c r="B597" s="53" t="s">
        <v>349</v>
      </c>
      <c r="C597" s="7"/>
      <c r="D597" s="105"/>
      <c r="E597" s="92"/>
    </row>
    <row r="598" spans="1:16107" ht="18" hidden="1" x14ac:dyDescent="0.3">
      <c r="A598" s="9" t="s">
        <v>263</v>
      </c>
      <c r="B598" s="53" t="s">
        <v>349</v>
      </c>
      <c r="C598" s="7"/>
      <c r="D598" s="105"/>
      <c r="E598" s="92"/>
    </row>
    <row r="599" spans="1:16107" ht="18" hidden="1" x14ac:dyDescent="0.3">
      <c r="A599" s="9" t="s">
        <v>264</v>
      </c>
      <c r="B599" s="53" t="s">
        <v>346</v>
      </c>
      <c r="C599" s="7"/>
      <c r="D599" s="91"/>
      <c r="E599" s="92"/>
    </row>
    <row r="600" spans="1:16107" ht="18" hidden="1" x14ac:dyDescent="0.3">
      <c r="A600" s="9" t="s">
        <v>265</v>
      </c>
      <c r="B600" s="53"/>
      <c r="C600" s="7"/>
      <c r="D600" s="91"/>
      <c r="E600" s="92"/>
    </row>
    <row r="601" spans="1:16107" ht="18" hidden="1" x14ac:dyDescent="0.3">
      <c r="A601" s="9" t="s">
        <v>266</v>
      </c>
      <c r="B601" s="53" t="s">
        <v>352</v>
      </c>
      <c r="C601" s="7"/>
      <c r="D601" s="91"/>
      <c r="E601" s="92"/>
    </row>
    <row r="602" spans="1:16107" ht="20.399999999999999" customHeight="1" x14ac:dyDescent="0.3">
      <c r="A602" s="9" t="s">
        <v>267</v>
      </c>
      <c r="B602" s="199" t="s">
        <v>346</v>
      </c>
      <c r="C602" s="7">
        <v>16</v>
      </c>
      <c r="D602" s="91">
        <v>9500</v>
      </c>
      <c r="E602" s="106">
        <f>+D602*C602</f>
        <v>152000</v>
      </c>
      <c r="F602" s="200"/>
      <c r="G602" s="200"/>
      <c r="H602" s="200"/>
      <c r="I602" s="200"/>
      <c r="J602" s="200"/>
      <c r="K602" s="200"/>
      <c r="Q602" s="200"/>
      <c r="R602" s="200"/>
      <c r="S602" s="200"/>
      <c r="T602" s="200"/>
      <c r="U602" s="200"/>
      <c r="V602" s="200"/>
      <c r="W602" s="200"/>
      <c r="Y602" s="200"/>
      <c r="Z602" s="200"/>
      <c r="AA602" s="200"/>
      <c r="AB602" s="200"/>
      <c r="AC602" s="200"/>
      <c r="AD602" s="200"/>
      <c r="AE602" s="200"/>
      <c r="AF602" s="200"/>
      <c r="AI602" s="200"/>
      <c r="AL602" s="200"/>
      <c r="AO602" s="200"/>
      <c r="AR602" s="200"/>
      <c r="AU602" s="200"/>
      <c r="AX602" s="200"/>
      <c r="BG602" s="200"/>
      <c r="BJ602" s="200"/>
      <c r="BM602" s="200"/>
      <c r="BP602" s="200"/>
      <c r="BY602" s="200"/>
      <c r="CE602" s="200"/>
      <c r="CH602" s="200"/>
      <c r="CK602" s="200"/>
      <c r="CN602" s="200"/>
      <c r="CT602" s="200"/>
      <c r="DC602" s="200"/>
      <c r="DE602" s="200"/>
      <c r="DF602" s="200"/>
      <c r="DH602" s="200"/>
      <c r="DK602" s="200"/>
      <c r="DN602" s="200"/>
      <c r="DQ602" s="200"/>
      <c r="DT602" s="200"/>
      <c r="DW602" s="200"/>
      <c r="DY602" s="200"/>
      <c r="EA602" s="200"/>
      <c r="ED602" s="200"/>
      <c r="EG602" s="200"/>
      <c r="EJ602" s="200"/>
      <c r="EM602" s="200"/>
      <c r="EP602" s="200"/>
      <c r="ES602" s="200"/>
      <c r="EV602" s="200"/>
      <c r="EX602" s="200"/>
      <c r="FA602" s="200"/>
      <c r="FD602" s="200"/>
      <c r="FG602" s="200"/>
      <c r="FM602" s="200"/>
      <c r="FP602" s="200"/>
      <c r="FR602" s="200"/>
      <c r="GY602" s="200"/>
      <c r="HB602" s="200"/>
      <c r="HE602" s="200"/>
      <c r="HH602" s="200"/>
      <c r="HK602" s="200"/>
      <c r="HL602" s="200"/>
      <c r="HM602" s="200"/>
      <c r="HP602" s="200"/>
      <c r="HS602" s="200"/>
      <c r="HV602" s="200"/>
      <c r="HY602" s="200"/>
      <c r="IA602" s="200"/>
      <c r="IO602" s="200"/>
      <c r="IP602" s="200"/>
      <c r="IQ602" s="200"/>
      <c r="IR602" s="200"/>
      <c r="IS602" s="200"/>
      <c r="IT602" s="200"/>
      <c r="IU602" s="200"/>
      <c r="IV602" s="200"/>
      <c r="IW602" s="200"/>
      <c r="IX602" s="200"/>
      <c r="IY602" s="200"/>
      <c r="IZ602" s="200"/>
      <c r="JA602" s="200"/>
      <c r="JB602" s="200"/>
      <c r="JC602" s="200"/>
      <c r="JD602" s="200"/>
      <c r="JE602" s="200"/>
      <c r="JF602" s="200"/>
      <c r="JG602" s="200"/>
      <c r="JM602" s="200"/>
      <c r="JN602" s="200"/>
      <c r="JO602" s="200"/>
      <c r="JP602" s="200"/>
      <c r="JQ602" s="200"/>
      <c r="JR602" s="200"/>
      <c r="JS602" s="200"/>
      <c r="JU602" s="200"/>
      <c r="JV602" s="200"/>
      <c r="JW602" s="200"/>
      <c r="JX602" s="200"/>
      <c r="JY602" s="200"/>
      <c r="JZ602" s="200"/>
      <c r="KA602" s="200"/>
      <c r="KB602" s="200"/>
      <c r="KE602" s="200"/>
      <c r="KH602" s="200"/>
      <c r="KK602" s="200"/>
      <c r="KN602" s="200"/>
      <c r="KQ602" s="200"/>
      <c r="KT602" s="200"/>
      <c r="LC602" s="200"/>
      <c r="LF602" s="200"/>
      <c r="LI602" s="200"/>
      <c r="LL602" s="200"/>
      <c r="LU602" s="200"/>
      <c r="MA602" s="200"/>
      <c r="MD602" s="200"/>
      <c r="MG602" s="200"/>
      <c r="MJ602" s="200"/>
      <c r="MP602" s="200"/>
      <c r="MY602" s="200"/>
      <c r="NA602" s="200"/>
      <c r="NB602" s="200"/>
      <c r="ND602" s="200"/>
      <c r="NG602" s="200"/>
      <c r="NJ602" s="200"/>
      <c r="NM602" s="200"/>
      <c r="NP602" s="200"/>
      <c r="NS602" s="200"/>
      <c r="NU602" s="200"/>
      <c r="NW602" s="200"/>
      <c r="NZ602" s="200"/>
      <c r="OC602" s="200"/>
      <c r="OF602" s="200"/>
      <c r="OI602" s="200"/>
      <c r="OL602" s="200"/>
      <c r="OO602" s="200"/>
      <c r="OR602" s="200"/>
      <c r="OT602" s="200"/>
      <c r="OW602" s="200"/>
      <c r="OZ602" s="200"/>
      <c r="PC602" s="200"/>
      <c r="PI602" s="200"/>
      <c r="PL602" s="200"/>
      <c r="PN602" s="200"/>
      <c r="QU602" s="200"/>
      <c r="QX602" s="200"/>
      <c r="RA602" s="200"/>
      <c r="RD602" s="200"/>
      <c r="RG602" s="200"/>
      <c r="RH602" s="200"/>
      <c r="RI602" s="200"/>
      <c r="RL602" s="200"/>
      <c r="RO602" s="200"/>
      <c r="RR602" s="200"/>
      <c r="RU602" s="200"/>
      <c r="RW602" s="200"/>
      <c r="SK602" s="200"/>
      <c r="SL602" s="200"/>
      <c r="SM602" s="200"/>
      <c r="SN602" s="200"/>
      <c r="SO602" s="200"/>
      <c r="SP602" s="200"/>
      <c r="SQ602" s="200"/>
      <c r="SR602" s="200"/>
      <c r="SS602" s="200"/>
      <c r="ST602" s="200"/>
      <c r="SU602" s="200"/>
      <c r="SV602" s="200"/>
      <c r="SW602" s="200"/>
      <c r="SX602" s="200"/>
      <c r="SY602" s="200"/>
      <c r="SZ602" s="200"/>
      <c r="TA602" s="200"/>
      <c r="TB602" s="200"/>
      <c r="TC602" s="200"/>
      <c r="TI602" s="200"/>
      <c r="TJ602" s="200"/>
      <c r="TK602" s="200"/>
      <c r="TL602" s="200"/>
      <c r="TM602" s="200"/>
      <c r="TN602" s="200"/>
      <c r="TO602" s="200"/>
      <c r="TQ602" s="200"/>
      <c r="TR602" s="200"/>
      <c r="TS602" s="200"/>
      <c r="TT602" s="200"/>
      <c r="TU602" s="200"/>
      <c r="TV602" s="200"/>
      <c r="TW602" s="200"/>
      <c r="TX602" s="200"/>
      <c r="UA602" s="200"/>
      <c r="UD602" s="200"/>
      <c r="UG602" s="200"/>
      <c r="UJ602" s="200"/>
      <c r="UM602" s="200"/>
      <c r="UP602" s="200"/>
      <c r="UY602" s="200"/>
      <c r="VB602" s="200"/>
      <c r="VE602" s="200"/>
      <c r="VH602" s="200"/>
      <c r="VQ602" s="200"/>
      <c r="VW602" s="200"/>
      <c r="VZ602" s="200"/>
      <c r="WC602" s="200"/>
      <c r="WF602" s="200"/>
      <c r="WL602" s="200"/>
      <c r="WU602" s="200"/>
      <c r="WW602" s="200"/>
      <c r="WX602" s="200"/>
      <c r="WZ602" s="200"/>
      <c r="XC602" s="200"/>
      <c r="XF602" s="200"/>
      <c r="XI602" s="200"/>
      <c r="XL602" s="200"/>
      <c r="XO602" s="200"/>
      <c r="XQ602" s="200"/>
      <c r="XS602" s="200"/>
      <c r="XV602" s="200"/>
      <c r="XY602" s="200"/>
      <c r="YB602" s="200"/>
      <c r="YE602" s="200"/>
      <c r="YH602" s="200"/>
      <c r="YK602" s="200"/>
      <c r="YN602" s="200"/>
      <c r="YP602" s="200"/>
      <c r="YS602" s="200"/>
      <c r="YV602" s="200"/>
      <c r="YY602" s="200"/>
      <c r="ZE602" s="200"/>
      <c r="ZH602" s="200"/>
      <c r="ZJ602" s="200"/>
      <c r="AAQ602" s="200"/>
      <c r="AAT602" s="200"/>
      <c r="AAW602" s="200"/>
      <c r="AAZ602" s="200"/>
      <c r="ABC602" s="200"/>
      <c r="ABD602" s="200"/>
      <c r="ABE602" s="200"/>
      <c r="ABH602" s="200"/>
      <c r="ABK602" s="200"/>
      <c r="ABN602" s="200"/>
      <c r="ABQ602" s="200"/>
      <c r="ABS602" s="200"/>
      <c r="ACG602" s="200"/>
      <c r="ACH602" s="200"/>
      <c r="ACI602" s="200"/>
      <c r="ACJ602" s="200"/>
      <c r="ACK602" s="200"/>
      <c r="ACL602" s="200"/>
      <c r="ACM602" s="200"/>
      <c r="ACN602" s="200"/>
      <c r="ACO602" s="200"/>
      <c r="ACP602" s="200"/>
      <c r="ACQ602" s="200"/>
      <c r="ACR602" s="200"/>
      <c r="ACS602" s="200"/>
      <c r="ACT602" s="200"/>
      <c r="ACU602" s="200"/>
      <c r="ACV602" s="200"/>
      <c r="ACW602" s="200"/>
      <c r="ACX602" s="200"/>
      <c r="ACY602" s="200"/>
      <c r="ADE602" s="200"/>
      <c r="ADF602" s="200"/>
      <c r="ADG602" s="200"/>
      <c r="ADH602" s="200"/>
      <c r="ADI602" s="200"/>
      <c r="ADJ602" s="200"/>
      <c r="ADK602" s="200"/>
      <c r="ADM602" s="200"/>
      <c r="ADN602" s="200"/>
      <c r="ADO602" s="200"/>
      <c r="ADP602" s="200"/>
      <c r="ADQ602" s="200"/>
      <c r="ADR602" s="200"/>
      <c r="ADS602" s="200"/>
      <c r="ADT602" s="200"/>
      <c r="ADW602" s="200"/>
      <c r="ADZ602" s="200"/>
      <c r="AEC602" s="200"/>
      <c r="AEF602" s="200"/>
      <c r="AEI602" s="200"/>
      <c r="AEL602" s="200"/>
      <c r="AEU602" s="200"/>
      <c r="AEX602" s="200"/>
      <c r="AFA602" s="200"/>
      <c r="AFD602" s="200"/>
      <c r="AFM602" s="200"/>
      <c r="AFS602" s="200"/>
      <c r="AFV602" s="200"/>
      <c r="AFY602" s="200"/>
      <c r="AGB602" s="200"/>
      <c r="AGH602" s="200"/>
      <c r="AGQ602" s="200"/>
      <c r="AGS602" s="200"/>
      <c r="AGT602" s="200"/>
      <c r="AGV602" s="200"/>
      <c r="AGY602" s="200"/>
      <c r="AHB602" s="200"/>
      <c r="AHE602" s="200"/>
      <c r="AHH602" s="200"/>
      <c r="AHK602" s="200"/>
      <c r="AHM602" s="200"/>
      <c r="AHO602" s="200"/>
      <c r="AHR602" s="200"/>
      <c r="AHU602" s="200"/>
      <c r="AHX602" s="200"/>
      <c r="AIA602" s="200"/>
      <c r="AID602" s="200"/>
      <c r="AIG602" s="200"/>
      <c r="AIJ602" s="200"/>
      <c r="AIL602" s="200"/>
      <c r="AIO602" s="200"/>
      <c r="AIR602" s="200"/>
      <c r="AIU602" s="200"/>
      <c r="AJA602" s="200"/>
      <c r="AJD602" s="200"/>
      <c r="AJF602" s="200"/>
      <c r="AKM602" s="200"/>
      <c r="AKP602" s="200"/>
      <c r="AKS602" s="200"/>
      <c r="AKV602" s="200"/>
      <c r="AKY602" s="200"/>
      <c r="AKZ602" s="200"/>
      <c r="ALA602" s="200"/>
      <c r="ALD602" s="200"/>
      <c r="ALG602" s="200"/>
      <c r="ALJ602" s="200"/>
      <c r="ALM602" s="200"/>
      <c r="ALO602" s="200"/>
      <c r="AMC602" s="200"/>
      <c r="AMD602" s="200"/>
      <c r="AME602" s="200"/>
      <c r="AMF602" s="200"/>
      <c r="AMG602" s="200"/>
      <c r="AMH602" s="200"/>
      <c r="AMI602" s="200"/>
      <c r="AMJ602" s="200"/>
      <c r="AMK602" s="200"/>
      <c r="AML602" s="200"/>
      <c r="AMM602" s="200"/>
      <c r="AMN602" s="200"/>
      <c r="AMO602" s="200"/>
      <c r="AMP602" s="200"/>
      <c r="AMQ602" s="200"/>
      <c r="AMR602" s="200"/>
      <c r="AMS602" s="200"/>
      <c r="AMT602" s="200"/>
      <c r="AMU602" s="200"/>
      <c r="ANA602" s="200"/>
      <c r="ANB602" s="200"/>
      <c r="ANC602" s="200"/>
      <c r="AND602" s="200"/>
      <c r="ANE602" s="200"/>
      <c r="ANF602" s="200"/>
      <c r="ANG602" s="200"/>
      <c r="ANI602" s="200"/>
      <c r="ANJ602" s="200"/>
      <c r="ANK602" s="200"/>
      <c r="ANL602" s="200"/>
      <c r="ANM602" s="200"/>
      <c r="ANN602" s="200"/>
      <c r="ANO602" s="200"/>
      <c r="ANP602" s="200"/>
      <c r="ANS602" s="200"/>
      <c r="ANV602" s="200"/>
      <c r="ANY602" s="200"/>
      <c r="AOB602" s="200"/>
      <c r="AOE602" s="200"/>
      <c r="AOH602" s="200"/>
      <c r="AOQ602" s="200"/>
      <c r="AOT602" s="200"/>
      <c r="AOW602" s="200"/>
      <c r="AOZ602" s="200"/>
      <c r="API602" s="200"/>
      <c r="APO602" s="200"/>
      <c r="APR602" s="200"/>
      <c r="APU602" s="200"/>
      <c r="APX602" s="200"/>
      <c r="AQD602" s="200"/>
      <c r="AQM602" s="200"/>
      <c r="AQO602" s="200"/>
      <c r="AQP602" s="200"/>
      <c r="AQR602" s="200"/>
      <c r="AQU602" s="200"/>
      <c r="AQX602" s="200"/>
      <c r="ARA602" s="200"/>
      <c r="ARD602" s="200"/>
      <c r="ARG602" s="200"/>
      <c r="ARI602" s="200"/>
      <c r="ARK602" s="200"/>
      <c r="ARN602" s="200"/>
      <c r="ARQ602" s="200"/>
      <c r="ART602" s="200"/>
      <c r="ARW602" s="200"/>
      <c r="ARZ602" s="200"/>
      <c r="ASC602" s="200"/>
      <c r="ASF602" s="200"/>
      <c r="ASH602" s="200"/>
      <c r="ASK602" s="200"/>
      <c r="ASN602" s="200"/>
      <c r="ASQ602" s="200"/>
      <c r="ASW602" s="200"/>
      <c r="ASZ602" s="200"/>
      <c r="ATB602" s="200"/>
      <c r="AUI602" s="200"/>
      <c r="AUL602" s="200"/>
      <c r="AUO602" s="200"/>
      <c r="AUR602" s="200"/>
      <c r="AUU602" s="200"/>
      <c r="AUV602" s="200"/>
      <c r="AUW602" s="200"/>
      <c r="AUZ602" s="200"/>
      <c r="AVC602" s="200"/>
      <c r="AVF602" s="200"/>
      <c r="AVI602" s="200"/>
      <c r="AVK602" s="200"/>
      <c r="AVY602" s="200"/>
      <c r="AVZ602" s="200"/>
      <c r="AWA602" s="200"/>
      <c r="AWB602" s="200"/>
      <c r="AWC602" s="200"/>
      <c r="AWD602" s="200"/>
      <c r="AWE602" s="200"/>
      <c r="AWF602" s="200"/>
      <c r="AWG602" s="200"/>
      <c r="AWH602" s="200"/>
      <c r="AWI602" s="200"/>
      <c r="AWJ602" s="200"/>
      <c r="AWK602" s="200"/>
      <c r="AWL602" s="200"/>
      <c r="AWM602" s="200"/>
      <c r="AWN602" s="200"/>
      <c r="AWO602" s="200"/>
      <c r="AWP602" s="200"/>
      <c r="AWQ602" s="200"/>
      <c r="AWW602" s="200"/>
      <c r="AWX602" s="200"/>
      <c r="AWY602" s="200"/>
      <c r="AWZ602" s="200"/>
      <c r="AXA602" s="200"/>
      <c r="AXB602" s="200"/>
      <c r="AXC602" s="200"/>
      <c r="AXE602" s="200"/>
      <c r="AXF602" s="200"/>
      <c r="AXG602" s="200"/>
      <c r="AXH602" s="200"/>
      <c r="AXI602" s="200"/>
      <c r="AXJ602" s="200"/>
      <c r="AXK602" s="200"/>
      <c r="AXL602" s="200"/>
      <c r="AXO602" s="200"/>
      <c r="AXR602" s="200"/>
      <c r="AXU602" s="200"/>
      <c r="AXX602" s="200"/>
      <c r="AYA602" s="200"/>
      <c r="AYD602" s="200"/>
      <c r="AYM602" s="200"/>
      <c r="AYP602" s="200"/>
      <c r="AYS602" s="200"/>
      <c r="AYV602" s="200"/>
      <c r="AZE602" s="200"/>
      <c r="AZK602" s="200"/>
      <c r="AZN602" s="200"/>
      <c r="AZQ602" s="200"/>
      <c r="AZT602" s="200"/>
      <c r="AZZ602" s="200"/>
      <c r="BAI602" s="200"/>
      <c r="BAK602" s="200"/>
      <c r="BAL602" s="200"/>
      <c r="BAN602" s="200"/>
      <c r="BAQ602" s="200"/>
      <c r="BAT602" s="200"/>
      <c r="BAW602" s="200"/>
      <c r="BAZ602" s="200"/>
      <c r="BBC602" s="200"/>
      <c r="BBE602" s="200"/>
      <c r="BBG602" s="200"/>
      <c r="BBJ602" s="200"/>
      <c r="BBM602" s="200"/>
      <c r="BBP602" s="200"/>
      <c r="BBS602" s="200"/>
      <c r="BBV602" s="200"/>
      <c r="BBY602" s="200"/>
      <c r="BCB602" s="200"/>
      <c r="BCD602" s="200"/>
      <c r="BCG602" s="200"/>
      <c r="BCJ602" s="200"/>
      <c r="BCM602" s="200"/>
      <c r="BCS602" s="200"/>
      <c r="BCV602" s="200"/>
      <c r="BCX602" s="200"/>
      <c r="BEE602" s="200"/>
      <c r="BEH602" s="200"/>
      <c r="BEK602" s="200"/>
      <c r="BEN602" s="200"/>
      <c r="BEQ602" s="200"/>
      <c r="BER602" s="200"/>
      <c r="BES602" s="200"/>
      <c r="BEV602" s="200"/>
      <c r="BEY602" s="200"/>
      <c r="BFB602" s="200"/>
      <c r="BFE602" s="200"/>
      <c r="BFG602" s="200"/>
      <c r="BFU602" s="200"/>
      <c r="BFV602" s="200"/>
      <c r="BFW602" s="200"/>
      <c r="BFX602" s="200"/>
      <c r="BFY602" s="200"/>
      <c r="BFZ602" s="200"/>
      <c r="BGA602" s="200"/>
      <c r="BGB602" s="200"/>
      <c r="BGC602" s="200"/>
      <c r="BGD602" s="200"/>
      <c r="BGE602" s="200"/>
      <c r="BGF602" s="200"/>
      <c r="BGG602" s="200"/>
      <c r="BGH602" s="200"/>
      <c r="BGI602" s="200"/>
      <c r="BGJ602" s="200"/>
      <c r="BGK602" s="200"/>
      <c r="BGL602" s="200"/>
      <c r="BGM602" s="200"/>
      <c r="BGS602" s="200"/>
      <c r="BGT602" s="200"/>
      <c r="BGU602" s="200"/>
      <c r="BGV602" s="200"/>
      <c r="BGW602" s="200"/>
      <c r="BGX602" s="200"/>
      <c r="BGY602" s="200"/>
      <c r="BHA602" s="200"/>
      <c r="BHB602" s="200"/>
      <c r="BHC602" s="200"/>
      <c r="BHD602" s="200"/>
      <c r="BHE602" s="200"/>
      <c r="BHF602" s="200"/>
      <c r="BHG602" s="200"/>
      <c r="BHH602" s="200"/>
      <c r="BHK602" s="200"/>
      <c r="BHN602" s="200"/>
      <c r="BHQ602" s="200"/>
      <c r="BHT602" s="200"/>
      <c r="BHW602" s="200"/>
      <c r="BHZ602" s="200"/>
      <c r="BII602" s="200"/>
      <c r="BIL602" s="200"/>
      <c r="BIO602" s="200"/>
      <c r="BIR602" s="200"/>
      <c r="BJA602" s="200"/>
      <c r="BJG602" s="200"/>
      <c r="BJJ602" s="200"/>
      <c r="BJM602" s="200"/>
      <c r="BJP602" s="200"/>
      <c r="BJV602" s="200"/>
      <c r="BKE602" s="200"/>
      <c r="BKG602" s="200"/>
      <c r="BKH602" s="200"/>
      <c r="BKJ602" s="200"/>
      <c r="BKM602" s="200"/>
      <c r="BKP602" s="200"/>
      <c r="BKS602" s="200"/>
      <c r="BKV602" s="200"/>
      <c r="BKY602" s="200"/>
      <c r="BLA602" s="200"/>
      <c r="BLC602" s="200"/>
      <c r="BLF602" s="200"/>
      <c r="BLI602" s="200"/>
      <c r="BLL602" s="200"/>
      <c r="BLO602" s="200"/>
      <c r="BLR602" s="200"/>
      <c r="BLU602" s="200"/>
      <c r="BLX602" s="200"/>
      <c r="BLZ602" s="200"/>
      <c r="BMC602" s="200"/>
      <c r="BMF602" s="200"/>
      <c r="BMI602" s="200"/>
      <c r="BMO602" s="200"/>
      <c r="BMR602" s="200"/>
      <c r="BMT602" s="200"/>
      <c r="BOA602" s="200"/>
      <c r="BOD602" s="200"/>
      <c r="BOG602" s="200"/>
      <c r="BOJ602" s="200"/>
      <c r="BOM602" s="200"/>
      <c r="BON602" s="200"/>
      <c r="BOO602" s="200"/>
      <c r="BOR602" s="200"/>
      <c r="BOU602" s="200"/>
      <c r="BOX602" s="200"/>
      <c r="BPA602" s="200"/>
      <c r="BPC602" s="200"/>
      <c r="BPQ602" s="200"/>
      <c r="BPR602" s="200"/>
      <c r="BPS602" s="200"/>
      <c r="BPT602" s="200"/>
      <c r="BPU602" s="200"/>
      <c r="BPV602" s="200"/>
      <c r="BPW602" s="200"/>
      <c r="BPX602" s="200"/>
      <c r="BPY602" s="200"/>
      <c r="BPZ602" s="200"/>
      <c r="BQA602" s="200"/>
      <c r="BQB602" s="200"/>
      <c r="BQC602" s="200"/>
      <c r="BQD602" s="200"/>
      <c r="BQE602" s="200"/>
      <c r="BQF602" s="200"/>
      <c r="BQG602" s="200"/>
      <c r="BQH602" s="200"/>
      <c r="BQI602" s="200"/>
      <c r="BQO602" s="200"/>
      <c r="BQP602" s="200"/>
      <c r="BQQ602" s="200"/>
      <c r="BQR602" s="200"/>
      <c r="BQS602" s="200"/>
      <c r="BQT602" s="200"/>
      <c r="BQU602" s="200"/>
      <c r="BQW602" s="200"/>
      <c r="BQX602" s="200"/>
      <c r="BQY602" s="200"/>
      <c r="BQZ602" s="200"/>
      <c r="BRA602" s="200"/>
      <c r="BRB602" s="200"/>
      <c r="BRC602" s="200"/>
      <c r="BRD602" s="200"/>
      <c r="BRG602" s="200"/>
      <c r="BRJ602" s="200"/>
      <c r="BRM602" s="200"/>
      <c r="BRP602" s="200"/>
      <c r="BRS602" s="200"/>
      <c r="BRV602" s="200"/>
      <c r="BSE602" s="200"/>
      <c r="BSH602" s="200"/>
      <c r="BSK602" s="200"/>
      <c r="BSN602" s="200"/>
      <c r="BSW602" s="200"/>
      <c r="BTC602" s="200"/>
      <c r="BTF602" s="200"/>
      <c r="BTI602" s="200"/>
      <c r="BTL602" s="200"/>
      <c r="BTR602" s="200"/>
      <c r="BUA602" s="200"/>
      <c r="BUC602" s="200"/>
      <c r="BUD602" s="200"/>
      <c r="BUF602" s="200"/>
      <c r="BUI602" s="200"/>
      <c r="BUL602" s="200"/>
      <c r="BUO602" s="200"/>
      <c r="BUR602" s="200"/>
      <c r="BUU602" s="200"/>
      <c r="BUW602" s="200"/>
      <c r="BUY602" s="200"/>
      <c r="BVB602" s="200"/>
      <c r="BVE602" s="200"/>
      <c r="BVH602" s="200"/>
      <c r="BVK602" s="200"/>
      <c r="BVN602" s="200"/>
      <c r="BVQ602" s="200"/>
      <c r="BVT602" s="200"/>
      <c r="BVV602" s="200"/>
      <c r="BVY602" s="200"/>
      <c r="BWB602" s="200"/>
      <c r="BWE602" s="200"/>
      <c r="BWK602" s="200"/>
      <c r="BWN602" s="200"/>
      <c r="BWP602" s="200"/>
      <c r="BXW602" s="200"/>
      <c r="BXZ602" s="200"/>
      <c r="BYC602" s="200"/>
      <c r="BYF602" s="200"/>
      <c r="BYI602" s="200"/>
      <c r="BYJ602" s="200"/>
      <c r="BYK602" s="200"/>
      <c r="BYN602" s="200"/>
      <c r="BYQ602" s="200"/>
      <c r="BYT602" s="200"/>
      <c r="BYW602" s="200"/>
      <c r="BYY602" s="200"/>
      <c r="BZM602" s="200"/>
      <c r="BZN602" s="200"/>
      <c r="BZO602" s="200"/>
      <c r="BZP602" s="200"/>
      <c r="BZQ602" s="200"/>
      <c r="BZR602" s="200"/>
      <c r="BZS602" s="200"/>
      <c r="BZT602" s="200"/>
      <c r="BZU602" s="200"/>
      <c r="BZV602" s="200"/>
      <c r="BZW602" s="200"/>
      <c r="BZX602" s="200"/>
      <c r="BZY602" s="200"/>
      <c r="BZZ602" s="200"/>
      <c r="CAA602" s="200"/>
      <c r="CAB602" s="200"/>
      <c r="CAC602" s="200"/>
      <c r="CAD602" s="200"/>
      <c r="CAE602" s="200"/>
      <c r="CAK602" s="200"/>
      <c r="CAL602" s="200"/>
      <c r="CAM602" s="200"/>
      <c r="CAN602" s="200"/>
      <c r="CAO602" s="200"/>
      <c r="CAP602" s="200"/>
      <c r="CAQ602" s="200"/>
      <c r="CAS602" s="200"/>
      <c r="CAT602" s="200"/>
      <c r="CAU602" s="200"/>
      <c r="CAV602" s="200"/>
      <c r="CAW602" s="200"/>
      <c r="CAX602" s="200"/>
      <c r="CAY602" s="200"/>
      <c r="CAZ602" s="200"/>
      <c r="CBC602" s="200"/>
      <c r="CBF602" s="200"/>
      <c r="CBI602" s="200"/>
      <c r="CBL602" s="200"/>
      <c r="CBO602" s="200"/>
      <c r="CBR602" s="200"/>
      <c r="CCA602" s="200"/>
      <c r="CCD602" s="200"/>
      <c r="CCG602" s="200"/>
      <c r="CCJ602" s="200"/>
      <c r="CCS602" s="200"/>
      <c r="CCY602" s="200"/>
      <c r="CDB602" s="200"/>
      <c r="CDE602" s="200"/>
      <c r="CDH602" s="200"/>
      <c r="CDN602" s="200"/>
      <c r="CDW602" s="200"/>
      <c r="CDY602" s="200"/>
      <c r="CDZ602" s="200"/>
      <c r="CEB602" s="200"/>
      <c r="CEE602" s="200"/>
      <c r="CEH602" s="200"/>
      <c r="CEK602" s="200"/>
      <c r="CEN602" s="200"/>
      <c r="CEQ602" s="200"/>
      <c r="CES602" s="200"/>
      <c r="CEU602" s="200"/>
      <c r="CEX602" s="200"/>
      <c r="CFA602" s="200"/>
      <c r="CFD602" s="200"/>
      <c r="CFG602" s="200"/>
      <c r="CFJ602" s="200"/>
      <c r="CFM602" s="200"/>
      <c r="CFP602" s="200"/>
      <c r="CFR602" s="200"/>
      <c r="CFU602" s="200"/>
      <c r="CFX602" s="200"/>
      <c r="CGA602" s="200"/>
      <c r="CGG602" s="200"/>
      <c r="CGJ602" s="200"/>
      <c r="CGL602" s="200"/>
      <c r="CHS602" s="200"/>
      <c r="CHV602" s="200"/>
      <c r="CHY602" s="200"/>
      <c r="CIB602" s="200"/>
      <c r="CIE602" s="200"/>
      <c r="CIF602" s="200"/>
      <c r="CIG602" s="200"/>
      <c r="CIJ602" s="200"/>
      <c r="CIM602" s="200"/>
      <c r="CIP602" s="200"/>
      <c r="CIS602" s="200"/>
      <c r="CIU602" s="200"/>
      <c r="CJI602" s="200"/>
      <c r="CJJ602" s="200"/>
      <c r="CJK602" s="200"/>
      <c r="CJL602" s="200"/>
      <c r="CJM602" s="200"/>
      <c r="CJN602" s="200"/>
      <c r="CJO602" s="200"/>
      <c r="CJP602" s="200"/>
      <c r="CJQ602" s="200"/>
      <c r="CJR602" s="200"/>
      <c r="CJS602" s="200"/>
      <c r="CJT602" s="200"/>
      <c r="CJU602" s="200"/>
      <c r="CJV602" s="200"/>
      <c r="CJW602" s="200"/>
      <c r="CJX602" s="200"/>
      <c r="CJY602" s="200"/>
      <c r="CJZ602" s="200"/>
      <c r="CKA602" s="200"/>
      <c r="CKG602" s="200"/>
      <c r="CKH602" s="200"/>
      <c r="CKI602" s="200"/>
      <c r="CKJ602" s="200"/>
      <c r="CKK602" s="200"/>
      <c r="CKL602" s="200"/>
      <c r="CKM602" s="200"/>
      <c r="CKO602" s="200"/>
      <c r="CKP602" s="200"/>
      <c r="CKQ602" s="200"/>
      <c r="CKR602" s="200"/>
      <c r="CKS602" s="200"/>
      <c r="CKT602" s="200"/>
      <c r="CKU602" s="200"/>
      <c r="CKV602" s="200"/>
      <c r="CKY602" s="200"/>
      <c r="CLB602" s="200"/>
      <c r="CLE602" s="200"/>
      <c r="CLH602" s="200"/>
      <c r="CLK602" s="200"/>
      <c r="CLN602" s="200"/>
      <c r="CLW602" s="200"/>
      <c r="CLZ602" s="200"/>
      <c r="CMC602" s="200"/>
      <c r="CMF602" s="200"/>
      <c r="CMO602" s="200"/>
      <c r="CMU602" s="200"/>
      <c r="CMX602" s="200"/>
      <c r="CNA602" s="200"/>
      <c r="CND602" s="200"/>
      <c r="CNJ602" s="200"/>
      <c r="CNS602" s="200"/>
      <c r="CNU602" s="200"/>
      <c r="CNV602" s="200"/>
      <c r="CNX602" s="200"/>
      <c r="COA602" s="200"/>
      <c r="COD602" s="200"/>
      <c r="COG602" s="200"/>
      <c r="COJ602" s="200"/>
      <c r="COM602" s="200"/>
      <c r="COO602" s="200"/>
      <c r="COQ602" s="200"/>
      <c r="COT602" s="200"/>
      <c r="COW602" s="200"/>
      <c r="COZ602" s="200"/>
      <c r="CPC602" s="200"/>
      <c r="CPF602" s="200"/>
      <c r="CPI602" s="200"/>
      <c r="CPL602" s="200"/>
      <c r="CPN602" s="200"/>
      <c r="CPQ602" s="200"/>
      <c r="CPT602" s="200"/>
      <c r="CPW602" s="200"/>
      <c r="CQC602" s="200"/>
      <c r="CQF602" s="200"/>
      <c r="CQH602" s="200"/>
      <c r="CRO602" s="200"/>
      <c r="CRR602" s="200"/>
      <c r="CRU602" s="200"/>
      <c r="CRX602" s="200"/>
      <c r="CSA602" s="200"/>
      <c r="CSB602" s="200"/>
      <c r="CSC602" s="200"/>
      <c r="CSF602" s="200"/>
      <c r="CSI602" s="200"/>
      <c r="CSL602" s="200"/>
      <c r="CSO602" s="200"/>
      <c r="CSQ602" s="200"/>
      <c r="CTE602" s="200"/>
      <c r="CTF602" s="200"/>
      <c r="CTG602" s="200"/>
      <c r="CTH602" s="200"/>
      <c r="CTI602" s="200"/>
      <c r="CTJ602" s="200"/>
      <c r="CTK602" s="200"/>
      <c r="CTL602" s="200"/>
      <c r="CTM602" s="200"/>
      <c r="CTN602" s="200"/>
      <c r="CTO602" s="200"/>
      <c r="CTP602" s="200"/>
      <c r="CTQ602" s="200"/>
      <c r="CTR602" s="200"/>
      <c r="CTS602" s="200"/>
      <c r="CTT602" s="200"/>
      <c r="CTU602" s="200"/>
      <c r="CTV602" s="200"/>
      <c r="CTW602" s="200"/>
      <c r="CUC602" s="200"/>
      <c r="CUD602" s="200"/>
      <c r="CUE602" s="200"/>
      <c r="CUF602" s="200"/>
      <c r="CUG602" s="200"/>
      <c r="CUH602" s="200"/>
      <c r="CUI602" s="200"/>
      <c r="CUK602" s="200"/>
      <c r="CUL602" s="200"/>
      <c r="CUM602" s="200"/>
      <c r="CUN602" s="200"/>
      <c r="CUO602" s="200"/>
      <c r="CUP602" s="200"/>
      <c r="CUQ602" s="200"/>
      <c r="CUR602" s="200"/>
      <c r="CUU602" s="200"/>
      <c r="CUX602" s="200"/>
      <c r="CVA602" s="200"/>
      <c r="CVD602" s="200"/>
      <c r="CVG602" s="200"/>
      <c r="CVJ602" s="200"/>
      <c r="CVS602" s="200"/>
      <c r="CVV602" s="200"/>
      <c r="CVY602" s="200"/>
      <c r="CWB602" s="200"/>
      <c r="CWK602" s="200"/>
      <c r="CWQ602" s="200"/>
      <c r="CWT602" s="200"/>
      <c r="CWW602" s="200"/>
      <c r="CWZ602" s="200"/>
      <c r="CXF602" s="200"/>
      <c r="CXO602" s="200"/>
      <c r="CXQ602" s="200"/>
      <c r="CXR602" s="200"/>
      <c r="CXT602" s="200"/>
      <c r="CXW602" s="200"/>
      <c r="CXZ602" s="200"/>
      <c r="CYC602" s="200"/>
      <c r="CYF602" s="200"/>
      <c r="CYI602" s="200"/>
      <c r="CYK602" s="200"/>
      <c r="CYM602" s="200"/>
      <c r="CYP602" s="200"/>
      <c r="CYS602" s="200"/>
      <c r="CYV602" s="200"/>
      <c r="CYY602" s="200"/>
      <c r="CZB602" s="200"/>
      <c r="CZE602" s="200"/>
      <c r="CZH602" s="200"/>
      <c r="CZJ602" s="200"/>
      <c r="CZM602" s="200"/>
      <c r="CZP602" s="200"/>
      <c r="CZS602" s="200"/>
      <c r="CZY602" s="200"/>
      <c r="DAB602" s="200"/>
      <c r="DAD602" s="200"/>
      <c r="DBK602" s="200"/>
      <c r="DBN602" s="200"/>
      <c r="DBQ602" s="200"/>
      <c r="DBT602" s="200"/>
      <c r="DBW602" s="200"/>
      <c r="DBX602" s="200"/>
      <c r="DBY602" s="200"/>
      <c r="DCB602" s="200"/>
      <c r="DCE602" s="200"/>
      <c r="DCH602" s="200"/>
      <c r="DCK602" s="200"/>
      <c r="DCM602" s="200"/>
      <c r="DDA602" s="200"/>
      <c r="DDB602" s="200"/>
      <c r="DDC602" s="200"/>
      <c r="DDD602" s="200"/>
      <c r="DDE602" s="200"/>
      <c r="DDF602" s="200"/>
      <c r="DDG602" s="200"/>
      <c r="DDH602" s="200"/>
      <c r="DDI602" s="200"/>
      <c r="DDJ602" s="200"/>
      <c r="DDK602" s="200"/>
      <c r="DDL602" s="200"/>
      <c r="DDM602" s="200"/>
      <c r="DDN602" s="200"/>
      <c r="DDO602" s="200"/>
      <c r="DDP602" s="200"/>
      <c r="DDQ602" s="200"/>
      <c r="DDR602" s="200"/>
      <c r="DDS602" s="200"/>
      <c r="DDY602" s="200"/>
      <c r="DDZ602" s="200"/>
      <c r="DEA602" s="200"/>
      <c r="DEB602" s="200"/>
      <c r="DEC602" s="200"/>
      <c r="DED602" s="200"/>
      <c r="DEE602" s="200"/>
      <c r="DEG602" s="200"/>
      <c r="DEH602" s="200"/>
      <c r="DEI602" s="200"/>
      <c r="DEJ602" s="200"/>
      <c r="DEK602" s="200"/>
      <c r="DEL602" s="200"/>
      <c r="DEM602" s="200"/>
      <c r="DEN602" s="200"/>
      <c r="DEQ602" s="200"/>
      <c r="DET602" s="200"/>
      <c r="DEW602" s="200"/>
      <c r="DEZ602" s="200"/>
      <c r="DFC602" s="200"/>
      <c r="DFF602" s="200"/>
      <c r="DFO602" s="200"/>
      <c r="DFR602" s="200"/>
      <c r="DFU602" s="200"/>
      <c r="DFX602" s="200"/>
      <c r="DGG602" s="200"/>
      <c r="DGM602" s="200"/>
      <c r="DGP602" s="200"/>
      <c r="DGS602" s="200"/>
      <c r="DGV602" s="200"/>
      <c r="DHB602" s="200"/>
      <c r="DHK602" s="200"/>
      <c r="DHM602" s="200"/>
      <c r="DHN602" s="200"/>
      <c r="DHP602" s="200"/>
      <c r="DHS602" s="200"/>
      <c r="DHV602" s="200"/>
      <c r="DHY602" s="200"/>
      <c r="DIB602" s="200"/>
      <c r="DIE602" s="200"/>
      <c r="DIG602" s="200"/>
      <c r="DII602" s="200"/>
      <c r="DIL602" s="200"/>
      <c r="DIO602" s="200"/>
      <c r="DIR602" s="200"/>
      <c r="DIU602" s="200"/>
      <c r="DIX602" s="200"/>
      <c r="DJA602" s="200"/>
      <c r="DJD602" s="200"/>
      <c r="DJF602" s="200"/>
      <c r="DJI602" s="200"/>
      <c r="DJL602" s="200"/>
      <c r="DJO602" s="200"/>
      <c r="DJU602" s="200"/>
      <c r="DJX602" s="200"/>
      <c r="DJZ602" s="200"/>
      <c r="DLG602" s="200"/>
      <c r="DLJ602" s="200"/>
      <c r="DLM602" s="200"/>
      <c r="DLP602" s="200"/>
      <c r="DLS602" s="200"/>
      <c r="DLT602" s="200"/>
      <c r="DLU602" s="200"/>
      <c r="DLX602" s="200"/>
      <c r="DMA602" s="200"/>
      <c r="DMD602" s="200"/>
      <c r="DMG602" s="200"/>
      <c r="DMI602" s="200"/>
      <c r="DMW602" s="200"/>
      <c r="DMX602" s="200"/>
      <c r="DMY602" s="200"/>
      <c r="DMZ602" s="200"/>
      <c r="DNA602" s="200"/>
      <c r="DNB602" s="200"/>
      <c r="DNC602" s="200"/>
      <c r="DND602" s="200"/>
      <c r="DNE602" s="200"/>
      <c r="DNF602" s="200"/>
      <c r="DNG602" s="200"/>
      <c r="DNH602" s="200"/>
      <c r="DNI602" s="200"/>
      <c r="DNJ602" s="200"/>
      <c r="DNK602" s="200"/>
      <c r="DNL602" s="200"/>
      <c r="DNM602" s="200"/>
      <c r="DNN602" s="200"/>
      <c r="DNO602" s="200"/>
      <c r="DNU602" s="200"/>
      <c r="DNV602" s="200"/>
      <c r="DNW602" s="200"/>
      <c r="DNX602" s="200"/>
      <c r="DNY602" s="200"/>
      <c r="DNZ602" s="200"/>
      <c r="DOA602" s="200"/>
      <c r="DOC602" s="200"/>
      <c r="DOD602" s="200"/>
      <c r="DOE602" s="200"/>
      <c r="DOF602" s="200"/>
      <c r="DOG602" s="200"/>
      <c r="DOH602" s="200"/>
      <c r="DOI602" s="200"/>
      <c r="DOJ602" s="200"/>
      <c r="DOM602" s="200"/>
      <c r="DOP602" s="200"/>
      <c r="DOS602" s="200"/>
      <c r="DOV602" s="200"/>
      <c r="DOY602" s="200"/>
      <c r="DPB602" s="200"/>
      <c r="DPK602" s="200"/>
      <c r="DPN602" s="200"/>
      <c r="DPQ602" s="200"/>
      <c r="DPT602" s="200"/>
      <c r="DQC602" s="200"/>
      <c r="DQI602" s="200"/>
      <c r="DQL602" s="200"/>
      <c r="DQO602" s="200"/>
      <c r="DQR602" s="200"/>
      <c r="DQX602" s="200"/>
      <c r="DRG602" s="200"/>
      <c r="DRI602" s="200"/>
      <c r="DRJ602" s="200"/>
      <c r="DRL602" s="200"/>
      <c r="DRO602" s="200"/>
      <c r="DRR602" s="200"/>
      <c r="DRU602" s="200"/>
      <c r="DRX602" s="200"/>
      <c r="DSA602" s="200"/>
      <c r="DSC602" s="200"/>
      <c r="DSE602" s="200"/>
      <c r="DSH602" s="200"/>
      <c r="DSK602" s="200"/>
      <c r="DSN602" s="200"/>
      <c r="DSQ602" s="200"/>
      <c r="DST602" s="200"/>
      <c r="DSW602" s="200"/>
      <c r="DSZ602" s="200"/>
      <c r="DTB602" s="200"/>
      <c r="DTE602" s="200"/>
      <c r="DTH602" s="200"/>
      <c r="DTK602" s="200"/>
      <c r="DTQ602" s="200"/>
      <c r="DTT602" s="200"/>
      <c r="DTV602" s="200"/>
      <c r="DVC602" s="200"/>
      <c r="DVF602" s="200"/>
      <c r="DVI602" s="200"/>
      <c r="DVL602" s="200"/>
      <c r="DVO602" s="200"/>
      <c r="DVP602" s="200"/>
      <c r="DVQ602" s="200"/>
      <c r="DVT602" s="200"/>
      <c r="DVW602" s="200"/>
      <c r="DVZ602" s="200"/>
      <c r="DWC602" s="200"/>
      <c r="DWE602" s="200"/>
      <c r="DWS602" s="200"/>
      <c r="DWT602" s="200"/>
      <c r="DWU602" s="200"/>
      <c r="DWV602" s="200"/>
      <c r="DWW602" s="200"/>
      <c r="DWX602" s="200"/>
      <c r="DWY602" s="200"/>
      <c r="DWZ602" s="200"/>
      <c r="DXA602" s="200"/>
      <c r="DXB602" s="200"/>
      <c r="DXC602" s="200"/>
      <c r="DXD602" s="200"/>
      <c r="DXE602" s="200"/>
      <c r="DXF602" s="200"/>
      <c r="DXG602" s="200"/>
      <c r="DXH602" s="200"/>
      <c r="DXI602" s="200"/>
      <c r="DXJ602" s="200"/>
      <c r="DXK602" s="200"/>
      <c r="DXQ602" s="200"/>
      <c r="DXR602" s="200"/>
      <c r="DXS602" s="200"/>
      <c r="DXT602" s="200"/>
      <c r="DXU602" s="200"/>
      <c r="DXV602" s="200"/>
      <c r="DXW602" s="200"/>
      <c r="DXY602" s="200"/>
      <c r="DXZ602" s="200"/>
      <c r="DYA602" s="200"/>
      <c r="DYB602" s="200"/>
      <c r="DYC602" s="200"/>
      <c r="DYD602" s="200"/>
      <c r="DYE602" s="200"/>
      <c r="DYF602" s="200"/>
      <c r="DYI602" s="200"/>
      <c r="DYL602" s="200"/>
      <c r="DYO602" s="200"/>
      <c r="DYR602" s="200"/>
      <c r="DYU602" s="200"/>
      <c r="DYX602" s="200"/>
      <c r="DZG602" s="200"/>
      <c r="DZJ602" s="200"/>
      <c r="DZM602" s="200"/>
      <c r="DZP602" s="200"/>
      <c r="DZY602" s="200"/>
      <c r="EAE602" s="200"/>
      <c r="EAH602" s="200"/>
      <c r="EAK602" s="200"/>
      <c r="EAN602" s="200"/>
      <c r="EAT602" s="200"/>
      <c r="EBC602" s="200"/>
      <c r="EBE602" s="200"/>
      <c r="EBF602" s="200"/>
      <c r="EBH602" s="200"/>
      <c r="EBK602" s="200"/>
      <c r="EBN602" s="200"/>
      <c r="EBQ602" s="200"/>
      <c r="EBT602" s="200"/>
      <c r="EBW602" s="200"/>
      <c r="EBY602" s="200"/>
      <c r="ECA602" s="200"/>
      <c r="ECD602" s="200"/>
      <c r="ECG602" s="200"/>
      <c r="ECJ602" s="200"/>
      <c r="ECM602" s="200"/>
      <c r="ECP602" s="200"/>
      <c r="ECS602" s="200"/>
      <c r="ECV602" s="200"/>
      <c r="ECX602" s="200"/>
      <c r="EDA602" s="200"/>
      <c r="EDD602" s="200"/>
      <c r="EDG602" s="200"/>
      <c r="EDM602" s="200"/>
      <c r="EDP602" s="200"/>
      <c r="EDR602" s="200"/>
      <c r="EEY602" s="200"/>
      <c r="EFB602" s="200"/>
      <c r="EFE602" s="200"/>
      <c r="EFH602" s="200"/>
      <c r="EFK602" s="200"/>
      <c r="EFL602" s="200"/>
      <c r="EFM602" s="200"/>
      <c r="EFP602" s="200"/>
      <c r="EFS602" s="200"/>
      <c r="EFV602" s="200"/>
      <c r="EFY602" s="200"/>
      <c r="EGA602" s="200"/>
      <c r="EGO602" s="200"/>
      <c r="EGP602" s="200"/>
      <c r="EGQ602" s="200"/>
      <c r="EGR602" s="200"/>
      <c r="EGS602" s="200"/>
      <c r="EGT602" s="200"/>
      <c r="EGU602" s="200"/>
      <c r="EGV602" s="200"/>
      <c r="EGW602" s="200"/>
      <c r="EGX602" s="200"/>
      <c r="EGY602" s="200"/>
      <c r="EGZ602" s="200"/>
      <c r="EHA602" s="200"/>
      <c r="EHB602" s="200"/>
      <c r="EHC602" s="200"/>
      <c r="EHD602" s="200"/>
      <c r="EHE602" s="200"/>
      <c r="EHF602" s="200"/>
      <c r="EHG602" s="200"/>
      <c r="EHM602" s="200"/>
      <c r="EHN602" s="200"/>
      <c r="EHO602" s="200"/>
      <c r="EHP602" s="200"/>
      <c r="EHQ602" s="200"/>
      <c r="EHR602" s="200"/>
      <c r="EHS602" s="200"/>
      <c r="EHU602" s="200"/>
      <c r="EHV602" s="200"/>
      <c r="EHW602" s="200"/>
      <c r="EHX602" s="200"/>
      <c r="EHY602" s="200"/>
      <c r="EHZ602" s="200"/>
      <c r="EIA602" s="200"/>
      <c r="EIB602" s="200"/>
      <c r="EIE602" s="200"/>
      <c r="EIH602" s="200"/>
      <c r="EIK602" s="200"/>
      <c r="EIN602" s="200"/>
      <c r="EIQ602" s="200"/>
      <c r="EIT602" s="200"/>
      <c r="EJC602" s="200"/>
      <c r="EJF602" s="200"/>
      <c r="EJI602" s="200"/>
      <c r="EJL602" s="200"/>
      <c r="EJU602" s="200"/>
      <c r="EKA602" s="200"/>
      <c r="EKD602" s="200"/>
      <c r="EKG602" s="200"/>
      <c r="EKJ602" s="200"/>
      <c r="EKP602" s="200"/>
      <c r="EKY602" s="200"/>
      <c r="ELA602" s="200"/>
      <c r="ELB602" s="200"/>
      <c r="ELD602" s="200"/>
      <c r="ELG602" s="200"/>
      <c r="ELJ602" s="200"/>
      <c r="ELM602" s="200"/>
      <c r="ELP602" s="200"/>
      <c r="ELS602" s="200"/>
      <c r="ELU602" s="200"/>
      <c r="ELW602" s="200"/>
      <c r="ELZ602" s="200"/>
      <c r="EMC602" s="200"/>
      <c r="EMF602" s="200"/>
      <c r="EMI602" s="200"/>
      <c r="EML602" s="200"/>
      <c r="EMO602" s="200"/>
      <c r="EMR602" s="200"/>
      <c r="EMT602" s="200"/>
      <c r="EMW602" s="200"/>
      <c r="EMZ602" s="200"/>
      <c r="ENC602" s="200"/>
      <c r="ENI602" s="200"/>
      <c r="ENL602" s="200"/>
      <c r="ENN602" s="200"/>
      <c r="EOU602" s="200"/>
      <c r="EOX602" s="200"/>
      <c r="EPA602" s="200"/>
      <c r="EPD602" s="200"/>
      <c r="EPG602" s="200"/>
      <c r="EPH602" s="200"/>
      <c r="EPI602" s="200"/>
      <c r="EPL602" s="200"/>
      <c r="EPO602" s="200"/>
      <c r="EPR602" s="200"/>
      <c r="EPU602" s="200"/>
      <c r="EPW602" s="200"/>
      <c r="EQK602" s="200"/>
      <c r="EQL602" s="200"/>
      <c r="EQM602" s="200"/>
      <c r="EQN602" s="200"/>
      <c r="EQO602" s="200"/>
      <c r="EQP602" s="200"/>
      <c r="EQQ602" s="200"/>
      <c r="EQR602" s="200"/>
      <c r="EQS602" s="200"/>
      <c r="EQT602" s="200"/>
      <c r="EQU602" s="200"/>
      <c r="EQV602" s="200"/>
      <c r="EQW602" s="200"/>
      <c r="EQX602" s="200"/>
      <c r="EQY602" s="200"/>
      <c r="EQZ602" s="200"/>
      <c r="ERA602" s="200"/>
      <c r="ERB602" s="200"/>
      <c r="ERC602" s="200"/>
      <c r="ERI602" s="200"/>
      <c r="ERJ602" s="200"/>
      <c r="ERK602" s="200"/>
      <c r="ERL602" s="200"/>
      <c r="ERM602" s="200"/>
      <c r="ERN602" s="200"/>
      <c r="ERO602" s="200"/>
      <c r="ERQ602" s="200"/>
      <c r="ERR602" s="200"/>
      <c r="ERS602" s="200"/>
      <c r="ERT602" s="200"/>
      <c r="ERU602" s="200"/>
      <c r="ERV602" s="200"/>
      <c r="ERW602" s="200"/>
      <c r="ERX602" s="200"/>
      <c r="ESA602" s="200"/>
      <c r="ESD602" s="200"/>
      <c r="ESG602" s="200"/>
      <c r="ESJ602" s="200"/>
      <c r="ESM602" s="200"/>
      <c r="ESP602" s="200"/>
      <c r="ESY602" s="200"/>
      <c r="ETB602" s="200"/>
      <c r="ETE602" s="200"/>
      <c r="ETH602" s="200"/>
      <c r="ETQ602" s="200"/>
      <c r="ETW602" s="200"/>
      <c r="ETZ602" s="200"/>
      <c r="EUC602" s="200"/>
      <c r="EUF602" s="200"/>
      <c r="EUL602" s="200"/>
      <c r="EUU602" s="200"/>
      <c r="EUW602" s="200"/>
      <c r="EUX602" s="200"/>
      <c r="EUZ602" s="200"/>
      <c r="EVC602" s="200"/>
      <c r="EVF602" s="200"/>
      <c r="EVI602" s="200"/>
      <c r="EVL602" s="200"/>
      <c r="EVO602" s="200"/>
      <c r="EVQ602" s="200"/>
      <c r="EVS602" s="200"/>
      <c r="EVV602" s="200"/>
      <c r="EVY602" s="200"/>
      <c r="EWB602" s="200"/>
      <c r="EWE602" s="200"/>
      <c r="EWH602" s="200"/>
      <c r="EWK602" s="200"/>
      <c r="EWN602" s="200"/>
      <c r="EWP602" s="200"/>
      <c r="EWS602" s="200"/>
      <c r="EWV602" s="200"/>
      <c r="EWY602" s="200"/>
      <c r="EXE602" s="200"/>
      <c r="EXH602" s="200"/>
      <c r="EXJ602" s="200"/>
      <c r="EYQ602" s="200"/>
      <c r="EYT602" s="200"/>
      <c r="EYW602" s="200"/>
      <c r="EYZ602" s="200"/>
      <c r="EZC602" s="200"/>
      <c r="EZD602" s="200"/>
      <c r="EZE602" s="200"/>
      <c r="EZH602" s="200"/>
      <c r="EZK602" s="200"/>
      <c r="EZN602" s="200"/>
      <c r="EZQ602" s="200"/>
      <c r="EZS602" s="200"/>
      <c r="FAG602" s="200"/>
      <c r="FAH602" s="200"/>
      <c r="FAI602" s="200"/>
      <c r="FAJ602" s="200"/>
      <c r="FAK602" s="200"/>
      <c r="FAL602" s="200"/>
      <c r="FAM602" s="200"/>
      <c r="FAN602" s="200"/>
      <c r="FAO602" s="200"/>
      <c r="FAP602" s="200"/>
      <c r="FAQ602" s="200"/>
      <c r="FAR602" s="200"/>
      <c r="FAS602" s="200"/>
      <c r="FAT602" s="200"/>
      <c r="FAU602" s="200"/>
      <c r="FAV602" s="200"/>
      <c r="FAW602" s="200"/>
      <c r="FAX602" s="200"/>
      <c r="FAY602" s="200"/>
      <c r="FBE602" s="200"/>
      <c r="FBF602" s="200"/>
      <c r="FBG602" s="200"/>
      <c r="FBH602" s="200"/>
      <c r="FBI602" s="200"/>
      <c r="FBJ602" s="200"/>
      <c r="FBK602" s="200"/>
      <c r="FBM602" s="200"/>
      <c r="FBN602" s="200"/>
      <c r="FBO602" s="200"/>
      <c r="FBP602" s="200"/>
      <c r="FBQ602" s="200"/>
      <c r="FBR602" s="200"/>
      <c r="FBS602" s="200"/>
      <c r="FBT602" s="200"/>
      <c r="FBW602" s="200"/>
      <c r="FBZ602" s="200"/>
      <c r="FCC602" s="200"/>
      <c r="FCF602" s="200"/>
      <c r="FCI602" s="200"/>
      <c r="FCL602" s="200"/>
      <c r="FCU602" s="200"/>
      <c r="FCX602" s="200"/>
      <c r="FDA602" s="200"/>
      <c r="FDD602" s="200"/>
      <c r="FDM602" s="200"/>
      <c r="FDS602" s="200"/>
      <c r="FDV602" s="200"/>
      <c r="FDY602" s="200"/>
      <c r="FEB602" s="200"/>
      <c r="FEH602" s="200"/>
      <c r="FEQ602" s="200"/>
      <c r="FES602" s="200"/>
      <c r="FET602" s="200"/>
      <c r="FEV602" s="200"/>
      <c r="FEY602" s="200"/>
      <c r="FFB602" s="200"/>
      <c r="FFE602" s="200"/>
      <c r="FFH602" s="200"/>
      <c r="FFK602" s="200"/>
      <c r="FFM602" s="200"/>
      <c r="FFO602" s="200"/>
      <c r="FFR602" s="200"/>
      <c r="FFU602" s="200"/>
      <c r="FFX602" s="200"/>
      <c r="FGA602" s="200"/>
      <c r="FGD602" s="200"/>
      <c r="FGG602" s="200"/>
      <c r="FGJ602" s="200"/>
      <c r="FGL602" s="200"/>
      <c r="FGO602" s="200"/>
      <c r="FGR602" s="200"/>
      <c r="FGU602" s="200"/>
      <c r="FHA602" s="200"/>
      <c r="FHD602" s="200"/>
      <c r="FHF602" s="200"/>
      <c r="FIM602" s="200"/>
      <c r="FIP602" s="200"/>
      <c r="FIS602" s="200"/>
      <c r="FIV602" s="200"/>
      <c r="FIY602" s="200"/>
      <c r="FIZ602" s="200"/>
      <c r="FJA602" s="200"/>
      <c r="FJD602" s="200"/>
      <c r="FJG602" s="200"/>
      <c r="FJJ602" s="200"/>
      <c r="FJM602" s="200"/>
      <c r="FJO602" s="200"/>
      <c r="FKC602" s="200"/>
      <c r="FKD602" s="200"/>
      <c r="FKE602" s="200"/>
      <c r="FKF602" s="200"/>
      <c r="FKG602" s="200"/>
      <c r="FKH602" s="200"/>
      <c r="FKI602" s="200"/>
      <c r="FKJ602" s="200"/>
      <c r="FKK602" s="200"/>
      <c r="FKL602" s="200"/>
      <c r="FKM602" s="200"/>
      <c r="FKN602" s="200"/>
      <c r="FKO602" s="200"/>
      <c r="FKP602" s="200"/>
      <c r="FKQ602" s="200"/>
      <c r="FKR602" s="200"/>
      <c r="FKS602" s="200"/>
      <c r="FKT602" s="200"/>
      <c r="FKU602" s="200"/>
      <c r="FLA602" s="200"/>
      <c r="FLB602" s="200"/>
      <c r="FLC602" s="200"/>
      <c r="FLD602" s="200"/>
      <c r="FLE602" s="200"/>
      <c r="FLF602" s="200"/>
      <c r="FLG602" s="200"/>
      <c r="FLI602" s="200"/>
      <c r="FLJ602" s="200"/>
      <c r="FLK602" s="200"/>
      <c r="FLL602" s="200"/>
      <c r="FLM602" s="200"/>
      <c r="FLN602" s="200"/>
      <c r="FLO602" s="200"/>
      <c r="FLP602" s="200"/>
      <c r="FLS602" s="200"/>
      <c r="FLV602" s="200"/>
      <c r="FLY602" s="200"/>
      <c r="FMB602" s="200"/>
      <c r="FME602" s="200"/>
      <c r="FMH602" s="200"/>
      <c r="FMQ602" s="200"/>
      <c r="FMT602" s="200"/>
      <c r="FMW602" s="200"/>
      <c r="FMZ602" s="200"/>
      <c r="FNI602" s="200"/>
      <c r="FNO602" s="200"/>
      <c r="FNR602" s="200"/>
      <c r="FNU602" s="200"/>
      <c r="FNX602" s="200"/>
      <c r="FOD602" s="200"/>
      <c r="FOM602" s="200"/>
      <c r="FOO602" s="200"/>
      <c r="FOP602" s="200"/>
      <c r="FOR602" s="200"/>
      <c r="FOU602" s="200"/>
      <c r="FOX602" s="200"/>
      <c r="FPA602" s="200"/>
      <c r="FPD602" s="200"/>
      <c r="FPG602" s="200"/>
      <c r="FPI602" s="200"/>
      <c r="FPK602" s="200"/>
      <c r="FPN602" s="200"/>
      <c r="FPQ602" s="200"/>
      <c r="FPT602" s="200"/>
      <c r="FPW602" s="200"/>
      <c r="FPZ602" s="200"/>
      <c r="FQC602" s="200"/>
      <c r="FQF602" s="200"/>
      <c r="FQH602" s="200"/>
      <c r="FQK602" s="200"/>
      <c r="FQN602" s="200"/>
      <c r="FQQ602" s="200"/>
      <c r="FQW602" s="200"/>
      <c r="FQZ602" s="200"/>
      <c r="FRB602" s="200"/>
      <c r="FSI602" s="200"/>
      <c r="FSL602" s="200"/>
      <c r="FSO602" s="200"/>
      <c r="FSR602" s="200"/>
      <c r="FSU602" s="200"/>
      <c r="FSV602" s="200"/>
      <c r="FSW602" s="200"/>
      <c r="FSZ602" s="200"/>
      <c r="FTC602" s="200"/>
      <c r="FTF602" s="200"/>
      <c r="FTI602" s="200"/>
      <c r="FTK602" s="200"/>
      <c r="FTY602" s="200"/>
      <c r="FTZ602" s="200"/>
      <c r="FUA602" s="200"/>
      <c r="FUB602" s="200"/>
      <c r="FUC602" s="200"/>
      <c r="FUD602" s="200"/>
      <c r="FUE602" s="200"/>
      <c r="FUF602" s="200"/>
      <c r="FUG602" s="200"/>
      <c r="FUH602" s="200"/>
      <c r="FUI602" s="200"/>
      <c r="FUJ602" s="200"/>
      <c r="FUK602" s="200"/>
      <c r="FUL602" s="200"/>
      <c r="FUM602" s="200"/>
      <c r="FUN602" s="200"/>
      <c r="FUO602" s="200"/>
      <c r="FUP602" s="200"/>
      <c r="FUQ602" s="200"/>
      <c r="FUW602" s="200"/>
      <c r="FUX602" s="200"/>
      <c r="FUY602" s="200"/>
      <c r="FUZ602" s="200"/>
      <c r="FVA602" s="200"/>
      <c r="FVB602" s="200"/>
      <c r="FVC602" s="200"/>
      <c r="FVE602" s="200"/>
      <c r="FVF602" s="200"/>
      <c r="FVG602" s="200"/>
      <c r="FVH602" s="200"/>
      <c r="FVI602" s="200"/>
      <c r="FVJ602" s="200"/>
      <c r="FVK602" s="200"/>
      <c r="FVL602" s="200"/>
      <c r="FVO602" s="200"/>
      <c r="FVR602" s="200"/>
      <c r="FVU602" s="200"/>
      <c r="FVX602" s="200"/>
      <c r="FWA602" s="200"/>
      <c r="FWD602" s="200"/>
      <c r="FWM602" s="200"/>
      <c r="FWP602" s="200"/>
      <c r="FWS602" s="200"/>
      <c r="FWV602" s="200"/>
      <c r="FXE602" s="200"/>
      <c r="FXK602" s="200"/>
      <c r="FXN602" s="200"/>
      <c r="FXQ602" s="200"/>
      <c r="FXT602" s="200"/>
      <c r="FXZ602" s="200"/>
      <c r="FYI602" s="200"/>
      <c r="FYK602" s="200"/>
      <c r="FYL602" s="200"/>
      <c r="FYN602" s="200"/>
      <c r="FYQ602" s="200"/>
      <c r="FYT602" s="200"/>
      <c r="FYW602" s="200"/>
      <c r="FYZ602" s="200"/>
      <c r="FZC602" s="200"/>
      <c r="FZE602" s="200"/>
      <c r="FZG602" s="200"/>
      <c r="FZJ602" s="200"/>
      <c r="FZM602" s="200"/>
      <c r="FZP602" s="200"/>
      <c r="FZS602" s="200"/>
      <c r="FZV602" s="200"/>
      <c r="FZY602" s="200"/>
      <c r="GAB602" s="200"/>
      <c r="GAD602" s="200"/>
      <c r="GAG602" s="200"/>
      <c r="GAJ602" s="200"/>
      <c r="GAM602" s="200"/>
      <c r="GAS602" s="200"/>
      <c r="GAV602" s="200"/>
      <c r="GAX602" s="200"/>
      <c r="GCE602" s="200"/>
      <c r="GCH602" s="200"/>
      <c r="GCK602" s="200"/>
      <c r="GCN602" s="200"/>
      <c r="GCQ602" s="200"/>
      <c r="GCR602" s="200"/>
      <c r="GCS602" s="200"/>
      <c r="GCV602" s="200"/>
      <c r="GCY602" s="200"/>
      <c r="GDB602" s="200"/>
      <c r="GDE602" s="200"/>
      <c r="GDG602" s="200"/>
      <c r="GDU602" s="200"/>
      <c r="GDV602" s="200"/>
      <c r="GDW602" s="200"/>
      <c r="GDX602" s="200"/>
      <c r="GDY602" s="200"/>
      <c r="GDZ602" s="200"/>
      <c r="GEA602" s="200"/>
      <c r="GEB602" s="200"/>
      <c r="GEC602" s="200"/>
      <c r="GED602" s="200"/>
      <c r="GEE602" s="200"/>
      <c r="GEF602" s="200"/>
      <c r="GEG602" s="200"/>
      <c r="GEH602" s="200"/>
      <c r="GEI602" s="200"/>
      <c r="GEJ602" s="200"/>
      <c r="GEK602" s="200"/>
      <c r="GEL602" s="200"/>
      <c r="GEM602" s="200"/>
      <c r="GES602" s="200"/>
      <c r="GET602" s="200"/>
      <c r="GEU602" s="200"/>
      <c r="GEV602" s="200"/>
      <c r="GEW602" s="200"/>
      <c r="GEX602" s="200"/>
      <c r="GEY602" s="200"/>
      <c r="GFA602" s="200"/>
      <c r="GFB602" s="200"/>
      <c r="GFC602" s="200"/>
      <c r="GFD602" s="200"/>
      <c r="GFE602" s="200"/>
      <c r="GFF602" s="200"/>
      <c r="GFG602" s="200"/>
      <c r="GFH602" s="200"/>
      <c r="GFK602" s="200"/>
      <c r="GFN602" s="200"/>
      <c r="GFQ602" s="200"/>
      <c r="GFT602" s="200"/>
      <c r="GFW602" s="200"/>
      <c r="GFZ602" s="200"/>
      <c r="GGI602" s="200"/>
      <c r="GGL602" s="200"/>
      <c r="GGO602" s="200"/>
      <c r="GGR602" s="200"/>
      <c r="GHA602" s="200"/>
      <c r="GHG602" s="200"/>
      <c r="GHJ602" s="200"/>
      <c r="GHM602" s="200"/>
      <c r="GHP602" s="200"/>
      <c r="GHV602" s="200"/>
      <c r="GIE602" s="200"/>
      <c r="GIG602" s="200"/>
      <c r="GIH602" s="200"/>
      <c r="GIJ602" s="200"/>
      <c r="GIM602" s="200"/>
      <c r="GIP602" s="200"/>
      <c r="GIS602" s="200"/>
      <c r="GIV602" s="200"/>
      <c r="GIY602" s="200"/>
      <c r="GJA602" s="200"/>
      <c r="GJC602" s="200"/>
      <c r="GJF602" s="200"/>
      <c r="GJI602" s="200"/>
      <c r="GJL602" s="200"/>
      <c r="GJO602" s="200"/>
      <c r="GJR602" s="200"/>
      <c r="GJU602" s="200"/>
      <c r="GJX602" s="200"/>
      <c r="GJZ602" s="200"/>
      <c r="GKC602" s="200"/>
      <c r="GKF602" s="200"/>
      <c r="GKI602" s="200"/>
      <c r="GKO602" s="200"/>
      <c r="GKR602" s="200"/>
      <c r="GKT602" s="200"/>
      <c r="GMA602" s="200"/>
      <c r="GMD602" s="200"/>
      <c r="GMG602" s="200"/>
      <c r="GMJ602" s="200"/>
      <c r="GMM602" s="200"/>
      <c r="GMN602" s="200"/>
      <c r="GMO602" s="200"/>
      <c r="GMR602" s="200"/>
      <c r="GMU602" s="200"/>
      <c r="GMX602" s="200"/>
      <c r="GNA602" s="200"/>
      <c r="GNC602" s="200"/>
      <c r="GNQ602" s="200"/>
      <c r="GNR602" s="200"/>
      <c r="GNS602" s="200"/>
      <c r="GNT602" s="200"/>
      <c r="GNU602" s="200"/>
      <c r="GNV602" s="200"/>
      <c r="GNW602" s="200"/>
      <c r="GNX602" s="200"/>
      <c r="GNY602" s="200"/>
      <c r="GNZ602" s="200"/>
      <c r="GOA602" s="200"/>
      <c r="GOB602" s="200"/>
      <c r="GOC602" s="200"/>
      <c r="GOD602" s="200"/>
      <c r="GOE602" s="200"/>
      <c r="GOF602" s="200"/>
      <c r="GOG602" s="200"/>
      <c r="GOH602" s="200"/>
      <c r="GOI602" s="200"/>
      <c r="GOO602" s="200"/>
      <c r="GOP602" s="200"/>
      <c r="GOQ602" s="200"/>
      <c r="GOR602" s="200"/>
      <c r="GOS602" s="200"/>
      <c r="GOT602" s="200"/>
      <c r="GOU602" s="200"/>
      <c r="GOW602" s="200"/>
      <c r="GOX602" s="200"/>
      <c r="GOY602" s="200"/>
      <c r="GOZ602" s="200"/>
      <c r="GPA602" s="200"/>
      <c r="GPB602" s="200"/>
      <c r="GPC602" s="200"/>
      <c r="GPD602" s="200"/>
      <c r="GPG602" s="200"/>
      <c r="GPJ602" s="200"/>
      <c r="GPM602" s="200"/>
      <c r="GPP602" s="200"/>
      <c r="GPS602" s="200"/>
      <c r="GPV602" s="200"/>
      <c r="GQE602" s="200"/>
      <c r="GQH602" s="200"/>
      <c r="GQK602" s="200"/>
      <c r="GQN602" s="200"/>
      <c r="GQW602" s="200"/>
      <c r="GRC602" s="200"/>
      <c r="GRF602" s="200"/>
      <c r="GRI602" s="200"/>
      <c r="GRL602" s="200"/>
      <c r="GRR602" s="200"/>
      <c r="GSA602" s="200"/>
      <c r="GSC602" s="200"/>
      <c r="GSD602" s="200"/>
      <c r="GSF602" s="200"/>
      <c r="GSI602" s="200"/>
      <c r="GSL602" s="200"/>
      <c r="GSO602" s="200"/>
      <c r="GSR602" s="200"/>
      <c r="GSU602" s="200"/>
      <c r="GSW602" s="200"/>
      <c r="GSY602" s="200"/>
      <c r="GTB602" s="200"/>
      <c r="GTE602" s="200"/>
      <c r="GTH602" s="200"/>
      <c r="GTK602" s="200"/>
      <c r="GTN602" s="200"/>
      <c r="GTQ602" s="200"/>
      <c r="GTT602" s="200"/>
      <c r="GTV602" s="200"/>
      <c r="GTY602" s="200"/>
      <c r="GUB602" s="200"/>
      <c r="GUE602" s="200"/>
      <c r="GUK602" s="200"/>
      <c r="GUN602" s="200"/>
      <c r="GUP602" s="200"/>
      <c r="GVW602" s="200"/>
      <c r="GVZ602" s="200"/>
      <c r="GWC602" s="200"/>
      <c r="GWF602" s="200"/>
      <c r="GWI602" s="200"/>
      <c r="GWJ602" s="200"/>
      <c r="GWK602" s="200"/>
      <c r="GWN602" s="200"/>
      <c r="GWQ602" s="200"/>
      <c r="GWT602" s="200"/>
      <c r="GWW602" s="200"/>
      <c r="GWY602" s="200"/>
      <c r="GXM602" s="200"/>
      <c r="GXN602" s="200"/>
      <c r="GXO602" s="200"/>
      <c r="GXP602" s="200"/>
      <c r="GXQ602" s="200"/>
      <c r="GXR602" s="200"/>
      <c r="GXS602" s="200"/>
      <c r="GXT602" s="200"/>
      <c r="GXU602" s="200"/>
      <c r="GXV602" s="200"/>
      <c r="GXW602" s="200"/>
      <c r="GXX602" s="200"/>
      <c r="GXY602" s="200"/>
      <c r="GXZ602" s="200"/>
      <c r="GYA602" s="200"/>
      <c r="GYB602" s="200"/>
      <c r="GYC602" s="200"/>
      <c r="GYD602" s="200"/>
      <c r="GYE602" s="200"/>
      <c r="GYK602" s="200"/>
      <c r="GYL602" s="200"/>
      <c r="GYM602" s="200"/>
      <c r="GYN602" s="200"/>
      <c r="GYO602" s="200"/>
      <c r="GYP602" s="200"/>
      <c r="GYQ602" s="200"/>
      <c r="GYS602" s="200"/>
      <c r="GYT602" s="200"/>
      <c r="GYU602" s="200"/>
      <c r="GYV602" s="200"/>
      <c r="GYW602" s="200"/>
      <c r="GYX602" s="200"/>
      <c r="GYY602" s="200"/>
      <c r="GYZ602" s="200"/>
      <c r="GZC602" s="200"/>
      <c r="GZF602" s="200"/>
      <c r="GZI602" s="200"/>
      <c r="GZL602" s="200"/>
      <c r="GZO602" s="200"/>
      <c r="GZR602" s="200"/>
      <c r="HAA602" s="200"/>
      <c r="HAD602" s="200"/>
      <c r="HAG602" s="200"/>
      <c r="HAJ602" s="200"/>
      <c r="HAS602" s="200"/>
      <c r="HAY602" s="200"/>
      <c r="HBB602" s="200"/>
      <c r="HBE602" s="200"/>
      <c r="HBH602" s="200"/>
      <c r="HBN602" s="200"/>
      <c r="HBW602" s="200"/>
      <c r="HBY602" s="200"/>
      <c r="HBZ602" s="200"/>
      <c r="HCB602" s="200"/>
      <c r="HCE602" s="200"/>
      <c r="HCH602" s="200"/>
      <c r="HCK602" s="200"/>
      <c r="HCN602" s="200"/>
      <c r="HCQ602" s="200"/>
      <c r="HCS602" s="200"/>
      <c r="HCU602" s="200"/>
      <c r="HCX602" s="200"/>
      <c r="HDA602" s="200"/>
      <c r="HDD602" s="200"/>
      <c r="HDG602" s="200"/>
      <c r="HDJ602" s="200"/>
      <c r="HDM602" s="200"/>
      <c r="HDP602" s="200"/>
      <c r="HDR602" s="200"/>
      <c r="HDU602" s="200"/>
      <c r="HDX602" s="200"/>
      <c r="HEA602" s="200"/>
      <c r="HEG602" s="200"/>
      <c r="HEJ602" s="200"/>
      <c r="HEL602" s="200"/>
      <c r="HFS602" s="200"/>
      <c r="HFV602" s="200"/>
      <c r="HFY602" s="200"/>
      <c r="HGB602" s="200"/>
      <c r="HGE602" s="200"/>
      <c r="HGF602" s="200"/>
      <c r="HGG602" s="200"/>
      <c r="HGJ602" s="200"/>
      <c r="HGM602" s="200"/>
      <c r="HGP602" s="200"/>
      <c r="HGS602" s="200"/>
      <c r="HGU602" s="200"/>
      <c r="HHI602" s="200"/>
      <c r="HHJ602" s="200"/>
      <c r="HHK602" s="200"/>
      <c r="HHL602" s="200"/>
      <c r="HHM602" s="200"/>
      <c r="HHN602" s="200"/>
      <c r="HHO602" s="200"/>
      <c r="HHP602" s="200"/>
      <c r="HHQ602" s="200"/>
      <c r="HHR602" s="200"/>
      <c r="HHS602" s="200"/>
      <c r="HHT602" s="200"/>
      <c r="HHU602" s="200"/>
      <c r="HHV602" s="200"/>
      <c r="HHW602" s="200"/>
      <c r="HHX602" s="200"/>
      <c r="HHY602" s="200"/>
      <c r="HHZ602" s="200"/>
      <c r="HIA602" s="200"/>
      <c r="HIG602" s="200"/>
      <c r="HIH602" s="200"/>
      <c r="HII602" s="200"/>
      <c r="HIJ602" s="200"/>
      <c r="HIK602" s="200"/>
      <c r="HIL602" s="200"/>
      <c r="HIM602" s="200"/>
      <c r="HIO602" s="200"/>
      <c r="HIP602" s="200"/>
      <c r="HIQ602" s="200"/>
      <c r="HIR602" s="200"/>
      <c r="HIS602" s="200"/>
      <c r="HIT602" s="200"/>
      <c r="HIU602" s="200"/>
      <c r="HIV602" s="200"/>
      <c r="HIY602" s="200"/>
      <c r="HJB602" s="200"/>
      <c r="HJE602" s="200"/>
      <c r="HJH602" s="200"/>
      <c r="HJK602" s="200"/>
      <c r="HJN602" s="200"/>
      <c r="HJW602" s="200"/>
      <c r="HJZ602" s="200"/>
      <c r="HKC602" s="200"/>
      <c r="HKF602" s="200"/>
      <c r="HKO602" s="200"/>
      <c r="HKU602" s="200"/>
      <c r="HKX602" s="200"/>
      <c r="HLA602" s="200"/>
      <c r="HLD602" s="200"/>
      <c r="HLJ602" s="200"/>
      <c r="HLS602" s="200"/>
      <c r="HLU602" s="200"/>
      <c r="HLV602" s="200"/>
      <c r="HLX602" s="200"/>
      <c r="HMA602" s="200"/>
      <c r="HMD602" s="200"/>
      <c r="HMG602" s="200"/>
      <c r="HMJ602" s="200"/>
      <c r="HMM602" s="200"/>
      <c r="HMO602" s="200"/>
      <c r="HMQ602" s="200"/>
      <c r="HMT602" s="200"/>
      <c r="HMW602" s="200"/>
      <c r="HMZ602" s="200"/>
      <c r="HNC602" s="200"/>
      <c r="HNF602" s="200"/>
      <c r="HNI602" s="200"/>
      <c r="HNL602" s="200"/>
      <c r="HNN602" s="200"/>
      <c r="HNQ602" s="200"/>
      <c r="HNT602" s="200"/>
      <c r="HNW602" s="200"/>
      <c r="HOC602" s="200"/>
      <c r="HOF602" s="200"/>
      <c r="HOH602" s="200"/>
      <c r="HPO602" s="200"/>
      <c r="HPR602" s="200"/>
      <c r="HPU602" s="200"/>
      <c r="HPX602" s="200"/>
      <c r="HQA602" s="200"/>
      <c r="HQB602" s="200"/>
      <c r="HQC602" s="200"/>
      <c r="HQF602" s="200"/>
      <c r="HQI602" s="200"/>
      <c r="HQL602" s="200"/>
      <c r="HQO602" s="200"/>
      <c r="HQQ602" s="200"/>
      <c r="HRE602" s="200"/>
      <c r="HRF602" s="200"/>
      <c r="HRG602" s="200"/>
      <c r="HRH602" s="200"/>
      <c r="HRI602" s="200"/>
      <c r="HRJ602" s="200"/>
      <c r="HRK602" s="200"/>
      <c r="HRL602" s="200"/>
      <c r="HRM602" s="200"/>
      <c r="HRN602" s="200"/>
      <c r="HRO602" s="200"/>
      <c r="HRP602" s="200"/>
      <c r="HRQ602" s="200"/>
      <c r="HRR602" s="200"/>
      <c r="HRS602" s="200"/>
      <c r="HRT602" s="200"/>
      <c r="HRU602" s="200"/>
      <c r="HRV602" s="200"/>
      <c r="HRW602" s="200"/>
      <c r="HSC602" s="200"/>
      <c r="HSD602" s="200"/>
      <c r="HSE602" s="200"/>
      <c r="HSF602" s="200"/>
      <c r="HSG602" s="200"/>
      <c r="HSH602" s="200"/>
      <c r="HSI602" s="200"/>
      <c r="HSK602" s="200"/>
      <c r="HSL602" s="200"/>
      <c r="HSM602" s="200"/>
      <c r="HSN602" s="200"/>
      <c r="HSO602" s="200"/>
      <c r="HSP602" s="200"/>
      <c r="HSQ602" s="200"/>
      <c r="HSR602" s="200"/>
      <c r="HSU602" s="200"/>
      <c r="HSX602" s="200"/>
      <c r="HTA602" s="200"/>
      <c r="HTD602" s="200"/>
      <c r="HTG602" s="200"/>
      <c r="HTJ602" s="200"/>
      <c r="HTS602" s="200"/>
      <c r="HTV602" s="200"/>
      <c r="HTY602" s="200"/>
      <c r="HUB602" s="200"/>
      <c r="HUK602" s="200"/>
      <c r="HUQ602" s="200"/>
      <c r="HUT602" s="200"/>
      <c r="HUW602" s="200"/>
      <c r="HUZ602" s="200"/>
      <c r="HVF602" s="200"/>
      <c r="HVO602" s="200"/>
      <c r="HVQ602" s="200"/>
      <c r="HVR602" s="200"/>
      <c r="HVT602" s="200"/>
      <c r="HVW602" s="200"/>
      <c r="HVZ602" s="200"/>
      <c r="HWC602" s="200"/>
      <c r="HWF602" s="200"/>
      <c r="HWI602" s="200"/>
      <c r="HWK602" s="200"/>
      <c r="HWM602" s="200"/>
      <c r="HWP602" s="200"/>
      <c r="HWS602" s="200"/>
      <c r="HWV602" s="200"/>
      <c r="HWY602" s="200"/>
      <c r="HXB602" s="200"/>
      <c r="HXE602" s="200"/>
      <c r="HXH602" s="200"/>
      <c r="HXJ602" s="200"/>
      <c r="HXM602" s="200"/>
      <c r="HXP602" s="200"/>
      <c r="HXS602" s="200"/>
      <c r="HXY602" s="200"/>
      <c r="HYB602" s="200"/>
      <c r="HYD602" s="200"/>
      <c r="HZK602" s="200"/>
      <c r="HZN602" s="200"/>
      <c r="HZQ602" s="200"/>
      <c r="HZT602" s="200"/>
      <c r="HZW602" s="200"/>
      <c r="HZX602" s="200"/>
      <c r="HZY602" s="200"/>
      <c r="IAB602" s="200"/>
      <c r="IAE602" s="200"/>
      <c r="IAH602" s="200"/>
      <c r="IAK602" s="200"/>
      <c r="IAM602" s="200"/>
      <c r="IBA602" s="200"/>
      <c r="IBB602" s="200"/>
      <c r="IBC602" s="200"/>
      <c r="IBD602" s="200"/>
      <c r="IBE602" s="200"/>
      <c r="IBF602" s="200"/>
      <c r="IBG602" s="200"/>
      <c r="IBH602" s="200"/>
      <c r="IBI602" s="200"/>
      <c r="IBJ602" s="200"/>
      <c r="IBK602" s="200"/>
      <c r="IBL602" s="200"/>
      <c r="IBM602" s="200"/>
      <c r="IBN602" s="200"/>
      <c r="IBO602" s="200"/>
      <c r="IBP602" s="200"/>
      <c r="IBQ602" s="200"/>
      <c r="IBR602" s="200"/>
      <c r="IBS602" s="200"/>
      <c r="IBY602" s="200"/>
      <c r="IBZ602" s="200"/>
      <c r="ICA602" s="200"/>
      <c r="ICB602" s="200"/>
      <c r="ICC602" s="200"/>
      <c r="ICD602" s="200"/>
      <c r="ICE602" s="200"/>
      <c r="ICG602" s="200"/>
      <c r="ICH602" s="200"/>
      <c r="ICI602" s="200"/>
      <c r="ICJ602" s="200"/>
      <c r="ICK602" s="200"/>
      <c r="ICL602" s="200"/>
      <c r="ICM602" s="200"/>
      <c r="ICN602" s="200"/>
      <c r="ICQ602" s="200"/>
      <c r="ICT602" s="200"/>
      <c r="ICW602" s="200"/>
      <c r="ICZ602" s="200"/>
      <c r="IDC602" s="200"/>
      <c r="IDF602" s="200"/>
      <c r="IDO602" s="200"/>
      <c r="IDR602" s="200"/>
      <c r="IDU602" s="200"/>
      <c r="IDX602" s="200"/>
      <c r="IEG602" s="200"/>
      <c r="IEM602" s="200"/>
      <c r="IEP602" s="200"/>
      <c r="IES602" s="200"/>
      <c r="IEV602" s="200"/>
      <c r="IFB602" s="200"/>
      <c r="IFK602" s="200"/>
      <c r="IFM602" s="200"/>
      <c r="IFN602" s="200"/>
      <c r="IFP602" s="200"/>
      <c r="IFS602" s="200"/>
      <c r="IFV602" s="200"/>
      <c r="IFY602" s="200"/>
      <c r="IGB602" s="200"/>
      <c r="IGE602" s="200"/>
      <c r="IGG602" s="200"/>
      <c r="IGI602" s="200"/>
      <c r="IGL602" s="200"/>
      <c r="IGO602" s="200"/>
      <c r="IGR602" s="200"/>
      <c r="IGU602" s="200"/>
      <c r="IGX602" s="200"/>
      <c r="IHA602" s="200"/>
      <c r="IHD602" s="200"/>
      <c r="IHF602" s="200"/>
      <c r="IHI602" s="200"/>
      <c r="IHL602" s="200"/>
      <c r="IHO602" s="200"/>
      <c r="IHU602" s="200"/>
      <c r="IHX602" s="200"/>
      <c r="IHZ602" s="200"/>
      <c r="IJG602" s="200"/>
      <c r="IJJ602" s="200"/>
      <c r="IJM602" s="200"/>
      <c r="IJP602" s="200"/>
      <c r="IJS602" s="200"/>
      <c r="IJT602" s="200"/>
      <c r="IJU602" s="200"/>
      <c r="IJX602" s="200"/>
      <c r="IKA602" s="200"/>
      <c r="IKD602" s="200"/>
      <c r="IKG602" s="200"/>
      <c r="IKI602" s="200"/>
      <c r="IKW602" s="200"/>
      <c r="IKX602" s="200"/>
      <c r="IKY602" s="200"/>
      <c r="IKZ602" s="200"/>
      <c r="ILA602" s="200"/>
      <c r="ILB602" s="200"/>
      <c r="ILC602" s="200"/>
      <c r="ILD602" s="200"/>
      <c r="ILE602" s="200"/>
      <c r="ILF602" s="200"/>
      <c r="ILG602" s="200"/>
      <c r="ILH602" s="200"/>
      <c r="ILI602" s="200"/>
      <c r="ILJ602" s="200"/>
      <c r="ILK602" s="200"/>
      <c r="ILL602" s="200"/>
      <c r="ILM602" s="200"/>
      <c r="ILN602" s="200"/>
      <c r="ILO602" s="200"/>
      <c r="ILU602" s="200"/>
      <c r="ILV602" s="200"/>
      <c r="ILW602" s="200"/>
      <c r="ILX602" s="200"/>
      <c r="ILY602" s="200"/>
      <c r="ILZ602" s="200"/>
      <c r="IMA602" s="200"/>
      <c r="IMC602" s="200"/>
      <c r="IMD602" s="200"/>
      <c r="IME602" s="200"/>
      <c r="IMF602" s="200"/>
      <c r="IMG602" s="200"/>
      <c r="IMH602" s="200"/>
      <c r="IMI602" s="200"/>
      <c r="IMJ602" s="200"/>
      <c r="IMM602" s="200"/>
      <c r="IMP602" s="200"/>
      <c r="IMS602" s="200"/>
      <c r="IMV602" s="200"/>
      <c r="IMY602" s="200"/>
      <c r="INB602" s="200"/>
      <c r="INK602" s="200"/>
      <c r="INN602" s="200"/>
      <c r="INQ602" s="200"/>
      <c r="INT602" s="200"/>
      <c r="IOC602" s="200"/>
      <c r="IOI602" s="200"/>
      <c r="IOL602" s="200"/>
      <c r="IOO602" s="200"/>
      <c r="IOR602" s="200"/>
      <c r="IOX602" s="200"/>
      <c r="IPG602" s="200"/>
      <c r="IPI602" s="200"/>
      <c r="IPJ602" s="200"/>
      <c r="IPL602" s="200"/>
      <c r="IPO602" s="200"/>
      <c r="IPR602" s="200"/>
      <c r="IPU602" s="200"/>
      <c r="IPX602" s="200"/>
      <c r="IQA602" s="200"/>
      <c r="IQC602" s="200"/>
      <c r="IQE602" s="200"/>
      <c r="IQH602" s="200"/>
      <c r="IQK602" s="200"/>
      <c r="IQN602" s="200"/>
      <c r="IQQ602" s="200"/>
      <c r="IQT602" s="200"/>
      <c r="IQW602" s="200"/>
      <c r="IQZ602" s="200"/>
      <c r="IRB602" s="200"/>
      <c r="IRE602" s="200"/>
      <c r="IRH602" s="200"/>
      <c r="IRK602" s="200"/>
      <c r="IRQ602" s="200"/>
      <c r="IRT602" s="200"/>
      <c r="IRV602" s="200"/>
      <c r="ITC602" s="200"/>
      <c r="ITF602" s="200"/>
      <c r="ITI602" s="200"/>
      <c r="ITL602" s="200"/>
      <c r="ITO602" s="200"/>
      <c r="ITP602" s="200"/>
      <c r="ITQ602" s="200"/>
      <c r="ITT602" s="200"/>
      <c r="ITW602" s="200"/>
      <c r="ITZ602" s="200"/>
      <c r="IUC602" s="200"/>
      <c r="IUE602" s="200"/>
      <c r="IUS602" s="200"/>
      <c r="IUT602" s="200"/>
      <c r="IUU602" s="200"/>
      <c r="IUV602" s="200"/>
      <c r="IUW602" s="200"/>
      <c r="IUX602" s="200"/>
      <c r="IUY602" s="200"/>
      <c r="IUZ602" s="200"/>
      <c r="IVA602" s="200"/>
      <c r="IVB602" s="200"/>
      <c r="IVC602" s="200"/>
      <c r="IVD602" s="200"/>
      <c r="IVE602" s="200"/>
      <c r="IVF602" s="200"/>
      <c r="IVG602" s="200"/>
      <c r="IVH602" s="200"/>
      <c r="IVI602" s="200"/>
      <c r="IVJ602" s="200"/>
      <c r="IVK602" s="200"/>
      <c r="IVQ602" s="200"/>
      <c r="IVR602" s="200"/>
      <c r="IVS602" s="200"/>
      <c r="IVT602" s="200"/>
      <c r="IVU602" s="200"/>
      <c r="IVV602" s="200"/>
      <c r="IVW602" s="200"/>
      <c r="IVY602" s="200"/>
      <c r="IVZ602" s="200"/>
      <c r="IWA602" s="200"/>
      <c r="IWB602" s="200"/>
      <c r="IWC602" s="200"/>
      <c r="IWD602" s="200"/>
      <c r="IWE602" s="200"/>
      <c r="IWF602" s="200"/>
      <c r="IWI602" s="200"/>
      <c r="IWL602" s="200"/>
      <c r="IWO602" s="200"/>
      <c r="IWR602" s="200"/>
      <c r="IWU602" s="200"/>
      <c r="IWX602" s="200"/>
      <c r="IXG602" s="200"/>
      <c r="IXJ602" s="200"/>
      <c r="IXM602" s="200"/>
      <c r="IXP602" s="200"/>
      <c r="IXY602" s="200"/>
      <c r="IYE602" s="200"/>
      <c r="IYH602" s="200"/>
      <c r="IYK602" s="200"/>
      <c r="IYN602" s="200"/>
      <c r="IYT602" s="200"/>
      <c r="IZC602" s="200"/>
      <c r="IZE602" s="200"/>
      <c r="IZF602" s="200"/>
      <c r="IZH602" s="200"/>
      <c r="IZK602" s="200"/>
      <c r="IZN602" s="200"/>
      <c r="IZQ602" s="200"/>
      <c r="IZT602" s="200"/>
      <c r="IZW602" s="200"/>
      <c r="IZY602" s="200"/>
      <c r="JAA602" s="200"/>
      <c r="JAD602" s="200"/>
      <c r="JAG602" s="200"/>
      <c r="JAJ602" s="200"/>
      <c r="JAM602" s="200"/>
      <c r="JAP602" s="200"/>
      <c r="JAS602" s="200"/>
      <c r="JAV602" s="200"/>
      <c r="JAX602" s="200"/>
      <c r="JBA602" s="200"/>
      <c r="JBD602" s="200"/>
      <c r="JBG602" s="200"/>
      <c r="JBM602" s="200"/>
      <c r="JBP602" s="200"/>
      <c r="JBR602" s="200"/>
      <c r="JCY602" s="200"/>
      <c r="JDB602" s="200"/>
      <c r="JDE602" s="200"/>
      <c r="JDH602" s="200"/>
      <c r="JDK602" s="200"/>
      <c r="JDL602" s="200"/>
      <c r="JDM602" s="200"/>
      <c r="JDP602" s="200"/>
      <c r="JDS602" s="200"/>
      <c r="JDV602" s="200"/>
      <c r="JDY602" s="200"/>
      <c r="JEA602" s="200"/>
      <c r="JEO602" s="200"/>
      <c r="JEP602" s="200"/>
      <c r="JEQ602" s="200"/>
      <c r="JER602" s="200"/>
      <c r="JES602" s="200"/>
      <c r="JET602" s="200"/>
      <c r="JEU602" s="200"/>
      <c r="JEV602" s="200"/>
      <c r="JEW602" s="200"/>
      <c r="JEX602" s="200"/>
      <c r="JEY602" s="200"/>
      <c r="JEZ602" s="200"/>
      <c r="JFA602" s="200"/>
      <c r="JFB602" s="200"/>
      <c r="JFC602" s="200"/>
      <c r="JFD602" s="200"/>
      <c r="JFE602" s="200"/>
      <c r="JFF602" s="200"/>
      <c r="JFG602" s="200"/>
      <c r="JFM602" s="200"/>
      <c r="JFN602" s="200"/>
      <c r="JFO602" s="200"/>
      <c r="JFP602" s="200"/>
      <c r="JFQ602" s="200"/>
      <c r="JFR602" s="200"/>
      <c r="JFS602" s="200"/>
      <c r="JFU602" s="200"/>
      <c r="JFV602" s="200"/>
      <c r="JFW602" s="200"/>
      <c r="JFX602" s="200"/>
      <c r="JFY602" s="200"/>
      <c r="JFZ602" s="200"/>
      <c r="JGA602" s="200"/>
      <c r="JGB602" s="200"/>
      <c r="JGE602" s="200"/>
      <c r="JGH602" s="200"/>
      <c r="JGK602" s="200"/>
      <c r="JGN602" s="200"/>
      <c r="JGQ602" s="200"/>
      <c r="JGT602" s="200"/>
      <c r="JHC602" s="200"/>
      <c r="JHF602" s="200"/>
      <c r="JHI602" s="200"/>
      <c r="JHL602" s="200"/>
      <c r="JHU602" s="200"/>
      <c r="JIA602" s="200"/>
      <c r="JID602" s="200"/>
      <c r="JIG602" s="200"/>
      <c r="JIJ602" s="200"/>
      <c r="JIP602" s="200"/>
      <c r="JIY602" s="200"/>
      <c r="JJA602" s="200"/>
      <c r="JJB602" s="200"/>
      <c r="JJD602" s="200"/>
      <c r="JJG602" s="200"/>
      <c r="JJJ602" s="200"/>
      <c r="JJM602" s="200"/>
      <c r="JJP602" s="200"/>
      <c r="JJS602" s="200"/>
      <c r="JJU602" s="200"/>
      <c r="JJW602" s="200"/>
      <c r="JJZ602" s="200"/>
      <c r="JKC602" s="200"/>
      <c r="JKF602" s="200"/>
      <c r="JKI602" s="200"/>
      <c r="JKL602" s="200"/>
      <c r="JKO602" s="200"/>
      <c r="JKR602" s="200"/>
      <c r="JKT602" s="200"/>
      <c r="JKW602" s="200"/>
      <c r="JKZ602" s="200"/>
      <c r="JLC602" s="200"/>
      <c r="JLI602" s="200"/>
      <c r="JLL602" s="200"/>
      <c r="JLN602" s="200"/>
      <c r="JMU602" s="200"/>
      <c r="JMX602" s="200"/>
      <c r="JNA602" s="200"/>
      <c r="JND602" s="200"/>
      <c r="JNG602" s="200"/>
      <c r="JNH602" s="200"/>
      <c r="JNI602" s="200"/>
      <c r="JNL602" s="200"/>
      <c r="JNO602" s="200"/>
      <c r="JNR602" s="200"/>
      <c r="JNU602" s="200"/>
      <c r="JNW602" s="200"/>
      <c r="JOK602" s="200"/>
      <c r="JOL602" s="200"/>
      <c r="JOM602" s="200"/>
      <c r="JON602" s="200"/>
      <c r="JOO602" s="200"/>
      <c r="JOP602" s="200"/>
      <c r="JOQ602" s="200"/>
      <c r="JOR602" s="200"/>
      <c r="JOS602" s="200"/>
      <c r="JOT602" s="200"/>
      <c r="JOU602" s="200"/>
      <c r="JOV602" s="200"/>
      <c r="JOW602" s="200"/>
      <c r="JOX602" s="200"/>
      <c r="JOY602" s="200"/>
      <c r="JOZ602" s="200"/>
      <c r="JPA602" s="200"/>
      <c r="JPB602" s="200"/>
      <c r="JPC602" s="200"/>
      <c r="JPI602" s="200"/>
      <c r="JPJ602" s="200"/>
      <c r="JPK602" s="200"/>
      <c r="JPL602" s="200"/>
      <c r="JPM602" s="200"/>
      <c r="JPN602" s="200"/>
      <c r="JPO602" s="200"/>
      <c r="JPQ602" s="200"/>
      <c r="JPR602" s="200"/>
      <c r="JPS602" s="200"/>
      <c r="JPT602" s="200"/>
      <c r="JPU602" s="200"/>
      <c r="JPV602" s="200"/>
      <c r="JPW602" s="200"/>
      <c r="JPX602" s="200"/>
      <c r="JQA602" s="200"/>
      <c r="JQD602" s="200"/>
      <c r="JQG602" s="200"/>
      <c r="JQJ602" s="200"/>
      <c r="JQM602" s="200"/>
      <c r="JQP602" s="200"/>
      <c r="JQY602" s="200"/>
      <c r="JRB602" s="200"/>
      <c r="JRE602" s="200"/>
      <c r="JRH602" s="200"/>
      <c r="JRQ602" s="200"/>
      <c r="JRW602" s="200"/>
      <c r="JRZ602" s="200"/>
      <c r="JSC602" s="200"/>
      <c r="JSF602" s="200"/>
      <c r="JSL602" s="200"/>
      <c r="JSU602" s="200"/>
      <c r="JSW602" s="200"/>
      <c r="JSX602" s="200"/>
      <c r="JSZ602" s="200"/>
      <c r="JTC602" s="200"/>
      <c r="JTF602" s="200"/>
      <c r="JTI602" s="200"/>
      <c r="JTL602" s="200"/>
      <c r="JTO602" s="200"/>
      <c r="JTQ602" s="200"/>
      <c r="JTS602" s="200"/>
      <c r="JTV602" s="200"/>
      <c r="JTY602" s="200"/>
      <c r="JUB602" s="200"/>
      <c r="JUE602" s="200"/>
      <c r="JUH602" s="200"/>
      <c r="JUK602" s="200"/>
      <c r="JUN602" s="200"/>
      <c r="JUP602" s="200"/>
      <c r="JUS602" s="200"/>
      <c r="JUV602" s="200"/>
      <c r="JUY602" s="200"/>
      <c r="JVE602" s="200"/>
      <c r="JVH602" s="200"/>
      <c r="JVJ602" s="200"/>
      <c r="JWQ602" s="200"/>
      <c r="JWT602" s="200"/>
      <c r="JWW602" s="200"/>
      <c r="JWZ602" s="200"/>
      <c r="JXC602" s="200"/>
      <c r="JXD602" s="200"/>
      <c r="JXE602" s="200"/>
      <c r="JXH602" s="200"/>
      <c r="JXK602" s="200"/>
      <c r="JXN602" s="200"/>
      <c r="JXQ602" s="200"/>
      <c r="JXS602" s="200"/>
      <c r="JYG602" s="200"/>
      <c r="JYH602" s="200"/>
      <c r="JYI602" s="200"/>
      <c r="JYJ602" s="200"/>
      <c r="JYK602" s="200"/>
      <c r="JYL602" s="200"/>
      <c r="JYM602" s="200"/>
      <c r="JYN602" s="200"/>
      <c r="JYO602" s="200"/>
      <c r="JYP602" s="200"/>
      <c r="JYQ602" s="200"/>
      <c r="JYR602" s="200"/>
      <c r="JYS602" s="200"/>
      <c r="JYT602" s="200"/>
      <c r="JYU602" s="200"/>
      <c r="JYV602" s="200"/>
      <c r="JYW602" s="200"/>
      <c r="JYX602" s="200"/>
      <c r="JYY602" s="200"/>
      <c r="JZE602" s="200"/>
      <c r="JZF602" s="200"/>
      <c r="JZG602" s="200"/>
      <c r="JZH602" s="200"/>
      <c r="JZI602" s="200"/>
      <c r="JZJ602" s="200"/>
      <c r="JZK602" s="200"/>
      <c r="JZM602" s="200"/>
      <c r="JZN602" s="200"/>
      <c r="JZO602" s="200"/>
      <c r="JZP602" s="200"/>
      <c r="JZQ602" s="200"/>
      <c r="JZR602" s="200"/>
      <c r="JZS602" s="200"/>
      <c r="JZT602" s="200"/>
      <c r="JZW602" s="200"/>
      <c r="JZZ602" s="200"/>
      <c r="KAC602" s="200"/>
      <c r="KAF602" s="200"/>
      <c r="KAI602" s="200"/>
      <c r="KAL602" s="200"/>
      <c r="KAU602" s="200"/>
      <c r="KAX602" s="200"/>
      <c r="KBA602" s="200"/>
      <c r="KBD602" s="200"/>
      <c r="KBM602" s="200"/>
      <c r="KBS602" s="200"/>
      <c r="KBV602" s="200"/>
      <c r="KBY602" s="200"/>
      <c r="KCB602" s="200"/>
      <c r="KCH602" s="200"/>
      <c r="KCQ602" s="200"/>
      <c r="KCS602" s="200"/>
      <c r="KCT602" s="200"/>
      <c r="KCV602" s="200"/>
      <c r="KCY602" s="200"/>
      <c r="KDB602" s="200"/>
      <c r="KDE602" s="200"/>
      <c r="KDH602" s="200"/>
      <c r="KDK602" s="200"/>
      <c r="KDM602" s="200"/>
      <c r="KDO602" s="200"/>
      <c r="KDR602" s="200"/>
      <c r="KDU602" s="200"/>
      <c r="KDX602" s="200"/>
      <c r="KEA602" s="200"/>
      <c r="KED602" s="200"/>
      <c r="KEG602" s="200"/>
      <c r="KEJ602" s="200"/>
      <c r="KEL602" s="200"/>
      <c r="KEO602" s="200"/>
      <c r="KER602" s="200"/>
      <c r="KEU602" s="200"/>
      <c r="KFA602" s="200"/>
      <c r="KFD602" s="200"/>
      <c r="KFF602" s="200"/>
      <c r="KGM602" s="200"/>
      <c r="KGP602" s="200"/>
      <c r="KGS602" s="200"/>
      <c r="KGV602" s="200"/>
      <c r="KGY602" s="200"/>
      <c r="KGZ602" s="200"/>
      <c r="KHA602" s="200"/>
      <c r="KHD602" s="200"/>
      <c r="KHG602" s="200"/>
      <c r="KHJ602" s="200"/>
      <c r="KHM602" s="200"/>
      <c r="KHO602" s="200"/>
      <c r="KIC602" s="200"/>
      <c r="KID602" s="200"/>
      <c r="KIE602" s="200"/>
      <c r="KIF602" s="200"/>
      <c r="KIG602" s="200"/>
      <c r="KIH602" s="200"/>
      <c r="KII602" s="200"/>
      <c r="KIJ602" s="200"/>
      <c r="KIK602" s="200"/>
      <c r="KIL602" s="200"/>
      <c r="KIM602" s="200"/>
      <c r="KIN602" s="200"/>
      <c r="KIO602" s="200"/>
      <c r="KIP602" s="200"/>
      <c r="KIQ602" s="200"/>
      <c r="KIR602" s="200"/>
      <c r="KIS602" s="200"/>
      <c r="KIT602" s="200"/>
      <c r="KIU602" s="200"/>
      <c r="KJA602" s="200"/>
      <c r="KJB602" s="200"/>
      <c r="KJC602" s="200"/>
      <c r="KJD602" s="200"/>
      <c r="KJE602" s="200"/>
      <c r="KJF602" s="200"/>
      <c r="KJG602" s="200"/>
      <c r="KJI602" s="200"/>
      <c r="KJJ602" s="200"/>
      <c r="KJK602" s="200"/>
      <c r="KJL602" s="200"/>
      <c r="KJM602" s="200"/>
      <c r="KJN602" s="200"/>
      <c r="KJO602" s="200"/>
      <c r="KJP602" s="200"/>
      <c r="KJS602" s="200"/>
      <c r="KJV602" s="200"/>
      <c r="KJY602" s="200"/>
      <c r="KKB602" s="200"/>
      <c r="KKE602" s="200"/>
      <c r="KKH602" s="200"/>
      <c r="KKQ602" s="200"/>
      <c r="KKT602" s="200"/>
      <c r="KKW602" s="200"/>
      <c r="KKZ602" s="200"/>
      <c r="KLI602" s="200"/>
      <c r="KLO602" s="200"/>
      <c r="KLR602" s="200"/>
      <c r="KLU602" s="200"/>
      <c r="KLX602" s="200"/>
      <c r="KMD602" s="200"/>
      <c r="KMM602" s="200"/>
      <c r="KMO602" s="200"/>
      <c r="KMP602" s="200"/>
      <c r="KMR602" s="200"/>
      <c r="KMU602" s="200"/>
      <c r="KMX602" s="200"/>
      <c r="KNA602" s="200"/>
      <c r="KND602" s="200"/>
      <c r="KNG602" s="200"/>
      <c r="KNI602" s="200"/>
      <c r="KNK602" s="200"/>
      <c r="KNN602" s="200"/>
      <c r="KNQ602" s="200"/>
      <c r="KNT602" s="200"/>
      <c r="KNW602" s="200"/>
      <c r="KNZ602" s="200"/>
      <c r="KOC602" s="200"/>
      <c r="KOF602" s="200"/>
      <c r="KOH602" s="200"/>
      <c r="KOK602" s="200"/>
      <c r="KON602" s="200"/>
      <c r="KOQ602" s="200"/>
      <c r="KOW602" s="200"/>
      <c r="KOZ602" s="200"/>
      <c r="KPB602" s="200"/>
      <c r="KQI602" s="200"/>
      <c r="KQL602" s="200"/>
      <c r="KQO602" s="200"/>
      <c r="KQR602" s="200"/>
      <c r="KQU602" s="200"/>
      <c r="KQV602" s="200"/>
      <c r="KQW602" s="200"/>
      <c r="KQZ602" s="200"/>
      <c r="KRC602" s="200"/>
      <c r="KRF602" s="200"/>
      <c r="KRI602" s="200"/>
      <c r="KRK602" s="200"/>
      <c r="KRY602" s="200"/>
      <c r="KRZ602" s="200"/>
      <c r="KSA602" s="200"/>
      <c r="KSB602" s="200"/>
      <c r="KSC602" s="200"/>
      <c r="KSD602" s="200"/>
      <c r="KSE602" s="200"/>
      <c r="KSF602" s="200"/>
      <c r="KSG602" s="200"/>
      <c r="KSH602" s="200"/>
      <c r="KSI602" s="200"/>
      <c r="KSJ602" s="200"/>
      <c r="KSK602" s="200"/>
      <c r="KSL602" s="200"/>
      <c r="KSM602" s="200"/>
      <c r="KSN602" s="200"/>
      <c r="KSO602" s="200"/>
      <c r="KSP602" s="200"/>
      <c r="KSQ602" s="200"/>
      <c r="KSW602" s="200"/>
      <c r="KSX602" s="200"/>
      <c r="KSY602" s="200"/>
      <c r="KSZ602" s="200"/>
      <c r="KTA602" s="200"/>
      <c r="KTB602" s="200"/>
      <c r="KTC602" s="200"/>
      <c r="KTE602" s="200"/>
      <c r="KTF602" s="200"/>
      <c r="KTG602" s="200"/>
      <c r="KTH602" s="200"/>
      <c r="KTI602" s="200"/>
      <c r="KTJ602" s="200"/>
      <c r="KTK602" s="200"/>
      <c r="KTL602" s="200"/>
      <c r="KTO602" s="200"/>
      <c r="KTR602" s="200"/>
      <c r="KTU602" s="200"/>
      <c r="KTX602" s="200"/>
      <c r="KUA602" s="200"/>
      <c r="KUD602" s="200"/>
      <c r="KUM602" s="200"/>
      <c r="KUP602" s="200"/>
      <c r="KUS602" s="200"/>
      <c r="KUV602" s="200"/>
      <c r="KVE602" s="200"/>
      <c r="KVK602" s="200"/>
      <c r="KVN602" s="200"/>
      <c r="KVQ602" s="200"/>
      <c r="KVT602" s="200"/>
      <c r="KVZ602" s="200"/>
      <c r="KWI602" s="200"/>
      <c r="KWK602" s="200"/>
      <c r="KWL602" s="200"/>
      <c r="KWN602" s="200"/>
      <c r="KWQ602" s="200"/>
      <c r="KWT602" s="200"/>
      <c r="KWW602" s="200"/>
      <c r="KWZ602" s="200"/>
      <c r="KXC602" s="200"/>
      <c r="KXE602" s="200"/>
      <c r="KXG602" s="200"/>
      <c r="KXJ602" s="200"/>
      <c r="KXM602" s="200"/>
      <c r="KXP602" s="200"/>
      <c r="KXS602" s="200"/>
      <c r="KXV602" s="200"/>
      <c r="KXY602" s="200"/>
      <c r="KYB602" s="200"/>
      <c r="KYD602" s="200"/>
      <c r="KYG602" s="200"/>
      <c r="KYJ602" s="200"/>
      <c r="KYM602" s="200"/>
      <c r="KYS602" s="200"/>
      <c r="KYV602" s="200"/>
      <c r="KYX602" s="200"/>
      <c r="LAE602" s="200"/>
      <c r="LAH602" s="200"/>
      <c r="LAK602" s="200"/>
      <c r="LAN602" s="200"/>
      <c r="LAQ602" s="200"/>
      <c r="LAR602" s="200"/>
      <c r="LAS602" s="200"/>
      <c r="LAV602" s="200"/>
      <c r="LAY602" s="200"/>
      <c r="LBB602" s="200"/>
      <c r="LBE602" s="200"/>
      <c r="LBG602" s="200"/>
      <c r="LBU602" s="200"/>
      <c r="LBV602" s="200"/>
      <c r="LBW602" s="200"/>
      <c r="LBX602" s="200"/>
      <c r="LBY602" s="200"/>
      <c r="LBZ602" s="200"/>
      <c r="LCA602" s="200"/>
      <c r="LCB602" s="200"/>
      <c r="LCC602" s="200"/>
      <c r="LCD602" s="200"/>
      <c r="LCE602" s="200"/>
      <c r="LCF602" s="200"/>
      <c r="LCG602" s="200"/>
      <c r="LCH602" s="200"/>
      <c r="LCI602" s="200"/>
      <c r="LCJ602" s="200"/>
      <c r="LCK602" s="200"/>
      <c r="LCL602" s="200"/>
      <c r="LCM602" s="200"/>
      <c r="LCS602" s="200"/>
      <c r="LCT602" s="200"/>
      <c r="LCU602" s="200"/>
      <c r="LCV602" s="200"/>
      <c r="LCW602" s="200"/>
      <c r="LCX602" s="200"/>
      <c r="LCY602" s="200"/>
      <c r="LDA602" s="200"/>
      <c r="LDB602" s="200"/>
      <c r="LDC602" s="200"/>
      <c r="LDD602" s="200"/>
      <c r="LDE602" s="200"/>
      <c r="LDF602" s="200"/>
      <c r="LDG602" s="200"/>
      <c r="LDH602" s="200"/>
      <c r="LDK602" s="200"/>
      <c r="LDN602" s="200"/>
      <c r="LDQ602" s="200"/>
      <c r="LDT602" s="200"/>
      <c r="LDW602" s="200"/>
      <c r="LDZ602" s="200"/>
      <c r="LEI602" s="200"/>
      <c r="LEL602" s="200"/>
      <c r="LEO602" s="200"/>
      <c r="LER602" s="200"/>
      <c r="LFA602" s="200"/>
      <c r="LFG602" s="200"/>
      <c r="LFJ602" s="200"/>
      <c r="LFM602" s="200"/>
      <c r="LFP602" s="200"/>
      <c r="LFV602" s="200"/>
      <c r="LGE602" s="200"/>
      <c r="LGG602" s="200"/>
      <c r="LGH602" s="200"/>
      <c r="LGJ602" s="200"/>
      <c r="LGM602" s="200"/>
      <c r="LGP602" s="200"/>
      <c r="LGS602" s="200"/>
      <c r="LGV602" s="200"/>
      <c r="LGY602" s="200"/>
      <c r="LHA602" s="200"/>
      <c r="LHC602" s="200"/>
      <c r="LHF602" s="200"/>
      <c r="LHI602" s="200"/>
      <c r="LHL602" s="200"/>
      <c r="LHO602" s="200"/>
      <c r="LHR602" s="200"/>
      <c r="LHU602" s="200"/>
      <c r="LHX602" s="200"/>
      <c r="LHZ602" s="200"/>
      <c r="LIC602" s="200"/>
      <c r="LIF602" s="200"/>
      <c r="LII602" s="200"/>
      <c r="LIO602" s="200"/>
      <c r="LIR602" s="200"/>
      <c r="LIT602" s="200"/>
      <c r="LKA602" s="200"/>
      <c r="LKD602" s="200"/>
      <c r="LKG602" s="200"/>
      <c r="LKJ602" s="200"/>
      <c r="LKM602" s="200"/>
      <c r="LKN602" s="200"/>
      <c r="LKO602" s="200"/>
      <c r="LKR602" s="200"/>
      <c r="LKU602" s="200"/>
      <c r="LKX602" s="200"/>
      <c r="LLA602" s="200"/>
      <c r="LLC602" s="200"/>
      <c r="LLQ602" s="200"/>
      <c r="LLR602" s="200"/>
      <c r="LLS602" s="200"/>
      <c r="LLT602" s="200"/>
      <c r="LLU602" s="200"/>
      <c r="LLV602" s="200"/>
      <c r="LLW602" s="200"/>
      <c r="LLX602" s="200"/>
      <c r="LLY602" s="200"/>
      <c r="LLZ602" s="200"/>
      <c r="LMA602" s="200"/>
      <c r="LMB602" s="200"/>
      <c r="LMC602" s="200"/>
      <c r="LMD602" s="200"/>
      <c r="LME602" s="200"/>
      <c r="LMF602" s="200"/>
      <c r="LMG602" s="200"/>
      <c r="LMH602" s="200"/>
      <c r="LMI602" s="200"/>
      <c r="LMO602" s="200"/>
      <c r="LMP602" s="200"/>
      <c r="LMQ602" s="200"/>
      <c r="LMR602" s="200"/>
      <c r="LMS602" s="200"/>
      <c r="LMT602" s="200"/>
      <c r="LMU602" s="200"/>
      <c r="LMW602" s="200"/>
      <c r="LMX602" s="200"/>
      <c r="LMY602" s="200"/>
      <c r="LMZ602" s="200"/>
      <c r="LNA602" s="200"/>
      <c r="LNB602" s="200"/>
      <c r="LNC602" s="200"/>
      <c r="LND602" s="200"/>
      <c r="LNG602" s="200"/>
      <c r="LNJ602" s="200"/>
      <c r="LNM602" s="200"/>
      <c r="LNP602" s="200"/>
      <c r="LNS602" s="200"/>
      <c r="LNV602" s="200"/>
      <c r="LOE602" s="200"/>
      <c r="LOH602" s="200"/>
      <c r="LOK602" s="200"/>
      <c r="LON602" s="200"/>
      <c r="LOW602" s="200"/>
      <c r="LPC602" s="200"/>
      <c r="LPF602" s="200"/>
      <c r="LPI602" s="200"/>
      <c r="LPL602" s="200"/>
      <c r="LPR602" s="200"/>
      <c r="LQA602" s="200"/>
      <c r="LQC602" s="200"/>
      <c r="LQD602" s="200"/>
      <c r="LQF602" s="200"/>
      <c r="LQI602" s="200"/>
      <c r="LQL602" s="200"/>
      <c r="LQO602" s="200"/>
      <c r="LQR602" s="200"/>
      <c r="LQU602" s="200"/>
      <c r="LQW602" s="200"/>
      <c r="LQY602" s="200"/>
      <c r="LRB602" s="200"/>
      <c r="LRE602" s="200"/>
      <c r="LRH602" s="200"/>
      <c r="LRK602" s="200"/>
      <c r="LRN602" s="200"/>
      <c r="LRQ602" s="200"/>
      <c r="LRT602" s="200"/>
      <c r="LRV602" s="200"/>
      <c r="LRY602" s="200"/>
      <c r="LSB602" s="200"/>
      <c r="LSE602" s="200"/>
      <c r="LSK602" s="200"/>
      <c r="LSN602" s="200"/>
      <c r="LSP602" s="200"/>
      <c r="LTW602" s="200"/>
      <c r="LTZ602" s="200"/>
      <c r="LUC602" s="200"/>
      <c r="LUF602" s="200"/>
      <c r="LUI602" s="200"/>
      <c r="LUJ602" s="200"/>
      <c r="LUK602" s="200"/>
      <c r="LUN602" s="200"/>
      <c r="LUQ602" s="200"/>
      <c r="LUT602" s="200"/>
      <c r="LUW602" s="200"/>
      <c r="LUY602" s="200"/>
      <c r="LVM602" s="200"/>
      <c r="LVN602" s="200"/>
      <c r="LVO602" s="200"/>
      <c r="LVP602" s="200"/>
      <c r="LVQ602" s="200"/>
      <c r="LVR602" s="200"/>
      <c r="LVS602" s="200"/>
      <c r="LVT602" s="200"/>
      <c r="LVU602" s="200"/>
      <c r="LVV602" s="200"/>
      <c r="LVW602" s="200"/>
      <c r="LVX602" s="200"/>
      <c r="LVY602" s="200"/>
      <c r="LVZ602" s="200"/>
      <c r="LWA602" s="200"/>
      <c r="LWB602" s="200"/>
      <c r="LWC602" s="200"/>
      <c r="LWD602" s="200"/>
      <c r="LWE602" s="200"/>
      <c r="LWK602" s="200"/>
      <c r="LWL602" s="200"/>
      <c r="LWM602" s="200"/>
      <c r="LWN602" s="200"/>
      <c r="LWO602" s="200"/>
      <c r="LWP602" s="200"/>
      <c r="LWQ602" s="200"/>
      <c r="LWS602" s="200"/>
      <c r="LWT602" s="200"/>
      <c r="LWU602" s="200"/>
      <c r="LWV602" s="200"/>
      <c r="LWW602" s="200"/>
      <c r="LWX602" s="200"/>
      <c r="LWY602" s="200"/>
      <c r="LWZ602" s="200"/>
      <c r="LXC602" s="200"/>
      <c r="LXF602" s="200"/>
      <c r="LXI602" s="200"/>
      <c r="LXL602" s="200"/>
      <c r="LXO602" s="200"/>
      <c r="LXR602" s="200"/>
      <c r="LYA602" s="200"/>
      <c r="LYD602" s="200"/>
      <c r="LYG602" s="200"/>
      <c r="LYJ602" s="200"/>
      <c r="LYS602" s="200"/>
      <c r="LYY602" s="200"/>
      <c r="LZB602" s="200"/>
      <c r="LZE602" s="200"/>
      <c r="LZH602" s="200"/>
      <c r="LZN602" s="200"/>
      <c r="LZW602" s="200"/>
      <c r="LZY602" s="200"/>
      <c r="LZZ602" s="200"/>
      <c r="MAB602" s="200"/>
      <c r="MAE602" s="200"/>
      <c r="MAH602" s="200"/>
      <c r="MAK602" s="200"/>
      <c r="MAN602" s="200"/>
      <c r="MAQ602" s="200"/>
      <c r="MAS602" s="200"/>
      <c r="MAU602" s="200"/>
      <c r="MAX602" s="200"/>
      <c r="MBA602" s="200"/>
      <c r="MBD602" s="200"/>
      <c r="MBG602" s="200"/>
      <c r="MBJ602" s="200"/>
      <c r="MBM602" s="200"/>
      <c r="MBP602" s="200"/>
      <c r="MBR602" s="200"/>
      <c r="MBU602" s="200"/>
      <c r="MBX602" s="200"/>
      <c r="MCA602" s="200"/>
      <c r="MCG602" s="200"/>
      <c r="MCJ602" s="200"/>
      <c r="MCL602" s="200"/>
      <c r="MDS602" s="200"/>
      <c r="MDV602" s="200"/>
      <c r="MDY602" s="200"/>
      <c r="MEB602" s="200"/>
      <c r="MEE602" s="200"/>
      <c r="MEF602" s="200"/>
      <c r="MEG602" s="200"/>
      <c r="MEJ602" s="200"/>
      <c r="MEM602" s="200"/>
      <c r="MEP602" s="200"/>
      <c r="MES602" s="200"/>
      <c r="MEU602" s="200"/>
      <c r="MFI602" s="200"/>
      <c r="MFJ602" s="200"/>
      <c r="MFK602" s="200"/>
      <c r="MFL602" s="200"/>
      <c r="MFM602" s="200"/>
      <c r="MFN602" s="200"/>
      <c r="MFO602" s="200"/>
      <c r="MFP602" s="200"/>
      <c r="MFQ602" s="200"/>
      <c r="MFR602" s="200"/>
      <c r="MFS602" s="200"/>
      <c r="MFT602" s="200"/>
      <c r="MFU602" s="200"/>
      <c r="MFV602" s="200"/>
      <c r="MFW602" s="200"/>
      <c r="MFX602" s="200"/>
      <c r="MFY602" s="200"/>
      <c r="MFZ602" s="200"/>
      <c r="MGA602" s="200"/>
      <c r="MGG602" s="200"/>
      <c r="MGH602" s="200"/>
      <c r="MGI602" s="200"/>
      <c r="MGJ602" s="200"/>
      <c r="MGK602" s="200"/>
      <c r="MGL602" s="200"/>
      <c r="MGM602" s="200"/>
      <c r="MGO602" s="200"/>
      <c r="MGP602" s="200"/>
      <c r="MGQ602" s="200"/>
      <c r="MGR602" s="200"/>
      <c r="MGS602" s="200"/>
      <c r="MGT602" s="200"/>
      <c r="MGU602" s="200"/>
      <c r="MGV602" s="200"/>
      <c r="MGY602" s="200"/>
      <c r="MHB602" s="200"/>
      <c r="MHE602" s="200"/>
      <c r="MHH602" s="200"/>
      <c r="MHK602" s="200"/>
      <c r="MHN602" s="200"/>
      <c r="MHW602" s="200"/>
      <c r="MHZ602" s="200"/>
      <c r="MIC602" s="200"/>
      <c r="MIF602" s="200"/>
      <c r="MIO602" s="200"/>
      <c r="MIU602" s="200"/>
      <c r="MIX602" s="200"/>
      <c r="MJA602" s="200"/>
      <c r="MJD602" s="200"/>
      <c r="MJJ602" s="200"/>
      <c r="MJS602" s="200"/>
      <c r="MJU602" s="200"/>
      <c r="MJV602" s="200"/>
      <c r="MJX602" s="200"/>
      <c r="MKA602" s="200"/>
      <c r="MKD602" s="200"/>
      <c r="MKG602" s="200"/>
      <c r="MKJ602" s="200"/>
      <c r="MKM602" s="200"/>
      <c r="MKO602" s="200"/>
      <c r="MKQ602" s="200"/>
      <c r="MKT602" s="200"/>
      <c r="MKW602" s="200"/>
      <c r="MKZ602" s="200"/>
      <c r="MLC602" s="200"/>
      <c r="MLF602" s="200"/>
      <c r="MLI602" s="200"/>
      <c r="MLL602" s="200"/>
      <c r="MLN602" s="200"/>
      <c r="MLQ602" s="200"/>
      <c r="MLT602" s="200"/>
      <c r="MLW602" s="200"/>
      <c r="MMC602" s="200"/>
      <c r="MMF602" s="200"/>
      <c r="MMH602" s="200"/>
      <c r="MNO602" s="200"/>
      <c r="MNR602" s="200"/>
      <c r="MNU602" s="200"/>
      <c r="MNX602" s="200"/>
      <c r="MOA602" s="200"/>
      <c r="MOB602" s="200"/>
      <c r="MOC602" s="200"/>
      <c r="MOF602" s="200"/>
      <c r="MOI602" s="200"/>
      <c r="MOL602" s="200"/>
      <c r="MOO602" s="200"/>
      <c r="MOQ602" s="200"/>
      <c r="MPE602" s="200"/>
      <c r="MPF602" s="200"/>
      <c r="MPG602" s="200"/>
      <c r="MPH602" s="200"/>
      <c r="MPI602" s="200"/>
      <c r="MPJ602" s="200"/>
      <c r="MPK602" s="200"/>
      <c r="MPL602" s="200"/>
      <c r="MPM602" s="200"/>
      <c r="MPN602" s="200"/>
      <c r="MPO602" s="200"/>
      <c r="MPP602" s="200"/>
      <c r="MPQ602" s="200"/>
      <c r="MPR602" s="200"/>
      <c r="MPS602" s="200"/>
      <c r="MPT602" s="200"/>
      <c r="MPU602" s="200"/>
      <c r="MPV602" s="200"/>
      <c r="MPW602" s="200"/>
      <c r="MQC602" s="200"/>
      <c r="MQD602" s="200"/>
      <c r="MQE602" s="200"/>
      <c r="MQF602" s="200"/>
      <c r="MQG602" s="200"/>
      <c r="MQH602" s="200"/>
      <c r="MQI602" s="200"/>
      <c r="MQK602" s="200"/>
      <c r="MQL602" s="200"/>
      <c r="MQM602" s="200"/>
      <c r="MQN602" s="200"/>
      <c r="MQO602" s="200"/>
      <c r="MQP602" s="200"/>
      <c r="MQQ602" s="200"/>
      <c r="MQR602" s="200"/>
      <c r="MQU602" s="200"/>
      <c r="MQX602" s="200"/>
      <c r="MRA602" s="200"/>
      <c r="MRD602" s="200"/>
      <c r="MRG602" s="200"/>
      <c r="MRJ602" s="200"/>
      <c r="MRS602" s="200"/>
      <c r="MRV602" s="200"/>
      <c r="MRY602" s="200"/>
      <c r="MSB602" s="200"/>
      <c r="MSK602" s="200"/>
      <c r="MSQ602" s="200"/>
      <c r="MST602" s="200"/>
      <c r="MSW602" s="200"/>
      <c r="MSZ602" s="200"/>
      <c r="MTF602" s="200"/>
      <c r="MTO602" s="200"/>
      <c r="MTQ602" s="200"/>
      <c r="MTR602" s="200"/>
      <c r="MTT602" s="200"/>
      <c r="MTW602" s="200"/>
      <c r="MTZ602" s="200"/>
      <c r="MUC602" s="200"/>
      <c r="MUF602" s="200"/>
      <c r="MUI602" s="200"/>
      <c r="MUK602" s="200"/>
      <c r="MUM602" s="200"/>
      <c r="MUP602" s="200"/>
      <c r="MUS602" s="200"/>
      <c r="MUV602" s="200"/>
      <c r="MUY602" s="200"/>
      <c r="MVB602" s="200"/>
      <c r="MVE602" s="200"/>
      <c r="MVH602" s="200"/>
      <c r="MVJ602" s="200"/>
      <c r="MVM602" s="200"/>
      <c r="MVP602" s="200"/>
      <c r="MVS602" s="200"/>
      <c r="MVY602" s="200"/>
      <c r="MWB602" s="200"/>
      <c r="MWD602" s="200"/>
      <c r="MXK602" s="200"/>
      <c r="MXN602" s="200"/>
      <c r="MXQ602" s="200"/>
      <c r="MXT602" s="200"/>
      <c r="MXW602" s="200"/>
      <c r="MXX602" s="200"/>
      <c r="MXY602" s="200"/>
      <c r="MYB602" s="200"/>
      <c r="MYE602" s="200"/>
      <c r="MYH602" s="200"/>
      <c r="MYK602" s="200"/>
      <c r="MYM602" s="200"/>
      <c r="MZA602" s="200"/>
      <c r="MZB602" s="200"/>
      <c r="MZC602" s="200"/>
      <c r="MZD602" s="200"/>
      <c r="MZE602" s="200"/>
      <c r="MZF602" s="200"/>
      <c r="MZG602" s="200"/>
      <c r="MZH602" s="200"/>
      <c r="MZI602" s="200"/>
      <c r="MZJ602" s="200"/>
      <c r="MZK602" s="200"/>
      <c r="MZL602" s="200"/>
      <c r="MZM602" s="200"/>
      <c r="MZN602" s="200"/>
      <c r="MZO602" s="200"/>
      <c r="MZP602" s="200"/>
      <c r="MZQ602" s="200"/>
      <c r="MZR602" s="200"/>
      <c r="MZS602" s="200"/>
      <c r="MZY602" s="200"/>
      <c r="MZZ602" s="200"/>
      <c r="NAA602" s="200"/>
      <c r="NAB602" s="200"/>
      <c r="NAC602" s="200"/>
      <c r="NAD602" s="200"/>
      <c r="NAE602" s="200"/>
      <c r="NAG602" s="200"/>
      <c r="NAH602" s="200"/>
      <c r="NAI602" s="200"/>
      <c r="NAJ602" s="200"/>
      <c r="NAK602" s="200"/>
      <c r="NAL602" s="200"/>
      <c r="NAM602" s="200"/>
      <c r="NAN602" s="200"/>
      <c r="NAQ602" s="200"/>
      <c r="NAT602" s="200"/>
      <c r="NAW602" s="200"/>
      <c r="NAZ602" s="200"/>
      <c r="NBC602" s="200"/>
      <c r="NBF602" s="200"/>
      <c r="NBO602" s="200"/>
      <c r="NBR602" s="200"/>
      <c r="NBU602" s="200"/>
      <c r="NBX602" s="200"/>
      <c r="NCG602" s="200"/>
      <c r="NCM602" s="200"/>
      <c r="NCP602" s="200"/>
      <c r="NCS602" s="200"/>
      <c r="NCV602" s="200"/>
      <c r="NDB602" s="200"/>
      <c r="NDK602" s="200"/>
      <c r="NDM602" s="200"/>
      <c r="NDN602" s="200"/>
      <c r="NDP602" s="200"/>
      <c r="NDS602" s="200"/>
      <c r="NDV602" s="200"/>
      <c r="NDY602" s="200"/>
      <c r="NEB602" s="200"/>
      <c r="NEE602" s="200"/>
      <c r="NEG602" s="200"/>
      <c r="NEI602" s="200"/>
      <c r="NEL602" s="200"/>
      <c r="NEO602" s="200"/>
      <c r="NER602" s="200"/>
      <c r="NEU602" s="200"/>
      <c r="NEX602" s="200"/>
      <c r="NFA602" s="200"/>
      <c r="NFD602" s="200"/>
      <c r="NFF602" s="200"/>
      <c r="NFI602" s="200"/>
      <c r="NFL602" s="200"/>
      <c r="NFO602" s="200"/>
      <c r="NFU602" s="200"/>
      <c r="NFX602" s="200"/>
      <c r="NFZ602" s="200"/>
      <c r="NHG602" s="200"/>
      <c r="NHJ602" s="200"/>
      <c r="NHM602" s="200"/>
      <c r="NHP602" s="200"/>
      <c r="NHS602" s="200"/>
      <c r="NHT602" s="200"/>
      <c r="NHU602" s="200"/>
      <c r="NHX602" s="200"/>
      <c r="NIA602" s="200"/>
      <c r="NID602" s="200"/>
      <c r="NIG602" s="200"/>
      <c r="NII602" s="200"/>
      <c r="NIW602" s="200"/>
      <c r="NIX602" s="200"/>
      <c r="NIY602" s="200"/>
      <c r="NIZ602" s="200"/>
      <c r="NJA602" s="200"/>
      <c r="NJB602" s="200"/>
      <c r="NJC602" s="200"/>
      <c r="NJD602" s="200"/>
      <c r="NJE602" s="200"/>
      <c r="NJF602" s="200"/>
      <c r="NJG602" s="200"/>
      <c r="NJH602" s="200"/>
      <c r="NJI602" s="200"/>
      <c r="NJJ602" s="200"/>
      <c r="NJK602" s="200"/>
      <c r="NJL602" s="200"/>
      <c r="NJM602" s="200"/>
      <c r="NJN602" s="200"/>
      <c r="NJO602" s="200"/>
      <c r="NJU602" s="200"/>
      <c r="NJV602" s="200"/>
      <c r="NJW602" s="200"/>
      <c r="NJX602" s="200"/>
      <c r="NJY602" s="200"/>
      <c r="NJZ602" s="200"/>
      <c r="NKA602" s="200"/>
      <c r="NKC602" s="200"/>
      <c r="NKD602" s="200"/>
      <c r="NKE602" s="200"/>
      <c r="NKF602" s="200"/>
      <c r="NKG602" s="200"/>
      <c r="NKH602" s="200"/>
      <c r="NKI602" s="200"/>
      <c r="NKJ602" s="200"/>
      <c r="NKM602" s="200"/>
      <c r="NKP602" s="200"/>
      <c r="NKS602" s="200"/>
      <c r="NKV602" s="200"/>
      <c r="NKY602" s="200"/>
      <c r="NLB602" s="200"/>
      <c r="NLK602" s="200"/>
      <c r="NLN602" s="200"/>
      <c r="NLQ602" s="200"/>
      <c r="NLT602" s="200"/>
      <c r="NMC602" s="200"/>
      <c r="NMI602" s="200"/>
      <c r="NML602" s="200"/>
      <c r="NMO602" s="200"/>
      <c r="NMR602" s="200"/>
      <c r="NMX602" s="200"/>
      <c r="NNG602" s="200"/>
      <c r="NNI602" s="200"/>
      <c r="NNJ602" s="200"/>
      <c r="NNL602" s="200"/>
      <c r="NNO602" s="200"/>
      <c r="NNR602" s="200"/>
      <c r="NNU602" s="200"/>
      <c r="NNX602" s="200"/>
      <c r="NOA602" s="200"/>
      <c r="NOC602" s="200"/>
      <c r="NOE602" s="200"/>
      <c r="NOH602" s="200"/>
      <c r="NOK602" s="200"/>
      <c r="NON602" s="200"/>
      <c r="NOQ602" s="200"/>
      <c r="NOT602" s="200"/>
      <c r="NOW602" s="200"/>
      <c r="NOZ602" s="200"/>
      <c r="NPB602" s="200"/>
      <c r="NPE602" s="200"/>
      <c r="NPH602" s="200"/>
      <c r="NPK602" s="200"/>
      <c r="NPQ602" s="200"/>
      <c r="NPT602" s="200"/>
      <c r="NPV602" s="200"/>
      <c r="NRC602" s="200"/>
      <c r="NRF602" s="200"/>
      <c r="NRI602" s="200"/>
      <c r="NRL602" s="200"/>
      <c r="NRO602" s="200"/>
      <c r="NRP602" s="200"/>
      <c r="NRQ602" s="200"/>
      <c r="NRT602" s="200"/>
      <c r="NRW602" s="200"/>
      <c r="NRZ602" s="200"/>
      <c r="NSC602" s="200"/>
      <c r="NSE602" s="200"/>
      <c r="NSS602" s="200"/>
      <c r="NST602" s="200"/>
      <c r="NSU602" s="200"/>
      <c r="NSV602" s="200"/>
      <c r="NSW602" s="200"/>
      <c r="NSX602" s="200"/>
      <c r="NSY602" s="200"/>
      <c r="NSZ602" s="200"/>
      <c r="NTA602" s="200"/>
      <c r="NTB602" s="200"/>
      <c r="NTC602" s="200"/>
      <c r="NTD602" s="200"/>
      <c r="NTE602" s="200"/>
      <c r="NTF602" s="200"/>
      <c r="NTG602" s="200"/>
      <c r="NTH602" s="200"/>
      <c r="NTI602" s="200"/>
      <c r="NTJ602" s="200"/>
      <c r="NTK602" s="200"/>
      <c r="NTQ602" s="200"/>
      <c r="NTR602" s="200"/>
      <c r="NTS602" s="200"/>
      <c r="NTT602" s="200"/>
      <c r="NTU602" s="200"/>
      <c r="NTV602" s="200"/>
      <c r="NTW602" s="200"/>
      <c r="NTY602" s="200"/>
      <c r="NTZ602" s="200"/>
      <c r="NUA602" s="200"/>
      <c r="NUB602" s="200"/>
      <c r="NUC602" s="200"/>
      <c r="NUD602" s="200"/>
      <c r="NUE602" s="200"/>
      <c r="NUF602" s="200"/>
      <c r="NUI602" s="200"/>
      <c r="NUL602" s="200"/>
      <c r="NUO602" s="200"/>
      <c r="NUR602" s="200"/>
      <c r="NUU602" s="200"/>
      <c r="NUX602" s="200"/>
      <c r="NVG602" s="200"/>
      <c r="NVJ602" s="200"/>
      <c r="NVM602" s="200"/>
      <c r="NVP602" s="200"/>
      <c r="NVY602" s="200"/>
      <c r="NWE602" s="200"/>
      <c r="NWH602" s="200"/>
      <c r="NWK602" s="200"/>
      <c r="NWN602" s="200"/>
      <c r="NWT602" s="200"/>
      <c r="NXC602" s="200"/>
      <c r="NXE602" s="200"/>
      <c r="NXF602" s="200"/>
      <c r="NXH602" s="200"/>
      <c r="NXK602" s="200"/>
      <c r="NXN602" s="200"/>
      <c r="NXQ602" s="200"/>
      <c r="NXT602" s="200"/>
      <c r="NXW602" s="200"/>
      <c r="NXY602" s="200"/>
      <c r="NYA602" s="200"/>
      <c r="NYD602" s="200"/>
      <c r="NYG602" s="200"/>
      <c r="NYJ602" s="200"/>
      <c r="NYM602" s="200"/>
      <c r="NYP602" s="200"/>
      <c r="NYS602" s="200"/>
      <c r="NYV602" s="200"/>
      <c r="NYX602" s="200"/>
      <c r="NZA602" s="200"/>
      <c r="NZD602" s="200"/>
      <c r="NZG602" s="200"/>
      <c r="NZM602" s="200"/>
      <c r="NZP602" s="200"/>
      <c r="NZR602" s="200"/>
      <c r="OAY602" s="200"/>
      <c r="OBB602" s="200"/>
      <c r="OBE602" s="200"/>
      <c r="OBH602" s="200"/>
      <c r="OBK602" s="200"/>
      <c r="OBL602" s="200"/>
      <c r="OBM602" s="200"/>
      <c r="OBP602" s="200"/>
      <c r="OBS602" s="200"/>
      <c r="OBV602" s="200"/>
      <c r="OBY602" s="200"/>
      <c r="OCA602" s="200"/>
      <c r="OCO602" s="200"/>
      <c r="OCP602" s="200"/>
      <c r="OCQ602" s="200"/>
      <c r="OCR602" s="200"/>
      <c r="OCS602" s="200"/>
      <c r="OCT602" s="200"/>
      <c r="OCU602" s="200"/>
      <c r="OCV602" s="200"/>
      <c r="OCW602" s="200"/>
      <c r="OCX602" s="200"/>
      <c r="OCY602" s="200"/>
      <c r="OCZ602" s="200"/>
      <c r="ODA602" s="200"/>
      <c r="ODB602" s="200"/>
      <c r="ODC602" s="200"/>
      <c r="ODD602" s="200"/>
      <c r="ODE602" s="200"/>
      <c r="ODF602" s="200"/>
      <c r="ODG602" s="200"/>
      <c r="ODM602" s="200"/>
      <c r="ODN602" s="200"/>
      <c r="ODO602" s="200"/>
      <c r="ODP602" s="200"/>
      <c r="ODQ602" s="200"/>
      <c r="ODR602" s="200"/>
      <c r="ODS602" s="200"/>
      <c r="ODU602" s="200"/>
      <c r="ODV602" s="200"/>
      <c r="ODW602" s="200"/>
      <c r="ODX602" s="200"/>
      <c r="ODY602" s="200"/>
      <c r="ODZ602" s="200"/>
      <c r="OEA602" s="200"/>
      <c r="OEB602" s="200"/>
      <c r="OEE602" s="200"/>
      <c r="OEH602" s="200"/>
      <c r="OEK602" s="200"/>
      <c r="OEN602" s="200"/>
      <c r="OEQ602" s="200"/>
      <c r="OET602" s="200"/>
      <c r="OFC602" s="200"/>
      <c r="OFF602" s="200"/>
      <c r="OFI602" s="200"/>
      <c r="OFL602" s="200"/>
      <c r="OFU602" s="200"/>
      <c r="OGA602" s="200"/>
      <c r="OGD602" s="200"/>
      <c r="OGG602" s="200"/>
      <c r="OGJ602" s="200"/>
      <c r="OGP602" s="200"/>
      <c r="OGY602" s="200"/>
      <c r="OHA602" s="200"/>
      <c r="OHB602" s="200"/>
      <c r="OHD602" s="200"/>
      <c r="OHG602" s="200"/>
      <c r="OHJ602" s="200"/>
      <c r="OHM602" s="200"/>
      <c r="OHP602" s="200"/>
      <c r="OHS602" s="200"/>
      <c r="OHU602" s="200"/>
      <c r="OHW602" s="200"/>
      <c r="OHZ602" s="200"/>
      <c r="OIC602" s="200"/>
      <c r="OIF602" s="200"/>
      <c r="OII602" s="200"/>
      <c r="OIL602" s="200"/>
      <c r="OIO602" s="200"/>
      <c r="OIR602" s="200"/>
      <c r="OIT602" s="200"/>
      <c r="OIW602" s="200"/>
      <c r="OIZ602" s="200"/>
      <c r="OJC602" s="200"/>
      <c r="OJI602" s="200"/>
      <c r="OJL602" s="200"/>
      <c r="OJN602" s="200"/>
      <c r="OKU602" s="200"/>
      <c r="OKX602" s="200"/>
      <c r="OLA602" s="200"/>
      <c r="OLD602" s="200"/>
      <c r="OLG602" s="200"/>
      <c r="OLH602" s="200"/>
      <c r="OLI602" s="200"/>
      <c r="OLL602" s="200"/>
      <c r="OLO602" s="200"/>
      <c r="OLR602" s="200"/>
      <c r="OLU602" s="200"/>
      <c r="OLW602" s="200"/>
      <c r="OMK602" s="200"/>
      <c r="OML602" s="200"/>
      <c r="OMM602" s="200"/>
      <c r="OMN602" s="200"/>
      <c r="OMO602" s="200"/>
      <c r="OMP602" s="200"/>
      <c r="OMQ602" s="200"/>
      <c r="OMR602" s="200"/>
      <c r="OMS602" s="200"/>
      <c r="OMT602" s="200"/>
      <c r="OMU602" s="200"/>
      <c r="OMV602" s="200"/>
      <c r="OMW602" s="200"/>
      <c r="OMX602" s="200"/>
      <c r="OMY602" s="200"/>
      <c r="OMZ602" s="200"/>
      <c r="ONA602" s="200"/>
      <c r="ONB602" s="200"/>
      <c r="ONC602" s="200"/>
      <c r="ONI602" s="200"/>
      <c r="ONJ602" s="200"/>
      <c r="ONK602" s="200"/>
      <c r="ONL602" s="200"/>
      <c r="ONM602" s="200"/>
      <c r="ONN602" s="200"/>
      <c r="ONO602" s="200"/>
      <c r="ONQ602" s="200"/>
      <c r="ONR602" s="200"/>
      <c r="ONS602" s="200"/>
      <c r="ONT602" s="200"/>
      <c r="ONU602" s="200"/>
      <c r="ONV602" s="200"/>
      <c r="ONW602" s="200"/>
      <c r="ONX602" s="200"/>
      <c r="OOA602" s="200"/>
      <c r="OOD602" s="200"/>
      <c r="OOG602" s="200"/>
      <c r="OOJ602" s="200"/>
      <c r="OOM602" s="200"/>
      <c r="OOP602" s="200"/>
      <c r="OOY602" s="200"/>
      <c r="OPB602" s="200"/>
      <c r="OPE602" s="200"/>
      <c r="OPH602" s="200"/>
      <c r="OPQ602" s="200"/>
      <c r="OPW602" s="200"/>
      <c r="OPZ602" s="200"/>
      <c r="OQC602" s="200"/>
      <c r="OQF602" s="200"/>
      <c r="OQL602" s="200"/>
      <c r="OQU602" s="200"/>
      <c r="OQW602" s="200"/>
      <c r="OQX602" s="200"/>
      <c r="OQZ602" s="200"/>
      <c r="ORC602" s="200"/>
      <c r="ORF602" s="200"/>
      <c r="ORI602" s="200"/>
      <c r="ORL602" s="200"/>
      <c r="ORO602" s="200"/>
      <c r="ORQ602" s="200"/>
      <c r="ORS602" s="200"/>
      <c r="ORV602" s="200"/>
      <c r="ORY602" s="200"/>
      <c r="OSB602" s="200"/>
      <c r="OSE602" s="200"/>
      <c r="OSH602" s="200"/>
      <c r="OSK602" s="200"/>
      <c r="OSN602" s="200"/>
      <c r="OSP602" s="200"/>
      <c r="OSS602" s="200"/>
      <c r="OSV602" s="200"/>
      <c r="OSY602" s="200"/>
      <c r="OTE602" s="200"/>
      <c r="OTH602" s="200"/>
      <c r="OTJ602" s="200"/>
      <c r="OUQ602" s="200"/>
      <c r="OUT602" s="200"/>
      <c r="OUW602" s="200"/>
      <c r="OUZ602" s="200"/>
      <c r="OVC602" s="200"/>
      <c r="OVD602" s="200"/>
      <c r="OVE602" s="200"/>
      <c r="OVH602" s="200"/>
      <c r="OVK602" s="200"/>
      <c r="OVN602" s="200"/>
      <c r="OVQ602" s="200"/>
      <c r="OVS602" s="200"/>
      <c r="OWG602" s="200"/>
      <c r="OWH602" s="200"/>
      <c r="OWI602" s="200"/>
      <c r="OWJ602" s="200"/>
      <c r="OWK602" s="200"/>
      <c r="OWL602" s="200"/>
      <c r="OWM602" s="200"/>
      <c r="OWN602" s="200"/>
      <c r="OWO602" s="200"/>
      <c r="OWP602" s="200"/>
      <c r="OWQ602" s="200"/>
      <c r="OWR602" s="200"/>
      <c r="OWS602" s="200"/>
      <c r="OWT602" s="200"/>
      <c r="OWU602" s="200"/>
      <c r="OWV602" s="200"/>
      <c r="OWW602" s="200"/>
      <c r="OWX602" s="200"/>
      <c r="OWY602" s="200"/>
      <c r="OXE602" s="200"/>
      <c r="OXF602" s="200"/>
      <c r="OXG602" s="200"/>
      <c r="OXH602" s="200"/>
      <c r="OXI602" s="200"/>
      <c r="OXJ602" s="200"/>
      <c r="OXK602" s="200"/>
      <c r="OXM602" s="200"/>
      <c r="OXN602" s="200"/>
      <c r="OXO602" s="200"/>
      <c r="OXP602" s="200"/>
      <c r="OXQ602" s="200"/>
      <c r="OXR602" s="200"/>
      <c r="OXS602" s="200"/>
      <c r="OXT602" s="200"/>
      <c r="OXW602" s="200"/>
      <c r="OXZ602" s="200"/>
      <c r="OYC602" s="200"/>
      <c r="OYF602" s="200"/>
      <c r="OYI602" s="200"/>
      <c r="OYL602" s="200"/>
      <c r="OYU602" s="200"/>
      <c r="OYX602" s="200"/>
      <c r="OZA602" s="200"/>
      <c r="OZD602" s="200"/>
      <c r="OZM602" s="200"/>
      <c r="OZS602" s="200"/>
      <c r="OZV602" s="200"/>
      <c r="OZY602" s="200"/>
      <c r="PAB602" s="200"/>
      <c r="PAH602" s="200"/>
      <c r="PAQ602" s="200"/>
      <c r="PAS602" s="200"/>
      <c r="PAT602" s="200"/>
      <c r="PAV602" s="200"/>
      <c r="PAY602" s="200"/>
      <c r="PBB602" s="200"/>
      <c r="PBE602" s="200"/>
      <c r="PBH602" s="200"/>
      <c r="PBK602" s="200"/>
      <c r="PBM602" s="200"/>
      <c r="PBO602" s="200"/>
      <c r="PBR602" s="200"/>
      <c r="PBU602" s="200"/>
      <c r="PBX602" s="200"/>
      <c r="PCA602" s="200"/>
      <c r="PCD602" s="200"/>
      <c r="PCG602" s="200"/>
      <c r="PCJ602" s="200"/>
      <c r="PCL602" s="200"/>
      <c r="PCO602" s="200"/>
      <c r="PCR602" s="200"/>
      <c r="PCU602" s="200"/>
      <c r="PDA602" s="200"/>
      <c r="PDD602" s="200"/>
      <c r="PDF602" s="200"/>
      <c r="PEM602" s="200"/>
      <c r="PEP602" s="200"/>
      <c r="PES602" s="200"/>
      <c r="PEV602" s="200"/>
      <c r="PEY602" s="200"/>
      <c r="PEZ602" s="200"/>
      <c r="PFA602" s="200"/>
      <c r="PFD602" s="200"/>
      <c r="PFG602" s="200"/>
      <c r="PFJ602" s="200"/>
      <c r="PFM602" s="200"/>
      <c r="PFO602" s="200"/>
      <c r="PGC602" s="200"/>
      <c r="PGD602" s="200"/>
      <c r="PGE602" s="200"/>
      <c r="PGF602" s="200"/>
      <c r="PGG602" s="200"/>
      <c r="PGH602" s="200"/>
      <c r="PGI602" s="200"/>
      <c r="PGJ602" s="200"/>
      <c r="PGK602" s="200"/>
      <c r="PGL602" s="200"/>
      <c r="PGM602" s="200"/>
      <c r="PGN602" s="200"/>
      <c r="PGO602" s="200"/>
      <c r="PGP602" s="200"/>
      <c r="PGQ602" s="200"/>
      <c r="PGR602" s="200"/>
      <c r="PGS602" s="200"/>
      <c r="PGT602" s="200"/>
      <c r="PGU602" s="200"/>
      <c r="PHA602" s="200"/>
      <c r="PHB602" s="200"/>
      <c r="PHC602" s="200"/>
      <c r="PHD602" s="200"/>
      <c r="PHE602" s="200"/>
      <c r="PHF602" s="200"/>
      <c r="PHG602" s="200"/>
      <c r="PHI602" s="200"/>
      <c r="PHJ602" s="200"/>
      <c r="PHK602" s="200"/>
      <c r="PHL602" s="200"/>
      <c r="PHM602" s="200"/>
      <c r="PHN602" s="200"/>
      <c r="PHO602" s="200"/>
      <c r="PHP602" s="200"/>
      <c r="PHS602" s="200"/>
      <c r="PHV602" s="200"/>
      <c r="PHY602" s="200"/>
      <c r="PIB602" s="200"/>
      <c r="PIE602" s="200"/>
      <c r="PIH602" s="200"/>
      <c r="PIQ602" s="200"/>
      <c r="PIT602" s="200"/>
      <c r="PIW602" s="200"/>
      <c r="PIZ602" s="200"/>
      <c r="PJI602" s="200"/>
      <c r="PJO602" s="200"/>
      <c r="PJR602" s="200"/>
      <c r="PJU602" s="200"/>
      <c r="PJX602" s="200"/>
      <c r="PKD602" s="200"/>
      <c r="PKM602" s="200"/>
      <c r="PKO602" s="200"/>
      <c r="PKP602" s="200"/>
      <c r="PKR602" s="200"/>
      <c r="PKU602" s="200"/>
      <c r="PKX602" s="200"/>
      <c r="PLA602" s="200"/>
      <c r="PLD602" s="200"/>
      <c r="PLG602" s="200"/>
      <c r="PLI602" s="200"/>
      <c r="PLK602" s="200"/>
      <c r="PLN602" s="200"/>
      <c r="PLQ602" s="200"/>
      <c r="PLT602" s="200"/>
      <c r="PLW602" s="200"/>
      <c r="PLZ602" s="200"/>
      <c r="PMC602" s="200"/>
      <c r="PMF602" s="200"/>
      <c r="PMH602" s="200"/>
      <c r="PMK602" s="200"/>
      <c r="PMN602" s="200"/>
      <c r="PMQ602" s="200"/>
      <c r="PMW602" s="200"/>
      <c r="PMZ602" s="200"/>
      <c r="PNB602" s="200"/>
      <c r="POI602" s="200"/>
      <c r="POL602" s="200"/>
      <c r="POO602" s="200"/>
      <c r="POR602" s="200"/>
      <c r="POU602" s="200"/>
      <c r="POV602" s="200"/>
      <c r="POW602" s="200"/>
      <c r="POZ602" s="200"/>
      <c r="PPC602" s="200"/>
      <c r="PPF602" s="200"/>
      <c r="PPI602" s="200"/>
      <c r="PPK602" s="200"/>
      <c r="PPY602" s="200"/>
      <c r="PPZ602" s="200"/>
      <c r="PQA602" s="200"/>
      <c r="PQB602" s="200"/>
      <c r="PQC602" s="200"/>
      <c r="PQD602" s="200"/>
      <c r="PQE602" s="200"/>
      <c r="PQF602" s="200"/>
      <c r="PQG602" s="200"/>
      <c r="PQH602" s="200"/>
      <c r="PQI602" s="200"/>
      <c r="PQJ602" s="200"/>
      <c r="PQK602" s="200"/>
      <c r="PQL602" s="200"/>
      <c r="PQM602" s="200"/>
      <c r="PQN602" s="200"/>
      <c r="PQO602" s="200"/>
      <c r="PQP602" s="200"/>
      <c r="PQQ602" s="200"/>
      <c r="PQW602" s="200"/>
      <c r="PQX602" s="200"/>
      <c r="PQY602" s="200"/>
      <c r="PQZ602" s="200"/>
      <c r="PRA602" s="200"/>
      <c r="PRB602" s="200"/>
      <c r="PRC602" s="200"/>
      <c r="PRE602" s="200"/>
      <c r="PRF602" s="200"/>
      <c r="PRG602" s="200"/>
      <c r="PRH602" s="200"/>
      <c r="PRI602" s="200"/>
      <c r="PRJ602" s="200"/>
      <c r="PRK602" s="200"/>
      <c r="PRL602" s="200"/>
      <c r="PRO602" s="200"/>
      <c r="PRR602" s="200"/>
      <c r="PRU602" s="200"/>
      <c r="PRX602" s="200"/>
      <c r="PSA602" s="200"/>
      <c r="PSD602" s="200"/>
      <c r="PSM602" s="200"/>
      <c r="PSP602" s="200"/>
      <c r="PSS602" s="200"/>
      <c r="PSV602" s="200"/>
      <c r="PTE602" s="200"/>
      <c r="PTK602" s="200"/>
      <c r="PTN602" s="200"/>
      <c r="PTQ602" s="200"/>
      <c r="PTT602" s="200"/>
      <c r="PTZ602" s="200"/>
      <c r="PUI602" s="200"/>
      <c r="PUK602" s="200"/>
      <c r="PUL602" s="200"/>
      <c r="PUN602" s="200"/>
      <c r="PUQ602" s="200"/>
      <c r="PUT602" s="200"/>
      <c r="PUW602" s="200"/>
      <c r="PUZ602" s="200"/>
      <c r="PVC602" s="200"/>
      <c r="PVE602" s="200"/>
      <c r="PVG602" s="200"/>
      <c r="PVJ602" s="200"/>
      <c r="PVM602" s="200"/>
      <c r="PVP602" s="200"/>
      <c r="PVS602" s="200"/>
      <c r="PVV602" s="200"/>
      <c r="PVY602" s="200"/>
      <c r="PWB602" s="200"/>
      <c r="PWD602" s="200"/>
      <c r="PWG602" s="200"/>
      <c r="PWJ602" s="200"/>
      <c r="PWM602" s="200"/>
      <c r="PWS602" s="200"/>
      <c r="PWV602" s="200"/>
      <c r="PWX602" s="200"/>
      <c r="PYE602" s="200"/>
      <c r="PYH602" s="200"/>
      <c r="PYK602" s="200"/>
      <c r="PYN602" s="200"/>
      <c r="PYQ602" s="200"/>
      <c r="PYR602" s="200"/>
      <c r="PYS602" s="200"/>
      <c r="PYV602" s="200"/>
      <c r="PYY602" s="200"/>
      <c r="PZB602" s="200"/>
      <c r="PZE602" s="200"/>
      <c r="PZG602" s="200"/>
      <c r="PZU602" s="200"/>
      <c r="PZV602" s="200"/>
      <c r="PZW602" s="200"/>
      <c r="PZX602" s="200"/>
      <c r="PZY602" s="200"/>
      <c r="PZZ602" s="200"/>
      <c r="QAA602" s="200"/>
      <c r="QAB602" s="200"/>
      <c r="QAC602" s="200"/>
      <c r="QAD602" s="200"/>
      <c r="QAE602" s="200"/>
      <c r="QAF602" s="200"/>
      <c r="QAG602" s="200"/>
      <c r="QAH602" s="200"/>
      <c r="QAI602" s="200"/>
      <c r="QAJ602" s="200"/>
      <c r="QAK602" s="200"/>
      <c r="QAL602" s="200"/>
      <c r="QAM602" s="200"/>
      <c r="QAS602" s="200"/>
      <c r="QAT602" s="200"/>
      <c r="QAU602" s="200"/>
      <c r="QAV602" s="200"/>
      <c r="QAW602" s="200"/>
      <c r="QAX602" s="200"/>
      <c r="QAY602" s="200"/>
      <c r="QBA602" s="200"/>
      <c r="QBB602" s="200"/>
      <c r="QBC602" s="200"/>
      <c r="QBD602" s="200"/>
      <c r="QBE602" s="200"/>
      <c r="QBF602" s="200"/>
      <c r="QBG602" s="200"/>
      <c r="QBH602" s="200"/>
      <c r="QBK602" s="200"/>
      <c r="QBN602" s="200"/>
      <c r="QBQ602" s="200"/>
      <c r="QBT602" s="200"/>
      <c r="QBW602" s="200"/>
      <c r="QBZ602" s="200"/>
      <c r="QCI602" s="200"/>
      <c r="QCL602" s="200"/>
      <c r="QCO602" s="200"/>
      <c r="QCR602" s="200"/>
      <c r="QDA602" s="200"/>
      <c r="QDG602" s="200"/>
      <c r="QDJ602" s="200"/>
      <c r="QDM602" s="200"/>
      <c r="QDP602" s="200"/>
      <c r="QDV602" s="200"/>
      <c r="QEE602" s="200"/>
      <c r="QEG602" s="200"/>
      <c r="QEH602" s="200"/>
      <c r="QEJ602" s="200"/>
      <c r="QEM602" s="200"/>
      <c r="QEP602" s="200"/>
      <c r="QES602" s="200"/>
      <c r="QEV602" s="200"/>
      <c r="QEY602" s="200"/>
      <c r="QFA602" s="200"/>
      <c r="QFC602" s="200"/>
      <c r="QFF602" s="200"/>
      <c r="QFI602" s="200"/>
      <c r="QFL602" s="200"/>
      <c r="QFO602" s="200"/>
      <c r="QFR602" s="200"/>
      <c r="QFU602" s="200"/>
      <c r="QFX602" s="200"/>
      <c r="QFZ602" s="200"/>
      <c r="QGC602" s="200"/>
      <c r="QGF602" s="200"/>
      <c r="QGI602" s="200"/>
      <c r="QGO602" s="200"/>
      <c r="QGR602" s="200"/>
      <c r="QGT602" s="200"/>
      <c r="QIA602" s="200"/>
      <c r="QID602" s="200"/>
      <c r="QIG602" s="200"/>
      <c r="QIJ602" s="200"/>
      <c r="QIM602" s="200"/>
      <c r="QIN602" s="200"/>
      <c r="QIO602" s="200"/>
      <c r="QIR602" s="200"/>
      <c r="QIU602" s="200"/>
      <c r="QIX602" s="200"/>
      <c r="QJA602" s="200"/>
      <c r="QJC602" s="200"/>
      <c r="QJQ602" s="200"/>
      <c r="QJR602" s="200"/>
      <c r="QJS602" s="200"/>
      <c r="QJT602" s="200"/>
      <c r="QJU602" s="200"/>
      <c r="QJV602" s="200"/>
      <c r="QJW602" s="200"/>
      <c r="QJX602" s="200"/>
      <c r="QJY602" s="200"/>
      <c r="QJZ602" s="200"/>
      <c r="QKA602" s="200"/>
      <c r="QKB602" s="200"/>
      <c r="QKC602" s="200"/>
      <c r="QKD602" s="200"/>
      <c r="QKE602" s="200"/>
      <c r="QKF602" s="200"/>
      <c r="QKG602" s="200"/>
      <c r="QKH602" s="200"/>
      <c r="QKI602" s="200"/>
      <c r="QKO602" s="200"/>
      <c r="QKP602" s="200"/>
      <c r="QKQ602" s="200"/>
      <c r="QKR602" s="200"/>
      <c r="QKS602" s="200"/>
      <c r="QKT602" s="200"/>
      <c r="QKU602" s="200"/>
      <c r="QKW602" s="200"/>
      <c r="QKX602" s="200"/>
      <c r="QKY602" s="200"/>
      <c r="QKZ602" s="200"/>
      <c r="QLA602" s="200"/>
      <c r="QLB602" s="200"/>
      <c r="QLC602" s="200"/>
      <c r="QLD602" s="200"/>
      <c r="QLG602" s="200"/>
      <c r="QLJ602" s="200"/>
      <c r="QLM602" s="200"/>
      <c r="QLP602" s="200"/>
      <c r="QLS602" s="200"/>
      <c r="QLV602" s="200"/>
      <c r="QME602" s="200"/>
      <c r="QMH602" s="200"/>
      <c r="QMK602" s="200"/>
      <c r="QMN602" s="200"/>
      <c r="QMW602" s="200"/>
      <c r="QNC602" s="200"/>
      <c r="QNF602" s="200"/>
      <c r="QNI602" s="200"/>
      <c r="QNL602" s="200"/>
      <c r="QNR602" s="200"/>
      <c r="QOA602" s="200"/>
      <c r="QOC602" s="200"/>
      <c r="QOD602" s="200"/>
      <c r="QOF602" s="200"/>
      <c r="QOI602" s="200"/>
      <c r="QOL602" s="200"/>
      <c r="QOO602" s="200"/>
      <c r="QOR602" s="200"/>
      <c r="QOU602" s="200"/>
      <c r="QOW602" s="200"/>
      <c r="QOY602" s="200"/>
      <c r="QPB602" s="200"/>
      <c r="QPE602" s="200"/>
      <c r="QPH602" s="200"/>
      <c r="QPK602" s="200"/>
      <c r="QPN602" s="200"/>
      <c r="QPQ602" s="200"/>
      <c r="QPT602" s="200"/>
      <c r="QPV602" s="200"/>
      <c r="QPY602" s="200"/>
      <c r="QQB602" s="200"/>
      <c r="QQE602" s="200"/>
      <c r="QQK602" s="200"/>
      <c r="QQN602" s="200"/>
      <c r="QQP602" s="200"/>
      <c r="QRW602" s="200"/>
      <c r="QRZ602" s="200"/>
      <c r="QSC602" s="200"/>
      <c r="QSF602" s="200"/>
      <c r="QSI602" s="200"/>
      <c r="QSJ602" s="200"/>
      <c r="QSK602" s="200"/>
      <c r="QSN602" s="200"/>
      <c r="QSQ602" s="200"/>
      <c r="QST602" s="200"/>
      <c r="QSW602" s="200"/>
      <c r="QSY602" s="200"/>
      <c r="QTM602" s="200"/>
      <c r="QTN602" s="200"/>
      <c r="QTO602" s="200"/>
      <c r="QTP602" s="200"/>
      <c r="QTQ602" s="200"/>
      <c r="QTR602" s="200"/>
      <c r="QTS602" s="200"/>
      <c r="QTT602" s="200"/>
      <c r="QTU602" s="200"/>
      <c r="QTV602" s="200"/>
      <c r="QTW602" s="200"/>
      <c r="QTX602" s="200"/>
      <c r="QTY602" s="200"/>
      <c r="QTZ602" s="200"/>
      <c r="QUA602" s="200"/>
      <c r="QUB602" s="200"/>
      <c r="QUC602" s="200"/>
      <c r="QUD602" s="200"/>
      <c r="QUE602" s="200"/>
      <c r="QUK602" s="200"/>
      <c r="QUL602" s="200"/>
      <c r="QUM602" s="200"/>
      <c r="QUN602" s="200"/>
      <c r="QUO602" s="200"/>
      <c r="QUP602" s="200"/>
      <c r="QUQ602" s="200"/>
      <c r="QUS602" s="200"/>
      <c r="QUT602" s="200"/>
      <c r="QUU602" s="200"/>
      <c r="QUV602" s="200"/>
      <c r="QUW602" s="200"/>
      <c r="QUX602" s="200"/>
      <c r="QUY602" s="200"/>
      <c r="QUZ602" s="200"/>
      <c r="QVC602" s="200"/>
      <c r="QVF602" s="200"/>
      <c r="QVI602" s="200"/>
      <c r="QVL602" s="200"/>
      <c r="QVO602" s="200"/>
      <c r="QVR602" s="200"/>
      <c r="QWA602" s="200"/>
      <c r="QWD602" s="200"/>
      <c r="QWG602" s="200"/>
      <c r="QWJ602" s="200"/>
      <c r="QWS602" s="200"/>
      <c r="QWY602" s="200"/>
      <c r="QXB602" s="200"/>
      <c r="QXE602" s="200"/>
      <c r="QXH602" s="200"/>
      <c r="QXN602" s="200"/>
      <c r="QXW602" s="200"/>
      <c r="QXY602" s="200"/>
      <c r="QXZ602" s="200"/>
      <c r="QYB602" s="200"/>
      <c r="QYE602" s="200"/>
      <c r="QYH602" s="200"/>
      <c r="QYK602" s="200"/>
      <c r="QYN602" s="200"/>
      <c r="QYQ602" s="200"/>
      <c r="QYS602" s="200"/>
      <c r="QYU602" s="200"/>
      <c r="QYX602" s="200"/>
      <c r="QZA602" s="200"/>
      <c r="QZD602" s="200"/>
      <c r="QZG602" s="200"/>
      <c r="QZJ602" s="200"/>
      <c r="QZM602" s="200"/>
      <c r="QZP602" s="200"/>
      <c r="QZR602" s="200"/>
      <c r="QZU602" s="200"/>
      <c r="QZX602" s="200"/>
      <c r="RAA602" s="200"/>
      <c r="RAG602" s="200"/>
      <c r="RAJ602" s="200"/>
      <c r="RAL602" s="200"/>
      <c r="RBS602" s="200"/>
      <c r="RBV602" s="200"/>
      <c r="RBY602" s="200"/>
      <c r="RCB602" s="200"/>
      <c r="RCE602" s="200"/>
      <c r="RCF602" s="200"/>
      <c r="RCG602" s="200"/>
      <c r="RCJ602" s="200"/>
      <c r="RCM602" s="200"/>
      <c r="RCP602" s="200"/>
      <c r="RCS602" s="200"/>
      <c r="RCU602" s="200"/>
      <c r="RDI602" s="200"/>
      <c r="RDJ602" s="200"/>
      <c r="RDK602" s="200"/>
      <c r="RDL602" s="200"/>
      <c r="RDM602" s="200"/>
      <c r="RDN602" s="200"/>
      <c r="RDO602" s="200"/>
      <c r="RDP602" s="200"/>
      <c r="RDQ602" s="200"/>
      <c r="RDR602" s="200"/>
      <c r="RDS602" s="200"/>
      <c r="RDT602" s="200"/>
      <c r="RDU602" s="200"/>
      <c r="RDV602" s="200"/>
      <c r="RDW602" s="200"/>
      <c r="RDX602" s="200"/>
      <c r="RDY602" s="200"/>
      <c r="RDZ602" s="200"/>
      <c r="REA602" s="200"/>
      <c r="REG602" s="200"/>
      <c r="REH602" s="200"/>
      <c r="REI602" s="200"/>
      <c r="REJ602" s="200"/>
      <c r="REK602" s="200"/>
      <c r="REL602" s="200"/>
      <c r="REM602" s="200"/>
      <c r="REO602" s="200"/>
      <c r="REP602" s="200"/>
      <c r="REQ602" s="200"/>
      <c r="RER602" s="200"/>
      <c r="RES602" s="200"/>
      <c r="RET602" s="200"/>
      <c r="REU602" s="200"/>
      <c r="REV602" s="200"/>
      <c r="REY602" s="200"/>
      <c r="RFB602" s="200"/>
      <c r="RFE602" s="200"/>
      <c r="RFH602" s="200"/>
      <c r="RFK602" s="200"/>
      <c r="RFN602" s="200"/>
      <c r="RFW602" s="200"/>
      <c r="RFZ602" s="200"/>
      <c r="RGC602" s="200"/>
      <c r="RGF602" s="200"/>
      <c r="RGO602" s="200"/>
      <c r="RGU602" s="200"/>
      <c r="RGX602" s="200"/>
      <c r="RHA602" s="200"/>
      <c r="RHD602" s="200"/>
      <c r="RHJ602" s="200"/>
      <c r="RHS602" s="200"/>
      <c r="RHU602" s="200"/>
      <c r="RHV602" s="200"/>
      <c r="RHX602" s="200"/>
      <c r="RIA602" s="200"/>
      <c r="RID602" s="200"/>
      <c r="RIG602" s="200"/>
      <c r="RIJ602" s="200"/>
      <c r="RIM602" s="200"/>
      <c r="RIO602" s="200"/>
      <c r="RIQ602" s="200"/>
      <c r="RIT602" s="200"/>
      <c r="RIW602" s="200"/>
      <c r="RIZ602" s="200"/>
      <c r="RJC602" s="200"/>
      <c r="RJF602" s="200"/>
      <c r="RJI602" s="200"/>
      <c r="RJL602" s="200"/>
      <c r="RJN602" s="200"/>
      <c r="RJQ602" s="200"/>
      <c r="RJT602" s="200"/>
      <c r="RJW602" s="200"/>
      <c r="RKC602" s="200"/>
      <c r="RKF602" s="200"/>
      <c r="RKH602" s="200"/>
      <c r="RLO602" s="200"/>
      <c r="RLR602" s="200"/>
      <c r="RLU602" s="200"/>
      <c r="RLX602" s="200"/>
      <c r="RMA602" s="200"/>
      <c r="RMB602" s="200"/>
      <c r="RMC602" s="200"/>
      <c r="RMF602" s="200"/>
      <c r="RMI602" s="200"/>
      <c r="RML602" s="200"/>
      <c r="RMO602" s="200"/>
      <c r="RMQ602" s="200"/>
      <c r="RNE602" s="200"/>
      <c r="RNF602" s="200"/>
      <c r="RNG602" s="200"/>
      <c r="RNH602" s="200"/>
      <c r="RNI602" s="200"/>
      <c r="RNJ602" s="200"/>
      <c r="RNK602" s="200"/>
      <c r="RNL602" s="200"/>
      <c r="RNM602" s="200"/>
      <c r="RNN602" s="200"/>
      <c r="RNO602" s="200"/>
      <c r="RNP602" s="200"/>
      <c r="RNQ602" s="200"/>
      <c r="RNR602" s="200"/>
      <c r="RNS602" s="200"/>
      <c r="RNT602" s="200"/>
      <c r="RNU602" s="200"/>
      <c r="RNV602" s="200"/>
      <c r="RNW602" s="200"/>
      <c r="ROC602" s="200"/>
      <c r="ROD602" s="200"/>
      <c r="ROE602" s="200"/>
      <c r="ROF602" s="200"/>
      <c r="ROG602" s="200"/>
      <c r="ROH602" s="200"/>
      <c r="ROI602" s="200"/>
      <c r="ROK602" s="200"/>
      <c r="ROL602" s="200"/>
      <c r="ROM602" s="200"/>
      <c r="RON602" s="200"/>
      <c r="ROO602" s="200"/>
      <c r="ROP602" s="200"/>
      <c r="ROQ602" s="200"/>
      <c r="ROR602" s="200"/>
      <c r="ROU602" s="200"/>
      <c r="ROX602" s="200"/>
      <c r="RPA602" s="200"/>
      <c r="RPD602" s="200"/>
      <c r="RPG602" s="200"/>
      <c r="RPJ602" s="200"/>
      <c r="RPS602" s="200"/>
      <c r="RPV602" s="200"/>
      <c r="RPY602" s="200"/>
      <c r="RQB602" s="200"/>
      <c r="RQK602" s="200"/>
      <c r="RQQ602" s="200"/>
      <c r="RQT602" s="200"/>
      <c r="RQW602" s="200"/>
      <c r="RQZ602" s="200"/>
      <c r="RRF602" s="200"/>
      <c r="RRO602" s="200"/>
      <c r="RRQ602" s="200"/>
      <c r="RRR602" s="200"/>
      <c r="RRT602" s="200"/>
      <c r="RRW602" s="200"/>
      <c r="RRZ602" s="200"/>
      <c r="RSC602" s="200"/>
      <c r="RSF602" s="200"/>
      <c r="RSI602" s="200"/>
      <c r="RSK602" s="200"/>
      <c r="RSM602" s="200"/>
      <c r="RSP602" s="200"/>
      <c r="RSS602" s="200"/>
      <c r="RSV602" s="200"/>
      <c r="RSY602" s="200"/>
      <c r="RTB602" s="200"/>
      <c r="RTE602" s="200"/>
      <c r="RTH602" s="200"/>
      <c r="RTJ602" s="200"/>
      <c r="RTM602" s="200"/>
      <c r="RTP602" s="200"/>
      <c r="RTS602" s="200"/>
      <c r="RTY602" s="200"/>
      <c r="RUB602" s="200"/>
      <c r="RUD602" s="200"/>
      <c r="RVK602" s="200"/>
      <c r="RVN602" s="200"/>
      <c r="RVQ602" s="200"/>
      <c r="RVT602" s="200"/>
      <c r="RVW602" s="200"/>
      <c r="RVX602" s="200"/>
      <c r="RVY602" s="200"/>
      <c r="RWB602" s="200"/>
      <c r="RWE602" s="200"/>
      <c r="RWH602" s="200"/>
      <c r="RWK602" s="200"/>
      <c r="RWM602" s="200"/>
      <c r="RXA602" s="200"/>
      <c r="RXB602" s="200"/>
      <c r="RXC602" s="200"/>
      <c r="RXD602" s="200"/>
      <c r="RXE602" s="200"/>
      <c r="RXF602" s="200"/>
      <c r="RXG602" s="200"/>
      <c r="RXH602" s="200"/>
      <c r="RXI602" s="200"/>
      <c r="RXJ602" s="200"/>
      <c r="RXK602" s="200"/>
      <c r="RXL602" s="200"/>
      <c r="RXM602" s="200"/>
      <c r="RXN602" s="200"/>
      <c r="RXO602" s="200"/>
      <c r="RXP602" s="200"/>
      <c r="RXQ602" s="200"/>
      <c r="RXR602" s="200"/>
      <c r="RXS602" s="200"/>
      <c r="RXY602" s="200"/>
      <c r="RXZ602" s="200"/>
      <c r="RYA602" s="200"/>
      <c r="RYB602" s="200"/>
      <c r="RYC602" s="200"/>
      <c r="RYD602" s="200"/>
      <c r="RYE602" s="200"/>
      <c r="RYG602" s="200"/>
      <c r="RYH602" s="200"/>
      <c r="RYI602" s="200"/>
      <c r="RYJ602" s="200"/>
      <c r="RYK602" s="200"/>
      <c r="RYL602" s="200"/>
      <c r="RYM602" s="200"/>
      <c r="RYN602" s="200"/>
      <c r="RYQ602" s="200"/>
      <c r="RYT602" s="200"/>
      <c r="RYW602" s="200"/>
      <c r="RYZ602" s="200"/>
      <c r="RZC602" s="200"/>
      <c r="RZF602" s="200"/>
      <c r="RZO602" s="200"/>
      <c r="RZR602" s="200"/>
      <c r="RZU602" s="200"/>
      <c r="RZX602" s="200"/>
      <c r="SAG602" s="200"/>
      <c r="SAM602" s="200"/>
      <c r="SAP602" s="200"/>
      <c r="SAS602" s="200"/>
      <c r="SAV602" s="200"/>
      <c r="SBB602" s="200"/>
      <c r="SBK602" s="200"/>
      <c r="SBM602" s="200"/>
      <c r="SBN602" s="200"/>
      <c r="SBP602" s="200"/>
      <c r="SBS602" s="200"/>
      <c r="SBV602" s="200"/>
      <c r="SBY602" s="200"/>
      <c r="SCB602" s="200"/>
      <c r="SCE602" s="200"/>
      <c r="SCG602" s="200"/>
      <c r="SCI602" s="200"/>
      <c r="SCL602" s="200"/>
      <c r="SCO602" s="200"/>
      <c r="SCR602" s="200"/>
      <c r="SCU602" s="200"/>
      <c r="SCX602" s="200"/>
      <c r="SDA602" s="200"/>
      <c r="SDD602" s="200"/>
      <c r="SDF602" s="200"/>
      <c r="SDI602" s="200"/>
      <c r="SDL602" s="200"/>
      <c r="SDO602" s="200"/>
      <c r="SDU602" s="200"/>
      <c r="SDX602" s="200"/>
      <c r="SDZ602" s="200"/>
      <c r="SFG602" s="200"/>
      <c r="SFJ602" s="200"/>
      <c r="SFM602" s="200"/>
      <c r="SFP602" s="200"/>
      <c r="SFS602" s="200"/>
      <c r="SFT602" s="200"/>
      <c r="SFU602" s="200"/>
      <c r="SFX602" s="200"/>
      <c r="SGA602" s="200"/>
      <c r="SGD602" s="200"/>
      <c r="SGG602" s="200"/>
      <c r="SGI602" s="200"/>
      <c r="SGW602" s="200"/>
      <c r="SGX602" s="200"/>
      <c r="SGY602" s="200"/>
      <c r="SGZ602" s="200"/>
      <c r="SHA602" s="200"/>
      <c r="SHB602" s="200"/>
      <c r="SHC602" s="200"/>
      <c r="SHD602" s="200"/>
      <c r="SHE602" s="200"/>
      <c r="SHF602" s="200"/>
      <c r="SHG602" s="200"/>
      <c r="SHH602" s="200"/>
      <c r="SHI602" s="200"/>
      <c r="SHJ602" s="200"/>
      <c r="SHK602" s="200"/>
      <c r="SHL602" s="200"/>
      <c r="SHM602" s="200"/>
      <c r="SHN602" s="200"/>
      <c r="SHO602" s="200"/>
      <c r="SHU602" s="200"/>
      <c r="SHV602" s="200"/>
      <c r="SHW602" s="200"/>
      <c r="SHX602" s="200"/>
      <c r="SHY602" s="200"/>
      <c r="SHZ602" s="200"/>
      <c r="SIA602" s="200"/>
      <c r="SIC602" s="200"/>
      <c r="SID602" s="200"/>
      <c r="SIE602" s="200"/>
      <c r="SIF602" s="200"/>
      <c r="SIG602" s="200"/>
      <c r="SIH602" s="200"/>
      <c r="SII602" s="200"/>
      <c r="SIJ602" s="200"/>
      <c r="SIM602" s="200"/>
      <c r="SIP602" s="200"/>
      <c r="SIS602" s="200"/>
      <c r="SIV602" s="200"/>
      <c r="SIY602" s="200"/>
      <c r="SJB602" s="200"/>
      <c r="SJK602" s="200"/>
      <c r="SJN602" s="200"/>
      <c r="SJQ602" s="200"/>
      <c r="SJT602" s="200"/>
      <c r="SKC602" s="200"/>
      <c r="SKI602" s="200"/>
      <c r="SKL602" s="200"/>
      <c r="SKO602" s="200"/>
      <c r="SKR602" s="200"/>
      <c r="SKX602" s="200"/>
      <c r="SLG602" s="200"/>
      <c r="SLI602" s="200"/>
      <c r="SLJ602" s="200"/>
      <c r="SLL602" s="200"/>
      <c r="SLO602" s="200"/>
      <c r="SLR602" s="200"/>
      <c r="SLU602" s="200"/>
      <c r="SLX602" s="200"/>
      <c r="SMA602" s="200"/>
      <c r="SMC602" s="200"/>
      <c r="SME602" s="200"/>
      <c r="SMH602" s="200"/>
      <c r="SMK602" s="200"/>
      <c r="SMN602" s="200"/>
      <c r="SMQ602" s="200"/>
      <c r="SMT602" s="200"/>
      <c r="SMW602" s="200"/>
      <c r="SMZ602" s="200"/>
      <c r="SNB602" s="200"/>
      <c r="SNE602" s="200"/>
      <c r="SNH602" s="200"/>
      <c r="SNK602" s="200"/>
      <c r="SNQ602" s="200"/>
      <c r="SNT602" s="200"/>
      <c r="SNV602" s="200"/>
      <c r="SPC602" s="200"/>
      <c r="SPF602" s="200"/>
      <c r="SPI602" s="200"/>
      <c r="SPL602" s="200"/>
      <c r="SPO602" s="200"/>
      <c r="SPP602" s="200"/>
      <c r="SPQ602" s="200"/>
      <c r="SPT602" s="200"/>
      <c r="SPW602" s="200"/>
      <c r="SPZ602" s="200"/>
      <c r="SQC602" s="200"/>
      <c r="SQE602" s="200"/>
      <c r="SQS602" s="200"/>
      <c r="SQT602" s="200"/>
      <c r="SQU602" s="200"/>
      <c r="SQV602" s="200"/>
      <c r="SQW602" s="200"/>
      <c r="SQX602" s="200"/>
      <c r="SQY602" s="200"/>
      <c r="SQZ602" s="200"/>
      <c r="SRA602" s="200"/>
      <c r="SRB602" s="200"/>
      <c r="SRC602" s="200"/>
      <c r="SRD602" s="200"/>
      <c r="SRE602" s="200"/>
      <c r="SRF602" s="200"/>
      <c r="SRG602" s="200"/>
      <c r="SRH602" s="200"/>
      <c r="SRI602" s="200"/>
      <c r="SRJ602" s="200"/>
      <c r="SRK602" s="200"/>
      <c r="SRQ602" s="200"/>
      <c r="SRR602" s="200"/>
      <c r="SRS602" s="200"/>
      <c r="SRT602" s="200"/>
      <c r="SRU602" s="200"/>
      <c r="SRV602" s="200"/>
      <c r="SRW602" s="200"/>
      <c r="SRY602" s="200"/>
      <c r="SRZ602" s="200"/>
      <c r="SSA602" s="200"/>
      <c r="SSB602" s="200"/>
      <c r="SSC602" s="200"/>
      <c r="SSD602" s="200"/>
      <c r="SSE602" s="200"/>
      <c r="SSF602" s="200"/>
      <c r="SSI602" s="200"/>
      <c r="SSL602" s="200"/>
      <c r="SSO602" s="200"/>
      <c r="SSR602" s="200"/>
      <c r="SSU602" s="200"/>
      <c r="SSX602" s="200"/>
      <c r="STG602" s="200"/>
      <c r="STJ602" s="200"/>
      <c r="STM602" s="200"/>
      <c r="STP602" s="200"/>
      <c r="STY602" s="200"/>
      <c r="SUE602" s="200"/>
      <c r="SUH602" s="200"/>
      <c r="SUK602" s="200"/>
      <c r="SUN602" s="200"/>
      <c r="SUT602" s="200"/>
      <c r="SVC602" s="200"/>
      <c r="SVE602" s="200"/>
      <c r="SVF602" s="200"/>
      <c r="SVH602" s="200"/>
      <c r="SVK602" s="200"/>
      <c r="SVN602" s="200"/>
      <c r="SVQ602" s="200"/>
      <c r="SVT602" s="200"/>
      <c r="SVW602" s="200"/>
      <c r="SVY602" s="200"/>
      <c r="SWA602" s="200"/>
      <c r="SWD602" s="200"/>
      <c r="SWG602" s="200"/>
      <c r="SWJ602" s="200"/>
      <c r="SWM602" s="200"/>
      <c r="SWP602" s="200"/>
      <c r="SWS602" s="200"/>
      <c r="SWV602" s="200"/>
      <c r="SWX602" s="200"/>
      <c r="SXA602" s="200"/>
      <c r="SXD602" s="200"/>
      <c r="SXG602" s="200"/>
      <c r="SXM602" s="200"/>
      <c r="SXP602" s="200"/>
      <c r="SXR602" s="200"/>
      <c r="SYY602" s="200"/>
      <c r="SZB602" s="200"/>
      <c r="SZE602" s="200"/>
      <c r="SZH602" s="200"/>
      <c r="SZK602" s="200"/>
      <c r="SZL602" s="200"/>
      <c r="SZM602" s="200"/>
      <c r="SZP602" s="200"/>
      <c r="SZS602" s="200"/>
      <c r="SZV602" s="200"/>
      <c r="SZY602" s="200"/>
      <c r="TAA602" s="200"/>
      <c r="TAO602" s="200"/>
      <c r="TAP602" s="200"/>
      <c r="TAQ602" s="200"/>
      <c r="TAR602" s="200"/>
      <c r="TAS602" s="200"/>
      <c r="TAT602" s="200"/>
      <c r="TAU602" s="200"/>
      <c r="TAV602" s="200"/>
      <c r="TAW602" s="200"/>
      <c r="TAX602" s="200"/>
      <c r="TAY602" s="200"/>
      <c r="TAZ602" s="200"/>
      <c r="TBA602" s="200"/>
      <c r="TBB602" s="200"/>
      <c r="TBC602" s="200"/>
      <c r="TBD602" s="200"/>
      <c r="TBE602" s="200"/>
      <c r="TBF602" s="200"/>
      <c r="TBG602" s="200"/>
      <c r="TBM602" s="200"/>
      <c r="TBN602" s="200"/>
      <c r="TBO602" s="200"/>
      <c r="TBP602" s="200"/>
      <c r="TBQ602" s="200"/>
      <c r="TBR602" s="200"/>
      <c r="TBS602" s="200"/>
      <c r="TBU602" s="200"/>
      <c r="TBV602" s="200"/>
      <c r="TBW602" s="200"/>
      <c r="TBX602" s="200"/>
      <c r="TBY602" s="200"/>
      <c r="TBZ602" s="200"/>
      <c r="TCA602" s="200"/>
      <c r="TCB602" s="200"/>
      <c r="TCE602" s="200"/>
      <c r="TCH602" s="200"/>
      <c r="TCK602" s="200"/>
      <c r="TCN602" s="200"/>
      <c r="TCQ602" s="200"/>
      <c r="TCT602" s="200"/>
      <c r="TDC602" s="200"/>
      <c r="TDF602" s="200"/>
      <c r="TDI602" s="200"/>
      <c r="TDL602" s="200"/>
      <c r="TDU602" s="200"/>
      <c r="TEA602" s="200"/>
      <c r="TED602" s="200"/>
      <c r="TEG602" s="200"/>
      <c r="TEJ602" s="200"/>
      <c r="TEP602" s="200"/>
      <c r="TEY602" s="200"/>
      <c r="TFA602" s="200"/>
      <c r="TFB602" s="200"/>
      <c r="TFD602" s="200"/>
      <c r="TFG602" s="200"/>
      <c r="TFJ602" s="200"/>
      <c r="TFM602" s="200"/>
      <c r="TFP602" s="200"/>
      <c r="TFS602" s="200"/>
      <c r="TFU602" s="200"/>
      <c r="TFW602" s="200"/>
      <c r="TFZ602" s="200"/>
      <c r="TGC602" s="200"/>
      <c r="TGF602" s="200"/>
      <c r="TGI602" s="200"/>
      <c r="TGL602" s="200"/>
      <c r="TGO602" s="200"/>
      <c r="TGR602" s="200"/>
      <c r="TGT602" s="200"/>
      <c r="TGW602" s="200"/>
      <c r="TGZ602" s="200"/>
      <c r="THC602" s="200"/>
      <c r="THI602" s="200"/>
      <c r="THL602" s="200"/>
      <c r="THN602" s="200"/>
      <c r="TIU602" s="200"/>
      <c r="TIX602" s="200"/>
      <c r="TJA602" s="200"/>
      <c r="TJD602" s="200"/>
      <c r="TJG602" s="200"/>
      <c r="TJH602" s="200"/>
      <c r="TJI602" s="200"/>
      <c r="TJL602" s="200"/>
      <c r="TJO602" s="200"/>
      <c r="TJR602" s="200"/>
      <c r="TJU602" s="200"/>
      <c r="TJW602" s="200"/>
      <c r="TKK602" s="200"/>
      <c r="TKL602" s="200"/>
      <c r="TKM602" s="200"/>
      <c r="TKN602" s="200"/>
      <c r="TKO602" s="200"/>
      <c r="TKP602" s="200"/>
      <c r="TKQ602" s="200"/>
      <c r="TKR602" s="200"/>
      <c r="TKS602" s="200"/>
      <c r="TKT602" s="200"/>
      <c r="TKU602" s="200"/>
      <c r="TKV602" s="200"/>
      <c r="TKW602" s="200"/>
      <c r="TKX602" s="200"/>
      <c r="TKY602" s="200"/>
      <c r="TKZ602" s="200"/>
      <c r="TLA602" s="200"/>
      <c r="TLB602" s="200"/>
      <c r="TLC602" s="200"/>
      <c r="TLI602" s="200"/>
      <c r="TLJ602" s="200"/>
      <c r="TLK602" s="200"/>
      <c r="TLL602" s="200"/>
      <c r="TLM602" s="200"/>
      <c r="TLN602" s="200"/>
      <c r="TLO602" s="200"/>
      <c r="TLQ602" s="200"/>
      <c r="TLR602" s="200"/>
      <c r="TLS602" s="200"/>
      <c r="TLT602" s="200"/>
      <c r="TLU602" s="200"/>
      <c r="TLV602" s="200"/>
      <c r="TLW602" s="200"/>
      <c r="TLX602" s="200"/>
      <c r="TMA602" s="200"/>
      <c r="TMD602" s="200"/>
      <c r="TMG602" s="200"/>
      <c r="TMJ602" s="200"/>
      <c r="TMM602" s="200"/>
      <c r="TMP602" s="200"/>
      <c r="TMY602" s="200"/>
      <c r="TNB602" s="200"/>
      <c r="TNE602" s="200"/>
      <c r="TNH602" s="200"/>
      <c r="TNQ602" s="200"/>
      <c r="TNW602" s="200"/>
      <c r="TNZ602" s="200"/>
      <c r="TOC602" s="200"/>
      <c r="TOF602" s="200"/>
      <c r="TOL602" s="200"/>
      <c r="TOU602" s="200"/>
      <c r="TOW602" s="200"/>
      <c r="TOX602" s="200"/>
      <c r="TOZ602" s="200"/>
      <c r="TPC602" s="200"/>
      <c r="TPF602" s="200"/>
      <c r="TPI602" s="200"/>
      <c r="TPL602" s="200"/>
      <c r="TPO602" s="200"/>
      <c r="TPQ602" s="200"/>
      <c r="TPS602" s="200"/>
      <c r="TPV602" s="200"/>
      <c r="TPY602" s="200"/>
      <c r="TQB602" s="200"/>
      <c r="TQE602" s="200"/>
      <c r="TQH602" s="200"/>
      <c r="TQK602" s="200"/>
      <c r="TQN602" s="200"/>
      <c r="TQP602" s="200"/>
      <c r="TQS602" s="200"/>
      <c r="TQV602" s="200"/>
      <c r="TQY602" s="200"/>
      <c r="TRE602" s="200"/>
      <c r="TRH602" s="200"/>
      <c r="TRJ602" s="200"/>
      <c r="TSQ602" s="200"/>
      <c r="TST602" s="200"/>
      <c r="TSW602" s="200"/>
      <c r="TSZ602" s="200"/>
      <c r="TTC602" s="200"/>
      <c r="TTD602" s="200"/>
      <c r="TTE602" s="200"/>
      <c r="TTH602" s="200"/>
      <c r="TTK602" s="200"/>
      <c r="TTN602" s="200"/>
      <c r="TTQ602" s="200"/>
      <c r="TTS602" s="200"/>
      <c r="TUG602" s="200"/>
      <c r="TUH602" s="200"/>
      <c r="TUI602" s="200"/>
      <c r="TUJ602" s="200"/>
      <c r="TUK602" s="200"/>
      <c r="TUL602" s="200"/>
      <c r="TUM602" s="200"/>
      <c r="TUN602" s="200"/>
      <c r="TUO602" s="200"/>
      <c r="TUP602" s="200"/>
      <c r="TUQ602" s="200"/>
      <c r="TUR602" s="200"/>
      <c r="TUS602" s="200"/>
      <c r="TUT602" s="200"/>
      <c r="TUU602" s="200"/>
      <c r="TUV602" s="200"/>
      <c r="TUW602" s="200"/>
      <c r="TUX602" s="200"/>
      <c r="TUY602" s="200"/>
      <c r="TVE602" s="200"/>
      <c r="TVF602" s="200"/>
      <c r="TVG602" s="200"/>
      <c r="TVH602" s="200"/>
      <c r="TVI602" s="200"/>
      <c r="TVJ602" s="200"/>
      <c r="TVK602" s="200"/>
      <c r="TVM602" s="200"/>
      <c r="TVN602" s="200"/>
      <c r="TVO602" s="200"/>
      <c r="TVP602" s="200"/>
      <c r="TVQ602" s="200"/>
      <c r="TVR602" s="200"/>
      <c r="TVS602" s="200"/>
      <c r="TVT602" s="200"/>
      <c r="TVW602" s="200"/>
      <c r="TVZ602" s="200"/>
      <c r="TWC602" s="200"/>
      <c r="TWF602" s="200"/>
      <c r="TWI602" s="200"/>
      <c r="TWL602" s="200"/>
      <c r="TWU602" s="200"/>
      <c r="TWX602" s="200"/>
      <c r="TXA602" s="200"/>
      <c r="TXD602" s="200"/>
      <c r="TXM602" s="200"/>
      <c r="TXS602" s="200"/>
      <c r="TXV602" s="200"/>
      <c r="TXY602" s="200"/>
      <c r="TYB602" s="200"/>
      <c r="TYH602" s="200"/>
      <c r="TYQ602" s="200"/>
      <c r="TYS602" s="200"/>
      <c r="TYT602" s="200"/>
      <c r="TYV602" s="200"/>
      <c r="TYY602" s="200"/>
      <c r="TZB602" s="200"/>
      <c r="TZE602" s="200"/>
      <c r="TZH602" s="200"/>
      <c r="TZK602" s="200"/>
      <c r="TZM602" s="200"/>
      <c r="TZO602" s="200"/>
      <c r="TZR602" s="200"/>
      <c r="TZU602" s="200"/>
      <c r="TZX602" s="200"/>
      <c r="UAA602" s="200"/>
      <c r="UAD602" s="200"/>
      <c r="UAG602" s="200"/>
      <c r="UAJ602" s="200"/>
      <c r="UAL602" s="200"/>
      <c r="UAO602" s="200"/>
      <c r="UAR602" s="200"/>
      <c r="UAU602" s="200"/>
      <c r="UBA602" s="200"/>
      <c r="UBD602" s="200"/>
      <c r="UBF602" s="200"/>
      <c r="UCM602" s="200"/>
      <c r="UCP602" s="200"/>
      <c r="UCS602" s="200"/>
      <c r="UCV602" s="200"/>
      <c r="UCY602" s="200"/>
      <c r="UCZ602" s="200"/>
      <c r="UDA602" s="200"/>
      <c r="UDD602" s="200"/>
      <c r="UDG602" s="200"/>
      <c r="UDJ602" s="200"/>
      <c r="UDM602" s="200"/>
      <c r="UDO602" s="200"/>
      <c r="UEC602" s="200"/>
      <c r="UED602" s="200"/>
      <c r="UEE602" s="200"/>
      <c r="UEF602" s="200"/>
      <c r="UEG602" s="200"/>
      <c r="UEH602" s="200"/>
      <c r="UEI602" s="200"/>
      <c r="UEJ602" s="200"/>
      <c r="UEK602" s="200"/>
      <c r="UEL602" s="200"/>
      <c r="UEM602" s="200"/>
      <c r="UEN602" s="200"/>
      <c r="UEO602" s="200"/>
      <c r="UEP602" s="200"/>
      <c r="UEQ602" s="200"/>
      <c r="UER602" s="200"/>
      <c r="UES602" s="200"/>
      <c r="UET602" s="200"/>
      <c r="UEU602" s="200"/>
      <c r="UFA602" s="200"/>
      <c r="UFB602" s="200"/>
      <c r="UFC602" s="200"/>
      <c r="UFD602" s="200"/>
      <c r="UFE602" s="200"/>
      <c r="UFF602" s="200"/>
      <c r="UFG602" s="200"/>
      <c r="UFI602" s="200"/>
      <c r="UFJ602" s="200"/>
      <c r="UFK602" s="200"/>
      <c r="UFL602" s="200"/>
      <c r="UFM602" s="200"/>
      <c r="UFN602" s="200"/>
      <c r="UFO602" s="200"/>
      <c r="UFP602" s="200"/>
      <c r="UFS602" s="200"/>
      <c r="UFV602" s="200"/>
      <c r="UFY602" s="200"/>
      <c r="UGB602" s="200"/>
      <c r="UGE602" s="200"/>
      <c r="UGH602" s="200"/>
      <c r="UGQ602" s="200"/>
      <c r="UGT602" s="200"/>
      <c r="UGW602" s="200"/>
      <c r="UGZ602" s="200"/>
      <c r="UHI602" s="200"/>
      <c r="UHO602" s="200"/>
      <c r="UHR602" s="200"/>
      <c r="UHU602" s="200"/>
      <c r="UHX602" s="200"/>
      <c r="UID602" s="200"/>
      <c r="UIM602" s="200"/>
      <c r="UIO602" s="200"/>
      <c r="UIP602" s="200"/>
      <c r="UIR602" s="200"/>
      <c r="UIU602" s="200"/>
      <c r="UIX602" s="200"/>
      <c r="UJA602" s="200"/>
      <c r="UJD602" s="200"/>
      <c r="UJG602" s="200"/>
      <c r="UJI602" s="200"/>
      <c r="UJK602" s="200"/>
      <c r="UJN602" s="200"/>
      <c r="UJQ602" s="200"/>
      <c r="UJT602" s="200"/>
      <c r="UJW602" s="200"/>
      <c r="UJZ602" s="200"/>
      <c r="UKC602" s="200"/>
      <c r="UKF602" s="200"/>
      <c r="UKH602" s="200"/>
      <c r="UKK602" s="200"/>
      <c r="UKN602" s="200"/>
      <c r="UKQ602" s="200"/>
      <c r="UKW602" s="200"/>
      <c r="UKZ602" s="200"/>
      <c r="ULB602" s="200"/>
      <c r="UMI602" s="200"/>
      <c r="UML602" s="200"/>
      <c r="UMO602" s="200"/>
      <c r="UMR602" s="200"/>
      <c r="UMU602" s="200"/>
      <c r="UMV602" s="200"/>
      <c r="UMW602" s="200"/>
      <c r="UMZ602" s="200"/>
      <c r="UNC602" s="200"/>
      <c r="UNF602" s="200"/>
      <c r="UNI602" s="200"/>
      <c r="UNK602" s="200"/>
      <c r="UNY602" s="200"/>
      <c r="UNZ602" s="200"/>
      <c r="UOA602" s="200"/>
      <c r="UOB602" s="200"/>
      <c r="UOC602" s="200"/>
      <c r="UOD602" s="200"/>
      <c r="UOE602" s="200"/>
      <c r="UOF602" s="200"/>
      <c r="UOG602" s="200"/>
      <c r="UOH602" s="200"/>
      <c r="UOI602" s="200"/>
      <c r="UOJ602" s="200"/>
      <c r="UOK602" s="200"/>
      <c r="UOL602" s="200"/>
      <c r="UOM602" s="200"/>
      <c r="UON602" s="200"/>
      <c r="UOO602" s="200"/>
      <c r="UOP602" s="200"/>
      <c r="UOQ602" s="200"/>
      <c r="UOW602" s="200"/>
      <c r="UOX602" s="200"/>
      <c r="UOY602" s="200"/>
      <c r="UOZ602" s="200"/>
      <c r="UPA602" s="200"/>
      <c r="UPB602" s="200"/>
      <c r="UPC602" s="200"/>
      <c r="UPE602" s="200"/>
      <c r="UPF602" s="200"/>
      <c r="UPG602" s="200"/>
      <c r="UPH602" s="200"/>
      <c r="UPI602" s="200"/>
      <c r="UPJ602" s="200"/>
      <c r="UPK602" s="200"/>
      <c r="UPL602" s="200"/>
      <c r="UPO602" s="200"/>
      <c r="UPR602" s="200"/>
      <c r="UPU602" s="200"/>
      <c r="UPX602" s="200"/>
      <c r="UQA602" s="200"/>
      <c r="UQD602" s="200"/>
      <c r="UQM602" s="200"/>
      <c r="UQP602" s="200"/>
      <c r="UQS602" s="200"/>
      <c r="UQV602" s="200"/>
      <c r="URE602" s="200"/>
      <c r="URK602" s="200"/>
      <c r="URN602" s="200"/>
      <c r="URQ602" s="200"/>
      <c r="URT602" s="200"/>
      <c r="URZ602" s="200"/>
      <c r="USI602" s="200"/>
      <c r="USK602" s="200"/>
      <c r="USL602" s="200"/>
      <c r="USN602" s="200"/>
      <c r="USQ602" s="200"/>
      <c r="UST602" s="200"/>
      <c r="USW602" s="200"/>
      <c r="USZ602" s="200"/>
      <c r="UTC602" s="200"/>
      <c r="UTE602" s="200"/>
      <c r="UTG602" s="200"/>
      <c r="UTJ602" s="200"/>
      <c r="UTM602" s="200"/>
      <c r="UTP602" s="200"/>
      <c r="UTS602" s="200"/>
      <c r="UTV602" s="200"/>
      <c r="UTY602" s="200"/>
      <c r="UUB602" s="200"/>
      <c r="UUD602" s="200"/>
      <c r="UUG602" s="200"/>
      <c r="UUJ602" s="200"/>
      <c r="UUM602" s="200"/>
      <c r="UUS602" s="200"/>
      <c r="UUV602" s="200"/>
      <c r="UUX602" s="200"/>
      <c r="UWE602" s="200"/>
      <c r="UWH602" s="200"/>
      <c r="UWK602" s="200"/>
      <c r="UWN602" s="200"/>
      <c r="UWQ602" s="200"/>
      <c r="UWR602" s="200"/>
      <c r="UWS602" s="200"/>
      <c r="UWV602" s="200"/>
      <c r="UWY602" s="200"/>
      <c r="UXB602" s="200"/>
      <c r="UXE602" s="200"/>
      <c r="UXG602" s="200"/>
      <c r="UXU602" s="200"/>
      <c r="UXV602" s="200"/>
      <c r="UXW602" s="200"/>
      <c r="UXX602" s="200"/>
      <c r="UXY602" s="200"/>
      <c r="UXZ602" s="200"/>
      <c r="UYA602" s="200"/>
      <c r="UYB602" s="200"/>
      <c r="UYC602" s="200"/>
      <c r="UYD602" s="200"/>
      <c r="UYE602" s="200"/>
      <c r="UYF602" s="200"/>
      <c r="UYG602" s="200"/>
      <c r="UYH602" s="200"/>
      <c r="UYI602" s="200"/>
      <c r="UYJ602" s="200"/>
      <c r="UYK602" s="200"/>
      <c r="UYL602" s="200"/>
      <c r="UYM602" s="200"/>
      <c r="UYS602" s="200"/>
      <c r="UYT602" s="200"/>
      <c r="UYU602" s="200"/>
      <c r="UYV602" s="200"/>
      <c r="UYW602" s="200"/>
      <c r="UYX602" s="200"/>
      <c r="UYY602" s="200"/>
      <c r="UZA602" s="200"/>
      <c r="UZB602" s="200"/>
      <c r="UZC602" s="200"/>
      <c r="UZD602" s="200"/>
      <c r="UZE602" s="200"/>
      <c r="UZF602" s="200"/>
      <c r="UZG602" s="200"/>
      <c r="UZH602" s="200"/>
      <c r="UZK602" s="200"/>
      <c r="UZN602" s="200"/>
      <c r="UZQ602" s="200"/>
      <c r="UZT602" s="200"/>
      <c r="UZW602" s="200"/>
      <c r="UZZ602" s="200"/>
      <c r="VAI602" s="200"/>
      <c r="VAL602" s="200"/>
      <c r="VAO602" s="200"/>
      <c r="VAR602" s="200"/>
      <c r="VBA602" s="200"/>
      <c r="VBG602" s="200"/>
      <c r="VBJ602" s="200"/>
      <c r="VBM602" s="200"/>
      <c r="VBP602" s="200"/>
      <c r="VBV602" s="200"/>
      <c r="VCE602" s="200"/>
      <c r="VCG602" s="200"/>
      <c r="VCH602" s="200"/>
      <c r="VCJ602" s="200"/>
      <c r="VCM602" s="200"/>
      <c r="VCP602" s="200"/>
      <c r="VCS602" s="200"/>
      <c r="VCV602" s="200"/>
      <c r="VCY602" s="200"/>
      <c r="VDA602" s="200"/>
      <c r="VDC602" s="200"/>
      <c r="VDF602" s="200"/>
      <c r="VDI602" s="200"/>
      <c r="VDL602" s="200"/>
      <c r="VDO602" s="200"/>
      <c r="VDR602" s="200"/>
      <c r="VDU602" s="200"/>
      <c r="VDX602" s="200"/>
      <c r="VDZ602" s="200"/>
      <c r="VEC602" s="200"/>
      <c r="VEF602" s="200"/>
      <c r="VEI602" s="200"/>
      <c r="VEO602" s="200"/>
      <c r="VER602" s="200"/>
      <c r="VET602" s="200"/>
      <c r="VGA602" s="200"/>
      <c r="VGD602" s="200"/>
      <c r="VGG602" s="200"/>
      <c r="VGJ602" s="200"/>
      <c r="VGM602" s="200"/>
      <c r="VGN602" s="200"/>
      <c r="VGO602" s="200"/>
      <c r="VGR602" s="200"/>
      <c r="VGU602" s="200"/>
      <c r="VGX602" s="200"/>
      <c r="VHA602" s="200"/>
      <c r="VHC602" s="200"/>
      <c r="VHQ602" s="200"/>
      <c r="VHR602" s="200"/>
      <c r="VHS602" s="200"/>
      <c r="VHT602" s="200"/>
      <c r="VHU602" s="200"/>
      <c r="VHV602" s="200"/>
      <c r="VHW602" s="200"/>
      <c r="VHX602" s="200"/>
      <c r="VHY602" s="200"/>
      <c r="VHZ602" s="200"/>
      <c r="VIA602" s="200"/>
      <c r="VIB602" s="200"/>
      <c r="VIC602" s="200"/>
      <c r="VID602" s="200"/>
      <c r="VIE602" s="200"/>
      <c r="VIF602" s="200"/>
      <c r="VIG602" s="200"/>
      <c r="VIH602" s="200"/>
      <c r="VII602" s="200"/>
      <c r="VIO602" s="200"/>
      <c r="VIP602" s="200"/>
      <c r="VIQ602" s="200"/>
      <c r="VIR602" s="200"/>
      <c r="VIS602" s="200"/>
      <c r="VIT602" s="200"/>
      <c r="VIU602" s="200"/>
      <c r="VIW602" s="200"/>
      <c r="VIX602" s="200"/>
      <c r="VIY602" s="200"/>
      <c r="VIZ602" s="200"/>
      <c r="VJA602" s="200"/>
      <c r="VJB602" s="200"/>
      <c r="VJC602" s="200"/>
      <c r="VJD602" s="200"/>
      <c r="VJG602" s="200"/>
      <c r="VJJ602" s="200"/>
      <c r="VJM602" s="200"/>
      <c r="VJP602" s="200"/>
      <c r="VJS602" s="200"/>
      <c r="VJV602" s="200"/>
      <c r="VKE602" s="200"/>
      <c r="VKH602" s="200"/>
      <c r="VKK602" s="200"/>
      <c r="VKN602" s="200"/>
      <c r="VKW602" s="200"/>
      <c r="VLC602" s="200"/>
      <c r="VLF602" s="200"/>
      <c r="VLI602" s="200"/>
      <c r="VLL602" s="200"/>
      <c r="VLR602" s="200"/>
      <c r="VMA602" s="200"/>
      <c r="VMC602" s="200"/>
      <c r="VMD602" s="200"/>
      <c r="VMF602" s="200"/>
      <c r="VMI602" s="200"/>
      <c r="VML602" s="200"/>
      <c r="VMO602" s="200"/>
      <c r="VMR602" s="200"/>
      <c r="VMU602" s="200"/>
      <c r="VMW602" s="200"/>
      <c r="VMY602" s="200"/>
      <c r="VNB602" s="200"/>
      <c r="VNE602" s="200"/>
      <c r="VNH602" s="200"/>
      <c r="VNK602" s="200"/>
      <c r="VNN602" s="200"/>
      <c r="VNQ602" s="200"/>
      <c r="VNT602" s="200"/>
      <c r="VNV602" s="200"/>
      <c r="VNY602" s="200"/>
      <c r="VOB602" s="200"/>
      <c r="VOE602" s="200"/>
      <c r="VOK602" s="200"/>
      <c r="VON602" s="200"/>
      <c r="VOP602" s="200"/>
      <c r="VPW602" s="200"/>
      <c r="VPZ602" s="200"/>
      <c r="VQC602" s="200"/>
      <c r="VQF602" s="200"/>
      <c r="VQI602" s="200"/>
      <c r="VQJ602" s="200"/>
      <c r="VQK602" s="200"/>
      <c r="VQN602" s="200"/>
      <c r="VQQ602" s="200"/>
      <c r="VQT602" s="200"/>
      <c r="VQW602" s="200"/>
      <c r="VQY602" s="200"/>
      <c r="VRM602" s="200"/>
      <c r="VRN602" s="200"/>
      <c r="VRO602" s="200"/>
      <c r="VRP602" s="200"/>
      <c r="VRQ602" s="200"/>
      <c r="VRR602" s="200"/>
      <c r="VRS602" s="200"/>
      <c r="VRT602" s="200"/>
      <c r="VRU602" s="200"/>
      <c r="VRV602" s="200"/>
      <c r="VRW602" s="200"/>
      <c r="VRX602" s="200"/>
      <c r="VRY602" s="200"/>
      <c r="VRZ602" s="200"/>
      <c r="VSA602" s="200"/>
      <c r="VSB602" s="200"/>
      <c r="VSC602" s="200"/>
      <c r="VSD602" s="200"/>
      <c r="VSE602" s="200"/>
      <c r="VSK602" s="200"/>
      <c r="VSL602" s="200"/>
      <c r="VSM602" s="200"/>
      <c r="VSN602" s="200"/>
      <c r="VSO602" s="200"/>
      <c r="VSP602" s="200"/>
      <c r="VSQ602" s="200"/>
      <c r="VSS602" s="200"/>
      <c r="VST602" s="200"/>
      <c r="VSU602" s="200"/>
      <c r="VSV602" s="200"/>
      <c r="VSW602" s="200"/>
      <c r="VSX602" s="200"/>
      <c r="VSY602" s="200"/>
      <c r="VSZ602" s="200"/>
      <c r="VTC602" s="200"/>
      <c r="VTF602" s="200"/>
      <c r="VTI602" s="200"/>
      <c r="VTL602" s="200"/>
      <c r="VTO602" s="200"/>
      <c r="VTR602" s="200"/>
      <c r="VUA602" s="200"/>
      <c r="VUD602" s="200"/>
      <c r="VUG602" s="200"/>
      <c r="VUJ602" s="200"/>
      <c r="VUS602" s="200"/>
      <c r="VUY602" s="200"/>
      <c r="VVB602" s="200"/>
      <c r="VVE602" s="200"/>
      <c r="VVH602" s="200"/>
      <c r="VVN602" s="200"/>
      <c r="VVW602" s="200"/>
      <c r="VVY602" s="200"/>
      <c r="VVZ602" s="200"/>
      <c r="VWB602" s="200"/>
      <c r="VWE602" s="200"/>
      <c r="VWH602" s="200"/>
      <c r="VWK602" s="200"/>
      <c r="VWN602" s="200"/>
      <c r="VWQ602" s="200"/>
      <c r="VWS602" s="200"/>
      <c r="VWU602" s="200"/>
      <c r="VWX602" s="200"/>
      <c r="VXA602" s="200"/>
      <c r="VXD602" s="200"/>
      <c r="VXG602" s="200"/>
      <c r="VXJ602" s="200"/>
      <c r="VXM602" s="200"/>
      <c r="VXP602" s="200"/>
      <c r="VXR602" s="200"/>
      <c r="VXU602" s="200"/>
      <c r="VXX602" s="200"/>
      <c r="VYA602" s="200"/>
      <c r="VYG602" s="200"/>
      <c r="VYJ602" s="200"/>
      <c r="VYL602" s="200"/>
      <c r="VZS602" s="200"/>
      <c r="VZV602" s="200"/>
      <c r="VZY602" s="200"/>
      <c r="WAB602" s="200"/>
      <c r="WAE602" s="200"/>
      <c r="WAF602" s="200"/>
      <c r="WAG602" s="200"/>
      <c r="WAJ602" s="200"/>
      <c r="WAM602" s="200"/>
      <c r="WAP602" s="200"/>
      <c r="WAS602" s="200"/>
      <c r="WAU602" s="200"/>
      <c r="WBI602" s="200"/>
      <c r="WBJ602" s="200"/>
      <c r="WBK602" s="200"/>
      <c r="WBL602" s="200"/>
      <c r="WBM602" s="200"/>
      <c r="WBN602" s="200"/>
      <c r="WBO602" s="200"/>
      <c r="WBP602" s="200"/>
      <c r="WBQ602" s="200"/>
      <c r="WBR602" s="200"/>
      <c r="WBS602" s="200"/>
      <c r="WBT602" s="200"/>
      <c r="WBU602" s="200"/>
      <c r="WBV602" s="200"/>
      <c r="WBW602" s="200"/>
      <c r="WBX602" s="200"/>
      <c r="WBY602" s="200"/>
      <c r="WBZ602" s="200"/>
      <c r="WCA602" s="200"/>
      <c r="WCG602" s="200"/>
      <c r="WCH602" s="200"/>
      <c r="WCI602" s="200"/>
      <c r="WCJ602" s="200"/>
      <c r="WCK602" s="200"/>
      <c r="WCL602" s="200"/>
      <c r="WCM602" s="200"/>
      <c r="WCO602" s="200"/>
      <c r="WCP602" s="200"/>
      <c r="WCQ602" s="200"/>
      <c r="WCR602" s="200"/>
      <c r="WCS602" s="200"/>
      <c r="WCT602" s="200"/>
      <c r="WCU602" s="200"/>
      <c r="WCV602" s="200"/>
      <c r="WCY602" s="200"/>
      <c r="WDB602" s="200"/>
      <c r="WDE602" s="200"/>
      <c r="WDH602" s="200"/>
      <c r="WDK602" s="200"/>
      <c r="WDN602" s="200"/>
      <c r="WDW602" s="200"/>
      <c r="WDZ602" s="200"/>
      <c r="WEC602" s="200"/>
      <c r="WEF602" s="200"/>
      <c r="WEO602" s="200"/>
      <c r="WEU602" s="200"/>
      <c r="WEX602" s="200"/>
      <c r="WFA602" s="200"/>
      <c r="WFD602" s="200"/>
      <c r="WFJ602" s="200"/>
      <c r="WFS602" s="200"/>
      <c r="WFU602" s="200"/>
      <c r="WFV602" s="200"/>
      <c r="WFX602" s="200"/>
      <c r="WGA602" s="200"/>
      <c r="WGD602" s="200"/>
      <c r="WGG602" s="200"/>
      <c r="WGJ602" s="200"/>
      <c r="WGM602" s="200"/>
      <c r="WGO602" s="200"/>
      <c r="WGQ602" s="200"/>
      <c r="WGT602" s="200"/>
      <c r="WGW602" s="200"/>
      <c r="WGZ602" s="200"/>
      <c r="WHC602" s="200"/>
      <c r="WHF602" s="200"/>
      <c r="WHI602" s="200"/>
      <c r="WHL602" s="200"/>
      <c r="WHN602" s="200"/>
      <c r="WHQ602" s="200"/>
      <c r="WHT602" s="200"/>
      <c r="WHW602" s="200"/>
      <c r="WIC602" s="200"/>
      <c r="WIF602" s="200"/>
      <c r="WIH602" s="200"/>
      <c r="WJO602" s="200"/>
      <c r="WJR602" s="200"/>
      <c r="WJU602" s="200"/>
      <c r="WJX602" s="200"/>
      <c r="WKA602" s="200"/>
      <c r="WKB602" s="200"/>
      <c r="WKC602" s="200"/>
      <c r="WKF602" s="200"/>
      <c r="WKI602" s="200"/>
      <c r="WKL602" s="200"/>
      <c r="WKO602" s="200"/>
      <c r="WKQ602" s="200"/>
      <c r="WLE602" s="200"/>
      <c r="WLF602" s="200"/>
      <c r="WLG602" s="200"/>
      <c r="WLH602" s="200"/>
      <c r="WLI602" s="200"/>
      <c r="WLJ602" s="200"/>
      <c r="WLK602" s="200"/>
      <c r="WLL602" s="200"/>
      <c r="WLM602" s="200"/>
      <c r="WLN602" s="200"/>
      <c r="WLO602" s="200"/>
      <c r="WLP602" s="200"/>
      <c r="WLQ602" s="200"/>
      <c r="WLR602" s="200"/>
      <c r="WLS602" s="200"/>
      <c r="WLT602" s="200"/>
      <c r="WLU602" s="200"/>
      <c r="WLV602" s="200"/>
      <c r="WLW602" s="200"/>
      <c r="WMC602" s="200"/>
      <c r="WMD602" s="200"/>
      <c r="WME602" s="200"/>
      <c r="WMF602" s="200"/>
      <c r="WMG602" s="200"/>
      <c r="WMH602" s="200"/>
      <c r="WMI602" s="200"/>
      <c r="WMK602" s="200"/>
      <c r="WML602" s="200"/>
      <c r="WMM602" s="200"/>
      <c r="WMN602" s="200"/>
      <c r="WMO602" s="200"/>
      <c r="WMP602" s="200"/>
      <c r="WMQ602" s="200"/>
      <c r="WMR602" s="200"/>
      <c r="WMU602" s="200"/>
      <c r="WMX602" s="200"/>
      <c r="WNA602" s="200"/>
      <c r="WND602" s="200"/>
      <c r="WNG602" s="200"/>
      <c r="WNJ602" s="200"/>
      <c r="WNS602" s="200"/>
      <c r="WNV602" s="200"/>
      <c r="WNY602" s="200"/>
      <c r="WOB602" s="200"/>
      <c r="WOK602" s="200"/>
      <c r="WOQ602" s="200"/>
      <c r="WOT602" s="200"/>
      <c r="WOW602" s="200"/>
      <c r="WOZ602" s="200"/>
      <c r="WPF602" s="200"/>
      <c r="WPO602" s="200"/>
      <c r="WPQ602" s="200"/>
      <c r="WPR602" s="200"/>
      <c r="WPT602" s="200"/>
      <c r="WPW602" s="200"/>
      <c r="WPZ602" s="200"/>
      <c r="WQC602" s="200"/>
      <c r="WQF602" s="200"/>
      <c r="WQI602" s="200"/>
      <c r="WQK602" s="200"/>
      <c r="WQM602" s="200"/>
      <c r="WQP602" s="200"/>
      <c r="WQS602" s="200"/>
      <c r="WQV602" s="200"/>
      <c r="WQY602" s="200"/>
      <c r="WRB602" s="200"/>
      <c r="WRE602" s="200"/>
      <c r="WRH602" s="200"/>
      <c r="WRJ602" s="200"/>
      <c r="WRM602" s="200"/>
      <c r="WRP602" s="200"/>
      <c r="WRS602" s="200"/>
      <c r="WRY602" s="200"/>
      <c r="WSB602" s="200"/>
      <c r="WSD602" s="200"/>
      <c r="WTK602" s="200"/>
      <c r="WTN602" s="200"/>
      <c r="WTQ602" s="200"/>
      <c r="WTT602" s="200"/>
      <c r="WTW602" s="200"/>
      <c r="WTX602" s="200"/>
      <c r="WTY602" s="200"/>
      <c r="WUB602" s="200"/>
      <c r="WUE602" s="200"/>
      <c r="WUH602" s="200"/>
      <c r="WUK602" s="200"/>
      <c r="WUM602" s="200"/>
    </row>
    <row r="603" spans="1:16107" ht="18" hidden="1" x14ac:dyDescent="0.3">
      <c r="A603" s="9" t="s">
        <v>268</v>
      </c>
      <c r="B603" s="53" t="s">
        <v>351</v>
      </c>
      <c r="C603" s="7"/>
      <c r="D603" s="91"/>
      <c r="E603" s="92"/>
    </row>
    <row r="604" spans="1:16107" ht="18" hidden="1" x14ac:dyDescent="0.3">
      <c r="A604" s="32" t="s">
        <v>269</v>
      </c>
      <c r="B604" s="53" t="s">
        <v>349</v>
      </c>
      <c r="C604" s="7"/>
      <c r="D604" s="91"/>
      <c r="E604" s="92"/>
    </row>
    <row r="605" spans="1:16107" ht="18" hidden="1" x14ac:dyDescent="0.3">
      <c r="A605" s="9" t="s">
        <v>270</v>
      </c>
      <c r="B605" s="53" t="s">
        <v>349</v>
      </c>
      <c r="C605" s="7"/>
      <c r="D605" s="91"/>
      <c r="E605" s="92"/>
    </row>
    <row r="606" spans="1:16107" ht="18" hidden="1" x14ac:dyDescent="0.3">
      <c r="A606" s="32" t="s">
        <v>271</v>
      </c>
      <c r="B606" s="53" t="s">
        <v>349</v>
      </c>
      <c r="C606" s="7"/>
      <c r="D606" s="91"/>
      <c r="E606" s="92"/>
    </row>
    <row r="607" spans="1:16107" ht="18" hidden="1" x14ac:dyDescent="0.3">
      <c r="A607" s="11" t="s">
        <v>272</v>
      </c>
      <c r="B607" s="53" t="s">
        <v>346</v>
      </c>
      <c r="C607" s="7"/>
      <c r="D607" s="91"/>
      <c r="E607" s="92"/>
    </row>
    <row r="608" spans="1:16107" ht="18" hidden="1" x14ac:dyDescent="0.3">
      <c r="A608" s="32" t="s">
        <v>273</v>
      </c>
      <c r="B608" s="53" t="s">
        <v>349</v>
      </c>
      <c r="C608" s="7"/>
      <c r="D608" s="91"/>
      <c r="E608" s="92"/>
    </row>
    <row r="609" spans="1:16107" ht="18" hidden="1" x14ac:dyDescent="0.3">
      <c r="A609" s="12" t="s">
        <v>274</v>
      </c>
      <c r="B609" s="53" t="s">
        <v>346</v>
      </c>
      <c r="C609" s="15"/>
      <c r="D609" s="91"/>
      <c r="E609" s="92"/>
    </row>
    <row r="610" spans="1:16107" ht="18" hidden="1" x14ac:dyDescent="0.3">
      <c r="A610" s="16" t="s">
        <v>275</v>
      </c>
      <c r="B610" s="53" t="s">
        <v>352</v>
      </c>
      <c r="C610" s="7"/>
      <c r="D610" s="91"/>
      <c r="E610" s="92"/>
    </row>
    <row r="611" spans="1:16107" ht="18" hidden="1" x14ac:dyDescent="0.3">
      <c r="A611" s="16" t="s">
        <v>276</v>
      </c>
      <c r="B611" s="53" t="s">
        <v>350</v>
      </c>
      <c r="C611" s="7"/>
      <c r="D611" s="91"/>
      <c r="E611" s="92"/>
    </row>
    <row r="612" spans="1:16107" ht="18" hidden="1" x14ac:dyDescent="0.3">
      <c r="A612" s="16" t="s">
        <v>277</v>
      </c>
      <c r="B612" s="53" t="s">
        <v>350</v>
      </c>
      <c r="C612" s="7"/>
      <c r="D612" s="91"/>
      <c r="E612" s="92"/>
    </row>
    <row r="613" spans="1:16107" ht="18" hidden="1" x14ac:dyDescent="0.3">
      <c r="A613" s="9" t="s">
        <v>278</v>
      </c>
      <c r="B613" s="53" t="s">
        <v>346</v>
      </c>
      <c r="C613" s="7"/>
      <c r="D613" s="91"/>
      <c r="E613" s="92"/>
    </row>
    <row r="614" spans="1:16107" ht="18" hidden="1" x14ac:dyDescent="0.3">
      <c r="A614" s="16" t="s">
        <v>279</v>
      </c>
      <c r="B614" s="53" t="s">
        <v>349</v>
      </c>
      <c r="C614" s="7"/>
      <c r="D614" s="91"/>
      <c r="E614" s="92"/>
    </row>
    <row r="615" spans="1:16107" ht="18" hidden="1" x14ac:dyDescent="0.3">
      <c r="A615" s="9" t="s">
        <v>280</v>
      </c>
      <c r="B615" s="53" t="s">
        <v>346</v>
      </c>
      <c r="C615" s="7"/>
      <c r="D615" s="91"/>
      <c r="E615" s="92"/>
    </row>
    <row r="616" spans="1:16107" ht="20.399999999999999" customHeight="1" x14ac:dyDescent="0.3">
      <c r="A616" s="9" t="s">
        <v>281</v>
      </c>
      <c r="B616" s="199" t="s">
        <v>346</v>
      </c>
      <c r="C616" s="7">
        <v>80</v>
      </c>
      <c r="D616" s="91">
        <v>8500</v>
      </c>
      <c r="E616" s="106">
        <f>+D616*C616</f>
        <v>680000</v>
      </c>
      <c r="F616" s="200"/>
      <c r="G616" s="200"/>
      <c r="H616" s="200"/>
      <c r="I616" s="200"/>
      <c r="J616" s="200"/>
      <c r="K616" s="200"/>
      <c r="Q616" s="200"/>
      <c r="R616" s="200"/>
      <c r="S616" s="200"/>
      <c r="T616" s="200"/>
      <c r="U616" s="200"/>
      <c r="V616" s="200"/>
      <c r="W616" s="200"/>
      <c r="Y616" s="200"/>
      <c r="Z616" s="200"/>
      <c r="AA616" s="200"/>
      <c r="AB616" s="200"/>
      <c r="AC616" s="200"/>
      <c r="AD616" s="200"/>
      <c r="AE616" s="200"/>
      <c r="AF616" s="200"/>
      <c r="AI616" s="200"/>
      <c r="AL616" s="200"/>
      <c r="AO616" s="200"/>
      <c r="AR616" s="200"/>
      <c r="AU616" s="200"/>
      <c r="AX616" s="200"/>
      <c r="BG616" s="200"/>
      <c r="BJ616" s="200"/>
      <c r="BM616" s="200"/>
      <c r="BP616" s="200"/>
      <c r="BY616" s="200"/>
      <c r="CE616" s="200"/>
      <c r="CH616" s="200"/>
      <c r="CK616" s="200"/>
      <c r="CN616" s="200"/>
      <c r="CT616" s="200"/>
      <c r="DC616" s="200"/>
      <c r="DE616" s="200"/>
      <c r="DF616" s="200"/>
      <c r="DH616" s="200"/>
      <c r="DK616" s="200"/>
      <c r="DN616" s="200"/>
      <c r="DQ616" s="200"/>
      <c r="DT616" s="200"/>
      <c r="DW616" s="200"/>
      <c r="DY616" s="200"/>
      <c r="EA616" s="200"/>
      <c r="ED616" s="200"/>
      <c r="EG616" s="200"/>
      <c r="EJ616" s="200"/>
      <c r="EM616" s="200"/>
      <c r="EP616" s="200"/>
      <c r="ES616" s="200"/>
      <c r="EV616" s="200"/>
      <c r="EX616" s="200"/>
      <c r="FA616" s="200"/>
      <c r="FD616" s="200"/>
      <c r="FG616" s="200"/>
      <c r="FM616" s="200"/>
      <c r="FP616" s="200"/>
      <c r="FR616" s="200"/>
      <c r="GY616" s="200"/>
      <c r="HB616" s="200"/>
      <c r="HE616" s="200"/>
      <c r="HH616" s="200"/>
      <c r="HK616" s="200"/>
      <c r="HL616" s="200"/>
      <c r="HM616" s="200"/>
      <c r="HP616" s="200"/>
      <c r="HS616" s="200"/>
      <c r="HV616" s="200"/>
      <c r="HY616" s="200"/>
      <c r="IA616" s="200"/>
      <c r="IO616" s="200"/>
      <c r="IP616" s="200"/>
      <c r="IQ616" s="200"/>
      <c r="IR616" s="200"/>
      <c r="IS616" s="200"/>
      <c r="IT616" s="200"/>
      <c r="IU616" s="200"/>
      <c r="IV616" s="200"/>
      <c r="IW616" s="200"/>
      <c r="IX616" s="200"/>
      <c r="IY616" s="200"/>
      <c r="IZ616" s="200"/>
      <c r="JA616" s="200"/>
      <c r="JB616" s="200"/>
      <c r="JC616" s="200"/>
      <c r="JD616" s="200"/>
      <c r="JE616" s="200"/>
      <c r="JF616" s="200"/>
      <c r="JG616" s="200"/>
      <c r="JM616" s="200"/>
      <c r="JN616" s="200"/>
      <c r="JO616" s="200"/>
      <c r="JP616" s="200"/>
      <c r="JQ616" s="200"/>
      <c r="JR616" s="200"/>
      <c r="JS616" s="200"/>
      <c r="JU616" s="200"/>
      <c r="JV616" s="200"/>
      <c r="JW616" s="200"/>
      <c r="JX616" s="200"/>
      <c r="JY616" s="200"/>
      <c r="JZ616" s="200"/>
      <c r="KA616" s="200"/>
      <c r="KB616" s="200"/>
      <c r="KE616" s="200"/>
      <c r="KH616" s="200"/>
      <c r="KK616" s="200"/>
      <c r="KN616" s="200"/>
      <c r="KQ616" s="200"/>
      <c r="KT616" s="200"/>
      <c r="LC616" s="200"/>
      <c r="LF616" s="200"/>
      <c r="LI616" s="200"/>
      <c r="LL616" s="200"/>
      <c r="LU616" s="200"/>
      <c r="MA616" s="200"/>
      <c r="MD616" s="200"/>
      <c r="MG616" s="200"/>
      <c r="MJ616" s="200"/>
      <c r="MP616" s="200"/>
      <c r="MY616" s="200"/>
      <c r="NA616" s="200"/>
      <c r="NB616" s="200"/>
      <c r="ND616" s="200"/>
      <c r="NG616" s="200"/>
      <c r="NJ616" s="200"/>
      <c r="NM616" s="200"/>
      <c r="NP616" s="200"/>
      <c r="NS616" s="200"/>
      <c r="NU616" s="200"/>
      <c r="NW616" s="200"/>
      <c r="NZ616" s="200"/>
      <c r="OC616" s="200"/>
      <c r="OF616" s="200"/>
      <c r="OI616" s="200"/>
      <c r="OL616" s="200"/>
      <c r="OO616" s="200"/>
      <c r="OR616" s="200"/>
      <c r="OT616" s="200"/>
      <c r="OW616" s="200"/>
      <c r="OZ616" s="200"/>
      <c r="PC616" s="200"/>
      <c r="PI616" s="200"/>
      <c r="PL616" s="200"/>
      <c r="PN616" s="200"/>
      <c r="QU616" s="200"/>
      <c r="QX616" s="200"/>
      <c r="RA616" s="200"/>
      <c r="RD616" s="200"/>
      <c r="RG616" s="200"/>
      <c r="RH616" s="200"/>
      <c r="RI616" s="200"/>
      <c r="RL616" s="200"/>
      <c r="RO616" s="200"/>
      <c r="RR616" s="200"/>
      <c r="RU616" s="200"/>
      <c r="RW616" s="200"/>
      <c r="SK616" s="200"/>
      <c r="SL616" s="200"/>
      <c r="SM616" s="200"/>
      <c r="SN616" s="200"/>
      <c r="SO616" s="200"/>
      <c r="SP616" s="200"/>
      <c r="SQ616" s="200"/>
      <c r="SR616" s="200"/>
      <c r="SS616" s="200"/>
      <c r="ST616" s="200"/>
      <c r="SU616" s="200"/>
      <c r="SV616" s="200"/>
      <c r="SW616" s="200"/>
      <c r="SX616" s="200"/>
      <c r="SY616" s="200"/>
      <c r="SZ616" s="200"/>
      <c r="TA616" s="200"/>
      <c r="TB616" s="200"/>
      <c r="TC616" s="200"/>
      <c r="TI616" s="200"/>
      <c r="TJ616" s="200"/>
      <c r="TK616" s="200"/>
      <c r="TL616" s="200"/>
      <c r="TM616" s="200"/>
      <c r="TN616" s="200"/>
      <c r="TO616" s="200"/>
      <c r="TQ616" s="200"/>
      <c r="TR616" s="200"/>
      <c r="TS616" s="200"/>
      <c r="TT616" s="200"/>
      <c r="TU616" s="200"/>
      <c r="TV616" s="200"/>
      <c r="TW616" s="200"/>
      <c r="TX616" s="200"/>
      <c r="UA616" s="200"/>
      <c r="UD616" s="200"/>
      <c r="UG616" s="200"/>
      <c r="UJ616" s="200"/>
      <c r="UM616" s="200"/>
      <c r="UP616" s="200"/>
      <c r="UY616" s="200"/>
      <c r="VB616" s="200"/>
      <c r="VE616" s="200"/>
      <c r="VH616" s="200"/>
      <c r="VQ616" s="200"/>
      <c r="VW616" s="200"/>
      <c r="VZ616" s="200"/>
      <c r="WC616" s="200"/>
      <c r="WF616" s="200"/>
      <c r="WL616" s="200"/>
      <c r="WU616" s="200"/>
      <c r="WW616" s="200"/>
      <c r="WX616" s="200"/>
      <c r="WZ616" s="200"/>
      <c r="XC616" s="200"/>
      <c r="XF616" s="200"/>
      <c r="XI616" s="200"/>
      <c r="XL616" s="200"/>
      <c r="XO616" s="200"/>
      <c r="XQ616" s="200"/>
      <c r="XS616" s="200"/>
      <c r="XV616" s="200"/>
      <c r="XY616" s="200"/>
      <c r="YB616" s="200"/>
      <c r="YE616" s="200"/>
      <c r="YH616" s="200"/>
      <c r="YK616" s="200"/>
      <c r="YN616" s="200"/>
      <c r="YP616" s="200"/>
      <c r="YS616" s="200"/>
      <c r="YV616" s="200"/>
      <c r="YY616" s="200"/>
      <c r="ZE616" s="200"/>
      <c r="ZH616" s="200"/>
      <c r="ZJ616" s="200"/>
      <c r="AAQ616" s="200"/>
      <c r="AAT616" s="200"/>
      <c r="AAW616" s="200"/>
      <c r="AAZ616" s="200"/>
      <c r="ABC616" s="200"/>
      <c r="ABD616" s="200"/>
      <c r="ABE616" s="200"/>
      <c r="ABH616" s="200"/>
      <c r="ABK616" s="200"/>
      <c r="ABN616" s="200"/>
      <c r="ABQ616" s="200"/>
      <c r="ABS616" s="200"/>
      <c r="ACG616" s="200"/>
      <c r="ACH616" s="200"/>
      <c r="ACI616" s="200"/>
      <c r="ACJ616" s="200"/>
      <c r="ACK616" s="200"/>
      <c r="ACL616" s="200"/>
      <c r="ACM616" s="200"/>
      <c r="ACN616" s="200"/>
      <c r="ACO616" s="200"/>
      <c r="ACP616" s="200"/>
      <c r="ACQ616" s="200"/>
      <c r="ACR616" s="200"/>
      <c r="ACS616" s="200"/>
      <c r="ACT616" s="200"/>
      <c r="ACU616" s="200"/>
      <c r="ACV616" s="200"/>
      <c r="ACW616" s="200"/>
      <c r="ACX616" s="200"/>
      <c r="ACY616" s="200"/>
      <c r="ADE616" s="200"/>
      <c r="ADF616" s="200"/>
      <c r="ADG616" s="200"/>
      <c r="ADH616" s="200"/>
      <c r="ADI616" s="200"/>
      <c r="ADJ616" s="200"/>
      <c r="ADK616" s="200"/>
      <c r="ADM616" s="200"/>
      <c r="ADN616" s="200"/>
      <c r="ADO616" s="200"/>
      <c r="ADP616" s="200"/>
      <c r="ADQ616" s="200"/>
      <c r="ADR616" s="200"/>
      <c r="ADS616" s="200"/>
      <c r="ADT616" s="200"/>
      <c r="ADW616" s="200"/>
      <c r="ADZ616" s="200"/>
      <c r="AEC616" s="200"/>
      <c r="AEF616" s="200"/>
      <c r="AEI616" s="200"/>
      <c r="AEL616" s="200"/>
      <c r="AEU616" s="200"/>
      <c r="AEX616" s="200"/>
      <c r="AFA616" s="200"/>
      <c r="AFD616" s="200"/>
      <c r="AFM616" s="200"/>
      <c r="AFS616" s="200"/>
      <c r="AFV616" s="200"/>
      <c r="AFY616" s="200"/>
      <c r="AGB616" s="200"/>
      <c r="AGH616" s="200"/>
      <c r="AGQ616" s="200"/>
      <c r="AGS616" s="200"/>
      <c r="AGT616" s="200"/>
      <c r="AGV616" s="200"/>
      <c r="AGY616" s="200"/>
      <c r="AHB616" s="200"/>
      <c r="AHE616" s="200"/>
      <c r="AHH616" s="200"/>
      <c r="AHK616" s="200"/>
      <c r="AHM616" s="200"/>
      <c r="AHO616" s="200"/>
      <c r="AHR616" s="200"/>
      <c r="AHU616" s="200"/>
      <c r="AHX616" s="200"/>
      <c r="AIA616" s="200"/>
      <c r="AID616" s="200"/>
      <c r="AIG616" s="200"/>
      <c r="AIJ616" s="200"/>
      <c r="AIL616" s="200"/>
      <c r="AIO616" s="200"/>
      <c r="AIR616" s="200"/>
      <c r="AIU616" s="200"/>
      <c r="AJA616" s="200"/>
      <c r="AJD616" s="200"/>
      <c r="AJF616" s="200"/>
      <c r="AKM616" s="200"/>
      <c r="AKP616" s="200"/>
      <c r="AKS616" s="200"/>
      <c r="AKV616" s="200"/>
      <c r="AKY616" s="200"/>
      <c r="AKZ616" s="200"/>
      <c r="ALA616" s="200"/>
      <c r="ALD616" s="200"/>
      <c r="ALG616" s="200"/>
      <c r="ALJ616" s="200"/>
      <c r="ALM616" s="200"/>
      <c r="ALO616" s="200"/>
      <c r="AMC616" s="200"/>
      <c r="AMD616" s="200"/>
      <c r="AME616" s="200"/>
      <c r="AMF616" s="200"/>
      <c r="AMG616" s="200"/>
      <c r="AMH616" s="200"/>
      <c r="AMI616" s="200"/>
      <c r="AMJ616" s="200"/>
      <c r="AMK616" s="200"/>
      <c r="AML616" s="200"/>
      <c r="AMM616" s="200"/>
      <c r="AMN616" s="200"/>
      <c r="AMO616" s="200"/>
      <c r="AMP616" s="200"/>
      <c r="AMQ616" s="200"/>
      <c r="AMR616" s="200"/>
      <c r="AMS616" s="200"/>
      <c r="AMT616" s="200"/>
      <c r="AMU616" s="200"/>
      <c r="ANA616" s="200"/>
      <c r="ANB616" s="200"/>
      <c r="ANC616" s="200"/>
      <c r="AND616" s="200"/>
      <c r="ANE616" s="200"/>
      <c r="ANF616" s="200"/>
      <c r="ANG616" s="200"/>
      <c r="ANI616" s="200"/>
      <c r="ANJ616" s="200"/>
      <c r="ANK616" s="200"/>
      <c r="ANL616" s="200"/>
      <c r="ANM616" s="200"/>
      <c r="ANN616" s="200"/>
      <c r="ANO616" s="200"/>
      <c r="ANP616" s="200"/>
      <c r="ANS616" s="200"/>
      <c r="ANV616" s="200"/>
      <c r="ANY616" s="200"/>
      <c r="AOB616" s="200"/>
      <c r="AOE616" s="200"/>
      <c r="AOH616" s="200"/>
      <c r="AOQ616" s="200"/>
      <c r="AOT616" s="200"/>
      <c r="AOW616" s="200"/>
      <c r="AOZ616" s="200"/>
      <c r="API616" s="200"/>
      <c r="APO616" s="200"/>
      <c r="APR616" s="200"/>
      <c r="APU616" s="200"/>
      <c r="APX616" s="200"/>
      <c r="AQD616" s="200"/>
      <c r="AQM616" s="200"/>
      <c r="AQO616" s="200"/>
      <c r="AQP616" s="200"/>
      <c r="AQR616" s="200"/>
      <c r="AQU616" s="200"/>
      <c r="AQX616" s="200"/>
      <c r="ARA616" s="200"/>
      <c r="ARD616" s="200"/>
      <c r="ARG616" s="200"/>
      <c r="ARI616" s="200"/>
      <c r="ARK616" s="200"/>
      <c r="ARN616" s="200"/>
      <c r="ARQ616" s="200"/>
      <c r="ART616" s="200"/>
      <c r="ARW616" s="200"/>
      <c r="ARZ616" s="200"/>
      <c r="ASC616" s="200"/>
      <c r="ASF616" s="200"/>
      <c r="ASH616" s="200"/>
      <c r="ASK616" s="200"/>
      <c r="ASN616" s="200"/>
      <c r="ASQ616" s="200"/>
      <c r="ASW616" s="200"/>
      <c r="ASZ616" s="200"/>
      <c r="ATB616" s="200"/>
      <c r="AUI616" s="200"/>
      <c r="AUL616" s="200"/>
      <c r="AUO616" s="200"/>
      <c r="AUR616" s="200"/>
      <c r="AUU616" s="200"/>
      <c r="AUV616" s="200"/>
      <c r="AUW616" s="200"/>
      <c r="AUZ616" s="200"/>
      <c r="AVC616" s="200"/>
      <c r="AVF616" s="200"/>
      <c r="AVI616" s="200"/>
      <c r="AVK616" s="200"/>
      <c r="AVY616" s="200"/>
      <c r="AVZ616" s="200"/>
      <c r="AWA616" s="200"/>
      <c r="AWB616" s="200"/>
      <c r="AWC616" s="200"/>
      <c r="AWD616" s="200"/>
      <c r="AWE616" s="200"/>
      <c r="AWF616" s="200"/>
      <c r="AWG616" s="200"/>
      <c r="AWH616" s="200"/>
      <c r="AWI616" s="200"/>
      <c r="AWJ616" s="200"/>
      <c r="AWK616" s="200"/>
      <c r="AWL616" s="200"/>
      <c r="AWM616" s="200"/>
      <c r="AWN616" s="200"/>
      <c r="AWO616" s="200"/>
      <c r="AWP616" s="200"/>
      <c r="AWQ616" s="200"/>
      <c r="AWW616" s="200"/>
      <c r="AWX616" s="200"/>
      <c r="AWY616" s="200"/>
      <c r="AWZ616" s="200"/>
      <c r="AXA616" s="200"/>
      <c r="AXB616" s="200"/>
      <c r="AXC616" s="200"/>
      <c r="AXE616" s="200"/>
      <c r="AXF616" s="200"/>
      <c r="AXG616" s="200"/>
      <c r="AXH616" s="200"/>
      <c r="AXI616" s="200"/>
      <c r="AXJ616" s="200"/>
      <c r="AXK616" s="200"/>
      <c r="AXL616" s="200"/>
      <c r="AXO616" s="200"/>
      <c r="AXR616" s="200"/>
      <c r="AXU616" s="200"/>
      <c r="AXX616" s="200"/>
      <c r="AYA616" s="200"/>
      <c r="AYD616" s="200"/>
      <c r="AYM616" s="200"/>
      <c r="AYP616" s="200"/>
      <c r="AYS616" s="200"/>
      <c r="AYV616" s="200"/>
      <c r="AZE616" s="200"/>
      <c r="AZK616" s="200"/>
      <c r="AZN616" s="200"/>
      <c r="AZQ616" s="200"/>
      <c r="AZT616" s="200"/>
      <c r="AZZ616" s="200"/>
      <c r="BAI616" s="200"/>
      <c r="BAK616" s="200"/>
      <c r="BAL616" s="200"/>
      <c r="BAN616" s="200"/>
      <c r="BAQ616" s="200"/>
      <c r="BAT616" s="200"/>
      <c r="BAW616" s="200"/>
      <c r="BAZ616" s="200"/>
      <c r="BBC616" s="200"/>
      <c r="BBE616" s="200"/>
      <c r="BBG616" s="200"/>
      <c r="BBJ616" s="200"/>
      <c r="BBM616" s="200"/>
      <c r="BBP616" s="200"/>
      <c r="BBS616" s="200"/>
      <c r="BBV616" s="200"/>
      <c r="BBY616" s="200"/>
      <c r="BCB616" s="200"/>
      <c r="BCD616" s="200"/>
      <c r="BCG616" s="200"/>
      <c r="BCJ616" s="200"/>
      <c r="BCM616" s="200"/>
      <c r="BCS616" s="200"/>
      <c r="BCV616" s="200"/>
      <c r="BCX616" s="200"/>
      <c r="BEE616" s="200"/>
      <c r="BEH616" s="200"/>
      <c r="BEK616" s="200"/>
      <c r="BEN616" s="200"/>
      <c r="BEQ616" s="200"/>
      <c r="BER616" s="200"/>
      <c r="BES616" s="200"/>
      <c r="BEV616" s="200"/>
      <c r="BEY616" s="200"/>
      <c r="BFB616" s="200"/>
      <c r="BFE616" s="200"/>
      <c r="BFG616" s="200"/>
      <c r="BFU616" s="200"/>
      <c r="BFV616" s="200"/>
      <c r="BFW616" s="200"/>
      <c r="BFX616" s="200"/>
      <c r="BFY616" s="200"/>
      <c r="BFZ616" s="200"/>
      <c r="BGA616" s="200"/>
      <c r="BGB616" s="200"/>
      <c r="BGC616" s="200"/>
      <c r="BGD616" s="200"/>
      <c r="BGE616" s="200"/>
      <c r="BGF616" s="200"/>
      <c r="BGG616" s="200"/>
      <c r="BGH616" s="200"/>
      <c r="BGI616" s="200"/>
      <c r="BGJ616" s="200"/>
      <c r="BGK616" s="200"/>
      <c r="BGL616" s="200"/>
      <c r="BGM616" s="200"/>
      <c r="BGS616" s="200"/>
      <c r="BGT616" s="200"/>
      <c r="BGU616" s="200"/>
      <c r="BGV616" s="200"/>
      <c r="BGW616" s="200"/>
      <c r="BGX616" s="200"/>
      <c r="BGY616" s="200"/>
      <c r="BHA616" s="200"/>
      <c r="BHB616" s="200"/>
      <c r="BHC616" s="200"/>
      <c r="BHD616" s="200"/>
      <c r="BHE616" s="200"/>
      <c r="BHF616" s="200"/>
      <c r="BHG616" s="200"/>
      <c r="BHH616" s="200"/>
      <c r="BHK616" s="200"/>
      <c r="BHN616" s="200"/>
      <c r="BHQ616" s="200"/>
      <c r="BHT616" s="200"/>
      <c r="BHW616" s="200"/>
      <c r="BHZ616" s="200"/>
      <c r="BII616" s="200"/>
      <c r="BIL616" s="200"/>
      <c r="BIO616" s="200"/>
      <c r="BIR616" s="200"/>
      <c r="BJA616" s="200"/>
      <c r="BJG616" s="200"/>
      <c r="BJJ616" s="200"/>
      <c r="BJM616" s="200"/>
      <c r="BJP616" s="200"/>
      <c r="BJV616" s="200"/>
      <c r="BKE616" s="200"/>
      <c r="BKG616" s="200"/>
      <c r="BKH616" s="200"/>
      <c r="BKJ616" s="200"/>
      <c r="BKM616" s="200"/>
      <c r="BKP616" s="200"/>
      <c r="BKS616" s="200"/>
      <c r="BKV616" s="200"/>
      <c r="BKY616" s="200"/>
      <c r="BLA616" s="200"/>
      <c r="BLC616" s="200"/>
      <c r="BLF616" s="200"/>
      <c r="BLI616" s="200"/>
      <c r="BLL616" s="200"/>
      <c r="BLO616" s="200"/>
      <c r="BLR616" s="200"/>
      <c r="BLU616" s="200"/>
      <c r="BLX616" s="200"/>
      <c r="BLZ616" s="200"/>
      <c r="BMC616" s="200"/>
      <c r="BMF616" s="200"/>
      <c r="BMI616" s="200"/>
      <c r="BMO616" s="200"/>
      <c r="BMR616" s="200"/>
      <c r="BMT616" s="200"/>
      <c r="BOA616" s="200"/>
      <c r="BOD616" s="200"/>
      <c r="BOG616" s="200"/>
      <c r="BOJ616" s="200"/>
      <c r="BOM616" s="200"/>
      <c r="BON616" s="200"/>
      <c r="BOO616" s="200"/>
      <c r="BOR616" s="200"/>
      <c r="BOU616" s="200"/>
      <c r="BOX616" s="200"/>
      <c r="BPA616" s="200"/>
      <c r="BPC616" s="200"/>
      <c r="BPQ616" s="200"/>
      <c r="BPR616" s="200"/>
      <c r="BPS616" s="200"/>
      <c r="BPT616" s="200"/>
      <c r="BPU616" s="200"/>
      <c r="BPV616" s="200"/>
      <c r="BPW616" s="200"/>
      <c r="BPX616" s="200"/>
      <c r="BPY616" s="200"/>
      <c r="BPZ616" s="200"/>
      <c r="BQA616" s="200"/>
      <c r="BQB616" s="200"/>
      <c r="BQC616" s="200"/>
      <c r="BQD616" s="200"/>
      <c r="BQE616" s="200"/>
      <c r="BQF616" s="200"/>
      <c r="BQG616" s="200"/>
      <c r="BQH616" s="200"/>
      <c r="BQI616" s="200"/>
      <c r="BQO616" s="200"/>
      <c r="BQP616" s="200"/>
      <c r="BQQ616" s="200"/>
      <c r="BQR616" s="200"/>
      <c r="BQS616" s="200"/>
      <c r="BQT616" s="200"/>
      <c r="BQU616" s="200"/>
      <c r="BQW616" s="200"/>
      <c r="BQX616" s="200"/>
      <c r="BQY616" s="200"/>
      <c r="BQZ616" s="200"/>
      <c r="BRA616" s="200"/>
      <c r="BRB616" s="200"/>
      <c r="BRC616" s="200"/>
      <c r="BRD616" s="200"/>
      <c r="BRG616" s="200"/>
      <c r="BRJ616" s="200"/>
      <c r="BRM616" s="200"/>
      <c r="BRP616" s="200"/>
      <c r="BRS616" s="200"/>
      <c r="BRV616" s="200"/>
      <c r="BSE616" s="200"/>
      <c r="BSH616" s="200"/>
      <c r="BSK616" s="200"/>
      <c r="BSN616" s="200"/>
      <c r="BSW616" s="200"/>
      <c r="BTC616" s="200"/>
      <c r="BTF616" s="200"/>
      <c r="BTI616" s="200"/>
      <c r="BTL616" s="200"/>
      <c r="BTR616" s="200"/>
      <c r="BUA616" s="200"/>
      <c r="BUC616" s="200"/>
      <c r="BUD616" s="200"/>
      <c r="BUF616" s="200"/>
      <c r="BUI616" s="200"/>
      <c r="BUL616" s="200"/>
      <c r="BUO616" s="200"/>
      <c r="BUR616" s="200"/>
      <c r="BUU616" s="200"/>
      <c r="BUW616" s="200"/>
      <c r="BUY616" s="200"/>
      <c r="BVB616" s="200"/>
      <c r="BVE616" s="200"/>
      <c r="BVH616" s="200"/>
      <c r="BVK616" s="200"/>
      <c r="BVN616" s="200"/>
      <c r="BVQ616" s="200"/>
      <c r="BVT616" s="200"/>
      <c r="BVV616" s="200"/>
      <c r="BVY616" s="200"/>
      <c r="BWB616" s="200"/>
      <c r="BWE616" s="200"/>
      <c r="BWK616" s="200"/>
      <c r="BWN616" s="200"/>
      <c r="BWP616" s="200"/>
      <c r="BXW616" s="200"/>
      <c r="BXZ616" s="200"/>
      <c r="BYC616" s="200"/>
      <c r="BYF616" s="200"/>
      <c r="BYI616" s="200"/>
      <c r="BYJ616" s="200"/>
      <c r="BYK616" s="200"/>
      <c r="BYN616" s="200"/>
      <c r="BYQ616" s="200"/>
      <c r="BYT616" s="200"/>
      <c r="BYW616" s="200"/>
      <c r="BYY616" s="200"/>
      <c r="BZM616" s="200"/>
      <c r="BZN616" s="200"/>
      <c r="BZO616" s="200"/>
      <c r="BZP616" s="200"/>
      <c r="BZQ616" s="200"/>
      <c r="BZR616" s="200"/>
      <c r="BZS616" s="200"/>
      <c r="BZT616" s="200"/>
      <c r="BZU616" s="200"/>
      <c r="BZV616" s="200"/>
      <c r="BZW616" s="200"/>
      <c r="BZX616" s="200"/>
      <c r="BZY616" s="200"/>
      <c r="BZZ616" s="200"/>
      <c r="CAA616" s="200"/>
      <c r="CAB616" s="200"/>
      <c r="CAC616" s="200"/>
      <c r="CAD616" s="200"/>
      <c r="CAE616" s="200"/>
      <c r="CAK616" s="200"/>
      <c r="CAL616" s="200"/>
      <c r="CAM616" s="200"/>
      <c r="CAN616" s="200"/>
      <c r="CAO616" s="200"/>
      <c r="CAP616" s="200"/>
      <c r="CAQ616" s="200"/>
      <c r="CAS616" s="200"/>
      <c r="CAT616" s="200"/>
      <c r="CAU616" s="200"/>
      <c r="CAV616" s="200"/>
      <c r="CAW616" s="200"/>
      <c r="CAX616" s="200"/>
      <c r="CAY616" s="200"/>
      <c r="CAZ616" s="200"/>
      <c r="CBC616" s="200"/>
      <c r="CBF616" s="200"/>
      <c r="CBI616" s="200"/>
      <c r="CBL616" s="200"/>
      <c r="CBO616" s="200"/>
      <c r="CBR616" s="200"/>
      <c r="CCA616" s="200"/>
      <c r="CCD616" s="200"/>
      <c r="CCG616" s="200"/>
      <c r="CCJ616" s="200"/>
      <c r="CCS616" s="200"/>
      <c r="CCY616" s="200"/>
      <c r="CDB616" s="200"/>
      <c r="CDE616" s="200"/>
      <c r="CDH616" s="200"/>
      <c r="CDN616" s="200"/>
      <c r="CDW616" s="200"/>
      <c r="CDY616" s="200"/>
      <c r="CDZ616" s="200"/>
      <c r="CEB616" s="200"/>
      <c r="CEE616" s="200"/>
      <c r="CEH616" s="200"/>
      <c r="CEK616" s="200"/>
      <c r="CEN616" s="200"/>
      <c r="CEQ616" s="200"/>
      <c r="CES616" s="200"/>
      <c r="CEU616" s="200"/>
      <c r="CEX616" s="200"/>
      <c r="CFA616" s="200"/>
      <c r="CFD616" s="200"/>
      <c r="CFG616" s="200"/>
      <c r="CFJ616" s="200"/>
      <c r="CFM616" s="200"/>
      <c r="CFP616" s="200"/>
      <c r="CFR616" s="200"/>
      <c r="CFU616" s="200"/>
      <c r="CFX616" s="200"/>
      <c r="CGA616" s="200"/>
      <c r="CGG616" s="200"/>
      <c r="CGJ616" s="200"/>
      <c r="CGL616" s="200"/>
      <c r="CHS616" s="200"/>
      <c r="CHV616" s="200"/>
      <c r="CHY616" s="200"/>
      <c r="CIB616" s="200"/>
      <c r="CIE616" s="200"/>
      <c r="CIF616" s="200"/>
      <c r="CIG616" s="200"/>
      <c r="CIJ616" s="200"/>
      <c r="CIM616" s="200"/>
      <c r="CIP616" s="200"/>
      <c r="CIS616" s="200"/>
      <c r="CIU616" s="200"/>
      <c r="CJI616" s="200"/>
      <c r="CJJ616" s="200"/>
      <c r="CJK616" s="200"/>
      <c r="CJL616" s="200"/>
      <c r="CJM616" s="200"/>
      <c r="CJN616" s="200"/>
      <c r="CJO616" s="200"/>
      <c r="CJP616" s="200"/>
      <c r="CJQ616" s="200"/>
      <c r="CJR616" s="200"/>
      <c r="CJS616" s="200"/>
      <c r="CJT616" s="200"/>
      <c r="CJU616" s="200"/>
      <c r="CJV616" s="200"/>
      <c r="CJW616" s="200"/>
      <c r="CJX616" s="200"/>
      <c r="CJY616" s="200"/>
      <c r="CJZ616" s="200"/>
      <c r="CKA616" s="200"/>
      <c r="CKG616" s="200"/>
      <c r="CKH616" s="200"/>
      <c r="CKI616" s="200"/>
      <c r="CKJ616" s="200"/>
      <c r="CKK616" s="200"/>
      <c r="CKL616" s="200"/>
      <c r="CKM616" s="200"/>
      <c r="CKO616" s="200"/>
      <c r="CKP616" s="200"/>
      <c r="CKQ616" s="200"/>
      <c r="CKR616" s="200"/>
      <c r="CKS616" s="200"/>
      <c r="CKT616" s="200"/>
      <c r="CKU616" s="200"/>
      <c r="CKV616" s="200"/>
      <c r="CKY616" s="200"/>
      <c r="CLB616" s="200"/>
      <c r="CLE616" s="200"/>
      <c r="CLH616" s="200"/>
      <c r="CLK616" s="200"/>
      <c r="CLN616" s="200"/>
      <c r="CLW616" s="200"/>
      <c r="CLZ616" s="200"/>
      <c r="CMC616" s="200"/>
      <c r="CMF616" s="200"/>
      <c r="CMO616" s="200"/>
      <c r="CMU616" s="200"/>
      <c r="CMX616" s="200"/>
      <c r="CNA616" s="200"/>
      <c r="CND616" s="200"/>
      <c r="CNJ616" s="200"/>
      <c r="CNS616" s="200"/>
      <c r="CNU616" s="200"/>
      <c r="CNV616" s="200"/>
      <c r="CNX616" s="200"/>
      <c r="COA616" s="200"/>
      <c r="COD616" s="200"/>
      <c r="COG616" s="200"/>
      <c r="COJ616" s="200"/>
      <c r="COM616" s="200"/>
      <c r="COO616" s="200"/>
      <c r="COQ616" s="200"/>
      <c r="COT616" s="200"/>
      <c r="COW616" s="200"/>
      <c r="COZ616" s="200"/>
      <c r="CPC616" s="200"/>
      <c r="CPF616" s="200"/>
      <c r="CPI616" s="200"/>
      <c r="CPL616" s="200"/>
      <c r="CPN616" s="200"/>
      <c r="CPQ616" s="200"/>
      <c r="CPT616" s="200"/>
      <c r="CPW616" s="200"/>
      <c r="CQC616" s="200"/>
      <c r="CQF616" s="200"/>
      <c r="CQH616" s="200"/>
      <c r="CRO616" s="200"/>
      <c r="CRR616" s="200"/>
      <c r="CRU616" s="200"/>
      <c r="CRX616" s="200"/>
      <c r="CSA616" s="200"/>
      <c r="CSB616" s="200"/>
      <c r="CSC616" s="200"/>
      <c r="CSF616" s="200"/>
      <c r="CSI616" s="200"/>
      <c r="CSL616" s="200"/>
      <c r="CSO616" s="200"/>
      <c r="CSQ616" s="200"/>
      <c r="CTE616" s="200"/>
      <c r="CTF616" s="200"/>
      <c r="CTG616" s="200"/>
      <c r="CTH616" s="200"/>
      <c r="CTI616" s="200"/>
      <c r="CTJ616" s="200"/>
      <c r="CTK616" s="200"/>
      <c r="CTL616" s="200"/>
      <c r="CTM616" s="200"/>
      <c r="CTN616" s="200"/>
      <c r="CTO616" s="200"/>
      <c r="CTP616" s="200"/>
      <c r="CTQ616" s="200"/>
      <c r="CTR616" s="200"/>
      <c r="CTS616" s="200"/>
      <c r="CTT616" s="200"/>
      <c r="CTU616" s="200"/>
      <c r="CTV616" s="200"/>
      <c r="CTW616" s="200"/>
      <c r="CUC616" s="200"/>
      <c r="CUD616" s="200"/>
      <c r="CUE616" s="200"/>
      <c r="CUF616" s="200"/>
      <c r="CUG616" s="200"/>
      <c r="CUH616" s="200"/>
      <c r="CUI616" s="200"/>
      <c r="CUK616" s="200"/>
      <c r="CUL616" s="200"/>
      <c r="CUM616" s="200"/>
      <c r="CUN616" s="200"/>
      <c r="CUO616" s="200"/>
      <c r="CUP616" s="200"/>
      <c r="CUQ616" s="200"/>
      <c r="CUR616" s="200"/>
      <c r="CUU616" s="200"/>
      <c r="CUX616" s="200"/>
      <c r="CVA616" s="200"/>
      <c r="CVD616" s="200"/>
      <c r="CVG616" s="200"/>
      <c r="CVJ616" s="200"/>
      <c r="CVS616" s="200"/>
      <c r="CVV616" s="200"/>
      <c r="CVY616" s="200"/>
      <c r="CWB616" s="200"/>
      <c r="CWK616" s="200"/>
      <c r="CWQ616" s="200"/>
      <c r="CWT616" s="200"/>
      <c r="CWW616" s="200"/>
      <c r="CWZ616" s="200"/>
      <c r="CXF616" s="200"/>
      <c r="CXO616" s="200"/>
      <c r="CXQ616" s="200"/>
      <c r="CXR616" s="200"/>
      <c r="CXT616" s="200"/>
      <c r="CXW616" s="200"/>
      <c r="CXZ616" s="200"/>
      <c r="CYC616" s="200"/>
      <c r="CYF616" s="200"/>
      <c r="CYI616" s="200"/>
      <c r="CYK616" s="200"/>
      <c r="CYM616" s="200"/>
      <c r="CYP616" s="200"/>
      <c r="CYS616" s="200"/>
      <c r="CYV616" s="200"/>
      <c r="CYY616" s="200"/>
      <c r="CZB616" s="200"/>
      <c r="CZE616" s="200"/>
      <c r="CZH616" s="200"/>
      <c r="CZJ616" s="200"/>
      <c r="CZM616" s="200"/>
      <c r="CZP616" s="200"/>
      <c r="CZS616" s="200"/>
      <c r="CZY616" s="200"/>
      <c r="DAB616" s="200"/>
      <c r="DAD616" s="200"/>
      <c r="DBK616" s="200"/>
      <c r="DBN616" s="200"/>
      <c r="DBQ616" s="200"/>
      <c r="DBT616" s="200"/>
      <c r="DBW616" s="200"/>
      <c r="DBX616" s="200"/>
      <c r="DBY616" s="200"/>
      <c r="DCB616" s="200"/>
      <c r="DCE616" s="200"/>
      <c r="DCH616" s="200"/>
      <c r="DCK616" s="200"/>
      <c r="DCM616" s="200"/>
      <c r="DDA616" s="200"/>
      <c r="DDB616" s="200"/>
      <c r="DDC616" s="200"/>
      <c r="DDD616" s="200"/>
      <c r="DDE616" s="200"/>
      <c r="DDF616" s="200"/>
      <c r="DDG616" s="200"/>
      <c r="DDH616" s="200"/>
      <c r="DDI616" s="200"/>
      <c r="DDJ616" s="200"/>
      <c r="DDK616" s="200"/>
      <c r="DDL616" s="200"/>
      <c r="DDM616" s="200"/>
      <c r="DDN616" s="200"/>
      <c r="DDO616" s="200"/>
      <c r="DDP616" s="200"/>
      <c r="DDQ616" s="200"/>
      <c r="DDR616" s="200"/>
      <c r="DDS616" s="200"/>
      <c r="DDY616" s="200"/>
      <c r="DDZ616" s="200"/>
      <c r="DEA616" s="200"/>
      <c r="DEB616" s="200"/>
      <c r="DEC616" s="200"/>
      <c r="DED616" s="200"/>
      <c r="DEE616" s="200"/>
      <c r="DEG616" s="200"/>
      <c r="DEH616" s="200"/>
      <c r="DEI616" s="200"/>
      <c r="DEJ616" s="200"/>
      <c r="DEK616" s="200"/>
      <c r="DEL616" s="200"/>
      <c r="DEM616" s="200"/>
      <c r="DEN616" s="200"/>
      <c r="DEQ616" s="200"/>
      <c r="DET616" s="200"/>
      <c r="DEW616" s="200"/>
      <c r="DEZ616" s="200"/>
      <c r="DFC616" s="200"/>
      <c r="DFF616" s="200"/>
      <c r="DFO616" s="200"/>
      <c r="DFR616" s="200"/>
      <c r="DFU616" s="200"/>
      <c r="DFX616" s="200"/>
      <c r="DGG616" s="200"/>
      <c r="DGM616" s="200"/>
      <c r="DGP616" s="200"/>
      <c r="DGS616" s="200"/>
      <c r="DGV616" s="200"/>
      <c r="DHB616" s="200"/>
      <c r="DHK616" s="200"/>
      <c r="DHM616" s="200"/>
      <c r="DHN616" s="200"/>
      <c r="DHP616" s="200"/>
      <c r="DHS616" s="200"/>
      <c r="DHV616" s="200"/>
      <c r="DHY616" s="200"/>
      <c r="DIB616" s="200"/>
      <c r="DIE616" s="200"/>
      <c r="DIG616" s="200"/>
      <c r="DII616" s="200"/>
      <c r="DIL616" s="200"/>
      <c r="DIO616" s="200"/>
      <c r="DIR616" s="200"/>
      <c r="DIU616" s="200"/>
      <c r="DIX616" s="200"/>
      <c r="DJA616" s="200"/>
      <c r="DJD616" s="200"/>
      <c r="DJF616" s="200"/>
      <c r="DJI616" s="200"/>
      <c r="DJL616" s="200"/>
      <c r="DJO616" s="200"/>
      <c r="DJU616" s="200"/>
      <c r="DJX616" s="200"/>
      <c r="DJZ616" s="200"/>
      <c r="DLG616" s="200"/>
      <c r="DLJ616" s="200"/>
      <c r="DLM616" s="200"/>
      <c r="DLP616" s="200"/>
      <c r="DLS616" s="200"/>
      <c r="DLT616" s="200"/>
      <c r="DLU616" s="200"/>
      <c r="DLX616" s="200"/>
      <c r="DMA616" s="200"/>
      <c r="DMD616" s="200"/>
      <c r="DMG616" s="200"/>
      <c r="DMI616" s="200"/>
      <c r="DMW616" s="200"/>
      <c r="DMX616" s="200"/>
      <c r="DMY616" s="200"/>
      <c r="DMZ616" s="200"/>
      <c r="DNA616" s="200"/>
      <c r="DNB616" s="200"/>
      <c r="DNC616" s="200"/>
      <c r="DND616" s="200"/>
      <c r="DNE616" s="200"/>
      <c r="DNF616" s="200"/>
      <c r="DNG616" s="200"/>
      <c r="DNH616" s="200"/>
      <c r="DNI616" s="200"/>
      <c r="DNJ616" s="200"/>
      <c r="DNK616" s="200"/>
      <c r="DNL616" s="200"/>
      <c r="DNM616" s="200"/>
      <c r="DNN616" s="200"/>
      <c r="DNO616" s="200"/>
      <c r="DNU616" s="200"/>
      <c r="DNV616" s="200"/>
      <c r="DNW616" s="200"/>
      <c r="DNX616" s="200"/>
      <c r="DNY616" s="200"/>
      <c r="DNZ616" s="200"/>
      <c r="DOA616" s="200"/>
      <c r="DOC616" s="200"/>
      <c r="DOD616" s="200"/>
      <c r="DOE616" s="200"/>
      <c r="DOF616" s="200"/>
      <c r="DOG616" s="200"/>
      <c r="DOH616" s="200"/>
      <c r="DOI616" s="200"/>
      <c r="DOJ616" s="200"/>
      <c r="DOM616" s="200"/>
      <c r="DOP616" s="200"/>
      <c r="DOS616" s="200"/>
      <c r="DOV616" s="200"/>
      <c r="DOY616" s="200"/>
      <c r="DPB616" s="200"/>
      <c r="DPK616" s="200"/>
      <c r="DPN616" s="200"/>
      <c r="DPQ616" s="200"/>
      <c r="DPT616" s="200"/>
      <c r="DQC616" s="200"/>
      <c r="DQI616" s="200"/>
      <c r="DQL616" s="200"/>
      <c r="DQO616" s="200"/>
      <c r="DQR616" s="200"/>
      <c r="DQX616" s="200"/>
      <c r="DRG616" s="200"/>
      <c r="DRI616" s="200"/>
      <c r="DRJ616" s="200"/>
      <c r="DRL616" s="200"/>
      <c r="DRO616" s="200"/>
      <c r="DRR616" s="200"/>
      <c r="DRU616" s="200"/>
      <c r="DRX616" s="200"/>
      <c r="DSA616" s="200"/>
      <c r="DSC616" s="200"/>
      <c r="DSE616" s="200"/>
      <c r="DSH616" s="200"/>
      <c r="DSK616" s="200"/>
      <c r="DSN616" s="200"/>
      <c r="DSQ616" s="200"/>
      <c r="DST616" s="200"/>
      <c r="DSW616" s="200"/>
      <c r="DSZ616" s="200"/>
      <c r="DTB616" s="200"/>
      <c r="DTE616" s="200"/>
      <c r="DTH616" s="200"/>
      <c r="DTK616" s="200"/>
      <c r="DTQ616" s="200"/>
      <c r="DTT616" s="200"/>
      <c r="DTV616" s="200"/>
      <c r="DVC616" s="200"/>
      <c r="DVF616" s="200"/>
      <c r="DVI616" s="200"/>
      <c r="DVL616" s="200"/>
      <c r="DVO616" s="200"/>
      <c r="DVP616" s="200"/>
      <c r="DVQ616" s="200"/>
      <c r="DVT616" s="200"/>
      <c r="DVW616" s="200"/>
      <c r="DVZ616" s="200"/>
      <c r="DWC616" s="200"/>
      <c r="DWE616" s="200"/>
      <c r="DWS616" s="200"/>
      <c r="DWT616" s="200"/>
      <c r="DWU616" s="200"/>
      <c r="DWV616" s="200"/>
      <c r="DWW616" s="200"/>
      <c r="DWX616" s="200"/>
      <c r="DWY616" s="200"/>
      <c r="DWZ616" s="200"/>
      <c r="DXA616" s="200"/>
      <c r="DXB616" s="200"/>
      <c r="DXC616" s="200"/>
      <c r="DXD616" s="200"/>
      <c r="DXE616" s="200"/>
      <c r="DXF616" s="200"/>
      <c r="DXG616" s="200"/>
      <c r="DXH616" s="200"/>
      <c r="DXI616" s="200"/>
      <c r="DXJ616" s="200"/>
      <c r="DXK616" s="200"/>
      <c r="DXQ616" s="200"/>
      <c r="DXR616" s="200"/>
      <c r="DXS616" s="200"/>
      <c r="DXT616" s="200"/>
      <c r="DXU616" s="200"/>
      <c r="DXV616" s="200"/>
      <c r="DXW616" s="200"/>
      <c r="DXY616" s="200"/>
      <c r="DXZ616" s="200"/>
      <c r="DYA616" s="200"/>
      <c r="DYB616" s="200"/>
      <c r="DYC616" s="200"/>
      <c r="DYD616" s="200"/>
      <c r="DYE616" s="200"/>
      <c r="DYF616" s="200"/>
      <c r="DYI616" s="200"/>
      <c r="DYL616" s="200"/>
      <c r="DYO616" s="200"/>
      <c r="DYR616" s="200"/>
      <c r="DYU616" s="200"/>
      <c r="DYX616" s="200"/>
      <c r="DZG616" s="200"/>
      <c r="DZJ616" s="200"/>
      <c r="DZM616" s="200"/>
      <c r="DZP616" s="200"/>
      <c r="DZY616" s="200"/>
      <c r="EAE616" s="200"/>
      <c r="EAH616" s="200"/>
      <c r="EAK616" s="200"/>
      <c r="EAN616" s="200"/>
      <c r="EAT616" s="200"/>
      <c r="EBC616" s="200"/>
      <c r="EBE616" s="200"/>
      <c r="EBF616" s="200"/>
      <c r="EBH616" s="200"/>
      <c r="EBK616" s="200"/>
      <c r="EBN616" s="200"/>
      <c r="EBQ616" s="200"/>
      <c r="EBT616" s="200"/>
      <c r="EBW616" s="200"/>
      <c r="EBY616" s="200"/>
      <c r="ECA616" s="200"/>
      <c r="ECD616" s="200"/>
      <c r="ECG616" s="200"/>
      <c r="ECJ616" s="200"/>
      <c r="ECM616" s="200"/>
      <c r="ECP616" s="200"/>
      <c r="ECS616" s="200"/>
      <c r="ECV616" s="200"/>
      <c r="ECX616" s="200"/>
      <c r="EDA616" s="200"/>
      <c r="EDD616" s="200"/>
      <c r="EDG616" s="200"/>
      <c r="EDM616" s="200"/>
      <c r="EDP616" s="200"/>
      <c r="EDR616" s="200"/>
      <c r="EEY616" s="200"/>
      <c r="EFB616" s="200"/>
      <c r="EFE616" s="200"/>
      <c r="EFH616" s="200"/>
      <c r="EFK616" s="200"/>
      <c r="EFL616" s="200"/>
      <c r="EFM616" s="200"/>
      <c r="EFP616" s="200"/>
      <c r="EFS616" s="200"/>
      <c r="EFV616" s="200"/>
      <c r="EFY616" s="200"/>
      <c r="EGA616" s="200"/>
      <c r="EGO616" s="200"/>
      <c r="EGP616" s="200"/>
      <c r="EGQ616" s="200"/>
      <c r="EGR616" s="200"/>
      <c r="EGS616" s="200"/>
      <c r="EGT616" s="200"/>
      <c r="EGU616" s="200"/>
      <c r="EGV616" s="200"/>
      <c r="EGW616" s="200"/>
      <c r="EGX616" s="200"/>
      <c r="EGY616" s="200"/>
      <c r="EGZ616" s="200"/>
      <c r="EHA616" s="200"/>
      <c r="EHB616" s="200"/>
      <c r="EHC616" s="200"/>
      <c r="EHD616" s="200"/>
      <c r="EHE616" s="200"/>
      <c r="EHF616" s="200"/>
      <c r="EHG616" s="200"/>
      <c r="EHM616" s="200"/>
      <c r="EHN616" s="200"/>
      <c r="EHO616" s="200"/>
      <c r="EHP616" s="200"/>
      <c r="EHQ616" s="200"/>
      <c r="EHR616" s="200"/>
      <c r="EHS616" s="200"/>
      <c r="EHU616" s="200"/>
      <c r="EHV616" s="200"/>
      <c r="EHW616" s="200"/>
      <c r="EHX616" s="200"/>
      <c r="EHY616" s="200"/>
      <c r="EHZ616" s="200"/>
      <c r="EIA616" s="200"/>
      <c r="EIB616" s="200"/>
      <c r="EIE616" s="200"/>
      <c r="EIH616" s="200"/>
      <c r="EIK616" s="200"/>
      <c r="EIN616" s="200"/>
      <c r="EIQ616" s="200"/>
      <c r="EIT616" s="200"/>
      <c r="EJC616" s="200"/>
      <c r="EJF616" s="200"/>
      <c r="EJI616" s="200"/>
      <c r="EJL616" s="200"/>
      <c r="EJU616" s="200"/>
      <c r="EKA616" s="200"/>
      <c r="EKD616" s="200"/>
      <c r="EKG616" s="200"/>
      <c r="EKJ616" s="200"/>
      <c r="EKP616" s="200"/>
      <c r="EKY616" s="200"/>
      <c r="ELA616" s="200"/>
      <c r="ELB616" s="200"/>
      <c r="ELD616" s="200"/>
      <c r="ELG616" s="200"/>
      <c r="ELJ616" s="200"/>
      <c r="ELM616" s="200"/>
      <c r="ELP616" s="200"/>
      <c r="ELS616" s="200"/>
      <c r="ELU616" s="200"/>
      <c r="ELW616" s="200"/>
      <c r="ELZ616" s="200"/>
      <c r="EMC616" s="200"/>
      <c r="EMF616" s="200"/>
      <c r="EMI616" s="200"/>
      <c r="EML616" s="200"/>
      <c r="EMO616" s="200"/>
      <c r="EMR616" s="200"/>
      <c r="EMT616" s="200"/>
      <c r="EMW616" s="200"/>
      <c r="EMZ616" s="200"/>
      <c r="ENC616" s="200"/>
      <c r="ENI616" s="200"/>
      <c r="ENL616" s="200"/>
      <c r="ENN616" s="200"/>
      <c r="EOU616" s="200"/>
      <c r="EOX616" s="200"/>
      <c r="EPA616" s="200"/>
      <c r="EPD616" s="200"/>
      <c r="EPG616" s="200"/>
      <c r="EPH616" s="200"/>
      <c r="EPI616" s="200"/>
      <c r="EPL616" s="200"/>
      <c r="EPO616" s="200"/>
      <c r="EPR616" s="200"/>
      <c r="EPU616" s="200"/>
      <c r="EPW616" s="200"/>
      <c r="EQK616" s="200"/>
      <c r="EQL616" s="200"/>
      <c r="EQM616" s="200"/>
      <c r="EQN616" s="200"/>
      <c r="EQO616" s="200"/>
      <c r="EQP616" s="200"/>
      <c r="EQQ616" s="200"/>
      <c r="EQR616" s="200"/>
      <c r="EQS616" s="200"/>
      <c r="EQT616" s="200"/>
      <c r="EQU616" s="200"/>
      <c r="EQV616" s="200"/>
      <c r="EQW616" s="200"/>
      <c r="EQX616" s="200"/>
      <c r="EQY616" s="200"/>
      <c r="EQZ616" s="200"/>
      <c r="ERA616" s="200"/>
      <c r="ERB616" s="200"/>
      <c r="ERC616" s="200"/>
      <c r="ERI616" s="200"/>
      <c r="ERJ616" s="200"/>
      <c r="ERK616" s="200"/>
      <c r="ERL616" s="200"/>
      <c r="ERM616" s="200"/>
      <c r="ERN616" s="200"/>
      <c r="ERO616" s="200"/>
      <c r="ERQ616" s="200"/>
      <c r="ERR616" s="200"/>
      <c r="ERS616" s="200"/>
      <c r="ERT616" s="200"/>
      <c r="ERU616" s="200"/>
      <c r="ERV616" s="200"/>
      <c r="ERW616" s="200"/>
      <c r="ERX616" s="200"/>
      <c r="ESA616" s="200"/>
      <c r="ESD616" s="200"/>
      <c r="ESG616" s="200"/>
      <c r="ESJ616" s="200"/>
      <c r="ESM616" s="200"/>
      <c r="ESP616" s="200"/>
      <c r="ESY616" s="200"/>
      <c r="ETB616" s="200"/>
      <c r="ETE616" s="200"/>
      <c r="ETH616" s="200"/>
      <c r="ETQ616" s="200"/>
      <c r="ETW616" s="200"/>
      <c r="ETZ616" s="200"/>
      <c r="EUC616" s="200"/>
      <c r="EUF616" s="200"/>
      <c r="EUL616" s="200"/>
      <c r="EUU616" s="200"/>
      <c r="EUW616" s="200"/>
      <c r="EUX616" s="200"/>
      <c r="EUZ616" s="200"/>
      <c r="EVC616" s="200"/>
      <c r="EVF616" s="200"/>
      <c r="EVI616" s="200"/>
      <c r="EVL616" s="200"/>
      <c r="EVO616" s="200"/>
      <c r="EVQ616" s="200"/>
      <c r="EVS616" s="200"/>
      <c r="EVV616" s="200"/>
      <c r="EVY616" s="200"/>
      <c r="EWB616" s="200"/>
      <c r="EWE616" s="200"/>
      <c r="EWH616" s="200"/>
      <c r="EWK616" s="200"/>
      <c r="EWN616" s="200"/>
      <c r="EWP616" s="200"/>
      <c r="EWS616" s="200"/>
      <c r="EWV616" s="200"/>
      <c r="EWY616" s="200"/>
      <c r="EXE616" s="200"/>
      <c r="EXH616" s="200"/>
      <c r="EXJ616" s="200"/>
      <c r="EYQ616" s="200"/>
      <c r="EYT616" s="200"/>
      <c r="EYW616" s="200"/>
      <c r="EYZ616" s="200"/>
      <c r="EZC616" s="200"/>
      <c r="EZD616" s="200"/>
      <c r="EZE616" s="200"/>
      <c r="EZH616" s="200"/>
      <c r="EZK616" s="200"/>
      <c r="EZN616" s="200"/>
      <c r="EZQ616" s="200"/>
      <c r="EZS616" s="200"/>
      <c r="FAG616" s="200"/>
      <c r="FAH616" s="200"/>
      <c r="FAI616" s="200"/>
      <c r="FAJ616" s="200"/>
      <c r="FAK616" s="200"/>
      <c r="FAL616" s="200"/>
      <c r="FAM616" s="200"/>
      <c r="FAN616" s="200"/>
      <c r="FAO616" s="200"/>
      <c r="FAP616" s="200"/>
      <c r="FAQ616" s="200"/>
      <c r="FAR616" s="200"/>
      <c r="FAS616" s="200"/>
      <c r="FAT616" s="200"/>
      <c r="FAU616" s="200"/>
      <c r="FAV616" s="200"/>
      <c r="FAW616" s="200"/>
      <c r="FAX616" s="200"/>
      <c r="FAY616" s="200"/>
      <c r="FBE616" s="200"/>
      <c r="FBF616" s="200"/>
      <c r="FBG616" s="200"/>
      <c r="FBH616" s="200"/>
      <c r="FBI616" s="200"/>
      <c r="FBJ616" s="200"/>
      <c r="FBK616" s="200"/>
      <c r="FBM616" s="200"/>
      <c r="FBN616" s="200"/>
      <c r="FBO616" s="200"/>
      <c r="FBP616" s="200"/>
      <c r="FBQ616" s="200"/>
      <c r="FBR616" s="200"/>
      <c r="FBS616" s="200"/>
      <c r="FBT616" s="200"/>
      <c r="FBW616" s="200"/>
      <c r="FBZ616" s="200"/>
      <c r="FCC616" s="200"/>
      <c r="FCF616" s="200"/>
      <c r="FCI616" s="200"/>
      <c r="FCL616" s="200"/>
      <c r="FCU616" s="200"/>
      <c r="FCX616" s="200"/>
      <c r="FDA616" s="200"/>
      <c r="FDD616" s="200"/>
      <c r="FDM616" s="200"/>
      <c r="FDS616" s="200"/>
      <c r="FDV616" s="200"/>
      <c r="FDY616" s="200"/>
      <c r="FEB616" s="200"/>
      <c r="FEH616" s="200"/>
      <c r="FEQ616" s="200"/>
      <c r="FES616" s="200"/>
      <c r="FET616" s="200"/>
      <c r="FEV616" s="200"/>
      <c r="FEY616" s="200"/>
      <c r="FFB616" s="200"/>
      <c r="FFE616" s="200"/>
      <c r="FFH616" s="200"/>
      <c r="FFK616" s="200"/>
      <c r="FFM616" s="200"/>
      <c r="FFO616" s="200"/>
      <c r="FFR616" s="200"/>
      <c r="FFU616" s="200"/>
      <c r="FFX616" s="200"/>
      <c r="FGA616" s="200"/>
      <c r="FGD616" s="200"/>
      <c r="FGG616" s="200"/>
      <c r="FGJ616" s="200"/>
      <c r="FGL616" s="200"/>
      <c r="FGO616" s="200"/>
      <c r="FGR616" s="200"/>
      <c r="FGU616" s="200"/>
      <c r="FHA616" s="200"/>
      <c r="FHD616" s="200"/>
      <c r="FHF616" s="200"/>
      <c r="FIM616" s="200"/>
      <c r="FIP616" s="200"/>
      <c r="FIS616" s="200"/>
      <c r="FIV616" s="200"/>
      <c r="FIY616" s="200"/>
      <c r="FIZ616" s="200"/>
      <c r="FJA616" s="200"/>
      <c r="FJD616" s="200"/>
      <c r="FJG616" s="200"/>
      <c r="FJJ616" s="200"/>
      <c r="FJM616" s="200"/>
      <c r="FJO616" s="200"/>
      <c r="FKC616" s="200"/>
      <c r="FKD616" s="200"/>
      <c r="FKE616" s="200"/>
      <c r="FKF616" s="200"/>
      <c r="FKG616" s="200"/>
      <c r="FKH616" s="200"/>
      <c r="FKI616" s="200"/>
      <c r="FKJ616" s="200"/>
      <c r="FKK616" s="200"/>
      <c r="FKL616" s="200"/>
      <c r="FKM616" s="200"/>
      <c r="FKN616" s="200"/>
      <c r="FKO616" s="200"/>
      <c r="FKP616" s="200"/>
      <c r="FKQ616" s="200"/>
      <c r="FKR616" s="200"/>
      <c r="FKS616" s="200"/>
      <c r="FKT616" s="200"/>
      <c r="FKU616" s="200"/>
      <c r="FLA616" s="200"/>
      <c r="FLB616" s="200"/>
      <c r="FLC616" s="200"/>
      <c r="FLD616" s="200"/>
      <c r="FLE616" s="200"/>
      <c r="FLF616" s="200"/>
      <c r="FLG616" s="200"/>
      <c r="FLI616" s="200"/>
      <c r="FLJ616" s="200"/>
      <c r="FLK616" s="200"/>
      <c r="FLL616" s="200"/>
      <c r="FLM616" s="200"/>
      <c r="FLN616" s="200"/>
      <c r="FLO616" s="200"/>
      <c r="FLP616" s="200"/>
      <c r="FLS616" s="200"/>
      <c r="FLV616" s="200"/>
      <c r="FLY616" s="200"/>
      <c r="FMB616" s="200"/>
      <c r="FME616" s="200"/>
      <c r="FMH616" s="200"/>
      <c r="FMQ616" s="200"/>
      <c r="FMT616" s="200"/>
      <c r="FMW616" s="200"/>
      <c r="FMZ616" s="200"/>
      <c r="FNI616" s="200"/>
      <c r="FNO616" s="200"/>
      <c r="FNR616" s="200"/>
      <c r="FNU616" s="200"/>
      <c r="FNX616" s="200"/>
      <c r="FOD616" s="200"/>
      <c r="FOM616" s="200"/>
      <c r="FOO616" s="200"/>
      <c r="FOP616" s="200"/>
      <c r="FOR616" s="200"/>
      <c r="FOU616" s="200"/>
      <c r="FOX616" s="200"/>
      <c r="FPA616" s="200"/>
      <c r="FPD616" s="200"/>
      <c r="FPG616" s="200"/>
      <c r="FPI616" s="200"/>
      <c r="FPK616" s="200"/>
      <c r="FPN616" s="200"/>
      <c r="FPQ616" s="200"/>
      <c r="FPT616" s="200"/>
      <c r="FPW616" s="200"/>
      <c r="FPZ616" s="200"/>
      <c r="FQC616" s="200"/>
      <c r="FQF616" s="200"/>
      <c r="FQH616" s="200"/>
      <c r="FQK616" s="200"/>
      <c r="FQN616" s="200"/>
      <c r="FQQ616" s="200"/>
      <c r="FQW616" s="200"/>
      <c r="FQZ616" s="200"/>
      <c r="FRB616" s="200"/>
      <c r="FSI616" s="200"/>
      <c r="FSL616" s="200"/>
      <c r="FSO616" s="200"/>
      <c r="FSR616" s="200"/>
      <c r="FSU616" s="200"/>
      <c r="FSV616" s="200"/>
      <c r="FSW616" s="200"/>
      <c r="FSZ616" s="200"/>
      <c r="FTC616" s="200"/>
      <c r="FTF616" s="200"/>
      <c r="FTI616" s="200"/>
      <c r="FTK616" s="200"/>
      <c r="FTY616" s="200"/>
      <c r="FTZ616" s="200"/>
      <c r="FUA616" s="200"/>
      <c r="FUB616" s="200"/>
      <c r="FUC616" s="200"/>
      <c r="FUD616" s="200"/>
      <c r="FUE616" s="200"/>
      <c r="FUF616" s="200"/>
      <c r="FUG616" s="200"/>
      <c r="FUH616" s="200"/>
      <c r="FUI616" s="200"/>
      <c r="FUJ616" s="200"/>
      <c r="FUK616" s="200"/>
      <c r="FUL616" s="200"/>
      <c r="FUM616" s="200"/>
      <c r="FUN616" s="200"/>
      <c r="FUO616" s="200"/>
      <c r="FUP616" s="200"/>
      <c r="FUQ616" s="200"/>
      <c r="FUW616" s="200"/>
      <c r="FUX616" s="200"/>
      <c r="FUY616" s="200"/>
      <c r="FUZ616" s="200"/>
      <c r="FVA616" s="200"/>
      <c r="FVB616" s="200"/>
      <c r="FVC616" s="200"/>
      <c r="FVE616" s="200"/>
      <c r="FVF616" s="200"/>
      <c r="FVG616" s="200"/>
      <c r="FVH616" s="200"/>
      <c r="FVI616" s="200"/>
      <c r="FVJ616" s="200"/>
      <c r="FVK616" s="200"/>
      <c r="FVL616" s="200"/>
      <c r="FVO616" s="200"/>
      <c r="FVR616" s="200"/>
      <c r="FVU616" s="200"/>
      <c r="FVX616" s="200"/>
      <c r="FWA616" s="200"/>
      <c r="FWD616" s="200"/>
      <c r="FWM616" s="200"/>
      <c r="FWP616" s="200"/>
      <c r="FWS616" s="200"/>
      <c r="FWV616" s="200"/>
      <c r="FXE616" s="200"/>
      <c r="FXK616" s="200"/>
      <c r="FXN616" s="200"/>
      <c r="FXQ616" s="200"/>
      <c r="FXT616" s="200"/>
      <c r="FXZ616" s="200"/>
      <c r="FYI616" s="200"/>
      <c r="FYK616" s="200"/>
      <c r="FYL616" s="200"/>
      <c r="FYN616" s="200"/>
      <c r="FYQ616" s="200"/>
      <c r="FYT616" s="200"/>
      <c r="FYW616" s="200"/>
      <c r="FYZ616" s="200"/>
      <c r="FZC616" s="200"/>
      <c r="FZE616" s="200"/>
      <c r="FZG616" s="200"/>
      <c r="FZJ616" s="200"/>
      <c r="FZM616" s="200"/>
      <c r="FZP616" s="200"/>
      <c r="FZS616" s="200"/>
      <c r="FZV616" s="200"/>
      <c r="FZY616" s="200"/>
      <c r="GAB616" s="200"/>
      <c r="GAD616" s="200"/>
      <c r="GAG616" s="200"/>
      <c r="GAJ616" s="200"/>
      <c r="GAM616" s="200"/>
      <c r="GAS616" s="200"/>
      <c r="GAV616" s="200"/>
      <c r="GAX616" s="200"/>
      <c r="GCE616" s="200"/>
      <c r="GCH616" s="200"/>
      <c r="GCK616" s="200"/>
      <c r="GCN616" s="200"/>
      <c r="GCQ616" s="200"/>
      <c r="GCR616" s="200"/>
      <c r="GCS616" s="200"/>
      <c r="GCV616" s="200"/>
      <c r="GCY616" s="200"/>
      <c r="GDB616" s="200"/>
      <c r="GDE616" s="200"/>
      <c r="GDG616" s="200"/>
      <c r="GDU616" s="200"/>
      <c r="GDV616" s="200"/>
      <c r="GDW616" s="200"/>
      <c r="GDX616" s="200"/>
      <c r="GDY616" s="200"/>
      <c r="GDZ616" s="200"/>
      <c r="GEA616" s="200"/>
      <c r="GEB616" s="200"/>
      <c r="GEC616" s="200"/>
      <c r="GED616" s="200"/>
      <c r="GEE616" s="200"/>
      <c r="GEF616" s="200"/>
      <c r="GEG616" s="200"/>
      <c r="GEH616" s="200"/>
      <c r="GEI616" s="200"/>
      <c r="GEJ616" s="200"/>
      <c r="GEK616" s="200"/>
      <c r="GEL616" s="200"/>
      <c r="GEM616" s="200"/>
      <c r="GES616" s="200"/>
      <c r="GET616" s="200"/>
      <c r="GEU616" s="200"/>
      <c r="GEV616" s="200"/>
      <c r="GEW616" s="200"/>
      <c r="GEX616" s="200"/>
      <c r="GEY616" s="200"/>
      <c r="GFA616" s="200"/>
      <c r="GFB616" s="200"/>
      <c r="GFC616" s="200"/>
      <c r="GFD616" s="200"/>
      <c r="GFE616" s="200"/>
      <c r="GFF616" s="200"/>
      <c r="GFG616" s="200"/>
      <c r="GFH616" s="200"/>
      <c r="GFK616" s="200"/>
      <c r="GFN616" s="200"/>
      <c r="GFQ616" s="200"/>
      <c r="GFT616" s="200"/>
      <c r="GFW616" s="200"/>
      <c r="GFZ616" s="200"/>
      <c r="GGI616" s="200"/>
      <c r="GGL616" s="200"/>
      <c r="GGO616" s="200"/>
      <c r="GGR616" s="200"/>
      <c r="GHA616" s="200"/>
      <c r="GHG616" s="200"/>
      <c r="GHJ616" s="200"/>
      <c r="GHM616" s="200"/>
      <c r="GHP616" s="200"/>
      <c r="GHV616" s="200"/>
      <c r="GIE616" s="200"/>
      <c r="GIG616" s="200"/>
      <c r="GIH616" s="200"/>
      <c r="GIJ616" s="200"/>
      <c r="GIM616" s="200"/>
      <c r="GIP616" s="200"/>
      <c r="GIS616" s="200"/>
      <c r="GIV616" s="200"/>
      <c r="GIY616" s="200"/>
      <c r="GJA616" s="200"/>
      <c r="GJC616" s="200"/>
      <c r="GJF616" s="200"/>
      <c r="GJI616" s="200"/>
      <c r="GJL616" s="200"/>
      <c r="GJO616" s="200"/>
      <c r="GJR616" s="200"/>
      <c r="GJU616" s="200"/>
      <c r="GJX616" s="200"/>
      <c r="GJZ616" s="200"/>
      <c r="GKC616" s="200"/>
      <c r="GKF616" s="200"/>
      <c r="GKI616" s="200"/>
      <c r="GKO616" s="200"/>
      <c r="GKR616" s="200"/>
      <c r="GKT616" s="200"/>
      <c r="GMA616" s="200"/>
      <c r="GMD616" s="200"/>
      <c r="GMG616" s="200"/>
      <c r="GMJ616" s="200"/>
      <c r="GMM616" s="200"/>
      <c r="GMN616" s="200"/>
      <c r="GMO616" s="200"/>
      <c r="GMR616" s="200"/>
      <c r="GMU616" s="200"/>
      <c r="GMX616" s="200"/>
      <c r="GNA616" s="200"/>
      <c r="GNC616" s="200"/>
      <c r="GNQ616" s="200"/>
      <c r="GNR616" s="200"/>
      <c r="GNS616" s="200"/>
      <c r="GNT616" s="200"/>
      <c r="GNU616" s="200"/>
      <c r="GNV616" s="200"/>
      <c r="GNW616" s="200"/>
      <c r="GNX616" s="200"/>
      <c r="GNY616" s="200"/>
      <c r="GNZ616" s="200"/>
      <c r="GOA616" s="200"/>
      <c r="GOB616" s="200"/>
      <c r="GOC616" s="200"/>
      <c r="GOD616" s="200"/>
      <c r="GOE616" s="200"/>
      <c r="GOF616" s="200"/>
      <c r="GOG616" s="200"/>
      <c r="GOH616" s="200"/>
      <c r="GOI616" s="200"/>
      <c r="GOO616" s="200"/>
      <c r="GOP616" s="200"/>
      <c r="GOQ616" s="200"/>
      <c r="GOR616" s="200"/>
      <c r="GOS616" s="200"/>
      <c r="GOT616" s="200"/>
      <c r="GOU616" s="200"/>
      <c r="GOW616" s="200"/>
      <c r="GOX616" s="200"/>
      <c r="GOY616" s="200"/>
      <c r="GOZ616" s="200"/>
      <c r="GPA616" s="200"/>
      <c r="GPB616" s="200"/>
      <c r="GPC616" s="200"/>
      <c r="GPD616" s="200"/>
      <c r="GPG616" s="200"/>
      <c r="GPJ616" s="200"/>
      <c r="GPM616" s="200"/>
      <c r="GPP616" s="200"/>
      <c r="GPS616" s="200"/>
      <c r="GPV616" s="200"/>
      <c r="GQE616" s="200"/>
      <c r="GQH616" s="200"/>
      <c r="GQK616" s="200"/>
      <c r="GQN616" s="200"/>
      <c r="GQW616" s="200"/>
      <c r="GRC616" s="200"/>
      <c r="GRF616" s="200"/>
      <c r="GRI616" s="200"/>
      <c r="GRL616" s="200"/>
      <c r="GRR616" s="200"/>
      <c r="GSA616" s="200"/>
      <c r="GSC616" s="200"/>
      <c r="GSD616" s="200"/>
      <c r="GSF616" s="200"/>
      <c r="GSI616" s="200"/>
      <c r="GSL616" s="200"/>
      <c r="GSO616" s="200"/>
      <c r="GSR616" s="200"/>
      <c r="GSU616" s="200"/>
      <c r="GSW616" s="200"/>
      <c r="GSY616" s="200"/>
      <c r="GTB616" s="200"/>
      <c r="GTE616" s="200"/>
      <c r="GTH616" s="200"/>
      <c r="GTK616" s="200"/>
      <c r="GTN616" s="200"/>
      <c r="GTQ616" s="200"/>
      <c r="GTT616" s="200"/>
      <c r="GTV616" s="200"/>
      <c r="GTY616" s="200"/>
      <c r="GUB616" s="200"/>
      <c r="GUE616" s="200"/>
      <c r="GUK616" s="200"/>
      <c r="GUN616" s="200"/>
      <c r="GUP616" s="200"/>
      <c r="GVW616" s="200"/>
      <c r="GVZ616" s="200"/>
      <c r="GWC616" s="200"/>
      <c r="GWF616" s="200"/>
      <c r="GWI616" s="200"/>
      <c r="GWJ616" s="200"/>
      <c r="GWK616" s="200"/>
      <c r="GWN616" s="200"/>
      <c r="GWQ616" s="200"/>
      <c r="GWT616" s="200"/>
      <c r="GWW616" s="200"/>
      <c r="GWY616" s="200"/>
      <c r="GXM616" s="200"/>
      <c r="GXN616" s="200"/>
      <c r="GXO616" s="200"/>
      <c r="GXP616" s="200"/>
      <c r="GXQ616" s="200"/>
      <c r="GXR616" s="200"/>
      <c r="GXS616" s="200"/>
      <c r="GXT616" s="200"/>
      <c r="GXU616" s="200"/>
      <c r="GXV616" s="200"/>
      <c r="GXW616" s="200"/>
      <c r="GXX616" s="200"/>
      <c r="GXY616" s="200"/>
      <c r="GXZ616" s="200"/>
      <c r="GYA616" s="200"/>
      <c r="GYB616" s="200"/>
      <c r="GYC616" s="200"/>
      <c r="GYD616" s="200"/>
      <c r="GYE616" s="200"/>
      <c r="GYK616" s="200"/>
      <c r="GYL616" s="200"/>
      <c r="GYM616" s="200"/>
      <c r="GYN616" s="200"/>
      <c r="GYO616" s="200"/>
      <c r="GYP616" s="200"/>
      <c r="GYQ616" s="200"/>
      <c r="GYS616" s="200"/>
      <c r="GYT616" s="200"/>
      <c r="GYU616" s="200"/>
      <c r="GYV616" s="200"/>
      <c r="GYW616" s="200"/>
      <c r="GYX616" s="200"/>
      <c r="GYY616" s="200"/>
      <c r="GYZ616" s="200"/>
      <c r="GZC616" s="200"/>
      <c r="GZF616" s="200"/>
      <c r="GZI616" s="200"/>
      <c r="GZL616" s="200"/>
      <c r="GZO616" s="200"/>
      <c r="GZR616" s="200"/>
      <c r="HAA616" s="200"/>
      <c r="HAD616" s="200"/>
      <c r="HAG616" s="200"/>
      <c r="HAJ616" s="200"/>
      <c r="HAS616" s="200"/>
      <c r="HAY616" s="200"/>
      <c r="HBB616" s="200"/>
      <c r="HBE616" s="200"/>
      <c r="HBH616" s="200"/>
      <c r="HBN616" s="200"/>
      <c r="HBW616" s="200"/>
      <c r="HBY616" s="200"/>
      <c r="HBZ616" s="200"/>
      <c r="HCB616" s="200"/>
      <c r="HCE616" s="200"/>
      <c r="HCH616" s="200"/>
      <c r="HCK616" s="200"/>
      <c r="HCN616" s="200"/>
      <c r="HCQ616" s="200"/>
      <c r="HCS616" s="200"/>
      <c r="HCU616" s="200"/>
      <c r="HCX616" s="200"/>
      <c r="HDA616" s="200"/>
      <c r="HDD616" s="200"/>
      <c r="HDG616" s="200"/>
      <c r="HDJ616" s="200"/>
      <c r="HDM616" s="200"/>
      <c r="HDP616" s="200"/>
      <c r="HDR616" s="200"/>
      <c r="HDU616" s="200"/>
      <c r="HDX616" s="200"/>
      <c r="HEA616" s="200"/>
      <c r="HEG616" s="200"/>
      <c r="HEJ616" s="200"/>
      <c r="HEL616" s="200"/>
      <c r="HFS616" s="200"/>
      <c r="HFV616" s="200"/>
      <c r="HFY616" s="200"/>
      <c r="HGB616" s="200"/>
      <c r="HGE616" s="200"/>
      <c r="HGF616" s="200"/>
      <c r="HGG616" s="200"/>
      <c r="HGJ616" s="200"/>
      <c r="HGM616" s="200"/>
      <c r="HGP616" s="200"/>
      <c r="HGS616" s="200"/>
      <c r="HGU616" s="200"/>
      <c r="HHI616" s="200"/>
      <c r="HHJ616" s="200"/>
      <c r="HHK616" s="200"/>
      <c r="HHL616" s="200"/>
      <c r="HHM616" s="200"/>
      <c r="HHN616" s="200"/>
      <c r="HHO616" s="200"/>
      <c r="HHP616" s="200"/>
      <c r="HHQ616" s="200"/>
      <c r="HHR616" s="200"/>
      <c r="HHS616" s="200"/>
      <c r="HHT616" s="200"/>
      <c r="HHU616" s="200"/>
      <c r="HHV616" s="200"/>
      <c r="HHW616" s="200"/>
      <c r="HHX616" s="200"/>
      <c r="HHY616" s="200"/>
      <c r="HHZ616" s="200"/>
      <c r="HIA616" s="200"/>
      <c r="HIG616" s="200"/>
      <c r="HIH616" s="200"/>
      <c r="HII616" s="200"/>
      <c r="HIJ616" s="200"/>
      <c r="HIK616" s="200"/>
      <c r="HIL616" s="200"/>
      <c r="HIM616" s="200"/>
      <c r="HIO616" s="200"/>
      <c r="HIP616" s="200"/>
      <c r="HIQ616" s="200"/>
      <c r="HIR616" s="200"/>
      <c r="HIS616" s="200"/>
      <c r="HIT616" s="200"/>
      <c r="HIU616" s="200"/>
      <c r="HIV616" s="200"/>
      <c r="HIY616" s="200"/>
      <c r="HJB616" s="200"/>
      <c r="HJE616" s="200"/>
      <c r="HJH616" s="200"/>
      <c r="HJK616" s="200"/>
      <c r="HJN616" s="200"/>
      <c r="HJW616" s="200"/>
      <c r="HJZ616" s="200"/>
      <c r="HKC616" s="200"/>
      <c r="HKF616" s="200"/>
      <c r="HKO616" s="200"/>
      <c r="HKU616" s="200"/>
      <c r="HKX616" s="200"/>
      <c r="HLA616" s="200"/>
      <c r="HLD616" s="200"/>
      <c r="HLJ616" s="200"/>
      <c r="HLS616" s="200"/>
      <c r="HLU616" s="200"/>
      <c r="HLV616" s="200"/>
      <c r="HLX616" s="200"/>
      <c r="HMA616" s="200"/>
      <c r="HMD616" s="200"/>
      <c r="HMG616" s="200"/>
      <c r="HMJ616" s="200"/>
      <c r="HMM616" s="200"/>
      <c r="HMO616" s="200"/>
      <c r="HMQ616" s="200"/>
      <c r="HMT616" s="200"/>
      <c r="HMW616" s="200"/>
      <c r="HMZ616" s="200"/>
      <c r="HNC616" s="200"/>
      <c r="HNF616" s="200"/>
      <c r="HNI616" s="200"/>
      <c r="HNL616" s="200"/>
      <c r="HNN616" s="200"/>
      <c r="HNQ616" s="200"/>
      <c r="HNT616" s="200"/>
      <c r="HNW616" s="200"/>
      <c r="HOC616" s="200"/>
      <c r="HOF616" s="200"/>
      <c r="HOH616" s="200"/>
      <c r="HPO616" s="200"/>
      <c r="HPR616" s="200"/>
      <c r="HPU616" s="200"/>
      <c r="HPX616" s="200"/>
      <c r="HQA616" s="200"/>
      <c r="HQB616" s="200"/>
      <c r="HQC616" s="200"/>
      <c r="HQF616" s="200"/>
      <c r="HQI616" s="200"/>
      <c r="HQL616" s="200"/>
      <c r="HQO616" s="200"/>
      <c r="HQQ616" s="200"/>
      <c r="HRE616" s="200"/>
      <c r="HRF616" s="200"/>
      <c r="HRG616" s="200"/>
      <c r="HRH616" s="200"/>
      <c r="HRI616" s="200"/>
      <c r="HRJ616" s="200"/>
      <c r="HRK616" s="200"/>
      <c r="HRL616" s="200"/>
      <c r="HRM616" s="200"/>
      <c r="HRN616" s="200"/>
      <c r="HRO616" s="200"/>
      <c r="HRP616" s="200"/>
      <c r="HRQ616" s="200"/>
      <c r="HRR616" s="200"/>
      <c r="HRS616" s="200"/>
      <c r="HRT616" s="200"/>
      <c r="HRU616" s="200"/>
      <c r="HRV616" s="200"/>
      <c r="HRW616" s="200"/>
      <c r="HSC616" s="200"/>
      <c r="HSD616" s="200"/>
      <c r="HSE616" s="200"/>
      <c r="HSF616" s="200"/>
      <c r="HSG616" s="200"/>
      <c r="HSH616" s="200"/>
      <c r="HSI616" s="200"/>
      <c r="HSK616" s="200"/>
      <c r="HSL616" s="200"/>
      <c r="HSM616" s="200"/>
      <c r="HSN616" s="200"/>
      <c r="HSO616" s="200"/>
      <c r="HSP616" s="200"/>
      <c r="HSQ616" s="200"/>
      <c r="HSR616" s="200"/>
      <c r="HSU616" s="200"/>
      <c r="HSX616" s="200"/>
      <c r="HTA616" s="200"/>
      <c r="HTD616" s="200"/>
      <c r="HTG616" s="200"/>
      <c r="HTJ616" s="200"/>
      <c r="HTS616" s="200"/>
      <c r="HTV616" s="200"/>
      <c r="HTY616" s="200"/>
      <c r="HUB616" s="200"/>
      <c r="HUK616" s="200"/>
      <c r="HUQ616" s="200"/>
      <c r="HUT616" s="200"/>
      <c r="HUW616" s="200"/>
      <c r="HUZ616" s="200"/>
      <c r="HVF616" s="200"/>
      <c r="HVO616" s="200"/>
      <c r="HVQ616" s="200"/>
      <c r="HVR616" s="200"/>
      <c r="HVT616" s="200"/>
      <c r="HVW616" s="200"/>
      <c r="HVZ616" s="200"/>
      <c r="HWC616" s="200"/>
      <c r="HWF616" s="200"/>
      <c r="HWI616" s="200"/>
      <c r="HWK616" s="200"/>
      <c r="HWM616" s="200"/>
      <c r="HWP616" s="200"/>
      <c r="HWS616" s="200"/>
      <c r="HWV616" s="200"/>
      <c r="HWY616" s="200"/>
      <c r="HXB616" s="200"/>
      <c r="HXE616" s="200"/>
      <c r="HXH616" s="200"/>
      <c r="HXJ616" s="200"/>
      <c r="HXM616" s="200"/>
      <c r="HXP616" s="200"/>
      <c r="HXS616" s="200"/>
      <c r="HXY616" s="200"/>
      <c r="HYB616" s="200"/>
      <c r="HYD616" s="200"/>
      <c r="HZK616" s="200"/>
      <c r="HZN616" s="200"/>
      <c r="HZQ616" s="200"/>
      <c r="HZT616" s="200"/>
      <c r="HZW616" s="200"/>
      <c r="HZX616" s="200"/>
      <c r="HZY616" s="200"/>
      <c r="IAB616" s="200"/>
      <c r="IAE616" s="200"/>
      <c r="IAH616" s="200"/>
      <c r="IAK616" s="200"/>
      <c r="IAM616" s="200"/>
      <c r="IBA616" s="200"/>
      <c r="IBB616" s="200"/>
      <c r="IBC616" s="200"/>
      <c r="IBD616" s="200"/>
      <c r="IBE616" s="200"/>
      <c r="IBF616" s="200"/>
      <c r="IBG616" s="200"/>
      <c r="IBH616" s="200"/>
      <c r="IBI616" s="200"/>
      <c r="IBJ616" s="200"/>
      <c r="IBK616" s="200"/>
      <c r="IBL616" s="200"/>
      <c r="IBM616" s="200"/>
      <c r="IBN616" s="200"/>
      <c r="IBO616" s="200"/>
      <c r="IBP616" s="200"/>
      <c r="IBQ616" s="200"/>
      <c r="IBR616" s="200"/>
      <c r="IBS616" s="200"/>
      <c r="IBY616" s="200"/>
      <c r="IBZ616" s="200"/>
      <c r="ICA616" s="200"/>
      <c r="ICB616" s="200"/>
      <c r="ICC616" s="200"/>
      <c r="ICD616" s="200"/>
      <c r="ICE616" s="200"/>
      <c r="ICG616" s="200"/>
      <c r="ICH616" s="200"/>
      <c r="ICI616" s="200"/>
      <c r="ICJ616" s="200"/>
      <c r="ICK616" s="200"/>
      <c r="ICL616" s="200"/>
      <c r="ICM616" s="200"/>
      <c r="ICN616" s="200"/>
      <c r="ICQ616" s="200"/>
      <c r="ICT616" s="200"/>
      <c r="ICW616" s="200"/>
      <c r="ICZ616" s="200"/>
      <c r="IDC616" s="200"/>
      <c r="IDF616" s="200"/>
      <c r="IDO616" s="200"/>
      <c r="IDR616" s="200"/>
      <c r="IDU616" s="200"/>
      <c r="IDX616" s="200"/>
      <c r="IEG616" s="200"/>
      <c r="IEM616" s="200"/>
      <c r="IEP616" s="200"/>
      <c r="IES616" s="200"/>
      <c r="IEV616" s="200"/>
      <c r="IFB616" s="200"/>
      <c r="IFK616" s="200"/>
      <c r="IFM616" s="200"/>
      <c r="IFN616" s="200"/>
      <c r="IFP616" s="200"/>
      <c r="IFS616" s="200"/>
      <c r="IFV616" s="200"/>
      <c r="IFY616" s="200"/>
      <c r="IGB616" s="200"/>
      <c r="IGE616" s="200"/>
      <c r="IGG616" s="200"/>
      <c r="IGI616" s="200"/>
      <c r="IGL616" s="200"/>
      <c r="IGO616" s="200"/>
      <c r="IGR616" s="200"/>
      <c r="IGU616" s="200"/>
      <c r="IGX616" s="200"/>
      <c r="IHA616" s="200"/>
      <c r="IHD616" s="200"/>
      <c r="IHF616" s="200"/>
      <c r="IHI616" s="200"/>
      <c r="IHL616" s="200"/>
      <c r="IHO616" s="200"/>
      <c r="IHU616" s="200"/>
      <c r="IHX616" s="200"/>
      <c r="IHZ616" s="200"/>
      <c r="IJG616" s="200"/>
      <c r="IJJ616" s="200"/>
      <c r="IJM616" s="200"/>
      <c r="IJP616" s="200"/>
      <c r="IJS616" s="200"/>
      <c r="IJT616" s="200"/>
      <c r="IJU616" s="200"/>
      <c r="IJX616" s="200"/>
      <c r="IKA616" s="200"/>
      <c r="IKD616" s="200"/>
      <c r="IKG616" s="200"/>
      <c r="IKI616" s="200"/>
      <c r="IKW616" s="200"/>
      <c r="IKX616" s="200"/>
      <c r="IKY616" s="200"/>
      <c r="IKZ616" s="200"/>
      <c r="ILA616" s="200"/>
      <c r="ILB616" s="200"/>
      <c r="ILC616" s="200"/>
      <c r="ILD616" s="200"/>
      <c r="ILE616" s="200"/>
      <c r="ILF616" s="200"/>
      <c r="ILG616" s="200"/>
      <c r="ILH616" s="200"/>
      <c r="ILI616" s="200"/>
      <c r="ILJ616" s="200"/>
      <c r="ILK616" s="200"/>
      <c r="ILL616" s="200"/>
      <c r="ILM616" s="200"/>
      <c r="ILN616" s="200"/>
      <c r="ILO616" s="200"/>
      <c r="ILU616" s="200"/>
      <c r="ILV616" s="200"/>
      <c r="ILW616" s="200"/>
      <c r="ILX616" s="200"/>
      <c r="ILY616" s="200"/>
      <c r="ILZ616" s="200"/>
      <c r="IMA616" s="200"/>
      <c r="IMC616" s="200"/>
      <c r="IMD616" s="200"/>
      <c r="IME616" s="200"/>
      <c r="IMF616" s="200"/>
      <c r="IMG616" s="200"/>
      <c r="IMH616" s="200"/>
      <c r="IMI616" s="200"/>
      <c r="IMJ616" s="200"/>
      <c r="IMM616" s="200"/>
      <c r="IMP616" s="200"/>
      <c r="IMS616" s="200"/>
      <c r="IMV616" s="200"/>
      <c r="IMY616" s="200"/>
      <c r="INB616" s="200"/>
      <c r="INK616" s="200"/>
      <c r="INN616" s="200"/>
      <c r="INQ616" s="200"/>
      <c r="INT616" s="200"/>
      <c r="IOC616" s="200"/>
      <c r="IOI616" s="200"/>
      <c r="IOL616" s="200"/>
      <c r="IOO616" s="200"/>
      <c r="IOR616" s="200"/>
      <c r="IOX616" s="200"/>
      <c r="IPG616" s="200"/>
      <c r="IPI616" s="200"/>
      <c r="IPJ616" s="200"/>
      <c r="IPL616" s="200"/>
      <c r="IPO616" s="200"/>
      <c r="IPR616" s="200"/>
      <c r="IPU616" s="200"/>
      <c r="IPX616" s="200"/>
      <c r="IQA616" s="200"/>
      <c r="IQC616" s="200"/>
      <c r="IQE616" s="200"/>
      <c r="IQH616" s="200"/>
      <c r="IQK616" s="200"/>
      <c r="IQN616" s="200"/>
      <c r="IQQ616" s="200"/>
      <c r="IQT616" s="200"/>
      <c r="IQW616" s="200"/>
      <c r="IQZ616" s="200"/>
      <c r="IRB616" s="200"/>
      <c r="IRE616" s="200"/>
      <c r="IRH616" s="200"/>
      <c r="IRK616" s="200"/>
      <c r="IRQ616" s="200"/>
      <c r="IRT616" s="200"/>
      <c r="IRV616" s="200"/>
      <c r="ITC616" s="200"/>
      <c r="ITF616" s="200"/>
      <c r="ITI616" s="200"/>
      <c r="ITL616" s="200"/>
      <c r="ITO616" s="200"/>
      <c r="ITP616" s="200"/>
      <c r="ITQ616" s="200"/>
      <c r="ITT616" s="200"/>
      <c r="ITW616" s="200"/>
      <c r="ITZ616" s="200"/>
      <c r="IUC616" s="200"/>
      <c r="IUE616" s="200"/>
      <c r="IUS616" s="200"/>
      <c r="IUT616" s="200"/>
      <c r="IUU616" s="200"/>
      <c r="IUV616" s="200"/>
      <c r="IUW616" s="200"/>
      <c r="IUX616" s="200"/>
      <c r="IUY616" s="200"/>
      <c r="IUZ616" s="200"/>
      <c r="IVA616" s="200"/>
      <c r="IVB616" s="200"/>
      <c r="IVC616" s="200"/>
      <c r="IVD616" s="200"/>
      <c r="IVE616" s="200"/>
      <c r="IVF616" s="200"/>
      <c r="IVG616" s="200"/>
      <c r="IVH616" s="200"/>
      <c r="IVI616" s="200"/>
      <c r="IVJ616" s="200"/>
      <c r="IVK616" s="200"/>
      <c r="IVQ616" s="200"/>
      <c r="IVR616" s="200"/>
      <c r="IVS616" s="200"/>
      <c r="IVT616" s="200"/>
      <c r="IVU616" s="200"/>
      <c r="IVV616" s="200"/>
      <c r="IVW616" s="200"/>
      <c r="IVY616" s="200"/>
      <c r="IVZ616" s="200"/>
      <c r="IWA616" s="200"/>
      <c r="IWB616" s="200"/>
      <c r="IWC616" s="200"/>
      <c r="IWD616" s="200"/>
      <c r="IWE616" s="200"/>
      <c r="IWF616" s="200"/>
      <c r="IWI616" s="200"/>
      <c r="IWL616" s="200"/>
      <c r="IWO616" s="200"/>
      <c r="IWR616" s="200"/>
      <c r="IWU616" s="200"/>
      <c r="IWX616" s="200"/>
      <c r="IXG616" s="200"/>
      <c r="IXJ616" s="200"/>
      <c r="IXM616" s="200"/>
      <c r="IXP616" s="200"/>
      <c r="IXY616" s="200"/>
      <c r="IYE616" s="200"/>
      <c r="IYH616" s="200"/>
      <c r="IYK616" s="200"/>
      <c r="IYN616" s="200"/>
      <c r="IYT616" s="200"/>
      <c r="IZC616" s="200"/>
      <c r="IZE616" s="200"/>
      <c r="IZF616" s="200"/>
      <c r="IZH616" s="200"/>
      <c r="IZK616" s="200"/>
      <c r="IZN616" s="200"/>
      <c r="IZQ616" s="200"/>
      <c r="IZT616" s="200"/>
      <c r="IZW616" s="200"/>
      <c r="IZY616" s="200"/>
      <c r="JAA616" s="200"/>
      <c r="JAD616" s="200"/>
      <c r="JAG616" s="200"/>
      <c r="JAJ616" s="200"/>
      <c r="JAM616" s="200"/>
      <c r="JAP616" s="200"/>
      <c r="JAS616" s="200"/>
      <c r="JAV616" s="200"/>
      <c r="JAX616" s="200"/>
      <c r="JBA616" s="200"/>
      <c r="JBD616" s="200"/>
      <c r="JBG616" s="200"/>
      <c r="JBM616" s="200"/>
      <c r="JBP616" s="200"/>
      <c r="JBR616" s="200"/>
      <c r="JCY616" s="200"/>
      <c r="JDB616" s="200"/>
      <c r="JDE616" s="200"/>
      <c r="JDH616" s="200"/>
      <c r="JDK616" s="200"/>
      <c r="JDL616" s="200"/>
      <c r="JDM616" s="200"/>
      <c r="JDP616" s="200"/>
      <c r="JDS616" s="200"/>
      <c r="JDV616" s="200"/>
      <c r="JDY616" s="200"/>
      <c r="JEA616" s="200"/>
      <c r="JEO616" s="200"/>
      <c r="JEP616" s="200"/>
      <c r="JEQ616" s="200"/>
      <c r="JER616" s="200"/>
      <c r="JES616" s="200"/>
      <c r="JET616" s="200"/>
      <c r="JEU616" s="200"/>
      <c r="JEV616" s="200"/>
      <c r="JEW616" s="200"/>
      <c r="JEX616" s="200"/>
      <c r="JEY616" s="200"/>
      <c r="JEZ616" s="200"/>
      <c r="JFA616" s="200"/>
      <c r="JFB616" s="200"/>
      <c r="JFC616" s="200"/>
      <c r="JFD616" s="200"/>
      <c r="JFE616" s="200"/>
      <c r="JFF616" s="200"/>
      <c r="JFG616" s="200"/>
      <c r="JFM616" s="200"/>
      <c r="JFN616" s="200"/>
      <c r="JFO616" s="200"/>
      <c r="JFP616" s="200"/>
      <c r="JFQ616" s="200"/>
      <c r="JFR616" s="200"/>
      <c r="JFS616" s="200"/>
      <c r="JFU616" s="200"/>
      <c r="JFV616" s="200"/>
      <c r="JFW616" s="200"/>
      <c r="JFX616" s="200"/>
      <c r="JFY616" s="200"/>
      <c r="JFZ616" s="200"/>
      <c r="JGA616" s="200"/>
      <c r="JGB616" s="200"/>
      <c r="JGE616" s="200"/>
      <c r="JGH616" s="200"/>
      <c r="JGK616" s="200"/>
      <c r="JGN616" s="200"/>
      <c r="JGQ616" s="200"/>
      <c r="JGT616" s="200"/>
      <c r="JHC616" s="200"/>
      <c r="JHF616" s="200"/>
      <c r="JHI616" s="200"/>
      <c r="JHL616" s="200"/>
      <c r="JHU616" s="200"/>
      <c r="JIA616" s="200"/>
      <c r="JID616" s="200"/>
      <c r="JIG616" s="200"/>
      <c r="JIJ616" s="200"/>
      <c r="JIP616" s="200"/>
      <c r="JIY616" s="200"/>
      <c r="JJA616" s="200"/>
      <c r="JJB616" s="200"/>
      <c r="JJD616" s="200"/>
      <c r="JJG616" s="200"/>
      <c r="JJJ616" s="200"/>
      <c r="JJM616" s="200"/>
      <c r="JJP616" s="200"/>
      <c r="JJS616" s="200"/>
      <c r="JJU616" s="200"/>
      <c r="JJW616" s="200"/>
      <c r="JJZ616" s="200"/>
      <c r="JKC616" s="200"/>
      <c r="JKF616" s="200"/>
      <c r="JKI616" s="200"/>
      <c r="JKL616" s="200"/>
      <c r="JKO616" s="200"/>
      <c r="JKR616" s="200"/>
      <c r="JKT616" s="200"/>
      <c r="JKW616" s="200"/>
      <c r="JKZ616" s="200"/>
      <c r="JLC616" s="200"/>
      <c r="JLI616" s="200"/>
      <c r="JLL616" s="200"/>
      <c r="JLN616" s="200"/>
      <c r="JMU616" s="200"/>
      <c r="JMX616" s="200"/>
      <c r="JNA616" s="200"/>
      <c r="JND616" s="200"/>
      <c r="JNG616" s="200"/>
      <c r="JNH616" s="200"/>
      <c r="JNI616" s="200"/>
      <c r="JNL616" s="200"/>
      <c r="JNO616" s="200"/>
      <c r="JNR616" s="200"/>
      <c r="JNU616" s="200"/>
      <c r="JNW616" s="200"/>
      <c r="JOK616" s="200"/>
      <c r="JOL616" s="200"/>
      <c r="JOM616" s="200"/>
      <c r="JON616" s="200"/>
      <c r="JOO616" s="200"/>
      <c r="JOP616" s="200"/>
      <c r="JOQ616" s="200"/>
      <c r="JOR616" s="200"/>
      <c r="JOS616" s="200"/>
      <c r="JOT616" s="200"/>
      <c r="JOU616" s="200"/>
      <c r="JOV616" s="200"/>
      <c r="JOW616" s="200"/>
      <c r="JOX616" s="200"/>
      <c r="JOY616" s="200"/>
      <c r="JOZ616" s="200"/>
      <c r="JPA616" s="200"/>
      <c r="JPB616" s="200"/>
      <c r="JPC616" s="200"/>
      <c r="JPI616" s="200"/>
      <c r="JPJ616" s="200"/>
      <c r="JPK616" s="200"/>
      <c r="JPL616" s="200"/>
      <c r="JPM616" s="200"/>
      <c r="JPN616" s="200"/>
      <c r="JPO616" s="200"/>
      <c r="JPQ616" s="200"/>
      <c r="JPR616" s="200"/>
      <c r="JPS616" s="200"/>
      <c r="JPT616" s="200"/>
      <c r="JPU616" s="200"/>
      <c r="JPV616" s="200"/>
      <c r="JPW616" s="200"/>
      <c r="JPX616" s="200"/>
      <c r="JQA616" s="200"/>
      <c r="JQD616" s="200"/>
      <c r="JQG616" s="200"/>
      <c r="JQJ616" s="200"/>
      <c r="JQM616" s="200"/>
      <c r="JQP616" s="200"/>
      <c r="JQY616" s="200"/>
      <c r="JRB616" s="200"/>
      <c r="JRE616" s="200"/>
      <c r="JRH616" s="200"/>
      <c r="JRQ616" s="200"/>
      <c r="JRW616" s="200"/>
      <c r="JRZ616" s="200"/>
      <c r="JSC616" s="200"/>
      <c r="JSF616" s="200"/>
      <c r="JSL616" s="200"/>
      <c r="JSU616" s="200"/>
      <c r="JSW616" s="200"/>
      <c r="JSX616" s="200"/>
      <c r="JSZ616" s="200"/>
      <c r="JTC616" s="200"/>
      <c r="JTF616" s="200"/>
      <c r="JTI616" s="200"/>
      <c r="JTL616" s="200"/>
      <c r="JTO616" s="200"/>
      <c r="JTQ616" s="200"/>
      <c r="JTS616" s="200"/>
      <c r="JTV616" s="200"/>
      <c r="JTY616" s="200"/>
      <c r="JUB616" s="200"/>
      <c r="JUE616" s="200"/>
      <c r="JUH616" s="200"/>
      <c r="JUK616" s="200"/>
      <c r="JUN616" s="200"/>
      <c r="JUP616" s="200"/>
      <c r="JUS616" s="200"/>
      <c r="JUV616" s="200"/>
      <c r="JUY616" s="200"/>
      <c r="JVE616" s="200"/>
      <c r="JVH616" s="200"/>
      <c r="JVJ616" s="200"/>
      <c r="JWQ616" s="200"/>
      <c r="JWT616" s="200"/>
      <c r="JWW616" s="200"/>
      <c r="JWZ616" s="200"/>
      <c r="JXC616" s="200"/>
      <c r="JXD616" s="200"/>
      <c r="JXE616" s="200"/>
      <c r="JXH616" s="200"/>
      <c r="JXK616" s="200"/>
      <c r="JXN616" s="200"/>
      <c r="JXQ616" s="200"/>
      <c r="JXS616" s="200"/>
      <c r="JYG616" s="200"/>
      <c r="JYH616" s="200"/>
      <c r="JYI616" s="200"/>
      <c r="JYJ616" s="200"/>
      <c r="JYK616" s="200"/>
      <c r="JYL616" s="200"/>
      <c r="JYM616" s="200"/>
      <c r="JYN616" s="200"/>
      <c r="JYO616" s="200"/>
      <c r="JYP616" s="200"/>
      <c r="JYQ616" s="200"/>
      <c r="JYR616" s="200"/>
      <c r="JYS616" s="200"/>
      <c r="JYT616" s="200"/>
      <c r="JYU616" s="200"/>
      <c r="JYV616" s="200"/>
      <c r="JYW616" s="200"/>
      <c r="JYX616" s="200"/>
      <c r="JYY616" s="200"/>
      <c r="JZE616" s="200"/>
      <c r="JZF616" s="200"/>
      <c r="JZG616" s="200"/>
      <c r="JZH616" s="200"/>
      <c r="JZI616" s="200"/>
      <c r="JZJ616" s="200"/>
      <c r="JZK616" s="200"/>
      <c r="JZM616" s="200"/>
      <c r="JZN616" s="200"/>
      <c r="JZO616" s="200"/>
      <c r="JZP616" s="200"/>
      <c r="JZQ616" s="200"/>
      <c r="JZR616" s="200"/>
      <c r="JZS616" s="200"/>
      <c r="JZT616" s="200"/>
      <c r="JZW616" s="200"/>
      <c r="JZZ616" s="200"/>
      <c r="KAC616" s="200"/>
      <c r="KAF616" s="200"/>
      <c r="KAI616" s="200"/>
      <c r="KAL616" s="200"/>
      <c r="KAU616" s="200"/>
      <c r="KAX616" s="200"/>
      <c r="KBA616" s="200"/>
      <c r="KBD616" s="200"/>
      <c r="KBM616" s="200"/>
      <c r="KBS616" s="200"/>
      <c r="KBV616" s="200"/>
      <c r="KBY616" s="200"/>
      <c r="KCB616" s="200"/>
      <c r="KCH616" s="200"/>
      <c r="KCQ616" s="200"/>
      <c r="KCS616" s="200"/>
      <c r="KCT616" s="200"/>
      <c r="KCV616" s="200"/>
      <c r="KCY616" s="200"/>
      <c r="KDB616" s="200"/>
      <c r="KDE616" s="200"/>
      <c r="KDH616" s="200"/>
      <c r="KDK616" s="200"/>
      <c r="KDM616" s="200"/>
      <c r="KDO616" s="200"/>
      <c r="KDR616" s="200"/>
      <c r="KDU616" s="200"/>
      <c r="KDX616" s="200"/>
      <c r="KEA616" s="200"/>
      <c r="KED616" s="200"/>
      <c r="KEG616" s="200"/>
      <c r="KEJ616" s="200"/>
      <c r="KEL616" s="200"/>
      <c r="KEO616" s="200"/>
      <c r="KER616" s="200"/>
      <c r="KEU616" s="200"/>
      <c r="KFA616" s="200"/>
      <c r="KFD616" s="200"/>
      <c r="KFF616" s="200"/>
      <c r="KGM616" s="200"/>
      <c r="KGP616" s="200"/>
      <c r="KGS616" s="200"/>
      <c r="KGV616" s="200"/>
      <c r="KGY616" s="200"/>
      <c r="KGZ616" s="200"/>
      <c r="KHA616" s="200"/>
      <c r="KHD616" s="200"/>
      <c r="KHG616" s="200"/>
      <c r="KHJ616" s="200"/>
      <c r="KHM616" s="200"/>
      <c r="KHO616" s="200"/>
      <c r="KIC616" s="200"/>
      <c r="KID616" s="200"/>
      <c r="KIE616" s="200"/>
      <c r="KIF616" s="200"/>
      <c r="KIG616" s="200"/>
      <c r="KIH616" s="200"/>
      <c r="KII616" s="200"/>
      <c r="KIJ616" s="200"/>
      <c r="KIK616" s="200"/>
      <c r="KIL616" s="200"/>
      <c r="KIM616" s="200"/>
      <c r="KIN616" s="200"/>
      <c r="KIO616" s="200"/>
      <c r="KIP616" s="200"/>
      <c r="KIQ616" s="200"/>
      <c r="KIR616" s="200"/>
      <c r="KIS616" s="200"/>
      <c r="KIT616" s="200"/>
      <c r="KIU616" s="200"/>
      <c r="KJA616" s="200"/>
      <c r="KJB616" s="200"/>
      <c r="KJC616" s="200"/>
      <c r="KJD616" s="200"/>
      <c r="KJE616" s="200"/>
      <c r="KJF616" s="200"/>
      <c r="KJG616" s="200"/>
      <c r="KJI616" s="200"/>
      <c r="KJJ616" s="200"/>
      <c r="KJK616" s="200"/>
      <c r="KJL616" s="200"/>
      <c r="KJM616" s="200"/>
      <c r="KJN616" s="200"/>
      <c r="KJO616" s="200"/>
      <c r="KJP616" s="200"/>
      <c r="KJS616" s="200"/>
      <c r="KJV616" s="200"/>
      <c r="KJY616" s="200"/>
      <c r="KKB616" s="200"/>
      <c r="KKE616" s="200"/>
      <c r="KKH616" s="200"/>
      <c r="KKQ616" s="200"/>
      <c r="KKT616" s="200"/>
      <c r="KKW616" s="200"/>
      <c r="KKZ616" s="200"/>
      <c r="KLI616" s="200"/>
      <c r="KLO616" s="200"/>
      <c r="KLR616" s="200"/>
      <c r="KLU616" s="200"/>
      <c r="KLX616" s="200"/>
      <c r="KMD616" s="200"/>
      <c r="KMM616" s="200"/>
      <c r="KMO616" s="200"/>
      <c r="KMP616" s="200"/>
      <c r="KMR616" s="200"/>
      <c r="KMU616" s="200"/>
      <c r="KMX616" s="200"/>
      <c r="KNA616" s="200"/>
      <c r="KND616" s="200"/>
      <c r="KNG616" s="200"/>
      <c r="KNI616" s="200"/>
      <c r="KNK616" s="200"/>
      <c r="KNN616" s="200"/>
      <c r="KNQ616" s="200"/>
      <c r="KNT616" s="200"/>
      <c r="KNW616" s="200"/>
      <c r="KNZ616" s="200"/>
      <c r="KOC616" s="200"/>
      <c r="KOF616" s="200"/>
      <c r="KOH616" s="200"/>
      <c r="KOK616" s="200"/>
      <c r="KON616" s="200"/>
      <c r="KOQ616" s="200"/>
      <c r="KOW616" s="200"/>
      <c r="KOZ616" s="200"/>
      <c r="KPB616" s="200"/>
      <c r="KQI616" s="200"/>
      <c r="KQL616" s="200"/>
      <c r="KQO616" s="200"/>
      <c r="KQR616" s="200"/>
      <c r="KQU616" s="200"/>
      <c r="KQV616" s="200"/>
      <c r="KQW616" s="200"/>
      <c r="KQZ616" s="200"/>
      <c r="KRC616" s="200"/>
      <c r="KRF616" s="200"/>
      <c r="KRI616" s="200"/>
      <c r="KRK616" s="200"/>
      <c r="KRY616" s="200"/>
      <c r="KRZ616" s="200"/>
      <c r="KSA616" s="200"/>
      <c r="KSB616" s="200"/>
      <c r="KSC616" s="200"/>
      <c r="KSD616" s="200"/>
      <c r="KSE616" s="200"/>
      <c r="KSF616" s="200"/>
      <c r="KSG616" s="200"/>
      <c r="KSH616" s="200"/>
      <c r="KSI616" s="200"/>
      <c r="KSJ616" s="200"/>
      <c r="KSK616" s="200"/>
      <c r="KSL616" s="200"/>
      <c r="KSM616" s="200"/>
      <c r="KSN616" s="200"/>
      <c r="KSO616" s="200"/>
      <c r="KSP616" s="200"/>
      <c r="KSQ616" s="200"/>
      <c r="KSW616" s="200"/>
      <c r="KSX616" s="200"/>
      <c r="KSY616" s="200"/>
      <c r="KSZ616" s="200"/>
      <c r="KTA616" s="200"/>
      <c r="KTB616" s="200"/>
      <c r="KTC616" s="200"/>
      <c r="KTE616" s="200"/>
      <c r="KTF616" s="200"/>
      <c r="KTG616" s="200"/>
      <c r="KTH616" s="200"/>
      <c r="KTI616" s="200"/>
      <c r="KTJ616" s="200"/>
      <c r="KTK616" s="200"/>
      <c r="KTL616" s="200"/>
      <c r="KTO616" s="200"/>
      <c r="KTR616" s="200"/>
      <c r="KTU616" s="200"/>
      <c r="KTX616" s="200"/>
      <c r="KUA616" s="200"/>
      <c r="KUD616" s="200"/>
      <c r="KUM616" s="200"/>
      <c r="KUP616" s="200"/>
      <c r="KUS616" s="200"/>
      <c r="KUV616" s="200"/>
      <c r="KVE616" s="200"/>
      <c r="KVK616" s="200"/>
      <c r="KVN616" s="200"/>
      <c r="KVQ616" s="200"/>
      <c r="KVT616" s="200"/>
      <c r="KVZ616" s="200"/>
      <c r="KWI616" s="200"/>
      <c r="KWK616" s="200"/>
      <c r="KWL616" s="200"/>
      <c r="KWN616" s="200"/>
      <c r="KWQ616" s="200"/>
      <c r="KWT616" s="200"/>
      <c r="KWW616" s="200"/>
      <c r="KWZ616" s="200"/>
      <c r="KXC616" s="200"/>
      <c r="KXE616" s="200"/>
      <c r="KXG616" s="200"/>
      <c r="KXJ616" s="200"/>
      <c r="KXM616" s="200"/>
      <c r="KXP616" s="200"/>
      <c r="KXS616" s="200"/>
      <c r="KXV616" s="200"/>
      <c r="KXY616" s="200"/>
      <c r="KYB616" s="200"/>
      <c r="KYD616" s="200"/>
      <c r="KYG616" s="200"/>
      <c r="KYJ616" s="200"/>
      <c r="KYM616" s="200"/>
      <c r="KYS616" s="200"/>
      <c r="KYV616" s="200"/>
      <c r="KYX616" s="200"/>
      <c r="LAE616" s="200"/>
      <c r="LAH616" s="200"/>
      <c r="LAK616" s="200"/>
      <c r="LAN616" s="200"/>
      <c r="LAQ616" s="200"/>
      <c r="LAR616" s="200"/>
      <c r="LAS616" s="200"/>
      <c r="LAV616" s="200"/>
      <c r="LAY616" s="200"/>
      <c r="LBB616" s="200"/>
      <c r="LBE616" s="200"/>
      <c r="LBG616" s="200"/>
      <c r="LBU616" s="200"/>
      <c r="LBV616" s="200"/>
      <c r="LBW616" s="200"/>
      <c r="LBX616" s="200"/>
      <c r="LBY616" s="200"/>
      <c r="LBZ616" s="200"/>
      <c r="LCA616" s="200"/>
      <c r="LCB616" s="200"/>
      <c r="LCC616" s="200"/>
      <c r="LCD616" s="200"/>
      <c r="LCE616" s="200"/>
      <c r="LCF616" s="200"/>
      <c r="LCG616" s="200"/>
      <c r="LCH616" s="200"/>
      <c r="LCI616" s="200"/>
      <c r="LCJ616" s="200"/>
      <c r="LCK616" s="200"/>
      <c r="LCL616" s="200"/>
      <c r="LCM616" s="200"/>
      <c r="LCS616" s="200"/>
      <c r="LCT616" s="200"/>
      <c r="LCU616" s="200"/>
      <c r="LCV616" s="200"/>
      <c r="LCW616" s="200"/>
      <c r="LCX616" s="200"/>
      <c r="LCY616" s="200"/>
      <c r="LDA616" s="200"/>
      <c r="LDB616" s="200"/>
      <c r="LDC616" s="200"/>
      <c r="LDD616" s="200"/>
      <c r="LDE616" s="200"/>
      <c r="LDF616" s="200"/>
      <c r="LDG616" s="200"/>
      <c r="LDH616" s="200"/>
      <c r="LDK616" s="200"/>
      <c r="LDN616" s="200"/>
      <c r="LDQ616" s="200"/>
      <c r="LDT616" s="200"/>
      <c r="LDW616" s="200"/>
      <c r="LDZ616" s="200"/>
      <c r="LEI616" s="200"/>
      <c r="LEL616" s="200"/>
      <c r="LEO616" s="200"/>
      <c r="LER616" s="200"/>
      <c r="LFA616" s="200"/>
      <c r="LFG616" s="200"/>
      <c r="LFJ616" s="200"/>
      <c r="LFM616" s="200"/>
      <c r="LFP616" s="200"/>
      <c r="LFV616" s="200"/>
      <c r="LGE616" s="200"/>
      <c r="LGG616" s="200"/>
      <c r="LGH616" s="200"/>
      <c r="LGJ616" s="200"/>
      <c r="LGM616" s="200"/>
      <c r="LGP616" s="200"/>
      <c r="LGS616" s="200"/>
      <c r="LGV616" s="200"/>
      <c r="LGY616" s="200"/>
      <c r="LHA616" s="200"/>
      <c r="LHC616" s="200"/>
      <c r="LHF616" s="200"/>
      <c r="LHI616" s="200"/>
      <c r="LHL616" s="200"/>
      <c r="LHO616" s="200"/>
      <c r="LHR616" s="200"/>
      <c r="LHU616" s="200"/>
      <c r="LHX616" s="200"/>
      <c r="LHZ616" s="200"/>
      <c r="LIC616" s="200"/>
      <c r="LIF616" s="200"/>
      <c r="LII616" s="200"/>
      <c r="LIO616" s="200"/>
      <c r="LIR616" s="200"/>
      <c r="LIT616" s="200"/>
      <c r="LKA616" s="200"/>
      <c r="LKD616" s="200"/>
      <c r="LKG616" s="200"/>
      <c r="LKJ616" s="200"/>
      <c r="LKM616" s="200"/>
      <c r="LKN616" s="200"/>
      <c r="LKO616" s="200"/>
      <c r="LKR616" s="200"/>
      <c r="LKU616" s="200"/>
      <c r="LKX616" s="200"/>
      <c r="LLA616" s="200"/>
      <c r="LLC616" s="200"/>
      <c r="LLQ616" s="200"/>
      <c r="LLR616" s="200"/>
      <c r="LLS616" s="200"/>
      <c r="LLT616" s="200"/>
      <c r="LLU616" s="200"/>
      <c r="LLV616" s="200"/>
      <c r="LLW616" s="200"/>
      <c r="LLX616" s="200"/>
      <c r="LLY616" s="200"/>
      <c r="LLZ616" s="200"/>
      <c r="LMA616" s="200"/>
      <c r="LMB616" s="200"/>
      <c r="LMC616" s="200"/>
      <c r="LMD616" s="200"/>
      <c r="LME616" s="200"/>
      <c r="LMF616" s="200"/>
      <c r="LMG616" s="200"/>
      <c r="LMH616" s="200"/>
      <c r="LMI616" s="200"/>
      <c r="LMO616" s="200"/>
      <c r="LMP616" s="200"/>
      <c r="LMQ616" s="200"/>
      <c r="LMR616" s="200"/>
      <c r="LMS616" s="200"/>
      <c r="LMT616" s="200"/>
      <c r="LMU616" s="200"/>
      <c r="LMW616" s="200"/>
      <c r="LMX616" s="200"/>
      <c r="LMY616" s="200"/>
      <c r="LMZ616" s="200"/>
      <c r="LNA616" s="200"/>
      <c r="LNB616" s="200"/>
      <c r="LNC616" s="200"/>
      <c r="LND616" s="200"/>
      <c r="LNG616" s="200"/>
      <c r="LNJ616" s="200"/>
      <c r="LNM616" s="200"/>
      <c r="LNP616" s="200"/>
      <c r="LNS616" s="200"/>
      <c r="LNV616" s="200"/>
      <c r="LOE616" s="200"/>
      <c r="LOH616" s="200"/>
      <c r="LOK616" s="200"/>
      <c r="LON616" s="200"/>
      <c r="LOW616" s="200"/>
      <c r="LPC616" s="200"/>
      <c r="LPF616" s="200"/>
      <c r="LPI616" s="200"/>
      <c r="LPL616" s="200"/>
      <c r="LPR616" s="200"/>
      <c r="LQA616" s="200"/>
      <c r="LQC616" s="200"/>
      <c r="LQD616" s="200"/>
      <c r="LQF616" s="200"/>
      <c r="LQI616" s="200"/>
      <c r="LQL616" s="200"/>
      <c r="LQO616" s="200"/>
      <c r="LQR616" s="200"/>
      <c r="LQU616" s="200"/>
      <c r="LQW616" s="200"/>
      <c r="LQY616" s="200"/>
      <c r="LRB616" s="200"/>
      <c r="LRE616" s="200"/>
      <c r="LRH616" s="200"/>
      <c r="LRK616" s="200"/>
      <c r="LRN616" s="200"/>
      <c r="LRQ616" s="200"/>
      <c r="LRT616" s="200"/>
      <c r="LRV616" s="200"/>
      <c r="LRY616" s="200"/>
      <c r="LSB616" s="200"/>
      <c r="LSE616" s="200"/>
      <c r="LSK616" s="200"/>
      <c r="LSN616" s="200"/>
      <c r="LSP616" s="200"/>
      <c r="LTW616" s="200"/>
      <c r="LTZ616" s="200"/>
      <c r="LUC616" s="200"/>
      <c r="LUF616" s="200"/>
      <c r="LUI616" s="200"/>
      <c r="LUJ616" s="200"/>
      <c r="LUK616" s="200"/>
      <c r="LUN616" s="200"/>
      <c r="LUQ616" s="200"/>
      <c r="LUT616" s="200"/>
      <c r="LUW616" s="200"/>
      <c r="LUY616" s="200"/>
      <c r="LVM616" s="200"/>
      <c r="LVN616" s="200"/>
      <c r="LVO616" s="200"/>
      <c r="LVP616" s="200"/>
      <c r="LVQ616" s="200"/>
      <c r="LVR616" s="200"/>
      <c r="LVS616" s="200"/>
      <c r="LVT616" s="200"/>
      <c r="LVU616" s="200"/>
      <c r="LVV616" s="200"/>
      <c r="LVW616" s="200"/>
      <c r="LVX616" s="200"/>
      <c r="LVY616" s="200"/>
      <c r="LVZ616" s="200"/>
      <c r="LWA616" s="200"/>
      <c r="LWB616" s="200"/>
      <c r="LWC616" s="200"/>
      <c r="LWD616" s="200"/>
      <c r="LWE616" s="200"/>
      <c r="LWK616" s="200"/>
      <c r="LWL616" s="200"/>
      <c r="LWM616" s="200"/>
      <c r="LWN616" s="200"/>
      <c r="LWO616" s="200"/>
      <c r="LWP616" s="200"/>
      <c r="LWQ616" s="200"/>
      <c r="LWS616" s="200"/>
      <c r="LWT616" s="200"/>
      <c r="LWU616" s="200"/>
      <c r="LWV616" s="200"/>
      <c r="LWW616" s="200"/>
      <c r="LWX616" s="200"/>
      <c r="LWY616" s="200"/>
      <c r="LWZ616" s="200"/>
      <c r="LXC616" s="200"/>
      <c r="LXF616" s="200"/>
      <c r="LXI616" s="200"/>
      <c r="LXL616" s="200"/>
      <c r="LXO616" s="200"/>
      <c r="LXR616" s="200"/>
      <c r="LYA616" s="200"/>
      <c r="LYD616" s="200"/>
      <c r="LYG616" s="200"/>
      <c r="LYJ616" s="200"/>
      <c r="LYS616" s="200"/>
      <c r="LYY616" s="200"/>
      <c r="LZB616" s="200"/>
      <c r="LZE616" s="200"/>
      <c r="LZH616" s="200"/>
      <c r="LZN616" s="200"/>
      <c r="LZW616" s="200"/>
      <c r="LZY616" s="200"/>
      <c r="LZZ616" s="200"/>
      <c r="MAB616" s="200"/>
      <c r="MAE616" s="200"/>
      <c r="MAH616" s="200"/>
      <c r="MAK616" s="200"/>
      <c r="MAN616" s="200"/>
      <c r="MAQ616" s="200"/>
      <c r="MAS616" s="200"/>
      <c r="MAU616" s="200"/>
      <c r="MAX616" s="200"/>
      <c r="MBA616" s="200"/>
      <c r="MBD616" s="200"/>
      <c r="MBG616" s="200"/>
      <c r="MBJ616" s="200"/>
      <c r="MBM616" s="200"/>
      <c r="MBP616" s="200"/>
      <c r="MBR616" s="200"/>
      <c r="MBU616" s="200"/>
      <c r="MBX616" s="200"/>
      <c r="MCA616" s="200"/>
      <c r="MCG616" s="200"/>
      <c r="MCJ616" s="200"/>
      <c r="MCL616" s="200"/>
      <c r="MDS616" s="200"/>
      <c r="MDV616" s="200"/>
      <c r="MDY616" s="200"/>
      <c r="MEB616" s="200"/>
      <c r="MEE616" s="200"/>
      <c r="MEF616" s="200"/>
      <c r="MEG616" s="200"/>
      <c r="MEJ616" s="200"/>
      <c r="MEM616" s="200"/>
      <c r="MEP616" s="200"/>
      <c r="MES616" s="200"/>
      <c r="MEU616" s="200"/>
      <c r="MFI616" s="200"/>
      <c r="MFJ616" s="200"/>
      <c r="MFK616" s="200"/>
      <c r="MFL616" s="200"/>
      <c r="MFM616" s="200"/>
      <c r="MFN616" s="200"/>
      <c r="MFO616" s="200"/>
      <c r="MFP616" s="200"/>
      <c r="MFQ616" s="200"/>
      <c r="MFR616" s="200"/>
      <c r="MFS616" s="200"/>
      <c r="MFT616" s="200"/>
      <c r="MFU616" s="200"/>
      <c r="MFV616" s="200"/>
      <c r="MFW616" s="200"/>
      <c r="MFX616" s="200"/>
      <c r="MFY616" s="200"/>
      <c r="MFZ616" s="200"/>
      <c r="MGA616" s="200"/>
      <c r="MGG616" s="200"/>
      <c r="MGH616" s="200"/>
      <c r="MGI616" s="200"/>
      <c r="MGJ616" s="200"/>
      <c r="MGK616" s="200"/>
      <c r="MGL616" s="200"/>
      <c r="MGM616" s="200"/>
      <c r="MGO616" s="200"/>
      <c r="MGP616" s="200"/>
      <c r="MGQ616" s="200"/>
      <c r="MGR616" s="200"/>
      <c r="MGS616" s="200"/>
      <c r="MGT616" s="200"/>
      <c r="MGU616" s="200"/>
      <c r="MGV616" s="200"/>
      <c r="MGY616" s="200"/>
      <c r="MHB616" s="200"/>
      <c r="MHE616" s="200"/>
      <c r="MHH616" s="200"/>
      <c r="MHK616" s="200"/>
      <c r="MHN616" s="200"/>
      <c r="MHW616" s="200"/>
      <c r="MHZ616" s="200"/>
      <c r="MIC616" s="200"/>
      <c r="MIF616" s="200"/>
      <c r="MIO616" s="200"/>
      <c r="MIU616" s="200"/>
      <c r="MIX616" s="200"/>
      <c r="MJA616" s="200"/>
      <c r="MJD616" s="200"/>
      <c r="MJJ616" s="200"/>
      <c r="MJS616" s="200"/>
      <c r="MJU616" s="200"/>
      <c r="MJV616" s="200"/>
      <c r="MJX616" s="200"/>
      <c r="MKA616" s="200"/>
      <c r="MKD616" s="200"/>
      <c r="MKG616" s="200"/>
      <c r="MKJ616" s="200"/>
      <c r="MKM616" s="200"/>
      <c r="MKO616" s="200"/>
      <c r="MKQ616" s="200"/>
      <c r="MKT616" s="200"/>
      <c r="MKW616" s="200"/>
      <c r="MKZ616" s="200"/>
      <c r="MLC616" s="200"/>
      <c r="MLF616" s="200"/>
      <c r="MLI616" s="200"/>
      <c r="MLL616" s="200"/>
      <c r="MLN616" s="200"/>
      <c r="MLQ616" s="200"/>
      <c r="MLT616" s="200"/>
      <c r="MLW616" s="200"/>
      <c r="MMC616" s="200"/>
      <c r="MMF616" s="200"/>
      <c r="MMH616" s="200"/>
      <c r="MNO616" s="200"/>
      <c r="MNR616" s="200"/>
      <c r="MNU616" s="200"/>
      <c r="MNX616" s="200"/>
      <c r="MOA616" s="200"/>
      <c r="MOB616" s="200"/>
      <c r="MOC616" s="200"/>
      <c r="MOF616" s="200"/>
      <c r="MOI616" s="200"/>
      <c r="MOL616" s="200"/>
      <c r="MOO616" s="200"/>
      <c r="MOQ616" s="200"/>
      <c r="MPE616" s="200"/>
      <c r="MPF616" s="200"/>
      <c r="MPG616" s="200"/>
      <c r="MPH616" s="200"/>
      <c r="MPI616" s="200"/>
      <c r="MPJ616" s="200"/>
      <c r="MPK616" s="200"/>
      <c r="MPL616" s="200"/>
      <c r="MPM616" s="200"/>
      <c r="MPN616" s="200"/>
      <c r="MPO616" s="200"/>
      <c r="MPP616" s="200"/>
      <c r="MPQ616" s="200"/>
      <c r="MPR616" s="200"/>
      <c r="MPS616" s="200"/>
      <c r="MPT616" s="200"/>
      <c r="MPU616" s="200"/>
      <c r="MPV616" s="200"/>
      <c r="MPW616" s="200"/>
      <c r="MQC616" s="200"/>
      <c r="MQD616" s="200"/>
      <c r="MQE616" s="200"/>
      <c r="MQF616" s="200"/>
      <c r="MQG616" s="200"/>
      <c r="MQH616" s="200"/>
      <c r="MQI616" s="200"/>
      <c r="MQK616" s="200"/>
      <c r="MQL616" s="200"/>
      <c r="MQM616" s="200"/>
      <c r="MQN616" s="200"/>
      <c r="MQO616" s="200"/>
      <c r="MQP616" s="200"/>
      <c r="MQQ616" s="200"/>
      <c r="MQR616" s="200"/>
      <c r="MQU616" s="200"/>
      <c r="MQX616" s="200"/>
      <c r="MRA616" s="200"/>
      <c r="MRD616" s="200"/>
      <c r="MRG616" s="200"/>
      <c r="MRJ616" s="200"/>
      <c r="MRS616" s="200"/>
      <c r="MRV616" s="200"/>
      <c r="MRY616" s="200"/>
      <c r="MSB616" s="200"/>
      <c r="MSK616" s="200"/>
      <c r="MSQ616" s="200"/>
      <c r="MST616" s="200"/>
      <c r="MSW616" s="200"/>
      <c r="MSZ616" s="200"/>
      <c r="MTF616" s="200"/>
      <c r="MTO616" s="200"/>
      <c r="MTQ616" s="200"/>
      <c r="MTR616" s="200"/>
      <c r="MTT616" s="200"/>
      <c r="MTW616" s="200"/>
      <c r="MTZ616" s="200"/>
      <c r="MUC616" s="200"/>
      <c r="MUF616" s="200"/>
      <c r="MUI616" s="200"/>
      <c r="MUK616" s="200"/>
      <c r="MUM616" s="200"/>
      <c r="MUP616" s="200"/>
      <c r="MUS616" s="200"/>
      <c r="MUV616" s="200"/>
      <c r="MUY616" s="200"/>
      <c r="MVB616" s="200"/>
      <c r="MVE616" s="200"/>
      <c r="MVH616" s="200"/>
      <c r="MVJ616" s="200"/>
      <c r="MVM616" s="200"/>
      <c r="MVP616" s="200"/>
      <c r="MVS616" s="200"/>
      <c r="MVY616" s="200"/>
      <c r="MWB616" s="200"/>
      <c r="MWD616" s="200"/>
      <c r="MXK616" s="200"/>
      <c r="MXN616" s="200"/>
      <c r="MXQ616" s="200"/>
      <c r="MXT616" s="200"/>
      <c r="MXW616" s="200"/>
      <c r="MXX616" s="200"/>
      <c r="MXY616" s="200"/>
      <c r="MYB616" s="200"/>
      <c r="MYE616" s="200"/>
      <c r="MYH616" s="200"/>
      <c r="MYK616" s="200"/>
      <c r="MYM616" s="200"/>
      <c r="MZA616" s="200"/>
      <c r="MZB616" s="200"/>
      <c r="MZC616" s="200"/>
      <c r="MZD616" s="200"/>
      <c r="MZE616" s="200"/>
      <c r="MZF616" s="200"/>
      <c r="MZG616" s="200"/>
      <c r="MZH616" s="200"/>
      <c r="MZI616" s="200"/>
      <c r="MZJ616" s="200"/>
      <c r="MZK616" s="200"/>
      <c r="MZL616" s="200"/>
      <c r="MZM616" s="200"/>
      <c r="MZN616" s="200"/>
      <c r="MZO616" s="200"/>
      <c r="MZP616" s="200"/>
      <c r="MZQ616" s="200"/>
      <c r="MZR616" s="200"/>
      <c r="MZS616" s="200"/>
      <c r="MZY616" s="200"/>
      <c r="MZZ616" s="200"/>
      <c r="NAA616" s="200"/>
      <c r="NAB616" s="200"/>
      <c r="NAC616" s="200"/>
      <c r="NAD616" s="200"/>
      <c r="NAE616" s="200"/>
      <c r="NAG616" s="200"/>
      <c r="NAH616" s="200"/>
      <c r="NAI616" s="200"/>
      <c r="NAJ616" s="200"/>
      <c r="NAK616" s="200"/>
      <c r="NAL616" s="200"/>
      <c r="NAM616" s="200"/>
      <c r="NAN616" s="200"/>
      <c r="NAQ616" s="200"/>
      <c r="NAT616" s="200"/>
      <c r="NAW616" s="200"/>
      <c r="NAZ616" s="200"/>
      <c r="NBC616" s="200"/>
      <c r="NBF616" s="200"/>
      <c r="NBO616" s="200"/>
      <c r="NBR616" s="200"/>
      <c r="NBU616" s="200"/>
      <c r="NBX616" s="200"/>
      <c r="NCG616" s="200"/>
      <c r="NCM616" s="200"/>
      <c r="NCP616" s="200"/>
      <c r="NCS616" s="200"/>
      <c r="NCV616" s="200"/>
      <c r="NDB616" s="200"/>
      <c r="NDK616" s="200"/>
      <c r="NDM616" s="200"/>
      <c r="NDN616" s="200"/>
      <c r="NDP616" s="200"/>
      <c r="NDS616" s="200"/>
      <c r="NDV616" s="200"/>
      <c r="NDY616" s="200"/>
      <c r="NEB616" s="200"/>
      <c r="NEE616" s="200"/>
      <c r="NEG616" s="200"/>
      <c r="NEI616" s="200"/>
      <c r="NEL616" s="200"/>
      <c r="NEO616" s="200"/>
      <c r="NER616" s="200"/>
      <c r="NEU616" s="200"/>
      <c r="NEX616" s="200"/>
      <c r="NFA616" s="200"/>
      <c r="NFD616" s="200"/>
      <c r="NFF616" s="200"/>
      <c r="NFI616" s="200"/>
      <c r="NFL616" s="200"/>
      <c r="NFO616" s="200"/>
      <c r="NFU616" s="200"/>
      <c r="NFX616" s="200"/>
      <c r="NFZ616" s="200"/>
      <c r="NHG616" s="200"/>
      <c r="NHJ616" s="200"/>
      <c r="NHM616" s="200"/>
      <c r="NHP616" s="200"/>
      <c r="NHS616" s="200"/>
      <c r="NHT616" s="200"/>
      <c r="NHU616" s="200"/>
      <c r="NHX616" s="200"/>
      <c r="NIA616" s="200"/>
      <c r="NID616" s="200"/>
      <c r="NIG616" s="200"/>
      <c r="NII616" s="200"/>
      <c r="NIW616" s="200"/>
      <c r="NIX616" s="200"/>
      <c r="NIY616" s="200"/>
      <c r="NIZ616" s="200"/>
      <c r="NJA616" s="200"/>
      <c r="NJB616" s="200"/>
      <c r="NJC616" s="200"/>
      <c r="NJD616" s="200"/>
      <c r="NJE616" s="200"/>
      <c r="NJF616" s="200"/>
      <c r="NJG616" s="200"/>
      <c r="NJH616" s="200"/>
      <c r="NJI616" s="200"/>
      <c r="NJJ616" s="200"/>
      <c r="NJK616" s="200"/>
      <c r="NJL616" s="200"/>
      <c r="NJM616" s="200"/>
      <c r="NJN616" s="200"/>
      <c r="NJO616" s="200"/>
      <c r="NJU616" s="200"/>
      <c r="NJV616" s="200"/>
      <c r="NJW616" s="200"/>
      <c r="NJX616" s="200"/>
      <c r="NJY616" s="200"/>
      <c r="NJZ616" s="200"/>
      <c r="NKA616" s="200"/>
      <c r="NKC616" s="200"/>
      <c r="NKD616" s="200"/>
      <c r="NKE616" s="200"/>
      <c r="NKF616" s="200"/>
      <c r="NKG616" s="200"/>
      <c r="NKH616" s="200"/>
      <c r="NKI616" s="200"/>
      <c r="NKJ616" s="200"/>
      <c r="NKM616" s="200"/>
      <c r="NKP616" s="200"/>
      <c r="NKS616" s="200"/>
      <c r="NKV616" s="200"/>
      <c r="NKY616" s="200"/>
      <c r="NLB616" s="200"/>
      <c r="NLK616" s="200"/>
      <c r="NLN616" s="200"/>
      <c r="NLQ616" s="200"/>
      <c r="NLT616" s="200"/>
      <c r="NMC616" s="200"/>
      <c r="NMI616" s="200"/>
      <c r="NML616" s="200"/>
      <c r="NMO616" s="200"/>
      <c r="NMR616" s="200"/>
      <c r="NMX616" s="200"/>
      <c r="NNG616" s="200"/>
      <c r="NNI616" s="200"/>
      <c r="NNJ616" s="200"/>
      <c r="NNL616" s="200"/>
      <c r="NNO616" s="200"/>
      <c r="NNR616" s="200"/>
      <c r="NNU616" s="200"/>
      <c r="NNX616" s="200"/>
      <c r="NOA616" s="200"/>
      <c r="NOC616" s="200"/>
      <c r="NOE616" s="200"/>
      <c r="NOH616" s="200"/>
      <c r="NOK616" s="200"/>
      <c r="NON616" s="200"/>
      <c r="NOQ616" s="200"/>
      <c r="NOT616" s="200"/>
      <c r="NOW616" s="200"/>
      <c r="NOZ616" s="200"/>
      <c r="NPB616" s="200"/>
      <c r="NPE616" s="200"/>
      <c r="NPH616" s="200"/>
      <c r="NPK616" s="200"/>
      <c r="NPQ616" s="200"/>
      <c r="NPT616" s="200"/>
      <c r="NPV616" s="200"/>
      <c r="NRC616" s="200"/>
      <c r="NRF616" s="200"/>
      <c r="NRI616" s="200"/>
      <c r="NRL616" s="200"/>
      <c r="NRO616" s="200"/>
      <c r="NRP616" s="200"/>
      <c r="NRQ616" s="200"/>
      <c r="NRT616" s="200"/>
      <c r="NRW616" s="200"/>
      <c r="NRZ616" s="200"/>
      <c r="NSC616" s="200"/>
      <c r="NSE616" s="200"/>
      <c r="NSS616" s="200"/>
      <c r="NST616" s="200"/>
      <c r="NSU616" s="200"/>
      <c r="NSV616" s="200"/>
      <c r="NSW616" s="200"/>
      <c r="NSX616" s="200"/>
      <c r="NSY616" s="200"/>
      <c r="NSZ616" s="200"/>
      <c r="NTA616" s="200"/>
      <c r="NTB616" s="200"/>
      <c r="NTC616" s="200"/>
      <c r="NTD616" s="200"/>
      <c r="NTE616" s="200"/>
      <c r="NTF616" s="200"/>
      <c r="NTG616" s="200"/>
      <c r="NTH616" s="200"/>
      <c r="NTI616" s="200"/>
      <c r="NTJ616" s="200"/>
      <c r="NTK616" s="200"/>
      <c r="NTQ616" s="200"/>
      <c r="NTR616" s="200"/>
      <c r="NTS616" s="200"/>
      <c r="NTT616" s="200"/>
      <c r="NTU616" s="200"/>
      <c r="NTV616" s="200"/>
      <c r="NTW616" s="200"/>
      <c r="NTY616" s="200"/>
      <c r="NTZ616" s="200"/>
      <c r="NUA616" s="200"/>
      <c r="NUB616" s="200"/>
      <c r="NUC616" s="200"/>
      <c r="NUD616" s="200"/>
      <c r="NUE616" s="200"/>
      <c r="NUF616" s="200"/>
      <c r="NUI616" s="200"/>
      <c r="NUL616" s="200"/>
      <c r="NUO616" s="200"/>
      <c r="NUR616" s="200"/>
      <c r="NUU616" s="200"/>
      <c r="NUX616" s="200"/>
      <c r="NVG616" s="200"/>
      <c r="NVJ616" s="200"/>
      <c r="NVM616" s="200"/>
      <c r="NVP616" s="200"/>
      <c r="NVY616" s="200"/>
      <c r="NWE616" s="200"/>
      <c r="NWH616" s="200"/>
      <c r="NWK616" s="200"/>
      <c r="NWN616" s="200"/>
      <c r="NWT616" s="200"/>
      <c r="NXC616" s="200"/>
      <c r="NXE616" s="200"/>
      <c r="NXF616" s="200"/>
      <c r="NXH616" s="200"/>
      <c r="NXK616" s="200"/>
      <c r="NXN616" s="200"/>
      <c r="NXQ616" s="200"/>
      <c r="NXT616" s="200"/>
      <c r="NXW616" s="200"/>
      <c r="NXY616" s="200"/>
      <c r="NYA616" s="200"/>
      <c r="NYD616" s="200"/>
      <c r="NYG616" s="200"/>
      <c r="NYJ616" s="200"/>
      <c r="NYM616" s="200"/>
      <c r="NYP616" s="200"/>
      <c r="NYS616" s="200"/>
      <c r="NYV616" s="200"/>
      <c r="NYX616" s="200"/>
      <c r="NZA616" s="200"/>
      <c r="NZD616" s="200"/>
      <c r="NZG616" s="200"/>
      <c r="NZM616" s="200"/>
      <c r="NZP616" s="200"/>
      <c r="NZR616" s="200"/>
      <c r="OAY616" s="200"/>
      <c r="OBB616" s="200"/>
      <c r="OBE616" s="200"/>
      <c r="OBH616" s="200"/>
      <c r="OBK616" s="200"/>
      <c r="OBL616" s="200"/>
      <c r="OBM616" s="200"/>
      <c r="OBP616" s="200"/>
      <c r="OBS616" s="200"/>
      <c r="OBV616" s="200"/>
      <c r="OBY616" s="200"/>
      <c r="OCA616" s="200"/>
      <c r="OCO616" s="200"/>
      <c r="OCP616" s="200"/>
      <c r="OCQ616" s="200"/>
      <c r="OCR616" s="200"/>
      <c r="OCS616" s="200"/>
      <c r="OCT616" s="200"/>
      <c r="OCU616" s="200"/>
      <c r="OCV616" s="200"/>
      <c r="OCW616" s="200"/>
      <c r="OCX616" s="200"/>
      <c r="OCY616" s="200"/>
      <c r="OCZ616" s="200"/>
      <c r="ODA616" s="200"/>
      <c r="ODB616" s="200"/>
      <c r="ODC616" s="200"/>
      <c r="ODD616" s="200"/>
      <c r="ODE616" s="200"/>
      <c r="ODF616" s="200"/>
      <c r="ODG616" s="200"/>
      <c r="ODM616" s="200"/>
      <c r="ODN616" s="200"/>
      <c r="ODO616" s="200"/>
      <c r="ODP616" s="200"/>
      <c r="ODQ616" s="200"/>
      <c r="ODR616" s="200"/>
      <c r="ODS616" s="200"/>
      <c r="ODU616" s="200"/>
      <c r="ODV616" s="200"/>
      <c r="ODW616" s="200"/>
      <c r="ODX616" s="200"/>
      <c r="ODY616" s="200"/>
      <c r="ODZ616" s="200"/>
      <c r="OEA616" s="200"/>
      <c r="OEB616" s="200"/>
      <c r="OEE616" s="200"/>
      <c r="OEH616" s="200"/>
      <c r="OEK616" s="200"/>
      <c r="OEN616" s="200"/>
      <c r="OEQ616" s="200"/>
      <c r="OET616" s="200"/>
      <c r="OFC616" s="200"/>
      <c r="OFF616" s="200"/>
      <c r="OFI616" s="200"/>
      <c r="OFL616" s="200"/>
      <c r="OFU616" s="200"/>
      <c r="OGA616" s="200"/>
      <c r="OGD616" s="200"/>
      <c r="OGG616" s="200"/>
      <c r="OGJ616" s="200"/>
      <c r="OGP616" s="200"/>
      <c r="OGY616" s="200"/>
      <c r="OHA616" s="200"/>
      <c r="OHB616" s="200"/>
      <c r="OHD616" s="200"/>
      <c r="OHG616" s="200"/>
      <c r="OHJ616" s="200"/>
      <c r="OHM616" s="200"/>
      <c r="OHP616" s="200"/>
      <c r="OHS616" s="200"/>
      <c r="OHU616" s="200"/>
      <c r="OHW616" s="200"/>
      <c r="OHZ616" s="200"/>
      <c r="OIC616" s="200"/>
      <c r="OIF616" s="200"/>
      <c r="OII616" s="200"/>
      <c r="OIL616" s="200"/>
      <c r="OIO616" s="200"/>
      <c r="OIR616" s="200"/>
      <c r="OIT616" s="200"/>
      <c r="OIW616" s="200"/>
      <c r="OIZ616" s="200"/>
      <c r="OJC616" s="200"/>
      <c r="OJI616" s="200"/>
      <c r="OJL616" s="200"/>
      <c r="OJN616" s="200"/>
      <c r="OKU616" s="200"/>
      <c r="OKX616" s="200"/>
      <c r="OLA616" s="200"/>
      <c r="OLD616" s="200"/>
      <c r="OLG616" s="200"/>
      <c r="OLH616" s="200"/>
      <c r="OLI616" s="200"/>
      <c r="OLL616" s="200"/>
      <c r="OLO616" s="200"/>
      <c r="OLR616" s="200"/>
      <c r="OLU616" s="200"/>
      <c r="OLW616" s="200"/>
      <c r="OMK616" s="200"/>
      <c r="OML616" s="200"/>
      <c r="OMM616" s="200"/>
      <c r="OMN616" s="200"/>
      <c r="OMO616" s="200"/>
      <c r="OMP616" s="200"/>
      <c r="OMQ616" s="200"/>
      <c r="OMR616" s="200"/>
      <c r="OMS616" s="200"/>
      <c r="OMT616" s="200"/>
      <c r="OMU616" s="200"/>
      <c r="OMV616" s="200"/>
      <c r="OMW616" s="200"/>
      <c r="OMX616" s="200"/>
      <c r="OMY616" s="200"/>
      <c r="OMZ616" s="200"/>
      <c r="ONA616" s="200"/>
      <c r="ONB616" s="200"/>
      <c r="ONC616" s="200"/>
      <c r="ONI616" s="200"/>
      <c r="ONJ616" s="200"/>
      <c r="ONK616" s="200"/>
      <c r="ONL616" s="200"/>
      <c r="ONM616" s="200"/>
      <c r="ONN616" s="200"/>
      <c r="ONO616" s="200"/>
      <c r="ONQ616" s="200"/>
      <c r="ONR616" s="200"/>
      <c r="ONS616" s="200"/>
      <c r="ONT616" s="200"/>
      <c r="ONU616" s="200"/>
      <c r="ONV616" s="200"/>
      <c r="ONW616" s="200"/>
      <c r="ONX616" s="200"/>
      <c r="OOA616" s="200"/>
      <c r="OOD616" s="200"/>
      <c r="OOG616" s="200"/>
      <c r="OOJ616" s="200"/>
      <c r="OOM616" s="200"/>
      <c r="OOP616" s="200"/>
      <c r="OOY616" s="200"/>
      <c r="OPB616" s="200"/>
      <c r="OPE616" s="200"/>
      <c r="OPH616" s="200"/>
      <c r="OPQ616" s="200"/>
      <c r="OPW616" s="200"/>
      <c r="OPZ616" s="200"/>
      <c r="OQC616" s="200"/>
      <c r="OQF616" s="200"/>
      <c r="OQL616" s="200"/>
      <c r="OQU616" s="200"/>
      <c r="OQW616" s="200"/>
      <c r="OQX616" s="200"/>
      <c r="OQZ616" s="200"/>
      <c r="ORC616" s="200"/>
      <c r="ORF616" s="200"/>
      <c r="ORI616" s="200"/>
      <c r="ORL616" s="200"/>
      <c r="ORO616" s="200"/>
      <c r="ORQ616" s="200"/>
      <c r="ORS616" s="200"/>
      <c r="ORV616" s="200"/>
      <c r="ORY616" s="200"/>
      <c r="OSB616" s="200"/>
      <c r="OSE616" s="200"/>
      <c r="OSH616" s="200"/>
      <c r="OSK616" s="200"/>
      <c r="OSN616" s="200"/>
      <c r="OSP616" s="200"/>
      <c r="OSS616" s="200"/>
      <c r="OSV616" s="200"/>
      <c r="OSY616" s="200"/>
      <c r="OTE616" s="200"/>
      <c r="OTH616" s="200"/>
      <c r="OTJ616" s="200"/>
      <c r="OUQ616" s="200"/>
      <c r="OUT616" s="200"/>
      <c r="OUW616" s="200"/>
      <c r="OUZ616" s="200"/>
      <c r="OVC616" s="200"/>
      <c r="OVD616" s="200"/>
      <c r="OVE616" s="200"/>
      <c r="OVH616" s="200"/>
      <c r="OVK616" s="200"/>
      <c r="OVN616" s="200"/>
      <c r="OVQ616" s="200"/>
      <c r="OVS616" s="200"/>
      <c r="OWG616" s="200"/>
      <c r="OWH616" s="200"/>
      <c r="OWI616" s="200"/>
      <c r="OWJ616" s="200"/>
      <c r="OWK616" s="200"/>
      <c r="OWL616" s="200"/>
      <c r="OWM616" s="200"/>
      <c r="OWN616" s="200"/>
      <c r="OWO616" s="200"/>
      <c r="OWP616" s="200"/>
      <c r="OWQ616" s="200"/>
      <c r="OWR616" s="200"/>
      <c r="OWS616" s="200"/>
      <c r="OWT616" s="200"/>
      <c r="OWU616" s="200"/>
      <c r="OWV616" s="200"/>
      <c r="OWW616" s="200"/>
      <c r="OWX616" s="200"/>
      <c r="OWY616" s="200"/>
      <c r="OXE616" s="200"/>
      <c r="OXF616" s="200"/>
      <c r="OXG616" s="200"/>
      <c r="OXH616" s="200"/>
      <c r="OXI616" s="200"/>
      <c r="OXJ616" s="200"/>
      <c r="OXK616" s="200"/>
      <c r="OXM616" s="200"/>
      <c r="OXN616" s="200"/>
      <c r="OXO616" s="200"/>
      <c r="OXP616" s="200"/>
      <c r="OXQ616" s="200"/>
      <c r="OXR616" s="200"/>
      <c r="OXS616" s="200"/>
      <c r="OXT616" s="200"/>
      <c r="OXW616" s="200"/>
      <c r="OXZ616" s="200"/>
      <c r="OYC616" s="200"/>
      <c r="OYF616" s="200"/>
      <c r="OYI616" s="200"/>
      <c r="OYL616" s="200"/>
      <c r="OYU616" s="200"/>
      <c r="OYX616" s="200"/>
      <c r="OZA616" s="200"/>
      <c r="OZD616" s="200"/>
      <c r="OZM616" s="200"/>
      <c r="OZS616" s="200"/>
      <c r="OZV616" s="200"/>
      <c r="OZY616" s="200"/>
      <c r="PAB616" s="200"/>
      <c r="PAH616" s="200"/>
      <c r="PAQ616" s="200"/>
      <c r="PAS616" s="200"/>
      <c r="PAT616" s="200"/>
      <c r="PAV616" s="200"/>
      <c r="PAY616" s="200"/>
      <c r="PBB616" s="200"/>
      <c r="PBE616" s="200"/>
      <c r="PBH616" s="200"/>
      <c r="PBK616" s="200"/>
      <c r="PBM616" s="200"/>
      <c r="PBO616" s="200"/>
      <c r="PBR616" s="200"/>
      <c r="PBU616" s="200"/>
      <c r="PBX616" s="200"/>
      <c r="PCA616" s="200"/>
      <c r="PCD616" s="200"/>
      <c r="PCG616" s="200"/>
      <c r="PCJ616" s="200"/>
      <c r="PCL616" s="200"/>
      <c r="PCO616" s="200"/>
      <c r="PCR616" s="200"/>
      <c r="PCU616" s="200"/>
      <c r="PDA616" s="200"/>
      <c r="PDD616" s="200"/>
      <c r="PDF616" s="200"/>
      <c r="PEM616" s="200"/>
      <c r="PEP616" s="200"/>
      <c r="PES616" s="200"/>
      <c r="PEV616" s="200"/>
      <c r="PEY616" s="200"/>
      <c r="PEZ616" s="200"/>
      <c r="PFA616" s="200"/>
      <c r="PFD616" s="200"/>
      <c r="PFG616" s="200"/>
      <c r="PFJ616" s="200"/>
      <c r="PFM616" s="200"/>
      <c r="PFO616" s="200"/>
      <c r="PGC616" s="200"/>
      <c r="PGD616" s="200"/>
      <c r="PGE616" s="200"/>
      <c r="PGF616" s="200"/>
      <c r="PGG616" s="200"/>
      <c r="PGH616" s="200"/>
      <c r="PGI616" s="200"/>
      <c r="PGJ616" s="200"/>
      <c r="PGK616" s="200"/>
      <c r="PGL616" s="200"/>
      <c r="PGM616" s="200"/>
      <c r="PGN616" s="200"/>
      <c r="PGO616" s="200"/>
      <c r="PGP616" s="200"/>
      <c r="PGQ616" s="200"/>
      <c r="PGR616" s="200"/>
      <c r="PGS616" s="200"/>
      <c r="PGT616" s="200"/>
      <c r="PGU616" s="200"/>
      <c r="PHA616" s="200"/>
      <c r="PHB616" s="200"/>
      <c r="PHC616" s="200"/>
      <c r="PHD616" s="200"/>
      <c r="PHE616" s="200"/>
      <c r="PHF616" s="200"/>
      <c r="PHG616" s="200"/>
      <c r="PHI616" s="200"/>
      <c r="PHJ616" s="200"/>
      <c r="PHK616" s="200"/>
      <c r="PHL616" s="200"/>
      <c r="PHM616" s="200"/>
      <c r="PHN616" s="200"/>
      <c r="PHO616" s="200"/>
      <c r="PHP616" s="200"/>
      <c r="PHS616" s="200"/>
      <c r="PHV616" s="200"/>
      <c r="PHY616" s="200"/>
      <c r="PIB616" s="200"/>
      <c r="PIE616" s="200"/>
      <c r="PIH616" s="200"/>
      <c r="PIQ616" s="200"/>
      <c r="PIT616" s="200"/>
      <c r="PIW616" s="200"/>
      <c r="PIZ616" s="200"/>
      <c r="PJI616" s="200"/>
      <c r="PJO616" s="200"/>
      <c r="PJR616" s="200"/>
      <c r="PJU616" s="200"/>
      <c r="PJX616" s="200"/>
      <c r="PKD616" s="200"/>
      <c r="PKM616" s="200"/>
      <c r="PKO616" s="200"/>
      <c r="PKP616" s="200"/>
      <c r="PKR616" s="200"/>
      <c r="PKU616" s="200"/>
      <c r="PKX616" s="200"/>
      <c r="PLA616" s="200"/>
      <c r="PLD616" s="200"/>
      <c r="PLG616" s="200"/>
      <c r="PLI616" s="200"/>
      <c r="PLK616" s="200"/>
      <c r="PLN616" s="200"/>
      <c r="PLQ616" s="200"/>
      <c r="PLT616" s="200"/>
      <c r="PLW616" s="200"/>
      <c r="PLZ616" s="200"/>
      <c r="PMC616" s="200"/>
      <c r="PMF616" s="200"/>
      <c r="PMH616" s="200"/>
      <c r="PMK616" s="200"/>
      <c r="PMN616" s="200"/>
      <c r="PMQ616" s="200"/>
      <c r="PMW616" s="200"/>
      <c r="PMZ616" s="200"/>
      <c r="PNB616" s="200"/>
      <c r="POI616" s="200"/>
      <c r="POL616" s="200"/>
      <c r="POO616" s="200"/>
      <c r="POR616" s="200"/>
      <c r="POU616" s="200"/>
      <c r="POV616" s="200"/>
      <c r="POW616" s="200"/>
      <c r="POZ616" s="200"/>
      <c r="PPC616" s="200"/>
      <c r="PPF616" s="200"/>
      <c r="PPI616" s="200"/>
      <c r="PPK616" s="200"/>
      <c r="PPY616" s="200"/>
      <c r="PPZ616" s="200"/>
      <c r="PQA616" s="200"/>
      <c r="PQB616" s="200"/>
      <c r="PQC616" s="200"/>
      <c r="PQD616" s="200"/>
      <c r="PQE616" s="200"/>
      <c r="PQF616" s="200"/>
      <c r="PQG616" s="200"/>
      <c r="PQH616" s="200"/>
      <c r="PQI616" s="200"/>
      <c r="PQJ616" s="200"/>
      <c r="PQK616" s="200"/>
      <c r="PQL616" s="200"/>
      <c r="PQM616" s="200"/>
      <c r="PQN616" s="200"/>
      <c r="PQO616" s="200"/>
      <c r="PQP616" s="200"/>
      <c r="PQQ616" s="200"/>
      <c r="PQW616" s="200"/>
      <c r="PQX616" s="200"/>
      <c r="PQY616" s="200"/>
      <c r="PQZ616" s="200"/>
      <c r="PRA616" s="200"/>
      <c r="PRB616" s="200"/>
      <c r="PRC616" s="200"/>
      <c r="PRE616" s="200"/>
      <c r="PRF616" s="200"/>
      <c r="PRG616" s="200"/>
      <c r="PRH616" s="200"/>
      <c r="PRI616" s="200"/>
      <c r="PRJ616" s="200"/>
      <c r="PRK616" s="200"/>
      <c r="PRL616" s="200"/>
      <c r="PRO616" s="200"/>
      <c r="PRR616" s="200"/>
      <c r="PRU616" s="200"/>
      <c r="PRX616" s="200"/>
      <c r="PSA616" s="200"/>
      <c r="PSD616" s="200"/>
      <c r="PSM616" s="200"/>
      <c r="PSP616" s="200"/>
      <c r="PSS616" s="200"/>
      <c r="PSV616" s="200"/>
      <c r="PTE616" s="200"/>
      <c r="PTK616" s="200"/>
      <c r="PTN616" s="200"/>
      <c r="PTQ616" s="200"/>
      <c r="PTT616" s="200"/>
      <c r="PTZ616" s="200"/>
      <c r="PUI616" s="200"/>
      <c r="PUK616" s="200"/>
      <c r="PUL616" s="200"/>
      <c r="PUN616" s="200"/>
      <c r="PUQ616" s="200"/>
      <c r="PUT616" s="200"/>
      <c r="PUW616" s="200"/>
      <c r="PUZ616" s="200"/>
      <c r="PVC616" s="200"/>
      <c r="PVE616" s="200"/>
      <c r="PVG616" s="200"/>
      <c r="PVJ616" s="200"/>
      <c r="PVM616" s="200"/>
      <c r="PVP616" s="200"/>
      <c r="PVS616" s="200"/>
      <c r="PVV616" s="200"/>
      <c r="PVY616" s="200"/>
      <c r="PWB616" s="200"/>
      <c r="PWD616" s="200"/>
      <c r="PWG616" s="200"/>
      <c r="PWJ616" s="200"/>
      <c r="PWM616" s="200"/>
      <c r="PWS616" s="200"/>
      <c r="PWV616" s="200"/>
      <c r="PWX616" s="200"/>
      <c r="PYE616" s="200"/>
      <c r="PYH616" s="200"/>
      <c r="PYK616" s="200"/>
      <c r="PYN616" s="200"/>
      <c r="PYQ616" s="200"/>
      <c r="PYR616" s="200"/>
      <c r="PYS616" s="200"/>
      <c r="PYV616" s="200"/>
      <c r="PYY616" s="200"/>
      <c r="PZB616" s="200"/>
      <c r="PZE616" s="200"/>
      <c r="PZG616" s="200"/>
      <c r="PZU616" s="200"/>
      <c r="PZV616" s="200"/>
      <c r="PZW616" s="200"/>
      <c r="PZX616" s="200"/>
      <c r="PZY616" s="200"/>
      <c r="PZZ616" s="200"/>
      <c r="QAA616" s="200"/>
      <c r="QAB616" s="200"/>
      <c r="QAC616" s="200"/>
      <c r="QAD616" s="200"/>
      <c r="QAE616" s="200"/>
      <c r="QAF616" s="200"/>
      <c r="QAG616" s="200"/>
      <c r="QAH616" s="200"/>
      <c r="QAI616" s="200"/>
      <c r="QAJ616" s="200"/>
      <c r="QAK616" s="200"/>
      <c r="QAL616" s="200"/>
      <c r="QAM616" s="200"/>
      <c r="QAS616" s="200"/>
      <c r="QAT616" s="200"/>
      <c r="QAU616" s="200"/>
      <c r="QAV616" s="200"/>
      <c r="QAW616" s="200"/>
      <c r="QAX616" s="200"/>
      <c r="QAY616" s="200"/>
      <c r="QBA616" s="200"/>
      <c r="QBB616" s="200"/>
      <c r="QBC616" s="200"/>
      <c r="QBD616" s="200"/>
      <c r="QBE616" s="200"/>
      <c r="QBF616" s="200"/>
      <c r="QBG616" s="200"/>
      <c r="QBH616" s="200"/>
      <c r="QBK616" s="200"/>
      <c r="QBN616" s="200"/>
      <c r="QBQ616" s="200"/>
      <c r="QBT616" s="200"/>
      <c r="QBW616" s="200"/>
      <c r="QBZ616" s="200"/>
      <c r="QCI616" s="200"/>
      <c r="QCL616" s="200"/>
      <c r="QCO616" s="200"/>
      <c r="QCR616" s="200"/>
      <c r="QDA616" s="200"/>
      <c r="QDG616" s="200"/>
      <c r="QDJ616" s="200"/>
      <c r="QDM616" s="200"/>
      <c r="QDP616" s="200"/>
      <c r="QDV616" s="200"/>
      <c r="QEE616" s="200"/>
      <c r="QEG616" s="200"/>
      <c r="QEH616" s="200"/>
      <c r="QEJ616" s="200"/>
      <c r="QEM616" s="200"/>
      <c r="QEP616" s="200"/>
      <c r="QES616" s="200"/>
      <c r="QEV616" s="200"/>
      <c r="QEY616" s="200"/>
      <c r="QFA616" s="200"/>
      <c r="QFC616" s="200"/>
      <c r="QFF616" s="200"/>
      <c r="QFI616" s="200"/>
      <c r="QFL616" s="200"/>
      <c r="QFO616" s="200"/>
      <c r="QFR616" s="200"/>
      <c r="QFU616" s="200"/>
      <c r="QFX616" s="200"/>
      <c r="QFZ616" s="200"/>
      <c r="QGC616" s="200"/>
      <c r="QGF616" s="200"/>
      <c r="QGI616" s="200"/>
      <c r="QGO616" s="200"/>
      <c r="QGR616" s="200"/>
      <c r="QGT616" s="200"/>
      <c r="QIA616" s="200"/>
      <c r="QID616" s="200"/>
      <c r="QIG616" s="200"/>
      <c r="QIJ616" s="200"/>
      <c r="QIM616" s="200"/>
      <c r="QIN616" s="200"/>
      <c r="QIO616" s="200"/>
      <c r="QIR616" s="200"/>
      <c r="QIU616" s="200"/>
      <c r="QIX616" s="200"/>
      <c r="QJA616" s="200"/>
      <c r="QJC616" s="200"/>
      <c r="QJQ616" s="200"/>
      <c r="QJR616" s="200"/>
      <c r="QJS616" s="200"/>
      <c r="QJT616" s="200"/>
      <c r="QJU616" s="200"/>
      <c r="QJV616" s="200"/>
      <c r="QJW616" s="200"/>
      <c r="QJX616" s="200"/>
      <c r="QJY616" s="200"/>
      <c r="QJZ616" s="200"/>
      <c r="QKA616" s="200"/>
      <c r="QKB616" s="200"/>
      <c r="QKC616" s="200"/>
      <c r="QKD616" s="200"/>
      <c r="QKE616" s="200"/>
      <c r="QKF616" s="200"/>
      <c r="QKG616" s="200"/>
      <c r="QKH616" s="200"/>
      <c r="QKI616" s="200"/>
      <c r="QKO616" s="200"/>
      <c r="QKP616" s="200"/>
      <c r="QKQ616" s="200"/>
      <c r="QKR616" s="200"/>
      <c r="QKS616" s="200"/>
      <c r="QKT616" s="200"/>
      <c r="QKU616" s="200"/>
      <c r="QKW616" s="200"/>
      <c r="QKX616" s="200"/>
      <c r="QKY616" s="200"/>
      <c r="QKZ616" s="200"/>
      <c r="QLA616" s="200"/>
      <c r="QLB616" s="200"/>
      <c r="QLC616" s="200"/>
      <c r="QLD616" s="200"/>
      <c r="QLG616" s="200"/>
      <c r="QLJ616" s="200"/>
      <c r="QLM616" s="200"/>
      <c r="QLP616" s="200"/>
      <c r="QLS616" s="200"/>
      <c r="QLV616" s="200"/>
      <c r="QME616" s="200"/>
      <c r="QMH616" s="200"/>
      <c r="QMK616" s="200"/>
      <c r="QMN616" s="200"/>
      <c r="QMW616" s="200"/>
      <c r="QNC616" s="200"/>
      <c r="QNF616" s="200"/>
      <c r="QNI616" s="200"/>
      <c r="QNL616" s="200"/>
      <c r="QNR616" s="200"/>
      <c r="QOA616" s="200"/>
      <c r="QOC616" s="200"/>
      <c r="QOD616" s="200"/>
      <c r="QOF616" s="200"/>
      <c r="QOI616" s="200"/>
      <c r="QOL616" s="200"/>
      <c r="QOO616" s="200"/>
      <c r="QOR616" s="200"/>
      <c r="QOU616" s="200"/>
      <c r="QOW616" s="200"/>
      <c r="QOY616" s="200"/>
      <c r="QPB616" s="200"/>
      <c r="QPE616" s="200"/>
      <c r="QPH616" s="200"/>
      <c r="QPK616" s="200"/>
      <c r="QPN616" s="200"/>
      <c r="QPQ616" s="200"/>
      <c r="QPT616" s="200"/>
      <c r="QPV616" s="200"/>
      <c r="QPY616" s="200"/>
      <c r="QQB616" s="200"/>
      <c r="QQE616" s="200"/>
      <c r="QQK616" s="200"/>
      <c r="QQN616" s="200"/>
      <c r="QQP616" s="200"/>
      <c r="QRW616" s="200"/>
      <c r="QRZ616" s="200"/>
      <c r="QSC616" s="200"/>
      <c r="QSF616" s="200"/>
      <c r="QSI616" s="200"/>
      <c r="QSJ616" s="200"/>
      <c r="QSK616" s="200"/>
      <c r="QSN616" s="200"/>
      <c r="QSQ616" s="200"/>
      <c r="QST616" s="200"/>
      <c r="QSW616" s="200"/>
      <c r="QSY616" s="200"/>
      <c r="QTM616" s="200"/>
      <c r="QTN616" s="200"/>
      <c r="QTO616" s="200"/>
      <c r="QTP616" s="200"/>
      <c r="QTQ616" s="200"/>
      <c r="QTR616" s="200"/>
      <c r="QTS616" s="200"/>
      <c r="QTT616" s="200"/>
      <c r="QTU616" s="200"/>
      <c r="QTV616" s="200"/>
      <c r="QTW616" s="200"/>
      <c r="QTX616" s="200"/>
      <c r="QTY616" s="200"/>
      <c r="QTZ616" s="200"/>
      <c r="QUA616" s="200"/>
      <c r="QUB616" s="200"/>
      <c r="QUC616" s="200"/>
      <c r="QUD616" s="200"/>
      <c r="QUE616" s="200"/>
      <c r="QUK616" s="200"/>
      <c r="QUL616" s="200"/>
      <c r="QUM616" s="200"/>
      <c r="QUN616" s="200"/>
      <c r="QUO616" s="200"/>
      <c r="QUP616" s="200"/>
      <c r="QUQ616" s="200"/>
      <c r="QUS616" s="200"/>
      <c r="QUT616" s="200"/>
      <c r="QUU616" s="200"/>
      <c r="QUV616" s="200"/>
      <c r="QUW616" s="200"/>
      <c r="QUX616" s="200"/>
      <c r="QUY616" s="200"/>
      <c r="QUZ616" s="200"/>
      <c r="QVC616" s="200"/>
      <c r="QVF616" s="200"/>
      <c r="QVI616" s="200"/>
      <c r="QVL616" s="200"/>
      <c r="QVO616" s="200"/>
      <c r="QVR616" s="200"/>
      <c r="QWA616" s="200"/>
      <c r="QWD616" s="200"/>
      <c r="QWG616" s="200"/>
      <c r="QWJ616" s="200"/>
      <c r="QWS616" s="200"/>
      <c r="QWY616" s="200"/>
      <c r="QXB616" s="200"/>
      <c r="QXE616" s="200"/>
      <c r="QXH616" s="200"/>
      <c r="QXN616" s="200"/>
      <c r="QXW616" s="200"/>
      <c r="QXY616" s="200"/>
      <c r="QXZ616" s="200"/>
      <c r="QYB616" s="200"/>
      <c r="QYE616" s="200"/>
      <c r="QYH616" s="200"/>
      <c r="QYK616" s="200"/>
      <c r="QYN616" s="200"/>
      <c r="QYQ616" s="200"/>
      <c r="QYS616" s="200"/>
      <c r="QYU616" s="200"/>
      <c r="QYX616" s="200"/>
      <c r="QZA616" s="200"/>
      <c r="QZD616" s="200"/>
      <c r="QZG616" s="200"/>
      <c r="QZJ616" s="200"/>
      <c r="QZM616" s="200"/>
      <c r="QZP616" s="200"/>
      <c r="QZR616" s="200"/>
      <c r="QZU616" s="200"/>
      <c r="QZX616" s="200"/>
      <c r="RAA616" s="200"/>
      <c r="RAG616" s="200"/>
      <c r="RAJ616" s="200"/>
      <c r="RAL616" s="200"/>
      <c r="RBS616" s="200"/>
      <c r="RBV616" s="200"/>
      <c r="RBY616" s="200"/>
      <c r="RCB616" s="200"/>
      <c r="RCE616" s="200"/>
      <c r="RCF616" s="200"/>
      <c r="RCG616" s="200"/>
      <c r="RCJ616" s="200"/>
      <c r="RCM616" s="200"/>
      <c r="RCP616" s="200"/>
      <c r="RCS616" s="200"/>
      <c r="RCU616" s="200"/>
      <c r="RDI616" s="200"/>
      <c r="RDJ616" s="200"/>
      <c r="RDK616" s="200"/>
      <c r="RDL616" s="200"/>
      <c r="RDM616" s="200"/>
      <c r="RDN616" s="200"/>
      <c r="RDO616" s="200"/>
      <c r="RDP616" s="200"/>
      <c r="RDQ616" s="200"/>
      <c r="RDR616" s="200"/>
      <c r="RDS616" s="200"/>
      <c r="RDT616" s="200"/>
      <c r="RDU616" s="200"/>
      <c r="RDV616" s="200"/>
      <c r="RDW616" s="200"/>
      <c r="RDX616" s="200"/>
      <c r="RDY616" s="200"/>
      <c r="RDZ616" s="200"/>
      <c r="REA616" s="200"/>
      <c r="REG616" s="200"/>
      <c r="REH616" s="200"/>
      <c r="REI616" s="200"/>
      <c r="REJ616" s="200"/>
      <c r="REK616" s="200"/>
      <c r="REL616" s="200"/>
      <c r="REM616" s="200"/>
      <c r="REO616" s="200"/>
      <c r="REP616" s="200"/>
      <c r="REQ616" s="200"/>
      <c r="RER616" s="200"/>
      <c r="RES616" s="200"/>
      <c r="RET616" s="200"/>
      <c r="REU616" s="200"/>
      <c r="REV616" s="200"/>
      <c r="REY616" s="200"/>
      <c r="RFB616" s="200"/>
      <c r="RFE616" s="200"/>
      <c r="RFH616" s="200"/>
      <c r="RFK616" s="200"/>
      <c r="RFN616" s="200"/>
      <c r="RFW616" s="200"/>
      <c r="RFZ616" s="200"/>
      <c r="RGC616" s="200"/>
      <c r="RGF616" s="200"/>
      <c r="RGO616" s="200"/>
      <c r="RGU616" s="200"/>
      <c r="RGX616" s="200"/>
      <c r="RHA616" s="200"/>
      <c r="RHD616" s="200"/>
      <c r="RHJ616" s="200"/>
      <c r="RHS616" s="200"/>
      <c r="RHU616" s="200"/>
      <c r="RHV616" s="200"/>
      <c r="RHX616" s="200"/>
      <c r="RIA616" s="200"/>
      <c r="RID616" s="200"/>
      <c r="RIG616" s="200"/>
      <c r="RIJ616" s="200"/>
      <c r="RIM616" s="200"/>
      <c r="RIO616" s="200"/>
      <c r="RIQ616" s="200"/>
      <c r="RIT616" s="200"/>
      <c r="RIW616" s="200"/>
      <c r="RIZ616" s="200"/>
      <c r="RJC616" s="200"/>
      <c r="RJF616" s="200"/>
      <c r="RJI616" s="200"/>
      <c r="RJL616" s="200"/>
      <c r="RJN616" s="200"/>
      <c r="RJQ616" s="200"/>
      <c r="RJT616" s="200"/>
      <c r="RJW616" s="200"/>
      <c r="RKC616" s="200"/>
      <c r="RKF616" s="200"/>
      <c r="RKH616" s="200"/>
      <c r="RLO616" s="200"/>
      <c r="RLR616" s="200"/>
      <c r="RLU616" s="200"/>
      <c r="RLX616" s="200"/>
      <c r="RMA616" s="200"/>
      <c r="RMB616" s="200"/>
      <c r="RMC616" s="200"/>
      <c r="RMF616" s="200"/>
      <c r="RMI616" s="200"/>
      <c r="RML616" s="200"/>
      <c r="RMO616" s="200"/>
      <c r="RMQ616" s="200"/>
      <c r="RNE616" s="200"/>
      <c r="RNF616" s="200"/>
      <c r="RNG616" s="200"/>
      <c r="RNH616" s="200"/>
      <c r="RNI616" s="200"/>
      <c r="RNJ616" s="200"/>
      <c r="RNK616" s="200"/>
      <c r="RNL616" s="200"/>
      <c r="RNM616" s="200"/>
      <c r="RNN616" s="200"/>
      <c r="RNO616" s="200"/>
      <c r="RNP616" s="200"/>
      <c r="RNQ616" s="200"/>
      <c r="RNR616" s="200"/>
      <c r="RNS616" s="200"/>
      <c r="RNT616" s="200"/>
      <c r="RNU616" s="200"/>
      <c r="RNV616" s="200"/>
      <c r="RNW616" s="200"/>
      <c r="ROC616" s="200"/>
      <c r="ROD616" s="200"/>
      <c r="ROE616" s="200"/>
      <c r="ROF616" s="200"/>
      <c r="ROG616" s="200"/>
      <c r="ROH616" s="200"/>
      <c r="ROI616" s="200"/>
      <c r="ROK616" s="200"/>
      <c r="ROL616" s="200"/>
      <c r="ROM616" s="200"/>
      <c r="RON616" s="200"/>
      <c r="ROO616" s="200"/>
      <c r="ROP616" s="200"/>
      <c r="ROQ616" s="200"/>
      <c r="ROR616" s="200"/>
      <c r="ROU616" s="200"/>
      <c r="ROX616" s="200"/>
      <c r="RPA616" s="200"/>
      <c r="RPD616" s="200"/>
      <c r="RPG616" s="200"/>
      <c r="RPJ616" s="200"/>
      <c r="RPS616" s="200"/>
      <c r="RPV616" s="200"/>
      <c r="RPY616" s="200"/>
      <c r="RQB616" s="200"/>
      <c r="RQK616" s="200"/>
      <c r="RQQ616" s="200"/>
      <c r="RQT616" s="200"/>
      <c r="RQW616" s="200"/>
      <c r="RQZ616" s="200"/>
      <c r="RRF616" s="200"/>
      <c r="RRO616" s="200"/>
      <c r="RRQ616" s="200"/>
      <c r="RRR616" s="200"/>
      <c r="RRT616" s="200"/>
      <c r="RRW616" s="200"/>
      <c r="RRZ616" s="200"/>
      <c r="RSC616" s="200"/>
      <c r="RSF616" s="200"/>
      <c r="RSI616" s="200"/>
      <c r="RSK616" s="200"/>
      <c r="RSM616" s="200"/>
      <c r="RSP616" s="200"/>
      <c r="RSS616" s="200"/>
      <c r="RSV616" s="200"/>
      <c r="RSY616" s="200"/>
      <c r="RTB616" s="200"/>
      <c r="RTE616" s="200"/>
      <c r="RTH616" s="200"/>
      <c r="RTJ616" s="200"/>
      <c r="RTM616" s="200"/>
      <c r="RTP616" s="200"/>
      <c r="RTS616" s="200"/>
      <c r="RTY616" s="200"/>
      <c r="RUB616" s="200"/>
      <c r="RUD616" s="200"/>
      <c r="RVK616" s="200"/>
      <c r="RVN616" s="200"/>
      <c r="RVQ616" s="200"/>
      <c r="RVT616" s="200"/>
      <c r="RVW616" s="200"/>
      <c r="RVX616" s="200"/>
      <c r="RVY616" s="200"/>
      <c r="RWB616" s="200"/>
      <c r="RWE616" s="200"/>
      <c r="RWH616" s="200"/>
      <c r="RWK616" s="200"/>
      <c r="RWM616" s="200"/>
      <c r="RXA616" s="200"/>
      <c r="RXB616" s="200"/>
      <c r="RXC616" s="200"/>
      <c r="RXD616" s="200"/>
      <c r="RXE616" s="200"/>
      <c r="RXF616" s="200"/>
      <c r="RXG616" s="200"/>
      <c r="RXH616" s="200"/>
      <c r="RXI616" s="200"/>
      <c r="RXJ616" s="200"/>
      <c r="RXK616" s="200"/>
      <c r="RXL616" s="200"/>
      <c r="RXM616" s="200"/>
      <c r="RXN616" s="200"/>
      <c r="RXO616" s="200"/>
      <c r="RXP616" s="200"/>
      <c r="RXQ616" s="200"/>
      <c r="RXR616" s="200"/>
      <c r="RXS616" s="200"/>
      <c r="RXY616" s="200"/>
      <c r="RXZ616" s="200"/>
      <c r="RYA616" s="200"/>
      <c r="RYB616" s="200"/>
      <c r="RYC616" s="200"/>
      <c r="RYD616" s="200"/>
      <c r="RYE616" s="200"/>
      <c r="RYG616" s="200"/>
      <c r="RYH616" s="200"/>
      <c r="RYI616" s="200"/>
      <c r="RYJ616" s="200"/>
      <c r="RYK616" s="200"/>
      <c r="RYL616" s="200"/>
      <c r="RYM616" s="200"/>
      <c r="RYN616" s="200"/>
      <c r="RYQ616" s="200"/>
      <c r="RYT616" s="200"/>
      <c r="RYW616" s="200"/>
      <c r="RYZ616" s="200"/>
      <c r="RZC616" s="200"/>
      <c r="RZF616" s="200"/>
      <c r="RZO616" s="200"/>
      <c r="RZR616" s="200"/>
      <c r="RZU616" s="200"/>
      <c r="RZX616" s="200"/>
      <c r="SAG616" s="200"/>
      <c r="SAM616" s="200"/>
      <c r="SAP616" s="200"/>
      <c r="SAS616" s="200"/>
      <c r="SAV616" s="200"/>
      <c r="SBB616" s="200"/>
      <c r="SBK616" s="200"/>
      <c r="SBM616" s="200"/>
      <c r="SBN616" s="200"/>
      <c r="SBP616" s="200"/>
      <c r="SBS616" s="200"/>
      <c r="SBV616" s="200"/>
      <c r="SBY616" s="200"/>
      <c r="SCB616" s="200"/>
      <c r="SCE616" s="200"/>
      <c r="SCG616" s="200"/>
      <c r="SCI616" s="200"/>
      <c r="SCL616" s="200"/>
      <c r="SCO616" s="200"/>
      <c r="SCR616" s="200"/>
      <c r="SCU616" s="200"/>
      <c r="SCX616" s="200"/>
      <c r="SDA616" s="200"/>
      <c r="SDD616" s="200"/>
      <c r="SDF616" s="200"/>
      <c r="SDI616" s="200"/>
      <c r="SDL616" s="200"/>
      <c r="SDO616" s="200"/>
      <c r="SDU616" s="200"/>
      <c r="SDX616" s="200"/>
      <c r="SDZ616" s="200"/>
      <c r="SFG616" s="200"/>
      <c r="SFJ616" s="200"/>
      <c r="SFM616" s="200"/>
      <c r="SFP616" s="200"/>
      <c r="SFS616" s="200"/>
      <c r="SFT616" s="200"/>
      <c r="SFU616" s="200"/>
      <c r="SFX616" s="200"/>
      <c r="SGA616" s="200"/>
      <c r="SGD616" s="200"/>
      <c r="SGG616" s="200"/>
      <c r="SGI616" s="200"/>
      <c r="SGW616" s="200"/>
      <c r="SGX616" s="200"/>
      <c r="SGY616" s="200"/>
      <c r="SGZ616" s="200"/>
      <c r="SHA616" s="200"/>
      <c r="SHB616" s="200"/>
      <c r="SHC616" s="200"/>
      <c r="SHD616" s="200"/>
      <c r="SHE616" s="200"/>
      <c r="SHF616" s="200"/>
      <c r="SHG616" s="200"/>
      <c r="SHH616" s="200"/>
      <c r="SHI616" s="200"/>
      <c r="SHJ616" s="200"/>
      <c r="SHK616" s="200"/>
      <c r="SHL616" s="200"/>
      <c r="SHM616" s="200"/>
      <c r="SHN616" s="200"/>
      <c r="SHO616" s="200"/>
      <c r="SHU616" s="200"/>
      <c r="SHV616" s="200"/>
      <c r="SHW616" s="200"/>
      <c r="SHX616" s="200"/>
      <c r="SHY616" s="200"/>
      <c r="SHZ616" s="200"/>
      <c r="SIA616" s="200"/>
      <c r="SIC616" s="200"/>
      <c r="SID616" s="200"/>
      <c r="SIE616" s="200"/>
      <c r="SIF616" s="200"/>
      <c r="SIG616" s="200"/>
      <c r="SIH616" s="200"/>
      <c r="SII616" s="200"/>
      <c r="SIJ616" s="200"/>
      <c r="SIM616" s="200"/>
      <c r="SIP616" s="200"/>
      <c r="SIS616" s="200"/>
      <c r="SIV616" s="200"/>
      <c r="SIY616" s="200"/>
      <c r="SJB616" s="200"/>
      <c r="SJK616" s="200"/>
      <c r="SJN616" s="200"/>
      <c r="SJQ616" s="200"/>
      <c r="SJT616" s="200"/>
      <c r="SKC616" s="200"/>
      <c r="SKI616" s="200"/>
      <c r="SKL616" s="200"/>
      <c r="SKO616" s="200"/>
      <c r="SKR616" s="200"/>
      <c r="SKX616" s="200"/>
      <c r="SLG616" s="200"/>
      <c r="SLI616" s="200"/>
      <c r="SLJ616" s="200"/>
      <c r="SLL616" s="200"/>
      <c r="SLO616" s="200"/>
      <c r="SLR616" s="200"/>
      <c r="SLU616" s="200"/>
      <c r="SLX616" s="200"/>
      <c r="SMA616" s="200"/>
      <c r="SMC616" s="200"/>
      <c r="SME616" s="200"/>
      <c r="SMH616" s="200"/>
      <c r="SMK616" s="200"/>
      <c r="SMN616" s="200"/>
      <c r="SMQ616" s="200"/>
      <c r="SMT616" s="200"/>
      <c r="SMW616" s="200"/>
      <c r="SMZ616" s="200"/>
      <c r="SNB616" s="200"/>
      <c r="SNE616" s="200"/>
      <c r="SNH616" s="200"/>
      <c r="SNK616" s="200"/>
      <c r="SNQ616" s="200"/>
      <c r="SNT616" s="200"/>
      <c r="SNV616" s="200"/>
      <c r="SPC616" s="200"/>
      <c r="SPF616" s="200"/>
      <c r="SPI616" s="200"/>
      <c r="SPL616" s="200"/>
      <c r="SPO616" s="200"/>
      <c r="SPP616" s="200"/>
      <c r="SPQ616" s="200"/>
      <c r="SPT616" s="200"/>
      <c r="SPW616" s="200"/>
      <c r="SPZ616" s="200"/>
      <c r="SQC616" s="200"/>
      <c r="SQE616" s="200"/>
      <c r="SQS616" s="200"/>
      <c r="SQT616" s="200"/>
      <c r="SQU616" s="200"/>
      <c r="SQV616" s="200"/>
      <c r="SQW616" s="200"/>
      <c r="SQX616" s="200"/>
      <c r="SQY616" s="200"/>
      <c r="SQZ616" s="200"/>
      <c r="SRA616" s="200"/>
      <c r="SRB616" s="200"/>
      <c r="SRC616" s="200"/>
      <c r="SRD616" s="200"/>
      <c r="SRE616" s="200"/>
      <c r="SRF616" s="200"/>
      <c r="SRG616" s="200"/>
      <c r="SRH616" s="200"/>
      <c r="SRI616" s="200"/>
      <c r="SRJ616" s="200"/>
      <c r="SRK616" s="200"/>
      <c r="SRQ616" s="200"/>
      <c r="SRR616" s="200"/>
      <c r="SRS616" s="200"/>
      <c r="SRT616" s="200"/>
      <c r="SRU616" s="200"/>
      <c r="SRV616" s="200"/>
      <c r="SRW616" s="200"/>
      <c r="SRY616" s="200"/>
      <c r="SRZ616" s="200"/>
      <c r="SSA616" s="200"/>
      <c r="SSB616" s="200"/>
      <c r="SSC616" s="200"/>
      <c r="SSD616" s="200"/>
      <c r="SSE616" s="200"/>
      <c r="SSF616" s="200"/>
      <c r="SSI616" s="200"/>
      <c r="SSL616" s="200"/>
      <c r="SSO616" s="200"/>
      <c r="SSR616" s="200"/>
      <c r="SSU616" s="200"/>
      <c r="SSX616" s="200"/>
      <c r="STG616" s="200"/>
      <c r="STJ616" s="200"/>
      <c r="STM616" s="200"/>
      <c r="STP616" s="200"/>
      <c r="STY616" s="200"/>
      <c r="SUE616" s="200"/>
      <c r="SUH616" s="200"/>
      <c r="SUK616" s="200"/>
      <c r="SUN616" s="200"/>
      <c r="SUT616" s="200"/>
      <c r="SVC616" s="200"/>
      <c r="SVE616" s="200"/>
      <c r="SVF616" s="200"/>
      <c r="SVH616" s="200"/>
      <c r="SVK616" s="200"/>
      <c r="SVN616" s="200"/>
      <c r="SVQ616" s="200"/>
      <c r="SVT616" s="200"/>
      <c r="SVW616" s="200"/>
      <c r="SVY616" s="200"/>
      <c r="SWA616" s="200"/>
      <c r="SWD616" s="200"/>
      <c r="SWG616" s="200"/>
      <c r="SWJ616" s="200"/>
      <c r="SWM616" s="200"/>
      <c r="SWP616" s="200"/>
      <c r="SWS616" s="200"/>
      <c r="SWV616" s="200"/>
      <c r="SWX616" s="200"/>
      <c r="SXA616" s="200"/>
      <c r="SXD616" s="200"/>
      <c r="SXG616" s="200"/>
      <c r="SXM616" s="200"/>
      <c r="SXP616" s="200"/>
      <c r="SXR616" s="200"/>
      <c r="SYY616" s="200"/>
      <c r="SZB616" s="200"/>
      <c r="SZE616" s="200"/>
      <c r="SZH616" s="200"/>
      <c r="SZK616" s="200"/>
      <c r="SZL616" s="200"/>
      <c r="SZM616" s="200"/>
      <c r="SZP616" s="200"/>
      <c r="SZS616" s="200"/>
      <c r="SZV616" s="200"/>
      <c r="SZY616" s="200"/>
      <c r="TAA616" s="200"/>
      <c r="TAO616" s="200"/>
      <c r="TAP616" s="200"/>
      <c r="TAQ616" s="200"/>
      <c r="TAR616" s="200"/>
      <c r="TAS616" s="200"/>
      <c r="TAT616" s="200"/>
      <c r="TAU616" s="200"/>
      <c r="TAV616" s="200"/>
      <c r="TAW616" s="200"/>
      <c r="TAX616" s="200"/>
      <c r="TAY616" s="200"/>
      <c r="TAZ616" s="200"/>
      <c r="TBA616" s="200"/>
      <c r="TBB616" s="200"/>
      <c r="TBC616" s="200"/>
      <c r="TBD616" s="200"/>
      <c r="TBE616" s="200"/>
      <c r="TBF616" s="200"/>
      <c r="TBG616" s="200"/>
      <c r="TBM616" s="200"/>
      <c r="TBN616" s="200"/>
      <c r="TBO616" s="200"/>
      <c r="TBP616" s="200"/>
      <c r="TBQ616" s="200"/>
      <c r="TBR616" s="200"/>
      <c r="TBS616" s="200"/>
      <c r="TBU616" s="200"/>
      <c r="TBV616" s="200"/>
      <c r="TBW616" s="200"/>
      <c r="TBX616" s="200"/>
      <c r="TBY616" s="200"/>
      <c r="TBZ616" s="200"/>
      <c r="TCA616" s="200"/>
      <c r="TCB616" s="200"/>
      <c r="TCE616" s="200"/>
      <c r="TCH616" s="200"/>
      <c r="TCK616" s="200"/>
      <c r="TCN616" s="200"/>
      <c r="TCQ616" s="200"/>
      <c r="TCT616" s="200"/>
      <c r="TDC616" s="200"/>
      <c r="TDF616" s="200"/>
      <c r="TDI616" s="200"/>
      <c r="TDL616" s="200"/>
      <c r="TDU616" s="200"/>
      <c r="TEA616" s="200"/>
      <c r="TED616" s="200"/>
      <c r="TEG616" s="200"/>
      <c r="TEJ616" s="200"/>
      <c r="TEP616" s="200"/>
      <c r="TEY616" s="200"/>
      <c r="TFA616" s="200"/>
      <c r="TFB616" s="200"/>
      <c r="TFD616" s="200"/>
      <c r="TFG616" s="200"/>
      <c r="TFJ616" s="200"/>
      <c r="TFM616" s="200"/>
      <c r="TFP616" s="200"/>
      <c r="TFS616" s="200"/>
      <c r="TFU616" s="200"/>
      <c r="TFW616" s="200"/>
      <c r="TFZ616" s="200"/>
      <c r="TGC616" s="200"/>
      <c r="TGF616" s="200"/>
      <c r="TGI616" s="200"/>
      <c r="TGL616" s="200"/>
      <c r="TGO616" s="200"/>
      <c r="TGR616" s="200"/>
      <c r="TGT616" s="200"/>
      <c r="TGW616" s="200"/>
      <c r="TGZ616" s="200"/>
      <c r="THC616" s="200"/>
      <c r="THI616" s="200"/>
      <c r="THL616" s="200"/>
      <c r="THN616" s="200"/>
      <c r="TIU616" s="200"/>
      <c r="TIX616" s="200"/>
      <c r="TJA616" s="200"/>
      <c r="TJD616" s="200"/>
      <c r="TJG616" s="200"/>
      <c r="TJH616" s="200"/>
      <c r="TJI616" s="200"/>
      <c r="TJL616" s="200"/>
      <c r="TJO616" s="200"/>
      <c r="TJR616" s="200"/>
      <c r="TJU616" s="200"/>
      <c r="TJW616" s="200"/>
      <c r="TKK616" s="200"/>
      <c r="TKL616" s="200"/>
      <c r="TKM616" s="200"/>
      <c r="TKN616" s="200"/>
      <c r="TKO616" s="200"/>
      <c r="TKP616" s="200"/>
      <c r="TKQ616" s="200"/>
      <c r="TKR616" s="200"/>
      <c r="TKS616" s="200"/>
      <c r="TKT616" s="200"/>
      <c r="TKU616" s="200"/>
      <c r="TKV616" s="200"/>
      <c r="TKW616" s="200"/>
      <c r="TKX616" s="200"/>
      <c r="TKY616" s="200"/>
      <c r="TKZ616" s="200"/>
      <c r="TLA616" s="200"/>
      <c r="TLB616" s="200"/>
      <c r="TLC616" s="200"/>
      <c r="TLI616" s="200"/>
      <c r="TLJ616" s="200"/>
      <c r="TLK616" s="200"/>
      <c r="TLL616" s="200"/>
      <c r="TLM616" s="200"/>
      <c r="TLN616" s="200"/>
      <c r="TLO616" s="200"/>
      <c r="TLQ616" s="200"/>
      <c r="TLR616" s="200"/>
      <c r="TLS616" s="200"/>
      <c r="TLT616" s="200"/>
      <c r="TLU616" s="200"/>
      <c r="TLV616" s="200"/>
      <c r="TLW616" s="200"/>
      <c r="TLX616" s="200"/>
      <c r="TMA616" s="200"/>
      <c r="TMD616" s="200"/>
      <c r="TMG616" s="200"/>
      <c r="TMJ616" s="200"/>
      <c r="TMM616" s="200"/>
      <c r="TMP616" s="200"/>
      <c r="TMY616" s="200"/>
      <c r="TNB616" s="200"/>
      <c r="TNE616" s="200"/>
      <c r="TNH616" s="200"/>
      <c r="TNQ616" s="200"/>
      <c r="TNW616" s="200"/>
      <c r="TNZ616" s="200"/>
      <c r="TOC616" s="200"/>
      <c r="TOF616" s="200"/>
      <c r="TOL616" s="200"/>
      <c r="TOU616" s="200"/>
      <c r="TOW616" s="200"/>
      <c r="TOX616" s="200"/>
      <c r="TOZ616" s="200"/>
      <c r="TPC616" s="200"/>
      <c r="TPF616" s="200"/>
      <c r="TPI616" s="200"/>
      <c r="TPL616" s="200"/>
      <c r="TPO616" s="200"/>
      <c r="TPQ616" s="200"/>
      <c r="TPS616" s="200"/>
      <c r="TPV616" s="200"/>
      <c r="TPY616" s="200"/>
      <c r="TQB616" s="200"/>
      <c r="TQE616" s="200"/>
      <c r="TQH616" s="200"/>
      <c r="TQK616" s="200"/>
      <c r="TQN616" s="200"/>
      <c r="TQP616" s="200"/>
      <c r="TQS616" s="200"/>
      <c r="TQV616" s="200"/>
      <c r="TQY616" s="200"/>
      <c r="TRE616" s="200"/>
      <c r="TRH616" s="200"/>
      <c r="TRJ616" s="200"/>
      <c r="TSQ616" s="200"/>
      <c r="TST616" s="200"/>
      <c r="TSW616" s="200"/>
      <c r="TSZ616" s="200"/>
      <c r="TTC616" s="200"/>
      <c r="TTD616" s="200"/>
      <c r="TTE616" s="200"/>
      <c r="TTH616" s="200"/>
      <c r="TTK616" s="200"/>
      <c r="TTN616" s="200"/>
      <c r="TTQ616" s="200"/>
      <c r="TTS616" s="200"/>
      <c r="TUG616" s="200"/>
      <c r="TUH616" s="200"/>
      <c r="TUI616" s="200"/>
      <c r="TUJ616" s="200"/>
      <c r="TUK616" s="200"/>
      <c r="TUL616" s="200"/>
      <c r="TUM616" s="200"/>
      <c r="TUN616" s="200"/>
      <c r="TUO616" s="200"/>
      <c r="TUP616" s="200"/>
      <c r="TUQ616" s="200"/>
      <c r="TUR616" s="200"/>
      <c r="TUS616" s="200"/>
      <c r="TUT616" s="200"/>
      <c r="TUU616" s="200"/>
      <c r="TUV616" s="200"/>
      <c r="TUW616" s="200"/>
      <c r="TUX616" s="200"/>
      <c r="TUY616" s="200"/>
      <c r="TVE616" s="200"/>
      <c r="TVF616" s="200"/>
      <c r="TVG616" s="200"/>
      <c r="TVH616" s="200"/>
      <c r="TVI616" s="200"/>
      <c r="TVJ616" s="200"/>
      <c r="TVK616" s="200"/>
      <c r="TVM616" s="200"/>
      <c r="TVN616" s="200"/>
      <c r="TVO616" s="200"/>
      <c r="TVP616" s="200"/>
      <c r="TVQ616" s="200"/>
      <c r="TVR616" s="200"/>
      <c r="TVS616" s="200"/>
      <c r="TVT616" s="200"/>
      <c r="TVW616" s="200"/>
      <c r="TVZ616" s="200"/>
      <c r="TWC616" s="200"/>
      <c r="TWF616" s="200"/>
      <c r="TWI616" s="200"/>
      <c r="TWL616" s="200"/>
      <c r="TWU616" s="200"/>
      <c r="TWX616" s="200"/>
      <c r="TXA616" s="200"/>
      <c r="TXD616" s="200"/>
      <c r="TXM616" s="200"/>
      <c r="TXS616" s="200"/>
      <c r="TXV616" s="200"/>
      <c r="TXY616" s="200"/>
      <c r="TYB616" s="200"/>
      <c r="TYH616" s="200"/>
      <c r="TYQ616" s="200"/>
      <c r="TYS616" s="200"/>
      <c r="TYT616" s="200"/>
      <c r="TYV616" s="200"/>
      <c r="TYY616" s="200"/>
      <c r="TZB616" s="200"/>
      <c r="TZE616" s="200"/>
      <c r="TZH616" s="200"/>
      <c r="TZK616" s="200"/>
      <c r="TZM616" s="200"/>
      <c r="TZO616" s="200"/>
      <c r="TZR616" s="200"/>
      <c r="TZU616" s="200"/>
      <c r="TZX616" s="200"/>
      <c r="UAA616" s="200"/>
      <c r="UAD616" s="200"/>
      <c r="UAG616" s="200"/>
      <c r="UAJ616" s="200"/>
      <c r="UAL616" s="200"/>
      <c r="UAO616" s="200"/>
      <c r="UAR616" s="200"/>
      <c r="UAU616" s="200"/>
      <c r="UBA616" s="200"/>
      <c r="UBD616" s="200"/>
      <c r="UBF616" s="200"/>
      <c r="UCM616" s="200"/>
      <c r="UCP616" s="200"/>
      <c r="UCS616" s="200"/>
      <c r="UCV616" s="200"/>
      <c r="UCY616" s="200"/>
      <c r="UCZ616" s="200"/>
      <c r="UDA616" s="200"/>
      <c r="UDD616" s="200"/>
      <c r="UDG616" s="200"/>
      <c r="UDJ616" s="200"/>
      <c r="UDM616" s="200"/>
      <c r="UDO616" s="200"/>
      <c r="UEC616" s="200"/>
      <c r="UED616" s="200"/>
      <c r="UEE616" s="200"/>
      <c r="UEF616" s="200"/>
      <c r="UEG616" s="200"/>
      <c r="UEH616" s="200"/>
      <c r="UEI616" s="200"/>
      <c r="UEJ616" s="200"/>
      <c r="UEK616" s="200"/>
      <c r="UEL616" s="200"/>
      <c r="UEM616" s="200"/>
      <c r="UEN616" s="200"/>
      <c r="UEO616" s="200"/>
      <c r="UEP616" s="200"/>
      <c r="UEQ616" s="200"/>
      <c r="UER616" s="200"/>
      <c r="UES616" s="200"/>
      <c r="UET616" s="200"/>
      <c r="UEU616" s="200"/>
      <c r="UFA616" s="200"/>
      <c r="UFB616" s="200"/>
      <c r="UFC616" s="200"/>
      <c r="UFD616" s="200"/>
      <c r="UFE616" s="200"/>
      <c r="UFF616" s="200"/>
      <c r="UFG616" s="200"/>
      <c r="UFI616" s="200"/>
      <c r="UFJ616" s="200"/>
      <c r="UFK616" s="200"/>
      <c r="UFL616" s="200"/>
      <c r="UFM616" s="200"/>
      <c r="UFN616" s="200"/>
      <c r="UFO616" s="200"/>
      <c r="UFP616" s="200"/>
      <c r="UFS616" s="200"/>
      <c r="UFV616" s="200"/>
      <c r="UFY616" s="200"/>
      <c r="UGB616" s="200"/>
      <c r="UGE616" s="200"/>
      <c r="UGH616" s="200"/>
      <c r="UGQ616" s="200"/>
      <c r="UGT616" s="200"/>
      <c r="UGW616" s="200"/>
      <c r="UGZ616" s="200"/>
      <c r="UHI616" s="200"/>
      <c r="UHO616" s="200"/>
      <c r="UHR616" s="200"/>
      <c r="UHU616" s="200"/>
      <c r="UHX616" s="200"/>
      <c r="UID616" s="200"/>
      <c r="UIM616" s="200"/>
      <c r="UIO616" s="200"/>
      <c r="UIP616" s="200"/>
      <c r="UIR616" s="200"/>
      <c r="UIU616" s="200"/>
      <c r="UIX616" s="200"/>
      <c r="UJA616" s="200"/>
      <c r="UJD616" s="200"/>
      <c r="UJG616" s="200"/>
      <c r="UJI616" s="200"/>
      <c r="UJK616" s="200"/>
      <c r="UJN616" s="200"/>
      <c r="UJQ616" s="200"/>
      <c r="UJT616" s="200"/>
      <c r="UJW616" s="200"/>
      <c r="UJZ616" s="200"/>
      <c r="UKC616" s="200"/>
      <c r="UKF616" s="200"/>
      <c r="UKH616" s="200"/>
      <c r="UKK616" s="200"/>
      <c r="UKN616" s="200"/>
      <c r="UKQ616" s="200"/>
      <c r="UKW616" s="200"/>
      <c r="UKZ616" s="200"/>
      <c r="ULB616" s="200"/>
      <c r="UMI616" s="200"/>
      <c r="UML616" s="200"/>
      <c r="UMO616" s="200"/>
      <c r="UMR616" s="200"/>
      <c r="UMU616" s="200"/>
      <c r="UMV616" s="200"/>
      <c r="UMW616" s="200"/>
      <c r="UMZ616" s="200"/>
      <c r="UNC616" s="200"/>
      <c r="UNF616" s="200"/>
      <c r="UNI616" s="200"/>
      <c r="UNK616" s="200"/>
      <c r="UNY616" s="200"/>
      <c r="UNZ616" s="200"/>
      <c r="UOA616" s="200"/>
      <c r="UOB616" s="200"/>
      <c r="UOC616" s="200"/>
      <c r="UOD616" s="200"/>
      <c r="UOE616" s="200"/>
      <c r="UOF616" s="200"/>
      <c r="UOG616" s="200"/>
      <c r="UOH616" s="200"/>
      <c r="UOI616" s="200"/>
      <c r="UOJ616" s="200"/>
      <c r="UOK616" s="200"/>
      <c r="UOL616" s="200"/>
      <c r="UOM616" s="200"/>
      <c r="UON616" s="200"/>
      <c r="UOO616" s="200"/>
      <c r="UOP616" s="200"/>
      <c r="UOQ616" s="200"/>
      <c r="UOW616" s="200"/>
      <c r="UOX616" s="200"/>
      <c r="UOY616" s="200"/>
      <c r="UOZ616" s="200"/>
      <c r="UPA616" s="200"/>
      <c r="UPB616" s="200"/>
      <c r="UPC616" s="200"/>
      <c r="UPE616" s="200"/>
      <c r="UPF616" s="200"/>
      <c r="UPG616" s="200"/>
      <c r="UPH616" s="200"/>
      <c r="UPI616" s="200"/>
      <c r="UPJ616" s="200"/>
      <c r="UPK616" s="200"/>
      <c r="UPL616" s="200"/>
      <c r="UPO616" s="200"/>
      <c r="UPR616" s="200"/>
      <c r="UPU616" s="200"/>
      <c r="UPX616" s="200"/>
      <c r="UQA616" s="200"/>
      <c r="UQD616" s="200"/>
      <c r="UQM616" s="200"/>
      <c r="UQP616" s="200"/>
      <c r="UQS616" s="200"/>
      <c r="UQV616" s="200"/>
      <c r="URE616" s="200"/>
      <c r="URK616" s="200"/>
      <c r="URN616" s="200"/>
      <c r="URQ616" s="200"/>
      <c r="URT616" s="200"/>
      <c r="URZ616" s="200"/>
      <c r="USI616" s="200"/>
      <c r="USK616" s="200"/>
      <c r="USL616" s="200"/>
      <c r="USN616" s="200"/>
      <c r="USQ616" s="200"/>
      <c r="UST616" s="200"/>
      <c r="USW616" s="200"/>
      <c r="USZ616" s="200"/>
      <c r="UTC616" s="200"/>
      <c r="UTE616" s="200"/>
      <c r="UTG616" s="200"/>
      <c r="UTJ616" s="200"/>
      <c r="UTM616" s="200"/>
      <c r="UTP616" s="200"/>
      <c r="UTS616" s="200"/>
      <c r="UTV616" s="200"/>
      <c r="UTY616" s="200"/>
      <c r="UUB616" s="200"/>
      <c r="UUD616" s="200"/>
      <c r="UUG616" s="200"/>
      <c r="UUJ616" s="200"/>
      <c r="UUM616" s="200"/>
      <c r="UUS616" s="200"/>
      <c r="UUV616" s="200"/>
      <c r="UUX616" s="200"/>
      <c r="UWE616" s="200"/>
      <c r="UWH616" s="200"/>
      <c r="UWK616" s="200"/>
      <c r="UWN616" s="200"/>
      <c r="UWQ616" s="200"/>
      <c r="UWR616" s="200"/>
      <c r="UWS616" s="200"/>
      <c r="UWV616" s="200"/>
      <c r="UWY616" s="200"/>
      <c r="UXB616" s="200"/>
      <c r="UXE616" s="200"/>
      <c r="UXG616" s="200"/>
      <c r="UXU616" s="200"/>
      <c r="UXV616" s="200"/>
      <c r="UXW616" s="200"/>
      <c r="UXX616" s="200"/>
      <c r="UXY616" s="200"/>
      <c r="UXZ616" s="200"/>
      <c r="UYA616" s="200"/>
      <c r="UYB616" s="200"/>
      <c r="UYC616" s="200"/>
      <c r="UYD616" s="200"/>
      <c r="UYE616" s="200"/>
      <c r="UYF616" s="200"/>
      <c r="UYG616" s="200"/>
      <c r="UYH616" s="200"/>
      <c r="UYI616" s="200"/>
      <c r="UYJ616" s="200"/>
      <c r="UYK616" s="200"/>
      <c r="UYL616" s="200"/>
      <c r="UYM616" s="200"/>
      <c r="UYS616" s="200"/>
      <c r="UYT616" s="200"/>
      <c r="UYU616" s="200"/>
      <c r="UYV616" s="200"/>
      <c r="UYW616" s="200"/>
      <c r="UYX616" s="200"/>
      <c r="UYY616" s="200"/>
      <c r="UZA616" s="200"/>
      <c r="UZB616" s="200"/>
      <c r="UZC616" s="200"/>
      <c r="UZD616" s="200"/>
      <c r="UZE616" s="200"/>
      <c r="UZF616" s="200"/>
      <c r="UZG616" s="200"/>
      <c r="UZH616" s="200"/>
      <c r="UZK616" s="200"/>
      <c r="UZN616" s="200"/>
      <c r="UZQ616" s="200"/>
      <c r="UZT616" s="200"/>
      <c r="UZW616" s="200"/>
      <c r="UZZ616" s="200"/>
      <c r="VAI616" s="200"/>
      <c r="VAL616" s="200"/>
      <c r="VAO616" s="200"/>
      <c r="VAR616" s="200"/>
      <c r="VBA616" s="200"/>
      <c r="VBG616" s="200"/>
      <c r="VBJ616" s="200"/>
      <c r="VBM616" s="200"/>
      <c r="VBP616" s="200"/>
      <c r="VBV616" s="200"/>
      <c r="VCE616" s="200"/>
      <c r="VCG616" s="200"/>
      <c r="VCH616" s="200"/>
      <c r="VCJ616" s="200"/>
      <c r="VCM616" s="200"/>
      <c r="VCP616" s="200"/>
      <c r="VCS616" s="200"/>
      <c r="VCV616" s="200"/>
      <c r="VCY616" s="200"/>
      <c r="VDA616" s="200"/>
      <c r="VDC616" s="200"/>
      <c r="VDF616" s="200"/>
      <c r="VDI616" s="200"/>
      <c r="VDL616" s="200"/>
      <c r="VDO616" s="200"/>
      <c r="VDR616" s="200"/>
      <c r="VDU616" s="200"/>
      <c r="VDX616" s="200"/>
      <c r="VDZ616" s="200"/>
      <c r="VEC616" s="200"/>
      <c r="VEF616" s="200"/>
      <c r="VEI616" s="200"/>
      <c r="VEO616" s="200"/>
      <c r="VER616" s="200"/>
      <c r="VET616" s="200"/>
      <c r="VGA616" s="200"/>
      <c r="VGD616" s="200"/>
      <c r="VGG616" s="200"/>
      <c r="VGJ616" s="200"/>
      <c r="VGM616" s="200"/>
      <c r="VGN616" s="200"/>
      <c r="VGO616" s="200"/>
      <c r="VGR616" s="200"/>
      <c r="VGU616" s="200"/>
      <c r="VGX616" s="200"/>
      <c r="VHA616" s="200"/>
      <c r="VHC616" s="200"/>
      <c r="VHQ616" s="200"/>
      <c r="VHR616" s="200"/>
      <c r="VHS616" s="200"/>
      <c r="VHT616" s="200"/>
      <c r="VHU616" s="200"/>
      <c r="VHV616" s="200"/>
      <c r="VHW616" s="200"/>
      <c r="VHX616" s="200"/>
      <c r="VHY616" s="200"/>
      <c r="VHZ616" s="200"/>
      <c r="VIA616" s="200"/>
      <c r="VIB616" s="200"/>
      <c r="VIC616" s="200"/>
      <c r="VID616" s="200"/>
      <c r="VIE616" s="200"/>
      <c r="VIF616" s="200"/>
      <c r="VIG616" s="200"/>
      <c r="VIH616" s="200"/>
      <c r="VII616" s="200"/>
      <c r="VIO616" s="200"/>
      <c r="VIP616" s="200"/>
      <c r="VIQ616" s="200"/>
      <c r="VIR616" s="200"/>
      <c r="VIS616" s="200"/>
      <c r="VIT616" s="200"/>
      <c r="VIU616" s="200"/>
      <c r="VIW616" s="200"/>
      <c r="VIX616" s="200"/>
      <c r="VIY616" s="200"/>
      <c r="VIZ616" s="200"/>
      <c r="VJA616" s="200"/>
      <c r="VJB616" s="200"/>
      <c r="VJC616" s="200"/>
      <c r="VJD616" s="200"/>
      <c r="VJG616" s="200"/>
      <c r="VJJ616" s="200"/>
      <c r="VJM616" s="200"/>
      <c r="VJP616" s="200"/>
      <c r="VJS616" s="200"/>
      <c r="VJV616" s="200"/>
      <c r="VKE616" s="200"/>
      <c r="VKH616" s="200"/>
      <c r="VKK616" s="200"/>
      <c r="VKN616" s="200"/>
      <c r="VKW616" s="200"/>
      <c r="VLC616" s="200"/>
      <c r="VLF616" s="200"/>
      <c r="VLI616" s="200"/>
      <c r="VLL616" s="200"/>
      <c r="VLR616" s="200"/>
      <c r="VMA616" s="200"/>
      <c r="VMC616" s="200"/>
      <c r="VMD616" s="200"/>
      <c r="VMF616" s="200"/>
      <c r="VMI616" s="200"/>
      <c r="VML616" s="200"/>
      <c r="VMO616" s="200"/>
      <c r="VMR616" s="200"/>
      <c r="VMU616" s="200"/>
      <c r="VMW616" s="200"/>
      <c r="VMY616" s="200"/>
      <c r="VNB616" s="200"/>
      <c r="VNE616" s="200"/>
      <c r="VNH616" s="200"/>
      <c r="VNK616" s="200"/>
      <c r="VNN616" s="200"/>
      <c r="VNQ616" s="200"/>
      <c r="VNT616" s="200"/>
      <c r="VNV616" s="200"/>
      <c r="VNY616" s="200"/>
      <c r="VOB616" s="200"/>
      <c r="VOE616" s="200"/>
      <c r="VOK616" s="200"/>
      <c r="VON616" s="200"/>
      <c r="VOP616" s="200"/>
      <c r="VPW616" s="200"/>
      <c r="VPZ616" s="200"/>
      <c r="VQC616" s="200"/>
      <c r="VQF616" s="200"/>
      <c r="VQI616" s="200"/>
      <c r="VQJ616" s="200"/>
      <c r="VQK616" s="200"/>
      <c r="VQN616" s="200"/>
      <c r="VQQ616" s="200"/>
      <c r="VQT616" s="200"/>
      <c r="VQW616" s="200"/>
      <c r="VQY616" s="200"/>
      <c r="VRM616" s="200"/>
      <c r="VRN616" s="200"/>
      <c r="VRO616" s="200"/>
      <c r="VRP616" s="200"/>
      <c r="VRQ616" s="200"/>
      <c r="VRR616" s="200"/>
      <c r="VRS616" s="200"/>
      <c r="VRT616" s="200"/>
      <c r="VRU616" s="200"/>
      <c r="VRV616" s="200"/>
      <c r="VRW616" s="200"/>
      <c r="VRX616" s="200"/>
      <c r="VRY616" s="200"/>
      <c r="VRZ616" s="200"/>
      <c r="VSA616" s="200"/>
      <c r="VSB616" s="200"/>
      <c r="VSC616" s="200"/>
      <c r="VSD616" s="200"/>
      <c r="VSE616" s="200"/>
      <c r="VSK616" s="200"/>
      <c r="VSL616" s="200"/>
      <c r="VSM616" s="200"/>
      <c r="VSN616" s="200"/>
      <c r="VSO616" s="200"/>
      <c r="VSP616" s="200"/>
      <c r="VSQ616" s="200"/>
      <c r="VSS616" s="200"/>
      <c r="VST616" s="200"/>
      <c r="VSU616" s="200"/>
      <c r="VSV616" s="200"/>
      <c r="VSW616" s="200"/>
      <c r="VSX616" s="200"/>
      <c r="VSY616" s="200"/>
      <c r="VSZ616" s="200"/>
      <c r="VTC616" s="200"/>
      <c r="VTF616" s="200"/>
      <c r="VTI616" s="200"/>
      <c r="VTL616" s="200"/>
      <c r="VTO616" s="200"/>
      <c r="VTR616" s="200"/>
      <c r="VUA616" s="200"/>
      <c r="VUD616" s="200"/>
      <c r="VUG616" s="200"/>
      <c r="VUJ616" s="200"/>
      <c r="VUS616" s="200"/>
      <c r="VUY616" s="200"/>
      <c r="VVB616" s="200"/>
      <c r="VVE616" s="200"/>
      <c r="VVH616" s="200"/>
      <c r="VVN616" s="200"/>
      <c r="VVW616" s="200"/>
      <c r="VVY616" s="200"/>
      <c r="VVZ616" s="200"/>
      <c r="VWB616" s="200"/>
      <c r="VWE616" s="200"/>
      <c r="VWH616" s="200"/>
      <c r="VWK616" s="200"/>
      <c r="VWN616" s="200"/>
      <c r="VWQ616" s="200"/>
      <c r="VWS616" s="200"/>
      <c r="VWU616" s="200"/>
      <c r="VWX616" s="200"/>
      <c r="VXA616" s="200"/>
      <c r="VXD616" s="200"/>
      <c r="VXG616" s="200"/>
      <c r="VXJ616" s="200"/>
      <c r="VXM616" s="200"/>
      <c r="VXP616" s="200"/>
      <c r="VXR616" s="200"/>
      <c r="VXU616" s="200"/>
      <c r="VXX616" s="200"/>
      <c r="VYA616" s="200"/>
      <c r="VYG616" s="200"/>
      <c r="VYJ616" s="200"/>
      <c r="VYL616" s="200"/>
      <c r="VZS616" s="200"/>
      <c r="VZV616" s="200"/>
      <c r="VZY616" s="200"/>
      <c r="WAB616" s="200"/>
      <c r="WAE616" s="200"/>
      <c r="WAF616" s="200"/>
      <c r="WAG616" s="200"/>
      <c r="WAJ616" s="200"/>
      <c r="WAM616" s="200"/>
      <c r="WAP616" s="200"/>
      <c r="WAS616" s="200"/>
      <c r="WAU616" s="200"/>
      <c r="WBI616" s="200"/>
      <c r="WBJ616" s="200"/>
      <c r="WBK616" s="200"/>
      <c r="WBL616" s="200"/>
      <c r="WBM616" s="200"/>
      <c r="WBN616" s="200"/>
      <c r="WBO616" s="200"/>
      <c r="WBP616" s="200"/>
      <c r="WBQ616" s="200"/>
      <c r="WBR616" s="200"/>
      <c r="WBS616" s="200"/>
      <c r="WBT616" s="200"/>
      <c r="WBU616" s="200"/>
      <c r="WBV616" s="200"/>
      <c r="WBW616" s="200"/>
      <c r="WBX616" s="200"/>
      <c r="WBY616" s="200"/>
      <c r="WBZ616" s="200"/>
      <c r="WCA616" s="200"/>
      <c r="WCG616" s="200"/>
      <c r="WCH616" s="200"/>
      <c r="WCI616" s="200"/>
      <c r="WCJ616" s="200"/>
      <c r="WCK616" s="200"/>
      <c r="WCL616" s="200"/>
      <c r="WCM616" s="200"/>
      <c r="WCO616" s="200"/>
      <c r="WCP616" s="200"/>
      <c r="WCQ616" s="200"/>
      <c r="WCR616" s="200"/>
      <c r="WCS616" s="200"/>
      <c r="WCT616" s="200"/>
      <c r="WCU616" s="200"/>
      <c r="WCV616" s="200"/>
      <c r="WCY616" s="200"/>
      <c r="WDB616" s="200"/>
      <c r="WDE616" s="200"/>
      <c r="WDH616" s="200"/>
      <c r="WDK616" s="200"/>
      <c r="WDN616" s="200"/>
      <c r="WDW616" s="200"/>
      <c r="WDZ616" s="200"/>
      <c r="WEC616" s="200"/>
      <c r="WEF616" s="200"/>
      <c r="WEO616" s="200"/>
      <c r="WEU616" s="200"/>
      <c r="WEX616" s="200"/>
      <c r="WFA616" s="200"/>
      <c r="WFD616" s="200"/>
      <c r="WFJ616" s="200"/>
      <c r="WFS616" s="200"/>
      <c r="WFU616" s="200"/>
      <c r="WFV616" s="200"/>
      <c r="WFX616" s="200"/>
      <c r="WGA616" s="200"/>
      <c r="WGD616" s="200"/>
      <c r="WGG616" s="200"/>
      <c r="WGJ616" s="200"/>
      <c r="WGM616" s="200"/>
      <c r="WGO616" s="200"/>
      <c r="WGQ616" s="200"/>
      <c r="WGT616" s="200"/>
      <c r="WGW616" s="200"/>
      <c r="WGZ616" s="200"/>
      <c r="WHC616" s="200"/>
      <c r="WHF616" s="200"/>
      <c r="WHI616" s="200"/>
      <c r="WHL616" s="200"/>
      <c r="WHN616" s="200"/>
      <c r="WHQ616" s="200"/>
      <c r="WHT616" s="200"/>
      <c r="WHW616" s="200"/>
      <c r="WIC616" s="200"/>
      <c r="WIF616" s="200"/>
      <c r="WIH616" s="200"/>
      <c r="WJO616" s="200"/>
      <c r="WJR616" s="200"/>
      <c r="WJU616" s="200"/>
      <c r="WJX616" s="200"/>
      <c r="WKA616" s="200"/>
      <c r="WKB616" s="200"/>
      <c r="WKC616" s="200"/>
      <c r="WKF616" s="200"/>
      <c r="WKI616" s="200"/>
      <c r="WKL616" s="200"/>
      <c r="WKO616" s="200"/>
      <c r="WKQ616" s="200"/>
      <c r="WLE616" s="200"/>
      <c r="WLF616" s="200"/>
      <c r="WLG616" s="200"/>
      <c r="WLH616" s="200"/>
      <c r="WLI616" s="200"/>
      <c r="WLJ616" s="200"/>
      <c r="WLK616" s="200"/>
      <c r="WLL616" s="200"/>
      <c r="WLM616" s="200"/>
      <c r="WLN616" s="200"/>
      <c r="WLO616" s="200"/>
      <c r="WLP616" s="200"/>
      <c r="WLQ616" s="200"/>
      <c r="WLR616" s="200"/>
      <c r="WLS616" s="200"/>
      <c r="WLT616" s="200"/>
      <c r="WLU616" s="200"/>
      <c r="WLV616" s="200"/>
      <c r="WLW616" s="200"/>
      <c r="WMC616" s="200"/>
      <c r="WMD616" s="200"/>
      <c r="WME616" s="200"/>
      <c r="WMF616" s="200"/>
      <c r="WMG616" s="200"/>
      <c r="WMH616" s="200"/>
      <c r="WMI616" s="200"/>
      <c r="WMK616" s="200"/>
      <c r="WML616" s="200"/>
      <c r="WMM616" s="200"/>
      <c r="WMN616" s="200"/>
      <c r="WMO616" s="200"/>
      <c r="WMP616" s="200"/>
      <c r="WMQ616" s="200"/>
      <c r="WMR616" s="200"/>
      <c r="WMU616" s="200"/>
      <c r="WMX616" s="200"/>
      <c r="WNA616" s="200"/>
      <c r="WND616" s="200"/>
      <c r="WNG616" s="200"/>
      <c r="WNJ616" s="200"/>
      <c r="WNS616" s="200"/>
      <c r="WNV616" s="200"/>
      <c r="WNY616" s="200"/>
      <c r="WOB616" s="200"/>
      <c r="WOK616" s="200"/>
      <c r="WOQ616" s="200"/>
      <c r="WOT616" s="200"/>
      <c r="WOW616" s="200"/>
      <c r="WOZ616" s="200"/>
      <c r="WPF616" s="200"/>
      <c r="WPO616" s="200"/>
      <c r="WPQ616" s="200"/>
      <c r="WPR616" s="200"/>
      <c r="WPT616" s="200"/>
      <c r="WPW616" s="200"/>
      <c r="WPZ616" s="200"/>
      <c r="WQC616" s="200"/>
      <c r="WQF616" s="200"/>
      <c r="WQI616" s="200"/>
      <c r="WQK616" s="200"/>
      <c r="WQM616" s="200"/>
      <c r="WQP616" s="200"/>
      <c r="WQS616" s="200"/>
      <c r="WQV616" s="200"/>
      <c r="WQY616" s="200"/>
      <c r="WRB616" s="200"/>
      <c r="WRE616" s="200"/>
      <c r="WRH616" s="200"/>
      <c r="WRJ616" s="200"/>
      <c r="WRM616" s="200"/>
      <c r="WRP616" s="200"/>
      <c r="WRS616" s="200"/>
      <c r="WRY616" s="200"/>
      <c r="WSB616" s="200"/>
      <c r="WSD616" s="200"/>
      <c r="WTK616" s="200"/>
      <c r="WTN616" s="200"/>
      <c r="WTQ616" s="200"/>
      <c r="WTT616" s="200"/>
      <c r="WTW616" s="200"/>
      <c r="WTX616" s="200"/>
      <c r="WTY616" s="200"/>
      <c r="WUB616" s="200"/>
      <c r="WUE616" s="200"/>
      <c r="WUH616" s="200"/>
      <c r="WUK616" s="200"/>
      <c r="WUM616" s="200"/>
    </row>
    <row r="617" spans="1:16107" ht="18" hidden="1" x14ac:dyDescent="0.3">
      <c r="A617" s="16" t="s">
        <v>282</v>
      </c>
      <c r="B617" s="53" t="s">
        <v>350</v>
      </c>
      <c r="C617" s="7"/>
      <c r="D617" s="91"/>
      <c r="E617" s="92"/>
    </row>
    <row r="618" spans="1:16107" ht="18" hidden="1" x14ac:dyDescent="0.3">
      <c r="A618" s="24" t="s">
        <v>283</v>
      </c>
      <c r="B618" s="53" t="s">
        <v>346</v>
      </c>
      <c r="C618" s="7"/>
      <c r="D618" s="91"/>
      <c r="E618" s="92"/>
    </row>
    <row r="619" spans="1:16107" ht="18" hidden="1" x14ac:dyDescent="0.3">
      <c r="A619" s="9" t="s">
        <v>284</v>
      </c>
      <c r="B619" s="53" t="s">
        <v>346</v>
      </c>
      <c r="C619" s="7"/>
      <c r="D619" s="91"/>
      <c r="E619" s="92"/>
    </row>
    <row r="620" spans="1:16107" ht="18" hidden="1" x14ac:dyDescent="0.3">
      <c r="A620" s="13" t="s">
        <v>285</v>
      </c>
      <c r="B620" s="53" t="s">
        <v>347</v>
      </c>
      <c r="C620" s="7"/>
      <c r="D620" s="91"/>
      <c r="E620" s="92"/>
    </row>
    <row r="621" spans="1:16107" ht="18" hidden="1" x14ac:dyDescent="0.3">
      <c r="A621" s="12" t="s">
        <v>286</v>
      </c>
      <c r="B621" s="53" t="s">
        <v>346</v>
      </c>
      <c r="C621" s="7"/>
      <c r="D621" s="106"/>
      <c r="E621" s="92"/>
    </row>
    <row r="622" spans="1:16107" ht="18" hidden="1" x14ac:dyDescent="0.3">
      <c r="A622" s="16" t="s">
        <v>287</v>
      </c>
      <c r="B622" s="53" t="s">
        <v>349</v>
      </c>
      <c r="C622" s="7"/>
      <c r="D622" s="91"/>
      <c r="E622" s="92"/>
    </row>
    <row r="623" spans="1:16107" ht="18" hidden="1" x14ac:dyDescent="0.3">
      <c r="A623" s="13" t="s">
        <v>288</v>
      </c>
      <c r="B623" s="53" t="s">
        <v>349</v>
      </c>
      <c r="C623" s="7"/>
      <c r="D623" s="106"/>
      <c r="E623" s="92"/>
    </row>
    <row r="624" spans="1:16107" ht="18" hidden="1" x14ac:dyDescent="0.3">
      <c r="A624" s="9" t="s">
        <v>289</v>
      </c>
      <c r="B624" s="53" t="s">
        <v>346</v>
      </c>
      <c r="C624" s="7"/>
      <c r="D624" s="91"/>
      <c r="E624" s="92"/>
    </row>
    <row r="625" spans="1:5" ht="18" hidden="1" x14ac:dyDescent="0.3">
      <c r="A625" s="16" t="s">
        <v>290</v>
      </c>
      <c r="B625" s="53" t="s">
        <v>352</v>
      </c>
      <c r="C625" s="7"/>
      <c r="D625" s="91"/>
      <c r="E625" s="92"/>
    </row>
    <row r="626" spans="1:5" ht="18" hidden="1" x14ac:dyDescent="0.3">
      <c r="A626" s="12" t="s">
        <v>291</v>
      </c>
      <c r="B626" s="53" t="s">
        <v>346</v>
      </c>
      <c r="C626" s="7"/>
      <c r="D626" s="91"/>
      <c r="E626" s="92"/>
    </row>
    <row r="627" spans="1:5" ht="18" hidden="1" x14ac:dyDescent="0.3">
      <c r="A627" s="9" t="s">
        <v>292</v>
      </c>
      <c r="B627" s="53" t="s">
        <v>346</v>
      </c>
      <c r="C627" s="7"/>
      <c r="D627" s="91"/>
      <c r="E627" s="92"/>
    </row>
    <row r="628" spans="1:5" ht="18" hidden="1" x14ac:dyDescent="0.3">
      <c r="A628" s="11" t="s">
        <v>293</v>
      </c>
      <c r="B628" s="53" t="s">
        <v>346</v>
      </c>
      <c r="C628" s="7"/>
      <c r="D628" s="91"/>
      <c r="E628" s="92"/>
    </row>
    <row r="629" spans="1:5" ht="18" hidden="1" x14ac:dyDescent="0.3">
      <c r="A629" s="9" t="s">
        <v>294</v>
      </c>
      <c r="B629" s="53" t="s">
        <v>346</v>
      </c>
      <c r="C629" s="7"/>
      <c r="D629" s="91"/>
      <c r="E629" s="92"/>
    </row>
    <row r="630" spans="1:5" ht="18" hidden="1" x14ac:dyDescent="0.3">
      <c r="A630" s="12" t="s">
        <v>295</v>
      </c>
      <c r="B630" s="53" t="s">
        <v>346</v>
      </c>
      <c r="C630" s="7"/>
      <c r="D630" s="103"/>
      <c r="E630" s="92"/>
    </row>
    <row r="631" spans="1:5" ht="18" hidden="1" x14ac:dyDescent="0.3">
      <c r="A631" s="12" t="s">
        <v>296</v>
      </c>
      <c r="B631" s="53" t="s">
        <v>346</v>
      </c>
      <c r="C631" s="7"/>
      <c r="D631" s="103"/>
      <c r="E631" s="92"/>
    </row>
    <row r="632" spans="1:5" ht="18" hidden="1" x14ac:dyDescent="0.3">
      <c r="A632" s="9" t="s">
        <v>297</v>
      </c>
      <c r="B632" s="53" t="s">
        <v>346</v>
      </c>
      <c r="C632" s="7"/>
      <c r="D632" s="91"/>
      <c r="E632" s="92"/>
    </row>
    <row r="633" spans="1:5" ht="18" hidden="1" x14ac:dyDescent="0.3">
      <c r="A633" s="9" t="s">
        <v>298</v>
      </c>
      <c r="B633" s="53" t="s">
        <v>353</v>
      </c>
      <c r="C633" s="7"/>
      <c r="D633" s="91"/>
      <c r="E633" s="92"/>
    </row>
    <row r="634" spans="1:5" ht="18" hidden="1" x14ac:dyDescent="0.3">
      <c r="A634" s="9" t="s">
        <v>299</v>
      </c>
      <c r="B634" s="53" t="s">
        <v>349</v>
      </c>
      <c r="C634" s="7"/>
      <c r="D634" s="91"/>
      <c r="E634" s="92"/>
    </row>
    <row r="635" spans="1:5" ht="18" hidden="1" x14ac:dyDescent="0.3">
      <c r="A635" s="13" t="s">
        <v>300</v>
      </c>
      <c r="B635" s="53" t="s">
        <v>346</v>
      </c>
      <c r="C635" s="7"/>
      <c r="D635" s="91"/>
      <c r="E635" s="92"/>
    </row>
    <row r="636" spans="1:5" ht="18" hidden="1" x14ac:dyDescent="0.3">
      <c r="A636" s="13" t="s">
        <v>301</v>
      </c>
      <c r="B636" s="53" t="s">
        <v>346</v>
      </c>
      <c r="C636" s="7"/>
      <c r="D636" s="91"/>
      <c r="E636" s="92"/>
    </row>
    <row r="637" spans="1:5" ht="18" hidden="1" x14ac:dyDescent="0.3">
      <c r="A637" s="21" t="s">
        <v>302</v>
      </c>
      <c r="B637" s="53" t="s">
        <v>346</v>
      </c>
      <c r="C637" s="7"/>
      <c r="D637" s="91"/>
      <c r="E637" s="92"/>
    </row>
    <row r="638" spans="1:5" ht="18" hidden="1" x14ac:dyDescent="0.3">
      <c r="A638" s="13" t="s">
        <v>303</v>
      </c>
      <c r="B638" s="53" t="s">
        <v>349</v>
      </c>
      <c r="C638" s="7"/>
      <c r="D638" s="91"/>
      <c r="E638" s="92"/>
    </row>
    <row r="639" spans="1:5" ht="18" hidden="1" x14ac:dyDescent="0.3">
      <c r="A639" s="9" t="s">
        <v>304</v>
      </c>
      <c r="B639" s="53" t="s">
        <v>351</v>
      </c>
      <c r="C639" s="7"/>
      <c r="D639" s="91"/>
      <c r="E639" s="92"/>
    </row>
    <row r="640" spans="1:5" ht="18" hidden="1" x14ac:dyDescent="0.3">
      <c r="A640" s="9" t="s">
        <v>305</v>
      </c>
      <c r="B640" s="53" t="s">
        <v>351</v>
      </c>
      <c r="C640" s="7"/>
      <c r="D640" s="91"/>
      <c r="E640" s="92"/>
    </row>
    <row r="641" spans="1:5" ht="18" hidden="1" x14ac:dyDescent="0.3">
      <c r="A641" s="9" t="s">
        <v>306</v>
      </c>
      <c r="B641" s="53" t="s">
        <v>353</v>
      </c>
      <c r="C641" s="7"/>
      <c r="D641" s="91"/>
      <c r="E641" s="92"/>
    </row>
    <row r="642" spans="1:5" ht="18" hidden="1" x14ac:dyDescent="0.3">
      <c r="A642" s="9" t="s">
        <v>307</v>
      </c>
      <c r="B642" s="53" t="s">
        <v>346</v>
      </c>
      <c r="C642" s="7"/>
      <c r="D642" s="91"/>
      <c r="E642" s="92"/>
    </row>
    <row r="643" spans="1:5" ht="18" hidden="1" x14ac:dyDescent="0.3">
      <c r="A643" s="21" t="s">
        <v>308</v>
      </c>
      <c r="B643" s="53" t="s">
        <v>346</v>
      </c>
      <c r="C643" s="7"/>
      <c r="D643" s="91"/>
      <c r="E643" s="92"/>
    </row>
    <row r="644" spans="1:5" ht="18" hidden="1" x14ac:dyDescent="0.3">
      <c r="A644" s="9" t="s">
        <v>309</v>
      </c>
      <c r="B644" s="53" t="s">
        <v>351</v>
      </c>
      <c r="C644" s="7"/>
      <c r="D644" s="91"/>
      <c r="E644" s="92"/>
    </row>
    <row r="645" spans="1:5" ht="18" hidden="1" x14ac:dyDescent="0.3">
      <c r="A645" s="9" t="s">
        <v>310</v>
      </c>
      <c r="B645" s="53" t="s">
        <v>346</v>
      </c>
      <c r="C645" s="7"/>
      <c r="D645" s="91"/>
      <c r="E645" s="92"/>
    </row>
    <row r="646" spans="1:5" ht="18" hidden="1" x14ac:dyDescent="0.3">
      <c r="A646" s="12" t="s">
        <v>311</v>
      </c>
      <c r="B646" s="53" t="s">
        <v>346</v>
      </c>
      <c r="C646" s="7"/>
      <c r="D646" s="91"/>
      <c r="E646" s="92"/>
    </row>
    <row r="647" spans="1:5" ht="18" hidden="1" x14ac:dyDescent="0.3">
      <c r="A647" s="9" t="s">
        <v>312</v>
      </c>
      <c r="B647" s="53" t="s">
        <v>346</v>
      </c>
      <c r="C647" s="37"/>
      <c r="D647" s="91"/>
      <c r="E647" s="92"/>
    </row>
    <row r="648" spans="1:5" ht="18" hidden="1" x14ac:dyDescent="0.3">
      <c r="A648" s="9" t="s">
        <v>313</v>
      </c>
      <c r="B648" s="53" t="s">
        <v>351</v>
      </c>
      <c r="C648" s="7"/>
      <c r="D648" s="91"/>
      <c r="E648" s="92"/>
    </row>
    <row r="649" spans="1:5" ht="18" hidden="1" x14ac:dyDescent="0.3">
      <c r="A649" s="9" t="s">
        <v>314</v>
      </c>
      <c r="B649" s="53" t="s">
        <v>349</v>
      </c>
      <c r="C649" s="7"/>
      <c r="D649" s="91"/>
      <c r="E649" s="92"/>
    </row>
    <row r="650" spans="1:5" ht="18" hidden="1" x14ac:dyDescent="0.3">
      <c r="A650" s="21" t="s">
        <v>315</v>
      </c>
      <c r="B650" s="53" t="s">
        <v>346</v>
      </c>
      <c r="C650" s="7"/>
      <c r="D650" s="91"/>
      <c r="E650" s="92"/>
    </row>
    <row r="651" spans="1:5" ht="18" hidden="1" x14ac:dyDescent="0.3">
      <c r="A651" s="21" t="s">
        <v>316</v>
      </c>
      <c r="B651" s="53" t="s">
        <v>346</v>
      </c>
      <c r="C651" s="7"/>
      <c r="D651" s="91"/>
      <c r="E651" s="92"/>
    </row>
    <row r="652" spans="1:5" ht="18" hidden="1" x14ac:dyDescent="0.3">
      <c r="A652" s="9" t="s">
        <v>317</v>
      </c>
      <c r="B652" s="53" t="s">
        <v>346</v>
      </c>
      <c r="C652" s="7"/>
      <c r="D652" s="91"/>
      <c r="E652" s="92"/>
    </row>
    <row r="653" spans="1:5" ht="18" hidden="1" x14ac:dyDescent="0.3">
      <c r="A653" s="9" t="s">
        <v>318</v>
      </c>
      <c r="B653" s="53" t="s">
        <v>346</v>
      </c>
      <c r="C653" s="7"/>
      <c r="D653" s="91"/>
      <c r="E653" s="92"/>
    </row>
    <row r="654" spans="1:5" ht="18" hidden="1" x14ac:dyDescent="0.3">
      <c r="A654" s="21" t="s">
        <v>319</v>
      </c>
      <c r="B654" s="53" t="s">
        <v>346</v>
      </c>
      <c r="C654" s="7"/>
      <c r="D654" s="91"/>
      <c r="E654" s="92"/>
    </row>
    <row r="655" spans="1:5" ht="18" hidden="1" x14ac:dyDescent="0.3">
      <c r="A655" s="9" t="s">
        <v>320</v>
      </c>
      <c r="B655" s="53" t="s">
        <v>351</v>
      </c>
      <c r="C655" s="7"/>
      <c r="D655" s="91"/>
      <c r="E655" s="92"/>
    </row>
    <row r="656" spans="1:5" ht="18" hidden="1" x14ac:dyDescent="0.3">
      <c r="A656" s="9" t="s">
        <v>321</v>
      </c>
      <c r="B656" s="53" t="s">
        <v>351</v>
      </c>
      <c r="C656" s="7"/>
      <c r="D656" s="91"/>
      <c r="E656" s="92"/>
    </row>
    <row r="657" spans="1:16107" ht="18" hidden="1" x14ac:dyDescent="0.3">
      <c r="A657" s="9" t="s">
        <v>322</v>
      </c>
      <c r="B657" s="53" t="s">
        <v>351</v>
      </c>
      <c r="C657" s="7"/>
      <c r="D657" s="91"/>
      <c r="E657" s="92"/>
    </row>
    <row r="658" spans="1:16107" ht="18" hidden="1" x14ac:dyDescent="0.3">
      <c r="A658" s="9" t="s">
        <v>323</v>
      </c>
      <c r="B658" s="53" t="s">
        <v>351</v>
      </c>
      <c r="C658" s="7"/>
      <c r="D658" s="91"/>
      <c r="E658" s="92"/>
    </row>
    <row r="659" spans="1:16107" ht="18" hidden="1" x14ac:dyDescent="0.3">
      <c r="A659" s="9" t="s">
        <v>324</v>
      </c>
      <c r="B659" s="53" t="s">
        <v>351</v>
      </c>
      <c r="C659" s="7"/>
      <c r="D659" s="91"/>
      <c r="E659" s="92"/>
    </row>
    <row r="660" spans="1:16107" ht="18" hidden="1" x14ac:dyDescent="0.3">
      <c r="A660" s="9" t="s">
        <v>325</v>
      </c>
      <c r="B660" s="53" t="s">
        <v>353</v>
      </c>
      <c r="C660" s="7"/>
      <c r="D660" s="91"/>
      <c r="E660" s="92"/>
    </row>
    <row r="661" spans="1:16107" ht="18" hidden="1" x14ac:dyDescent="0.3">
      <c r="A661" s="9" t="s">
        <v>326</v>
      </c>
      <c r="B661" s="53" t="s">
        <v>346</v>
      </c>
      <c r="C661" s="7"/>
      <c r="D661" s="91"/>
      <c r="E661" s="92"/>
    </row>
    <row r="662" spans="1:16107" ht="18" hidden="1" x14ac:dyDescent="0.3">
      <c r="A662" s="9" t="s">
        <v>327</v>
      </c>
      <c r="B662" s="53" t="s">
        <v>346</v>
      </c>
      <c r="C662" s="7"/>
      <c r="D662" s="91"/>
      <c r="E662" s="92"/>
    </row>
    <row r="663" spans="1:16107" ht="18" hidden="1" x14ac:dyDescent="0.3">
      <c r="A663" s="11" t="s">
        <v>328</v>
      </c>
      <c r="B663" s="53" t="s">
        <v>346</v>
      </c>
      <c r="C663" s="7"/>
      <c r="D663" s="91"/>
      <c r="E663" s="92"/>
    </row>
    <row r="664" spans="1:16107" ht="20.399999999999999" customHeight="1" x14ac:dyDescent="0.3">
      <c r="A664" s="38"/>
      <c r="B664" s="37">
        <v>0</v>
      </c>
      <c r="C664" s="37">
        <v>8108</v>
      </c>
      <c r="D664" s="203"/>
      <c r="E664" s="204">
        <f>SUBTOTAL(9,E340:E616)</f>
        <v>69889000</v>
      </c>
      <c r="F664" s="200"/>
      <c r="G664" s="200"/>
      <c r="H664" s="200"/>
      <c r="I664" s="200"/>
      <c r="J664" s="200"/>
      <c r="K664" s="200"/>
      <c r="Q664" s="200"/>
      <c r="R664" s="200"/>
      <c r="S664" s="200"/>
      <c r="T664" s="200"/>
      <c r="U664" s="200"/>
      <c r="V664" s="200"/>
      <c r="W664" s="200"/>
      <c r="Y664" s="200"/>
      <c r="Z664" s="200"/>
      <c r="AA664" s="200"/>
      <c r="AB664" s="200"/>
      <c r="AC664" s="200"/>
      <c r="AD664" s="200"/>
      <c r="AE664" s="200"/>
      <c r="AF664" s="200"/>
      <c r="AI664" s="200"/>
      <c r="AL664" s="200"/>
      <c r="AO664" s="200"/>
      <c r="AR664" s="200"/>
      <c r="AU664" s="200"/>
      <c r="AX664" s="200"/>
      <c r="BG664" s="200"/>
      <c r="BJ664" s="200"/>
      <c r="BM664" s="200"/>
      <c r="BP664" s="200"/>
      <c r="BY664" s="200"/>
      <c r="CE664" s="200"/>
      <c r="CH664" s="200"/>
      <c r="CK664" s="200"/>
      <c r="CN664" s="200"/>
      <c r="CT664" s="200"/>
      <c r="DC664" s="200"/>
      <c r="DE664" s="200"/>
      <c r="DF664" s="200"/>
      <c r="DH664" s="200"/>
      <c r="DK664" s="200"/>
      <c r="DN664" s="200"/>
      <c r="DQ664" s="200"/>
      <c r="DT664" s="200"/>
      <c r="DW664" s="200"/>
      <c r="DY664" s="200"/>
      <c r="EA664" s="200"/>
      <c r="ED664" s="200"/>
      <c r="EG664" s="200"/>
      <c r="EJ664" s="200"/>
      <c r="EM664" s="200"/>
      <c r="EP664" s="200"/>
      <c r="ES664" s="200"/>
      <c r="EV664" s="200"/>
      <c r="EX664" s="200"/>
      <c r="FA664" s="200"/>
      <c r="FD664" s="200"/>
      <c r="FG664" s="200"/>
      <c r="FM664" s="200"/>
      <c r="FP664" s="200"/>
      <c r="FR664" s="200"/>
      <c r="GY664" s="200"/>
      <c r="HB664" s="200"/>
      <c r="HE664" s="200"/>
      <c r="HH664" s="200"/>
      <c r="HK664" s="200"/>
      <c r="HL664" s="200"/>
      <c r="HM664" s="200"/>
      <c r="HP664" s="200"/>
      <c r="HS664" s="200"/>
      <c r="HV664" s="200"/>
      <c r="HY664" s="200"/>
      <c r="IA664" s="200"/>
      <c r="IO664" s="200"/>
      <c r="IP664" s="200"/>
      <c r="IQ664" s="200"/>
      <c r="IR664" s="200"/>
      <c r="IS664" s="200"/>
      <c r="IT664" s="200"/>
      <c r="IU664" s="200"/>
      <c r="IV664" s="200"/>
      <c r="IW664" s="200"/>
      <c r="IX664" s="200"/>
      <c r="IY664" s="200"/>
      <c r="IZ664" s="200"/>
      <c r="JA664" s="200"/>
      <c r="JB664" s="200"/>
      <c r="JC664" s="200"/>
      <c r="JD664" s="200"/>
      <c r="JE664" s="200"/>
      <c r="JF664" s="200"/>
      <c r="JG664" s="200"/>
      <c r="JM664" s="200"/>
      <c r="JN664" s="200"/>
      <c r="JO664" s="200"/>
      <c r="JP664" s="200"/>
      <c r="JQ664" s="200"/>
      <c r="JR664" s="200"/>
      <c r="JS664" s="200"/>
      <c r="JU664" s="200"/>
      <c r="JV664" s="200"/>
      <c r="JW664" s="200"/>
      <c r="JX664" s="200"/>
      <c r="JY664" s="200"/>
      <c r="JZ664" s="200"/>
      <c r="KA664" s="200"/>
      <c r="KB664" s="200"/>
      <c r="KE664" s="200"/>
      <c r="KH664" s="200"/>
      <c r="KK664" s="200"/>
      <c r="KN664" s="200"/>
      <c r="KQ664" s="200"/>
      <c r="KT664" s="200"/>
      <c r="LC664" s="200"/>
      <c r="LF664" s="200"/>
      <c r="LI664" s="200"/>
      <c r="LL664" s="200"/>
      <c r="LU664" s="200"/>
      <c r="MA664" s="200"/>
      <c r="MD664" s="200"/>
      <c r="MG664" s="200"/>
      <c r="MJ664" s="200"/>
      <c r="MP664" s="200"/>
      <c r="MY664" s="200"/>
      <c r="NA664" s="200"/>
      <c r="NB664" s="200"/>
      <c r="ND664" s="200"/>
      <c r="NG664" s="200"/>
      <c r="NJ664" s="200"/>
      <c r="NM664" s="200"/>
      <c r="NP664" s="200"/>
      <c r="NS664" s="200"/>
      <c r="NU664" s="200"/>
      <c r="NW664" s="200"/>
      <c r="NZ664" s="200"/>
      <c r="OC664" s="200"/>
      <c r="OF664" s="200"/>
      <c r="OI664" s="200"/>
      <c r="OL664" s="200"/>
      <c r="OO664" s="200"/>
      <c r="OR664" s="200"/>
      <c r="OT664" s="200"/>
      <c r="OW664" s="200"/>
      <c r="OZ664" s="200"/>
      <c r="PC664" s="200"/>
      <c r="PI664" s="200"/>
      <c r="PL664" s="200"/>
      <c r="PN664" s="200"/>
      <c r="QU664" s="200"/>
      <c r="QX664" s="200"/>
      <c r="RA664" s="200"/>
      <c r="RD664" s="200"/>
      <c r="RG664" s="200"/>
      <c r="RH664" s="200"/>
      <c r="RI664" s="200"/>
      <c r="RL664" s="200"/>
      <c r="RO664" s="200"/>
      <c r="RR664" s="200"/>
      <c r="RU664" s="200"/>
      <c r="RW664" s="200"/>
      <c r="SK664" s="200"/>
      <c r="SL664" s="200"/>
      <c r="SM664" s="200"/>
      <c r="SN664" s="200"/>
      <c r="SO664" s="200"/>
      <c r="SP664" s="200"/>
      <c r="SQ664" s="200"/>
      <c r="SR664" s="200"/>
      <c r="SS664" s="200"/>
      <c r="ST664" s="200"/>
      <c r="SU664" s="200"/>
      <c r="SV664" s="200"/>
      <c r="SW664" s="200"/>
      <c r="SX664" s="200"/>
      <c r="SY664" s="200"/>
      <c r="SZ664" s="200"/>
      <c r="TA664" s="200"/>
      <c r="TB664" s="200"/>
      <c r="TC664" s="200"/>
      <c r="TI664" s="200"/>
      <c r="TJ664" s="200"/>
      <c r="TK664" s="200"/>
      <c r="TL664" s="200"/>
      <c r="TM664" s="200"/>
      <c r="TN664" s="200"/>
      <c r="TO664" s="200"/>
      <c r="TQ664" s="200"/>
      <c r="TR664" s="200"/>
      <c r="TS664" s="200"/>
      <c r="TT664" s="200"/>
      <c r="TU664" s="200"/>
      <c r="TV664" s="200"/>
      <c r="TW664" s="200"/>
      <c r="TX664" s="200"/>
      <c r="UA664" s="200"/>
      <c r="UD664" s="200"/>
      <c r="UG664" s="200"/>
      <c r="UJ664" s="200"/>
      <c r="UM664" s="200"/>
      <c r="UP664" s="200"/>
      <c r="UY664" s="200"/>
      <c r="VB664" s="200"/>
      <c r="VE664" s="200"/>
      <c r="VH664" s="200"/>
      <c r="VQ664" s="200"/>
      <c r="VW664" s="200"/>
      <c r="VZ664" s="200"/>
      <c r="WC664" s="200"/>
      <c r="WF664" s="200"/>
      <c r="WL664" s="200"/>
      <c r="WU664" s="200"/>
      <c r="WW664" s="200"/>
      <c r="WX664" s="200"/>
      <c r="WZ664" s="200"/>
      <c r="XC664" s="200"/>
      <c r="XF664" s="200"/>
      <c r="XI664" s="200"/>
      <c r="XL664" s="200"/>
      <c r="XO664" s="200"/>
      <c r="XQ664" s="200"/>
      <c r="XS664" s="200"/>
      <c r="XV664" s="200"/>
      <c r="XY664" s="200"/>
      <c r="YB664" s="200"/>
      <c r="YE664" s="200"/>
      <c r="YH664" s="200"/>
      <c r="YK664" s="200"/>
      <c r="YN664" s="200"/>
      <c r="YP664" s="200"/>
      <c r="YS664" s="200"/>
      <c r="YV664" s="200"/>
      <c r="YY664" s="200"/>
      <c r="ZE664" s="200"/>
      <c r="ZH664" s="200"/>
      <c r="ZJ664" s="200"/>
      <c r="AAQ664" s="200"/>
      <c r="AAT664" s="200"/>
      <c r="AAW664" s="200"/>
      <c r="AAZ664" s="200"/>
      <c r="ABC664" s="200"/>
      <c r="ABD664" s="200"/>
      <c r="ABE664" s="200"/>
      <c r="ABH664" s="200"/>
      <c r="ABK664" s="200"/>
      <c r="ABN664" s="200"/>
      <c r="ABQ664" s="200"/>
      <c r="ABS664" s="200"/>
      <c r="ACG664" s="200"/>
      <c r="ACH664" s="200"/>
      <c r="ACI664" s="200"/>
      <c r="ACJ664" s="200"/>
      <c r="ACK664" s="200"/>
      <c r="ACL664" s="200"/>
      <c r="ACM664" s="200"/>
      <c r="ACN664" s="200"/>
      <c r="ACO664" s="200"/>
      <c r="ACP664" s="200"/>
      <c r="ACQ664" s="200"/>
      <c r="ACR664" s="200"/>
      <c r="ACS664" s="200"/>
      <c r="ACT664" s="200"/>
      <c r="ACU664" s="200"/>
      <c r="ACV664" s="200"/>
      <c r="ACW664" s="200"/>
      <c r="ACX664" s="200"/>
      <c r="ACY664" s="200"/>
      <c r="ADE664" s="200"/>
      <c r="ADF664" s="200"/>
      <c r="ADG664" s="200"/>
      <c r="ADH664" s="200"/>
      <c r="ADI664" s="200"/>
      <c r="ADJ664" s="200"/>
      <c r="ADK664" s="200"/>
      <c r="ADM664" s="200"/>
      <c r="ADN664" s="200"/>
      <c r="ADO664" s="200"/>
      <c r="ADP664" s="200"/>
      <c r="ADQ664" s="200"/>
      <c r="ADR664" s="200"/>
      <c r="ADS664" s="200"/>
      <c r="ADT664" s="200"/>
      <c r="ADW664" s="200"/>
      <c r="ADZ664" s="200"/>
      <c r="AEC664" s="200"/>
      <c r="AEF664" s="200"/>
      <c r="AEI664" s="200"/>
      <c r="AEL664" s="200"/>
      <c r="AEU664" s="200"/>
      <c r="AEX664" s="200"/>
      <c r="AFA664" s="200"/>
      <c r="AFD664" s="200"/>
      <c r="AFM664" s="200"/>
      <c r="AFS664" s="200"/>
      <c r="AFV664" s="200"/>
      <c r="AFY664" s="200"/>
      <c r="AGB664" s="200"/>
      <c r="AGH664" s="200"/>
      <c r="AGQ664" s="200"/>
      <c r="AGS664" s="200"/>
      <c r="AGT664" s="200"/>
      <c r="AGV664" s="200"/>
      <c r="AGY664" s="200"/>
      <c r="AHB664" s="200"/>
      <c r="AHE664" s="200"/>
      <c r="AHH664" s="200"/>
      <c r="AHK664" s="200"/>
      <c r="AHM664" s="200"/>
      <c r="AHO664" s="200"/>
      <c r="AHR664" s="200"/>
      <c r="AHU664" s="200"/>
      <c r="AHX664" s="200"/>
      <c r="AIA664" s="200"/>
      <c r="AID664" s="200"/>
      <c r="AIG664" s="200"/>
      <c r="AIJ664" s="200"/>
      <c r="AIL664" s="200"/>
      <c r="AIO664" s="200"/>
      <c r="AIR664" s="200"/>
      <c r="AIU664" s="200"/>
      <c r="AJA664" s="200"/>
      <c r="AJD664" s="200"/>
      <c r="AJF664" s="200"/>
      <c r="AKM664" s="200"/>
      <c r="AKP664" s="200"/>
      <c r="AKS664" s="200"/>
      <c r="AKV664" s="200"/>
      <c r="AKY664" s="200"/>
      <c r="AKZ664" s="200"/>
      <c r="ALA664" s="200"/>
      <c r="ALD664" s="200"/>
      <c r="ALG664" s="200"/>
      <c r="ALJ664" s="200"/>
      <c r="ALM664" s="200"/>
      <c r="ALO664" s="200"/>
      <c r="AMC664" s="200"/>
      <c r="AMD664" s="200"/>
      <c r="AME664" s="200"/>
      <c r="AMF664" s="200"/>
      <c r="AMG664" s="200"/>
      <c r="AMH664" s="200"/>
      <c r="AMI664" s="200"/>
      <c r="AMJ664" s="200"/>
      <c r="AMK664" s="200"/>
      <c r="AML664" s="200"/>
      <c r="AMM664" s="200"/>
      <c r="AMN664" s="200"/>
      <c r="AMO664" s="200"/>
      <c r="AMP664" s="200"/>
      <c r="AMQ664" s="200"/>
      <c r="AMR664" s="200"/>
      <c r="AMS664" s="200"/>
      <c r="AMT664" s="200"/>
      <c r="AMU664" s="200"/>
      <c r="ANA664" s="200"/>
      <c r="ANB664" s="200"/>
      <c r="ANC664" s="200"/>
      <c r="AND664" s="200"/>
      <c r="ANE664" s="200"/>
      <c r="ANF664" s="200"/>
      <c r="ANG664" s="200"/>
      <c r="ANI664" s="200"/>
      <c r="ANJ664" s="200"/>
      <c r="ANK664" s="200"/>
      <c r="ANL664" s="200"/>
      <c r="ANM664" s="200"/>
      <c r="ANN664" s="200"/>
      <c r="ANO664" s="200"/>
      <c r="ANP664" s="200"/>
      <c r="ANS664" s="200"/>
      <c r="ANV664" s="200"/>
      <c r="ANY664" s="200"/>
      <c r="AOB664" s="200"/>
      <c r="AOE664" s="200"/>
      <c r="AOH664" s="200"/>
      <c r="AOQ664" s="200"/>
      <c r="AOT664" s="200"/>
      <c r="AOW664" s="200"/>
      <c r="AOZ664" s="200"/>
      <c r="API664" s="200"/>
      <c r="APO664" s="200"/>
      <c r="APR664" s="200"/>
      <c r="APU664" s="200"/>
      <c r="APX664" s="200"/>
      <c r="AQD664" s="200"/>
      <c r="AQM664" s="200"/>
      <c r="AQO664" s="200"/>
      <c r="AQP664" s="200"/>
      <c r="AQR664" s="200"/>
      <c r="AQU664" s="200"/>
      <c r="AQX664" s="200"/>
      <c r="ARA664" s="200"/>
      <c r="ARD664" s="200"/>
      <c r="ARG664" s="200"/>
      <c r="ARI664" s="200"/>
      <c r="ARK664" s="200"/>
      <c r="ARN664" s="200"/>
      <c r="ARQ664" s="200"/>
      <c r="ART664" s="200"/>
      <c r="ARW664" s="200"/>
      <c r="ARZ664" s="200"/>
      <c r="ASC664" s="200"/>
      <c r="ASF664" s="200"/>
      <c r="ASH664" s="200"/>
      <c r="ASK664" s="200"/>
      <c r="ASN664" s="200"/>
      <c r="ASQ664" s="200"/>
      <c r="ASW664" s="200"/>
      <c r="ASZ664" s="200"/>
      <c r="ATB664" s="200"/>
      <c r="AUI664" s="200"/>
      <c r="AUL664" s="200"/>
      <c r="AUO664" s="200"/>
      <c r="AUR664" s="200"/>
      <c r="AUU664" s="200"/>
      <c r="AUV664" s="200"/>
      <c r="AUW664" s="200"/>
      <c r="AUZ664" s="200"/>
      <c r="AVC664" s="200"/>
      <c r="AVF664" s="200"/>
      <c r="AVI664" s="200"/>
      <c r="AVK664" s="200"/>
      <c r="AVY664" s="200"/>
      <c r="AVZ664" s="200"/>
      <c r="AWA664" s="200"/>
      <c r="AWB664" s="200"/>
      <c r="AWC664" s="200"/>
      <c r="AWD664" s="200"/>
      <c r="AWE664" s="200"/>
      <c r="AWF664" s="200"/>
      <c r="AWG664" s="200"/>
      <c r="AWH664" s="200"/>
      <c r="AWI664" s="200"/>
      <c r="AWJ664" s="200"/>
      <c r="AWK664" s="200"/>
      <c r="AWL664" s="200"/>
      <c r="AWM664" s="200"/>
      <c r="AWN664" s="200"/>
      <c r="AWO664" s="200"/>
      <c r="AWP664" s="200"/>
      <c r="AWQ664" s="200"/>
      <c r="AWW664" s="200"/>
      <c r="AWX664" s="200"/>
      <c r="AWY664" s="200"/>
      <c r="AWZ664" s="200"/>
      <c r="AXA664" s="200"/>
      <c r="AXB664" s="200"/>
      <c r="AXC664" s="200"/>
      <c r="AXE664" s="200"/>
      <c r="AXF664" s="200"/>
      <c r="AXG664" s="200"/>
      <c r="AXH664" s="200"/>
      <c r="AXI664" s="200"/>
      <c r="AXJ664" s="200"/>
      <c r="AXK664" s="200"/>
      <c r="AXL664" s="200"/>
      <c r="AXO664" s="200"/>
      <c r="AXR664" s="200"/>
      <c r="AXU664" s="200"/>
      <c r="AXX664" s="200"/>
      <c r="AYA664" s="200"/>
      <c r="AYD664" s="200"/>
      <c r="AYM664" s="200"/>
      <c r="AYP664" s="200"/>
      <c r="AYS664" s="200"/>
      <c r="AYV664" s="200"/>
      <c r="AZE664" s="200"/>
      <c r="AZK664" s="200"/>
      <c r="AZN664" s="200"/>
      <c r="AZQ664" s="200"/>
      <c r="AZT664" s="200"/>
      <c r="AZZ664" s="200"/>
      <c r="BAI664" s="200"/>
      <c r="BAK664" s="200"/>
      <c r="BAL664" s="200"/>
      <c r="BAN664" s="200"/>
      <c r="BAQ664" s="200"/>
      <c r="BAT664" s="200"/>
      <c r="BAW664" s="200"/>
      <c r="BAZ664" s="200"/>
      <c r="BBC664" s="200"/>
      <c r="BBE664" s="200"/>
      <c r="BBG664" s="200"/>
      <c r="BBJ664" s="200"/>
      <c r="BBM664" s="200"/>
      <c r="BBP664" s="200"/>
      <c r="BBS664" s="200"/>
      <c r="BBV664" s="200"/>
      <c r="BBY664" s="200"/>
      <c r="BCB664" s="200"/>
      <c r="BCD664" s="200"/>
      <c r="BCG664" s="200"/>
      <c r="BCJ664" s="200"/>
      <c r="BCM664" s="200"/>
      <c r="BCS664" s="200"/>
      <c r="BCV664" s="200"/>
      <c r="BCX664" s="200"/>
      <c r="BEE664" s="200"/>
      <c r="BEH664" s="200"/>
      <c r="BEK664" s="200"/>
      <c r="BEN664" s="200"/>
      <c r="BEQ664" s="200"/>
      <c r="BER664" s="200"/>
      <c r="BES664" s="200"/>
      <c r="BEV664" s="200"/>
      <c r="BEY664" s="200"/>
      <c r="BFB664" s="200"/>
      <c r="BFE664" s="200"/>
      <c r="BFG664" s="200"/>
      <c r="BFU664" s="200"/>
      <c r="BFV664" s="200"/>
      <c r="BFW664" s="200"/>
      <c r="BFX664" s="200"/>
      <c r="BFY664" s="200"/>
      <c r="BFZ664" s="200"/>
      <c r="BGA664" s="200"/>
      <c r="BGB664" s="200"/>
      <c r="BGC664" s="200"/>
      <c r="BGD664" s="200"/>
      <c r="BGE664" s="200"/>
      <c r="BGF664" s="200"/>
      <c r="BGG664" s="200"/>
      <c r="BGH664" s="200"/>
      <c r="BGI664" s="200"/>
      <c r="BGJ664" s="200"/>
      <c r="BGK664" s="200"/>
      <c r="BGL664" s="200"/>
      <c r="BGM664" s="200"/>
      <c r="BGS664" s="200"/>
      <c r="BGT664" s="200"/>
      <c r="BGU664" s="200"/>
      <c r="BGV664" s="200"/>
      <c r="BGW664" s="200"/>
      <c r="BGX664" s="200"/>
      <c r="BGY664" s="200"/>
      <c r="BHA664" s="200"/>
      <c r="BHB664" s="200"/>
      <c r="BHC664" s="200"/>
      <c r="BHD664" s="200"/>
      <c r="BHE664" s="200"/>
      <c r="BHF664" s="200"/>
      <c r="BHG664" s="200"/>
      <c r="BHH664" s="200"/>
      <c r="BHK664" s="200"/>
      <c r="BHN664" s="200"/>
      <c r="BHQ664" s="200"/>
      <c r="BHT664" s="200"/>
      <c r="BHW664" s="200"/>
      <c r="BHZ664" s="200"/>
      <c r="BII664" s="200"/>
      <c r="BIL664" s="200"/>
      <c r="BIO664" s="200"/>
      <c r="BIR664" s="200"/>
      <c r="BJA664" s="200"/>
      <c r="BJG664" s="200"/>
      <c r="BJJ664" s="200"/>
      <c r="BJM664" s="200"/>
      <c r="BJP664" s="200"/>
      <c r="BJV664" s="200"/>
      <c r="BKE664" s="200"/>
      <c r="BKG664" s="200"/>
      <c r="BKH664" s="200"/>
      <c r="BKJ664" s="200"/>
      <c r="BKM664" s="200"/>
      <c r="BKP664" s="200"/>
      <c r="BKS664" s="200"/>
      <c r="BKV664" s="200"/>
      <c r="BKY664" s="200"/>
      <c r="BLA664" s="200"/>
      <c r="BLC664" s="200"/>
      <c r="BLF664" s="200"/>
      <c r="BLI664" s="200"/>
      <c r="BLL664" s="200"/>
      <c r="BLO664" s="200"/>
      <c r="BLR664" s="200"/>
      <c r="BLU664" s="200"/>
      <c r="BLX664" s="200"/>
      <c r="BLZ664" s="200"/>
      <c r="BMC664" s="200"/>
      <c r="BMF664" s="200"/>
      <c r="BMI664" s="200"/>
      <c r="BMO664" s="200"/>
      <c r="BMR664" s="200"/>
      <c r="BMT664" s="200"/>
      <c r="BOA664" s="200"/>
      <c r="BOD664" s="200"/>
      <c r="BOG664" s="200"/>
      <c r="BOJ664" s="200"/>
      <c r="BOM664" s="200"/>
      <c r="BON664" s="200"/>
      <c r="BOO664" s="200"/>
      <c r="BOR664" s="200"/>
      <c r="BOU664" s="200"/>
      <c r="BOX664" s="200"/>
      <c r="BPA664" s="200"/>
      <c r="BPC664" s="200"/>
      <c r="BPQ664" s="200"/>
      <c r="BPR664" s="200"/>
      <c r="BPS664" s="200"/>
      <c r="BPT664" s="200"/>
      <c r="BPU664" s="200"/>
      <c r="BPV664" s="200"/>
      <c r="BPW664" s="200"/>
      <c r="BPX664" s="200"/>
      <c r="BPY664" s="200"/>
      <c r="BPZ664" s="200"/>
      <c r="BQA664" s="200"/>
      <c r="BQB664" s="200"/>
      <c r="BQC664" s="200"/>
      <c r="BQD664" s="200"/>
      <c r="BQE664" s="200"/>
      <c r="BQF664" s="200"/>
      <c r="BQG664" s="200"/>
      <c r="BQH664" s="200"/>
      <c r="BQI664" s="200"/>
      <c r="BQO664" s="200"/>
      <c r="BQP664" s="200"/>
      <c r="BQQ664" s="200"/>
      <c r="BQR664" s="200"/>
      <c r="BQS664" s="200"/>
      <c r="BQT664" s="200"/>
      <c r="BQU664" s="200"/>
      <c r="BQW664" s="200"/>
      <c r="BQX664" s="200"/>
      <c r="BQY664" s="200"/>
      <c r="BQZ664" s="200"/>
      <c r="BRA664" s="200"/>
      <c r="BRB664" s="200"/>
      <c r="BRC664" s="200"/>
      <c r="BRD664" s="200"/>
      <c r="BRG664" s="200"/>
      <c r="BRJ664" s="200"/>
      <c r="BRM664" s="200"/>
      <c r="BRP664" s="200"/>
      <c r="BRS664" s="200"/>
      <c r="BRV664" s="200"/>
      <c r="BSE664" s="200"/>
      <c r="BSH664" s="200"/>
      <c r="BSK664" s="200"/>
      <c r="BSN664" s="200"/>
      <c r="BSW664" s="200"/>
      <c r="BTC664" s="200"/>
      <c r="BTF664" s="200"/>
      <c r="BTI664" s="200"/>
      <c r="BTL664" s="200"/>
      <c r="BTR664" s="200"/>
      <c r="BUA664" s="200"/>
      <c r="BUC664" s="200"/>
      <c r="BUD664" s="200"/>
      <c r="BUF664" s="200"/>
      <c r="BUI664" s="200"/>
      <c r="BUL664" s="200"/>
      <c r="BUO664" s="200"/>
      <c r="BUR664" s="200"/>
      <c r="BUU664" s="200"/>
      <c r="BUW664" s="200"/>
      <c r="BUY664" s="200"/>
      <c r="BVB664" s="200"/>
      <c r="BVE664" s="200"/>
      <c r="BVH664" s="200"/>
      <c r="BVK664" s="200"/>
      <c r="BVN664" s="200"/>
      <c r="BVQ664" s="200"/>
      <c r="BVT664" s="200"/>
      <c r="BVV664" s="200"/>
      <c r="BVY664" s="200"/>
      <c r="BWB664" s="200"/>
      <c r="BWE664" s="200"/>
      <c r="BWK664" s="200"/>
      <c r="BWN664" s="200"/>
      <c r="BWP664" s="200"/>
      <c r="BXW664" s="200"/>
      <c r="BXZ664" s="200"/>
      <c r="BYC664" s="200"/>
      <c r="BYF664" s="200"/>
      <c r="BYI664" s="200"/>
      <c r="BYJ664" s="200"/>
      <c r="BYK664" s="200"/>
      <c r="BYN664" s="200"/>
      <c r="BYQ664" s="200"/>
      <c r="BYT664" s="200"/>
      <c r="BYW664" s="200"/>
      <c r="BYY664" s="200"/>
      <c r="BZM664" s="200"/>
      <c r="BZN664" s="200"/>
      <c r="BZO664" s="200"/>
      <c r="BZP664" s="200"/>
      <c r="BZQ664" s="200"/>
      <c r="BZR664" s="200"/>
      <c r="BZS664" s="200"/>
      <c r="BZT664" s="200"/>
      <c r="BZU664" s="200"/>
      <c r="BZV664" s="200"/>
      <c r="BZW664" s="200"/>
      <c r="BZX664" s="200"/>
      <c r="BZY664" s="200"/>
      <c r="BZZ664" s="200"/>
      <c r="CAA664" s="200"/>
      <c r="CAB664" s="200"/>
      <c r="CAC664" s="200"/>
      <c r="CAD664" s="200"/>
      <c r="CAE664" s="200"/>
      <c r="CAK664" s="200"/>
      <c r="CAL664" s="200"/>
      <c r="CAM664" s="200"/>
      <c r="CAN664" s="200"/>
      <c r="CAO664" s="200"/>
      <c r="CAP664" s="200"/>
      <c r="CAQ664" s="200"/>
      <c r="CAS664" s="200"/>
      <c r="CAT664" s="200"/>
      <c r="CAU664" s="200"/>
      <c r="CAV664" s="200"/>
      <c r="CAW664" s="200"/>
      <c r="CAX664" s="200"/>
      <c r="CAY664" s="200"/>
      <c r="CAZ664" s="200"/>
      <c r="CBC664" s="200"/>
      <c r="CBF664" s="200"/>
      <c r="CBI664" s="200"/>
      <c r="CBL664" s="200"/>
      <c r="CBO664" s="200"/>
      <c r="CBR664" s="200"/>
      <c r="CCA664" s="200"/>
      <c r="CCD664" s="200"/>
      <c r="CCG664" s="200"/>
      <c r="CCJ664" s="200"/>
      <c r="CCS664" s="200"/>
      <c r="CCY664" s="200"/>
      <c r="CDB664" s="200"/>
      <c r="CDE664" s="200"/>
      <c r="CDH664" s="200"/>
      <c r="CDN664" s="200"/>
      <c r="CDW664" s="200"/>
      <c r="CDY664" s="200"/>
      <c r="CDZ664" s="200"/>
      <c r="CEB664" s="200"/>
      <c r="CEE664" s="200"/>
      <c r="CEH664" s="200"/>
      <c r="CEK664" s="200"/>
      <c r="CEN664" s="200"/>
      <c r="CEQ664" s="200"/>
      <c r="CES664" s="200"/>
      <c r="CEU664" s="200"/>
      <c r="CEX664" s="200"/>
      <c r="CFA664" s="200"/>
      <c r="CFD664" s="200"/>
      <c r="CFG664" s="200"/>
      <c r="CFJ664" s="200"/>
      <c r="CFM664" s="200"/>
      <c r="CFP664" s="200"/>
      <c r="CFR664" s="200"/>
      <c r="CFU664" s="200"/>
      <c r="CFX664" s="200"/>
      <c r="CGA664" s="200"/>
      <c r="CGG664" s="200"/>
      <c r="CGJ664" s="200"/>
      <c r="CGL664" s="200"/>
      <c r="CHS664" s="200"/>
      <c r="CHV664" s="200"/>
      <c r="CHY664" s="200"/>
      <c r="CIB664" s="200"/>
      <c r="CIE664" s="200"/>
      <c r="CIF664" s="200"/>
      <c r="CIG664" s="200"/>
      <c r="CIJ664" s="200"/>
      <c r="CIM664" s="200"/>
      <c r="CIP664" s="200"/>
      <c r="CIS664" s="200"/>
      <c r="CIU664" s="200"/>
      <c r="CJI664" s="200"/>
      <c r="CJJ664" s="200"/>
      <c r="CJK664" s="200"/>
      <c r="CJL664" s="200"/>
      <c r="CJM664" s="200"/>
      <c r="CJN664" s="200"/>
      <c r="CJO664" s="200"/>
      <c r="CJP664" s="200"/>
      <c r="CJQ664" s="200"/>
      <c r="CJR664" s="200"/>
      <c r="CJS664" s="200"/>
      <c r="CJT664" s="200"/>
      <c r="CJU664" s="200"/>
      <c r="CJV664" s="200"/>
      <c r="CJW664" s="200"/>
      <c r="CJX664" s="200"/>
      <c r="CJY664" s="200"/>
      <c r="CJZ664" s="200"/>
      <c r="CKA664" s="200"/>
      <c r="CKG664" s="200"/>
      <c r="CKH664" s="200"/>
      <c r="CKI664" s="200"/>
      <c r="CKJ664" s="200"/>
      <c r="CKK664" s="200"/>
      <c r="CKL664" s="200"/>
      <c r="CKM664" s="200"/>
      <c r="CKO664" s="200"/>
      <c r="CKP664" s="200"/>
      <c r="CKQ664" s="200"/>
      <c r="CKR664" s="200"/>
      <c r="CKS664" s="200"/>
      <c r="CKT664" s="200"/>
      <c r="CKU664" s="200"/>
      <c r="CKV664" s="200"/>
      <c r="CKY664" s="200"/>
      <c r="CLB664" s="200"/>
      <c r="CLE664" s="200"/>
      <c r="CLH664" s="200"/>
      <c r="CLK664" s="200"/>
      <c r="CLN664" s="200"/>
      <c r="CLW664" s="200"/>
      <c r="CLZ664" s="200"/>
      <c r="CMC664" s="200"/>
      <c r="CMF664" s="200"/>
      <c r="CMO664" s="200"/>
      <c r="CMU664" s="200"/>
      <c r="CMX664" s="200"/>
      <c r="CNA664" s="200"/>
      <c r="CND664" s="200"/>
      <c r="CNJ664" s="200"/>
      <c r="CNS664" s="200"/>
      <c r="CNU664" s="200"/>
      <c r="CNV664" s="200"/>
      <c r="CNX664" s="200"/>
      <c r="COA664" s="200"/>
      <c r="COD664" s="200"/>
      <c r="COG664" s="200"/>
      <c r="COJ664" s="200"/>
      <c r="COM664" s="200"/>
      <c r="COO664" s="200"/>
      <c r="COQ664" s="200"/>
      <c r="COT664" s="200"/>
      <c r="COW664" s="200"/>
      <c r="COZ664" s="200"/>
      <c r="CPC664" s="200"/>
      <c r="CPF664" s="200"/>
      <c r="CPI664" s="200"/>
      <c r="CPL664" s="200"/>
      <c r="CPN664" s="200"/>
      <c r="CPQ664" s="200"/>
      <c r="CPT664" s="200"/>
      <c r="CPW664" s="200"/>
      <c r="CQC664" s="200"/>
      <c r="CQF664" s="200"/>
      <c r="CQH664" s="200"/>
      <c r="CRO664" s="200"/>
      <c r="CRR664" s="200"/>
      <c r="CRU664" s="200"/>
      <c r="CRX664" s="200"/>
      <c r="CSA664" s="200"/>
      <c r="CSB664" s="200"/>
      <c r="CSC664" s="200"/>
      <c r="CSF664" s="200"/>
      <c r="CSI664" s="200"/>
      <c r="CSL664" s="200"/>
      <c r="CSO664" s="200"/>
      <c r="CSQ664" s="200"/>
      <c r="CTE664" s="200"/>
      <c r="CTF664" s="200"/>
      <c r="CTG664" s="200"/>
      <c r="CTH664" s="200"/>
      <c r="CTI664" s="200"/>
      <c r="CTJ664" s="200"/>
      <c r="CTK664" s="200"/>
      <c r="CTL664" s="200"/>
      <c r="CTM664" s="200"/>
      <c r="CTN664" s="200"/>
      <c r="CTO664" s="200"/>
      <c r="CTP664" s="200"/>
      <c r="CTQ664" s="200"/>
      <c r="CTR664" s="200"/>
      <c r="CTS664" s="200"/>
      <c r="CTT664" s="200"/>
      <c r="CTU664" s="200"/>
      <c r="CTV664" s="200"/>
      <c r="CTW664" s="200"/>
      <c r="CUC664" s="200"/>
      <c r="CUD664" s="200"/>
      <c r="CUE664" s="200"/>
      <c r="CUF664" s="200"/>
      <c r="CUG664" s="200"/>
      <c r="CUH664" s="200"/>
      <c r="CUI664" s="200"/>
      <c r="CUK664" s="200"/>
      <c r="CUL664" s="200"/>
      <c r="CUM664" s="200"/>
      <c r="CUN664" s="200"/>
      <c r="CUO664" s="200"/>
      <c r="CUP664" s="200"/>
      <c r="CUQ664" s="200"/>
      <c r="CUR664" s="200"/>
      <c r="CUU664" s="200"/>
      <c r="CUX664" s="200"/>
      <c r="CVA664" s="200"/>
      <c r="CVD664" s="200"/>
      <c r="CVG664" s="200"/>
      <c r="CVJ664" s="200"/>
      <c r="CVS664" s="200"/>
      <c r="CVV664" s="200"/>
      <c r="CVY664" s="200"/>
      <c r="CWB664" s="200"/>
      <c r="CWK664" s="200"/>
      <c r="CWQ664" s="200"/>
      <c r="CWT664" s="200"/>
      <c r="CWW664" s="200"/>
      <c r="CWZ664" s="200"/>
      <c r="CXF664" s="200"/>
      <c r="CXO664" s="200"/>
      <c r="CXQ664" s="200"/>
      <c r="CXR664" s="200"/>
      <c r="CXT664" s="200"/>
      <c r="CXW664" s="200"/>
      <c r="CXZ664" s="200"/>
      <c r="CYC664" s="200"/>
      <c r="CYF664" s="200"/>
      <c r="CYI664" s="200"/>
      <c r="CYK664" s="200"/>
      <c r="CYM664" s="200"/>
      <c r="CYP664" s="200"/>
      <c r="CYS664" s="200"/>
      <c r="CYV664" s="200"/>
      <c r="CYY664" s="200"/>
      <c r="CZB664" s="200"/>
      <c r="CZE664" s="200"/>
      <c r="CZH664" s="200"/>
      <c r="CZJ664" s="200"/>
      <c r="CZM664" s="200"/>
      <c r="CZP664" s="200"/>
      <c r="CZS664" s="200"/>
      <c r="CZY664" s="200"/>
      <c r="DAB664" s="200"/>
      <c r="DAD664" s="200"/>
      <c r="DBK664" s="200"/>
      <c r="DBN664" s="200"/>
      <c r="DBQ664" s="200"/>
      <c r="DBT664" s="200"/>
      <c r="DBW664" s="200"/>
      <c r="DBX664" s="200"/>
      <c r="DBY664" s="200"/>
      <c r="DCB664" s="200"/>
      <c r="DCE664" s="200"/>
      <c r="DCH664" s="200"/>
      <c r="DCK664" s="200"/>
      <c r="DCM664" s="200"/>
      <c r="DDA664" s="200"/>
      <c r="DDB664" s="200"/>
      <c r="DDC664" s="200"/>
      <c r="DDD664" s="200"/>
      <c r="DDE664" s="200"/>
      <c r="DDF664" s="200"/>
      <c r="DDG664" s="200"/>
      <c r="DDH664" s="200"/>
      <c r="DDI664" s="200"/>
      <c r="DDJ664" s="200"/>
      <c r="DDK664" s="200"/>
      <c r="DDL664" s="200"/>
      <c r="DDM664" s="200"/>
      <c r="DDN664" s="200"/>
      <c r="DDO664" s="200"/>
      <c r="DDP664" s="200"/>
      <c r="DDQ664" s="200"/>
      <c r="DDR664" s="200"/>
      <c r="DDS664" s="200"/>
      <c r="DDY664" s="200"/>
      <c r="DDZ664" s="200"/>
      <c r="DEA664" s="200"/>
      <c r="DEB664" s="200"/>
      <c r="DEC664" s="200"/>
      <c r="DED664" s="200"/>
      <c r="DEE664" s="200"/>
      <c r="DEG664" s="200"/>
      <c r="DEH664" s="200"/>
      <c r="DEI664" s="200"/>
      <c r="DEJ664" s="200"/>
      <c r="DEK664" s="200"/>
      <c r="DEL664" s="200"/>
      <c r="DEM664" s="200"/>
      <c r="DEN664" s="200"/>
      <c r="DEQ664" s="200"/>
      <c r="DET664" s="200"/>
      <c r="DEW664" s="200"/>
      <c r="DEZ664" s="200"/>
      <c r="DFC664" s="200"/>
      <c r="DFF664" s="200"/>
      <c r="DFO664" s="200"/>
      <c r="DFR664" s="200"/>
      <c r="DFU664" s="200"/>
      <c r="DFX664" s="200"/>
      <c r="DGG664" s="200"/>
      <c r="DGM664" s="200"/>
      <c r="DGP664" s="200"/>
      <c r="DGS664" s="200"/>
      <c r="DGV664" s="200"/>
      <c r="DHB664" s="200"/>
      <c r="DHK664" s="200"/>
      <c r="DHM664" s="200"/>
      <c r="DHN664" s="200"/>
      <c r="DHP664" s="200"/>
      <c r="DHS664" s="200"/>
      <c r="DHV664" s="200"/>
      <c r="DHY664" s="200"/>
      <c r="DIB664" s="200"/>
      <c r="DIE664" s="200"/>
      <c r="DIG664" s="200"/>
      <c r="DII664" s="200"/>
      <c r="DIL664" s="200"/>
      <c r="DIO664" s="200"/>
      <c r="DIR664" s="200"/>
      <c r="DIU664" s="200"/>
      <c r="DIX664" s="200"/>
      <c r="DJA664" s="200"/>
      <c r="DJD664" s="200"/>
      <c r="DJF664" s="200"/>
      <c r="DJI664" s="200"/>
      <c r="DJL664" s="200"/>
      <c r="DJO664" s="200"/>
      <c r="DJU664" s="200"/>
      <c r="DJX664" s="200"/>
      <c r="DJZ664" s="200"/>
      <c r="DLG664" s="200"/>
      <c r="DLJ664" s="200"/>
      <c r="DLM664" s="200"/>
      <c r="DLP664" s="200"/>
      <c r="DLS664" s="200"/>
      <c r="DLT664" s="200"/>
      <c r="DLU664" s="200"/>
      <c r="DLX664" s="200"/>
      <c r="DMA664" s="200"/>
      <c r="DMD664" s="200"/>
      <c r="DMG664" s="200"/>
      <c r="DMI664" s="200"/>
      <c r="DMW664" s="200"/>
      <c r="DMX664" s="200"/>
      <c r="DMY664" s="200"/>
      <c r="DMZ664" s="200"/>
      <c r="DNA664" s="200"/>
      <c r="DNB664" s="200"/>
      <c r="DNC664" s="200"/>
      <c r="DND664" s="200"/>
      <c r="DNE664" s="200"/>
      <c r="DNF664" s="200"/>
      <c r="DNG664" s="200"/>
      <c r="DNH664" s="200"/>
      <c r="DNI664" s="200"/>
      <c r="DNJ664" s="200"/>
      <c r="DNK664" s="200"/>
      <c r="DNL664" s="200"/>
      <c r="DNM664" s="200"/>
      <c r="DNN664" s="200"/>
      <c r="DNO664" s="200"/>
      <c r="DNU664" s="200"/>
      <c r="DNV664" s="200"/>
      <c r="DNW664" s="200"/>
      <c r="DNX664" s="200"/>
      <c r="DNY664" s="200"/>
      <c r="DNZ664" s="200"/>
      <c r="DOA664" s="200"/>
      <c r="DOC664" s="200"/>
      <c r="DOD664" s="200"/>
      <c r="DOE664" s="200"/>
      <c r="DOF664" s="200"/>
      <c r="DOG664" s="200"/>
      <c r="DOH664" s="200"/>
      <c r="DOI664" s="200"/>
      <c r="DOJ664" s="200"/>
      <c r="DOM664" s="200"/>
      <c r="DOP664" s="200"/>
      <c r="DOS664" s="200"/>
      <c r="DOV664" s="200"/>
      <c r="DOY664" s="200"/>
      <c r="DPB664" s="200"/>
      <c r="DPK664" s="200"/>
      <c r="DPN664" s="200"/>
      <c r="DPQ664" s="200"/>
      <c r="DPT664" s="200"/>
      <c r="DQC664" s="200"/>
      <c r="DQI664" s="200"/>
      <c r="DQL664" s="200"/>
      <c r="DQO664" s="200"/>
      <c r="DQR664" s="200"/>
      <c r="DQX664" s="200"/>
      <c r="DRG664" s="200"/>
      <c r="DRI664" s="200"/>
      <c r="DRJ664" s="200"/>
      <c r="DRL664" s="200"/>
      <c r="DRO664" s="200"/>
      <c r="DRR664" s="200"/>
      <c r="DRU664" s="200"/>
      <c r="DRX664" s="200"/>
      <c r="DSA664" s="200"/>
      <c r="DSC664" s="200"/>
      <c r="DSE664" s="200"/>
      <c r="DSH664" s="200"/>
      <c r="DSK664" s="200"/>
      <c r="DSN664" s="200"/>
      <c r="DSQ664" s="200"/>
      <c r="DST664" s="200"/>
      <c r="DSW664" s="200"/>
      <c r="DSZ664" s="200"/>
      <c r="DTB664" s="200"/>
      <c r="DTE664" s="200"/>
      <c r="DTH664" s="200"/>
      <c r="DTK664" s="200"/>
      <c r="DTQ664" s="200"/>
      <c r="DTT664" s="200"/>
      <c r="DTV664" s="200"/>
      <c r="DVC664" s="200"/>
      <c r="DVF664" s="200"/>
      <c r="DVI664" s="200"/>
      <c r="DVL664" s="200"/>
      <c r="DVO664" s="200"/>
      <c r="DVP664" s="200"/>
      <c r="DVQ664" s="200"/>
      <c r="DVT664" s="200"/>
      <c r="DVW664" s="200"/>
      <c r="DVZ664" s="200"/>
      <c r="DWC664" s="200"/>
      <c r="DWE664" s="200"/>
      <c r="DWS664" s="200"/>
      <c r="DWT664" s="200"/>
      <c r="DWU664" s="200"/>
      <c r="DWV664" s="200"/>
      <c r="DWW664" s="200"/>
      <c r="DWX664" s="200"/>
      <c r="DWY664" s="200"/>
      <c r="DWZ664" s="200"/>
      <c r="DXA664" s="200"/>
      <c r="DXB664" s="200"/>
      <c r="DXC664" s="200"/>
      <c r="DXD664" s="200"/>
      <c r="DXE664" s="200"/>
      <c r="DXF664" s="200"/>
      <c r="DXG664" s="200"/>
      <c r="DXH664" s="200"/>
      <c r="DXI664" s="200"/>
      <c r="DXJ664" s="200"/>
      <c r="DXK664" s="200"/>
      <c r="DXQ664" s="200"/>
      <c r="DXR664" s="200"/>
      <c r="DXS664" s="200"/>
      <c r="DXT664" s="200"/>
      <c r="DXU664" s="200"/>
      <c r="DXV664" s="200"/>
      <c r="DXW664" s="200"/>
      <c r="DXY664" s="200"/>
      <c r="DXZ664" s="200"/>
      <c r="DYA664" s="200"/>
      <c r="DYB664" s="200"/>
      <c r="DYC664" s="200"/>
      <c r="DYD664" s="200"/>
      <c r="DYE664" s="200"/>
      <c r="DYF664" s="200"/>
      <c r="DYI664" s="200"/>
      <c r="DYL664" s="200"/>
      <c r="DYO664" s="200"/>
      <c r="DYR664" s="200"/>
      <c r="DYU664" s="200"/>
      <c r="DYX664" s="200"/>
      <c r="DZG664" s="200"/>
      <c r="DZJ664" s="200"/>
      <c r="DZM664" s="200"/>
      <c r="DZP664" s="200"/>
      <c r="DZY664" s="200"/>
      <c r="EAE664" s="200"/>
      <c r="EAH664" s="200"/>
      <c r="EAK664" s="200"/>
      <c r="EAN664" s="200"/>
      <c r="EAT664" s="200"/>
      <c r="EBC664" s="200"/>
      <c r="EBE664" s="200"/>
      <c r="EBF664" s="200"/>
      <c r="EBH664" s="200"/>
      <c r="EBK664" s="200"/>
      <c r="EBN664" s="200"/>
      <c r="EBQ664" s="200"/>
      <c r="EBT664" s="200"/>
      <c r="EBW664" s="200"/>
      <c r="EBY664" s="200"/>
      <c r="ECA664" s="200"/>
      <c r="ECD664" s="200"/>
      <c r="ECG664" s="200"/>
      <c r="ECJ664" s="200"/>
      <c r="ECM664" s="200"/>
      <c r="ECP664" s="200"/>
      <c r="ECS664" s="200"/>
      <c r="ECV664" s="200"/>
      <c r="ECX664" s="200"/>
      <c r="EDA664" s="200"/>
      <c r="EDD664" s="200"/>
      <c r="EDG664" s="200"/>
      <c r="EDM664" s="200"/>
      <c r="EDP664" s="200"/>
      <c r="EDR664" s="200"/>
      <c r="EEY664" s="200"/>
      <c r="EFB664" s="200"/>
      <c r="EFE664" s="200"/>
      <c r="EFH664" s="200"/>
      <c r="EFK664" s="200"/>
      <c r="EFL664" s="200"/>
      <c r="EFM664" s="200"/>
      <c r="EFP664" s="200"/>
      <c r="EFS664" s="200"/>
      <c r="EFV664" s="200"/>
      <c r="EFY664" s="200"/>
      <c r="EGA664" s="200"/>
      <c r="EGO664" s="200"/>
      <c r="EGP664" s="200"/>
      <c r="EGQ664" s="200"/>
      <c r="EGR664" s="200"/>
      <c r="EGS664" s="200"/>
      <c r="EGT664" s="200"/>
      <c r="EGU664" s="200"/>
      <c r="EGV664" s="200"/>
      <c r="EGW664" s="200"/>
      <c r="EGX664" s="200"/>
      <c r="EGY664" s="200"/>
      <c r="EGZ664" s="200"/>
      <c r="EHA664" s="200"/>
      <c r="EHB664" s="200"/>
      <c r="EHC664" s="200"/>
      <c r="EHD664" s="200"/>
      <c r="EHE664" s="200"/>
      <c r="EHF664" s="200"/>
      <c r="EHG664" s="200"/>
      <c r="EHM664" s="200"/>
      <c r="EHN664" s="200"/>
      <c r="EHO664" s="200"/>
      <c r="EHP664" s="200"/>
      <c r="EHQ664" s="200"/>
      <c r="EHR664" s="200"/>
      <c r="EHS664" s="200"/>
      <c r="EHU664" s="200"/>
      <c r="EHV664" s="200"/>
      <c r="EHW664" s="200"/>
      <c r="EHX664" s="200"/>
      <c r="EHY664" s="200"/>
      <c r="EHZ664" s="200"/>
      <c r="EIA664" s="200"/>
      <c r="EIB664" s="200"/>
      <c r="EIE664" s="200"/>
      <c r="EIH664" s="200"/>
      <c r="EIK664" s="200"/>
      <c r="EIN664" s="200"/>
      <c r="EIQ664" s="200"/>
      <c r="EIT664" s="200"/>
      <c r="EJC664" s="200"/>
      <c r="EJF664" s="200"/>
      <c r="EJI664" s="200"/>
      <c r="EJL664" s="200"/>
      <c r="EJU664" s="200"/>
      <c r="EKA664" s="200"/>
      <c r="EKD664" s="200"/>
      <c r="EKG664" s="200"/>
      <c r="EKJ664" s="200"/>
      <c r="EKP664" s="200"/>
      <c r="EKY664" s="200"/>
      <c r="ELA664" s="200"/>
      <c r="ELB664" s="200"/>
      <c r="ELD664" s="200"/>
      <c r="ELG664" s="200"/>
      <c r="ELJ664" s="200"/>
      <c r="ELM664" s="200"/>
      <c r="ELP664" s="200"/>
      <c r="ELS664" s="200"/>
      <c r="ELU664" s="200"/>
      <c r="ELW664" s="200"/>
      <c r="ELZ664" s="200"/>
      <c r="EMC664" s="200"/>
      <c r="EMF664" s="200"/>
      <c r="EMI664" s="200"/>
      <c r="EML664" s="200"/>
      <c r="EMO664" s="200"/>
      <c r="EMR664" s="200"/>
      <c r="EMT664" s="200"/>
      <c r="EMW664" s="200"/>
      <c r="EMZ664" s="200"/>
      <c r="ENC664" s="200"/>
      <c r="ENI664" s="200"/>
      <c r="ENL664" s="200"/>
      <c r="ENN664" s="200"/>
      <c r="EOU664" s="200"/>
      <c r="EOX664" s="200"/>
      <c r="EPA664" s="200"/>
      <c r="EPD664" s="200"/>
      <c r="EPG664" s="200"/>
      <c r="EPH664" s="200"/>
      <c r="EPI664" s="200"/>
      <c r="EPL664" s="200"/>
      <c r="EPO664" s="200"/>
      <c r="EPR664" s="200"/>
      <c r="EPU664" s="200"/>
      <c r="EPW664" s="200"/>
      <c r="EQK664" s="200"/>
      <c r="EQL664" s="200"/>
      <c r="EQM664" s="200"/>
      <c r="EQN664" s="200"/>
      <c r="EQO664" s="200"/>
      <c r="EQP664" s="200"/>
      <c r="EQQ664" s="200"/>
      <c r="EQR664" s="200"/>
      <c r="EQS664" s="200"/>
      <c r="EQT664" s="200"/>
      <c r="EQU664" s="200"/>
      <c r="EQV664" s="200"/>
      <c r="EQW664" s="200"/>
      <c r="EQX664" s="200"/>
      <c r="EQY664" s="200"/>
      <c r="EQZ664" s="200"/>
      <c r="ERA664" s="200"/>
      <c r="ERB664" s="200"/>
      <c r="ERC664" s="200"/>
      <c r="ERI664" s="200"/>
      <c r="ERJ664" s="200"/>
      <c r="ERK664" s="200"/>
      <c r="ERL664" s="200"/>
      <c r="ERM664" s="200"/>
      <c r="ERN664" s="200"/>
      <c r="ERO664" s="200"/>
      <c r="ERQ664" s="200"/>
      <c r="ERR664" s="200"/>
      <c r="ERS664" s="200"/>
      <c r="ERT664" s="200"/>
      <c r="ERU664" s="200"/>
      <c r="ERV664" s="200"/>
      <c r="ERW664" s="200"/>
      <c r="ERX664" s="200"/>
      <c r="ESA664" s="200"/>
      <c r="ESD664" s="200"/>
      <c r="ESG664" s="200"/>
      <c r="ESJ664" s="200"/>
      <c r="ESM664" s="200"/>
      <c r="ESP664" s="200"/>
      <c r="ESY664" s="200"/>
      <c r="ETB664" s="200"/>
      <c r="ETE664" s="200"/>
      <c r="ETH664" s="200"/>
      <c r="ETQ664" s="200"/>
      <c r="ETW664" s="200"/>
      <c r="ETZ664" s="200"/>
      <c r="EUC664" s="200"/>
      <c r="EUF664" s="200"/>
      <c r="EUL664" s="200"/>
      <c r="EUU664" s="200"/>
      <c r="EUW664" s="200"/>
      <c r="EUX664" s="200"/>
      <c r="EUZ664" s="200"/>
      <c r="EVC664" s="200"/>
      <c r="EVF664" s="200"/>
      <c r="EVI664" s="200"/>
      <c r="EVL664" s="200"/>
      <c r="EVO664" s="200"/>
      <c r="EVQ664" s="200"/>
      <c r="EVS664" s="200"/>
      <c r="EVV664" s="200"/>
      <c r="EVY664" s="200"/>
      <c r="EWB664" s="200"/>
      <c r="EWE664" s="200"/>
      <c r="EWH664" s="200"/>
      <c r="EWK664" s="200"/>
      <c r="EWN664" s="200"/>
      <c r="EWP664" s="200"/>
      <c r="EWS664" s="200"/>
      <c r="EWV664" s="200"/>
      <c r="EWY664" s="200"/>
      <c r="EXE664" s="200"/>
      <c r="EXH664" s="200"/>
      <c r="EXJ664" s="200"/>
      <c r="EYQ664" s="200"/>
      <c r="EYT664" s="200"/>
      <c r="EYW664" s="200"/>
      <c r="EYZ664" s="200"/>
      <c r="EZC664" s="200"/>
      <c r="EZD664" s="200"/>
      <c r="EZE664" s="200"/>
      <c r="EZH664" s="200"/>
      <c r="EZK664" s="200"/>
      <c r="EZN664" s="200"/>
      <c r="EZQ664" s="200"/>
      <c r="EZS664" s="200"/>
      <c r="FAG664" s="200"/>
      <c r="FAH664" s="200"/>
      <c r="FAI664" s="200"/>
      <c r="FAJ664" s="200"/>
      <c r="FAK664" s="200"/>
      <c r="FAL664" s="200"/>
      <c r="FAM664" s="200"/>
      <c r="FAN664" s="200"/>
      <c r="FAO664" s="200"/>
      <c r="FAP664" s="200"/>
      <c r="FAQ664" s="200"/>
      <c r="FAR664" s="200"/>
      <c r="FAS664" s="200"/>
      <c r="FAT664" s="200"/>
      <c r="FAU664" s="200"/>
      <c r="FAV664" s="200"/>
      <c r="FAW664" s="200"/>
      <c r="FAX664" s="200"/>
      <c r="FAY664" s="200"/>
      <c r="FBE664" s="200"/>
      <c r="FBF664" s="200"/>
      <c r="FBG664" s="200"/>
      <c r="FBH664" s="200"/>
      <c r="FBI664" s="200"/>
      <c r="FBJ664" s="200"/>
      <c r="FBK664" s="200"/>
      <c r="FBM664" s="200"/>
      <c r="FBN664" s="200"/>
      <c r="FBO664" s="200"/>
      <c r="FBP664" s="200"/>
      <c r="FBQ664" s="200"/>
      <c r="FBR664" s="200"/>
      <c r="FBS664" s="200"/>
      <c r="FBT664" s="200"/>
      <c r="FBW664" s="200"/>
      <c r="FBZ664" s="200"/>
      <c r="FCC664" s="200"/>
      <c r="FCF664" s="200"/>
      <c r="FCI664" s="200"/>
      <c r="FCL664" s="200"/>
      <c r="FCU664" s="200"/>
      <c r="FCX664" s="200"/>
      <c r="FDA664" s="200"/>
      <c r="FDD664" s="200"/>
      <c r="FDM664" s="200"/>
      <c r="FDS664" s="200"/>
      <c r="FDV664" s="200"/>
      <c r="FDY664" s="200"/>
      <c r="FEB664" s="200"/>
      <c r="FEH664" s="200"/>
      <c r="FEQ664" s="200"/>
      <c r="FES664" s="200"/>
      <c r="FET664" s="200"/>
      <c r="FEV664" s="200"/>
      <c r="FEY664" s="200"/>
      <c r="FFB664" s="200"/>
      <c r="FFE664" s="200"/>
      <c r="FFH664" s="200"/>
      <c r="FFK664" s="200"/>
      <c r="FFM664" s="200"/>
      <c r="FFO664" s="200"/>
      <c r="FFR664" s="200"/>
      <c r="FFU664" s="200"/>
      <c r="FFX664" s="200"/>
      <c r="FGA664" s="200"/>
      <c r="FGD664" s="200"/>
      <c r="FGG664" s="200"/>
      <c r="FGJ664" s="200"/>
      <c r="FGL664" s="200"/>
      <c r="FGO664" s="200"/>
      <c r="FGR664" s="200"/>
      <c r="FGU664" s="200"/>
      <c r="FHA664" s="200"/>
      <c r="FHD664" s="200"/>
      <c r="FHF664" s="200"/>
      <c r="FIM664" s="200"/>
      <c r="FIP664" s="200"/>
      <c r="FIS664" s="200"/>
      <c r="FIV664" s="200"/>
      <c r="FIY664" s="200"/>
      <c r="FIZ664" s="200"/>
      <c r="FJA664" s="200"/>
      <c r="FJD664" s="200"/>
      <c r="FJG664" s="200"/>
      <c r="FJJ664" s="200"/>
      <c r="FJM664" s="200"/>
      <c r="FJO664" s="200"/>
      <c r="FKC664" s="200"/>
      <c r="FKD664" s="200"/>
      <c r="FKE664" s="200"/>
      <c r="FKF664" s="200"/>
      <c r="FKG664" s="200"/>
      <c r="FKH664" s="200"/>
      <c r="FKI664" s="200"/>
      <c r="FKJ664" s="200"/>
      <c r="FKK664" s="200"/>
      <c r="FKL664" s="200"/>
      <c r="FKM664" s="200"/>
      <c r="FKN664" s="200"/>
      <c r="FKO664" s="200"/>
      <c r="FKP664" s="200"/>
      <c r="FKQ664" s="200"/>
      <c r="FKR664" s="200"/>
      <c r="FKS664" s="200"/>
      <c r="FKT664" s="200"/>
      <c r="FKU664" s="200"/>
      <c r="FLA664" s="200"/>
      <c r="FLB664" s="200"/>
      <c r="FLC664" s="200"/>
      <c r="FLD664" s="200"/>
      <c r="FLE664" s="200"/>
      <c r="FLF664" s="200"/>
      <c r="FLG664" s="200"/>
      <c r="FLI664" s="200"/>
      <c r="FLJ664" s="200"/>
      <c r="FLK664" s="200"/>
      <c r="FLL664" s="200"/>
      <c r="FLM664" s="200"/>
      <c r="FLN664" s="200"/>
      <c r="FLO664" s="200"/>
      <c r="FLP664" s="200"/>
      <c r="FLS664" s="200"/>
      <c r="FLV664" s="200"/>
      <c r="FLY664" s="200"/>
      <c r="FMB664" s="200"/>
      <c r="FME664" s="200"/>
      <c r="FMH664" s="200"/>
      <c r="FMQ664" s="200"/>
      <c r="FMT664" s="200"/>
      <c r="FMW664" s="200"/>
      <c r="FMZ664" s="200"/>
      <c r="FNI664" s="200"/>
      <c r="FNO664" s="200"/>
      <c r="FNR664" s="200"/>
      <c r="FNU664" s="200"/>
      <c r="FNX664" s="200"/>
      <c r="FOD664" s="200"/>
      <c r="FOM664" s="200"/>
      <c r="FOO664" s="200"/>
      <c r="FOP664" s="200"/>
      <c r="FOR664" s="200"/>
      <c r="FOU664" s="200"/>
      <c r="FOX664" s="200"/>
      <c r="FPA664" s="200"/>
      <c r="FPD664" s="200"/>
      <c r="FPG664" s="200"/>
      <c r="FPI664" s="200"/>
      <c r="FPK664" s="200"/>
      <c r="FPN664" s="200"/>
      <c r="FPQ664" s="200"/>
      <c r="FPT664" s="200"/>
      <c r="FPW664" s="200"/>
      <c r="FPZ664" s="200"/>
      <c r="FQC664" s="200"/>
      <c r="FQF664" s="200"/>
      <c r="FQH664" s="200"/>
      <c r="FQK664" s="200"/>
      <c r="FQN664" s="200"/>
      <c r="FQQ664" s="200"/>
      <c r="FQW664" s="200"/>
      <c r="FQZ664" s="200"/>
      <c r="FRB664" s="200"/>
      <c r="FSI664" s="200"/>
      <c r="FSL664" s="200"/>
      <c r="FSO664" s="200"/>
      <c r="FSR664" s="200"/>
      <c r="FSU664" s="200"/>
      <c r="FSV664" s="200"/>
      <c r="FSW664" s="200"/>
      <c r="FSZ664" s="200"/>
      <c r="FTC664" s="200"/>
      <c r="FTF664" s="200"/>
      <c r="FTI664" s="200"/>
      <c r="FTK664" s="200"/>
      <c r="FTY664" s="200"/>
      <c r="FTZ664" s="200"/>
      <c r="FUA664" s="200"/>
      <c r="FUB664" s="200"/>
      <c r="FUC664" s="200"/>
      <c r="FUD664" s="200"/>
      <c r="FUE664" s="200"/>
      <c r="FUF664" s="200"/>
      <c r="FUG664" s="200"/>
      <c r="FUH664" s="200"/>
      <c r="FUI664" s="200"/>
      <c r="FUJ664" s="200"/>
      <c r="FUK664" s="200"/>
      <c r="FUL664" s="200"/>
      <c r="FUM664" s="200"/>
      <c r="FUN664" s="200"/>
      <c r="FUO664" s="200"/>
      <c r="FUP664" s="200"/>
      <c r="FUQ664" s="200"/>
      <c r="FUW664" s="200"/>
      <c r="FUX664" s="200"/>
      <c r="FUY664" s="200"/>
      <c r="FUZ664" s="200"/>
      <c r="FVA664" s="200"/>
      <c r="FVB664" s="200"/>
      <c r="FVC664" s="200"/>
      <c r="FVE664" s="200"/>
      <c r="FVF664" s="200"/>
      <c r="FVG664" s="200"/>
      <c r="FVH664" s="200"/>
      <c r="FVI664" s="200"/>
      <c r="FVJ664" s="200"/>
      <c r="FVK664" s="200"/>
      <c r="FVL664" s="200"/>
      <c r="FVO664" s="200"/>
      <c r="FVR664" s="200"/>
      <c r="FVU664" s="200"/>
      <c r="FVX664" s="200"/>
      <c r="FWA664" s="200"/>
      <c r="FWD664" s="200"/>
      <c r="FWM664" s="200"/>
      <c r="FWP664" s="200"/>
      <c r="FWS664" s="200"/>
      <c r="FWV664" s="200"/>
      <c r="FXE664" s="200"/>
      <c r="FXK664" s="200"/>
      <c r="FXN664" s="200"/>
      <c r="FXQ664" s="200"/>
      <c r="FXT664" s="200"/>
      <c r="FXZ664" s="200"/>
      <c r="FYI664" s="200"/>
      <c r="FYK664" s="200"/>
      <c r="FYL664" s="200"/>
      <c r="FYN664" s="200"/>
      <c r="FYQ664" s="200"/>
      <c r="FYT664" s="200"/>
      <c r="FYW664" s="200"/>
      <c r="FYZ664" s="200"/>
      <c r="FZC664" s="200"/>
      <c r="FZE664" s="200"/>
      <c r="FZG664" s="200"/>
      <c r="FZJ664" s="200"/>
      <c r="FZM664" s="200"/>
      <c r="FZP664" s="200"/>
      <c r="FZS664" s="200"/>
      <c r="FZV664" s="200"/>
      <c r="FZY664" s="200"/>
      <c r="GAB664" s="200"/>
      <c r="GAD664" s="200"/>
      <c r="GAG664" s="200"/>
      <c r="GAJ664" s="200"/>
      <c r="GAM664" s="200"/>
      <c r="GAS664" s="200"/>
      <c r="GAV664" s="200"/>
      <c r="GAX664" s="200"/>
      <c r="GCE664" s="200"/>
      <c r="GCH664" s="200"/>
      <c r="GCK664" s="200"/>
      <c r="GCN664" s="200"/>
      <c r="GCQ664" s="200"/>
      <c r="GCR664" s="200"/>
      <c r="GCS664" s="200"/>
      <c r="GCV664" s="200"/>
      <c r="GCY664" s="200"/>
      <c r="GDB664" s="200"/>
      <c r="GDE664" s="200"/>
      <c r="GDG664" s="200"/>
      <c r="GDU664" s="200"/>
      <c r="GDV664" s="200"/>
      <c r="GDW664" s="200"/>
      <c r="GDX664" s="200"/>
      <c r="GDY664" s="200"/>
      <c r="GDZ664" s="200"/>
      <c r="GEA664" s="200"/>
      <c r="GEB664" s="200"/>
      <c r="GEC664" s="200"/>
      <c r="GED664" s="200"/>
      <c r="GEE664" s="200"/>
      <c r="GEF664" s="200"/>
      <c r="GEG664" s="200"/>
      <c r="GEH664" s="200"/>
      <c r="GEI664" s="200"/>
      <c r="GEJ664" s="200"/>
      <c r="GEK664" s="200"/>
      <c r="GEL664" s="200"/>
      <c r="GEM664" s="200"/>
      <c r="GES664" s="200"/>
      <c r="GET664" s="200"/>
      <c r="GEU664" s="200"/>
      <c r="GEV664" s="200"/>
      <c r="GEW664" s="200"/>
      <c r="GEX664" s="200"/>
      <c r="GEY664" s="200"/>
      <c r="GFA664" s="200"/>
      <c r="GFB664" s="200"/>
      <c r="GFC664" s="200"/>
      <c r="GFD664" s="200"/>
      <c r="GFE664" s="200"/>
      <c r="GFF664" s="200"/>
      <c r="GFG664" s="200"/>
      <c r="GFH664" s="200"/>
      <c r="GFK664" s="200"/>
      <c r="GFN664" s="200"/>
      <c r="GFQ664" s="200"/>
      <c r="GFT664" s="200"/>
      <c r="GFW664" s="200"/>
      <c r="GFZ664" s="200"/>
      <c r="GGI664" s="200"/>
      <c r="GGL664" s="200"/>
      <c r="GGO664" s="200"/>
      <c r="GGR664" s="200"/>
      <c r="GHA664" s="200"/>
      <c r="GHG664" s="200"/>
      <c r="GHJ664" s="200"/>
      <c r="GHM664" s="200"/>
      <c r="GHP664" s="200"/>
      <c r="GHV664" s="200"/>
      <c r="GIE664" s="200"/>
      <c r="GIG664" s="200"/>
      <c r="GIH664" s="200"/>
      <c r="GIJ664" s="200"/>
      <c r="GIM664" s="200"/>
      <c r="GIP664" s="200"/>
      <c r="GIS664" s="200"/>
      <c r="GIV664" s="200"/>
      <c r="GIY664" s="200"/>
      <c r="GJA664" s="200"/>
      <c r="GJC664" s="200"/>
      <c r="GJF664" s="200"/>
      <c r="GJI664" s="200"/>
      <c r="GJL664" s="200"/>
      <c r="GJO664" s="200"/>
      <c r="GJR664" s="200"/>
      <c r="GJU664" s="200"/>
      <c r="GJX664" s="200"/>
      <c r="GJZ664" s="200"/>
      <c r="GKC664" s="200"/>
      <c r="GKF664" s="200"/>
      <c r="GKI664" s="200"/>
      <c r="GKO664" s="200"/>
      <c r="GKR664" s="200"/>
      <c r="GKT664" s="200"/>
      <c r="GMA664" s="200"/>
      <c r="GMD664" s="200"/>
      <c r="GMG664" s="200"/>
      <c r="GMJ664" s="200"/>
      <c r="GMM664" s="200"/>
      <c r="GMN664" s="200"/>
      <c r="GMO664" s="200"/>
      <c r="GMR664" s="200"/>
      <c r="GMU664" s="200"/>
      <c r="GMX664" s="200"/>
      <c r="GNA664" s="200"/>
      <c r="GNC664" s="200"/>
      <c r="GNQ664" s="200"/>
      <c r="GNR664" s="200"/>
      <c r="GNS664" s="200"/>
      <c r="GNT664" s="200"/>
      <c r="GNU664" s="200"/>
      <c r="GNV664" s="200"/>
      <c r="GNW664" s="200"/>
      <c r="GNX664" s="200"/>
      <c r="GNY664" s="200"/>
      <c r="GNZ664" s="200"/>
      <c r="GOA664" s="200"/>
      <c r="GOB664" s="200"/>
      <c r="GOC664" s="200"/>
      <c r="GOD664" s="200"/>
      <c r="GOE664" s="200"/>
      <c r="GOF664" s="200"/>
      <c r="GOG664" s="200"/>
      <c r="GOH664" s="200"/>
      <c r="GOI664" s="200"/>
      <c r="GOO664" s="200"/>
      <c r="GOP664" s="200"/>
      <c r="GOQ664" s="200"/>
      <c r="GOR664" s="200"/>
      <c r="GOS664" s="200"/>
      <c r="GOT664" s="200"/>
      <c r="GOU664" s="200"/>
      <c r="GOW664" s="200"/>
      <c r="GOX664" s="200"/>
      <c r="GOY664" s="200"/>
      <c r="GOZ664" s="200"/>
      <c r="GPA664" s="200"/>
      <c r="GPB664" s="200"/>
      <c r="GPC664" s="200"/>
      <c r="GPD664" s="200"/>
      <c r="GPG664" s="200"/>
      <c r="GPJ664" s="200"/>
      <c r="GPM664" s="200"/>
      <c r="GPP664" s="200"/>
      <c r="GPS664" s="200"/>
      <c r="GPV664" s="200"/>
      <c r="GQE664" s="200"/>
      <c r="GQH664" s="200"/>
      <c r="GQK664" s="200"/>
      <c r="GQN664" s="200"/>
      <c r="GQW664" s="200"/>
      <c r="GRC664" s="200"/>
      <c r="GRF664" s="200"/>
      <c r="GRI664" s="200"/>
      <c r="GRL664" s="200"/>
      <c r="GRR664" s="200"/>
      <c r="GSA664" s="200"/>
      <c r="GSC664" s="200"/>
      <c r="GSD664" s="200"/>
      <c r="GSF664" s="200"/>
      <c r="GSI664" s="200"/>
      <c r="GSL664" s="200"/>
      <c r="GSO664" s="200"/>
      <c r="GSR664" s="200"/>
      <c r="GSU664" s="200"/>
      <c r="GSW664" s="200"/>
      <c r="GSY664" s="200"/>
      <c r="GTB664" s="200"/>
      <c r="GTE664" s="200"/>
      <c r="GTH664" s="200"/>
      <c r="GTK664" s="200"/>
      <c r="GTN664" s="200"/>
      <c r="GTQ664" s="200"/>
      <c r="GTT664" s="200"/>
      <c r="GTV664" s="200"/>
      <c r="GTY664" s="200"/>
      <c r="GUB664" s="200"/>
      <c r="GUE664" s="200"/>
      <c r="GUK664" s="200"/>
      <c r="GUN664" s="200"/>
      <c r="GUP664" s="200"/>
      <c r="GVW664" s="200"/>
      <c r="GVZ664" s="200"/>
      <c r="GWC664" s="200"/>
      <c r="GWF664" s="200"/>
      <c r="GWI664" s="200"/>
      <c r="GWJ664" s="200"/>
      <c r="GWK664" s="200"/>
      <c r="GWN664" s="200"/>
      <c r="GWQ664" s="200"/>
      <c r="GWT664" s="200"/>
      <c r="GWW664" s="200"/>
      <c r="GWY664" s="200"/>
      <c r="GXM664" s="200"/>
      <c r="GXN664" s="200"/>
      <c r="GXO664" s="200"/>
      <c r="GXP664" s="200"/>
      <c r="GXQ664" s="200"/>
      <c r="GXR664" s="200"/>
      <c r="GXS664" s="200"/>
      <c r="GXT664" s="200"/>
      <c r="GXU664" s="200"/>
      <c r="GXV664" s="200"/>
      <c r="GXW664" s="200"/>
      <c r="GXX664" s="200"/>
      <c r="GXY664" s="200"/>
      <c r="GXZ664" s="200"/>
      <c r="GYA664" s="200"/>
      <c r="GYB664" s="200"/>
      <c r="GYC664" s="200"/>
      <c r="GYD664" s="200"/>
      <c r="GYE664" s="200"/>
      <c r="GYK664" s="200"/>
      <c r="GYL664" s="200"/>
      <c r="GYM664" s="200"/>
      <c r="GYN664" s="200"/>
      <c r="GYO664" s="200"/>
      <c r="GYP664" s="200"/>
      <c r="GYQ664" s="200"/>
      <c r="GYS664" s="200"/>
      <c r="GYT664" s="200"/>
      <c r="GYU664" s="200"/>
      <c r="GYV664" s="200"/>
      <c r="GYW664" s="200"/>
      <c r="GYX664" s="200"/>
      <c r="GYY664" s="200"/>
      <c r="GYZ664" s="200"/>
      <c r="GZC664" s="200"/>
      <c r="GZF664" s="200"/>
      <c r="GZI664" s="200"/>
      <c r="GZL664" s="200"/>
      <c r="GZO664" s="200"/>
      <c r="GZR664" s="200"/>
      <c r="HAA664" s="200"/>
      <c r="HAD664" s="200"/>
      <c r="HAG664" s="200"/>
      <c r="HAJ664" s="200"/>
      <c r="HAS664" s="200"/>
      <c r="HAY664" s="200"/>
      <c r="HBB664" s="200"/>
      <c r="HBE664" s="200"/>
      <c r="HBH664" s="200"/>
      <c r="HBN664" s="200"/>
      <c r="HBW664" s="200"/>
      <c r="HBY664" s="200"/>
      <c r="HBZ664" s="200"/>
      <c r="HCB664" s="200"/>
      <c r="HCE664" s="200"/>
      <c r="HCH664" s="200"/>
      <c r="HCK664" s="200"/>
      <c r="HCN664" s="200"/>
      <c r="HCQ664" s="200"/>
      <c r="HCS664" s="200"/>
      <c r="HCU664" s="200"/>
      <c r="HCX664" s="200"/>
      <c r="HDA664" s="200"/>
      <c r="HDD664" s="200"/>
      <c r="HDG664" s="200"/>
      <c r="HDJ664" s="200"/>
      <c r="HDM664" s="200"/>
      <c r="HDP664" s="200"/>
      <c r="HDR664" s="200"/>
      <c r="HDU664" s="200"/>
      <c r="HDX664" s="200"/>
      <c r="HEA664" s="200"/>
      <c r="HEG664" s="200"/>
      <c r="HEJ664" s="200"/>
      <c r="HEL664" s="200"/>
      <c r="HFS664" s="200"/>
      <c r="HFV664" s="200"/>
      <c r="HFY664" s="200"/>
      <c r="HGB664" s="200"/>
      <c r="HGE664" s="200"/>
      <c r="HGF664" s="200"/>
      <c r="HGG664" s="200"/>
      <c r="HGJ664" s="200"/>
      <c r="HGM664" s="200"/>
      <c r="HGP664" s="200"/>
      <c r="HGS664" s="200"/>
      <c r="HGU664" s="200"/>
      <c r="HHI664" s="200"/>
      <c r="HHJ664" s="200"/>
      <c r="HHK664" s="200"/>
      <c r="HHL664" s="200"/>
      <c r="HHM664" s="200"/>
      <c r="HHN664" s="200"/>
      <c r="HHO664" s="200"/>
      <c r="HHP664" s="200"/>
      <c r="HHQ664" s="200"/>
      <c r="HHR664" s="200"/>
      <c r="HHS664" s="200"/>
      <c r="HHT664" s="200"/>
      <c r="HHU664" s="200"/>
      <c r="HHV664" s="200"/>
      <c r="HHW664" s="200"/>
      <c r="HHX664" s="200"/>
      <c r="HHY664" s="200"/>
      <c r="HHZ664" s="200"/>
      <c r="HIA664" s="200"/>
      <c r="HIG664" s="200"/>
      <c r="HIH664" s="200"/>
      <c r="HII664" s="200"/>
      <c r="HIJ664" s="200"/>
      <c r="HIK664" s="200"/>
      <c r="HIL664" s="200"/>
      <c r="HIM664" s="200"/>
      <c r="HIO664" s="200"/>
      <c r="HIP664" s="200"/>
      <c r="HIQ664" s="200"/>
      <c r="HIR664" s="200"/>
      <c r="HIS664" s="200"/>
      <c r="HIT664" s="200"/>
      <c r="HIU664" s="200"/>
      <c r="HIV664" s="200"/>
      <c r="HIY664" s="200"/>
      <c r="HJB664" s="200"/>
      <c r="HJE664" s="200"/>
      <c r="HJH664" s="200"/>
      <c r="HJK664" s="200"/>
      <c r="HJN664" s="200"/>
      <c r="HJW664" s="200"/>
      <c r="HJZ664" s="200"/>
      <c r="HKC664" s="200"/>
      <c r="HKF664" s="200"/>
      <c r="HKO664" s="200"/>
      <c r="HKU664" s="200"/>
      <c r="HKX664" s="200"/>
      <c r="HLA664" s="200"/>
      <c r="HLD664" s="200"/>
      <c r="HLJ664" s="200"/>
      <c r="HLS664" s="200"/>
      <c r="HLU664" s="200"/>
      <c r="HLV664" s="200"/>
      <c r="HLX664" s="200"/>
      <c r="HMA664" s="200"/>
      <c r="HMD664" s="200"/>
      <c r="HMG664" s="200"/>
      <c r="HMJ664" s="200"/>
      <c r="HMM664" s="200"/>
      <c r="HMO664" s="200"/>
      <c r="HMQ664" s="200"/>
      <c r="HMT664" s="200"/>
      <c r="HMW664" s="200"/>
      <c r="HMZ664" s="200"/>
      <c r="HNC664" s="200"/>
      <c r="HNF664" s="200"/>
      <c r="HNI664" s="200"/>
      <c r="HNL664" s="200"/>
      <c r="HNN664" s="200"/>
      <c r="HNQ664" s="200"/>
      <c r="HNT664" s="200"/>
      <c r="HNW664" s="200"/>
      <c r="HOC664" s="200"/>
      <c r="HOF664" s="200"/>
      <c r="HOH664" s="200"/>
      <c r="HPO664" s="200"/>
      <c r="HPR664" s="200"/>
      <c r="HPU664" s="200"/>
      <c r="HPX664" s="200"/>
      <c r="HQA664" s="200"/>
      <c r="HQB664" s="200"/>
      <c r="HQC664" s="200"/>
      <c r="HQF664" s="200"/>
      <c r="HQI664" s="200"/>
      <c r="HQL664" s="200"/>
      <c r="HQO664" s="200"/>
      <c r="HQQ664" s="200"/>
      <c r="HRE664" s="200"/>
      <c r="HRF664" s="200"/>
      <c r="HRG664" s="200"/>
      <c r="HRH664" s="200"/>
      <c r="HRI664" s="200"/>
      <c r="HRJ664" s="200"/>
      <c r="HRK664" s="200"/>
      <c r="HRL664" s="200"/>
      <c r="HRM664" s="200"/>
      <c r="HRN664" s="200"/>
      <c r="HRO664" s="200"/>
      <c r="HRP664" s="200"/>
      <c r="HRQ664" s="200"/>
      <c r="HRR664" s="200"/>
      <c r="HRS664" s="200"/>
      <c r="HRT664" s="200"/>
      <c r="HRU664" s="200"/>
      <c r="HRV664" s="200"/>
      <c r="HRW664" s="200"/>
      <c r="HSC664" s="200"/>
      <c r="HSD664" s="200"/>
      <c r="HSE664" s="200"/>
      <c r="HSF664" s="200"/>
      <c r="HSG664" s="200"/>
      <c r="HSH664" s="200"/>
      <c r="HSI664" s="200"/>
      <c r="HSK664" s="200"/>
      <c r="HSL664" s="200"/>
      <c r="HSM664" s="200"/>
      <c r="HSN664" s="200"/>
      <c r="HSO664" s="200"/>
      <c r="HSP664" s="200"/>
      <c r="HSQ664" s="200"/>
      <c r="HSR664" s="200"/>
      <c r="HSU664" s="200"/>
      <c r="HSX664" s="200"/>
      <c r="HTA664" s="200"/>
      <c r="HTD664" s="200"/>
      <c r="HTG664" s="200"/>
      <c r="HTJ664" s="200"/>
      <c r="HTS664" s="200"/>
      <c r="HTV664" s="200"/>
      <c r="HTY664" s="200"/>
      <c r="HUB664" s="200"/>
      <c r="HUK664" s="200"/>
      <c r="HUQ664" s="200"/>
      <c r="HUT664" s="200"/>
      <c r="HUW664" s="200"/>
      <c r="HUZ664" s="200"/>
      <c r="HVF664" s="200"/>
      <c r="HVO664" s="200"/>
      <c r="HVQ664" s="200"/>
      <c r="HVR664" s="200"/>
      <c r="HVT664" s="200"/>
      <c r="HVW664" s="200"/>
      <c r="HVZ664" s="200"/>
      <c r="HWC664" s="200"/>
      <c r="HWF664" s="200"/>
      <c r="HWI664" s="200"/>
      <c r="HWK664" s="200"/>
      <c r="HWM664" s="200"/>
      <c r="HWP664" s="200"/>
      <c r="HWS664" s="200"/>
      <c r="HWV664" s="200"/>
      <c r="HWY664" s="200"/>
      <c r="HXB664" s="200"/>
      <c r="HXE664" s="200"/>
      <c r="HXH664" s="200"/>
      <c r="HXJ664" s="200"/>
      <c r="HXM664" s="200"/>
      <c r="HXP664" s="200"/>
      <c r="HXS664" s="200"/>
      <c r="HXY664" s="200"/>
      <c r="HYB664" s="200"/>
      <c r="HYD664" s="200"/>
      <c r="HZK664" s="200"/>
      <c r="HZN664" s="200"/>
      <c r="HZQ664" s="200"/>
      <c r="HZT664" s="200"/>
      <c r="HZW664" s="200"/>
      <c r="HZX664" s="200"/>
      <c r="HZY664" s="200"/>
      <c r="IAB664" s="200"/>
      <c r="IAE664" s="200"/>
      <c r="IAH664" s="200"/>
      <c r="IAK664" s="200"/>
      <c r="IAM664" s="200"/>
      <c r="IBA664" s="200"/>
      <c r="IBB664" s="200"/>
      <c r="IBC664" s="200"/>
      <c r="IBD664" s="200"/>
      <c r="IBE664" s="200"/>
      <c r="IBF664" s="200"/>
      <c r="IBG664" s="200"/>
      <c r="IBH664" s="200"/>
      <c r="IBI664" s="200"/>
      <c r="IBJ664" s="200"/>
      <c r="IBK664" s="200"/>
      <c r="IBL664" s="200"/>
      <c r="IBM664" s="200"/>
      <c r="IBN664" s="200"/>
      <c r="IBO664" s="200"/>
      <c r="IBP664" s="200"/>
      <c r="IBQ664" s="200"/>
      <c r="IBR664" s="200"/>
      <c r="IBS664" s="200"/>
      <c r="IBY664" s="200"/>
      <c r="IBZ664" s="200"/>
      <c r="ICA664" s="200"/>
      <c r="ICB664" s="200"/>
      <c r="ICC664" s="200"/>
      <c r="ICD664" s="200"/>
      <c r="ICE664" s="200"/>
      <c r="ICG664" s="200"/>
      <c r="ICH664" s="200"/>
      <c r="ICI664" s="200"/>
      <c r="ICJ664" s="200"/>
      <c r="ICK664" s="200"/>
      <c r="ICL664" s="200"/>
      <c r="ICM664" s="200"/>
      <c r="ICN664" s="200"/>
      <c r="ICQ664" s="200"/>
      <c r="ICT664" s="200"/>
      <c r="ICW664" s="200"/>
      <c r="ICZ664" s="200"/>
      <c r="IDC664" s="200"/>
      <c r="IDF664" s="200"/>
      <c r="IDO664" s="200"/>
      <c r="IDR664" s="200"/>
      <c r="IDU664" s="200"/>
      <c r="IDX664" s="200"/>
      <c r="IEG664" s="200"/>
      <c r="IEM664" s="200"/>
      <c r="IEP664" s="200"/>
      <c r="IES664" s="200"/>
      <c r="IEV664" s="200"/>
      <c r="IFB664" s="200"/>
      <c r="IFK664" s="200"/>
      <c r="IFM664" s="200"/>
      <c r="IFN664" s="200"/>
      <c r="IFP664" s="200"/>
      <c r="IFS664" s="200"/>
      <c r="IFV664" s="200"/>
      <c r="IFY664" s="200"/>
      <c r="IGB664" s="200"/>
      <c r="IGE664" s="200"/>
      <c r="IGG664" s="200"/>
      <c r="IGI664" s="200"/>
      <c r="IGL664" s="200"/>
      <c r="IGO664" s="200"/>
      <c r="IGR664" s="200"/>
      <c r="IGU664" s="200"/>
      <c r="IGX664" s="200"/>
      <c r="IHA664" s="200"/>
      <c r="IHD664" s="200"/>
      <c r="IHF664" s="200"/>
      <c r="IHI664" s="200"/>
      <c r="IHL664" s="200"/>
      <c r="IHO664" s="200"/>
      <c r="IHU664" s="200"/>
      <c r="IHX664" s="200"/>
      <c r="IHZ664" s="200"/>
      <c r="IJG664" s="200"/>
      <c r="IJJ664" s="200"/>
      <c r="IJM664" s="200"/>
      <c r="IJP664" s="200"/>
      <c r="IJS664" s="200"/>
      <c r="IJT664" s="200"/>
      <c r="IJU664" s="200"/>
      <c r="IJX664" s="200"/>
      <c r="IKA664" s="200"/>
      <c r="IKD664" s="200"/>
      <c r="IKG664" s="200"/>
      <c r="IKI664" s="200"/>
      <c r="IKW664" s="200"/>
      <c r="IKX664" s="200"/>
      <c r="IKY664" s="200"/>
      <c r="IKZ664" s="200"/>
      <c r="ILA664" s="200"/>
      <c r="ILB664" s="200"/>
      <c r="ILC664" s="200"/>
      <c r="ILD664" s="200"/>
      <c r="ILE664" s="200"/>
      <c r="ILF664" s="200"/>
      <c r="ILG664" s="200"/>
      <c r="ILH664" s="200"/>
      <c r="ILI664" s="200"/>
      <c r="ILJ664" s="200"/>
      <c r="ILK664" s="200"/>
      <c r="ILL664" s="200"/>
      <c r="ILM664" s="200"/>
      <c r="ILN664" s="200"/>
      <c r="ILO664" s="200"/>
      <c r="ILU664" s="200"/>
      <c r="ILV664" s="200"/>
      <c r="ILW664" s="200"/>
      <c r="ILX664" s="200"/>
      <c r="ILY664" s="200"/>
      <c r="ILZ664" s="200"/>
      <c r="IMA664" s="200"/>
      <c r="IMC664" s="200"/>
      <c r="IMD664" s="200"/>
      <c r="IME664" s="200"/>
      <c r="IMF664" s="200"/>
      <c r="IMG664" s="200"/>
      <c r="IMH664" s="200"/>
      <c r="IMI664" s="200"/>
      <c r="IMJ664" s="200"/>
      <c r="IMM664" s="200"/>
      <c r="IMP664" s="200"/>
      <c r="IMS664" s="200"/>
      <c r="IMV664" s="200"/>
      <c r="IMY664" s="200"/>
      <c r="INB664" s="200"/>
      <c r="INK664" s="200"/>
      <c r="INN664" s="200"/>
      <c r="INQ664" s="200"/>
      <c r="INT664" s="200"/>
      <c r="IOC664" s="200"/>
      <c r="IOI664" s="200"/>
      <c r="IOL664" s="200"/>
      <c r="IOO664" s="200"/>
      <c r="IOR664" s="200"/>
      <c r="IOX664" s="200"/>
      <c r="IPG664" s="200"/>
      <c r="IPI664" s="200"/>
      <c r="IPJ664" s="200"/>
      <c r="IPL664" s="200"/>
      <c r="IPO664" s="200"/>
      <c r="IPR664" s="200"/>
      <c r="IPU664" s="200"/>
      <c r="IPX664" s="200"/>
      <c r="IQA664" s="200"/>
      <c r="IQC664" s="200"/>
      <c r="IQE664" s="200"/>
      <c r="IQH664" s="200"/>
      <c r="IQK664" s="200"/>
      <c r="IQN664" s="200"/>
      <c r="IQQ664" s="200"/>
      <c r="IQT664" s="200"/>
      <c r="IQW664" s="200"/>
      <c r="IQZ664" s="200"/>
      <c r="IRB664" s="200"/>
      <c r="IRE664" s="200"/>
      <c r="IRH664" s="200"/>
      <c r="IRK664" s="200"/>
      <c r="IRQ664" s="200"/>
      <c r="IRT664" s="200"/>
      <c r="IRV664" s="200"/>
      <c r="ITC664" s="200"/>
      <c r="ITF664" s="200"/>
      <c r="ITI664" s="200"/>
      <c r="ITL664" s="200"/>
      <c r="ITO664" s="200"/>
      <c r="ITP664" s="200"/>
      <c r="ITQ664" s="200"/>
      <c r="ITT664" s="200"/>
      <c r="ITW664" s="200"/>
      <c r="ITZ664" s="200"/>
      <c r="IUC664" s="200"/>
      <c r="IUE664" s="200"/>
      <c r="IUS664" s="200"/>
      <c r="IUT664" s="200"/>
      <c r="IUU664" s="200"/>
      <c r="IUV664" s="200"/>
      <c r="IUW664" s="200"/>
      <c r="IUX664" s="200"/>
      <c r="IUY664" s="200"/>
      <c r="IUZ664" s="200"/>
      <c r="IVA664" s="200"/>
      <c r="IVB664" s="200"/>
      <c r="IVC664" s="200"/>
      <c r="IVD664" s="200"/>
      <c r="IVE664" s="200"/>
      <c r="IVF664" s="200"/>
      <c r="IVG664" s="200"/>
      <c r="IVH664" s="200"/>
      <c r="IVI664" s="200"/>
      <c r="IVJ664" s="200"/>
      <c r="IVK664" s="200"/>
      <c r="IVQ664" s="200"/>
      <c r="IVR664" s="200"/>
      <c r="IVS664" s="200"/>
      <c r="IVT664" s="200"/>
      <c r="IVU664" s="200"/>
      <c r="IVV664" s="200"/>
      <c r="IVW664" s="200"/>
      <c r="IVY664" s="200"/>
      <c r="IVZ664" s="200"/>
      <c r="IWA664" s="200"/>
      <c r="IWB664" s="200"/>
      <c r="IWC664" s="200"/>
      <c r="IWD664" s="200"/>
      <c r="IWE664" s="200"/>
      <c r="IWF664" s="200"/>
      <c r="IWI664" s="200"/>
      <c r="IWL664" s="200"/>
      <c r="IWO664" s="200"/>
      <c r="IWR664" s="200"/>
      <c r="IWU664" s="200"/>
      <c r="IWX664" s="200"/>
      <c r="IXG664" s="200"/>
      <c r="IXJ664" s="200"/>
      <c r="IXM664" s="200"/>
      <c r="IXP664" s="200"/>
      <c r="IXY664" s="200"/>
      <c r="IYE664" s="200"/>
      <c r="IYH664" s="200"/>
      <c r="IYK664" s="200"/>
      <c r="IYN664" s="200"/>
      <c r="IYT664" s="200"/>
      <c r="IZC664" s="200"/>
      <c r="IZE664" s="200"/>
      <c r="IZF664" s="200"/>
      <c r="IZH664" s="200"/>
      <c r="IZK664" s="200"/>
      <c r="IZN664" s="200"/>
      <c r="IZQ664" s="200"/>
      <c r="IZT664" s="200"/>
      <c r="IZW664" s="200"/>
      <c r="IZY664" s="200"/>
      <c r="JAA664" s="200"/>
      <c r="JAD664" s="200"/>
      <c r="JAG664" s="200"/>
      <c r="JAJ664" s="200"/>
      <c r="JAM664" s="200"/>
      <c r="JAP664" s="200"/>
      <c r="JAS664" s="200"/>
      <c r="JAV664" s="200"/>
      <c r="JAX664" s="200"/>
      <c r="JBA664" s="200"/>
      <c r="JBD664" s="200"/>
      <c r="JBG664" s="200"/>
      <c r="JBM664" s="200"/>
      <c r="JBP664" s="200"/>
      <c r="JBR664" s="200"/>
      <c r="JCY664" s="200"/>
      <c r="JDB664" s="200"/>
      <c r="JDE664" s="200"/>
      <c r="JDH664" s="200"/>
      <c r="JDK664" s="200"/>
      <c r="JDL664" s="200"/>
      <c r="JDM664" s="200"/>
      <c r="JDP664" s="200"/>
      <c r="JDS664" s="200"/>
      <c r="JDV664" s="200"/>
      <c r="JDY664" s="200"/>
      <c r="JEA664" s="200"/>
      <c r="JEO664" s="200"/>
      <c r="JEP664" s="200"/>
      <c r="JEQ664" s="200"/>
      <c r="JER664" s="200"/>
      <c r="JES664" s="200"/>
      <c r="JET664" s="200"/>
      <c r="JEU664" s="200"/>
      <c r="JEV664" s="200"/>
      <c r="JEW664" s="200"/>
      <c r="JEX664" s="200"/>
      <c r="JEY664" s="200"/>
      <c r="JEZ664" s="200"/>
      <c r="JFA664" s="200"/>
      <c r="JFB664" s="200"/>
      <c r="JFC664" s="200"/>
      <c r="JFD664" s="200"/>
      <c r="JFE664" s="200"/>
      <c r="JFF664" s="200"/>
      <c r="JFG664" s="200"/>
      <c r="JFM664" s="200"/>
      <c r="JFN664" s="200"/>
      <c r="JFO664" s="200"/>
      <c r="JFP664" s="200"/>
      <c r="JFQ664" s="200"/>
      <c r="JFR664" s="200"/>
      <c r="JFS664" s="200"/>
      <c r="JFU664" s="200"/>
      <c r="JFV664" s="200"/>
      <c r="JFW664" s="200"/>
      <c r="JFX664" s="200"/>
      <c r="JFY664" s="200"/>
      <c r="JFZ664" s="200"/>
      <c r="JGA664" s="200"/>
      <c r="JGB664" s="200"/>
      <c r="JGE664" s="200"/>
      <c r="JGH664" s="200"/>
      <c r="JGK664" s="200"/>
      <c r="JGN664" s="200"/>
      <c r="JGQ664" s="200"/>
      <c r="JGT664" s="200"/>
      <c r="JHC664" s="200"/>
      <c r="JHF664" s="200"/>
      <c r="JHI664" s="200"/>
      <c r="JHL664" s="200"/>
      <c r="JHU664" s="200"/>
      <c r="JIA664" s="200"/>
      <c r="JID664" s="200"/>
      <c r="JIG664" s="200"/>
      <c r="JIJ664" s="200"/>
      <c r="JIP664" s="200"/>
      <c r="JIY664" s="200"/>
      <c r="JJA664" s="200"/>
      <c r="JJB664" s="200"/>
      <c r="JJD664" s="200"/>
      <c r="JJG664" s="200"/>
      <c r="JJJ664" s="200"/>
      <c r="JJM664" s="200"/>
      <c r="JJP664" s="200"/>
      <c r="JJS664" s="200"/>
      <c r="JJU664" s="200"/>
      <c r="JJW664" s="200"/>
      <c r="JJZ664" s="200"/>
      <c r="JKC664" s="200"/>
      <c r="JKF664" s="200"/>
      <c r="JKI664" s="200"/>
      <c r="JKL664" s="200"/>
      <c r="JKO664" s="200"/>
      <c r="JKR664" s="200"/>
      <c r="JKT664" s="200"/>
      <c r="JKW664" s="200"/>
      <c r="JKZ664" s="200"/>
      <c r="JLC664" s="200"/>
      <c r="JLI664" s="200"/>
      <c r="JLL664" s="200"/>
      <c r="JLN664" s="200"/>
      <c r="JMU664" s="200"/>
      <c r="JMX664" s="200"/>
      <c r="JNA664" s="200"/>
      <c r="JND664" s="200"/>
      <c r="JNG664" s="200"/>
      <c r="JNH664" s="200"/>
      <c r="JNI664" s="200"/>
      <c r="JNL664" s="200"/>
      <c r="JNO664" s="200"/>
      <c r="JNR664" s="200"/>
      <c r="JNU664" s="200"/>
      <c r="JNW664" s="200"/>
      <c r="JOK664" s="200"/>
      <c r="JOL664" s="200"/>
      <c r="JOM664" s="200"/>
      <c r="JON664" s="200"/>
      <c r="JOO664" s="200"/>
      <c r="JOP664" s="200"/>
      <c r="JOQ664" s="200"/>
      <c r="JOR664" s="200"/>
      <c r="JOS664" s="200"/>
      <c r="JOT664" s="200"/>
      <c r="JOU664" s="200"/>
      <c r="JOV664" s="200"/>
      <c r="JOW664" s="200"/>
      <c r="JOX664" s="200"/>
      <c r="JOY664" s="200"/>
      <c r="JOZ664" s="200"/>
      <c r="JPA664" s="200"/>
      <c r="JPB664" s="200"/>
      <c r="JPC664" s="200"/>
      <c r="JPI664" s="200"/>
      <c r="JPJ664" s="200"/>
      <c r="JPK664" s="200"/>
      <c r="JPL664" s="200"/>
      <c r="JPM664" s="200"/>
      <c r="JPN664" s="200"/>
      <c r="JPO664" s="200"/>
      <c r="JPQ664" s="200"/>
      <c r="JPR664" s="200"/>
      <c r="JPS664" s="200"/>
      <c r="JPT664" s="200"/>
      <c r="JPU664" s="200"/>
      <c r="JPV664" s="200"/>
      <c r="JPW664" s="200"/>
      <c r="JPX664" s="200"/>
      <c r="JQA664" s="200"/>
      <c r="JQD664" s="200"/>
      <c r="JQG664" s="200"/>
      <c r="JQJ664" s="200"/>
      <c r="JQM664" s="200"/>
      <c r="JQP664" s="200"/>
      <c r="JQY664" s="200"/>
      <c r="JRB664" s="200"/>
      <c r="JRE664" s="200"/>
      <c r="JRH664" s="200"/>
      <c r="JRQ664" s="200"/>
      <c r="JRW664" s="200"/>
      <c r="JRZ664" s="200"/>
      <c r="JSC664" s="200"/>
      <c r="JSF664" s="200"/>
      <c r="JSL664" s="200"/>
      <c r="JSU664" s="200"/>
      <c r="JSW664" s="200"/>
      <c r="JSX664" s="200"/>
      <c r="JSZ664" s="200"/>
      <c r="JTC664" s="200"/>
      <c r="JTF664" s="200"/>
      <c r="JTI664" s="200"/>
      <c r="JTL664" s="200"/>
      <c r="JTO664" s="200"/>
      <c r="JTQ664" s="200"/>
      <c r="JTS664" s="200"/>
      <c r="JTV664" s="200"/>
      <c r="JTY664" s="200"/>
      <c r="JUB664" s="200"/>
      <c r="JUE664" s="200"/>
      <c r="JUH664" s="200"/>
      <c r="JUK664" s="200"/>
      <c r="JUN664" s="200"/>
      <c r="JUP664" s="200"/>
      <c r="JUS664" s="200"/>
      <c r="JUV664" s="200"/>
      <c r="JUY664" s="200"/>
      <c r="JVE664" s="200"/>
      <c r="JVH664" s="200"/>
      <c r="JVJ664" s="200"/>
      <c r="JWQ664" s="200"/>
      <c r="JWT664" s="200"/>
      <c r="JWW664" s="200"/>
      <c r="JWZ664" s="200"/>
      <c r="JXC664" s="200"/>
      <c r="JXD664" s="200"/>
      <c r="JXE664" s="200"/>
      <c r="JXH664" s="200"/>
      <c r="JXK664" s="200"/>
      <c r="JXN664" s="200"/>
      <c r="JXQ664" s="200"/>
      <c r="JXS664" s="200"/>
      <c r="JYG664" s="200"/>
      <c r="JYH664" s="200"/>
      <c r="JYI664" s="200"/>
      <c r="JYJ664" s="200"/>
      <c r="JYK664" s="200"/>
      <c r="JYL664" s="200"/>
      <c r="JYM664" s="200"/>
      <c r="JYN664" s="200"/>
      <c r="JYO664" s="200"/>
      <c r="JYP664" s="200"/>
      <c r="JYQ664" s="200"/>
      <c r="JYR664" s="200"/>
      <c r="JYS664" s="200"/>
      <c r="JYT664" s="200"/>
      <c r="JYU664" s="200"/>
      <c r="JYV664" s="200"/>
      <c r="JYW664" s="200"/>
      <c r="JYX664" s="200"/>
      <c r="JYY664" s="200"/>
      <c r="JZE664" s="200"/>
      <c r="JZF664" s="200"/>
      <c r="JZG664" s="200"/>
      <c r="JZH664" s="200"/>
      <c r="JZI664" s="200"/>
      <c r="JZJ664" s="200"/>
      <c r="JZK664" s="200"/>
      <c r="JZM664" s="200"/>
      <c r="JZN664" s="200"/>
      <c r="JZO664" s="200"/>
      <c r="JZP664" s="200"/>
      <c r="JZQ664" s="200"/>
      <c r="JZR664" s="200"/>
      <c r="JZS664" s="200"/>
      <c r="JZT664" s="200"/>
      <c r="JZW664" s="200"/>
      <c r="JZZ664" s="200"/>
      <c r="KAC664" s="200"/>
      <c r="KAF664" s="200"/>
      <c r="KAI664" s="200"/>
      <c r="KAL664" s="200"/>
      <c r="KAU664" s="200"/>
      <c r="KAX664" s="200"/>
      <c r="KBA664" s="200"/>
      <c r="KBD664" s="200"/>
      <c r="KBM664" s="200"/>
      <c r="KBS664" s="200"/>
      <c r="KBV664" s="200"/>
      <c r="KBY664" s="200"/>
      <c r="KCB664" s="200"/>
      <c r="KCH664" s="200"/>
      <c r="KCQ664" s="200"/>
      <c r="KCS664" s="200"/>
      <c r="KCT664" s="200"/>
      <c r="KCV664" s="200"/>
      <c r="KCY664" s="200"/>
      <c r="KDB664" s="200"/>
      <c r="KDE664" s="200"/>
      <c r="KDH664" s="200"/>
      <c r="KDK664" s="200"/>
      <c r="KDM664" s="200"/>
      <c r="KDO664" s="200"/>
      <c r="KDR664" s="200"/>
      <c r="KDU664" s="200"/>
      <c r="KDX664" s="200"/>
      <c r="KEA664" s="200"/>
      <c r="KED664" s="200"/>
      <c r="KEG664" s="200"/>
      <c r="KEJ664" s="200"/>
      <c r="KEL664" s="200"/>
      <c r="KEO664" s="200"/>
      <c r="KER664" s="200"/>
      <c r="KEU664" s="200"/>
      <c r="KFA664" s="200"/>
      <c r="KFD664" s="200"/>
      <c r="KFF664" s="200"/>
      <c r="KGM664" s="200"/>
      <c r="KGP664" s="200"/>
      <c r="KGS664" s="200"/>
      <c r="KGV664" s="200"/>
      <c r="KGY664" s="200"/>
      <c r="KGZ664" s="200"/>
      <c r="KHA664" s="200"/>
      <c r="KHD664" s="200"/>
      <c r="KHG664" s="200"/>
      <c r="KHJ664" s="200"/>
      <c r="KHM664" s="200"/>
      <c r="KHO664" s="200"/>
      <c r="KIC664" s="200"/>
      <c r="KID664" s="200"/>
      <c r="KIE664" s="200"/>
      <c r="KIF664" s="200"/>
      <c r="KIG664" s="200"/>
      <c r="KIH664" s="200"/>
      <c r="KII664" s="200"/>
      <c r="KIJ664" s="200"/>
      <c r="KIK664" s="200"/>
      <c r="KIL664" s="200"/>
      <c r="KIM664" s="200"/>
      <c r="KIN664" s="200"/>
      <c r="KIO664" s="200"/>
      <c r="KIP664" s="200"/>
      <c r="KIQ664" s="200"/>
      <c r="KIR664" s="200"/>
      <c r="KIS664" s="200"/>
      <c r="KIT664" s="200"/>
      <c r="KIU664" s="200"/>
      <c r="KJA664" s="200"/>
      <c r="KJB664" s="200"/>
      <c r="KJC664" s="200"/>
      <c r="KJD664" s="200"/>
      <c r="KJE664" s="200"/>
      <c r="KJF664" s="200"/>
      <c r="KJG664" s="200"/>
      <c r="KJI664" s="200"/>
      <c r="KJJ664" s="200"/>
      <c r="KJK664" s="200"/>
      <c r="KJL664" s="200"/>
      <c r="KJM664" s="200"/>
      <c r="KJN664" s="200"/>
      <c r="KJO664" s="200"/>
      <c r="KJP664" s="200"/>
      <c r="KJS664" s="200"/>
      <c r="KJV664" s="200"/>
      <c r="KJY664" s="200"/>
      <c r="KKB664" s="200"/>
      <c r="KKE664" s="200"/>
      <c r="KKH664" s="200"/>
      <c r="KKQ664" s="200"/>
      <c r="KKT664" s="200"/>
      <c r="KKW664" s="200"/>
      <c r="KKZ664" s="200"/>
      <c r="KLI664" s="200"/>
      <c r="KLO664" s="200"/>
      <c r="KLR664" s="200"/>
      <c r="KLU664" s="200"/>
      <c r="KLX664" s="200"/>
      <c r="KMD664" s="200"/>
      <c r="KMM664" s="200"/>
      <c r="KMO664" s="200"/>
      <c r="KMP664" s="200"/>
      <c r="KMR664" s="200"/>
      <c r="KMU664" s="200"/>
      <c r="KMX664" s="200"/>
      <c r="KNA664" s="200"/>
      <c r="KND664" s="200"/>
      <c r="KNG664" s="200"/>
      <c r="KNI664" s="200"/>
      <c r="KNK664" s="200"/>
      <c r="KNN664" s="200"/>
      <c r="KNQ664" s="200"/>
      <c r="KNT664" s="200"/>
      <c r="KNW664" s="200"/>
      <c r="KNZ664" s="200"/>
      <c r="KOC664" s="200"/>
      <c r="KOF664" s="200"/>
      <c r="KOH664" s="200"/>
      <c r="KOK664" s="200"/>
      <c r="KON664" s="200"/>
      <c r="KOQ664" s="200"/>
      <c r="KOW664" s="200"/>
      <c r="KOZ664" s="200"/>
      <c r="KPB664" s="200"/>
      <c r="KQI664" s="200"/>
      <c r="KQL664" s="200"/>
      <c r="KQO664" s="200"/>
      <c r="KQR664" s="200"/>
      <c r="KQU664" s="200"/>
      <c r="KQV664" s="200"/>
      <c r="KQW664" s="200"/>
      <c r="KQZ664" s="200"/>
      <c r="KRC664" s="200"/>
      <c r="KRF664" s="200"/>
      <c r="KRI664" s="200"/>
      <c r="KRK664" s="200"/>
      <c r="KRY664" s="200"/>
      <c r="KRZ664" s="200"/>
      <c r="KSA664" s="200"/>
      <c r="KSB664" s="200"/>
      <c r="KSC664" s="200"/>
      <c r="KSD664" s="200"/>
      <c r="KSE664" s="200"/>
      <c r="KSF664" s="200"/>
      <c r="KSG664" s="200"/>
      <c r="KSH664" s="200"/>
      <c r="KSI664" s="200"/>
      <c r="KSJ664" s="200"/>
      <c r="KSK664" s="200"/>
      <c r="KSL664" s="200"/>
      <c r="KSM664" s="200"/>
      <c r="KSN664" s="200"/>
      <c r="KSO664" s="200"/>
      <c r="KSP664" s="200"/>
      <c r="KSQ664" s="200"/>
      <c r="KSW664" s="200"/>
      <c r="KSX664" s="200"/>
      <c r="KSY664" s="200"/>
      <c r="KSZ664" s="200"/>
      <c r="KTA664" s="200"/>
      <c r="KTB664" s="200"/>
      <c r="KTC664" s="200"/>
      <c r="KTE664" s="200"/>
      <c r="KTF664" s="200"/>
      <c r="KTG664" s="200"/>
      <c r="KTH664" s="200"/>
      <c r="KTI664" s="200"/>
      <c r="KTJ664" s="200"/>
      <c r="KTK664" s="200"/>
      <c r="KTL664" s="200"/>
      <c r="KTO664" s="200"/>
      <c r="KTR664" s="200"/>
      <c r="KTU664" s="200"/>
      <c r="KTX664" s="200"/>
      <c r="KUA664" s="200"/>
      <c r="KUD664" s="200"/>
      <c r="KUM664" s="200"/>
      <c r="KUP664" s="200"/>
      <c r="KUS664" s="200"/>
      <c r="KUV664" s="200"/>
      <c r="KVE664" s="200"/>
      <c r="KVK664" s="200"/>
      <c r="KVN664" s="200"/>
      <c r="KVQ664" s="200"/>
      <c r="KVT664" s="200"/>
      <c r="KVZ664" s="200"/>
      <c r="KWI664" s="200"/>
      <c r="KWK664" s="200"/>
      <c r="KWL664" s="200"/>
      <c r="KWN664" s="200"/>
      <c r="KWQ664" s="200"/>
      <c r="KWT664" s="200"/>
      <c r="KWW664" s="200"/>
      <c r="KWZ664" s="200"/>
      <c r="KXC664" s="200"/>
      <c r="KXE664" s="200"/>
      <c r="KXG664" s="200"/>
      <c r="KXJ664" s="200"/>
      <c r="KXM664" s="200"/>
      <c r="KXP664" s="200"/>
      <c r="KXS664" s="200"/>
      <c r="KXV664" s="200"/>
      <c r="KXY664" s="200"/>
      <c r="KYB664" s="200"/>
      <c r="KYD664" s="200"/>
      <c r="KYG664" s="200"/>
      <c r="KYJ664" s="200"/>
      <c r="KYM664" s="200"/>
      <c r="KYS664" s="200"/>
      <c r="KYV664" s="200"/>
      <c r="KYX664" s="200"/>
      <c r="LAE664" s="200"/>
      <c r="LAH664" s="200"/>
      <c r="LAK664" s="200"/>
      <c r="LAN664" s="200"/>
      <c r="LAQ664" s="200"/>
      <c r="LAR664" s="200"/>
      <c r="LAS664" s="200"/>
      <c r="LAV664" s="200"/>
      <c r="LAY664" s="200"/>
      <c r="LBB664" s="200"/>
      <c r="LBE664" s="200"/>
      <c r="LBG664" s="200"/>
      <c r="LBU664" s="200"/>
      <c r="LBV664" s="200"/>
      <c r="LBW664" s="200"/>
      <c r="LBX664" s="200"/>
      <c r="LBY664" s="200"/>
      <c r="LBZ664" s="200"/>
      <c r="LCA664" s="200"/>
      <c r="LCB664" s="200"/>
      <c r="LCC664" s="200"/>
      <c r="LCD664" s="200"/>
      <c r="LCE664" s="200"/>
      <c r="LCF664" s="200"/>
      <c r="LCG664" s="200"/>
      <c r="LCH664" s="200"/>
      <c r="LCI664" s="200"/>
      <c r="LCJ664" s="200"/>
      <c r="LCK664" s="200"/>
      <c r="LCL664" s="200"/>
      <c r="LCM664" s="200"/>
      <c r="LCS664" s="200"/>
      <c r="LCT664" s="200"/>
      <c r="LCU664" s="200"/>
      <c r="LCV664" s="200"/>
      <c r="LCW664" s="200"/>
      <c r="LCX664" s="200"/>
      <c r="LCY664" s="200"/>
      <c r="LDA664" s="200"/>
      <c r="LDB664" s="200"/>
      <c r="LDC664" s="200"/>
      <c r="LDD664" s="200"/>
      <c r="LDE664" s="200"/>
      <c r="LDF664" s="200"/>
      <c r="LDG664" s="200"/>
      <c r="LDH664" s="200"/>
      <c r="LDK664" s="200"/>
      <c r="LDN664" s="200"/>
      <c r="LDQ664" s="200"/>
      <c r="LDT664" s="200"/>
      <c r="LDW664" s="200"/>
      <c r="LDZ664" s="200"/>
      <c r="LEI664" s="200"/>
      <c r="LEL664" s="200"/>
      <c r="LEO664" s="200"/>
      <c r="LER664" s="200"/>
      <c r="LFA664" s="200"/>
      <c r="LFG664" s="200"/>
      <c r="LFJ664" s="200"/>
      <c r="LFM664" s="200"/>
      <c r="LFP664" s="200"/>
      <c r="LFV664" s="200"/>
      <c r="LGE664" s="200"/>
      <c r="LGG664" s="200"/>
      <c r="LGH664" s="200"/>
      <c r="LGJ664" s="200"/>
      <c r="LGM664" s="200"/>
      <c r="LGP664" s="200"/>
      <c r="LGS664" s="200"/>
      <c r="LGV664" s="200"/>
      <c r="LGY664" s="200"/>
      <c r="LHA664" s="200"/>
      <c r="LHC664" s="200"/>
      <c r="LHF664" s="200"/>
      <c r="LHI664" s="200"/>
      <c r="LHL664" s="200"/>
      <c r="LHO664" s="200"/>
      <c r="LHR664" s="200"/>
      <c r="LHU664" s="200"/>
      <c r="LHX664" s="200"/>
      <c r="LHZ664" s="200"/>
      <c r="LIC664" s="200"/>
      <c r="LIF664" s="200"/>
      <c r="LII664" s="200"/>
      <c r="LIO664" s="200"/>
      <c r="LIR664" s="200"/>
      <c r="LIT664" s="200"/>
      <c r="LKA664" s="200"/>
      <c r="LKD664" s="200"/>
      <c r="LKG664" s="200"/>
      <c r="LKJ664" s="200"/>
      <c r="LKM664" s="200"/>
      <c r="LKN664" s="200"/>
      <c r="LKO664" s="200"/>
      <c r="LKR664" s="200"/>
      <c r="LKU664" s="200"/>
      <c r="LKX664" s="200"/>
      <c r="LLA664" s="200"/>
      <c r="LLC664" s="200"/>
      <c r="LLQ664" s="200"/>
      <c r="LLR664" s="200"/>
      <c r="LLS664" s="200"/>
      <c r="LLT664" s="200"/>
      <c r="LLU664" s="200"/>
      <c r="LLV664" s="200"/>
      <c r="LLW664" s="200"/>
      <c r="LLX664" s="200"/>
      <c r="LLY664" s="200"/>
      <c r="LLZ664" s="200"/>
      <c r="LMA664" s="200"/>
      <c r="LMB664" s="200"/>
      <c r="LMC664" s="200"/>
      <c r="LMD664" s="200"/>
      <c r="LME664" s="200"/>
      <c r="LMF664" s="200"/>
      <c r="LMG664" s="200"/>
      <c r="LMH664" s="200"/>
      <c r="LMI664" s="200"/>
      <c r="LMO664" s="200"/>
      <c r="LMP664" s="200"/>
      <c r="LMQ664" s="200"/>
      <c r="LMR664" s="200"/>
      <c r="LMS664" s="200"/>
      <c r="LMT664" s="200"/>
      <c r="LMU664" s="200"/>
      <c r="LMW664" s="200"/>
      <c r="LMX664" s="200"/>
      <c r="LMY664" s="200"/>
      <c r="LMZ664" s="200"/>
      <c r="LNA664" s="200"/>
      <c r="LNB664" s="200"/>
      <c r="LNC664" s="200"/>
      <c r="LND664" s="200"/>
      <c r="LNG664" s="200"/>
      <c r="LNJ664" s="200"/>
      <c r="LNM664" s="200"/>
      <c r="LNP664" s="200"/>
      <c r="LNS664" s="200"/>
      <c r="LNV664" s="200"/>
      <c r="LOE664" s="200"/>
      <c r="LOH664" s="200"/>
      <c r="LOK664" s="200"/>
      <c r="LON664" s="200"/>
      <c r="LOW664" s="200"/>
      <c r="LPC664" s="200"/>
      <c r="LPF664" s="200"/>
      <c r="LPI664" s="200"/>
      <c r="LPL664" s="200"/>
      <c r="LPR664" s="200"/>
      <c r="LQA664" s="200"/>
      <c r="LQC664" s="200"/>
      <c r="LQD664" s="200"/>
      <c r="LQF664" s="200"/>
      <c r="LQI664" s="200"/>
      <c r="LQL664" s="200"/>
      <c r="LQO664" s="200"/>
      <c r="LQR664" s="200"/>
      <c r="LQU664" s="200"/>
      <c r="LQW664" s="200"/>
      <c r="LQY664" s="200"/>
      <c r="LRB664" s="200"/>
      <c r="LRE664" s="200"/>
      <c r="LRH664" s="200"/>
      <c r="LRK664" s="200"/>
      <c r="LRN664" s="200"/>
      <c r="LRQ664" s="200"/>
      <c r="LRT664" s="200"/>
      <c r="LRV664" s="200"/>
      <c r="LRY664" s="200"/>
      <c r="LSB664" s="200"/>
      <c r="LSE664" s="200"/>
      <c r="LSK664" s="200"/>
      <c r="LSN664" s="200"/>
      <c r="LSP664" s="200"/>
      <c r="LTW664" s="200"/>
      <c r="LTZ664" s="200"/>
      <c r="LUC664" s="200"/>
      <c r="LUF664" s="200"/>
      <c r="LUI664" s="200"/>
      <c r="LUJ664" s="200"/>
      <c r="LUK664" s="200"/>
      <c r="LUN664" s="200"/>
      <c r="LUQ664" s="200"/>
      <c r="LUT664" s="200"/>
      <c r="LUW664" s="200"/>
      <c r="LUY664" s="200"/>
      <c r="LVM664" s="200"/>
      <c r="LVN664" s="200"/>
      <c r="LVO664" s="200"/>
      <c r="LVP664" s="200"/>
      <c r="LVQ664" s="200"/>
      <c r="LVR664" s="200"/>
      <c r="LVS664" s="200"/>
      <c r="LVT664" s="200"/>
      <c r="LVU664" s="200"/>
      <c r="LVV664" s="200"/>
      <c r="LVW664" s="200"/>
      <c r="LVX664" s="200"/>
      <c r="LVY664" s="200"/>
      <c r="LVZ664" s="200"/>
      <c r="LWA664" s="200"/>
      <c r="LWB664" s="200"/>
      <c r="LWC664" s="200"/>
      <c r="LWD664" s="200"/>
      <c r="LWE664" s="200"/>
      <c r="LWK664" s="200"/>
      <c r="LWL664" s="200"/>
      <c r="LWM664" s="200"/>
      <c r="LWN664" s="200"/>
      <c r="LWO664" s="200"/>
      <c r="LWP664" s="200"/>
      <c r="LWQ664" s="200"/>
      <c r="LWS664" s="200"/>
      <c r="LWT664" s="200"/>
      <c r="LWU664" s="200"/>
      <c r="LWV664" s="200"/>
      <c r="LWW664" s="200"/>
      <c r="LWX664" s="200"/>
      <c r="LWY664" s="200"/>
      <c r="LWZ664" s="200"/>
      <c r="LXC664" s="200"/>
      <c r="LXF664" s="200"/>
      <c r="LXI664" s="200"/>
      <c r="LXL664" s="200"/>
      <c r="LXO664" s="200"/>
      <c r="LXR664" s="200"/>
      <c r="LYA664" s="200"/>
      <c r="LYD664" s="200"/>
      <c r="LYG664" s="200"/>
      <c r="LYJ664" s="200"/>
      <c r="LYS664" s="200"/>
      <c r="LYY664" s="200"/>
      <c r="LZB664" s="200"/>
      <c r="LZE664" s="200"/>
      <c r="LZH664" s="200"/>
      <c r="LZN664" s="200"/>
      <c r="LZW664" s="200"/>
      <c r="LZY664" s="200"/>
      <c r="LZZ664" s="200"/>
      <c r="MAB664" s="200"/>
      <c r="MAE664" s="200"/>
      <c r="MAH664" s="200"/>
      <c r="MAK664" s="200"/>
      <c r="MAN664" s="200"/>
      <c r="MAQ664" s="200"/>
      <c r="MAS664" s="200"/>
      <c r="MAU664" s="200"/>
      <c r="MAX664" s="200"/>
      <c r="MBA664" s="200"/>
      <c r="MBD664" s="200"/>
      <c r="MBG664" s="200"/>
      <c r="MBJ664" s="200"/>
      <c r="MBM664" s="200"/>
      <c r="MBP664" s="200"/>
      <c r="MBR664" s="200"/>
      <c r="MBU664" s="200"/>
      <c r="MBX664" s="200"/>
      <c r="MCA664" s="200"/>
      <c r="MCG664" s="200"/>
      <c r="MCJ664" s="200"/>
      <c r="MCL664" s="200"/>
      <c r="MDS664" s="200"/>
      <c r="MDV664" s="200"/>
      <c r="MDY664" s="200"/>
      <c r="MEB664" s="200"/>
      <c r="MEE664" s="200"/>
      <c r="MEF664" s="200"/>
      <c r="MEG664" s="200"/>
      <c r="MEJ664" s="200"/>
      <c r="MEM664" s="200"/>
      <c r="MEP664" s="200"/>
      <c r="MES664" s="200"/>
      <c r="MEU664" s="200"/>
      <c r="MFI664" s="200"/>
      <c r="MFJ664" s="200"/>
      <c r="MFK664" s="200"/>
      <c r="MFL664" s="200"/>
      <c r="MFM664" s="200"/>
      <c r="MFN664" s="200"/>
      <c r="MFO664" s="200"/>
      <c r="MFP664" s="200"/>
      <c r="MFQ664" s="200"/>
      <c r="MFR664" s="200"/>
      <c r="MFS664" s="200"/>
      <c r="MFT664" s="200"/>
      <c r="MFU664" s="200"/>
      <c r="MFV664" s="200"/>
      <c r="MFW664" s="200"/>
      <c r="MFX664" s="200"/>
      <c r="MFY664" s="200"/>
      <c r="MFZ664" s="200"/>
      <c r="MGA664" s="200"/>
      <c r="MGG664" s="200"/>
      <c r="MGH664" s="200"/>
      <c r="MGI664" s="200"/>
      <c r="MGJ664" s="200"/>
      <c r="MGK664" s="200"/>
      <c r="MGL664" s="200"/>
      <c r="MGM664" s="200"/>
      <c r="MGO664" s="200"/>
      <c r="MGP664" s="200"/>
      <c r="MGQ664" s="200"/>
      <c r="MGR664" s="200"/>
      <c r="MGS664" s="200"/>
      <c r="MGT664" s="200"/>
      <c r="MGU664" s="200"/>
      <c r="MGV664" s="200"/>
      <c r="MGY664" s="200"/>
      <c r="MHB664" s="200"/>
      <c r="MHE664" s="200"/>
      <c r="MHH664" s="200"/>
      <c r="MHK664" s="200"/>
      <c r="MHN664" s="200"/>
      <c r="MHW664" s="200"/>
      <c r="MHZ664" s="200"/>
      <c r="MIC664" s="200"/>
      <c r="MIF664" s="200"/>
      <c r="MIO664" s="200"/>
      <c r="MIU664" s="200"/>
      <c r="MIX664" s="200"/>
      <c r="MJA664" s="200"/>
      <c r="MJD664" s="200"/>
      <c r="MJJ664" s="200"/>
      <c r="MJS664" s="200"/>
      <c r="MJU664" s="200"/>
      <c r="MJV664" s="200"/>
      <c r="MJX664" s="200"/>
      <c r="MKA664" s="200"/>
      <c r="MKD664" s="200"/>
      <c r="MKG664" s="200"/>
      <c r="MKJ664" s="200"/>
      <c r="MKM664" s="200"/>
      <c r="MKO664" s="200"/>
      <c r="MKQ664" s="200"/>
      <c r="MKT664" s="200"/>
      <c r="MKW664" s="200"/>
      <c r="MKZ664" s="200"/>
      <c r="MLC664" s="200"/>
      <c r="MLF664" s="200"/>
      <c r="MLI664" s="200"/>
      <c r="MLL664" s="200"/>
      <c r="MLN664" s="200"/>
      <c r="MLQ664" s="200"/>
      <c r="MLT664" s="200"/>
      <c r="MLW664" s="200"/>
      <c r="MMC664" s="200"/>
      <c r="MMF664" s="200"/>
      <c r="MMH664" s="200"/>
      <c r="MNO664" s="200"/>
      <c r="MNR664" s="200"/>
      <c r="MNU664" s="200"/>
      <c r="MNX664" s="200"/>
      <c r="MOA664" s="200"/>
      <c r="MOB664" s="200"/>
      <c r="MOC664" s="200"/>
      <c r="MOF664" s="200"/>
      <c r="MOI664" s="200"/>
      <c r="MOL664" s="200"/>
      <c r="MOO664" s="200"/>
      <c r="MOQ664" s="200"/>
      <c r="MPE664" s="200"/>
      <c r="MPF664" s="200"/>
      <c r="MPG664" s="200"/>
      <c r="MPH664" s="200"/>
      <c r="MPI664" s="200"/>
      <c r="MPJ664" s="200"/>
      <c r="MPK664" s="200"/>
      <c r="MPL664" s="200"/>
      <c r="MPM664" s="200"/>
      <c r="MPN664" s="200"/>
      <c r="MPO664" s="200"/>
      <c r="MPP664" s="200"/>
      <c r="MPQ664" s="200"/>
      <c r="MPR664" s="200"/>
      <c r="MPS664" s="200"/>
      <c r="MPT664" s="200"/>
      <c r="MPU664" s="200"/>
      <c r="MPV664" s="200"/>
      <c r="MPW664" s="200"/>
      <c r="MQC664" s="200"/>
      <c r="MQD664" s="200"/>
      <c r="MQE664" s="200"/>
      <c r="MQF664" s="200"/>
      <c r="MQG664" s="200"/>
      <c r="MQH664" s="200"/>
      <c r="MQI664" s="200"/>
      <c r="MQK664" s="200"/>
      <c r="MQL664" s="200"/>
      <c r="MQM664" s="200"/>
      <c r="MQN664" s="200"/>
      <c r="MQO664" s="200"/>
      <c r="MQP664" s="200"/>
      <c r="MQQ664" s="200"/>
      <c r="MQR664" s="200"/>
      <c r="MQU664" s="200"/>
      <c r="MQX664" s="200"/>
      <c r="MRA664" s="200"/>
      <c r="MRD664" s="200"/>
      <c r="MRG664" s="200"/>
      <c r="MRJ664" s="200"/>
      <c r="MRS664" s="200"/>
      <c r="MRV664" s="200"/>
      <c r="MRY664" s="200"/>
      <c r="MSB664" s="200"/>
      <c r="MSK664" s="200"/>
      <c r="MSQ664" s="200"/>
      <c r="MST664" s="200"/>
      <c r="MSW664" s="200"/>
      <c r="MSZ664" s="200"/>
      <c r="MTF664" s="200"/>
      <c r="MTO664" s="200"/>
      <c r="MTQ664" s="200"/>
      <c r="MTR664" s="200"/>
      <c r="MTT664" s="200"/>
      <c r="MTW664" s="200"/>
      <c r="MTZ664" s="200"/>
      <c r="MUC664" s="200"/>
      <c r="MUF664" s="200"/>
      <c r="MUI664" s="200"/>
      <c r="MUK664" s="200"/>
      <c r="MUM664" s="200"/>
      <c r="MUP664" s="200"/>
      <c r="MUS664" s="200"/>
      <c r="MUV664" s="200"/>
      <c r="MUY664" s="200"/>
      <c r="MVB664" s="200"/>
      <c r="MVE664" s="200"/>
      <c r="MVH664" s="200"/>
      <c r="MVJ664" s="200"/>
      <c r="MVM664" s="200"/>
      <c r="MVP664" s="200"/>
      <c r="MVS664" s="200"/>
      <c r="MVY664" s="200"/>
      <c r="MWB664" s="200"/>
      <c r="MWD664" s="200"/>
      <c r="MXK664" s="200"/>
      <c r="MXN664" s="200"/>
      <c r="MXQ664" s="200"/>
      <c r="MXT664" s="200"/>
      <c r="MXW664" s="200"/>
      <c r="MXX664" s="200"/>
      <c r="MXY664" s="200"/>
      <c r="MYB664" s="200"/>
      <c r="MYE664" s="200"/>
      <c r="MYH664" s="200"/>
      <c r="MYK664" s="200"/>
      <c r="MYM664" s="200"/>
      <c r="MZA664" s="200"/>
      <c r="MZB664" s="200"/>
      <c r="MZC664" s="200"/>
      <c r="MZD664" s="200"/>
      <c r="MZE664" s="200"/>
      <c r="MZF664" s="200"/>
      <c r="MZG664" s="200"/>
      <c r="MZH664" s="200"/>
      <c r="MZI664" s="200"/>
      <c r="MZJ664" s="200"/>
      <c r="MZK664" s="200"/>
      <c r="MZL664" s="200"/>
      <c r="MZM664" s="200"/>
      <c r="MZN664" s="200"/>
      <c r="MZO664" s="200"/>
      <c r="MZP664" s="200"/>
      <c r="MZQ664" s="200"/>
      <c r="MZR664" s="200"/>
      <c r="MZS664" s="200"/>
      <c r="MZY664" s="200"/>
      <c r="MZZ664" s="200"/>
      <c r="NAA664" s="200"/>
      <c r="NAB664" s="200"/>
      <c r="NAC664" s="200"/>
      <c r="NAD664" s="200"/>
      <c r="NAE664" s="200"/>
      <c r="NAG664" s="200"/>
      <c r="NAH664" s="200"/>
      <c r="NAI664" s="200"/>
      <c r="NAJ664" s="200"/>
      <c r="NAK664" s="200"/>
      <c r="NAL664" s="200"/>
      <c r="NAM664" s="200"/>
      <c r="NAN664" s="200"/>
      <c r="NAQ664" s="200"/>
      <c r="NAT664" s="200"/>
      <c r="NAW664" s="200"/>
      <c r="NAZ664" s="200"/>
      <c r="NBC664" s="200"/>
      <c r="NBF664" s="200"/>
      <c r="NBO664" s="200"/>
      <c r="NBR664" s="200"/>
      <c r="NBU664" s="200"/>
      <c r="NBX664" s="200"/>
      <c r="NCG664" s="200"/>
      <c r="NCM664" s="200"/>
      <c r="NCP664" s="200"/>
      <c r="NCS664" s="200"/>
      <c r="NCV664" s="200"/>
      <c r="NDB664" s="200"/>
      <c r="NDK664" s="200"/>
      <c r="NDM664" s="200"/>
      <c r="NDN664" s="200"/>
      <c r="NDP664" s="200"/>
      <c r="NDS664" s="200"/>
      <c r="NDV664" s="200"/>
      <c r="NDY664" s="200"/>
      <c r="NEB664" s="200"/>
      <c r="NEE664" s="200"/>
      <c r="NEG664" s="200"/>
      <c r="NEI664" s="200"/>
      <c r="NEL664" s="200"/>
      <c r="NEO664" s="200"/>
      <c r="NER664" s="200"/>
      <c r="NEU664" s="200"/>
      <c r="NEX664" s="200"/>
      <c r="NFA664" s="200"/>
      <c r="NFD664" s="200"/>
      <c r="NFF664" s="200"/>
      <c r="NFI664" s="200"/>
      <c r="NFL664" s="200"/>
      <c r="NFO664" s="200"/>
      <c r="NFU664" s="200"/>
      <c r="NFX664" s="200"/>
      <c r="NFZ664" s="200"/>
      <c r="NHG664" s="200"/>
      <c r="NHJ664" s="200"/>
      <c r="NHM664" s="200"/>
      <c r="NHP664" s="200"/>
      <c r="NHS664" s="200"/>
      <c r="NHT664" s="200"/>
      <c r="NHU664" s="200"/>
      <c r="NHX664" s="200"/>
      <c r="NIA664" s="200"/>
      <c r="NID664" s="200"/>
      <c r="NIG664" s="200"/>
      <c r="NII664" s="200"/>
      <c r="NIW664" s="200"/>
      <c r="NIX664" s="200"/>
      <c r="NIY664" s="200"/>
      <c r="NIZ664" s="200"/>
      <c r="NJA664" s="200"/>
      <c r="NJB664" s="200"/>
      <c r="NJC664" s="200"/>
      <c r="NJD664" s="200"/>
      <c r="NJE664" s="200"/>
      <c r="NJF664" s="200"/>
      <c r="NJG664" s="200"/>
      <c r="NJH664" s="200"/>
      <c r="NJI664" s="200"/>
      <c r="NJJ664" s="200"/>
      <c r="NJK664" s="200"/>
      <c r="NJL664" s="200"/>
      <c r="NJM664" s="200"/>
      <c r="NJN664" s="200"/>
      <c r="NJO664" s="200"/>
      <c r="NJU664" s="200"/>
      <c r="NJV664" s="200"/>
      <c r="NJW664" s="200"/>
      <c r="NJX664" s="200"/>
      <c r="NJY664" s="200"/>
      <c r="NJZ664" s="200"/>
      <c r="NKA664" s="200"/>
      <c r="NKC664" s="200"/>
      <c r="NKD664" s="200"/>
      <c r="NKE664" s="200"/>
      <c r="NKF664" s="200"/>
      <c r="NKG664" s="200"/>
      <c r="NKH664" s="200"/>
      <c r="NKI664" s="200"/>
      <c r="NKJ664" s="200"/>
      <c r="NKM664" s="200"/>
      <c r="NKP664" s="200"/>
      <c r="NKS664" s="200"/>
      <c r="NKV664" s="200"/>
      <c r="NKY664" s="200"/>
      <c r="NLB664" s="200"/>
      <c r="NLK664" s="200"/>
      <c r="NLN664" s="200"/>
      <c r="NLQ664" s="200"/>
      <c r="NLT664" s="200"/>
      <c r="NMC664" s="200"/>
      <c r="NMI664" s="200"/>
      <c r="NML664" s="200"/>
      <c r="NMO664" s="200"/>
      <c r="NMR664" s="200"/>
      <c r="NMX664" s="200"/>
      <c r="NNG664" s="200"/>
      <c r="NNI664" s="200"/>
      <c r="NNJ664" s="200"/>
      <c r="NNL664" s="200"/>
      <c r="NNO664" s="200"/>
      <c r="NNR664" s="200"/>
      <c r="NNU664" s="200"/>
      <c r="NNX664" s="200"/>
      <c r="NOA664" s="200"/>
      <c r="NOC664" s="200"/>
      <c r="NOE664" s="200"/>
      <c r="NOH664" s="200"/>
      <c r="NOK664" s="200"/>
      <c r="NON664" s="200"/>
      <c r="NOQ664" s="200"/>
      <c r="NOT664" s="200"/>
      <c r="NOW664" s="200"/>
      <c r="NOZ664" s="200"/>
      <c r="NPB664" s="200"/>
      <c r="NPE664" s="200"/>
      <c r="NPH664" s="200"/>
      <c r="NPK664" s="200"/>
      <c r="NPQ664" s="200"/>
      <c r="NPT664" s="200"/>
      <c r="NPV664" s="200"/>
      <c r="NRC664" s="200"/>
      <c r="NRF664" s="200"/>
      <c r="NRI664" s="200"/>
      <c r="NRL664" s="200"/>
      <c r="NRO664" s="200"/>
      <c r="NRP664" s="200"/>
      <c r="NRQ664" s="200"/>
      <c r="NRT664" s="200"/>
      <c r="NRW664" s="200"/>
      <c r="NRZ664" s="200"/>
      <c r="NSC664" s="200"/>
      <c r="NSE664" s="200"/>
      <c r="NSS664" s="200"/>
      <c r="NST664" s="200"/>
      <c r="NSU664" s="200"/>
      <c r="NSV664" s="200"/>
      <c r="NSW664" s="200"/>
      <c r="NSX664" s="200"/>
      <c r="NSY664" s="200"/>
      <c r="NSZ664" s="200"/>
      <c r="NTA664" s="200"/>
      <c r="NTB664" s="200"/>
      <c r="NTC664" s="200"/>
      <c r="NTD664" s="200"/>
      <c r="NTE664" s="200"/>
      <c r="NTF664" s="200"/>
      <c r="NTG664" s="200"/>
      <c r="NTH664" s="200"/>
      <c r="NTI664" s="200"/>
      <c r="NTJ664" s="200"/>
      <c r="NTK664" s="200"/>
      <c r="NTQ664" s="200"/>
      <c r="NTR664" s="200"/>
      <c r="NTS664" s="200"/>
      <c r="NTT664" s="200"/>
      <c r="NTU664" s="200"/>
      <c r="NTV664" s="200"/>
      <c r="NTW664" s="200"/>
      <c r="NTY664" s="200"/>
      <c r="NTZ664" s="200"/>
      <c r="NUA664" s="200"/>
      <c r="NUB664" s="200"/>
      <c r="NUC664" s="200"/>
      <c r="NUD664" s="200"/>
      <c r="NUE664" s="200"/>
      <c r="NUF664" s="200"/>
      <c r="NUI664" s="200"/>
      <c r="NUL664" s="200"/>
      <c r="NUO664" s="200"/>
      <c r="NUR664" s="200"/>
      <c r="NUU664" s="200"/>
      <c r="NUX664" s="200"/>
      <c r="NVG664" s="200"/>
      <c r="NVJ664" s="200"/>
      <c r="NVM664" s="200"/>
      <c r="NVP664" s="200"/>
      <c r="NVY664" s="200"/>
      <c r="NWE664" s="200"/>
      <c r="NWH664" s="200"/>
      <c r="NWK664" s="200"/>
      <c r="NWN664" s="200"/>
      <c r="NWT664" s="200"/>
      <c r="NXC664" s="200"/>
      <c r="NXE664" s="200"/>
      <c r="NXF664" s="200"/>
      <c r="NXH664" s="200"/>
      <c r="NXK664" s="200"/>
      <c r="NXN664" s="200"/>
      <c r="NXQ664" s="200"/>
      <c r="NXT664" s="200"/>
      <c r="NXW664" s="200"/>
      <c r="NXY664" s="200"/>
      <c r="NYA664" s="200"/>
      <c r="NYD664" s="200"/>
      <c r="NYG664" s="200"/>
      <c r="NYJ664" s="200"/>
      <c r="NYM664" s="200"/>
      <c r="NYP664" s="200"/>
      <c r="NYS664" s="200"/>
      <c r="NYV664" s="200"/>
      <c r="NYX664" s="200"/>
      <c r="NZA664" s="200"/>
      <c r="NZD664" s="200"/>
      <c r="NZG664" s="200"/>
      <c r="NZM664" s="200"/>
      <c r="NZP664" s="200"/>
      <c r="NZR664" s="200"/>
      <c r="OAY664" s="200"/>
      <c r="OBB664" s="200"/>
      <c r="OBE664" s="200"/>
      <c r="OBH664" s="200"/>
      <c r="OBK664" s="200"/>
      <c r="OBL664" s="200"/>
      <c r="OBM664" s="200"/>
      <c r="OBP664" s="200"/>
      <c r="OBS664" s="200"/>
      <c r="OBV664" s="200"/>
      <c r="OBY664" s="200"/>
      <c r="OCA664" s="200"/>
      <c r="OCO664" s="200"/>
      <c r="OCP664" s="200"/>
      <c r="OCQ664" s="200"/>
      <c r="OCR664" s="200"/>
      <c r="OCS664" s="200"/>
      <c r="OCT664" s="200"/>
      <c r="OCU664" s="200"/>
      <c r="OCV664" s="200"/>
      <c r="OCW664" s="200"/>
      <c r="OCX664" s="200"/>
      <c r="OCY664" s="200"/>
      <c r="OCZ664" s="200"/>
      <c r="ODA664" s="200"/>
      <c r="ODB664" s="200"/>
      <c r="ODC664" s="200"/>
      <c r="ODD664" s="200"/>
      <c r="ODE664" s="200"/>
      <c r="ODF664" s="200"/>
      <c r="ODG664" s="200"/>
      <c r="ODM664" s="200"/>
      <c r="ODN664" s="200"/>
      <c r="ODO664" s="200"/>
      <c r="ODP664" s="200"/>
      <c r="ODQ664" s="200"/>
      <c r="ODR664" s="200"/>
      <c r="ODS664" s="200"/>
      <c r="ODU664" s="200"/>
      <c r="ODV664" s="200"/>
      <c r="ODW664" s="200"/>
      <c r="ODX664" s="200"/>
      <c r="ODY664" s="200"/>
      <c r="ODZ664" s="200"/>
      <c r="OEA664" s="200"/>
      <c r="OEB664" s="200"/>
      <c r="OEE664" s="200"/>
      <c r="OEH664" s="200"/>
      <c r="OEK664" s="200"/>
      <c r="OEN664" s="200"/>
      <c r="OEQ664" s="200"/>
      <c r="OET664" s="200"/>
      <c r="OFC664" s="200"/>
      <c r="OFF664" s="200"/>
      <c r="OFI664" s="200"/>
      <c r="OFL664" s="200"/>
      <c r="OFU664" s="200"/>
      <c r="OGA664" s="200"/>
      <c r="OGD664" s="200"/>
      <c r="OGG664" s="200"/>
      <c r="OGJ664" s="200"/>
      <c r="OGP664" s="200"/>
      <c r="OGY664" s="200"/>
      <c r="OHA664" s="200"/>
      <c r="OHB664" s="200"/>
      <c r="OHD664" s="200"/>
      <c r="OHG664" s="200"/>
      <c r="OHJ664" s="200"/>
      <c r="OHM664" s="200"/>
      <c r="OHP664" s="200"/>
      <c r="OHS664" s="200"/>
      <c r="OHU664" s="200"/>
      <c r="OHW664" s="200"/>
      <c r="OHZ664" s="200"/>
      <c r="OIC664" s="200"/>
      <c r="OIF664" s="200"/>
      <c r="OII664" s="200"/>
      <c r="OIL664" s="200"/>
      <c r="OIO664" s="200"/>
      <c r="OIR664" s="200"/>
      <c r="OIT664" s="200"/>
      <c r="OIW664" s="200"/>
      <c r="OIZ664" s="200"/>
      <c r="OJC664" s="200"/>
      <c r="OJI664" s="200"/>
      <c r="OJL664" s="200"/>
      <c r="OJN664" s="200"/>
      <c r="OKU664" s="200"/>
      <c r="OKX664" s="200"/>
      <c r="OLA664" s="200"/>
      <c r="OLD664" s="200"/>
      <c r="OLG664" s="200"/>
      <c r="OLH664" s="200"/>
      <c r="OLI664" s="200"/>
      <c r="OLL664" s="200"/>
      <c r="OLO664" s="200"/>
      <c r="OLR664" s="200"/>
      <c r="OLU664" s="200"/>
      <c r="OLW664" s="200"/>
      <c r="OMK664" s="200"/>
      <c r="OML664" s="200"/>
      <c r="OMM664" s="200"/>
      <c r="OMN664" s="200"/>
      <c r="OMO664" s="200"/>
      <c r="OMP664" s="200"/>
      <c r="OMQ664" s="200"/>
      <c r="OMR664" s="200"/>
      <c r="OMS664" s="200"/>
      <c r="OMT664" s="200"/>
      <c r="OMU664" s="200"/>
      <c r="OMV664" s="200"/>
      <c r="OMW664" s="200"/>
      <c r="OMX664" s="200"/>
      <c r="OMY664" s="200"/>
      <c r="OMZ664" s="200"/>
      <c r="ONA664" s="200"/>
      <c r="ONB664" s="200"/>
      <c r="ONC664" s="200"/>
      <c r="ONI664" s="200"/>
      <c r="ONJ664" s="200"/>
      <c r="ONK664" s="200"/>
      <c r="ONL664" s="200"/>
      <c r="ONM664" s="200"/>
      <c r="ONN664" s="200"/>
      <c r="ONO664" s="200"/>
      <c r="ONQ664" s="200"/>
      <c r="ONR664" s="200"/>
      <c r="ONS664" s="200"/>
      <c r="ONT664" s="200"/>
      <c r="ONU664" s="200"/>
      <c r="ONV664" s="200"/>
      <c r="ONW664" s="200"/>
      <c r="ONX664" s="200"/>
      <c r="OOA664" s="200"/>
      <c r="OOD664" s="200"/>
      <c r="OOG664" s="200"/>
      <c r="OOJ664" s="200"/>
      <c r="OOM664" s="200"/>
      <c r="OOP664" s="200"/>
      <c r="OOY664" s="200"/>
      <c r="OPB664" s="200"/>
      <c r="OPE664" s="200"/>
      <c r="OPH664" s="200"/>
      <c r="OPQ664" s="200"/>
      <c r="OPW664" s="200"/>
      <c r="OPZ664" s="200"/>
      <c r="OQC664" s="200"/>
      <c r="OQF664" s="200"/>
      <c r="OQL664" s="200"/>
      <c r="OQU664" s="200"/>
      <c r="OQW664" s="200"/>
      <c r="OQX664" s="200"/>
      <c r="OQZ664" s="200"/>
      <c r="ORC664" s="200"/>
      <c r="ORF664" s="200"/>
      <c r="ORI664" s="200"/>
      <c r="ORL664" s="200"/>
      <c r="ORO664" s="200"/>
      <c r="ORQ664" s="200"/>
      <c r="ORS664" s="200"/>
      <c r="ORV664" s="200"/>
      <c r="ORY664" s="200"/>
      <c r="OSB664" s="200"/>
      <c r="OSE664" s="200"/>
      <c r="OSH664" s="200"/>
      <c r="OSK664" s="200"/>
      <c r="OSN664" s="200"/>
      <c r="OSP664" s="200"/>
      <c r="OSS664" s="200"/>
      <c r="OSV664" s="200"/>
      <c r="OSY664" s="200"/>
      <c r="OTE664" s="200"/>
      <c r="OTH664" s="200"/>
      <c r="OTJ664" s="200"/>
      <c r="OUQ664" s="200"/>
      <c r="OUT664" s="200"/>
      <c r="OUW664" s="200"/>
      <c r="OUZ664" s="200"/>
      <c r="OVC664" s="200"/>
      <c r="OVD664" s="200"/>
      <c r="OVE664" s="200"/>
      <c r="OVH664" s="200"/>
      <c r="OVK664" s="200"/>
      <c r="OVN664" s="200"/>
      <c r="OVQ664" s="200"/>
      <c r="OVS664" s="200"/>
      <c r="OWG664" s="200"/>
      <c r="OWH664" s="200"/>
      <c r="OWI664" s="200"/>
      <c r="OWJ664" s="200"/>
      <c r="OWK664" s="200"/>
      <c r="OWL664" s="200"/>
      <c r="OWM664" s="200"/>
      <c r="OWN664" s="200"/>
      <c r="OWO664" s="200"/>
      <c r="OWP664" s="200"/>
      <c r="OWQ664" s="200"/>
      <c r="OWR664" s="200"/>
      <c r="OWS664" s="200"/>
      <c r="OWT664" s="200"/>
      <c r="OWU664" s="200"/>
      <c r="OWV664" s="200"/>
      <c r="OWW664" s="200"/>
      <c r="OWX664" s="200"/>
      <c r="OWY664" s="200"/>
      <c r="OXE664" s="200"/>
      <c r="OXF664" s="200"/>
      <c r="OXG664" s="200"/>
      <c r="OXH664" s="200"/>
      <c r="OXI664" s="200"/>
      <c r="OXJ664" s="200"/>
      <c r="OXK664" s="200"/>
      <c r="OXM664" s="200"/>
      <c r="OXN664" s="200"/>
      <c r="OXO664" s="200"/>
      <c r="OXP664" s="200"/>
      <c r="OXQ664" s="200"/>
      <c r="OXR664" s="200"/>
      <c r="OXS664" s="200"/>
      <c r="OXT664" s="200"/>
      <c r="OXW664" s="200"/>
      <c r="OXZ664" s="200"/>
      <c r="OYC664" s="200"/>
      <c r="OYF664" s="200"/>
      <c r="OYI664" s="200"/>
      <c r="OYL664" s="200"/>
      <c r="OYU664" s="200"/>
      <c r="OYX664" s="200"/>
      <c r="OZA664" s="200"/>
      <c r="OZD664" s="200"/>
      <c r="OZM664" s="200"/>
      <c r="OZS664" s="200"/>
      <c r="OZV664" s="200"/>
      <c r="OZY664" s="200"/>
      <c r="PAB664" s="200"/>
      <c r="PAH664" s="200"/>
      <c r="PAQ664" s="200"/>
      <c r="PAS664" s="200"/>
      <c r="PAT664" s="200"/>
      <c r="PAV664" s="200"/>
      <c r="PAY664" s="200"/>
      <c r="PBB664" s="200"/>
      <c r="PBE664" s="200"/>
      <c r="PBH664" s="200"/>
      <c r="PBK664" s="200"/>
      <c r="PBM664" s="200"/>
      <c r="PBO664" s="200"/>
      <c r="PBR664" s="200"/>
      <c r="PBU664" s="200"/>
      <c r="PBX664" s="200"/>
      <c r="PCA664" s="200"/>
      <c r="PCD664" s="200"/>
      <c r="PCG664" s="200"/>
      <c r="PCJ664" s="200"/>
      <c r="PCL664" s="200"/>
      <c r="PCO664" s="200"/>
      <c r="PCR664" s="200"/>
      <c r="PCU664" s="200"/>
      <c r="PDA664" s="200"/>
      <c r="PDD664" s="200"/>
      <c r="PDF664" s="200"/>
      <c r="PEM664" s="200"/>
      <c r="PEP664" s="200"/>
      <c r="PES664" s="200"/>
      <c r="PEV664" s="200"/>
      <c r="PEY664" s="200"/>
      <c r="PEZ664" s="200"/>
      <c r="PFA664" s="200"/>
      <c r="PFD664" s="200"/>
      <c r="PFG664" s="200"/>
      <c r="PFJ664" s="200"/>
      <c r="PFM664" s="200"/>
      <c r="PFO664" s="200"/>
      <c r="PGC664" s="200"/>
      <c r="PGD664" s="200"/>
      <c r="PGE664" s="200"/>
      <c r="PGF664" s="200"/>
      <c r="PGG664" s="200"/>
      <c r="PGH664" s="200"/>
      <c r="PGI664" s="200"/>
      <c r="PGJ664" s="200"/>
      <c r="PGK664" s="200"/>
      <c r="PGL664" s="200"/>
      <c r="PGM664" s="200"/>
      <c r="PGN664" s="200"/>
      <c r="PGO664" s="200"/>
      <c r="PGP664" s="200"/>
      <c r="PGQ664" s="200"/>
      <c r="PGR664" s="200"/>
      <c r="PGS664" s="200"/>
      <c r="PGT664" s="200"/>
      <c r="PGU664" s="200"/>
      <c r="PHA664" s="200"/>
      <c r="PHB664" s="200"/>
      <c r="PHC664" s="200"/>
      <c r="PHD664" s="200"/>
      <c r="PHE664" s="200"/>
      <c r="PHF664" s="200"/>
      <c r="PHG664" s="200"/>
      <c r="PHI664" s="200"/>
      <c r="PHJ664" s="200"/>
      <c r="PHK664" s="200"/>
      <c r="PHL664" s="200"/>
      <c r="PHM664" s="200"/>
      <c r="PHN664" s="200"/>
      <c r="PHO664" s="200"/>
      <c r="PHP664" s="200"/>
      <c r="PHS664" s="200"/>
      <c r="PHV664" s="200"/>
      <c r="PHY664" s="200"/>
      <c r="PIB664" s="200"/>
      <c r="PIE664" s="200"/>
      <c r="PIH664" s="200"/>
      <c r="PIQ664" s="200"/>
      <c r="PIT664" s="200"/>
      <c r="PIW664" s="200"/>
      <c r="PIZ664" s="200"/>
      <c r="PJI664" s="200"/>
      <c r="PJO664" s="200"/>
      <c r="PJR664" s="200"/>
      <c r="PJU664" s="200"/>
      <c r="PJX664" s="200"/>
      <c r="PKD664" s="200"/>
      <c r="PKM664" s="200"/>
      <c r="PKO664" s="200"/>
      <c r="PKP664" s="200"/>
      <c r="PKR664" s="200"/>
      <c r="PKU664" s="200"/>
      <c r="PKX664" s="200"/>
      <c r="PLA664" s="200"/>
      <c r="PLD664" s="200"/>
      <c r="PLG664" s="200"/>
      <c r="PLI664" s="200"/>
      <c r="PLK664" s="200"/>
      <c r="PLN664" s="200"/>
      <c r="PLQ664" s="200"/>
      <c r="PLT664" s="200"/>
      <c r="PLW664" s="200"/>
      <c r="PLZ664" s="200"/>
      <c r="PMC664" s="200"/>
      <c r="PMF664" s="200"/>
      <c r="PMH664" s="200"/>
      <c r="PMK664" s="200"/>
      <c r="PMN664" s="200"/>
      <c r="PMQ664" s="200"/>
      <c r="PMW664" s="200"/>
      <c r="PMZ664" s="200"/>
      <c r="PNB664" s="200"/>
      <c r="POI664" s="200"/>
      <c r="POL664" s="200"/>
      <c r="POO664" s="200"/>
      <c r="POR664" s="200"/>
      <c r="POU664" s="200"/>
      <c r="POV664" s="200"/>
      <c r="POW664" s="200"/>
      <c r="POZ664" s="200"/>
      <c r="PPC664" s="200"/>
      <c r="PPF664" s="200"/>
      <c r="PPI664" s="200"/>
      <c r="PPK664" s="200"/>
      <c r="PPY664" s="200"/>
      <c r="PPZ664" s="200"/>
      <c r="PQA664" s="200"/>
      <c r="PQB664" s="200"/>
      <c r="PQC664" s="200"/>
      <c r="PQD664" s="200"/>
      <c r="PQE664" s="200"/>
      <c r="PQF664" s="200"/>
      <c r="PQG664" s="200"/>
      <c r="PQH664" s="200"/>
      <c r="PQI664" s="200"/>
      <c r="PQJ664" s="200"/>
      <c r="PQK664" s="200"/>
      <c r="PQL664" s="200"/>
      <c r="PQM664" s="200"/>
      <c r="PQN664" s="200"/>
      <c r="PQO664" s="200"/>
      <c r="PQP664" s="200"/>
      <c r="PQQ664" s="200"/>
      <c r="PQW664" s="200"/>
      <c r="PQX664" s="200"/>
      <c r="PQY664" s="200"/>
      <c r="PQZ664" s="200"/>
      <c r="PRA664" s="200"/>
      <c r="PRB664" s="200"/>
      <c r="PRC664" s="200"/>
      <c r="PRE664" s="200"/>
      <c r="PRF664" s="200"/>
      <c r="PRG664" s="200"/>
      <c r="PRH664" s="200"/>
      <c r="PRI664" s="200"/>
      <c r="PRJ664" s="200"/>
      <c r="PRK664" s="200"/>
      <c r="PRL664" s="200"/>
      <c r="PRO664" s="200"/>
      <c r="PRR664" s="200"/>
      <c r="PRU664" s="200"/>
      <c r="PRX664" s="200"/>
      <c r="PSA664" s="200"/>
      <c r="PSD664" s="200"/>
      <c r="PSM664" s="200"/>
      <c r="PSP664" s="200"/>
      <c r="PSS664" s="200"/>
      <c r="PSV664" s="200"/>
      <c r="PTE664" s="200"/>
      <c r="PTK664" s="200"/>
      <c r="PTN664" s="200"/>
      <c r="PTQ664" s="200"/>
      <c r="PTT664" s="200"/>
      <c r="PTZ664" s="200"/>
      <c r="PUI664" s="200"/>
      <c r="PUK664" s="200"/>
      <c r="PUL664" s="200"/>
      <c r="PUN664" s="200"/>
      <c r="PUQ664" s="200"/>
      <c r="PUT664" s="200"/>
      <c r="PUW664" s="200"/>
      <c r="PUZ664" s="200"/>
      <c r="PVC664" s="200"/>
      <c r="PVE664" s="200"/>
      <c r="PVG664" s="200"/>
      <c r="PVJ664" s="200"/>
      <c r="PVM664" s="200"/>
      <c r="PVP664" s="200"/>
      <c r="PVS664" s="200"/>
      <c r="PVV664" s="200"/>
      <c r="PVY664" s="200"/>
      <c r="PWB664" s="200"/>
      <c r="PWD664" s="200"/>
      <c r="PWG664" s="200"/>
      <c r="PWJ664" s="200"/>
      <c r="PWM664" s="200"/>
      <c r="PWS664" s="200"/>
      <c r="PWV664" s="200"/>
      <c r="PWX664" s="200"/>
      <c r="PYE664" s="200"/>
      <c r="PYH664" s="200"/>
      <c r="PYK664" s="200"/>
      <c r="PYN664" s="200"/>
      <c r="PYQ664" s="200"/>
      <c r="PYR664" s="200"/>
      <c r="PYS664" s="200"/>
      <c r="PYV664" s="200"/>
      <c r="PYY664" s="200"/>
      <c r="PZB664" s="200"/>
      <c r="PZE664" s="200"/>
      <c r="PZG664" s="200"/>
      <c r="PZU664" s="200"/>
      <c r="PZV664" s="200"/>
      <c r="PZW664" s="200"/>
      <c r="PZX664" s="200"/>
      <c r="PZY664" s="200"/>
      <c r="PZZ664" s="200"/>
      <c r="QAA664" s="200"/>
      <c r="QAB664" s="200"/>
      <c r="QAC664" s="200"/>
      <c r="QAD664" s="200"/>
      <c r="QAE664" s="200"/>
      <c r="QAF664" s="200"/>
      <c r="QAG664" s="200"/>
      <c r="QAH664" s="200"/>
      <c r="QAI664" s="200"/>
      <c r="QAJ664" s="200"/>
      <c r="QAK664" s="200"/>
      <c r="QAL664" s="200"/>
      <c r="QAM664" s="200"/>
      <c r="QAS664" s="200"/>
      <c r="QAT664" s="200"/>
      <c r="QAU664" s="200"/>
      <c r="QAV664" s="200"/>
      <c r="QAW664" s="200"/>
      <c r="QAX664" s="200"/>
      <c r="QAY664" s="200"/>
      <c r="QBA664" s="200"/>
      <c r="QBB664" s="200"/>
      <c r="QBC664" s="200"/>
      <c r="QBD664" s="200"/>
      <c r="QBE664" s="200"/>
      <c r="QBF664" s="200"/>
      <c r="QBG664" s="200"/>
      <c r="QBH664" s="200"/>
      <c r="QBK664" s="200"/>
      <c r="QBN664" s="200"/>
      <c r="QBQ664" s="200"/>
      <c r="QBT664" s="200"/>
      <c r="QBW664" s="200"/>
      <c r="QBZ664" s="200"/>
      <c r="QCI664" s="200"/>
      <c r="QCL664" s="200"/>
      <c r="QCO664" s="200"/>
      <c r="QCR664" s="200"/>
      <c r="QDA664" s="200"/>
      <c r="QDG664" s="200"/>
      <c r="QDJ664" s="200"/>
      <c r="QDM664" s="200"/>
      <c r="QDP664" s="200"/>
      <c r="QDV664" s="200"/>
      <c r="QEE664" s="200"/>
      <c r="QEG664" s="200"/>
      <c r="QEH664" s="200"/>
      <c r="QEJ664" s="200"/>
      <c r="QEM664" s="200"/>
      <c r="QEP664" s="200"/>
      <c r="QES664" s="200"/>
      <c r="QEV664" s="200"/>
      <c r="QEY664" s="200"/>
      <c r="QFA664" s="200"/>
      <c r="QFC664" s="200"/>
      <c r="QFF664" s="200"/>
      <c r="QFI664" s="200"/>
      <c r="QFL664" s="200"/>
      <c r="QFO664" s="200"/>
      <c r="QFR664" s="200"/>
      <c r="QFU664" s="200"/>
      <c r="QFX664" s="200"/>
      <c r="QFZ664" s="200"/>
      <c r="QGC664" s="200"/>
      <c r="QGF664" s="200"/>
      <c r="QGI664" s="200"/>
      <c r="QGO664" s="200"/>
      <c r="QGR664" s="200"/>
      <c r="QGT664" s="200"/>
      <c r="QIA664" s="200"/>
      <c r="QID664" s="200"/>
      <c r="QIG664" s="200"/>
      <c r="QIJ664" s="200"/>
      <c r="QIM664" s="200"/>
      <c r="QIN664" s="200"/>
      <c r="QIO664" s="200"/>
      <c r="QIR664" s="200"/>
      <c r="QIU664" s="200"/>
      <c r="QIX664" s="200"/>
      <c r="QJA664" s="200"/>
      <c r="QJC664" s="200"/>
      <c r="QJQ664" s="200"/>
      <c r="QJR664" s="200"/>
      <c r="QJS664" s="200"/>
      <c r="QJT664" s="200"/>
      <c r="QJU664" s="200"/>
      <c r="QJV664" s="200"/>
      <c r="QJW664" s="200"/>
      <c r="QJX664" s="200"/>
      <c r="QJY664" s="200"/>
      <c r="QJZ664" s="200"/>
      <c r="QKA664" s="200"/>
      <c r="QKB664" s="200"/>
      <c r="QKC664" s="200"/>
      <c r="QKD664" s="200"/>
      <c r="QKE664" s="200"/>
      <c r="QKF664" s="200"/>
      <c r="QKG664" s="200"/>
      <c r="QKH664" s="200"/>
      <c r="QKI664" s="200"/>
      <c r="QKO664" s="200"/>
      <c r="QKP664" s="200"/>
      <c r="QKQ664" s="200"/>
      <c r="QKR664" s="200"/>
      <c r="QKS664" s="200"/>
      <c r="QKT664" s="200"/>
      <c r="QKU664" s="200"/>
      <c r="QKW664" s="200"/>
      <c r="QKX664" s="200"/>
      <c r="QKY664" s="200"/>
      <c r="QKZ664" s="200"/>
      <c r="QLA664" s="200"/>
      <c r="QLB664" s="200"/>
      <c r="QLC664" s="200"/>
      <c r="QLD664" s="200"/>
      <c r="QLG664" s="200"/>
      <c r="QLJ664" s="200"/>
      <c r="QLM664" s="200"/>
      <c r="QLP664" s="200"/>
      <c r="QLS664" s="200"/>
      <c r="QLV664" s="200"/>
      <c r="QME664" s="200"/>
      <c r="QMH664" s="200"/>
      <c r="QMK664" s="200"/>
      <c r="QMN664" s="200"/>
      <c r="QMW664" s="200"/>
      <c r="QNC664" s="200"/>
      <c r="QNF664" s="200"/>
      <c r="QNI664" s="200"/>
      <c r="QNL664" s="200"/>
      <c r="QNR664" s="200"/>
      <c r="QOA664" s="200"/>
      <c r="QOC664" s="200"/>
      <c r="QOD664" s="200"/>
      <c r="QOF664" s="200"/>
      <c r="QOI664" s="200"/>
      <c r="QOL664" s="200"/>
      <c r="QOO664" s="200"/>
      <c r="QOR664" s="200"/>
      <c r="QOU664" s="200"/>
      <c r="QOW664" s="200"/>
      <c r="QOY664" s="200"/>
      <c r="QPB664" s="200"/>
      <c r="QPE664" s="200"/>
      <c r="QPH664" s="200"/>
      <c r="QPK664" s="200"/>
      <c r="QPN664" s="200"/>
      <c r="QPQ664" s="200"/>
      <c r="QPT664" s="200"/>
      <c r="QPV664" s="200"/>
      <c r="QPY664" s="200"/>
      <c r="QQB664" s="200"/>
      <c r="QQE664" s="200"/>
      <c r="QQK664" s="200"/>
      <c r="QQN664" s="200"/>
      <c r="QQP664" s="200"/>
      <c r="QRW664" s="200"/>
      <c r="QRZ664" s="200"/>
      <c r="QSC664" s="200"/>
      <c r="QSF664" s="200"/>
      <c r="QSI664" s="200"/>
      <c r="QSJ664" s="200"/>
      <c r="QSK664" s="200"/>
      <c r="QSN664" s="200"/>
      <c r="QSQ664" s="200"/>
      <c r="QST664" s="200"/>
      <c r="QSW664" s="200"/>
      <c r="QSY664" s="200"/>
      <c r="QTM664" s="200"/>
      <c r="QTN664" s="200"/>
      <c r="QTO664" s="200"/>
      <c r="QTP664" s="200"/>
      <c r="QTQ664" s="200"/>
      <c r="QTR664" s="200"/>
      <c r="QTS664" s="200"/>
      <c r="QTT664" s="200"/>
      <c r="QTU664" s="200"/>
      <c r="QTV664" s="200"/>
      <c r="QTW664" s="200"/>
      <c r="QTX664" s="200"/>
      <c r="QTY664" s="200"/>
      <c r="QTZ664" s="200"/>
      <c r="QUA664" s="200"/>
      <c r="QUB664" s="200"/>
      <c r="QUC664" s="200"/>
      <c r="QUD664" s="200"/>
      <c r="QUE664" s="200"/>
      <c r="QUK664" s="200"/>
      <c r="QUL664" s="200"/>
      <c r="QUM664" s="200"/>
      <c r="QUN664" s="200"/>
      <c r="QUO664" s="200"/>
      <c r="QUP664" s="200"/>
      <c r="QUQ664" s="200"/>
      <c r="QUS664" s="200"/>
      <c r="QUT664" s="200"/>
      <c r="QUU664" s="200"/>
      <c r="QUV664" s="200"/>
      <c r="QUW664" s="200"/>
      <c r="QUX664" s="200"/>
      <c r="QUY664" s="200"/>
      <c r="QUZ664" s="200"/>
      <c r="QVC664" s="200"/>
      <c r="QVF664" s="200"/>
      <c r="QVI664" s="200"/>
      <c r="QVL664" s="200"/>
      <c r="QVO664" s="200"/>
      <c r="QVR664" s="200"/>
      <c r="QWA664" s="200"/>
      <c r="QWD664" s="200"/>
      <c r="QWG664" s="200"/>
      <c r="QWJ664" s="200"/>
      <c r="QWS664" s="200"/>
      <c r="QWY664" s="200"/>
      <c r="QXB664" s="200"/>
      <c r="QXE664" s="200"/>
      <c r="QXH664" s="200"/>
      <c r="QXN664" s="200"/>
      <c r="QXW664" s="200"/>
      <c r="QXY664" s="200"/>
      <c r="QXZ664" s="200"/>
      <c r="QYB664" s="200"/>
      <c r="QYE664" s="200"/>
      <c r="QYH664" s="200"/>
      <c r="QYK664" s="200"/>
      <c r="QYN664" s="200"/>
      <c r="QYQ664" s="200"/>
      <c r="QYS664" s="200"/>
      <c r="QYU664" s="200"/>
      <c r="QYX664" s="200"/>
      <c r="QZA664" s="200"/>
      <c r="QZD664" s="200"/>
      <c r="QZG664" s="200"/>
      <c r="QZJ664" s="200"/>
      <c r="QZM664" s="200"/>
      <c r="QZP664" s="200"/>
      <c r="QZR664" s="200"/>
      <c r="QZU664" s="200"/>
      <c r="QZX664" s="200"/>
      <c r="RAA664" s="200"/>
      <c r="RAG664" s="200"/>
      <c r="RAJ664" s="200"/>
      <c r="RAL664" s="200"/>
      <c r="RBS664" s="200"/>
      <c r="RBV664" s="200"/>
      <c r="RBY664" s="200"/>
      <c r="RCB664" s="200"/>
      <c r="RCE664" s="200"/>
      <c r="RCF664" s="200"/>
      <c r="RCG664" s="200"/>
      <c r="RCJ664" s="200"/>
      <c r="RCM664" s="200"/>
      <c r="RCP664" s="200"/>
      <c r="RCS664" s="200"/>
      <c r="RCU664" s="200"/>
      <c r="RDI664" s="200"/>
      <c r="RDJ664" s="200"/>
      <c r="RDK664" s="200"/>
      <c r="RDL664" s="200"/>
      <c r="RDM664" s="200"/>
      <c r="RDN664" s="200"/>
      <c r="RDO664" s="200"/>
      <c r="RDP664" s="200"/>
      <c r="RDQ664" s="200"/>
      <c r="RDR664" s="200"/>
      <c r="RDS664" s="200"/>
      <c r="RDT664" s="200"/>
      <c r="RDU664" s="200"/>
      <c r="RDV664" s="200"/>
      <c r="RDW664" s="200"/>
      <c r="RDX664" s="200"/>
      <c r="RDY664" s="200"/>
      <c r="RDZ664" s="200"/>
      <c r="REA664" s="200"/>
      <c r="REG664" s="200"/>
      <c r="REH664" s="200"/>
      <c r="REI664" s="200"/>
      <c r="REJ664" s="200"/>
      <c r="REK664" s="200"/>
      <c r="REL664" s="200"/>
      <c r="REM664" s="200"/>
      <c r="REO664" s="200"/>
      <c r="REP664" s="200"/>
      <c r="REQ664" s="200"/>
      <c r="RER664" s="200"/>
      <c r="RES664" s="200"/>
      <c r="RET664" s="200"/>
      <c r="REU664" s="200"/>
      <c r="REV664" s="200"/>
      <c r="REY664" s="200"/>
      <c r="RFB664" s="200"/>
      <c r="RFE664" s="200"/>
      <c r="RFH664" s="200"/>
      <c r="RFK664" s="200"/>
      <c r="RFN664" s="200"/>
      <c r="RFW664" s="200"/>
      <c r="RFZ664" s="200"/>
      <c r="RGC664" s="200"/>
      <c r="RGF664" s="200"/>
      <c r="RGO664" s="200"/>
      <c r="RGU664" s="200"/>
      <c r="RGX664" s="200"/>
      <c r="RHA664" s="200"/>
      <c r="RHD664" s="200"/>
      <c r="RHJ664" s="200"/>
      <c r="RHS664" s="200"/>
      <c r="RHU664" s="200"/>
      <c r="RHV664" s="200"/>
      <c r="RHX664" s="200"/>
      <c r="RIA664" s="200"/>
      <c r="RID664" s="200"/>
      <c r="RIG664" s="200"/>
      <c r="RIJ664" s="200"/>
      <c r="RIM664" s="200"/>
      <c r="RIO664" s="200"/>
      <c r="RIQ664" s="200"/>
      <c r="RIT664" s="200"/>
      <c r="RIW664" s="200"/>
      <c r="RIZ664" s="200"/>
      <c r="RJC664" s="200"/>
      <c r="RJF664" s="200"/>
      <c r="RJI664" s="200"/>
      <c r="RJL664" s="200"/>
      <c r="RJN664" s="200"/>
      <c r="RJQ664" s="200"/>
      <c r="RJT664" s="200"/>
      <c r="RJW664" s="200"/>
      <c r="RKC664" s="200"/>
      <c r="RKF664" s="200"/>
      <c r="RKH664" s="200"/>
      <c r="RLO664" s="200"/>
      <c r="RLR664" s="200"/>
      <c r="RLU664" s="200"/>
      <c r="RLX664" s="200"/>
      <c r="RMA664" s="200"/>
      <c r="RMB664" s="200"/>
      <c r="RMC664" s="200"/>
      <c r="RMF664" s="200"/>
      <c r="RMI664" s="200"/>
      <c r="RML664" s="200"/>
      <c r="RMO664" s="200"/>
      <c r="RMQ664" s="200"/>
      <c r="RNE664" s="200"/>
      <c r="RNF664" s="200"/>
      <c r="RNG664" s="200"/>
      <c r="RNH664" s="200"/>
      <c r="RNI664" s="200"/>
      <c r="RNJ664" s="200"/>
      <c r="RNK664" s="200"/>
      <c r="RNL664" s="200"/>
      <c r="RNM664" s="200"/>
      <c r="RNN664" s="200"/>
      <c r="RNO664" s="200"/>
      <c r="RNP664" s="200"/>
      <c r="RNQ664" s="200"/>
      <c r="RNR664" s="200"/>
      <c r="RNS664" s="200"/>
      <c r="RNT664" s="200"/>
      <c r="RNU664" s="200"/>
      <c r="RNV664" s="200"/>
      <c r="RNW664" s="200"/>
      <c r="ROC664" s="200"/>
      <c r="ROD664" s="200"/>
      <c r="ROE664" s="200"/>
      <c r="ROF664" s="200"/>
      <c r="ROG664" s="200"/>
      <c r="ROH664" s="200"/>
      <c r="ROI664" s="200"/>
      <c r="ROK664" s="200"/>
      <c r="ROL664" s="200"/>
      <c r="ROM664" s="200"/>
      <c r="RON664" s="200"/>
      <c r="ROO664" s="200"/>
      <c r="ROP664" s="200"/>
      <c r="ROQ664" s="200"/>
      <c r="ROR664" s="200"/>
      <c r="ROU664" s="200"/>
      <c r="ROX664" s="200"/>
      <c r="RPA664" s="200"/>
      <c r="RPD664" s="200"/>
      <c r="RPG664" s="200"/>
      <c r="RPJ664" s="200"/>
      <c r="RPS664" s="200"/>
      <c r="RPV664" s="200"/>
      <c r="RPY664" s="200"/>
      <c r="RQB664" s="200"/>
      <c r="RQK664" s="200"/>
      <c r="RQQ664" s="200"/>
      <c r="RQT664" s="200"/>
      <c r="RQW664" s="200"/>
      <c r="RQZ664" s="200"/>
      <c r="RRF664" s="200"/>
      <c r="RRO664" s="200"/>
      <c r="RRQ664" s="200"/>
      <c r="RRR664" s="200"/>
      <c r="RRT664" s="200"/>
      <c r="RRW664" s="200"/>
      <c r="RRZ664" s="200"/>
      <c r="RSC664" s="200"/>
      <c r="RSF664" s="200"/>
      <c r="RSI664" s="200"/>
      <c r="RSK664" s="200"/>
      <c r="RSM664" s="200"/>
      <c r="RSP664" s="200"/>
      <c r="RSS664" s="200"/>
      <c r="RSV664" s="200"/>
      <c r="RSY664" s="200"/>
      <c r="RTB664" s="200"/>
      <c r="RTE664" s="200"/>
      <c r="RTH664" s="200"/>
      <c r="RTJ664" s="200"/>
      <c r="RTM664" s="200"/>
      <c r="RTP664" s="200"/>
      <c r="RTS664" s="200"/>
      <c r="RTY664" s="200"/>
      <c r="RUB664" s="200"/>
      <c r="RUD664" s="200"/>
      <c r="RVK664" s="200"/>
      <c r="RVN664" s="200"/>
      <c r="RVQ664" s="200"/>
      <c r="RVT664" s="200"/>
      <c r="RVW664" s="200"/>
      <c r="RVX664" s="200"/>
      <c r="RVY664" s="200"/>
      <c r="RWB664" s="200"/>
      <c r="RWE664" s="200"/>
      <c r="RWH664" s="200"/>
      <c r="RWK664" s="200"/>
      <c r="RWM664" s="200"/>
      <c r="RXA664" s="200"/>
      <c r="RXB664" s="200"/>
      <c r="RXC664" s="200"/>
      <c r="RXD664" s="200"/>
      <c r="RXE664" s="200"/>
      <c r="RXF664" s="200"/>
      <c r="RXG664" s="200"/>
      <c r="RXH664" s="200"/>
      <c r="RXI664" s="200"/>
      <c r="RXJ664" s="200"/>
      <c r="RXK664" s="200"/>
      <c r="RXL664" s="200"/>
      <c r="RXM664" s="200"/>
      <c r="RXN664" s="200"/>
      <c r="RXO664" s="200"/>
      <c r="RXP664" s="200"/>
      <c r="RXQ664" s="200"/>
      <c r="RXR664" s="200"/>
      <c r="RXS664" s="200"/>
      <c r="RXY664" s="200"/>
      <c r="RXZ664" s="200"/>
      <c r="RYA664" s="200"/>
      <c r="RYB664" s="200"/>
      <c r="RYC664" s="200"/>
      <c r="RYD664" s="200"/>
      <c r="RYE664" s="200"/>
      <c r="RYG664" s="200"/>
      <c r="RYH664" s="200"/>
      <c r="RYI664" s="200"/>
      <c r="RYJ664" s="200"/>
      <c r="RYK664" s="200"/>
      <c r="RYL664" s="200"/>
      <c r="RYM664" s="200"/>
      <c r="RYN664" s="200"/>
      <c r="RYQ664" s="200"/>
      <c r="RYT664" s="200"/>
      <c r="RYW664" s="200"/>
      <c r="RYZ664" s="200"/>
      <c r="RZC664" s="200"/>
      <c r="RZF664" s="200"/>
      <c r="RZO664" s="200"/>
      <c r="RZR664" s="200"/>
      <c r="RZU664" s="200"/>
      <c r="RZX664" s="200"/>
      <c r="SAG664" s="200"/>
      <c r="SAM664" s="200"/>
      <c r="SAP664" s="200"/>
      <c r="SAS664" s="200"/>
      <c r="SAV664" s="200"/>
      <c r="SBB664" s="200"/>
      <c r="SBK664" s="200"/>
      <c r="SBM664" s="200"/>
      <c r="SBN664" s="200"/>
      <c r="SBP664" s="200"/>
      <c r="SBS664" s="200"/>
      <c r="SBV664" s="200"/>
      <c r="SBY664" s="200"/>
      <c r="SCB664" s="200"/>
      <c r="SCE664" s="200"/>
      <c r="SCG664" s="200"/>
      <c r="SCI664" s="200"/>
      <c r="SCL664" s="200"/>
      <c r="SCO664" s="200"/>
      <c r="SCR664" s="200"/>
      <c r="SCU664" s="200"/>
      <c r="SCX664" s="200"/>
      <c r="SDA664" s="200"/>
      <c r="SDD664" s="200"/>
      <c r="SDF664" s="200"/>
      <c r="SDI664" s="200"/>
      <c r="SDL664" s="200"/>
      <c r="SDO664" s="200"/>
      <c r="SDU664" s="200"/>
      <c r="SDX664" s="200"/>
      <c r="SDZ664" s="200"/>
      <c r="SFG664" s="200"/>
      <c r="SFJ664" s="200"/>
      <c r="SFM664" s="200"/>
      <c r="SFP664" s="200"/>
      <c r="SFS664" s="200"/>
      <c r="SFT664" s="200"/>
      <c r="SFU664" s="200"/>
      <c r="SFX664" s="200"/>
      <c r="SGA664" s="200"/>
      <c r="SGD664" s="200"/>
      <c r="SGG664" s="200"/>
      <c r="SGI664" s="200"/>
      <c r="SGW664" s="200"/>
      <c r="SGX664" s="200"/>
      <c r="SGY664" s="200"/>
      <c r="SGZ664" s="200"/>
      <c r="SHA664" s="200"/>
      <c r="SHB664" s="200"/>
      <c r="SHC664" s="200"/>
      <c r="SHD664" s="200"/>
      <c r="SHE664" s="200"/>
      <c r="SHF664" s="200"/>
      <c r="SHG664" s="200"/>
      <c r="SHH664" s="200"/>
      <c r="SHI664" s="200"/>
      <c r="SHJ664" s="200"/>
      <c r="SHK664" s="200"/>
      <c r="SHL664" s="200"/>
      <c r="SHM664" s="200"/>
      <c r="SHN664" s="200"/>
      <c r="SHO664" s="200"/>
      <c r="SHU664" s="200"/>
      <c r="SHV664" s="200"/>
      <c r="SHW664" s="200"/>
      <c r="SHX664" s="200"/>
      <c r="SHY664" s="200"/>
      <c r="SHZ664" s="200"/>
      <c r="SIA664" s="200"/>
      <c r="SIC664" s="200"/>
      <c r="SID664" s="200"/>
      <c r="SIE664" s="200"/>
      <c r="SIF664" s="200"/>
      <c r="SIG664" s="200"/>
      <c r="SIH664" s="200"/>
      <c r="SII664" s="200"/>
      <c r="SIJ664" s="200"/>
      <c r="SIM664" s="200"/>
      <c r="SIP664" s="200"/>
      <c r="SIS664" s="200"/>
      <c r="SIV664" s="200"/>
      <c r="SIY664" s="200"/>
      <c r="SJB664" s="200"/>
      <c r="SJK664" s="200"/>
      <c r="SJN664" s="200"/>
      <c r="SJQ664" s="200"/>
      <c r="SJT664" s="200"/>
      <c r="SKC664" s="200"/>
      <c r="SKI664" s="200"/>
      <c r="SKL664" s="200"/>
      <c r="SKO664" s="200"/>
      <c r="SKR664" s="200"/>
      <c r="SKX664" s="200"/>
      <c r="SLG664" s="200"/>
      <c r="SLI664" s="200"/>
      <c r="SLJ664" s="200"/>
      <c r="SLL664" s="200"/>
      <c r="SLO664" s="200"/>
      <c r="SLR664" s="200"/>
      <c r="SLU664" s="200"/>
      <c r="SLX664" s="200"/>
      <c r="SMA664" s="200"/>
      <c r="SMC664" s="200"/>
      <c r="SME664" s="200"/>
      <c r="SMH664" s="200"/>
      <c r="SMK664" s="200"/>
      <c r="SMN664" s="200"/>
      <c r="SMQ664" s="200"/>
      <c r="SMT664" s="200"/>
      <c r="SMW664" s="200"/>
      <c r="SMZ664" s="200"/>
      <c r="SNB664" s="200"/>
      <c r="SNE664" s="200"/>
      <c r="SNH664" s="200"/>
      <c r="SNK664" s="200"/>
      <c r="SNQ664" s="200"/>
      <c r="SNT664" s="200"/>
      <c r="SNV664" s="200"/>
      <c r="SPC664" s="200"/>
      <c r="SPF664" s="200"/>
      <c r="SPI664" s="200"/>
      <c r="SPL664" s="200"/>
      <c r="SPO664" s="200"/>
      <c r="SPP664" s="200"/>
      <c r="SPQ664" s="200"/>
      <c r="SPT664" s="200"/>
      <c r="SPW664" s="200"/>
      <c r="SPZ664" s="200"/>
      <c r="SQC664" s="200"/>
      <c r="SQE664" s="200"/>
      <c r="SQS664" s="200"/>
      <c r="SQT664" s="200"/>
      <c r="SQU664" s="200"/>
      <c r="SQV664" s="200"/>
      <c r="SQW664" s="200"/>
      <c r="SQX664" s="200"/>
      <c r="SQY664" s="200"/>
      <c r="SQZ664" s="200"/>
      <c r="SRA664" s="200"/>
      <c r="SRB664" s="200"/>
      <c r="SRC664" s="200"/>
      <c r="SRD664" s="200"/>
      <c r="SRE664" s="200"/>
      <c r="SRF664" s="200"/>
      <c r="SRG664" s="200"/>
      <c r="SRH664" s="200"/>
      <c r="SRI664" s="200"/>
      <c r="SRJ664" s="200"/>
      <c r="SRK664" s="200"/>
      <c r="SRQ664" s="200"/>
      <c r="SRR664" s="200"/>
      <c r="SRS664" s="200"/>
      <c r="SRT664" s="200"/>
      <c r="SRU664" s="200"/>
      <c r="SRV664" s="200"/>
      <c r="SRW664" s="200"/>
      <c r="SRY664" s="200"/>
      <c r="SRZ664" s="200"/>
      <c r="SSA664" s="200"/>
      <c r="SSB664" s="200"/>
      <c r="SSC664" s="200"/>
      <c r="SSD664" s="200"/>
      <c r="SSE664" s="200"/>
      <c r="SSF664" s="200"/>
      <c r="SSI664" s="200"/>
      <c r="SSL664" s="200"/>
      <c r="SSO664" s="200"/>
      <c r="SSR664" s="200"/>
      <c r="SSU664" s="200"/>
      <c r="SSX664" s="200"/>
      <c r="STG664" s="200"/>
      <c r="STJ664" s="200"/>
      <c r="STM664" s="200"/>
      <c r="STP664" s="200"/>
      <c r="STY664" s="200"/>
      <c r="SUE664" s="200"/>
      <c r="SUH664" s="200"/>
      <c r="SUK664" s="200"/>
      <c r="SUN664" s="200"/>
      <c r="SUT664" s="200"/>
      <c r="SVC664" s="200"/>
      <c r="SVE664" s="200"/>
      <c r="SVF664" s="200"/>
      <c r="SVH664" s="200"/>
      <c r="SVK664" s="200"/>
      <c r="SVN664" s="200"/>
      <c r="SVQ664" s="200"/>
      <c r="SVT664" s="200"/>
      <c r="SVW664" s="200"/>
      <c r="SVY664" s="200"/>
      <c r="SWA664" s="200"/>
      <c r="SWD664" s="200"/>
      <c r="SWG664" s="200"/>
      <c r="SWJ664" s="200"/>
      <c r="SWM664" s="200"/>
      <c r="SWP664" s="200"/>
      <c r="SWS664" s="200"/>
      <c r="SWV664" s="200"/>
      <c r="SWX664" s="200"/>
      <c r="SXA664" s="200"/>
      <c r="SXD664" s="200"/>
      <c r="SXG664" s="200"/>
      <c r="SXM664" s="200"/>
      <c r="SXP664" s="200"/>
      <c r="SXR664" s="200"/>
      <c r="SYY664" s="200"/>
      <c r="SZB664" s="200"/>
      <c r="SZE664" s="200"/>
      <c r="SZH664" s="200"/>
      <c r="SZK664" s="200"/>
      <c r="SZL664" s="200"/>
      <c r="SZM664" s="200"/>
      <c r="SZP664" s="200"/>
      <c r="SZS664" s="200"/>
      <c r="SZV664" s="200"/>
      <c r="SZY664" s="200"/>
      <c r="TAA664" s="200"/>
      <c r="TAO664" s="200"/>
      <c r="TAP664" s="200"/>
      <c r="TAQ664" s="200"/>
      <c r="TAR664" s="200"/>
      <c r="TAS664" s="200"/>
      <c r="TAT664" s="200"/>
      <c r="TAU664" s="200"/>
      <c r="TAV664" s="200"/>
      <c r="TAW664" s="200"/>
      <c r="TAX664" s="200"/>
      <c r="TAY664" s="200"/>
      <c r="TAZ664" s="200"/>
      <c r="TBA664" s="200"/>
      <c r="TBB664" s="200"/>
      <c r="TBC664" s="200"/>
      <c r="TBD664" s="200"/>
      <c r="TBE664" s="200"/>
      <c r="TBF664" s="200"/>
      <c r="TBG664" s="200"/>
      <c r="TBM664" s="200"/>
      <c r="TBN664" s="200"/>
      <c r="TBO664" s="200"/>
      <c r="TBP664" s="200"/>
      <c r="TBQ664" s="200"/>
      <c r="TBR664" s="200"/>
      <c r="TBS664" s="200"/>
      <c r="TBU664" s="200"/>
      <c r="TBV664" s="200"/>
      <c r="TBW664" s="200"/>
      <c r="TBX664" s="200"/>
      <c r="TBY664" s="200"/>
      <c r="TBZ664" s="200"/>
      <c r="TCA664" s="200"/>
      <c r="TCB664" s="200"/>
      <c r="TCE664" s="200"/>
      <c r="TCH664" s="200"/>
      <c r="TCK664" s="200"/>
      <c r="TCN664" s="200"/>
      <c r="TCQ664" s="200"/>
      <c r="TCT664" s="200"/>
      <c r="TDC664" s="200"/>
      <c r="TDF664" s="200"/>
      <c r="TDI664" s="200"/>
      <c r="TDL664" s="200"/>
      <c r="TDU664" s="200"/>
      <c r="TEA664" s="200"/>
      <c r="TED664" s="200"/>
      <c r="TEG664" s="200"/>
      <c r="TEJ664" s="200"/>
      <c r="TEP664" s="200"/>
      <c r="TEY664" s="200"/>
      <c r="TFA664" s="200"/>
      <c r="TFB664" s="200"/>
      <c r="TFD664" s="200"/>
      <c r="TFG664" s="200"/>
      <c r="TFJ664" s="200"/>
      <c r="TFM664" s="200"/>
      <c r="TFP664" s="200"/>
      <c r="TFS664" s="200"/>
      <c r="TFU664" s="200"/>
      <c r="TFW664" s="200"/>
      <c r="TFZ664" s="200"/>
      <c r="TGC664" s="200"/>
      <c r="TGF664" s="200"/>
      <c r="TGI664" s="200"/>
      <c r="TGL664" s="200"/>
      <c r="TGO664" s="200"/>
      <c r="TGR664" s="200"/>
      <c r="TGT664" s="200"/>
      <c r="TGW664" s="200"/>
      <c r="TGZ664" s="200"/>
      <c r="THC664" s="200"/>
      <c r="THI664" s="200"/>
      <c r="THL664" s="200"/>
      <c r="THN664" s="200"/>
      <c r="TIU664" s="200"/>
      <c r="TIX664" s="200"/>
      <c r="TJA664" s="200"/>
      <c r="TJD664" s="200"/>
      <c r="TJG664" s="200"/>
      <c r="TJH664" s="200"/>
      <c r="TJI664" s="200"/>
      <c r="TJL664" s="200"/>
      <c r="TJO664" s="200"/>
      <c r="TJR664" s="200"/>
      <c r="TJU664" s="200"/>
      <c r="TJW664" s="200"/>
      <c r="TKK664" s="200"/>
      <c r="TKL664" s="200"/>
      <c r="TKM664" s="200"/>
      <c r="TKN664" s="200"/>
      <c r="TKO664" s="200"/>
      <c r="TKP664" s="200"/>
      <c r="TKQ664" s="200"/>
      <c r="TKR664" s="200"/>
      <c r="TKS664" s="200"/>
      <c r="TKT664" s="200"/>
      <c r="TKU664" s="200"/>
      <c r="TKV664" s="200"/>
      <c r="TKW664" s="200"/>
      <c r="TKX664" s="200"/>
      <c r="TKY664" s="200"/>
      <c r="TKZ664" s="200"/>
      <c r="TLA664" s="200"/>
      <c r="TLB664" s="200"/>
      <c r="TLC664" s="200"/>
      <c r="TLI664" s="200"/>
      <c r="TLJ664" s="200"/>
      <c r="TLK664" s="200"/>
      <c r="TLL664" s="200"/>
      <c r="TLM664" s="200"/>
      <c r="TLN664" s="200"/>
      <c r="TLO664" s="200"/>
      <c r="TLQ664" s="200"/>
      <c r="TLR664" s="200"/>
      <c r="TLS664" s="200"/>
      <c r="TLT664" s="200"/>
      <c r="TLU664" s="200"/>
      <c r="TLV664" s="200"/>
      <c r="TLW664" s="200"/>
      <c r="TLX664" s="200"/>
      <c r="TMA664" s="200"/>
      <c r="TMD664" s="200"/>
      <c r="TMG664" s="200"/>
      <c r="TMJ664" s="200"/>
      <c r="TMM664" s="200"/>
      <c r="TMP664" s="200"/>
      <c r="TMY664" s="200"/>
      <c r="TNB664" s="200"/>
      <c r="TNE664" s="200"/>
      <c r="TNH664" s="200"/>
      <c r="TNQ664" s="200"/>
      <c r="TNW664" s="200"/>
      <c r="TNZ664" s="200"/>
      <c r="TOC664" s="200"/>
      <c r="TOF664" s="200"/>
      <c r="TOL664" s="200"/>
      <c r="TOU664" s="200"/>
      <c r="TOW664" s="200"/>
      <c r="TOX664" s="200"/>
      <c r="TOZ664" s="200"/>
      <c r="TPC664" s="200"/>
      <c r="TPF664" s="200"/>
      <c r="TPI664" s="200"/>
      <c r="TPL664" s="200"/>
      <c r="TPO664" s="200"/>
      <c r="TPQ664" s="200"/>
      <c r="TPS664" s="200"/>
      <c r="TPV664" s="200"/>
      <c r="TPY664" s="200"/>
      <c r="TQB664" s="200"/>
      <c r="TQE664" s="200"/>
      <c r="TQH664" s="200"/>
      <c r="TQK664" s="200"/>
      <c r="TQN664" s="200"/>
      <c r="TQP664" s="200"/>
      <c r="TQS664" s="200"/>
      <c r="TQV664" s="200"/>
      <c r="TQY664" s="200"/>
      <c r="TRE664" s="200"/>
      <c r="TRH664" s="200"/>
      <c r="TRJ664" s="200"/>
      <c r="TSQ664" s="200"/>
      <c r="TST664" s="200"/>
      <c r="TSW664" s="200"/>
      <c r="TSZ664" s="200"/>
      <c r="TTC664" s="200"/>
      <c r="TTD664" s="200"/>
      <c r="TTE664" s="200"/>
      <c r="TTH664" s="200"/>
      <c r="TTK664" s="200"/>
      <c r="TTN664" s="200"/>
      <c r="TTQ664" s="200"/>
      <c r="TTS664" s="200"/>
      <c r="TUG664" s="200"/>
      <c r="TUH664" s="200"/>
      <c r="TUI664" s="200"/>
      <c r="TUJ664" s="200"/>
      <c r="TUK664" s="200"/>
      <c r="TUL664" s="200"/>
      <c r="TUM664" s="200"/>
      <c r="TUN664" s="200"/>
      <c r="TUO664" s="200"/>
      <c r="TUP664" s="200"/>
      <c r="TUQ664" s="200"/>
      <c r="TUR664" s="200"/>
      <c r="TUS664" s="200"/>
      <c r="TUT664" s="200"/>
      <c r="TUU664" s="200"/>
      <c r="TUV664" s="200"/>
      <c r="TUW664" s="200"/>
      <c r="TUX664" s="200"/>
      <c r="TUY664" s="200"/>
      <c r="TVE664" s="200"/>
      <c r="TVF664" s="200"/>
      <c r="TVG664" s="200"/>
      <c r="TVH664" s="200"/>
      <c r="TVI664" s="200"/>
      <c r="TVJ664" s="200"/>
      <c r="TVK664" s="200"/>
      <c r="TVM664" s="200"/>
      <c r="TVN664" s="200"/>
      <c r="TVO664" s="200"/>
      <c r="TVP664" s="200"/>
      <c r="TVQ664" s="200"/>
      <c r="TVR664" s="200"/>
      <c r="TVS664" s="200"/>
      <c r="TVT664" s="200"/>
      <c r="TVW664" s="200"/>
      <c r="TVZ664" s="200"/>
      <c r="TWC664" s="200"/>
      <c r="TWF664" s="200"/>
      <c r="TWI664" s="200"/>
      <c r="TWL664" s="200"/>
      <c r="TWU664" s="200"/>
      <c r="TWX664" s="200"/>
      <c r="TXA664" s="200"/>
      <c r="TXD664" s="200"/>
      <c r="TXM664" s="200"/>
      <c r="TXS664" s="200"/>
      <c r="TXV664" s="200"/>
      <c r="TXY664" s="200"/>
      <c r="TYB664" s="200"/>
      <c r="TYH664" s="200"/>
      <c r="TYQ664" s="200"/>
      <c r="TYS664" s="200"/>
      <c r="TYT664" s="200"/>
      <c r="TYV664" s="200"/>
      <c r="TYY664" s="200"/>
      <c r="TZB664" s="200"/>
      <c r="TZE664" s="200"/>
      <c r="TZH664" s="200"/>
      <c r="TZK664" s="200"/>
      <c r="TZM664" s="200"/>
      <c r="TZO664" s="200"/>
      <c r="TZR664" s="200"/>
      <c r="TZU664" s="200"/>
      <c r="TZX664" s="200"/>
      <c r="UAA664" s="200"/>
      <c r="UAD664" s="200"/>
      <c r="UAG664" s="200"/>
      <c r="UAJ664" s="200"/>
      <c r="UAL664" s="200"/>
      <c r="UAO664" s="200"/>
      <c r="UAR664" s="200"/>
      <c r="UAU664" s="200"/>
      <c r="UBA664" s="200"/>
      <c r="UBD664" s="200"/>
      <c r="UBF664" s="200"/>
      <c r="UCM664" s="200"/>
      <c r="UCP664" s="200"/>
      <c r="UCS664" s="200"/>
      <c r="UCV664" s="200"/>
      <c r="UCY664" s="200"/>
      <c r="UCZ664" s="200"/>
      <c r="UDA664" s="200"/>
      <c r="UDD664" s="200"/>
      <c r="UDG664" s="200"/>
      <c r="UDJ664" s="200"/>
      <c r="UDM664" s="200"/>
      <c r="UDO664" s="200"/>
      <c r="UEC664" s="200"/>
      <c r="UED664" s="200"/>
      <c r="UEE664" s="200"/>
      <c r="UEF664" s="200"/>
      <c r="UEG664" s="200"/>
      <c r="UEH664" s="200"/>
      <c r="UEI664" s="200"/>
      <c r="UEJ664" s="200"/>
      <c r="UEK664" s="200"/>
      <c r="UEL664" s="200"/>
      <c r="UEM664" s="200"/>
      <c r="UEN664" s="200"/>
      <c r="UEO664" s="200"/>
      <c r="UEP664" s="200"/>
      <c r="UEQ664" s="200"/>
      <c r="UER664" s="200"/>
      <c r="UES664" s="200"/>
      <c r="UET664" s="200"/>
      <c r="UEU664" s="200"/>
      <c r="UFA664" s="200"/>
      <c r="UFB664" s="200"/>
      <c r="UFC664" s="200"/>
      <c r="UFD664" s="200"/>
      <c r="UFE664" s="200"/>
      <c r="UFF664" s="200"/>
      <c r="UFG664" s="200"/>
      <c r="UFI664" s="200"/>
      <c r="UFJ664" s="200"/>
      <c r="UFK664" s="200"/>
      <c r="UFL664" s="200"/>
      <c r="UFM664" s="200"/>
      <c r="UFN664" s="200"/>
      <c r="UFO664" s="200"/>
      <c r="UFP664" s="200"/>
      <c r="UFS664" s="200"/>
      <c r="UFV664" s="200"/>
      <c r="UFY664" s="200"/>
      <c r="UGB664" s="200"/>
      <c r="UGE664" s="200"/>
      <c r="UGH664" s="200"/>
      <c r="UGQ664" s="200"/>
      <c r="UGT664" s="200"/>
      <c r="UGW664" s="200"/>
      <c r="UGZ664" s="200"/>
      <c r="UHI664" s="200"/>
      <c r="UHO664" s="200"/>
      <c r="UHR664" s="200"/>
      <c r="UHU664" s="200"/>
      <c r="UHX664" s="200"/>
      <c r="UID664" s="200"/>
      <c r="UIM664" s="200"/>
      <c r="UIO664" s="200"/>
      <c r="UIP664" s="200"/>
      <c r="UIR664" s="200"/>
      <c r="UIU664" s="200"/>
      <c r="UIX664" s="200"/>
      <c r="UJA664" s="200"/>
      <c r="UJD664" s="200"/>
      <c r="UJG664" s="200"/>
      <c r="UJI664" s="200"/>
      <c r="UJK664" s="200"/>
      <c r="UJN664" s="200"/>
      <c r="UJQ664" s="200"/>
      <c r="UJT664" s="200"/>
      <c r="UJW664" s="200"/>
      <c r="UJZ664" s="200"/>
      <c r="UKC664" s="200"/>
      <c r="UKF664" s="200"/>
      <c r="UKH664" s="200"/>
      <c r="UKK664" s="200"/>
      <c r="UKN664" s="200"/>
      <c r="UKQ664" s="200"/>
      <c r="UKW664" s="200"/>
      <c r="UKZ664" s="200"/>
      <c r="ULB664" s="200"/>
      <c r="UMI664" s="200"/>
      <c r="UML664" s="200"/>
      <c r="UMO664" s="200"/>
      <c r="UMR664" s="200"/>
      <c r="UMU664" s="200"/>
      <c r="UMV664" s="200"/>
      <c r="UMW664" s="200"/>
      <c r="UMZ664" s="200"/>
      <c r="UNC664" s="200"/>
      <c r="UNF664" s="200"/>
      <c r="UNI664" s="200"/>
      <c r="UNK664" s="200"/>
      <c r="UNY664" s="200"/>
      <c r="UNZ664" s="200"/>
      <c r="UOA664" s="200"/>
      <c r="UOB664" s="200"/>
      <c r="UOC664" s="200"/>
      <c r="UOD664" s="200"/>
      <c r="UOE664" s="200"/>
      <c r="UOF664" s="200"/>
      <c r="UOG664" s="200"/>
      <c r="UOH664" s="200"/>
      <c r="UOI664" s="200"/>
      <c r="UOJ664" s="200"/>
      <c r="UOK664" s="200"/>
      <c r="UOL664" s="200"/>
      <c r="UOM664" s="200"/>
      <c r="UON664" s="200"/>
      <c r="UOO664" s="200"/>
      <c r="UOP664" s="200"/>
      <c r="UOQ664" s="200"/>
      <c r="UOW664" s="200"/>
      <c r="UOX664" s="200"/>
      <c r="UOY664" s="200"/>
      <c r="UOZ664" s="200"/>
      <c r="UPA664" s="200"/>
      <c r="UPB664" s="200"/>
      <c r="UPC664" s="200"/>
      <c r="UPE664" s="200"/>
      <c r="UPF664" s="200"/>
      <c r="UPG664" s="200"/>
      <c r="UPH664" s="200"/>
      <c r="UPI664" s="200"/>
      <c r="UPJ664" s="200"/>
      <c r="UPK664" s="200"/>
      <c r="UPL664" s="200"/>
      <c r="UPO664" s="200"/>
      <c r="UPR664" s="200"/>
      <c r="UPU664" s="200"/>
      <c r="UPX664" s="200"/>
      <c r="UQA664" s="200"/>
      <c r="UQD664" s="200"/>
      <c r="UQM664" s="200"/>
      <c r="UQP664" s="200"/>
      <c r="UQS664" s="200"/>
      <c r="UQV664" s="200"/>
      <c r="URE664" s="200"/>
      <c r="URK664" s="200"/>
      <c r="URN664" s="200"/>
      <c r="URQ664" s="200"/>
      <c r="URT664" s="200"/>
      <c r="URZ664" s="200"/>
      <c r="USI664" s="200"/>
      <c r="USK664" s="200"/>
      <c r="USL664" s="200"/>
      <c r="USN664" s="200"/>
      <c r="USQ664" s="200"/>
      <c r="UST664" s="200"/>
      <c r="USW664" s="200"/>
      <c r="USZ664" s="200"/>
      <c r="UTC664" s="200"/>
      <c r="UTE664" s="200"/>
      <c r="UTG664" s="200"/>
      <c r="UTJ664" s="200"/>
      <c r="UTM664" s="200"/>
      <c r="UTP664" s="200"/>
      <c r="UTS664" s="200"/>
      <c r="UTV664" s="200"/>
      <c r="UTY664" s="200"/>
      <c r="UUB664" s="200"/>
      <c r="UUD664" s="200"/>
      <c r="UUG664" s="200"/>
      <c r="UUJ664" s="200"/>
      <c r="UUM664" s="200"/>
      <c r="UUS664" s="200"/>
      <c r="UUV664" s="200"/>
      <c r="UUX664" s="200"/>
      <c r="UWE664" s="200"/>
      <c r="UWH664" s="200"/>
      <c r="UWK664" s="200"/>
      <c r="UWN664" s="200"/>
      <c r="UWQ664" s="200"/>
      <c r="UWR664" s="200"/>
      <c r="UWS664" s="200"/>
      <c r="UWV664" s="200"/>
      <c r="UWY664" s="200"/>
      <c r="UXB664" s="200"/>
      <c r="UXE664" s="200"/>
      <c r="UXG664" s="200"/>
      <c r="UXU664" s="200"/>
      <c r="UXV664" s="200"/>
      <c r="UXW664" s="200"/>
      <c r="UXX664" s="200"/>
      <c r="UXY664" s="200"/>
      <c r="UXZ664" s="200"/>
      <c r="UYA664" s="200"/>
      <c r="UYB664" s="200"/>
      <c r="UYC664" s="200"/>
      <c r="UYD664" s="200"/>
      <c r="UYE664" s="200"/>
      <c r="UYF664" s="200"/>
      <c r="UYG664" s="200"/>
      <c r="UYH664" s="200"/>
      <c r="UYI664" s="200"/>
      <c r="UYJ664" s="200"/>
      <c r="UYK664" s="200"/>
      <c r="UYL664" s="200"/>
      <c r="UYM664" s="200"/>
      <c r="UYS664" s="200"/>
      <c r="UYT664" s="200"/>
      <c r="UYU664" s="200"/>
      <c r="UYV664" s="200"/>
      <c r="UYW664" s="200"/>
      <c r="UYX664" s="200"/>
      <c r="UYY664" s="200"/>
      <c r="UZA664" s="200"/>
      <c r="UZB664" s="200"/>
      <c r="UZC664" s="200"/>
      <c r="UZD664" s="200"/>
      <c r="UZE664" s="200"/>
      <c r="UZF664" s="200"/>
      <c r="UZG664" s="200"/>
      <c r="UZH664" s="200"/>
      <c r="UZK664" s="200"/>
      <c r="UZN664" s="200"/>
      <c r="UZQ664" s="200"/>
      <c r="UZT664" s="200"/>
      <c r="UZW664" s="200"/>
      <c r="UZZ664" s="200"/>
      <c r="VAI664" s="200"/>
      <c r="VAL664" s="200"/>
      <c r="VAO664" s="200"/>
      <c r="VAR664" s="200"/>
      <c r="VBA664" s="200"/>
      <c r="VBG664" s="200"/>
      <c r="VBJ664" s="200"/>
      <c r="VBM664" s="200"/>
      <c r="VBP664" s="200"/>
      <c r="VBV664" s="200"/>
      <c r="VCE664" s="200"/>
      <c r="VCG664" s="200"/>
      <c r="VCH664" s="200"/>
      <c r="VCJ664" s="200"/>
      <c r="VCM664" s="200"/>
      <c r="VCP664" s="200"/>
      <c r="VCS664" s="200"/>
      <c r="VCV664" s="200"/>
      <c r="VCY664" s="200"/>
      <c r="VDA664" s="200"/>
      <c r="VDC664" s="200"/>
      <c r="VDF664" s="200"/>
      <c r="VDI664" s="200"/>
      <c r="VDL664" s="200"/>
      <c r="VDO664" s="200"/>
      <c r="VDR664" s="200"/>
      <c r="VDU664" s="200"/>
      <c r="VDX664" s="200"/>
      <c r="VDZ664" s="200"/>
      <c r="VEC664" s="200"/>
      <c r="VEF664" s="200"/>
      <c r="VEI664" s="200"/>
      <c r="VEO664" s="200"/>
      <c r="VER664" s="200"/>
      <c r="VET664" s="200"/>
      <c r="VGA664" s="200"/>
      <c r="VGD664" s="200"/>
      <c r="VGG664" s="200"/>
      <c r="VGJ664" s="200"/>
      <c r="VGM664" s="200"/>
      <c r="VGN664" s="200"/>
      <c r="VGO664" s="200"/>
      <c r="VGR664" s="200"/>
      <c r="VGU664" s="200"/>
      <c r="VGX664" s="200"/>
      <c r="VHA664" s="200"/>
      <c r="VHC664" s="200"/>
      <c r="VHQ664" s="200"/>
      <c r="VHR664" s="200"/>
      <c r="VHS664" s="200"/>
      <c r="VHT664" s="200"/>
      <c r="VHU664" s="200"/>
      <c r="VHV664" s="200"/>
      <c r="VHW664" s="200"/>
      <c r="VHX664" s="200"/>
      <c r="VHY664" s="200"/>
      <c r="VHZ664" s="200"/>
      <c r="VIA664" s="200"/>
      <c r="VIB664" s="200"/>
      <c r="VIC664" s="200"/>
      <c r="VID664" s="200"/>
      <c r="VIE664" s="200"/>
      <c r="VIF664" s="200"/>
      <c r="VIG664" s="200"/>
      <c r="VIH664" s="200"/>
      <c r="VII664" s="200"/>
      <c r="VIO664" s="200"/>
      <c r="VIP664" s="200"/>
      <c r="VIQ664" s="200"/>
      <c r="VIR664" s="200"/>
      <c r="VIS664" s="200"/>
      <c r="VIT664" s="200"/>
      <c r="VIU664" s="200"/>
      <c r="VIW664" s="200"/>
      <c r="VIX664" s="200"/>
      <c r="VIY664" s="200"/>
      <c r="VIZ664" s="200"/>
      <c r="VJA664" s="200"/>
      <c r="VJB664" s="200"/>
      <c r="VJC664" s="200"/>
      <c r="VJD664" s="200"/>
      <c r="VJG664" s="200"/>
      <c r="VJJ664" s="200"/>
      <c r="VJM664" s="200"/>
      <c r="VJP664" s="200"/>
      <c r="VJS664" s="200"/>
      <c r="VJV664" s="200"/>
      <c r="VKE664" s="200"/>
      <c r="VKH664" s="200"/>
      <c r="VKK664" s="200"/>
      <c r="VKN664" s="200"/>
      <c r="VKW664" s="200"/>
      <c r="VLC664" s="200"/>
      <c r="VLF664" s="200"/>
      <c r="VLI664" s="200"/>
      <c r="VLL664" s="200"/>
      <c r="VLR664" s="200"/>
      <c r="VMA664" s="200"/>
      <c r="VMC664" s="200"/>
      <c r="VMD664" s="200"/>
      <c r="VMF664" s="200"/>
      <c r="VMI664" s="200"/>
      <c r="VML664" s="200"/>
      <c r="VMO664" s="200"/>
      <c r="VMR664" s="200"/>
      <c r="VMU664" s="200"/>
      <c r="VMW664" s="200"/>
      <c r="VMY664" s="200"/>
      <c r="VNB664" s="200"/>
      <c r="VNE664" s="200"/>
      <c r="VNH664" s="200"/>
      <c r="VNK664" s="200"/>
      <c r="VNN664" s="200"/>
      <c r="VNQ664" s="200"/>
      <c r="VNT664" s="200"/>
      <c r="VNV664" s="200"/>
      <c r="VNY664" s="200"/>
      <c r="VOB664" s="200"/>
      <c r="VOE664" s="200"/>
      <c r="VOK664" s="200"/>
      <c r="VON664" s="200"/>
      <c r="VOP664" s="200"/>
      <c r="VPW664" s="200"/>
      <c r="VPZ664" s="200"/>
      <c r="VQC664" s="200"/>
      <c r="VQF664" s="200"/>
      <c r="VQI664" s="200"/>
      <c r="VQJ664" s="200"/>
      <c r="VQK664" s="200"/>
      <c r="VQN664" s="200"/>
      <c r="VQQ664" s="200"/>
      <c r="VQT664" s="200"/>
      <c r="VQW664" s="200"/>
      <c r="VQY664" s="200"/>
      <c r="VRM664" s="200"/>
      <c r="VRN664" s="200"/>
      <c r="VRO664" s="200"/>
      <c r="VRP664" s="200"/>
      <c r="VRQ664" s="200"/>
      <c r="VRR664" s="200"/>
      <c r="VRS664" s="200"/>
      <c r="VRT664" s="200"/>
      <c r="VRU664" s="200"/>
      <c r="VRV664" s="200"/>
      <c r="VRW664" s="200"/>
      <c r="VRX664" s="200"/>
      <c r="VRY664" s="200"/>
      <c r="VRZ664" s="200"/>
      <c r="VSA664" s="200"/>
      <c r="VSB664" s="200"/>
      <c r="VSC664" s="200"/>
      <c r="VSD664" s="200"/>
      <c r="VSE664" s="200"/>
      <c r="VSK664" s="200"/>
      <c r="VSL664" s="200"/>
      <c r="VSM664" s="200"/>
      <c r="VSN664" s="200"/>
      <c r="VSO664" s="200"/>
      <c r="VSP664" s="200"/>
      <c r="VSQ664" s="200"/>
      <c r="VSS664" s="200"/>
      <c r="VST664" s="200"/>
      <c r="VSU664" s="200"/>
      <c r="VSV664" s="200"/>
      <c r="VSW664" s="200"/>
      <c r="VSX664" s="200"/>
      <c r="VSY664" s="200"/>
      <c r="VSZ664" s="200"/>
      <c r="VTC664" s="200"/>
      <c r="VTF664" s="200"/>
      <c r="VTI664" s="200"/>
      <c r="VTL664" s="200"/>
      <c r="VTO664" s="200"/>
      <c r="VTR664" s="200"/>
      <c r="VUA664" s="200"/>
      <c r="VUD664" s="200"/>
      <c r="VUG664" s="200"/>
      <c r="VUJ664" s="200"/>
      <c r="VUS664" s="200"/>
      <c r="VUY664" s="200"/>
      <c r="VVB664" s="200"/>
      <c r="VVE664" s="200"/>
      <c r="VVH664" s="200"/>
      <c r="VVN664" s="200"/>
      <c r="VVW664" s="200"/>
      <c r="VVY664" s="200"/>
      <c r="VVZ664" s="200"/>
      <c r="VWB664" s="200"/>
      <c r="VWE664" s="200"/>
      <c r="VWH664" s="200"/>
      <c r="VWK664" s="200"/>
      <c r="VWN664" s="200"/>
      <c r="VWQ664" s="200"/>
      <c r="VWS664" s="200"/>
      <c r="VWU664" s="200"/>
      <c r="VWX664" s="200"/>
      <c r="VXA664" s="200"/>
      <c r="VXD664" s="200"/>
      <c r="VXG664" s="200"/>
      <c r="VXJ664" s="200"/>
      <c r="VXM664" s="200"/>
      <c r="VXP664" s="200"/>
      <c r="VXR664" s="200"/>
      <c r="VXU664" s="200"/>
      <c r="VXX664" s="200"/>
      <c r="VYA664" s="200"/>
      <c r="VYG664" s="200"/>
      <c r="VYJ664" s="200"/>
      <c r="VYL664" s="200"/>
      <c r="VZS664" s="200"/>
      <c r="VZV664" s="200"/>
      <c r="VZY664" s="200"/>
      <c r="WAB664" s="200"/>
      <c r="WAE664" s="200"/>
      <c r="WAF664" s="200"/>
      <c r="WAG664" s="200"/>
      <c r="WAJ664" s="200"/>
      <c r="WAM664" s="200"/>
      <c r="WAP664" s="200"/>
      <c r="WAS664" s="200"/>
      <c r="WAU664" s="200"/>
      <c r="WBI664" s="200"/>
      <c r="WBJ664" s="200"/>
      <c r="WBK664" s="200"/>
      <c r="WBL664" s="200"/>
      <c r="WBM664" s="200"/>
      <c r="WBN664" s="200"/>
      <c r="WBO664" s="200"/>
      <c r="WBP664" s="200"/>
      <c r="WBQ664" s="200"/>
      <c r="WBR664" s="200"/>
      <c r="WBS664" s="200"/>
      <c r="WBT664" s="200"/>
      <c r="WBU664" s="200"/>
      <c r="WBV664" s="200"/>
      <c r="WBW664" s="200"/>
      <c r="WBX664" s="200"/>
      <c r="WBY664" s="200"/>
      <c r="WBZ664" s="200"/>
      <c r="WCA664" s="200"/>
      <c r="WCG664" s="200"/>
      <c r="WCH664" s="200"/>
      <c r="WCI664" s="200"/>
      <c r="WCJ664" s="200"/>
      <c r="WCK664" s="200"/>
      <c r="WCL664" s="200"/>
      <c r="WCM664" s="200"/>
      <c r="WCO664" s="200"/>
      <c r="WCP664" s="200"/>
      <c r="WCQ664" s="200"/>
      <c r="WCR664" s="200"/>
      <c r="WCS664" s="200"/>
      <c r="WCT664" s="200"/>
      <c r="WCU664" s="200"/>
      <c r="WCV664" s="200"/>
      <c r="WCY664" s="200"/>
      <c r="WDB664" s="200"/>
      <c r="WDE664" s="200"/>
      <c r="WDH664" s="200"/>
      <c r="WDK664" s="200"/>
      <c r="WDN664" s="200"/>
      <c r="WDW664" s="200"/>
      <c r="WDZ664" s="200"/>
      <c r="WEC664" s="200"/>
      <c r="WEF664" s="200"/>
      <c r="WEO664" s="200"/>
      <c r="WEU664" s="200"/>
      <c r="WEX664" s="200"/>
      <c r="WFA664" s="200"/>
      <c r="WFD664" s="200"/>
      <c r="WFJ664" s="200"/>
      <c r="WFS664" s="200"/>
      <c r="WFU664" s="200"/>
      <c r="WFV664" s="200"/>
      <c r="WFX664" s="200"/>
      <c r="WGA664" s="200"/>
      <c r="WGD664" s="200"/>
      <c r="WGG664" s="200"/>
      <c r="WGJ664" s="200"/>
      <c r="WGM664" s="200"/>
      <c r="WGO664" s="200"/>
      <c r="WGQ664" s="200"/>
      <c r="WGT664" s="200"/>
      <c r="WGW664" s="200"/>
      <c r="WGZ664" s="200"/>
      <c r="WHC664" s="200"/>
      <c r="WHF664" s="200"/>
      <c r="WHI664" s="200"/>
      <c r="WHL664" s="200"/>
      <c r="WHN664" s="200"/>
      <c r="WHQ664" s="200"/>
      <c r="WHT664" s="200"/>
      <c r="WHW664" s="200"/>
      <c r="WIC664" s="200"/>
      <c r="WIF664" s="200"/>
      <c r="WIH664" s="200"/>
      <c r="WJO664" s="200"/>
      <c r="WJR664" s="200"/>
      <c r="WJU664" s="200"/>
      <c r="WJX664" s="200"/>
      <c r="WKA664" s="200"/>
      <c r="WKB664" s="200"/>
      <c r="WKC664" s="200"/>
      <c r="WKF664" s="200"/>
      <c r="WKI664" s="200"/>
      <c r="WKL664" s="200"/>
      <c r="WKO664" s="200"/>
      <c r="WKQ664" s="200"/>
      <c r="WLE664" s="200"/>
      <c r="WLF664" s="200"/>
      <c r="WLG664" s="200"/>
      <c r="WLH664" s="200"/>
      <c r="WLI664" s="200"/>
      <c r="WLJ664" s="200"/>
      <c r="WLK664" s="200"/>
      <c r="WLL664" s="200"/>
      <c r="WLM664" s="200"/>
      <c r="WLN664" s="200"/>
      <c r="WLO664" s="200"/>
      <c r="WLP664" s="200"/>
      <c r="WLQ664" s="200"/>
      <c r="WLR664" s="200"/>
      <c r="WLS664" s="200"/>
      <c r="WLT664" s="200"/>
      <c r="WLU664" s="200"/>
      <c r="WLV664" s="200"/>
      <c r="WLW664" s="200"/>
      <c r="WMC664" s="200"/>
      <c r="WMD664" s="200"/>
      <c r="WME664" s="200"/>
      <c r="WMF664" s="200"/>
      <c r="WMG664" s="200"/>
      <c r="WMH664" s="200"/>
      <c r="WMI664" s="200"/>
      <c r="WMK664" s="200"/>
      <c r="WML664" s="200"/>
      <c r="WMM664" s="200"/>
      <c r="WMN664" s="200"/>
      <c r="WMO664" s="200"/>
      <c r="WMP664" s="200"/>
      <c r="WMQ664" s="200"/>
      <c r="WMR664" s="200"/>
      <c r="WMU664" s="200"/>
      <c r="WMX664" s="200"/>
      <c r="WNA664" s="200"/>
      <c r="WND664" s="200"/>
      <c r="WNG664" s="200"/>
      <c r="WNJ664" s="200"/>
      <c r="WNS664" s="200"/>
      <c r="WNV664" s="200"/>
      <c r="WNY664" s="200"/>
      <c r="WOB664" s="200"/>
      <c r="WOK664" s="200"/>
      <c r="WOQ664" s="200"/>
      <c r="WOT664" s="200"/>
      <c r="WOW664" s="200"/>
      <c r="WOZ664" s="200"/>
      <c r="WPF664" s="200"/>
      <c r="WPO664" s="200"/>
      <c r="WPQ664" s="200"/>
      <c r="WPR664" s="200"/>
      <c r="WPT664" s="200"/>
      <c r="WPW664" s="200"/>
      <c r="WPZ664" s="200"/>
      <c r="WQC664" s="200"/>
      <c r="WQF664" s="200"/>
      <c r="WQI664" s="200"/>
      <c r="WQK664" s="200"/>
      <c r="WQM664" s="200"/>
      <c r="WQP664" s="200"/>
      <c r="WQS664" s="200"/>
      <c r="WQV664" s="200"/>
      <c r="WQY664" s="200"/>
      <c r="WRB664" s="200"/>
      <c r="WRE664" s="200"/>
      <c r="WRH664" s="200"/>
      <c r="WRJ664" s="200"/>
      <c r="WRM664" s="200"/>
      <c r="WRP664" s="200"/>
      <c r="WRS664" s="200"/>
      <c r="WRY664" s="200"/>
      <c r="WSB664" s="200"/>
      <c r="WSD664" s="200"/>
      <c r="WTK664" s="200"/>
      <c r="WTN664" s="200"/>
      <c r="WTQ664" s="200"/>
      <c r="WTT664" s="200"/>
      <c r="WTW664" s="200"/>
      <c r="WTX664" s="200"/>
      <c r="WTY664" s="200"/>
      <c r="WUB664" s="200"/>
      <c r="WUE664" s="200"/>
      <c r="WUH664" s="200"/>
      <c r="WUK664" s="200"/>
      <c r="WUM664" s="200"/>
    </row>
    <row r="665" spans="1:16107" x14ac:dyDescent="0.3">
      <c r="E665" s="207">
        <f>+E664+E334</f>
        <v>106351000</v>
      </c>
    </row>
  </sheetData>
  <protectedRanges>
    <protectedRange password="CF71" sqref="C1:C333 C665:C65536" name="tho"/>
    <protectedRange password="CF71" sqref="C335:C663" name="tho_4"/>
  </protectedRanges>
  <autoFilter ref="A2:IT663" xr:uid="{00000000-0009-0000-0000-000010000000}">
    <filterColumn colId="2">
      <customFilters>
        <customFilter operator="notEqual" val=" "/>
      </customFilters>
    </filterColumn>
  </autoFilter>
  <mergeCells count="2">
    <mergeCell ref="A2:A3"/>
    <mergeCell ref="A335:A336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WUO667"/>
  <sheetViews>
    <sheetView workbookViewId="0">
      <pane xSplit="1" ySplit="19" topLeftCell="B406" activePane="bottomRight" state="frozen"/>
      <selection pane="topRight" activeCell="B1" sqref="B1"/>
      <selection pane="bottomLeft" activeCell="A20" sqref="A20"/>
      <selection pane="bottomRight" activeCell="C512" sqref="C512"/>
    </sheetView>
  </sheetViews>
  <sheetFormatPr defaultColWidth="0" defaultRowHeight="18" x14ac:dyDescent="0.3"/>
  <cols>
    <col min="1" max="1" width="41.44140625" style="200" customWidth="1"/>
    <col min="2" max="2" width="6.44140625" style="216" customWidth="1"/>
    <col min="3" max="3" width="13" style="200" customWidth="1"/>
    <col min="4" max="4" width="22.88671875" style="217" customWidth="1"/>
    <col min="5" max="5" width="17.6640625" style="217" customWidth="1"/>
    <col min="6" max="10" width="9.44140625" style="66" customWidth="1"/>
    <col min="11" max="11" width="8.88671875" style="66" customWidth="1"/>
    <col min="12" max="12" width="7" style="66" hidden="1" customWidth="1"/>
    <col min="13" max="13" width="10.109375" style="66" customWidth="1"/>
    <col min="14" max="14" width="8.44140625" style="66" hidden="1" customWidth="1"/>
    <col min="15" max="18" width="11.44140625" style="66" hidden="1" customWidth="1"/>
    <col min="19" max="19" width="6.44140625" style="66" customWidth="1"/>
    <col min="20" max="20" width="6.88671875" style="66" customWidth="1"/>
    <col min="21" max="22" width="6.5546875" style="66" customWidth="1"/>
    <col min="23" max="23" width="6.33203125" style="66" customWidth="1"/>
    <col min="24" max="25" width="7.5546875" style="66" customWidth="1"/>
    <col min="26" max="26" width="7" style="66" hidden="1" customWidth="1"/>
    <col min="27" max="27" width="14.44140625" style="66" customWidth="1"/>
    <col min="28" max="28" width="11.44140625" style="66" customWidth="1"/>
    <col min="29" max="29" width="56.88671875" style="66" customWidth="1"/>
    <col min="30" max="30" width="9.109375" style="66" bestFit="1" customWidth="1"/>
    <col min="31" max="31" width="24.5546875" style="66" customWidth="1"/>
    <col min="32" max="32" width="22.88671875" style="66" customWidth="1"/>
    <col min="33" max="33" width="17.6640625" style="66" customWidth="1"/>
    <col min="34" max="34" width="5" style="66" customWidth="1"/>
    <col min="35" max="35" width="6.109375" style="66" hidden="1" customWidth="1"/>
    <col min="36" max="36" width="0" style="66" hidden="1" customWidth="1"/>
    <col min="37" max="37" width="5" style="66" customWidth="1"/>
    <col min="38" max="38" width="6.44140625" style="66" hidden="1" customWidth="1"/>
    <col min="39" max="39" width="0" style="66" hidden="1" customWidth="1"/>
    <col min="40" max="40" width="5" style="66" customWidth="1"/>
    <col min="41" max="41" width="6.44140625" style="66" hidden="1" customWidth="1"/>
    <col min="42" max="42" width="0" style="66" hidden="1" customWidth="1"/>
    <col min="43" max="43" width="5" style="66" customWidth="1"/>
    <col min="44" max="45" width="6.44140625" style="66" hidden="1" customWidth="1"/>
    <col min="46" max="46" width="5" style="66" customWidth="1"/>
    <col min="47" max="47" width="6.44140625" style="66" hidden="1" customWidth="1"/>
    <col min="48" max="48" width="8.44140625" style="66" hidden="1" customWidth="1"/>
    <col min="49" max="49" width="5" style="66" customWidth="1"/>
    <col min="50" max="50" width="6" style="66" hidden="1" customWidth="1"/>
    <col min="51" max="51" width="0" style="66" hidden="1" customWidth="1"/>
    <col min="52" max="53" width="6.44140625" style="66" hidden="1" customWidth="1"/>
    <col min="54" max="54" width="8.44140625" style="66" hidden="1" customWidth="1"/>
    <col min="55" max="56" width="6.44140625" style="66" hidden="1" customWidth="1"/>
    <col min="57" max="57" width="0" style="66" hidden="1" customWidth="1"/>
    <col min="58" max="58" width="7.109375" style="66" hidden="1" customWidth="1"/>
    <col min="59" max="59" width="6.44140625" style="66" hidden="1" customWidth="1"/>
    <col min="60" max="60" width="0" style="66" hidden="1" customWidth="1"/>
    <col min="61" max="61" width="6.88671875" style="66" customWidth="1"/>
    <col min="62" max="62" width="6.44140625" style="66" hidden="1" customWidth="1"/>
    <col min="63" max="63" width="0" style="66" hidden="1" customWidth="1"/>
    <col min="64" max="64" width="6.44140625" style="66" customWidth="1"/>
    <col min="65" max="65" width="6.44140625" style="66" hidden="1" customWidth="1"/>
    <col min="66" max="66" width="0" style="66" hidden="1" customWidth="1"/>
    <col min="67" max="67" width="5.44140625" style="66" customWidth="1"/>
    <col min="68" max="68" width="6.44140625" style="66" hidden="1" customWidth="1"/>
    <col min="69" max="69" width="6.109375" style="66" hidden="1" customWidth="1"/>
    <col min="70" max="70" width="4.88671875" style="66" customWidth="1"/>
    <col min="71" max="71" width="6" style="66" hidden="1" customWidth="1"/>
    <col min="72" max="72" width="0" style="66" hidden="1" customWidth="1"/>
    <col min="73" max="74" width="6.44140625" style="66" hidden="1" customWidth="1"/>
    <col min="75" max="75" width="7.44140625" style="66" hidden="1" customWidth="1"/>
    <col min="76" max="76" width="6.44140625" style="66" hidden="1" customWidth="1"/>
    <col min="77" max="77" width="5" style="66" hidden="1" customWidth="1"/>
    <col min="78" max="78" width="6.44140625" style="66" hidden="1" customWidth="1"/>
    <col min="79" max="79" width="5.44140625" style="66" customWidth="1"/>
    <col min="80" max="80" width="6.44140625" style="66" hidden="1" customWidth="1"/>
    <col min="81" max="81" width="0" style="66" hidden="1" customWidth="1"/>
    <col min="82" max="82" width="9.44140625" style="66" hidden="1" customWidth="1"/>
    <col min="83" max="84" width="0" style="66" hidden="1" customWidth="1"/>
    <col min="85" max="85" width="5.88671875" style="66" customWidth="1"/>
    <col min="86" max="86" width="0" style="66" hidden="1" customWidth="1"/>
    <col min="87" max="87" width="6.44140625" style="66" hidden="1" customWidth="1"/>
    <col min="88" max="88" width="5.44140625" style="66" customWidth="1"/>
    <col min="89" max="89" width="0" style="66" hidden="1" customWidth="1"/>
    <col min="90" max="90" width="6.44140625" style="66" hidden="1" customWidth="1"/>
    <col min="91" max="91" width="5.44140625" style="66" customWidth="1"/>
    <col min="92" max="92" width="0" style="66" hidden="1" customWidth="1"/>
    <col min="93" max="93" width="6.44140625" style="66" hidden="1" customWidth="1"/>
    <col min="94" max="94" width="6" style="66" customWidth="1"/>
    <col min="95" max="95" width="0" style="66" hidden="1" customWidth="1"/>
    <col min="96" max="97" width="6.44140625" style="66" hidden="1" customWidth="1"/>
    <col min="98" max="98" width="0" style="66" hidden="1" customWidth="1"/>
    <col min="99" max="99" width="6.44140625" style="66" hidden="1" customWidth="1"/>
    <col min="100" max="100" width="5" style="66" customWidth="1"/>
    <col min="101" max="101" width="0" style="66" hidden="1" customWidth="1"/>
    <col min="102" max="102" width="9.44140625" style="66" hidden="1" customWidth="1"/>
    <col min="103" max="103" width="0" style="66" hidden="1" customWidth="1"/>
    <col min="104" max="104" width="6.44140625" style="66" hidden="1" customWidth="1"/>
    <col min="105" max="105" width="7.109375" style="66" hidden="1" customWidth="1"/>
    <col min="106" max="107" width="6.44140625" style="66" hidden="1" customWidth="1"/>
    <col min="108" max="108" width="0" style="66" hidden="1" customWidth="1"/>
    <col min="109" max="109" width="5" style="66" customWidth="1"/>
    <col min="110" max="110" width="6.44140625" style="66" hidden="1" customWidth="1"/>
    <col min="111" max="111" width="5" style="66" customWidth="1"/>
    <col min="112" max="112" width="9.44140625" style="66" customWidth="1"/>
    <col min="113" max="113" width="6.44140625" style="66" hidden="1" customWidth="1"/>
    <col min="114" max="114" width="5" style="66" customWidth="1"/>
    <col min="115" max="116" width="6.44140625" style="66" hidden="1" customWidth="1"/>
    <col min="117" max="117" width="5" style="66" customWidth="1"/>
    <col min="118" max="119" width="6.44140625" style="66" hidden="1" customWidth="1"/>
    <col min="120" max="120" width="5" style="66" customWidth="1"/>
    <col min="121" max="122" width="6.44140625" style="66" hidden="1" customWidth="1"/>
    <col min="123" max="123" width="5" style="66" customWidth="1"/>
    <col min="124" max="125" width="6.44140625" style="66" hidden="1" customWidth="1"/>
    <col min="126" max="126" width="5" style="66" customWidth="1"/>
    <col min="127" max="127" width="6.44140625" style="66" hidden="1" customWidth="1"/>
    <col min="128" max="128" width="0" style="66" hidden="1" customWidth="1"/>
    <col min="129" max="129" width="5" style="66" customWidth="1"/>
    <col min="130" max="130" width="6.44140625" style="66" hidden="1" customWidth="1"/>
    <col min="131" max="131" width="6.44140625" style="66" customWidth="1"/>
    <col min="132" max="132" width="9.44140625" style="66" hidden="1" customWidth="1"/>
    <col min="133" max="133" width="6.44140625" style="66" hidden="1" customWidth="1"/>
    <col min="134" max="134" width="0" style="66" hidden="1" customWidth="1"/>
    <col min="135" max="135" width="9.44140625" style="66" hidden="1" customWidth="1"/>
    <col min="136" max="136" width="7.109375" style="66" customWidth="1"/>
    <col min="137" max="137" width="0" style="66" hidden="1" customWidth="1"/>
    <col min="138" max="138" width="9.44140625" style="66" hidden="1" customWidth="1"/>
    <col min="139" max="139" width="7.109375" style="66" customWidth="1"/>
    <col min="140" max="140" width="7.44140625" style="66" hidden="1" customWidth="1"/>
    <col min="141" max="141" width="9.44140625" style="66" hidden="1" customWidth="1"/>
    <col min="142" max="142" width="6.44140625" style="66" hidden="1" customWidth="1"/>
    <col min="143" max="143" width="0" style="66" hidden="1" customWidth="1"/>
    <col min="144" max="144" width="9.44140625" style="66" hidden="1" customWidth="1"/>
    <col min="145" max="145" width="6.44140625" style="66" hidden="1" customWidth="1"/>
    <col min="146" max="146" width="0" style="66" hidden="1" customWidth="1"/>
    <col min="147" max="147" width="9.44140625" style="66" hidden="1" customWidth="1"/>
    <col min="148" max="148" width="7.109375" style="66" customWidth="1"/>
    <col min="149" max="149" width="5" style="66" hidden="1" customWidth="1"/>
    <col min="150" max="153" width="6.44140625" style="66" hidden="1" customWidth="1"/>
    <col min="154" max="154" width="6.88671875" style="66" hidden="1" customWidth="1"/>
    <col min="155" max="155" width="6.44140625" style="66" hidden="1" customWidth="1"/>
    <col min="156" max="156" width="6.44140625" style="66" customWidth="1"/>
    <col min="157" max="157" width="5.88671875" style="66" hidden="1" customWidth="1"/>
    <col min="158" max="158" width="7" style="66" hidden="1" customWidth="1"/>
    <col min="159" max="159" width="6.88671875" style="66" customWidth="1"/>
    <col min="160" max="161" width="6.44140625" style="66" hidden="1" customWidth="1"/>
    <col min="162" max="162" width="6.88671875" style="66" customWidth="1"/>
    <col min="163" max="163" width="8.44140625" style="66" hidden="1" customWidth="1"/>
    <col min="164" max="164" width="6.44140625" style="66" hidden="1" customWidth="1"/>
    <col min="165" max="165" width="6.44140625" style="66" customWidth="1"/>
    <col min="166" max="169" width="6.44140625" style="66" hidden="1" customWidth="1"/>
    <col min="170" max="170" width="6.5546875" style="66" hidden="1" customWidth="1"/>
    <col min="171" max="171" width="6.44140625" style="66" customWidth="1"/>
    <col min="172" max="172" width="6.44140625" style="66" hidden="1" customWidth="1"/>
    <col min="173" max="173" width="8.44140625" style="66" hidden="1" customWidth="1"/>
    <col min="174" max="174" width="7.5546875" style="66" customWidth="1"/>
    <col min="175" max="175" width="6.44140625" style="66" hidden="1" customWidth="1"/>
    <col min="176" max="176" width="9.44140625" style="66" customWidth="1"/>
    <col min="177" max="177" width="7.44140625" style="66" hidden="1" customWidth="1"/>
    <col min="178" max="179" width="6.44140625" style="66" hidden="1" customWidth="1"/>
    <col min="180" max="180" width="9" style="66" hidden="1" customWidth="1"/>
    <col min="181" max="181" width="0" style="66" hidden="1" customWidth="1"/>
    <col min="182" max="182" width="11" style="66" hidden="1" customWidth="1"/>
    <col min="183" max="183" width="6.44140625" style="66" hidden="1" customWidth="1"/>
    <col min="184" max="184" width="0" style="66" hidden="1" customWidth="1"/>
    <col min="185" max="186" width="6.44140625" style="66" hidden="1" customWidth="1"/>
    <col min="187" max="187" width="0" style="66" hidden="1" customWidth="1"/>
    <col min="188" max="188" width="7" style="66" hidden="1" customWidth="1"/>
    <col min="189" max="189" width="8.88671875" style="66" hidden="1" customWidth="1"/>
    <col min="190" max="190" width="0" style="66" hidden="1" customWidth="1"/>
    <col min="191" max="191" width="7" style="66" hidden="1" customWidth="1"/>
    <col min="192" max="192" width="8.88671875" style="66" hidden="1" customWidth="1"/>
    <col min="193" max="195" width="0" style="66" hidden="1" customWidth="1"/>
    <col min="196" max="196" width="7" style="66" hidden="1" customWidth="1"/>
    <col min="197" max="197" width="8.88671875" style="66" hidden="1" customWidth="1"/>
    <col min="198" max="198" width="0" style="66" hidden="1" customWidth="1"/>
    <col min="199" max="199" width="7" style="66" hidden="1" customWidth="1"/>
    <col min="200" max="200" width="8.88671875" style="66" hidden="1" customWidth="1"/>
    <col min="201" max="201" width="0" style="66" hidden="1" customWidth="1"/>
    <col min="202" max="202" width="7" style="66" hidden="1" customWidth="1"/>
    <col min="203" max="203" width="8.88671875" style="66" hidden="1" customWidth="1"/>
    <col min="204" max="204" width="0" style="66" hidden="1" customWidth="1"/>
    <col min="205" max="205" width="7" style="66" hidden="1" customWidth="1"/>
    <col min="206" max="206" width="8.88671875" style="66" hidden="1" customWidth="1"/>
    <col min="207" max="207" width="0" style="66" hidden="1" customWidth="1"/>
    <col min="208" max="208" width="7" style="66" hidden="1" customWidth="1"/>
    <col min="209" max="209" width="9" style="66" customWidth="1"/>
    <col min="210" max="210" width="8.44140625" style="66" hidden="1" customWidth="1"/>
    <col min="211" max="211" width="11.44140625" style="66" hidden="1" customWidth="1"/>
    <col min="212" max="212" width="8.5546875" style="66" customWidth="1"/>
    <col min="213" max="214" width="11.44140625" style="66" hidden="1" customWidth="1"/>
    <col min="215" max="215" width="6.44140625" style="66" customWidth="1"/>
    <col min="216" max="217" width="11.44140625" style="66" hidden="1" customWidth="1"/>
    <col min="218" max="218" width="7" style="66" customWidth="1"/>
    <col min="219" max="219" width="11.44140625" style="66" hidden="1" customWidth="1"/>
    <col min="220" max="220" width="7" style="66" hidden="1" customWidth="1"/>
    <col min="221" max="223" width="7" style="66" customWidth="1"/>
    <col min="224" max="224" width="8.88671875" style="66" hidden="1" customWidth="1"/>
    <col min="225" max="225" width="0" style="66" hidden="1" customWidth="1"/>
    <col min="226" max="226" width="7.5546875" style="66" customWidth="1"/>
    <col min="227" max="227" width="0" style="66" hidden="1" customWidth="1"/>
    <col min="228" max="228" width="7" style="66" hidden="1" customWidth="1"/>
    <col min="229" max="229" width="7" style="66" customWidth="1"/>
    <col min="230" max="230" width="0" style="66" hidden="1" customWidth="1"/>
    <col min="231" max="231" width="7" style="66" hidden="1" customWidth="1"/>
    <col min="232" max="232" width="7" style="66" customWidth="1"/>
    <col min="233" max="233" width="0" style="66" hidden="1" customWidth="1"/>
    <col min="234" max="234" width="7" style="66" hidden="1" customWidth="1"/>
    <col min="235" max="235" width="7" style="66" customWidth="1"/>
    <col min="236" max="236" width="0" style="66" hidden="1" customWidth="1"/>
    <col min="237" max="237" width="6.44140625" style="66" customWidth="1"/>
    <col min="238" max="238" width="8.88671875" style="66" hidden="1" customWidth="1"/>
    <col min="239" max="239" width="0" style="66" hidden="1" customWidth="1"/>
    <col min="240" max="240" width="7" style="66" hidden="1" customWidth="1"/>
    <col min="241" max="241" width="0" style="66" hidden="1" customWidth="1"/>
    <col min="242" max="242" width="8.44140625" style="66" hidden="1" customWidth="1"/>
    <col min="243" max="247" width="11.44140625" style="66" hidden="1" customWidth="1"/>
    <col min="248" max="250" width="11.44140625" style="66" hidden="1"/>
    <col min="251" max="251" width="41.44140625" style="66" customWidth="1"/>
    <col min="252" max="252" width="6.44140625" style="66" customWidth="1"/>
    <col min="253" max="253" width="14.6640625" style="66" customWidth="1"/>
    <col min="254" max="254" width="11.44140625" style="66" customWidth="1"/>
    <col min="255" max="255" width="13" style="66" customWidth="1"/>
    <col min="256" max="256" width="22" style="66" customWidth="1"/>
    <col min="257" max="266" width="9.44140625" style="66" customWidth="1"/>
    <col min="267" max="267" width="8.88671875" style="66" customWidth="1"/>
    <col min="268" max="268" width="11.44140625" style="66" hidden="1" customWidth="1"/>
    <col min="269" max="269" width="10.109375" style="66" customWidth="1"/>
    <col min="270" max="274" width="11.44140625" style="66" hidden="1" customWidth="1"/>
    <col min="275" max="275" width="6.44140625" style="66" customWidth="1"/>
    <col min="276" max="276" width="6.88671875" style="66" customWidth="1"/>
    <col min="277" max="278" width="6.5546875" style="66" customWidth="1"/>
    <col min="279" max="279" width="6.33203125" style="66" customWidth="1"/>
    <col min="280" max="281" width="7.5546875" style="66" customWidth="1"/>
    <col min="282" max="282" width="11.44140625" style="66" hidden="1" customWidth="1"/>
    <col min="283" max="283" width="14.44140625" style="66" customWidth="1"/>
    <col min="284" max="284" width="11.44140625" style="66" customWidth="1"/>
    <col min="285" max="285" width="56.88671875" style="66" customWidth="1"/>
    <col min="286" max="286" width="9.109375" style="66" bestFit="1" customWidth="1"/>
    <col min="287" max="287" width="24.5546875" style="66" customWidth="1"/>
    <col min="288" max="288" width="22.88671875" style="66" customWidth="1"/>
    <col min="289" max="289" width="17.6640625" style="66" customWidth="1"/>
    <col min="290" max="290" width="5" style="66" customWidth="1"/>
    <col min="291" max="292" width="11.44140625" style="66" hidden="1" customWidth="1"/>
    <col min="293" max="293" width="5" style="66" customWidth="1"/>
    <col min="294" max="295" width="11.44140625" style="66" hidden="1" customWidth="1"/>
    <col min="296" max="296" width="5" style="66" customWidth="1"/>
    <col min="297" max="298" width="11.44140625" style="66" hidden="1" customWidth="1"/>
    <col min="299" max="299" width="5" style="66" customWidth="1"/>
    <col min="300" max="301" width="11.44140625" style="66" hidden="1" customWidth="1"/>
    <col min="302" max="302" width="5" style="66" customWidth="1"/>
    <col min="303" max="304" width="11.44140625" style="66" hidden="1" customWidth="1"/>
    <col min="305" max="305" width="5" style="66" customWidth="1"/>
    <col min="306" max="316" width="11.44140625" style="66" hidden="1" customWidth="1"/>
    <col min="317" max="317" width="6.88671875" style="66" customWidth="1"/>
    <col min="318" max="319" width="11.44140625" style="66" hidden="1" customWidth="1"/>
    <col min="320" max="320" width="6.44140625" style="66" customWidth="1"/>
    <col min="321" max="322" width="11.44140625" style="66" hidden="1" customWidth="1"/>
    <col min="323" max="323" width="5.44140625" style="66" customWidth="1"/>
    <col min="324" max="325" width="11.44140625" style="66" hidden="1" customWidth="1"/>
    <col min="326" max="326" width="4.88671875" style="66" customWidth="1"/>
    <col min="327" max="334" width="11.44140625" style="66" hidden="1" customWidth="1"/>
    <col min="335" max="335" width="5.44140625" style="66" customWidth="1"/>
    <col min="336" max="340" width="11.44140625" style="66" hidden="1" customWidth="1"/>
    <col min="341" max="341" width="5.88671875" style="66" customWidth="1"/>
    <col min="342" max="343" width="11.44140625" style="66" hidden="1" customWidth="1"/>
    <col min="344" max="344" width="5.44140625" style="66" customWidth="1"/>
    <col min="345" max="346" width="11.44140625" style="66" hidden="1" customWidth="1"/>
    <col min="347" max="347" width="5.44140625" style="66" customWidth="1"/>
    <col min="348" max="349" width="11.44140625" style="66" hidden="1" customWidth="1"/>
    <col min="350" max="350" width="6" style="66" customWidth="1"/>
    <col min="351" max="355" width="11.44140625" style="66" hidden="1" customWidth="1"/>
    <col min="356" max="356" width="5" style="66" customWidth="1"/>
    <col min="357" max="364" width="11.44140625" style="66" hidden="1" customWidth="1"/>
    <col min="365" max="365" width="5" style="66" customWidth="1"/>
    <col min="366" max="366" width="11.44140625" style="66" hidden="1" customWidth="1"/>
    <col min="367" max="367" width="5" style="66" customWidth="1"/>
    <col min="368" max="368" width="9.44140625" style="66" customWidth="1"/>
    <col min="369" max="369" width="11.44140625" style="66" hidden="1" customWidth="1"/>
    <col min="370" max="370" width="5" style="66" customWidth="1"/>
    <col min="371" max="372" width="11.44140625" style="66" hidden="1" customWidth="1"/>
    <col min="373" max="373" width="5" style="66" customWidth="1"/>
    <col min="374" max="375" width="11.44140625" style="66" hidden="1" customWidth="1"/>
    <col min="376" max="376" width="5" style="66" customWidth="1"/>
    <col min="377" max="378" width="11.44140625" style="66" hidden="1" customWidth="1"/>
    <col min="379" max="379" width="5" style="66" customWidth="1"/>
    <col min="380" max="381" width="11.44140625" style="66" hidden="1" customWidth="1"/>
    <col min="382" max="382" width="5" style="66" customWidth="1"/>
    <col min="383" max="384" width="11.44140625" style="66" hidden="1" customWidth="1"/>
    <col min="385" max="385" width="5" style="66" customWidth="1"/>
    <col min="386" max="386" width="11.44140625" style="66" hidden="1" customWidth="1"/>
    <col min="387" max="387" width="6.44140625" style="66" customWidth="1"/>
    <col min="388" max="391" width="11.44140625" style="66" hidden="1" customWidth="1"/>
    <col min="392" max="392" width="7.109375" style="66" customWidth="1"/>
    <col min="393" max="394" width="11.44140625" style="66" hidden="1" customWidth="1"/>
    <col min="395" max="395" width="7.109375" style="66" customWidth="1"/>
    <col min="396" max="403" width="11.44140625" style="66" hidden="1" customWidth="1"/>
    <col min="404" max="404" width="7.109375" style="66" customWidth="1"/>
    <col min="405" max="411" width="11.44140625" style="66" hidden="1" customWidth="1"/>
    <col min="412" max="412" width="6.44140625" style="66" customWidth="1"/>
    <col min="413" max="414" width="11.44140625" style="66" hidden="1" customWidth="1"/>
    <col min="415" max="415" width="6.88671875" style="66" customWidth="1"/>
    <col min="416" max="417" width="11.44140625" style="66" hidden="1" customWidth="1"/>
    <col min="418" max="418" width="6.88671875" style="66" customWidth="1"/>
    <col min="419" max="420" width="11.44140625" style="66" hidden="1" customWidth="1"/>
    <col min="421" max="421" width="6.44140625" style="66" customWidth="1"/>
    <col min="422" max="426" width="11.44140625" style="66" hidden="1" customWidth="1"/>
    <col min="427" max="427" width="6.44140625" style="66" customWidth="1"/>
    <col min="428" max="429" width="11.44140625" style="66" hidden="1" customWidth="1"/>
    <col min="430" max="430" width="7.5546875" style="66" customWidth="1"/>
    <col min="431" max="431" width="11.44140625" style="66" hidden="1" customWidth="1"/>
    <col min="432" max="432" width="9.44140625" style="66" customWidth="1"/>
    <col min="433" max="464" width="11.44140625" style="66" hidden="1" customWidth="1"/>
    <col min="465" max="465" width="9" style="66" customWidth="1"/>
    <col min="466" max="467" width="11.44140625" style="66" hidden="1" customWidth="1"/>
    <col min="468" max="468" width="8.5546875" style="66" customWidth="1"/>
    <col min="469" max="470" width="11.44140625" style="66" hidden="1" customWidth="1"/>
    <col min="471" max="471" width="6.44140625" style="66" customWidth="1"/>
    <col min="472" max="473" width="11.44140625" style="66" hidden="1" customWidth="1"/>
    <col min="474" max="474" width="7" style="66" customWidth="1"/>
    <col min="475" max="476" width="11.44140625" style="66" hidden="1" customWidth="1"/>
    <col min="477" max="479" width="7" style="66" customWidth="1"/>
    <col min="480" max="481" width="11.44140625" style="66" hidden="1" customWidth="1"/>
    <col min="482" max="482" width="7.5546875" style="66" customWidth="1"/>
    <col min="483" max="484" width="11.44140625" style="66" hidden="1" customWidth="1"/>
    <col min="485" max="485" width="7" style="66" customWidth="1"/>
    <col min="486" max="487" width="11.44140625" style="66" hidden="1" customWidth="1"/>
    <col min="488" max="488" width="7" style="66" customWidth="1"/>
    <col min="489" max="490" width="11.44140625" style="66" hidden="1" customWidth="1"/>
    <col min="491" max="491" width="7" style="66" customWidth="1"/>
    <col min="492" max="492" width="11.44140625" style="66" hidden="1" customWidth="1"/>
    <col min="493" max="493" width="6.44140625" style="66" customWidth="1"/>
    <col min="494" max="503" width="11.44140625" style="66" hidden="1" customWidth="1"/>
    <col min="504" max="506" width="11.44140625" style="66" hidden="1"/>
    <col min="507" max="507" width="41.44140625" style="66" customWidth="1"/>
    <col min="508" max="508" width="6.44140625" style="66" customWidth="1"/>
    <col min="509" max="509" width="14.6640625" style="66" customWidth="1"/>
    <col min="510" max="510" width="11.44140625" style="66" customWidth="1"/>
    <col min="511" max="511" width="13" style="66" customWidth="1"/>
    <col min="512" max="512" width="22" style="66" customWidth="1"/>
    <col min="513" max="522" width="9.44140625" style="66" customWidth="1"/>
    <col min="523" max="523" width="8.88671875" style="66" customWidth="1"/>
    <col min="524" max="524" width="11.44140625" style="66" hidden="1" customWidth="1"/>
    <col min="525" max="525" width="10.109375" style="66" customWidth="1"/>
    <col min="526" max="530" width="11.44140625" style="66" hidden="1" customWidth="1"/>
    <col min="531" max="531" width="6.44140625" style="66" customWidth="1"/>
    <col min="532" max="532" width="6.88671875" style="66" customWidth="1"/>
    <col min="533" max="534" width="6.5546875" style="66" customWidth="1"/>
    <col min="535" max="535" width="6.33203125" style="66" customWidth="1"/>
    <col min="536" max="537" width="7.5546875" style="66" customWidth="1"/>
    <col min="538" max="538" width="11.44140625" style="66" hidden="1" customWidth="1"/>
    <col min="539" max="539" width="14.44140625" style="66" customWidth="1"/>
    <col min="540" max="540" width="11.44140625" style="66" customWidth="1"/>
    <col min="541" max="541" width="56.88671875" style="66" customWidth="1"/>
    <col min="542" max="542" width="9.109375" style="66" bestFit="1" customWidth="1"/>
    <col min="543" max="543" width="24.5546875" style="66" customWidth="1"/>
    <col min="544" max="544" width="22.88671875" style="66" customWidth="1"/>
    <col min="545" max="545" width="17.6640625" style="66" customWidth="1"/>
    <col min="546" max="546" width="5" style="66" customWidth="1"/>
    <col min="547" max="548" width="11.44140625" style="66" hidden="1" customWidth="1"/>
    <col min="549" max="549" width="5" style="66" customWidth="1"/>
    <col min="550" max="551" width="11.44140625" style="66" hidden="1" customWidth="1"/>
    <col min="552" max="552" width="5" style="66" customWidth="1"/>
    <col min="553" max="554" width="11.44140625" style="66" hidden="1" customWidth="1"/>
    <col min="555" max="555" width="5" style="66" customWidth="1"/>
    <col min="556" max="557" width="11.44140625" style="66" hidden="1" customWidth="1"/>
    <col min="558" max="558" width="5" style="66" customWidth="1"/>
    <col min="559" max="560" width="11.44140625" style="66" hidden="1" customWidth="1"/>
    <col min="561" max="561" width="5" style="66" customWidth="1"/>
    <col min="562" max="572" width="11.44140625" style="66" hidden="1" customWidth="1"/>
    <col min="573" max="573" width="6.88671875" style="66" customWidth="1"/>
    <col min="574" max="575" width="11.44140625" style="66" hidden="1" customWidth="1"/>
    <col min="576" max="576" width="6.44140625" style="66" customWidth="1"/>
    <col min="577" max="578" width="11.44140625" style="66" hidden="1" customWidth="1"/>
    <col min="579" max="579" width="5.44140625" style="66" customWidth="1"/>
    <col min="580" max="581" width="11.44140625" style="66" hidden="1" customWidth="1"/>
    <col min="582" max="582" width="4.88671875" style="66" customWidth="1"/>
    <col min="583" max="590" width="11.44140625" style="66" hidden="1" customWidth="1"/>
    <col min="591" max="591" width="5.44140625" style="66" customWidth="1"/>
    <col min="592" max="596" width="11.44140625" style="66" hidden="1" customWidth="1"/>
    <col min="597" max="597" width="5.88671875" style="66" customWidth="1"/>
    <col min="598" max="599" width="11.44140625" style="66" hidden="1" customWidth="1"/>
    <col min="600" max="600" width="5.44140625" style="66" customWidth="1"/>
    <col min="601" max="602" width="11.44140625" style="66" hidden="1" customWidth="1"/>
    <col min="603" max="603" width="5.44140625" style="66" customWidth="1"/>
    <col min="604" max="605" width="11.44140625" style="66" hidden="1" customWidth="1"/>
    <col min="606" max="606" width="6" style="66" customWidth="1"/>
    <col min="607" max="611" width="11.44140625" style="66" hidden="1" customWidth="1"/>
    <col min="612" max="612" width="5" style="66" customWidth="1"/>
    <col min="613" max="620" width="11.44140625" style="66" hidden="1" customWidth="1"/>
    <col min="621" max="621" width="5" style="66" customWidth="1"/>
    <col min="622" max="622" width="11.44140625" style="66" hidden="1" customWidth="1"/>
    <col min="623" max="623" width="5" style="66" customWidth="1"/>
    <col min="624" max="624" width="9.44140625" style="66" customWidth="1"/>
    <col min="625" max="625" width="11.44140625" style="66" hidden="1" customWidth="1"/>
    <col min="626" max="626" width="5" style="66" customWidth="1"/>
    <col min="627" max="628" width="11.44140625" style="66" hidden="1" customWidth="1"/>
    <col min="629" max="629" width="5" style="66" customWidth="1"/>
    <col min="630" max="631" width="11.44140625" style="66" hidden="1" customWidth="1"/>
    <col min="632" max="632" width="5" style="66" customWidth="1"/>
    <col min="633" max="634" width="11.44140625" style="66" hidden="1" customWidth="1"/>
    <col min="635" max="635" width="5" style="66" customWidth="1"/>
    <col min="636" max="637" width="11.44140625" style="66" hidden="1" customWidth="1"/>
    <col min="638" max="638" width="5" style="66" customWidth="1"/>
    <col min="639" max="640" width="11.44140625" style="66" hidden="1" customWidth="1"/>
    <col min="641" max="641" width="5" style="66" customWidth="1"/>
    <col min="642" max="642" width="11.44140625" style="66" hidden="1" customWidth="1"/>
    <col min="643" max="643" width="6.44140625" style="66" customWidth="1"/>
    <col min="644" max="647" width="11.44140625" style="66" hidden="1" customWidth="1"/>
    <col min="648" max="648" width="7.109375" style="66" customWidth="1"/>
    <col min="649" max="650" width="11.44140625" style="66" hidden="1" customWidth="1"/>
    <col min="651" max="651" width="7.109375" style="66" customWidth="1"/>
    <col min="652" max="659" width="11.44140625" style="66" hidden="1" customWidth="1"/>
    <col min="660" max="660" width="7.109375" style="66" customWidth="1"/>
    <col min="661" max="667" width="11.44140625" style="66" hidden="1" customWidth="1"/>
    <col min="668" max="668" width="6.44140625" style="66" customWidth="1"/>
    <col min="669" max="670" width="11.44140625" style="66" hidden="1" customWidth="1"/>
    <col min="671" max="671" width="6.88671875" style="66" customWidth="1"/>
    <col min="672" max="673" width="11.44140625" style="66" hidden="1" customWidth="1"/>
    <col min="674" max="674" width="6.88671875" style="66" customWidth="1"/>
    <col min="675" max="676" width="11.44140625" style="66" hidden="1" customWidth="1"/>
    <col min="677" max="677" width="6.44140625" style="66" customWidth="1"/>
    <col min="678" max="682" width="11.44140625" style="66" hidden="1" customWidth="1"/>
    <col min="683" max="683" width="6.44140625" style="66" customWidth="1"/>
    <col min="684" max="685" width="11.44140625" style="66" hidden="1" customWidth="1"/>
    <col min="686" max="686" width="7.5546875" style="66" customWidth="1"/>
    <col min="687" max="687" width="11.44140625" style="66" hidden="1" customWidth="1"/>
    <col min="688" max="688" width="9.44140625" style="66" customWidth="1"/>
    <col min="689" max="720" width="11.44140625" style="66" hidden="1" customWidth="1"/>
    <col min="721" max="721" width="9" style="66" customWidth="1"/>
    <col min="722" max="723" width="11.44140625" style="66" hidden="1" customWidth="1"/>
    <col min="724" max="724" width="8.5546875" style="66" customWidth="1"/>
    <col min="725" max="726" width="11.44140625" style="66" hidden="1" customWidth="1"/>
    <col min="727" max="727" width="6.44140625" style="66" customWidth="1"/>
    <col min="728" max="729" width="11.44140625" style="66" hidden="1" customWidth="1"/>
    <col min="730" max="730" width="7" style="66" customWidth="1"/>
    <col min="731" max="732" width="11.44140625" style="66" hidden="1" customWidth="1"/>
    <col min="733" max="735" width="7" style="66" customWidth="1"/>
    <col min="736" max="737" width="11.44140625" style="66" hidden="1" customWidth="1"/>
    <col min="738" max="738" width="7.5546875" style="66" customWidth="1"/>
    <col min="739" max="740" width="11.44140625" style="66" hidden="1" customWidth="1"/>
    <col min="741" max="741" width="7" style="66" customWidth="1"/>
    <col min="742" max="743" width="11.44140625" style="66" hidden="1" customWidth="1"/>
    <col min="744" max="744" width="7" style="66" customWidth="1"/>
    <col min="745" max="746" width="11.44140625" style="66" hidden="1" customWidth="1"/>
    <col min="747" max="747" width="7" style="66" customWidth="1"/>
    <col min="748" max="748" width="11.44140625" style="66" hidden="1" customWidth="1"/>
    <col min="749" max="749" width="6.44140625" style="66" customWidth="1"/>
    <col min="750" max="759" width="11.44140625" style="66" hidden="1" customWidth="1"/>
    <col min="760" max="762" width="11.44140625" style="66" hidden="1"/>
    <col min="763" max="763" width="41.44140625" style="66" customWidth="1"/>
    <col min="764" max="764" width="6.44140625" style="66" customWidth="1"/>
    <col min="765" max="765" width="14.6640625" style="66" customWidth="1"/>
    <col min="766" max="766" width="11.44140625" style="66" customWidth="1"/>
    <col min="767" max="767" width="13" style="66" customWidth="1"/>
    <col min="768" max="768" width="22" style="66" customWidth="1"/>
    <col min="769" max="778" width="9.44140625" style="66" customWidth="1"/>
    <col min="779" max="779" width="8.88671875" style="66" customWidth="1"/>
    <col min="780" max="780" width="11.44140625" style="66" hidden="1" customWidth="1"/>
    <col min="781" max="781" width="10.109375" style="66" customWidth="1"/>
    <col min="782" max="786" width="11.44140625" style="66" hidden="1" customWidth="1"/>
    <col min="787" max="787" width="6.44140625" style="66" customWidth="1"/>
    <col min="788" max="788" width="6.88671875" style="66" customWidth="1"/>
    <col min="789" max="790" width="6.5546875" style="66" customWidth="1"/>
    <col min="791" max="791" width="6.33203125" style="66" customWidth="1"/>
    <col min="792" max="793" width="7.5546875" style="66" customWidth="1"/>
    <col min="794" max="794" width="11.44140625" style="66" hidden="1" customWidth="1"/>
    <col min="795" max="795" width="14.44140625" style="66" customWidth="1"/>
    <col min="796" max="796" width="11.44140625" style="66" customWidth="1"/>
    <col min="797" max="797" width="56.88671875" style="66" customWidth="1"/>
    <col min="798" max="798" width="9.109375" style="66" bestFit="1" customWidth="1"/>
    <col min="799" max="799" width="24.5546875" style="66" customWidth="1"/>
    <col min="800" max="800" width="22.88671875" style="66" customWidth="1"/>
    <col min="801" max="801" width="17.6640625" style="66" customWidth="1"/>
    <col min="802" max="802" width="5" style="66" customWidth="1"/>
    <col min="803" max="804" width="11.44140625" style="66" hidden="1" customWidth="1"/>
    <col min="805" max="805" width="5" style="66" customWidth="1"/>
    <col min="806" max="807" width="11.44140625" style="66" hidden="1" customWidth="1"/>
    <col min="808" max="808" width="5" style="66" customWidth="1"/>
    <col min="809" max="810" width="11.44140625" style="66" hidden="1" customWidth="1"/>
    <col min="811" max="811" width="5" style="66" customWidth="1"/>
    <col min="812" max="813" width="11.44140625" style="66" hidden="1" customWidth="1"/>
    <col min="814" max="814" width="5" style="66" customWidth="1"/>
    <col min="815" max="816" width="11.44140625" style="66" hidden="1" customWidth="1"/>
    <col min="817" max="817" width="5" style="66" customWidth="1"/>
    <col min="818" max="828" width="11.44140625" style="66" hidden="1" customWidth="1"/>
    <col min="829" max="829" width="6.88671875" style="66" customWidth="1"/>
    <col min="830" max="831" width="11.44140625" style="66" hidden="1" customWidth="1"/>
    <col min="832" max="832" width="6.44140625" style="66" customWidth="1"/>
    <col min="833" max="834" width="11.44140625" style="66" hidden="1" customWidth="1"/>
    <col min="835" max="835" width="5.44140625" style="66" customWidth="1"/>
    <col min="836" max="837" width="11.44140625" style="66" hidden="1" customWidth="1"/>
    <col min="838" max="838" width="4.88671875" style="66" customWidth="1"/>
    <col min="839" max="846" width="11.44140625" style="66" hidden="1" customWidth="1"/>
    <col min="847" max="847" width="5.44140625" style="66" customWidth="1"/>
    <col min="848" max="852" width="11.44140625" style="66" hidden="1" customWidth="1"/>
    <col min="853" max="853" width="5.88671875" style="66" customWidth="1"/>
    <col min="854" max="855" width="11.44140625" style="66" hidden="1" customWidth="1"/>
    <col min="856" max="856" width="5.44140625" style="66" customWidth="1"/>
    <col min="857" max="858" width="11.44140625" style="66" hidden="1" customWidth="1"/>
    <col min="859" max="859" width="5.44140625" style="66" customWidth="1"/>
    <col min="860" max="861" width="11.44140625" style="66" hidden="1" customWidth="1"/>
    <col min="862" max="862" width="6" style="66" customWidth="1"/>
    <col min="863" max="867" width="11.44140625" style="66" hidden="1" customWidth="1"/>
    <col min="868" max="868" width="5" style="66" customWidth="1"/>
    <col min="869" max="876" width="11.44140625" style="66" hidden="1" customWidth="1"/>
    <col min="877" max="877" width="5" style="66" customWidth="1"/>
    <col min="878" max="878" width="11.44140625" style="66" hidden="1" customWidth="1"/>
    <col min="879" max="879" width="5" style="66" customWidth="1"/>
    <col min="880" max="880" width="9.44140625" style="66" customWidth="1"/>
    <col min="881" max="881" width="11.44140625" style="66" hidden="1" customWidth="1"/>
    <col min="882" max="882" width="5" style="66" customWidth="1"/>
    <col min="883" max="884" width="11.44140625" style="66" hidden="1" customWidth="1"/>
    <col min="885" max="885" width="5" style="66" customWidth="1"/>
    <col min="886" max="887" width="11.44140625" style="66" hidden="1" customWidth="1"/>
    <col min="888" max="888" width="5" style="66" customWidth="1"/>
    <col min="889" max="890" width="11.44140625" style="66" hidden="1" customWidth="1"/>
    <col min="891" max="891" width="5" style="66" customWidth="1"/>
    <col min="892" max="893" width="11.44140625" style="66" hidden="1" customWidth="1"/>
    <col min="894" max="894" width="5" style="66" customWidth="1"/>
    <col min="895" max="896" width="11.44140625" style="66" hidden="1" customWidth="1"/>
    <col min="897" max="897" width="5" style="66" customWidth="1"/>
    <col min="898" max="898" width="11.44140625" style="66" hidden="1" customWidth="1"/>
    <col min="899" max="899" width="6.44140625" style="66" customWidth="1"/>
    <col min="900" max="903" width="11.44140625" style="66" hidden="1" customWidth="1"/>
    <col min="904" max="904" width="7.109375" style="66" customWidth="1"/>
    <col min="905" max="906" width="11.44140625" style="66" hidden="1" customWidth="1"/>
    <col min="907" max="907" width="7.109375" style="66" customWidth="1"/>
    <col min="908" max="915" width="11.44140625" style="66" hidden="1" customWidth="1"/>
    <col min="916" max="916" width="7.109375" style="66" customWidth="1"/>
    <col min="917" max="923" width="11.44140625" style="66" hidden="1" customWidth="1"/>
    <col min="924" max="924" width="6.44140625" style="66" customWidth="1"/>
    <col min="925" max="926" width="11.44140625" style="66" hidden="1" customWidth="1"/>
    <col min="927" max="927" width="6.88671875" style="66" customWidth="1"/>
    <col min="928" max="929" width="11.44140625" style="66" hidden="1" customWidth="1"/>
    <col min="930" max="930" width="6.88671875" style="66" customWidth="1"/>
    <col min="931" max="932" width="11.44140625" style="66" hidden="1" customWidth="1"/>
    <col min="933" max="933" width="6.44140625" style="66" customWidth="1"/>
    <col min="934" max="938" width="11.44140625" style="66" hidden="1" customWidth="1"/>
    <col min="939" max="939" width="6.44140625" style="66" customWidth="1"/>
    <col min="940" max="941" width="11.44140625" style="66" hidden="1" customWidth="1"/>
    <col min="942" max="942" width="7.5546875" style="66" customWidth="1"/>
    <col min="943" max="943" width="11.44140625" style="66" hidden="1" customWidth="1"/>
    <col min="944" max="944" width="9.44140625" style="66" customWidth="1"/>
    <col min="945" max="976" width="11.44140625" style="66" hidden="1" customWidth="1"/>
    <col min="977" max="977" width="9" style="66" customWidth="1"/>
    <col min="978" max="979" width="11.44140625" style="66" hidden="1" customWidth="1"/>
    <col min="980" max="980" width="8.5546875" style="66" customWidth="1"/>
    <col min="981" max="982" width="11.44140625" style="66" hidden="1" customWidth="1"/>
    <col min="983" max="983" width="6.44140625" style="66" customWidth="1"/>
    <col min="984" max="985" width="11.44140625" style="66" hidden="1" customWidth="1"/>
    <col min="986" max="986" width="7" style="66" customWidth="1"/>
    <col min="987" max="988" width="11.44140625" style="66" hidden="1" customWidth="1"/>
    <col min="989" max="991" width="7" style="66" customWidth="1"/>
    <col min="992" max="993" width="11.44140625" style="66" hidden="1" customWidth="1"/>
    <col min="994" max="994" width="7.5546875" style="66" customWidth="1"/>
    <col min="995" max="996" width="11.44140625" style="66" hidden="1" customWidth="1"/>
    <col min="997" max="997" width="7" style="66" customWidth="1"/>
    <col min="998" max="999" width="11.44140625" style="66" hidden="1" customWidth="1"/>
    <col min="1000" max="1000" width="7" style="66" customWidth="1"/>
    <col min="1001" max="1002" width="11.44140625" style="66" hidden="1" customWidth="1"/>
    <col min="1003" max="1003" width="7" style="66" customWidth="1"/>
    <col min="1004" max="1004" width="11.44140625" style="66" hidden="1" customWidth="1"/>
    <col min="1005" max="1005" width="6.44140625" style="66" customWidth="1"/>
    <col min="1006" max="1015" width="11.44140625" style="66" hidden="1" customWidth="1"/>
    <col min="1016" max="1018" width="11.44140625" style="66" hidden="1"/>
    <col min="1019" max="1019" width="41.44140625" style="66" customWidth="1"/>
    <col min="1020" max="1020" width="6.44140625" style="66" customWidth="1"/>
    <col min="1021" max="1021" width="14.6640625" style="66" customWidth="1"/>
    <col min="1022" max="1022" width="11.44140625" style="66" customWidth="1"/>
    <col min="1023" max="1023" width="13" style="66" customWidth="1"/>
    <col min="1024" max="1024" width="22" style="66" customWidth="1"/>
    <col min="1025" max="1034" width="9.44140625" style="66" customWidth="1"/>
    <col min="1035" max="1035" width="8.88671875" style="66" customWidth="1"/>
    <col min="1036" max="1036" width="11.44140625" style="66" hidden="1" customWidth="1"/>
    <col min="1037" max="1037" width="10.109375" style="66" customWidth="1"/>
    <col min="1038" max="1042" width="11.44140625" style="66" hidden="1" customWidth="1"/>
    <col min="1043" max="1043" width="6.44140625" style="66" customWidth="1"/>
    <col min="1044" max="1044" width="6.88671875" style="66" customWidth="1"/>
    <col min="1045" max="1046" width="6.5546875" style="66" customWidth="1"/>
    <col min="1047" max="1047" width="6.33203125" style="66" customWidth="1"/>
    <col min="1048" max="1049" width="7.5546875" style="66" customWidth="1"/>
    <col min="1050" max="1050" width="11.44140625" style="66" hidden="1" customWidth="1"/>
    <col min="1051" max="1051" width="14.44140625" style="66" customWidth="1"/>
    <col min="1052" max="1052" width="11.44140625" style="66" customWidth="1"/>
    <col min="1053" max="1053" width="56.88671875" style="66" customWidth="1"/>
    <col min="1054" max="1054" width="9.109375" style="66" bestFit="1" customWidth="1"/>
    <col min="1055" max="1055" width="24.5546875" style="66" customWidth="1"/>
    <col min="1056" max="1056" width="22.88671875" style="66" customWidth="1"/>
    <col min="1057" max="1057" width="17.6640625" style="66" customWidth="1"/>
    <col min="1058" max="1058" width="5" style="66" customWidth="1"/>
    <col min="1059" max="1060" width="11.44140625" style="66" hidden="1" customWidth="1"/>
    <col min="1061" max="1061" width="5" style="66" customWidth="1"/>
    <col min="1062" max="1063" width="11.44140625" style="66" hidden="1" customWidth="1"/>
    <col min="1064" max="1064" width="5" style="66" customWidth="1"/>
    <col min="1065" max="1066" width="11.44140625" style="66" hidden="1" customWidth="1"/>
    <col min="1067" max="1067" width="5" style="66" customWidth="1"/>
    <col min="1068" max="1069" width="11.44140625" style="66" hidden="1" customWidth="1"/>
    <col min="1070" max="1070" width="5" style="66" customWidth="1"/>
    <col min="1071" max="1072" width="11.44140625" style="66" hidden="1" customWidth="1"/>
    <col min="1073" max="1073" width="5" style="66" customWidth="1"/>
    <col min="1074" max="1084" width="11.44140625" style="66" hidden="1" customWidth="1"/>
    <col min="1085" max="1085" width="6.88671875" style="66" customWidth="1"/>
    <col min="1086" max="1087" width="11.44140625" style="66" hidden="1" customWidth="1"/>
    <col min="1088" max="1088" width="6.44140625" style="66" customWidth="1"/>
    <col min="1089" max="1090" width="11.44140625" style="66" hidden="1" customWidth="1"/>
    <col min="1091" max="1091" width="5.44140625" style="66" customWidth="1"/>
    <col min="1092" max="1093" width="11.44140625" style="66" hidden="1" customWidth="1"/>
    <col min="1094" max="1094" width="4.88671875" style="66" customWidth="1"/>
    <col min="1095" max="1102" width="11.44140625" style="66" hidden="1" customWidth="1"/>
    <col min="1103" max="1103" width="5.44140625" style="66" customWidth="1"/>
    <col min="1104" max="1108" width="11.44140625" style="66" hidden="1" customWidth="1"/>
    <col min="1109" max="1109" width="5.88671875" style="66" customWidth="1"/>
    <col min="1110" max="1111" width="11.44140625" style="66" hidden="1" customWidth="1"/>
    <col min="1112" max="1112" width="5.44140625" style="66" customWidth="1"/>
    <col min="1113" max="1114" width="11.44140625" style="66" hidden="1" customWidth="1"/>
    <col min="1115" max="1115" width="5.44140625" style="66" customWidth="1"/>
    <col min="1116" max="1117" width="11.44140625" style="66" hidden="1" customWidth="1"/>
    <col min="1118" max="1118" width="6" style="66" customWidth="1"/>
    <col min="1119" max="1123" width="11.44140625" style="66" hidden="1" customWidth="1"/>
    <col min="1124" max="1124" width="5" style="66" customWidth="1"/>
    <col min="1125" max="1132" width="11.44140625" style="66" hidden="1" customWidth="1"/>
    <col min="1133" max="1133" width="5" style="66" customWidth="1"/>
    <col min="1134" max="1134" width="11.44140625" style="66" hidden="1" customWidth="1"/>
    <col min="1135" max="1135" width="5" style="66" customWidth="1"/>
    <col min="1136" max="1136" width="9.44140625" style="66" customWidth="1"/>
    <col min="1137" max="1137" width="11.44140625" style="66" hidden="1" customWidth="1"/>
    <col min="1138" max="1138" width="5" style="66" customWidth="1"/>
    <col min="1139" max="1140" width="11.44140625" style="66" hidden="1" customWidth="1"/>
    <col min="1141" max="1141" width="5" style="66" customWidth="1"/>
    <col min="1142" max="1143" width="11.44140625" style="66" hidden="1" customWidth="1"/>
    <col min="1144" max="1144" width="5" style="66" customWidth="1"/>
    <col min="1145" max="1146" width="11.44140625" style="66" hidden="1" customWidth="1"/>
    <col min="1147" max="1147" width="5" style="66" customWidth="1"/>
    <col min="1148" max="1149" width="11.44140625" style="66" hidden="1" customWidth="1"/>
    <col min="1150" max="1150" width="5" style="66" customWidth="1"/>
    <col min="1151" max="1152" width="11.44140625" style="66" hidden="1" customWidth="1"/>
    <col min="1153" max="1153" width="5" style="66" customWidth="1"/>
    <col min="1154" max="1154" width="11.44140625" style="66" hidden="1" customWidth="1"/>
    <col min="1155" max="1155" width="6.44140625" style="66" customWidth="1"/>
    <col min="1156" max="1159" width="11.44140625" style="66" hidden="1" customWidth="1"/>
    <col min="1160" max="1160" width="7.109375" style="66" customWidth="1"/>
    <col min="1161" max="1162" width="11.44140625" style="66" hidden="1" customWidth="1"/>
    <col min="1163" max="1163" width="7.109375" style="66" customWidth="1"/>
    <col min="1164" max="1171" width="11.44140625" style="66" hidden="1" customWidth="1"/>
    <col min="1172" max="1172" width="7.109375" style="66" customWidth="1"/>
    <col min="1173" max="1179" width="11.44140625" style="66" hidden="1" customWidth="1"/>
    <col min="1180" max="1180" width="6.44140625" style="66" customWidth="1"/>
    <col min="1181" max="1182" width="11.44140625" style="66" hidden="1" customWidth="1"/>
    <col min="1183" max="1183" width="6.88671875" style="66" customWidth="1"/>
    <col min="1184" max="1185" width="11.44140625" style="66" hidden="1" customWidth="1"/>
    <col min="1186" max="1186" width="6.88671875" style="66" customWidth="1"/>
    <col min="1187" max="1188" width="11.44140625" style="66" hidden="1" customWidth="1"/>
    <col min="1189" max="1189" width="6.44140625" style="66" customWidth="1"/>
    <col min="1190" max="1194" width="11.44140625" style="66" hidden="1" customWidth="1"/>
    <col min="1195" max="1195" width="6.44140625" style="66" customWidth="1"/>
    <col min="1196" max="1197" width="11.44140625" style="66" hidden="1" customWidth="1"/>
    <col min="1198" max="1198" width="7.5546875" style="66" customWidth="1"/>
    <col min="1199" max="1199" width="11.44140625" style="66" hidden="1" customWidth="1"/>
    <col min="1200" max="1200" width="9.44140625" style="66" customWidth="1"/>
    <col min="1201" max="1232" width="11.44140625" style="66" hidden="1" customWidth="1"/>
    <col min="1233" max="1233" width="9" style="66" customWidth="1"/>
    <col min="1234" max="1235" width="11.44140625" style="66" hidden="1" customWidth="1"/>
    <col min="1236" max="1236" width="8.5546875" style="66" customWidth="1"/>
    <col min="1237" max="1238" width="11.44140625" style="66" hidden="1" customWidth="1"/>
    <col min="1239" max="1239" width="6.44140625" style="66" customWidth="1"/>
    <col min="1240" max="1241" width="11.44140625" style="66" hidden="1" customWidth="1"/>
    <col min="1242" max="1242" width="7" style="66" customWidth="1"/>
    <col min="1243" max="1244" width="11.44140625" style="66" hidden="1" customWidth="1"/>
    <col min="1245" max="1247" width="7" style="66" customWidth="1"/>
    <col min="1248" max="1249" width="11.44140625" style="66" hidden="1" customWidth="1"/>
    <col min="1250" max="1250" width="7.5546875" style="66" customWidth="1"/>
    <col min="1251" max="1252" width="11.44140625" style="66" hidden="1" customWidth="1"/>
    <col min="1253" max="1253" width="7" style="66" customWidth="1"/>
    <col min="1254" max="1255" width="11.44140625" style="66" hidden="1" customWidth="1"/>
    <col min="1256" max="1256" width="7" style="66" customWidth="1"/>
    <col min="1257" max="1258" width="11.44140625" style="66" hidden="1" customWidth="1"/>
    <col min="1259" max="1259" width="7" style="66" customWidth="1"/>
    <col min="1260" max="1260" width="11.44140625" style="66" hidden="1" customWidth="1"/>
    <col min="1261" max="1261" width="6.44140625" style="66" customWidth="1"/>
    <col min="1262" max="1271" width="11.44140625" style="66" hidden="1" customWidth="1"/>
    <col min="1272" max="1274" width="11.44140625" style="66" hidden="1"/>
    <col min="1275" max="1275" width="41.44140625" style="66" customWidth="1"/>
    <col min="1276" max="1276" width="6.44140625" style="66" customWidth="1"/>
    <col min="1277" max="1277" width="14.6640625" style="66" customWidth="1"/>
    <col min="1278" max="1278" width="11.44140625" style="66" customWidth="1"/>
    <col min="1279" max="1279" width="13" style="66" customWidth="1"/>
    <col min="1280" max="1280" width="22" style="66" customWidth="1"/>
    <col min="1281" max="1290" width="9.44140625" style="66" customWidth="1"/>
    <col min="1291" max="1291" width="8.88671875" style="66" customWidth="1"/>
    <col min="1292" max="1292" width="11.44140625" style="66" hidden="1" customWidth="1"/>
    <col min="1293" max="1293" width="10.109375" style="66" customWidth="1"/>
    <col min="1294" max="1298" width="11.44140625" style="66" hidden="1" customWidth="1"/>
    <col min="1299" max="1299" width="6.44140625" style="66" customWidth="1"/>
    <col min="1300" max="1300" width="6.88671875" style="66" customWidth="1"/>
    <col min="1301" max="1302" width="6.5546875" style="66" customWidth="1"/>
    <col min="1303" max="1303" width="6.33203125" style="66" customWidth="1"/>
    <col min="1304" max="1305" width="7.5546875" style="66" customWidth="1"/>
    <col min="1306" max="1306" width="11.44140625" style="66" hidden="1" customWidth="1"/>
    <col min="1307" max="1307" width="14.44140625" style="66" customWidth="1"/>
    <col min="1308" max="1308" width="11.44140625" style="66" customWidth="1"/>
    <col min="1309" max="1309" width="56.88671875" style="66" customWidth="1"/>
    <col min="1310" max="1310" width="9.109375" style="66" bestFit="1" customWidth="1"/>
    <col min="1311" max="1311" width="24.5546875" style="66" customWidth="1"/>
    <col min="1312" max="1312" width="22.88671875" style="66" customWidth="1"/>
    <col min="1313" max="1313" width="17.6640625" style="66" customWidth="1"/>
    <col min="1314" max="1314" width="5" style="66" customWidth="1"/>
    <col min="1315" max="1316" width="11.44140625" style="66" hidden="1" customWidth="1"/>
    <col min="1317" max="1317" width="5" style="66" customWidth="1"/>
    <col min="1318" max="1319" width="11.44140625" style="66" hidden="1" customWidth="1"/>
    <col min="1320" max="1320" width="5" style="66" customWidth="1"/>
    <col min="1321" max="1322" width="11.44140625" style="66" hidden="1" customWidth="1"/>
    <col min="1323" max="1323" width="5" style="66" customWidth="1"/>
    <col min="1324" max="1325" width="11.44140625" style="66" hidden="1" customWidth="1"/>
    <col min="1326" max="1326" width="5" style="66" customWidth="1"/>
    <col min="1327" max="1328" width="11.44140625" style="66" hidden="1" customWidth="1"/>
    <col min="1329" max="1329" width="5" style="66" customWidth="1"/>
    <col min="1330" max="1340" width="11.44140625" style="66" hidden="1" customWidth="1"/>
    <col min="1341" max="1341" width="6.88671875" style="66" customWidth="1"/>
    <col min="1342" max="1343" width="11.44140625" style="66" hidden="1" customWidth="1"/>
    <col min="1344" max="1344" width="6.44140625" style="66" customWidth="1"/>
    <col min="1345" max="1346" width="11.44140625" style="66" hidden="1" customWidth="1"/>
    <col min="1347" max="1347" width="5.44140625" style="66" customWidth="1"/>
    <col min="1348" max="1349" width="11.44140625" style="66" hidden="1" customWidth="1"/>
    <col min="1350" max="1350" width="4.88671875" style="66" customWidth="1"/>
    <col min="1351" max="1358" width="11.44140625" style="66" hidden="1" customWidth="1"/>
    <col min="1359" max="1359" width="5.44140625" style="66" customWidth="1"/>
    <col min="1360" max="1364" width="11.44140625" style="66" hidden="1" customWidth="1"/>
    <col min="1365" max="1365" width="5.88671875" style="66" customWidth="1"/>
    <col min="1366" max="1367" width="11.44140625" style="66" hidden="1" customWidth="1"/>
    <col min="1368" max="1368" width="5.44140625" style="66" customWidth="1"/>
    <col min="1369" max="1370" width="11.44140625" style="66" hidden="1" customWidth="1"/>
    <col min="1371" max="1371" width="5.44140625" style="66" customWidth="1"/>
    <col min="1372" max="1373" width="11.44140625" style="66" hidden="1" customWidth="1"/>
    <col min="1374" max="1374" width="6" style="66" customWidth="1"/>
    <col min="1375" max="1379" width="11.44140625" style="66" hidden="1" customWidth="1"/>
    <col min="1380" max="1380" width="5" style="66" customWidth="1"/>
    <col min="1381" max="1388" width="11.44140625" style="66" hidden="1" customWidth="1"/>
    <col min="1389" max="1389" width="5" style="66" customWidth="1"/>
    <col min="1390" max="1390" width="11.44140625" style="66" hidden="1" customWidth="1"/>
    <col min="1391" max="1391" width="5" style="66" customWidth="1"/>
    <col min="1392" max="1392" width="9.44140625" style="66" customWidth="1"/>
    <col min="1393" max="1393" width="11.44140625" style="66" hidden="1" customWidth="1"/>
    <col min="1394" max="1394" width="5" style="66" customWidth="1"/>
    <col min="1395" max="1396" width="11.44140625" style="66" hidden="1" customWidth="1"/>
    <col min="1397" max="1397" width="5" style="66" customWidth="1"/>
    <col min="1398" max="1399" width="11.44140625" style="66" hidden="1" customWidth="1"/>
    <col min="1400" max="1400" width="5" style="66" customWidth="1"/>
    <col min="1401" max="1402" width="11.44140625" style="66" hidden="1" customWidth="1"/>
    <col min="1403" max="1403" width="5" style="66" customWidth="1"/>
    <col min="1404" max="1405" width="11.44140625" style="66" hidden="1" customWidth="1"/>
    <col min="1406" max="1406" width="5" style="66" customWidth="1"/>
    <col min="1407" max="1408" width="11.44140625" style="66" hidden="1" customWidth="1"/>
    <col min="1409" max="1409" width="5" style="66" customWidth="1"/>
    <col min="1410" max="1410" width="11.44140625" style="66" hidden="1" customWidth="1"/>
    <col min="1411" max="1411" width="6.44140625" style="66" customWidth="1"/>
    <col min="1412" max="1415" width="11.44140625" style="66" hidden="1" customWidth="1"/>
    <col min="1416" max="1416" width="7.109375" style="66" customWidth="1"/>
    <col min="1417" max="1418" width="11.44140625" style="66" hidden="1" customWidth="1"/>
    <col min="1419" max="1419" width="7.109375" style="66" customWidth="1"/>
    <col min="1420" max="1427" width="11.44140625" style="66" hidden="1" customWidth="1"/>
    <col min="1428" max="1428" width="7.109375" style="66" customWidth="1"/>
    <col min="1429" max="1435" width="11.44140625" style="66" hidden="1" customWidth="1"/>
    <col min="1436" max="1436" width="6.44140625" style="66" customWidth="1"/>
    <col min="1437" max="1438" width="11.44140625" style="66" hidden="1" customWidth="1"/>
    <col min="1439" max="1439" width="6.88671875" style="66" customWidth="1"/>
    <col min="1440" max="1441" width="11.44140625" style="66" hidden="1" customWidth="1"/>
    <col min="1442" max="1442" width="6.88671875" style="66" customWidth="1"/>
    <col min="1443" max="1444" width="11.44140625" style="66" hidden="1" customWidth="1"/>
    <col min="1445" max="1445" width="6.44140625" style="66" customWidth="1"/>
    <col min="1446" max="1450" width="11.44140625" style="66" hidden="1" customWidth="1"/>
    <col min="1451" max="1451" width="6.44140625" style="66" customWidth="1"/>
    <col min="1452" max="1453" width="11.44140625" style="66" hidden="1" customWidth="1"/>
    <col min="1454" max="1454" width="7.5546875" style="66" customWidth="1"/>
    <col min="1455" max="1455" width="11.44140625" style="66" hidden="1" customWidth="1"/>
    <col min="1456" max="1456" width="9.44140625" style="66" customWidth="1"/>
    <col min="1457" max="1488" width="11.44140625" style="66" hidden="1" customWidth="1"/>
    <col min="1489" max="1489" width="9" style="66" customWidth="1"/>
    <col min="1490" max="1491" width="11.44140625" style="66" hidden="1" customWidth="1"/>
    <col min="1492" max="1492" width="8.5546875" style="66" customWidth="1"/>
    <col min="1493" max="1494" width="11.44140625" style="66" hidden="1" customWidth="1"/>
    <col min="1495" max="1495" width="6.44140625" style="66" customWidth="1"/>
    <col min="1496" max="1497" width="11.44140625" style="66" hidden="1" customWidth="1"/>
    <col min="1498" max="1498" width="7" style="66" customWidth="1"/>
    <col min="1499" max="1500" width="11.44140625" style="66" hidden="1" customWidth="1"/>
    <col min="1501" max="1503" width="7" style="66" customWidth="1"/>
    <col min="1504" max="1505" width="11.44140625" style="66" hidden="1" customWidth="1"/>
    <col min="1506" max="1506" width="7.5546875" style="66" customWidth="1"/>
    <col min="1507" max="1508" width="11.44140625" style="66" hidden="1" customWidth="1"/>
    <col min="1509" max="1509" width="7" style="66" customWidth="1"/>
    <col min="1510" max="1511" width="11.44140625" style="66" hidden="1" customWidth="1"/>
    <col min="1512" max="1512" width="7" style="66" customWidth="1"/>
    <col min="1513" max="1514" width="11.44140625" style="66" hidden="1" customWidth="1"/>
    <col min="1515" max="1515" width="7" style="66" customWidth="1"/>
    <col min="1516" max="1516" width="11.44140625" style="66" hidden="1" customWidth="1"/>
    <col min="1517" max="1517" width="6.44140625" style="66" customWidth="1"/>
    <col min="1518" max="1527" width="11.44140625" style="66" hidden="1" customWidth="1"/>
    <col min="1528" max="1530" width="11.44140625" style="66" hidden="1"/>
    <col min="1531" max="1531" width="41.44140625" style="66" customWidth="1"/>
    <col min="1532" max="1532" width="6.44140625" style="66" customWidth="1"/>
    <col min="1533" max="1533" width="14.6640625" style="66" customWidth="1"/>
    <col min="1534" max="1534" width="11.44140625" style="66" customWidth="1"/>
    <col min="1535" max="1535" width="13" style="66" customWidth="1"/>
    <col min="1536" max="1536" width="22" style="66" customWidth="1"/>
    <col min="1537" max="1546" width="9.44140625" style="66" customWidth="1"/>
    <col min="1547" max="1547" width="8.88671875" style="66" customWidth="1"/>
    <col min="1548" max="1548" width="11.44140625" style="66" hidden="1" customWidth="1"/>
    <col min="1549" max="1549" width="10.109375" style="66" customWidth="1"/>
    <col min="1550" max="1554" width="11.44140625" style="66" hidden="1" customWidth="1"/>
    <col min="1555" max="1555" width="6.44140625" style="66" customWidth="1"/>
    <col min="1556" max="1556" width="6.88671875" style="66" customWidth="1"/>
    <col min="1557" max="1558" width="6.5546875" style="66" customWidth="1"/>
    <col min="1559" max="1559" width="6.33203125" style="66" customWidth="1"/>
    <col min="1560" max="1561" width="7.5546875" style="66" customWidth="1"/>
    <col min="1562" max="1562" width="11.44140625" style="66" hidden="1" customWidth="1"/>
    <col min="1563" max="1563" width="14.44140625" style="66" customWidth="1"/>
    <col min="1564" max="1564" width="11.44140625" style="66" customWidth="1"/>
    <col min="1565" max="1565" width="56.88671875" style="66" customWidth="1"/>
    <col min="1566" max="1566" width="9.109375" style="66" bestFit="1" customWidth="1"/>
    <col min="1567" max="1567" width="24.5546875" style="66" customWidth="1"/>
    <col min="1568" max="1568" width="22.88671875" style="66" customWidth="1"/>
    <col min="1569" max="1569" width="17.6640625" style="66" customWidth="1"/>
    <col min="1570" max="1570" width="5" style="66" customWidth="1"/>
    <col min="1571" max="1572" width="11.44140625" style="66" hidden="1" customWidth="1"/>
    <col min="1573" max="1573" width="5" style="66" customWidth="1"/>
    <col min="1574" max="1575" width="11.44140625" style="66" hidden="1" customWidth="1"/>
    <col min="1576" max="1576" width="5" style="66" customWidth="1"/>
    <col min="1577" max="1578" width="11.44140625" style="66" hidden="1" customWidth="1"/>
    <col min="1579" max="1579" width="5" style="66" customWidth="1"/>
    <col min="1580" max="1581" width="11.44140625" style="66" hidden="1" customWidth="1"/>
    <col min="1582" max="1582" width="5" style="66" customWidth="1"/>
    <col min="1583" max="1584" width="11.44140625" style="66" hidden="1" customWidth="1"/>
    <col min="1585" max="1585" width="5" style="66" customWidth="1"/>
    <col min="1586" max="1596" width="11.44140625" style="66" hidden="1" customWidth="1"/>
    <col min="1597" max="1597" width="6.88671875" style="66" customWidth="1"/>
    <col min="1598" max="1599" width="11.44140625" style="66" hidden="1" customWidth="1"/>
    <col min="1600" max="1600" width="6.44140625" style="66" customWidth="1"/>
    <col min="1601" max="1602" width="11.44140625" style="66" hidden="1" customWidth="1"/>
    <col min="1603" max="1603" width="5.44140625" style="66" customWidth="1"/>
    <col min="1604" max="1605" width="11.44140625" style="66" hidden="1" customWidth="1"/>
    <col min="1606" max="1606" width="4.88671875" style="66" customWidth="1"/>
    <col min="1607" max="1614" width="11.44140625" style="66" hidden="1" customWidth="1"/>
    <col min="1615" max="1615" width="5.44140625" style="66" customWidth="1"/>
    <col min="1616" max="1620" width="11.44140625" style="66" hidden="1" customWidth="1"/>
    <col min="1621" max="1621" width="5.88671875" style="66" customWidth="1"/>
    <col min="1622" max="1623" width="11.44140625" style="66" hidden="1" customWidth="1"/>
    <col min="1624" max="1624" width="5.44140625" style="66" customWidth="1"/>
    <col min="1625" max="1626" width="11.44140625" style="66" hidden="1" customWidth="1"/>
    <col min="1627" max="1627" width="5.44140625" style="66" customWidth="1"/>
    <col min="1628" max="1629" width="11.44140625" style="66" hidden="1" customWidth="1"/>
    <col min="1630" max="1630" width="6" style="66" customWidth="1"/>
    <col min="1631" max="1635" width="11.44140625" style="66" hidden="1" customWidth="1"/>
    <col min="1636" max="1636" width="5" style="66" customWidth="1"/>
    <col min="1637" max="1644" width="11.44140625" style="66" hidden="1" customWidth="1"/>
    <col min="1645" max="1645" width="5" style="66" customWidth="1"/>
    <col min="1646" max="1646" width="11.44140625" style="66" hidden="1" customWidth="1"/>
    <col min="1647" max="1647" width="5" style="66" customWidth="1"/>
    <col min="1648" max="1648" width="9.44140625" style="66" customWidth="1"/>
    <col min="1649" max="1649" width="11.44140625" style="66" hidden="1" customWidth="1"/>
    <col min="1650" max="1650" width="5" style="66" customWidth="1"/>
    <col min="1651" max="1652" width="11.44140625" style="66" hidden="1" customWidth="1"/>
    <col min="1653" max="1653" width="5" style="66" customWidth="1"/>
    <col min="1654" max="1655" width="11.44140625" style="66" hidden="1" customWidth="1"/>
    <col min="1656" max="1656" width="5" style="66" customWidth="1"/>
    <col min="1657" max="1658" width="11.44140625" style="66" hidden="1" customWidth="1"/>
    <col min="1659" max="1659" width="5" style="66" customWidth="1"/>
    <col min="1660" max="1661" width="11.44140625" style="66" hidden="1" customWidth="1"/>
    <col min="1662" max="1662" width="5" style="66" customWidth="1"/>
    <col min="1663" max="1664" width="11.44140625" style="66" hidden="1" customWidth="1"/>
    <col min="1665" max="1665" width="5" style="66" customWidth="1"/>
    <col min="1666" max="1666" width="11.44140625" style="66" hidden="1" customWidth="1"/>
    <col min="1667" max="1667" width="6.44140625" style="66" customWidth="1"/>
    <col min="1668" max="1671" width="11.44140625" style="66" hidden="1" customWidth="1"/>
    <col min="1672" max="1672" width="7.109375" style="66" customWidth="1"/>
    <col min="1673" max="1674" width="11.44140625" style="66" hidden="1" customWidth="1"/>
    <col min="1675" max="1675" width="7.109375" style="66" customWidth="1"/>
    <col min="1676" max="1683" width="11.44140625" style="66" hidden="1" customWidth="1"/>
    <col min="1684" max="1684" width="7.109375" style="66" customWidth="1"/>
    <col min="1685" max="1691" width="11.44140625" style="66" hidden="1" customWidth="1"/>
    <col min="1692" max="1692" width="6.44140625" style="66" customWidth="1"/>
    <col min="1693" max="1694" width="11.44140625" style="66" hidden="1" customWidth="1"/>
    <col min="1695" max="1695" width="6.88671875" style="66" customWidth="1"/>
    <col min="1696" max="1697" width="11.44140625" style="66" hidden="1" customWidth="1"/>
    <col min="1698" max="1698" width="6.88671875" style="66" customWidth="1"/>
    <col min="1699" max="1700" width="11.44140625" style="66" hidden="1" customWidth="1"/>
    <col min="1701" max="1701" width="6.44140625" style="66" customWidth="1"/>
    <col min="1702" max="1706" width="11.44140625" style="66" hidden="1" customWidth="1"/>
    <col min="1707" max="1707" width="6.44140625" style="66" customWidth="1"/>
    <col min="1708" max="1709" width="11.44140625" style="66" hidden="1" customWidth="1"/>
    <col min="1710" max="1710" width="7.5546875" style="66" customWidth="1"/>
    <col min="1711" max="1711" width="11.44140625" style="66" hidden="1" customWidth="1"/>
    <col min="1712" max="1712" width="9.44140625" style="66" customWidth="1"/>
    <col min="1713" max="1744" width="11.44140625" style="66" hidden="1" customWidth="1"/>
    <col min="1745" max="1745" width="9" style="66" customWidth="1"/>
    <col min="1746" max="1747" width="11.44140625" style="66" hidden="1" customWidth="1"/>
    <col min="1748" max="1748" width="8.5546875" style="66" customWidth="1"/>
    <col min="1749" max="1750" width="11.44140625" style="66" hidden="1" customWidth="1"/>
    <col min="1751" max="1751" width="6.44140625" style="66" customWidth="1"/>
    <col min="1752" max="1753" width="11.44140625" style="66" hidden="1" customWidth="1"/>
    <col min="1754" max="1754" width="7" style="66" customWidth="1"/>
    <col min="1755" max="1756" width="11.44140625" style="66" hidden="1" customWidth="1"/>
    <col min="1757" max="1759" width="7" style="66" customWidth="1"/>
    <col min="1760" max="1761" width="11.44140625" style="66" hidden="1" customWidth="1"/>
    <col min="1762" max="1762" width="7.5546875" style="66" customWidth="1"/>
    <col min="1763" max="1764" width="11.44140625" style="66" hidden="1" customWidth="1"/>
    <col min="1765" max="1765" width="7" style="66" customWidth="1"/>
    <col min="1766" max="1767" width="11.44140625" style="66" hidden="1" customWidth="1"/>
    <col min="1768" max="1768" width="7" style="66" customWidth="1"/>
    <col min="1769" max="1770" width="11.44140625" style="66" hidden="1" customWidth="1"/>
    <col min="1771" max="1771" width="7" style="66" customWidth="1"/>
    <col min="1772" max="1772" width="11.44140625" style="66" hidden="1" customWidth="1"/>
    <col min="1773" max="1773" width="6.44140625" style="66" customWidth="1"/>
    <col min="1774" max="1783" width="11.44140625" style="66" hidden="1" customWidth="1"/>
    <col min="1784" max="1786" width="11.44140625" style="66" hidden="1"/>
    <col min="1787" max="1787" width="41.44140625" style="66" customWidth="1"/>
    <col min="1788" max="1788" width="6.44140625" style="66" customWidth="1"/>
    <col min="1789" max="1789" width="14.6640625" style="66" customWidth="1"/>
    <col min="1790" max="1790" width="11.44140625" style="66" customWidth="1"/>
    <col min="1791" max="1791" width="13" style="66" customWidth="1"/>
    <col min="1792" max="1792" width="22" style="66" customWidth="1"/>
    <col min="1793" max="1802" width="9.44140625" style="66" customWidth="1"/>
    <col min="1803" max="1803" width="8.88671875" style="66" customWidth="1"/>
    <col min="1804" max="1804" width="11.44140625" style="66" hidden="1" customWidth="1"/>
    <col min="1805" max="1805" width="10.109375" style="66" customWidth="1"/>
    <col min="1806" max="1810" width="11.44140625" style="66" hidden="1" customWidth="1"/>
    <col min="1811" max="1811" width="6.44140625" style="66" customWidth="1"/>
    <col min="1812" max="1812" width="6.88671875" style="66" customWidth="1"/>
    <col min="1813" max="1814" width="6.5546875" style="66" customWidth="1"/>
    <col min="1815" max="1815" width="6.33203125" style="66" customWidth="1"/>
    <col min="1816" max="1817" width="7.5546875" style="66" customWidth="1"/>
    <col min="1818" max="1818" width="11.44140625" style="66" hidden="1" customWidth="1"/>
    <col min="1819" max="1819" width="14.44140625" style="66" customWidth="1"/>
    <col min="1820" max="1820" width="11.44140625" style="66" customWidth="1"/>
    <col min="1821" max="1821" width="56.88671875" style="66" customWidth="1"/>
    <col min="1822" max="1822" width="9.109375" style="66" bestFit="1" customWidth="1"/>
    <col min="1823" max="1823" width="24.5546875" style="66" customWidth="1"/>
    <col min="1824" max="1824" width="22.88671875" style="66" customWidth="1"/>
    <col min="1825" max="1825" width="17.6640625" style="66" customWidth="1"/>
    <col min="1826" max="1826" width="5" style="66" customWidth="1"/>
    <col min="1827" max="1828" width="11.44140625" style="66" hidden="1" customWidth="1"/>
    <col min="1829" max="1829" width="5" style="66" customWidth="1"/>
    <col min="1830" max="1831" width="11.44140625" style="66" hidden="1" customWidth="1"/>
    <col min="1832" max="1832" width="5" style="66" customWidth="1"/>
    <col min="1833" max="1834" width="11.44140625" style="66" hidden="1" customWidth="1"/>
    <col min="1835" max="1835" width="5" style="66" customWidth="1"/>
    <col min="1836" max="1837" width="11.44140625" style="66" hidden="1" customWidth="1"/>
    <col min="1838" max="1838" width="5" style="66" customWidth="1"/>
    <col min="1839" max="1840" width="11.44140625" style="66" hidden="1" customWidth="1"/>
    <col min="1841" max="1841" width="5" style="66" customWidth="1"/>
    <col min="1842" max="1852" width="11.44140625" style="66" hidden="1" customWidth="1"/>
    <col min="1853" max="1853" width="6.88671875" style="66" customWidth="1"/>
    <col min="1854" max="1855" width="11.44140625" style="66" hidden="1" customWidth="1"/>
    <col min="1856" max="1856" width="6.44140625" style="66" customWidth="1"/>
    <col min="1857" max="1858" width="11.44140625" style="66" hidden="1" customWidth="1"/>
    <col min="1859" max="1859" width="5.44140625" style="66" customWidth="1"/>
    <col min="1860" max="1861" width="11.44140625" style="66" hidden="1" customWidth="1"/>
    <col min="1862" max="1862" width="4.88671875" style="66" customWidth="1"/>
    <col min="1863" max="1870" width="11.44140625" style="66" hidden="1" customWidth="1"/>
    <col min="1871" max="1871" width="5.44140625" style="66" customWidth="1"/>
    <col min="1872" max="1876" width="11.44140625" style="66" hidden="1" customWidth="1"/>
    <col min="1877" max="1877" width="5.88671875" style="66" customWidth="1"/>
    <col min="1878" max="1879" width="11.44140625" style="66" hidden="1" customWidth="1"/>
    <col min="1880" max="1880" width="5.44140625" style="66" customWidth="1"/>
    <col min="1881" max="1882" width="11.44140625" style="66" hidden="1" customWidth="1"/>
    <col min="1883" max="1883" width="5.44140625" style="66" customWidth="1"/>
    <col min="1884" max="1885" width="11.44140625" style="66" hidden="1" customWidth="1"/>
    <col min="1886" max="1886" width="6" style="66" customWidth="1"/>
    <col min="1887" max="1891" width="11.44140625" style="66" hidden="1" customWidth="1"/>
    <col min="1892" max="1892" width="5" style="66" customWidth="1"/>
    <col min="1893" max="1900" width="11.44140625" style="66" hidden="1" customWidth="1"/>
    <col min="1901" max="1901" width="5" style="66" customWidth="1"/>
    <col min="1902" max="1902" width="11.44140625" style="66" hidden="1" customWidth="1"/>
    <col min="1903" max="1903" width="5" style="66" customWidth="1"/>
    <col min="1904" max="1904" width="9.44140625" style="66" customWidth="1"/>
    <col min="1905" max="1905" width="11.44140625" style="66" hidden="1" customWidth="1"/>
    <col min="1906" max="1906" width="5" style="66" customWidth="1"/>
    <col min="1907" max="1908" width="11.44140625" style="66" hidden="1" customWidth="1"/>
    <col min="1909" max="1909" width="5" style="66" customWidth="1"/>
    <col min="1910" max="1911" width="11.44140625" style="66" hidden="1" customWidth="1"/>
    <col min="1912" max="1912" width="5" style="66" customWidth="1"/>
    <col min="1913" max="1914" width="11.44140625" style="66" hidden="1" customWidth="1"/>
    <col min="1915" max="1915" width="5" style="66" customWidth="1"/>
    <col min="1916" max="1917" width="11.44140625" style="66" hidden="1" customWidth="1"/>
    <col min="1918" max="1918" width="5" style="66" customWidth="1"/>
    <col min="1919" max="1920" width="11.44140625" style="66" hidden="1" customWidth="1"/>
    <col min="1921" max="1921" width="5" style="66" customWidth="1"/>
    <col min="1922" max="1922" width="11.44140625" style="66" hidden="1" customWidth="1"/>
    <col min="1923" max="1923" width="6.44140625" style="66" customWidth="1"/>
    <col min="1924" max="1927" width="11.44140625" style="66" hidden="1" customWidth="1"/>
    <col min="1928" max="1928" width="7.109375" style="66" customWidth="1"/>
    <col min="1929" max="1930" width="11.44140625" style="66" hidden="1" customWidth="1"/>
    <col min="1931" max="1931" width="7.109375" style="66" customWidth="1"/>
    <col min="1932" max="1939" width="11.44140625" style="66" hidden="1" customWidth="1"/>
    <col min="1940" max="1940" width="7.109375" style="66" customWidth="1"/>
    <col min="1941" max="1947" width="11.44140625" style="66" hidden="1" customWidth="1"/>
    <col min="1948" max="1948" width="6.44140625" style="66" customWidth="1"/>
    <col min="1949" max="1950" width="11.44140625" style="66" hidden="1" customWidth="1"/>
    <col min="1951" max="1951" width="6.88671875" style="66" customWidth="1"/>
    <col min="1952" max="1953" width="11.44140625" style="66" hidden="1" customWidth="1"/>
    <col min="1954" max="1954" width="6.88671875" style="66" customWidth="1"/>
    <col min="1955" max="1956" width="11.44140625" style="66" hidden="1" customWidth="1"/>
    <col min="1957" max="1957" width="6.44140625" style="66" customWidth="1"/>
    <col min="1958" max="1962" width="11.44140625" style="66" hidden="1" customWidth="1"/>
    <col min="1963" max="1963" width="6.44140625" style="66" customWidth="1"/>
    <col min="1964" max="1965" width="11.44140625" style="66" hidden="1" customWidth="1"/>
    <col min="1966" max="1966" width="7.5546875" style="66" customWidth="1"/>
    <col min="1967" max="1967" width="11.44140625" style="66" hidden="1" customWidth="1"/>
    <col min="1968" max="1968" width="9.44140625" style="66" customWidth="1"/>
    <col min="1969" max="2000" width="11.44140625" style="66" hidden="1" customWidth="1"/>
    <col min="2001" max="2001" width="9" style="66" customWidth="1"/>
    <col min="2002" max="2003" width="11.44140625" style="66" hidden="1" customWidth="1"/>
    <col min="2004" max="2004" width="8.5546875" style="66" customWidth="1"/>
    <col min="2005" max="2006" width="11.44140625" style="66" hidden="1" customWidth="1"/>
    <col min="2007" max="2007" width="6.44140625" style="66" customWidth="1"/>
    <col min="2008" max="2009" width="11.44140625" style="66" hidden="1" customWidth="1"/>
    <col min="2010" max="2010" width="7" style="66" customWidth="1"/>
    <col min="2011" max="2012" width="11.44140625" style="66" hidden="1" customWidth="1"/>
    <col min="2013" max="2015" width="7" style="66" customWidth="1"/>
    <col min="2016" max="2017" width="11.44140625" style="66" hidden="1" customWidth="1"/>
    <col min="2018" max="2018" width="7.5546875" style="66" customWidth="1"/>
    <col min="2019" max="2020" width="11.44140625" style="66" hidden="1" customWidth="1"/>
    <col min="2021" max="2021" width="7" style="66" customWidth="1"/>
    <col min="2022" max="2023" width="11.44140625" style="66" hidden="1" customWidth="1"/>
    <col min="2024" max="2024" width="7" style="66" customWidth="1"/>
    <col min="2025" max="2026" width="11.44140625" style="66" hidden="1" customWidth="1"/>
    <col min="2027" max="2027" width="7" style="66" customWidth="1"/>
    <col min="2028" max="2028" width="11.44140625" style="66" hidden="1" customWidth="1"/>
    <col min="2029" max="2029" width="6.44140625" style="66" customWidth="1"/>
    <col min="2030" max="2039" width="11.44140625" style="66" hidden="1" customWidth="1"/>
    <col min="2040" max="2042" width="11.44140625" style="66" hidden="1"/>
    <col min="2043" max="2043" width="41.44140625" style="66" customWidth="1"/>
    <col min="2044" max="2044" width="6.44140625" style="66" customWidth="1"/>
    <col min="2045" max="2045" width="14.6640625" style="66" customWidth="1"/>
    <col min="2046" max="2046" width="11.44140625" style="66" customWidth="1"/>
    <col min="2047" max="2047" width="13" style="66" customWidth="1"/>
    <col min="2048" max="2048" width="22" style="66" customWidth="1"/>
    <col min="2049" max="2058" width="9.44140625" style="66" customWidth="1"/>
    <col min="2059" max="2059" width="8.88671875" style="66" customWidth="1"/>
    <col min="2060" max="2060" width="11.44140625" style="66" hidden="1" customWidth="1"/>
    <col min="2061" max="2061" width="10.109375" style="66" customWidth="1"/>
    <col min="2062" max="2066" width="11.44140625" style="66" hidden="1" customWidth="1"/>
    <col min="2067" max="2067" width="6.44140625" style="66" customWidth="1"/>
    <col min="2068" max="2068" width="6.88671875" style="66" customWidth="1"/>
    <col min="2069" max="2070" width="6.5546875" style="66" customWidth="1"/>
    <col min="2071" max="2071" width="6.33203125" style="66" customWidth="1"/>
    <col min="2072" max="2073" width="7.5546875" style="66" customWidth="1"/>
    <col min="2074" max="2074" width="11.44140625" style="66" hidden="1" customWidth="1"/>
    <col min="2075" max="2075" width="14.44140625" style="66" customWidth="1"/>
    <col min="2076" max="2076" width="11.44140625" style="66" customWidth="1"/>
    <col min="2077" max="2077" width="56.88671875" style="66" customWidth="1"/>
    <col min="2078" max="2078" width="9.109375" style="66" bestFit="1" customWidth="1"/>
    <col min="2079" max="2079" width="24.5546875" style="66" customWidth="1"/>
    <col min="2080" max="2080" width="22.88671875" style="66" customWidth="1"/>
    <col min="2081" max="2081" width="17.6640625" style="66" customWidth="1"/>
    <col min="2082" max="2082" width="5" style="66" customWidth="1"/>
    <col min="2083" max="2084" width="11.44140625" style="66" hidden="1" customWidth="1"/>
    <col min="2085" max="2085" width="5" style="66" customWidth="1"/>
    <col min="2086" max="2087" width="11.44140625" style="66" hidden="1" customWidth="1"/>
    <col min="2088" max="2088" width="5" style="66" customWidth="1"/>
    <col min="2089" max="2090" width="11.44140625" style="66" hidden="1" customWidth="1"/>
    <col min="2091" max="2091" width="5" style="66" customWidth="1"/>
    <col min="2092" max="2093" width="11.44140625" style="66" hidden="1" customWidth="1"/>
    <col min="2094" max="2094" width="5" style="66" customWidth="1"/>
    <col min="2095" max="2096" width="11.44140625" style="66" hidden="1" customWidth="1"/>
    <col min="2097" max="2097" width="5" style="66" customWidth="1"/>
    <col min="2098" max="2108" width="11.44140625" style="66" hidden="1" customWidth="1"/>
    <col min="2109" max="2109" width="6.88671875" style="66" customWidth="1"/>
    <col min="2110" max="2111" width="11.44140625" style="66" hidden="1" customWidth="1"/>
    <col min="2112" max="2112" width="6.44140625" style="66" customWidth="1"/>
    <col min="2113" max="2114" width="11.44140625" style="66" hidden="1" customWidth="1"/>
    <col min="2115" max="2115" width="5.44140625" style="66" customWidth="1"/>
    <col min="2116" max="2117" width="11.44140625" style="66" hidden="1" customWidth="1"/>
    <col min="2118" max="2118" width="4.88671875" style="66" customWidth="1"/>
    <col min="2119" max="2126" width="11.44140625" style="66" hidden="1" customWidth="1"/>
    <col min="2127" max="2127" width="5.44140625" style="66" customWidth="1"/>
    <col min="2128" max="2132" width="11.44140625" style="66" hidden="1" customWidth="1"/>
    <col min="2133" max="2133" width="5.88671875" style="66" customWidth="1"/>
    <col min="2134" max="2135" width="11.44140625" style="66" hidden="1" customWidth="1"/>
    <col min="2136" max="2136" width="5.44140625" style="66" customWidth="1"/>
    <col min="2137" max="2138" width="11.44140625" style="66" hidden="1" customWidth="1"/>
    <col min="2139" max="2139" width="5.44140625" style="66" customWidth="1"/>
    <col min="2140" max="2141" width="11.44140625" style="66" hidden="1" customWidth="1"/>
    <col min="2142" max="2142" width="6" style="66" customWidth="1"/>
    <col min="2143" max="2147" width="11.44140625" style="66" hidden="1" customWidth="1"/>
    <col min="2148" max="2148" width="5" style="66" customWidth="1"/>
    <col min="2149" max="2156" width="11.44140625" style="66" hidden="1" customWidth="1"/>
    <col min="2157" max="2157" width="5" style="66" customWidth="1"/>
    <col min="2158" max="2158" width="11.44140625" style="66" hidden="1" customWidth="1"/>
    <col min="2159" max="2159" width="5" style="66" customWidth="1"/>
    <col min="2160" max="2160" width="9.44140625" style="66" customWidth="1"/>
    <col min="2161" max="2161" width="11.44140625" style="66" hidden="1" customWidth="1"/>
    <col min="2162" max="2162" width="5" style="66" customWidth="1"/>
    <col min="2163" max="2164" width="11.44140625" style="66" hidden="1" customWidth="1"/>
    <col min="2165" max="2165" width="5" style="66" customWidth="1"/>
    <col min="2166" max="2167" width="11.44140625" style="66" hidden="1" customWidth="1"/>
    <col min="2168" max="2168" width="5" style="66" customWidth="1"/>
    <col min="2169" max="2170" width="11.44140625" style="66" hidden="1" customWidth="1"/>
    <col min="2171" max="2171" width="5" style="66" customWidth="1"/>
    <col min="2172" max="2173" width="11.44140625" style="66" hidden="1" customWidth="1"/>
    <col min="2174" max="2174" width="5" style="66" customWidth="1"/>
    <col min="2175" max="2176" width="11.44140625" style="66" hidden="1" customWidth="1"/>
    <col min="2177" max="2177" width="5" style="66" customWidth="1"/>
    <col min="2178" max="2178" width="11.44140625" style="66" hidden="1" customWidth="1"/>
    <col min="2179" max="2179" width="6.44140625" style="66" customWidth="1"/>
    <col min="2180" max="2183" width="11.44140625" style="66" hidden="1" customWidth="1"/>
    <col min="2184" max="2184" width="7.109375" style="66" customWidth="1"/>
    <col min="2185" max="2186" width="11.44140625" style="66" hidden="1" customWidth="1"/>
    <col min="2187" max="2187" width="7.109375" style="66" customWidth="1"/>
    <col min="2188" max="2195" width="11.44140625" style="66" hidden="1" customWidth="1"/>
    <col min="2196" max="2196" width="7.109375" style="66" customWidth="1"/>
    <col min="2197" max="2203" width="11.44140625" style="66" hidden="1" customWidth="1"/>
    <col min="2204" max="2204" width="6.44140625" style="66" customWidth="1"/>
    <col min="2205" max="2206" width="11.44140625" style="66" hidden="1" customWidth="1"/>
    <col min="2207" max="2207" width="6.88671875" style="66" customWidth="1"/>
    <col min="2208" max="2209" width="11.44140625" style="66" hidden="1" customWidth="1"/>
    <col min="2210" max="2210" width="6.88671875" style="66" customWidth="1"/>
    <col min="2211" max="2212" width="11.44140625" style="66" hidden="1" customWidth="1"/>
    <col min="2213" max="2213" width="6.44140625" style="66" customWidth="1"/>
    <col min="2214" max="2218" width="11.44140625" style="66" hidden="1" customWidth="1"/>
    <col min="2219" max="2219" width="6.44140625" style="66" customWidth="1"/>
    <col min="2220" max="2221" width="11.44140625" style="66" hidden="1" customWidth="1"/>
    <col min="2222" max="2222" width="7.5546875" style="66" customWidth="1"/>
    <col min="2223" max="2223" width="11.44140625" style="66" hidden="1" customWidth="1"/>
    <col min="2224" max="2224" width="9.44140625" style="66" customWidth="1"/>
    <col min="2225" max="2256" width="11.44140625" style="66" hidden="1" customWidth="1"/>
    <col min="2257" max="2257" width="9" style="66" customWidth="1"/>
    <col min="2258" max="2259" width="11.44140625" style="66" hidden="1" customWidth="1"/>
    <col min="2260" max="2260" width="8.5546875" style="66" customWidth="1"/>
    <col min="2261" max="2262" width="11.44140625" style="66" hidden="1" customWidth="1"/>
    <col min="2263" max="2263" width="6.44140625" style="66" customWidth="1"/>
    <col min="2264" max="2265" width="11.44140625" style="66" hidden="1" customWidth="1"/>
    <col min="2266" max="2266" width="7" style="66" customWidth="1"/>
    <col min="2267" max="2268" width="11.44140625" style="66" hidden="1" customWidth="1"/>
    <col min="2269" max="2271" width="7" style="66" customWidth="1"/>
    <col min="2272" max="2273" width="11.44140625" style="66" hidden="1" customWidth="1"/>
    <col min="2274" max="2274" width="7.5546875" style="66" customWidth="1"/>
    <col min="2275" max="2276" width="11.44140625" style="66" hidden="1" customWidth="1"/>
    <col min="2277" max="2277" width="7" style="66" customWidth="1"/>
    <col min="2278" max="2279" width="11.44140625" style="66" hidden="1" customWidth="1"/>
    <col min="2280" max="2280" width="7" style="66" customWidth="1"/>
    <col min="2281" max="2282" width="11.44140625" style="66" hidden="1" customWidth="1"/>
    <col min="2283" max="2283" width="7" style="66" customWidth="1"/>
    <col min="2284" max="2284" width="11.44140625" style="66" hidden="1" customWidth="1"/>
    <col min="2285" max="2285" width="6.44140625" style="66" customWidth="1"/>
    <col min="2286" max="2295" width="11.44140625" style="66" hidden="1" customWidth="1"/>
    <col min="2296" max="2298" width="11.44140625" style="66" hidden="1"/>
    <col min="2299" max="2299" width="41.44140625" style="66" customWidth="1"/>
    <col min="2300" max="2300" width="6.44140625" style="66" customWidth="1"/>
    <col min="2301" max="2301" width="14.6640625" style="66" customWidth="1"/>
    <col min="2302" max="2302" width="11.44140625" style="66" customWidth="1"/>
    <col min="2303" max="2303" width="13" style="66" customWidth="1"/>
    <col min="2304" max="2304" width="22" style="66" customWidth="1"/>
    <col min="2305" max="2314" width="9.44140625" style="66" customWidth="1"/>
    <col min="2315" max="2315" width="8.88671875" style="66" customWidth="1"/>
    <col min="2316" max="2316" width="11.44140625" style="66" hidden="1" customWidth="1"/>
    <col min="2317" max="2317" width="10.109375" style="66" customWidth="1"/>
    <col min="2318" max="2322" width="11.44140625" style="66" hidden="1" customWidth="1"/>
    <col min="2323" max="2323" width="6.44140625" style="66" customWidth="1"/>
    <col min="2324" max="2324" width="6.88671875" style="66" customWidth="1"/>
    <col min="2325" max="2326" width="6.5546875" style="66" customWidth="1"/>
    <col min="2327" max="2327" width="6.33203125" style="66" customWidth="1"/>
    <col min="2328" max="2329" width="7.5546875" style="66" customWidth="1"/>
    <col min="2330" max="2330" width="11.44140625" style="66" hidden="1" customWidth="1"/>
    <col min="2331" max="2331" width="14.44140625" style="66" customWidth="1"/>
    <col min="2332" max="2332" width="11.44140625" style="66" customWidth="1"/>
    <col min="2333" max="2333" width="56.88671875" style="66" customWidth="1"/>
    <col min="2334" max="2334" width="9.109375" style="66" bestFit="1" customWidth="1"/>
    <col min="2335" max="2335" width="24.5546875" style="66" customWidth="1"/>
    <col min="2336" max="2336" width="22.88671875" style="66" customWidth="1"/>
    <col min="2337" max="2337" width="17.6640625" style="66" customWidth="1"/>
    <col min="2338" max="2338" width="5" style="66" customWidth="1"/>
    <col min="2339" max="2340" width="11.44140625" style="66" hidden="1" customWidth="1"/>
    <col min="2341" max="2341" width="5" style="66" customWidth="1"/>
    <col min="2342" max="2343" width="11.44140625" style="66" hidden="1" customWidth="1"/>
    <col min="2344" max="2344" width="5" style="66" customWidth="1"/>
    <col min="2345" max="2346" width="11.44140625" style="66" hidden="1" customWidth="1"/>
    <col min="2347" max="2347" width="5" style="66" customWidth="1"/>
    <col min="2348" max="2349" width="11.44140625" style="66" hidden="1" customWidth="1"/>
    <col min="2350" max="2350" width="5" style="66" customWidth="1"/>
    <col min="2351" max="2352" width="11.44140625" style="66" hidden="1" customWidth="1"/>
    <col min="2353" max="2353" width="5" style="66" customWidth="1"/>
    <col min="2354" max="2364" width="11.44140625" style="66" hidden="1" customWidth="1"/>
    <col min="2365" max="2365" width="6.88671875" style="66" customWidth="1"/>
    <col min="2366" max="2367" width="11.44140625" style="66" hidden="1" customWidth="1"/>
    <col min="2368" max="2368" width="6.44140625" style="66" customWidth="1"/>
    <col min="2369" max="2370" width="11.44140625" style="66" hidden="1" customWidth="1"/>
    <col min="2371" max="2371" width="5.44140625" style="66" customWidth="1"/>
    <col min="2372" max="2373" width="11.44140625" style="66" hidden="1" customWidth="1"/>
    <col min="2374" max="2374" width="4.88671875" style="66" customWidth="1"/>
    <col min="2375" max="2382" width="11.44140625" style="66" hidden="1" customWidth="1"/>
    <col min="2383" max="2383" width="5.44140625" style="66" customWidth="1"/>
    <col min="2384" max="2388" width="11.44140625" style="66" hidden="1" customWidth="1"/>
    <col min="2389" max="2389" width="5.88671875" style="66" customWidth="1"/>
    <col min="2390" max="2391" width="11.44140625" style="66" hidden="1" customWidth="1"/>
    <col min="2392" max="2392" width="5.44140625" style="66" customWidth="1"/>
    <col min="2393" max="2394" width="11.44140625" style="66" hidden="1" customWidth="1"/>
    <col min="2395" max="2395" width="5.44140625" style="66" customWidth="1"/>
    <col min="2396" max="2397" width="11.44140625" style="66" hidden="1" customWidth="1"/>
    <col min="2398" max="2398" width="6" style="66" customWidth="1"/>
    <col min="2399" max="2403" width="11.44140625" style="66" hidden="1" customWidth="1"/>
    <col min="2404" max="2404" width="5" style="66" customWidth="1"/>
    <col min="2405" max="2412" width="11.44140625" style="66" hidden="1" customWidth="1"/>
    <col min="2413" max="2413" width="5" style="66" customWidth="1"/>
    <col min="2414" max="2414" width="11.44140625" style="66" hidden="1" customWidth="1"/>
    <col min="2415" max="2415" width="5" style="66" customWidth="1"/>
    <col min="2416" max="2416" width="9.44140625" style="66" customWidth="1"/>
    <col min="2417" max="2417" width="11.44140625" style="66" hidden="1" customWidth="1"/>
    <col min="2418" max="2418" width="5" style="66" customWidth="1"/>
    <col min="2419" max="2420" width="11.44140625" style="66" hidden="1" customWidth="1"/>
    <col min="2421" max="2421" width="5" style="66" customWidth="1"/>
    <col min="2422" max="2423" width="11.44140625" style="66" hidden="1" customWidth="1"/>
    <col min="2424" max="2424" width="5" style="66" customWidth="1"/>
    <col min="2425" max="2426" width="11.44140625" style="66" hidden="1" customWidth="1"/>
    <col min="2427" max="2427" width="5" style="66" customWidth="1"/>
    <col min="2428" max="2429" width="11.44140625" style="66" hidden="1" customWidth="1"/>
    <col min="2430" max="2430" width="5" style="66" customWidth="1"/>
    <col min="2431" max="2432" width="11.44140625" style="66" hidden="1" customWidth="1"/>
    <col min="2433" max="2433" width="5" style="66" customWidth="1"/>
    <col min="2434" max="2434" width="11.44140625" style="66" hidden="1" customWidth="1"/>
    <col min="2435" max="2435" width="6.44140625" style="66" customWidth="1"/>
    <col min="2436" max="2439" width="11.44140625" style="66" hidden="1" customWidth="1"/>
    <col min="2440" max="2440" width="7.109375" style="66" customWidth="1"/>
    <col min="2441" max="2442" width="11.44140625" style="66" hidden="1" customWidth="1"/>
    <col min="2443" max="2443" width="7.109375" style="66" customWidth="1"/>
    <col min="2444" max="2451" width="11.44140625" style="66" hidden="1" customWidth="1"/>
    <col min="2452" max="2452" width="7.109375" style="66" customWidth="1"/>
    <col min="2453" max="2459" width="11.44140625" style="66" hidden="1" customWidth="1"/>
    <col min="2460" max="2460" width="6.44140625" style="66" customWidth="1"/>
    <col min="2461" max="2462" width="11.44140625" style="66" hidden="1" customWidth="1"/>
    <col min="2463" max="2463" width="6.88671875" style="66" customWidth="1"/>
    <col min="2464" max="2465" width="11.44140625" style="66" hidden="1" customWidth="1"/>
    <col min="2466" max="2466" width="6.88671875" style="66" customWidth="1"/>
    <col min="2467" max="2468" width="11.44140625" style="66" hidden="1" customWidth="1"/>
    <col min="2469" max="2469" width="6.44140625" style="66" customWidth="1"/>
    <col min="2470" max="2474" width="11.44140625" style="66" hidden="1" customWidth="1"/>
    <col min="2475" max="2475" width="6.44140625" style="66" customWidth="1"/>
    <col min="2476" max="2477" width="11.44140625" style="66" hidden="1" customWidth="1"/>
    <col min="2478" max="2478" width="7.5546875" style="66" customWidth="1"/>
    <col min="2479" max="2479" width="11.44140625" style="66" hidden="1" customWidth="1"/>
    <col min="2480" max="2480" width="9.44140625" style="66" customWidth="1"/>
    <col min="2481" max="2512" width="11.44140625" style="66" hidden="1" customWidth="1"/>
    <col min="2513" max="2513" width="9" style="66" customWidth="1"/>
    <col min="2514" max="2515" width="11.44140625" style="66" hidden="1" customWidth="1"/>
    <col min="2516" max="2516" width="8.5546875" style="66" customWidth="1"/>
    <col min="2517" max="2518" width="11.44140625" style="66" hidden="1" customWidth="1"/>
    <col min="2519" max="2519" width="6.44140625" style="66" customWidth="1"/>
    <col min="2520" max="2521" width="11.44140625" style="66" hidden="1" customWidth="1"/>
    <col min="2522" max="2522" width="7" style="66" customWidth="1"/>
    <col min="2523" max="2524" width="11.44140625" style="66" hidden="1" customWidth="1"/>
    <col min="2525" max="2527" width="7" style="66" customWidth="1"/>
    <col min="2528" max="2529" width="11.44140625" style="66" hidden="1" customWidth="1"/>
    <col min="2530" max="2530" width="7.5546875" style="66" customWidth="1"/>
    <col min="2531" max="2532" width="11.44140625" style="66" hidden="1" customWidth="1"/>
    <col min="2533" max="2533" width="7" style="66" customWidth="1"/>
    <col min="2534" max="2535" width="11.44140625" style="66" hidden="1" customWidth="1"/>
    <col min="2536" max="2536" width="7" style="66" customWidth="1"/>
    <col min="2537" max="2538" width="11.44140625" style="66" hidden="1" customWidth="1"/>
    <col min="2539" max="2539" width="7" style="66" customWidth="1"/>
    <col min="2540" max="2540" width="11.44140625" style="66" hidden="1" customWidth="1"/>
    <col min="2541" max="2541" width="6.44140625" style="66" customWidth="1"/>
    <col min="2542" max="2551" width="11.44140625" style="66" hidden="1" customWidth="1"/>
    <col min="2552" max="2554" width="11.44140625" style="66" hidden="1"/>
    <col min="2555" max="2555" width="41.44140625" style="66" customWidth="1"/>
    <col min="2556" max="2556" width="6.44140625" style="66" customWidth="1"/>
    <col min="2557" max="2557" width="14.6640625" style="66" customWidth="1"/>
    <col min="2558" max="2558" width="11.44140625" style="66" customWidth="1"/>
    <col min="2559" max="2559" width="13" style="66" customWidth="1"/>
    <col min="2560" max="2560" width="22" style="66" customWidth="1"/>
    <col min="2561" max="2570" width="9.44140625" style="66" customWidth="1"/>
    <col min="2571" max="2571" width="8.88671875" style="66" customWidth="1"/>
    <col min="2572" max="2572" width="11.44140625" style="66" hidden="1" customWidth="1"/>
    <col min="2573" max="2573" width="10.109375" style="66" customWidth="1"/>
    <col min="2574" max="2578" width="11.44140625" style="66" hidden="1" customWidth="1"/>
    <col min="2579" max="2579" width="6.44140625" style="66" customWidth="1"/>
    <col min="2580" max="2580" width="6.88671875" style="66" customWidth="1"/>
    <col min="2581" max="2582" width="6.5546875" style="66" customWidth="1"/>
    <col min="2583" max="2583" width="6.33203125" style="66" customWidth="1"/>
    <col min="2584" max="2585" width="7.5546875" style="66" customWidth="1"/>
    <col min="2586" max="2586" width="11.44140625" style="66" hidden="1" customWidth="1"/>
    <col min="2587" max="2587" width="14.44140625" style="66" customWidth="1"/>
    <col min="2588" max="2588" width="11.44140625" style="66" customWidth="1"/>
    <col min="2589" max="2589" width="56.88671875" style="66" customWidth="1"/>
    <col min="2590" max="2590" width="9.109375" style="66" bestFit="1" customWidth="1"/>
    <col min="2591" max="2591" width="24.5546875" style="66" customWidth="1"/>
    <col min="2592" max="2592" width="22.88671875" style="66" customWidth="1"/>
    <col min="2593" max="2593" width="17.6640625" style="66" customWidth="1"/>
    <col min="2594" max="2594" width="5" style="66" customWidth="1"/>
    <col min="2595" max="2596" width="11.44140625" style="66" hidden="1" customWidth="1"/>
    <col min="2597" max="2597" width="5" style="66" customWidth="1"/>
    <col min="2598" max="2599" width="11.44140625" style="66" hidden="1" customWidth="1"/>
    <col min="2600" max="2600" width="5" style="66" customWidth="1"/>
    <col min="2601" max="2602" width="11.44140625" style="66" hidden="1" customWidth="1"/>
    <col min="2603" max="2603" width="5" style="66" customWidth="1"/>
    <col min="2604" max="2605" width="11.44140625" style="66" hidden="1" customWidth="1"/>
    <col min="2606" max="2606" width="5" style="66" customWidth="1"/>
    <col min="2607" max="2608" width="11.44140625" style="66" hidden="1" customWidth="1"/>
    <col min="2609" max="2609" width="5" style="66" customWidth="1"/>
    <col min="2610" max="2620" width="11.44140625" style="66" hidden="1" customWidth="1"/>
    <col min="2621" max="2621" width="6.88671875" style="66" customWidth="1"/>
    <col min="2622" max="2623" width="11.44140625" style="66" hidden="1" customWidth="1"/>
    <col min="2624" max="2624" width="6.44140625" style="66" customWidth="1"/>
    <col min="2625" max="2626" width="11.44140625" style="66" hidden="1" customWidth="1"/>
    <col min="2627" max="2627" width="5.44140625" style="66" customWidth="1"/>
    <col min="2628" max="2629" width="11.44140625" style="66" hidden="1" customWidth="1"/>
    <col min="2630" max="2630" width="4.88671875" style="66" customWidth="1"/>
    <col min="2631" max="2638" width="11.44140625" style="66" hidden="1" customWidth="1"/>
    <col min="2639" max="2639" width="5.44140625" style="66" customWidth="1"/>
    <col min="2640" max="2644" width="11.44140625" style="66" hidden="1" customWidth="1"/>
    <col min="2645" max="2645" width="5.88671875" style="66" customWidth="1"/>
    <col min="2646" max="2647" width="11.44140625" style="66" hidden="1" customWidth="1"/>
    <col min="2648" max="2648" width="5.44140625" style="66" customWidth="1"/>
    <col min="2649" max="2650" width="11.44140625" style="66" hidden="1" customWidth="1"/>
    <col min="2651" max="2651" width="5.44140625" style="66" customWidth="1"/>
    <col min="2652" max="2653" width="11.44140625" style="66" hidden="1" customWidth="1"/>
    <col min="2654" max="2654" width="6" style="66" customWidth="1"/>
    <col min="2655" max="2659" width="11.44140625" style="66" hidden="1" customWidth="1"/>
    <col min="2660" max="2660" width="5" style="66" customWidth="1"/>
    <col min="2661" max="2668" width="11.44140625" style="66" hidden="1" customWidth="1"/>
    <col min="2669" max="2669" width="5" style="66" customWidth="1"/>
    <col min="2670" max="2670" width="11.44140625" style="66" hidden="1" customWidth="1"/>
    <col min="2671" max="2671" width="5" style="66" customWidth="1"/>
    <col min="2672" max="2672" width="9.44140625" style="66" customWidth="1"/>
    <col min="2673" max="2673" width="11.44140625" style="66" hidden="1" customWidth="1"/>
    <col min="2674" max="2674" width="5" style="66" customWidth="1"/>
    <col min="2675" max="2676" width="11.44140625" style="66" hidden="1" customWidth="1"/>
    <col min="2677" max="2677" width="5" style="66" customWidth="1"/>
    <col min="2678" max="2679" width="11.44140625" style="66" hidden="1" customWidth="1"/>
    <col min="2680" max="2680" width="5" style="66" customWidth="1"/>
    <col min="2681" max="2682" width="11.44140625" style="66" hidden="1" customWidth="1"/>
    <col min="2683" max="2683" width="5" style="66" customWidth="1"/>
    <col min="2684" max="2685" width="11.44140625" style="66" hidden="1" customWidth="1"/>
    <col min="2686" max="2686" width="5" style="66" customWidth="1"/>
    <col min="2687" max="2688" width="11.44140625" style="66" hidden="1" customWidth="1"/>
    <col min="2689" max="2689" width="5" style="66" customWidth="1"/>
    <col min="2690" max="2690" width="11.44140625" style="66" hidden="1" customWidth="1"/>
    <col min="2691" max="2691" width="6.44140625" style="66" customWidth="1"/>
    <col min="2692" max="2695" width="11.44140625" style="66" hidden="1" customWidth="1"/>
    <col min="2696" max="2696" width="7.109375" style="66" customWidth="1"/>
    <col min="2697" max="2698" width="11.44140625" style="66" hidden="1" customWidth="1"/>
    <col min="2699" max="2699" width="7.109375" style="66" customWidth="1"/>
    <col min="2700" max="2707" width="11.44140625" style="66" hidden="1" customWidth="1"/>
    <col min="2708" max="2708" width="7.109375" style="66" customWidth="1"/>
    <col min="2709" max="2715" width="11.44140625" style="66" hidden="1" customWidth="1"/>
    <col min="2716" max="2716" width="6.44140625" style="66" customWidth="1"/>
    <col min="2717" max="2718" width="11.44140625" style="66" hidden="1" customWidth="1"/>
    <col min="2719" max="2719" width="6.88671875" style="66" customWidth="1"/>
    <col min="2720" max="2721" width="11.44140625" style="66" hidden="1" customWidth="1"/>
    <col min="2722" max="2722" width="6.88671875" style="66" customWidth="1"/>
    <col min="2723" max="2724" width="11.44140625" style="66" hidden="1" customWidth="1"/>
    <col min="2725" max="2725" width="6.44140625" style="66" customWidth="1"/>
    <col min="2726" max="2730" width="11.44140625" style="66" hidden="1" customWidth="1"/>
    <col min="2731" max="2731" width="6.44140625" style="66" customWidth="1"/>
    <col min="2732" max="2733" width="11.44140625" style="66" hidden="1" customWidth="1"/>
    <col min="2734" max="2734" width="7.5546875" style="66" customWidth="1"/>
    <col min="2735" max="2735" width="11.44140625" style="66" hidden="1" customWidth="1"/>
    <col min="2736" max="2736" width="9.44140625" style="66" customWidth="1"/>
    <col min="2737" max="2768" width="11.44140625" style="66" hidden="1" customWidth="1"/>
    <col min="2769" max="2769" width="9" style="66" customWidth="1"/>
    <col min="2770" max="2771" width="11.44140625" style="66" hidden="1" customWidth="1"/>
    <col min="2772" max="2772" width="8.5546875" style="66" customWidth="1"/>
    <col min="2773" max="2774" width="11.44140625" style="66" hidden="1" customWidth="1"/>
    <col min="2775" max="2775" width="6.44140625" style="66" customWidth="1"/>
    <col min="2776" max="2777" width="11.44140625" style="66" hidden="1" customWidth="1"/>
    <col min="2778" max="2778" width="7" style="66" customWidth="1"/>
    <col min="2779" max="2780" width="11.44140625" style="66" hidden="1" customWidth="1"/>
    <col min="2781" max="2783" width="7" style="66" customWidth="1"/>
    <col min="2784" max="2785" width="11.44140625" style="66" hidden="1" customWidth="1"/>
    <col min="2786" max="2786" width="7.5546875" style="66" customWidth="1"/>
    <col min="2787" max="2788" width="11.44140625" style="66" hidden="1" customWidth="1"/>
    <col min="2789" max="2789" width="7" style="66" customWidth="1"/>
    <col min="2790" max="2791" width="11.44140625" style="66" hidden="1" customWidth="1"/>
    <col min="2792" max="2792" width="7" style="66" customWidth="1"/>
    <col min="2793" max="2794" width="11.44140625" style="66" hidden="1" customWidth="1"/>
    <col min="2795" max="2795" width="7" style="66" customWidth="1"/>
    <col min="2796" max="2796" width="11.44140625" style="66" hidden="1" customWidth="1"/>
    <col min="2797" max="2797" width="6.44140625" style="66" customWidth="1"/>
    <col min="2798" max="2807" width="11.44140625" style="66" hidden="1" customWidth="1"/>
    <col min="2808" max="2810" width="11.44140625" style="66" hidden="1"/>
    <col min="2811" max="2811" width="41.44140625" style="66" customWidth="1"/>
    <col min="2812" max="2812" width="6.44140625" style="66" customWidth="1"/>
    <col min="2813" max="2813" width="14.6640625" style="66" customWidth="1"/>
    <col min="2814" max="2814" width="11.44140625" style="66" customWidth="1"/>
    <col min="2815" max="2815" width="13" style="66" customWidth="1"/>
    <col min="2816" max="2816" width="22" style="66" customWidth="1"/>
    <col min="2817" max="2826" width="9.44140625" style="66" customWidth="1"/>
    <col min="2827" max="2827" width="8.88671875" style="66" customWidth="1"/>
    <col min="2828" max="2828" width="11.44140625" style="66" hidden="1" customWidth="1"/>
    <col min="2829" max="2829" width="10.109375" style="66" customWidth="1"/>
    <col min="2830" max="2834" width="11.44140625" style="66" hidden="1" customWidth="1"/>
    <col min="2835" max="2835" width="6.44140625" style="66" customWidth="1"/>
    <col min="2836" max="2836" width="6.88671875" style="66" customWidth="1"/>
    <col min="2837" max="2838" width="6.5546875" style="66" customWidth="1"/>
    <col min="2839" max="2839" width="6.33203125" style="66" customWidth="1"/>
    <col min="2840" max="2841" width="7.5546875" style="66" customWidth="1"/>
    <col min="2842" max="2842" width="11.44140625" style="66" hidden="1" customWidth="1"/>
    <col min="2843" max="2843" width="14.44140625" style="66" customWidth="1"/>
    <col min="2844" max="2844" width="11.44140625" style="66" customWidth="1"/>
    <col min="2845" max="2845" width="56.88671875" style="66" customWidth="1"/>
    <col min="2846" max="2846" width="9.109375" style="66" bestFit="1" customWidth="1"/>
    <col min="2847" max="2847" width="24.5546875" style="66" customWidth="1"/>
    <col min="2848" max="2848" width="22.88671875" style="66" customWidth="1"/>
    <col min="2849" max="2849" width="17.6640625" style="66" customWidth="1"/>
    <col min="2850" max="2850" width="5" style="66" customWidth="1"/>
    <col min="2851" max="2852" width="11.44140625" style="66" hidden="1" customWidth="1"/>
    <col min="2853" max="2853" width="5" style="66" customWidth="1"/>
    <col min="2854" max="2855" width="11.44140625" style="66" hidden="1" customWidth="1"/>
    <col min="2856" max="2856" width="5" style="66" customWidth="1"/>
    <col min="2857" max="2858" width="11.44140625" style="66" hidden="1" customWidth="1"/>
    <col min="2859" max="2859" width="5" style="66" customWidth="1"/>
    <col min="2860" max="2861" width="11.44140625" style="66" hidden="1" customWidth="1"/>
    <col min="2862" max="2862" width="5" style="66" customWidth="1"/>
    <col min="2863" max="2864" width="11.44140625" style="66" hidden="1" customWidth="1"/>
    <col min="2865" max="2865" width="5" style="66" customWidth="1"/>
    <col min="2866" max="2876" width="11.44140625" style="66" hidden="1" customWidth="1"/>
    <col min="2877" max="2877" width="6.88671875" style="66" customWidth="1"/>
    <col min="2878" max="2879" width="11.44140625" style="66" hidden="1" customWidth="1"/>
    <col min="2880" max="2880" width="6.44140625" style="66" customWidth="1"/>
    <col min="2881" max="2882" width="11.44140625" style="66" hidden="1" customWidth="1"/>
    <col min="2883" max="2883" width="5.44140625" style="66" customWidth="1"/>
    <col min="2884" max="2885" width="11.44140625" style="66" hidden="1" customWidth="1"/>
    <col min="2886" max="2886" width="4.88671875" style="66" customWidth="1"/>
    <col min="2887" max="2894" width="11.44140625" style="66" hidden="1" customWidth="1"/>
    <col min="2895" max="2895" width="5.44140625" style="66" customWidth="1"/>
    <col min="2896" max="2900" width="11.44140625" style="66" hidden="1" customWidth="1"/>
    <col min="2901" max="2901" width="5.88671875" style="66" customWidth="1"/>
    <col min="2902" max="2903" width="11.44140625" style="66" hidden="1" customWidth="1"/>
    <col min="2904" max="2904" width="5.44140625" style="66" customWidth="1"/>
    <col min="2905" max="2906" width="11.44140625" style="66" hidden="1" customWidth="1"/>
    <col min="2907" max="2907" width="5.44140625" style="66" customWidth="1"/>
    <col min="2908" max="2909" width="11.44140625" style="66" hidden="1" customWidth="1"/>
    <col min="2910" max="2910" width="6" style="66" customWidth="1"/>
    <col min="2911" max="2915" width="11.44140625" style="66" hidden="1" customWidth="1"/>
    <col min="2916" max="2916" width="5" style="66" customWidth="1"/>
    <col min="2917" max="2924" width="11.44140625" style="66" hidden="1" customWidth="1"/>
    <col min="2925" max="2925" width="5" style="66" customWidth="1"/>
    <col min="2926" max="2926" width="11.44140625" style="66" hidden="1" customWidth="1"/>
    <col min="2927" max="2927" width="5" style="66" customWidth="1"/>
    <col min="2928" max="2928" width="9.44140625" style="66" customWidth="1"/>
    <col min="2929" max="2929" width="11.44140625" style="66" hidden="1" customWidth="1"/>
    <col min="2930" max="2930" width="5" style="66" customWidth="1"/>
    <col min="2931" max="2932" width="11.44140625" style="66" hidden="1" customWidth="1"/>
    <col min="2933" max="2933" width="5" style="66" customWidth="1"/>
    <col min="2934" max="2935" width="11.44140625" style="66" hidden="1" customWidth="1"/>
    <col min="2936" max="2936" width="5" style="66" customWidth="1"/>
    <col min="2937" max="2938" width="11.44140625" style="66" hidden="1" customWidth="1"/>
    <col min="2939" max="2939" width="5" style="66" customWidth="1"/>
    <col min="2940" max="2941" width="11.44140625" style="66" hidden="1" customWidth="1"/>
    <col min="2942" max="2942" width="5" style="66" customWidth="1"/>
    <col min="2943" max="2944" width="11.44140625" style="66" hidden="1" customWidth="1"/>
    <col min="2945" max="2945" width="5" style="66" customWidth="1"/>
    <col min="2946" max="2946" width="11.44140625" style="66" hidden="1" customWidth="1"/>
    <col min="2947" max="2947" width="6.44140625" style="66" customWidth="1"/>
    <col min="2948" max="2951" width="11.44140625" style="66" hidden="1" customWidth="1"/>
    <col min="2952" max="2952" width="7.109375" style="66" customWidth="1"/>
    <col min="2953" max="2954" width="11.44140625" style="66" hidden="1" customWidth="1"/>
    <col min="2955" max="2955" width="7.109375" style="66" customWidth="1"/>
    <col min="2956" max="2963" width="11.44140625" style="66" hidden="1" customWidth="1"/>
    <col min="2964" max="2964" width="7.109375" style="66" customWidth="1"/>
    <col min="2965" max="2971" width="11.44140625" style="66" hidden="1" customWidth="1"/>
    <col min="2972" max="2972" width="6.44140625" style="66" customWidth="1"/>
    <col min="2973" max="2974" width="11.44140625" style="66" hidden="1" customWidth="1"/>
    <col min="2975" max="2975" width="6.88671875" style="66" customWidth="1"/>
    <col min="2976" max="2977" width="11.44140625" style="66" hidden="1" customWidth="1"/>
    <col min="2978" max="2978" width="6.88671875" style="66" customWidth="1"/>
    <col min="2979" max="2980" width="11.44140625" style="66" hidden="1" customWidth="1"/>
    <col min="2981" max="2981" width="6.44140625" style="66" customWidth="1"/>
    <col min="2982" max="2986" width="11.44140625" style="66" hidden="1" customWidth="1"/>
    <col min="2987" max="2987" width="6.44140625" style="66" customWidth="1"/>
    <col min="2988" max="2989" width="11.44140625" style="66" hidden="1" customWidth="1"/>
    <col min="2990" max="2990" width="7.5546875" style="66" customWidth="1"/>
    <col min="2991" max="2991" width="11.44140625" style="66" hidden="1" customWidth="1"/>
    <col min="2992" max="2992" width="9.44140625" style="66" customWidth="1"/>
    <col min="2993" max="3024" width="11.44140625" style="66" hidden="1" customWidth="1"/>
    <col min="3025" max="3025" width="9" style="66" customWidth="1"/>
    <col min="3026" max="3027" width="11.44140625" style="66" hidden="1" customWidth="1"/>
    <col min="3028" max="3028" width="8.5546875" style="66" customWidth="1"/>
    <col min="3029" max="3030" width="11.44140625" style="66" hidden="1" customWidth="1"/>
    <col min="3031" max="3031" width="6.44140625" style="66" customWidth="1"/>
    <col min="3032" max="3033" width="11.44140625" style="66" hidden="1" customWidth="1"/>
    <col min="3034" max="3034" width="7" style="66" customWidth="1"/>
    <col min="3035" max="3036" width="11.44140625" style="66" hidden="1" customWidth="1"/>
    <col min="3037" max="3039" width="7" style="66" customWidth="1"/>
    <col min="3040" max="3041" width="11.44140625" style="66" hidden="1" customWidth="1"/>
    <col min="3042" max="3042" width="7.5546875" style="66" customWidth="1"/>
    <col min="3043" max="3044" width="11.44140625" style="66" hidden="1" customWidth="1"/>
    <col min="3045" max="3045" width="7" style="66" customWidth="1"/>
    <col min="3046" max="3047" width="11.44140625" style="66" hidden="1" customWidth="1"/>
    <col min="3048" max="3048" width="7" style="66" customWidth="1"/>
    <col min="3049" max="3050" width="11.44140625" style="66" hidden="1" customWidth="1"/>
    <col min="3051" max="3051" width="7" style="66" customWidth="1"/>
    <col min="3052" max="3052" width="11.44140625" style="66" hidden="1" customWidth="1"/>
    <col min="3053" max="3053" width="6.44140625" style="66" customWidth="1"/>
    <col min="3054" max="3063" width="11.44140625" style="66" hidden="1" customWidth="1"/>
    <col min="3064" max="3066" width="11.44140625" style="66" hidden="1"/>
    <col min="3067" max="3067" width="41.44140625" style="66" customWidth="1"/>
    <col min="3068" max="3068" width="6.44140625" style="66" customWidth="1"/>
    <col min="3069" max="3069" width="14.6640625" style="66" customWidth="1"/>
    <col min="3070" max="3070" width="11.44140625" style="66" customWidth="1"/>
    <col min="3071" max="3071" width="13" style="66" customWidth="1"/>
    <col min="3072" max="3072" width="22" style="66" customWidth="1"/>
    <col min="3073" max="3082" width="9.44140625" style="66" customWidth="1"/>
    <col min="3083" max="3083" width="8.88671875" style="66" customWidth="1"/>
    <col min="3084" max="3084" width="11.44140625" style="66" hidden="1" customWidth="1"/>
    <col min="3085" max="3085" width="10.109375" style="66" customWidth="1"/>
    <col min="3086" max="3090" width="11.44140625" style="66" hidden="1" customWidth="1"/>
    <col min="3091" max="3091" width="6.44140625" style="66" customWidth="1"/>
    <col min="3092" max="3092" width="6.88671875" style="66" customWidth="1"/>
    <col min="3093" max="3094" width="6.5546875" style="66" customWidth="1"/>
    <col min="3095" max="3095" width="6.33203125" style="66" customWidth="1"/>
    <col min="3096" max="3097" width="7.5546875" style="66" customWidth="1"/>
    <col min="3098" max="3098" width="11.44140625" style="66" hidden="1" customWidth="1"/>
    <col min="3099" max="3099" width="14.44140625" style="66" customWidth="1"/>
    <col min="3100" max="3100" width="11.44140625" style="66" customWidth="1"/>
    <col min="3101" max="3101" width="56.88671875" style="66" customWidth="1"/>
    <col min="3102" max="3102" width="9.109375" style="66" bestFit="1" customWidth="1"/>
    <col min="3103" max="3103" width="24.5546875" style="66" customWidth="1"/>
    <col min="3104" max="3104" width="22.88671875" style="66" customWidth="1"/>
    <col min="3105" max="3105" width="17.6640625" style="66" customWidth="1"/>
    <col min="3106" max="3106" width="5" style="66" customWidth="1"/>
    <col min="3107" max="3108" width="11.44140625" style="66" hidden="1" customWidth="1"/>
    <col min="3109" max="3109" width="5" style="66" customWidth="1"/>
    <col min="3110" max="3111" width="11.44140625" style="66" hidden="1" customWidth="1"/>
    <col min="3112" max="3112" width="5" style="66" customWidth="1"/>
    <col min="3113" max="3114" width="11.44140625" style="66" hidden="1" customWidth="1"/>
    <col min="3115" max="3115" width="5" style="66" customWidth="1"/>
    <col min="3116" max="3117" width="11.44140625" style="66" hidden="1" customWidth="1"/>
    <col min="3118" max="3118" width="5" style="66" customWidth="1"/>
    <col min="3119" max="3120" width="11.44140625" style="66" hidden="1" customWidth="1"/>
    <col min="3121" max="3121" width="5" style="66" customWidth="1"/>
    <col min="3122" max="3132" width="11.44140625" style="66" hidden="1" customWidth="1"/>
    <col min="3133" max="3133" width="6.88671875" style="66" customWidth="1"/>
    <col min="3134" max="3135" width="11.44140625" style="66" hidden="1" customWidth="1"/>
    <col min="3136" max="3136" width="6.44140625" style="66" customWidth="1"/>
    <col min="3137" max="3138" width="11.44140625" style="66" hidden="1" customWidth="1"/>
    <col min="3139" max="3139" width="5.44140625" style="66" customWidth="1"/>
    <col min="3140" max="3141" width="11.44140625" style="66" hidden="1" customWidth="1"/>
    <col min="3142" max="3142" width="4.88671875" style="66" customWidth="1"/>
    <col min="3143" max="3150" width="11.44140625" style="66" hidden="1" customWidth="1"/>
    <col min="3151" max="3151" width="5.44140625" style="66" customWidth="1"/>
    <col min="3152" max="3156" width="11.44140625" style="66" hidden="1" customWidth="1"/>
    <col min="3157" max="3157" width="5.88671875" style="66" customWidth="1"/>
    <col min="3158" max="3159" width="11.44140625" style="66" hidden="1" customWidth="1"/>
    <col min="3160" max="3160" width="5.44140625" style="66" customWidth="1"/>
    <col min="3161" max="3162" width="11.44140625" style="66" hidden="1" customWidth="1"/>
    <col min="3163" max="3163" width="5.44140625" style="66" customWidth="1"/>
    <col min="3164" max="3165" width="11.44140625" style="66" hidden="1" customWidth="1"/>
    <col min="3166" max="3166" width="6" style="66" customWidth="1"/>
    <col min="3167" max="3171" width="11.44140625" style="66" hidden="1" customWidth="1"/>
    <col min="3172" max="3172" width="5" style="66" customWidth="1"/>
    <col min="3173" max="3180" width="11.44140625" style="66" hidden="1" customWidth="1"/>
    <col min="3181" max="3181" width="5" style="66" customWidth="1"/>
    <col min="3182" max="3182" width="11.44140625" style="66" hidden="1" customWidth="1"/>
    <col min="3183" max="3183" width="5" style="66" customWidth="1"/>
    <col min="3184" max="3184" width="9.44140625" style="66" customWidth="1"/>
    <col min="3185" max="3185" width="11.44140625" style="66" hidden="1" customWidth="1"/>
    <col min="3186" max="3186" width="5" style="66" customWidth="1"/>
    <col min="3187" max="3188" width="11.44140625" style="66" hidden="1" customWidth="1"/>
    <col min="3189" max="3189" width="5" style="66" customWidth="1"/>
    <col min="3190" max="3191" width="11.44140625" style="66" hidden="1" customWidth="1"/>
    <col min="3192" max="3192" width="5" style="66" customWidth="1"/>
    <col min="3193" max="3194" width="11.44140625" style="66" hidden="1" customWidth="1"/>
    <col min="3195" max="3195" width="5" style="66" customWidth="1"/>
    <col min="3196" max="3197" width="11.44140625" style="66" hidden="1" customWidth="1"/>
    <col min="3198" max="3198" width="5" style="66" customWidth="1"/>
    <col min="3199" max="3200" width="11.44140625" style="66" hidden="1" customWidth="1"/>
    <col min="3201" max="3201" width="5" style="66" customWidth="1"/>
    <col min="3202" max="3202" width="11.44140625" style="66" hidden="1" customWidth="1"/>
    <col min="3203" max="3203" width="6.44140625" style="66" customWidth="1"/>
    <col min="3204" max="3207" width="11.44140625" style="66" hidden="1" customWidth="1"/>
    <col min="3208" max="3208" width="7.109375" style="66" customWidth="1"/>
    <col min="3209" max="3210" width="11.44140625" style="66" hidden="1" customWidth="1"/>
    <col min="3211" max="3211" width="7.109375" style="66" customWidth="1"/>
    <col min="3212" max="3219" width="11.44140625" style="66" hidden="1" customWidth="1"/>
    <col min="3220" max="3220" width="7.109375" style="66" customWidth="1"/>
    <col min="3221" max="3227" width="11.44140625" style="66" hidden="1" customWidth="1"/>
    <col min="3228" max="3228" width="6.44140625" style="66" customWidth="1"/>
    <col min="3229" max="3230" width="11.44140625" style="66" hidden="1" customWidth="1"/>
    <col min="3231" max="3231" width="6.88671875" style="66" customWidth="1"/>
    <col min="3232" max="3233" width="11.44140625" style="66" hidden="1" customWidth="1"/>
    <col min="3234" max="3234" width="6.88671875" style="66" customWidth="1"/>
    <col min="3235" max="3236" width="11.44140625" style="66" hidden="1" customWidth="1"/>
    <col min="3237" max="3237" width="6.44140625" style="66" customWidth="1"/>
    <col min="3238" max="3242" width="11.44140625" style="66" hidden="1" customWidth="1"/>
    <col min="3243" max="3243" width="6.44140625" style="66" customWidth="1"/>
    <col min="3244" max="3245" width="11.44140625" style="66" hidden="1" customWidth="1"/>
    <col min="3246" max="3246" width="7.5546875" style="66" customWidth="1"/>
    <col min="3247" max="3247" width="11.44140625" style="66" hidden="1" customWidth="1"/>
    <col min="3248" max="3248" width="9.44140625" style="66" customWidth="1"/>
    <col min="3249" max="3280" width="11.44140625" style="66" hidden="1" customWidth="1"/>
    <col min="3281" max="3281" width="9" style="66" customWidth="1"/>
    <col min="3282" max="3283" width="11.44140625" style="66" hidden="1" customWidth="1"/>
    <col min="3284" max="3284" width="8.5546875" style="66" customWidth="1"/>
    <col min="3285" max="3286" width="11.44140625" style="66" hidden="1" customWidth="1"/>
    <col min="3287" max="3287" width="6.44140625" style="66" customWidth="1"/>
    <col min="3288" max="3289" width="11.44140625" style="66" hidden="1" customWidth="1"/>
    <col min="3290" max="3290" width="7" style="66" customWidth="1"/>
    <col min="3291" max="3292" width="11.44140625" style="66" hidden="1" customWidth="1"/>
    <col min="3293" max="3295" width="7" style="66" customWidth="1"/>
    <col min="3296" max="3297" width="11.44140625" style="66" hidden="1" customWidth="1"/>
    <col min="3298" max="3298" width="7.5546875" style="66" customWidth="1"/>
    <col min="3299" max="3300" width="11.44140625" style="66" hidden="1" customWidth="1"/>
    <col min="3301" max="3301" width="7" style="66" customWidth="1"/>
    <col min="3302" max="3303" width="11.44140625" style="66" hidden="1" customWidth="1"/>
    <col min="3304" max="3304" width="7" style="66" customWidth="1"/>
    <col min="3305" max="3306" width="11.44140625" style="66" hidden="1" customWidth="1"/>
    <col min="3307" max="3307" width="7" style="66" customWidth="1"/>
    <col min="3308" max="3308" width="11.44140625" style="66" hidden="1" customWidth="1"/>
    <col min="3309" max="3309" width="6.44140625" style="66" customWidth="1"/>
    <col min="3310" max="3319" width="11.44140625" style="66" hidden="1" customWidth="1"/>
    <col min="3320" max="3322" width="11.44140625" style="66" hidden="1"/>
    <col min="3323" max="3323" width="41.44140625" style="66" customWidth="1"/>
    <col min="3324" max="3324" width="6.44140625" style="66" customWidth="1"/>
    <col min="3325" max="3325" width="14.6640625" style="66" customWidth="1"/>
    <col min="3326" max="3326" width="11.44140625" style="66" customWidth="1"/>
    <col min="3327" max="3327" width="13" style="66" customWidth="1"/>
    <col min="3328" max="3328" width="22" style="66" customWidth="1"/>
    <col min="3329" max="3338" width="9.44140625" style="66" customWidth="1"/>
    <col min="3339" max="3339" width="8.88671875" style="66" customWidth="1"/>
    <col min="3340" max="3340" width="11.44140625" style="66" hidden="1" customWidth="1"/>
    <col min="3341" max="3341" width="10.109375" style="66" customWidth="1"/>
    <col min="3342" max="3346" width="11.44140625" style="66" hidden="1" customWidth="1"/>
    <col min="3347" max="3347" width="6.44140625" style="66" customWidth="1"/>
    <col min="3348" max="3348" width="6.88671875" style="66" customWidth="1"/>
    <col min="3349" max="3350" width="6.5546875" style="66" customWidth="1"/>
    <col min="3351" max="3351" width="6.33203125" style="66" customWidth="1"/>
    <col min="3352" max="3353" width="7.5546875" style="66" customWidth="1"/>
    <col min="3354" max="3354" width="11.44140625" style="66" hidden="1" customWidth="1"/>
    <col min="3355" max="3355" width="14.44140625" style="66" customWidth="1"/>
    <col min="3356" max="3356" width="11.44140625" style="66" customWidth="1"/>
    <col min="3357" max="3357" width="56.88671875" style="66" customWidth="1"/>
    <col min="3358" max="3358" width="9.109375" style="66" bestFit="1" customWidth="1"/>
    <col min="3359" max="3359" width="24.5546875" style="66" customWidth="1"/>
    <col min="3360" max="3360" width="22.88671875" style="66" customWidth="1"/>
    <col min="3361" max="3361" width="17.6640625" style="66" customWidth="1"/>
    <col min="3362" max="3362" width="5" style="66" customWidth="1"/>
    <col min="3363" max="3364" width="11.44140625" style="66" hidden="1" customWidth="1"/>
    <col min="3365" max="3365" width="5" style="66" customWidth="1"/>
    <col min="3366" max="3367" width="11.44140625" style="66" hidden="1" customWidth="1"/>
    <col min="3368" max="3368" width="5" style="66" customWidth="1"/>
    <col min="3369" max="3370" width="11.44140625" style="66" hidden="1" customWidth="1"/>
    <col min="3371" max="3371" width="5" style="66" customWidth="1"/>
    <col min="3372" max="3373" width="11.44140625" style="66" hidden="1" customWidth="1"/>
    <col min="3374" max="3374" width="5" style="66" customWidth="1"/>
    <col min="3375" max="3376" width="11.44140625" style="66" hidden="1" customWidth="1"/>
    <col min="3377" max="3377" width="5" style="66" customWidth="1"/>
    <col min="3378" max="3388" width="11.44140625" style="66" hidden="1" customWidth="1"/>
    <col min="3389" max="3389" width="6.88671875" style="66" customWidth="1"/>
    <col min="3390" max="3391" width="11.44140625" style="66" hidden="1" customWidth="1"/>
    <col min="3392" max="3392" width="6.44140625" style="66" customWidth="1"/>
    <col min="3393" max="3394" width="11.44140625" style="66" hidden="1" customWidth="1"/>
    <col min="3395" max="3395" width="5.44140625" style="66" customWidth="1"/>
    <col min="3396" max="3397" width="11.44140625" style="66" hidden="1" customWidth="1"/>
    <col min="3398" max="3398" width="4.88671875" style="66" customWidth="1"/>
    <col min="3399" max="3406" width="11.44140625" style="66" hidden="1" customWidth="1"/>
    <col min="3407" max="3407" width="5.44140625" style="66" customWidth="1"/>
    <col min="3408" max="3412" width="11.44140625" style="66" hidden="1" customWidth="1"/>
    <col min="3413" max="3413" width="5.88671875" style="66" customWidth="1"/>
    <col min="3414" max="3415" width="11.44140625" style="66" hidden="1" customWidth="1"/>
    <col min="3416" max="3416" width="5.44140625" style="66" customWidth="1"/>
    <col min="3417" max="3418" width="11.44140625" style="66" hidden="1" customWidth="1"/>
    <col min="3419" max="3419" width="5.44140625" style="66" customWidth="1"/>
    <col min="3420" max="3421" width="11.44140625" style="66" hidden="1" customWidth="1"/>
    <col min="3422" max="3422" width="6" style="66" customWidth="1"/>
    <col min="3423" max="3427" width="11.44140625" style="66" hidden="1" customWidth="1"/>
    <col min="3428" max="3428" width="5" style="66" customWidth="1"/>
    <col min="3429" max="3436" width="11.44140625" style="66" hidden="1" customWidth="1"/>
    <col min="3437" max="3437" width="5" style="66" customWidth="1"/>
    <col min="3438" max="3438" width="11.44140625" style="66" hidden="1" customWidth="1"/>
    <col min="3439" max="3439" width="5" style="66" customWidth="1"/>
    <col min="3440" max="3440" width="9.44140625" style="66" customWidth="1"/>
    <col min="3441" max="3441" width="11.44140625" style="66" hidden="1" customWidth="1"/>
    <col min="3442" max="3442" width="5" style="66" customWidth="1"/>
    <col min="3443" max="3444" width="11.44140625" style="66" hidden="1" customWidth="1"/>
    <col min="3445" max="3445" width="5" style="66" customWidth="1"/>
    <col min="3446" max="3447" width="11.44140625" style="66" hidden="1" customWidth="1"/>
    <col min="3448" max="3448" width="5" style="66" customWidth="1"/>
    <col min="3449" max="3450" width="11.44140625" style="66" hidden="1" customWidth="1"/>
    <col min="3451" max="3451" width="5" style="66" customWidth="1"/>
    <col min="3452" max="3453" width="11.44140625" style="66" hidden="1" customWidth="1"/>
    <col min="3454" max="3454" width="5" style="66" customWidth="1"/>
    <col min="3455" max="3456" width="11.44140625" style="66" hidden="1" customWidth="1"/>
    <col min="3457" max="3457" width="5" style="66" customWidth="1"/>
    <col min="3458" max="3458" width="11.44140625" style="66" hidden="1" customWidth="1"/>
    <col min="3459" max="3459" width="6.44140625" style="66" customWidth="1"/>
    <col min="3460" max="3463" width="11.44140625" style="66" hidden="1" customWidth="1"/>
    <col min="3464" max="3464" width="7.109375" style="66" customWidth="1"/>
    <col min="3465" max="3466" width="11.44140625" style="66" hidden="1" customWidth="1"/>
    <col min="3467" max="3467" width="7.109375" style="66" customWidth="1"/>
    <col min="3468" max="3475" width="11.44140625" style="66" hidden="1" customWidth="1"/>
    <col min="3476" max="3476" width="7.109375" style="66" customWidth="1"/>
    <col min="3477" max="3483" width="11.44140625" style="66" hidden="1" customWidth="1"/>
    <col min="3484" max="3484" width="6.44140625" style="66" customWidth="1"/>
    <col min="3485" max="3486" width="11.44140625" style="66" hidden="1" customWidth="1"/>
    <col min="3487" max="3487" width="6.88671875" style="66" customWidth="1"/>
    <col min="3488" max="3489" width="11.44140625" style="66" hidden="1" customWidth="1"/>
    <col min="3490" max="3490" width="6.88671875" style="66" customWidth="1"/>
    <col min="3491" max="3492" width="11.44140625" style="66" hidden="1" customWidth="1"/>
    <col min="3493" max="3493" width="6.44140625" style="66" customWidth="1"/>
    <col min="3494" max="3498" width="11.44140625" style="66" hidden="1" customWidth="1"/>
    <col min="3499" max="3499" width="6.44140625" style="66" customWidth="1"/>
    <col min="3500" max="3501" width="11.44140625" style="66" hidden="1" customWidth="1"/>
    <col min="3502" max="3502" width="7.5546875" style="66" customWidth="1"/>
    <col min="3503" max="3503" width="11.44140625" style="66" hidden="1" customWidth="1"/>
    <col min="3504" max="3504" width="9.44140625" style="66" customWidth="1"/>
    <col min="3505" max="3536" width="11.44140625" style="66" hidden="1" customWidth="1"/>
    <col min="3537" max="3537" width="9" style="66" customWidth="1"/>
    <col min="3538" max="3539" width="11.44140625" style="66" hidden="1" customWidth="1"/>
    <col min="3540" max="3540" width="8.5546875" style="66" customWidth="1"/>
    <col min="3541" max="3542" width="11.44140625" style="66" hidden="1" customWidth="1"/>
    <col min="3543" max="3543" width="6.44140625" style="66" customWidth="1"/>
    <col min="3544" max="3545" width="11.44140625" style="66" hidden="1" customWidth="1"/>
    <col min="3546" max="3546" width="7" style="66" customWidth="1"/>
    <col min="3547" max="3548" width="11.44140625" style="66" hidden="1" customWidth="1"/>
    <col min="3549" max="3551" width="7" style="66" customWidth="1"/>
    <col min="3552" max="3553" width="11.44140625" style="66" hidden="1" customWidth="1"/>
    <col min="3554" max="3554" width="7.5546875" style="66" customWidth="1"/>
    <col min="3555" max="3556" width="11.44140625" style="66" hidden="1" customWidth="1"/>
    <col min="3557" max="3557" width="7" style="66" customWidth="1"/>
    <col min="3558" max="3559" width="11.44140625" style="66" hidden="1" customWidth="1"/>
    <col min="3560" max="3560" width="7" style="66" customWidth="1"/>
    <col min="3561" max="3562" width="11.44140625" style="66" hidden="1" customWidth="1"/>
    <col min="3563" max="3563" width="7" style="66" customWidth="1"/>
    <col min="3564" max="3564" width="11.44140625" style="66" hidden="1" customWidth="1"/>
    <col min="3565" max="3565" width="6.44140625" style="66" customWidth="1"/>
    <col min="3566" max="3575" width="11.44140625" style="66" hidden="1" customWidth="1"/>
    <col min="3576" max="3578" width="11.44140625" style="66" hidden="1"/>
    <col min="3579" max="3579" width="41.44140625" style="66" customWidth="1"/>
    <col min="3580" max="3580" width="6.44140625" style="66" customWidth="1"/>
    <col min="3581" max="3581" width="14.6640625" style="66" customWidth="1"/>
    <col min="3582" max="3582" width="11.44140625" style="66" customWidth="1"/>
    <col min="3583" max="3583" width="13" style="66" customWidth="1"/>
    <col min="3584" max="3584" width="22" style="66" customWidth="1"/>
    <col min="3585" max="3594" width="9.44140625" style="66" customWidth="1"/>
    <col min="3595" max="3595" width="8.88671875" style="66" customWidth="1"/>
    <col min="3596" max="3596" width="11.44140625" style="66" hidden="1" customWidth="1"/>
    <col min="3597" max="3597" width="10.109375" style="66" customWidth="1"/>
    <col min="3598" max="3602" width="11.44140625" style="66" hidden="1" customWidth="1"/>
    <col min="3603" max="3603" width="6.44140625" style="66" customWidth="1"/>
    <col min="3604" max="3604" width="6.88671875" style="66" customWidth="1"/>
    <col min="3605" max="3606" width="6.5546875" style="66" customWidth="1"/>
    <col min="3607" max="3607" width="6.33203125" style="66" customWidth="1"/>
    <col min="3608" max="3609" width="7.5546875" style="66" customWidth="1"/>
    <col min="3610" max="3610" width="11.44140625" style="66" hidden="1" customWidth="1"/>
    <col min="3611" max="3611" width="14.44140625" style="66" customWidth="1"/>
    <col min="3612" max="3612" width="11.44140625" style="66" customWidth="1"/>
    <col min="3613" max="3613" width="56.88671875" style="66" customWidth="1"/>
    <col min="3614" max="3614" width="9.109375" style="66" bestFit="1" customWidth="1"/>
    <col min="3615" max="3615" width="24.5546875" style="66" customWidth="1"/>
    <col min="3616" max="3616" width="22.88671875" style="66" customWidth="1"/>
    <col min="3617" max="3617" width="17.6640625" style="66" customWidth="1"/>
    <col min="3618" max="3618" width="5" style="66" customWidth="1"/>
    <col min="3619" max="3620" width="11.44140625" style="66" hidden="1" customWidth="1"/>
    <col min="3621" max="3621" width="5" style="66" customWidth="1"/>
    <col min="3622" max="3623" width="11.44140625" style="66" hidden="1" customWidth="1"/>
    <col min="3624" max="3624" width="5" style="66" customWidth="1"/>
    <col min="3625" max="3626" width="11.44140625" style="66" hidden="1" customWidth="1"/>
    <col min="3627" max="3627" width="5" style="66" customWidth="1"/>
    <col min="3628" max="3629" width="11.44140625" style="66" hidden="1" customWidth="1"/>
    <col min="3630" max="3630" width="5" style="66" customWidth="1"/>
    <col min="3631" max="3632" width="11.44140625" style="66" hidden="1" customWidth="1"/>
    <col min="3633" max="3633" width="5" style="66" customWidth="1"/>
    <col min="3634" max="3644" width="11.44140625" style="66" hidden="1" customWidth="1"/>
    <col min="3645" max="3645" width="6.88671875" style="66" customWidth="1"/>
    <col min="3646" max="3647" width="11.44140625" style="66" hidden="1" customWidth="1"/>
    <col min="3648" max="3648" width="6.44140625" style="66" customWidth="1"/>
    <col min="3649" max="3650" width="11.44140625" style="66" hidden="1" customWidth="1"/>
    <col min="3651" max="3651" width="5.44140625" style="66" customWidth="1"/>
    <col min="3652" max="3653" width="11.44140625" style="66" hidden="1" customWidth="1"/>
    <col min="3654" max="3654" width="4.88671875" style="66" customWidth="1"/>
    <col min="3655" max="3662" width="11.44140625" style="66" hidden="1" customWidth="1"/>
    <col min="3663" max="3663" width="5.44140625" style="66" customWidth="1"/>
    <col min="3664" max="3668" width="11.44140625" style="66" hidden="1" customWidth="1"/>
    <col min="3669" max="3669" width="5.88671875" style="66" customWidth="1"/>
    <col min="3670" max="3671" width="11.44140625" style="66" hidden="1" customWidth="1"/>
    <col min="3672" max="3672" width="5.44140625" style="66" customWidth="1"/>
    <col min="3673" max="3674" width="11.44140625" style="66" hidden="1" customWidth="1"/>
    <col min="3675" max="3675" width="5.44140625" style="66" customWidth="1"/>
    <col min="3676" max="3677" width="11.44140625" style="66" hidden="1" customWidth="1"/>
    <col min="3678" max="3678" width="6" style="66" customWidth="1"/>
    <col min="3679" max="3683" width="11.44140625" style="66" hidden="1" customWidth="1"/>
    <col min="3684" max="3684" width="5" style="66" customWidth="1"/>
    <col min="3685" max="3692" width="11.44140625" style="66" hidden="1" customWidth="1"/>
    <col min="3693" max="3693" width="5" style="66" customWidth="1"/>
    <col min="3694" max="3694" width="11.44140625" style="66" hidden="1" customWidth="1"/>
    <col min="3695" max="3695" width="5" style="66" customWidth="1"/>
    <col min="3696" max="3696" width="9.44140625" style="66" customWidth="1"/>
    <col min="3697" max="3697" width="11.44140625" style="66" hidden="1" customWidth="1"/>
    <col min="3698" max="3698" width="5" style="66" customWidth="1"/>
    <col min="3699" max="3700" width="11.44140625" style="66" hidden="1" customWidth="1"/>
    <col min="3701" max="3701" width="5" style="66" customWidth="1"/>
    <col min="3702" max="3703" width="11.44140625" style="66" hidden="1" customWidth="1"/>
    <col min="3704" max="3704" width="5" style="66" customWidth="1"/>
    <col min="3705" max="3706" width="11.44140625" style="66" hidden="1" customWidth="1"/>
    <col min="3707" max="3707" width="5" style="66" customWidth="1"/>
    <col min="3708" max="3709" width="11.44140625" style="66" hidden="1" customWidth="1"/>
    <col min="3710" max="3710" width="5" style="66" customWidth="1"/>
    <col min="3711" max="3712" width="11.44140625" style="66" hidden="1" customWidth="1"/>
    <col min="3713" max="3713" width="5" style="66" customWidth="1"/>
    <col min="3714" max="3714" width="11.44140625" style="66" hidden="1" customWidth="1"/>
    <col min="3715" max="3715" width="6.44140625" style="66" customWidth="1"/>
    <col min="3716" max="3719" width="11.44140625" style="66" hidden="1" customWidth="1"/>
    <col min="3720" max="3720" width="7.109375" style="66" customWidth="1"/>
    <col min="3721" max="3722" width="11.44140625" style="66" hidden="1" customWidth="1"/>
    <col min="3723" max="3723" width="7.109375" style="66" customWidth="1"/>
    <col min="3724" max="3731" width="11.44140625" style="66" hidden="1" customWidth="1"/>
    <col min="3732" max="3732" width="7.109375" style="66" customWidth="1"/>
    <col min="3733" max="3739" width="11.44140625" style="66" hidden="1" customWidth="1"/>
    <col min="3740" max="3740" width="6.44140625" style="66" customWidth="1"/>
    <col min="3741" max="3742" width="11.44140625" style="66" hidden="1" customWidth="1"/>
    <col min="3743" max="3743" width="6.88671875" style="66" customWidth="1"/>
    <col min="3744" max="3745" width="11.44140625" style="66" hidden="1" customWidth="1"/>
    <col min="3746" max="3746" width="6.88671875" style="66" customWidth="1"/>
    <col min="3747" max="3748" width="11.44140625" style="66" hidden="1" customWidth="1"/>
    <col min="3749" max="3749" width="6.44140625" style="66" customWidth="1"/>
    <col min="3750" max="3754" width="11.44140625" style="66" hidden="1" customWidth="1"/>
    <col min="3755" max="3755" width="6.44140625" style="66" customWidth="1"/>
    <col min="3756" max="3757" width="11.44140625" style="66" hidden="1" customWidth="1"/>
    <col min="3758" max="3758" width="7.5546875" style="66" customWidth="1"/>
    <col min="3759" max="3759" width="11.44140625" style="66" hidden="1" customWidth="1"/>
    <col min="3760" max="3760" width="9.44140625" style="66" customWidth="1"/>
    <col min="3761" max="3792" width="11.44140625" style="66" hidden="1" customWidth="1"/>
    <col min="3793" max="3793" width="9" style="66" customWidth="1"/>
    <col min="3794" max="3795" width="11.44140625" style="66" hidden="1" customWidth="1"/>
    <col min="3796" max="3796" width="8.5546875" style="66" customWidth="1"/>
    <col min="3797" max="3798" width="11.44140625" style="66" hidden="1" customWidth="1"/>
    <col min="3799" max="3799" width="6.44140625" style="66" customWidth="1"/>
    <col min="3800" max="3801" width="11.44140625" style="66" hidden="1" customWidth="1"/>
    <col min="3802" max="3802" width="7" style="66" customWidth="1"/>
    <col min="3803" max="3804" width="11.44140625" style="66" hidden="1" customWidth="1"/>
    <col min="3805" max="3807" width="7" style="66" customWidth="1"/>
    <col min="3808" max="3809" width="11.44140625" style="66" hidden="1" customWidth="1"/>
    <col min="3810" max="3810" width="7.5546875" style="66" customWidth="1"/>
    <col min="3811" max="3812" width="11.44140625" style="66" hidden="1" customWidth="1"/>
    <col min="3813" max="3813" width="7" style="66" customWidth="1"/>
    <col min="3814" max="3815" width="11.44140625" style="66" hidden="1" customWidth="1"/>
    <col min="3816" max="3816" width="7" style="66" customWidth="1"/>
    <col min="3817" max="3818" width="11.44140625" style="66" hidden="1" customWidth="1"/>
    <col min="3819" max="3819" width="7" style="66" customWidth="1"/>
    <col min="3820" max="3820" width="11.44140625" style="66" hidden="1" customWidth="1"/>
    <col min="3821" max="3821" width="6.44140625" style="66" customWidth="1"/>
    <col min="3822" max="3831" width="11.44140625" style="66" hidden="1" customWidth="1"/>
    <col min="3832" max="3834" width="11.44140625" style="66" hidden="1"/>
    <col min="3835" max="3835" width="41.44140625" style="66" customWidth="1"/>
    <col min="3836" max="3836" width="6.44140625" style="66" customWidth="1"/>
    <col min="3837" max="3837" width="14.6640625" style="66" customWidth="1"/>
    <col min="3838" max="3838" width="11.44140625" style="66" customWidth="1"/>
    <col min="3839" max="3839" width="13" style="66" customWidth="1"/>
    <col min="3840" max="3840" width="22" style="66" customWidth="1"/>
    <col min="3841" max="3850" width="9.44140625" style="66" customWidth="1"/>
    <col min="3851" max="3851" width="8.88671875" style="66" customWidth="1"/>
    <col min="3852" max="3852" width="11.44140625" style="66" hidden="1" customWidth="1"/>
    <col min="3853" max="3853" width="10.109375" style="66" customWidth="1"/>
    <col min="3854" max="3858" width="11.44140625" style="66" hidden="1" customWidth="1"/>
    <col min="3859" max="3859" width="6.44140625" style="66" customWidth="1"/>
    <col min="3860" max="3860" width="6.88671875" style="66" customWidth="1"/>
    <col min="3861" max="3862" width="6.5546875" style="66" customWidth="1"/>
    <col min="3863" max="3863" width="6.33203125" style="66" customWidth="1"/>
    <col min="3864" max="3865" width="7.5546875" style="66" customWidth="1"/>
    <col min="3866" max="3866" width="11.44140625" style="66" hidden="1" customWidth="1"/>
    <col min="3867" max="3867" width="14.44140625" style="66" customWidth="1"/>
    <col min="3868" max="3868" width="11.44140625" style="66" customWidth="1"/>
    <col min="3869" max="3869" width="56.88671875" style="66" customWidth="1"/>
    <col min="3870" max="3870" width="9.109375" style="66" bestFit="1" customWidth="1"/>
    <col min="3871" max="3871" width="24.5546875" style="66" customWidth="1"/>
    <col min="3872" max="3872" width="22.88671875" style="66" customWidth="1"/>
    <col min="3873" max="3873" width="17.6640625" style="66" customWidth="1"/>
    <col min="3874" max="3874" width="5" style="66" customWidth="1"/>
    <col min="3875" max="3876" width="11.44140625" style="66" hidden="1" customWidth="1"/>
    <col min="3877" max="3877" width="5" style="66" customWidth="1"/>
    <col min="3878" max="3879" width="11.44140625" style="66" hidden="1" customWidth="1"/>
    <col min="3880" max="3880" width="5" style="66" customWidth="1"/>
    <col min="3881" max="3882" width="11.44140625" style="66" hidden="1" customWidth="1"/>
    <col min="3883" max="3883" width="5" style="66" customWidth="1"/>
    <col min="3884" max="3885" width="11.44140625" style="66" hidden="1" customWidth="1"/>
    <col min="3886" max="3886" width="5" style="66" customWidth="1"/>
    <col min="3887" max="3888" width="11.44140625" style="66" hidden="1" customWidth="1"/>
    <col min="3889" max="3889" width="5" style="66" customWidth="1"/>
    <col min="3890" max="3900" width="11.44140625" style="66" hidden="1" customWidth="1"/>
    <col min="3901" max="3901" width="6.88671875" style="66" customWidth="1"/>
    <col min="3902" max="3903" width="11.44140625" style="66" hidden="1" customWidth="1"/>
    <col min="3904" max="3904" width="6.44140625" style="66" customWidth="1"/>
    <col min="3905" max="3906" width="11.44140625" style="66" hidden="1" customWidth="1"/>
    <col min="3907" max="3907" width="5.44140625" style="66" customWidth="1"/>
    <col min="3908" max="3909" width="11.44140625" style="66" hidden="1" customWidth="1"/>
    <col min="3910" max="3910" width="4.88671875" style="66" customWidth="1"/>
    <col min="3911" max="3918" width="11.44140625" style="66" hidden="1" customWidth="1"/>
    <col min="3919" max="3919" width="5.44140625" style="66" customWidth="1"/>
    <col min="3920" max="3924" width="11.44140625" style="66" hidden="1" customWidth="1"/>
    <col min="3925" max="3925" width="5.88671875" style="66" customWidth="1"/>
    <col min="3926" max="3927" width="11.44140625" style="66" hidden="1" customWidth="1"/>
    <col min="3928" max="3928" width="5.44140625" style="66" customWidth="1"/>
    <col min="3929" max="3930" width="11.44140625" style="66" hidden="1" customWidth="1"/>
    <col min="3931" max="3931" width="5.44140625" style="66" customWidth="1"/>
    <col min="3932" max="3933" width="11.44140625" style="66" hidden="1" customWidth="1"/>
    <col min="3934" max="3934" width="6" style="66" customWidth="1"/>
    <col min="3935" max="3939" width="11.44140625" style="66" hidden="1" customWidth="1"/>
    <col min="3940" max="3940" width="5" style="66" customWidth="1"/>
    <col min="3941" max="3948" width="11.44140625" style="66" hidden="1" customWidth="1"/>
    <col min="3949" max="3949" width="5" style="66" customWidth="1"/>
    <col min="3950" max="3950" width="11.44140625" style="66" hidden="1" customWidth="1"/>
    <col min="3951" max="3951" width="5" style="66" customWidth="1"/>
    <col min="3952" max="3952" width="9.44140625" style="66" customWidth="1"/>
    <col min="3953" max="3953" width="11.44140625" style="66" hidden="1" customWidth="1"/>
    <col min="3954" max="3954" width="5" style="66" customWidth="1"/>
    <col min="3955" max="3956" width="11.44140625" style="66" hidden="1" customWidth="1"/>
    <col min="3957" max="3957" width="5" style="66" customWidth="1"/>
    <col min="3958" max="3959" width="11.44140625" style="66" hidden="1" customWidth="1"/>
    <col min="3960" max="3960" width="5" style="66" customWidth="1"/>
    <col min="3961" max="3962" width="11.44140625" style="66" hidden="1" customWidth="1"/>
    <col min="3963" max="3963" width="5" style="66" customWidth="1"/>
    <col min="3964" max="3965" width="11.44140625" style="66" hidden="1" customWidth="1"/>
    <col min="3966" max="3966" width="5" style="66" customWidth="1"/>
    <col min="3967" max="3968" width="11.44140625" style="66" hidden="1" customWidth="1"/>
    <col min="3969" max="3969" width="5" style="66" customWidth="1"/>
    <col min="3970" max="3970" width="11.44140625" style="66" hidden="1" customWidth="1"/>
    <col min="3971" max="3971" width="6.44140625" style="66" customWidth="1"/>
    <col min="3972" max="3975" width="11.44140625" style="66" hidden="1" customWidth="1"/>
    <col min="3976" max="3976" width="7.109375" style="66" customWidth="1"/>
    <col min="3977" max="3978" width="11.44140625" style="66" hidden="1" customWidth="1"/>
    <col min="3979" max="3979" width="7.109375" style="66" customWidth="1"/>
    <col min="3980" max="3987" width="11.44140625" style="66" hidden="1" customWidth="1"/>
    <col min="3988" max="3988" width="7.109375" style="66" customWidth="1"/>
    <col min="3989" max="3995" width="11.44140625" style="66" hidden="1" customWidth="1"/>
    <col min="3996" max="3996" width="6.44140625" style="66" customWidth="1"/>
    <col min="3997" max="3998" width="11.44140625" style="66" hidden="1" customWidth="1"/>
    <col min="3999" max="3999" width="6.88671875" style="66" customWidth="1"/>
    <col min="4000" max="4001" width="11.44140625" style="66" hidden="1" customWidth="1"/>
    <col min="4002" max="4002" width="6.88671875" style="66" customWidth="1"/>
    <col min="4003" max="4004" width="11.44140625" style="66" hidden="1" customWidth="1"/>
    <col min="4005" max="4005" width="6.44140625" style="66" customWidth="1"/>
    <col min="4006" max="4010" width="11.44140625" style="66" hidden="1" customWidth="1"/>
    <col min="4011" max="4011" width="6.44140625" style="66" customWidth="1"/>
    <col min="4012" max="4013" width="11.44140625" style="66" hidden="1" customWidth="1"/>
    <col min="4014" max="4014" width="7.5546875" style="66" customWidth="1"/>
    <col min="4015" max="4015" width="11.44140625" style="66" hidden="1" customWidth="1"/>
    <col min="4016" max="4016" width="9.44140625" style="66" customWidth="1"/>
    <col min="4017" max="4048" width="11.44140625" style="66" hidden="1" customWidth="1"/>
    <col min="4049" max="4049" width="9" style="66" customWidth="1"/>
    <col min="4050" max="4051" width="11.44140625" style="66" hidden="1" customWidth="1"/>
    <col min="4052" max="4052" width="8.5546875" style="66" customWidth="1"/>
    <col min="4053" max="4054" width="11.44140625" style="66" hidden="1" customWidth="1"/>
    <col min="4055" max="4055" width="6.44140625" style="66" customWidth="1"/>
    <col min="4056" max="4057" width="11.44140625" style="66" hidden="1" customWidth="1"/>
    <col min="4058" max="4058" width="7" style="66" customWidth="1"/>
    <col min="4059" max="4060" width="11.44140625" style="66" hidden="1" customWidth="1"/>
    <col min="4061" max="4063" width="7" style="66" customWidth="1"/>
    <col min="4064" max="4065" width="11.44140625" style="66" hidden="1" customWidth="1"/>
    <col min="4066" max="4066" width="7.5546875" style="66" customWidth="1"/>
    <col min="4067" max="4068" width="11.44140625" style="66" hidden="1" customWidth="1"/>
    <col min="4069" max="4069" width="7" style="66" customWidth="1"/>
    <col min="4070" max="4071" width="11.44140625" style="66" hidden="1" customWidth="1"/>
    <col min="4072" max="4072" width="7" style="66" customWidth="1"/>
    <col min="4073" max="4074" width="11.44140625" style="66" hidden="1" customWidth="1"/>
    <col min="4075" max="4075" width="7" style="66" customWidth="1"/>
    <col min="4076" max="4076" width="11.44140625" style="66" hidden="1" customWidth="1"/>
    <col min="4077" max="4077" width="6.44140625" style="66" customWidth="1"/>
    <col min="4078" max="4087" width="11.44140625" style="66" hidden="1" customWidth="1"/>
    <col min="4088" max="4090" width="11.44140625" style="66" hidden="1"/>
    <col min="4091" max="4091" width="41.44140625" style="66" customWidth="1"/>
    <col min="4092" max="4092" width="6.44140625" style="66" customWidth="1"/>
    <col min="4093" max="4093" width="14.6640625" style="66" customWidth="1"/>
    <col min="4094" max="4094" width="11.44140625" style="66" customWidth="1"/>
    <col min="4095" max="4095" width="13" style="66" customWidth="1"/>
    <col min="4096" max="4096" width="22" style="66" customWidth="1"/>
    <col min="4097" max="4106" width="9.44140625" style="66" customWidth="1"/>
    <col min="4107" max="4107" width="8.88671875" style="66" customWidth="1"/>
    <col min="4108" max="4108" width="11.44140625" style="66" hidden="1" customWidth="1"/>
    <col min="4109" max="4109" width="10.109375" style="66" customWidth="1"/>
    <col min="4110" max="4114" width="11.44140625" style="66" hidden="1" customWidth="1"/>
    <col min="4115" max="4115" width="6.44140625" style="66" customWidth="1"/>
    <col min="4116" max="4116" width="6.88671875" style="66" customWidth="1"/>
    <col min="4117" max="4118" width="6.5546875" style="66" customWidth="1"/>
    <col min="4119" max="4119" width="6.33203125" style="66" customWidth="1"/>
    <col min="4120" max="4121" width="7.5546875" style="66" customWidth="1"/>
    <col min="4122" max="4122" width="11.44140625" style="66" hidden="1" customWidth="1"/>
    <col min="4123" max="4123" width="14.44140625" style="66" customWidth="1"/>
    <col min="4124" max="4124" width="11.44140625" style="66" customWidth="1"/>
    <col min="4125" max="4125" width="56.88671875" style="66" customWidth="1"/>
    <col min="4126" max="4126" width="9.109375" style="66" bestFit="1" customWidth="1"/>
    <col min="4127" max="4127" width="24.5546875" style="66" customWidth="1"/>
    <col min="4128" max="4128" width="22.88671875" style="66" customWidth="1"/>
    <col min="4129" max="4129" width="17.6640625" style="66" customWidth="1"/>
    <col min="4130" max="4130" width="5" style="66" customWidth="1"/>
    <col min="4131" max="4132" width="11.44140625" style="66" hidden="1" customWidth="1"/>
    <col min="4133" max="4133" width="5" style="66" customWidth="1"/>
    <col min="4134" max="4135" width="11.44140625" style="66" hidden="1" customWidth="1"/>
    <col min="4136" max="4136" width="5" style="66" customWidth="1"/>
    <col min="4137" max="4138" width="11.44140625" style="66" hidden="1" customWidth="1"/>
    <col min="4139" max="4139" width="5" style="66" customWidth="1"/>
    <col min="4140" max="4141" width="11.44140625" style="66" hidden="1" customWidth="1"/>
    <col min="4142" max="4142" width="5" style="66" customWidth="1"/>
    <col min="4143" max="4144" width="11.44140625" style="66" hidden="1" customWidth="1"/>
    <col min="4145" max="4145" width="5" style="66" customWidth="1"/>
    <col min="4146" max="4156" width="11.44140625" style="66" hidden="1" customWidth="1"/>
    <col min="4157" max="4157" width="6.88671875" style="66" customWidth="1"/>
    <col min="4158" max="4159" width="11.44140625" style="66" hidden="1" customWidth="1"/>
    <col min="4160" max="4160" width="6.44140625" style="66" customWidth="1"/>
    <col min="4161" max="4162" width="11.44140625" style="66" hidden="1" customWidth="1"/>
    <col min="4163" max="4163" width="5.44140625" style="66" customWidth="1"/>
    <col min="4164" max="4165" width="11.44140625" style="66" hidden="1" customWidth="1"/>
    <col min="4166" max="4166" width="4.88671875" style="66" customWidth="1"/>
    <col min="4167" max="4174" width="11.44140625" style="66" hidden="1" customWidth="1"/>
    <col min="4175" max="4175" width="5.44140625" style="66" customWidth="1"/>
    <col min="4176" max="4180" width="11.44140625" style="66" hidden="1" customWidth="1"/>
    <col min="4181" max="4181" width="5.88671875" style="66" customWidth="1"/>
    <col min="4182" max="4183" width="11.44140625" style="66" hidden="1" customWidth="1"/>
    <col min="4184" max="4184" width="5.44140625" style="66" customWidth="1"/>
    <col min="4185" max="4186" width="11.44140625" style="66" hidden="1" customWidth="1"/>
    <col min="4187" max="4187" width="5.44140625" style="66" customWidth="1"/>
    <col min="4188" max="4189" width="11.44140625" style="66" hidden="1" customWidth="1"/>
    <col min="4190" max="4190" width="6" style="66" customWidth="1"/>
    <col min="4191" max="4195" width="11.44140625" style="66" hidden="1" customWidth="1"/>
    <col min="4196" max="4196" width="5" style="66" customWidth="1"/>
    <col min="4197" max="4204" width="11.44140625" style="66" hidden="1" customWidth="1"/>
    <col min="4205" max="4205" width="5" style="66" customWidth="1"/>
    <col min="4206" max="4206" width="11.44140625" style="66" hidden="1" customWidth="1"/>
    <col min="4207" max="4207" width="5" style="66" customWidth="1"/>
    <col min="4208" max="4208" width="9.44140625" style="66" customWidth="1"/>
    <col min="4209" max="4209" width="11.44140625" style="66" hidden="1" customWidth="1"/>
    <col min="4210" max="4210" width="5" style="66" customWidth="1"/>
    <col min="4211" max="4212" width="11.44140625" style="66" hidden="1" customWidth="1"/>
    <col min="4213" max="4213" width="5" style="66" customWidth="1"/>
    <col min="4214" max="4215" width="11.44140625" style="66" hidden="1" customWidth="1"/>
    <col min="4216" max="4216" width="5" style="66" customWidth="1"/>
    <col min="4217" max="4218" width="11.44140625" style="66" hidden="1" customWidth="1"/>
    <col min="4219" max="4219" width="5" style="66" customWidth="1"/>
    <col min="4220" max="4221" width="11.44140625" style="66" hidden="1" customWidth="1"/>
    <col min="4222" max="4222" width="5" style="66" customWidth="1"/>
    <col min="4223" max="4224" width="11.44140625" style="66" hidden="1" customWidth="1"/>
    <col min="4225" max="4225" width="5" style="66" customWidth="1"/>
    <col min="4226" max="4226" width="11.44140625" style="66" hidden="1" customWidth="1"/>
    <col min="4227" max="4227" width="6.44140625" style="66" customWidth="1"/>
    <col min="4228" max="4231" width="11.44140625" style="66" hidden="1" customWidth="1"/>
    <col min="4232" max="4232" width="7.109375" style="66" customWidth="1"/>
    <col min="4233" max="4234" width="11.44140625" style="66" hidden="1" customWidth="1"/>
    <col min="4235" max="4235" width="7.109375" style="66" customWidth="1"/>
    <col min="4236" max="4243" width="11.44140625" style="66" hidden="1" customWidth="1"/>
    <col min="4244" max="4244" width="7.109375" style="66" customWidth="1"/>
    <col min="4245" max="4251" width="11.44140625" style="66" hidden="1" customWidth="1"/>
    <col min="4252" max="4252" width="6.44140625" style="66" customWidth="1"/>
    <col min="4253" max="4254" width="11.44140625" style="66" hidden="1" customWidth="1"/>
    <col min="4255" max="4255" width="6.88671875" style="66" customWidth="1"/>
    <col min="4256" max="4257" width="11.44140625" style="66" hidden="1" customWidth="1"/>
    <col min="4258" max="4258" width="6.88671875" style="66" customWidth="1"/>
    <col min="4259" max="4260" width="11.44140625" style="66" hidden="1" customWidth="1"/>
    <col min="4261" max="4261" width="6.44140625" style="66" customWidth="1"/>
    <col min="4262" max="4266" width="11.44140625" style="66" hidden="1" customWidth="1"/>
    <col min="4267" max="4267" width="6.44140625" style="66" customWidth="1"/>
    <col min="4268" max="4269" width="11.44140625" style="66" hidden="1" customWidth="1"/>
    <col min="4270" max="4270" width="7.5546875" style="66" customWidth="1"/>
    <col min="4271" max="4271" width="11.44140625" style="66" hidden="1" customWidth="1"/>
    <col min="4272" max="4272" width="9.44140625" style="66" customWidth="1"/>
    <col min="4273" max="4304" width="11.44140625" style="66" hidden="1" customWidth="1"/>
    <col min="4305" max="4305" width="9" style="66" customWidth="1"/>
    <col min="4306" max="4307" width="11.44140625" style="66" hidden="1" customWidth="1"/>
    <col min="4308" max="4308" width="8.5546875" style="66" customWidth="1"/>
    <col min="4309" max="4310" width="11.44140625" style="66" hidden="1" customWidth="1"/>
    <col min="4311" max="4311" width="6.44140625" style="66" customWidth="1"/>
    <col min="4312" max="4313" width="11.44140625" style="66" hidden="1" customWidth="1"/>
    <col min="4314" max="4314" width="7" style="66" customWidth="1"/>
    <col min="4315" max="4316" width="11.44140625" style="66" hidden="1" customWidth="1"/>
    <col min="4317" max="4319" width="7" style="66" customWidth="1"/>
    <col min="4320" max="4321" width="11.44140625" style="66" hidden="1" customWidth="1"/>
    <col min="4322" max="4322" width="7.5546875" style="66" customWidth="1"/>
    <col min="4323" max="4324" width="11.44140625" style="66" hidden="1" customWidth="1"/>
    <col min="4325" max="4325" width="7" style="66" customWidth="1"/>
    <col min="4326" max="4327" width="11.44140625" style="66" hidden="1" customWidth="1"/>
    <col min="4328" max="4328" width="7" style="66" customWidth="1"/>
    <col min="4329" max="4330" width="11.44140625" style="66" hidden="1" customWidth="1"/>
    <col min="4331" max="4331" width="7" style="66" customWidth="1"/>
    <col min="4332" max="4332" width="11.44140625" style="66" hidden="1" customWidth="1"/>
    <col min="4333" max="4333" width="6.44140625" style="66" customWidth="1"/>
    <col min="4334" max="4343" width="11.44140625" style="66" hidden="1" customWidth="1"/>
    <col min="4344" max="4346" width="11.44140625" style="66" hidden="1"/>
    <col min="4347" max="4347" width="41.44140625" style="66" customWidth="1"/>
    <col min="4348" max="4348" width="6.44140625" style="66" customWidth="1"/>
    <col min="4349" max="4349" width="14.6640625" style="66" customWidth="1"/>
    <col min="4350" max="4350" width="11.44140625" style="66" customWidth="1"/>
    <col min="4351" max="4351" width="13" style="66" customWidth="1"/>
    <col min="4352" max="4352" width="22" style="66" customWidth="1"/>
    <col min="4353" max="4362" width="9.44140625" style="66" customWidth="1"/>
    <col min="4363" max="4363" width="8.88671875" style="66" customWidth="1"/>
    <col min="4364" max="4364" width="11.44140625" style="66" hidden="1" customWidth="1"/>
    <col min="4365" max="4365" width="10.109375" style="66" customWidth="1"/>
    <col min="4366" max="4370" width="11.44140625" style="66" hidden="1" customWidth="1"/>
    <col min="4371" max="4371" width="6.44140625" style="66" customWidth="1"/>
    <col min="4372" max="4372" width="6.88671875" style="66" customWidth="1"/>
    <col min="4373" max="4374" width="6.5546875" style="66" customWidth="1"/>
    <col min="4375" max="4375" width="6.33203125" style="66" customWidth="1"/>
    <col min="4376" max="4377" width="7.5546875" style="66" customWidth="1"/>
    <col min="4378" max="4378" width="11.44140625" style="66" hidden="1" customWidth="1"/>
    <col min="4379" max="4379" width="14.44140625" style="66" customWidth="1"/>
    <col min="4380" max="4380" width="11.44140625" style="66" customWidth="1"/>
    <col min="4381" max="4381" width="56.88671875" style="66" customWidth="1"/>
    <col min="4382" max="4382" width="9.109375" style="66" bestFit="1" customWidth="1"/>
    <col min="4383" max="4383" width="24.5546875" style="66" customWidth="1"/>
    <col min="4384" max="4384" width="22.88671875" style="66" customWidth="1"/>
    <col min="4385" max="4385" width="17.6640625" style="66" customWidth="1"/>
    <col min="4386" max="4386" width="5" style="66" customWidth="1"/>
    <col min="4387" max="4388" width="11.44140625" style="66" hidden="1" customWidth="1"/>
    <col min="4389" max="4389" width="5" style="66" customWidth="1"/>
    <col min="4390" max="4391" width="11.44140625" style="66" hidden="1" customWidth="1"/>
    <col min="4392" max="4392" width="5" style="66" customWidth="1"/>
    <col min="4393" max="4394" width="11.44140625" style="66" hidden="1" customWidth="1"/>
    <col min="4395" max="4395" width="5" style="66" customWidth="1"/>
    <col min="4396" max="4397" width="11.44140625" style="66" hidden="1" customWidth="1"/>
    <col min="4398" max="4398" width="5" style="66" customWidth="1"/>
    <col min="4399" max="4400" width="11.44140625" style="66" hidden="1" customWidth="1"/>
    <col min="4401" max="4401" width="5" style="66" customWidth="1"/>
    <col min="4402" max="4412" width="11.44140625" style="66" hidden="1" customWidth="1"/>
    <col min="4413" max="4413" width="6.88671875" style="66" customWidth="1"/>
    <col min="4414" max="4415" width="11.44140625" style="66" hidden="1" customWidth="1"/>
    <col min="4416" max="4416" width="6.44140625" style="66" customWidth="1"/>
    <col min="4417" max="4418" width="11.44140625" style="66" hidden="1" customWidth="1"/>
    <col min="4419" max="4419" width="5.44140625" style="66" customWidth="1"/>
    <col min="4420" max="4421" width="11.44140625" style="66" hidden="1" customWidth="1"/>
    <col min="4422" max="4422" width="4.88671875" style="66" customWidth="1"/>
    <col min="4423" max="4430" width="11.44140625" style="66" hidden="1" customWidth="1"/>
    <col min="4431" max="4431" width="5.44140625" style="66" customWidth="1"/>
    <col min="4432" max="4436" width="11.44140625" style="66" hidden="1" customWidth="1"/>
    <col min="4437" max="4437" width="5.88671875" style="66" customWidth="1"/>
    <col min="4438" max="4439" width="11.44140625" style="66" hidden="1" customWidth="1"/>
    <col min="4440" max="4440" width="5.44140625" style="66" customWidth="1"/>
    <col min="4441" max="4442" width="11.44140625" style="66" hidden="1" customWidth="1"/>
    <col min="4443" max="4443" width="5.44140625" style="66" customWidth="1"/>
    <col min="4444" max="4445" width="11.44140625" style="66" hidden="1" customWidth="1"/>
    <col min="4446" max="4446" width="6" style="66" customWidth="1"/>
    <col min="4447" max="4451" width="11.44140625" style="66" hidden="1" customWidth="1"/>
    <col min="4452" max="4452" width="5" style="66" customWidth="1"/>
    <col min="4453" max="4460" width="11.44140625" style="66" hidden="1" customWidth="1"/>
    <col min="4461" max="4461" width="5" style="66" customWidth="1"/>
    <col min="4462" max="4462" width="11.44140625" style="66" hidden="1" customWidth="1"/>
    <col min="4463" max="4463" width="5" style="66" customWidth="1"/>
    <col min="4464" max="4464" width="9.44140625" style="66" customWidth="1"/>
    <col min="4465" max="4465" width="11.44140625" style="66" hidden="1" customWidth="1"/>
    <col min="4466" max="4466" width="5" style="66" customWidth="1"/>
    <col min="4467" max="4468" width="11.44140625" style="66" hidden="1" customWidth="1"/>
    <col min="4469" max="4469" width="5" style="66" customWidth="1"/>
    <col min="4470" max="4471" width="11.44140625" style="66" hidden="1" customWidth="1"/>
    <col min="4472" max="4472" width="5" style="66" customWidth="1"/>
    <col min="4473" max="4474" width="11.44140625" style="66" hidden="1" customWidth="1"/>
    <col min="4475" max="4475" width="5" style="66" customWidth="1"/>
    <col min="4476" max="4477" width="11.44140625" style="66" hidden="1" customWidth="1"/>
    <col min="4478" max="4478" width="5" style="66" customWidth="1"/>
    <col min="4479" max="4480" width="11.44140625" style="66" hidden="1" customWidth="1"/>
    <col min="4481" max="4481" width="5" style="66" customWidth="1"/>
    <col min="4482" max="4482" width="11.44140625" style="66" hidden="1" customWidth="1"/>
    <col min="4483" max="4483" width="6.44140625" style="66" customWidth="1"/>
    <col min="4484" max="4487" width="11.44140625" style="66" hidden="1" customWidth="1"/>
    <col min="4488" max="4488" width="7.109375" style="66" customWidth="1"/>
    <col min="4489" max="4490" width="11.44140625" style="66" hidden="1" customWidth="1"/>
    <col min="4491" max="4491" width="7.109375" style="66" customWidth="1"/>
    <col min="4492" max="4499" width="11.44140625" style="66" hidden="1" customWidth="1"/>
    <col min="4500" max="4500" width="7.109375" style="66" customWidth="1"/>
    <col min="4501" max="4507" width="11.44140625" style="66" hidden="1" customWidth="1"/>
    <col min="4508" max="4508" width="6.44140625" style="66" customWidth="1"/>
    <col min="4509" max="4510" width="11.44140625" style="66" hidden="1" customWidth="1"/>
    <col min="4511" max="4511" width="6.88671875" style="66" customWidth="1"/>
    <col min="4512" max="4513" width="11.44140625" style="66" hidden="1" customWidth="1"/>
    <col min="4514" max="4514" width="6.88671875" style="66" customWidth="1"/>
    <col min="4515" max="4516" width="11.44140625" style="66" hidden="1" customWidth="1"/>
    <col min="4517" max="4517" width="6.44140625" style="66" customWidth="1"/>
    <col min="4518" max="4522" width="11.44140625" style="66" hidden="1" customWidth="1"/>
    <col min="4523" max="4523" width="6.44140625" style="66" customWidth="1"/>
    <col min="4524" max="4525" width="11.44140625" style="66" hidden="1" customWidth="1"/>
    <col min="4526" max="4526" width="7.5546875" style="66" customWidth="1"/>
    <col min="4527" max="4527" width="11.44140625" style="66" hidden="1" customWidth="1"/>
    <col min="4528" max="4528" width="9.44140625" style="66" customWidth="1"/>
    <col min="4529" max="4560" width="11.44140625" style="66" hidden="1" customWidth="1"/>
    <col min="4561" max="4561" width="9" style="66" customWidth="1"/>
    <col min="4562" max="4563" width="11.44140625" style="66" hidden="1" customWidth="1"/>
    <col min="4564" max="4564" width="8.5546875" style="66" customWidth="1"/>
    <col min="4565" max="4566" width="11.44140625" style="66" hidden="1" customWidth="1"/>
    <col min="4567" max="4567" width="6.44140625" style="66" customWidth="1"/>
    <col min="4568" max="4569" width="11.44140625" style="66" hidden="1" customWidth="1"/>
    <col min="4570" max="4570" width="7" style="66" customWidth="1"/>
    <col min="4571" max="4572" width="11.44140625" style="66" hidden="1" customWidth="1"/>
    <col min="4573" max="4575" width="7" style="66" customWidth="1"/>
    <col min="4576" max="4577" width="11.44140625" style="66" hidden="1" customWidth="1"/>
    <col min="4578" max="4578" width="7.5546875" style="66" customWidth="1"/>
    <col min="4579" max="4580" width="11.44140625" style="66" hidden="1" customWidth="1"/>
    <col min="4581" max="4581" width="7" style="66" customWidth="1"/>
    <col min="4582" max="4583" width="11.44140625" style="66" hidden="1" customWidth="1"/>
    <col min="4584" max="4584" width="7" style="66" customWidth="1"/>
    <col min="4585" max="4586" width="11.44140625" style="66" hidden="1" customWidth="1"/>
    <col min="4587" max="4587" width="7" style="66" customWidth="1"/>
    <col min="4588" max="4588" width="11.44140625" style="66" hidden="1" customWidth="1"/>
    <col min="4589" max="4589" width="6.44140625" style="66" customWidth="1"/>
    <col min="4590" max="4599" width="11.44140625" style="66" hidden="1" customWidth="1"/>
    <col min="4600" max="4602" width="11.44140625" style="66" hidden="1"/>
    <col min="4603" max="4603" width="41.44140625" style="66" customWidth="1"/>
    <col min="4604" max="4604" width="6.44140625" style="66" customWidth="1"/>
    <col min="4605" max="4605" width="14.6640625" style="66" customWidth="1"/>
    <col min="4606" max="4606" width="11.44140625" style="66" customWidth="1"/>
    <col min="4607" max="4607" width="13" style="66" customWidth="1"/>
    <col min="4608" max="4608" width="22" style="66" customWidth="1"/>
    <col min="4609" max="4618" width="9.44140625" style="66" customWidth="1"/>
    <col min="4619" max="4619" width="8.88671875" style="66" customWidth="1"/>
    <col min="4620" max="4620" width="11.44140625" style="66" hidden="1" customWidth="1"/>
    <col min="4621" max="4621" width="10.109375" style="66" customWidth="1"/>
    <col min="4622" max="4626" width="11.44140625" style="66" hidden="1" customWidth="1"/>
    <col min="4627" max="4627" width="6.44140625" style="66" customWidth="1"/>
    <col min="4628" max="4628" width="6.88671875" style="66" customWidth="1"/>
    <col min="4629" max="4630" width="6.5546875" style="66" customWidth="1"/>
    <col min="4631" max="4631" width="6.33203125" style="66" customWidth="1"/>
    <col min="4632" max="4633" width="7.5546875" style="66" customWidth="1"/>
    <col min="4634" max="4634" width="11.44140625" style="66" hidden="1" customWidth="1"/>
    <col min="4635" max="4635" width="14.44140625" style="66" customWidth="1"/>
    <col min="4636" max="4636" width="11.44140625" style="66" customWidth="1"/>
    <col min="4637" max="4637" width="56.88671875" style="66" customWidth="1"/>
    <col min="4638" max="4638" width="9.109375" style="66" bestFit="1" customWidth="1"/>
    <col min="4639" max="4639" width="24.5546875" style="66" customWidth="1"/>
    <col min="4640" max="4640" width="22.88671875" style="66" customWidth="1"/>
    <col min="4641" max="4641" width="17.6640625" style="66" customWidth="1"/>
    <col min="4642" max="4642" width="5" style="66" customWidth="1"/>
    <col min="4643" max="4644" width="11.44140625" style="66" hidden="1" customWidth="1"/>
    <col min="4645" max="4645" width="5" style="66" customWidth="1"/>
    <col min="4646" max="4647" width="11.44140625" style="66" hidden="1" customWidth="1"/>
    <col min="4648" max="4648" width="5" style="66" customWidth="1"/>
    <col min="4649" max="4650" width="11.44140625" style="66" hidden="1" customWidth="1"/>
    <col min="4651" max="4651" width="5" style="66" customWidth="1"/>
    <col min="4652" max="4653" width="11.44140625" style="66" hidden="1" customWidth="1"/>
    <col min="4654" max="4654" width="5" style="66" customWidth="1"/>
    <col min="4655" max="4656" width="11.44140625" style="66" hidden="1" customWidth="1"/>
    <col min="4657" max="4657" width="5" style="66" customWidth="1"/>
    <col min="4658" max="4668" width="11.44140625" style="66" hidden="1" customWidth="1"/>
    <col min="4669" max="4669" width="6.88671875" style="66" customWidth="1"/>
    <col min="4670" max="4671" width="11.44140625" style="66" hidden="1" customWidth="1"/>
    <col min="4672" max="4672" width="6.44140625" style="66" customWidth="1"/>
    <col min="4673" max="4674" width="11.44140625" style="66" hidden="1" customWidth="1"/>
    <col min="4675" max="4675" width="5.44140625" style="66" customWidth="1"/>
    <col min="4676" max="4677" width="11.44140625" style="66" hidden="1" customWidth="1"/>
    <col min="4678" max="4678" width="4.88671875" style="66" customWidth="1"/>
    <col min="4679" max="4686" width="11.44140625" style="66" hidden="1" customWidth="1"/>
    <col min="4687" max="4687" width="5.44140625" style="66" customWidth="1"/>
    <col min="4688" max="4692" width="11.44140625" style="66" hidden="1" customWidth="1"/>
    <col min="4693" max="4693" width="5.88671875" style="66" customWidth="1"/>
    <col min="4694" max="4695" width="11.44140625" style="66" hidden="1" customWidth="1"/>
    <col min="4696" max="4696" width="5.44140625" style="66" customWidth="1"/>
    <col min="4697" max="4698" width="11.44140625" style="66" hidden="1" customWidth="1"/>
    <col min="4699" max="4699" width="5.44140625" style="66" customWidth="1"/>
    <col min="4700" max="4701" width="11.44140625" style="66" hidden="1" customWidth="1"/>
    <col min="4702" max="4702" width="6" style="66" customWidth="1"/>
    <col min="4703" max="4707" width="11.44140625" style="66" hidden="1" customWidth="1"/>
    <col min="4708" max="4708" width="5" style="66" customWidth="1"/>
    <col min="4709" max="4716" width="11.44140625" style="66" hidden="1" customWidth="1"/>
    <col min="4717" max="4717" width="5" style="66" customWidth="1"/>
    <col min="4718" max="4718" width="11.44140625" style="66" hidden="1" customWidth="1"/>
    <col min="4719" max="4719" width="5" style="66" customWidth="1"/>
    <col min="4720" max="4720" width="9.44140625" style="66" customWidth="1"/>
    <col min="4721" max="4721" width="11.44140625" style="66" hidden="1" customWidth="1"/>
    <col min="4722" max="4722" width="5" style="66" customWidth="1"/>
    <col min="4723" max="4724" width="11.44140625" style="66" hidden="1" customWidth="1"/>
    <col min="4725" max="4725" width="5" style="66" customWidth="1"/>
    <col min="4726" max="4727" width="11.44140625" style="66" hidden="1" customWidth="1"/>
    <col min="4728" max="4728" width="5" style="66" customWidth="1"/>
    <col min="4729" max="4730" width="11.44140625" style="66" hidden="1" customWidth="1"/>
    <col min="4731" max="4731" width="5" style="66" customWidth="1"/>
    <col min="4732" max="4733" width="11.44140625" style="66" hidden="1" customWidth="1"/>
    <col min="4734" max="4734" width="5" style="66" customWidth="1"/>
    <col min="4735" max="4736" width="11.44140625" style="66" hidden="1" customWidth="1"/>
    <col min="4737" max="4737" width="5" style="66" customWidth="1"/>
    <col min="4738" max="4738" width="11.44140625" style="66" hidden="1" customWidth="1"/>
    <col min="4739" max="4739" width="6.44140625" style="66" customWidth="1"/>
    <col min="4740" max="4743" width="11.44140625" style="66" hidden="1" customWidth="1"/>
    <col min="4744" max="4744" width="7.109375" style="66" customWidth="1"/>
    <col min="4745" max="4746" width="11.44140625" style="66" hidden="1" customWidth="1"/>
    <col min="4747" max="4747" width="7.109375" style="66" customWidth="1"/>
    <col min="4748" max="4755" width="11.44140625" style="66" hidden="1" customWidth="1"/>
    <col min="4756" max="4756" width="7.109375" style="66" customWidth="1"/>
    <col min="4757" max="4763" width="11.44140625" style="66" hidden="1" customWidth="1"/>
    <col min="4764" max="4764" width="6.44140625" style="66" customWidth="1"/>
    <col min="4765" max="4766" width="11.44140625" style="66" hidden="1" customWidth="1"/>
    <col min="4767" max="4767" width="6.88671875" style="66" customWidth="1"/>
    <col min="4768" max="4769" width="11.44140625" style="66" hidden="1" customWidth="1"/>
    <col min="4770" max="4770" width="6.88671875" style="66" customWidth="1"/>
    <col min="4771" max="4772" width="11.44140625" style="66" hidden="1" customWidth="1"/>
    <col min="4773" max="4773" width="6.44140625" style="66" customWidth="1"/>
    <col min="4774" max="4778" width="11.44140625" style="66" hidden="1" customWidth="1"/>
    <col min="4779" max="4779" width="6.44140625" style="66" customWidth="1"/>
    <col min="4780" max="4781" width="11.44140625" style="66" hidden="1" customWidth="1"/>
    <col min="4782" max="4782" width="7.5546875" style="66" customWidth="1"/>
    <col min="4783" max="4783" width="11.44140625" style="66" hidden="1" customWidth="1"/>
    <col min="4784" max="4784" width="9.44140625" style="66" customWidth="1"/>
    <col min="4785" max="4816" width="11.44140625" style="66" hidden="1" customWidth="1"/>
    <col min="4817" max="4817" width="9" style="66" customWidth="1"/>
    <col min="4818" max="4819" width="11.44140625" style="66" hidden="1" customWidth="1"/>
    <col min="4820" max="4820" width="8.5546875" style="66" customWidth="1"/>
    <col min="4821" max="4822" width="11.44140625" style="66" hidden="1" customWidth="1"/>
    <col min="4823" max="4823" width="6.44140625" style="66" customWidth="1"/>
    <col min="4824" max="4825" width="11.44140625" style="66" hidden="1" customWidth="1"/>
    <col min="4826" max="4826" width="7" style="66" customWidth="1"/>
    <col min="4827" max="4828" width="11.44140625" style="66" hidden="1" customWidth="1"/>
    <col min="4829" max="4831" width="7" style="66" customWidth="1"/>
    <col min="4832" max="4833" width="11.44140625" style="66" hidden="1" customWidth="1"/>
    <col min="4834" max="4834" width="7.5546875" style="66" customWidth="1"/>
    <col min="4835" max="4836" width="11.44140625" style="66" hidden="1" customWidth="1"/>
    <col min="4837" max="4837" width="7" style="66" customWidth="1"/>
    <col min="4838" max="4839" width="11.44140625" style="66" hidden="1" customWidth="1"/>
    <col min="4840" max="4840" width="7" style="66" customWidth="1"/>
    <col min="4841" max="4842" width="11.44140625" style="66" hidden="1" customWidth="1"/>
    <col min="4843" max="4843" width="7" style="66" customWidth="1"/>
    <col min="4844" max="4844" width="11.44140625" style="66" hidden="1" customWidth="1"/>
    <col min="4845" max="4845" width="6.44140625" style="66" customWidth="1"/>
    <col min="4846" max="4855" width="11.44140625" style="66" hidden="1" customWidth="1"/>
    <col min="4856" max="4858" width="11.44140625" style="66" hidden="1"/>
    <col min="4859" max="4859" width="41.44140625" style="66" customWidth="1"/>
    <col min="4860" max="4860" width="6.44140625" style="66" customWidth="1"/>
    <col min="4861" max="4861" width="14.6640625" style="66" customWidth="1"/>
    <col min="4862" max="4862" width="11.44140625" style="66" customWidth="1"/>
    <col min="4863" max="4863" width="13" style="66" customWidth="1"/>
    <col min="4864" max="4864" width="22" style="66" customWidth="1"/>
    <col min="4865" max="4874" width="9.44140625" style="66" customWidth="1"/>
    <col min="4875" max="4875" width="8.88671875" style="66" customWidth="1"/>
    <col min="4876" max="4876" width="11.44140625" style="66" hidden="1" customWidth="1"/>
    <col min="4877" max="4877" width="10.109375" style="66" customWidth="1"/>
    <col min="4878" max="4882" width="11.44140625" style="66" hidden="1" customWidth="1"/>
    <col min="4883" max="4883" width="6.44140625" style="66" customWidth="1"/>
    <col min="4884" max="4884" width="6.88671875" style="66" customWidth="1"/>
    <col min="4885" max="4886" width="6.5546875" style="66" customWidth="1"/>
    <col min="4887" max="4887" width="6.33203125" style="66" customWidth="1"/>
    <col min="4888" max="4889" width="7.5546875" style="66" customWidth="1"/>
    <col min="4890" max="4890" width="11.44140625" style="66" hidden="1" customWidth="1"/>
    <col min="4891" max="4891" width="14.44140625" style="66" customWidth="1"/>
    <col min="4892" max="4892" width="11.44140625" style="66" customWidth="1"/>
    <col min="4893" max="4893" width="56.88671875" style="66" customWidth="1"/>
    <col min="4894" max="4894" width="9.109375" style="66" bestFit="1" customWidth="1"/>
    <col min="4895" max="4895" width="24.5546875" style="66" customWidth="1"/>
    <col min="4896" max="4896" width="22.88671875" style="66" customWidth="1"/>
    <col min="4897" max="4897" width="17.6640625" style="66" customWidth="1"/>
    <col min="4898" max="4898" width="5" style="66" customWidth="1"/>
    <col min="4899" max="4900" width="11.44140625" style="66" hidden="1" customWidth="1"/>
    <col min="4901" max="4901" width="5" style="66" customWidth="1"/>
    <col min="4902" max="4903" width="11.44140625" style="66" hidden="1" customWidth="1"/>
    <col min="4904" max="4904" width="5" style="66" customWidth="1"/>
    <col min="4905" max="4906" width="11.44140625" style="66" hidden="1" customWidth="1"/>
    <col min="4907" max="4907" width="5" style="66" customWidth="1"/>
    <col min="4908" max="4909" width="11.44140625" style="66" hidden="1" customWidth="1"/>
    <col min="4910" max="4910" width="5" style="66" customWidth="1"/>
    <col min="4911" max="4912" width="11.44140625" style="66" hidden="1" customWidth="1"/>
    <col min="4913" max="4913" width="5" style="66" customWidth="1"/>
    <col min="4914" max="4924" width="11.44140625" style="66" hidden="1" customWidth="1"/>
    <col min="4925" max="4925" width="6.88671875" style="66" customWidth="1"/>
    <col min="4926" max="4927" width="11.44140625" style="66" hidden="1" customWidth="1"/>
    <col min="4928" max="4928" width="6.44140625" style="66" customWidth="1"/>
    <col min="4929" max="4930" width="11.44140625" style="66" hidden="1" customWidth="1"/>
    <col min="4931" max="4931" width="5.44140625" style="66" customWidth="1"/>
    <col min="4932" max="4933" width="11.44140625" style="66" hidden="1" customWidth="1"/>
    <col min="4934" max="4934" width="4.88671875" style="66" customWidth="1"/>
    <col min="4935" max="4942" width="11.44140625" style="66" hidden="1" customWidth="1"/>
    <col min="4943" max="4943" width="5.44140625" style="66" customWidth="1"/>
    <col min="4944" max="4948" width="11.44140625" style="66" hidden="1" customWidth="1"/>
    <col min="4949" max="4949" width="5.88671875" style="66" customWidth="1"/>
    <col min="4950" max="4951" width="11.44140625" style="66" hidden="1" customWidth="1"/>
    <col min="4952" max="4952" width="5.44140625" style="66" customWidth="1"/>
    <col min="4953" max="4954" width="11.44140625" style="66" hidden="1" customWidth="1"/>
    <col min="4955" max="4955" width="5.44140625" style="66" customWidth="1"/>
    <col min="4956" max="4957" width="11.44140625" style="66" hidden="1" customWidth="1"/>
    <col min="4958" max="4958" width="6" style="66" customWidth="1"/>
    <col min="4959" max="4963" width="11.44140625" style="66" hidden="1" customWidth="1"/>
    <col min="4964" max="4964" width="5" style="66" customWidth="1"/>
    <col min="4965" max="4972" width="11.44140625" style="66" hidden="1" customWidth="1"/>
    <col min="4973" max="4973" width="5" style="66" customWidth="1"/>
    <col min="4974" max="4974" width="11.44140625" style="66" hidden="1" customWidth="1"/>
    <col min="4975" max="4975" width="5" style="66" customWidth="1"/>
    <col min="4976" max="4976" width="9.44140625" style="66" customWidth="1"/>
    <col min="4977" max="4977" width="11.44140625" style="66" hidden="1" customWidth="1"/>
    <col min="4978" max="4978" width="5" style="66" customWidth="1"/>
    <col min="4979" max="4980" width="11.44140625" style="66" hidden="1" customWidth="1"/>
    <col min="4981" max="4981" width="5" style="66" customWidth="1"/>
    <col min="4982" max="4983" width="11.44140625" style="66" hidden="1" customWidth="1"/>
    <col min="4984" max="4984" width="5" style="66" customWidth="1"/>
    <col min="4985" max="4986" width="11.44140625" style="66" hidden="1" customWidth="1"/>
    <col min="4987" max="4987" width="5" style="66" customWidth="1"/>
    <col min="4988" max="4989" width="11.44140625" style="66" hidden="1" customWidth="1"/>
    <col min="4990" max="4990" width="5" style="66" customWidth="1"/>
    <col min="4991" max="4992" width="11.44140625" style="66" hidden="1" customWidth="1"/>
    <col min="4993" max="4993" width="5" style="66" customWidth="1"/>
    <col min="4994" max="4994" width="11.44140625" style="66" hidden="1" customWidth="1"/>
    <col min="4995" max="4995" width="6.44140625" style="66" customWidth="1"/>
    <col min="4996" max="4999" width="11.44140625" style="66" hidden="1" customWidth="1"/>
    <col min="5000" max="5000" width="7.109375" style="66" customWidth="1"/>
    <col min="5001" max="5002" width="11.44140625" style="66" hidden="1" customWidth="1"/>
    <col min="5003" max="5003" width="7.109375" style="66" customWidth="1"/>
    <col min="5004" max="5011" width="11.44140625" style="66" hidden="1" customWidth="1"/>
    <col min="5012" max="5012" width="7.109375" style="66" customWidth="1"/>
    <col min="5013" max="5019" width="11.44140625" style="66" hidden="1" customWidth="1"/>
    <col min="5020" max="5020" width="6.44140625" style="66" customWidth="1"/>
    <col min="5021" max="5022" width="11.44140625" style="66" hidden="1" customWidth="1"/>
    <col min="5023" max="5023" width="6.88671875" style="66" customWidth="1"/>
    <col min="5024" max="5025" width="11.44140625" style="66" hidden="1" customWidth="1"/>
    <col min="5026" max="5026" width="6.88671875" style="66" customWidth="1"/>
    <col min="5027" max="5028" width="11.44140625" style="66" hidden="1" customWidth="1"/>
    <col min="5029" max="5029" width="6.44140625" style="66" customWidth="1"/>
    <col min="5030" max="5034" width="11.44140625" style="66" hidden="1" customWidth="1"/>
    <col min="5035" max="5035" width="6.44140625" style="66" customWidth="1"/>
    <col min="5036" max="5037" width="11.44140625" style="66" hidden="1" customWidth="1"/>
    <col min="5038" max="5038" width="7.5546875" style="66" customWidth="1"/>
    <col min="5039" max="5039" width="11.44140625" style="66" hidden="1" customWidth="1"/>
    <col min="5040" max="5040" width="9.44140625" style="66" customWidth="1"/>
    <col min="5041" max="5072" width="11.44140625" style="66" hidden="1" customWidth="1"/>
    <col min="5073" max="5073" width="9" style="66" customWidth="1"/>
    <col min="5074" max="5075" width="11.44140625" style="66" hidden="1" customWidth="1"/>
    <col min="5076" max="5076" width="8.5546875" style="66" customWidth="1"/>
    <col min="5077" max="5078" width="11.44140625" style="66" hidden="1" customWidth="1"/>
    <col min="5079" max="5079" width="6.44140625" style="66" customWidth="1"/>
    <col min="5080" max="5081" width="11.44140625" style="66" hidden="1" customWidth="1"/>
    <col min="5082" max="5082" width="7" style="66" customWidth="1"/>
    <col min="5083" max="5084" width="11.44140625" style="66" hidden="1" customWidth="1"/>
    <col min="5085" max="5087" width="7" style="66" customWidth="1"/>
    <col min="5088" max="5089" width="11.44140625" style="66" hidden="1" customWidth="1"/>
    <col min="5090" max="5090" width="7.5546875" style="66" customWidth="1"/>
    <col min="5091" max="5092" width="11.44140625" style="66" hidden="1" customWidth="1"/>
    <col min="5093" max="5093" width="7" style="66" customWidth="1"/>
    <col min="5094" max="5095" width="11.44140625" style="66" hidden="1" customWidth="1"/>
    <col min="5096" max="5096" width="7" style="66" customWidth="1"/>
    <col min="5097" max="5098" width="11.44140625" style="66" hidden="1" customWidth="1"/>
    <col min="5099" max="5099" width="7" style="66" customWidth="1"/>
    <col min="5100" max="5100" width="11.44140625" style="66" hidden="1" customWidth="1"/>
    <col min="5101" max="5101" width="6.44140625" style="66" customWidth="1"/>
    <col min="5102" max="5111" width="11.44140625" style="66" hidden="1" customWidth="1"/>
    <col min="5112" max="5114" width="11.44140625" style="66" hidden="1"/>
    <col min="5115" max="5115" width="41.44140625" style="66" customWidth="1"/>
    <col min="5116" max="5116" width="6.44140625" style="66" customWidth="1"/>
    <col min="5117" max="5117" width="14.6640625" style="66" customWidth="1"/>
    <col min="5118" max="5118" width="11.44140625" style="66" customWidth="1"/>
    <col min="5119" max="5119" width="13" style="66" customWidth="1"/>
    <col min="5120" max="5120" width="22" style="66" customWidth="1"/>
    <col min="5121" max="5130" width="9.44140625" style="66" customWidth="1"/>
    <col min="5131" max="5131" width="8.88671875" style="66" customWidth="1"/>
    <col min="5132" max="5132" width="11.44140625" style="66" hidden="1" customWidth="1"/>
    <col min="5133" max="5133" width="10.109375" style="66" customWidth="1"/>
    <col min="5134" max="5138" width="11.44140625" style="66" hidden="1" customWidth="1"/>
    <col min="5139" max="5139" width="6.44140625" style="66" customWidth="1"/>
    <col min="5140" max="5140" width="6.88671875" style="66" customWidth="1"/>
    <col min="5141" max="5142" width="6.5546875" style="66" customWidth="1"/>
    <col min="5143" max="5143" width="6.33203125" style="66" customWidth="1"/>
    <col min="5144" max="5145" width="7.5546875" style="66" customWidth="1"/>
    <col min="5146" max="5146" width="11.44140625" style="66" hidden="1" customWidth="1"/>
    <col min="5147" max="5147" width="14.44140625" style="66" customWidth="1"/>
    <col min="5148" max="5148" width="11.44140625" style="66" customWidth="1"/>
    <col min="5149" max="5149" width="56.88671875" style="66" customWidth="1"/>
    <col min="5150" max="5150" width="9.109375" style="66" bestFit="1" customWidth="1"/>
    <col min="5151" max="5151" width="24.5546875" style="66" customWidth="1"/>
    <col min="5152" max="5152" width="22.88671875" style="66" customWidth="1"/>
    <col min="5153" max="5153" width="17.6640625" style="66" customWidth="1"/>
    <col min="5154" max="5154" width="5" style="66" customWidth="1"/>
    <col min="5155" max="5156" width="11.44140625" style="66" hidden="1" customWidth="1"/>
    <col min="5157" max="5157" width="5" style="66" customWidth="1"/>
    <col min="5158" max="5159" width="11.44140625" style="66" hidden="1" customWidth="1"/>
    <col min="5160" max="5160" width="5" style="66" customWidth="1"/>
    <col min="5161" max="5162" width="11.44140625" style="66" hidden="1" customWidth="1"/>
    <col min="5163" max="5163" width="5" style="66" customWidth="1"/>
    <col min="5164" max="5165" width="11.44140625" style="66" hidden="1" customWidth="1"/>
    <col min="5166" max="5166" width="5" style="66" customWidth="1"/>
    <col min="5167" max="5168" width="11.44140625" style="66" hidden="1" customWidth="1"/>
    <col min="5169" max="5169" width="5" style="66" customWidth="1"/>
    <col min="5170" max="5180" width="11.44140625" style="66" hidden="1" customWidth="1"/>
    <col min="5181" max="5181" width="6.88671875" style="66" customWidth="1"/>
    <col min="5182" max="5183" width="11.44140625" style="66" hidden="1" customWidth="1"/>
    <col min="5184" max="5184" width="6.44140625" style="66" customWidth="1"/>
    <col min="5185" max="5186" width="11.44140625" style="66" hidden="1" customWidth="1"/>
    <col min="5187" max="5187" width="5.44140625" style="66" customWidth="1"/>
    <col min="5188" max="5189" width="11.44140625" style="66" hidden="1" customWidth="1"/>
    <col min="5190" max="5190" width="4.88671875" style="66" customWidth="1"/>
    <col min="5191" max="5198" width="11.44140625" style="66" hidden="1" customWidth="1"/>
    <col min="5199" max="5199" width="5.44140625" style="66" customWidth="1"/>
    <col min="5200" max="5204" width="11.44140625" style="66" hidden="1" customWidth="1"/>
    <col min="5205" max="5205" width="5.88671875" style="66" customWidth="1"/>
    <col min="5206" max="5207" width="11.44140625" style="66" hidden="1" customWidth="1"/>
    <col min="5208" max="5208" width="5.44140625" style="66" customWidth="1"/>
    <col min="5209" max="5210" width="11.44140625" style="66" hidden="1" customWidth="1"/>
    <col min="5211" max="5211" width="5.44140625" style="66" customWidth="1"/>
    <col min="5212" max="5213" width="11.44140625" style="66" hidden="1" customWidth="1"/>
    <col min="5214" max="5214" width="6" style="66" customWidth="1"/>
    <col min="5215" max="5219" width="11.44140625" style="66" hidden="1" customWidth="1"/>
    <col min="5220" max="5220" width="5" style="66" customWidth="1"/>
    <col min="5221" max="5228" width="11.44140625" style="66" hidden="1" customWidth="1"/>
    <col min="5229" max="5229" width="5" style="66" customWidth="1"/>
    <col min="5230" max="5230" width="11.44140625" style="66" hidden="1" customWidth="1"/>
    <col min="5231" max="5231" width="5" style="66" customWidth="1"/>
    <col min="5232" max="5232" width="9.44140625" style="66" customWidth="1"/>
    <col min="5233" max="5233" width="11.44140625" style="66" hidden="1" customWidth="1"/>
    <col min="5234" max="5234" width="5" style="66" customWidth="1"/>
    <col min="5235" max="5236" width="11.44140625" style="66" hidden="1" customWidth="1"/>
    <col min="5237" max="5237" width="5" style="66" customWidth="1"/>
    <col min="5238" max="5239" width="11.44140625" style="66" hidden="1" customWidth="1"/>
    <col min="5240" max="5240" width="5" style="66" customWidth="1"/>
    <col min="5241" max="5242" width="11.44140625" style="66" hidden="1" customWidth="1"/>
    <col min="5243" max="5243" width="5" style="66" customWidth="1"/>
    <col min="5244" max="5245" width="11.44140625" style="66" hidden="1" customWidth="1"/>
    <col min="5246" max="5246" width="5" style="66" customWidth="1"/>
    <col min="5247" max="5248" width="11.44140625" style="66" hidden="1" customWidth="1"/>
    <col min="5249" max="5249" width="5" style="66" customWidth="1"/>
    <col min="5250" max="5250" width="11.44140625" style="66" hidden="1" customWidth="1"/>
    <col min="5251" max="5251" width="6.44140625" style="66" customWidth="1"/>
    <col min="5252" max="5255" width="11.44140625" style="66" hidden="1" customWidth="1"/>
    <col min="5256" max="5256" width="7.109375" style="66" customWidth="1"/>
    <col min="5257" max="5258" width="11.44140625" style="66" hidden="1" customWidth="1"/>
    <col min="5259" max="5259" width="7.109375" style="66" customWidth="1"/>
    <col min="5260" max="5267" width="11.44140625" style="66" hidden="1" customWidth="1"/>
    <col min="5268" max="5268" width="7.109375" style="66" customWidth="1"/>
    <col min="5269" max="5275" width="11.44140625" style="66" hidden="1" customWidth="1"/>
    <col min="5276" max="5276" width="6.44140625" style="66" customWidth="1"/>
    <col min="5277" max="5278" width="11.44140625" style="66" hidden="1" customWidth="1"/>
    <col min="5279" max="5279" width="6.88671875" style="66" customWidth="1"/>
    <col min="5280" max="5281" width="11.44140625" style="66" hidden="1" customWidth="1"/>
    <col min="5282" max="5282" width="6.88671875" style="66" customWidth="1"/>
    <col min="5283" max="5284" width="11.44140625" style="66" hidden="1" customWidth="1"/>
    <col min="5285" max="5285" width="6.44140625" style="66" customWidth="1"/>
    <col min="5286" max="5290" width="11.44140625" style="66" hidden="1" customWidth="1"/>
    <col min="5291" max="5291" width="6.44140625" style="66" customWidth="1"/>
    <col min="5292" max="5293" width="11.44140625" style="66" hidden="1" customWidth="1"/>
    <col min="5294" max="5294" width="7.5546875" style="66" customWidth="1"/>
    <col min="5295" max="5295" width="11.44140625" style="66" hidden="1" customWidth="1"/>
    <col min="5296" max="5296" width="9.44140625" style="66" customWidth="1"/>
    <col min="5297" max="5328" width="11.44140625" style="66" hidden="1" customWidth="1"/>
    <col min="5329" max="5329" width="9" style="66" customWidth="1"/>
    <col min="5330" max="5331" width="11.44140625" style="66" hidden="1" customWidth="1"/>
    <col min="5332" max="5332" width="8.5546875" style="66" customWidth="1"/>
    <col min="5333" max="5334" width="11.44140625" style="66" hidden="1" customWidth="1"/>
    <col min="5335" max="5335" width="6.44140625" style="66" customWidth="1"/>
    <col min="5336" max="5337" width="11.44140625" style="66" hidden="1" customWidth="1"/>
    <col min="5338" max="5338" width="7" style="66" customWidth="1"/>
    <col min="5339" max="5340" width="11.44140625" style="66" hidden="1" customWidth="1"/>
    <col min="5341" max="5343" width="7" style="66" customWidth="1"/>
    <col min="5344" max="5345" width="11.44140625" style="66" hidden="1" customWidth="1"/>
    <col min="5346" max="5346" width="7.5546875" style="66" customWidth="1"/>
    <col min="5347" max="5348" width="11.44140625" style="66" hidden="1" customWidth="1"/>
    <col min="5349" max="5349" width="7" style="66" customWidth="1"/>
    <col min="5350" max="5351" width="11.44140625" style="66" hidden="1" customWidth="1"/>
    <col min="5352" max="5352" width="7" style="66" customWidth="1"/>
    <col min="5353" max="5354" width="11.44140625" style="66" hidden="1" customWidth="1"/>
    <col min="5355" max="5355" width="7" style="66" customWidth="1"/>
    <col min="5356" max="5356" width="11.44140625" style="66" hidden="1" customWidth="1"/>
    <col min="5357" max="5357" width="6.44140625" style="66" customWidth="1"/>
    <col min="5358" max="5367" width="11.44140625" style="66" hidden="1" customWidth="1"/>
    <col min="5368" max="5370" width="11.44140625" style="66" hidden="1"/>
    <col min="5371" max="5371" width="41.44140625" style="66" customWidth="1"/>
    <col min="5372" max="5372" width="6.44140625" style="66" customWidth="1"/>
    <col min="5373" max="5373" width="14.6640625" style="66" customWidth="1"/>
    <col min="5374" max="5374" width="11.44140625" style="66" customWidth="1"/>
    <col min="5375" max="5375" width="13" style="66" customWidth="1"/>
    <col min="5376" max="5376" width="22" style="66" customWidth="1"/>
    <col min="5377" max="5386" width="9.44140625" style="66" customWidth="1"/>
    <col min="5387" max="5387" width="8.88671875" style="66" customWidth="1"/>
    <col min="5388" max="5388" width="11.44140625" style="66" hidden="1" customWidth="1"/>
    <col min="5389" max="5389" width="10.109375" style="66" customWidth="1"/>
    <col min="5390" max="5394" width="11.44140625" style="66" hidden="1" customWidth="1"/>
    <col min="5395" max="5395" width="6.44140625" style="66" customWidth="1"/>
    <col min="5396" max="5396" width="6.88671875" style="66" customWidth="1"/>
    <col min="5397" max="5398" width="6.5546875" style="66" customWidth="1"/>
    <col min="5399" max="5399" width="6.33203125" style="66" customWidth="1"/>
    <col min="5400" max="5401" width="7.5546875" style="66" customWidth="1"/>
    <col min="5402" max="5402" width="11.44140625" style="66" hidden="1" customWidth="1"/>
    <col min="5403" max="5403" width="14.44140625" style="66" customWidth="1"/>
    <col min="5404" max="5404" width="11.44140625" style="66" customWidth="1"/>
    <col min="5405" max="5405" width="56.88671875" style="66" customWidth="1"/>
    <col min="5406" max="5406" width="9.109375" style="66" bestFit="1" customWidth="1"/>
    <col min="5407" max="5407" width="24.5546875" style="66" customWidth="1"/>
    <col min="5408" max="5408" width="22.88671875" style="66" customWidth="1"/>
    <col min="5409" max="5409" width="17.6640625" style="66" customWidth="1"/>
    <col min="5410" max="5410" width="5" style="66" customWidth="1"/>
    <col min="5411" max="5412" width="11.44140625" style="66" hidden="1" customWidth="1"/>
    <col min="5413" max="5413" width="5" style="66" customWidth="1"/>
    <col min="5414" max="5415" width="11.44140625" style="66" hidden="1" customWidth="1"/>
    <col min="5416" max="5416" width="5" style="66" customWidth="1"/>
    <col min="5417" max="5418" width="11.44140625" style="66" hidden="1" customWidth="1"/>
    <col min="5419" max="5419" width="5" style="66" customWidth="1"/>
    <col min="5420" max="5421" width="11.44140625" style="66" hidden="1" customWidth="1"/>
    <col min="5422" max="5422" width="5" style="66" customWidth="1"/>
    <col min="5423" max="5424" width="11.44140625" style="66" hidden="1" customWidth="1"/>
    <col min="5425" max="5425" width="5" style="66" customWidth="1"/>
    <col min="5426" max="5436" width="11.44140625" style="66" hidden="1" customWidth="1"/>
    <col min="5437" max="5437" width="6.88671875" style="66" customWidth="1"/>
    <col min="5438" max="5439" width="11.44140625" style="66" hidden="1" customWidth="1"/>
    <col min="5440" max="5440" width="6.44140625" style="66" customWidth="1"/>
    <col min="5441" max="5442" width="11.44140625" style="66" hidden="1" customWidth="1"/>
    <col min="5443" max="5443" width="5.44140625" style="66" customWidth="1"/>
    <col min="5444" max="5445" width="11.44140625" style="66" hidden="1" customWidth="1"/>
    <col min="5446" max="5446" width="4.88671875" style="66" customWidth="1"/>
    <col min="5447" max="5454" width="11.44140625" style="66" hidden="1" customWidth="1"/>
    <col min="5455" max="5455" width="5.44140625" style="66" customWidth="1"/>
    <col min="5456" max="5460" width="11.44140625" style="66" hidden="1" customWidth="1"/>
    <col min="5461" max="5461" width="5.88671875" style="66" customWidth="1"/>
    <col min="5462" max="5463" width="11.44140625" style="66" hidden="1" customWidth="1"/>
    <col min="5464" max="5464" width="5.44140625" style="66" customWidth="1"/>
    <col min="5465" max="5466" width="11.44140625" style="66" hidden="1" customWidth="1"/>
    <col min="5467" max="5467" width="5.44140625" style="66" customWidth="1"/>
    <col min="5468" max="5469" width="11.44140625" style="66" hidden="1" customWidth="1"/>
    <col min="5470" max="5470" width="6" style="66" customWidth="1"/>
    <col min="5471" max="5475" width="11.44140625" style="66" hidden="1" customWidth="1"/>
    <col min="5476" max="5476" width="5" style="66" customWidth="1"/>
    <col min="5477" max="5484" width="11.44140625" style="66" hidden="1" customWidth="1"/>
    <col min="5485" max="5485" width="5" style="66" customWidth="1"/>
    <col min="5486" max="5486" width="11.44140625" style="66" hidden="1" customWidth="1"/>
    <col min="5487" max="5487" width="5" style="66" customWidth="1"/>
    <col min="5488" max="5488" width="9.44140625" style="66" customWidth="1"/>
    <col min="5489" max="5489" width="11.44140625" style="66" hidden="1" customWidth="1"/>
    <col min="5490" max="5490" width="5" style="66" customWidth="1"/>
    <col min="5491" max="5492" width="11.44140625" style="66" hidden="1" customWidth="1"/>
    <col min="5493" max="5493" width="5" style="66" customWidth="1"/>
    <col min="5494" max="5495" width="11.44140625" style="66" hidden="1" customWidth="1"/>
    <col min="5496" max="5496" width="5" style="66" customWidth="1"/>
    <col min="5497" max="5498" width="11.44140625" style="66" hidden="1" customWidth="1"/>
    <col min="5499" max="5499" width="5" style="66" customWidth="1"/>
    <col min="5500" max="5501" width="11.44140625" style="66" hidden="1" customWidth="1"/>
    <col min="5502" max="5502" width="5" style="66" customWidth="1"/>
    <col min="5503" max="5504" width="11.44140625" style="66" hidden="1" customWidth="1"/>
    <col min="5505" max="5505" width="5" style="66" customWidth="1"/>
    <col min="5506" max="5506" width="11.44140625" style="66" hidden="1" customWidth="1"/>
    <col min="5507" max="5507" width="6.44140625" style="66" customWidth="1"/>
    <col min="5508" max="5511" width="11.44140625" style="66" hidden="1" customWidth="1"/>
    <col min="5512" max="5512" width="7.109375" style="66" customWidth="1"/>
    <col min="5513" max="5514" width="11.44140625" style="66" hidden="1" customWidth="1"/>
    <col min="5515" max="5515" width="7.109375" style="66" customWidth="1"/>
    <col min="5516" max="5523" width="11.44140625" style="66" hidden="1" customWidth="1"/>
    <col min="5524" max="5524" width="7.109375" style="66" customWidth="1"/>
    <col min="5525" max="5531" width="11.44140625" style="66" hidden="1" customWidth="1"/>
    <col min="5532" max="5532" width="6.44140625" style="66" customWidth="1"/>
    <col min="5533" max="5534" width="11.44140625" style="66" hidden="1" customWidth="1"/>
    <col min="5535" max="5535" width="6.88671875" style="66" customWidth="1"/>
    <col min="5536" max="5537" width="11.44140625" style="66" hidden="1" customWidth="1"/>
    <col min="5538" max="5538" width="6.88671875" style="66" customWidth="1"/>
    <col min="5539" max="5540" width="11.44140625" style="66" hidden="1" customWidth="1"/>
    <col min="5541" max="5541" width="6.44140625" style="66" customWidth="1"/>
    <col min="5542" max="5546" width="11.44140625" style="66" hidden="1" customWidth="1"/>
    <col min="5547" max="5547" width="6.44140625" style="66" customWidth="1"/>
    <col min="5548" max="5549" width="11.44140625" style="66" hidden="1" customWidth="1"/>
    <col min="5550" max="5550" width="7.5546875" style="66" customWidth="1"/>
    <col min="5551" max="5551" width="11.44140625" style="66" hidden="1" customWidth="1"/>
    <col min="5552" max="5552" width="9.44140625" style="66" customWidth="1"/>
    <col min="5553" max="5584" width="11.44140625" style="66" hidden="1" customWidth="1"/>
    <col min="5585" max="5585" width="9" style="66" customWidth="1"/>
    <col min="5586" max="5587" width="11.44140625" style="66" hidden="1" customWidth="1"/>
    <col min="5588" max="5588" width="8.5546875" style="66" customWidth="1"/>
    <col min="5589" max="5590" width="11.44140625" style="66" hidden="1" customWidth="1"/>
    <col min="5591" max="5591" width="6.44140625" style="66" customWidth="1"/>
    <col min="5592" max="5593" width="11.44140625" style="66" hidden="1" customWidth="1"/>
    <col min="5594" max="5594" width="7" style="66" customWidth="1"/>
    <col min="5595" max="5596" width="11.44140625" style="66" hidden="1" customWidth="1"/>
    <col min="5597" max="5599" width="7" style="66" customWidth="1"/>
    <col min="5600" max="5601" width="11.44140625" style="66" hidden="1" customWidth="1"/>
    <col min="5602" max="5602" width="7.5546875" style="66" customWidth="1"/>
    <col min="5603" max="5604" width="11.44140625" style="66" hidden="1" customWidth="1"/>
    <col min="5605" max="5605" width="7" style="66" customWidth="1"/>
    <col min="5606" max="5607" width="11.44140625" style="66" hidden="1" customWidth="1"/>
    <col min="5608" max="5608" width="7" style="66" customWidth="1"/>
    <col min="5609" max="5610" width="11.44140625" style="66" hidden="1" customWidth="1"/>
    <col min="5611" max="5611" width="7" style="66" customWidth="1"/>
    <col min="5612" max="5612" width="11.44140625" style="66" hidden="1" customWidth="1"/>
    <col min="5613" max="5613" width="6.44140625" style="66" customWidth="1"/>
    <col min="5614" max="5623" width="11.44140625" style="66" hidden="1" customWidth="1"/>
    <col min="5624" max="5626" width="11.44140625" style="66" hidden="1"/>
    <col min="5627" max="5627" width="41.44140625" style="66" customWidth="1"/>
    <col min="5628" max="5628" width="6.44140625" style="66" customWidth="1"/>
    <col min="5629" max="5629" width="14.6640625" style="66" customWidth="1"/>
    <col min="5630" max="5630" width="11.44140625" style="66" customWidth="1"/>
    <col min="5631" max="5631" width="13" style="66" customWidth="1"/>
    <col min="5632" max="5632" width="22" style="66" customWidth="1"/>
    <col min="5633" max="5642" width="9.44140625" style="66" customWidth="1"/>
    <col min="5643" max="5643" width="8.88671875" style="66" customWidth="1"/>
    <col min="5644" max="5644" width="11.44140625" style="66" hidden="1" customWidth="1"/>
    <col min="5645" max="5645" width="10.109375" style="66" customWidth="1"/>
    <col min="5646" max="5650" width="11.44140625" style="66" hidden="1" customWidth="1"/>
    <col min="5651" max="5651" width="6.44140625" style="66" customWidth="1"/>
    <col min="5652" max="5652" width="6.88671875" style="66" customWidth="1"/>
    <col min="5653" max="5654" width="6.5546875" style="66" customWidth="1"/>
    <col min="5655" max="5655" width="6.33203125" style="66" customWidth="1"/>
    <col min="5656" max="5657" width="7.5546875" style="66" customWidth="1"/>
    <col min="5658" max="5658" width="11.44140625" style="66" hidden="1" customWidth="1"/>
    <col min="5659" max="5659" width="14.44140625" style="66" customWidth="1"/>
    <col min="5660" max="5660" width="11.44140625" style="66" customWidth="1"/>
    <col min="5661" max="5661" width="56.88671875" style="66" customWidth="1"/>
    <col min="5662" max="5662" width="9.109375" style="66" bestFit="1" customWidth="1"/>
    <col min="5663" max="5663" width="24.5546875" style="66" customWidth="1"/>
    <col min="5664" max="5664" width="22.88671875" style="66" customWidth="1"/>
    <col min="5665" max="5665" width="17.6640625" style="66" customWidth="1"/>
    <col min="5666" max="5666" width="5" style="66" customWidth="1"/>
    <col min="5667" max="5668" width="11.44140625" style="66" hidden="1" customWidth="1"/>
    <col min="5669" max="5669" width="5" style="66" customWidth="1"/>
    <col min="5670" max="5671" width="11.44140625" style="66" hidden="1" customWidth="1"/>
    <col min="5672" max="5672" width="5" style="66" customWidth="1"/>
    <col min="5673" max="5674" width="11.44140625" style="66" hidden="1" customWidth="1"/>
    <col min="5675" max="5675" width="5" style="66" customWidth="1"/>
    <col min="5676" max="5677" width="11.44140625" style="66" hidden="1" customWidth="1"/>
    <col min="5678" max="5678" width="5" style="66" customWidth="1"/>
    <col min="5679" max="5680" width="11.44140625" style="66" hidden="1" customWidth="1"/>
    <col min="5681" max="5681" width="5" style="66" customWidth="1"/>
    <col min="5682" max="5692" width="11.44140625" style="66" hidden="1" customWidth="1"/>
    <col min="5693" max="5693" width="6.88671875" style="66" customWidth="1"/>
    <col min="5694" max="5695" width="11.44140625" style="66" hidden="1" customWidth="1"/>
    <col min="5696" max="5696" width="6.44140625" style="66" customWidth="1"/>
    <col min="5697" max="5698" width="11.44140625" style="66" hidden="1" customWidth="1"/>
    <col min="5699" max="5699" width="5.44140625" style="66" customWidth="1"/>
    <col min="5700" max="5701" width="11.44140625" style="66" hidden="1" customWidth="1"/>
    <col min="5702" max="5702" width="4.88671875" style="66" customWidth="1"/>
    <col min="5703" max="5710" width="11.44140625" style="66" hidden="1" customWidth="1"/>
    <col min="5711" max="5711" width="5.44140625" style="66" customWidth="1"/>
    <col min="5712" max="5716" width="11.44140625" style="66" hidden="1" customWidth="1"/>
    <col min="5717" max="5717" width="5.88671875" style="66" customWidth="1"/>
    <col min="5718" max="5719" width="11.44140625" style="66" hidden="1" customWidth="1"/>
    <col min="5720" max="5720" width="5.44140625" style="66" customWidth="1"/>
    <col min="5721" max="5722" width="11.44140625" style="66" hidden="1" customWidth="1"/>
    <col min="5723" max="5723" width="5.44140625" style="66" customWidth="1"/>
    <col min="5724" max="5725" width="11.44140625" style="66" hidden="1" customWidth="1"/>
    <col min="5726" max="5726" width="6" style="66" customWidth="1"/>
    <col min="5727" max="5731" width="11.44140625" style="66" hidden="1" customWidth="1"/>
    <col min="5732" max="5732" width="5" style="66" customWidth="1"/>
    <col min="5733" max="5740" width="11.44140625" style="66" hidden="1" customWidth="1"/>
    <col min="5741" max="5741" width="5" style="66" customWidth="1"/>
    <col min="5742" max="5742" width="11.44140625" style="66" hidden="1" customWidth="1"/>
    <col min="5743" max="5743" width="5" style="66" customWidth="1"/>
    <col min="5744" max="5744" width="9.44140625" style="66" customWidth="1"/>
    <col min="5745" max="5745" width="11.44140625" style="66" hidden="1" customWidth="1"/>
    <col min="5746" max="5746" width="5" style="66" customWidth="1"/>
    <col min="5747" max="5748" width="11.44140625" style="66" hidden="1" customWidth="1"/>
    <col min="5749" max="5749" width="5" style="66" customWidth="1"/>
    <col min="5750" max="5751" width="11.44140625" style="66" hidden="1" customWidth="1"/>
    <col min="5752" max="5752" width="5" style="66" customWidth="1"/>
    <col min="5753" max="5754" width="11.44140625" style="66" hidden="1" customWidth="1"/>
    <col min="5755" max="5755" width="5" style="66" customWidth="1"/>
    <col min="5756" max="5757" width="11.44140625" style="66" hidden="1" customWidth="1"/>
    <col min="5758" max="5758" width="5" style="66" customWidth="1"/>
    <col min="5759" max="5760" width="11.44140625" style="66" hidden="1" customWidth="1"/>
    <col min="5761" max="5761" width="5" style="66" customWidth="1"/>
    <col min="5762" max="5762" width="11.44140625" style="66" hidden="1" customWidth="1"/>
    <col min="5763" max="5763" width="6.44140625" style="66" customWidth="1"/>
    <col min="5764" max="5767" width="11.44140625" style="66" hidden="1" customWidth="1"/>
    <col min="5768" max="5768" width="7.109375" style="66" customWidth="1"/>
    <col min="5769" max="5770" width="11.44140625" style="66" hidden="1" customWidth="1"/>
    <col min="5771" max="5771" width="7.109375" style="66" customWidth="1"/>
    <col min="5772" max="5779" width="11.44140625" style="66" hidden="1" customWidth="1"/>
    <col min="5780" max="5780" width="7.109375" style="66" customWidth="1"/>
    <col min="5781" max="5787" width="11.44140625" style="66" hidden="1" customWidth="1"/>
    <col min="5788" max="5788" width="6.44140625" style="66" customWidth="1"/>
    <col min="5789" max="5790" width="11.44140625" style="66" hidden="1" customWidth="1"/>
    <col min="5791" max="5791" width="6.88671875" style="66" customWidth="1"/>
    <col min="5792" max="5793" width="11.44140625" style="66" hidden="1" customWidth="1"/>
    <col min="5794" max="5794" width="6.88671875" style="66" customWidth="1"/>
    <col min="5795" max="5796" width="11.44140625" style="66" hidden="1" customWidth="1"/>
    <col min="5797" max="5797" width="6.44140625" style="66" customWidth="1"/>
    <col min="5798" max="5802" width="11.44140625" style="66" hidden="1" customWidth="1"/>
    <col min="5803" max="5803" width="6.44140625" style="66" customWidth="1"/>
    <col min="5804" max="5805" width="11.44140625" style="66" hidden="1" customWidth="1"/>
    <col min="5806" max="5806" width="7.5546875" style="66" customWidth="1"/>
    <col min="5807" max="5807" width="11.44140625" style="66" hidden="1" customWidth="1"/>
    <col min="5808" max="5808" width="9.44140625" style="66" customWidth="1"/>
    <col min="5809" max="5840" width="11.44140625" style="66" hidden="1" customWidth="1"/>
    <col min="5841" max="5841" width="9" style="66" customWidth="1"/>
    <col min="5842" max="5843" width="11.44140625" style="66" hidden="1" customWidth="1"/>
    <col min="5844" max="5844" width="8.5546875" style="66" customWidth="1"/>
    <col min="5845" max="5846" width="11.44140625" style="66" hidden="1" customWidth="1"/>
    <col min="5847" max="5847" width="6.44140625" style="66" customWidth="1"/>
    <col min="5848" max="5849" width="11.44140625" style="66" hidden="1" customWidth="1"/>
    <col min="5850" max="5850" width="7" style="66" customWidth="1"/>
    <col min="5851" max="5852" width="11.44140625" style="66" hidden="1" customWidth="1"/>
    <col min="5853" max="5855" width="7" style="66" customWidth="1"/>
    <col min="5856" max="5857" width="11.44140625" style="66" hidden="1" customWidth="1"/>
    <col min="5858" max="5858" width="7.5546875" style="66" customWidth="1"/>
    <col min="5859" max="5860" width="11.44140625" style="66" hidden="1" customWidth="1"/>
    <col min="5861" max="5861" width="7" style="66" customWidth="1"/>
    <col min="5862" max="5863" width="11.44140625" style="66" hidden="1" customWidth="1"/>
    <col min="5864" max="5864" width="7" style="66" customWidth="1"/>
    <col min="5865" max="5866" width="11.44140625" style="66" hidden="1" customWidth="1"/>
    <col min="5867" max="5867" width="7" style="66" customWidth="1"/>
    <col min="5868" max="5868" width="11.44140625" style="66" hidden="1" customWidth="1"/>
    <col min="5869" max="5869" width="6.44140625" style="66" customWidth="1"/>
    <col min="5870" max="5879" width="11.44140625" style="66" hidden="1" customWidth="1"/>
    <col min="5880" max="5882" width="11.44140625" style="66" hidden="1"/>
    <col min="5883" max="5883" width="41.44140625" style="66" customWidth="1"/>
    <col min="5884" max="5884" width="6.44140625" style="66" customWidth="1"/>
    <col min="5885" max="5885" width="14.6640625" style="66" customWidth="1"/>
    <col min="5886" max="5886" width="11.44140625" style="66" customWidth="1"/>
    <col min="5887" max="5887" width="13" style="66" customWidth="1"/>
    <col min="5888" max="5888" width="22" style="66" customWidth="1"/>
    <col min="5889" max="5898" width="9.44140625" style="66" customWidth="1"/>
    <col min="5899" max="5899" width="8.88671875" style="66" customWidth="1"/>
    <col min="5900" max="5900" width="11.44140625" style="66" hidden="1" customWidth="1"/>
    <col min="5901" max="5901" width="10.109375" style="66" customWidth="1"/>
    <col min="5902" max="5906" width="11.44140625" style="66" hidden="1" customWidth="1"/>
    <col min="5907" max="5907" width="6.44140625" style="66" customWidth="1"/>
    <col min="5908" max="5908" width="6.88671875" style="66" customWidth="1"/>
    <col min="5909" max="5910" width="6.5546875" style="66" customWidth="1"/>
    <col min="5911" max="5911" width="6.33203125" style="66" customWidth="1"/>
    <col min="5912" max="5913" width="7.5546875" style="66" customWidth="1"/>
    <col min="5914" max="5914" width="11.44140625" style="66" hidden="1" customWidth="1"/>
    <col min="5915" max="5915" width="14.44140625" style="66" customWidth="1"/>
    <col min="5916" max="5916" width="11.44140625" style="66" customWidth="1"/>
    <col min="5917" max="5917" width="56.88671875" style="66" customWidth="1"/>
    <col min="5918" max="5918" width="9.109375" style="66" bestFit="1" customWidth="1"/>
    <col min="5919" max="5919" width="24.5546875" style="66" customWidth="1"/>
    <col min="5920" max="5920" width="22.88671875" style="66" customWidth="1"/>
    <col min="5921" max="5921" width="17.6640625" style="66" customWidth="1"/>
    <col min="5922" max="5922" width="5" style="66" customWidth="1"/>
    <col min="5923" max="5924" width="11.44140625" style="66" hidden="1" customWidth="1"/>
    <col min="5925" max="5925" width="5" style="66" customWidth="1"/>
    <col min="5926" max="5927" width="11.44140625" style="66" hidden="1" customWidth="1"/>
    <col min="5928" max="5928" width="5" style="66" customWidth="1"/>
    <col min="5929" max="5930" width="11.44140625" style="66" hidden="1" customWidth="1"/>
    <col min="5931" max="5931" width="5" style="66" customWidth="1"/>
    <col min="5932" max="5933" width="11.44140625" style="66" hidden="1" customWidth="1"/>
    <col min="5934" max="5934" width="5" style="66" customWidth="1"/>
    <col min="5935" max="5936" width="11.44140625" style="66" hidden="1" customWidth="1"/>
    <col min="5937" max="5937" width="5" style="66" customWidth="1"/>
    <col min="5938" max="5948" width="11.44140625" style="66" hidden="1" customWidth="1"/>
    <col min="5949" max="5949" width="6.88671875" style="66" customWidth="1"/>
    <col min="5950" max="5951" width="11.44140625" style="66" hidden="1" customWidth="1"/>
    <col min="5952" max="5952" width="6.44140625" style="66" customWidth="1"/>
    <col min="5953" max="5954" width="11.44140625" style="66" hidden="1" customWidth="1"/>
    <col min="5955" max="5955" width="5.44140625" style="66" customWidth="1"/>
    <col min="5956" max="5957" width="11.44140625" style="66" hidden="1" customWidth="1"/>
    <col min="5958" max="5958" width="4.88671875" style="66" customWidth="1"/>
    <col min="5959" max="5966" width="11.44140625" style="66" hidden="1" customWidth="1"/>
    <col min="5967" max="5967" width="5.44140625" style="66" customWidth="1"/>
    <col min="5968" max="5972" width="11.44140625" style="66" hidden="1" customWidth="1"/>
    <col min="5973" max="5973" width="5.88671875" style="66" customWidth="1"/>
    <col min="5974" max="5975" width="11.44140625" style="66" hidden="1" customWidth="1"/>
    <col min="5976" max="5976" width="5.44140625" style="66" customWidth="1"/>
    <col min="5977" max="5978" width="11.44140625" style="66" hidden="1" customWidth="1"/>
    <col min="5979" max="5979" width="5.44140625" style="66" customWidth="1"/>
    <col min="5980" max="5981" width="11.44140625" style="66" hidden="1" customWidth="1"/>
    <col min="5982" max="5982" width="6" style="66" customWidth="1"/>
    <col min="5983" max="5987" width="11.44140625" style="66" hidden="1" customWidth="1"/>
    <col min="5988" max="5988" width="5" style="66" customWidth="1"/>
    <col min="5989" max="5996" width="11.44140625" style="66" hidden="1" customWidth="1"/>
    <col min="5997" max="5997" width="5" style="66" customWidth="1"/>
    <col min="5998" max="5998" width="11.44140625" style="66" hidden="1" customWidth="1"/>
    <col min="5999" max="5999" width="5" style="66" customWidth="1"/>
    <col min="6000" max="6000" width="9.44140625" style="66" customWidth="1"/>
    <col min="6001" max="6001" width="11.44140625" style="66" hidden="1" customWidth="1"/>
    <col min="6002" max="6002" width="5" style="66" customWidth="1"/>
    <col min="6003" max="6004" width="11.44140625" style="66" hidden="1" customWidth="1"/>
    <col min="6005" max="6005" width="5" style="66" customWidth="1"/>
    <col min="6006" max="6007" width="11.44140625" style="66" hidden="1" customWidth="1"/>
    <col min="6008" max="6008" width="5" style="66" customWidth="1"/>
    <col min="6009" max="6010" width="11.44140625" style="66" hidden="1" customWidth="1"/>
    <col min="6011" max="6011" width="5" style="66" customWidth="1"/>
    <col min="6012" max="6013" width="11.44140625" style="66" hidden="1" customWidth="1"/>
    <col min="6014" max="6014" width="5" style="66" customWidth="1"/>
    <col min="6015" max="6016" width="11.44140625" style="66" hidden="1" customWidth="1"/>
    <col min="6017" max="6017" width="5" style="66" customWidth="1"/>
    <col min="6018" max="6018" width="11.44140625" style="66" hidden="1" customWidth="1"/>
    <col min="6019" max="6019" width="6.44140625" style="66" customWidth="1"/>
    <col min="6020" max="6023" width="11.44140625" style="66" hidden="1" customWidth="1"/>
    <col min="6024" max="6024" width="7.109375" style="66" customWidth="1"/>
    <col min="6025" max="6026" width="11.44140625" style="66" hidden="1" customWidth="1"/>
    <col min="6027" max="6027" width="7.109375" style="66" customWidth="1"/>
    <col min="6028" max="6035" width="11.44140625" style="66" hidden="1" customWidth="1"/>
    <col min="6036" max="6036" width="7.109375" style="66" customWidth="1"/>
    <col min="6037" max="6043" width="11.44140625" style="66" hidden="1" customWidth="1"/>
    <col min="6044" max="6044" width="6.44140625" style="66" customWidth="1"/>
    <col min="6045" max="6046" width="11.44140625" style="66" hidden="1" customWidth="1"/>
    <col min="6047" max="6047" width="6.88671875" style="66" customWidth="1"/>
    <col min="6048" max="6049" width="11.44140625" style="66" hidden="1" customWidth="1"/>
    <col min="6050" max="6050" width="6.88671875" style="66" customWidth="1"/>
    <col min="6051" max="6052" width="11.44140625" style="66" hidden="1" customWidth="1"/>
    <col min="6053" max="6053" width="6.44140625" style="66" customWidth="1"/>
    <col min="6054" max="6058" width="11.44140625" style="66" hidden="1" customWidth="1"/>
    <col min="6059" max="6059" width="6.44140625" style="66" customWidth="1"/>
    <col min="6060" max="6061" width="11.44140625" style="66" hidden="1" customWidth="1"/>
    <col min="6062" max="6062" width="7.5546875" style="66" customWidth="1"/>
    <col min="6063" max="6063" width="11.44140625" style="66" hidden="1" customWidth="1"/>
    <col min="6064" max="6064" width="9.44140625" style="66" customWidth="1"/>
    <col min="6065" max="6096" width="11.44140625" style="66" hidden="1" customWidth="1"/>
    <col min="6097" max="6097" width="9" style="66" customWidth="1"/>
    <col min="6098" max="6099" width="11.44140625" style="66" hidden="1" customWidth="1"/>
    <col min="6100" max="6100" width="8.5546875" style="66" customWidth="1"/>
    <col min="6101" max="6102" width="11.44140625" style="66" hidden="1" customWidth="1"/>
    <col min="6103" max="6103" width="6.44140625" style="66" customWidth="1"/>
    <col min="6104" max="6105" width="11.44140625" style="66" hidden="1" customWidth="1"/>
    <col min="6106" max="6106" width="7" style="66" customWidth="1"/>
    <col min="6107" max="6108" width="11.44140625" style="66" hidden="1" customWidth="1"/>
    <col min="6109" max="6111" width="7" style="66" customWidth="1"/>
    <col min="6112" max="6113" width="11.44140625" style="66" hidden="1" customWidth="1"/>
    <col min="6114" max="6114" width="7.5546875" style="66" customWidth="1"/>
    <col min="6115" max="6116" width="11.44140625" style="66" hidden="1" customWidth="1"/>
    <col min="6117" max="6117" width="7" style="66" customWidth="1"/>
    <col min="6118" max="6119" width="11.44140625" style="66" hidden="1" customWidth="1"/>
    <col min="6120" max="6120" width="7" style="66" customWidth="1"/>
    <col min="6121" max="6122" width="11.44140625" style="66" hidden="1" customWidth="1"/>
    <col min="6123" max="6123" width="7" style="66" customWidth="1"/>
    <col min="6124" max="6124" width="11.44140625" style="66" hidden="1" customWidth="1"/>
    <col min="6125" max="6125" width="6.44140625" style="66" customWidth="1"/>
    <col min="6126" max="6135" width="11.44140625" style="66" hidden="1" customWidth="1"/>
    <col min="6136" max="6138" width="11.44140625" style="66" hidden="1"/>
    <col min="6139" max="6139" width="41.44140625" style="66" customWidth="1"/>
    <col min="6140" max="6140" width="6.44140625" style="66" customWidth="1"/>
    <col min="6141" max="6141" width="14.6640625" style="66" customWidth="1"/>
    <col min="6142" max="6142" width="11.44140625" style="66" customWidth="1"/>
    <col min="6143" max="6143" width="13" style="66" customWidth="1"/>
    <col min="6144" max="6144" width="22" style="66" customWidth="1"/>
    <col min="6145" max="6154" width="9.44140625" style="66" customWidth="1"/>
    <col min="6155" max="6155" width="8.88671875" style="66" customWidth="1"/>
    <col min="6156" max="6156" width="11.44140625" style="66" hidden="1" customWidth="1"/>
    <col min="6157" max="6157" width="10.109375" style="66" customWidth="1"/>
    <col min="6158" max="6162" width="11.44140625" style="66" hidden="1" customWidth="1"/>
    <col min="6163" max="6163" width="6.44140625" style="66" customWidth="1"/>
    <col min="6164" max="6164" width="6.88671875" style="66" customWidth="1"/>
    <col min="6165" max="6166" width="6.5546875" style="66" customWidth="1"/>
    <col min="6167" max="6167" width="6.33203125" style="66" customWidth="1"/>
    <col min="6168" max="6169" width="7.5546875" style="66" customWidth="1"/>
    <col min="6170" max="6170" width="11.44140625" style="66" hidden="1" customWidth="1"/>
    <col min="6171" max="6171" width="14.44140625" style="66" customWidth="1"/>
    <col min="6172" max="6172" width="11.44140625" style="66" customWidth="1"/>
    <col min="6173" max="6173" width="56.88671875" style="66" customWidth="1"/>
    <col min="6174" max="6174" width="9.109375" style="66" bestFit="1" customWidth="1"/>
    <col min="6175" max="6175" width="24.5546875" style="66" customWidth="1"/>
    <col min="6176" max="6176" width="22.88671875" style="66" customWidth="1"/>
    <col min="6177" max="6177" width="17.6640625" style="66" customWidth="1"/>
    <col min="6178" max="6178" width="5" style="66" customWidth="1"/>
    <col min="6179" max="6180" width="11.44140625" style="66" hidden="1" customWidth="1"/>
    <col min="6181" max="6181" width="5" style="66" customWidth="1"/>
    <col min="6182" max="6183" width="11.44140625" style="66" hidden="1" customWidth="1"/>
    <col min="6184" max="6184" width="5" style="66" customWidth="1"/>
    <col min="6185" max="6186" width="11.44140625" style="66" hidden="1" customWidth="1"/>
    <col min="6187" max="6187" width="5" style="66" customWidth="1"/>
    <col min="6188" max="6189" width="11.44140625" style="66" hidden="1" customWidth="1"/>
    <col min="6190" max="6190" width="5" style="66" customWidth="1"/>
    <col min="6191" max="6192" width="11.44140625" style="66" hidden="1" customWidth="1"/>
    <col min="6193" max="6193" width="5" style="66" customWidth="1"/>
    <col min="6194" max="6204" width="11.44140625" style="66" hidden="1" customWidth="1"/>
    <col min="6205" max="6205" width="6.88671875" style="66" customWidth="1"/>
    <col min="6206" max="6207" width="11.44140625" style="66" hidden="1" customWidth="1"/>
    <col min="6208" max="6208" width="6.44140625" style="66" customWidth="1"/>
    <col min="6209" max="6210" width="11.44140625" style="66" hidden="1" customWidth="1"/>
    <col min="6211" max="6211" width="5.44140625" style="66" customWidth="1"/>
    <col min="6212" max="6213" width="11.44140625" style="66" hidden="1" customWidth="1"/>
    <col min="6214" max="6214" width="4.88671875" style="66" customWidth="1"/>
    <col min="6215" max="6222" width="11.44140625" style="66" hidden="1" customWidth="1"/>
    <col min="6223" max="6223" width="5.44140625" style="66" customWidth="1"/>
    <col min="6224" max="6228" width="11.44140625" style="66" hidden="1" customWidth="1"/>
    <col min="6229" max="6229" width="5.88671875" style="66" customWidth="1"/>
    <col min="6230" max="6231" width="11.44140625" style="66" hidden="1" customWidth="1"/>
    <col min="6232" max="6232" width="5.44140625" style="66" customWidth="1"/>
    <col min="6233" max="6234" width="11.44140625" style="66" hidden="1" customWidth="1"/>
    <col min="6235" max="6235" width="5.44140625" style="66" customWidth="1"/>
    <col min="6236" max="6237" width="11.44140625" style="66" hidden="1" customWidth="1"/>
    <col min="6238" max="6238" width="6" style="66" customWidth="1"/>
    <col min="6239" max="6243" width="11.44140625" style="66" hidden="1" customWidth="1"/>
    <col min="6244" max="6244" width="5" style="66" customWidth="1"/>
    <col min="6245" max="6252" width="11.44140625" style="66" hidden="1" customWidth="1"/>
    <col min="6253" max="6253" width="5" style="66" customWidth="1"/>
    <col min="6254" max="6254" width="11.44140625" style="66" hidden="1" customWidth="1"/>
    <col min="6255" max="6255" width="5" style="66" customWidth="1"/>
    <col min="6256" max="6256" width="9.44140625" style="66" customWidth="1"/>
    <col min="6257" max="6257" width="11.44140625" style="66" hidden="1" customWidth="1"/>
    <col min="6258" max="6258" width="5" style="66" customWidth="1"/>
    <col min="6259" max="6260" width="11.44140625" style="66" hidden="1" customWidth="1"/>
    <col min="6261" max="6261" width="5" style="66" customWidth="1"/>
    <col min="6262" max="6263" width="11.44140625" style="66" hidden="1" customWidth="1"/>
    <col min="6264" max="6264" width="5" style="66" customWidth="1"/>
    <col min="6265" max="6266" width="11.44140625" style="66" hidden="1" customWidth="1"/>
    <col min="6267" max="6267" width="5" style="66" customWidth="1"/>
    <col min="6268" max="6269" width="11.44140625" style="66" hidden="1" customWidth="1"/>
    <col min="6270" max="6270" width="5" style="66" customWidth="1"/>
    <col min="6271" max="6272" width="11.44140625" style="66" hidden="1" customWidth="1"/>
    <col min="6273" max="6273" width="5" style="66" customWidth="1"/>
    <col min="6274" max="6274" width="11.44140625" style="66" hidden="1" customWidth="1"/>
    <col min="6275" max="6275" width="6.44140625" style="66" customWidth="1"/>
    <col min="6276" max="6279" width="11.44140625" style="66" hidden="1" customWidth="1"/>
    <col min="6280" max="6280" width="7.109375" style="66" customWidth="1"/>
    <col min="6281" max="6282" width="11.44140625" style="66" hidden="1" customWidth="1"/>
    <col min="6283" max="6283" width="7.109375" style="66" customWidth="1"/>
    <col min="6284" max="6291" width="11.44140625" style="66" hidden="1" customWidth="1"/>
    <col min="6292" max="6292" width="7.109375" style="66" customWidth="1"/>
    <col min="6293" max="6299" width="11.44140625" style="66" hidden="1" customWidth="1"/>
    <col min="6300" max="6300" width="6.44140625" style="66" customWidth="1"/>
    <col min="6301" max="6302" width="11.44140625" style="66" hidden="1" customWidth="1"/>
    <col min="6303" max="6303" width="6.88671875" style="66" customWidth="1"/>
    <col min="6304" max="6305" width="11.44140625" style="66" hidden="1" customWidth="1"/>
    <col min="6306" max="6306" width="6.88671875" style="66" customWidth="1"/>
    <col min="6307" max="6308" width="11.44140625" style="66" hidden="1" customWidth="1"/>
    <col min="6309" max="6309" width="6.44140625" style="66" customWidth="1"/>
    <col min="6310" max="6314" width="11.44140625" style="66" hidden="1" customWidth="1"/>
    <col min="6315" max="6315" width="6.44140625" style="66" customWidth="1"/>
    <col min="6316" max="6317" width="11.44140625" style="66" hidden="1" customWidth="1"/>
    <col min="6318" max="6318" width="7.5546875" style="66" customWidth="1"/>
    <col min="6319" max="6319" width="11.44140625" style="66" hidden="1" customWidth="1"/>
    <col min="6320" max="6320" width="9.44140625" style="66" customWidth="1"/>
    <col min="6321" max="6352" width="11.44140625" style="66" hidden="1" customWidth="1"/>
    <col min="6353" max="6353" width="9" style="66" customWidth="1"/>
    <col min="6354" max="6355" width="11.44140625" style="66" hidden="1" customWidth="1"/>
    <col min="6356" max="6356" width="8.5546875" style="66" customWidth="1"/>
    <col min="6357" max="6358" width="11.44140625" style="66" hidden="1" customWidth="1"/>
    <col min="6359" max="6359" width="6.44140625" style="66" customWidth="1"/>
    <col min="6360" max="6361" width="11.44140625" style="66" hidden="1" customWidth="1"/>
    <col min="6362" max="6362" width="7" style="66" customWidth="1"/>
    <col min="6363" max="6364" width="11.44140625" style="66" hidden="1" customWidth="1"/>
    <col min="6365" max="6367" width="7" style="66" customWidth="1"/>
    <col min="6368" max="6369" width="11.44140625" style="66" hidden="1" customWidth="1"/>
    <col min="6370" max="6370" width="7.5546875" style="66" customWidth="1"/>
    <col min="6371" max="6372" width="11.44140625" style="66" hidden="1" customWidth="1"/>
    <col min="6373" max="6373" width="7" style="66" customWidth="1"/>
    <col min="6374" max="6375" width="11.44140625" style="66" hidden="1" customWidth="1"/>
    <col min="6376" max="6376" width="7" style="66" customWidth="1"/>
    <col min="6377" max="6378" width="11.44140625" style="66" hidden="1" customWidth="1"/>
    <col min="6379" max="6379" width="7" style="66" customWidth="1"/>
    <col min="6380" max="6380" width="11.44140625" style="66" hidden="1" customWidth="1"/>
    <col min="6381" max="6381" width="6.44140625" style="66" customWidth="1"/>
    <col min="6382" max="6391" width="11.44140625" style="66" hidden="1" customWidth="1"/>
    <col min="6392" max="6394" width="11.44140625" style="66" hidden="1"/>
    <col min="6395" max="6395" width="41.44140625" style="66" customWidth="1"/>
    <col min="6396" max="6396" width="6.44140625" style="66" customWidth="1"/>
    <col min="6397" max="6397" width="14.6640625" style="66" customWidth="1"/>
    <col min="6398" max="6398" width="11.44140625" style="66" customWidth="1"/>
    <col min="6399" max="6399" width="13" style="66" customWidth="1"/>
    <col min="6400" max="6400" width="22" style="66" customWidth="1"/>
    <col min="6401" max="6410" width="9.44140625" style="66" customWidth="1"/>
    <col min="6411" max="6411" width="8.88671875" style="66" customWidth="1"/>
    <col min="6412" max="6412" width="11.44140625" style="66" hidden="1" customWidth="1"/>
    <col min="6413" max="6413" width="10.109375" style="66" customWidth="1"/>
    <col min="6414" max="6418" width="11.44140625" style="66" hidden="1" customWidth="1"/>
    <col min="6419" max="6419" width="6.44140625" style="66" customWidth="1"/>
    <col min="6420" max="6420" width="6.88671875" style="66" customWidth="1"/>
    <col min="6421" max="6422" width="6.5546875" style="66" customWidth="1"/>
    <col min="6423" max="6423" width="6.33203125" style="66" customWidth="1"/>
    <col min="6424" max="6425" width="7.5546875" style="66" customWidth="1"/>
    <col min="6426" max="6426" width="11.44140625" style="66" hidden="1" customWidth="1"/>
    <col min="6427" max="6427" width="14.44140625" style="66" customWidth="1"/>
    <col min="6428" max="6428" width="11.44140625" style="66" customWidth="1"/>
    <col min="6429" max="6429" width="56.88671875" style="66" customWidth="1"/>
    <col min="6430" max="6430" width="9.109375" style="66" bestFit="1" customWidth="1"/>
    <col min="6431" max="6431" width="24.5546875" style="66" customWidth="1"/>
    <col min="6432" max="6432" width="22.88671875" style="66" customWidth="1"/>
    <col min="6433" max="6433" width="17.6640625" style="66" customWidth="1"/>
    <col min="6434" max="6434" width="5" style="66" customWidth="1"/>
    <col min="6435" max="6436" width="11.44140625" style="66" hidden="1" customWidth="1"/>
    <col min="6437" max="6437" width="5" style="66" customWidth="1"/>
    <col min="6438" max="6439" width="11.44140625" style="66" hidden="1" customWidth="1"/>
    <col min="6440" max="6440" width="5" style="66" customWidth="1"/>
    <col min="6441" max="6442" width="11.44140625" style="66" hidden="1" customWidth="1"/>
    <col min="6443" max="6443" width="5" style="66" customWidth="1"/>
    <col min="6444" max="6445" width="11.44140625" style="66" hidden="1" customWidth="1"/>
    <col min="6446" max="6446" width="5" style="66" customWidth="1"/>
    <col min="6447" max="6448" width="11.44140625" style="66" hidden="1" customWidth="1"/>
    <col min="6449" max="6449" width="5" style="66" customWidth="1"/>
    <col min="6450" max="6460" width="11.44140625" style="66" hidden="1" customWidth="1"/>
    <col min="6461" max="6461" width="6.88671875" style="66" customWidth="1"/>
    <col min="6462" max="6463" width="11.44140625" style="66" hidden="1" customWidth="1"/>
    <col min="6464" max="6464" width="6.44140625" style="66" customWidth="1"/>
    <col min="6465" max="6466" width="11.44140625" style="66" hidden="1" customWidth="1"/>
    <col min="6467" max="6467" width="5.44140625" style="66" customWidth="1"/>
    <col min="6468" max="6469" width="11.44140625" style="66" hidden="1" customWidth="1"/>
    <col min="6470" max="6470" width="4.88671875" style="66" customWidth="1"/>
    <col min="6471" max="6478" width="11.44140625" style="66" hidden="1" customWidth="1"/>
    <col min="6479" max="6479" width="5.44140625" style="66" customWidth="1"/>
    <col min="6480" max="6484" width="11.44140625" style="66" hidden="1" customWidth="1"/>
    <col min="6485" max="6485" width="5.88671875" style="66" customWidth="1"/>
    <col min="6486" max="6487" width="11.44140625" style="66" hidden="1" customWidth="1"/>
    <col min="6488" max="6488" width="5.44140625" style="66" customWidth="1"/>
    <col min="6489" max="6490" width="11.44140625" style="66" hidden="1" customWidth="1"/>
    <col min="6491" max="6491" width="5.44140625" style="66" customWidth="1"/>
    <col min="6492" max="6493" width="11.44140625" style="66" hidden="1" customWidth="1"/>
    <col min="6494" max="6494" width="6" style="66" customWidth="1"/>
    <col min="6495" max="6499" width="11.44140625" style="66" hidden="1" customWidth="1"/>
    <col min="6500" max="6500" width="5" style="66" customWidth="1"/>
    <col min="6501" max="6508" width="11.44140625" style="66" hidden="1" customWidth="1"/>
    <col min="6509" max="6509" width="5" style="66" customWidth="1"/>
    <col min="6510" max="6510" width="11.44140625" style="66" hidden="1" customWidth="1"/>
    <col min="6511" max="6511" width="5" style="66" customWidth="1"/>
    <col min="6512" max="6512" width="9.44140625" style="66" customWidth="1"/>
    <col min="6513" max="6513" width="11.44140625" style="66" hidden="1" customWidth="1"/>
    <col min="6514" max="6514" width="5" style="66" customWidth="1"/>
    <col min="6515" max="6516" width="11.44140625" style="66" hidden="1" customWidth="1"/>
    <col min="6517" max="6517" width="5" style="66" customWidth="1"/>
    <col min="6518" max="6519" width="11.44140625" style="66" hidden="1" customWidth="1"/>
    <col min="6520" max="6520" width="5" style="66" customWidth="1"/>
    <col min="6521" max="6522" width="11.44140625" style="66" hidden="1" customWidth="1"/>
    <col min="6523" max="6523" width="5" style="66" customWidth="1"/>
    <col min="6524" max="6525" width="11.44140625" style="66" hidden="1" customWidth="1"/>
    <col min="6526" max="6526" width="5" style="66" customWidth="1"/>
    <col min="6527" max="6528" width="11.44140625" style="66" hidden="1" customWidth="1"/>
    <col min="6529" max="6529" width="5" style="66" customWidth="1"/>
    <col min="6530" max="6530" width="11.44140625" style="66" hidden="1" customWidth="1"/>
    <col min="6531" max="6531" width="6.44140625" style="66" customWidth="1"/>
    <col min="6532" max="6535" width="11.44140625" style="66" hidden="1" customWidth="1"/>
    <col min="6536" max="6536" width="7.109375" style="66" customWidth="1"/>
    <col min="6537" max="6538" width="11.44140625" style="66" hidden="1" customWidth="1"/>
    <col min="6539" max="6539" width="7.109375" style="66" customWidth="1"/>
    <col min="6540" max="6547" width="11.44140625" style="66" hidden="1" customWidth="1"/>
    <col min="6548" max="6548" width="7.109375" style="66" customWidth="1"/>
    <col min="6549" max="6555" width="11.44140625" style="66" hidden="1" customWidth="1"/>
    <col min="6556" max="6556" width="6.44140625" style="66" customWidth="1"/>
    <col min="6557" max="6558" width="11.44140625" style="66" hidden="1" customWidth="1"/>
    <col min="6559" max="6559" width="6.88671875" style="66" customWidth="1"/>
    <col min="6560" max="6561" width="11.44140625" style="66" hidden="1" customWidth="1"/>
    <col min="6562" max="6562" width="6.88671875" style="66" customWidth="1"/>
    <col min="6563" max="6564" width="11.44140625" style="66" hidden="1" customWidth="1"/>
    <col min="6565" max="6565" width="6.44140625" style="66" customWidth="1"/>
    <col min="6566" max="6570" width="11.44140625" style="66" hidden="1" customWidth="1"/>
    <col min="6571" max="6571" width="6.44140625" style="66" customWidth="1"/>
    <col min="6572" max="6573" width="11.44140625" style="66" hidden="1" customWidth="1"/>
    <col min="6574" max="6574" width="7.5546875" style="66" customWidth="1"/>
    <col min="6575" max="6575" width="11.44140625" style="66" hidden="1" customWidth="1"/>
    <col min="6576" max="6576" width="9.44140625" style="66" customWidth="1"/>
    <col min="6577" max="6608" width="11.44140625" style="66" hidden="1" customWidth="1"/>
    <col min="6609" max="6609" width="9" style="66" customWidth="1"/>
    <col min="6610" max="6611" width="11.44140625" style="66" hidden="1" customWidth="1"/>
    <col min="6612" max="6612" width="8.5546875" style="66" customWidth="1"/>
    <col min="6613" max="6614" width="11.44140625" style="66" hidden="1" customWidth="1"/>
    <col min="6615" max="6615" width="6.44140625" style="66" customWidth="1"/>
    <col min="6616" max="6617" width="11.44140625" style="66" hidden="1" customWidth="1"/>
    <col min="6618" max="6618" width="7" style="66" customWidth="1"/>
    <col min="6619" max="6620" width="11.44140625" style="66" hidden="1" customWidth="1"/>
    <col min="6621" max="6623" width="7" style="66" customWidth="1"/>
    <col min="6624" max="6625" width="11.44140625" style="66" hidden="1" customWidth="1"/>
    <col min="6626" max="6626" width="7.5546875" style="66" customWidth="1"/>
    <col min="6627" max="6628" width="11.44140625" style="66" hidden="1" customWidth="1"/>
    <col min="6629" max="6629" width="7" style="66" customWidth="1"/>
    <col min="6630" max="6631" width="11.44140625" style="66" hidden="1" customWidth="1"/>
    <col min="6632" max="6632" width="7" style="66" customWidth="1"/>
    <col min="6633" max="6634" width="11.44140625" style="66" hidden="1" customWidth="1"/>
    <col min="6635" max="6635" width="7" style="66" customWidth="1"/>
    <col min="6636" max="6636" width="11.44140625" style="66" hidden="1" customWidth="1"/>
    <col min="6637" max="6637" width="6.44140625" style="66" customWidth="1"/>
    <col min="6638" max="6647" width="11.44140625" style="66" hidden="1" customWidth="1"/>
    <col min="6648" max="6650" width="11.44140625" style="66" hidden="1"/>
    <col min="6651" max="6651" width="41.44140625" style="66" customWidth="1"/>
    <col min="6652" max="6652" width="6.44140625" style="66" customWidth="1"/>
    <col min="6653" max="6653" width="14.6640625" style="66" customWidth="1"/>
    <col min="6654" max="6654" width="11.44140625" style="66" customWidth="1"/>
    <col min="6655" max="6655" width="13" style="66" customWidth="1"/>
    <col min="6656" max="6656" width="22" style="66" customWidth="1"/>
    <col min="6657" max="6666" width="9.44140625" style="66" customWidth="1"/>
    <col min="6667" max="6667" width="8.88671875" style="66" customWidth="1"/>
    <col min="6668" max="6668" width="11.44140625" style="66" hidden="1" customWidth="1"/>
    <col min="6669" max="6669" width="10.109375" style="66" customWidth="1"/>
    <col min="6670" max="6674" width="11.44140625" style="66" hidden="1" customWidth="1"/>
    <col min="6675" max="6675" width="6.44140625" style="66" customWidth="1"/>
    <col min="6676" max="6676" width="6.88671875" style="66" customWidth="1"/>
    <col min="6677" max="6678" width="6.5546875" style="66" customWidth="1"/>
    <col min="6679" max="6679" width="6.33203125" style="66" customWidth="1"/>
    <col min="6680" max="6681" width="7.5546875" style="66" customWidth="1"/>
    <col min="6682" max="6682" width="11.44140625" style="66" hidden="1" customWidth="1"/>
    <col min="6683" max="6683" width="14.44140625" style="66" customWidth="1"/>
    <col min="6684" max="6684" width="11.44140625" style="66" customWidth="1"/>
    <col min="6685" max="6685" width="56.88671875" style="66" customWidth="1"/>
    <col min="6686" max="6686" width="9.109375" style="66" bestFit="1" customWidth="1"/>
    <col min="6687" max="6687" width="24.5546875" style="66" customWidth="1"/>
    <col min="6688" max="6688" width="22.88671875" style="66" customWidth="1"/>
    <col min="6689" max="6689" width="17.6640625" style="66" customWidth="1"/>
    <col min="6690" max="6690" width="5" style="66" customWidth="1"/>
    <col min="6691" max="6692" width="11.44140625" style="66" hidden="1" customWidth="1"/>
    <col min="6693" max="6693" width="5" style="66" customWidth="1"/>
    <col min="6694" max="6695" width="11.44140625" style="66" hidden="1" customWidth="1"/>
    <col min="6696" max="6696" width="5" style="66" customWidth="1"/>
    <col min="6697" max="6698" width="11.44140625" style="66" hidden="1" customWidth="1"/>
    <col min="6699" max="6699" width="5" style="66" customWidth="1"/>
    <col min="6700" max="6701" width="11.44140625" style="66" hidden="1" customWidth="1"/>
    <col min="6702" max="6702" width="5" style="66" customWidth="1"/>
    <col min="6703" max="6704" width="11.44140625" style="66" hidden="1" customWidth="1"/>
    <col min="6705" max="6705" width="5" style="66" customWidth="1"/>
    <col min="6706" max="6716" width="11.44140625" style="66" hidden="1" customWidth="1"/>
    <col min="6717" max="6717" width="6.88671875" style="66" customWidth="1"/>
    <col min="6718" max="6719" width="11.44140625" style="66" hidden="1" customWidth="1"/>
    <col min="6720" max="6720" width="6.44140625" style="66" customWidth="1"/>
    <col min="6721" max="6722" width="11.44140625" style="66" hidden="1" customWidth="1"/>
    <col min="6723" max="6723" width="5.44140625" style="66" customWidth="1"/>
    <col min="6724" max="6725" width="11.44140625" style="66" hidden="1" customWidth="1"/>
    <col min="6726" max="6726" width="4.88671875" style="66" customWidth="1"/>
    <col min="6727" max="6734" width="11.44140625" style="66" hidden="1" customWidth="1"/>
    <col min="6735" max="6735" width="5.44140625" style="66" customWidth="1"/>
    <col min="6736" max="6740" width="11.44140625" style="66" hidden="1" customWidth="1"/>
    <col min="6741" max="6741" width="5.88671875" style="66" customWidth="1"/>
    <col min="6742" max="6743" width="11.44140625" style="66" hidden="1" customWidth="1"/>
    <col min="6744" max="6744" width="5.44140625" style="66" customWidth="1"/>
    <col min="6745" max="6746" width="11.44140625" style="66" hidden="1" customWidth="1"/>
    <col min="6747" max="6747" width="5.44140625" style="66" customWidth="1"/>
    <col min="6748" max="6749" width="11.44140625" style="66" hidden="1" customWidth="1"/>
    <col min="6750" max="6750" width="6" style="66" customWidth="1"/>
    <col min="6751" max="6755" width="11.44140625" style="66" hidden="1" customWidth="1"/>
    <col min="6756" max="6756" width="5" style="66" customWidth="1"/>
    <col min="6757" max="6764" width="11.44140625" style="66" hidden="1" customWidth="1"/>
    <col min="6765" max="6765" width="5" style="66" customWidth="1"/>
    <col min="6766" max="6766" width="11.44140625" style="66" hidden="1" customWidth="1"/>
    <col min="6767" max="6767" width="5" style="66" customWidth="1"/>
    <col min="6768" max="6768" width="9.44140625" style="66" customWidth="1"/>
    <col min="6769" max="6769" width="11.44140625" style="66" hidden="1" customWidth="1"/>
    <col min="6770" max="6770" width="5" style="66" customWidth="1"/>
    <col min="6771" max="6772" width="11.44140625" style="66" hidden="1" customWidth="1"/>
    <col min="6773" max="6773" width="5" style="66" customWidth="1"/>
    <col min="6774" max="6775" width="11.44140625" style="66" hidden="1" customWidth="1"/>
    <col min="6776" max="6776" width="5" style="66" customWidth="1"/>
    <col min="6777" max="6778" width="11.44140625" style="66" hidden="1" customWidth="1"/>
    <col min="6779" max="6779" width="5" style="66" customWidth="1"/>
    <col min="6780" max="6781" width="11.44140625" style="66" hidden="1" customWidth="1"/>
    <col min="6782" max="6782" width="5" style="66" customWidth="1"/>
    <col min="6783" max="6784" width="11.44140625" style="66" hidden="1" customWidth="1"/>
    <col min="6785" max="6785" width="5" style="66" customWidth="1"/>
    <col min="6786" max="6786" width="11.44140625" style="66" hidden="1" customWidth="1"/>
    <col min="6787" max="6787" width="6.44140625" style="66" customWidth="1"/>
    <col min="6788" max="6791" width="11.44140625" style="66" hidden="1" customWidth="1"/>
    <col min="6792" max="6792" width="7.109375" style="66" customWidth="1"/>
    <col min="6793" max="6794" width="11.44140625" style="66" hidden="1" customWidth="1"/>
    <col min="6795" max="6795" width="7.109375" style="66" customWidth="1"/>
    <col min="6796" max="6803" width="11.44140625" style="66" hidden="1" customWidth="1"/>
    <col min="6804" max="6804" width="7.109375" style="66" customWidth="1"/>
    <col min="6805" max="6811" width="11.44140625" style="66" hidden="1" customWidth="1"/>
    <col min="6812" max="6812" width="6.44140625" style="66" customWidth="1"/>
    <col min="6813" max="6814" width="11.44140625" style="66" hidden="1" customWidth="1"/>
    <col min="6815" max="6815" width="6.88671875" style="66" customWidth="1"/>
    <col min="6816" max="6817" width="11.44140625" style="66" hidden="1" customWidth="1"/>
    <col min="6818" max="6818" width="6.88671875" style="66" customWidth="1"/>
    <col min="6819" max="6820" width="11.44140625" style="66" hidden="1" customWidth="1"/>
    <col min="6821" max="6821" width="6.44140625" style="66" customWidth="1"/>
    <col min="6822" max="6826" width="11.44140625" style="66" hidden="1" customWidth="1"/>
    <col min="6827" max="6827" width="6.44140625" style="66" customWidth="1"/>
    <col min="6828" max="6829" width="11.44140625" style="66" hidden="1" customWidth="1"/>
    <col min="6830" max="6830" width="7.5546875" style="66" customWidth="1"/>
    <col min="6831" max="6831" width="11.44140625" style="66" hidden="1" customWidth="1"/>
    <col min="6832" max="6832" width="9.44140625" style="66" customWidth="1"/>
    <col min="6833" max="6864" width="11.44140625" style="66" hidden="1" customWidth="1"/>
    <col min="6865" max="6865" width="9" style="66" customWidth="1"/>
    <col min="6866" max="6867" width="11.44140625" style="66" hidden="1" customWidth="1"/>
    <col min="6868" max="6868" width="8.5546875" style="66" customWidth="1"/>
    <col min="6869" max="6870" width="11.44140625" style="66" hidden="1" customWidth="1"/>
    <col min="6871" max="6871" width="6.44140625" style="66" customWidth="1"/>
    <col min="6872" max="6873" width="11.44140625" style="66" hidden="1" customWidth="1"/>
    <col min="6874" max="6874" width="7" style="66" customWidth="1"/>
    <col min="6875" max="6876" width="11.44140625" style="66" hidden="1" customWidth="1"/>
    <col min="6877" max="6879" width="7" style="66" customWidth="1"/>
    <col min="6880" max="6881" width="11.44140625" style="66" hidden="1" customWidth="1"/>
    <col min="6882" max="6882" width="7.5546875" style="66" customWidth="1"/>
    <col min="6883" max="6884" width="11.44140625" style="66" hidden="1" customWidth="1"/>
    <col min="6885" max="6885" width="7" style="66" customWidth="1"/>
    <col min="6886" max="6887" width="11.44140625" style="66" hidden="1" customWidth="1"/>
    <col min="6888" max="6888" width="7" style="66" customWidth="1"/>
    <col min="6889" max="6890" width="11.44140625" style="66" hidden="1" customWidth="1"/>
    <col min="6891" max="6891" width="7" style="66" customWidth="1"/>
    <col min="6892" max="6892" width="11.44140625" style="66" hidden="1" customWidth="1"/>
    <col min="6893" max="6893" width="6.44140625" style="66" customWidth="1"/>
    <col min="6894" max="6903" width="11.44140625" style="66" hidden="1" customWidth="1"/>
    <col min="6904" max="6906" width="11.44140625" style="66" hidden="1"/>
    <col min="6907" max="6907" width="41.44140625" style="66" customWidth="1"/>
    <col min="6908" max="6908" width="6.44140625" style="66" customWidth="1"/>
    <col min="6909" max="6909" width="14.6640625" style="66" customWidth="1"/>
    <col min="6910" max="6910" width="11.44140625" style="66" customWidth="1"/>
    <col min="6911" max="6911" width="13" style="66" customWidth="1"/>
    <col min="6912" max="6912" width="22" style="66" customWidth="1"/>
    <col min="6913" max="6922" width="9.44140625" style="66" customWidth="1"/>
    <col min="6923" max="6923" width="8.88671875" style="66" customWidth="1"/>
    <col min="6924" max="6924" width="11.44140625" style="66" hidden="1" customWidth="1"/>
    <col min="6925" max="6925" width="10.109375" style="66" customWidth="1"/>
    <col min="6926" max="6930" width="11.44140625" style="66" hidden="1" customWidth="1"/>
    <col min="6931" max="6931" width="6.44140625" style="66" customWidth="1"/>
    <col min="6932" max="6932" width="6.88671875" style="66" customWidth="1"/>
    <col min="6933" max="6934" width="6.5546875" style="66" customWidth="1"/>
    <col min="6935" max="6935" width="6.33203125" style="66" customWidth="1"/>
    <col min="6936" max="6937" width="7.5546875" style="66" customWidth="1"/>
    <col min="6938" max="6938" width="11.44140625" style="66" hidden="1" customWidth="1"/>
    <col min="6939" max="6939" width="14.44140625" style="66" customWidth="1"/>
    <col min="6940" max="6940" width="11.44140625" style="66" customWidth="1"/>
    <col min="6941" max="6941" width="56.88671875" style="66" customWidth="1"/>
    <col min="6942" max="6942" width="9.109375" style="66" bestFit="1" customWidth="1"/>
    <col min="6943" max="6943" width="24.5546875" style="66" customWidth="1"/>
    <col min="6944" max="6944" width="22.88671875" style="66" customWidth="1"/>
    <col min="6945" max="6945" width="17.6640625" style="66" customWidth="1"/>
    <col min="6946" max="6946" width="5" style="66" customWidth="1"/>
    <col min="6947" max="6948" width="11.44140625" style="66" hidden="1" customWidth="1"/>
    <col min="6949" max="6949" width="5" style="66" customWidth="1"/>
    <col min="6950" max="6951" width="11.44140625" style="66" hidden="1" customWidth="1"/>
    <col min="6952" max="6952" width="5" style="66" customWidth="1"/>
    <col min="6953" max="6954" width="11.44140625" style="66" hidden="1" customWidth="1"/>
    <col min="6955" max="6955" width="5" style="66" customWidth="1"/>
    <col min="6956" max="6957" width="11.44140625" style="66" hidden="1" customWidth="1"/>
    <col min="6958" max="6958" width="5" style="66" customWidth="1"/>
    <col min="6959" max="6960" width="11.44140625" style="66" hidden="1" customWidth="1"/>
    <col min="6961" max="6961" width="5" style="66" customWidth="1"/>
    <col min="6962" max="6972" width="11.44140625" style="66" hidden="1" customWidth="1"/>
    <col min="6973" max="6973" width="6.88671875" style="66" customWidth="1"/>
    <col min="6974" max="6975" width="11.44140625" style="66" hidden="1" customWidth="1"/>
    <col min="6976" max="6976" width="6.44140625" style="66" customWidth="1"/>
    <col min="6977" max="6978" width="11.44140625" style="66" hidden="1" customWidth="1"/>
    <col min="6979" max="6979" width="5.44140625" style="66" customWidth="1"/>
    <col min="6980" max="6981" width="11.44140625" style="66" hidden="1" customWidth="1"/>
    <col min="6982" max="6982" width="4.88671875" style="66" customWidth="1"/>
    <col min="6983" max="6990" width="11.44140625" style="66" hidden="1" customWidth="1"/>
    <col min="6991" max="6991" width="5.44140625" style="66" customWidth="1"/>
    <col min="6992" max="6996" width="11.44140625" style="66" hidden="1" customWidth="1"/>
    <col min="6997" max="6997" width="5.88671875" style="66" customWidth="1"/>
    <col min="6998" max="6999" width="11.44140625" style="66" hidden="1" customWidth="1"/>
    <col min="7000" max="7000" width="5.44140625" style="66" customWidth="1"/>
    <col min="7001" max="7002" width="11.44140625" style="66" hidden="1" customWidth="1"/>
    <col min="7003" max="7003" width="5.44140625" style="66" customWidth="1"/>
    <col min="7004" max="7005" width="11.44140625" style="66" hidden="1" customWidth="1"/>
    <col min="7006" max="7006" width="6" style="66" customWidth="1"/>
    <col min="7007" max="7011" width="11.44140625" style="66" hidden="1" customWidth="1"/>
    <col min="7012" max="7012" width="5" style="66" customWidth="1"/>
    <col min="7013" max="7020" width="11.44140625" style="66" hidden="1" customWidth="1"/>
    <col min="7021" max="7021" width="5" style="66" customWidth="1"/>
    <col min="7022" max="7022" width="11.44140625" style="66" hidden="1" customWidth="1"/>
    <col min="7023" max="7023" width="5" style="66" customWidth="1"/>
    <col min="7024" max="7024" width="9.44140625" style="66" customWidth="1"/>
    <col min="7025" max="7025" width="11.44140625" style="66" hidden="1" customWidth="1"/>
    <col min="7026" max="7026" width="5" style="66" customWidth="1"/>
    <col min="7027" max="7028" width="11.44140625" style="66" hidden="1" customWidth="1"/>
    <col min="7029" max="7029" width="5" style="66" customWidth="1"/>
    <col min="7030" max="7031" width="11.44140625" style="66" hidden="1" customWidth="1"/>
    <col min="7032" max="7032" width="5" style="66" customWidth="1"/>
    <col min="7033" max="7034" width="11.44140625" style="66" hidden="1" customWidth="1"/>
    <col min="7035" max="7035" width="5" style="66" customWidth="1"/>
    <col min="7036" max="7037" width="11.44140625" style="66" hidden="1" customWidth="1"/>
    <col min="7038" max="7038" width="5" style="66" customWidth="1"/>
    <col min="7039" max="7040" width="11.44140625" style="66" hidden="1" customWidth="1"/>
    <col min="7041" max="7041" width="5" style="66" customWidth="1"/>
    <col min="7042" max="7042" width="11.44140625" style="66" hidden="1" customWidth="1"/>
    <col min="7043" max="7043" width="6.44140625" style="66" customWidth="1"/>
    <col min="7044" max="7047" width="11.44140625" style="66" hidden="1" customWidth="1"/>
    <col min="7048" max="7048" width="7.109375" style="66" customWidth="1"/>
    <col min="7049" max="7050" width="11.44140625" style="66" hidden="1" customWidth="1"/>
    <col min="7051" max="7051" width="7.109375" style="66" customWidth="1"/>
    <col min="7052" max="7059" width="11.44140625" style="66" hidden="1" customWidth="1"/>
    <col min="7060" max="7060" width="7.109375" style="66" customWidth="1"/>
    <col min="7061" max="7067" width="11.44140625" style="66" hidden="1" customWidth="1"/>
    <col min="7068" max="7068" width="6.44140625" style="66" customWidth="1"/>
    <col min="7069" max="7070" width="11.44140625" style="66" hidden="1" customWidth="1"/>
    <col min="7071" max="7071" width="6.88671875" style="66" customWidth="1"/>
    <col min="7072" max="7073" width="11.44140625" style="66" hidden="1" customWidth="1"/>
    <col min="7074" max="7074" width="6.88671875" style="66" customWidth="1"/>
    <col min="7075" max="7076" width="11.44140625" style="66" hidden="1" customWidth="1"/>
    <col min="7077" max="7077" width="6.44140625" style="66" customWidth="1"/>
    <col min="7078" max="7082" width="11.44140625" style="66" hidden="1" customWidth="1"/>
    <col min="7083" max="7083" width="6.44140625" style="66" customWidth="1"/>
    <col min="7084" max="7085" width="11.44140625" style="66" hidden="1" customWidth="1"/>
    <col min="7086" max="7086" width="7.5546875" style="66" customWidth="1"/>
    <col min="7087" max="7087" width="11.44140625" style="66" hidden="1" customWidth="1"/>
    <col min="7088" max="7088" width="9.44140625" style="66" customWidth="1"/>
    <col min="7089" max="7120" width="11.44140625" style="66" hidden="1" customWidth="1"/>
    <col min="7121" max="7121" width="9" style="66" customWidth="1"/>
    <col min="7122" max="7123" width="11.44140625" style="66" hidden="1" customWidth="1"/>
    <col min="7124" max="7124" width="8.5546875" style="66" customWidth="1"/>
    <col min="7125" max="7126" width="11.44140625" style="66" hidden="1" customWidth="1"/>
    <col min="7127" max="7127" width="6.44140625" style="66" customWidth="1"/>
    <col min="7128" max="7129" width="11.44140625" style="66" hidden="1" customWidth="1"/>
    <col min="7130" max="7130" width="7" style="66" customWidth="1"/>
    <col min="7131" max="7132" width="11.44140625" style="66" hidden="1" customWidth="1"/>
    <col min="7133" max="7135" width="7" style="66" customWidth="1"/>
    <col min="7136" max="7137" width="11.44140625" style="66" hidden="1" customWidth="1"/>
    <col min="7138" max="7138" width="7.5546875" style="66" customWidth="1"/>
    <col min="7139" max="7140" width="11.44140625" style="66" hidden="1" customWidth="1"/>
    <col min="7141" max="7141" width="7" style="66" customWidth="1"/>
    <col min="7142" max="7143" width="11.44140625" style="66" hidden="1" customWidth="1"/>
    <col min="7144" max="7144" width="7" style="66" customWidth="1"/>
    <col min="7145" max="7146" width="11.44140625" style="66" hidden="1" customWidth="1"/>
    <col min="7147" max="7147" width="7" style="66" customWidth="1"/>
    <col min="7148" max="7148" width="11.44140625" style="66" hidden="1" customWidth="1"/>
    <col min="7149" max="7149" width="6.44140625" style="66" customWidth="1"/>
    <col min="7150" max="7159" width="11.44140625" style="66" hidden="1" customWidth="1"/>
    <col min="7160" max="7162" width="11.44140625" style="66" hidden="1"/>
    <col min="7163" max="7163" width="41.44140625" style="66" customWidth="1"/>
    <col min="7164" max="7164" width="6.44140625" style="66" customWidth="1"/>
    <col min="7165" max="7165" width="14.6640625" style="66" customWidth="1"/>
    <col min="7166" max="7166" width="11.44140625" style="66" customWidth="1"/>
    <col min="7167" max="7167" width="13" style="66" customWidth="1"/>
    <col min="7168" max="7168" width="22" style="66" customWidth="1"/>
    <col min="7169" max="7178" width="9.44140625" style="66" customWidth="1"/>
    <col min="7179" max="7179" width="8.88671875" style="66" customWidth="1"/>
    <col min="7180" max="7180" width="11.44140625" style="66" hidden="1" customWidth="1"/>
    <col min="7181" max="7181" width="10.109375" style="66" customWidth="1"/>
    <col min="7182" max="7186" width="11.44140625" style="66" hidden="1" customWidth="1"/>
    <col min="7187" max="7187" width="6.44140625" style="66" customWidth="1"/>
    <col min="7188" max="7188" width="6.88671875" style="66" customWidth="1"/>
    <col min="7189" max="7190" width="6.5546875" style="66" customWidth="1"/>
    <col min="7191" max="7191" width="6.33203125" style="66" customWidth="1"/>
    <col min="7192" max="7193" width="7.5546875" style="66" customWidth="1"/>
    <col min="7194" max="7194" width="11.44140625" style="66" hidden="1" customWidth="1"/>
    <col min="7195" max="7195" width="14.44140625" style="66" customWidth="1"/>
    <col min="7196" max="7196" width="11.44140625" style="66" customWidth="1"/>
    <col min="7197" max="7197" width="56.88671875" style="66" customWidth="1"/>
    <col min="7198" max="7198" width="9.109375" style="66" bestFit="1" customWidth="1"/>
    <col min="7199" max="7199" width="24.5546875" style="66" customWidth="1"/>
    <col min="7200" max="7200" width="22.88671875" style="66" customWidth="1"/>
    <col min="7201" max="7201" width="17.6640625" style="66" customWidth="1"/>
    <col min="7202" max="7202" width="5" style="66" customWidth="1"/>
    <col min="7203" max="7204" width="11.44140625" style="66" hidden="1" customWidth="1"/>
    <col min="7205" max="7205" width="5" style="66" customWidth="1"/>
    <col min="7206" max="7207" width="11.44140625" style="66" hidden="1" customWidth="1"/>
    <col min="7208" max="7208" width="5" style="66" customWidth="1"/>
    <col min="7209" max="7210" width="11.44140625" style="66" hidden="1" customWidth="1"/>
    <col min="7211" max="7211" width="5" style="66" customWidth="1"/>
    <col min="7212" max="7213" width="11.44140625" style="66" hidden="1" customWidth="1"/>
    <col min="7214" max="7214" width="5" style="66" customWidth="1"/>
    <col min="7215" max="7216" width="11.44140625" style="66" hidden="1" customWidth="1"/>
    <col min="7217" max="7217" width="5" style="66" customWidth="1"/>
    <col min="7218" max="7228" width="11.44140625" style="66" hidden="1" customWidth="1"/>
    <col min="7229" max="7229" width="6.88671875" style="66" customWidth="1"/>
    <col min="7230" max="7231" width="11.44140625" style="66" hidden="1" customWidth="1"/>
    <col min="7232" max="7232" width="6.44140625" style="66" customWidth="1"/>
    <col min="7233" max="7234" width="11.44140625" style="66" hidden="1" customWidth="1"/>
    <col min="7235" max="7235" width="5.44140625" style="66" customWidth="1"/>
    <col min="7236" max="7237" width="11.44140625" style="66" hidden="1" customWidth="1"/>
    <col min="7238" max="7238" width="4.88671875" style="66" customWidth="1"/>
    <col min="7239" max="7246" width="11.44140625" style="66" hidden="1" customWidth="1"/>
    <col min="7247" max="7247" width="5.44140625" style="66" customWidth="1"/>
    <col min="7248" max="7252" width="11.44140625" style="66" hidden="1" customWidth="1"/>
    <col min="7253" max="7253" width="5.88671875" style="66" customWidth="1"/>
    <col min="7254" max="7255" width="11.44140625" style="66" hidden="1" customWidth="1"/>
    <col min="7256" max="7256" width="5.44140625" style="66" customWidth="1"/>
    <col min="7257" max="7258" width="11.44140625" style="66" hidden="1" customWidth="1"/>
    <col min="7259" max="7259" width="5.44140625" style="66" customWidth="1"/>
    <col min="7260" max="7261" width="11.44140625" style="66" hidden="1" customWidth="1"/>
    <col min="7262" max="7262" width="6" style="66" customWidth="1"/>
    <col min="7263" max="7267" width="11.44140625" style="66" hidden="1" customWidth="1"/>
    <col min="7268" max="7268" width="5" style="66" customWidth="1"/>
    <col min="7269" max="7276" width="11.44140625" style="66" hidden="1" customWidth="1"/>
    <col min="7277" max="7277" width="5" style="66" customWidth="1"/>
    <col min="7278" max="7278" width="11.44140625" style="66" hidden="1" customWidth="1"/>
    <col min="7279" max="7279" width="5" style="66" customWidth="1"/>
    <col min="7280" max="7280" width="9.44140625" style="66" customWidth="1"/>
    <col min="7281" max="7281" width="11.44140625" style="66" hidden="1" customWidth="1"/>
    <col min="7282" max="7282" width="5" style="66" customWidth="1"/>
    <col min="7283" max="7284" width="11.44140625" style="66" hidden="1" customWidth="1"/>
    <col min="7285" max="7285" width="5" style="66" customWidth="1"/>
    <col min="7286" max="7287" width="11.44140625" style="66" hidden="1" customWidth="1"/>
    <col min="7288" max="7288" width="5" style="66" customWidth="1"/>
    <col min="7289" max="7290" width="11.44140625" style="66" hidden="1" customWidth="1"/>
    <col min="7291" max="7291" width="5" style="66" customWidth="1"/>
    <col min="7292" max="7293" width="11.44140625" style="66" hidden="1" customWidth="1"/>
    <col min="7294" max="7294" width="5" style="66" customWidth="1"/>
    <col min="7295" max="7296" width="11.44140625" style="66" hidden="1" customWidth="1"/>
    <col min="7297" max="7297" width="5" style="66" customWidth="1"/>
    <col min="7298" max="7298" width="11.44140625" style="66" hidden="1" customWidth="1"/>
    <col min="7299" max="7299" width="6.44140625" style="66" customWidth="1"/>
    <col min="7300" max="7303" width="11.44140625" style="66" hidden="1" customWidth="1"/>
    <col min="7304" max="7304" width="7.109375" style="66" customWidth="1"/>
    <col min="7305" max="7306" width="11.44140625" style="66" hidden="1" customWidth="1"/>
    <col min="7307" max="7307" width="7.109375" style="66" customWidth="1"/>
    <col min="7308" max="7315" width="11.44140625" style="66" hidden="1" customWidth="1"/>
    <col min="7316" max="7316" width="7.109375" style="66" customWidth="1"/>
    <col min="7317" max="7323" width="11.44140625" style="66" hidden="1" customWidth="1"/>
    <col min="7324" max="7324" width="6.44140625" style="66" customWidth="1"/>
    <col min="7325" max="7326" width="11.44140625" style="66" hidden="1" customWidth="1"/>
    <col min="7327" max="7327" width="6.88671875" style="66" customWidth="1"/>
    <col min="7328" max="7329" width="11.44140625" style="66" hidden="1" customWidth="1"/>
    <col min="7330" max="7330" width="6.88671875" style="66" customWidth="1"/>
    <col min="7331" max="7332" width="11.44140625" style="66" hidden="1" customWidth="1"/>
    <col min="7333" max="7333" width="6.44140625" style="66" customWidth="1"/>
    <col min="7334" max="7338" width="11.44140625" style="66" hidden="1" customWidth="1"/>
    <col min="7339" max="7339" width="6.44140625" style="66" customWidth="1"/>
    <col min="7340" max="7341" width="11.44140625" style="66" hidden="1" customWidth="1"/>
    <col min="7342" max="7342" width="7.5546875" style="66" customWidth="1"/>
    <col min="7343" max="7343" width="11.44140625" style="66" hidden="1" customWidth="1"/>
    <col min="7344" max="7344" width="9.44140625" style="66" customWidth="1"/>
    <col min="7345" max="7376" width="11.44140625" style="66" hidden="1" customWidth="1"/>
    <col min="7377" max="7377" width="9" style="66" customWidth="1"/>
    <col min="7378" max="7379" width="11.44140625" style="66" hidden="1" customWidth="1"/>
    <col min="7380" max="7380" width="8.5546875" style="66" customWidth="1"/>
    <col min="7381" max="7382" width="11.44140625" style="66" hidden="1" customWidth="1"/>
    <col min="7383" max="7383" width="6.44140625" style="66" customWidth="1"/>
    <col min="7384" max="7385" width="11.44140625" style="66" hidden="1" customWidth="1"/>
    <col min="7386" max="7386" width="7" style="66" customWidth="1"/>
    <col min="7387" max="7388" width="11.44140625" style="66" hidden="1" customWidth="1"/>
    <col min="7389" max="7391" width="7" style="66" customWidth="1"/>
    <col min="7392" max="7393" width="11.44140625" style="66" hidden="1" customWidth="1"/>
    <col min="7394" max="7394" width="7.5546875" style="66" customWidth="1"/>
    <col min="7395" max="7396" width="11.44140625" style="66" hidden="1" customWidth="1"/>
    <col min="7397" max="7397" width="7" style="66" customWidth="1"/>
    <col min="7398" max="7399" width="11.44140625" style="66" hidden="1" customWidth="1"/>
    <col min="7400" max="7400" width="7" style="66" customWidth="1"/>
    <col min="7401" max="7402" width="11.44140625" style="66" hidden="1" customWidth="1"/>
    <col min="7403" max="7403" width="7" style="66" customWidth="1"/>
    <col min="7404" max="7404" width="11.44140625" style="66" hidden="1" customWidth="1"/>
    <col min="7405" max="7405" width="6.44140625" style="66" customWidth="1"/>
    <col min="7406" max="7415" width="11.44140625" style="66" hidden="1" customWidth="1"/>
    <col min="7416" max="7418" width="11.44140625" style="66" hidden="1"/>
    <col min="7419" max="7419" width="41.44140625" style="66" customWidth="1"/>
    <col min="7420" max="7420" width="6.44140625" style="66" customWidth="1"/>
    <col min="7421" max="7421" width="14.6640625" style="66" customWidth="1"/>
    <col min="7422" max="7422" width="11.44140625" style="66" customWidth="1"/>
    <col min="7423" max="7423" width="13" style="66" customWidth="1"/>
    <col min="7424" max="7424" width="22" style="66" customWidth="1"/>
    <col min="7425" max="7434" width="9.44140625" style="66" customWidth="1"/>
    <col min="7435" max="7435" width="8.88671875" style="66" customWidth="1"/>
    <col min="7436" max="7436" width="11.44140625" style="66" hidden="1" customWidth="1"/>
    <col min="7437" max="7437" width="10.109375" style="66" customWidth="1"/>
    <col min="7438" max="7442" width="11.44140625" style="66" hidden="1" customWidth="1"/>
    <col min="7443" max="7443" width="6.44140625" style="66" customWidth="1"/>
    <col min="7444" max="7444" width="6.88671875" style="66" customWidth="1"/>
    <col min="7445" max="7446" width="6.5546875" style="66" customWidth="1"/>
    <col min="7447" max="7447" width="6.33203125" style="66" customWidth="1"/>
    <col min="7448" max="7449" width="7.5546875" style="66" customWidth="1"/>
    <col min="7450" max="7450" width="11.44140625" style="66" hidden="1" customWidth="1"/>
    <col min="7451" max="7451" width="14.44140625" style="66" customWidth="1"/>
    <col min="7452" max="7452" width="11.44140625" style="66" customWidth="1"/>
    <col min="7453" max="7453" width="56.88671875" style="66" customWidth="1"/>
    <col min="7454" max="7454" width="9.109375" style="66" bestFit="1" customWidth="1"/>
    <col min="7455" max="7455" width="24.5546875" style="66" customWidth="1"/>
    <col min="7456" max="7456" width="22.88671875" style="66" customWidth="1"/>
    <col min="7457" max="7457" width="17.6640625" style="66" customWidth="1"/>
    <col min="7458" max="7458" width="5" style="66" customWidth="1"/>
    <col min="7459" max="7460" width="11.44140625" style="66" hidden="1" customWidth="1"/>
    <col min="7461" max="7461" width="5" style="66" customWidth="1"/>
    <col min="7462" max="7463" width="11.44140625" style="66" hidden="1" customWidth="1"/>
    <col min="7464" max="7464" width="5" style="66" customWidth="1"/>
    <col min="7465" max="7466" width="11.44140625" style="66" hidden="1" customWidth="1"/>
    <col min="7467" max="7467" width="5" style="66" customWidth="1"/>
    <col min="7468" max="7469" width="11.44140625" style="66" hidden="1" customWidth="1"/>
    <col min="7470" max="7470" width="5" style="66" customWidth="1"/>
    <col min="7471" max="7472" width="11.44140625" style="66" hidden="1" customWidth="1"/>
    <col min="7473" max="7473" width="5" style="66" customWidth="1"/>
    <col min="7474" max="7484" width="11.44140625" style="66" hidden="1" customWidth="1"/>
    <col min="7485" max="7485" width="6.88671875" style="66" customWidth="1"/>
    <col min="7486" max="7487" width="11.44140625" style="66" hidden="1" customWidth="1"/>
    <col min="7488" max="7488" width="6.44140625" style="66" customWidth="1"/>
    <col min="7489" max="7490" width="11.44140625" style="66" hidden="1" customWidth="1"/>
    <col min="7491" max="7491" width="5.44140625" style="66" customWidth="1"/>
    <col min="7492" max="7493" width="11.44140625" style="66" hidden="1" customWidth="1"/>
    <col min="7494" max="7494" width="4.88671875" style="66" customWidth="1"/>
    <col min="7495" max="7502" width="11.44140625" style="66" hidden="1" customWidth="1"/>
    <col min="7503" max="7503" width="5.44140625" style="66" customWidth="1"/>
    <col min="7504" max="7508" width="11.44140625" style="66" hidden="1" customWidth="1"/>
    <col min="7509" max="7509" width="5.88671875" style="66" customWidth="1"/>
    <col min="7510" max="7511" width="11.44140625" style="66" hidden="1" customWidth="1"/>
    <col min="7512" max="7512" width="5.44140625" style="66" customWidth="1"/>
    <col min="7513" max="7514" width="11.44140625" style="66" hidden="1" customWidth="1"/>
    <col min="7515" max="7515" width="5.44140625" style="66" customWidth="1"/>
    <col min="7516" max="7517" width="11.44140625" style="66" hidden="1" customWidth="1"/>
    <col min="7518" max="7518" width="6" style="66" customWidth="1"/>
    <col min="7519" max="7523" width="11.44140625" style="66" hidden="1" customWidth="1"/>
    <col min="7524" max="7524" width="5" style="66" customWidth="1"/>
    <col min="7525" max="7532" width="11.44140625" style="66" hidden="1" customWidth="1"/>
    <col min="7533" max="7533" width="5" style="66" customWidth="1"/>
    <col min="7534" max="7534" width="11.44140625" style="66" hidden="1" customWidth="1"/>
    <col min="7535" max="7535" width="5" style="66" customWidth="1"/>
    <col min="7536" max="7536" width="9.44140625" style="66" customWidth="1"/>
    <col min="7537" max="7537" width="11.44140625" style="66" hidden="1" customWidth="1"/>
    <col min="7538" max="7538" width="5" style="66" customWidth="1"/>
    <col min="7539" max="7540" width="11.44140625" style="66" hidden="1" customWidth="1"/>
    <col min="7541" max="7541" width="5" style="66" customWidth="1"/>
    <col min="7542" max="7543" width="11.44140625" style="66" hidden="1" customWidth="1"/>
    <col min="7544" max="7544" width="5" style="66" customWidth="1"/>
    <col min="7545" max="7546" width="11.44140625" style="66" hidden="1" customWidth="1"/>
    <col min="7547" max="7547" width="5" style="66" customWidth="1"/>
    <col min="7548" max="7549" width="11.44140625" style="66" hidden="1" customWidth="1"/>
    <col min="7550" max="7550" width="5" style="66" customWidth="1"/>
    <col min="7551" max="7552" width="11.44140625" style="66" hidden="1" customWidth="1"/>
    <col min="7553" max="7553" width="5" style="66" customWidth="1"/>
    <col min="7554" max="7554" width="11.44140625" style="66" hidden="1" customWidth="1"/>
    <col min="7555" max="7555" width="6.44140625" style="66" customWidth="1"/>
    <col min="7556" max="7559" width="11.44140625" style="66" hidden="1" customWidth="1"/>
    <col min="7560" max="7560" width="7.109375" style="66" customWidth="1"/>
    <col min="7561" max="7562" width="11.44140625" style="66" hidden="1" customWidth="1"/>
    <col min="7563" max="7563" width="7.109375" style="66" customWidth="1"/>
    <col min="7564" max="7571" width="11.44140625" style="66" hidden="1" customWidth="1"/>
    <col min="7572" max="7572" width="7.109375" style="66" customWidth="1"/>
    <col min="7573" max="7579" width="11.44140625" style="66" hidden="1" customWidth="1"/>
    <col min="7580" max="7580" width="6.44140625" style="66" customWidth="1"/>
    <col min="7581" max="7582" width="11.44140625" style="66" hidden="1" customWidth="1"/>
    <col min="7583" max="7583" width="6.88671875" style="66" customWidth="1"/>
    <col min="7584" max="7585" width="11.44140625" style="66" hidden="1" customWidth="1"/>
    <col min="7586" max="7586" width="6.88671875" style="66" customWidth="1"/>
    <col min="7587" max="7588" width="11.44140625" style="66" hidden="1" customWidth="1"/>
    <col min="7589" max="7589" width="6.44140625" style="66" customWidth="1"/>
    <col min="7590" max="7594" width="11.44140625" style="66" hidden="1" customWidth="1"/>
    <col min="7595" max="7595" width="6.44140625" style="66" customWidth="1"/>
    <col min="7596" max="7597" width="11.44140625" style="66" hidden="1" customWidth="1"/>
    <col min="7598" max="7598" width="7.5546875" style="66" customWidth="1"/>
    <col min="7599" max="7599" width="11.44140625" style="66" hidden="1" customWidth="1"/>
    <col min="7600" max="7600" width="9.44140625" style="66" customWidth="1"/>
    <col min="7601" max="7632" width="11.44140625" style="66" hidden="1" customWidth="1"/>
    <col min="7633" max="7633" width="9" style="66" customWidth="1"/>
    <col min="7634" max="7635" width="11.44140625" style="66" hidden="1" customWidth="1"/>
    <col min="7636" max="7636" width="8.5546875" style="66" customWidth="1"/>
    <col min="7637" max="7638" width="11.44140625" style="66" hidden="1" customWidth="1"/>
    <col min="7639" max="7639" width="6.44140625" style="66" customWidth="1"/>
    <col min="7640" max="7641" width="11.44140625" style="66" hidden="1" customWidth="1"/>
    <col min="7642" max="7642" width="7" style="66" customWidth="1"/>
    <col min="7643" max="7644" width="11.44140625" style="66" hidden="1" customWidth="1"/>
    <col min="7645" max="7647" width="7" style="66" customWidth="1"/>
    <col min="7648" max="7649" width="11.44140625" style="66" hidden="1" customWidth="1"/>
    <col min="7650" max="7650" width="7.5546875" style="66" customWidth="1"/>
    <col min="7651" max="7652" width="11.44140625" style="66" hidden="1" customWidth="1"/>
    <col min="7653" max="7653" width="7" style="66" customWidth="1"/>
    <col min="7654" max="7655" width="11.44140625" style="66" hidden="1" customWidth="1"/>
    <col min="7656" max="7656" width="7" style="66" customWidth="1"/>
    <col min="7657" max="7658" width="11.44140625" style="66" hidden="1" customWidth="1"/>
    <col min="7659" max="7659" width="7" style="66" customWidth="1"/>
    <col min="7660" max="7660" width="11.44140625" style="66" hidden="1" customWidth="1"/>
    <col min="7661" max="7661" width="6.44140625" style="66" customWidth="1"/>
    <col min="7662" max="7671" width="11.44140625" style="66" hidden="1" customWidth="1"/>
    <col min="7672" max="7674" width="11.44140625" style="66" hidden="1"/>
    <col min="7675" max="7675" width="41.44140625" style="66" customWidth="1"/>
    <col min="7676" max="7676" width="6.44140625" style="66" customWidth="1"/>
    <col min="7677" max="7677" width="14.6640625" style="66" customWidth="1"/>
    <col min="7678" max="7678" width="11.44140625" style="66" customWidth="1"/>
    <col min="7679" max="7679" width="13" style="66" customWidth="1"/>
    <col min="7680" max="7680" width="22" style="66" customWidth="1"/>
    <col min="7681" max="7690" width="9.44140625" style="66" customWidth="1"/>
    <col min="7691" max="7691" width="8.88671875" style="66" customWidth="1"/>
    <col min="7692" max="7692" width="11.44140625" style="66" hidden="1" customWidth="1"/>
    <col min="7693" max="7693" width="10.109375" style="66" customWidth="1"/>
    <col min="7694" max="7698" width="11.44140625" style="66" hidden="1" customWidth="1"/>
    <col min="7699" max="7699" width="6.44140625" style="66" customWidth="1"/>
    <col min="7700" max="7700" width="6.88671875" style="66" customWidth="1"/>
    <col min="7701" max="7702" width="6.5546875" style="66" customWidth="1"/>
    <col min="7703" max="7703" width="6.33203125" style="66" customWidth="1"/>
    <col min="7704" max="7705" width="7.5546875" style="66" customWidth="1"/>
    <col min="7706" max="7706" width="11.44140625" style="66" hidden="1" customWidth="1"/>
    <col min="7707" max="7707" width="14.44140625" style="66" customWidth="1"/>
    <col min="7708" max="7708" width="11.44140625" style="66" customWidth="1"/>
    <col min="7709" max="7709" width="56.88671875" style="66" customWidth="1"/>
    <col min="7710" max="7710" width="9.109375" style="66" bestFit="1" customWidth="1"/>
    <col min="7711" max="7711" width="24.5546875" style="66" customWidth="1"/>
    <col min="7712" max="7712" width="22.88671875" style="66" customWidth="1"/>
    <col min="7713" max="7713" width="17.6640625" style="66" customWidth="1"/>
    <col min="7714" max="7714" width="5" style="66" customWidth="1"/>
    <col min="7715" max="7716" width="11.44140625" style="66" hidden="1" customWidth="1"/>
    <col min="7717" max="7717" width="5" style="66" customWidth="1"/>
    <col min="7718" max="7719" width="11.44140625" style="66" hidden="1" customWidth="1"/>
    <col min="7720" max="7720" width="5" style="66" customWidth="1"/>
    <col min="7721" max="7722" width="11.44140625" style="66" hidden="1" customWidth="1"/>
    <col min="7723" max="7723" width="5" style="66" customWidth="1"/>
    <col min="7724" max="7725" width="11.44140625" style="66" hidden="1" customWidth="1"/>
    <col min="7726" max="7726" width="5" style="66" customWidth="1"/>
    <col min="7727" max="7728" width="11.44140625" style="66" hidden="1" customWidth="1"/>
    <col min="7729" max="7729" width="5" style="66" customWidth="1"/>
    <col min="7730" max="7740" width="11.44140625" style="66" hidden="1" customWidth="1"/>
    <col min="7741" max="7741" width="6.88671875" style="66" customWidth="1"/>
    <col min="7742" max="7743" width="11.44140625" style="66" hidden="1" customWidth="1"/>
    <col min="7744" max="7744" width="6.44140625" style="66" customWidth="1"/>
    <col min="7745" max="7746" width="11.44140625" style="66" hidden="1" customWidth="1"/>
    <col min="7747" max="7747" width="5.44140625" style="66" customWidth="1"/>
    <col min="7748" max="7749" width="11.44140625" style="66" hidden="1" customWidth="1"/>
    <col min="7750" max="7750" width="4.88671875" style="66" customWidth="1"/>
    <col min="7751" max="7758" width="11.44140625" style="66" hidden="1" customWidth="1"/>
    <col min="7759" max="7759" width="5.44140625" style="66" customWidth="1"/>
    <col min="7760" max="7764" width="11.44140625" style="66" hidden="1" customWidth="1"/>
    <col min="7765" max="7765" width="5.88671875" style="66" customWidth="1"/>
    <col min="7766" max="7767" width="11.44140625" style="66" hidden="1" customWidth="1"/>
    <col min="7768" max="7768" width="5.44140625" style="66" customWidth="1"/>
    <col min="7769" max="7770" width="11.44140625" style="66" hidden="1" customWidth="1"/>
    <col min="7771" max="7771" width="5.44140625" style="66" customWidth="1"/>
    <col min="7772" max="7773" width="11.44140625" style="66" hidden="1" customWidth="1"/>
    <col min="7774" max="7774" width="6" style="66" customWidth="1"/>
    <col min="7775" max="7779" width="11.44140625" style="66" hidden="1" customWidth="1"/>
    <col min="7780" max="7780" width="5" style="66" customWidth="1"/>
    <col min="7781" max="7788" width="11.44140625" style="66" hidden="1" customWidth="1"/>
    <col min="7789" max="7789" width="5" style="66" customWidth="1"/>
    <col min="7790" max="7790" width="11.44140625" style="66" hidden="1" customWidth="1"/>
    <col min="7791" max="7791" width="5" style="66" customWidth="1"/>
    <col min="7792" max="7792" width="9.44140625" style="66" customWidth="1"/>
    <col min="7793" max="7793" width="11.44140625" style="66" hidden="1" customWidth="1"/>
    <col min="7794" max="7794" width="5" style="66" customWidth="1"/>
    <col min="7795" max="7796" width="11.44140625" style="66" hidden="1" customWidth="1"/>
    <col min="7797" max="7797" width="5" style="66" customWidth="1"/>
    <col min="7798" max="7799" width="11.44140625" style="66" hidden="1" customWidth="1"/>
    <col min="7800" max="7800" width="5" style="66" customWidth="1"/>
    <col min="7801" max="7802" width="11.44140625" style="66" hidden="1" customWidth="1"/>
    <col min="7803" max="7803" width="5" style="66" customWidth="1"/>
    <col min="7804" max="7805" width="11.44140625" style="66" hidden="1" customWidth="1"/>
    <col min="7806" max="7806" width="5" style="66" customWidth="1"/>
    <col min="7807" max="7808" width="11.44140625" style="66" hidden="1" customWidth="1"/>
    <col min="7809" max="7809" width="5" style="66" customWidth="1"/>
    <col min="7810" max="7810" width="11.44140625" style="66" hidden="1" customWidth="1"/>
    <col min="7811" max="7811" width="6.44140625" style="66" customWidth="1"/>
    <col min="7812" max="7815" width="11.44140625" style="66" hidden="1" customWidth="1"/>
    <col min="7816" max="7816" width="7.109375" style="66" customWidth="1"/>
    <col min="7817" max="7818" width="11.44140625" style="66" hidden="1" customWidth="1"/>
    <col min="7819" max="7819" width="7.109375" style="66" customWidth="1"/>
    <col min="7820" max="7827" width="11.44140625" style="66" hidden="1" customWidth="1"/>
    <col min="7828" max="7828" width="7.109375" style="66" customWidth="1"/>
    <col min="7829" max="7835" width="11.44140625" style="66" hidden="1" customWidth="1"/>
    <col min="7836" max="7836" width="6.44140625" style="66" customWidth="1"/>
    <col min="7837" max="7838" width="11.44140625" style="66" hidden="1" customWidth="1"/>
    <col min="7839" max="7839" width="6.88671875" style="66" customWidth="1"/>
    <col min="7840" max="7841" width="11.44140625" style="66" hidden="1" customWidth="1"/>
    <col min="7842" max="7842" width="6.88671875" style="66" customWidth="1"/>
    <col min="7843" max="7844" width="11.44140625" style="66" hidden="1" customWidth="1"/>
    <col min="7845" max="7845" width="6.44140625" style="66" customWidth="1"/>
    <col min="7846" max="7850" width="11.44140625" style="66" hidden="1" customWidth="1"/>
    <col min="7851" max="7851" width="6.44140625" style="66" customWidth="1"/>
    <col min="7852" max="7853" width="11.44140625" style="66" hidden="1" customWidth="1"/>
    <col min="7854" max="7854" width="7.5546875" style="66" customWidth="1"/>
    <col min="7855" max="7855" width="11.44140625" style="66" hidden="1" customWidth="1"/>
    <col min="7856" max="7856" width="9.44140625" style="66" customWidth="1"/>
    <col min="7857" max="7888" width="11.44140625" style="66" hidden="1" customWidth="1"/>
    <col min="7889" max="7889" width="9" style="66" customWidth="1"/>
    <col min="7890" max="7891" width="11.44140625" style="66" hidden="1" customWidth="1"/>
    <col min="7892" max="7892" width="8.5546875" style="66" customWidth="1"/>
    <col min="7893" max="7894" width="11.44140625" style="66" hidden="1" customWidth="1"/>
    <col min="7895" max="7895" width="6.44140625" style="66" customWidth="1"/>
    <col min="7896" max="7897" width="11.44140625" style="66" hidden="1" customWidth="1"/>
    <col min="7898" max="7898" width="7" style="66" customWidth="1"/>
    <col min="7899" max="7900" width="11.44140625" style="66" hidden="1" customWidth="1"/>
    <col min="7901" max="7903" width="7" style="66" customWidth="1"/>
    <col min="7904" max="7905" width="11.44140625" style="66" hidden="1" customWidth="1"/>
    <col min="7906" max="7906" width="7.5546875" style="66" customWidth="1"/>
    <col min="7907" max="7908" width="11.44140625" style="66" hidden="1" customWidth="1"/>
    <col min="7909" max="7909" width="7" style="66" customWidth="1"/>
    <col min="7910" max="7911" width="11.44140625" style="66" hidden="1" customWidth="1"/>
    <col min="7912" max="7912" width="7" style="66" customWidth="1"/>
    <col min="7913" max="7914" width="11.44140625" style="66" hidden="1" customWidth="1"/>
    <col min="7915" max="7915" width="7" style="66" customWidth="1"/>
    <col min="7916" max="7916" width="11.44140625" style="66" hidden="1" customWidth="1"/>
    <col min="7917" max="7917" width="6.44140625" style="66" customWidth="1"/>
    <col min="7918" max="7927" width="11.44140625" style="66" hidden="1" customWidth="1"/>
    <col min="7928" max="7930" width="11.44140625" style="66" hidden="1"/>
    <col min="7931" max="7931" width="41.44140625" style="66" customWidth="1"/>
    <col min="7932" max="7932" width="6.44140625" style="66" customWidth="1"/>
    <col min="7933" max="7933" width="14.6640625" style="66" customWidth="1"/>
    <col min="7934" max="7934" width="11.44140625" style="66" customWidth="1"/>
    <col min="7935" max="7935" width="13" style="66" customWidth="1"/>
    <col min="7936" max="7936" width="22" style="66" customWidth="1"/>
    <col min="7937" max="7946" width="9.44140625" style="66" customWidth="1"/>
    <col min="7947" max="7947" width="8.88671875" style="66" customWidth="1"/>
    <col min="7948" max="7948" width="11.44140625" style="66" hidden="1" customWidth="1"/>
    <col min="7949" max="7949" width="10.109375" style="66" customWidth="1"/>
    <col min="7950" max="7954" width="11.44140625" style="66" hidden="1" customWidth="1"/>
    <col min="7955" max="7955" width="6.44140625" style="66" customWidth="1"/>
    <col min="7956" max="7956" width="6.88671875" style="66" customWidth="1"/>
    <col min="7957" max="7958" width="6.5546875" style="66" customWidth="1"/>
    <col min="7959" max="7959" width="6.33203125" style="66" customWidth="1"/>
    <col min="7960" max="7961" width="7.5546875" style="66" customWidth="1"/>
    <col min="7962" max="7962" width="11.44140625" style="66" hidden="1" customWidth="1"/>
    <col min="7963" max="7963" width="14.44140625" style="66" customWidth="1"/>
    <col min="7964" max="7964" width="11.44140625" style="66" customWidth="1"/>
    <col min="7965" max="7965" width="56.88671875" style="66" customWidth="1"/>
    <col min="7966" max="7966" width="9.109375" style="66" bestFit="1" customWidth="1"/>
    <col min="7967" max="7967" width="24.5546875" style="66" customWidth="1"/>
    <col min="7968" max="7968" width="22.88671875" style="66" customWidth="1"/>
    <col min="7969" max="7969" width="17.6640625" style="66" customWidth="1"/>
    <col min="7970" max="7970" width="5" style="66" customWidth="1"/>
    <col min="7971" max="7972" width="11.44140625" style="66" hidden="1" customWidth="1"/>
    <col min="7973" max="7973" width="5" style="66" customWidth="1"/>
    <col min="7974" max="7975" width="11.44140625" style="66" hidden="1" customWidth="1"/>
    <col min="7976" max="7976" width="5" style="66" customWidth="1"/>
    <col min="7977" max="7978" width="11.44140625" style="66" hidden="1" customWidth="1"/>
    <col min="7979" max="7979" width="5" style="66" customWidth="1"/>
    <col min="7980" max="7981" width="11.44140625" style="66" hidden="1" customWidth="1"/>
    <col min="7982" max="7982" width="5" style="66" customWidth="1"/>
    <col min="7983" max="7984" width="11.44140625" style="66" hidden="1" customWidth="1"/>
    <col min="7985" max="7985" width="5" style="66" customWidth="1"/>
    <col min="7986" max="7996" width="11.44140625" style="66" hidden="1" customWidth="1"/>
    <col min="7997" max="7997" width="6.88671875" style="66" customWidth="1"/>
    <col min="7998" max="7999" width="11.44140625" style="66" hidden="1" customWidth="1"/>
    <col min="8000" max="8000" width="6.44140625" style="66" customWidth="1"/>
    <col min="8001" max="8002" width="11.44140625" style="66" hidden="1" customWidth="1"/>
    <col min="8003" max="8003" width="5.44140625" style="66" customWidth="1"/>
    <col min="8004" max="8005" width="11.44140625" style="66" hidden="1" customWidth="1"/>
    <col min="8006" max="8006" width="4.88671875" style="66" customWidth="1"/>
    <col min="8007" max="8014" width="11.44140625" style="66" hidden="1" customWidth="1"/>
    <col min="8015" max="8015" width="5.44140625" style="66" customWidth="1"/>
    <col min="8016" max="8020" width="11.44140625" style="66" hidden="1" customWidth="1"/>
    <col min="8021" max="8021" width="5.88671875" style="66" customWidth="1"/>
    <col min="8022" max="8023" width="11.44140625" style="66" hidden="1" customWidth="1"/>
    <col min="8024" max="8024" width="5.44140625" style="66" customWidth="1"/>
    <col min="8025" max="8026" width="11.44140625" style="66" hidden="1" customWidth="1"/>
    <col min="8027" max="8027" width="5.44140625" style="66" customWidth="1"/>
    <col min="8028" max="8029" width="11.44140625" style="66" hidden="1" customWidth="1"/>
    <col min="8030" max="8030" width="6" style="66" customWidth="1"/>
    <col min="8031" max="8035" width="11.44140625" style="66" hidden="1" customWidth="1"/>
    <col min="8036" max="8036" width="5" style="66" customWidth="1"/>
    <col min="8037" max="8044" width="11.44140625" style="66" hidden="1" customWidth="1"/>
    <col min="8045" max="8045" width="5" style="66" customWidth="1"/>
    <col min="8046" max="8046" width="11.44140625" style="66" hidden="1" customWidth="1"/>
    <col min="8047" max="8047" width="5" style="66" customWidth="1"/>
    <col min="8048" max="8048" width="9.44140625" style="66" customWidth="1"/>
    <col min="8049" max="8049" width="11.44140625" style="66" hidden="1" customWidth="1"/>
    <col min="8050" max="8050" width="5" style="66" customWidth="1"/>
    <col min="8051" max="8052" width="11.44140625" style="66" hidden="1" customWidth="1"/>
    <col min="8053" max="8053" width="5" style="66" customWidth="1"/>
    <col min="8054" max="8055" width="11.44140625" style="66" hidden="1" customWidth="1"/>
    <col min="8056" max="8056" width="5" style="66" customWidth="1"/>
    <col min="8057" max="8058" width="11.44140625" style="66" hidden="1" customWidth="1"/>
    <col min="8059" max="8059" width="5" style="66" customWidth="1"/>
    <col min="8060" max="8061" width="11.44140625" style="66" hidden="1" customWidth="1"/>
    <col min="8062" max="8062" width="5" style="66" customWidth="1"/>
    <col min="8063" max="8064" width="11.44140625" style="66" hidden="1" customWidth="1"/>
    <col min="8065" max="8065" width="5" style="66" customWidth="1"/>
    <col min="8066" max="8066" width="11.44140625" style="66" hidden="1" customWidth="1"/>
    <col min="8067" max="8067" width="6.44140625" style="66" customWidth="1"/>
    <col min="8068" max="8071" width="11.44140625" style="66" hidden="1" customWidth="1"/>
    <col min="8072" max="8072" width="7.109375" style="66" customWidth="1"/>
    <col min="8073" max="8074" width="11.44140625" style="66" hidden="1" customWidth="1"/>
    <col min="8075" max="8075" width="7.109375" style="66" customWidth="1"/>
    <col min="8076" max="8083" width="11.44140625" style="66" hidden="1" customWidth="1"/>
    <col min="8084" max="8084" width="7.109375" style="66" customWidth="1"/>
    <col min="8085" max="8091" width="11.44140625" style="66" hidden="1" customWidth="1"/>
    <col min="8092" max="8092" width="6.44140625" style="66" customWidth="1"/>
    <col min="8093" max="8094" width="11.44140625" style="66" hidden="1" customWidth="1"/>
    <col min="8095" max="8095" width="6.88671875" style="66" customWidth="1"/>
    <col min="8096" max="8097" width="11.44140625" style="66" hidden="1" customWidth="1"/>
    <col min="8098" max="8098" width="6.88671875" style="66" customWidth="1"/>
    <col min="8099" max="8100" width="11.44140625" style="66" hidden="1" customWidth="1"/>
    <col min="8101" max="8101" width="6.44140625" style="66" customWidth="1"/>
    <col min="8102" max="8106" width="11.44140625" style="66" hidden="1" customWidth="1"/>
    <col min="8107" max="8107" width="6.44140625" style="66" customWidth="1"/>
    <col min="8108" max="8109" width="11.44140625" style="66" hidden="1" customWidth="1"/>
    <col min="8110" max="8110" width="7.5546875" style="66" customWidth="1"/>
    <col min="8111" max="8111" width="11.44140625" style="66" hidden="1" customWidth="1"/>
    <col min="8112" max="8112" width="9.44140625" style="66" customWidth="1"/>
    <col min="8113" max="8144" width="11.44140625" style="66" hidden="1" customWidth="1"/>
    <col min="8145" max="8145" width="9" style="66" customWidth="1"/>
    <col min="8146" max="8147" width="11.44140625" style="66" hidden="1" customWidth="1"/>
    <col min="8148" max="8148" width="8.5546875" style="66" customWidth="1"/>
    <col min="8149" max="8150" width="11.44140625" style="66" hidden="1" customWidth="1"/>
    <col min="8151" max="8151" width="6.44140625" style="66" customWidth="1"/>
    <col min="8152" max="8153" width="11.44140625" style="66" hidden="1" customWidth="1"/>
    <col min="8154" max="8154" width="7" style="66" customWidth="1"/>
    <col min="8155" max="8156" width="11.44140625" style="66" hidden="1" customWidth="1"/>
    <col min="8157" max="8159" width="7" style="66" customWidth="1"/>
    <col min="8160" max="8161" width="11.44140625" style="66" hidden="1" customWidth="1"/>
    <col min="8162" max="8162" width="7.5546875" style="66" customWidth="1"/>
    <col min="8163" max="8164" width="11.44140625" style="66" hidden="1" customWidth="1"/>
    <col min="8165" max="8165" width="7" style="66" customWidth="1"/>
    <col min="8166" max="8167" width="11.44140625" style="66" hidden="1" customWidth="1"/>
    <col min="8168" max="8168" width="7" style="66" customWidth="1"/>
    <col min="8169" max="8170" width="11.44140625" style="66" hidden="1" customWidth="1"/>
    <col min="8171" max="8171" width="7" style="66" customWidth="1"/>
    <col min="8172" max="8172" width="11.44140625" style="66" hidden="1" customWidth="1"/>
    <col min="8173" max="8173" width="6.44140625" style="66" customWidth="1"/>
    <col min="8174" max="8183" width="11.44140625" style="66" hidden="1" customWidth="1"/>
    <col min="8184" max="8186" width="11.44140625" style="66" hidden="1"/>
    <col min="8187" max="8187" width="41.44140625" style="66" customWidth="1"/>
    <col min="8188" max="8188" width="6.44140625" style="66" customWidth="1"/>
    <col min="8189" max="8189" width="14.6640625" style="66" customWidth="1"/>
    <col min="8190" max="8190" width="11.44140625" style="66" customWidth="1"/>
    <col min="8191" max="8191" width="13" style="66" customWidth="1"/>
    <col min="8192" max="8192" width="22" style="66" customWidth="1"/>
    <col min="8193" max="8202" width="9.44140625" style="66" customWidth="1"/>
    <col min="8203" max="8203" width="8.88671875" style="66" customWidth="1"/>
    <col min="8204" max="8204" width="11.44140625" style="66" hidden="1" customWidth="1"/>
    <col min="8205" max="8205" width="10.109375" style="66" customWidth="1"/>
    <col min="8206" max="8210" width="11.44140625" style="66" hidden="1" customWidth="1"/>
    <col min="8211" max="8211" width="6.44140625" style="66" customWidth="1"/>
    <col min="8212" max="8212" width="6.88671875" style="66" customWidth="1"/>
    <col min="8213" max="8214" width="6.5546875" style="66" customWidth="1"/>
    <col min="8215" max="8215" width="6.33203125" style="66" customWidth="1"/>
    <col min="8216" max="8217" width="7.5546875" style="66" customWidth="1"/>
    <col min="8218" max="8218" width="11.44140625" style="66" hidden="1" customWidth="1"/>
    <col min="8219" max="8219" width="14.44140625" style="66" customWidth="1"/>
    <col min="8220" max="8220" width="11.44140625" style="66" customWidth="1"/>
    <col min="8221" max="8221" width="56.88671875" style="66" customWidth="1"/>
    <col min="8222" max="8222" width="9.109375" style="66" bestFit="1" customWidth="1"/>
    <col min="8223" max="8223" width="24.5546875" style="66" customWidth="1"/>
    <col min="8224" max="8224" width="22.88671875" style="66" customWidth="1"/>
    <col min="8225" max="8225" width="17.6640625" style="66" customWidth="1"/>
    <col min="8226" max="8226" width="5" style="66" customWidth="1"/>
    <col min="8227" max="8228" width="11.44140625" style="66" hidden="1" customWidth="1"/>
    <col min="8229" max="8229" width="5" style="66" customWidth="1"/>
    <col min="8230" max="8231" width="11.44140625" style="66" hidden="1" customWidth="1"/>
    <col min="8232" max="8232" width="5" style="66" customWidth="1"/>
    <col min="8233" max="8234" width="11.44140625" style="66" hidden="1" customWidth="1"/>
    <col min="8235" max="8235" width="5" style="66" customWidth="1"/>
    <col min="8236" max="8237" width="11.44140625" style="66" hidden="1" customWidth="1"/>
    <col min="8238" max="8238" width="5" style="66" customWidth="1"/>
    <col min="8239" max="8240" width="11.44140625" style="66" hidden="1" customWidth="1"/>
    <col min="8241" max="8241" width="5" style="66" customWidth="1"/>
    <col min="8242" max="8252" width="11.44140625" style="66" hidden="1" customWidth="1"/>
    <col min="8253" max="8253" width="6.88671875" style="66" customWidth="1"/>
    <col min="8254" max="8255" width="11.44140625" style="66" hidden="1" customWidth="1"/>
    <col min="8256" max="8256" width="6.44140625" style="66" customWidth="1"/>
    <col min="8257" max="8258" width="11.44140625" style="66" hidden="1" customWidth="1"/>
    <col min="8259" max="8259" width="5.44140625" style="66" customWidth="1"/>
    <col min="8260" max="8261" width="11.44140625" style="66" hidden="1" customWidth="1"/>
    <col min="8262" max="8262" width="4.88671875" style="66" customWidth="1"/>
    <col min="8263" max="8270" width="11.44140625" style="66" hidden="1" customWidth="1"/>
    <col min="8271" max="8271" width="5.44140625" style="66" customWidth="1"/>
    <col min="8272" max="8276" width="11.44140625" style="66" hidden="1" customWidth="1"/>
    <col min="8277" max="8277" width="5.88671875" style="66" customWidth="1"/>
    <col min="8278" max="8279" width="11.44140625" style="66" hidden="1" customWidth="1"/>
    <col min="8280" max="8280" width="5.44140625" style="66" customWidth="1"/>
    <col min="8281" max="8282" width="11.44140625" style="66" hidden="1" customWidth="1"/>
    <col min="8283" max="8283" width="5.44140625" style="66" customWidth="1"/>
    <col min="8284" max="8285" width="11.44140625" style="66" hidden="1" customWidth="1"/>
    <col min="8286" max="8286" width="6" style="66" customWidth="1"/>
    <col min="8287" max="8291" width="11.44140625" style="66" hidden="1" customWidth="1"/>
    <col min="8292" max="8292" width="5" style="66" customWidth="1"/>
    <col min="8293" max="8300" width="11.44140625" style="66" hidden="1" customWidth="1"/>
    <col min="8301" max="8301" width="5" style="66" customWidth="1"/>
    <col min="8302" max="8302" width="11.44140625" style="66" hidden="1" customWidth="1"/>
    <col min="8303" max="8303" width="5" style="66" customWidth="1"/>
    <col min="8304" max="8304" width="9.44140625" style="66" customWidth="1"/>
    <col min="8305" max="8305" width="11.44140625" style="66" hidden="1" customWidth="1"/>
    <col min="8306" max="8306" width="5" style="66" customWidth="1"/>
    <col min="8307" max="8308" width="11.44140625" style="66" hidden="1" customWidth="1"/>
    <col min="8309" max="8309" width="5" style="66" customWidth="1"/>
    <col min="8310" max="8311" width="11.44140625" style="66" hidden="1" customWidth="1"/>
    <col min="8312" max="8312" width="5" style="66" customWidth="1"/>
    <col min="8313" max="8314" width="11.44140625" style="66" hidden="1" customWidth="1"/>
    <col min="8315" max="8315" width="5" style="66" customWidth="1"/>
    <col min="8316" max="8317" width="11.44140625" style="66" hidden="1" customWidth="1"/>
    <col min="8318" max="8318" width="5" style="66" customWidth="1"/>
    <col min="8319" max="8320" width="11.44140625" style="66" hidden="1" customWidth="1"/>
    <col min="8321" max="8321" width="5" style="66" customWidth="1"/>
    <col min="8322" max="8322" width="11.44140625" style="66" hidden="1" customWidth="1"/>
    <col min="8323" max="8323" width="6.44140625" style="66" customWidth="1"/>
    <col min="8324" max="8327" width="11.44140625" style="66" hidden="1" customWidth="1"/>
    <col min="8328" max="8328" width="7.109375" style="66" customWidth="1"/>
    <col min="8329" max="8330" width="11.44140625" style="66" hidden="1" customWidth="1"/>
    <col min="8331" max="8331" width="7.109375" style="66" customWidth="1"/>
    <col min="8332" max="8339" width="11.44140625" style="66" hidden="1" customWidth="1"/>
    <col min="8340" max="8340" width="7.109375" style="66" customWidth="1"/>
    <col min="8341" max="8347" width="11.44140625" style="66" hidden="1" customWidth="1"/>
    <col min="8348" max="8348" width="6.44140625" style="66" customWidth="1"/>
    <col min="8349" max="8350" width="11.44140625" style="66" hidden="1" customWidth="1"/>
    <col min="8351" max="8351" width="6.88671875" style="66" customWidth="1"/>
    <col min="8352" max="8353" width="11.44140625" style="66" hidden="1" customWidth="1"/>
    <col min="8354" max="8354" width="6.88671875" style="66" customWidth="1"/>
    <col min="8355" max="8356" width="11.44140625" style="66" hidden="1" customWidth="1"/>
    <col min="8357" max="8357" width="6.44140625" style="66" customWidth="1"/>
    <col min="8358" max="8362" width="11.44140625" style="66" hidden="1" customWidth="1"/>
    <col min="8363" max="8363" width="6.44140625" style="66" customWidth="1"/>
    <col min="8364" max="8365" width="11.44140625" style="66" hidden="1" customWidth="1"/>
    <col min="8366" max="8366" width="7.5546875" style="66" customWidth="1"/>
    <col min="8367" max="8367" width="11.44140625" style="66" hidden="1" customWidth="1"/>
    <col min="8368" max="8368" width="9.44140625" style="66" customWidth="1"/>
    <col min="8369" max="8400" width="11.44140625" style="66" hidden="1" customWidth="1"/>
    <col min="8401" max="8401" width="9" style="66" customWidth="1"/>
    <col min="8402" max="8403" width="11.44140625" style="66" hidden="1" customWidth="1"/>
    <col min="8404" max="8404" width="8.5546875" style="66" customWidth="1"/>
    <col min="8405" max="8406" width="11.44140625" style="66" hidden="1" customWidth="1"/>
    <col min="8407" max="8407" width="6.44140625" style="66" customWidth="1"/>
    <col min="8408" max="8409" width="11.44140625" style="66" hidden="1" customWidth="1"/>
    <col min="8410" max="8410" width="7" style="66" customWidth="1"/>
    <col min="8411" max="8412" width="11.44140625" style="66" hidden="1" customWidth="1"/>
    <col min="8413" max="8415" width="7" style="66" customWidth="1"/>
    <col min="8416" max="8417" width="11.44140625" style="66" hidden="1" customWidth="1"/>
    <col min="8418" max="8418" width="7.5546875" style="66" customWidth="1"/>
    <col min="8419" max="8420" width="11.44140625" style="66" hidden="1" customWidth="1"/>
    <col min="8421" max="8421" width="7" style="66" customWidth="1"/>
    <col min="8422" max="8423" width="11.44140625" style="66" hidden="1" customWidth="1"/>
    <col min="8424" max="8424" width="7" style="66" customWidth="1"/>
    <col min="8425" max="8426" width="11.44140625" style="66" hidden="1" customWidth="1"/>
    <col min="8427" max="8427" width="7" style="66" customWidth="1"/>
    <col min="8428" max="8428" width="11.44140625" style="66" hidden="1" customWidth="1"/>
    <col min="8429" max="8429" width="6.44140625" style="66" customWidth="1"/>
    <col min="8430" max="8439" width="11.44140625" style="66" hidden="1" customWidth="1"/>
    <col min="8440" max="8442" width="11.44140625" style="66" hidden="1"/>
    <col min="8443" max="8443" width="41.44140625" style="66" customWidth="1"/>
    <col min="8444" max="8444" width="6.44140625" style="66" customWidth="1"/>
    <col min="8445" max="8445" width="14.6640625" style="66" customWidth="1"/>
    <col min="8446" max="8446" width="11.44140625" style="66" customWidth="1"/>
    <col min="8447" max="8447" width="13" style="66" customWidth="1"/>
    <col min="8448" max="8448" width="22" style="66" customWidth="1"/>
    <col min="8449" max="8458" width="9.44140625" style="66" customWidth="1"/>
    <col min="8459" max="8459" width="8.88671875" style="66" customWidth="1"/>
    <col min="8460" max="8460" width="11.44140625" style="66" hidden="1" customWidth="1"/>
    <col min="8461" max="8461" width="10.109375" style="66" customWidth="1"/>
    <col min="8462" max="8466" width="11.44140625" style="66" hidden="1" customWidth="1"/>
    <col min="8467" max="8467" width="6.44140625" style="66" customWidth="1"/>
    <col min="8468" max="8468" width="6.88671875" style="66" customWidth="1"/>
    <col min="8469" max="8470" width="6.5546875" style="66" customWidth="1"/>
    <col min="8471" max="8471" width="6.33203125" style="66" customWidth="1"/>
    <col min="8472" max="8473" width="7.5546875" style="66" customWidth="1"/>
    <col min="8474" max="8474" width="11.44140625" style="66" hidden="1" customWidth="1"/>
    <col min="8475" max="8475" width="14.44140625" style="66" customWidth="1"/>
    <col min="8476" max="8476" width="11.44140625" style="66" customWidth="1"/>
    <col min="8477" max="8477" width="56.88671875" style="66" customWidth="1"/>
    <col min="8478" max="8478" width="9.109375" style="66" bestFit="1" customWidth="1"/>
    <col min="8479" max="8479" width="24.5546875" style="66" customWidth="1"/>
    <col min="8480" max="8480" width="22.88671875" style="66" customWidth="1"/>
    <col min="8481" max="8481" width="17.6640625" style="66" customWidth="1"/>
    <col min="8482" max="8482" width="5" style="66" customWidth="1"/>
    <col min="8483" max="8484" width="11.44140625" style="66" hidden="1" customWidth="1"/>
    <col min="8485" max="8485" width="5" style="66" customWidth="1"/>
    <col min="8486" max="8487" width="11.44140625" style="66" hidden="1" customWidth="1"/>
    <col min="8488" max="8488" width="5" style="66" customWidth="1"/>
    <col min="8489" max="8490" width="11.44140625" style="66" hidden="1" customWidth="1"/>
    <col min="8491" max="8491" width="5" style="66" customWidth="1"/>
    <col min="8492" max="8493" width="11.44140625" style="66" hidden="1" customWidth="1"/>
    <col min="8494" max="8494" width="5" style="66" customWidth="1"/>
    <col min="8495" max="8496" width="11.44140625" style="66" hidden="1" customWidth="1"/>
    <col min="8497" max="8497" width="5" style="66" customWidth="1"/>
    <col min="8498" max="8508" width="11.44140625" style="66" hidden="1" customWidth="1"/>
    <col min="8509" max="8509" width="6.88671875" style="66" customWidth="1"/>
    <col min="8510" max="8511" width="11.44140625" style="66" hidden="1" customWidth="1"/>
    <col min="8512" max="8512" width="6.44140625" style="66" customWidth="1"/>
    <col min="8513" max="8514" width="11.44140625" style="66" hidden="1" customWidth="1"/>
    <col min="8515" max="8515" width="5.44140625" style="66" customWidth="1"/>
    <col min="8516" max="8517" width="11.44140625" style="66" hidden="1" customWidth="1"/>
    <col min="8518" max="8518" width="4.88671875" style="66" customWidth="1"/>
    <col min="8519" max="8526" width="11.44140625" style="66" hidden="1" customWidth="1"/>
    <col min="8527" max="8527" width="5.44140625" style="66" customWidth="1"/>
    <col min="8528" max="8532" width="11.44140625" style="66" hidden="1" customWidth="1"/>
    <col min="8533" max="8533" width="5.88671875" style="66" customWidth="1"/>
    <col min="8534" max="8535" width="11.44140625" style="66" hidden="1" customWidth="1"/>
    <col min="8536" max="8536" width="5.44140625" style="66" customWidth="1"/>
    <col min="8537" max="8538" width="11.44140625" style="66" hidden="1" customWidth="1"/>
    <col min="8539" max="8539" width="5.44140625" style="66" customWidth="1"/>
    <col min="8540" max="8541" width="11.44140625" style="66" hidden="1" customWidth="1"/>
    <col min="8542" max="8542" width="6" style="66" customWidth="1"/>
    <col min="8543" max="8547" width="11.44140625" style="66" hidden="1" customWidth="1"/>
    <col min="8548" max="8548" width="5" style="66" customWidth="1"/>
    <col min="8549" max="8556" width="11.44140625" style="66" hidden="1" customWidth="1"/>
    <col min="8557" max="8557" width="5" style="66" customWidth="1"/>
    <col min="8558" max="8558" width="11.44140625" style="66" hidden="1" customWidth="1"/>
    <col min="8559" max="8559" width="5" style="66" customWidth="1"/>
    <col min="8560" max="8560" width="9.44140625" style="66" customWidth="1"/>
    <col min="8561" max="8561" width="11.44140625" style="66" hidden="1" customWidth="1"/>
    <col min="8562" max="8562" width="5" style="66" customWidth="1"/>
    <col min="8563" max="8564" width="11.44140625" style="66" hidden="1" customWidth="1"/>
    <col min="8565" max="8565" width="5" style="66" customWidth="1"/>
    <col min="8566" max="8567" width="11.44140625" style="66" hidden="1" customWidth="1"/>
    <col min="8568" max="8568" width="5" style="66" customWidth="1"/>
    <col min="8569" max="8570" width="11.44140625" style="66" hidden="1" customWidth="1"/>
    <col min="8571" max="8571" width="5" style="66" customWidth="1"/>
    <col min="8572" max="8573" width="11.44140625" style="66" hidden="1" customWidth="1"/>
    <col min="8574" max="8574" width="5" style="66" customWidth="1"/>
    <col min="8575" max="8576" width="11.44140625" style="66" hidden="1" customWidth="1"/>
    <col min="8577" max="8577" width="5" style="66" customWidth="1"/>
    <col min="8578" max="8578" width="11.44140625" style="66" hidden="1" customWidth="1"/>
    <col min="8579" max="8579" width="6.44140625" style="66" customWidth="1"/>
    <col min="8580" max="8583" width="11.44140625" style="66" hidden="1" customWidth="1"/>
    <col min="8584" max="8584" width="7.109375" style="66" customWidth="1"/>
    <col min="8585" max="8586" width="11.44140625" style="66" hidden="1" customWidth="1"/>
    <col min="8587" max="8587" width="7.109375" style="66" customWidth="1"/>
    <col min="8588" max="8595" width="11.44140625" style="66" hidden="1" customWidth="1"/>
    <col min="8596" max="8596" width="7.109375" style="66" customWidth="1"/>
    <col min="8597" max="8603" width="11.44140625" style="66" hidden="1" customWidth="1"/>
    <col min="8604" max="8604" width="6.44140625" style="66" customWidth="1"/>
    <col min="8605" max="8606" width="11.44140625" style="66" hidden="1" customWidth="1"/>
    <col min="8607" max="8607" width="6.88671875" style="66" customWidth="1"/>
    <col min="8608" max="8609" width="11.44140625" style="66" hidden="1" customWidth="1"/>
    <col min="8610" max="8610" width="6.88671875" style="66" customWidth="1"/>
    <col min="8611" max="8612" width="11.44140625" style="66" hidden="1" customWidth="1"/>
    <col min="8613" max="8613" width="6.44140625" style="66" customWidth="1"/>
    <col min="8614" max="8618" width="11.44140625" style="66" hidden="1" customWidth="1"/>
    <col min="8619" max="8619" width="6.44140625" style="66" customWidth="1"/>
    <col min="8620" max="8621" width="11.44140625" style="66" hidden="1" customWidth="1"/>
    <col min="8622" max="8622" width="7.5546875" style="66" customWidth="1"/>
    <col min="8623" max="8623" width="11.44140625" style="66" hidden="1" customWidth="1"/>
    <col min="8624" max="8624" width="9.44140625" style="66" customWidth="1"/>
    <col min="8625" max="8656" width="11.44140625" style="66" hidden="1" customWidth="1"/>
    <col min="8657" max="8657" width="9" style="66" customWidth="1"/>
    <col min="8658" max="8659" width="11.44140625" style="66" hidden="1" customWidth="1"/>
    <col min="8660" max="8660" width="8.5546875" style="66" customWidth="1"/>
    <col min="8661" max="8662" width="11.44140625" style="66" hidden="1" customWidth="1"/>
    <col min="8663" max="8663" width="6.44140625" style="66" customWidth="1"/>
    <col min="8664" max="8665" width="11.44140625" style="66" hidden="1" customWidth="1"/>
    <col min="8666" max="8666" width="7" style="66" customWidth="1"/>
    <col min="8667" max="8668" width="11.44140625" style="66" hidden="1" customWidth="1"/>
    <col min="8669" max="8671" width="7" style="66" customWidth="1"/>
    <col min="8672" max="8673" width="11.44140625" style="66" hidden="1" customWidth="1"/>
    <col min="8674" max="8674" width="7.5546875" style="66" customWidth="1"/>
    <col min="8675" max="8676" width="11.44140625" style="66" hidden="1" customWidth="1"/>
    <col min="8677" max="8677" width="7" style="66" customWidth="1"/>
    <col min="8678" max="8679" width="11.44140625" style="66" hidden="1" customWidth="1"/>
    <col min="8680" max="8680" width="7" style="66" customWidth="1"/>
    <col min="8681" max="8682" width="11.44140625" style="66" hidden="1" customWidth="1"/>
    <col min="8683" max="8683" width="7" style="66" customWidth="1"/>
    <col min="8684" max="8684" width="11.44140625" style="66" hidden="1" customWidth="1"/>
    <col min="8685" max="8685" width="6.44140625" style="66" customWidth="1"/>
    <col min="8686" max="8695" width="11.44140625" style="66" hidden="1" customWidth="1"/>
    <col min="8696" max="8698" width="11.44140625" style="66" hidden="1"/>
    <col min="8699" max="8699" width="41.44140625" style="66" customWidth="1"/>
    <col min="8700" max="8700" width="6.44140625" style="66" customWidth="1"/>
    <col min="8701" max="8701" width="14.6640625" style="66" customWidth="1"/>
    <col min="8702" max="8702" width="11.44140625" style="66" customWidth="1"/>
    <col min="8703" max="8703" width="13" style="66" customWidth="1"/>
    <col min="8704" max="8704" width="22" style="66" customWidth="1"/>
    <col min="8705" max="8714" width="9.44140625" style="66" customWidth="1"/>
    <col min="8715" max="8715" width="8.88671875" style="66" customWidth="1"/>
    <col min="8716" max="8716" width="11.44140625" style="66" hidden="1" customWidth="1"/>
    <col min="8717" max="8717" width="10.109375" style="66" customWidth="1"/>
    <col min="8718" max="8722" width="11.44140625" style="66" hidden="1" customWidth="1"/>
    <col min="8723" max="8723" width="6.44140625" style="66" customWidth="1"/>
    <col min="8724" max="8724" width="6.88671875" style="66" customWidth="1"/>
    <col min="8725" max="8726" width="6.5546875" style="66" customWidth="1"/>
    <col min="8727" max="8727" width="6.33203125" style="66" customWidth="1"/>
    <col min="8728" max="8729" width="7.5546875" style="66" customWidth="1"/>
    <col min="8730" max="8730" width="11.44140625" style="66" hidden="1" customWidth="1"/>
    <col min="8731" max="8731" width="14.44140625" style="66" customWidth="1"/>
    <col min="8732" max="8732" width="11.44140625" style="66" customWidth="1"/>
    <col min="8733" max="8733" width="56.88671875" style="66" customWidth="1"/>
    <col min="8734" max="8734" width="9.109375" style="66" bestFit="1" customWidth="1"/>
    <col min="8735" max="8735" width="24.5546875" style="66" customWidth="1"/>
    <col min="8736" max="8736" width="22.88671875" style="66" customWidth="1"/>
    <col min="8737" max="8737" width="17.6640625" style="66" customWidth="1"/>
    <col min="8738" max="8738" width="5" style="66" customWidth="1"/>
    <col min="8739" max="8740" width="11.44140625" style="66" hidden="1" customWidth="1"/>
    <col min="8741" max="8741" width="5" style="66" customWidth="1"/>
    <col min="8742" max="8743" width="11.44140625" style="66" hidden="1" customWidth="1"/>
    <col min="8744" max="8744" width="5" style="66" customWidth="1"/>
    <col min="8745" max="8746" width="11.44140625" style="66" hidden="1" customWidth="1"/>
    <col min="8747" max="8747" width="5" style="66" customWidth="1"/>
    <col min="8748" max="8749" width="11.44140625" style="66" hidden="1" customWidth="1"/>
    <col min="8750" max="8750" width="5" style="66" customWidth="1"/>
    <col min="8751" max="8752" width="11.44140625" style="66" hidden="1" customWidth="1"/>
    <col min="8753" max="8753" width="5" style="66" customWidth="1"/>
    <col min="8754" max="8764" width="11.44140625" style="66" hidden="1" customWidth="1"/>
    <col min="8765" max="8765" width="6.88671875" style="66" customWidth="1"/>
    <col min="8766" max="8767" width="11.44140625" style="66" hidden="1" customWidth="1"/>
    <col min="8768" max="8768" width="6.44140625" style="66" customWidth="1"/>
    <col min="8769" max="8770" width="11.44140625" style="66" hidden="1" customWidth="1"/>
    <col min="8771" max="8771" width="5.44140625" style="66" customWidth="1"/>
    <col min="8772" max="8773" width="11.44140625" style="66" hidden="1" customWidth="1"/>
    <col min="8774" max="8774" width="4.88671875" style="66" customWidth="1"/>
    <col min="8775" max="8782" width="11.44140625" style="66" hidden="1" customWidth="1"/>
    <col min="8783" max="8783" width="5.44140625" style="66" customWidth="1"/>
    <col min="8784" max="8788" width="11.44140625" style="66" hidden="1" customWidth="1"/>
    <col min="8789" max="8789" width="5.88671875" style="66" customWidth="1"/>
    <col min="8790" max="8791" width="11.44140625" style="66" hidden="1" customWidth="1"/>
    <col min="8792" max="8792" width="5.44140625" style="66" customWidth="1"/>
    <col min="8793" max="8794" width="11.44140625" style="66" hidden="1" customWidth="1"/>
    <col min="8795" max="8795" width="5.44140625" style="66" customWidth="1"/>
    <col min="8796" max="8797" width="11.44140625" style="66" hidden="1" customWidth="1"/>
    <col min="8798" max="8798" width="6" style="66" customWidth="1"/>
    <col min="8799" max="8803" width="11.44140625" style="66" hidden="1" customWidth="1"/>
    <col min="8804" max="8804" width="5" style="66" customWidth="1"/>
    <col min="8805" max="8812" width="11.44140625" style="66" hidden="1" customWidth="1"/>
    <col min="8813" max="8813" width="5" style="66" customWidth="1"/>
    <col min="8814" max="8814" width="11.44140625" style="66" hidden="1" customWidth="1"/>
    <col min="8815" max="8815" width="5" style="66" customWidth="1"/>
    <col min="8816" max="8816" width="9.44140625" style="66" customWidth="1"/>
    <col min="8817" max="8817" width="11.44140625" style="66" hidden="1" customWidth="1"/>
    <col min="8818" max="8818" width="5" style="66" customWidth="1"/>
    <col min="8819" max="8820" width="11.44140625" style="66" hidden="1" customWidth="1"/>
    <col min="8821" max="8821" width="5" style="66" customWidth="1"/>
    <col min="8822" max="8823" width="11.44140625" style="66" hidden="1" customWidth="1"/>
    <col min="8824" max="8824" width="5" style="66" customWidth="1"/>
    <col min="8825" max="8826" width="11.44140625" style="66" hidden="1" customWidth="1"/>
    <col min="8827" max="8827" width="5" style="66" customWidth="1"/>
    <col min="8828" max="8829" width="11.44140625" style="66" hidden="1" customWidth="1"/>
    <col min="8830" max="8830" width="5" style="66" customWidth="1"/>
    <col min="8831" max="8832" width="11.44140625" style="66" hidden="1" customWidth="1"/>
    <col min="8833" max="8833" width="5" style="66" customWidth="1"/>
    <col min="8834" max="8834" width="11.44140625" style="66" hidden="1" customWidth="1"/>
    <col min="8835" max="8835" width="6.44140625" style="66" customWidth="1"/>
    <col min="8836" max="8839" width="11.44140625" style="66" hidden="1" customWidth="1"/>
    <col min="8840" max="8840" width="7.109375" style="66" customWidth="1"/>
    <col min="8841" max="8842" width="11.44140625" style="66" hidden="1" customWidth="1"/>
    <col min="8843" max="8843" width="7.109375" style="66" customWidth="1"/>
    <col min="8844" max="8851" width="11.44140625" style="66" hidden="1" customWidth="1"/>
    <col min="8852" max="8852" width="7.109375" style="66" customWidth="1"/>
    <col min="8853" max="8859" width="11.44140625" style="66" hidden="1" customWidth="1"/>
    <col min="8860" max="8860" width="6.44140625" style="66" customWidth="1"/>
    <col min="8861" max="8862" width="11.44140625" style="66" hidden="1" customWidth="1"/>
    <col min="8863" max="8863" width="6.88671875" style="66" customWidth="1"/>
    <col min="8864" max="8865" width="11.44140625" style="66" hidden="1" customWidth="1"/>
    <col min="8866" max="8866" width="6.88671875" style="66" customWidth="1"/>
    <col min="8867" max="8868" width="11.44140625" style="66" hidden="1" customWidth="1"/>
    <col min="8869" max="8869" width="6.44140625" style="66" customWidth="1"/>
    <col min="8870" max="8874" width="11.44140625" style="66" hidden="1" customWidth="1"/>
    <col min="8875" max="8875" width="6.44140625" style="66" customWidth="1"/>
    <col min="8876" max="8877" width="11.44140625" style="66" hidden="1" customWidth="1"/>
    <col min="8878" max="8878" width="7.5546875" style="66" customWidth="1"/>
    <col min="8879" max="8879" width="11.44140625" style="66" hidden="1" customWidth="1"/>
    <col min="8880" max="8880" width="9.44140625" style="66" customWidth="1"/>
    <col min="8881" max="8912" width="11.44140625" style="66" hidden="1" customWidth="1"/>
    <col min="8913" max="8913" width="9" style="66" customWidth="1"/>
    <col min="8914" max="8915" width="11.44140625" style="66" hidden="1" customWidth="1"/>
    <col min="8916" max="8916" width="8.5546875" style="66" customWidth="1"/>
    <col min="8917" max="8918" width="11.44140625" style="66" hidden="1" customWidth="1"/>
    <col min="8919" max="8919" width="6.44140625" style="66" customWidth="1"/>
    <col min="8920" max="8921" width="11.44140625" style="66" hidden="1" customWidth="1"/>
    <col min="8922" max="8922" width="7" style="66" customWidth="1"/>
    <col min="8923" max="8924" width="11.44140625" style="66" hidden="1" customWidth="1"/>
    <col min="8925" max="8927" width="7" style="66" customWidth="1"/>
    <col min="8928" max="8929" width="11.44140625" style="66" hidden="1" customWidth="1"/>
    <col min="8930" max="8930" width="7.5546875" style="66" customWidth="1"/>
    <col min="8931" max="8932" width="11.44140625" style="66" hidden="1" customWidth="1"/>
    <col min="8933" max="8933" width="7" style="66" customWidth="1"/>
    <col min="8934" max="8935" width="11.44140625" style="66" hidden="1" customWidth="1"/>
    <col min="8936" max="8936" width="7" style="66" customWidth="1"/>
    <col min="8937" max="8938" width="11.44140625" style="66" hidden="1" customWidth="1"/>
    <col min="8939" max="8939" width="7" style="66" customWidth="1"/>
    <col min="8940" max="8940" width="11.44140625" style="66" hidden="1" customWidth="1"/>
    <col min="8941" max="8941" width="6.44140625" style="66" customWidth="1"/>
    <col min="8942" max="8951" width="11.44140625" style="66" hidden="1" customWidth="1"/>
    <col min="8952" max="8954" width="11.44140625" style="66" hidden="1"/>
    <col min="8955" max="8955" width="41.44140625" style="66" customWidth="1"/>
    <col min="8956" max="8956" width="6.44140625" style="66" customWidth="1"/>
    <col min="8957" max="8957" width="14.6640625" style="66" customWidth="1"/>
    <col min="8958" max="8958" width="11.44140625" style="66" customWidth="1"/>
    <col min="8959" max="8959" width="13" style="66" customWidth="1"/>
    <col min="8960" max="8960" width="22" style="66" customWidth="1"/>
    <col min="8961" max="8970" width="9.44140625" style="66" customWidth="1"/>
    <col min="8971" max="8971" width="8.88671875" style="66" customWidth="1"/>
    <col min="8972" max="8972" width="11.44140625" style="66" hidden="1" customWidth="1"/>
    <col min="8973" max="8973" width="10.109375" style="66" customWidth="1"/>
    <col min="8974" max="8978" width="11.44140625" style="66" hidden="1" customWidth="1"/>
    <col min="8979" max="8979" width="6.44140625" style="66" customWidth="1"/>
    <col min="8980" max="8980" width="6.88671875" style="66" customWidth="1"/>
    <col min="8981" max="8982" width="6.5546875" style="66" customWidth="1"/>
    <col min="8983" max="8983" width="6.33203125" style="66" customWidth="1"/>
    <col min="8984" max="8985" width="7.5546875" style="66" customWidth="1"/>
    <col min="8986" max="8986" width="11.44140625" style="66" hidden="1" customWidth="1"/>
    <col min="8987" max="8987" width="14.44140625" style="66" customWidth="1"/>
    <col min="8988" max="8988" width="11.44140625" style="66" customWidth="1"/>
    <col min="8989" max="8989" width="56.88671875" style="66" customWidth="1"/>
    <col min="8990" max="8990" width="9.109375" style="66" bestFit="1" customWidth="1"/>
    <col min="8991" max="8991" width="24.5546875" style="66" customWidth="1"/>
    <col min="8992" max="8992" width="22.88671875" style="66" customWidth="1"/>
    <col min="8993" max="8993" width="17.6640625" style="66" customWidth="1"/>
    <col min="8994" max="8994" width="5" style="66" customWidth="1"/>
    <col min="8995" max="8996" width="11.44140625" style="66" hidden="1" customWidth="1"/>
    <col min="8997" max="8997" width="5" style="66" customWidth="1"/>
    <col min="8998" max="8999" width="11.44140625" style="66" hidden="1" customWidth="1"/>
    <col min="9000" max="9000" width="5" style="66" customWidth="1"/>
    <col min="9001" max="9002" width="11.44140625" style="66" hidden="1" customWidth="1"/>
    <col min="9003" max="9003" width="5" style="66" customWidth="1"/>
    <col min="9004" max="9005" width="11.44140625" style="66" hidden="1" customWidth="1"/>
    <col min="9006" max="9006" width="5" style="66" customWidth="1"/>
    <col min="9007" max="9008" width="11.44140625" style="66" hidden="1" customWidth="1"/>
    <col min="9009" max="9009" width="5" style="66" customWidth="1"/>
    <col min="9010" max="9020" width="11.44140625" style="66" hidden="1" customWidth="1"/>
    <col min="9021" max="9021" width="6.88671875" style="66" customWidth="1"/>
    <col min="9022" max="9023" width="11.44140625" style="66" hidden="1" customWidth="1"/>
    <col min="9024" max="9024" width="6.44140625" style="66" customWidth="1"/>
    <col min="9025" max="9026" width="11.44140625" style="66" hidden="1" customWidth="1"/>
    <col min="9027" max="9027" width="5.44140625" style="66" customWidth="1"/>
    <col min="9028" max="9029" width="11.44140625" style="66" hidden="1" customWidth="1"/>
    <col min="9030" max="9030" width="4.88671875" style="66" customWidth="1"/>
    <col min="9031" max="9038" width="11.44140625" style="66" hidden="1" customWidth="1"/>
    <col min="9039" max="9039" width="5.44140625" style="66" customWidth="1"/>
    <col min="9040" max="9044" width="11.44140625" style="66" hidden="1" customWidth="1"/>
    <col min="9045" max="9045" width="5.88671875" style="66" customWidth="1"/>
    <col min="9046" max="9047" width="11.44140625" style="66" hidden="1" customWidth="1"/>
    <col min="9048" max="9048" width="5.44140625" style="66" customWidth="1"/>
    <col min="9049" max="9050" width="11.44140625" style="66" hidden="1" customWidth="1"/>
    <col min="9051" max="9051" width="5.44140625" style="66" customWidth="1"/>
    <col min="9052" max="9053" width="11.44140625" style="66" hidden="1" customWidth="1"/>
    <col min="9054" max="9054" width="6" style="66" customWidth="1"/>
    <col min="9055" max="9059" width="11.44140625" style="66" hidden="1" customWidth="1"/>
    <col min="9060" max="9060" width="5" style="66" customWidth="1"/>
    <col min="9061" max="9068" width="11.44140625" style="66" hidden="1" customWidth="1"/>
    <col min="9069" max="9069" width="5" style="66" customWidth="1"/>
    <col min="9070" max="9070" width="11.44140625" style="66" hidden="1" customWidth="1"/>
    <col min="9071" max="9071" width="5" style="66" customWidth="1"/>
    <col min="9072" max="9072" width="9.44140625" style="66" customWidth="1"/>
    <col min="9073" max="9073" width="11.44140625" style="66" hidden="1" customWidth="1"/>
    <col min="9074" max="9074" width="5" style="66" customWidth="1"/>
    <col min="9075" max="9076" width="11.44140625" style="66" hidden="1" customWidth="1"/>
    <col min="9077" max="9077" width="5" style="66" customWidth="1"/>
    <col min="9078" max="9079" width="11.44140625" style="66" hidden="1" customWidth="1"/>
    <col min="9080" max="9080" width="5" style="66" customWidth="1"/>
    <col min="9081" max="9082" width="11.44140625" style="66" hidden="1" customWidth="1"/>
    <col min="9083" max="9083" width="5" style="66" customWidth="1"/>
    <col min="9084" max="9085" width="11.44140625" style="66" hidden="1" customWidth="1"/>
    <col min="9086" max="9086" width="5" style="66" customWidth="1"/>
    <col min="9087" max="9088" width="11.44140625" style="66" hidden="1" customWidth="1"/>
    <col min="9089" max="9089" width="5" style="66" customWidth="1"/>
    <col min="9090" max="9090" width="11.44140625" style="66" hidden="1" customWidth="1"/>
    <col min="9091" max="9091" width="6.44140625" style="66" customWidth="1"/>
    <col min="9092" max="9095" width="11.44140625" style="66" hidden="1" customWidth="1"/>
    <col min="9096" max="9096" width="7.109375" style="66" customWidth="1"/>
    <col min="9097" max="9098" width="11.44140625" style="66" hidden="1" customWidth="1"/>
    <col min="9099" max="9099" width="7.109375" style="66" customWidth="1"/>
    <col min="9100" max="9107" width="11.44140625" style="66" hidden="1" customWidth="1"/>
    <col min="9108" max="9108" width="7.109375" style="66" customWidth="1"/>
    <col min="9109" max="9115" width="11.44140625" style="66" hidden="1" customWidth="1"/>
    <col min="9116" max="9116" width="6.44140625" style="66" customWidth="1"/>
    <col min="9117" max="9118" width="11.44140625" style="66" hidden="1" customWidth="1"/>
    <col min="9119" max="9119" width="6.88671875" style="66" customWidth="1"/>
    <col min="9120" max="9121" width="11.44140625" style="66" hidden="1" customWidth="1"/>
    <col min="9122" max="9122" width="6.88671875" style="66" customWidth="1"/>
    <col min="9123" max="9124" width="11.44140625" style="66" hidden="1" customWidth="1"/>
    <col min="9125" max="9125" width="6.44140625" style="66" customWidth="1"/>
    <col min="9126" max="9130" width="11.44140625" style="66" hidden="1" customWidth="1"/>
    <col min="9131" max="9131" width="6.44140625" style="66" customWidth="1"/>
    <col min="9132" max="9133" width="11.44140625" style="66" hidden="1" customWidth="1"/>
    <col min="9134" max="9134" width="7.5546875" style="66" customWidth="1"/>
    <col min="9135" max="9135" width="11.44140625" style="66" hidden="1" customWidth="1"/>
    <col min="9136" max="9136" width="9.44140625" style="66" customWidth="1"/>
    <col min="9137" max="9168" width="11.44140625" style="66" hidden="1" customWidth="1"/>
    <col min="9169" max="9169" width="9" style="66" customWidth="1"/>
    <col min="9170" max="9171" width="11.44140625" style="66" hidden="1" customWidth="1"/>
    <col min="9172" max="9172" width="8.5546875" style="66" customWidth="1"/>
    <col min="9173" max="9174" width="11.44140625" style="66" hidden="1" customWidth="1"/>
    <col min="9175" max="9175" width="6.44140625" style="66" customWidth="1"/>
    <col min="9176" max="9177" width="11.44140625" style="66" hidden="1" customWidth="1"/>
    <col min="9178" max="9178" width="7" style="66" customWidth="1"/>
    <col min="9179" max="9180" width="11.44140625" style="66" hidden="1" customWidth="1"/>
    <col min="9181" max="9183" width="7" style="66" customWidth="1"/>
    <col min="9184" max="9185" width="11.44140625" style="66" hidden="1" customWidth="1"/>
    <col min="9186" max="9186" width="7.5546875" style="66" customWidth="1"/>
    <col min="9187" max="9188" width="11.44140625" style="66" hidden="1" customWidth="1"/>
    <col min="9189" max="9189" width="7" style="66" customWidth="1"/>
    <col min="9190" max="9191" width="11.44140625" style="66" hidden="1" customWidth="1"/>
    <col min="9192" max="9192" width="7" style="66" customWidth="1"/>
    <col min="9193" max="9194" width="11.44140625" style="66" hidden="1" customWidth="1"/>
    <col min="9195" max="9195" width="7" style="66" customWidth="1"/>
    <col min="9196" max="9196" width="11.44140625" style="66" hidden="1" customWidth="1"/>
    <col min="9197" max="9197" width="6.44140625" style="66" customWidth="1"/>
    <col min="9198" max="9207" width="11.44140625" style="66" hidden="1" customWidth="1"/>
    <col min="9208" max="9210" width="11.44140625" style="66" hidden="1"/>
    <col min="9211" max="9211" width="41.44140625" style="66" customWidth="1"/>
    <col min="9212" max="9212" width="6.44140625" style="66" customWidth="1"/>
    <col min="9213" max="9213" width="14.6640625" style="66" customWidth="1"/>
    <col min="9214" max="9214" width="11.44140625" style="66" customWidth="1"/>
    <col min="9215" max="9215" width="13" style="66" customWidth="1"/>
    <col min="9216" max="9216" width="22" style="66" customWidth="1"/>
    <col min="9217" max="9226" width="9.44140625" style="66" customWidth="1"/>
    <col min="9227" max="9227" width="8.88671875" style="66" customWidth="1"/>
    <col min="9228" max="9228" width="11.44140625" style="66" hidden="1" customWidth="1"/>
    <col min="9229" max="9229" width="10.109375" style="66" customWidth="1"/>
    <col min="9230" max="9234" width="11.44140625" style="66" hidden="1" customWidth="1"/>
    <col min="9235" max="9235" width="6.44140625" style="66" customWidth="1"/>
    <col min="9236" max="9236" width="6.88671875" style="66" customWidth="1"/>
    <col min="9237" max="9238" width="6.5546875" style="66" customWidth="1"/>
    <col min="9239" max="9239" width="6.33203125" style="66" customWidth="1"/>
    <col min="9240" max="9241" width="7.5546875" style="66" customWidth="1"/>
    <col min="9242" max="9242" width="11.44140625" style="66" hidden="1" customWidth="1"/>
    <col min="9243" max="9243" width="14.44140625" style="66" customWidth="1"/>
    <col min="9244" max="9244" width="11.44140625" style="66" customWidth="1"/>
    <col min="9245" max="9245" width="56.88671875" style="66" customWidth="1"/>
    <col min="9246" max="9246" width="9.109375" style="66" bestFit="1" customWidth="1"/>
    <col min="9247" max="9247" width="24.5546875" style="66" customWidth="1"/>
    <col min="9248" max="9248" width="22.88671875" style="66" customWidth="1"/>
    <col min="9249" max="9249" width="17.6640625" style="66" customWidth="1"/>
    <col min="9250" max="9250" width="5" style="66" customWidth="1"/>
    <col min="9251" max="9252" width="11.44140625" style="66" hidden="1" customWidth="1"/>
    <col min="9253" max="9253" width="5" style="66" customWidth="1"/>
    <col min="9254" max="9255" width="11.44140625" style="66" hidden="1" customWidth="1"/>
    <col min="9256" max="9256" width="5" style="66" customWidth="1"/>
    <col min="9257" max="9258" width="11.44140625" style="66" hidden="1" customWidth="1"/>
    <col min="9259" max="9259" width="5" style="66" customWidth="1"/>
    <col min="9260" max="9261" width="11.44140625" style="66" hidden="1" customWidth="1"/>
    <col min="9262" max="9262" width="5" style="66" customWidth="1"/>
    <col min="9263" max="9264" width="11.44140625" style="66" hidden="1" customWidth="1"/>
    <col min="9265" max="9265" width="5" style="66" customWidth="1"/>
    <col min="9266" max="9276" width="11.44140625" style="66" hidden="1" customWidth="1"/>
    <col min="9277" max="9277" width="6.88671875" style="66" customWidth="1"/>
    <col min="9278" max="9279" width="11.44140625" style="66" hidden="1" customWidth="1"/>
    <col min="9280" max="9280" width="6.44140625" style="66" customWidth="1"/>
    <col min="9281" max="9282" width="11.44140625" style="66" hidden="1" customWidth="1"/>
    <col min="9283" max="9283" width="5.44140625" style="66" customWidth="1"/>
    <col min="9284" max="9285" width="11.44140625" style="66" hidden="1" customWidth="1"/>
    <col min="9286" max="9286" width="4.88671875" style="66" customWidth="1"/>
    <col min="9287" max="9294" width="11.44140625" style="66" hidden="1" customWidth="1"/>
    <col min="9295" max="9295" width="5.44140625" style="66" customWidth="1"/>
    <col min="9296" max="9300" width="11.44140625" style="66" hidden="1" customWidth="1"/>
    <col min="9301" max="9301" width="5.88671875" style="66" customWidth="1"/>
    <col min="9302" max="9303" width="11.44140625" style="66" hidden="1" customWidth="1"/>
    <col min="9304" max="9304" width="5.44140625" style="66" customWidth="1"/>
    <col min="9305" max="9306" width="11.44140625" style="66" hidden="1" customWidth="1"/>
    <col min="9307" max="9307" width="5.44140625" style="66" customWidth="1"/>
    <col min="9308" max="9309" width="11.44140625" style="66" hidden="1" customWidth="1"/>
    <col min="9310" max="9310" width="6" style="66" customWidth="1"/>
    <col min="9311" max="9315" width="11.44140625" style="66" hidden="1" customWidth="1"/>
    <col min="9316" max="9316" width="5" style="66" customWidth="1"/>
    <col min="9317" max="9324" width="11.44140625" style="66" hidden="1" customWidth="1"/>
    <col min="9325" max="9325" width="5" style="66" customWidth="1"/>
    <col min="9326" max="9326" width="11.44140625" style="66" hidden="1" customWidth="1"/>
    <col min="9327" max="9327" width="5" style="66" customWidth="1"/>
    <col min="9328" max="9328" width="9.44140625" style="66" customWidth="1"/>
    <col min="9329" max="9329" width="11.44140625" style="66" hidden="1" customWidth="1"/>
    <col min="9330" max="9330" width="5" style="66" customWidth="1"/>
    <col min="9331" max="9332" width="11.44140625" style="66" hidden="1" customWidth="1"/>
    <col min="9333" max="9333" width="5" style="66" customWidth="1"/>
    <col min="9334" max="9335" width="11.44140625" style="66" hidden="1" customWidth="1"/>
    <col min="9336" max="9336" width="5" style="66" customWidth="1"/>
    <col min="9337" max="9338" width="11.44140625" style="66" hidden="1" customWidth="1"/>
    <col min="9339" max="9339" width="5" style="66" customWidth="1"/>
    <col min="9340" max="9341" width="11.44140625" style="66" hidden="1" customWidth="1"/>
    <col min="9342" max="9342" width="5" style="66" customWidth="1"/>
    <col min="9343" max="9344" width="11.44140625" style="66" hidden="1" customWidth="1"/>
    <col min="9345" max="9345" width="5" style="66" customWidth="1"/>
    <col min="9346" max="9346" width="11.44140625" style="66" hidden="1" customWidth="1"/>
    <col min="9347" max="9347" width="6.44140625" style="66" customWidth="1"/>
    <col min="9348" max="9351" width="11.44140625" style="66" hidden="1" customWidth="1"/>
    <col min="9352" max="9352" width="7.109375" style="66" customWidth="1"/>
    <col min="9353" max="9354" width="11.44140625" style="66" hidden="1" customWidth="1"/>
    <col min="9355" max="9355" width="7.109375" style="66" customWidth="1"/>
    <col min="9356" max="9363" width="11.44140625" style="66" hidden="1" customWidth="1"/>
    <col min="9364" max="9364" width="7.109375" style="66" customWidth="1"/>
    <col min="9365" max="9371" width="11.44140625" style="66" hidden="1" customWidth="1"/>
    <col min="9372" max="9372" width="6.44140625" style="66" customWidth="1"/>
    <col min="9373" max="9374" width="11.44140625" style="66" hidden="1" customWidth="1"/>
    <col min="9375" max="9375" width="6.88671875" style="66" customWidth="1"/>
    <col min="9376" max="9377" width="11.44140625" style="66" hidden="1" customWidth="1"/>
    <col min="9378" max="9378" width="6.88671875" style="66" customWidth="1"/>
    <col min="9379" max="9380" width="11.44140625" style="66" hidden="1" customWidth="1"/>
    <col min="9381" max="9381" width="6.44140625" style="66" customWidth="1"/>
    <col min="9382" max="9386" width="11.44140625" style="66" hidden="1" customWidth="1"/>
    <col min="9387" max="9387" width="6.44140625" style="66" customWidth="1"/>
    <col min="9388" max="9389" width="11.44140625" style="66" hidden="1" customWidth="1"/>
    <col min="9390" max="9390" width="7.5546875" style="66" customWidth="1"/>
    <col min="9391" max="9391" width="11.44140625" style="66" hidden="1" customWidth="1"/>
    <col min="9392" max="9392" width="9.44140625" style="66" customWidth="1"/>
    <col min="9393" max="9424" width="11.44140625" style="66" hidden="1" customWidth="1"/>
    <col min="9425" max="9425" width="9" style="66" customWidth="1"/>
    <col min="9426" max="9427" width="11.44140625" style="66" hidden="1" customWidth="1"/>
    <col min="9428" max="9428" width="8.5546875" style="66" customWidth="1"/>
    <col min="9429" max="9430" width="11.44140625" style="66" hidden="1" customWidth="1"/>
    <col min="9431" max="9431" width="6.44140625" style="66" customWidth="1"/>
    <col min="9432" max="9433" width="11.44140625" style="66" hidden="1" customWidth="1"/>
    <col min="9434" max="9434" width="7" style="66" customWidth="1"/>
    <col min="9435" max="9436" width="11.44140625" style="66" hidden="1" customWidth="1"/>
    <col min="9437" max="9439" width="7" style="66" customWidth="1"/>
    <col min="9440" max="9441" width="11.44140625" style="66" hidden="1" customWidth="1"/>
    <col min="9442" max="9442" width="7.5546875" style="66" customWidth="1"/>
    <col min="9443" max="9444" width="11.44140625" style="66" hidden="1" customWidth="1"/>
    <col min="9445" max="9445" width="7" style="66" customWidth="1"/>
    <col min="9446" max="9447" width="11.44140625" style="66" hidden="1" customWidth="1"/>
    <col min="9448" max="9448" width="7" style="66" customWidth="1"/>
    <col min="9449" max="9450" width="11.44140625" style="66" hidden="1" customWidth="1"/>
    <col min="9451" max="9451" width="7" style="66" customWidth="1"/>
    <col min="9452" max="9452" width="11.44140625" style="66" hidden="1" customWidth="1"/>
    <col min="9453" max="9453" width="6.44140625" style="66" customWidth="1"/>
    <col min="9454" max="9463" width="11.44140625" style="66" hidden="1" customWidth="1"/>
    <col min="9464" max="9466" width="11.44140625" style="66" hidden="1"/>
    <col min="9467" max="9467" width="41.44140625" style="66" customWidth="1"/>
    <col min="9468" max="9468" width="6.44140625" style="66" customWidth="1"/>
    <col min="9469" max="9469" width="14.6640625" style="66" customWidth="1"/>
    <col min="9470" max="9470" width="11.44140625" style="66" customWidth="1"/>
    <col min="9471" max="9471" width="13" style="66" customWidth="1"/>
    <col min="9472" max="9472" width="22" style="66" customWidth="1"/>
    <col min="9473" max="9482" width="9.44140625" style="66" customWidth="1"/>
    <col min="9483" max="9483" width="8.88671875" style="66" customWidth="1"/>
    <col min="9484" max="9484" width="11.44140625" style="66" hidden="1" customWidth="1"/>
    <col min="9485" max="9485" width="10.109375" style="66" customWidth="1"/>
    <col min="9486" max="9490" width="11.44140625" style="66" hidden="1" customWidth="1"/>
    <col min="9491" max="9491" width="6.44140625" style="66" customWidth="1"/>
    <col min="9492" max="9492" width="6.88671875" style="66" customWidth="1"/>
    <col min="9493" max="9494" width="6.5546875" style="66" customWidth="1"/>
    <col min="9495" max="9495" width="6.33203125" style="66" customWidth="1"/>
    <col min="9496" max="9497" width="7.5546875" style="66" customWidth="1"/>
    <col min="9498" max="9498" width="11.44140625" style="66" hidden="1" customWidth="1"/>
    <col min="9499" max="9499" width="14.44140625" style="66" customWidth="1"/>
    <col min="9500" max="9500" width="11.44140625" style="66" customWidth="1"/>
    <col min="9501" max="9501" width="56.88671875" style="66" customWidth="1"/>
    <col min="9502" max="9502" width="9.109375" style="66" bestFit="1" customWidth="1"/>
    <col min="9503" max="9503" width="24.5546875" style="66" customWidth="1"/>
    <col min="9504" max="9504" width="22.88671875" style="66" customWidth="1"/>
    <col min="9505" max="9505" width="17.6640625" style="66" customWidth="1"/>
    <col min="9506" max="9506" width="5" style="66" customWidth="1"/>
    <col min="9507" max="9508" width="11.44140625" style="66" hidden="1" customWidth="1"/>
    <col min="9509" max="9509" width="5" style="66" customWidth="1"/>
    <col min="9510" max="9511" width="11.44140625" style="66" hidden="1" customWidth="1"/>
    <col min="9512" max="9512" width="5" style="66" customWidth="1"/>
    <col min="9513" max="9514" width="11.44140625" style="66" hidden="1" customWidth="1"/>
    <col min="9515" max="9515" width="5" style="66" customWidth="1"/>
    <col min="9516" max="9517" width="11.44140625" style="66" hidden="1" customWidth="1"/>
    <col min="9518" max="9518" width="5" style="66" customWidth="1"/>
    <col min="9519" max="9520" width="11.44140625" style="66" hidden="1" customWidth="1"/>
    <col min="9521" max="9521" width="5" style="66" customWidth="1"/>
    <col min="9522" max="9532" width="11.44140625" style="66" hidden="1" customWidth="1"/>
    <col min="9533" max="9533" width="6.88671875" style="66" customWidth="1"/>
    <col min="9534" max="9535" width="11.44140625" style="66" hidden="1" customWidth="1"/>
    <col min="9536" max="9536" width="6.44140625" style="66" customWidth="1"/>
    <col min="9537" max="9538" width="11.44140625" style="66" hidden="1" customWidth="1"/>
    <col min="9539" max="9539" width="5.44140625" style="66" customWidth="1"/>
    <col min="9540" max="9541" width="11.44140625" style="66" hidden="1" customWidth="1"/>
    <col min="9542" max="9542" width="4.88671875" style="66" customWidth="1"/>
    <col min="9543" max="9550" width="11.44140625" style="66" hidden="1" customWidth="1"/>
    <col min="9551" max="9551" width="5.44140625" style="66" customWidth="1"/>
    <col min="9552" max="9556" width="11.44140625" style="66" hidden="1" customWidth="1"/>
    <col min="9557" max="9557" width="5.88671875" style="66" customWidth="1"/>
    <col min="9558" max="9559" width="11.44140625" style="66" hidden="1" customWidth="1"/>
    <col min="9560" max="9560" width="5.44140625" style="66" customWidth="1"/>
    <col min="9561" max="9562" width="11.44140625" style="66" hidden="1" customWidth="1"/>
    <col min="9563" max="9563" width="5.44140625" style="66" customWidth="1"/>
    <col min="9564" max="9565" width="11.44140625" style="66" hidden="1" customWidth="1"/>
    <col min="9566" max="9566" width="6" style="66" customWidth="1"/>
    <col min="9567" max="9571" width="11.44140625" style="66" hidden="1" customWidth="1"/>
    <col min="9572" max="9572" width="5" style="66" customWidth="1"/>
    <col min="9573" max="9580" width="11.44140625" style="66" hidden="1" customWidth="1"/>
    <col min="9581" max="9581" width="5" style="66" customWidth="1"/>
    <col min="9582" max="9582" width="11.44140625" style="66" hidden="1" customWidth="1"/>
    <col min="9583" max="9583" width="5" style="66" customWidth="1"/>
    <col min="9584" max="9584" width="9.44140625" style="66" customWidth="1"/>
    <col min="9585" max="9585" width="11.44140625" style="66" hidden="1" customWidth="1"/>
    <col min="9586" max="9586" width="5" style="66" customWidth="1"/>
    <col min="9587" max="9588" width="11.44140625" style="66" hidden="1" customWidth="1"/>
    <col min="9589" max="9589" width="5" style="66" customWidth="1"/>
    <col min="9590" max="9591" width="11.44140625" style="66" hidden="1" customWidth="1"/>
    <col min="9592" max="9592" width="5" style="66" customWidth="1"/>
    <col min="9593" max="9594" width="11.44140625" style="66" hidden="1" customWidth="1"/>
    <col min="9595" max="9595" width="5" style="66" customWidth="1"/>
    <col min="9596" max="9597" width="11.44140625" style="66" hidden="1" customWidth="1"/>
    <col min="9598" max="9598" width="5" style="66" customWidth="1"/>
    <col min="9599" max="9600" width="11.44140625" style="66" hidden="1" customWidth="1"/>
    <col min="9601" max="9601" width="5" style="66" customWidth="1"/>
    <col min="9602" max="9602" width="11.44140625" style="66" hidden="1" customWidth="1"/>
    <col min="9603" max="9603" width="6.44140625" style="66" customWidth="1"/>
    <col min="9604" max="9607" width="11.44140625" style="66" hidden="1" customWidth="1"/>
    <col min="9608" max="9608" width="7.109375" style="66" customWidth="1"/>
    <col min="9609" max="9610" width="11.44140625" style="66" hidden="1" customWidth="1"/>
    <col min="9611" max="9611" width="7.109375" style="66" customWidth="1"/>
    <col min="9612" max="9619" width="11.44140625" style="66" hidden="1" customWidth="1"/>
    <col min="9620" max="9620" width="7.109375" style="66" customWidth="1"/>
    <col min="9621" max="9627" width="11.44140625" style="66" hidden="1" customWidth="1"/>
    <col min="9628" max="9628" width="6.44140625" style="66" customWidth="1"/>
    <col min="9629" max="9630" width="11.44140625" style="66" hidden="1" customWidth="1"/>
    <col min="9631" max="9631" width="6.88671875" style="66" customWidth="1"/>
    <col min="9632" max="9633" width="11.44140625" style="66" hidden="1" customWidth="1"/>
    <col min="9634" max="9634" width="6.88671875" style="66" customWidth="1"/>
    <col min="9635" max="9636" width="11.44140625" style="66" hidden="1" customWidth="1"/>
    <col min="9637" max="9637" width="6.44140625" style="66" customWidth="1"/>
    <col min="9638" max="9642" width="11.44140625" style="66" hidden="1" customWidth="1"/>
    <col min="9643" max="9643" width="6.44140625" style="66" customWidth="1"/>
    <col min="9644" max="9645" width="11.44140625" style="66" hidden="1" customWidth="1"/>
    <col min="9646" max="9646" width="7.5546875" style="66" customWidth="1"/>
    <col min="9647" max="9647" width="11.44140625" style="66" hidden="1" customWidth="1"/>
    <col min="9648" max="9648" width="9.44140625" style="66" customWidth="1"/>
    <col min="9649" max="9680" width="11.44140625" style="66" hidden="1" customWidth="1"/>
    <col min="9681" max="9681" width="9" style="66" customWidth="1"/>
    <col min="9682" max="9683" width="11.44140625" style="66" hidden="1" customWidth="1"/>
    <col min="9684" max="9684" width="8.5546875" style="66" customWidth="1"/>
    <col min="9685" max="9686" width="11.44140625" style="66" hidden="1" customWidth="1"/>
    <col min="9687" max="9687" width="6.44140625" style="66" customWidth="1"/>
    <col min="9688" max="9689" width="11.44140625" style="66" hidden="1" customWidth="1"/>
    <col min="9690" max="9690" width="7" style="66" customWidth="1"/>
    <col min="9691" max="9692" width="11.44140625" style="66" hidden="1" customWidth="1"/>
    <col min="9693" max="9695" width="7" style="66" customWidth="1"/>
    <col min="9696" max="9697" width="11.44140625" style="66" hidden="1" customWidth="1"/>
    <col min="9698" max="9698" width="7.5546875" style="66" customWidth="1"/>
    <col min="9699" max="9700" width="11.44140625" style="66" hidden="1" customWidth="1"/>
    <col min="9701" max="9701" width="7" style="66" customWidth="1"/>
    <col min="9702" max="9703" width="11.44140625" style="66" hidden="1" customWidth="1"/>
    <col min="9704" max="9704" width="7" style="66" customWidth="1"/>
    <col min="9705" max="9706" width="11.44140625" style="66" hidden="1" customWidth="1"/>
    <col min="9707" max="9707" width="7" style="66" customWidth="1"/>
    <col min="9708" max="9708" width="11.44140625" style="66" hidden="1" customWidth="1"/>
    <col min="9709" max="9709" width="6.44140625" style="66" customWidth="1"/>
    <col min="9710" max="9719" width="11.44140625" style="66" hidden="1" customWidth="1"/>
    <col min="9720" max="9722" width="11.44140625" style="66" hidden="1"/>
    <col min="9723" max="9723" width="41.44140625" style="66" customWidth="1"/>
    <col min="9724" max="9724" width="6.44140625" style="66" customWidth="1"/>
    <col min="9725" max="9725" width="14.6640625" style="66" customWidth="1"/>
    <col min="9726" max="9726" width="11.44140625" style="66" customWidth="1"/>
    <col min="9727" max="9727" width="13" style="66" customWidth="1"/>
    <col min="9728" max="9728" width="22" style="66" customWidth="1"/>
    <col min="9729" max="9738" width="9.44140625" style="66" customWidth="1"/>
    <col min="9739" max="9739" width="8.88671875" style="66" customWidth="1"/>
    <col min="9740" max="9740" width="11.44140625" style="66" hidden="1" customWidth="1"/>
    <col min="9741" max="9741" width="10.109375" style="66" customWidth="1"/>
    <col min="9742" max="9746" width="11.44140625" style="66" hidden="1" customWidth="1"/>
    <col min="9747" max="9747" width="6.44140625" style="66" customWidth="1"/>
    <col min="9748" max="9748" width="6.88671875" style="66" customWidth="1"/>
    <col min="9749" max="9750" width="6.5546875" style="66" customWidth="1"/>
    <col min="9751" max="9751" width="6.33203125" style="66" customWidth="1"/>
    <col min="9752" max="9753" width="7.5546875" style="66" customWidth="1"/>
    <col min="9754" max="9754" width="11.44140625" style="66" hidden="1" customWidth="1"/>
    <col min="9755" max="9755" width="14.44140625" style="66" customWidth="1"/>
    <col min="9756" max="9756" width="11.44140625" style="66" customWidth="1"/>
    <col min="9757" max="9757" width="56.88671875" style="66" customWidth="1"/>
    <col min="9758" max="9758" width="9.109375" style="66" bestFit="1" customWidth="1"/>
    <col min="9759" max="9759" width="24.5546875" style="66" customWidth="1"/>
    <col min="9760" max="9760" width="22.88671875" style="66" customWidth="1"/>
    <col min="9761" max="9761" width="17.6640625" style="66" customWidth="1"/>
    <col min="9762" max="9762" width="5" style="66" customWidth="1"/>
    <col min="9763" max="9764" width="11.44140625" style="66" hidden="1" customWidth="1"/>
    <col min="9765" max="9765" width="5" style="66" customWidth="1"/>
    <col min="9766" max="9767" width="11.44140625" style="66" hidden="1" customWidth="1"/>
    <col min="9768" max="9768" width="5" style="66" customWidth="1"/>
    <col min="9769" max="9770" width="11.44140625" style="66" hidden="1" customWidth="1"/>
    <col min="9771" max="9771" width="5" style="66" customWidth="1"/>
    <col min="9772" max="9773" width="11.44140625" style="66" hidden="1" customWidth="1"/>
    <col min="9774" max="9774" width="5" style="66" customWidth="1"/>
    <col min="9775" max="9776" width="11.44140625" style="66" hidden="1" customWidth="1"/>
    <col min="9777" max="9777" width="5" style="66" customWidth="1"/>
    <col min="9778" max="9788" width="11.44140625" style="66" hidden="1" customWidth="1"/>
    <col min="9789" max="9789" width="6.88671875" style="66" customWidth="1"/>
    <col min="9790" max="9791" width="11.44140625" style="66" hidden="1" customWidth="1"/>
    <col min="9792" max="9792" width="6.44140625" style="66" customWidth="1"/>
    <col min="9793" max="9794" width="11.44140625" style="66" hidden="1" customWidth="1"/>
    <col min="9795" max="9795" width="5.44140625" style="66" customWidth="1"/>
    <col min="9796" max="9797" width="11.44140625" style="66" hidden="1" customWidth="1"/>
    <col min="9798" max="9798" width="4.88671875" style="66" customWidth="1"/>
    <col min="9799" max="9806" width="11.44140625" style="66" hidden="1" customWidth="1"/>
    <col min="9807" max="9807" width="5.44140625" style="66" customWidth="1"/>
    <col min="9808" max="9812" width="11.44140625" style="66" hidden="1" customWidth="1"/>
    <col min="9813" max="9813" width="5.88671875" style="66" customWidth="1"/>
    <col min="9814" max="9815" width="11.44140625" style="66" hidden="1" customWidth="1"/>
    <col min="9816" max="9816" width="5.44140625" style="66" customWidth="1"/>
    <col min="9817" max="9818" width="11.44140625" style="66" hidden="1" customWidth="1"/>
    <col min="9819" max="9819" width="5.44140625" style="66" customWidth="1"/>
    <col min="9820" max="9821" width="11.44140625" style="66" hidden="1" customWidth="1"/>
    <col min="9822" max="9822" width="6" style="66" customWidth="1"/>
    <col min="9823" max="9827" width="11.44140625" style="66" hidden="1" customWidth="1"/>
    <col min="9828" max="9828" width="5" style="66" customWidth="1"/>
    <col min="9829" max="9836" width="11.44140625" style="66" hidden="1" customWidth="1"/>
    <col min="9837" max="9837" width="5" style="66" customWidth="1"/>
    <col min="9838" max="9838" width="11.44140625" style="66" hidden="1" customWidth="1"/>
    <col min="9839" max="9839" width="5" style="66" customWidth="1"/>
    <col min="9840" max="9840" width="9.44140625" style="66" customWidth="1"/>
    <col min="9841" max="9841" width="11.44140625" style="66" hidden="1" customWidth="1"/>
    <col min="9842" max="9842" width="5" style="66" customWidth="1"/>
    <col min="9843" max="9844" width="11.44140625" style="66" hidden="1" customWidth="1"/>
    <col min="9845" max="9845" width="5" style="66" customWidth="1"/>
    <col min="9846" max="9847" width="11.44140625" style="66" hidden="1" customWidth="1"/>
    <col min="9848" max="9848" width="5" style="66" customWidth="1"/>
    <col min="9849" max="9850" width="11.44140625" style="66" hidden="1" customWidth="1"/>
    <col min="9851" max="9851" width="5" style="66" customWidth="1"/>
    <col min="9852" max="9853" width="11.44140625" style="66" hidden="1" customWidth="1"/>
    <col min="9854" max="9854" width="5" style="66" customWidth="1"/>
    <col min="9855" max="9856" width="11.44140625" style="66" hidden="1" customWidth="1"/>
    <col min="9857" max="9857" width="5" style="66" customWidth="1"/>
    <col min="9858" max="9858" width="11.44140625" style="66" hidden="1" customWidth="1"/>
    <col min="9859" max="9859" width="6.44140625" style="66" customWidth="1"/>
    <col min="9860" max="9863" width="11.44140625" style="66" hidden="1" customWidth="1"/>
    <col min="9864" max="9864" width="7.109375" style="66" customWidth="1"/>
    <col min="9865" max="9866" width="11.44140625" style="66" hidden="1" customWidth="1"/>
    <col min="9867" max="9867" width="7.109375" style="66" customWidth="1"/>
    <col min="9868" max="9875" width="11.44140625" style="66" hidden="1" customWidth="1"/>
    <col min="9876" max="9876" width="7.109375" style="66" customWidth="1"/>
    <col min="9877" max="9883" width="11.44140625" style="66" hidden="1" customWidth="1"/>
    <col min="9884" max="9884" width="6.44140625" style="66" customWidth="1"/>
    <col min="9885" max="9886" width="11.44140625" style="66" hidden="1" customWidth="1"/>
    <col min="9887" max="9887" width="6.88671875" style="66" customWidth="1"/>
    <col min="9888" max="9889" width="11.44140625" style="66" hidden="1" customWidth="1"/>
    <col min="9890" max="9890" width="6.88671875" style="66" customWidth="1"/>
    <col min="9891" max="9892" width="11.44140625" style="66" hidden="1" customWidth="1"/>
    <col min="9893" max="9893" width="6.44140625" style="66" customWidth="1"/>
    <col min="9894" max="9898" width="11.44140625" style="66" hidden="1" customWidth="1"/>
    <col min="9899" max="9899" width="6.44140625" style="66" customWidth="1"/>
    <col min="9900" max="9901" width="11.44140625" style="66" hidden="1" customWidth="1"/>
    <col min="9902" max="9902" width="7.5546875" style="66" customWidth="1"/>
    <col min="9903" max="9903" width="11.44140625" style="66" hidden="1" customWidth="1"/>
    <col min="9904" max="9904" width="9.44140625" style="66" customWidth="1"/>
    <col min="9905" max="9936" width="11.44140625" style="66" hidden="1" customWidth="1"/>
    <col min="9937" max="9937" width="9" style="66" customWidth="1"/>
    <col min="9938" max="9939" width="11.44140625" style="66" hidden="1" customWidth="1"/>
    <col min="9940" max="9940" width="8.5546875" style="66" customWidth="1"/>
    <col min="9941" max="9942" width="11.44140625" style="66" hidden="1" customWidth="1"/>
    <col min="9943" max="9943" width="6.44140625" style="66" customWidth="1"/>
    <col min="9944" max="9945" width="11.44140625" style="66" hidden="1" customWidth="1"/>
    <col min="9946" max="9946" width="7" style="66" customWidth="1"/>
    <col min="9947" max="9948" width="11.44140625" style="66" hidden="1" customWidth="1"/>
    <col min="9949" max="9951" width="7" style="66" customWidth="1"/>
    <col min="9952" max="9953" width="11.44140625" style="66" hidden="1" customWidth="1"/>
    <col min="9954" max="9954" width="7.5546875" style="66" customWidth="1"/>
    <col min="9955" max="9956" width="11.44140625" style="66" hidden="1" customWidth="1"/>
    <col min="9957" max="9957" width="7" style="66" customWidth="1"/>
    <col min="9958" max="9959" width="11.44140625" style="66" hidden="1" customWidth="1"/>
    <col min="9960" max="9960" width="7" style="66" customWidth="1"/>
    <col min="9961" max="9962" width="11.44140625" style="66" hidden="1" customWidth="1"/>
    <col min="9963" max="9963" width="7" style="66" customWidth="1"/>
    <col min="9964" max="9964" width="11.44140625" style="66" hidden="1" customWidth="1"/>
    <col min="9965" max="9965" width="6.44140625" style="66" customWidth="1"/>
    <col min="9966" max="9975" width="11.44140625" style="66" hidden="1" customWidth="1"/>
    <col min="9976" max="9978" width="11.44140625" style="66" hidden="1"/>
    <col min="9979" max="9979" width="41.44140625" style="66" customWidth="1"/>
    <col min="9980" max="9980" width="6.44140625" style="66" customWidth="1"/>
    <col min="9981" max="9981" width="14.6640625" style="66" customWidth="1"/>
    <col min="9982" max="9982" width="11.44140625" style="66" customWidth="1"/>
    <col min="9983" max="9983" width="13" style="66" customWidth="1"/>
    <col min="9984" max="9984" width="22" style="66" customWidth="1"/>
    <col min="9985" max="9994" width="9.44140625" style="66" customWidth="1"/>
    <col min="9995" max="9995" width="8.88671875" style="66" customWidth="1"/>
    <col min="9996" max="9996" width="11.44140625" style="66" hidden="1" customWidth="1"/>
    <col min="9997" max="9997" width="10.109375" style="66" customWidth="1"/>
    <col min="9998" max="10002" width="11.44140625" style="66" hidden="1" customWidth="1"/>
    <col min="10003" max="10003" width="6.44140625" style="66" customWidth="1"/>
    <col min="10004" max="10004" width="6.88671875" style="66" customWidth="1"/>
    <col min="10005" max="10006" width="6.5546875" style="66" customWidth="1"/>
    <col min="10007" max="10007" width="6.33203125" style="66" customWidth="1"/>
    <col min="10008" max="10009" width="7.5546875" style="66" customWidth="1"/>
    <col min="10010" max="10010" width="11.44140625" style="66" hidden="1" customWidth="1"/>
    <col min="10011" max="10011" width="14.44140625" style="66" customWidth="1"/>
    <col min="10012" max="10012" width="11.44140625" style="66" customWidth="1"/>
    <col min="10013" max="10013" width="56.88671875" style="66" customWidth="1"/>
    <col min="10014" max="10014" width="9.109375" style="66" bestFit="1" customWidth="1"/>
    <col min="10015" max="10015" width="24.5546875" style="66" customWidth="1"/>
    <col min="10016" max="10016" width="22.88671875" style="66" customWidth="1"/>
    <col min="10017" max="10017" width="17.6640625" style="66" customWidth="1"/>
    <col min="10018" max="10018" width="5" style="66" customWidth="1"/>
    <col min="10019" max="10020" width="11.44140625" style="66" hidden="1" customWidth="1"/>
    <col min="10021" max="10021" width="5" style="66" customWidth="1"/>
    <col min="10022" max="10023" width="11.44140625" style="66" hidden="1" customWidth="1"/>
    <col min="10024" max="10024" width="5" style="66" customWidth="1"/>
    <col min="10025" max="10026" width="11.44140625" style="66" hidden="1" customWidth="1"/>
    <col min="10027" max="10027" width="5" style="66" customWidth="1"/>
    <col min="10028" max="10029" width="11.44140625" style="66" hidden="1" customWidth="1"/>
    <col min="10030" max="10030" width="5" style="66" customWidth="1"/>
    <col min="10031" max="10032" width="11.44140625" style="66" hidden="1" customWidth="1"/>
    <col min="10033" max="10033" width="5" style="66" customWidth="1"/>
    <col min="10034" max="10044" width="11.44140625" style="66" hidden="1" customWidth="1"/>
    <col min="10045" max="10045" width="6.88671875" style="66" customWidth="1"/>
    <col min="10046" max="10047" width="11.44140625" style="66" hidden="1" customWidth="1"/>
    <col min="10048" max="10048" width="6.44140625" style="66" customWidth="1"/>
    <col min="10049" max="10050" width="11.44140625" style="66" hidden="1" customWidth="1"/>
    <col min="10051" max="10051" width="5.44140625" style="66" customWidth="1"/>
    <col min="10052" max="10053" width="11.44140625" style="66" hidden="1" customWidth="1"/>
    <col min="10054" max="10054" width="4.88671875" style="66" customWidth="1"/>
    <col min="10055" max="10062" width="11.44140625" style="66" hidden="1" customWidth="1"/>
    <col min="10063" max="10063" width="5.44140625" style="66" customWidth="1"/>
    <col min="10064" max="10068" width="11.44140625" style="66" hidden="1" customWidth="1"/>
    <col min="10069" max="10069" width="5.88671875" style="66" customWidth="1"/>
    <col min="10070" max="10071" width="11.44140625" style="66" hidden="1" customWidth="1"/>
    <col min="10072" max="10072" width="5.44140625" style="66" customWidth="1"/>
    <col min="10073" max="10074" width="11.44140625" style="66" hidden="1" customWidth="1"/>
    <col min="10075" max="10075" width="5.44140625" style="66" customWidth="1"/>
    <col min="10076" max="10077" width="11.44140625" style="66" hidden="1" customWidth="1"/>
    <col min="10078" max="10078" width="6" style="66" customWidth="1"/>
    <col min="10079" max="10083" width="11.44140625" style="66" hidden="1" customWidth="1"/>
    <col min="10084" max="10084" width="5" style="66" customWidth="1"/>
    <col min="10085" max="10092" width="11.44140625" style="66" hidden="1" customWidth="1"/>
    <col min="10093" max="10093" width="5" style="66" customWidth="1"/>
    <col min="10094" max="10094" width="11.44140625" style="66" hidden="1" customWidth="1"/>
    <col min="10095" max="10095" width="5" style="66" customWidth="1"/>
    <col min="10096" max="10096" width="9.44140625" style="66" customWidth="1"/>
    <col min="10097" max="10097" width="11.44140625" style="66" hidden="1" customWidth="1"/>
    <col min="10098" max="10098" width="5" style="66" customWidth="1"/>
    <col min="10099" max="10100" width="11.44140625" style="66" hidden="1" customWidth="1"/>
    <col min="10101" max="10101" width="5" style="66" customWidth="1"/>
    <col min="10102" max="10103" width="11.44140625" style="66" hidden="1" customWidth="1"/>
    <col min="10104" max="10104" width="5" style="66" customWidth="1"/>
    <col min="10105" max="10106" width="11.44140625" style="66" hidden="1" customWidth="1"/>
    <col min="10107" max="10107" width="5" style="66" customWidth="1"/>
    <col min="10108" max="10109" width="11.44140625" style="66" hidden="1" customWidth="1"/>
    <col min="10110" max="10110" width="5" style="66" customWidth="1"/>
    <col min="10111" max="10112" width="11.44140625" style="66" hidden="1" customWidth="1"/>
    <col min="10113" max="10113" width="5" style="66" customWidth="1"/>
    <col min="10114" max="10114" width="11.44140625" style="66" hidden="1" customWidth="1"/>
    <col min="10115" max="10115" width="6.44140625" style="66" customWidth="1"/>
    <col min="10116" max="10119" width="11.44140625" style="66" hidden="1" customWidth="1"/>
    <col min="10120" max="10120" width="7.109375" style="66" customWidth="1"/>
    <col min="10121" max="10122" width="11.44140625" style="66" hidden="1" customWidth="1"/>
    <col min="10123" max="10123" width="7.109375" style="66" customWidth="1"/>
    <col min="10124" max="10131" width="11.44140625" style="66" hidden="1" customWidth="1"/>
    <col min="10132" max="10132" width="7.109375" style="66" customWidth="1"/>
    <col min="10133" max="10139" width="11.44140625" style="66" hidden="1" customWidth="1"/>
    <col min="10140" max="10140" width="6.44140625" style="66" customWidth="1"/>
    <col min="10141" max="10142" width="11.44140625" style="66" hidden="1" customWidth="1"/>
    <col min="10143" max="10143" width="6.88671875" style="66" customWidth="1"/>
    <col min="10144" max="10145" width="11.44140625" style="66" hidden="1" customWidth="1"/>
    <col min="10146" max="10146" width="6.88671875" style="66" customWidth="1"/>
    <col min="10147" max="10148" width="11.44140625" style="66" hidden="1" customWidth="1"/>
    <col min="10149" max="10149" width="6.44140625" style="66" customWidth="1"/>
    <col min="10150" max="10154" width="11.44140625" style="66" hidden="1" customWidth="1"/>
    <col min="10155" max="10155" width="6.44140625" style="66" customWidth="1"/>
    <col min="10156" max="10157" width="11.44140625" style="66" hidden="1" customWidth="1"/>
    <col min="10158" max="10158" width="7.5546875" style="66" customWidth="1"/>
    <col min="10159" max="10159" width="11.44140625" style="66" hidden="1" customWidth="1"/>
    <col min="10160" max="10160" width="9.44140625" style="66" customWidth="1"/>
    <col min="10161" max="10192" width="11.44140625" style="66" hidden="1" customWidth="1"/>
    <col min="10193" max="10193" width="9" style="66" customWidth="1"/>
    <col min="10194" max="10195" width="11.44140625" style="66" hidden="1" customWidth="1"/>
    <col min="10196" max="10196" width="8.5546875" style="66" customWidth="1"/>
    <col min="10197" max="10198" width="11.44140625" style="66" hidden="1" customWidth="1"/>
    <col min="10199" max="10199" width="6.44140625" style="66" customWidth="1"/>
    <col min="10200" max="10201" width="11.44140625" style="66" hidden="1" customWidth="1"/>
    <col min="10202" max="10202" width="7" style="66" customWidth="1"/>
    <col min="10203" max="10204" width="11.44140625" style="66" hidden="1" customWidth="1"/>
    <col min="10205" max="10207" width="7" style="66" customWidth="1"/>
    <col min="10208" max="10209" width="11.44140625" style="66" hidden="1" customWidth="1"/>
    <col min="10210" max="10210" width="7.5546875" style="66" customWidth="1"/>
    <col min="10211" max="10212" width="11.44140625" style="66" hidden="1" customWidth="1"/>
    <col min="10213" max="10213" width="7" style="66" customWidth="1"/>
    <col min="10214" max="10215" width="11.44140625" style="66" hidden="1" customWidth="1"/>
    <col min="10216" max="10216" width="7" style="66" customWidth="1"/>
    <col min="10217" max="10218" width="11.44140625" style="66" hidden="1" customWidth="1"/>
    <col min="10219" max="10219" width="7" style="66" customWidth="1"/>
    <col min="10220" max="10220" width="11.44140625" style="66" hidden="1" customWidth="1"/>
    <col min="10221" max="10221" width="6.44140625" style="66" customWidth="1"/>
    <col min="10222" max="10231" width="11.44140625" style="66" hidden="1" customWidth="1"/>
    <col min="10232" max="10234" width="11.44140625" style="66" hidden="1"/>
    <col min="10235" max="10235" width="41.44140625" style="66" customWidth="1"/>
    <col min="10236" max="10236" width="6.44140625" style="66" customWidth="1"/>
    <col min="10237" max="10237" width="14.6640625" style="66" customWidth="1"/>
    <col min="10238" max="10238" width="11.44140625" style="66" customWidth="1"/>
    <col min="10239" max="10239" width="13" style="66" customWidth="1"/>
    <col min="10240" max="10240" width="22" style="66" customWidth="1"/>
    <col min="10241" max="10250" width="9.44140625" style="66" customWidth="1"/>
    <col min="10251" max="10251" width="8.88671875" style="66" customWidth="1"/>
    <col min="10252" max="10252" width="11.44140625" style="66" hidden="1" customWidth="1"/>
    <col min="10253" max="10253" width="10.109375" style="66" customWidth="1"/>
    <col min="10254" max="10258" width="11.44140625" style="66" hidden="1" customWidth="1"/>
    <col min="10259" max="10259" width="6.44140625" style="66" customWidth="1"/>
    <col min="10260" max="10260" width="6.88671875" style="66" customWidth="1"/>
    <col min="10261" max="10262" width="6.5546875" style="66" customWidth="1"/>
    <col min="10263" max="10263" width="6.33203125" style="66" customWidth="1"/>
    <col min="10264" max="10265" width="7.5546875" style="66" customWidth="1"/>
    <col min="10266" max="10266" width="11.44140625" style="66" hidden="1" customWidth="1"/>
    <col min="10267" max="10267" width="14.44140625" style="66" customWidth="1"/>
    <col min="10268" max="10268" width="11.44140625" style="66" customWidth="1"/>
    <col min="10269" max="10269" width="56.88671875" style="66" customWidth="1"/>
    <col min="10270" max="10270" width="9.109375" style="66" bestFit="1" customWidth="1"/>
    <col min="10271" max="10271" width="24.5546875" style="66" customWidth="1"/>
    <col min="10272" max="10272" width="22.88671875" style="66" customWidth="1"/>
    <col min="10273" max="10273" width="17.6640625" style="66" customWidth="1"/>
    <col min="10274" max="10274" width="5" style="66" customWidth="1"/>
    <col min="10275" max="10276" width="11.44140625" style="66" hidden="1" customWidth="1"/>
    <col min="10277" max="10277" width="5" style="66" customWidth="1"/>
    <col min="10278" max="10279" width="11.44140625" style="66" hidden="1" customWidth="1"/>
    <col min="10280" max="10280" width="5" style="66" customWidth="1"/>
    <col min="10281" max="10282" width="11.44140625" style="66" hidden="1" customWidth="1"/>
    <col min="10283" max="10283" width="5" style="66" customWidth="1"/>
    <col min="10284" max="10285" width="11.44140625" style="66" hidden="1" customWidth="1"/>
    <col min="10286" max="10286" width="5" style="66" customWidth="1"/>
    <col min="10287" max="10288" width="11.44140625" style="66" hidden="1" customWidth="1"/>
    <col min="10289" max="10289" width="5" style="66" customWidth="1"/>
    <col min="10290" max="10300" width="11.44140625" style="66" hidden="1" customWidth="1"/>
    <col min="10301" max="10301" width="6.88671875" style="66" customWidth="1"/>
    <col min="10302" max="10303" width="11.44140625" style="66" hidden="1" customWidth="1"/>
    <col min="10304" max="10304" width="6.44140625" style="66" customWidth="1"/>
    <col min="10305" max="10306" width="11.44140625" style="66" hidden="1" customWidth="1"/>
    <col min="10307" max="10307" width="5.44140625" style="66" customWidth="1"/>
    <col min="10308" max="10309" width="11.44140625" style="66" hidden="1" customWidth="1"/>
    <col min="10310" max="10310" width="4.88671875" style="66" customWidth="1"/>
    <col min="10311" max="10318" width="11.44140625" style="66" hidden="1" customWidth="1"/>
    <col min="10319" max="10319" width="5.44140625" style="66" customWidth="1"/>
    <col min="10320" max="10324" width="11.44140625" style="66" hidden="1" customWidth="1"/>
    <col min="10325" max="10325" width="5.88671875" style="66" customWidth="1"/>
    <col min="10326" max="10327" width="11.44140625" style="66" hidden="1" customWidth="1"/>
    <col min="10328" max="10328" width="5.44140625" style="66" customWidth="1"/>
    <col min="10329" max="10330" width="11.44140625" style="66" hidden="1" customWidth="1"/>
    <col min="10331" max="10331" width="5.44140625" style="66" customWidth="1"/>
    <col min="10332" max="10333" width="11.44140625" style="66" hidden="1" customWidth="1"/>
    <col min="10334" max="10334" width="6" style="66" customWidth="1"/>
    <col min="10335" max="10339" width="11.44140625" style="66" hidden="1" customWidth="1"/>
    <col min="10340" max="10340" width="5" style="66" customWidth="1"/>
    <col min="10341" max="10348" width="11.44140625" style="66" hidden="1" customWidth="1"/>
    <col min="10349" max="10349" width="5" style="66" customWidth="1"/>
    <col min="10350" max="10350" width="11.44140625" style="66" hidden="1" customWidth="1"/>
    <col min="10351" max="10351" width="5" style="66" customWidth="1"/>
    <col min="10352" max="10352" width="9.44140625" style="66" customWidth="1"/>
    <col min="10353" max="10353" width="11.44140625" style="66" hidden="1" customWidth="1"/>
    <col min="10354" max="10354" width="5" style="66" customWidth="1"/>
    <col min="10355" max="10356" width="11.44140625" style="66" hidden="1" customWidth="1"/>
    <col min="10357" max="10357" width="5" style="66" customWidth="1"/>
    <col min="10358" max="10359" width="11.44140625" style="66" hidden="1" customWidth="1"/>
    <col min="10360" max="10360" width="5" style="66" customWidth="1"/>
    <col min="10361" max="10362" width="11.44140625" style="66" hidden="1" customWidth="1"/>
    <col min="10363" max="10363" width="5" style="66" customWidth="1"/>
    <col min="10364" max="10365" width="11.44140625" style="66" hidden="1" customWidth="1"/>
    <col min="10366" max="10366" width="5" style="66" customWidth="1"/>
    <col min="10367" max="10368" width="11.44140625" style="66" hidden="1" customWidth="1"/>
    <col min="10369" max="10369" width="5" style="66" customWidth="1"/>
    <col min="10370" max="10370" width="11.44140625" style="66" hidden="1" customWidth="1"/>
    <col min="10371" max="10371" width="6.44140625" style="66" customWidth="1"/>
    <col min="10372" max="10375" width="11.44140625" style="66" hidden="1" customWidth="1"/>
    <col min="10376" max="10376" width="7.109375" style="66" customWidth="1"/>
    <col min="10377" max="10378" width="11.44140625" style="66" hidden="1" customWidth="1"/>
    <col min="10379" max="10379" width="7.109375" style="66" customWidth="1"/>
    <col min="10380" max="10387" width="11.44140625" style="66" hidden="1" customWidth="1"/>
    <col min="10388" max="10388" width="7.109375" style="66" customWidth="1"/>
    <col min="10389" max="10395" width="11.44140625" style="66" hidden="1" customWidth="1"/>
    <col min="10396" max="10396" width="6.44140625" style="66" customWidth="1"/>
    <col min="10397" max="10398" width="11.44140625" style="66" hidden="1" customWidth="1"/>
    <col min="10399" max="10399" width="6.88671875" style="66" customWidth="1"/>
    <col min="10400" max="10401" width="11.44140625" style="66" hidden="1" customWidth="1"/>
    <col min="10402" max="10402" width="6.88671875" style="66" customWidth="1"/>
    <col min="10403" max="10404" width="11.44140625" style="66" hidden="1" customWidth="1"/>
    <col min="10405" max="10405" width="6.44140625" style="66" customWidth="1"/>
    <col min="10406" max="10410" width="11.44140625" style="66" hidden="1" customWidth="1"/>
    <col min="10411" max="10411" width="6.44140625" style="66" customWidth="1"/>
    <col min="10412" max="10413" width="11.44140625" style="66" hidden="1" customWidth="1"/>
    <col min="10414" max="10414" width="7.5546875" style="66" customWidth="1"/>
    <col min="10415" max="10415" width="11.44140625" style="66" hidden="1" customWidth="1"/>
    <col min="10416" max="10416" width="9.44140625" style="66" customWidth="1"/>
    <col min="10417" max="10448" width="11.44140625" style="66" hidden="1" customWidth="1"/>
    <col min="10449" max="10449" width="9" style="66" customWidth="1"/>
    <col min="10450" max="10451" width="11.44140625" style="66" hidden="1" customWidth="1"/>
    <col min="10452" max="10452" width="8.5546875" style="66" customWidth="1"/>
    <col min="10453" max="10454" width="11.44140625" style="66" hidden="1" customWidth="1"/>
    <col min="10455" max="10455" width="6.44140625" style="66" customWidth="1"/>
    <col min="10456" max="10457" width="11.44140625" style="66" hidden="1" customWidth="1"/>
    <col min="10458" max="10458" width="7" style="66" customWidth="1"/>
    <col min="10459" max="10460" width="11.44140625" style="66" hidden="1" customWidth="1"/>
    <col min="10461" max="10463" width="7" style="66" customWidth="1"/>
    <col min="10464" max="10465" width="11.44140625" style="66" hidden="1" customWidth="1"/>
    <col min="10466" max="10466" width="7.5546875" style="66" customWidth="1"/>
    <col min="10467" max="10468" width="11.44140625" style="66" hidden="1" customWidth="1"/>
    <col min="10469" max="10469" width="7" style="66" customWidth="1"/>
    <col min="10470" max="10471" width="11.44140625" style="66" hidden="1" customWidth="1"/>
    <col min="10472" max="10472" width="7" style="66" customWidth="1"/>
    <col min="10473" max="10474" width="11.44140625" style="66" hidden="1" customWidth="1"/>
    <col min="10475" max="10475" width="7" style="66" customWidth="1"/>
    <col min="10476" max="10476" width="11.44140625" style="66" hidden="1" customWidth="1"/>
    <col min="10477" max="10477" width="6.44140625" style="66" customWidth="1"/>
    <col min="10478" max="10487" width="11.44140625" style="66" hidden="1" customWidth="1"/>
    <col min="10488" max="10490" width="11.44140625" style="66" hidden="1"/>
    <col min="10491" max="10491" width="41.44140625" style="66" customWidth="1"/>
    <col min="10492" max="10492" width="6.44140625" style="66" customWidth="1"/>
    <col min="10493" max="10493" width="14.6640625" style="66" customWidth="1"/>
    <col min="10494" max="10494" width="11.44140625" style="66" customWidth="1"/>
    <col min="10495" max="10495" width="13" style="66" customWidth="1"/>
    <col min="10496" max="10496" width="22" style="66" customWidth="1"/>
    <col min="10497" max="10506" width="9.44140625" style="66" customWidth="1"/>
    <col min="10507" max="10507" width="8.88671875" style="66" customWidth="1"/>
    <col min="10508" max="10508" width="11.44140625" style="66" hidden="1" customWidth="1"/>
    <col min="10509" max="10509" width="10.109375" style="66" customWidth="1"/>
    <col min="10510" max="10514" width="11.44140625" style="66" hidden="1" customWidth="1"/>
    <col min="10515" max="10515" width="6.44140625" style="66" customWidth="1"/>
    <col min="10516" max="10516" width="6.88671875" style="66" customWidth="1"/>
    <col min="10517" max="10518" width="6.5546875" style="66" customWidth="1"/>
    <col min="10519" max="10519" width="6.33203125" style="66" customWidth="1"/>
    <col min="10520" max="10521" width="7.5546875" style="66" customWidth="1"/>
    <col min="10522" max="10522" width="11.44140625" style="66" hidden="1" customWidth="1"/>
    <col min="10523" max="10523" width="14.44140625" style="66" customWidth="1"/>
    <col min="10524" max="10524" width="11.44140625" style="66" customWidth="1"/>
    <col min="10525" max="10525" width="56.88671875" style="66" customWidth="1"/>
    <col min="10526" max="10526" width="9.109375" style="66" bestFit="1" customWidth="1"/>
    <col min="10527" max="10527" width="24.5546875" style="66" customWidth="1"/>
    <col min="10528" max="10528" width="22.88671875" style="66" customWidth="1"/>
    <col min="10529" max="10529" width="17.6640625" style="66" customWidth="1"/>
    <col min="10530" max="10530" width="5" style="66" customWidth="1"/>
    <col min="10531" max="10532" width="11.44140625" style="66" hidden="1" customWidth="1"/>
    <col min="10533" max="10533" width="5" style="66" customWidth="1"/>
    <col min="10534" max="10535" width="11.44140625" style="66" hidden="1" customWidth="1"/>
    <col min="10536" max="10536" width="5" style="66" customWidth="1"/>
    <col min="10537" max="10538" width="11.44140625" style="66" hidden="1" customWidth="1"/>
    <col min="10539" max="10539" width="5" style="66" customWidth="1"/>
    <col min="10540" max="10541" width="11.44140625" style="66" hidden="1" customWidth="1"/>
    <col min="10542" max="10542" width="5" style="66" customWidth="1"/>
    <col min="10543" max="10544" width="11.44140625" style="66" hidden="1" customWidth="1"/>
    <col min="10545" max="10545" width="5" style="66" customWidth="1"/>
    <col min="10546" max="10556" width="11.44140625" style="66" hidden="1" customWidth="1"/>
    <col min="10557" max="10557" width="6.88671875" style="66" customWidth="1"/>
    <col min="10558" max="10559" width="11.44140625" style="66" hidden="1" customWidth="1"/>
    <col min="10560" max="10560" width="6.44140625" style="66" customWidth="1"/>
    <col min="10561" max="10562" width="11.44140625" style="66" hidden="1" customWidth="1"/>
    <col min="10563" max="10563" width="5.44140625" style="66" customWidth="1"/>
    <col min="10564" max="10565" width="11.44140625" style="66" hidden="1" customWidth="1"/>
    <col min="10566" max="10566" width="4.88671875" style="66" customWidth="1"/>
    <col min="10567" max="10574" width="11.44140625" style="66" hidden="1" customWidth="1"/>
    <col min="10575" max="10575" width="5.44140625" style="66" customWidth="1"/>
    <col min="10576" max="10580" width="11.44140625" style="66" hidden="1" customWidth="1"/>
    <col min="10581" max="10581" width="5.88671875" style="66" customWidth="1"/>
    <col min="10582" max="10583" width="11.44140625" style="66" hidden="1" customWidth="1"/>
    <col min="10584" max="10584" width="5.44140625" style="66" customWidth="1"/>
    <col min="10585" max="10586" width="11.44140625" style="66" hidden="1" customWidth="1"/>
    <col min="10587" max="10587" width="5.44140625" style="66" customWidth="1"/>
    <col min="10588" max="10589" width="11.44140625" style="66" hidden="1" customWidth="1"/>
    <col min="10590" max="10590" width="6" style="66" customWidth="1"/>
    <col min="10591" max="10595" width="11.44140625" style="66" hidden="1" customWidth="1"/>
    <col min="10596" max="10596" width="5" style="66" customWidth="1"/>
    <col min="10597" max="10604" width="11.44140625" style="66" hidden="1" customWidth="1"/>
    <col min="10605" max="10605" width="5" style="66" customWidth="1"/>
    <col min="10606" max="10606" width="11.44140625" style="66" hidden="1" customWidth="1"/>
    <col min="10607" max="10607" width="5" style="66" customWidth="1"/>
    <col min="10608" max="10608" width="9.44140625" style="66" customWidth="1"/>
    <col min="10609" max="10609" width="11.44140625" style="66" hidden="1" customWidth="1"/>
    <col min="10610" max="10610" width="5" style="66" customWidth="1"/>
    <col min="10611" max="10612" width="11.44140625" style="66" hidden="1" customWidth="1"/>
    <col min="10613" max="10613" width="5" style="66" customWidth="1"/>
    <col min="10614" max="10615" width="11.44140625" style="66" hidden="1" customWidth="1"/>
    <col min="10616" max="10616" width="5" style="66" customWidth="1"/>
    <col min="10617" max="10618" width="11.44140625" style="66" hidden="1" customWidth="1"/>
    <col min="10619" max="10619" width="5" style="66" customWidth="1"/>
    <col min="10620" max="10621" width="11.44140625" style="66" hidden="1" customWidth="1"/>
    <col min="10622" max="10622" width="5" style="66" customWidth="1"/>
    <col min="10623" max="10624" width="11.44140625" style="66" hidden="1" customWidth="1"/>
    <col min="10625" max="10625" width="5" style="66" customWidth="1"/>
    <col min="10626" max="10626" width="11.44140625" style="66" hidden="1" customWidth="1"/>
    <col min="10627" max="10627" width="6.44140625" style="66" customWidth="1"/>
    <col min="10628" max="10631" width="11.44140625" style="66" hidden="1" customWidth="1"/>
    <col min="10632" max="10632" width="7.109375" style="66" customWidth="1"/>
    <col min="10633" max="10634" width="11.44140625" style="66" hidden="1" customWidth="1"/>
    <col min="10635" max="10635" width="7.109375" style="66" customWidth="1"/>
    <col min="10636" max="10643" width="11.44140625" style="66" hidden="1" customWidth="1"/>
    <col min="10644" max="10644" width="7.109375" style="66" customWidth="1"/>
    <col min="10645" max="10651" width="11.44140625" style="66" hidden="1" customWidth="1"/>
    <col min="10652" max="10652" width="6.44140625" style="66" customWidth="1"/>
    <col min="10653" max="10654" width="11.44140625" style="66" hidden="1" customWidth="1"/>
    <col min="10655" max="10655" width="6.88671875" style="66" customWidth="1"/>
    <col min="10656" max="10657" width="11.44140625" style="66" hidden="1" customWidth="1"/>
    <col min="10658" max="10658" width="6.88671875" style="66" customWidth="1"/>
    <col min="10659" max="10660" width="11.44140625" style="66" hidden="1" customWidth="1"/>
    <col min="10661" max="10661" width="6.44140625" style="66" customWidth="1"/>
    <col min="10662" max="10666" width="11.44140625" style="66" hidden="1" customWidth="1"/>
    <col min="10667" max="10667" width="6.44140625" style="66" customWidth="1"/>
    <col min="10668" max="10669" width="11.44140625" style="66" hidden="1" customWidth="1"/>
    <col min="10670" max="10670" width="7.5546875" style="66" customWidth="1"/>
    <col min="10671" max="10671" width="11.44140625" style="66" hidden="1" customWidth="1"/>
    <col min="10672" max="10672" width="9.44140625" style="66" customWidth="1"/>
    <col min="10673" max="10704" width="11.44140625" style="66" hidden="1" customWidth="1"/>
    <col min="10705" max="10705" width="9" style="66" customWidth="1"/>
    <col min="10706" max="10707" width="11.44140625" style="66" hidden="1" customWidth="1"/>
    <col min="10708" max="10708" width="8.5546875" style="66" customWidth="1"/>
    <col min="10709" max="10710" width="11.44140625" style="66" hidden="1" customWidth="1"/>
    <col min="10711" max="10711" width="6.44140625" style="66" customWidth="1"/>
    <col min="10712" max="10713" width="11.44140625" style="66" hidden="1" customWidth="1"/>
    <col min="10714" max="10714" width="7" style="66" customWidth="1"/>
    <col min="10715" max="10716" width="11.44140625" style="66" hidden="1" customWidth="1"/>
    <col min="10717" max="10719" width="7" style="66" customWidth="1"/>
    <col min="10720" max="10721" width="11.44140625" style="66" hidden="1" customWidth="1"/>
    <col min="10722" max="10722" width="7.5546875" style="66" customWidth="1"/>
    <col min="10723" max="10724" width="11.44140625" style="66" hidden="1" customWidth="1"/>
    <col min="10725" max="10725" width="7" style="66" customWidth="1"/>
    <col min="10726" max="10727" width="11.44140625" style="66" hidden="1" customWidth="1"/>
    <col min="10728" max="10728" width="7" style="66" customWidth="1"/>
    <col min="10729" max="10730" width="11.44140625" style="66" hidden="1" customWidth="1"/>
    <col min="10731" max="10731" width="7" style="66" customWidth="1"/>
    <col min="10732" max="10732" width="11.44140625" style="66" hidden="1" customWidth="1"/>
    <col min="10733" max="10733" width="6.44140625" style="66" customWidth="1"/>
    <col min="10734" max="10743" width="11.44140625" style="66" hidden="1" customWidth="1"/>
    <col min="10744" max="10746" width="11.44140625" style="66" hidden="1"/>
    <col min="10747" max="10747" width="41.44140625" style="66" customWidth="1"/>
    <col min="10748" max="10748" width="6.44140625" style="66" customWidth="1"/>
    <col min="10749" max="10749" width="14.6640625" style="66" customWidth="1"/>
    <col min="10750" max="10750" width="11.44140625" style="66" customWidth="1"/>
    <col min="10751" max="10751" width="13" style="66" customWidth="1"/>
    <col min="10752" max="10752" width="22" style="66" customWidth="1"/>
    <col min="10753" max="10762" width="9.44140625" style="66" customWidth="1"/>
    <col min="10763" max="10763" width="8.88671875" style="66" customWidth="1"/>
    <col min="10764" max="10764" width="11.44140625" style="66" hidden="1" customWidth="1"/>
    <col min="10765" max="10765" width="10.109375" style="66" customWidth="1"/>
    <col min="10766" max="10770" width="11.44140625" style="66" hidden="1" customWidth="1"/>
    <col min="10771" max="10771" width="6.44140625" style="66" customWidth="1"/>
    <col min="10772" max="10772" width="6.88671875" style="66" customWidth="1"/>
    <col min="10773" max="10774" width="6.5546875" style="66" customWidth="1"/>
    <col min="10775" max="10775" width="6.33203125" style="66" customWidth="1"/>
    <col min="10776" max="10777" width="7.5546875" style="66" customWidth="1"/>
    <col min="10778" max="10778" width="11.44140625" style="66" hidden="1" customWidth="1"/>
    <col min="10779" max="10779" width="14.44140625" style="66" customWidth="1"/>
    <col min="10780" max="10780" width="11.44140625" style="66" customWidth="1"/>
    <col min="10781" max="10781" width="56.88671875" style="66" customWidth="1"/>
    <col min="10782" max="10782" width="9.109375" style="66" bestFit="1" customWidth="1"/>
    <col min="10783" max="10783" width="24.5546875" style="66" customWidth="1"/>
    <col min="10784" max="10784" width="22.88671875" style="66" customWidth="1"/>
    <col min="10785" max="10785" width="17.6640625" style="66" customWidth="1"/>
    <col min="10786" max="10786" width="5" style="66" customWidth="1"/>
    <col min="10787" max="10788" width="11.44140625" style="66" hidden="1" customWidth="1"/>
    <col min="10789" max="10789" width="5" style="66" customWidth="1"/>
    <col min="10790" max="10791" width="11.44140625" style="66" hidden="1" customWidth="1"/>
    <col min="10792" max="10792" width="5" style="66" customWidth="1"/>
    <col min="10793" max="10794" width="11.44140625" style="66" hidden="1" customWidth="1"/>
    <col min="10795" max="10795" width="5" style="66" customWidth="1"/>
    <col min="10796" max="10797" width="11.44140625" style="66" hidden="1" customWidth="1"/>
    <col min="10798" max="10798" width="5" style="66" customWidth="1"/>
    <col min="10799" max="10800" width="11.44140625" style="66" hidden="1" customWidth="1"/>
    <col min="10801" max="10801" width="5" style="66" customWidth="1"/>
    <col min="10802" max="10812" width="11.44140625" style="66" hidden="1" customWidth="1"/>
    <col min="10813" max="10813" width="6.88671875" style="66" customWidth="1"/>
    <col min="10814" max="10815" width="11.44140625" style="66" hidden="1" customWidth="1"/>
    <col min="10816" max="10816" width="6.44140625" style="66" customWidth="1"/>
    <col min="10817" max="10818" width="11.44140625" style="66" hidden="1" customWidth="1"/>
    <col min="10819" max="10819" width="5.44140625" style="66" customWidth="1"/>
    <col min="10820" max="10821" width="11.44140625" style="66" hidden="1" customWidth="1"/>
    <col min="10822" max="10822" width="4.88671875" style="66" customWidth="1"/>
    <col min="10823" max="10830" width="11.44140625" style="66" hidden="1" customWidth="1"/>
    <col min="10831" max="10831" width="5.44140625" style="66" customWidth="1"/>
    <col min="10832" max="10836" width="11.44140625" style="66" hidden="1" customWidth="1"/>
    <col min="10837" max="10837" width="5.88671875" style="66" customWidth="1"/>
    <col min="10838" max="10839" width="11.44140625" style="66" hidden="1" customWidth="1"/>
    <col min="10840" max="10840" width="5.44140625" style="66" customWidth="1"/>
    <col min="10841" max="10842" width="11.44140625" style="66" hidden="1" customWidth="1"/>
    <col min="10843" max="10843" width="5.44140625" style="66" customWidth="1"/>
    <col min="10844" max="10845" width="11.44140625" style="66" hidden="1" customWidth="1"/>
    <col min="10846" max="10846" width="6" style="66" customWidth="1"/>
    <col min="10847" max="10851" width="11.44140625" style="66" hidden="1" customWidth="1"/>
    <col min="10852" max="10852" width="5" style="66" customWidth="1"/>
    <col min="10853" max="10860" width="11.44140625" style="66" hidden="1" customWidth="1"/>
    <col min="10861" max="10861" width="5" style="66" customWidth="1"/>
    <col min="10862" max="10862" width="11.44140625" style="66" hidden="1" customWidth="1"/>
    <col min="10863" max="10863" width="5" style="66" customWidth="1"/>
    <col min="10864" max="10864" width="9.44140625" style="66" customWidth="1"/>
    <col min="10865" max="10865" width="11.44140625" style="66" hidden="1" customWidth="1"/>
    <col min="10866" max="10866" width="5" style="66" customWidth="1"/>
    <col min="10867" max="10868" width="11.44140625" style="66" hidden="1" customWidth="1"/>
    <col min="10869" max="10869" width="5" style="66" customWidth="1"/>
    <col min="10870" max="10871" width="11.44140625" style="66" hidden="1" customWidth="1"/>
    <col min="10872" max="10872" width="5" style="66" customWidth="1"/>
    <col min="10873" max="10874" width="11.44140625" style="66" hidden="1" customWidth="1"/>
    <col min="10875" max="10875" width="5" style="66" customWidth="1"/>
    <col min="10876" max="10877" width="11.44140625" style="66" hidden="1" customWidth="1"/>
    <col min="10878" max="10878" width="5" style="66" customWidth="1"/>
    <col min="10879" max="10880" width="11.44140625" style="66" hidden="1" customWidth="1"/>
    <col min="10881" max="10881" width="5" style="66" customWidth="1"/>
    <col min="10882" max="10882" width="11.44140625" style="66" hidden="1" customWidth="1"/>
    <col min="10883" max="10883" width="6.44140625" style="66" customWidth="1"/>
    <col min="10884" max="10887" width="11.44140625" style="66" hidden="1" customWidth="1"/>
    <col min="10888" max="10888" width="7.109375" style="66" customWidth="1"/>
    <col min="10889" max="10890" width="11.44140625" style="66" hidden="1" customWidth="1"/>
    <col min="10891" max="10891" width="7.109375" style="66" customWidth="1"/>
    <col min="10892" max="10899" width="11.44140625" style="66" hidden="1" customWidth="1"/>
    <col min="10900" max="10900" width="7.109375" style="66" customWidth="1"/>
    <col min="10901" max="10907" width="11.44140625" style="66" hidden="1" customWidth="1"/>
    <col min="10908" max="10908" width="6.44140625" style="66" customWidth="1"/>
    <col min="10909" max="10910" width="11.44140625" style="66" hidden="1" customWidth="1"/>
    <col min="10911" max="10911" width="6.88671875" style="66" customWidth="1"/>
    <col min="10912" max="10913" width="11.44140625" style="66" hidden="1" customWidth="1"/>
    <col min="10914" max="10914" width="6.88671875" style="66" customWidth="1"/>
    <col min="10915" max="10916" width="11.44140625" style="66" hidden="1" customWidth="1"/>
    <col min="10917" max="10917" width="6.44140625" style="66" customWidth="1"/>
    <col min="10918" max="10922" width="11.44140625" style="66" hidden="1" customWidth="1"/>
    <col min="10923" max="10923" width="6.44140625" style="66" customWidth="1"/>
    <col min="10924" max="10925" width="11.44140625" style="66" hidden="1" customWidth="1"/>
    <col min="10926" max="10926" width="7.5546875" style="66" customWidth="1"/>
    <col min="10927" max="10927" width="11.44140625" style="66" hidden="1" customWidth="1"/>
    <col min="10928" max="10928" width="9.44140625" style="66" customWidth="1"/>
    <col min="10929" max="10960" width="11.44140625" style="66" hidden="1" customWidth="1"/>
    <col min="10961" max="10961" width="9" style="66" customWidth="1"/>
    <col min="10962" max="10963" width="11.44140625" style="66" hidden="1" customWidth="1"/>
    <col min="10964" max="10964" width="8.5546875" style="66" customWidth="1"/>
    <col min="10965" max="10966" width="11.44140625" style="66" hidden="1" customWidth="1"/>
    <col min="10967" max="10967" width="6.44140625" style="66" customWidth="1"/>
    <col min="10968" max="10969" width="11.44140625" style="66" hidden="1" customWidth="1"/>
    <col min="10970" max="10970" width="7" style="66" customWidth="1"/>
    <col min="10971" max="10972" width="11.44140625" style="66" hidden="1" customWidth="1"/>
    <col min="10973" max="10975" width="7" style="66" customWidth="1"/>
    <col min="10976" max="10977" width="11.44140625" style="66" hidden="1" customWidth="1"/>
    <col min="10978" max="10978" width="7.5546875" style="66" customWidth="1"/>
    <col min="10979" max="10980" width="11.44140625" style="66" hidden="1" customWidth="1"/>
    <col min="10981" max="10981" width="7" style="66" customWidth="1"/>
    <col min="10982" max="10983" width="11.44140625" style="66" hidden="1" customWidth="1"/>
    <col min="10984" max="10984" width="7" style="66" customWidth="1"/>
    <col min="10985" max="10986" width="11.44140625" style="66" hidden="1" customWidth="1"/>
    <col min="10987" max="10987" width="7" style="66" customWidth="1"/>
    <col min="10988" max="10988" width="11.44140625" style="66" hidden="1" customWidth="1"/>
    <col min="10989" max="10989" width="6.44140625" style="66" customWidth="1"/>
    <col min="10990" max="10999" width="11.44140625" style="66" hidden="1" customWidth="1"/>
    <col min="11000" max="11002" width="11.44140625" style="66" hidden="1"/>
    <col min="11003" max="11003" width="41.44140625" style="66" customWidth="1"/>
    <col min="11004" max="11004" width="6.44140625" style="66" customWidth="1"/>
    <col min="11005" max="11005" width="14.6640625" style="66" customWidth="1"/>
    <col min="11006" max="11006" width="11.44140625" style="66" customWidth="1"/>
    <col min="11007" max="11007" width="13" style="66" customWidth="1"/>
    <col min="11008" max="11008" width="22" style="66" customWidth="1"/>
    <col min="11009" max="11018" width="9.44140625" style="66" customWidth="1"/>
    <col min="11019" max="11019" width="8.88671875" style="66" customWidth="1"/>
    <col min="11020" max="11020" width="11.44140625" style="66" hidden="1" customWidth="1"/>
    <col min="11021" max="11021" width="10.109375" style="66" customWidth="1"/>
    <col min="11022" max="11026" width="11.44140625" style="66" hidden="1" customWidth="1"/>
    <col min="11027" max="11027" width="6.44140625" style="66" customWidth="1"/>
    <col min="11028" max="11028" width="6.88671875" style="66" customWidth="1"/>
    <col min="11029" max="11030" width="6.5546875" style="66" customWidth="1"/>
    <col min="11031" max="11031" width="6.33203125" style="66" customWidth="1"/>
    <col min="11032" max="11033" width="7.5546875" style="66" customWidth="1"/>
    <col min="11034" max="11034" width="11.44140625" style="66" hidden="1" customWidth="1"/>
    <col min="11035" max="11035" width="14.44140625" style="66" customWidth="1"/>
    <col min="11036" max="11036" width="11.44140625" style="66" customWidth="1"/>
    <col min="11037" max="11037" width="56.88671875" style="66" customWidth="1"/>
    <col min="11038" max="11038" width="9.109375" style="66" bestFit="1" customWidth="1"/>
    <col min="11039" max="11039" width="24.5546875" style="66" customWidth="1"/>
    <col min="11040" max="11040" width="22.88671875" style="66" customWidth="1"/>
    <col min="11041" max="11041" width="17.6640625" style="66" customWidth="1"/>
    <col min="11042" max="11042" width="5" style="66" customWidth="1"/>
    <col min="11043" max="11044" width="11.44140625" style="66" hidden="1" customWidth="1"/>
    <col min="11045" max="11045" width="5" style="66" customWidth="1"/>
    <col min="11046" max="11047" width="11.44140625" style="66" hidden="1" customWidth="1"/>
    <col min="11048" max="11048" width="5" style="66" customWidth="1"/>
    <col min="11049" max="11050" width="11.44140625" style="66" hidden="1" customWidth="1"/>
    <col min="11051" max="11051" width="5" style="66" customWidth="1"/>
    <col min="11052" max="11053" width="11.44140625" style="66" hidden="1" customWidth="1"/>
    <col min="11054" max="11054" width="5" style="66" customWidth="1"/>
    <col min="11055" max="11056" width="11.44140625" style="66" hidden="1" customWidth="1"/>
    <col min="11057" max="11057" width="5" style="66" customWidth="1"/>
    <col min="11058" max="11068" width="11.44140625" style="66" hidden="1" customWidth="1"/>
    <col min="11069" max="11069" width="6.88671875" style="66" customWidth="1"/>
    <col min="11070" max="11071" width="11.44140625" style="66" hidden="1" customWidth="1"/>
    <col min="11072" max="11072" width="6.44140625" style="66" customWidth="1"/>
    <col min="11073" max="11074" width="11.44140625" style="66" hidden="1" customWidth="1"/>
    <col min="11075" max="11075" width="5.44140625" style="66" customWidth="1"/>
    <col min="11076" max="11077" width="11.44140625" style="66" hidden="1" customWidth="1"/>
    <col min="11078" max="11078" width="4.88671875" style="66" customWidth="1"/>
    <col min="11079" max="11086" width="11.44140625" style="66" hidden="1" customWidth="1"/>
    <col min="11087" max="11087" width="5.44140625" style="66" customWidth="1"/>
    <col min="11088" max="11092" width="11.44140625" style="66" hidden="1" customWidth="1"/>
    <col min="11093" max="11093" width="5.88671875" style="66" customWidth="1"/>
    <col min="11094" max="11095" width="11.44140625" style="66" hidden="1" customWidth="1"/>
    <col min="11096" max="11096" width="5.44140625" style="66" customWidth="1"/>
    <col min="11097" max="11098" width="11.44140625" style="66" hidden="1" customWidth="1"/>
    <col min="11099" max="11099" width="5.44140625" style="66" customWidth="1"/>
    <col min="11100" max="11101" width="11.44140625" style="66" hidden="1" customWidth="1"/>
    <col min="11102" max="11102" width="6" style="66" customWidth="1"/>
    <col min="11103" max="11107" width="11.44140625" style="66" hidden="1" customWidth="1"/>
    <col min="11108" max="11108" width="5" style="66" customWidth="1"/>
    <col min="11109" max="11116" width="11.44140625" style="66" hidden="1" customWidth="1"/>
    <col min="11117" max="11117" width="5" style="66" customWidth="1"/>
    <col min="11118" max="11118" width="11.44140625" style="66" hidden="1" customWidth="1"/>
    <col min="11119" max="11119" width="5" style="66" customWidth="1"/>
    <col min="11120" max="11120" width="9.44140625" style="66" customWidth="1"/>
    <col min="11121" max="11121" width="11.44140625" style="66" hidden="1" customWidth="1"/>
    <col min="11122" max="11122" width="5" style="66" customWidth="1"/>
    <col min="11123" max="11124" width="11.44140625" style="66" hidden="1" customWidth="1"/>
    <col min="11125" max="11125" width="5" style="66" customWidth="1"/>
    <col min="11126" max="11127" width="11.44140625" style="66" hidden="1" customWidth="1"/>
    <col min="11128" max="11128" width="5" style="66" customWidth="1"/>
    <col min="11129" max="11130" width="11.44140625" style="66" hidden="1" customWidth="1"/>
    <col min="11131" max="11131" width="5" style="66" customWidth="1"/>
    <col min="11132" max="11133" width="11.44140625" style="66" hidden="1" customWidth="1"/>
    <col min="11134" max="11134" width="5" style="66" customWidth="1"/>
    <col min="11135" max="11136" width="11.44140625" style="66" hidden="1" customWidth="1"/>
    <col min="11137" max="11137" width="5" style="66" customWidth="1"/>
    <col min="11138" max="11138" width="11.44140625" style="66" hidden="1" customWidth="1"/>
    <col min="11139" max="11139" width="6.44140625" style="66" customWidth="1"/>
    <col min="11140" max="11143" width="11.44140625" style="66" hidden="1" customWidth="1"/>
    <col min="11144" max="11144" width="7.109375" style="66" customWidth="1"/>
    <col min="11145" max="11146" width="11.44140625" style="66" hidden="1" customWidth="1"/>
    <col min="11147" max="11147" width="7.109375" style="66" customWidth="1"/>
    <col min="11148" max="11155" width="11.44140625" style="66" hidden="1" customWidth="1"/>
    <col min="11156" max="11156" width="7.109375" style="66" customWidth="1"/>
    <col min="11157" max="11163" width="11.44140625" style="66" hidden="1" customWidth="1"/>
    <col min="11164" max="11164" width="6.44140625" style="66" customWidth="1"/>
    <col min="11165" max="11166" width="11.44140625" style="66" hidden="1" customWidth="1"/>
    <col min="11167" max="11167" width="6.88671875" style="66" customWidth="1"/>
    <col min="11168" max="11169" width="11.44140625" style="66" hidden="1" customWidth="1"/>
    <col min="11170" max="11170" width="6.88671875" style="66" customWidth="1"/>
    <col min="11171" max="11172" width="11.44140625" style="66" hidden="1" customWidth="1"/>
    <col min="11173" max="11173" width="6.44140625" style="66" customWidth="1"/>
    <col min="11174" max="11178" width="11.44140625" style="66" hidden="1" customWidth="1"/>
    <col min="11179" max="11179" width="6.44140625" style="66" customWidth="1"/>
    <col min="11180" max="11181" width="11.44140625" style="66" hidden="1" customWidth="1"/>
    <col min="11182" max="11182" width="7.5546875" style="66" customWidth="1"/>
    <col min="11183" max="11183" width="11.44140625" style="66" hidden="1" customWidth="1"/>
    <col min="11184" max="11184" width="9.44140625" style="66" customWidth="1"/>
    <col min="11185" max="11216" width="11.44140625" style="66" hidden="1" customWidth="1"/>
    <col min="11217" max="11217" width="9" style="66" customWidth="1"/>
    <col min="11218" max="11219" width="11.44140625" style="66" hidden="1" customWidth="1"/>
    <col min="11220" max="11220" width="8.5546875" style="66" customWidth="1"/>
    <col min="11221" max="11222" width="11.44140625" style="66" hidden="1" customWidth="1"/>
    <col min="11223" max="11223" width="6.44140625" style="66" customWidth="1"/>
    <col min="11224" max="11225" width="11.44140625" style="66" hidden="1" customWidth="1"/>
    <col min="11226" max="11226" width="7" style="66" customWidth="1"/>
    <col min="11227" max="11228" width="11.44140625" style="66" hidden="1" customWidth="1"/>
    <col min="11229" max="11231" width="7" style="66" customWidth="1"/>
    <col min="11232" max="11233" width="11.44140625" style="66" hidden="1" customWidth="1"/>
    <col min="11234" max="11234" width="7.5546875" style="66" customWidth="1"/>
    <col min="11235" max="11236" width="11.44140625" style="66" hidden="1" customWidth="1"/>
    <col min="11237" max="11237" width="7" style="66" customWidth="1"/>
    <col min="11238" max="11239" width="11.44140625" style="66" hidden="1" customWidth="1"/>
    <col min="11240" max="11240" width="7" style="66" customWidth="1"/>
    <col min="11241" max="11242" width="11.44140625" style="66" hidden="1" customWidth="1"/>
    <col min="11243" max="11243" width="7" style="66" customWidth="1"/>
    <col min="11244" max="11244" width="11.44140625" style="66" hidden="1" customWidth="1"/>
    <col min="11245" max="11245" width="6.44140625" style="66" customWidth="1"/>
    <col min="11246" max="11255" width="11.44140625" style="66" hidden="1" customWidth="1"/>
    <col min="11256" max="11258" width="11.44140625" style="66" hidden="1"/>
    <col min="11259" max="11259" width="41.44140625" style="66" customWidth="1"/>
    <col min="11260" max="11260" width="6.44140625" style="66" customWidth="1"/>
    <col min="11261" max="11261" width="14.6640625" style="66" customWidth="1"/>
    <col min="11262" max="11262" width="11.44140625" style="66" customWidth="1"/>
    <col min="11263" max="11263" width="13" style="66" customWidth="1"/>
    <col min="11264" max="11264" width="22" style="66" customWidth="1"/>
    <col min="11265" max="11274" width="9.44140625" style="66" customWidth="1"/>
    <col min="11275" max="11275" width="8.88671875" style="66" customWidth="1"/>
    <col min="11276" max="11276" width="11.44140625" style="66" hidden="1" customWidth="1"/>
    <col min="11277" max="11277" width="10.109375" style="66" customWidth="1"/>
    <col min="11278" max="11282" width="11.44140625" style="66" hidden="1" customWidth="1"/>
    <col min="11283" max="11283" width="6.44140625" style="66" customWidth="1"/>
    <col min="11284" max="11284" width="6.88671875" style="66" customWidth="1"/>
    <col min="11285" max="11286" width="6.5546875" style="66" customWidth="1"/>
    <col min="11287" max="11287" width="6.33203125" style="66" customWidth="1"/>
    <col min="11288" max="11289" width="7.5546875" style="66" customWidth="1"/>
    <col min="11290" max="11290" width="11.44140625" style="66" hidden="1" customWidth="1"/>
    <col min="11291" max="11291" width="14.44140625" style="66" customWidth="1"/>
    <col min="11292" max="11292" width="11.44140625" style="66" customWidth="1"/>
    <col min="11293" max="11293" width="56.88671875" style="66" customWidth="1"/>
    <col min="11294" max="11294" width="9.109375" style="66" bestFit="1" customWidth="1"/>
    <col min="11295" max="11295" width="24.5546875" style="66" customWidth="1"/>
    <col min="11296" max="11296" width="22.88671875" style="66" customWidth="1"/>
    <col min="11297" max="11297" width="17.6640625" style="66" customWidth="1"/>
    <col min="11298" max="11298" width="5" style="66" customWidth="1"/>
    <col min="11299" max="11300" width="11.44140625" style="66" hidden="1" customWidth="1"/>
    <col min="11301" max="11301" width="5" style="66" customWidth="1"/>
    <col min="11302" max="11303" width="11.44140625" style="66" hidden="1" customWidth="1"/>
    <col min="11304" max="11304" width="5" style="66" customWidth="1"/>
    <col min="11305" max="11306" width="11.44140625" style="66" hidden="1" customWidth="1"/>
    <col min="11307" max="11307" width="5" style="66" customWidth="1"/>
    <col min="11308" max="11309" width="11.44140625" style="66" hidden="1" customWidth="1"/>
    <col min="11310" max="11310" width="5" style="66" customWidth="1"/>
    <col min="11311" max="11312" width="11.44140625" style="66" hidden="1" customWidth="1"/>
    <col min="11313" max="11313" width="5" style="66" customWidth="1"/>
    <col min="11314" max="11324" width="11.44140625" style="66" hidden="1" customWidth="1"/>
    <col min="11325" max="11325" width="6.88671875" style="66" customWidth="1"/>
    <col min="11326" max="11327" width="11.44140625" style="66" hidden="1" customWidth="1"/>
    <col min="11328" max="11328" width="6.44140625" style="66" customWidth="1"/>
    <col min="11329" max="11330" width="11.44140625" style="66" hidden="1" customWidth="1"/>
    <col min="11331" max="11331" width="5.44140625" style="66" customWidth="1"/>
    <col min="11332" max="11333" width="11.44140625" style="66" hidden="1" customWidth="1"/>
    <col min="11334" max="11334" width="4.88671875" style="66" customWidth="1"/>
    <col min="11335" max="11342" width="11.44140625" style="66" hidden="1" customWidth="1"/>
    <col min="11343" max="11343" width="5.44140625" style="66" customWidth="1"/>
    <col min="11344" max="11348" width="11.44140625" style="66" hidden="1" customWidth="1"/>
    <col min="11349" max="11349" width="5.88671875" style="66" customWidth="1"/>
    <col min="11350" max="11351" width="11.44140625" style="66" hidden="1" customWidth="1"/>
    <col min="11352" max="11352" width="5.44140625" style="66" customWidth="1"/>
    <col min="11353" max="11354" width="11.44140625" style="66" hidden="1" customWidth="1"/>
    <col min="11355" max="11355" width="5.44140625" style="66" customWidth="1"/>
    <col min="11356" max="11357" width="11.44140625" style="66" hidden="1" customWidth="1"/>
    <col min="11358" max="11358" width="6" style="66" customWidth="1"/>
    <col min="11359" max="11363" width="11.44140625" style="66" hidden="1" customWidth="1"/>
    <col min="11364" max="11364" width="5" style="66" customWidth="1"/>
    <col min="11365" max="11372" width="11.44140625" style="66" hidden="1" customWidth="1"/>
    <col min="11373" max="11373" width="5" style="66" customWidth="1"/>
    <col min="11374" max="11374" width="11.44140625" style="66" hidden="1" customWidth="1"/>
    <col min="11375" max="11375" width="5" style="66" customWidth="1"/>
    <col min="11376" max="11376" width="9.44140625" style="66" customWidth="1"/>
    <col min="11377" max="11377" width="11.44140625" style="66" hidden="1" customWidth="1"/>
    <col min="11378" max="11378" width="5" style="66" customWidth="1"/>
    <col min="11379" max="11380" width="11.44140625" style="66" hidden="1" customWidth="1"/>
    <col min="11381" max="11381" width="5" style="66" customWidth="1"/>
    <col min="11382" max="11383" width="11.44140625" style="66" hidden="1" customWidth="1"/>
    <col min="11384" max="11384" width="5" style="66" customWidth="1"/>
    <col min="11385" max="11386" width="11.44140625" style="66" hidden="1" customWidth="1"/>
    <col min="11387" max="11387" width="5" style="66" customWidth="1"/>
    <col min="11388" max="11389" width="11.44140625" style="66" hidden="1" customWidth="1"/>
    <col min="11390" max="11390" width="5" style="66" customWidth="1"/>
    <col min="11391" max="11392" width="11.44140625" style="66" hidden="1" customWidth="1"/>
    <col min="11393" max="11393" width="5" style="66" customWidth="1"/>
    <col min="11394" max="11394" width="11.44140625" style="66" hidden="1" customWidth="1"/>
    <col min="11395" max="11395" width="6.44140625" style="66" customWidth="1"/>
    <col min="11396" max="11399" width="11.44140625" style="66" hidden="1" customWidth="1"/>
    <col min="11400" max="11400" width="7.109375" style="66" customWidth="1"/>
    <col min="11401" max="11402" width="11.44140625" style="66" hidden="1" customWidth="1"/>
    <col min="11403" max="11403" width="7.109375" style="66" customWidth="1"/>
    <col min="11404" max="11411" width="11.44140625" style="66" hidden="1" customWidth="1"/>
    <col min="11412" max="11412" width="7.109375" style="66" customWidth="1"/>
    <col min="11413" max="11419" width="11.44140625" style="66" hidden="1" customWidth="1"/>
    <col min="11420" max="11420" width="6.44140625" style="66" customWidth="1"/>
    <col min="11421" max="11422" width="11.44140625" style="66" hidden="1" customWidth="1"/>
    <col min="11423" max="11423" width="6.88671875" style="66" customWidth="1"/>
    <col min="11424" max="11425" width="11.44140625" style="66" hidden="1" customWidth="1"/>
    <col min="11426" max="11426" width="6.88671875" style="66" customWidth="1"/>
    <col min="11427" max="11428" width="11.44140625" style="66" hidden="1" customWidth="1"/>
    <col min="11429" max="11429" width="6.44140625" style="66" customWidth="1"/>
    <col min="11430" max="11434" width="11.44140625" style="66" hidden="1" customWidth="1"/>
    <col min="11435" max="11435" width="6.44140625" style="66" customWidth="1"/>
    <col min="11436" max="11437" width="11.44140625" style="66" hidden="1" customWidth="1"/>
    <col min="11438" max="11438" width="7.5546875" style="66" customWidth="1"/>
    <col min="11439" max="11439" width="11.44140625" style="66" hidden="1" customWidth="1"/>
    <col min="11440" max="11440" width="9.44140625" style="66" customWidth="1"/>
    <col min="11441" max="11472" width="11.44140625" style="66" hidden="1" customWidth="1"/>
    <col min="11473" max="11473" width="9" style="66" customWidth="1"/>
    <col min="11474" max="11475" width="11.44140625" style="66" hidden="1" customWidth="1"/>
    <col min="11476" max="11476" width="8.5546875" style="66" customWidth="1"/>
    <col min="11477" max="11478" width="11.44140625" style="66" hidden="1" customWidth="1"/>
    <col min="11479" max="11479" width="6.44140625" style="66" customWidth="1"/>
    <col min="11480" max="11481" width="11.44140625" style="66" hidden="1" customWidth="1"/>
    <col min="11482" max="11482" width="7" style="66" customWidth="1"/>
    <col min="11483" max="11484" width="11.44140625" style="66" hidden="1" customWidth="1"/>
    <col min="11485" max="11487" width="7" style="66" customWidth="1"/>
    <col min="11488" max="11489" width="11.44140625" style="66" hidden="1" customWidth="1"/>
    <col min="11490" max="11490" width="7.5546875" style="66" customWidth="1"/>
    <col min="11491" max="11492" width="11.44140625" style="66" hidden="1" customWidth="1"/>
    <col min="11493" max="11493" width="7" style="66" customWidth="1"/>
    <col min="11494" max="11495" width="11.44140625" style="66" hidden="1" customWidth="1"/>
    <col min="11496" max="11496" width="7" style="66" customWidth="1"/>
    <col min="11497" max="11498" width="11.44140625" style="66" hidden="1" customWidth="1"/>
    <col min="11499" max="11499" width="7" style="66" customWidth="1"/>
    <col min="11500" max="11500" width="11.44140625" style="66" hidden="1" customWidth="1"/>
    <col min="11501" max="11501" width="6.44140625" style="66" customWidth="1"/>
    <col min="11502" max="11511" width="11.44140625" style="66" hidden="1" customWidth="1"/>
    <col min="11512" max="11514" width="11.44140625" style="66" hidden="1"/>
    <col min="11515" max="11515" width="41.44140625" style="66" customWidth="1"/>
    <col min="11516" max="11516" width="6.44140625" style="66" customWidth="1"/>
    <col min="11517" max="11517" width="14.6640625" style="66" customWidth="1"/>
    <col min="11518" max="11518" width="11.44140625" style="66" customWidth="1"/>
    <col min="11519" max="11519" width="13" style="66" customWidth="1"/>
    <col min="11520" max="11520" width="22" style="66" customWidth="1"/>
    <col min="11521" max="11530" width="9.44140625" style="66" customWidth="1"/>
    <col min="11531" max="11531" width="8.88671875" style="66" customWidth="1"/>
    <col min="11532" max="11532" width="11.44140625" style="66" hidden="1" customWidth="1"/>
    <col min="11533" max="11533" width="10.109375" style="66" customWidth="1"/>
    <col min="11534" max="11538" width="11.44140625" style="66" hidden="1" customWidth="1"/>
    <col min="11539" max="11539" width="6.44140625" style="66" customWidth="1"/>
    <col min="11540" max="11540" width="6.88671875" style="66" customWidth="1"/>
    <col min="11541" max="11542" width="6.5546875" style="66" customWidth="1"/>
    <col min="11543" max="11543" width="6.33203125" style="66" customWidth="1"/>
    <col min="11544" max="11545" width="7.5546875" style="66" customWidth="1"/>
    <col min="11546" max="11546" width="11.44140625" style="66" hidden="1" customWidth="1"/>
    <col min="11547" max="11547" width="14.44140625" style="66" customWidth="1"/>
    <col min="11548" max="11548" width="11.44140625" style="66" customWidth="1"/>
    <col min="11549" max="11549" width="56.88671875" style="66" customWidth="1"/>
    <col min="11550" max="11550" width="9.109375" style="66" bestFit="1" customWidth="1"/>
    <col min="11551" max="11551" width="24.5546875" style="66" customWidth="1"/>
    <col min="11552" max="11552" width="22.88671875" style="66" customWidth="1"/>
    <col min="11553" max="11553" width="17.6640625" style="66" customWidth="1"/>
    <col min="11554" max="11554" width="5" style="66" customWidth="1"/>
    <col min="11555" max="11556" width="11.44140625" style="66" hidden="1" customWidth="1"/>
    <col min="11557" max="11557" width="5" style="66" customWidth="1"/>
    <col min="11558" max="11559" width="11.44140625" style="66" hidden="1" customWidth="1"/>
    <col min="11560" max="11560" width="5" style="66" customWidth="1"/>
    <col min="11561" max="11562" width="11.44140625" style="66" hidden="1" customWidth="1"/>
    <col min="11563" max="11563" width="5" style="66" customWidth="1"/>
    <col min="11564" max="11565" width="11.44140625" style="66" hidden="1" customWidth="1"/>
    <col min="11566" max="11566" width="5" style="66" customWidth="1"/>
    <col min="11567" max="11568" width="11.44140625" style="66" hidden="1" customWidth="1"/>
    <col min="11569" max="11569" width="5" style="66" customWidth="1"/>
    <col min="11570" max="11580" width="11.44140625" style="66" hidden="1" customWidth="1"/>
    <col min="11581" max="11581" width="6.88671875" style="66" customWidth="1"/>
    <col min="11582" max="11583" width="11.44140625" style="66" hidden="1" customWidth="1"/>
    <col min="11584" max="11584" width="6.44140625" style="66" customWidth="1"/>
    <col min="11585" max="11586" width="11.44140625" style="66" hidden="1" customWidth="1"/>
    <col min="11587" max="11587" width="5.44140625" style="66" customWidth="1"/>
    <col min="11588" max="11589" width="11.44140625" style="66" hidden="1" customWidth="1"/>
    <col min="11590" max="11590" width="4.88671875" style="66" customWidth="1"/>
    <col min="11591" max="11598" width="11.44140625" style="66" hidden="1" customWidth="1"/>
    <col min="11599" max="11599" width="5.44140625" style="66" customWidth="1"/>
    <col min="11600" max="11604" width="11.44140625" style="66" hidden="1" customWidth="1"/>
    <col min="11605" max="11605" width="5.88671875" style="66" customWidth="1"/>
    <col min="11606" max="11607" width="11.44140625" style="66" hidden="1" customWidth="1"/>
    <col min="11608" max="11608" width="5.44140625" style="66" customWidth="1"/>
    <col min="11609" max="11610" width="11.44140625" style="66" hidden="1" customWidth="1"/>
    <col min="11611" max="11611" width="5.44140625" style="66" customWidth="1"/>
    <col min="11612" max="11613" width="11.44140625" style="66" hidden="1" customWidth="1"/>
    <col min="11614" max="11614" width="6" style="66" customWidth="1"/>
    <col min="11615" max="11619" width="11.44140625" style="66" hidden="1" customWidth="1"/>
    <col min="11620" max="11620" width="5" style="66" customWidth="1"/>
    <col min="11621" max="11628" width="11.44140625" style="66" hidden="1" customWidth="1"/>
    <col min="11629" max="11629" width="5" style="66" customWidth="1"/>
    <col min="11630" max="11630" width="11.44140625" style="66" hidden="1" customWidth="1"/>
    <col min="11631" max="11631" width="5" style="66" customWidth="1"/>
    <col min="11632" max="11632" width="9.44140625" style="66" customWidth="1"/>
    <col min="11633" max="11633" width="11.44140625" style="66" hidden="1" customWidth="1"/>
    <col min="11634" max="11634" width="5" style="66" customWidth="1"/>
    <col min="11635" max="11636" width="11.44140625" style="66" hidden="1" customWidth="1"/>
    <col min="11637" max="11637" width="5" style="66" customWidth="1"/>
    <col min="11638" max="11639" width="11.44140625" style="66" hidden="1" customWidth="1"/>
    <col min="11640" max="11640" width="5" style="66" customWidth="1"/>
    <col min="11641" max="11642" width="11.44140625" style="66" hidden="1" customWidth="1"/>
    <col min="11643" max="11643" width="5" style="66" customWidth="1"/>
    <col min="11644" max="11645" width="11.44140625" style="66" hidden="1" customWidth="1"/>
    <col min="11646" max="11646" width="5" style="66" customWidth="1"/>
    <col min="11647" max="11648" width="11.44140625" style="66" hidden="1" customWidth="1"/>
    <col min="11649" max="11649" width="5" style="66" customWidth="1"/>
    <col min="11650" max="11650" width="11.44140625" style="66" hidden="1" customWidth="1"/>
    <col min="11651" max="11651" width="6.44140625" style="66" customWidth="1"/>
    <col min="11652" max="11655" width="11.44140625" style="66" hidden="1" customWidth="1"/>
    <col min="11656" max="11656" width="7.109375" style="66" customWidth="1"/>
    <col min="11657" max="11658" width="11.44140625" style="66" hidden="1" customWidth="1"/>
    <col min="11659" max="11659" width="7.109375" style="66" customWidth="1"/>
    <col min="11660" max="11667" width="11.44140625" style="66" hidden="1" customWidth="1"/>
    <col min="11668" max="11668" width="7.109375" style="66" customWidth="1"/>
    <col min="11669" max="11675" width="11.44140625" style="66" hidden="1" customWidth="1"/>
    <col min="11676" max="11676" width="6.44140625" style="66" customWidth="1"/>
    <col min="11677" max="11678" width="11.44140625" style="66" hidden="1" customWidth="1"/>
    <col min="11679" max="11679" width="6.88671875" style="66" customWidth="1"/>
    <col min="11680" max="11681" width="11.44140625" style="66" hidden="1" customWidth="1"/>
    <col min="11682" max="11682" width="6.88671875" style="66" customWidth="1"/>
    <col min="11683" max="11684" width="11.44140625" style="66" hidden="1" customWidth="1"/>
    <col min="11685" max="11685" width="6.44140625" style="66" customWidth="1"/>
    <col min="11686" max="11690" width="11.44140625" style="66" hidden="1" customWidth="1"/>
    <col min="11691" max="11691" width="6.44140625" style="66" customWidth="1"/>
    <col min="11692" max="11693" width="11.44140625" style="66" hidden="1" customWidth="1"/>
    <col min="11694" max="11694" width="7.5546875" style="66" customWidth="1"/>
    <col min="11695" max="11695" width="11.44140625" style="66" hidden="1" customWidth="1"/>
    <col min="11696" max="11696" width="9.44140625" style="66" customWidth="1"/>
    <col min="11697" max="11728" width="11.44140625" style="66" hidden="1" customWidth="1"/>
    <col min="11729" max="11729" width="9" style="66" customWidth="1"/>
    <col min="11730" max="11731" width="11.44140625" style="66" hidden="1" customWidth="1"/>
    <col min="11732" max="11732" width="8.5546875" style="66" customWidth="1"/>
    <col min="11733" max="11734" width="11.44140625" style="66" hidden="1" customWidth="1"/>
    <col min="11735" max="11735" width="6.44140625" style="66" customWidth="1"/>
    <col min="11736" max="11737" width="11.44140625" style="66" hidden="1" customWidth="1"/>
    <col min="11738" max="11738" width="7" style="66" customWidth="1"/>
    <col min="11739" max="11740" width="11.44140625" style="66" hidden="1" customWidth="1"/>
    <col min="11741" max="11743" width="7" style="66" customWidth="1"/>
    <col min="11744" max="11745" width="11.44140625" style="66" hidden="1" customWidth="1"/>
    <col min="11746" max="11746" width="7.5546875" style="66" customWidth="1"/>
    <col min="11747" max="11748" width="11.44140625" style="66" hidden="1" customWidth="1"/>
    <col min="11749" max="11749" width="7" style="66" customWidth="1"/>
    <col min="11750" max="11751" width="11.44140625" style="66" hidden="1" customWidth="1"/>
    <col min="11752" max="11752" width="7" style="66" customWidth="1"/>
    <col min="11753" max="11754" width="11.44140625" style="66" hidden="1" customWidth="1"/>
    <col min="11755" max="11755" width="7" style="66" customWidth="1"/>
    <col min="11756" max="11756" width="11.44140625" style="66" hidden="1" customWidth="1"/>
    <col min="11757" max="11757" width="6.44140625" style="66" customWidth="1"/>
    <col min="11758" max="11767" width="11.44140625" style="66" hidden="1" customWidth="1"/>
    <col min="11768" max="11770" width="11.44140625" style="66" hidden="1"/>
    <col min="11771" max="11771" width="41.44140625" style="66" customWidth="1"/>
    <col min="11772" max="11772" width="6.44140625" style="66" customWidth="1"/>
    <col min="11773" max="11773" width="14.6640625" style="66" customWidth="1"/>
    <col min="11774" max="11774" width="11.44140625" style="66" customWidth="1"/>
    <col min="11775" max="11775" width="13" style="66" customWidth="1"/>
    <col min="11776" max="11776" width="22" style="66" customWidth="1"/>
    <col min="11777" max="11786" width="9.44140625" style="66" customWidth="1"/>
    <col min="11787" max="11787" width="8.88671875" style="66" customWidth="1"/>
    <col min="11788" max="11788" width="11.44140625" style="66" hidden="1" customWidth="1"/>
    <col min="11789" max="11789" width="10.109375" style="66" customWidth="1"/>
    <col min="11790" max="11794" width="11.44140625" style="66" hidden="1" customWidth="1"/>
    <col min="11795" max="11795" width="6.44140625" style="66" customWidth="1"/>
    <col min="11796" max="11796" width="6.88671875" style="66" customWidth="1"/>
    <col min="11797" max="11798" width="6.5546875" style="66" customWidth="1"/>
    <col min="11799" max="11799" width="6.33203125" style="66" customWidth="1"/>
    <col min="11800" max="11801" width="7.5546875" style="66" customWidth="1"/>
    <col min="11802" max="11802" width="11.44140625" style="66" hidden="1" customWidth="1"/>
    <col min="11803" max="11803" width="14.44140625" style="66" customWidth="1"/>
    <col min="11804" max="11804" width="11.44140625" style="66" customWidth="1"/>
    <col min="11805" max="11805" width="56.88671875" style="66" customWidth="1"/>
    <col min="11806" max="11806" width="9.109375" style="66" bestFit="1" customWidth="1"/>
    <col min="11807" max="11807" width="24.5546875" style="66" customWidth="1"/>
    <col min="11808" max="11808" width="22.88671875" style="66" customWidth="1"/>
    <col min="11809" max="11809" width="17.6640625" style="66" customWidth="1"/>
    <col min="11810" max="11810" width="5" style="66" customWidth="1"/>
    <col min="11811" max="11812" width="11.44140625" style="66" hidden="1" customWidth="1"/>
    <col min="11813" max="11813" width="5" style="66" customWidth="1"/>
    <col min="11814" max="11815" width="11.44140625" style="66" hidden="1" customWidth="1"/>
    <col min="11816" max="11816" width="5" style="66" customWidth="1"/>
    <col min="11817" max="11818" width="11.44140625" style="66" hidden="1" customWidth="1"/>
    <col min="11819" max="11819" width="5" style="66" customWidth="1"/>
    <col min="11820" max="11821" width="11.44140625" style="66" hidden="1" customWidth="1"/>
    <col min="11822" max="11822" width="5" style="66" customWidth="1"/>
    <col min="11823" max="11824" width="11.44140625" style="66" hidden="1" customWidth="1"/>
    <col min="11825" max="11825" width="5" style="66" customWidth="1"/>
    <col min="11826" max="11836" width="11.44140625" style="66" hidden="1" customWidth="1"/>
    <col min="11837" max="11837" width="6.88671875" style="66" customWidth="1"/>
    <col min="11838" max="11839" width="11.44140625" style="66" hidden="1" customWidth="1"/>
    <col min="11840" max="11840" width="6.44140625" style="66" customWidth="1"/>
    <col min="11841" max="11842" width="11.44140625" style="66" hidden="1" customWidth="1"/>
    <col min="11843" max="11843" width="5.44140625" style="66" customWidth="1"/>
    <col min="11844" max="11845" width="11.44140625" style="66" hidden="1" customWidth="1"/>
    <col min="11846" max="11846" width="4.88671875" style="66" customWidth="1"/>
    <col min="11847" max="11854" width="11.44140625" style="66" hidden="1" customWidth="1"/>
    <col min="11855" max="11855" width="5.44140625" style="66" customWidth="1"/>
    <col min="11856" max="11860" width="11.44140625" style="66" hidden="1" customWidth="1"/>
    <col min="11861" max="11861" width="5.88671875" style="66" customWidth="1"/>
    <col min="11862" max="11863" width="11.44140625" style="66" hidden="1" customWidth="1"/>
    <col min="11864" max="11864" width="5.44140625" style="66" customWidth="1"/>
    <col min="11865" max="11866" width="11.44140625" style="66" hidden="1" customWidth="1"/>
    <col min="11867" max="11867" width="5.44140625" style="66" customWidth="1"/>
    <col min="11868" max="11869" width="11.44140625" style="66" hidden="1" customWidth="1"/>
    <col min="11870" max="11870" width="6" style="66" customWidth="1"/>
    <col min="11871" max="11875" width="11.44140625" style="66" hidden="1" customWidth="1"/>
    <col min="11876" max="11876" width="5" style="66" customWidth="1"/>
    <col min="11877" max="11884" width="11.44140625" style="66" hidden="1" customWidth="1"/>
    <col min="11885" max="11885" width="5" style="66" customWidth="1"/>
    <col min="11886" max="11886" width="11.44140625" style="66" hidden="1" customWidth="1"/>
    <col min="11887" max="11887" width="5" style="66" customWidth="1"/>
    <col min="11888" max="11888" width="9.44140625" style="66" customWidth="1"/>
    <col min="11889" max="11889" width="11.44140625" style="66" hidden="1" customWidth="1"/>
    <col min="11890" max="11890" width="5" style="66" customWidth="1"/>
    <col min="11891" max="11892" width="11.44140625" style="66" hidden="1" customWidth="1"/>
    <col min="11893" max="11893" width="5" style="66" customWidth="1"/>
    <col min="11894" max="11895" width="11.44140625" style="66" hidden="1" customWidth="1"/>
    <col min="11896" max="11896" width="5" style="66" customWidth="1"/>
    <col min="11897" max="11898" width="11.44140625" style="66" hidden="1" customWidth="1"/>
    <col min="11899" max="11899" width="5" style="66" customWidth="1"/>
    <col min="11900" max="11901" width="11.44140625" style="66" hidden="1" customWidth="1"/>
    <col min="11902" max="11902" width="5" style="66" customWidth="1"/>
    <col min="11903" max="11904" width="11.44140625" style="66" hidden="1" customWidth="1"/>
    <col min="11905" max="11905" width="5" style="66" customWidth="1"/>
    <col min="11906" max="11906" width="11.44140625" style="66" hidden="1" customWidth="1"/>
    <col min="11907" max="11907" width="6.44140625" style="66" customWidth="1"/>
    <col min="11908" max="11911" width="11.44140625" style="66" hidden="1" customWidth="1"/>
    <col min="11912" max="11912" width="7.109375" style="66" customWidth="1"/>
    <col min="11913" max="11914" width="11.44140625" style="66" hidden="1" customWidth="1"/>
    <col min="11915" max="11915" width="7.109375" style="66" customWidth="1"/>
    <col min="11916" max="11923" width="11.44140625" style="66" hidden="1" customWidth="1"/>
    <col min="11924" max="11924" width="7.109375" style="66" customWidth="1"/>
    <col min="11925" max="11931" width="11.44140625" style="66" hidden="1" customWidth="1"/>
    <col min="11932" max="11932" width="6.44140625" style="66" customWidth="1"/>
    <col min="11933" max="11934" width="11.44140625" style="66" hidden="1" customWidth="1"/>
    <col min="11935" max="11935" width="6.88671875" style="66" customWidth="1"/>
    <col min="11936" max="11937" width="11.44140625" style="66" hidden="1" customWidth="1"/>
    <col min="11938" max="11938" width="6.88671875" style="66" customWidth="1"/>
    <col min="11939" max="11940" width="11.44140625" style="66" hidden="1" customWidth="1"/>
    <col min="11941" max="11941" width="6.44140625" style="66" customWidth="1"/>
    <col min="11942" max="11946" width="11.44140625" style="66" hidden="1" customWidth="1"/>
    <col min="11947" max="11947" width="6.44140625" style="66" customWidth="1"/>
    <col min="11948" max="11949" width="11.44140625" style="66" hidden="1" customWidth="1"/>
    <col min="11950" max="11950" width="7.5546875" style="66" customWidth="1"/>
    <col min="11951" max="11951" width="11.44140625" style="66" hidden="1" customWidth="1"/>
    <col min="11952" max="11952" width="9.44140625" style="66" customWidth="1"/>
    <col min="11953" max="11984" width="11.44140625" style="66" hidden="1" customWidth="1"/>
    <col min="11985" max="11985" width="9" style="66" customWidth="1"/>
    <col min="11986" max="11987" width="11.44140625" style="66" hidden="1" customWidth="1"/>
    <col min="11988" max="11988" width="8.5546875" style="66" customWidth="1"/>
    <col min="11989" max="11990" width="11.44140625" style="66" hidden="1" customWidth="1"/>
    <col min="11991" max="11991" width="6.44140625" style="66" customWidth="1"/>
    <col min="11992" max="11993" width="11.44140625" style="66" hidden="1" customWidth="1"/>
    <col min="11994" max="11994" width="7" style="66" customWidth="1"/>
    <col min="11995" max="11996" width="11.44140625" style="66" hidden="1" customWidth="1"/>
    <col min="11997" max="11999" width="7" style="66" customWidth="1"/>
    <col min="12000" max="12001" width="11.44140625" style="66" hidden="1" customWidth="1"/>
    <col min="12002" max="12002" width="7.5546875" style="66" customWidth="1"/>
    <col min="12003" max="12004" width="11.44140625" style="66" hidden="1" customWidth="1"/>
    <col min="12005" max="12005" width="7" style="66" customWidth="1"/>
    <col min="12006" max="12007" width="11.44140625" style="66" hidden="1" customWidth="1"/>
    <col min="12008" max="12008" width="7" style="66" customWidth="1"/>
    <col min="12009" max="12010" width="11.44140625" style="66" hidden="1" customWidth="1"/>
    <col min="12011" max="12011" width="7" style="66" customWidth="1"/>
    <col min="12012" max="12012" width="11.44140625" style="66" hidden="1" customWidth="1"/>
    <col min="12013" max="12013" width="6.44140625" style="66" customWidth="1"/>
    <col min="12014" max="12023" width="11.44140625" style="66" hidden="1" customWidth="1"/>
    <col min="12024" max="12026" width="11.44140625" style="66" hidden="1"/>
    <col min="12027" max="12027" width="41.44140625" style="66" customWidth="1"/>
    <col min="12028" max="12028" width="6.44140625" style="66" customWidth="1"/>
    <col min="12029" max="12029" width="14.6640625" style="66" customWidth="1"/>
    <col min="12030" max="12030" width="11.44140625" style="66" customWidth="1"/>
    <col min="12031" max="12031" width="13" style="66" customWidth="1"/>
    <col min="12032" max="12032" width="22" style="66" customWidth="1"/>
    <col min="12033" max="12042" width="9.44140625" style="66" customWidth="1"/>
    <col min="12043" max="12043" width="8.88671875" style="66" customWidth="1"/>
    <col min="12044" max="12044" width="11.44140625" style="66" hidden="1" customWidth="1"/>
    <col min="12045" max="12045" width="10.109375" style="66" customWidth="1"/>
    <col min="12046" max="12050" width="11.44140625" style="66" hidden="1" customWidth="1"/>
    <col min="12051" max="12051" width="6.44140625" style="66" customWidth="1"/>
    <col min="12052" max="12052" width="6.88671875" style="66" customWidth="1"/>
    <col min="12053" max="12054" width="6.5546875" style="66" customWidth="1"/>
    <col min="12055" max="12055" width="6.33203125" style="66" customWidth="1"/>
    <col min="12056" max="12057" width="7.5546875" style="66" customWidth="1"/>
    <col min="12058" max="12058" width="11.44140625" style="66" hidden="1" customWidth="1"/>
    <col min="12059" max="12059" width="14.44140625" style="66" customWidth="1"/>
    <col min="12060" max="12060" width="11.44140625" style="66" customWidth="1"/>
    <col min="12061" max="12061" width="56.88671875" style="66" customWidth="1"/>
    <col min="12062" max="12062" width="9.109375" style="66" bestFit="1" customWidth="1"/>
    <col min="12063" max="12063" width="24.5546875" style="66" customWidth="1"/>
    <col min="12064" max="12064" width="22.88671875" style="66" customWidth="1"/>
    <col min="12065" max="12065" width="17.6640625" style="66" customWidth="1"/>
    <col min="12066" max="12066" width="5" style="66" customWidth="1"/>
    <col min="12067" max="12068" width="11.44140625" style="66" hidden="1" customWidth="1"/>
    <col min="12069" max="12069" width="5" style="66" customWidth="1"/>
    <col min="12070" max="12071" width="11.44140625" style="66" hidden="1" customWidth="1"/>
    <col min="12072" max="12072" width="5" style="66" customWidth="1"/>
    <col min="12073" max="12074" width="11.44140625" style="66" hidden="1" customWidth="1"/>
    <col min="12075" max="12075" width="5" style="66" customWidth="1"/>
    <col min="12076" max="12077" width="11.44140625" style="66" hidden="1" customWidth="1"/>
    <col min="12078" max="12078" width="5" style="66" customWidth="1"/>
    <col min="12079" max="12080" width="11.44140625" style="66" hidden="1" customWidth="1"/>
    <col min="12081" max="12081" width="5" style="66" customWidth="1"/>
    <col min="12082" max="12092" width="11.44140625" style="66" hidden="1" customWidth="1"/>
    <col min="12093" max="12093" width="6.88671875" style="66" customWidth="1"/>
    <col min="12094" max="12095" width="11.44140625" style="66" hidden="1" customWidth="1"/>
    <col min="12096" max="12096" width="6.44140625" style="66" customWidth="1"/>
    <col min="12097" max="12098" width="11.44140625" style="66" hidden="1" customWidth="1"/>
    <col min="12099" max="12099" width="5.44140625" style="66" customWidth="1"/>
    <col min="12100" max="12101" width="11.44140625" style="66" hidden="1" customWidth="1"/>
    <col min="12102" max="12102" width="4.88671875" style="66" customWidth="1"/>
    <col min="12103" max="12110" width="11.44140625" style="66" hidden="1" customWidth="1"/>
    <col min="12111" max="12111" width="5.44140625" style="66" customWidth="1"/>
    <col min="12112" max="12116" width="11.44140625" style="66" hidden="1" customWidth="1"/>
    <col min="12117" max="12117" width="5.88671875" style="66" customWidth="1"/>
    <col min="12118" max="12119" width="11.44140625" style="66" hidden="1" customWidth="1"/>
    <col min="12120" max="12120" width="5.44140625" style="66" customWidth="1"/>
    <col min="12121" max="12122" width="11.44140625" style="66" hidden="1" customWidth="1"/>
    <col min="12123" max="12123" width="5.44140625" style="66" customWidth="1"/>
    <col min="12124" max="12125" width="11.44140625" style="66" hidden="1" customWidth="1"/>
    <col min="12126" max="12126" width="6" style="66" customWidth="1"/>
    <col min="12127" max="12131" width="11.44140625" style="66" hidden="1" customWidth="1"/>
    <col min="12132" max="12132" width="5" style="66" customWidth="1"/>
    <col min="12133" max="12140" width="11.44140625" style="66" hidden="1" customWidth="1"/>
    <col min="12141" max="12141" width="5" style="66" customWidth="1"/>
    <col min="12142" max="12142" width="11.44140625" style="66" hidden="1" customWidth="1"/>
    <col min="12143" max="12143" width="5" style="66" customWidth="1"/>
    <col min="12144" max="12144" width="9.44140625" style="66" customWidth="1"/>
    <col min="12145" max="12145" width="11.44140625" style="66" hidden="1" customWidth="1"/>
    <col min="12146" max="12146" width="5" style="66" customWidth="1"/>
    <col min="12147" max="12148" width="11.44140625" style="66" hidden="1" customWidth="1"/>
    <col min="12149" max="12149" width="5" style="66" customWidth="1"/>
    <col min="12150" max="12151" width="11.44140625" style="66" hidden="1" customWidth="1"/>
    <col min="12152" max="12152" width="5" style="66" customWidth="1"/>
    <col min="12153" max="12154" width="11.44140625" style="66" hidden="1" customWidth="1"/>
    <col min="12155" max="12155" width="5" style="66" customWidth="1"/>
    <col min="12156" max="12157" width="11.44140625" style="66" hidden="1" customWidth="1"/>
    <col min="12158" max="12158" width="5" style="66" customWidth="1"/>
    <col min="12159" max="12160" width="11.44140625" style="66" hidden="1" customWidth="1"/>
    <col min="12161" max="12161" width="5" style="66" customWidth="1"/>
    <col min="12162" max="12162" width="11.44140625" style="66" hidden="1" customWidth="1"/>
    <col min="12163" max="12163" width="6.44140625" style="66" customWidth="1"/>
    <col min="12164" max="12167" width="11.44140625" style="66" hidden="1" customWidth="1"/>
    <col min="12168" max="12168" width="7.109375" style="66" customWidth="1"/>
    <col min="12169" max="12170" width="11.44140625" style="66" hidden="1" customWidth="1"/>
    <col min="12171" max="12171" width="7.109375" style="66" customWidth="1"/>
    <col min="12172" max="12179" width="11.44140625" style="66" hidden="1" customWidth="1"/>
    <col min="12180" max="12180" width="7.109375" style="66" customWidth="1"/>
    <col min="12181" max="12187" width="11.44140625" style="66" hidden="1" customWidth="1"/>
    <col min="12188" max="12188" width="6.44140625" style="66" customWidth="1"/>
    <col min="12189" max="12190" width="11.44140625" style="66" hidden="1" customWidth="1"/>
    <col min="12191" max="12191" width="6.88671875" style="66" customWidth="1"/>
    <col min="12192" max="12193" width="11.44140625" style="66" hidden="1" customWidth="1"/>
    <col min="12194" max="12194" width="6.88671875" style="66" customWidth="1"/>
    <col min="12195" max="12196" width="11.44140625" style="66" hidden="1" customWidth="1"/>
    <col min="12197" max="12197" width="6.44140625" style="66" customWidth="1"/>
    <col min="12198" max="12202" width="11.44140625" style="66" hidden="1" customWidth="1"/>
    <col min="12203" max="12203" width="6.44140625" style="66" customWidth="1"/>
    <col min="12204" max="12205" width="11.44140625" style="66" hidden="1" customWidth="1"/>
    <col min="12206" max="12206" width="7.5546875" style="66" customWidth="1"/>
    <col min="12207" max="12207" width="11.44140625" style="66" hidden="1" customWidth="1"/>
    <col min="12208" max="12208" width="9.44140625" style="66" customWidth="1"/>
    <col min="12209" max="12240" width="11.44140625" style="66" hidden="1" customWidth="1"/>
    <col min="12241" max="12241" width="9" style="66" customWidth="1"/>
    <col min="12242" max="12243" width="11.44140625" style="66" hidden="1" customWidth="1"/>
    <col min="12244" max="12244" width="8.5546875" style="66" customWidth="1"/>
    <col min="12245" max="12246" width="11.44140625" style="66" hidden="1" customWidth="1"/>
    <col min="12247" max="12247" width="6.44140625" style="66" customWidth="1"/>
    <col min="12248" max="12249" width="11.44140625" style="66" hidden="1" customWidth="1"/>
    <col min="12250" max="12250" width="7" style="66" customWidth="1"/>
    <col min="12251" max="12252" width="11.44140625" style="66" hidden="1" customWidth="1"/>
    <col min="12253" max="12255" width="7" style="66" customWidth="1"/>
    <col min="12256" max="12257" width="11.44140625" style="66" hidden="1" customWidth="1"/>
    <col min="12258" max="12258" width="7.5546875" style="66" customWidth="1"/>
    <col min="12259" max="12260" width="11.44140625" style="66" hidden="1" customWidth="1"/>
    <col min="12261" max="12261" width="7" style="66" customWidth="1"/>
    <col min="12262" max="12263" width="11.44140625" style="66" hidden="1" customWidth="1"/>
    <col min="12264" max="12264" width="7" style="66" customWidth="1"/>
    <col min="12265" max="12266" width="11.44140625" style="66" hidden="1" customWidth="1"/>
    <col min="12267" max="12267" width="7" style="66" customWidth="1"/>
    <col min="12268" max="12268" width="11.44140625" style="66" hidden="1" customWidth="1"/>
    <col min="12269" max="12269" width="6.44140625" style="66" customWidth="1"/>
    <col min="12270" max="12279" width="11.44140625" style="66" hidden="1" customWidth="1"/>
    <col min="12280" max="12282" width="11.44140625" style="66" hidden="1"/>
    <col min="12283" max="12283" width="41.44140625" style="66" customWidth="1"/>
    <col min="12284" max="12284" width="6.44140625" style="66" customWidth="1"/>
    <col min="12285" max="12285" width="14.6640625" style="66" customWidth="1"/>
    <col min="12286" max="12286" width="11.44140625" style="66" customWidth="1"/>
    <col min="12287" max="12287" width="13" style="66" customWidth="1"/>
    <col min="12288" max="12288" width="22" style="66" customWidth="1"/>
    <col min="12289" max="12298" width="9.44140625" style="66" customWidth="1"/>
    <col min="12299" max="12299" width="8.88671875" style="66" customWidth="1"/>
    <col min="12300" max="12300" width="11.44140625" style="66" hidden="1" customWidth="1"/>
    <col min="12301" max="12301" width="10.109375" style="66" customWidth="1"/>
    <col min="12302" max="12306" width="11.44140625" style="66" hidden="1" customWidth="1"/>
    <col min="12307" max="12307" width="6.44140625" style="66" customWidth="1"/>
    <col min="12308" max="12308" width="6.88671875" style="66" customWidth="1"/>
    <col min="12309" max="12310" width="6.5546875" style="66" customWidth="1"/>
    <col min="12311" max="12311" width="6.33203125" style="66" customWidth="1"/>
    <col min="12312" max="12313" width="7.5546875" style="66" customWidth="1"/>
    <col min="12314" max="12314" width="11.44140625" style="66" hidden="1" customWidth="1"/>
    <col min="12315" max="12315" width="14.44140625" style="66" customWidth="1"/>
    <col min="12316" max="12316" width="11.44140625" style="66" customWidth="1"/>
    <col min="12317" max="12317" width="56.88671875" style="66" customWidth="1"/>
    <col min="12318" max="12318" width="9.109375" style="66" bestFit="1" customWidth="1"/>
    <col min="12319" max="12319" width="24.5546875" style="66" customWidth="1"/>
    <col min="12320" max="12320" width="22.88671875" style="66" customWidth="1"/>
    <col min="12321" max="12321" width="17.6640625" style="66" customWidth="1"/>
    <col min="12322" max="12322" width="5" style="66" customWidth="1"/>
    <col min="12323" max="12324" width="11.44140625" style="66" hidden="1" customWidth="1"/>
    <col min="12325" max="12325" width="5" style="66" customWidth="1"/>
    <col min="12326" max="12327" width="11.44140625" style="66" hidden="1" customWidth="1"/>
    <col min="12328" max="12328" width="5" style="66" customWidth="1"/>
    <col min="12329" max="12330" width="11.44140625" style="66" hidden="1" customWidth="1"/>
    <col min="12331" max="12331" width="5" style="66" customWidth="1"/>
    <col min="12332" max="12333" width="11.44140625" style="66" hidden="1" customWidth="1"/>
    <col min="12334" max="12334" width="5" style="66" customWidth="1"/>
    <col min="12335" max="12336" width="11.44140625" style="66" hidden="1" customWidth="1"/>
    <col min="12337" max="12337" width="5" style="66" customWidth="1"/>
    <col min="12338" max="12348" width="11.44140625" style="66" hidden="1" customWidth="1"/>
    <col min="12349" max="12349" width="6.88671875" style="66" customWidth="1"/>
    <col min="12350" max="12351" width="11.44140625" style="66" hidden="1" customWidth="1"/>
    <col min="12352" max="12352" width="6.44140625" style="66" customWidth="1"/>
    <col min="12353" max="12354" width="11.44140625" style="66" hidden="1" customWidth="1"/>
    <col min="12355" max="12355" width="5.44140625" style="66" customWidth="1"/>
    <col min="12356" max="12357" width="11.44140625" style="66" hidden="1" customWidth="1"/>
    <col min="12358" max="12358" width="4.88671875" style="66" customWidth="1"/>
    <col min="12359" max="12366" width="11.44140625" style="66" hidden="1" customWidth="1"/>
    <col min="12367" max="12367" width="5.44140625" style="66" customWidth="1"/>
    <col min="12368" max="12372" width="11.44140625" style="66" hidden="1" customWidth="1"/>
    <col min="12373" max="12373" width="5.88671875" style="66" customWidth="1"/>
    <col min="12374" max="12375" width="11.44140625" style="66" hidden="1" customWidth="1"/>
    <col min="12376" max="12376" width="5.44140625" style="66" customWidth="1"/>
    <col min="12377" max="12378" width="11.44140625" style="66" hidden="1" customWidth="1"/>
    <col min="12379" max="12379" width="5.44140625" style="66" customWidth="1"/>
    <col min="12380" max="12381" width="11.44140625" style="66" hidden="1" customWidth="1"/>
    <col min="12382" max="12382" width="6" style="66" customWidth="1"/>
    <col min="12383" max="12387" width="11.44140625" style="66" hidden="1" customWidth="1"/>
    <col min="12388" max="12388" width="5" style="66" customWidth="1"/>
    <col min="12389" max="12396" width="11.44140625" style="66" hidden="1" customWidth="1"/>
    <col min="12397" max="12397" width="5" style="66" customWidth="1"/>
    <col min="12398" max="12398" width="11.44140625" style="66" hidden="1" customWidth="1"/>
    <col min="12399" max="12399" width="5" style="66" customWidth="1"/>
    <col min="12400" max="12400" width="9.44140625" style="66" customWidth="1"/>
    <col min="12401" max="12401" width="11.44140625" style="66" hidden="1" customWidth="1"/>
    <col min="12402" max="12402" width="5" style="66" customWidth="1"/>
    <col min="12403" max="12404" width="11.44140625" style="66" hidden="1" customWidth="1"/>
    <col min="12405" max="12405" width="5" style="66" customWidth="1"/>
    <col min="12406" max="12407" width="11.44140625" style="66" hidden="1" customWidth="1"/>
    <col min="12408" max="12408" width="5" style="66" customWidth="1"/>
    <col min="12409" max="12410" width="11.44140625" style="66" hidden="1" customWidth="1"/>
    <col min="12411" max="12411" width="5" style="66" customWidth="1"/>
    <col min="12412" max="12413" width="11.44140625" style="66" hidden="1" customWidth="1"/>
    <col min="12414" max="12414" width="5" style="66" customWidth="1"/>
    <col min="12415" max="12416" width="11.44140625" style="66" hidden="1" customWidth="1"/>
    <col min="12417" max="12417" width="5" style="66" customWidth="1"/>
    <col min="12418" max="12418" width="11.44140625" style="66" hidden="1" customWidth="1"/>
    <col min="12419" max="12419" width="6.44140625" style="66" customWidth="1"/>
    <col min="12420" max="12423" width="11.44140625" style="66" hidden="1" customWidth="1"/>
    <col min="12424" max="12424" width="7.109375" style="66" customWidth="1"/>
    <col min="12425" max="12426" width="11.44140625" style="66" hidden="1" customWidth="1"/>
    <col min="12427" max="12427" width="7.109375" style="66" customWidth="1"/>
    <col min="12428" max="12435" width="11.44140625" style="66" hidden="1" customWidth="1"/>
    <col min="12436" max="12436" width="7.109375" style="66" customWidth="1"/>
    <col min="12437" max="12443" width="11.44140625" style="66" hidden="1" customWidth="1"/>
    <col min="12444" max="12444" width="6.44140625" style="66" customWidth="1"/>
    <col min="12445" max="12446" width="11.44140625" style="66" hidden="1" customWidth="1"/>
    <col min="12447" max="12447" width="6.88671875" style="66" customWidth="1"/>
    <col min="12448" max="12449" width="11.44140625" style="66" hidden="1" customWidth="1"/>
    <col min="12450" max="12450" width="6.88671875" style="66" customWidth="1"/>
    <col min="12451" max="12452" width="11.44140625" style="66" hidden="1" customWidth="1"/>
    <col min="12453" max="12453" width="6.44140625" style="66" customWidth="1"/>
    <col min="12454" max="12458" width="11.44140625" style="66" hidden="1" customWidth="1"/>
    <col min="12459" max="12459" width="6.44140625" style="66" customWidth="1"/>
    <col min="12460" max="12461" width="11.44140625" style="66" hidden="1" customWidth="1"/>
    <col min="12462" max="12462" width="7.5546875" style="66" customWidth="1"/>
    <col min="12463" max="12463" width="11.44140625" style="66" hidden="1" customWidth="1"/>
    <col min="12464" max="12464" width="9.44140625" style="66" customWidth="1"/>
    <col min="12465" max="12496" width="11.44140625" style="66" hidden="1" customWidth="1"/>
    <col min="12497" max="12497" width="9" style="66" customWidth="1"/>
    <col min="12498" max="12499" width="11.44140625" style="66" hidden="1" customWidth="1"/>
    <col min="12500" max="12500" width="8.5546875" style="66" customWidth="1"/>
    <col min="12501" max="12502" width="11.44140625" style="66" hidden="1" customWidth="1"/>
    <col min="12503" max="12503" width="6.44140625" style="66" customWidth="1"/>
    <col min="12504" max="12505" width="11.44140625" style="66" hidden="1" customWidth="1"/>
    <col min="12506" max="12506" width="7" style="66" customWidth="1"/>
    <col min="12507" max="12508" width="11.44140625" style="66" hidden="1" customWidth="1"/>
    <col min="12509" max="12511" width="7" style="66" customWidth="1"/>
    <col min="12512" max="12513" width="11.44140625" style="66" hidden="1" customWidth="1"/>
    <col min="12514" max="12514" width="7.5546875" style="66" customWidth="1"/>
    <col min="12515" max="12516" width="11.44140625" style="66" hidden="1" customWidth="1"/>
    <col min="12517" max="12517" width="7" style="66" customWidth="1"/>
    <col min="12518" max="12519" width="11.44140625" style="66" hidden="1" customWidth="1"/>
    <col min="12520" max="12520" width="7" style="66" customWidth="1"/>
    <col min="12521" max="12522" width="11.44140625" style="66" hidden="1" customWidth="1"/>
    <col min="12523" max="12523" width="7" style="66" customWidth="1"/>
    <col min="12524" max="12524" width="11.44140625" style="66" hidden="1" customWidth="1"/>
    <col min="12525" max="12525" width="6.44140625" style="66" customWidth="1"/>
    <col min="12526" max="12535" width="11.44140625" style="66" hidden="1" customWidth="1"/>
    <col min="12536" max="12538" width="11.44140625" style="66" hidden="1"/>
    <col min="12539" max="12539" width="41.44140625" style="66" customWidth="1"/>
    <col min="12540" max="12540" width="6.44140625" style="66" customWidth="1"/>
    <col min="12541" max="12541" width="14.6640625" style="66" customWidth="1"/>
    <col min="12542" max="12542" width="11.44140625" style="66" customWidth="1"/>
    <col min="12543" max="12543" width="13" style="66" customWidth="1"/>
    <col min="12544" max="12544" width="22" style="66" customWidth="1"/>
    <col min="12545" max="12554" width="9.44140625" style="66" customWidth="1"/>
    <col min="12555" max="12555" width="8.88671875" style="66" customWidth="1"/>
    <col min="12556" max="12556" width="11.44140625" style="66" hidden="1" customWidth="1"/>
    <col min="12557" max="12557" width="10.109375" style="66" customWidth="1"/>
    <col min="12558" max="12562" width="11.44140625" style="66" hidden="1" customWidth="1"/>
    <col min="12563" max="12563" width="6.44140625" style="66" customWidth="1"/>
    <col min="12564" max="12564" width="6.88671875" style="66" customWidth="1"/>
    <col min="12565" max="12566" width="6.5546875" style="66" customWidth="1"/>
    <col min="12567" max="12567" width="6.33203125" style="66" customWidth="1"/>
    <col min="12568" max="12569" width="7.5546875" style="66" customWidth="1"/>
    <col min="12570" max="12570" width="11.44140625" style="66" hidden="1" customWidth="1"/>
    <col min="12571" max="12571" width="14.44140625" style="66" customWidth="1"/>
    <col min="12572" max="12572" width="11.44140625" style="66" customWidth="1"/>
    <col min="12573" max="12573" width="56.88671875" style="66" customWidth="1"/>
    <col min="12574" max="12574" width="9.109375" style="66" bestFit="1" customWidth="1"/>
    <col min="12575" max="12575" width="24.5546875" style="66" customWidth="1"/>
    <col min="12576" max="12576" width="22.88671875" style="66" customWidth="1"/>
    <col min="12577" max="12577" width="17.6640625" style="66" customWidth="1"/>
    <col min="12578" max="12578" width="5" style="66" customWidth="1"/>
    <col min="12579" max="12580" width="11.44140625" style="66" hidden="1" customWidth="1"/>
    <col min="12581" max="12581" width="5" style="66" customWidth="1"/>
    <col min="12582" max="12583" width="11.44140625" style="66" hidden="1" customWidth="1"/>
    <col min="12584" max="12584" width="5" style="66" customWidth="1"/>
    <col min="12585" max="12586" width="11.44140625" style="66" hidden="1" customWidth="1"/>
    <col min="12587" max="12587" width="5" style="66" customWidth="1"/>
    <col min="12588" max="12589" width="11.44140625" style="66" hidden="1" customWidth="1"/>
    <col min="12590" max="12590" width="5" style="66" customWidth="1"/>
    <col min="12591" max="12592" width="11.44140625" style="66" hidden="1" customWidth="1"/>
    <col min="12593" max="12593" width="5" style="66" customWidth="1"/>
    <col min="12594" max="12604" width="11.44140625" style="66" hidden="1" customWidth="1"/>
    <col min="12605" max="12605" width="6.88671875" style="66" customWidth="1"/>
    <col min="12606" max="12607" width="11.44140625" style="66" hidden="1" customWidth="1"/>
    <col min="12608" max="12608" width="6.44140625" style="66" customWidth="1"/>
    <col min="12609" max="12610" width="11.44140625" style="66" hidden="1" customWidth="1"/>
    <col min="12611" max="12611" width="5.44140625" style="66" customWidth="1"/>
    <col min="12612" max="12613" width="11.44140625" style="66" hidden="1" customWidth="1"/>
    <col min="12614" max="12614" width="4.88671875" style="66" customWidth="1"/>
    <col min="12615" max="12622" width="11.44140625" style="66" hidden="1" customWidth="1"/>
    <col min="12623" max="12623" width="5.44140625" style="66" customWidth="1"/>
    <col min="12624" max="12628" width="11.44140625" style="66" hidden="1" customWidth="1"/>
    <col min="12629" max="12629" width="5.88671875" style="66" customWidth="1"/>
    <col min="12630" max="12631" width="11.44140625" style="66" hidden="1" customWidth="1"/>
    <col min="12632" max="12632" width="5.44140625" style="66" customWidth="1"/>
    <col min="12633" max="12634" width="11.44140625" style="66" hidden="1" customWidth="1"/>
    <col min="12635" max="12635" width="5.44140625" style="66" customWidth="1"/>
    <col min="12636" max="12637" width="11.44140625" style="66" hidden="1" customWidth="1"/>
    <col min="12638" max="12638" width="6" style="66" customWidth="1"/>
    <col min="12639" max="12643" width="11.44140625" style="66" hidden="1" customWidth="1"/>
    <col min="12644" max="12644" width="5" style="66" customWidth="1"/>
    <col min="12645" max="12652" width="11.44140625" style="66" hidden="1" customWidth="1"/>
    <col min="12653" max="12653" width="5" style="66" customWidth="1"/>
    <col min="12654" max="12654" width="11.44140625" style="66" hidden="1" customWidth="1"/>
    <col min="12655" max="12655" width="5" style="66" customWidth="1"/>
    <col min="12656" max="12656" width="9.44140625" style="66" customWidth="1"/>
    <col min="12657" max="12657" width="11.44140625" style="66" hidden="1" customWidth="1"/>
    <col min="12658" max="12658" width="5" style="66" customWidth="1"/>
    <col min="12659" max="12660" width="11.44140625" style="66" hidden="1" customWidth="1"/>
    <col min="12661" max="12661" width="5" style="66" customWidth="1"/>
    <col min="12662" max="12663" width="11.44140625" style="66" hidden="1" customWidth="1"/>
    <col min="12664" max="12664" width="5" style="66" customWidth="1"/>
    <col min="12665" max="12666" width="11.44140625" style="66" hidden="1" customWidth="1"/>
    <col min="12667" max="12667" width="5" style="66" customWidth="1"/>
    <col min="12668" max="12669" width="11.44140625" style="66" hidden="1" customWidth="1"/>
    <col min="12670" max="12670" width="5" style="66" customWidth="1"/>
    <col min="12671" max="12672" width="11.44140625" style="66" hidden="1" customWidth="1"/>
    <col min="12673" max="12673" width="5" style="66" customWidth="1"/>
    <col min="12674" max="12674" width="11.44140625" style="66" hidden="1" customWidth="1"/>
    <col min="12675" max="12675" width="6.44140625" style="66" customWidth="1"/>
    <col min="12676" max="12679" width="11.44140625" style="66" hidden="1" customWidth="1"/>
    <col min="12680" max="12680" width="7.109375" style="66" customWidth="1"/>
    <col min="12681" max="12682" width="11.44140625" style="66" hidden="1" customWidth="1"/>
    <col min="12683" max="12683" width="7.109375" style="66" customWidth="1"/>
    <col min="12684" max="12691" width="11.44140625" style="66" hidden="1" customWidth="1"/>
    <col min="12692" max="12692" width="7.109375" style="66" customWidth="1"/>
    <col min="12693" max="12699" width="11.44140625" style="66" hidden="1" customWidth="1"/>
    <col min="12700" max="12700" width="6.44140625" style="66" customWidth="1"/>
    <col min="12701" max="12702" width="11.44140625" style="66" hidden="1" customWidth="1"/>
    <col min="12703" max="12703" width="6.88671875" style="66" customWidth="1"/>
    <col min="12704" max="12705" width="11.44140625" style="66" hidden="1" customWidth="1"/>
    <col min="12706" max="12706" width="6.88671875" style="66" customWidth="1"/>
    <col min="12707" max="12708" width="11.44140625" style="66" hidden="1" customWidth="1"/>
    <col min="12709" max="12709" width="6.44140625" style="66" customWidth="1"/>
    <col min="12710" max="12714" width="11.44140625" style="66" hidden="1" customWidth="1"/>
    <col min="12715" max="12715" width="6.44140625" style="66" customWidth="1"/>
    <col min="12716" max="12717" width="11.44140625" style="66" hidden="1" customWidth="1"/>
    <col min="12718" max="12718" width="7.5546875" style="66" customWidth="1"/>
    <col min="12719" max="12719" width="11.44140625" style="66" hidden="1" customWidth="1"/>
    <col min="12720" max="12720" width="9.44140625" style="66" customWidth="1"/>
    <col min="12721" max="12752" width="11.44140625" style="66" hidden="1" customWidth="1"/>
    <col min="12753" max="12753" width="9" style="66" customWidth="1"/>
    <col min="12754" max="12755" width="11.44140625" style="66" hidden="1" customWidth="1"/>
    <col min="12756" max="12756" width="8.5546875" style="66" customWidth="1"/>
    <col min="12757" max="12758" width="11.44140625" style="66" hidden="1" customWidth="1"/>
    <col min="12759" max="12759" width="6.44140625" style="66" customWidth="1"/>
    <col min="12760" max="12761" width="11.44140625" style="66" hidden="1" customWidth="1"/>
    <col min="12762" max="12762" width="7" style="66" customWidth="1"/>
    <col min="12763" max="12764" width="11.44140625" style="66" hidden="1" customWidth="1"/>
    <col min="12765" max="12767" width="7" style="66" customWidth="1"/>
    <col min="12768" max="12769" width="11.44140625" style="66" hidden="1" customWidth="1"/>
    <col min="12770" max="12770" width="7.5546875" style="66" customWidth="1"/>
    <col min="12771" max="12772" width="11.44140625" style="66" hidden="1" customWidth="1"/>
    <col min="12773" max="12773" width="7" style="66" customWidth="1"/>
    <col min="12774" max="12775" width="11.44140625" style="66" hidden="1" customWidth="1"/>
    <col min="12776" max="12776" width="7" style="66" customWidth="1"/>
    <col min="12777" max="12778" width="11.44140625" style="66" hidden="1" customWidth="1"/>
    <col min="12779" max="12779" width="7" style="66" customWidth="1"/>
    <col min="12780" max="12780" width="11.44140625" style="66" hidden="1" customWidth="1"/>
    <col min="12781" max="12781" width="6.44140625" style="66" customWidth="1"/>
    <col min="12782" max="12791" width="11.44140625" style="66" hidden="1" customWidth="1"/>
    <col min="12792" max="12794" width="11.44140625" style="66" hidden="1"/>
    <col min="12795" max="12795" width="41.44140625" style="66" customWidth="1"/>
    <col min="12796" max="12796" width="6.44140625" style="66" customWidth="1"/>
    <col min="12797" max="12797" width="14.6640625" style="66" customWidth="1"/>
    <col min="12798" max="12798" width="11.44140625" style="66" customWidth="1"/>
    <col min="12799" max="12799" width="13" style="66" customWidth="1"/>
    <col min="12800" max="12800" width="22" style="66" customWidth="1"/>
    <col min="12801" max="12810" width="9.44140625" style="66" customWidth="1"/>
    <col min="12811" max="12811" width="8.88671875" style="66" customWidth="1"/>
    <col min="12812" max="12812" width="11.44140625" style="66" hidden="1" customWidth="1"/>
    <col min="12813" max="12813" width="10.109375" style="66" customWidth="1"/>
    <col min="12814" max="12818" width="11.44140625" style="66" hidden="1" customWidth="1"/>
    <col min="12819" max="12819" width="6.44140625" style="66" customWidth="1"/>
    <col min="12820" max="12820" width="6.88671875" style="66" customWidth="1"/>
    <col min="12821" max="12822" width="6.5546875" style="66" customWidth="1"/>
    <col min="12823" max="12823" width="6.33203125" style="66" customWidth="1"/>
    <col min="12824" max="12825" width="7.5546875" style="66" customWidth="1"/>
    <col min="12826" max="12826" width="11.44140625" style="66" hidden="1" customWidth="1"/>
    <col min="12827" max="12827" width="14.44140625" style="66" customWidth="1"/>
    <col min="12828" max="12828" width="11.44140625" style="66" customWidth="1"/>
    <col min="12829" max="12829" width="56.88671875" style="66" customWidth="1"/>
    <col min="12830" max="12830" width="9.109375" style="66" bestFit="1" customWidth="1"/>
    <col min="12831" max="12831" width="24.5546875" style="66" customWidth="1"/>
    <col min="12832" max="12832" width="22.88671875" style="66" customWidth="1"/>
    <col min="12833" max="12833" width="17.6640625" style="66" customWidth="1"/>
    <col min="12834" max="12834" width="5" style="66" customWidth="1"/>
    <col min="12835" max="12836" width="11.44140625" style="66" hidden="1" customWidth="1"/>
    <col min="12837" max="12837" width="5" style="66" customWidth="1"/>
    <col min="12838" max="12839" width="11.44140625" style="66" hidden="1" customWidth="1"/>
    <col min="12840" max="12840" width="5" style="66" customWidth="1"/>
    <col min="12841" max="12842" width="11.44140625" style="66" hidden="1" customWidth="1"/>
    <col min="12843" max="12843" width="5" style="66" customWidth="1"/>
    <col min="12844" max="12845" width="11.44140625" style="66" hidden="1" customWidth="1"/>
    <col min="12846" max="12846" width="5" style="66" customWidth="1"/>
    <col min="12847" max="12848" width="11.44140625" style="66" hidden="1" customWidth="1"/>
    <col min="12849" max="12849" width="5" style="66" customWidth="1"/>
    <col min="12850" max="12860" width="11.44140625" style="66" hidden="1" customWidth="1"/>
    <col min="12861" max="12861" width="6.88671875" style="66" customWidth="1"/>
    <col min="12862" max="12863" width="11.44140625" style="66" hidden="1" customWidth="1"/>
    <col min="12864" max="12864" width="6.44140625" style="66" customWidth="1"/>
    <col min="12865" max="12866" width="11.44140625" style="66" hidden="1" customWidth="1"/>
    <col min="12867" max="12867" width="5.44140625" style="66" customWidth="1"/>
    <col min="12868" max="12869" width="11.44140625" style="66" hidden="1" customWidth="1"/>
    <col min="12870" max="12870" width="4.88671875" style="66" customWidth="1"/>
    <col min="12871" max="12878" width="11.44140625" style="66" hidden="1" customWidth="1"/>
    <col min="12879" max="12879" width="5.44140625" style="66" customWidth="1"/>
    <col min="12880" max="12884" width="11.44140625" style="66" hidden="1" customWidth="1"/>
    <col min="12885" max="12885" width="5.88671875" style="66" customWidth="1"/>
    <col min="12886" max="12887" width="11.44140625" style="66" hidden="1" customWidth="1"/>
    <col min="12888" max="12888" width="5.44140625" style="66" customWidth="1"/>
    <col min="12889" max="12890" width="11.44140625" style="66" hidden="1" customWidth="1"/>
    <col min="12891" max="12891" width="5.44140625" style="66" customWidth="1"/>
    <col min="12892" max="12893" width="11.44140625" style="66" hidden="1" customWidth="1"/>
    <col min="12894" max="12894" width="6" style="66" customWidth="1"/>
    <col min="12895" max="12899" width="11.44140625" style="66" hidden="1" customWidth="1"/>
    <col min="12900" max="12900" width="5" style="66" customWidth="1"/>
    <col min="12901" max="12908" width="11.44140625" style="66" hidden="1" customWidth="1"/>
    <col min="12909" max="12909" width="5" style="66" customWidth="1"/>
    <col min="12910" max="12910" width="11.44140625" style="66" hidden="1" customWidth="1"/>
    <col min="12911" max="12911" width="5" style="66" customWidth="1"/>
    <col min="12912" max="12912" width="9.44140625" style="66" customWidth="1"/>
    <col min="12913" max="12913" width="11.44140625" style="66" hidden="1" customWidth="1"/>
    <col min="12914" max="12914" width="5" style="66" customWidth="1"/>
    <col min="12915" max="12916" width="11.44140625" style="66" hidden="1" customWidth="1"/>
    <col min="12917" max="12917" width="5" style="66" customWidth="1"/>
    <col min="12918" max="12919" width="11.44140625" style="66" hidden="1" customWidth="1"/>
    <col min="12920" max="12920" width="5" style="66" customWidth="1"/>
    <col min="12921" max="12922" width="11.44140625" style="66" hidden="1" customWidth="1"/>
    <col min="12923" max="12923" width="5" style="66" customWidth="1"/>
    <col min="12924" max="12925" width="11.44140625" style="66" hidden="1" customWidth="1"/>
    <col min="12926" max="12926" width="5" style="66" customWidth="1"/>
    <col min="12927" max="12928" width="11.44140625" style="66" hidden="1" customWidth="1"/>
    <col min="12929" max="12929" width="5" style="66" customWidth="1"/>
    <col min="12930" max="12930" width="11.44140625" style="66" hidden="1" customWidth="1"/>
    <col min="12931" max="12931" width="6.44140625" style="66" customWidth="1"/>
    <col min="12932" max="12935" width="11.44140625" style="66" hidden="1" customWidth="1"/>
    <col min="12936" max="12936" width="7.109375" style="66" customWidth="1"/>
    <col min="12937" max="12938" width="11.44140625" style="66" hidden="1" customWidth="1"/>
    <col min="12939" max="12939" width="7.109375" style="66" customWidth="1"/>
    <col min="12940" max="12947" width="11.44140625" style="66" hidden="1" customWidth="1"/>
    <col min="12948" max="12948" width="7.109375" style="66" customWidth="1"/>
    <col min="12949" max="12955" width="11.44140625" style="66" hidden="1" customWidth="1"/>
    <col min="12956" max="12956" width="6.44140625" style="66" customWidth="1"/>
    <col min="12957" max="12958" width="11.44140625" style="66" hidden="1" customWidth="1"/>
    <col min="12959" max="12959" width="6.88671875" style="66" customWidth="1"/>
    <col min="12960" max="12961" width="11.44140625" style="66" hidden="1" customWidth="1"/>
    <col min="12962" max="12962" width="6.88671875" style="66" customWidth="1"/>
    <col min="12963" max="12964" width="11.44140625" style="66" hidden="1" customWidth="1"/>
    <col min="12965" max="12965" width="6.44140625" style="66" customWidth="1"/>
    <col min="12966" max="12970" width="11.44140625" style="66" hidden="1" customWidth="1"/>
    <col min="12971" max="12971" width="6.44140625" style="66" customWidth="1"/>
    <col min="12972" max="12973" width="11.44140625" style="66" hidden="1" customWidth="1"/>
    <col min="12974" max="12974" width="7.5546875" style="66" customWidth="1"/>
    <col min="12975" max="12975" width="11.44140625" style="66" hidden="1" customWidth="1"/>
    <col min="12976" max="12976" width="9.44140625" style="66" customWidth="1"/>
    <col min="12977" max="13008" width="11.44140625" style="66" hidden="1" customWidth="1"/>
    <col min="13009" max="13009" width="9" style="66" customWidth="1"/>
    <col min="13010" max="13011" width="11.44140625" style="66" hidden="1" customWidth="1"/>
    <col min="13012" max="13012" width="8.5546875" style="66" customWidth="1"/>
    <col min="13013" max="13014" width="11.44140625" style="66" hidden="1" customWidth="1"/>
    <col min="13015" max="13015" width="6.44140625" style="66" customWidth="1"/>
    <col min="13016" max="13017" width="11.44140625" style="66" hidden="1" customWidth="1"/>
    <col min="13018" max="13018" width="7" style="66" customWidth="1"/>
    <col min="13019" max="13020" width="11.44140625" style="66" hidden="1" customWidth="1"/>
    <col min="13021" max="13023" width="7" style="66" customWidth="1"/>
    <col min="13024" max="13025" width="11.44140625" style="66" hidden="1" customWidth="1"/>
    <col min="13026" max="13026" width="7.5546875" style="66" customWidth="1"/>
    <col min="13027" max="13028" width="11.44140625" style="66" hidden="1" customWidth="1"/>
    <col min="13029" max="13029" width="7" style="66" customWidth="1"/>
    <col min="13030" max="13031" width="11.44140625" style="66" hidden="1" customWidth="1"/>
    <col min="13032" max="13032" width="7" style="66" customWidth="1"/>
    <col min="13033" max="13034" width="11.44140625" style="66" hidden="1" customWidth="1"/>
    <col min="13035" max="13035" width="7" style="66" customWidth="1"/>
    <col min="13036" max="13036" width="11.44140625" style="66" hidden="1" customWidth="1"/>
    <col min="13037" max="13037" width="6.44140625" style="66" customWidth="1"/>
    <col min="13038" max="13047" width="11.44140625" style="66" hidden="1" customWidth="1"/>
    <col min="13048" max="13050" width="11.44140625" style="66" hidden="1"/>
    <col min="13051" max="13051" width="41.44140625" style="66" customWidth="1"/>
    <col min="13052" max="13052" width="6.44140625" style="66" customWidth="1"/>
    <col min="13053" max="13053" width="14.6640625" style="66" customWidth="1"/>
    <col min="13054" max="13054" width="11.44140625" style="66" customWidth="1"/>
    <col min="13055" max="13055" width="13" style="66" customWidth="1"/>
    <col min="13056" max="13056" width="22" style="66" customWidth="1"/>
    <col min="13057" max="13066" width="9.44140625" style="66" customWidth="1"/>
    <col min="13067" max="13067" width="8.88671875" style="66" customWidth="1"/>
    <col min="13068" max="13068" width="11.44140625" style="66" hidden="1" customWidth="1"/>
    <col min="13069" max="13069" width="10.109375" style="66" customWidth="1"/>
    <col min="13070" max="13074" width="11.44140625" style="66" hidden="1" customWidth="1"/>
    <col min="13075" max="13075" width="6.44140625" style="66" customWidth="1"/>
    <col min="13076" max="13076" width="6.88671875" style="66" customWidth="1"/>
    <col min="13077" max="13078" width="6.5546875" style="66" customWidth="1"/>
    <col min="13079" max="13079" width="6.33203125" style="66" customWidth="1"/>
    <col min="13080" max="13081" width="7.5546875" style="66" customWidth="1"/>
    <col min="13082" max="13082" width="11.44140625" style="66" hidden="1" customWidth="1"/>
    <col min="13083" max="13083" width="14.44140625" style="66" customWidth="1"/>
    <col min="13084" max="13084" width="11.44140625" style="66" customWidth="1"/>
    <col min="13085" max="13085" width="56.88671875" style="66" customWidth="1"/>
    <col min="13086" max="13086" width="9.109375" style="66" bestFit="1" customWidth="1"/>
    <col min="13087" max="13087" width="24.5546875" style="66" customWidth="1"/>
    <col min="13088" max="13088" width="22.88671875" style="66" customWidth="1"/>
    <col min="13089" max="13089" width="17.6640625" style="66" customWidth="1"/>
    <col min="13090" max="13090" width="5" style="66" customWidth="1"/>
    <col min="13091" max="13092" width="11.44140625" style="66" hidden="1" customWidth="1"/>
    <col min="13093" max="13093" width="5" style="66" customWidth="1"/>
    <col min="13094" max="13095" width="11.44140625" style="66" hidden="1" customWidth="1"/>
    <col min="13096" max="13096" width="5" style="66" customWidth="1"/>
    <col min="13097" max="13098" width="11.44140625" style="66" hidden="1" customWidth="1"/>
    <col min="13099" max="13099" width="5" style="66" customWidth="1"/>
    <col min="13100" max="13101" width="11.44140625" style="66" hidden="1" customWidth="1"/>
    <col min="13102" max="13102" width="5" style="66" customWidth="1"/>
    <col min="13103" max="13104" width="11.44140625" style="66" hidden="1" customWidth="1"/>
    <col min="13105" max="13105" width="5" style="66" customWidth="1"/>
    <col min="13106" max="13116" width="11.44140625" style="66" hidden="1" customWidth="1"/>
    <col min="13117" max="13117" width="6.88671875" style="66" customWidth="1"/>
    <col min="13118" max="13119" width="11.44140625" style="66" hidden="1" customWidth="1"/>
    <col min="13120" max="13120" width="6.44140625" style="66" customWidth="1"/>
    <col min="13121" max="13122" width="11.44140625" style="66" hidden="1" customWidth="1"/>
    <col min="13123" max="13123" width="5.44140625" style="66" customWidth="1"/>
    <col min="13124" max="13125" width="11.44140625" style="66" hidden="1" customWidth="1"/>
    <col min="13126" max="13126" width="4.88671875" style="66" customWidth="1"/>
    <col min="13127" max="13134" width="11.44140625" style="66" hidden="1" customWidth="1"/>
    <col min="13135" max="13135" width="5.44140625" style="66" customWidth="1"/>
    <col min="13136" max="13140" width="11.44140625" style="66" hidden="1" customWidth="1"/>
    <col min="13141" max="13141" width="5.88671875" style="66" customWidth="1"/>
    <col min="13142" max="13143" width="11.44140625" style="66" hidden="1" customWidth="1"/>
    <col min="13144" max="13144" width="5.44140625" style="66" customWidth="1"/>
    <col min="13145" max="13146" width="11.44140625" style="66" hidden="1" customWidth="1"/>
    <col min="13147" max="13147" width="5.44140625" style="66" customWidth="1"/>
    <col min="13148" max="13149" width="11.44140625" style="66" hidden="1" customWidth="1"/>
    <col min="13150" max="13150" width="6" style="66" customWidth="1"/>
    <col min="13151" max="13155" width="11.44140625" style="66" hidden="1" customWidth="1"/>
    <col min="13156" max="13156" width="5" style="66" customWidth="1"/>
    <col min="13157" max="13164" width="11.44140625" style="66" hidden="1" customWidth="1"/>
    <col min="13165" max="13165" width="5" style="66" customWidth="1"/>
    <col min="13166" max="13166" width="11.44140625" style="66" hidden="1" customWidth="1"/>
    <col min="13167" max="13167" width="5" style="66" customWidth="1"/>
    <col min="13168" max="13168" width="9.44140625" style="66" customWidth="1"/>
    <col min="13169" max="13169" width="11.44140625" style="66" hidden="1" customWidth="1"/>
    <col min="13170" max="13170" width="5" style="66" customWidth="1"/>
    <col min="13171" max="13172" width="11.44140625" style="66" hidden="1" customWidth="1"/>
    <col min="13173" max="13173" width="5" style="66" customWidth="1"/>
    <col min="13174" max="13175" width="11.44140625" style="66" hidden="1" customWidth="1"/>
    <col min="13176" max="13176" width="5" style="66" customWidth="1"/>
    <col min="13177" max="13178" width="11.44140625" style="66" hidden="1" customWidth="1"/>
    <col min="13179" max="13179" width="5" style="66" customWidth="1"/>
    <col min="13180" max="13181" width="11.44140625" style="66" hidden="1" customWidth="1"/>
    <col min="13182" max="13182" width="5" style="66" customWidth="1"/>
    <col min="13183" max="13184" width="11.44140625" style="66" hidden="1" customWidth="1"/>
    <col min="13185" max="13185" width="5" style="66" customWidth="1"/>
    <col min="13186" max="13186" width="11.44140625" style="66" hidden="1" customWidth="1"/>
    <col min="13187" max="13187" width="6.44140625" style="66" customWidth="1"/>
    <col min="13188" max="13191" width="11.44140625" style="66" hidden="1" customWidth="1"/>
    <col min="13192" max="13192" width="7.109375" style="66" customWidth="1"/>
    <col min="13193" max="13194" width="11.44140625" style="66" hidden="1" customWidth="1"/>
    <col min="13195" max="13195" width="7.109375" style="66" customWidth="1"/>
    <col min="13196" max="13203" width="11.44140625" style="66" hidden="1" customWidth="1"/>
    <col min="13204" max="13204" width="7.109375" style="66" customWidth="1"/>
    <col min="13205" max="13211" width="11.44140625" style="66" hidden="1" customWidth="1"/>
    <col min="13212" max="13212" width="6.44140625" style="66" customWidth="1"/>
    <col min="13213" max="13214" width="11.44140625" style="66" hidden="1" customWidth="1"/>
    <col min="13215" max="13215" width="6.88671875" style="66" customWidth="1"/>
    <col min="13216" max="13217" width="11.44140625" style="66" hidden="1" customWidth="1"/>
    <col min="13218" max="13218" width="6.88671875" style="66" customWidth="1"/>
    <col min="13219" max="13220" width="11.44140625" style="66" hidden="1" customWidth="1"/>
    <col min="13221" max="13221" width="6.44140625" style="66" customWidth="1"/>
    <col min="13222" max="13226" width="11.44140625" style="66" hidden="1" customWidth="1"/>
    <col min="13227" max="13227" width="6.44140625" style="66" customWidth="1"/>
    <col min="13228" max="13229" width="11.44140625" style="66" hidden="1" customWidth="1"/>
    <col min="13230" max="13230" width="7.5546875" style="66" customWidth="1"/>
    <col min="13231" max="13231" width="11.44140625" style="66" hidden="1" customWidth="1"/>
    <col min="13232" max="13232" width="9.44140625" style="66" customWidth="1"/>
    <col min="13233" max="13264" width="11.44140625" style="66" hidden="1" customWidth="1"/>
    <col min="13265" max="13265" width="9" style="66" customWidth="1"/>
    <col min="13266" max="13267" width="11.44140625" style="66" hidden="1" customWidth="1"/>
    <col min="13268" max="13268" width="8.5546875" style="66" customWidth="1"/>
    <col min="13269" max="13270" width="11.44140625" style="66" hidden="1" customWidth="1"/>
    <col min="13271" max="13271" width="6.44140625" style="66" customWidth="1"/>
    <col min="13272" max="13273" width="11.44140625" style="66" hidden="1" customWidth="1"/>
    <col min="13274" max="13274" width="7" style="66" customWidth="1"/>
    <col min="13275" max="13276" width="11.44140625" style="66" hidden="1" customWidth="1"/>
    <col min="13277" max="13279" width="7" style="66" customWidth="1"/>
    <col min="13280" max="13281" width="11.44140625" style="66" hidden="1" customWidth="1"/>
    <col min="13282" max="13282" width="7.5546875" style="66" customWidth="1"/>
    <col min="13283" max="13284" width="11.44140625" style="66" hidden="1" customWidth="1"/>
    <col min="13285" max="13285" width="7" style="66" customWidth="1"/>
    <col min="13286" max="13287" width="11.44140625" style="66" hidden="1" customWidth="1"/>
    <col min="13288" max="13288" width="7" style="66" customWidth="1"/>
    <col min="13289" max="13290" width="11.44140625" style="66" hidden="1" customWidth="1"/>
    <col min="13291" max="13291" width="7" style="66" customWidth="1"/>
    <col min="13292" max="13292" width="11.44140625" style="66" hidden="1" customWidth="1"/>
    <col min="13293" max="13293" width="6.44140625" style="66" customWidth="1"/>
    <col min="13294" max="13303" width="11.44140625" style="66" hidden="1" customWidth="1"/>
    <col min="13304" max="13306" width="11.44140625" style="66" hidden="1"/>
    <col min="13307" max="13307" width="41.44140625" style="66" customWidth="1"/>
    <col min="13308" max="13308" width="6.44140625" style="66" customWidth="1"/>
    <col min="13309" max="13309" width="14.6640625" style="66" customWidth="1"/>
    <col min="13310" max="13310" width="11.44140625" style="66" customWidth="1"/>
    <col min="13311" max="13311" width="13" style="66" customWidth="1"/>
    <col min="13312" max="13312" width="22" style="66" customWidth="1"/>
    <col min="13313" max="13322" width="9.44140625" style="66" customWidth="1"/>
    <col min="13323" max="13323" width="8.88671875" style="66" customWidth="1"/>
    <col min="13324" max="13324" width="11.44140625" style="66" hidden="1" customWidth="1"/>
    <col min="13325" max="13325" width="10.109375" style="66" customWidth="1"/>
    <col min="13326" max="13330" width="11.44140625" style="66" hidden="1" customWidth="1"/>
    <col min="13331" max="13331" width="6.44140625" style="66" customWidth="1"/>
    <col min="13332" max="13332" width="6.88671875" style="66" customWidth="1"/>
    <col min="13333" max="13334" width="6.5546875" style="66" customWidth="1"/>
    <col min="13335" max="13335" width="6.33203125" style="66" customWidth="1"/>
    <col min="13336" max="13337" width="7.5546875" style="66" customWidth="1"/>
    <col min="13338" max="13338" width="11.44140625" style="66" hidden="1" customWidth="1"/>
    <col min="13339" max="13339" width="14.44140625" style="66" customWidth="1"/>
    <col min="13340" max="13340" width="11.44140625" style="66" customWidth="1"/>
    <col min="13341" max="13341" width="56.88671875" style="66" customWidth="1"/>
    <col min="13342" max="13342" width="9.109375" style="66" bestFit="1" customWidth="1"/>
    <col min="13343" max="13343" width="24.5546875" style="66" customWidth="1"/>
    <col min="13344" max="13344" width="22.88671875" style="66" customWidth="1"/>
    <col min="13345" max="13345" width="17.6640625" style="66" customWidth="1"/>
    <col min="13346" max="13346" width="5" style="66" customWidth="1"/>
    <col min="13347" max="13348" width="11.44140625" style="66" hidden="1" customWidth="1"/>
    <col min="13349" max="13349" width="5" style="66" customWidth="1"/>
    <col min="13350" max="13351" width="11.44140625" style="66" hidden="1" customWidth="1"/>
    <col min="13352" max="13352" width="5" style="66" customWidth="1"/>
    <col min="13353" max="13354" width="11.44140625" style="66" hidden="1" customWidth="1"/>
    <col min="13355" max="13355" width="5" style="66" customWidth="1"/>
    <col min="13356" max="13357" width="11.44140625" style="66" hidden="1" customWidth="1"/>
    <col min="13358" max="13358" width="5" style="66" customWidth="1"/>
    <col min="13359" max="13360" width="11.44140625" style="66" hidden="1" customWidth="1"/>
    <col min="13361" max="13361" width="5" style="66" customWidth="1"/>
    <col min="13362" max="13372" width="11.44140625" style="66" hidden="1" customWidth="1"/>
    <col min="13373" max="13373" width="6.88671875" style="66" customWidth="1"/>
    <col min="13374" max="13375" width="11.44140625" style="66" hidden="1" customWidth="1"/>
    <col min="13376" max="13376" width="6.44140625" style="66" customWidth="1"/>
    <col min="13377" max="13378" width="11.44140625" style="66" hidden="1" customWidth="1"/>
    <col min="13379" max="13379" width="5.44140625" style="66" customWidth="1"/>
    <col min="13380" max="13381" width="11.44140625" style="66" hidden="1" customWidth="1"/>
    <col min="13382" max="13382" width="4.88671875" style="66" customWidth="1"/>
    <col min="13383" max="13390" width="11.44140625" style="66" hidden="1" customWidth="1"/>
    <col min="13391" max="13391" width="5.44140625" style="66" customWidth="1"/>
    <col min="13392" max="13396" width="11.44140625" style="66" hidden="1" customWidth="1"/>
    <col min="13397" max="13397" width="5.88671875" style="66" customWidth="1"/>
    <col min="13398" max="13399" width="11.44140625" style="66" hidden="1" customWidth="1"/>
    <col min="13400" max="13400" width="5.44140625" style="66" customWidth="1"/>
    <col min="13401" max="13402" width="11.44140625" style="66" hidden="1" customWidth="1"/>
    <col min="13403" max="13403" width="5.44140625" style="66" customWidth="1"/>
    <col min="13404" max="13405" width="11.44140625" style="66" hidden="1" customWidth="1"/>
    <col min="13406" max="13406" width="6" style="66" customWidth="1"/>
    <col min="13407" max="13411" width="11.44140625" style="66" hidden="1" customWidth="1"/>
    <col min="13412" max="13412" width="5" style="66" customWidth="1"/>
    <col min="13413" max="13420" width="11.44140625" style="66" hidden="1" customWidth="1"/>
    <col min="13421" max="13421" width="5" style="66" customWidth="1"/>
    <col min="13422" max="13422" width="11.44140625" style="66" hidden="1" customWidth="1"/>
    <col min="13423" max="13423" width="5" style="66" customWidth="1"/>
    <col min="13424" max="13424" width="9.44140625" style="66" customWidth="1"/>
    <col min="13425" max="13425" width="11.44140625" style="66" hidden="1" customWidth="1"/>
    <col min="13426" max="13426" width="5" style="66" customWidth="1"/>
    <col min="13427" max="13428" width="11.44140625" style="66" hidden="1" customWidth="1"/>
    <col min="13429" max="13429" width="5" style="66" customWidth="1"/>
    <col min="13430" max="13431" width="11.44140625" style="66" hidden="1" customWidth="1"/>
    <col min="13432" max="13432" width="5" style="66" customWidth="1"/>
    <col min="13433" max="13434" width="11.44140625" style="66" hidden="1" customWidth="1"/>
    <col min="13435" max="13435" width="5" style="66" customWidth="1"/>
    <col min="13436" max="13437" width="11.44140625" style="66" hidden="1" customWidth="1"/>
    <col min="13438" max="13438" width="5" style="66" customWidth="1"/>
    <col min="13439" max="13440" width="11.44140625" style="66" hidden="1" customWidth="1"/>
    <col min="13441" max="13441" width="5" style="66" customWidth="1"/>
    <col min="13442" max="13442" width="11.44140625" style="66" hidden="1" customWidth="1"/>
    <col min="13443" max="13443" width="6.44140625" style="66" customWidth="1"/>
    <col min="13444" max="13447" width="11.44140625" style="66" hidden="1" customWidth="1"/>
    <col min="13448" max="13448" width="7.109375" style="66" customWidth="1"/>
    <col min="13449" max="13450" width="11.44140625" style="66" hidden="1" customWidth="1"/>
    <col min="13451" max="13451" width="7.109375" style="66" customWidth="1"/>
    <col min="13452" max="13459" width="11.44140625" style="66" hidden="1" customWidth="1"/>
    <col min="13460" max="13460" width="7.109375" style="66" customWidth="1"/>
    <col min="13461" max="13467" width="11.44140625" style="66" hidden="1" customWidth="1"/>
    <col min="13468" max="13468" width="6.44140625" style="66" customWidth="1"/>
    <col min="13469" max="13470" width="11.44140625" style="66" hidden="1" customWidth="1"/>
    <col min="13471" max="13471" width="6.88671875" style="66" customWidth="1"/>
    <col min="13472" max="13473" width="11.44140625" style="66" hidden="1" customWidth="1"/>
    <col min="13474" max="13474" width="6.88671875" style="66" customWidth="1"/>
    <col min="13475" max="13476" width="11.44140625" style="66" hidden="1" customWidth="1"/>
    <col min="13477" max="13477" width="6.44140625" style="66" customWidth="1"/>
    <col min="13478" max="13482" width="11.44140625" style="66" hidden="1" customWidth="1"/>
    <col min="13483" max="13483" width="6.44140625" style="66" customWidth="1"/>
    <col min="13484" max="13485" width="11.44140625" style="66" hidden="1" customWidth="1"/>
    <col min="13486" max="13486" width="7.5546875" style="66" customWidth="1"/>
    <col min="13487" max="13487" width="11.44140625" style="66" hidden="1" customWidth="1"/>
    <col min="13488" max="13488" width="9.44140625" style="66" customWidth="1"/>
    <col min="13489" max="13520" width="11.44140625" style="66" hidden="1" customWidth="1"/>
    <col min="13521" max="13521" width="9" style="66" customWidth="1"/>
    <col min="13522" max="13523" width="11.44140625" style="66" hidden="1" customWidth="1"/>
    <col min="13524" max="13524" width="8.5546875" style="66" customWidth="1"/>
    <col min="13525" max="13526" width="11.44140625" style="66" hidden="1" customWidth="1"/>
    <col min="13527" max="13527" width="6.44140625" style="66" customWidth="1"/>
    <col min="13528" max="13529" width="11.44140625" style="66" hidden="1" customWidth="1"/>
    <col min="13530" max="13530" width="7" style="66" customWidth="1"/>
    <col min="13531" max="13532" width="11.44140625" style="66" hidden="1" customWidth="1"/>
    <col min="13533" max="13535" width="7" style="66" customWidth="1"/>
    <col min="13536" max="13537" width="11.44140625" style="66" hidden="1" customWidth="1"/>
    <col min="13538" max="13538" width="7.5546875" style="66" customWidth="1"/>
    <col min="13539" max="13540" width="11.44140625" style="66" hidden="1" customWidth="1"/>
    <col min="13541" max="13541" width="7" style="66" customWidth="1"/>
    <col min="13542" max="13543" width="11.44140625" style="66" hidden="1" customWidth="1"/>
    <col min="13544" max="13544" width="7" style="66" customWidth="1"/>
    <col min="13545" max="13546" width="11.44140625" style="66" hidden="1" customWidth="1"/>
    <col min="13547" max="13547" width="7" style="66" customWidth="1"/>
    <col min="13548" max="13548" width="11.44140625" style="66" hidden="1" customWidth="1"/>
    <col min="13549" max="13549" width="6.44140625" style="66" customWidth="1"/>
    <col min="13550" max="13559" width="11.44140625" style="66" hidden="1" customWidth="1"/>
    <col min="13560" max="13562" width="11.44140625" style="66" hidden="1"/>
    <col min="13563" max="13563" width="41.44140625" style="66" customWidth="1"/>
    <col min="13564" max="13564" width="6.44140625" style="66" customWidth="1"/>
    <col min="13565" max="13565" width="14.6640625" style="66" customWidth="1"/>
    <col min="13566" max="13566" width="11.44140625" style="66" customWidth="1"/>
    <col min="13567" max="13567" width="13" style="66" customWidth="1"/>
    <col min="13568" max="13568" width="22" style="66" customWidth="1"/>
    <col min="13569" max="13578" width="9.44140625" style="66" customWidth="1"/>
    <col min="13579" max="13579" width="8.88671875" style="66" customWidth="1"/>
    <col min="13580" max="13580" width="11.44140625" style="66" hidden="1" customWidth="1"/>
    <col min="13581" max="13581" width="10.109375" style="66" customWidth="1"/>
    <col min="13582" max="13586" width="11.44140625" style="66" hidden="1" customWidth="1"/>
    <col min="13587" max="13587" width="6.44140625" style="66" customWidth="1"/>
    <col min="13588" max="13588" width="6.88671875" style="66" customWidth="1"/>
    <col min="13589" max="13590" width="6.5546875" style="66" customWidth="1"/>
    <col min="13591" max="13591" width="6.33203125" style="66" customWidth="1"/>
    <col min="13592" max="13593" width="7.5546875" style="66" customWidth="1"/>
    <col min="13594" max="13594" width="11.44140625" style="66" hidden="1" customWidth="1"/>
    <col min="13595" max="13595" width="14.44140625" style="66" customWidth="1"/>
    <col min="13596" max="13596" width="11.44140625" style="66" customWidth="1"/>
    <col min="13597" max="13597" width="56.88671875" style="66" customWidth="1"/>
    <col min="13598" max="13598" width="9.109375" style="66" bestFit="1" customWidth="1"/>
    <col min="13599" max="13599" width="24.5546875" style="66" customWidth="1"/>
    <col min="13600" max="13600" width="22.88671875" style="66" customWidth="1"/>
    <col min="13601" max="13601" width="17.6640625" style="66" customWidth="1"/>
    <col min="13602" max="13602" width="5" style="66" customWidth="1"/>
    <col min="13603" max="13604" width="11.44140625" style="66" hidden="1" customWidth="1"/>
    <col min="13605" max="13605" width="5" style="66" customWidth="1"/>
    <col min="13606" max="13607" width="11.44140625" style="66" hidden="1" customWidth="1"/>
    <col min="13608" max="13608" width="5" style="66" customWidth="1"/>
    <col min="13609" max="13610" width="11.44140625" style="66" hidden="1" customWidth="1"/>
    <col min="13611" max="13611" width="5" style="66" customWidth="1"/>
    <col min="13612" max="13613" width="11.44140625" style="66" hidden="1" customWidth="1"/>
    <col min="13614" max="13614" width="5" style="66" customWidth="1"/>
    <col min="13615" max="13616" width="11.44140625" style="66" hidden="1" customWidth="1"/>
    <col min="13617" max="13617" width="5" style="66" customWidth="1"/>
    <col min="13618" max="13628" width="11.44140625" style="66" hidden="1" customWidth="1"/>
    <col min="13629" max="13629" width="6.88671875" style="66" customWidth="1"/>
    <col min="13630" max="13631" width="11.44140625" style="66" hidden="1" customWidth="1"/>
    <col min="13632" max="13632" width="6.44140625" style="66" customWidth="1"/>
    <col min="13633" max="13634" width="11.44140625" style="66" hidden="1" customWidth="1"/>
    <col min="13635" max="13635" width="5.44140625" style="66" customWidth="1"/>
    <col min="13636" max="13637" width="11.44140625" style="66" hidden="1" customWidth="1"/>
    <col min="13638" max="13638" width="4.88671875" style="66" customWidth="1"/>
    <col min="13639" max="13646" width="11.44140625" style="66" hidden="1" customWidth="1"/>
    <col min="13647" max="13647" width="5.44140625" style="66" customWidth="1"/>
    <col min="13648" max="13652" width="11.44140625" style="66" hidden="1" customWidth="1"/>
    <col min="13653" max="13653" width="5.88671875" style="66" customWidth="1"/>
    <col min="13654" max="13655" width="11.44140625" style="66" hidden="1" customWidth="1"/>
    <col min="13656" max="13656" width="5.44140625" style="66" customWidth="1"/>
    <col min="13657" max="13658" width="11.44140625" style="66" hidden="1" customWidth="1"/>
    <col min="13659" max="13659" width="5.44140625" style="66" customWidth="1"/>
    <col min="13660" max="13661" width="11.44140625" style="66" hidden="1" customWidth="1"/>
    <col min="13662" max="13662" width="6" style="66" customWidth="1"/>
    <col min="13663" max="13667" width="11.44140625" style="66" hidden="1" customWidth="1"/>
    <col min="13668" max="13668" width="5" style="66" customWidth="1"/>
    <col min="13669" max="13676" width="11.44140625" style="66" hidden="1" customWidth="1"/>
    <col min="13677" max="13677" width="5" style="66" customWidth="1"/>
    <col min="13678" max="13678" width="11.44140625" style="66" hidden="1" customWidth="1"/>
    <col min="13679" max="13679" width="5" style="66" customWidth="1"/>
    <col min="13680" max="13680" width="9.44140625" style="66" customWidth="1"/>
    <col min="13681" max="13681" width="11.44140625" style="66" hidden="1" customWidth="1"/>
    <col min="13682" max="13682" width="5" style="66" customWidth="1"/>
    <col min="13683" max="13684" width="11.44140625" style="66" hidden="1" customWidth="1"/>
    <col min="13685" max="13685" width="5" style="66" customWidth="1"/>
    <col min="13686" max="13687" width="11.44140625" style="66" hidden="1" customWidth="1"/>
    <col min="13688" max="13688" width="5" style="66" customWidth="1"/>
    <col min="13689" max="13690" width="11.44140625" style="66" hidden="1" customWidth="1"/>
    <col min="13691" max="13691" width="5" style="66" customWidth="1"/>
    <col min="13692" max="13693" width="11.44140625" style="66" hidden="1" customWidth="1"/>
    <col min="13694" max="13694" width="5" style="66" customWidth="1"/>
    <col min="13695" max="13696" width="11.44140625" style="66" hidden="1" customWidth="1"/>
    <col min="13697" max="13697" width="5" style="66" customWidth="1"/>
    <col min="13698" max="13698" width="11.44140625" style="66" hidden="1" customWidth="1"/>
    <col min="13699" max="13699" width="6.44140625" style="66" customWidth="1"/>
    <col min="13700" max="13703" width="11.44140625" style="66" hidden="1" customWidth="1"/>
    <col min="13704" max="13704" width="7.109375" style="66" customWidth="1"/>
    <col min="13705" max="13706" width="11.44140625" style="66" hidden="1" customWidth="1"/>
    <col min="13707" max="13707" width="7.109375" style="66" customWidth="1"/>
    <col min="13708" max="13715" width="11.44140625" style="66" hidden="1" customWidth="1"/>
    <col min="13716" max="13716" width="7.109375" style="66" customWidth="1"/>
    <col min="13717" max="13723" width="11.44140625" style="66" hidden="1" customWidth="1"/>
    <col min="13724" max="13724" width="6.44140625" style="66" customWidth="1"/>
    <col min="13725" max="13726" width="11.44140625" style="66" hidden="1" customWidth="1"/>
    <col min="13727" max="13727" width="6.88671875" style="66" customWidth="1"/>
    <col min="13728" max="13729" width="11.44140625" style="66" hidden="1" customWidth="1"/>
    <col min="13730" max="13730" width="6.88671875" style="66" customWidth="1"/>
    <col min="13731" max="13732" width="11.44140625" style="66" hidden="1" customWidth="1"/>
    <col min="13733" max="13733" width="6.44140625" style="66" customWidth="1"/>
    <col min="13734" max="13738" width="11.44140625" style="66" hidden="1" customWidth="1"/>
    <col min="13739" max="13739" width="6.44140625" style="66" customWidth="1"/>
    <col min="13740" max="13741" width="11.44140625" style="66" hidden="1" customWidth="1"/>
    <col min="13742" max="13742" width="7.5546875" style="66" customWidth="1"/>
    <col min="13743" max="13743" width="11.44140625" style="66" hidden="1" customWidth="1"/>
    <col min="13744" max="13744" width="9.44140625" style="66" customWidth="1"/>
    <col min="13745" max="13776" width="11.44140625" style="66" hidden="1" customWidth="1"/>
    <col min="13777" max="13777" width="9" style="66" customWidth="1"/>
    <col min="13778" max="13779" width="11.44140625" style="66" hidden="1" customWidth="1"/>
    <col min="13780" max="13780" width="8.5546875" style="66" customWidth="1"/>
    <col min="13781" max="13782" width="11.44140625" style="66" hidden="1" customWidth="1"/>
    <col min="13783" max="13783" width="6.44140625" style="66" customWidth="1"/>
    <col min="13784" max="13785" width="11.44140625" style="66" hidden="1" customWidth="1"/>
    <col min="13786" max="13786" width="7" style="66" customWidth="1"/>
    <col min="13787" max="13788" width="11.44140625" style="66" hidden="1" customWidth="1"/>
    <col min="13789" max="13791" width="7" style="66" customWidth="1"/>
    <col min="13792" max="13793" width="11.44140625" style="66" hidden="1" customWidth="1"/>
    <col min="13794" max="13794" width="7.5546875" style="66" customWidth="1"/>
    <col min="13795" max="13796" width="11.44140625" style="66" hidden="1" customWidth="1"/>
    <col min="13797" max="13797" width="7" style="66" customWidth="1"/>
    <col min="13798" max="13799" width="11.44140625" style="66" hidden="1" customWidth="1"/>
    <col min="13800" max="13800" width="7" style="66" customWidth="1"/>
    <col min="13801" max="13802" width="11.44140625" style="66" hidden="1" customWidth="1"/>
    <col min="13803" max="13803" width="7" style="66" customWidth="1"/>
    <col min="13804" max="13804" width="11.44140625" style="66" hidden="1" customWidth="1"/>
    <col min="13805" max="13805" width="6.44140625" style="66" customWidth="1"/>
    <col min="13806" max="13815" width="11.44140625" style="66" hidden="1" customWidth="1"/>
    <col min="13816" max="13818" width="11.44140625" style="66" hidden="1"/>
    <col min="13819" max="13819" width="41.44140625" style="66" customWidth="1"/>
    <col min="13820" max="13820" width="6.44140625" style="66" customWidth="1"/>
    <col min="13821" max="13821" width="14.6640625" style="66" customWidth="1"/>
    <col min="13822" max="13822" width="11.44140625" style="66" customWidth="1"/>
    <col min="13823" max="13823" width="13" style="66" customWidth="1"/>
    <col min="13824" max="13824" width="22" style="66" customWidth="1"/>
    <col min="13825" max="13834" width="9.44140625" style="66" customWidth="1"/>
    <col min="13835" max="13835" width="8.88671875" style="66" customWidth="1"/>
    <col min="13836" max="13836" width="11.44140625" style="66" hidden="1" customWidth="1"/>
    <col min="13837" max="13837" width="10.109375" style="66" customWidth="1"/>
    <col min="13838" max="13842" width="11.44140625" style="66" hidden="1" customWidth="1"/>
    <col min="13843" max="13843" width="6.44140625" style="66" customWidth="1"/>
    <col min="13844" max="13844" width="6.88671875" style="66" customWidth="1"/>
    <col min="13845" max="13846" width="6.5546875" style="66" customWidth="1"/>
    <col min="13847" max="13847" width="6.33203125" style="66" customWidth="1"/>
    <col min="13848" max="13849" width="7.5546875" style="66" customWidth="1"/>
    <col min="13850" max="13850" width="11.44140625" style="66" hidden="1" customWidth="1"/>
    <col min="13851" max="13851" width="14.44140625" style="66" customWidth="1"/>
    <col min="13852" max="13852" width="11.44140625" style="66" customWidth="1"/>
    <col min="13853" max="13853" width="56.88671875" style="66" customWidth="1"/>
    <col min="13854" max="13854" width="9.109375" style="66" bestFit="1" customWidth="1"/>
    <col min="13855" max="13855" width="24.5546875" style="66" customWidth="1"/>
    <col min="13856" max="13856" width="22.88671875" style="66" customWidth="1"/>
    <col min="13857" max="13857" width="17.6640625" style="66" customWidth="1"/>
    <col min="13858" max="13858" width="5" style="66" customWidth="1"/>
    <col min="13859" max="13860" width="11.44140625" style="66" hidden="1" customWidth="1"/>
    <col min="13861" max="13861" width="5" style="66" customWidth="1"/>
    <col min="13862" max="13863" width="11.44140625" style="66" hidden="1" customWidth="1"/>
    <col min="13864" max="13864" width="5" style="66" customWidth="1"/>
    <col min="13865" max="13866" width="11.44140625" style="66" hidden="1" customWidth="1"/>
    <col min="13867" max="13867" width="5" style="66" customWidth="1"/>
    <col min="13868" max="13869" width="11.44140625" style="66" hidden="1" customWidth="1"/>
    <col min="13870" max="13870" width="5" style="66" customWidth="1"/>
    <col min="13871" max="13872" width="11.44140625" style="66" hidden="1" customWidth="1"/>
    <col min="13873" max="13873" width="5" style="66" customWidth="1"/>
    <col min="13874" max="13884" width="11.44140625" style="66" hidden="1" customWidth="1"/>
    <col min="13885" max="13885" width="6.88671875" style="66" customWidth="1"/>
    <col min="13886" max="13887" width="11.44140625" style="66" hidden="1" customWidth="1"/>
    <col min="13888" max="13888" width="6.44140625" style="66" customWidth="1"/>
    <col min="13889" max="13890" width="11.44140625" style="66" hidden="1" customWidth="1"/>
    <col min="13891" max="13891" width="5.44140625" style="66" customWidth="1"/>
    <col min="13892" max="13893" width="11.44140625" style="66" hidden="1" customWidth="1"/>
    <col min="13894" max="13894" width="4.88671875" style="66" customWidth="1"/>
    <col min="13895" max="13902" width="11.44140625" style="66" hidden="1" customWidth="1"/>
    <col min="13903" max="13903" width="5.44140625" style="66" customWidth="1"/>
    <col min="13904" max="13908" width="11.44140625" style="66" hidden="1" customWidth="1"/>
    <col min="13909" max="13909" width="5.88671875" style="66" customWidth="1"/>
    <col min="13910" max="13911" width="11.44140625" style="66" hidden="1" customWidth="1"/>
    <col min="13912" max="13912" width="5.44140625" style="66" customWidth="1"/>
    <col min="13913" max="13914" width="11.44140625" style="66" hidden="1" customWidth="1"/>
    <col min="13915" max="13915" width="5.44140625" style="66" customWidth="1"/>
    <col min="13916" max="13917" width="11.44140625" style="66" hidden="1" customWidth="1"/>
    <col min="13918" max="13918" width="6" style="66" customWidth="1"/>
    <col min="13919" max="13923" width="11.44140625" style="66" hidden="1" customWidth="1"/>
    <col min="13924" max="13924" width="5" style="66" customWidth="1"/>
    <col min="13925" max="13932" width="11.44140625" style="66" hidden="1" customWidth="1"/>
    <col min="13933" max="13933" width="5" style="66" customWidth="1"/>
    <col min="13934" max="13934" width="11.44140625" style="66" hidden="1" customWidth="1"/>
    <col min="13935" max="13935" width="5" style="66" customWidth="1"/>
    <col min="13936" max="13936" width="9.44140625" style="66" customWidth="1"/>
    <col min="13937" max="13937" width="11.44140625" style="66" hidden="1" customWidth="1"/>
    <col min="13938" max="13938" width="5" style="66" customWidth="1"/>
    <col min="13939" max="13940" width="11.44140625" style="66" hidden="1" customWidth="1"/>
    <col min="13941" max="13941" width="5" style="66" customWidth="1"/>
    <col min="13942" max="13943" width="11.44140625" style="66" hidden="1" customWidth="1"/>
    <col min="13944" max="13944" width="5" style="66" customWidth="1"/>
    <col min="13945" max="13946" width="11.44140625" style="66" hidden="1" customWidth="1"/>
    <col min="13947" max="13947" width="5" style="66" customWidth="1"/>
    <col min="13948" max="13949" width="11.44140625" style="66" hidden="1" customWidth="1"/>
    <col min="13950" max="13950" width="5" style="66" customWidth="1"/>
    <col min="13951" max="13952" width="11.44140625" style="66" hidden="1" customWidth="1"/>
    <col min="13953" max="13953" width="5" style="66" customWidth="1"/>
    <col min="13954" max="13954" width="11.44140625" style="66" hidden="1" customWidth="1"/>
    <col min="13955" max="13955" width="6.44140625" style="66" customWidth="1"/>
    <col min="13956" max="13959" width="11.44140625" style="66" hidden="1" customWidth="1"/>
    <col min="13960" max="13960" width="7.109375" style="66" customWidth="1"/>
    <col min="13961" max="13962" width="11.44140625" style="66" hidden="1" customWidth="1"/>
    <col min="13963" max="13963" width="7.109375" style="66" customWidth="1"/>
    <col min="13964" max="13971" width="11.44140625" style="66" hidden="1" customWidth="1"/>
    <col min="13972" max="13972" width="7.109375" style="66" customWidth="1"/>
    <col min="13973" max="13979" width="11.44140625" style="66" hidden="1" customWidth="1"/>
    <col min="13980" max="13980" width="6.44140625" style="66" customWidth="1"/>
    <col min="13981" max="13982" width="11.44140625" style="66" hidden="1" customWidth="1"/>
    <col min="13983" max="13983" width="6.88671875" style="66" customWidth="1"/>
    <col min="13984" max="13985" width="11.44140625" style="66" hidden="1" customWidth="1"/>
    <col min="13986" max="13986" width="6.88671875" style="66" customWidth="1"/>
    <col min="13987" max="13988" width="11.44140625" style="66" hidden="1" customWidth="1"/>
    <col min="13989" max="13989" width="6.44140625" style="66" customWidth="1"/>
    <col min="13990" max="13994" width="11.44140625" style="66" hidden="1" customWidth="1"/>
    <col min="13995" max="13995" width="6.44140625" style="66" customWidth="1"/>
    <col min="13996" max="13997" width="11.44140625" style="66" hidden="1" customWidth="1"/>
    <col min="13998" max="13998" width="7.5546875" style="66" customWidth="1"/>
    <col min="13999" max="13999" width="11.44140625" style="66" hidden="1" customWidth="1"/>
    <col min="14000" max="14000" width="9.44140625" style="66" customWidth="1"/>
    <col min="14001" max="14032" width="11.44140625" style="66" hidden="1" customWidth="1"/>
    <col min="14033" max="14033" width="9" style="66" customWidth="1"/>
    <col min="14034" max="14035" width="11.44140625" style="66" hidden="1" customWidth="1"/>
    <col min="14036" max="14036" width="8.5546875" style="66" customWidth="1"/>
    <col min="14037" max="14038" width="11.44140625" style="66" hidden="1" customWidth="1"/>
    <col min="14039" max="14039" width="6.44140625" style="66" customWidth="1"/>
    <col min="14040" max="14041" width="11.44140625" style="66" hidden="1" customWidth="1"/>
    <col min="14042" max="14042" width="7" style="66" customWidth="1"/>
    <col min="14043" max="14044" width="11.44140625" style="66" hidden="1" customWidth="1"/>
    <col min="14045" max="14047" width="7" style="66" customWidth="1"/>
    <col min="14048" max="14049" width="11.44140625" style="66" hidden="1" customWidth="1"/>
    <col min="14050" max="14050" width="7.5546875" style="66" customWidth="1"/>
    <col min="14051" max="14052" width="11.44140625" style="66" hidden="1" customWidth="1"/>
    <col min="14053" max="14053" width="7" style="66" customWidth="1"/>
    <col min="14054" max="14055" width="11.44140625" style="66" hidden="1" customWidth="1"/>
    <col min="14056" max="14056" width="7" style="66" customWidth="1"/>
    <col min="14057" max="14058" width="11.44140625" style="66" hidden="1" customWidth="1"/>
    <col min="14059" max="14059" width="7" style="66" customWidth="1"/>
    <col min="14060" max="14060" width="11.44140625" style="66" hidden="1" customWidth="1"/>
    <col min="14061" max="14061" width="6.44140625" style="66" customWidth="1"/>
    <col min="14062" max="14071" width="11.44140625" style="66" hidden="1" customWidth="1"/>
    <col min="14072" max="14074" width="11.44140625" style="66" hidden="1"/>
    <col min="14075" max="14075" width="41.44140625" style="66" customWidth="1"/>
    <col min="14076" max="14076" width="6.44140625" style="66" customWidth="1"/>
    <col min="14077" max="14077" width="14.6640625" style="66" customWidth="1"/>
    <col min="14078" max="14078" width="11.44140625" style="66" customWidth="1"/>
    <col min="14079" max="14079" width="13" style="66" customWidth="1"/>
    <col min="14080" max="14080" width="22" style="66" customWidth="1"/>
    <col min="14081" max="14090" width="9.44140625" style="66" customWidth="1"/>
    <col min="14091" max="14091" width="8.88671875" style="66" customWidth="1"/>
    <col min="14092" max="14092" width="11.44140625" style="66" hidden="1" customWidth="1"/>
    <col min="14093" max="14093" width="10.109375" style="66" customWidth="1"/>
    <col min="14094" max="14098" width="11.44140625" style="66" hidden="1" customWidth="1"/>
    <col min="14099" max="14099" width="6.44140625" style="66" customWidth="1"/>
    <col min="14100" max="14100" width="6.88671875" style="66" customWidth="1"/>
    <col min="14101" max="14102" width="6.5546875" style="66" customWidth="1"/>
    <col min="14103" max="14103" width="6.33203125" style="66" customWidth="1"/>
    <col min="14104" max="14105" width="7.5546875" style="66" customWidth="1"/>
    <col min="14106" max="14106" width="11.44140625" style="66" hidden="1" customWidth="1"/>
    <col min="14107" max="14107" width="14.44140625" style="66" customWidth="1"/>
    <col min="14108" max="14108" width="11.44140625" style="66" customWidth="1"/>
    <col min="14109" max="14109" width="56.88671875" style="66" customWidth="1"/>
    <col min="14110" max="14110" width="9.109375" style="66" bestFit="1" customWidth="1"/>
    <col min="14111" max="14111" width="24.5546875" style="66" customWidth="1"/>
    <col min="14112" max="14112" width="22.88671875" style="66" customWidth="1"/>
    <col min="14113" max="14113" width="17.6640625" style="66" customWidth="1"/>
    <col min="14114" max="14114" width="5" style="66" customWidth="1"/>
    <col min="14115" max="14116" width="11.44140625" style="66" hidden="1" customWidth="1"/>
    <col min="14117" max="14117" width="5" style="66" customWidth="1"/>
    <col min="14118" max="14119" width="11.44140625" style="66" hidden="1" customWidth="1"/>
    <col min="14120" max="14120" width="5" style="66" customWidth="1"/>
    <col min="14121" max="14122" width="11.44140625" style="66" hidden="1" customWidth="1"/>
    <col min="14123" max="14123" width="5" style="66" customWidth="1"/>
    <col min="14124" max="14125" width="11.44140625" style="66" hidden="1" customWidth="1"/>
    <col min="14126" max="14126" width="5" style="66" customWidth="1"/>
    <col min="14127" max="14128" width="11.44140625" style="66" hidden="1" customWidth="1"/>
    <col min="14129" max="14129" width="5" style="66" customWidth="1"/>
    <col min="14130" max="14140" width="11.44140625" style="66" hidden="1" customWidth="1"/>
    <col min="14141" max="14141" width="6.88671875" style="66" customWidth="1"/>
    <col min="14142" max="14143" width="11.44140625" style="66" hidden="1" customWidth="1"/>
    <col min="14144" max="14144" width="6.44140625" style="66" customWidth="1"/>
    <col min="14145" max="14146" width="11.44140625" style="66" hidden="1" customWidth="1"/>
    <col min="14147" max="14147" width="5.44140625" style="66" customWidth="1"/>
    <col min="14148" max="14149" width="11.44140625" style="66" hidden="1" customWidth="1"/>
    <col min="14150" max="14150" width="4.88671875" style="66" customWidth="1"/>
    <col min="14151" max="14158" width="11.44140625" style="66" hidden="1" customWidth="1"/>
    <col min="14159" max="14159" width="5.44140625" style="66" customWidth="1"/>
    <col min="14160" max="14164" width="11.44140625" style="66" hidden="1" customWidth="1"/>
    <col min="14165" max="14165" width="5.88671875" style="66" customWidth="1"/>
    <col min="14166" max="14167" width="11.44140625" style="66" hidden="1" customWidth="1"/>
    <col min="14168" max="14168" width="5.44140625" style="66" customWidth="1"/>
    <col min="14169" max="14170" width="11.44140625" style="66" hidden="1" customWidth="1"/>
    <col min="14171" max="14171" width="5.44140625" style="66" customWidth="1"/>
    <col min="14172" max="14173" width="11.44140625" style="66" hidden="1" customWidth="1"/>
    <col min="14174" max="14174" width="6" style="66" customWidth="1"/>
    <col min="14175" max="14179" width="11.44140625" style="66" hidden="1" customWidth="1"/>
    <col min="14180" max="14180" width="5" style="66" customWidth="1"/>
    <col min="14181" max="14188" width="11.44140625" style="66" hidden="1" customWidth="1"/>
    <col min="14189" max="14189" width="5" style="66" customWidth="1"/>
    <col min="14190" max="14190" width="11.44140625" style="66" hidden="1" customWidth="1"/>
    <col min="14191" max="14191" width="5" style="66" customWidth="1"/>
    <col min="14192" max="14192" width="9.44140625" style="66" customWidth="1"/>
    <col min="14193" max="14193" width="11.44140625" style="66" hidden="1" customWidth="1"/>
    <col min="14194" max="14194" width="5" style="66" customWidth="1"/>
    <col min="14195" max="14196" width="11.44140625" style="66" hidden="1" customWidth="1"/>
    <col min="14197" max="14197" width="5" style="66" customWidth="1"/>
    <col min="14198" max="14199" width="11.44140625" style="66" hidden="1" customWidth="1"/>
    <col min="14200" max="14200" width="5" style="66" customWidth="1"/>
    <col min="14201" max="14202" width="11.44140625" style="66" hidden="1" customWidth="1"/>
    <col min="14203" max="14203" width="5" style="66" customWidth="1"/>
    <col min="14204" max="14205" width="11.44140625" style="66" hidden="1" customWidth="1"/>
    <col min="14206" max="14206" width="5" style="66" customWidth="1"/>
    <col min="14207" max="14208" width="11.44140625" style="66" hidden="1" customWidth="1"/>
    <col min="14209" max="14209" width="5" style="66" customWidth="1"/>
    <col min="14210" max="14210" width="11.44140625" style="66" hidden="1" customWidth="1"/>
    <col min="14211" max="14211" width="6.44140625" style="66" customWidth="1"/>
    <col min="14212" max="14215" width="11.44140625" style="66" hidden="1" customWidth="1"/>
    <col min="14216" max="14216" width="7.109375" style="66" customWidth="1"/>
    <col min="14217" max="14218" width="11.44140625" style="66" hidden="1" customWidth="1"/>
    <col min="14219" max="14219" width="7.109375" style="66" customWidth="1"/>
    <col min="14220" max="14227" width="11.44140625" style="66" hidden="1" customWidth="1"/>
    <col min="14228" max="14228" width="7.109375" style="66" customWidth="1"/>
    <col min="14229" max="14235" width="11.44140625" style="66" hidden="1" customWidth="1"/>
    <col min="14236" max="14236" width="6.44140625" style="66" customWidth="1"/>
    <col min="14237" max="14238" width="11.44140625" style="66" hidden="1" customWidth="1"/>
    <col min="14239" max="14239" width="6.88671875" style="66" customWidth="1"/>
    <col min="14240" max="14241" width="11.44140625" style="66" hidden="1" customWidth="1"/>
    <col min="14242" max="14242" width="6.88671875" style="66" customWidth="1"/>
    <col min="14243" max="14244" width="11.44140625" style="66" hidden="1" customWidth="1"/>
    <col min="14245" max="14245" width="6.44140625" style="66" customWidth="1"/>
    <col min="14246" max="14250" width="11.44140625" style="66" hidden="1" customWidth="1"/>
    <col min="14251" max="14251" width="6.44140625" style="66" customWidth="1"/>
    <col min="14252" max="14253" width="11.44140625" style="66" hidden="1" customWidth="1"/>
    <col min="14254" max="14254" width="7.5546875" style="66" customWidth="1"/>
    <col min="14255" max="14255" width="11.44140625" style="66" hidden="1" customWidth="1"/>
    <col min="14256" max="14256" width="9.44140625" style="66" customWidth="1"/>
    <col min="14257" max="14288" width="11.44140625" style="66" hidden="1" customWidth="1"/>
    <col min="14289" max="14289" width="9" style="66" customWidth="1"/>
    <col min="14290" max="14291" width="11.44140625" style="66" hidden="1" customWidth="1"/>
    <col min="14292" max="14292" width="8.5546875" style="66" customWidth="1"/>
    <col min="14293" max="14294" width="11.44140625" style="66" hidden="1" customWidth="1"/>
    <col min="14295" max="14295" width="6.44140625" style="66" customWidth="1"/>
    <col min="14296" max="14297" width="11.44140625" style="66" hidden="1" customWidth="1"/>
    <col min="14298" max="14298" width="7" style="66" customWidth="1"/>
    <col min="14299" max="14300" width="11.44140625" style="66" hidden="1" customWidth="1"/>
    <col min="14301" max="14303" width="7" style="66" customWidth="1"/>
    <col min="14304" max="14305" width="11.44140625" style="66" hidden="1" customWidth="1"/>
    <col min="14306" max="14306" width="7.5546875" style="66" customWidth="1"/>
    <col min="14307" max="14308" width="11.44140625" style="66" hidden="1" customWidth="1"/>
    <col min="14309" max="14309" width="7" style="66" customWidth="1"/>
    <col min="14310" max="14311" width="11.44140625" style="66" hidden="1" customWidth="1"/>
    <col min="14312" max="14312" width="7" style="66" customWidth="1"/>
    <col min="14313" max="14314" width="11.44140625" style="66" hidden="1" customWidth="1"/>
    <col min="14315" max="14315" width="7" style="66" customWidth="1"/>
    <col min="14316" max="14316" width="11.44140625" style="66" hidden="1" customWidth="1"/>
    <col min="14317" max="14317" width="6.44140625" style="66" customWidth="1"/>
    <col min="14318" max="14327" width="11.44140625" style="66" hidden="1" customWidth="1"/>
    <col min="14328" max="14330" width="11.44140625" style="66" hidden="1"/>
    <col min="14331" max="14331" width="41.44140625" style="66" customWidth="1"/>
    <col min="14332" max="14332" width="6.44140625" style="66" customWidth="1"/>
    <col min="14333" max="14333" width="14.6640625" style="66" customWidth="1"/>
    <col min="14334" max="14334" width="11.44140625" style="66" customWidth="1"/>
    <col min="14335" max="14335" width="13" style="66" customWidth="1"/>
    <col min="14336" max="14336" width="22" style="66" customWidth="1"/>
    <col min="14337" max="14346" width="9.44140625" style="66" customWidth="1"/>
    <col min="14347" max="14347" width="8.88671875" style="66" customWidth="1"/>
    <col min="14348" max="14348" width="11.44140625" style="66" hidden="1" customWidth="1"/>
    <col min="14349" max="14349" width="10.109375" style="66" customWidth="1"/>
    <col min="14350" max="14354" width="11.44140625" style="66" hidden="1" customWidth="1"/>
    <col min="14355" max="14355" width="6.44140625" style="66" customWidth="1"/>
    <col min="14356" max="14356" width="6.88671875" style="66" customWidth="1"/>
    <col min="14357" max="14358" width="6.5546875" style="66" customWidth="1"/>
    <col min="14359" max="14359" width="6.33203125" style="66" customWidth="1"/>
    <col min="14360" max="14361" width="7.5546875" style="66" customWidth="1"/>
    <col min="14362" max="14362" width="11.44140625" style="66" hidden="1" customWidth="1"/>
    <col min="14363" max="14363" width="14.44140625" style="66" customWidth="1"/>
    <col min="14364" max="14364" width="11.44140625" style="66" customWidth="1"/>
    <col min="14365" max="14365" width="56.88671875" style="66" customWidth="1"/>
    <col min="14366" max="14366" width="9.109375" style="66" bestFit="1" customWidth="1"/>
    <col min="14367" max="14367" width="24.5546875" style="66" customWidth="1"/>
    <col min="14368" max="14368" width="22.88671875" style="66" customWidth="1"/>
    <col min="14369" max="14369" width="17.6640625" style="66" customWidth="1"/>
    <col min="14370" max="14370" width="5" style="66" customWidth="1"/>
    <col min="14371" max="14372" width="11.44140625" style="66" hidden="1" customWidth="1"/>
    <col min="14373" max="14373" width="5" style="66" customWidth="1"/>
    <col min="14374" max="14375" width="11.44140625" style="66" hidden="1" customWidth="1"/>
    <col min="14376" max="14376" width="5" style="66" customWidth="1"/>
    <col min="14377" max="14378" width="11.44140625" style="66" hidden="1" customWidth="1"/>
    <col min="14379" max="14379" width="5" style="66" customWidth="1"/>
    <col min="14380" max="14381" width="11.44140625" style="66" hidden="1" customWidth="1"/>
    <col min="14382" max="14382" width="5" style="66" customWidth="1"/>
    <col min="14383" max="14384" width="11.44140625" style="66" hidden="1" customWidth="1"/>
    <col min="14385" max="14385" width="5" style="66" customWidth="1"/>
    <col min="14386" max="14396" width="11.44140625" style="66" hidden="1" customWidth="1"/>
    <col min="14397" max="14397" width="6.88671875" style="66" customWidth="1"/>
    <col min="14398" max="14399" width="11.44140625" style="66" hidden="1" customWidth="1"/>
    <col min="14400" max="14400" width="6.44140625" style="66" customWidth="1"/>
    <col min="14401" max="14402" width="11.44140625" style="66" hidden="1" customWidth="1"/>
    <col min="14403" max="14403" width="5.44140625" style="66" customWidth="1"/>
    <col min="14404" max="14405" width="11.44140625" style="66" hidden="1" customWidth="1"/>
    <col min="14406" max="14406" width="4.88671875" style="66" customWidth="1"/>
    <col min="14407" max="14414" width="11.44140625" style="66" hidden="1" customWidth="1"/>
    <col min="14415" max="14415" width="5.44140625" style="66" customWidth="1"/>
    <col min="14416" max="14420" width="11.44140625" style="66" hidden="1" customWidth="1"/>
    <col min="14421" max="14421" width="5.88671875" style="66" customWidth="1"/>
    <col min="14422" max="14423" width="11.44140625" style="66" hidden="1" customWidth="1"/>
    <col min="14424" max="14424" width="5.44140625" style="66" customWidth="1"/>
    <col min="14425" max="14426" width="11.44140625" style="66" hidden="1" customWidth="1"/>
    <col min="14427" max="14427" width="5.44140625" style="66" customWidth="1"/>
    <col min="14428" max="14429" width="11.44140625" style="66" hidden="1" customWidth="1"/>
    <col min="14430" max="14430" width="6" style="66" customWidth="1"/>
    <col min="14431" max="14435" width="11.44140625" style="66" hidden="1" customWidth="1"/>
    <col min="14436" max="14436" width="5" style="66" customWidth="1"/>
    <col min="14437" max="14444" width="11.44140625" style="66" hidden="1" customWidth="1"/>
    <col min="14445" max="14445" width="5" style="66" customWidth="1"/>
    <col min="14446" max="14446" width="11.44140625" style="66" hidden="1" customWidth="1"/>
    <col min="14447" max="14447" width="5" style="66" customWidth="1"/>
    <col min="14448" max="14448" width="9.44140625" style="66" customWidth="1"/>
    <col min="14449" max="14449" width="11.44140625" style="66" hidden="1" customWidth="1"/>
    <col min="14450" max="14450" width="5" style="66" customWidth="1"/>
    <col min="14451" max="14452" width="11.44140625" style="66" hidden="1" customWidth="1"/>
    <col min="14453" max="14453" width="5" style="66" customWidth="1"/>
    <col min="14454" max="14455" width="11.44140625" style="66" hidden="1" customWidth="1"/>
    <col min="14456" max="14456" width="5" style="66" customWidth="1"/>
    <col min="14457" max="14458" width="11.44140625" style="66" hidden="1" customWidth="1"/>
    <col min="14459" max="14459" width="5" style="66" customWidth="1"/>
    <col min="14460" max="14461" width="11.44140625" style="66" hidden="1" customWidth="1"/>
    <col min="14462" max="14462" width="5" style="66" customWidth="1"/>
    <col min="14463" max="14464" width="11.44140625" style="66" hidden="1" customWidth="1"/>
    <col min="14465" max="14465" width="5" style="66" customWidth="1"/>
    <col min="14466" max="14466" width="11.44140625" style="66" hidden="1" customWidth="1"/>
    <col min="14467" max="14467" width="6.44140625" style="66" customWidth="1"/>
    <col min="14468" max="14471" width="11.44140625" style="66" hidden="1" customWidth="1"/>
    <col min="14472" max="14472" width="7.109375" style="66" customWidth="1"/>
    <col min="14473" max="14474" width="11.44140625" style="66" hidden="1" customWidth="1"/>
    <col min="14475" max="14475" width="7.109375" style="66" customWidth="1"/>
    <col min="14476" max="14483" width="11.44140625" style="66" hidden="1" customWidth="1"/>
    <col min="14484" max="14484" width="7.109375" style="66" customWidth="1"/>
    <col min="14485" max="14491" width="11.44140625" style="66" hidden="1" customWidth="1"/>
    <col min="14492" max="14492" width="6.44140625" style="66" customWidth="1"/>
    <col min="14493" max="14494" width="11.44140625" style="66" hidden="1" customWidth="1"/>
    <col min="14495" max="14495" width="6.88671875" style="66" customWidth="1"/>
    <col min="14496" max="14497" width="11.44140625" style="66" hidden="1" customWidth="1"/>
    <col min="14498" max="14498" width="6.88671875" style="66" customWidth="1"/>
    <col min="14499" max="14500" width="11.44140625" style="66" hidden="1" customWidth="1"/>
    <col min="14501" max="14501" width="6.44140625" style="66" customWidth="1"/>
    <col min="14502" max="14506" width="11.44140625" style="66" hidden="1" customWidth="1"/>
    <col min="14507" max="14507" width="6.44140625" style="66" customWidth="1"/>
    <col min="14508" max="14509" width="11.44140625" style="66" hidden="1" customWidth="1"/>
    <col min="14510" max="14510" width="7.5546875" style="66" customWidth="1"/>
    <col min="14511" max="14511" width="11.44140625" style="66" hidden="1" customWidth="1"/>
    <col min="14512" max="14512" width="9.44140625" style="66" customWidth="1"/>
    <col min="14513" max="14544" width="11.44140625" style="66" hidden="1" customWidth="1"/>
    <col min="14545" max="14545" width="9" style="66" customWidth="1"/>
    <col min="14546" max="14547" width="11.44140625" style="66" hidden="1" customWidth="1"/>
    <col min="14548" max="14548" width="8.5546875" style="66" customWidth="1"/>
    <col min="14549" max="14550" width="11.44140625" style="66" hidden="1" customWidth="1"/>
    <col min="14551" max="14551" width="6.44140625" style="66" customWidth="1"/>
    <col min="14552" max="14553" width="11.44140625" style="66" hidden="1" customWidth="1"/>
    <col min="14554" max="14554" width="7" style="66" customWidth="1"/>
    <col min="14555" max="14556" width="11.44140625" style="66" hidden="1" customWidth="1"/>
    <col min="14557" max="14559" width="7" style="66" customWidth="1"/>
    <col min="14560" max="14561" width="11.44140625" style="66" hidden="1" customWidth="1"/>
    <col min="14562" max="14562" width="7.5546875" style="66" customWidth="1"/>
    <col min="14563" max="14564" width="11.44140625" style="66" hidden="1" customWidth="1"/>
    <col min="14565" max="14565" width="7" style="66" customWidth="1"/>
    <col min="14566" max="14567" width="11.44140625" style="66" hidden="1" customWidth="1"/>
    <col min="14568" max="14568" width="7" style="66" customWidth="1"/>
    <col min="14569" max="14570" width="11.44140625" style="66" hidden="1" customWidth="1"/>
    <col min="14571" max="14571" width="7" style="66" customWidth="1"/>
    <col min="14572" max="14572" width="11.44140625" style="66" hidden="1" customWidth="1"/>
    <col min="14573" max="14573" width="6.44140625" style="66" customWidth="1"/>
    <col min="14574" max="14583" width="11.44140625" style="66" hidden="1" customWidth="1"/>
    <col min="14584" max="14586" width="11.44140625" style="66" hidden="1"/>
    <col min="14587" max="14587" width="41.44140625" style="66" customWidth="1"/>
    <col min="14588" max="14588" width="6.44140625" style="66" customWidth="1"/>
    <col min="14589" max="14589" width="14.6640625" style="66" customWidth="1"/>
    <col min="14590" max="14590" width="11.44140625" style="66" customWidth="1"/>
    <col min="14591" max="14591" width="13" style="66" customWidth="1"/>
    <col min="14592" max="14592" width="22" style="66" customWidth="1"/>
    <col min="14593" max="14602" width="9.44140625" style="66" customWidth="1"/>
    <col min="14603" max="14603" width="8.88671875" style="66" customWidth="1"/>
    <col min="14604" max="14604" width="11.44140625" style="66" hidden="1" customWidth="1"/>
    <col min="14605" max="14605" width="10.109375" style="66" customWidth="1"/>
    <col min="14606" max="14610" width="11.44140625" style="66" hidden="1" customWidth="1"/>
    <col min="14611" max="14611" width="6.44140625" style="66" customWidth="1"/>
    <col min="14612" max="14612" width="6.88671875" style="66" customWidth="1"/>
    <col min="14613" max="14614" width="6.5546875" style="66" customWidth="1"/>
    <col min="14615" max="14615" width="6.33203125" style="66" customWidth="1"/>
    <col min="14616" max="14617" width="7.5546875" style="66" customWidth="1"/>
    <col min="14618" max="14618" width="11.44140625" style="66" hidden="1" customWidth="1"/>
    <col min="14619" max="14619" width="14.44140625" style="66" customWidth="1"/>
    <col min="14620" max="14620" width="11.44140625" style="66" customWidth="1"/>
    <col min="14621" max="14621" width="56.88671875" style="66" customWidth="1"/>
    <col min="14622" max="14622" width="9.109375" style="66" bestFit="1" customWidth="1"/>
    <col min="14623" max="14623" width="24.5546875" style="66" customWidth="1"/>
    <col min="14624" max="14624" width="22.88671875" style="66" customWidth="1"/>
    <col min="14625" max="14625" width="17.6640625" style="66" customWidth="1"/>
    <col min="14626" max="14626" width="5" style="66" customWidth="1"/>
    <col min="14627" max="14628" width="11.44140625" style="66" hidden="1" customWidth="1"/>
    <col min="14629" max="14629" width="5" style="66" customWidth="1"/>
    <col min="14630" max="14631" width="11.44140625" style="66" hidden="1" customWidth="1"/>
    <col min="14632" max="14632" width="5" style="66" customWidth="1"/>
    <col min="14633" max="14634" width="11.44140625" style="66" hidden="1" customWidth="1"/>
    <col min="14635" max="14635" width="5" style="66" customWidth="1"/>
    <col min="14636" max="14637" width="11.44140625" style="66" hidden="1" customWidth="1"/>
    <col min="14638" max="14638" width="5" style="66" customWidth="1"/>
    <col min="14639" max="14640" width="11.44140625" style="66" hidden="1" customWidth="1"/>
    <col min="14641" max="14641" width="5" style="66" customWidth="1"/>
    <col min="14642" max="14652" width="11.44140625" style="66" hidden="1" customWidth="1"/>
    <col min="14653" max="14653" width="6.88671875" style="66" customWidth="1"/>
    <col min="14654" max="14655" width="11.44140625" style="66" hidden="1" customWidth="1"/>
    <col min="14656" max="14656" width="6.44140625" style="66" customWidth="1"/>
    <col min="14657" max="14658" width="11.44140625" style="66" hidden="1" customWidth="1"/>
    <col min="14659" max="14659" width="5.44140625" style="66" customWidth="1"/>
    <col min="14660" max="14661" width="11.44140625" style="66" hidden="1" customWidth="1"/>
    <col min="14662" max="14662" width="4.88671875" style="66" customWidth="1"/>
    <col min="14663" max="14670" width="11.44140625" style="66" hidden="1" customWidth="1"/>
    <col min="14671" max="14671" width="5.44140625" style="66" customWidth="1"/>
    <col min="14672" max="14676" width="11.44140625" style="66" hidden="1" customWidth="1"/>
    <col min="14677" max="14677" width="5.88671875" style="66" customWidth="1"/>
    <col min="14678" max="14679" width="11.44140625" style="66" hidden="1" customWidth="1"/>
    <col min="14680" max="14680" width="5.44140625" style="66" customWidth="1"/>
    <col min="14681" max="14682" width="11.44140625" style="66" hidden="1" customWidth="1"/>
    <col min="14683" max="14683" width="5.44140625" style="66" customWidth="1"/>
    <col min="14684" max="14685" width="11.44140625" style="66" hidden="1" customWidth="1"/>
    <col min="14686" max="14686" width="6" style="66" customWidth="1"/>
    <col min="14687" max="14691" width="11.44140625" style="66" hidden="1" customWidth="1"/>
    <col min="14692" max="14692" width="5" style="66" customWidth="1"/>
    <col min="14693" max="14700" width="11.44140625" style="66" hidden="1" customWidth="1"/>
    <col min="14701" max="14701" width="5" style="66" customWidth="1"/>
    <col min="14702" max="14702" width="11.44140625" style="66" hidden="1" customWidth="1"/>
    <col min="14703" max="14703" width="5" style="66" customWidth="1"/>
    <col min="14704" max="14704" width="9.44140625" style="66" customWidth="1"/>
    <col min="14705" max="14705" width="11.44140625" style="66" hidden="1" customWidth="1"/>
    <col min="14706" max="14706" width="5" style="66" customWidth="1"/>
    <col min="14707" max="14708" width="11.44140625" style="66" hidden="1" customWidth="1"/>
    <col min="14709" max="14709" width="5" style="66" customWidth="1"/>
    <col min="14710" max="14711" width="11.44140625" style="66" hidden="1" customWidth="1"/>
    <col min="14712" max="14712" width="5" style="66" customWidth="1"/>
    <col min="14713" max="14714" width="11.44140625" style="66" hidden="1" customWidth="1"/>
    <col min="14715" max="14715" width="5" style="66" customWidth="1"/>
    <col min="14716" max="14717" width="11.44140625" style="66" hidden="1" customWidth="1"/>
    <col min="14718" max="14718" width="5" style="66" customWidth="1"/>
    <col min="14719" max="14720" width="11.44140625" style="66" hidden="1" customWidth="1"/>
    <col min="14721" max="14721" width="5" style="66" customWidth="1"/>
    <col min="14722" max="14722" width="11.44140625" style="66" hidden="1" customWidth="1"/>
    <col min="14723" max="14723" width="6.44140625" style="66" customWidth="1"/>
    <col min="14724" max="14727" width="11.44140625" style="66" hidden="1" customWidth="1"/>
    <col min="14728" max="14728" width="7.109375" style="66" customWidth="1"/>
    <col min="14729" max="14730" width="11.44140625" style="66" hidden="1" customWidth="1"/>
    <col min="14731" max="14731" width="7.109375" style="66" customWidth="1"/>
    <col min="14732" max="14739" width="11.44140625" style="66" hidden="1" customWidth="1"/>
    <col min="14740" max="14740" width="7.109375" style="66" customWidth="1"/>
    <col min="14741" max="14747" width="11.44140625" style="66" hidden="1" customWidth="1"/>
    <col min="14748" max="14748" width="6.44140625" style="66" customWidth="1"/>
    <col min="14749" max="14750" width="11.44140625" style="66" hidden="1" customWidth="1"/>
    <col min="14751" max="14751" width="6.88671875" style="66" customWidth="1"/>
    <col min="14752" max="14753" width="11.44140625" style="66" hidden="1" customWidth="1"/>
    <col min="14754" max="14754" width="6.88671875" style="66" customWidth="1"/>
    <col min="14755" max="14756" width="11.44140625" style="66" hidden="1" customWidth="1"/>
    <col min="14757" max="14757" width="6.44140625" style="66" customWidth="1"/>
    <col min="14758" max="14762" width="11.44140625" style="66" hidden="1" customWidth="1"/>
    <col min="14763" max="14763" width="6.44140625" style="66" customWidth="1"/>
    <col min="14764" max="14765" width="11.44140625" style="66" hidden="1" customWidth="1"/>
    <col min="14766" max="14766" width="7.5546875" style="66" customWidth="1"/>
    <col min="14767" max="14767" width="11.44140625" style="66" hidden="1" customWidth="1"/>
    <col min="14768" max="14768" width="9.44140625" style="66" customWidth="1"/>
    <col min="14769" max="14800" width="11.44140625" style="66" hidden="1" customWidth="1"/>
    <col min="14801" max="14801" width="9" style="66" customWidth="1"/>
    <col min="14802" max="14803" width="11.44140625" style="66" hidden="1" customWidth="1"/>
    <col min="14804" max="14804" width="8.5546875" style="66" customWidth="1"/>
    <col min="14805" max="14806" width="11.44140625" style="66" hidden="1" customWidth="1"/>
    <col min="14807" max="14807" width="6.44140625" style="66" customWidth="1"/>
    <col min="14808" max="14809" width="11.44140625" style="66" hidden="1" customWidth="1"/>
    <col min="14810" max="14810" width="7" style="66" customWidth="1"/>
    <col min="14811" max="14812" width="11.44140625" style="66" hidden="1" customWidth="1"/>
    <col min="14813" max="14815" width="7" style="66" customWidth="1"/>
    <col min="14816" max="14817" width="11.44140625" style="66" hidden="1" customWidth="1"/>
    <col min="14818" max="14818" width="7.5546875" style="66" customWidth="1"/>
    <col min="14819" max="14820" width="11.44140625" style="66" hidden="1" customWidth="1"/>
    <col min="14821" max="14821" width="7" style="66" customWidth="1"/>
    <col min="14822" max="14823" width="11.44140625" style="66" hidden="1" customWidth="1"/>
    <col min="14824" max="14824" width="7" style="66" customWidth="1"/>
    <col min="14825" max="14826" width="11.44140625" style="66" hidden="1" customWidth="1"/>
    <col min="14827" max="14827" width="7" style="66" customWidth="1"/>
    <col min="14828" max="14828" width="11.44140625" style="66" hidden="1" customWidth="1"/>
    <col min="14829" max="14829" width="6.44140625" style="66" customWidth="1"/>
    <col min="14830" max="14839" width="11.44140625" style="66" hidden="1" customWidth="1"/>
    <col min="14840" max="14842" width="11.44140625" style="66" hidden="1"/>
    <col min="14843" max="14843" width="41.44140625" style="66" customWidth="1"/>
    <col min="14844" max="14844" width="6.44140625" style="66" customWidth="1"/>
    <col min="14845" max="14845" width="14.6640625" style="66" customWidth="1"/>
    <col min="14846" max="14846" width="11.44140625" style="66" customWidth="1"/>
    <col min="14847" max="14847" width="13" style="66" customWidth="1"/>
    <col min="14848" max="14848" width="22" style="66" customWidth="1"/>
    <col min="14849" max="14858" width="9.44140625" style="66" customWidth="1"/>
    <col min="14859" max="14859" width="8.88671875" style="66" customWidth="1"/>
    <col min="14860" max="14860" width="11.44140625" style="66" hidden="1" customWidth="1"/>
    <col min="14861" max="14861" width="10.109375" style="66" customWidth="1"/>
    <col min="14862" max="14866" width="11.44140625" style="66" hidden="1" customWidth="1"/>
    <col min="14867" max="14867" width="6.44140625" style="66" customWidth="1"/>
    <col min="14868" max="14868" width="6.88671875" style="66" customWidth="1"/>
    <col min="14869" max="14870" width="6.5546875" style="66" customWidth="1"/>
    <col min="14871" max="14871" width="6.33203125" style="66" customWidth="1"/>
    <col min="14872" max="14873" width="7.5546875" style="66" customWidth="1"/>
    <col min="14874" max="14874" width="11.44140625" style="66" hidden="1" customWidth="1"/>
    <col min="14875" max="14875" width="14.44140625" style="66" customWidth="1"/>
    <col min="14876" max="14876" width="11.44140625" style="66" customWidth="1"/>
    <col min="14877" max="14877" width="56.88671875" style="66" customWidth="1"/>
    <col min="14878" max="14878" width="9.109375" style="66" bestFit="1" customWidth="1"/>
    <col min="14879" max="14879" width="24.5546875" style="66" customWidth="1"/>
    <col min="14880" max="14880" width="22.88671875" style="66" customWidth="1"/>
    <col min="14881" max="14881" width="17.6640625" style="66" customWidth="1"/>
    <col min="14882" max="14882" width="5" style="66" customWidth="1"/>
    <col min="14883" max="14884" width="11.44140625" style="66" hidden="1" customWidth="1"/>
    <col min="14885" max="14885" width="5" style="66" customWidth="1"/>
    <col min="14886" max="14887" width="11.44140625" style="66" hidden="1" customWidth="1"/>
    <col min="14888" max="14888" width="5" style="66" customWidth="1"/>
    <col min="14889" max="14890" width="11.44140625" style="66" hidden="1" customWidth="1"/>
    <col min="14891" max="14891" width="5" style="66" customWidth="1"/>
    <col min="14892" max="14893" width="11.44140625" style="66" hidden="1" customWidth="1"/>
    <col min="14894" max="14894" width="5" style="66" customWidth="1"/>
    <col min="14895" max="14896" width="11.44140625" style="66" hidden="1" customWidth="1"/>
    <col min="14897" max="14897" width="5" style="66" customWidth="1"/>
    <col min="14898" max="14908" width="11.44140625" style="66" hidden="1" customWidth="1"/>
    <col min="14909" max="14909" width="6.88671875" style="66" customWidth="1"/>
    <col min="14910" max="14911" width="11.44140625" style="66" hidden="1" customWidth="1"/>
    <col min="14912" max="14912" width="6.44140625" style="66" customWidth="1"/>
    <col min="14913" max="14914" width="11.44140625" style="66" hidden="1" customWidth="1"/>
    <col min="14915" max="14915" width="5.44140625" style="66" customWidth="1"/>
    <col min="14916" max="14917" width="11.44140625" style="66" hidden="1" customWidth="1"/>
    <col min="14918" max="14918" width="4.88671875" style="66" customWidth="1"/>
    <col min="14919" max="14926" width="11.44140625" style="66" hidden="1" customWidth="1"/>
    <col min="14927" max="14927" width="5.44140625" style="66" customWidth="1"/>
    <col min="14928" max="14932" width="11.44140625" style="66" hidden="1" customWidth="1"/>
    <col min="14933" max="14933" width="5.88671875" style="66" customWidth="1"/>
    <col min="14934" max="14935" width="11.44140625" style="66" hidden="1" customWidth="1"/>
    <col min="14936" max="14936" width="5.44140625" style="66" customWidth="1"/>
    <col min="14937" max="14938" width="11.44140625" style="66" hidden="1" customWidth="1"/>
    <col min="14939" max="14939" width="5.44140625" style="66" customWidth="1"/>
    <col min="14940" max="14941" width="11.44140625" style="66" hidden="1" customWidth="1"/>
    <col min="14942" max="14942" width="6" style="66" customWidth="1"/>
    <col min="14943" max="14947" width="11.44140625" style="66" hidden="1" customWidth="1"/>
    <col min="14948" max="14948" width="5" style="66" customWidth="1"/>
    <col min="14949" max="14956" width="11.44140625" style="66" hidden="1" customWidth="1"/>
    <col min="14957" max="14957" width="5" style="66" customWidth="1"/>
    <col min="14958" max="14958" width="11.44140625" style="66" hidden="1" customWidth="1"/>
    <col min="14959" max="14959" width="5" style="66" customWidth="1"/>
    <col min="14960" max="14960" width="9.44140625" style="66" customWidth="1"/>
    <col min="14961" max="14961" width="11.44140625" style="66" hidden="1" customWidth="1"/>
    <col min="14962" max="14962" width="5" style="66" customWidth="1"/>
    <col min="14963" max="14964" width="11.44140625" style="66" hidden="1" customWidth="1"/>
    <col min="14965" max="14965" width="5" style="66" customWidth="1"/>
    <col min="14966" max="14967" width="11.44140625" style="66" hidden="1" customWidth="1"/>
    <col min="14968" max="14968" width="5" style="66" customWidth="1"/>
    <col min="14969" max="14970" width="11.44140625" style="66" hidden="1" customWidth="1"/>
    <col min="14971" max="14971" width="5" style="66" customWidth="1"/>
    <col min="14972" max="14973" width="11.44140625" style="66" hidden="1" customWidth="1"/>
    <col min="14974" max="14974" width="5" style="66" customWidth="1"/>
    <col min="14975" max="14976" width="11.44140625" style="66" hidden="1" customWidth="1"/>
    <col min="14977" max="14977" width="5" style="66" customWidth="1"/>
    <col min="14978" max="14978" width="11.44140625" style="66" hidden="1" customWidth="1"/>
    <col min="14979" max="14979" width="6.44140625" style="66" customWidth="1"/>
    <col min="14980" max="14983" width="11.44140625" style="66" hidden="1" customWidth="1"/>
    <col min="14984" max="14984" width="7.109375" style="66" customWidth="1"/>
    <col min="14985" max="14986" width="11.44140625" style="66" hidden="1" customWidth="1"/>
    <col min="14987" max="14987" width="7.109375" style="66" customWidth="1"/>
    <col min="14988" max="14995" width="11.44140625" style="66" hidden="1" customWidth="1"/>
    <col min="14996" max="14996" width="7.109375" style="66" customWidth="1"/>
    <col min="14997" max="15003" width="11.44140625" style="66" hidden="1" customWidth="1"/>
    <col min="15004" max="15004" width="6.44140625" style="66" customWidth="1"/>
    <col min="15005" max="15006" width="11.44140625" style="66" hidden="1" customWidth="1"/>
    <col min="15007" max="15007" width="6.88671875" style="66" customWidth="1"/>
    <col min="15008" max="15009" width="11.44140625" style="66" hidden="1" customWidth="1"/>
    <col min="15010" max="15010" width="6.88671875" style="66" customWidth="1"/>
    <col min="15011" max="15012" width="11.44140625" style="66" hidden="1" customWidth="1"/>
    <col min="15013" max="15013" width="6.44140625" style="66" customWidth="1"/>
    <col min="15014" max="15018" width="11.44140625" style="66" hidden="1" customWidth="1"/>
    <col min="15019" max="15019" width="6.44140625" style="66" customWidth="1"/>
    <col min="15020" max="15021" width="11.44140625" style="66" hidden="1" customWidth="1"/>
    <col min="15022" max="15022" width="7.5546875" style="66" customWidth="1"/>
    <col min="15023" max="15023" width="11.44140625" style="66" hidden="1" customWidth="1"/>
    <col min="15024" max="15024" width="9.44140625" style="66" customWidth="1"/>
    <col min="15025" max="15056" width="11.44140625" style="66" hidden="1" customWidth="1"/>
    <col min="15057" max="15057" width="9" style="66" customWidth="1"/>
    <col min="15058" max="15059" width="11.44140625" style="66" hidden="1" customWidth="1"/>
    <col min="15060" max="15060" width="8.5546875" style="66" customWidth="1"/>
    <col min="15061" max="15062" width="11.44140625" style="66" hidden="1" customWidth="1"/>
    <col min="15063" max="15063" width="6.44140625" style="66" customWidth="1"/>
    <col min="15064" max="15065" width="11.44140625" style="66" hidden="1" customWidth="1"/>
    <col min="15066" max="15066" width="7" style="66" customWidth="1"/>
    <col min="15067" max="15068" width="11.44140625" style="66" hidden="1" customWidth="1"/>
    <col min="15069" max="15071" width="7" style="66" customWidth="1"/>
    <col min="15072" max="15073" width="11.44140625" style="66" hidden="1" customWidth="1"/>
    <col min="15074" max="15074" width="7.5546875" style="66" customWidth="1"/>
    <col min="15075" max="15076" width="11.44140625" style="66" hidden="1" customWidth="1"/>
    <col min="15077" max="15077" width="7" style="66" customWidth="1"/>
    <col min="15078" max="15079" width="11.44140625" style="66" hidden="1" customWidth="1"/>
    <col min="15080" max="15080" width="7" style="66" customWidth="1"/>
    <col min="15081" max="15082" width="11.44140625" style="66" hidden="1" customWidth="1"/>
    <col min="15083" max="15083" width="7" style="66" customWidth="1"/>
    <col min="15084" max="15084" width="11.44140625" style="66" hidden="1" customWidth="1"/>
    <col min="15085" max="15085" width="6.44140625" style="66" customWidth="1"/>
    <col min="15086" max="15095" width="11.44140625" style="66" hidden="1" customWidth="1"/>
    <col min="15096" max="15098" width="11.44140625" style="66" hidden="1"/>
    <col min="15099" max="15099" width="41.44140625" style="66" customWidth="1"/>
    <col min="15100" max="15100" width="6.44140625" style="66" customWidth="1"/>
    <col min="15101" max="15101" width="14.6640625" style="66" customWidth="1"/>
    <col min="15102" max="15102" width="11.44140625" style="66" customWidth="1"/>
    <col min="15103" max="15103" width="13" style="66" customWidth="1"/>
    <col min="15104" max="15104" width="22" style="66" customWidth="1"/>
    <col min="15105" max="15114" width="9.44140625" style="66" customWidth="1"/>
    <col min="15115" max="15115" width="8.88671875" style="66" customWidth="1"/>
    <col min="15116" max="15116" width="11.44140625" style="66" hidden="1" customWidth="1"/>
    <col min="15117" max="15117" width="10.109375" style="66" customWidth="1"/>
    <col min="15118" max="15122" width="11.44140625" style="66" hidden="1" customWidth="1"/>
    <col min="15123" max="15123" width="6.44140625" style="66" customWidth="1"/>
    <col min="15124" max="15124" width="6.88671875" style="66" customWidth="1"/>
    <col min="15125" max="15126" width="6.5546875" style="66" customWidth="1"/>
    <col min="15127" max="15127" width="6.33203125" style="66" customWidth="1"/>
    <col min="15128" max="15129" width="7.5546875" style="66" customWidth="1"/>
    <col min="15130" max="15130" width="11.44140625" style="66" hidden="1" customWidth="1"/>
    <col min="15131" max="15131" width="14.44140625" style="66" customWidth="1"/>
    <col min="15132" max="15132" width="11.44140625" style="66" customWidth="1"/>
    <col min="15133" max="15133" width="56.88671875" style="66" customWidth="1"/>
    <col min="15134" max="15134" width="9.109375" style="66" bestFit="1" customWidth="1"/>
    <col min="15135" max="15135" width="24.5546875" style="66" customWidth="1"/>
    <col min="15136" max="15136" width="22.88671875" style="66" customWidth="1"/>
    <col min="15137" max="15137" width="17.6640625" style="66" customWidth="1"/>
    <col min="15138" max="15138" width="5" style="66" customWidth="1"/>
    <col min="15139" max="15140" width="11.44140625" style="66" hidden="1" customWidth="1"/>
    <col min="15141" max="15141" width="5" style="66" customWidth="1"/>
    <col min="15142" max="15143" width="11.44140625" style="66" hidden="1" customWidth="1"/>
    <col min="15144" max="15144" width="5" style="66" customWidth="1"/>
    <col min="15145" max="15146" width="11.44140625" style="66" hidden="1" customWidth="1"/>
    <col min="15147" max="15147" width="5" style="66" customWidth="1"/>
    <col min="15148" max="15149" width="11.44140625" style="66" hidden="1" customWidth="1"/>
    <col min="15150" max="15150" width="5" style="66" customWidth="1"/>
    <col min="15151" max="15152" width="11.44140625" style="66" hidden="1" customWidth="1"/>
    <col min="15153" max="15153" width="5" style="66" customWidth="1"/>
    <col min="15154" max="15164" width="11.44140625" style="66" hidden="1" customWidth="1"/>
    <col min="15165" max="15165" width="6.88671875" style="66" customWidth="1"/>
    <col min="15166" max="15167" width="11.44140625" style="66" hidden="1" customWidth="1"/>
    <col min="15168" max="15168" width="6.44140625" style="66" customWidth="1"/>
    <col min="15169" max="15170" width="11.44140625" style="66" hidden="1" customWidth="1"/>
    <col min="15171" max="15171" width="5.44140625" style="66" customWidth="1"/>
    <col min="15172" max="15173" width="11.44140625" style="66" hidden="1" customWidth="1"/>
    <col min="15174" max="15174" width="4.88671875" style="66" customWidth="1"/>
    <col min="15175" max="15182" width="11.44140625" style="66" hidden="1" customWidth="1"/>
    <col min="15183" max="15183" width="5.44140625" style="66" customWidth="1"/>
    <col min="15184" max="15188" width="11.44140625" style="66" hidden="1" customWidth="1"/>
    <col min="15189" max="15189" width="5.88671875" style="66" customWidth="1"/>
    <col min="15190" max="15191" width="11.44140625" style="66" hidden="1" customWidth="1"/>
    <col min="15192" max="15192" width="5.44140625" style="66" customWidth="1"/>
    <col min="15193" max="15194" width="11.44140625" style="66" hidden="1" customWidth="1"/>
    <col min="15195" max="15195" width="5.44140625" style="66" customWidth="1"/>
    <col min="15196" max="15197" width="11.44140625" style="66" hidden="1" customWidth="1"/>
    <col min="15198" max="15198" width="6" style="66" customWidth="1"/>
    <col min="15199" max="15203" width="11.44140625" style="66" hidden="1" customWidth="1"/>
    <col min="15204" max="15204" width="5" style="66" customWidth="1"/>
    <col min="15205" max="15212" width="11.44140625" style="66" hidden="1" customWidth="1"/>
    <col min="15213" max="15213" width="5" style="66" customWidth="1"/>
    <col min="15214" max="15214" width="11.44140625" style="66" hidden="1" customWidth="1"/>
    <col min="15215" max="15215" width="5" style="66" customWidth="1"/>
    <col min="15216" max="15216" width="9.44140625" style="66" customWidth="1"/>
    <col min="15217" max="15217" width="11.44140625" style="66" hidden="1" customWidth="1"/>
    <col min="15218" max="15218" width="5" style="66" customWidth="1"/>
    <col min="15219" max="15220" width="11.44140625" style="66" hidden="1" customWidth="1"/>
    <col min="15221" max="15221" width="5" style="66" customWidth="1"/>
    <col min="15222" max="15223" width="11.44140625" style="66" hidden="1" customWidth="1"/>
    <col min="15224" max="15224" width="5" style="66" customWidth="1"/>
    <col min="15225" max="15226" width="11.44140625" style="66" hidden="1" customWidth="1"/>
    <col min="15227" max="15227" width="5" style="66" customWidth="1"/>
    <col min="15228" max="15229" width="11.44140625" style="66" hidden="1" customWidth="1"/>
    <col min="15230" max="15230" width="5" style="66" customWidth="1"/>
    <col min="15231" max="15232" width="11.44140625" style="66" hidden="1" customWidth="1"/>
    <col min="15233" max="15233" width="5" style="66" customWidth="1"/>
    <col min="15234" max="15234" width="11.44140625" style="66" hidden="1" customWidth="1"/>
    <col min="15235" max="15235" width="6.44140625" style="66" customWidth="1"/>
    <col min="15236" max="15239" width="11.44140625" style="66" hidden="1" customWidth="1"/>
    <col min="15240" max="15240" width="7.109375" style="66" customWidth="1"/>
    <col min="15241" max="15242" width="11.44140625" style="66" hidden="1" customWidth="1"/>
    <col min="15243" max="15243" width="7.109375" style="66" customWidth="1"/>
    <col min="15244" max="15251" width="11.44140625" style="66" hidden="1" customWidth="1"/>
    <col min="15252" max="15252" width="7.109375" style="66" customWidth="1"/>
    <col min="15253" max="15259" width="11.44140625" style="66" hidden="1" customWidth="1"/>
    <col min="15260" max="15260" width="6.44140625" style="66" customWidth="1"/>
    <col min="15261" max="15262" width="11.44140625" style="66" hidden="1" customWidth="1"/>
    <col min="15263" max="15263" width="6.88671875" style="66" customWidth="1"/>
    <col min="15264" max="15265" width="11.44140625" style="66" hidden="1" customWidth="1"/>
    <col min="15266" max="15266" width="6.88671875" style="66" customWidth="1"/>
    <col min="15267" max="15268" width="11.44140625" style="66" hidden="1" customWidth="1"/>
    <col min="15269" max="15269" width="6.44140625" style="66" customWidth="1"/>
    <col min="15270" max="15274" width="11.44140625" style="66" hidden="1" customWidth="1"/>
    <col min="15275" max="15275" width="6.44140625" style="66" customWidth="1"/>
    <col min="15276" max="15277" width="11.44140625" style="66" hidden="1" customWidth="1"/>
    <col min="15278" max="15278" width="7.5546875" style="66" customWidth="1"/>
    <col min="15279" max="15279" width="11.44140625" style="66" hidden="1" customWidth="1"/>
    <col min="15280" max="15280" width="9.44140625" style="66" customWidth="1"/>
    <col min="15281" max="15312" width="11.44140625" style="66" hidden="1" customWidth="1"/>
    <col min="15313" max="15313" width="9" style="66" customWidth="1"/>
    <col min="15314" max="15315" width="11.44140625" style="66" hidden="1" customWidth="1"/>
    <col min="15316" max="15316" width="8.5546875" style="66" customWidth="1"/>
    <col min="15317" max="15318" width="11.44140625" style="66" hidden="1" customWidth="1"/>
    <col min="15319" max="15319" width="6.44140625" style="66" customWidth="1"/>
    <col min="15320" max="15321" width="11.44140625" style="66" hidden="1" customWidth="1"/>
    <col min="15322" max="15322" width="7" style="66" customWidth="1"/>
    <col min="15323" max="15324" width="11.44140625" style="66" hidden="1" customWidth="1"/>
    <col min="15325" max="15327" width="7" style="66" customWidth="1"/>
    <col min="15328" max="15329" width="11.44140625" style="66" hidden="1" customWidth="1"/>
    <col min="15330" max="15330" width="7.5546875" style="66" customWidth="1"/>
    <col min="15331" max="15332" width="11.44140625" style="66" hidden="1" customWidth="1"/>
    <col min="15333" max="15333" width="7" style="66" customWidth="1"/>
    <col min="15334" max="15335" width="11.44140625" style="66" hidden="1" customWidth="1"/>
    <col min="15336" max="15336" width="7" style="66" customWidth="1"/>
    <col min="15337" max="15338" width="11.44140625" style="66" hidden="1" customWidth="1"/>
    <col min="15339" max="15339" width="7" style="66" customWidth="1"/>
    <col min="15340" max="15340" width="11.44140625" style="66" hidden="1" customWidth="1"/>
    <col min="15341" max="15341" width="6.44140625" style="66" customWidth="1"/>
    <col min="15342" max="15351" width="11.44140625" style="66" hidden="1" customWidth="1"/>
    <col min="15352" max="15354" width="11.44140625" style="66" hidden="1"/>
    <col min="15355" max="15355" width="41.44140625" style="66" customWidth="1"/>
    <col min="15356" max="15356" width="6.44140625" style="66" customWidth="1"/>
    <col min="15357" max="15357" width="14.6640625" style="66" customWidth="1"/>
    <col min="15358" max="15358" width="11.44140625" style="66" customWidth="1"/>
    <col min="15359" max="15359" width="13" style="66" customWidth="1"/>
    <col min="15360" max="15360" width="22" style="66" customWidth="1"/>
    <col min="15361" max="15370" width="9.44140625" style="66" customWidth="1"/>
    <col min="15371" max="15371" width="8.88671875" style="66" customWidth="1"/>
    <col min="15372" max="15372" width="11.44140625" style="66" hidden="1" customWidth="1"/>
    <col min="15373" max="15373" width="10.109375" style="66" customWidth="1"/>
    <col min="15374" max="15378" width="11.44140625" style="66" hidden="1" customWidth="1"/>
    <col min="15379" max="15379" width="6.44140625" style="66" customWidth="1"/>
    <col min="15380" max="15380" width="6.88671875" style="66" customWidth="1"/>
    <col min="15381" max="15382" width="6.5546875" style="66" customWidth="1"/>
    <col min="15383" max="15383" width="6.33203125" style="66" customWidth="1"/>
    <col min="15384" max="15385" width="7.5546875" style="66" customWidth="1"/>
    <col min="15386" max="15386" width="11.44140625" style="66" hidden="1" customWidth="1"/>
    <col min="15387" max="15387" width="14.44140625" style="66" customWidth="1"/>
    <col min="15388" max="15388" width="11.44140625" style="66" customWidth="1"/>
    <col min="15389" max="15389" width="56.88671875" style="66" customWidth="1"/>
    <col min="15390" max="15390" width="9.109375" style="66" bestFit="1" customWidth="1"/>
    <col min="15391" max="15391" width="24.5546875" style="66" customWidth="1"/>
    <col min="15392" max="15392" width="22.88671875" style="66" customWidth="1"/>
    <col min="15393" max="15393" width="17.6640625" style="66" customWidth="1"/>
    <col min="15394" max="15394" width="5" style="66" customWidth="1"/>
    <col min="15395" max="15396" width="11.44140625" style="66" hidden="1" customWidth="1"/>
    <col min="15397" max="15397" width="5" style="66" customWidth="1"/>
    <col min="15398" max="15399" width="11.44140625" style="66" hidden="1" customWidth="1"/>
    <col min="15400" max="15400" width="5" style="66" customWidth="1"/>
    <col min="15401" max="15402" width="11.44140625" style="66" hidden="1" customWidth="1"/>
    <col min="15403" max="15403" width="5" style="66" customWidth="1"/>
    <col min="15404" max="15405" width="11.44140625" style="66" hidden="1" customWidth="1"/>
    <col min="15406" max="15406" width="5" style="66" customWidth="1"/>
    <col min="15407" max="15408" width="11.44140625" style="66" hidden="1" customWidth="1"/>
    <col min="15409" max="15409" width="5" style="66" customWidth="1"/>
    <col min="15410" max="15420" width="11.44140625" style="66" hidden="1" customWidth="1"/>
    <col min="15421" max="15421" width="6.88671875" style="66" customWidth="1"/>
    <col min="15422" max="15423" width="11.44140625" style="66" hidden="1" customWidth="1"/>
    <col min="15424" max="15424" width="6.44140625" style="66" customWidth="1"/>
    <col min="15425" max="15426" width="11.44140625" style="66" hidden="1" customWidth="1"/>
    <col min="15427" max="15427" width="5.44140625" style="66" customWidth="1"/>
    <col min="15428" max="15429" width="11.44140625" style="66" hidden="1" customWidth="1"/>
    <col min="15430" max="15430" width="4.88671875" style="66" customWidth="1"/>
    <col min="15431" max="15438" width="11.44140625" style="66" hidden="1" customWidth="1"/>
    <col min="15439" max="15439" width="5.44140625" style="66" customWidth="1"/>
    <col min="15440" max="15444" width="11.44140625" style="66" hidden="1" customWidth="1"/>
    <col min="15445" max="15445" width="5.88671875" style="66" customWidth="1"/>
    <col min="15446" max="15447" width="11.44140625" style="66" hidden="1" customWidth="1"/>
    <col min="15448" max="15448" width="5.44140625" style="66" customWidth="1"/>
    <col min="15449" max="15450" width="11.44140625" style="66" hidden="1" customWidth="1"/>
    <col min="15451" max="15451" width="5.44140625" style="66" customWidth="1"/>
    <col min="15452" max="15453" width="11.44140625" style="66" hidden="1" customWidth="1"/>
    <col min="15454" max="15454" width="6" style="66" customWidth="1"/>
    <col min="15455" max="15459" width="11.44140625" style="66" hidden="1" customWidth="1"/>
    <col min="15460" max="15460" width="5" style="66" customWidth="1"/>
    <col min="15461" max="15468" width="11.44140625" style="66" hidden="1" customWidth="1"/>
    <col min="15469" max="15469" width="5" style="66" customWidth="1"/>
    <col min="15470" max="15470" width="11.44140625" style="66" hidden="1" customWidth="1"/>
    <col min="15471" max="15471" width="5" style="66" customWidth="1"/>
    <col min="15472" max="15472" width="9.44140625" style="66" customWidth="1"/>
    <col min="15473" max="15473" width="11.44140625" style="66" hidden="1" customWidth="1"/>
    <col min="15474" max="15474" width="5" style="66" customWidth="1"/>
    <col min="15475" max="15476" width="11.44140625" style="66" hidden="1" customWidth="1"/>
    <col min="15477" max="15477" width="5" style="66" customWidth="1"/>
    <col min="15478" max="15479" width="11.44140625" style="66" hidden="1" customWidth="1"/>
    <col min="15480" max="15480" width="5" style="66" customWidth="1"/>
    <col min="15481" max="15482" width="11.44140625" style="66" hidden="1" customWidth="1"/>
    <col min="15483" max="15483" width="5" style="66" customWidth="1"/>
    <col min="15484" max="15485" width="11.44140625" style="66" hidden="1" customWidth="1"/>
    <col min="15486" max="15486" width="5" style="66" customWidth="1"/>
    <col min="15487" max="15488" width="11.44140625" style="66" hidden="1" customWidth="1"/>
    <col min="15489" max="15489" width="5" style="66" customWidth="1"/>
    <col min="15490" max="15490" width="11.44140625" style="66" hidden="1" customWidth="1"/>
    <col min="15491" max="15491" width="6.44140625" style="66" customWidth="1"/>
    <col min="15492" max="15495" width="11.44140625" style="66" hidden="1" customWidth="1"/>
    <col min="15496" max="15496" width="7.109375" style="66" customWidth="1"/>
    <col min="15497" max="15498" width="11.44140625" style="66" hidden="1" customWidth="1"/>
    <col min="15499" max="15499" width="7.109375" style="66" customWidth="1"/>
    <col min="15500" max="15507" width="11.44140625" style="66" hidden="1" customWidth="1"/>
    <col min="15508" max="15508" width="7.109375" style="66" customWidth="1"/>
    <col min="15509" max="15515" width="11.44140625" style="66" hidden="1" customWidth="1"/>
    <col min="15516" max="15516" width="6.44140625" style="66" customWidth="1"/>
    <col min="15517" max="15518" width="11.44140625" style="66" hidden="1" customWidth="1"/>
    <col min="15519" max="15519" width="6.88671875" style="66" customWidth="1"/>
    <col min="15520" max="15521" width="11.44140625" style="66" hidden="1" customWidth="1"/>
    <col min="15522" max="15522" width="6.88671875" style="66" customWidth="1"/>
    <col min="15523" max="15524" width="11.44140625" style="66" hidden="1" customWidth="1"/>
    <col min="15525" max="15525" width="6.44140625" style="66" customWidth="1"/>
    <col min="15526" max="15530" width="11.44140625" style="66" hidden="1" customWidth="1"/>
    <col min="15531" max="15531" width="6.44140625" style="66" customWidth="1"/>
    <col min="15532" max="15533" width="11.44140625" style="66" hidden="1" customWidth="1"/>
    <col min="15534" max="15534" width="7.5546875" style="66" customWidth="1"/>
    <col min="15535" max="15535" width="11.44140625" style="66" hidden="1" customWidth="1"/>
    <col min="15536" max="15536" width="9.44140625" style="66" customWidth="1"/>
    <col min="15537" max="15568" width="11.44140625" style="66" hidden="1" customWidth="1"/>
    <col min="15569" max="15569" width="9" style="66" customWidth="1"/>
    <col min="15570" max="15571" width="11.44140625" style="66" hidden="1" customWidth="1"/>
    <col min="15572" max="15572" width="8.5546875" style="66" customWidth="1"/>
    <col min="15573" max="15574" width="11.44140625" style="66" hidden="1" customWidth="1"/>
    <col min="15575" max="15575" width="6.44140625" style="66" customWidth="1"/>
    <col min="15576" max="15577" width="11.44140625" style="66" hidden="1" customWidth="1"/>
    <col min="15578" max="15578" width="7" style="66" customWidth="1"/>
    <col min="15579" max="15580" width="11.44140625" style="66" hidden="1" customWidth="1"/>
    <col min="15581" max="15583" width="7" style="66" customWidth="1"/>
    <col min="15584" max="15585" width="11.44140625" style="66" hidden="1" customWidth="1"/>
    <col min="15586" max="15586" width="7.5546875" style="66" customWidth="1"/>
    <col min="15587" max="15588" width="11.44140625" style="66" hidden="1" customWidth="1"/>
    <col min="15589" max="15589" width="7" style="66" customWidth="1"/>
    <col min="15590" max="15591" width="11.44140625" style="66" hidden="1" customWidth="1"/>
    <col min="15592" max="15592" width="7" style="66" customWidth="1"/>
    <col min="15593" max="15594" width="11.44140625" style="66" hidden="1" customWidth="1"/>
    <col min="15595" max="15595" width="7" style="66" customWidth="1"/>
    <col min="15596" max="15596" width="11.44140625" style="66" hidden="1" customWidth="1"/>
    <col min="15597" max="15597" width="6.44140625" style="66" customWidth="1"/>
    <col min="15598" max="15607" width="11.44140625" style="66" hidden="1" customWidth="1"/>
    <col min="15608" max="15610" width="11.44140625" style="66" hidden="1"/>
    <col min="15611" max="15611" width="41.44140625" style="66" customWidth="1"/>
    <col min="15612" max="15612" width="6.44140625" style="66" customWidth="1"/>
    <col min="15613" max="15613" width="14.6640625" style="66" customWidth="1"/>
    <col min="15614" max="15614" width="11.44140625" style="66" customWidth="1"/>
    <col min="15615" max="15615" width="13" style="66" customWidth="1"/>
    <col min="15616" max="15616" width="22" style="66" customWidth="1"/>
    <col min="15617" max="15626" width="9.44140625" style="66" customWidth="1"/>
    <col min="15627" max="15627" width="8.88671875" style="66" customWidth="1"/>
    <col min="15628" max="15628" width="11.44140625" style="66" hidden="1" customWidth="1"/>
    <col min="15629" max="15629" width="10.109375" style="66" customWidth="1"/>
    <col min="15630" max="15634" width="11.44140625" style="66" hidden="1" customWidth="1"/>
    <col min="15635" max="15635" width="6.44140625" style="66" customWidth="1"/>
    <col min="15636" max="15636" width="6.88671875" style="66" customWidth="1"/>
    <col min="15637" max="15638" width="6.5546875" style="66" customWidth="1"/>
    <col min="15639" max="15639" width="6.33203125" style="66" customWidth="1"/>
    <col min="15640" max="15641" width="7.5546875" style="66" customWidth="1"/>
    <col min="15642" max="15642" width="11.44140625" style="66" hidden="1" customWidth="1"/>
    <col min="15643" max="15643" width="14.44140625" style="66" customWidth="1"/>
    <col min="15644" max="15644" width="11.44140625" style="66" customWidth="1"/>
    <col min="15645" max="15645" width="56.88671875" style="66" customWidth="1"/>
    <col min="15646" max="15646" width="9.109375" style="66" bestFit="1" customWidth="1"/>
    <col min="15647" max="15647" width="24.5546875" style="66" customWidth="1"/>
    <col min="15648" max="15648" width="22.88671875" style="66" customWidth="1"/>
    <col min="15649" max="15649" width="17.6640625" style="66" customWidth="1"/>
    <col min="15650" max="15650" width="5" style="66" customWidth="1"/>
    <col min="15651" max="15652" width="11.44140625" style="66" hidden="1" customWidth="1"/>
    <col min="15653" max="15653" width="5" style="66" customWidth="1"/>
    <col min="15654" max="15655" width="11.44140625" style="66" hidden="1" customWidth="1"/>
    <col min="15656" max="15656" width="5" style="66" customWidth="1"/>
    <col min="15657" max="15658" width="11.44140625" style="66" hidden="1" customWidth="1"/>
    <col min="15659" max="15659" width="5" style="66" customWidth="1"/>
    <col min="15660" max="15661" width="11.44140625" style="66" hidden="1" customWidth="1"/>
    <col min="15662" max="15662" width="5" style="66" customWidth="1"/>
    <col min="15663" max="15664" width="11.44140625" style="66" hidden="1" customWidth="1"/>
    <col min="15665" max="15665" width="5" style="66" customWidth="1"/>
    <col min="15666" max="15676" width="11.44140625" style="66" hidden="1" customWidth="1"/>
    <col min="15677" max="15677" width="6.88671875" style="66" customWidth="1"/>
    <col min="15678" max="15679" width="11.44140625" style="66" hidden="1" customWidth="1"/>
    <col min="15680" max="15680" width="6.44140625" style="66" customWidth="1"/>
    <col min="15681" max="15682" width="11.44140625" style="66" hidden="1" customWidth="1"/>
    <col min="15683" max="15683" width="5.44140625" style="66" customWidth="1"/>
    <col min="15684" max="15685" width="11.44140625" style="66" hidden="1" customWidth="1"/>
    <col min="15686" max="15686" width="4.88671875" style="66" customWidth="1"/>
    <col min="15687" max="15694" width="11.44140625" style="66" hidden="1" customWidth="1"/>
    <col min="15695" max="15695" width="5.44140625" style="66" customWidth="1"/>
    <col min="15696" max="15700" width="11.44140625" style="66" hidden="1" customWidth="1"/>
    <col min="15701" max="15701" width="5.88671875" style="66" customWidth="1"/>
    <col min="15702" max="15703" width="11.44140625" style="66" hidden="1" customWidth="1"/>
    <col min="15704" max="15704" width="5.44140625" style="66" customWidth="1"/>
    <col min="15705" max="15706" width="11.44140625" style="66" hidden="1" customWidth="1"/>
    <col min="15707" max="15707" width="5.44140625" style="66" customWidth="1"/>
    <col min="15708" max="15709" width="11.44140625" style="66" hidden="1" customWidth="1"/>
    <col min="15710" max="15710" width="6" style="66" customWidth="1"/>
    <col min="15711" max="15715" width="11.44140625" style="66" hidden="1" customWidth="1"/>
    <col min="15716" max="15716" width="5" style="66" customWidth="1"/>
    <col min="15717" max="15724" width="11.44140625" style="66" hidden="1" customWidth="1"/>
    <col min="15725" max="15725" width="5" style="66" customWidth="1"/>
    <col min="15726" max="15726" width="11.44140625" style="66" hidden="1" customWidth="1"/>
    <col min="15727" max="15727" width="5" style="66" customWidth="1"/>
    <col min="15728" max="15728" width="9.44140625" style="66" customWidth="1"/>
    <col min="15729" max="15729" width="11.44140625" style="66" hidden="1" customWidth="1"/>
    <col min="15730" max="15730" width="5" style="66" customWidth="1"/>
    <col min="15731" max="15732" width="11.44140625" style="66" hidden="1" customWidth="1"/>
    <col min="15733" max="15733" width="5" style="66" customWidth="1"/>
    <col min="15734" max="15735" width="11.44140625" style="66" hidden="1" customWidth="1"/>
    <col min="15736" max="15736" width="5" style="66" customWidth="1"/>
    <col min="15737" max="15738" width="11.44140625" style="66" hidden="1" customWidth="1"/>
    <col min="15739" max="15739" width="5" style="66" customWidth="1"/>
    <col min="15740" max="15741" width="11.44140625" style="66" hidden="1" customWidth="1"/>
    <col min="15742" max="15742" width="5" style="66" customWidth="1"/>
    <col min="15743" max="15744" width="11.44140625" style="66" hidden="1" customWidth="1"/>
    <col min="15745" max="15745" width="5" style="66" customWidth="1"/>
    <col min="15746" max="15746" width="11.44140625" style="66" hidden="1" customWidth="1"/>
    <col min="15747" max="15747" width="6.44140625" style="66" customWidth="1"/>
    <col min="15748" max="15751" width="11.44140625" style="66" hidden="1" customWidth="1"/>
    <col min="15752" max="15752" width="7.109375" style="66" customWidth="1"/>
    <col min="15753" max="15754" width="11.44140625" style="66" hidden="1" customWidth="1"/>
    <col min="15755" max="15755" width="7.109375" style="66" customWidth="1"/>
    <col min="15756" max="15763" width="11.44140625" style="66" hidden="1" customWidth="1"/>
    <col min="15764" max="15764" width="7.109375" style="66" customWidth="1"/>
    <col min="15765" max="15771" width="11.44140625" style="66" hidden="1" customWidth="1"/>
    <col min="15772" max="15772" width="6.44140625" style="66" customWidth="1"/>
    <col min="15773" max="15774" width="11.44140625" style="66" hidden="1" customWidth="1"/>
    <col min="15775" max="15775" width="6.88671875" style="66" customWidth="1"/>
    <col min="15776" max="15777" width="11.44140625" style="66" hidden="1" customWidth="1"/>
    <col min="15778" max="15778" width="6.88671875" style="66" customWidth="1"/>
    <col min="15779" max="15780" width="11.44140625" style="66" hidden="1" customWidth="1"/>
    <col min="15781" max="15781" width="6.44140625" style="66" customWidth="1"/>
    <col min="15782" max="15786" width="11.44140625" style="66" hidden="1" customWidth="1"/>
    <col min="15787" max="15787" width="6.44140625" style="66" customWidth="1"/>
    <col min="15788" max="15789" width="11.44140625" style="66" hidden="1" customWidth="1"/>
    <col min="15790" max="15790" width="7.5546875" style="66" customWidth="1"/>
    <col min="15791" max="15791" width="11.44140625" style="66" hidden="1" customWidth="1"/>
    <col min="15792" max="15792" width="9.44140625" style="66" customWidth="1"/>
    <col min="15793" max="15824" width="11.44140625" style="66" hidden="1" customWidth="1"/>
    <col min="15825" max="15825" width="9" style="66" customWidth="1"/>
    <col min="15826" max="15827" width="11.44140625" style="66" hidden="1" customWidth="1"/>
    <col min="15828" max="15828" width="8.5546875" style="66" customWidth="1"/>
    <col min="15829" max="15830" width="11.44140625" style="66" hidden="1" customWidth="1"/>
    <col min="15831" max="15831" width="6.44140625" style="66" customWidth="1"/>
    <col min="15832" max="15833" width="11.44140625" style="66" hidden="1" customWidth="1"/>
    <col min="15834" max="15834" width="7" style="66" customWidth="1"/>
    <col min="15835" max="15836" width="11.44140625" style="66" hidden="1" customWidth="1"/>
    <col min="15837" max="15839" width="7" style="66" customWidth="1"/>
    <col min="15840" max="15841" width="11.44140625" style="66" hidden="1" customWidth="1"/>
    <col min="15842" max="15842" width="7.5546875" style="66" customWidth="1"/>
    <col min="15843" max="15844" width="11.44140625" style="66" hidden="1" customWidth="1"/>
    <col min="15845" max="15845" width="7" style="66" customWidth="1"/>
    <col min="15846" max="15847" width="11.44140625" style="66" hidden="1" customWidth="1"/>
    <col min="15848" max="15848" width="7" style="66" customWidth="1"/>
    <col min="15849" max="15850" width="11.44140625" style="66" hidden="1" customWidth="1"/>
    <col min="15851" max="15851" width="7" style="66" customWidth="1"/>
    <col min="15852" max="15852" width="11.44140625" style="66" hidden="1" customWidth="1"/>
    <col min="15853" max="15853" width="6.44140625" style="66" customWidth="1"/>
    <col min="15854" max="15863" width="11.44140625" style="66" hidden="1" customWidth="1"/>
    <col min="15864" max="15866" width="11.44140625" style="66" hidden="1"/>
    <col min="15867" max="15867" width="41.44140625" style="66" customWidth="1"/>
    <col min="15868" max="15868" width="6.44140625" style="66" customWidth="1"/>
    <col min="15869" max="15869" width="14.6640625" style="66" customWidth="1"/>
    <col min="15870" max="15870" width="11.44140625" style="66" customWidth="1"/>
    <col min="15871" max="15871" width="13" style="66" customWidth="1"/>
    <col min="15872" max="15872" width="22" style="66" customWidth="1"/>
    <col min="15873" max="15882" width="9.44140625" style="66" customWidth="1"/>
    <col min="15883" max="15883" width="8.88671875" style="66" customWidth="1"/>
    <col min="15884" max="15884" width="11.44140625" style="66" hidden="1" customWidth="1"/>
    <col min="15885" max="15885" width="10.109375" style="66" customWidth="1"/>
    <col min="15886" max="15890" width="11.44140625" style="66" hidden="1" customWidth="1"/>
    <col min="15891" max="15891" width="6.44140625" style="66" customWidth="1"/>
    <col min="15892" max="15892" width="6.88671875" style="66" customWidth="1"/>
    <col min="15893" max="15894" width="6.5546875" style="66" customWidth="1"/>
    <col min="15895" max="15895" width="6.33203125" style="66" customWidth="1"/>
    <col min="15896" max="15897" width="7.5546875" style="66" customWidth="1"/>
    <col min="15898" max="15898" width="11.44140625" style="66" hidden="1" customWidth="1"/>
    <col min="15899" max="15899" width="14.44140625" style="66" customWidth="1"/>
    <col min="15900" max="15900" width="11.44140625" style="66" customWidth="1"/>
    <col min="15901" max="15901" width="56.88671875" style="66" customWidth="1"/>
    <col min="15902" max="15902" width="9.109375" style="66" bestFit="1" customWidth="1"/>
    <col min="15903" max="15903" width="24.5546875" style="66" customWidth="1"/>
    <col min="15904" max="15904" width="22.88671875" style="66" customWidth="1"/>
    <col min="15905" max="15905" width="17.6640625" style="66" customWidth="1"/>
    <col min="15906" max="15906" width="5" style="66" customWidth="1"/>
    <col min="15907" max="15908" width="11.44140625" style="66" hidden="1" customWidth="1"/>
    <col min="15909" max="15909" width="5" style="66" customWidth="1"/>
    <col min="15910" max="15911" width="11.44140625" style="66" hidden="1" customWidth="1"/>
    <col min="15912" max="15912" width="5" style="66" customWidth="1"/>
    <col min="15913" max="15914" width="11.44140625" style="66" hidden="1" customWidth="1"/>
    <col min="15915" max="15915" width="5" style="66" customWidth="1"/>
    <col min="15916" max="15917" width="11.44140625" style="66" hidden="1" customWidth="1"/>
    <col min="15918" max="15918" width="5" style="66" customWidth="1"/>
    <col min="15919" max="15920" width="11.44140625" style="66" hidden="1" customWidth="1"/>
    <col min="15921" max="15921" width="5" style="66" customWidth="1"/>
    <col min="15922" max="15932" width="11.44140625" style="66" hidden="1" customWidth="1"/>
    <col min="15933" max="15933" width="6.88671875" style="66" customWidth="1"/>
    <col min="15934" max="15935" width="11.44140625" style="66" hidden="1" customWidth="1"/>
    <col min="15936" max="15936" width="6.44140625" style="66" customWidth="1"/>
    <col min="15937" max="15938" width="11.44140625" style="66" hidden="1" customWidth="1"/>
    <col min="15939" max="15939" width="5.44140625" style="66" customWidth="1"/>
    <col min="15940" max="15941" width="11.44140625" style="66" hidden="1" customWidth="1"/>
    <col min="15942" max="15942" width="4.88671875" style="66" customWidth="1"/>
    <col min="15943" max="15950" width="11.44140625" style="66" hidden="1" customWidth="1"/>
    <col min="15951" max="15951" width="5.44140625" style="66" customWidth="1"/>
    <col min="15952" max="15956" width="11.44140625" style="66" hidden="1" customWidth="1"/>
    <col min="15957" max="15957" width="5.88671875" style="66" customWidth="1"/>
    <col min="15958" max="15959" width="11.44140625" style="66" hidden="1" customWidth="1"/>
    <col min="15960" max="15960" width="5.44140625" style="66" customWidth="1"/>
    <col min="15961" max="15962" width="11.44140625" style="66" hidden="1" customWidth="1"/>
    <col min="15963" max="15963" width="5.44140625" style="66" customWidth="1"/>
    <col min="15964" max="15965" width="11.44140625" style="66" hidden="1" customWidth="1"/>
    <col min="15966" max="15966" width="6" style="66" customWidth="1"/>
    <col min="15967" max="15971" width="11.44140625" style="66" hidden="1" customWidth="1"/>
    <col min="15972" max="15972" width="5" style="66" customWidth="1"/>
    <col min="15973" max="15980" width="11.44140625" style="66" hidden="1" customWidth="1"/>
    <col min="15981" max="15981" width="5" style="66" customWidth="1"/>
    <col min="15982" max="15982" width="11.44140625" style="66" hidden="1" customWidth="1"/>
    <col min="15983" max="15983" width="5" style="66" customWidth="1"/>
    <col min="15984" max="15984" width="9.44140625" style="66" customWidth="1"/>
    <col min="15985" max="15985" width="11.44140625" style="66" hidden="1" customWidth="1"/>
    <col min="15986" max="15986" width="5" style="66" customWidth="1"/>
    <col min="15987" max="15988" width="11.44140625" style="66" hidden="1" customWidth="1"/>
    <col min="15989" max="15989" width="5" style="66" customWidth="1"/>
    <col min="15990" max="15991" width="11.44140625" style="66" hidden="1" customWidth="1"/>
    <col min="15992" max="15992" width="5" style="66" customWidth="1"/>
    <col min="15993" max="15994" width="11.44140625" style="66" hidden="1" customWidth="1"/>
    <col min="15995" max="15995" width="5" style="66" customWidth="1"/>
    <col min="15996" max="15997" width="11.44140625" style="66" hidden="1" customWidth="1"/>
    <col min="15998" max="15998" width="5" style="66" customWidth="1"/>
    <col min="15999" max="16000" width="11.44140625" style="66" hidden="1" customWidth="1"/>
    <col min="16001" max="16001" width="5" style="66" customWidth="1"/>
    <col min="16002" max="16002" width="11.44140625" style="66" hidden="1" customWidth="1"/>
    <col min="16003" max="16003" width="6.44140625" style="66" customWidth="1"/>
    <col min="16004" max="16007" width="11.44140625" style="66" hidden="1" customWidth="1"/>
    <col min="16008" max="16008" width="7.109375" style="66" customWidth="1"/>
    <col min="16009" max="16010" width="11.44140625" style="66" hidden="1" customWidth="1"/>
    <col min="16011" max="16011" width="7.109375" style="66" customWidth="1"/>
    <col min="16012" max="16019" width="11.44140625" style="66" hidden="1" customWidth="1"/>
    <col min="16020" max="16020" width="7.109375" style="66" customWidth="1"/>
    <col min="16021" max="16027" width="11.44140625" style="66" hidden="1" customWidth="1"/>
    <col min="16028" max="16028" width="6.44140625" style="66" customWidth="1"/>
    <col min="16029" max="16030" width="11.44140625" style="66" hidden="1" customWidth="1"/>
    <col min="16031" max="16031" width="6.88671875" style="66" customWidth="1"/>
    <col min="16032" max="16033" width="11.44140625" style="66" hidden="1" customWidth="1"/>
    <col min="16034" max="16034" width="6.88671875" style="66" customWidth="1"/>
    <col min="16035" max="16036" width="11.44140625" style="66" hidden="1" customWidth="1"/>
    <col min="16037" max="16037" width="6.44140625" style="66" customWidth="1"/>
    <col min="16038" max="16042" width="11.44140625" style="66" hidden="1" customWidth="1"/>
    <col min="16043" max="16043" width="6.44140625" style="66" customWidth="1"/>
    <col min="16044" max="16045" width="11.44140625" style="66" hidden="1" customWidth="1"/>
    <col min="16046" max="16046" width="7.5546875" style="66" customWidth="1"/>
    <col min="16047" max="16047" width="11.44140625" style="66" hidden="1" customWidth="1"/>
    <col min="16048" max="16048" width="9.44140625" style="66" customWidth="1"/>
    <col min="16049" max="16080" width="11.44140625" style="66" hidden="1" customWidth="1"/>
    <col min="16081" max="16081" width="9" style="66" customWidth="1"/>
    <col min="16082" max="16083" width="11.44140625" style="66" hidden="1" customWidth="1"/>
    <col min="16084" max="16084" width="8.5546875" style="66" customWidth="1"/>
    <col min="16085" max="16086" width="11.44140625" style="66" hidden="1" customWidth="1"/>
    <col min="16087" max="16087" width="6.44140625" style="66" customWidth="1"/>
    <col min="16088" max="16089" width="11.44140625" style="66" hidden="1" customWidth="1"/>
    <col min="16090" max="16090" width="7" style="66" customWidth="1"/>
    <col min="16091" max="16092" width="11.44140625" style="66" hidden="1" customWidth="1"/>
    <col min="16093" max="16095" width="7" style="66" customWidth="1"/>
    <col min="16096" max="16097" width="11.44140625" style="66" hidden="1" customWidth="1"/>
    <col min="16098" max="16098" width="7.5546875" style="66" customWidth="1"/>
    <col min="16099" max="16100" width="11.44140625" style="66" hidden="1" customWidth="1"/>
    <col min="16101" max="16101" width="7" style="66" customWidth="1"/>
    <col min="16102" max="16103" width="11.44140625" style="66" hidden="1" customWidth="1"/>
    <col min="16104" max="16104" width="7" style="66" customWidth="1"/>
    <col min="16105" max="16106" width="11.44140625" style="66" hidden="1" customWidth="1"/>
    <col min="16107" max="16107" width="7" style="66" customWidth="1"/>
    <col min="16108" max="16108" width="11.44140625" style="66" hidden="1" customWidth="1"/>
    <col min="16109" max="16109" width="6.44140625" style="66" customWidth="1"/>
    <col min="16110" max="16119" width="11.44140625" style="66" hidden="1" customWidth="1"/>
    <col min="16120" max="16384" width="11.44140625" style="66" hidden="1"/>
  </cols>
  <sheetData>
    <row r="1" spans="1:5" s="47" customFormat="1" ht="18.75" customHeight="1" x14ac:dyDescent="0.3">
      <c r="A1" s="218">
        <v>45400</v>
      </c>
      <c r="B1" s="209"/>
      <c r="C1" s="210" t="s">
        <v>338</v>
      </c>
      <c r="D1" s="211"/>
      <c r="E1" s="211"/>
    </row>
    <row r="2" spans="1:5" s="50" customFormat="1" ht="37.200000000000003" customHeight="1" x14ac:dyDescent="0.3">
      <c r="A2" s="280" t="s">
        <v>386</v>
      </c>
      <c r="B2" s="212" t="s">
        <v>345</v>
      </c>
      <c r="C2" s="213" t="s">
        <v>1</v>
      </c>
      <c r="D2" s="214" t="s">
        <v>330</v>
      </c>
      <c r="E2" s="215" t="s">
        <v>331</v>
      </c>
    </row>
    <row r="3" spans="1:5" s="52" customFormat="1" ht="16.8" hidden="1" x14ac:dyDescent="0.3">
      <c r="A3" s="278"/>
      <c r="B3" s="48"/>
      <c r="C3" s="4"/>
      <c r="D3" s="89"/>
      <c r="E3" s="90"/>
    </row>
    <row r="4" spans="1:5" s="57" customFormat="1" ht="36" hidden="1" customHeight="1" x14ac:dyDescent="0.3">
      <c r="A4" s="5" t="s">
        <v>2</v>
      </c>
      <c r="B4" s="53" t="s">
        <v>346</v>
      </c>
      <c r="C4" s="7"/>
      <c r="D4" s="91"/>
      <c r="E4" s="92"/>
    </row>
    <row r="5" spans="1:5" s="57" customFormat="1" ht="36" hidden="1" customHeight="1" x14ac:dyDescent="0.3">
      <c r="A5" s="8" t="s">
        <v>3</v>
      </c>
      <c r="B5" s="53" t="s">
        <v>347</v>
      </c>
      <c r="C5" s="7"/>
      <c r="D5" s="91"/>
      <c r="E5" s="92"/>
    </row>
    <row r="6" spans="1:5" s="57" customFormat="1" ht="21.75" hidden="1" customHeight="1" x14ac:dyDescent="0.3">
      <c r="A6" s="5" t="s">
        <v>4</v>
      </c>
      <c r="B6" s="53" t="s">
        <v>346</v>
      </c>
      <c r="C6" s="7"/>
      <c r="D6" s="91"/>
      <c r="E6" s="92"/>
    </row>
    <row r="7" spans="1:5" s="57" customFormat="1" ht="18" hidden="1" customHeight="1" x14ac:dyDescent="0.3">
      <c r="A7" s="5" t="s">
        <v>5</v>
      </c>
      <c r="B7" s="53" t="s">
        <v>346</v>
      </c>
      <c r="C7" s="7"/>
      <c r="D7" s="91"/>
      <c r="E7" s="92"/>
    </row>
    <row r="8" spans="1:5" s="57" customFormat="1" ht="48.6" hidden="1" customHeight="1" x14ac:dyDescent="0.3">
      <c r="A8" s="9" t="s">
        <v>6</v>
      </c>
      <c r="B8" s="53" t="s">
        <v>347</v>
      </c>
      <c r="C8" s="7"/>
      <c r="D8" s="91"/>
      <c r="E8" s="92"/>
    </row>
    <row r="9" spans="1:5" s="57" customFormat="1" ht="21.75" hidden="1" customHeight="1" x14ac:dyDescent="0.3">
      <c r="A9" s="10" t="s">
        <v>7</v>
      </c>
      <c r="B9" s="53" t="s">
        <v>346</v>
      </c>
      <c r="C9" s="7"/>
      <c r="D9" s="91"/>
      <c r="E9" s="92"/>
    </row>
    <row r="10" spans="1:5" s="57" customFormat="1" ht="21.75" hidden="1" customHeight="1" x14ac:dyDescent="0.3">
      <c r="A10" s="5" t="s">
        <v>8</v>
      </c>
      <c r="B10" s="53" t="s">
        <v>346</v>
      </c>
      <c r="C10" s="7"/>
      <c r="D10" s="91"/>
      <c r="E10" s="92"/>
    </row>
    <row r="11" spans="1:5" s="57" customFormat="1" ht="21.75" hidden="1" customHeight="1" x14ac:dyDescent="0.3">
      <c r="A11" s="5" t="s">
        <v>9</v>
      </c>
      <c r="B11" s="53" t="s">
        <v>346</v>
      </c>
      <c r="C11" s="7"/>
      <c r="D11" s="91"/>
      <c r="E11" s="92"/>
    </row>
    <row r="12" spans="1:5" s="57" customFormat="1" ht="20.25" hidden="1" customHeight="1" x14ac:dyDescent="0.3">
      <c r="A12" s="11" t="s">
        <v>10</v>
      </c>
      <c r="B12" s="53" t="s">
        <v>346</v>
      </c>
      <c r="C12" s="7"/>
      <c r="D12" s="91"/>
      <c r="E12" s="92"/>
    </row>
    <row r="13" spans="1:5" s="57" customFormat="1" ht="78" hidden="1" customHeight="1" x14ac:dyDescent="0.3">
      <c r="A13" s="9" t="s">
        <v>11</v>
      </c>
      <c r="B13" s="53" t="s">
        <v>346</v>
      </c>
      <c r="C13" s="7"/>
      <c r="D13" s="91"/>
      <c r="E13" s="92"/>
    </row>
    <row r="14" spans="1:5" s="57" customFormat="1" ht="20.25" hidden="1" customHeight="1" x14ac:dyDescent="0.3">
      <c r="A14" s="9" t="s">
        <v>12</v>
      </c>
      <c r="B14" s="53" t="s">
        <v>346</v>
      </c>
      <c r="C14" s="7"/>
      <c r="D14" s="91"/>
      <c r="E14" s="92"/>
    </row>
    <row r="15" spans="1:5" s="57" customFormat="1" ht="39.9" hidden="1" customHeight="1" x14ac:dyDescent="0.3">
      <c r="A15" s="12" t="s">
        <v>13</v>
      </c>
      <c r="B15" s="53" t="s">
        <v>348</v>
      </c>
      <c r="C15" s="7"/>
      <c r="D15" s="91"/>
      <c r="E15" s="92"/>
    </row>
    <row r="16" spans="1:5" s="57" customFormat="1" ht="21.75" hidden="1" customHeight="1" x14ac:dyDescent="0.3">
      <c r="A16" s="12" t="s">
        <v>14</v>
      </c>
      <c r="B16" s="53" t="s">
        <v>346</v>
      </c>
      <c r="C16" s="7"/>
      <c r="D16" s="91"/>
      <c r="E16" s="92"/>
    </row>
    <row r="17" spans="1:5" s="57" customFormat="1" ht="21.75" hidden="1" customHeight="1" x14ac:dyDescent="0.3">
      <c r="A17" s="9" t="s">
        <v>15</v>
      </c>
      <c r="B17" s="53" t="s">
        <v>346</v>
      </c>
      <c r="C17" s="7"/>
      <c r="D17" s="91"/>
      <c r="E17" s="92"/>
    </row>
    <row r="18" spans="1:5" s="57" customFormat="1" ht="48" hidden="1" customHeight="1" x14ac:dyDescent="0.3">
      <c r="A18" s="9" t="s">
        <v>16</v>
      </c>
      <c r="B18" s="53" t="s">
        <v>346</v>
      </c>
      <c r="C18" s="7"/>
      <c r="D18" s="94"/>
      <c r="E18" s="92"/>
    </row>
    <row r="19" spans="1:5" s="57" customFormat="1" ht="20.25" hidden="1" customHeight="1" x14ac:dyDescent="0.3">
      <c r="A19" s="13" t="s">
        <v>17</v>
      </c>
      <c r="B19" s="53" t="s">
        <v>348</v>
      </c>
      <c r="C19" s="7"/>
      <c r="D19" s="91"/>
      <c r="E19" s="92"/>
    </row>
    <row r="20" spans="1:5" s="57" customFormat="1" ht="22.2" customHeight="1" x14ac:dyDescent="0.3">
      <c r="A20" s="12" t="s">
        <v>18</v>
      </c>
      <c r="B20" s="199" t="s">
        <v>346</v>
      </c>
      <c r="C20" s="7">
        <v>25</v>
      </c>
      <c r="D20" s="91">
        <v>13000</v>
      </c>
      <c r="E20" s="106">
        <v>325000</v>
      </c>
    </row>
    <row r="21" spans="1:5" s="57" customFormat="1" ht="21.75" hidden="1" customHeight="1" x14ac:dyDescent="0.3">
      <c r="A21" s="9" t="s">
        <v>19</v>
      </c>
      <c r="B21" s="53" t="s">
        <v>346</v>
      </c>
      <c r="C21" s="7"/>
      <c r="D21" s="91"/>
      <c r="E21" s="92"/>
    </row>
    <row r="22" spans="1:5" s="57" customFormat="1" ht="21.75" hidden="1" customHeight="1" x14ac:dyDescent="0.3">
      <c r="A22" s="12" t="s">
        <v>20</v>
      </c>
      <c r="B22" s="53" t="s">
        <v>348</v>
      </c>
      <c r="C22" s="7"/>
      <c r="D22" s="91"/>
      <c r="E22" s="92"/>
    </row>
    <row r="23" spans="1:5" s="57" customFormat="1" ht="20.25" hidden="1" customHeight="1" x14ac:dyDescent="0.3">
      <c r="A23" s="12" t="s">
        <v>21</v>
      </c>
      <c r="B23" s="53" t="s">
        <v>346</v>
      </c>
      <c r="C23" s="7"/>
      <c r="D23" s="91"/>
      <c r="E23" s="92"/>
    </row>
    <row r="24" spans="1:5" s="57" customFormat="1" ht="21.75" hidden="1" customHeight="1" x14ac:dyDescent="0.3">
      <c r="A24" s="9" t="s">
        <v>22</v>
      </c>
      <c r="B24" s="53" t="s">
        <v>346</v>
      </c>
      <c r="C24" s="7"/>
      <c r="D24" s="91"/>
      <c r="E24" s="92"/>
    </row>
    <row r="25" spans="1:5" s="57" customFormat="1" ht="21.75" hidden="1" customHeight="1" x14ac:dyDescent="0.3">
      <c r="A25" s="9" t="s">
        <v>23</v>
      </c>
      <c r="B25" s="53" t="s">
        <v>348</v>
      </c>
      <c r="C25" s="7"/>
      <c r="D25" s="91"/>
      <c r="E25" s="92"/>
    </row>
    <row r="26" spans="1:5" s="57" customFormat="1" ht="22.2" customHeight="1" x14ac:dyDescent="0.3">
      <c r="A26" s="9" t="s">
        <v>24</v>
      </c>
      <c r="B26" s="199" t="s">
        <v>346</v>
      </c>
      <c r="C26" s="7">
        <v>106</v>
      </c>
      <c r="D26" s="91">
        <v>7500</v>
      </c>
      <c r="E26" s="106">
        <v>795000</v>
      </c>
    </row>
    <row r="27" spans="1:5" s="57" customFormat="1" ht="21.75" hidden="1" customHeight="1" x14ac:dyDescent="0.3">
      <c r="A27" s="9" t="s">
        <v>25</v>
      </c>
      <c r="B27" s="53" t="s">
        <v>348</v>
      </c>
      <c r="C27" s="7"/>
      <c r="D27" s="91"/>
      <c r="E27" s="92"/>
    </row>
    <row r="28" spans="1:5" s="57" customFormat="1" ht="21.75" hidden="1" customHeight="1" x14ac:dyDescent="0.3">
      <c r="A28" s="9" t="s">
        <v>26</v>
      </c>
      <c r="B28" s="53" t="s">
        <v>346</v>
      </c>
      <c r="C28" s="7"/>
      <c r="D28" s="91"/>
      <c r="E28" s="92"/>
    </row>
    <row r="29" spans="1:5" s="57" customFormat="1" ht="22.2" customHeight="1" x14ac:dyDescent="0.3">
      <c r="A29" s="9" t="s">
        <v>27</v>
      </c>
      <c r="B29" s="199" t="s">
        <v>346</v>
      </c>
      <c r="C29" s="7">
        <v>70</v>
      </c>
      <c r="D29" s="91">
        <v>45000</v>
      </c>
      <c r="E29" s="106">
        <v>3150000</v>
      </c>
    </row>
    <row r="30" spans="1:5" s="57" customFormat="1" ht="20.25" hidden="1" customHeight="1" x14ac:dyDescent="0.3">
      <c r="A30" s="12" t="s">
        <v>28</v>
      </c>
      <c r="B30" s="53" t="s">
        <v>346</v>
      </c>
      <c r="C30" s="7"/>
      <c r="D30" s="91"/>
      <c r="E30" s="92"/>
    </row>
    <row r="31" spans="1:5" s="57" customFormat="1" ht="21.75" hidden="1" customHeight="1" x14ac:dyDescent="0.3">
      <c r="A31" s="12" t="s">
        <v>29</v>
      </c>
      <c r="B31" s="53" t="s">
        <v>346</v>
      </c>
      <c r="C31" s="7"/>
      <c r="D31" s="91"/>
      <c r="E31" s="92"/>
    </row>
    <row r="32" spans="1:5" s="57" customFormat="1" ht="21.75" hidden="1" customHeight="1" x14ac:dyDescent="0.3">
      <c r="A32" s="9" t="s">
        <v>30</v>
      </c>
      <c r="B32" s="53" t="s">
        <v>346</v>
      </c>
      <c r="C32" s="7"/>
      <c r="D32" s="91"/>
      <c r="E32" s="92"/>
    </row>
    <row r="33" spans="1:5" s="57" customFormat="1" ht="22.2" customHeight="1" x14ac:dyDescent="0.3">
      <c r="A33" s="9" t="s">
        <v>31</v>
      </c>
      <c r="B33" s="199" t="s">
        <v>349</v>
      </c>
      <c r="C33" s="7">
        <v>30</v>
      </c>
      <c r="D33" s="91">
        <v>9900</v>
      </c>
      <c r="E33" s="106">
        <v>297000</v>
      </c>
    </row>
    <row r="34" spans="1:5" s="57" customFormat="1" ht="21.75" hidden="1" customHeight="1" x14ac:dyDescent="0.3">
      <c r="A34" s="11" t="s">
        <v>32</v>
      </c>
      <c r="B34" s="53" t="s">
        <v>346</v>
      </c>
      <c r="C34" s="15"/>
      <c r="D34" s="91"/>
      <c r="E34" s="92"/>
    </row>
    <row r="35" spans="1:5" s="57" customFormat="1" ht="21.75" hidden="1" customHeight="1" x14ac:dyDescent="0.3">
      <c r="A35" s="11" t="s">
        <v>33</v>
      </c>
      <c r="B35" s="53" t="s">
        <v>346</v>
      </c>
      <c r="C35" s="15"/>
      <c r="D35" s="91"/>
      <c r="E35" s="92"/>
    </row>
    <row r="36" spans="1:5" s="57" customFormat="1" ht="20.25" hidden="1" customHeight="1" x14ac:dyDescent="0.3">
      <c r="A36" s="9" t="s">
        <v>34</v>
      </c>
      <c r="B36" s="53" t="s">
        <v>346</v>
      </c>
      <c r="C36" s="7"/>
      <c r="D36" s="91"/>
      <c r="E36" s="92"/>
    </row>
    <row r="37" spans="1:5" s="57" customFormat="1" ht="22.2" customHeight="1" x14ac:dyDescent="0.3">
      <c r="A37" s="9" t="s">
        <v>35</v>
      </c>
      <c r="B37" s="199" t="s">
        <v>346</v>
      </c>
      <c r="C37" s="7">
        <v>0.5</v>
      </c>
      <c r="D37" s="91">
        <v>45000</v>
      </c>
      <c r="E37" s="106">
        <v>22500</v>
      </c>
    </row>
    <row r="38" spans="1:5" s="57" customFormat="1" ht="20.25" hidden="1" customHeight="1" x14ac:dyDescent="0.3">
      <c r="A38" s="16" t="s">
        <v>36</v>
      </c>
      <c r="B38" s="53" t="s">
        <v>350</v>
      </c>
      <c r="C38" s="7"/>
      <c r="D38" s="91"/>
      <c r="E38" s="92"/>
    </row>
    <row r="39" spans="1:5" s="57" customFormat="1" ht="20.25" hidden="1" customHeight="1" x14ac:dyDescent="0.3">
      <c r="A39" s="9" t="s">
        <v>37</v>
      </c>
      <c r="B39" s="53" t="s">
        <v>346</v>
      </c>
      <c r="C39" s="7"/>
      <c r="D39" s="91"/>
      <c r="E39" s="92"/>
    </row>
    <row r="40" spans="1:5" s="57" customFormat="1" ht="21.75" hidden="1" customHeight="1" x14ac:dyDescent="0.3">
      <c r="A40" s="9" t="s">
        <v>38</v>
      </c>
      <c r="B40" s="53" t="s">
        <v>351</v>
      </c>
      <c r="C40" s="7"/>
      <c r="D40" s="91"/>
      <c r="E40" s="92"/>
    </row>
    <row r="41" spans="1:5" s="57" customFormat="1" ht="21.75" hidden="1" customHeight="1" x14ac:dyDescent="0.3">
      <c r="A41" s="9" t="s">
        <v>39</v>
      </c>
      <c r="B41" s="53" t="s">
        <v>346</v>
      </c>
      <c r="C41" s="7"/>
      <c r="D41" s="91"/>
      <c r="E41" s="92"/>
    </row>
    <row r="42" spans="1:5" s="57" customFormat="1" ht="21.75" hidden="1" customHeight="1" x14ac:dyDescent="0.3">
      <c r="A42" s="9" t="s">
        <v>40</v>
      </c>
      <c r="B42" s="53" t="s">
        <v>346</v>
      </c>
      <c r="C42" s="7"/>
      <c r="D42" s="95"/>
      <c r="E42" s="92"/>
    </row>
    <row r="43" spans="1:5" s="57" customFormat="1" ht="20.25" hidden="1" customHeight="1" x14ac:dyDescent="0.3">
      <c r="A43" s="13" t="s">
        <v>41</v>
      </c>
      <c r="B43" s="53" t="s">
        <v>351</v>
      </c>
      <c r="C43" s="7"/>
      <c r="D43" s="91"/>
      <c r="E43" s="92"/>
    </row>
    <row r="44" spans="1:5" s="57" customFormat="1" ht="20.25" hidden="1" customHeight="1" x14ac:dyDescent="0.3">
      <c r="A44" s="11" t="s">
        <v>42</v>
      </c>
      <c r="B44" s="53" t="s">
        <v>346</v>
      </c>
      <c r="C44" s="7"/>
      <c r="D44" s="91"/>
      <c r="E44" s="92"/>
    </row>
    <row r="45" spans="1:5" s="57" customFormat="1" ht="20.25" hidden="1" customHeight="1" x14ac:dyDescent="0.3">
      <c r="A45" s="13" t="s">
        <v>43</v>
      </c>
      <c r="B45" s="53" t="s">
        <v>350</v>
      </c>
      <c r="C45" s="7"/>
      <c r="D45" s="91"/>
      <c r="E45" s="92"/>
    </row>
    <row r="46" spans="1:5" s="57" customFormat="1" ht="20.25" hidden="1" customHeight="1" x14ac:dyDescent="0.3">
      <c r="A46" s="9" t="s">
        <v>44</v>
      </c>
      <c r="B46" s="53" t="s">
        <v>346</v>
      </c>
      <c r="C46" s="7"/>
      <c r="D46" s="91"/>
      <c r="E46" s="92"/>
    </row>
    <row r="47" spans="1:5" s="57" customFormat="1" ht="21.75" hidden="1" customHeight="1" x14ac:dyDescent="0.3">
      <c r="A47" s="9" t="s">
        <v>45</v>
      </c>
      <c r="B47" s="53" t="s">
        <v>346</v>
      </c>
      <c r="C47" s="7"/>
      <c r="D47" s="91"/>
      <c r="E47" s="92"/>
    </row>
    <row r="48" spans="1:5" s="57" customFormat="1" ht="21.75" hidden="1" customHeight="1" x14ac:dyDescent="0.3">
      <c r="A48" s="12" t="s">
        <v>46</v>
      </c>
      <c r="B48" s="53" t="s">
        <v>346</v>
      </c>
      <c r="C48" s="7"/>
      <c r="D48" s="91"/>
      <c r="E48" s="96"/>
    </row>
    <row r="49" spans="1:5" s="57" customFormat="1" ht="21.75" hidden="1" customHeight="1" x14ac:dyDescent="0.3">
      <c r="A49" s="17" t="s">
        <v>47</v>
      </c>
      <c r="B49" s="53" t="s">
        <v>346</v>
      </c>
      <c r="C49" s="7"/>
      <c r="D49" s="91"/>
      <c r="E49" s="96"/>
    </row>
    <row r="50" spans="1:5" s="57" customFormat="1" ht="21.75" hidden="1" customHeight="1" x14ac:dyDescent="0.3">
      <c r="A50" s="16" t="s">
        <v>48</v>
      </c>
      <c r="B50" s="53" t="s">
        <v>352</v>
      </c>
      <c r="C50" s="7"/>
      <c r="D50" s="91"/>
      <c r="E50" s="92"/>
    </row>
    <row r="51" spans="1:5" s="57" customFormat="1" ht="38.4" hidden="1" customHeight="1" x14ac:dyDescent="0.3">
      <c r="A51" s="16" t="s">
        <v>49</v>
      </c>
      <c r="B51" s="53" t="s">
        <v>352</v>
      </c>
      <c r="C51" s="7"/>
      <c r="D51" s="91"/>
      <c r="E51" s="92"/>
    </row>
    <row r="52" spans="1:5" s="57" customFormat="1" ht="21.75" hidden="1" customHeight="1" x14ac:dyDescent="0.3">
      <c r="A52" s="16" t="s">
        <v>50</v>
      </c>
      <c r="B52" s="53" t="s">
        <v>346</v>
      </c>
      <c r="C52" s="7"/>
      <c r="D52" s="91"/>
      <c r="E52" s="96"/>
    </row>
    <row r="53" spans="1:5" s="57" customFormat="1" ht="20.25" hidden="1" customHeight="1" x14ac:dyDescent="0.3">
      <c r="A53" s="9" t="s">
        <v>51</v>
      </c>
      <c r="B53" s="53" t="s">
        <v>346</v>
      </c>
      <c r="C53" s="7"/>
      <c r="D53" s="91"/>
      <c r="E53" s="96"/>
    </row>
    <row r="54" spans="1:5" s="57" customFormat="1" ht="20.25" hidden="1" customHeight="1" x14ac:dyDescent="0.3">
      <c r="A54" s="11" t="s">
        <v>52</v>
      </c>
      <c r="B54" s="53" t="s">
        <v>346</v>
      </c>
      <c r="C54" s="7"/>
      <c r="D54" s="91"/>
      <c r="E54" s="92"/>
    </row>
    <row r="55" spans="1:5" s="57" customFormat="1" ht="20.25" hidden="1" customHeight="1" x14ac:dyDescent="0.3">
      <c r="A55" s="9" t="s">
        <v>53</v>
      </c>
      <c r="B55" s="53" t="s">
        <v>346</v>
      </c>
      <c r="C55" s="7"/>
      <c r="D55" s="91"/>
      <c r="E55" s="96"/>
    </row>
    <row r="56" spans="1:5" s="57" customFormat="1" ht="20.25" hidden="1" customHeight="1" x14ac:dyDescent="0.3">
      <c r="A56" s="9" t="s">
        <v>54</v>
      </c>
      <c r="B56" s="53" t="s">
        <v>346</v>
      </c>
      <c r="C56" s="7"/>
      <c r="D56" s="91"/>
      <c r="E56" s="92"/>
    </row>
    <row r="57" spans="1:5" s="57" customFormat="1" ht="20.25" hidden="1" customHeight="1" x14ac:dyDescent="0.3">
      <c r="A57" s="16" t="s">
        <v>55</v>
      </c>
      <c r="B57" s="53" t="s">
        <v>352</v>
      </c>
      <c r="C57" s="7"/>
      <c r="D57" s="91"/>
      <c r="E57" s="92"/>
    </row>
    <row r="58" spans="1:5" s="57" customFormat="1" ht="22.2" customHeight="1" x14ac:dyDescent="0.3">
      <c r="A58" s="9" t="s">
        <v>56</v>
      </c>
      <c r="B58" s="199" t="s">
        <v>349</v>
      </c>
      <c r="C58" s="7">
        <v>20</v>
      </c>
      <c r="D58" s="91">
        <v>8000</v>
      </c>
      <c r="E58" s="106">
        <v>160000</v>
      </c>
    </row>
    <row r="59" spans="1:5" s="57" customFormat="1" ht="20.25" hidden="1" customHeight="1" x14ac:dyDescent="0.3">
      <c r="A59" s="18" t="s">
        <v>57</v>
      </c>
      <c r="B59" s="53" t="s">
        <v>346</v>
      </c>
      <c r="C59" s="7"/>
      <c r="D59" s="91"/>
      <c r="E59" s="92"/>
    </row>
    <row r="60" spans="1:5" s="57" customFormat="1" ht="21.75" hidden="1" customHeight="1" x14ac:dyDescent="0.3">
      <c r="A60" s="9" t="s">
        <v>58</v>
      </c>
      <c r="B60" s="53" t="s">
        <v>346</v>
      </c>
      <c r="C60" s="7"/>
      <c r="D60" s="91"/>
      <c r="E60" s="96"/>
    </row>
    <row r="61" spans="1:5" s="57" customFormat="1" ht="21.75" hidden="1" customHeight="1" x14ac:dyDescent="0.3">
      <c r="A61" s="9" t="s">
        <v>59</v>
      </c>
      <c r="B61" s="53" t="s">
        <v>346</v>
      </c>
      <c r="C61" s="7"/>
      <c r="D61" s="91"/>
      <c r="E61" s="96"/>
    </row>
    <row r="62" spans="1:5" s="57" customFormat="1" ht="21.75" hidden="1" customHeight="1" x14ac:dyDescent="0.3">
      <c r="A62" s="19" t="s">
        <v>60</v>
      </c>
      <c r="B62" s="53" t="s">
        <v>346</v>
      </c>
      <c r="C62" s="7"/>
      <c r="D62" s="91"/>
      <c r="E62" s="96"/>
    </row>
    <row r="63" spans="1:5" s="57" customFormat="1" ht="21.75" hidden="1" customHeight="1" x14ac:dyDescent="0.3">
      <c r="A63" s="20" t="s">
        <v>61</v>
      </c>
      <c r="B63" s="53" t="s">
        <v>346</v>
      </c>
      <c r="C63" s="7"/>
      <c r="D63" s="91"/>
      <c r="E63" s="92"/>
    </row>
    <row r="64" spans="1:5" s="57" customFormat="1" ht="38.4" hidden="1" customHeight="1" x14ac:dyDescent="0.3">
      <c r="A64" s="12" t="s">
        <v>62</v>
      </c>
      <c r="B64" s="53" t="s">
        <v>352</v>
      </c>
      <c r="C64" s="7"/>
      <c r="D64" s="91"/>
      <c r="E64" s="92"/>
    </row>
    <row r="65" spans="1:5" s="57" customFormat="1" ht="34.200000000000003" hidden="1" customHeight="1" x14ac:dyDescent="0.3">
      <c r="A65" s="11" t="s">
        <v>63</v>
      </c>
      <c r="B65" s="53" t="s">
        <v>346</v>
      </c>
      <c r="C65" s="7"/>
      <c r="D65" s="91"/>
      <c r="E65" s="92"/>
    </row>
    <row r="66" spans="1:5" s="57" customFormat="1" ht="21.75" hidden="1" customHeight="1" x14ac:dyDescent="0.3">
      <c r="A66" s="12" t="s">
        <v>64</v>
      </c>
      <c r="B66" s="53" t="s">
        <v>346</v>
      </c>
      <c r="C66" s="7"/>
      <c r="D66" s="91"/>
      <c r="E66" s="92"/>
    </row>
    <row r="67" spans="1:5" s="57" customFormat="1" ht="20.25" hidden="1" customHeight="1" x14ac:dyDescent="0.3">
      <c r="A67" s="12" t="s">
        <v>65</v>
      </c>
      <c r="B67" s="53" t="s">
        <v>346</v>
      </c>
      <c r="C67" s="7"/>
      <c r="D67" s="91"/>
      <c r="E67" s="92"/>
    </row>
    <row r="68" spans="1:5" s="57" customFormat="1" ht="21.75" hidden="1" customHeight="1" x14ac:dyDescent="0.3">
      <c r="A68" s="12" t="s">
        <v>66</v>
      </c>
      <c r="B68" s="53" t="s">
        <v>352</v>
      </c>
      <c r="C68" s="7"/>
      <c r="D68" s="91"/>
      <c r="E68" s="92"/>
    </row>
    <row r="69" spans="1:5" s="57" customFormat="1" ht="20.25" hidden="1" customHeight="1" x14ac:dyDescent="0.3">
      <c r="A69" s="19" t="s">
        <v>67</v>
      </c>
      <c r="B69" s="53" t="s">
        <v>346</v>
      </c>
      <c r="C69" s="7"/>
      <c r="D69" s="91"/>
      <c r="E69" s="92"/>
    </row>
    <row r="70" spans="1:5" s="57" customFormat="1" ht="20.25" hidden="1" customHeight="1" x14ac:dyDescent="0.3">
      <c r="A70" s="9" t="s">
        <v>68</v>
      </c>
      <c r="B70" s="53" t="s">
        <v>352</v>
      </c>
      <c r="C70" s="7"/>
      <c r="D70" s="91"/>
      <c r="E70" s="92"/>
    </row>
    <row r="71" spans="1:5" s="57" customFormat="1" ht="21.75" hidden="1" customHeight="1" x14ac:dyDescent="0.3">
      <c r="A71" s="9" t="s">
        <v>69</v>
      </c>
      <c r="B71" s="53" t="s">
        <v>350</v>
      </c>
      <c r="C71" s="7"/>
      <c r="D71" s="91"/>
      <c r="E71" s="92"/>
    </row>
    <row r="72" spans="1:5" s="57" customFormat="1" ht="20.25" hidden="1" customHeight="1" x14ac:dyDescent="0.3">
      <c r="A72" s="12" t="s">
        <v>70</v>
      </c>
      <c r="B72" s="53" t="s">
        <v>346</v>
      </c>
      <c r="C72" s="7"/>
      <c r="D72" s="91"/>
      <c r="E72" s="92"/>
    </row>
    <row r="73" spans="1:5" s="57" customFormat="1" ht="21.75" hidden="1" customHeight="1" x14ac:dyDescent="0.3">
      <c r="A73" s="9" t="s">
        <v>71</v>
      </c>
      <c r="B73" s="53" t="s">
        <v>346</v>
      </c>
      <c r="C73" s="7"/>
      <c r="D73" s="91"/>
      <c r="E73" s="92"/>
    </row>
    <row r="74" spans="1:5" s="57" customFormat="1" ht="21.75" hidden="1" customHeight="1" x14ac:dyDescent="0.3">
      <c r="A74" s="13" t="s">
        <v>72</v>
      </c>
      <c r="B74" s="53" t="s">
        <v>350</v>
      </c>
      <c r="C74" s="7"/>
      <c r="D74" s="91"/>
      <c r="E74" s="92"/>
    </row>
    <row r="75" spans="1:5" s="57" customFormat="1" ht="22.2" customHeight="1" x14ac:dyDescent="0.3">
      <c r="A75" s="9" t="s">
        <v>73</v>
      </c>
      <c r="B75" s="199" t="s">
        <v>353</v>
      </c>
      <c r="C75" s="7">
        <v>80</v>
      </c>
      <c r="D75" s="91">
        <v>15000</v>
      </c>
      <c r="E75" s="106">
        <v>1200000</v>
      </c>
    </row>
    <row r="76" spans="1:5" s="57" customFormat="1" ht="22.2" customHeight="1" x14ac:dyDescent="0.3">
      <c r="A76" s="9" t="s">
        <v>74</v>
      </c>
      <c r="B76" s="199" t="s">
        <v>346</v>
      </c>
      <c r="C76" s="7">
        <v>2</v>
      </c>
      <c r="D76" s="91">
        <v>12000</v>
      </c>
      <c r="E76" s="106">
        <v>24000</v>
      </c>
    </row>
    <row r="77" spans="1:5" s="57" customFormat="1" ht="48.6" hidden="1" customHeight="1" x14ac:dyDescent="0.3">
      <c r="A77" s="9" t="s">
        <v>75</v>
      </c>
      <c r="B77" s="53" t="s">
        <v>346</v>
      </c>
      <c r="C77" s="7"/>
      <c r="D77" s="91"/>
      <c r="E77" s="92"/>
    </row>
    <row r="78" spans="1:5" s="57" customFormat="1" ht="21.75" hidden="1" customHeight="1" x14ac:dyDescent="0.3">
      <c r="A78" s="12" t="s">
        <v>76</v>
      </c>
      <c r="B78" s="53" t="s">
        <v>346</v>
      </c>
      <c r="C78" s="15"/>
      <c r="D78" s="91"/>
      <c r="E78" s="92"/>
    </row>
    <row r="79" spans="1:5" s="57" customFormat="1" ht="21.75" hidden="1" customHeight="1" x14ac:dyDescent="0.3">
      <c r="A79" s="12" t="s">
        <v>77</v>
      </c>
      <c r="B79" s="53" t="s">
        <v>346</v>
      </c>
      <c r="C79" s="15"/>
      <c r="D79" s="91"/>
      <c r="E79" s="92"/>
    </row>
    <row r="80" spans="1:5" s="57" customFormat="1" ht="21.75" hidden="1" customHeight="1" x14ac:dyDescent="0.3">
      <c r="A80" s="12" t="s">
        <v>78</v>
      </c>
      <c r="B80" s="53" t="s">
        <v>350</v>
      </c>
      <c r="C80" s="15"/>
      <c r="D80" s="91"/>
      <c r="E80" s="92"/>
    </row>
    <row r="81" spans="1:5" s="57" customFormat="1" ht="21.75" hidden="1" customHeight="1" x14ac:dyDescent="0.3">
      <c r="A81" s="9" t="s">
        <v>79</v>
      </c>
      <c r="B81" s="53" t="s">
        <v>346</v>
      </c>
      <c r="C81" s="7"/>
      <c r="D81" s="91"/>
      <c r="E81" s="92"/>
    </row>
    <row r="82" spans="1:5" s="57" customFormat="1" ht="22.2" customHeight="1" x14ac:dyDescent="0.3">
      <c r="A82" s="9" t="s">
        <v>80</v>
      </c>
      <c r="B82" s="199" t="s">
        <v>346</v>
      </c>
      <c r="C82" s="7">
        <v>160</v>
      </c>
      <c r="D82" s="91">
        <v>8500</v>
      </c>
      <c r="E82" s="106">
        <v>1360000</v>
      </c>
    </row>
    <row r="83" spans="1:5" s="57" customFormat="1" ht="20.25" hidden="1" customHeight="1" x14ac:dyDescent="0.3">
      <c r="A83" s="9" t="s">
        <v>81</v>
      </c>
      <c r="B83" s="53" t="s">
        <v>349</v>
      </c>
      <c r="C83" s="7"/>
      <c r="D83" s="91"/>
      <c r="E83" s="92"/>
    </row>
    <row r="84" spans="1:5" s="57" customFormat="1" ht="20.25" hidden="1" customHeight="1" x14ac:dyDescent="0.3">
      <c r="A84" s="9" t="s">
        <v>82</v>
      </c>
      <c r="B84" s="53" t="s">
        <v>346</v>
      </c>
      <c r="C84" s="7"/>
      <c r="D84" s="91"/>
      <c r="E84" s="92"/>
    </row>
    <row r="85" spans="1:5" s="57" customFormat="1" ht="20.25" hidden="1" customHeight="1" x14ac:dyDescent="0.3">
      <c r="A85" s="9" t="s">
        <v>83</v>
      </c>
      <c r="B85" s="53" t="s">
        <v>349</v>
      </c>
      <c r="C85" s="7"/>
      <c r="D85" s="91"/>
      <c r="E85" s="92"/>
    </row>
    <row r="86" spans="1:5" s="57" customFormat="1" ht="20.25" hidden="1" customHeight="1" x14ac:dyDescent="0.3">
      <c r="A86" s="9" t="s">
        <v>84</v>
      </c>
      <c r="B86" s="53" t="s">
        <v>346</v>
      </c>
      <c r="C86" s="7"/>
      <c r="D86" s="91"/>
      <c r="E86" s="92"/>
    </row>
    <row r="87" spans="1:5" s="57" customFormat="1" ht="20.25" hidden="1" customHeight="1" x14ac:dyDescent="0.3">
      <c r="A87" s="21" t="s">
        <v>85</v>
      </c>
      <c r="B87" s="53" t="s">
        <v>354</v>
      </c>
      <c r="C87" s="7"/>
      <c r="D87" s="91"/>
      <c r="E87" s="92"/>
    </row>
    <row r="88" spans="1:5" s="57" customFormat="1" ht="21.75" hidden="1" customHeight="1" x14ac:dyDescent="0.3">
      <c r="A88" s="21" t="s">
        <v>86</v>
      </c>
      <c r="B88" s="53" t="s">
        <v>352</v>
      </c>
      <c r="C88" s="7"/>
      <c r="D88" s="91"/>
      <c r="E88" s="92"/>
    </row>
    <row r="89" spans="1:5" s="61" customFormat="1" ht="20.25" hidden="1" customHeight="1" x14ac:dyDescent="0.3">
      <c r="A89" s="21" t="s">
        <v>87</v>
      </c>
      <c r="B89" s="53" t="s">
        <v>352</v>
      </c>
      <c r="C89" s="7"/>
      <c r="D89" s="91"/>
      <c r="E89" s="92"/>
    </row>
    <row r="90" spans="1:5" s="61" customFormat="1" ht="20.25" hidden="1" customHeight="1" x14ac:dyDescent="0.3">
      <c r="A90" s="11" t="s">
        <v>88</v>
      </c>
      <c r="B90" s="53" t="s">
        <v>346</v>
      </c>
      <c r="C90" s="7"/>
      <c r="D90" s="91"/>
      <c r="E90" s="92"/>
    </row>
    <row r="91" spans="1:5" s="57" customFormat="1" ht="21.75" hidden="1" customHeight="1" x14ac:dyDescent="0.3">
      <c r="A91" s="13" t="s">
        <v>89</v>
      </c>
      <c r="B91" s="53" t="s">
        <v>350</v>
      </c>
      <c r="C91" s="7"/>
      <c r="D91" s="91"/>
      <c r="E91" s="92"/>
    </row>
    <row r="92" spans="1:5" s="57" customFormat="1" ht="21.75" hidden="1" customHeight="1" x14ac:dyDescent="0.3">
      <c r="A92" s="9" t="s">
        <v>91</v>
      </c>
      <c r="B92" s="53" t="s">
        <v>346</v>
      </c>
      <c r="C92" s="7"/>
      <c r="D92" s="91"/>
      <c r="E92" s="92"/>
    </row>
    <row r="93" spans="1:5" s="57" customFormat="1" ht="21.75" hidden="1" customHeight="1" x14ac:dyDescent="0.3">
      <c r="A93" s="9" t="s">
        <v>92</v>
      </c>
      <c r="B93" s="53" t="s">
        <v>349</v>
      </c>
      <c r="C93" s="7"/>
      <c r="D93" s="91"/>
      <c r="E93" s="92"/>
    </row>
    <row r="94" spans="1:5" s="57" customFormat="1" ht="21.75" hidden="1" customHeight="1" x14ac:dyDescent="0.3">
      <c r="A94" s="11" t="s">
        <v>93</v>
      </c>
      <c r="B94" s="53" t="s">
        <v>346</v>
      </c>
      <c r="C94" s="7"/>
      <c r="D94" s="91"/>
      <c r="E94" s="92"/>
    </row>
    <row r="95" spans="1:5" s="57" customFormat="1" ht="21.75" hidden="1" customHeight="1" x14ac:dyDescent="0.3">
      <c r="A95" s="11" t="s">
        <v>94</v>
      </c>
      <c r="B95" s="53" t="s">
        <v>349</v>
      </c>
      <c r="C95" s="7"/>
      <c r="D95" s="91"/>
      <c r="E95" s="92"/>
    </row>
    <row r="96" spans="1:5" s="57" customFormat="1" ht="21.75" hidden="1" customHeight="1" x14ac:dyDescent="0.3">
      <c r="A96" s="9" t="s">
        <v>95</v>
      </c>
      <c r="B96" s="53" t="s">
        <v>346</v>
      </c>
      <c r="C96" s="15"/>
      <c r="D96" s="91"/>
      <c r="E96" s="92"/>
    </row>
    <row r="97" spans="1:5" s="57" customFormat="1" ht="21.75" hidden="1" customHeight="1" x14ac:dyDescent="0.3">
      <c r="A97" s="21" t="s">
        <v>384</v>
      </c>
      <c r="B97" s="53" t="s">
        <v>346</v>
      </c>
      <c r="C97" s="7"/>
      <c r="D97" s="91"/>
      <c r="E97" s="92"/>
    </row>
    <row r="98" spans="1:5" s="57" customFormat="1" ht="21.75" hidden="1" customHeight="1" x14ac:dyDescent="0.3">
      <c r="A98" s="21" t="s">
        <v>96</v>
      </c>
      <c r="B98" s="53" t="s">
        <v>349</v>
      </c>
      <c r="C98" s="7"/>
      <c r="D98" s="91"/>
      <c r="E98" s="92"/>
    </row>
    <row r="99" spans="1:5" s="57" customFormat="1" ht="20.25" hidden="1" customHeight="1" x14ac:dyDescent="0.3">
      <c r="A99" s="11" t="s">
        <v>97</v>
      </c>
      <c r="B99" s="53" t="s">
        <v>346</v>
      </c>
      <c r="C99" s="7"/>
      <c r="D99" s="91"/>
      <c r="E99" s="92"/>
    </row>
    <row r="100" spans="1:5" s="57" customFormat="1" ht="22.2" customHeight="1" x14ac:dyDescent="0.3">
      <c r="A100" s="9" t="s">
        <v>99</v>
      </c>
      <c r="B100" s="199" t="s">
        <v>346</v>
      </c>
      <c r="C100" s="7">
        <v>40</v>
      </c>
      <c r="D100" s="91">
        <v>9000</v>
      </c>
      <c r="E100" s="106">
        <v>360000</v>
      </c>
    </row>
    <row r="101" spans="1:5" s="57" customFormat="1" ht="20.25" hidden="1" customHeight="1" x14ac:dyDescent="0.3">
      <c r="A101" s="16" t="s">
        <v>100</v>
      </c>
      <c r="B101" s="53" t="s">
        <v>347</v>
      </c>
      <c r="C101" s="7"/>
      <c r="D101" s="91"/>
      <c r="E101" s="92"/>
    </row>
    <row r="102" spans="1:5" s="57" customFormat="1" ht="22.2" customHeight="1" x14ac:dyDescent="0.3">
      <c r="A102" s="9" t="s">
        <v>101</v>
      </c>
      <c r="B102" s="199" t="s">
        <v>346</v>
      </c>
      <c r="C102" s="7">
        <v>33</v>
      </c>
      <c r="D102" s="91">
        <v>15000</v>
      </c>
      <c r="E102" s="106">
        <v>495000</v>
      </c>
    </row>
    <row r="103" spans="1:5" s="57" customFormat="1" ht="21.75" hidden="1" customHeight="1" x14ac:dyDescent="0.3">
      <c r="A103" s="22" t="s">
        <v>102</v>
      </c>
      <c r="B103" s="53" t="s">
        <v>347</v>
      </c>
      <c r="C103" s="7"/>
      <c r="D103" s="91"/>
      <c r="E103" s="92"/>
    </row>
    <row r="104" spans="1:5" s="57" customFormat="1" ht="20.25" hidden="1" customHeight="1" x14ac:dyDescent="0.3">
      <c r="A104" s="23" t="s">
        <v>103</v>
      </c>
      <c r="B104" s="53" t="s">
        <v>346</v>
      </c>
      <c r="C104" s="7"/>
      <c r="D104" s="91"/>
      <c r="E104" s="92"/>
    </row>
    <row r="105" spans="1:5" s="57" customFormat="1" ht="20.25" hidden="1" customHeight="1" x14ac:dyDescent="0.3">
      <c r="A105" s="195" t="s">
        <v>104</v>
      </c>
      <c r="B105" s="53" t="s">
        <v>355</v>
      </c>
      <c r="C105" s="7"/>
      <c r="D105" s="91"/>
      <c r="E105" s="92"/>
    </row>
    <row r="106" spans="1:5" s="57" customFormat="1" ht="20.25" hidden="1" customHeight="1" x14ac:dyDescent="0.3">
      <c r="A106" s="9" t="s">
        <v>105</v>
      </c>
      <c r="B106" s="53" t="s">
        <v>346</v>
      </c>
      <c r="C106" s="7"/>
      <c r="D106" s="91"/>
      <c r="E106" s="92"/>
    </row>
    <row r="107" spans="1:5" s="57" customFormat="1" ht="20.25" hidden="1" customHeight="1" x14ac:dyDescent="0.3">
      <c r="A107" s="9" t="s">
        <v>106</v>
      </c>
      <c r="B107" s="53" t="s">
        <v>346</v>
      </c>
      <c r="C107" s="7"/>
      <c r="D107" s="91"/>
      <c r="E107" s="92"/>
    </row>
    <row r="108" spans="1:5" s="57" customFormat="1" ht="20.25" hidden="1" customHeight="1" x14ac:dyDescent="0.3">
      <c r="A108" s="9" t="s">
        <v>107</v>
      </c>
      <c r="B108" s="53" t="s">
        <v>346</v>
      </c>
      <c r="C108" s="7"/>
      <c r="D108" s="91"/>
      <c r="E108" s="92"/>
    </row>
    <row r="109" spans="1:5" s="57" customFormat="1" ht="21.75" hidden="1" customHeight="1" x14ac:dyDescent="0.3">
      <c r="A109" s="9" t="s">
        <v>108</v>
      </c>
      <c r="B109" s="53" t="s">
        <v>351</v>
      </c>
      <c r="C109" s="7"/>
      <c r="D109" s="91"/>
      <c r="E109" s="92"/>
    </row>
    <row r="110" spans="1:5" s="57" customFormat="1" ht="21.75" hidden="1" customHeight="1" x14ac:dyDescent="0.3">
      <c r="A110" s="9" t="s">
        <v>109</v>
      </c>
      <c r="B110" s="53" t="s">
        <v>346</v>
      </c>
      <c r="C110" s="7"/>
      <c r="D110" s="91"/>
      <c r="E110" s="92"/>
    </row>
    <row r="111" spans="1:5" s="57" customFormat="1" ht="21.75" hidden="1" customHeight="1" x14ac:dyDescent="0.3">
      <c r="A111" s="9" t="s">
        <v>110</v>
      </c>
      <c r="B111" s="53" t="s">
        <v>346</v>
      </c>
      <c r="C111" s="7"/>
      <c r="D111" s="91"/>
      <c r="E111" s="92"/>
    </row>
    <row r="112" spans="1:5" s="57" customFormat="1" ht="21.75" hidden="1" customHeight="1" x14ac:dyDescent="0.3">
      <c r="A112" s="9" t="s">
        <v>111</v>
      </c>
      <c r="B112" s="53" t="s">
        <v>350</v>
      </c>
      <c r="C112" s="7"/>
      <c r="D112" s="91"/>
      <c r="E112" s="92"/>
    </row>
    <row r="113" spans="1:5" s="57" customFormat="1" ht="21.75" hidden="1" customHeight="1" x14ac:dyDescent="0.3">
      <c r="A113" s="9" t="s">
        <v>112</v>
      </c>
      <c r="B113" s="53" t="s">
        <v>346</v>
      </c>
      <c r="C113" s="7"/>
      <c r="D113" s="91"/>
      <c r="E113" s="92"/>
    </row>
    <row r="114" spans="1:5" s="57" customFormat="1" ht="21.75" hidden="1" customHeight="1" x14ac:dyDescent="0.3">
      <c r="A114" s="11" t="s">
        <v>113</v>
      </c>
      <c r="B114" s="53" t="s">
        <v>346</v>
      </c>
      <c r="C114" s="7"/>
      <c r="D114" s="91"/>
      <c r="E114" s="92"/>
    </row>
    <row r="115" spans="1:5" s="57" customFormat="1" ht="21.75" hidden="1" customHeight="1" x14ac:dyDescent="0.3">
      <c r="A115" s="21" t="s">
        <v>114</v>
      </c>
      <c r="B115" s="53" t="s">
        <v>348</v>
      </c>
      <c r="C115" s="7"/>
      <c r="D115" s="91"/>
      <c r="E115" s="92"/>
    </row>
    <row r="116" spans="1:5" s="57" customFormat="1" ht="21.75" hidden="1" customHeight="1" x14ac:dyDescent="0.3">
      <c r="A116" s="9" t="s">
        <v>115</v>
      </c>
      <c r="B116" s="53" t="s">
        <v>356</v>
      </c>
      <c r="C116" s="7"/>
      <c r="D116" s="91"/>
      <c r="E116" s="92"/>
    </row>
    <row r="117" spans="1:5" s="57" customFormat="1" ht="21.75" hidden="1" customHeight="1" x14ac:dyDescent="0.3">
      <c r="A117" s="11" t="s">
        <v>116</v>
      </c>
      <c r="B117" s="53" t="s">
        <v>356</v>
      </c>
      <c r="C117" s="7"/>
      <c r="D117" s="91"/>
      <c r="E117" s="92"/>
    </row>
    <row r="118" spans="1:5" s="57" customFormat="1" ht="21.75" hidden="1" customHeight="1" x14ac:dyDescent="0.3">
      <c r="A118" s="11" t="s">
        <v>117</v>
      </c>
      <c r="B118" s="53" t="s">
        <v>356</v>
      </c>
      <c r="C118" s="7"/>
      <c r="D118" s="91"/>
      <c r="E118" s="92"/>
    </row>
    <row r="119" spans="1:5" s="57" customFormat="1" ht="21.75" hidden="1" customHeight="1" x14ac:dyDescent="0.3">
      <c r="A119" s="9" t="s">
        <v>118</v>
      </c>
      <c r="B119" s="53" t="s">
        <v>346</v>
      </c>
      <c r="C119" s="7"/>
      <c r="D119" s="91"/>
      <c r="E119" s="92"/>
    </row>
    <row r="120" spans="1:5" s="57" customFormat="1" ht="21.75" hidden="1" customHeight="1" x14ac:dyDescent="0.3">
      <c r="A120" s="9" t="s">
        <v>367</v>
      </c>
      <c r="B120" s="53" t="s">
        <v>350</v>
      </c>
      <c r="C120" s="7"/>
      <c r="D120" s="91"/>
      <c r="E120" s="92"/>
    </row>
    <row r="121" spans="1:5" s="57" customFormat="1" ht="20.25" hidden="1" customHeight="1" x14ac:dyDescent="0.3">
      <c r="A121" s="10" t="s">
        <v>119</v>
      </c>
      <c r="B121" s="53" t="s">
        <v>346</v>
      </c>
      <c r="C121" s="7"/>
      <c r="D121" s="91"/>
      <c r="E121" s="92"/>
    </row>
    <row r="122" spans="1:5" s="57" customFormat="1" ht="21.75" hidden="1" customHeight="1" x14ac:dyDescent="0.3">
      <c r="A122" s="13" t="s">
        <v>120</v>
      </c>
      <c r="B122" s="53" t="s">
        <v>352</v>
      </c>
      <c r="C122" s="7"/>
      <c r="D122" s="91"/>
      <c r="E122" s="92"/>
    </row>
    <row r="123" spans="1:5" s="57" customFormat="1" ht="21.75" hidden="1" customHeight="1" x14ac:dyDescent="0.3">
      <c r="A123" s="12" t="s">
        <v>121</v>
      </c>
      <c r="B123" s="53" t="s">
        <v>352</v>
      </c>
      <c r="C123" s="15"/>
      <c r="D123" s="91"/>
      <c r="E123" s="92"/>
    </row>
    <row r="124" spans="1:5" s="57" customFormat="1" ht="42.6" hidden="1" customHeight="1" x14ac:dyDescent="0.3">
      <c r="A124" s="12" t="s">
        <v>122</v>
      </c>
      <c r="B124" s="53" t="s">
        <v>346</v>
      </c>
      <c r="C124" s="15"/>
      <c r="D124" s="91"/>
      <c r="E124" s="92"/>
    </row>
    <row r="125" spans="1:5" s="57" customFormat="1" ht="21.75" hidden="1" customHeight="1" x14ac:dyDescent="0.3">
      <c r="A125" s="12" t="s">
        <v>123</v>
      </c>
      <c r="B125" s="53" t="s">
        <v>346</v>
      </c>
      <c r="C125" s="15"/>
      <c r="D125" s="91"/>
      <c r="E125" s="92"/>
    </row>
    <row r="126" spans="1:5" s="57" customFormat="1" ht="21.75" hidden="1" customHeight="1" x14ac:dyDescent="0.3">
      <c r="A126" s="12" t="s">
        <v>124</v>
      </c>
      <c r="B126" s="53" t="s">
        <v>346</v>
      </c>
      <c r="C126" s="26"/>
      <c r="D126" s="91"/>
      <c r="E126" s="92"/>
    </row>
    <row r="127" spans="1:5" s="57" customFormat="1" ht="20.25" hidden="1" customHeight="1" x14ac:dyDescent="0.3">
      <c r="A127" s="27" t="s">
        <v>125</v>
      </c>
      <c r="B127" s="53" t="s">
        <v>350</v>
      </c>
      <c r="C127" s="7"/>
      <c r="D127" s="91"/>
      <c r="E127" s="92"/>
    </row>
    <row r="128" spans="1:5" s="57" customFormat="1" ht="22.2" customHeight="1" x14ac:dyDescent="0.3">
      <c r="A128" s="12" t="s">
        <v>126</v>
      </c>
      <c r="B128" s="199" t="s">
        <v>346</v>
      </c>
      <c r="C128" s="15">
        <v>4</v>
      </c>
      <c r="D128" s="91">
        <v>16000</v>
      </c>
      <c r="E128" s="106">
        <v>64000</v>
      </c>
    </row>
    <row r="129" spans="1:5" s="57" customFormat="1" ht="22.2" customHeight="1" x14ac:dyDescent="0.3">
      <c r="A129" s="9" t="s">
        <v>127</v>
      </c>
      <c r="B129" s="199" t="s">
        <v>346</v>
      </c>
      <c r="C129" s="7">
        <v>25</v>
      </c>
      <c r="D129" s="91">
        <v>7000</v>
      </c>
      <c r="E129" s="106">
        <v>175000</v>
      </c>
    </row>
    <row r="130" spans="1:5" s="57" customFormat="1" ht="20.25" hidden="1" customHeight="1" x14ac:dyDescent="0.3">
      <c r="A130" s="9" t="s">
        <v>128</v>
      </c>
      <c r="B130" s="53" t="s">
        <v>354</v>
      </c>
      <c r="C130" s="7"/>
      <c r="D130" s="91"/>
      <c r="E130" s="92"/>
    </row>
    <row r="131" spans="1:5" s="57" customFormat="1" ht="20.25" hidden="1" customHeight="1" x14ac:dyDescent="0.3">
      <c r="A131" s="9" t="s">
        <v>368</v>
      </c>
      <c r="B131" s="53" t="s">
        <v>350</v>
      </c>
      <c r="C131" s="7"/>
      <c r="D131" s="91"/>
      <c r="E131" s="92"/>
    </row>
    <row r="132" spans="1:5" s="57" customFormat="1" ht="21.75" hidden="1" customHeight="1" x14ac:dyDescent="0.3">
      <c r="A132" s="9" t="s">
        <v>129</v>
      </c>
      <c r="B132" s="53" t="s">
        <v>346</v>
      </c>
      <c r="C132" s="7"/>
      <c r="D132" s="91"/>
      <c r="E132" s="92"/>
    </row>
    <row r="133" spans="1:5" s="57" customFormat="1" ht="20.25" hidden="1" customHeight="1" x14ac:dyDescent="0.3">
      <c r="A133" s="16" t="s">
        <v>130</v>
      </c>
      <c r="B133" s="53" t="s">
        <v>349</v>
      </c>
      <c r="C133" s="7"/>
      <c r="D133" s="91"/>
      <c r="E133" s="92"/>
    </row>
    <row r="134" spans="1:5" s="57" customFormat="1" ht="20.25" hidden="1" customHeight="1" x14ac:dyDescent="0.3">
      <c r="A134" s="12" t="s">
        <v>131</v>
      </c>
      <c r="B134" s="53" t="s">
        <v>346</v>
      </c>
      <c r="C134" s="7"/>
      <c r="D134" s="91"/>
      <c r="E134" s="92"/>
    </row>
    <row r="135" spans="1:5" s="57" customFormat="1" ht="21.75" hidden="1" customHeight="1" x14ac:dyDescent="0.3">
      <c r="A135" s="12" t="s">
        <v>132</v>
      </c>
      <c r="B135" s="53" t="s">
        <v>349</v>
      </c>
      <c r="C135" s="7"/>
      <c r="D135" s="91"/>
      <c r="E135" s="92"/>
    </row>
    <row r="136" spans="1:5" s="57" customFormat="1" ht="20.25" hidden="1" customHeight="1" x14ac:dyDescent="0.3">
      <c r="A136" s="9" t="s">
        <v>133</v>
      </c>
      <c r="B136" s="53" t="s">
        <v>346</v>
      </c>
      <c r="C136" s="7"/>
      <c r="D136" s="91"/>
      <c r="E136" s="92"/>
    </row>
    <row r="137" spans="1:5" s="57" customFormat="1" ht="20.25" hidden="1" customHeight="1" x14ac:dyDescent="0.3">
      <c r="A137" s="9" t="s">
        <v>135</v>
      </c>
      <c r="B137" s="53" t="s">
        <v>346</v>
      </c>
      <c r="C137" s="15"/>
      <c r="D137" s="91"/>
      <c r="E137" s="92"/>
    </row>
    <row r="138" spans="1:5" s="57" customFormat="1" ht="82.8" hidden="1" customHeight="1" x14ac:dyDescent="0.3">
      <c r="A138" s="9" t="s">
        <v>136</v>
      </c>
      <c r="B138" s="53" t="s">
        <v>350</v>
      </c>
      <c r="C138" s="15"/>
      <c r="D138" s="91"/>
      <c r="E138" s="92"/>
    </row>
    <row r="139" spans="1:5" s="57" customFormat="1" ht="21.75" hidden="1" customHeight="1" x14ac:dyDescent="0.3">
      <c r="A139" s="9" t="s">
        <v>137</v>
      </c>
      <c r="B139" s="53"/>
      <c r="C139" s="7"/>
      <c r="D139" s="91"/>
      <c r="E139" s="92"/>
    </row>
    <row r="140" spans="1:5" s="57" customFormat="1" ht="20.25" hidden="1" customHeight="1" x14ac:dyDescent="0.3">
      <c r="A140" s="9" t="s">
        <v>138</v>
      </c>
      <c r="B140" s="53" t="s">
        <v>346</v>
      </c>
      <c r="C140" s="15"/>
      <c r="D140" s="91"/>
      <c r="E140" s="92"/>
    </row>
    <row r="141" spans="1:5" s="57" customFormat="1" ht="20.25" hidden="1" customHeight="1" x14ac:dyDescent="0.3">
      <c r="A141" s="9" t="s">
        <v>139</v>
      </c>
      <c r="B141" s="53" t="s">
        <v>350</v>
      </c>
      <c r="C141" s="15"/>
      <c r="D141" s="91"/>
      <c r="E141" s="92"/>
    </row>
    <row r="142" spans="1:5" s="57" customFormat="1" ht="20.25" hidden="1" customHeight="1" x14ac:dyDescent="0.3">
      <c r="A142" s="9" t="s">
        <v>140</v>
      </c>
      <c r="B142" s="53" t="s">
        <v>346</v>
      </c>
      <c r="C142" s="15"/>
      <c r="D142" s="91"/>
      <c r="E142" s="92"/>
    </row>
    <row r="143" spans="1:5" s="57" customFormat="1" ht="20.25" hidden="1" customHeight="1" x14ac:dyDescent="0.3">
      <c r="A143" s="9" t="s">
        <v>141</v>
      </c>
      <c r="B143" s="53" t="s">
        <v>350</v>
      </c>
      <c r="C143" s="15"/>
      <c r="D143" s="91"/>
      <c r="E143" s="92"/>
    </row>
    <row r="144" spans="1:5" s="57" customFormat="1" ht="41.4" hidden="1" customHeight="1" x14ac:dyDescent="0.3">
      <c r="A144" s="9" t="s">
        <v>142</v>
      </c>
      <c r="B144" s="53" t="s">
        <v>346</v>
      </c>
      <c r="C144" s="15"/>
      <c r="D144" s="91"/>
      <c r="E144" s="92"/>
    </row>
    <row r="145" spans="1:5" s="57" customFormat="1" ht="41.4" hidden="1" customHeight="1" x14ac:dyDescent="0.3">
      <c r="A145" s="9" t="s">
        <v>143</v>
      </c>
      <c r="B145" s="53" t="s">
        <v>346</v>
      </c>
      <c r="C145" s="15"/>
      <c r="D145" s="91"/>
      <c r="E145" s="92"/>
    </row>
    <row r="146" spans="1:5" s="57" customFormat="1" ht="21.75" hidden="1" customHeight="1" x14ac:dyDescent="0.3">
      <c r="A146" s="9" t="s">
        <v>144</v>
      </c>
      <c r="B146" s="53" t="s">
        <v>346</v>
      </c>
      <c r="C146" s="15"/>
      <c r="D146" s="91"/>
      <c r="E146" s="92"/>
    </row>
    <row r="147" spans="1:5" s="57" customFormat="1" ht="21.75" hidden="1" customHeight="1" x14ac:dyDescent="0.3">
      <c r="A147" s="9" t="s">
        <v>145</v>
      </c>
      <c r="B147" s="53" t="s">
        <v>350</v>
      </c>
      <c r="C147" s="15"/>
      <c r="D147" s="91"/>
      <c r="E147" s="92"/>
    </row>
    <row r="148" spans="1:5" s="57" customFormat="1" ht="21.75" hidden="1" customHeight="1" x14ac:dyDescent="0.3">
      <c r="A148" s="9" t="s">
        <v>146</v>
      </c>
      <c r="B148" s="53" t="s">
        <v>346</v>
      </c>
      <c r="C148" s="7"/>
      <c r="D148" s="91"/>
      <c r="E148" s="92"/>
    </row>
    <row r="149" spans="1:5" s="57" customFormat="1" ht="21.75" hidden="1" customHeight="1" x14ac:dyDescent="0.3">
      <c r="A149" s="9" t="s">
        <v>147</v>
      </c>
      <c r="B149" s="53" t="s">
        <v>346</v>
      </c>
      <c r="C149" s="7"/>
      <c r="D149" s="91"/>
      <c r="E149" s="92"/>
    </row>
    <row r="150" spans="1:5" s="57" customFormat="1" ht="20.25" hidden="1" customHeight="1" x14ac:dyDescent="0.3">
      <c r="A150" s="9" t="s">
        <v>148</v>
      </c>
      <c r="B150" s="53" t="s">
        <v>346</v>
      </c>
      <c r="C150" s="7"/>
      <c r="D150" s="91"/>
      <c r="E150" s="92"/>
    </row>
    <row r="151" spans="1:5" s="57" customFormat="1" ht="20.25" hidden="1" customHeight="1" x14ac:dyDescent="0.3">
      <c r="A151" s="9" t="s">
        <v>149</v>
      </c>
      <c r="B151" s="53" t="s">
        <v>349</v>
      </c>
      <c r="C151" s="7"/>
      <c r="D151" s="91"/>
      <c r="E151" s="92"/>
    </row>
    <row r="152" spans="1:5" s="57" customFormat="1" ht="22.2" customHeight="1" x14ac:dyDescent="0.3">
      <c r="A152" s="9" t="s">
        <v>150</v>
      </c>
      <c r="B152" s="199" t="s">
        <v>349</v>
      </c>
      <c r="C152" s="7">
        <v>1</v>
      </c>
      <c r="D152" s="91">
        <v>13000</v>
      </c>
      <c r="E152" s="106">
        <v>13000</v>
      </c>
    </row>
    <row r="153" spans="1:5" s="57" customFormat="1" ht="20.25" hidden="1" customHeight="1" x14ac:dyDescent="0.3">
      <c r="A153" s="16" t="s">
        <v>151</v>
      </c>
      <c r="B153" s="53" t="s">
        <v>349</v>
      </c>
      <c r="C153" s="7"/>
      <c r="D153" s="91"/>
      <c r="E153" s="92"/>
    </row>
    <row r="154" spans="1:5" s="57" customFormat="1" ht="21.75" hidden="1" customHeight="1" x14ac:dyDescent="0.3">
      <c r="A154" s="9" t="s">
        <v>152</v>
      </c>
      <c r="B154" s="53" t="s">
        <v>346</v>
      </c>
      <c r="C154" s="7"/>
      <c r="D154" s="91"/>
      <c r="E154" s="92"/>
    </row>
    <row r="155" spans="1:5" s="57" customFormat="1" ht="21.75" hidden="1" customHeight="1" x14ac:dyDescent="0.3">
      <c r="A155" s="9" t="s">
        <v>153</v>
      </c>
      <c r="B155" s="53" t="s">
        <v>346</v>
      </c>
      <c r="C155" s="7"/>
      <c r="D155" s="91"/>
      <c r="E155" s="92"/>
    </row>
    <row r="156" spans="1:5" s="57" customFormat="1" ht="63" hidden="1" customHeight="1" x14ac:dyDescent="0.3">
      <c r="A156" s="9" t="s">
        <v>154</v>
      </c>
      <c r="B156" s="53" t="s">
        <v>349</v>
      </c>
      <c r="C156" s="7"/>
      <c r="D156" s="91"/>
      <c r="E156" s="92"/>
    </row>
    <row r="157" spans="1:5" s="57" customFormat="1" ht="22.2" customHeight="1" x14ac:dyDescent="0.3">
      <c r="A157" s="9" t="s">
        <v>155</v>
      </c>
      <c r="B157" s="199" t="s">
        <v>349</v>
      </c>
      <c r="C157" s="7">
        <v>16</v>
      </c>
      <c r="D157" s="91">
        <v>8000</v>
      </c>
      <c r="E157" s="106">
        <v>128000</v>
      </c>
    </row>
    <row r="158" spans="1:5" s="57" customFormat="1" ht="21.75" hidden="1" customHeight="1" x14ac:dyDescent="0.3">
      <c r="A158" s="9" t="s">
        <v>156</v>
      </c>
      <c r="B158" s="53" t="s">
        <v>349</v>
      </c>
      <c r="C158" s="15"/>
      <c r="D158" s="91"/>
      <c r="E158" s="92"/>
    </row>
    <row r="159" spans="1:5" s="57" customFormat="1" ht="21.75" hidden="1" customHeight="1" x14ac:dyDescent="0.3">
      <c r="A159" s="17" t="s">
        <v>157</v>
      </c>
      <c r="B159" s="53" t="s">
        <v>346</v>
      </c>
      <c r="C159" s="15"/>
      <c r="D159" s="91"/>
      <c r="E159" s="92"/>
    </row>
    <row r="160" spans="1:5" s="57" customFormat="1" ht="20.25" hidden="1" customHeight="1" x14ac:dyDescent="0.3">
      <c r="A160" s="9" t="s">
        <v>158</v>
      </c>
      <c r="B160" s="53" t="s">
        <v>350</v>
      </c>
      <c r="C160" s="15"/>
      <c r="D160" s="91"/>
      <c r="E160" s="92"/>
    </row>
    <row r="161" spans="1:5" s="57" customFormat="1" ht="21.75" hidden="1" customHeight="1" x14ac:dyDescent="0.3">
      <c r="A161" s="9" t="s">
        <v>369</v>
      </c>
      <c r="B161" s="53" t="s">
        <v>350</v>
      </c>
      <c r="C161" s="7"/>
      <c r="D161" s="91"/>
      <c r="E161" s="92"/>
    </row>
    <row r="162" spans="1:5" s="57" customFormat="1" ht="22.2" customHeight="1" x14ac:dyDescent="0.3">
      <c r="A162" s="9" t="s">
        <v>159</v>
      </c>
      <c r="B162" s="199" t="s">
        <v>346</v>
      </c>
      <c r="C162" s="7">
        <v>25</v>
      </c>
      <c r="D162" s="91">
        <v>7000</v>
      </c>
      <c r="E162" s="106">
        <v>175000</v>
      </c>
    </row>
    <row r="163" spans="1:5" s="57" customFormat="1" ht="22.2" customHeight="1" x14ac:dyDescent="0.3">
      <c r="A163" s="201" t="s">
        <v>160</v>
      </c>
      <c r="B163" s="199" t="s">
        <v>350</v>
      </c>
      <c r="C163" s="7">
        <v>51</v>
      </c>
      <c r="D163" s="91">
        <v>5000</v>
      </c>
      <c r="E163" s="106">
        <v>255000</v>
      </c>
    </row>
    <row r="164" spans="1:5" s="57" customFormat="1" ht="20.25" hidden="1" customHeight="1" x14ac:dyDescent="0.3">
      <c r="A164" s="9" t="s">
        <v>161</v>
      </c>
      <c r="B164" s="53" t="s">
        <v>350</v>
      </c>
      <c r="C164" s="7"/>
      <c r="D164" s="94"/>
      <c r="E164" s="92"/>
    </row>
    <row r="165" spans="1:5" s="62" customFormat="1" ht="20.25" hidden="1" customHeight="1" x14ac:dyDescent="0.3">
      <c r="A165" s="12" t="s">
        <v>162</v>
      </c>
      <c r="B165" s="53" t="s">
        <v>346</v>
      </c>
      <c r="C165" s="7"/>
      <c r="D165" s="91"/>
      <c r="E165" s="92"/>
    </row>
    <row r="166" spans="1:5" s="57" customFormat="1" ht="22.2" customHeight="1" x14ac:dyDescent="0.3">
      <c r="A166" s="9" t="s">
        <v>163</v>
      </c>
      <c r="B166" s="199" t="s">
        <v>350</v>
      </c>
      <c r="C166" s="7">
        <v>1168</v>
      </c>
      <c r="D166" s="91">
        <v>5000</v>
      </c>
      <c r="E166" s="106">
        <v>5840000</v>
      </c>
    </row>
    <row r="167" spans="1:5" s="57" customFormat="1" ht="22.2" customHeight="1" x14ac:dyDescent="0.3">
      <c r="A167" s="9" t="s">
        <v>164</v>
      </c>
      <c r="B167" s="199" t="s">
        <v>346</v>
      </c>
      <c r="C167" s="7">
        <v>60</v>
      </c>
      <c r="D167" s="91">
        <v>10000</v>
      </c>
      <c r="E167" s="106">
        <v>600000</v>
      </c>
    </row>
    <row r="168" spans="1:5" s="57" customFormat="1" ht="20.25" hidden="1" customHeight="1" x14ac:dyDescent="0.3">
      <c r="A168" s="9" t="s">
        <v>165</v>
      </c>
      <c r="B168" s="53" t="s">
        <v>346</v>
      </c>
      <c r="C168" s="7"/>
      <c r="D168" s="91"/>
      <c r="E168" s="92"/>
    </row>
    <row r="169" spans="1:5" s="57" customFormat="1" ht="35.4" hidden="1" customHeight="1" x14ac:dyDescent="0.3">
      <c r="A169" s="19" t="s">
        <v>166</v>
      </c>
      <c r="B169" s="53" t="s">
        <v>346</v>
      </c>
      <c r="C169" s="7"/>
      <c r="D169" s="91"/>
      <c r="E169" s="92"/>
    </row>
    <row r="170" spans="1:5" s="57" customFormat="1" ht="21.75" hidden="1" customHeight="1" x14ac:dyDescent="0.3">
      <c r="A170" s="9" t="s">
        <v>167</v>
      </c>
      <c r="B170" s="53" t="s">
        <v>349</v>
      </c>
      <c r="C170" s="7"/>
      <c r="D170" s="91"/>
      <c r="E170" s="92"/>
    </row>
    <row r="171" spans="1:5" s="57" customFormat="1" ht="22.2" customHeight="1" x14ac:dyDescent="0.3">
      <c r="A171" s="29" t="s">
        <v>168</v>
      </c>
      <c r="B171" s="202" t="s">
        <v>346</v>
      </c>
      <c r="C171" s="31">
        <v>21</v>
      </c>
      <c r="D171" s="91">
        <v>15000</v>
      </c>
      <c r="E171" s="106">
        <v>315000</v>
      </c>
    </row>
    <row r="172" spans="1:5" s="57" customFormat="1" ht="21.75" hidden="1" customHeight="1" x14ac:dyDescent="0.3">
      <c r="A172" s="11" t="s">
        <v>169</v>
      </c>
      <c r="B172" s="53" t="s">
        <v>346</v>
      </c>
      <c r="C172" s="7"/>
      <c r="D172" s="91"/>
      <c r="E172" s="92"/>
    </row>
    <row r="173" spans="1:5" s="57" customFormat="1" ht="22.2" customHeight="1" x14ac:dyDescent="0.3">
      <c r="A173" s="9" t="s">
        <v>170</v>
      </c>
      <c r="B173" s="199" t="s">
        <v>346</v>
      </c>
      <c r="C173" s="7">
        <v>4</v>
      </c>
      <c r="D173" s="91">
        <v>35000</v>
      </c>
      <c r="E173" s="106">
        <v>140000</v>
      </c>
    </row>
    <row r="174" spans="1:5" s="57" customFormat="1" ht="20.25" hidden="1" customHeight="1" x14ac:dyDescent="0.3">
      <c r="A174" s="9" t="s">
        <v>171</v>
      </c>
      <c r="B174" s="53" t="s">
        <v>346</v>
      </c>
      <c r="C174" s="7"/>
      <c r="D174" s="91"/>
      <c r="E174" s="92"/>
    </row>
    <row r="175" spans="1:5" s="57" customFormat="1" ht="21.75" hidden="1" customHeight="1" x14ac:dyDescent="0.3">
      <c r="A175" s="12" t="s">
        <v>172</v>
      </c>
      <c r="B175" s="53" t="s">
        <v>346</v>
      </c>
      <c r="C175" s="7"/>
      <c r="D175" s="91"/>
      <c r="E175" s="92"/>
    </row>
    <row r="176" spans="1:5" s="57" customFormat="1" ht="20.25" hidden="1" customHeight="1" x14ac:dyDescent="0.3">
      <c r="A176" s="9" t="s">
        <v>173</v>
      </c>
      <c r="B176" s="53" t="s">
        <v>346</v>
      </c>
      <c r="C176" s="7"/>
      <c r="D176" s="91"/>
      <c r="E176" s="92"/>
    </row>
    <row r="177" spans="1:5" s="57" customFormat="1" ht="21.75" hidden="1" customHeight="1" x14ac:dyDescent="0.3">
      <c r="A177" s="9" t="s">
        <v>174</v>
      </c>
      <c r="B177" s="53" t="s">
        <v>346</v>
      </c>
      <c r="C177" s="7"/>
      <c r="D177" s="91"/>
      <c r="E177" s="92"/>
    </row>
    <row r="178" spans="1:5" s="57" customFormat="1" ht="21.75" hidden="1" customHeight="1" x14ac:dyDescent="0.3">
      <c r="A178" s="12" t="s">
        <v>175</v>
      </c>
      <c r="B178" s="53" t="s">
        <v>346</v>
      </c>
      <c r="C178" s="7"/>
      <c r="D178" s="91"/>
      <c r="E178" s="92"/>
    </row>
    <row r="179" spans="1:5" s="57" customFormat="1" ht="21.75" hidden="1" customHeight="1" x14ac:dyDescent="0.3">
      <c r="A179" s="12" t="s">
        <v>176</v>
      </c>
      <c r="B179" s="53" t="s">
        <v>346</v>
      </c>
      <c r="C179" s="7"/>
      <c r="D179" s="91"/>
      <c r="E179" s="92"/>
    </row>
    <row r="180" spans="1:5" s="57" customFormat="1" ht="20.25" hidden="1" customHeight="1" x14ac:dyDescent="0.3">
      <c r="A180" s="12" t="s">
        <v>177</v>
      </c>
      <c r="B180" s="53" t="s">
        <v>346</v>
      </c>
      <c r="C180" s="7"/>
      <c r="D180" s="91"/>
      <c r="E180" s="92"/>
    </row>
    <row r="181" spans="1:5" s="57" customFormat="1" ht="22.2" customHeight="1" x14ac:dyDescent="0.3">
      <c r="A181" s="9" t="s">
        <v>178</v>
      </c>
      <c r="B181" s="199" t="s">
        <v>349</v>
      </c>
      <c r="C181" s="7">
        <v>240</v>
      </c>
      <c r="D181" s="91">
        <v>2100</v>
      </c>
      <c r="E181" s="106">
        <v>504000</v>
      </c>
    </row>
    <row r="182" spans="1:5" s="57" customFormat="1" ht="21.75" hidden="1" customHeight="1" x14ac:dyDescent="0.3">
      <c r="A182" s="12" t="s">
        <v>179</v>
      </c>
      <c r="B182" s="53" t="s">
        <v>346</v>
      </c>
      <c r="C182" s="7"/>
      <c r="D182" s="91"/>
      <c r="E182" s="92"/>
    </row>
    <row r="183" spans="1:5" s="57" customFormat="1" ht="22.2" customHeight="1" x14ac:dyDescent="0.3">
      <c r="A183" s="12" t="s">
        <v>180</v>
      </c>
      <c r="B183" s="199" t="s">
        <v>346</v>
      </c>
      <c r="C183" s="7">
        <v>10</v>
      </c>
      <c r="D183" s="91">
        <v>25000</v>
      </c>
      <c r="E183" s="106">
        <v>250000</v>
      </c>
    </row>
    <row r="184" spans="1:5" s="57" customFormat="1" ht="20.25" hidden="1" customHeight="1" x14ac:dyDescent="0.3">
      <c r="A184" s="12" t="s">
        <v>181</v>
      </c>
      <c r="B184" s="53" t="s">
        <v>349</v>
      </c>
      <c r="C184" s="7"/>
      <c r="D184" s="91"/>
      <c r="E184" s="92"/>
    </row>
    <row r="185" spans="1:5" s="57" customFormat="1" ht="20.25" hidden="1" customHeight="1" x14ac:dyDescent="0.3">
      <c r="A185" s="9" t="s">
        <v>182</v>
      </c>
      <c r="B185" s="53" t="s">
        <v>349</v>
      </c>
      <c r="C185" s="7"/>
      <c r="D185" s="91"/>
      <c r="E185" s="92"/>
    </row>
    <row r="186" spans="1:5" s="57" customFormat="1" ht="20.25" hidden="1" customHeight="1" x14ac:dyDescent="0.3">
      <c r="A186" s="16" t="s">
        <v>183</v>
      </c>
      <c r="B186" s="53" t="s">
        <v>346</v>
      </c>
      <c r="C186" s="7"/>
      <c r="D186" s="91"/>
      <c r="E186" s="92"/>
    </row>
    <row r="187" spans="1:5" s="57" customFormat="1" ht="20.25" hidden="1" customHeight="1" x14ac:dyDescent="0.3">
      <c r="A187" s="16" t="s">
        <v>184</v>
      </c>
      <c r="B187" s="53" t="s">
        <v>346</v>
      </c>
      <c r="C187" s="7"/>
      <c r="D187" s="91"/>
      <c r="E187" s="92"/>
    </row>
    <row r="188" spans="1:5" s="57" customFormat="1" ht="20.25" hidden="1" customHeight="1" x14ac:dyDescent="0.3">
      <c r="A188" s="16" t="s">
        <v>185</v>
      </c>
      <c r="B188" s="53" t="s">
        <v>346</v>
      </c>
      <c r="C188" s="7"/>
      <c r="D188" s="91"/>
      <c r="E188" s="92"/>
    </row>
    <row r="189" spans="1:5" s="57" customFormat="1" ht="21.75" hidden="1" customHeight="1" x14ac:dyDescent="0.3">
      <c r="A189" s="16" t="s">
        <v>186</v>
      </c>
      <c r="B189" s="53" t="s">
        <v>349</v>
      </c>
      <c r="C189" s="7"/>
      <c r="D189" s="91"/>
      <c r="E189" s="92"/>
    </row>
    <row r="190" spans="1:5" s="57" customFormat="1" ht="21.75" hidden="1" customHeight="1" x14ac:dyDescent="0.3">
      <c r="A190" s="12" t="s">
        <v>187</v>
      </c>
      <c r="B190" s="53" t="s">
        <v>346</v>
      </c>
      <c r="C190" s="7"/>
      <c r="D190" s="91"/>
      <c r="E190" s="92"/>
    </row>
    <row r="191" spans="1:5" s="57" customFormat="1" ht="21.75" hidden="1" customHeight="1" x14ac:dyDescent="0.3">
      <c r="A191" s="9" t="s">
        <v>188</v>
      </c>
      <c r="B191" s="53" t="s">
        <v>349</v>
      </c>
      <c r="C191" s="7"/>
      <c r="D191" s="91"/>
      <c r="E191" s="92"/>
    </row>
    <row r="192" spans="1:5" s="57" customFormat="1" ht="20.25" hidden="1" customHeight="1" x14ac:dyDescent="0.3">
      <c r="A192" s="32" t="s">
        <v>189</v>
      </c>
      <c r="B192" s="53" t="s">
        <v>349</v>
      </c>
      <c r="C192" s="7"/>
      <c r="D192" s="91"/>
      <c r="E192" s="92"/>
    </row>
    <row r="193" spans="1:5" s="57" customFormat="1" ht="20.25" hidden="1" customHeight="1" x14ac:dyDescent="0.3">
      <c r="A193" s="32" t="s">
        <v>190</v>
      </c>
      <c r="B193" s="53" t="s">
        <v>349</v>
      </c>
      <c r="C193" s="7"/>
      <c r="D193" s="91"/>
      <c r="E193" s="92"/>
    </row>
    <row r="194" spans="1:5" s="57" customFormat="1" ht="20.25" hidden="1" customHeight="1" x14ac:dyDescent="0.3">
      <c r="A194" s="32" t="s">
        <v>191</v>
      </c>
      <c r="B194" s="53" t="s">
        <v>349</v>
      </c>
      <c r="C194" s="7"/>
      <c r="D194" s="91"/>
      <c r="E194" s="92"/>
    </row>
    <row r="195" spans="1:5" s="57" customFormat="1" ht="20.25" hidden="1" customHeight="1" x14ac:dyDescent="0.3">
      <c r="A195" s="32" t="s">
        <v>192</v>
      </c>
      <c r="B195" s="53" t="s">
        <v>349</v>
      </c>
      <c r="C195" s="7"/>
      <c r="D195" s="91"/>
      <c r="E195" s="92"/>
    </row>
    <row r="196" spans="1:5" s="57" customFormat="1" ht="21.75" hidden="1" customHeight="1" x14ac:dyDescent="0.3">
      <c r="A196" s="9" t="s">
        <v>193</v>
      </c>
      <c r="B196" s="53" t="s">
        <v>346</v>
      </c>
      <c r="C196" s="7"/>
      <c r="D196" s="91"/>
      <c r="E196" s="92"/>
    </row>
    <row r="197" spans="1:5" s="57" customFormat="1" ht="21.75" hidden="1" customHeight="1" x14ac:dyDescent="0.3">
      <c r="A197" s="33" t="s">
        <v>194</v>
      </c>
      <c r="B197" s="53" t="s">
        <v>350</v>
      </c>
      <c r="C197" s="7"/>
      <c r="D197" s="91"/>
      <c r="E197" s="92"/>
    </row>
    <row r="198" spans="1:5" s="57" customFormat="1" ht="22.2" customHeight="1" x14ac:dyDescent="0.3">
      <c r="A198" s="9" t="s">
        <v>195</v>
      </c>
      <c r="B198" s="199" t="s">
        <v>346</v>
      </c>
      <c r="C198" s="7">
        <v>900</v>
      </c>
      <c r="D198" s="91">
        <v>21000</v>
      </c>
      <c r="E198" s="106">
        <v>18900000</v>
      </c>
    </row>
    <row r="199" spans="1:5" s="57" customFormat="1" ht="22.2" customHeight="1" x14ac:dyDescent="0.3">
      <c r="A199" s="12" t="s">
        <v>196</v>
      </c>
      <c r="B199" s="199" t="s">
        <v>346</v>
      </c>
      <c r="C199" s="7">
        <v>360</v>
      </c>
      <c r="D199" s="91">
        <v>20000</v>
      </c>
      <c r="E199" s="106">
        <v>7200000</v>
      </c>
    </row>
    <row r="200" spans="1:5" s="57" customFormat="1" ht="21.75" hidden="1" customHeight="1" x14ac:dyDescent="0.3">
      <c r="A200" s="9" t="s">
        <v>197</v>
      </c>
      <c r="B200" s="53" t="s">
        <v>349</v>
      </c>
      <c r="C200" s="7"/>
      <c r="D200" s="91"/>
      <c r="E200" s="92"/>
    </row>
    <row r="201" spans="1:5" s="57" customFormat="1" ht="48" hidden="1" customHeight="1" x14ac:dyDescent="0.3">
      <c r="A201" s="9" t="s">
        <v>198</v>
      </c>
      <c r="B201" s="53" t="s">
        <v>349</v>
      </c>
      <c r="C201" s="7"/>
      <c r="D201" s="91"/>
      <c r="E201" s="92"/>
    </row>
    <row r="202" spans="1:5" s="57" customFormat="1" ht="20.25" hidden="1" customHeight="1" x14ac:dyDescent="0.3">
      <c r="A202" s="9" t="s">
        <v>199</v>
      </c>
      <c r="B202" s="53" t="s">
        <v>346</v>
      </c>
      <c r="C202" s="7"/>
      <c r="D202" s="91"/>
      <c r="E202" s="101"/>
    </row>
    <row r="203" spans="1:5" s="57" customFormat="1" ht="21.75" hidden="1" customHeight="1" x14ac:dyDescent="0.3">
      <c r="A203" s="34" t="s">
        <v>200</v>
      </c>
      <c r="B203" s="53" t="s">
        <v>349</v>
      </c>
      <c r="C203" s="7"/>
      <c r="D203" s="91"/>
      <c r="E203" s="92"/>
    </row>
    <row r="204" spans="1:5" s="57" customFormat="1" ht="20.25" hidden="1" customHeight="1" x14ac:dyDescent="0.3">
      <c r="A204" s="34" t="s">
        <v>201</v>
      </c>
      <c r="B204" s="53" t="s">
        <v>349</v>
      </c>
      <c r="C204" s="7"/>
      <c r="D204" s="91"/>
      <c r="E204" s="92"/>
    </row>
    <row r="205" spans="1:5" s="57" customFormat="1" ht="22.2" customHeight="1" x14ac:dyDescent="0.3">
      <c r="A205" s="9" t="s">
        <v>202</v>
      </c>
      <c r="B205" s="199" t="s">
        <v>346</v>
      </c>
      <c r="C205" s="7">
        <v>2</v>
      </c>
      <c r="D205" s="91">
        <v>25000</v>
      </c>
      <c r="E205" s="106">
        <v>50000</v>
      </c>
    </row>
    <row r="206" spans="1:5" s="57" customFormat="1" ht="22.2" customHeight="1" x14ac:dyDescent="0.3">
      <c r="A206" s="12" t="s">
        <v>203</v>
      </c>
      <c r="B206" s="199" t="s">
        <v>346</v>
      </c>
      <c r="C206" s="7">
        <v>1</v>
      </c>
      <c r="D206" s="91">
        <v>40000</v>
      </c>
      <c r="E206" s="106">
        <v>40000</v>
      </c>
    </row>
    <row r="207" spans="1:5" s="57" customFormat="1" ht="21.6" hidden="1" customHeight="1" x14ac:dyDescent="0.3">
      <c r="A207" s="9" t="s">
        <v>204</v>
      </c>
      <c r="B207" s="53" t="s">
        <v>346</v>
      </c>
      <c r="C207" s="7"/>
      <c r="D207" s="103"/>
      <c r="E207" s="92"/>
    </row>
    <row r="208" spans="1:5" s="57" customFormat="1" ht="22.2" customHeight="1" x14ac:dyDescent="0.3">
      <c r="A208" s="9" t="s">
        <v>206</v>
      </c>
      <c r="B208" s="199" t="s">
        <v>346</v>
      </c>
      <c r="C208" s="7">
        <v>65</v>
      </c>
      <c r="D208" s="91">
        <v>10000</v>
      </c>
      <c r="E208" s="106">
        <v>650000</v>
      </c>
    </row>
    <row r="209" spans="1:5" s="57" customFormat="1" ht="20.25" hidden="1" customHeight="1" x14ac:dyDescent="0.3">
      <c r="A209" s="9" t="s">
        <v>207</v>
      </c>
      <c r="B209" s="53" t="s">
        <v>349</v>
      </c>
      <c r="C209" s="7"/>
      <c r="D209" s="91"/>
      <c r="E209" s="92"/>
    </row>
    <row r="210" spans="1:5" s="57" customFormat="1" ht="21.75" hidden="1" customHeight="1" x14ac:dyDescent="0.3">
      <c r="A210" s="9" t="s">
        <v>208</v>
      </c>
      <c r="B210" s="53" t="s">
        <v>349</v>
      </c>
      <c r="C210" s="7"/>
      <c r="D210" s="91"/>
      <c r="E210" s="92"/>
    </row>
    <row r="211" spans="1:5" s="57" customFormat="1" ht="21.75" hidden="1" customHeight="1" x14ac:dyDescent="0.3">
      <c r="A211" s="9" t="s">
        <v>209</v>
      </c>
      <c r="B211" s="53" t="s">
        <v>349</v>
      </c>
      <c r="C211" s="7"/>
      <c r="D211" s="91"/>
      <c r="E211" s="92"/>
    </row>
    <row r="212" spans="1:5" s="57" customFormat="1" ht="21.75" hidden="1" customHeight="1" x14ac:dyDescent="0.3">
      <c r="A212" s="9" t="s">
        <v>210</v>
      </c>
      <c r="B212" s="53" t="s">
        <v>346</v>
      </c>
      <c r="C212" s="7"/>
      <c r="D212" s="91"/>
      <c r="E212" s="92"/>
    </row>
    <row r="213" spans="1:5" s="57" customFormat="1" ht="21.75" hidden="1" customHeight="1" x14ac:dyDescent="0.3">
      <c r="A213" s="35" t="s">
        <v>211</v>
      </c>
      <c r="B213" s="53" t="s">
        <v>349</v>
      </c>
      <c r="C213" s="7"/>
      <c r="D213" s="91"/>
      <c r="E213" s="92"/>
    </row>
    <row r="214" spans="1:5" s="57" customFormat="1" ht="21.75" hidden="1" customHeight="1" x14ac:dyDescent="0.3">
      <c r="A214" s="9" t="s">
        <v>212</v>
      </c>
      <c r="B214" s="53" t="s">
        <v>346</v>
      </c>
      <c r="C214" s="7"/>
      <c r="D214" s="91"/>
      <c r="E214" s="92"/>
    </row>
    <row r="215" spans="1:5" s="57" customFormat="1" ht="21.75" hidden="1" customHeight="1" x14ac:dyDescent="0.3">
      <c r="A215" s="9" t="s">
        <v>213</v>
      </c>
      <c r="B215" s="53" t="s">
        <v>346</v>
      </c>
      <c r="C215" s="7"/>
      <c r="D215" s="91"/>
      <c r="E215" s="92"/>
    </row>
    <row r="216" spans="1:5" s="57" customFormat="1" ht="21.75" hidden="1" customHeight="1" x14ac:dyDescent="0.3">
      <c r="A216" s="9" t="s">
        <v>214</v>
      </c>
      <c r="B216" s="53" t="s">
        <v>349</v>
      </c>
      <c r="C216" s="7"/>
      <c r="D216" s="91"/>
      <c r="E216" s="92"/>
    </row>
    <row r="217" spans="1:5" s="57" customFormat="1" ht="21.75" hidden="1" customHeight="1" x14ac:dyDescent="0.3">
      <c r="A217" s="9" t="s">
        <v>216</v>
      </c>
      <c r="B217" s="53" t="s">
        <v>349</v>
      </c>
      <c r="C217" s="7"/>
      <c r="D217" s="91"/>
      <c r="E217" s="92"/>
    </row>
    <row r="218" spans="1:5" s="57" customFormat="1" ht="21.75" hidden="1" customHeight="1" x14ac:dyDescent="0.3">
      <c r="A218" s="16" t="s">
        <v>217</v>
      </c>
      <c r="B218" s="53" t="s">
        <v>346</v>
      </c>
      <c r="C218" s="7"/>
      <c r="D218" s="91"/>
      <c r="E218" s="92"/>
    </row>
    <row r="219" spans="1:5" s="57" customFormat="1" ht="21.75" hidden="1" customHeight="1" x14ac:dyDescent="0.3">
      <c r="A219" s="16" t="s">
        <v>218</v>
      </c>
      <c r="B219" s="53" t="s">
        <v>349</v>
      </c>
      <c r="C219" s="7"/>
      <c r="D219" s="91"/>
      <c r="E219" s="92"/>
    </row>
    <row r="220" spans="1:5" s="57" customFormat="1" ht="21.75" hidden="1" customHeight="1" x14ac:dyDescent="0.3">
      <c r="A220" s="16" t="s">
        <v>219</v>
      </c>
      <c r="B220" s="53" t="s">
        <v>346</v>
      </c>
      <c r="C220" s="7"/>
      <c r="D220" s="91"/>
      <c r="E220" s="92"/>
    </row>
    <row r="221" spans="1:5" s="57" customFormat="1" ht="20.25" hidden="1" customHeight="1" x14ac:dyDescent="0.3">
      <c r="A221" s="16" t="s">
        <v>220</v>
      </c>
      <c r="B221" s="53" t="s">
        <v>349</v>
      </c>
      <c r="C221" s="7"/>
      <c r="D221" s="91"/>
      <c r="E221" s="92"/>
    </row>
    <row r="222" spans="1:5" s="57" customFormat="1" ht="20.25" hidden="1" customHeight="1" x14ac:dyDescent="0.3">
      <c r="A222" s="9" t="s">
        <v>221</v>
      </c>
      <c r="B222" s="53" t="s">
        <v>346</v>
      </c>
      <c r="C222" s="7"/>
      <c r="D222" s="91"/>
      <c r="E222" s="92"/>
    </row>
    <row r="223" spans="1:5" s="57" customFormat="1" ht="21.75" hidden="1" customHeight="1" x14ac:dyDescent="0.3">
      <c r="A223" s="9" t="s">
        <v>222</v>
      </c>
      <c r="B223" s="53" t="s">
        <v>346</v>
      </c>
      <c r="C223" s="7"/>
      <c r="D223" s="91"/>
      <c r="E223" s="92"/>
    </row>
    <row r="224" spans="1:5" s="57" customFormat="1" ht="20.25" hidden="1" customHeight="1" x14ac:dyDescent="0.3">
      <c r="A224" s="16" t="s">
        <v>223</v>
      </c>
      <c r="B224" s="53" t="s">
        <v>349</v>
      </c>
      <c r="C224" s="7"/>
      <c r="D224" s="91"/>
      <c r="E224" s="92"/>
    </row>
    <row r="225" spans="1:5" s="57" customFormat="1" ht="21.75" hidden="1" customHeight="1" x14ac:dyDescent="0.3">
      <c r="A225" s="16" t="s">
        <v>224</v>
      </c>
      <c r="B225" s="53" t="s">
        <v>349</v>
      </c>
      <c r="C225" s="7"/>
      <c r="D225" s="91"/>
      <c r="E225" s="92"/>
    </row>
    <row r="226" spans="1:5" s="57" customFormat="1" ht="21.75" hidden="1" customHeight="1" x14ac:dyDescent="0.3">
      <c r="A226" s="11" t="s">
        <v>225</v>
      </c>
      <c r="B226" s="53" t="s">
        <v>346</v>
      </c>
      <c r="C226" s="7"/>
      <c r="D226" s="91"/>
      <c r="E226" s="92"/>
    </row>
    <row r="227" spans="1:5" s="57" customFormat="1" ht="20.25" hidden="1" customHeight="1" x14ac:dyDescent="0.3">
      <c r="A227" s="12" t="s">
        <v>226</v>
      </c>
      <c r="B227" s="53" t="s">
        <v>352</v>
      </c>
      <c r="C227" s="7"/>
      <c r="D227" s="91"/>
      <c r="E227" s="92"/>
    </row>
    <row r="228" spans="1:5" s="57" customFormat="1" ht="21.75" hidden="1" customHeight="1" x14ac:dyDescent="0.3">
      <c r="A228" s="11" t="s">
        <v>227</v>
      </c>
      <c r="B228" s="53" t="s">
        <v>346</v>
      </c>
      <c r="C228" s="7"/>
      <c r="D228" s="91"/>
      <c r="E228" s="92"/>
    </row>
    <row r="229" spans="1:5" s="57" customFormat="1" ht="21.75" hidden="1" customHeight="1" x14ac:dyDescent="0.3">
      <c r="A229" s="11" t="s">
        <v>228</v>
      </c>
      <c r="B229" s="53" t="s">
        <v>355</v>
      </c>
      <c r="C229" s="7"/>
      <c r="D229" s="91"/>
      <c r="E229" s="92"/>
    </row>
    <row r="230" spans="1:5" s="57" customFormat="1" ht="20.25" hidden="1" customHeight="1" x14ac:dyDescent="0.3">
      <c r="A230" s="12" t="s">
        <v>385</v>
      </c>
      <c r="B230" s="53" t="s">
        <v>346</v>
      </c>
      <c r="C230" s="7"/>
      <c r="D230" s="91"/>
      <c r="E230" s="92"/>
    </row>
    <row r="231" spans="1:5" s="57" customFormat="1" ht="21.75" hidden="1" customHeight="1" x14ac:dyDescent="0.3">
      <c r="A231" s="9" t="s">
        <v>360</v>
      </c>
      <c r="B231" s="53" t="s">
        <v>346</v>
      </c>
      <c r="C231" s="7"/>
      <c r="D231" s="91"/>
      <c r="E231" s="92"/>
    </row>
    <row r="232" spans="1:5" s="57" customFormat="1" ht="20.25" hidden="1" customHeight="1" x14ac:dyDescent="0.3">
      <c r="A232" s="11" t="s">
        <v>370</v>
      </c>
      <c r="B232" s="53" t="s">
        <v>346</v>
      </c>
      <c r="C232" s="7"/>
      <c r="D232" s="91"/>
      <c r="E232" s="92"/>
    </row>
    <row r="233" spans="1:5" s="57" customFormat="1" ht="20.25" hidden="1" customHeight="1" x14ac:dyDescent="0.3">
      <c r="A233" s="34" t="s">
        <v>229</v>
      </c>
      <c r="B233" s="53" t="s">
        <v>346</v>
      </c>
      <c r="C233" s="7"/>
      <c r="D233" s="91"/>
      <c r="E233" s="92"/>
    </row>
    <row r="234" spans="1:5" s="57" customFormat="1" ht="21.75" hidden="1" customHeight="1" x14ac:dyDescent="0.3">
      <c r="A234" s="9" t="s">
        <v>230</v>
      </c>
      <c r="B234" s="53" t="s">
        <v>346</v>
      </c>
      <c r="C234" s="7"/>
      <c r="D234" s="91"/>
      <c r="E234" s="92"/>
    </row>
    <row r="235" spans="1:5" s="57" customFormat="1" ht="20.25" hidden="1" customHeight="1" x14ac:dyDescent="0.3">
      <c r="A235" s="9" t="s">
        <v>231</v>
      </c>
      <c r="B235" s="53" t="s">
        <v>348</v>
      </c>
      <c r="C235" s="7"/>
      <c r="D235" s="91"/>
      <c r="E235" s="92"/>
    </row>
    <row r="236" spans="1:5" s="57" customFormat="1" ht="21.75" hidden="1" customHeight="1" x14ac:dyDescent="0.3">
      <c r="A236" s="13" t="s">
        <v>232</v>
      </c>
      <c r="B236" s="53" t="s">
        <v>352</v>
      </c>
      <c r="C236" s="7"/>
      <c r="D236" s="91"/>
      <c r="E236" s="92"/>
    </row>
    <row r="237" spans="1:5" s="57" customFormat="1" ht="21.75" hidden="1" customHeight="1" x14ac:dyDescent="0.3">
      <c r="A237" s="13" t="s">
        <v>233</v>
      </c>
      <c r="B237" s="53" t="s">
        <v>352</v>
      </c>
      <c r="C237" s="7"/>
      <c r="D237" s="91"/>
      <c r="E237" s="92"/>
    </row>
    <row r="238" spans="1:5" s="57" customFormat="1" ht="35.4" hidden="1" customHeight="1" x14ac:dyDescent="0.3">
      <c r="A238" s="32" t="s">
        <v>234</v>
      </c>
      <c r="B238" s="53" t="s">
        <v>349</v>
      </c>
      <c r="C238" s="7"/>
      <c r="D238" s="91"/>
      <c r="E238" s="92"/>
    </row>
    <row r="239" spans="1:5" s="57" customFormat="1" ht="20.25" hidden="1" customHeight="1" x14ac:dyDescent="0.3">
      <c r="A239" s="9" t="s">
        <v>235</v>
      </c>
      <c r="B239" s="53" t="s">
        <v>346</v>
      </c>
      <c r="C239" s="7"/>
      <c r="D239" s="91"/>
      <c r="E239" s="92"/>
    </row>
    <row r="240" spans="1:5" s="57" customFormat="1" ht="20.25" hidden="1" customHeight="1" x14ac:dyDescent="0.3">
      <c r="A240" s="9" t="s">
        <v>236</v>
      </c>
      <c r="B240" s="53" t="s">
        <v>349</v>
      </c>
      <c r="C240" s="7"/>
      <c r="D240" s="91"/>
      <c r="E240" s="92"/>
    </row>
    <row r="241" spans="1:5" s="57" customFormat="1" ht="20.25" hidden="1" customHeight="1" x14ac:dyDescent="0.3">
      <c r="A241" s="9" t="s">
        <v>237</v>
      </c>
      <c r="B241" s="53" t="s">
        <v>346</v>
      </c>
      <c r="C241" s="15"/>
      <c r="D241" s="91"/>
      <c r="E241" s="92"/>
    </row>
    <row r="242" spans="1:5" s="57" customFormat="1" ht="21.75" hidden="1" customHeight="1" x14ac:dyDescent="0.3">
      <c r="A242" s="32" t="s">
        <v>238</v>
      </c>
      <c r="B242" s="53" t="s">
        <v>349</v>
      </c>
      <c r="C242" s="7"/>
      <c r="D242" s="91"/>
      <c r="E242" s="92"/>
    </row>
    <row r="243" spans="1:5" s="57" customFormat="1" ht="20.25" hidden="1" customHeight="1" x14ac:dyDescent="0.3">
      <c r="A243" s="9" t="s">
        <v>239</v>
      </c>
      <c r="B243" s="53" t="s">
        <v>349</v>
      </c>
      <c r="C243" s="15"/>
      <c r="D243" s="91"/>
      <c r="E243" s="92"/>
    </row>
    <row r="244" spans="1:5" s="57" customFormat="1" ht="22.2" customHeight="1" x14ac:dyDescent="0.3">
      <c r="A244" s="9" t="s">
        <v>240</v>
      </c>
      <c r="B244" s="199" t="s">
        <v>346</v>
      </c>
      <c r="C244" s="7">
        <v>9</v>
      </c>
      <c r="D244" s="91">
        <v>14000</v>
      </c>
      <c r="E244" s="106">
        <v>126000</v>
      </c>
    </row>
    <row r="245" spans="1:5" s="57" customFormat="1" ht="20.25" hidden="1" customHeight="1" x14ac:dyDescent="0.3">
      <c r="A245" s="11" t="s">
        <v>241</v>
      </c>
      <c r="B245" s="53" t="s">
        <v>350</v>
      </c>
      <c r="C245" s="7"/>
      <c r="D245" s="91"/>
      <c r="E245" s="92"/>
    </row>
    <row r="246" spans="1:5" s="57" customFormat="1" ht="22.2" customHeight="1" x14ac:dyDescent="0.3">
      <c r="A246" s="9" t="s">
        <v>242</v>
      </c>
      <c r="B246" s="199" t="s">
        <v>346</v>
      </c>
      <c r="C246" s="7">
        <v>223</v>
      </c>
      <c r="D246" s="91">
        <v>35000</v>
      </c>
      <c r="E246" s="106">
        <v>7805000</v>
      </c>
    </row>
    <row r="247" spans="1:5" s="57" customFormat="1" ht="21.75" hidden="1" customHeight="1" x14ac:dyDescent="0.3">
      <c r="A247" s="9" t="s">
        <v>243</v>
      </c>
      <c r="B247" s="53" t="s">
        <v>346</v>
      </c>
      <c r="C247" s="7"/>
      <c r="D247" s="91"/>
      <c r="E247" s="92"/>
    </row>
    <row r="248" spans="1:5" s="57" customFormat="1" ht="21.75" hidden="1" customHeight="1" x14ac:dyDescent="0.3">
      <c r="A248" s="9" t="s">
        <v>244</v>
      </c>
      <c r="B248" s="53" t="s">
        <v>348</v>
      </c>
      <c r="C248" s="7"/>
      <c r="D248" s="104"/>
      <c r="E248" s="92"/>
    </row>
    <row r="249" spans="1:5" s="57" customFormat="1" ht="21.75" hidden="1" customHeight="1" x14ac:dyDescent="0.3">
      <c r="A249" s="9" t="s">
        <v>245</v>
      </c>
      <c r="B249" s="53" t="s">
        <v>350</v>
      </c>
      <c r="C249" s="7"/>
      <c r="D249" s="104"/>
      <c r="E249" s="92"/>
    </row>
    <row r="250" spans="1:5" s="57" customFormat="1" ht="57" hidden="1" customHeight="1" x14ac:dyDescent="0.3">
      <c r="A250" s="9" t="s">
        <v>246</v>
      </c>
      <c r="B250" s="53" t="s">
        <v>346</v>
      </c>
      <c r="C250" s="7"/>
      <c r="D250" s="91"/>
      <c r="E250" s="92"/>
    </row>
    <row r="251" spans="1:5" s="57" customFormat="1" ht="39.9" hidden="1" customHeight="1" x14ac:dyDescent="0.3">
      <c r="A251" s="16" t="s">
        <v>247</v>
      </c>
      <c r="B251" s="53" t="s">
        <v>346</v>
      </c>
      <c r="C251" s="7"/>
      <c r="D251" s="91"/>
      <c r="E251" s="92"/>
    </row>
    <row r="252" spans="1:5" s="57" customFormat="1" ht="39.9" hidden="1" customHeight="1" x14ac:dyDescent="0.3">
      <c r="A252" s="21" t="s">
        <v>248</v>
      </c>
      <c r="B252" s="53" t="s">
        <v>346</v>
      </c>
      <c r="C252" s="7"/>
      <c r="D252" s="91"/>
      <c r="E252" s="92"/>
    </row>
    <row r="253" spans="1:5" s="57" customFormat="1" ht="20.25" hidden="1" customHeight="1" x14ac:dyDescent="0.3">
      <c r="A253" s="21" t="s">
        <v>249</v>
      </c>
      <c r="B253" s="53" t="s">
        <v>346</v>
      </c>
      <c r="C253" s="7"/>
      <c r="D253" s="91"/>
      <c r="E253" s="92"/>
    </row>
    <row r="254" spans="1:5" s="57" customFormat="1" ht="22.2" customHeight="1" x14ac:dyDescent="0.3">
      <c r="A254" s="9" t="s">
        <v>250</v>
      </c>
      <c r="B254" s="199" t="s">
        <v>346</v>
      </c>
      <c r="C254" s="7">
        <v>95</v>
      </c>
      <c r="D254" s="91">
        <v>35000</v>
      </c>
      <c r="E254" s="106">
        <v>3325000</v>
      </c>
    </row>
    <row r="255" spans="1:5" s="57" customFormat="1" ht="22.2" customHeight="1" x14ac:dyDescent="0.3">
      <c r="A255" s="9" t="s">
        <v>251</v>
      </c>
      <c r="B255" s="199" t="s">
        <v>346</v>
      </c>
      <c r="C255" s="7">
        <v>16</v>
      </c>
      <c r="D255" s="91">
        <v>30000</v>
      </c>
      <c r="E255" s="106">
        <v>480000</v>
      </c>
    </row>
    <row r="256" spans="1:5" s="57" customFormat="1" ht="20.25" hidden="1" customHeight="1" x14ac:dyDescent="0.3">
      <c r="A256" s="9" t="s">
        <v>252</v>
      </c>
      <c r="B256" s="53" t="s">
        <v>348</v>
      </c>
      <c r="C256" s="7"/>
      <c r="D256" s="91"/>
      <c r="E256" s="92"/>
    </row>
    <row r="257" spans="1:5" s="57" customFormat="1" ht="20.25" hidden="1" customHeight="1" x14ac:dyDescent="0.3">
      <c r="A257" s="9" t="s">
        <v>253</v>
      </c>
      <c r="B257" s="53" t="s">
        <v>350</v>
      </c>
      <c r="C257" s="7"/>
      <c r="D257" s="91"/>
      <c r="E257" s="92"/>
    </row>
    <row r="258" spans="1:5" s="57" customFormat="1" ht="22.2" customHeight="1" x14ac:dyDescent="0.3">
      <c r="A258" s="9" t="s">
        <v>254</v>
      </c>
      <c r="B258" s="199" t="s">
        <v>346</v>
      </c>
      <c r="C258" s="7">
        <v>76</v>
      </c>
      <c r="D258" s="91">
        <v>20000</v>
      </c>
      <c r="E258" s="106">
        <v>1520000</v>
      </c>
    </row>
    <row r="259" spans="1:5" s="57" customFormat="1" ht="20.25" hidden="1" customHeight="1" x14ac:dyDescent="0.3">
      <c r="A259" s="9" t="s">
        <v>255</v>
      </c>
      <c r="B259" s="53" t="s">
        <v>346</v>
      </c>
      <c r="C259" s="7"/>
      <c r="D259" s="91"/>
      <c r="E259" s="92"/>
    </row>
    <row r="260" spans="1:5" s="57" customFormat="1" ht="20.25" hidden="1" customHeight="1" x14ac:dyDescent="0.3">
      <c r="A260" s="9" t="s">
        <v>256</v>
      </c>
      <c r="B260" s="53" t="s">
        <v>348</v>
      </c>
      <c r="C260" s="7"/>
      <c r="D260" s="91"/>
      <c r="E260" s="92"/>
    </row>
    <row r="261" spans="1:5" s="57" customFormat="1" ht="22.2" customHeight="1" x14ac:dyDescent="0.3">
      <c r="A261" s="9" t="s">
        <v>257</v>
      </c>
      <c r="B261" s="199" t="s">
        <v>346</v>
      </c>
      <c r="C261" s="15">
        <v>0.5</v>
      </c>
      <c r="D261" s="91">
        <v>30000</v>
      </c>
      <c r="E261" s="106">
        <v>15000</v>
      </c>
    </row>
    <row r="262" spans="1:5" s="57" customFormat="1" ht="21.75" hidden="1" customHeight="1" x14ac:dyDescent="0.3">
      <c r="A262" s="13" t="s">
        <v>258</v>
      </c>
      <c r="B262" s="53" t="s">
        <v>346</v>
      </c>
      <c r="C262" s="7"/>
      <c r="D262" s="91"/>
      <c r="E262" s="92"/>
    </row>
    <row r="263" spans="1:5" s="57" customFormat="1" ht="20.25" hidden="1" customHeight="1" x14ac:dyDescent="0.3">
      <c r="A263" s="9" t="s">
        <v>259</v>
      </c>
      <c r="B263" s="53" t="s">
        <v>346</v>
      </c>
      <c r="C263" s="7"/>
      <c r="D263" s="91"/>
      <c r="E263" s="92"/>
    </row>
    <row r="264" spans="1:5" s="57" customFormat="1" ht="20.25" hidden="1" customHeight="1" x14ac:dyDescent="0.3">
      <c r="A264" s="11" t="s">
        <v>260</v>
      </c>
      <c r="B264" s="53" t="s">
        <v>346</v>
      </c>
      <c r="C264" s="7"/>
      <c r="D264" s="91"/>
      <c r="E264" s="92"/>
    </row>
    <row r="265" spans="1:5" s="57" customFormat="1" ht="20.25" hidden="1" customHeight="1" x14ac:dyDescent="0.3">
      <c r="A265" s="11" t="s">
        <v>261</v>
      </c>
      <c r="B265" s="53" t="s">
        <v>346</v>
      </c>
      <c r="C265" s="7"/>
      <c r="D265" s="91"/>
      <c r="E265" s="92"/>
    </row>
    <row r="266" spans="1:5" s="57" customFormat="1" ht="20.25" hidden="1" customHeight="1" x14ac:dyDescent="0.3">
      <c r="A266" s="9" t="s">
        <v>262</v>
      </c>
      <c r="B266" s="53" t="s">
        <v>349</v>
      </c>
      <c r="C266" s="7"/>
      <c r="D266" s="105"/>
      <c r="E266" s="208"/>
    </row>
    <row r="267" spans="1:5" s="57" customFormat="1" ht="20.25" hidden="1" customHeight="1" x14ac:dyDescent="0.3">
      <c r="A267" s="9" t="s">
        <v>263</v>
      </c>
      <c r="B267" s="53" t="s">
        <v>349</v>
      </c>
      <c r="C267" s="7"/>
      <c r="D267" s="105"/>
      <c r="E267" s="92"/>
    </row>
    <row r="268" spans="1:5" s="57" customFormat="1" ht="21.75" hidden="1" customHeight="1" x14ac:dyDescent="0.3">
      <c r="A268" s="9" t="s">
        <v>264</v>
      </c>
      <c r="B268" s="53" t="s">
        <v>346</v>
      </c>
      <c r="C268" s="7"/>
      <c r="D268" s="91"/>
      <c r="E268" s="92"/>
    </row>
    <row r="269" spans="1:5" s="57" customFormat="1" ht="20.25" hidden="1" customHeight="1" x14ac:dyDescent="0.3">
      <c r="A269" s="9" t="s">
        <v>265</v>
      </c>
      <c r="B269" s="53"/>
      <c r="C269" s="7"/>
      <c r="D269" s="91"/>
      <c r="E269" s="92"/>
    </row>
    <row r="270" spans="1:5" s="57" customFormat="1" ht="21.75" hidden="1" customHeight="1" x14ac:dyDescent="0.3">
      <c r="A270" s="9" t="s">
        <v>266</v>
      </c>
      <c r="B270" s="53" t="s">
        <v>352</v>
      </c>
      <c r="C270" s="7"/>
      <c r="D270" s="91"/>
      <c r="E270" s="92"/>
    </row>
    <row r="271" spans="1:5" s="57" customFormat="1" ht="22.2" customHeight="1" x14ac:dyDescent="0.3">
      <c r="A271" s="9" t="s">
        <v>267</v>
      </c>
      <c r="B271" s="199" t="s">
        <v>346</v>
      </c>
      <c r="C271" s="7">
        <v>10</v>
      </c>
      <c r="D271" s="91">
        <v>9500</v>
      </c>
      <c r="E271" s="106">
        <v>95000</v>
      </c>
    </row>
    <row r="272" spans="1:5" s="57" customFormat="1" ht="20.25" hidden="1" customHeight="1" x14ac:dyDescent="0.3">
      <c r="A272" s="9" t="s">
        <v>268</v>
      </c>
      <c r="B272" s="53" t="s">
        <v>351</v>
      </c>
      <c r="C272" s="7"/>
      <c r="D272" s="91"/>
      <c r="E272" s="92"/>
    </row>
    <row r="273" spans="1:5" s="57" customFormat="1" ht="21.75" hidden="1" customHeight="1" x14ac:dyDescent="0.3">
      <c r="A273" s="32" t="s">
        <v>269</v>
      </c>
      <c r="B273" s="53" t="s">
        <v>349</v>
      </c>
      <c r="C273" s="7"/>
      <c r="D273" s="91"/>
      <c r="E273" s="92"/>
    </row>
    <row r="274" spans="1:5" s="57" customFormat="1" ht="21.75" hidden="1" customHeight="1" x14ac:dyDescent="0.3">
      <c r="A274" s="9" t="s">
        <v>270</v>
      </c>
      <c r="B274" s="53" t="s">
        <v>349</v>
      </c>
      <c r="C274" s="7"/>
      <c r="D274" s="91"/>
      <c r="E274" s="92"/>
    </row>
    <row r="275" spans="1:5" s="57" customFormat="1" ht="21.75" hidden="1" customHeight="1" x14ac:dyDescent="0.3">
      <c r="A275" s="32" t="s">
        <v>271</v>
      </c>
      <c r="B275" s="53" t="s">
        <v>349</v>
      </c>
      <c r="C275" s="7"/>
      <c r="D275" s="91"/>
      <c r="E275" s="92"/>
    </row>
    <row r="276" spans="1:5" s="57" customFormat="1" ht="20.25" hidden="1" customHeight="1" x14ac:dyDescent="0.3">
      <c r="A276" s="11" t="s">
        <v>272</v>
      </c>
      <c r="B276" s="53" t="s">
        <v>346</v>
      </c>
      <c r="C276" s="7"/>
      <c r="D276" s="91"/>
      <c r="E276" s="92"/>
    </row>
    <row r="277" spans="1:5" s="57" customFormat="1" ht="20.25" hidden="1" customHeight="1" x14ac:dyDescent="0.3">
      <c r="A277" s="32" t="s">
        <v>273</v>
      </c>
      <c r="B277" s="53" t="s">
        <v>349</v>
      </c>
      <c r="C277" s="7"/>
      <c r="D277" s="91"/>
      <c r="E277" s="92"/>
    </row>
    <row r="278" spans="1:5" s="57" customFormat="1" ht="21.75" hidden="1" customHeight="1" x14ac:dyDescent="0.3">
      <c r="A278" s="12" t="s">
        <v>274</v>
      </c>
      <c r="B278" s="53" t="s">
        <v>346</v>
      </c>
      <c r="C278" s="15"/>
      <c r="D278" s="91"/>
      <c r="E278" s="92"/>
    </row>
    <row r="279" spans="1:5" s="57" customFormat="1" ht="20.25" hidden="1" customHeight="1" x14ac:dyDescent="0.3">
      <c r="A279" s="11" t="s">
        <v>382</v>
      </c>
      <c r="B279" s="53" t="s">
        <v>346</v>
      </c>
      <c r="C279" s="7"/>
      <c r="D279" s="91"/>
      <c r="E279" s="92"/>
    </row>
    <row r="280" spans="1:5" s="57" customFormat="1" ht="20.25" hidden="1" customHeight="1" x14ac:dyDescent="0.3">
      <c r="A280" s="16" t="s">
        <v>275</v>
      </c>
      <c r="B280" s="53" t="s">
        <v>352</v>
      </c>
      <c r="C280" s="7"/>
      <c r="D280" s="91"/>
      <c r="E280" s="92"/>
    </row>
    <row r="281" spans="1:5" s="57" customFormat="1" ht="21.75" hidden="1" customHeight="1" x14ac:dyDescent="0.3">
      <c r="A281" s="16" t="s">
        <v>276</v>
      </c>
      <c r="B281" s="53" t="s">
        <v>350</v>
      </c>
      <c r="C281" s="7"/>
      <c r="D281" s="91"/>
      <c r="E281" s="92"/>
    </row>
    <row r="282" spans="1:5" s="57" customFormat="1" ht="21.75" hidden="1" customHeight="1" x14ac:dyDescent="0.3">
      <c r="A282" s="16" t="s">
        <v>277</v>
      </c>
      <c r="B282" s="53" t="s">
        <v>350</v>
      </c>
      <c r="C282" s="7"/>
      <c r="D282" s="91"/>
      <c r="E282" s="92"/>
    </row>
    <row r="283" spans="1:5" s="57" customFormat="1" ht="22.2" customHeight="1" x14ac:dyDescent="0.3">
      <c r="A283" s="9" t="s">
        <v>278</v>
      </c>
      <c r="B283" s="199" t="s">
        <v>346</v>
      </c>
      <c r="C283" s="7">
        <v>19</v>
      </c>
      <c r="D283" s="91">
        <v>8000</v>
      </c>
      <c r="E283" s="106">
        <v>152000</v>
      </c>
    </row>
    <row r="284" spans="1:5" s="57" customFormat="1" ht="21.75" hidden="1" customHeight="1" x14ac:dyDescent="0.3">
      <c r="A284" s="16" t="s">
        <v>279</v>
      </c>
      <c r="B284" s="53" t="s">
        <v>349</v>
      </c>
      <c r="C284" s="7"/>
      <c r="D284" s="91"/>
      <c r="E284" s="92"/>
    </row>
    <row r="285" spans="1:5" s="57" customFormat="1" ht="21.75" hidden="1" customHeight="1" x14ac:dyDescent="0.3">
      <c r="A285" s="9" t="s">
        <v>280</v>
      </c>
      <c r="B285" s="53" t="s">
        <v>346</v>
      </c>
      <c r="C285" s="7"/>
      <c r="D285" s="91"/>
      <c r="E285" s="92"/>
    </row>
    <row r="286" spans="1:5" s="57" customFormat="1" ht="22.2" customHeight="1" x14ac:dyDescent="0.3">
      <c r="A286" s="9" t="s">
        <v>281</v>
      </c>
      <c r="B286" s="199" t="s">
        <v>346</v>
      </c>
      <c r="C286" s="7">
        <v>72</v>
      </c>
      <c r="D286" s="91">
        <v>8500</v>
      </c>
      <c r="E286" s="106">
        <v>612000</v>
      </c>
    </row>
    <row r="287" spans="1:5" s="57" customFormat="1" ht="20.25" hidden="1" customHeight="1" x14ac:dyDescent="0.3">
      <c r="A287" s="16" t="s">
        <v>282</v>
      </c>
      <c r="B287" s="53" t="s">
        <v>350</v>
      </c>
      <c r="C287" s="7"/>
      <c r="D287" s="91"/>
      <c r="E287" s="92"/>
    </row>
    <row r="288" spans="1:5" s="57" customFormat="1" ht="20.25" hidden="1" customHeight="1" x14ac:dyDescent="0.3">
      <c r="A288" s="24" t="s">
        <v>283</v>
      </c>
      <c r="B288" s="53" t="s">
        <v>346</v>
      </c>
      <c r="C288" s="7"/>
      <c r="D288" s="106"/>
      <c r="E288" s="92"/>
    </row>
    <row r="289" spans="1:5" s="57" customFormat="1" ht="45" hidden="1" customHeight="1" x14ac:dyDescent="0.3">
      <c r="A289" s="9" t="s">
        <v>284</v>
      </c>
      <c r="B289" s="53" t="s">
        <v>346</v>
      </c>
      <c r="C289" s="7"/>
      <c r="D289" s="91"/>
      <c r="E289" s="92"/>
    </row>
    <row r="290" spans="1:5" s="57" customFormat="1" ht="21.6" hidden="1" customHeight="1" x14ac:dyDescent="0.3">
      <c r="A290" s="13" t="s">
        <v>285</v>
      </c>
      <c r="B290" s="53" t="s">
        <v>347</v>
      </c>
      <c r="C290" s="7"/>
      <c r="D290" s="106"/>
      <c r="E290" s="92"/>
    </row>
    <row r="291" spans="1:5" s="57" customFormat="1" ht="20.25" hidden="1" customHeight="1" x14ac:dyDescent="0.3">
      <c r="A291" s="12" t="s">
        <v>286</v>
      </c>
      <c r="B291" s="53" t="s">
        <v>346</v>
      </c>
      <c r="C291" s="7"/>
      <c r="D291" s="91"/>
      <c r="E291" s="92"/>
    </row>
    <row r="292" spans="1:5" s="57" customFormat="1" ht="21.75" hidden="1" customHeight="1" x14ac:dyDescent="0.3">
      <c r="A292" s="16" t="s">
        <v>287</v>
      </c>
      <c r="B292" s="53" t="s">
        <v>349</v>
      </c>
      <c r="C292" s="7"/>
      <c r="D292" s="91"/>
      <c r="E292" s="92"/>
    </row>
    <row r="293" spans="1:5" s="57" customFormat="1" ht="21.75" hidden="1" customHeight="1" x14ac:dyDescent="0.3">
      <c r="A293" s="13" t="s">
        <v>288</v>
      </c>
      <c r="B293" s="53" t="s">
        <v>349</v>
      </c>
      <c r="C293" s="7"/>
      <c r="D293" s="91"/>
      <c r="E293" s="92"/>
    </row>
    <row r="294" spans="1:5" s="57" customFormat="1" ht="21.75" hidden="1" customHeight="1" x14ac:dyDescent="0.3">
      <c r="A294" s="9" t="s">
        <v>289</v>
      </c>
      <c r="B294" s="53" t="s">
        <v>346</v>
      </c>
      <c r="C294" s="7"/>
      <c r="D294" s="91"/>
      <c r="E294" s="92"/>
    </row>
    <row r="295" spans="1:5" s="57" customFormat="1" ht="21.75" hidden="1" customHeight="1" x14ac:dyDescent="0.3">
      <c r="A295" s="16" t="s">
        <v>290</v>
      </c>
      <c r="B295" s="53" t="s">
        <v>352</v>
      </c>
      <c r="C295" s="7"/>
      <c r="D295" s="91"/>
      <c r="E295" s="92"/>
    </row>
    <row r="296" spans="1:5" s="57" customFormat="1" ht="21.75" hidden="1" customHeight="1" x14ac:dyDescent="0.3">
      <c r="A296" s="9" t="s">
        <v>292</v>
      </c>
      <c r="B296" s="53" t="s">
        <v>346</v>
      </c>
      <c r="C296" s="7"/>
      <c r="D296" s="91"/>
      <c r="E296" s="92"/>
    </row>
    <row r="297" spans="1:5" s="57" customFormat="1" ht="21.75" hidden="1" customHeight="1" x14ac:dyDescent="0.3">
      <c r="A297" s="11" t="s">
        <v>293</v>
      </c>
      <c r="B297" s="53" t="s">
        <v>346</v>
      </c>
      <c r="C297" s="7"/>
      <c r="D297" s="103"/>
      <c r="E297" s="92"/>
    </row>
    <row r="298" spans="1:5" s="57" customFormat="1" ht="21.75" hidden="1" customHeight="1" x14ac:dyDescent="0.3">
      <c r="A298" s="9" t="s">
        <v>294</v>
      </c>
      <c r="B298" s="53" t="s">
        <v>346</v>
      </c>
      <c r="C298" s="7"/>
      <c r="D298" s="103"/>
      <c r="E298" s="92"/>
    </row>
    <row r="299" spans="1:5" s="57" customFormat="1" ht="21.75" hidden="1" customHeight="1" x14ac:dyDescent="0.3">
      <c r="A299" s="12" t="s">
        <v>295</v>
      </c>
      <c r="B299" s="53" t="s">
        <v>346</v>
      </c>
      <c r="C299" s="7"/>
      <c r="D299" s="91"/>
      <c r="E299" s="92"/>
    </row>
    <row r="300" spans="1:5" s="57" customFormat="1" ht="21.75" hidden="1" customHeight="1" x14ac:dyDescent="0.3">
      <c r="A300" s="12" t="s">
        <v>296</v>
      </c>
      <c r="B300" s="53" t="s">
        <v>346</v>
      </c>
      <c r="C300" s="7"/>
      <c r="D300" s="91"/>
      <c r="E300" s="92"/>
    </row>
    <row r="301" spans="1:5" s="57" customFormat="1" ht="38.4" hidden="1" customHeight="1" x14ac:dyDescent="0.3">
      <c r="A301" s="9" t="s">
        <v>297</v>
      </c>
      <c r="B301" s="53" t="s">
        <v>346</v>
      </c>
      <c r="C301" s="7"/>
      <c r="D301" s="91"/>
      <c r="E301" s="92"/>
    </row>
    <row r="302" spans="1:5" s="57" customFormat="1" ht="21.75" hidden="1" customHeight="1" x14ac:dyDescent="0.3">
      <c r="A302" s="9" t="s">
        <v>298</v>
      </c>
      <c r="B302" s="53" t="s">
        <v>353</v>
      </c>
      <c r="C302" s="7"/>
      <c r="D302" s="91"/>
      <c r="E302" s="92"/>
    </row>
    <row r="303" spans="1:5" s="57" customFormat="1" ht="21.75" hidden="1" customHeight="1" x14ac:dyDescent="0.3">
      <c r="A303" s="9" t="s">
        <v>299</v>
      </c>
      <c r="B303" s="53" t="s">
        <v>349</v>
      </c>
      <c r="C303" s="7"/>
      <c r="D303" s="91"/>
      <c r="E303" s="92"/>
    </row>
    <row r="304" spans="1:5" s="57" customFormat="1" ht="22.2" customHeight="1" x14ac:dyDescent="0.3">
      <c r="A304" s="29" t="s">
        <v>300</v>
      </c>
      <c r="B304" s="199" t="s">
        <v>346</v>
      </c>
      <c r="C304" s="7">
        <v>11</v>
      </c>
      <c r="D304" s="91">
        <v>17000</v>
      </c>
      <c r="E304" s="106">
        <v>187000</v>
      </c>
    </row>
    <row r="305" spans="1:5" s="57" customFormat="1" ht="21.75" hidden="1" customHeight="1" x14ac:dyDescent="0.3">
      <c r="A305" s="13" t="s">
        <v>301</v>
      </c>
      <c r="B305" s="53" t="s">
        <v>346</v>
      </c>
      <c r="C305" s="7"/>
      <c r="D305" s="91"/>
      <c r="E305" s="92"/>
    </row>
    <row r="306" spans="1:5" s="57" customFormat="1" ht="21.75" hidden="1" customHeight="1" x14ac:dyDescent="0.3">
      <c r="A306" s="21" t="s">
        <v>302</v>
      </c>
      <c r="B306" s="53" t="s">
        <v>346</v>
      </c>
      <c r="C306" s="7"/>
      <c r="D306" s="91"/>
      <c r="E306" s="92"/>
    </row>
    <row r="307" spans="1:5" s="57" customFormat="1" ht="21.75" hidden="1" customHeight="1" x14ac:dyDescent="0.3">
      <c r="A307" s="13" t="s">
        <v>303</v>
      </c>
      <c r="B307" s="53" t="s">
        <v>349</v>
      </c>
      <c r="C307" s="7"/>
      <c r="D307" s="91"/>
      <c r="E307" s="92"/>
    </row>
    <row r="308" spans="1:5" s="57" customFormat="1" ht="21.75" hidden="1" customHeight="1" x14ac:dyDescent="0.3">
      <c r="A308" s="9" t="s">
        <v>304</v>
      </c>
      <c r="B308" s="53" t="s">
        <v>351</v>
      </c>
      <c r="C308" s="7"/>
      <c r="D308" s="91"/>
      <c r="E308" s="92"/>
    </row>
    <row r="309" spans="1:5" s="57" customFormat="1" ht="22.2" customHeight="1" x14ac:dyDescent="0.3">
      <c r="A309" s="9" t="s">
        <v>305</v>
      </c>
      <c r="B309" s="199" t="s">
        <v>351</v>
      </c>
      <c r="C309" s="7">
        <v>4</v>
      </c>
      <c r="D309" s="91">
        <v>6800</v>
      </c>
      <c r="E309" s="106">
        <v>27200</v>
      </c>
    </row>
    <row r="310" spans="1:5" s="57" customFormat="1" ht="21.75" hidden="1" customHeight="1" x14ac:dyDescent="0.3">
      <c r="A310" s="9" t="s">
        <v>306</v>
      </c>
      <c r="B310" s="53" t="s">
        <v>353</v>
      </c>
      <c r="C310" s="7"/>
      <c r="D310" s="91"/>
      <c r="E310" s="208"/>
    </row>
    <row r="311" spans="1:5" s="57" customFormat="1" ht="21.75" hidden="1" customHeight="1" x14ac:dyDescent="0.3">
      <c r="A311" s="9" t="s">
        <v>307</v>
      </c>
      <c r="B311" s="53" t="s">
        <v>346</v>
      </c>
      <c r="C311" s="7"/>
      <c r="D311" s="91"/>
      <c r="E311" s="92"/>
    </row>
    <row r="312" spans="1:5" s="57" customFormat="1" ht="21.75" hidden="1" customHeight="1" x14ac:dyDescent="0.3">
      <c r="A312" s="21" t="s">
        <v>308</v>
      </c>
      <c r="B312" s="53" t="s">
        <v>346</v>
      </c>
      <c r="C312" s="7"/>
      <c r="D312" s="91"/>
      <c r="E312" s="92"/>
    </row>
    <row r="313" spans="1:5" s="57" customFormat="1" ht="21.75" hidden="1" customHeight="1" x14ac:dyDescent="0.3">
      <c r="A313" s="9" t="s">
        <v>309</v>
      </c>
      <c r="B313" s="53" t="s">
        <v>351</v>
      </c>
      <c r="C313" s="7"/>
      <c r="D313" s="91"/>
      <c r="E313" s="92"/>
    </row>
    <row r="314" spans="1:5" s="57" customFormat="1" ht="21.75" hidden="1" customHeight="1" x14ac:dyDescent="0.3">
      <c r="A314" s="9" t="s">
        <v>310</v>
      </c>
      <c r="B314" s="53" t="s">
        <v>346</v>
      </c>
      <c r="C314" s="7"/>
      <c r="D314" s="91"/>
      <c r="E314" s="92"/>
    </row>
    <row r="315" spans="1:5" s="57" customFormat="1" ht="21.75" hidden="1" customHeight="1" x14ac:dyDescent="0.3">
      <c r="A315" s="12" t="s">
        <v>311</v>
      </c>
      <c r="B315" s="53" t="s">
        <v>346</v>
      </c>
      <c r="C315" s="7"/>
      <c r="D315" s="91"/>
      <c r="E315" s="92"/>
    </row>
    <row r="316" spans="1:5" s="57" customFormat="1" ht="21.75" hidden="1" customHeight="1" x14ac:dyDescent="0.3">
      <c r="A316" s="9" t="s">
        <v>312</v>
      </c>
      <c r="B316" s="53" t="s">
        <v>346</v>
      </c>
      <c r="C316" s="37"/>
      <c r="D316" s="91"/>
      <c r="E316" s="92"/>
    </row>
    <row r="317" spans="1:5" s="57" customFormat="1" ht="21.75" hidden="1" customHeight="1" x14ac:dyDescent="0.3">
      <c r="A317" s="9" t="s">
        <v>313</v>
      </c>
      <c r="B317" s="53" t="s">
        <v>351</v>
      </c>
      <c r="C317" s="7"/>
      <c r="D317" s="91"/>
      <c r="E317" s="92"/>
    </row>
    <row r="318" spans="1:5" s="57" customFormat="1" ht="21.75" hidden="1" customHeight="1" x14ac:dyDescent="0.3">
      <c r="A318" s="9" t="s">
        <v>314</v>
      </c>
      <c r="B318" s="53" t="s">
        <v>349</v>
      </c>
      <c r="C318" s="7"/>
      <c r="D318" s="91"/>
      <c r="E318" s="92"/>
    </row>
    <row r="319" spans="1:5" s="57" customFormat="1" ht="21.75" hidden="1" customHeight="1" x14ac:dyDescent="0.3">
      <c r="A319" s="21" t="s">
        <v>315</v>
      </c>
      <c r="B319" s="53" t="s">
        <v>346</v>
      </c>
      <c r="C319" s="7"/>
      <c r="D319" s="91"/>
      <c r="E319" s="92"/>
    </row>
    <row r="320" spans="1:5" s="57" customFormat="1" ht="21.75" hidden="1" customHeight="1" x14ac:dyDescent="0.3">
      <c r="A320" s="21" t="s">
        <v>316</v>
      </c>
      <c r="B320" s="53" t="s">
        <v>346</v>
      </c>
      <c r="C320" s="7"/>
      <c r="D320" s="91"/>
      <c r="E320" s="92"/>
    </row>
    <row r="321" spans="1:5" s="57" customFormat="1" ht="21.75" hidden="1" customHeight="1" x14ac:dyDescent="0.3">
      <c r="A321" s="9" t="s">
        <v>317</v>
      </c>
      <c r="B321" s="53" t="s">
        <v>346</v>
      </c>
      <c r="C321" s="7"/>
      <c r="D321" s="91"/>
      <c r="E321" s="92"/>
    </row>
    <row r="322" spans="1:5" s="57" customFormat="1" ht="21.75" hidden="1" customHeight="1" x14ac:dyDescent="0.3">
      <c r="A322" s="9" t="s">
        <v>318</v>
      </c>
      <c r="B322" s="53" t="s">
        <v>346</v>
      </c>
      <c r="C322" s="7"/>
      <c r="D322" s="91"/>
      <c r="E322" s="92"/>
    </row>
    <row r="323" spans="1:5" s="57" customFormat="1" ht="21.75" hidden="1" customHeight="1" x14ac:dyDescent="0.3">
      <c r="A323" s="21" t="s">
        <v>319</v>
      </c>
      <c r="B323" s="53" t="s">
        <v>346</v>
      </c>
      <c r="C323" s="7"/>
      <c r="D323" s="91"/>
      <c r="E323" s="92"/>
    </row>
    <row r="324" spans="1:5" s="57" customFormat="1" ht="21.75" hidden="1" customHeight="1" x14ac:dyDescent="0.3">
      <c r="A324" s="9" t="s">
        <v>320</v>
      </c>
      <c r="B324" s="53" t="s">
        <v>351</v>
      </c>
      <c r="C324" s="7"/>
      <c r="D324" s="91"/>
      <c r="E324" s="92"/>
    </row>
    <row r="325" spans="1:5" s="57" customFormat="1" ht="21.75" hidden="1" customHeight="1" x14ac:dyDescent="0.3">
      <c r="A325" s="9" t="s">
        <v>321</v>
      </c>
      <c r="B325" s="53" t="s">
        <v>351</v>
      </c>
      <c r="C325" s="7"/>
      <c r="D325" s="91"/>
      <c r="E325" s="92"/>
    </row>
    <row r="326" spans="1:5" s="57" customFormat="1" ht="21.75" hidden="1" customHeight="1" x14ac:dyDescent="0.3">
      <c r="A326" s="9" t="s">
        <v>322</v>
      </c>
      <c r="B326" s="53" t="s">
        <v>351</v>
      </c>
      <c r="C326" s="7"/>
      <c r="D326" s="91"/>
      <c r="E326" s="92"/>
    </row>
    <row r="327" spans="1:5" s="57" customFormat="1" ht="21.75" hidden="1" customHeight="1" x14ac:dyDescent="0.3">
      <c r="A327" s="9" t="s">
        <v>323</v>
      </c>
      <c r="B327" s="53" t="s">
        <v>351</v>
      </c>
      <c r="C327" s="7"/>
      <c r="D327" s="91"/>
      <c r="E327" s="92"/>
    </row>
    <row r="328" spans="1:5" s="57" customFormat="1" ht="21.75" hidden="1" customHeight="1" x14ac:dyDescent="0.3">
      <c r="A328" s="9" t="s">
        <v>324</v>
      </c>
      <c r="B328" s="53" t="s">
        <v>351</v>
      </c>
      <c r="C328" s="7"/>
      <c r="D328" s="91"/>
      <c r="E328" s="92"/>
    </row>
    <row r="329" spans="1:5" s="57" customFormat="1" ht="21.75" hidden="1" customHeight="1" x14ac:dyDescent="0.3">
      <c r="A329" s="9" t="s">
        <v>325</v>
      </c>
      <c r="B329" s="53" t="s">
        <v>353</v>
      </c>
      <c r="C329" s="7"/>
      <c r="D329" s="91"/>
      <c r="E329" s="92"/>
    </row>
    <row r="330" spans="1:5" s="57" customFormat="1" ht="21.75" hidden="1" customHeight="1" x14ac:dyDescent="0.3">
      <c r="A330" s="9" t="s">
        <v>326</v>
      </c>
      <c r="B330" s="53" t="s">
        <v>346</v>
      </c>
      <c r="C330" s="7"/>
      <c r="D330" s="91"/>
      <c r="E330" s="92"/>
    </row>
    <row r="331" spans="1:5" s="57" customFormat="1" ht="21.75" hidden="1" customHeight="1" x14ac:dyDescent="0.3">
      <c r="A331" s="9" t="s">
        <v>327</v>
      </c>
      <c r="B331" s="53" t="s">
        <v>346</v>
      </c>
      <c r="C331" s="7"/>
      <c r="D331" s="91"/>
      <c r="E331" s="92"/>
    </row>
    <row r="332" spans="1:5" s="57" customFormat="1" ht="21.75" hidden="1" customHeight="1" x14ac:dyDescent="0.3">
      <c r="A332" s="11" t="s">
        <v>365</v>
      </c>
      <c r="B332" s="53" t="s">
        <v>350</v>
      </c>
      <c r="C332" s="7"/>
      <c r="D332" s="91"/>
      <c r="E332" s="92"/>
    </row>
    <row r="333" spans="1:5" s="57" customFormat="1" ht="21.75" hidden="1" customHeight="1" x14ac:dyDescent="0.3">
      <c r="A333" s="11" t="s">
        <v>328</v>
      </c>
      <c r="B333" s="53" t="s">
        <v>346</v>
      </c>
      <c r="C333" s="7"/>
      <c r="D333" s="91"/>
      <c r="E333" s="92"/>
    </row>
    <row r="334" spans="1:5" s="57" customFormat="1" ht="22.2" customHeight="1" x14ac:dyDescent="0.3">
      <c r="A334" s="38"/>
      <c r="B334" s="37">
        <v>0</v>
      </c>
      <c r="C334" s="37">
        <v>4055</v>
      </c>
      <c r="D334" s="203"/>
      <c r="E334" s="204">
        <v>57831700</v>
      </c>
    </row>
    <row r="335" spans="1:5" ht="37.200000000000003" customHeight="1" x14ac:dyDescent="0.3">
      <c r="A335" s="280" t="s">
        <v>383</v>
      </c>
      <c r="B335" s="212" t="s">
        <v>345</v>
      </c>
      <c r="C335" s="213" t="s">
        <v>1</v>
      </c>
      <c r="D335" s="214" t="s">
        <v>330</v>
      </c>
      <c r="E335" s="215" t="s">
        <v>331</v>
      </c>
    </row>
    <row r="336" spans="1:5" ht="18.75" hidden="1" customHeight="1" x14ac:dyDescent="0.3">
      <c r="A336" s="278"/>
      <c r="B336" s="48"/>
      <c r="C336" s="4"/>
      <c r="D336" s="89"/>
      <c r="E336" s="90"/>
    </row>
    <row r="337" spans="1:5" hidden="1" x14ac:dyDescent="0.3">
      <c r="A337" s="5" t="s">
        <v>2</v>
      </c>
      <c r="B337" s="53" t="s">
        <v>346</v>
      </c>
      <c r="C337" s="7"/>
      <c r="D337" s="91"/>
      <c r="E337" s="92"/>
    </row>
    <row r="338" spans="1:5" hidden="1" x14ac:dyDescent="0.3">
      <c r="A338" s="8" t="s">
        <v>3</v>
      </c>
      <c r="B338" s="53" t="s">
        <v>347</v>
      </c>
      <c r="C338" s="7"/>
      <c r="D338" s="91"/>
      <c r="E338" s="92"/>
    </row>
    <row r="339" spans="1:5" hidden="1" x14ac:dyDescent="0.3">
      <c r="A339" s="5" t="s">
        <v>4</v>
      </c>
      <c r="B339" s="53" t="s">
        <v>346</v>
      </c>
      <c r="C339" s="7"/>
      <c r="D339" s="91"/>
      <c r="E339" s="92"/>
    </row>
    <row r="340" spans="1:5" ht="22.2" customHeight="1" x14ac:dyDescent="0.3">
      <c r="A340" s="5" t="s">
        <v>5</v>
      </c>
      <c r="B340" s="199" t="s">
        <v>346</v>
      </c>
      <c r="C340" s="7">
        <v>393</v>
      </c>
      <c r="D340" s="91">
        <v>7500</v>
      </c>
      <c r="E340" s="106">
        <v>2947500</v>
      </c>
    </row>
    <row r="341" spans="1:5" hidden="1" x14ac:dyDescent="0.3">
      <c r="A341" s="9" t="s">
        <v>6</v>
      </c>
      <c r="B341" s="53" t="s">
        <v>347</v>
      </c>
      <c r="C341" s="7"/>
      <c r="D341" s="91"/>
      <c r="E341" s="92"/>
    </row>
    <row r="342" spans="1:5" hidden="1" x14ac:dyDescent="0.3">
      <c r="A342" s="10" t="s">
        <v>7</v>
      </c>
      <c r="B342" s="53" t="s">
        <v>346</v>
      </c>
      <c r="C342" s="7"/>
      <c r="D342" s="91"/>
      <c r="E342" s="92"/>
    </row>
    <row r="343" spans="1:5" hidden="1" x14ac:dyDescent="0.3">
      <c r="A343" s="5" t="s">
        <v>8</v>
      </c>
      <c r="B343" s="53" t="s">
        <v>346</v>
      </c>
      <c r="C343" s="7"/>
      <c r="D343" s="91"/>
      <c r="E343" s="92"/>
    </row>
    <row r="344" spans="1:5" hidden="1" x14ac:dyDescent="0.3">
      <c r="A344" s="5" t="s">
        <v>9</v>
      </c>
      <c r="B344" s="53" t="s">
        <v>346</v>
      </c>
      <c r="C344" s="7"/>
      <c r="D344" s="91"/>
      <c r="E344" s="92"/>
    </row>
    <row r="345" spans="1:5" hidden="1" x14ac:dyDescent="0.3">
      <c r="A345" s="11" t="s">
        <v>10</v>
      </c>
      <c r="B345" s="53" t="s">
        <v>346</v>
      </c>
      <c r="C345" s="7"/>
      <c r="D345" s="91"/>
      <c r="E345" s="92"/>
    </row>
    <row r="346" spans="1:5" hidden="1" x14ac:dyDescent="0.3">
      <c r="A346" s="9" t="s">
        <v>11</v>
      </c>
      <c r="B346" s="53" t="s">
        <v>346</v>
      </c>
      <c r="C346" s="7"/>
      <c r="D346" s="91"/>
      <c r="E346" s="92"/>
    </row>
    <row r="347" spans="1:5" ht="22.2" customHeight="1" x14ac:dyDescent="0.3">
      <c r="A347" s="9" t="s">
        <v>12</v>
      </c>
      <c r="B347" s="199" t="s">
        <v>346</v>
      </c>
      <c r="C347" s="7">
        <v>26</v>
      </c>
      <c r="D347" s="91">
        <v>12000</v>
      </c>
      <c r="E347" s="106">
        <v>312000</v>
      </c>
    </row>
    <row r="348" spans="1:5" hidden="1" x14ac:dyDescent="0.3">
      <c r="A348" s="12" t="s">
        <v>13</v>
      </c>
      <c r="B348" s="53" t="s">
        <v>348</v>
      </c>
      <c r="C348" s="7"/>
      <c r="D348" s="91"/>
      <c r="E348" s="92"/>
    </row>
    <row r="349" spans="1:5" hidden="1" x14ac:dyDescent="0.3">
      <c r="A349" s="12" t="s">
        <v>14</v>
      </c>
      <c r="B349" s="53" t="s">
        <v>346</v>
      </c>
      <c r="C349" s="7"/>
      <c r="D349" s="91"/>
      <c r="E349" s="92"/>
    </row>
    <row r="350" spans="1:5" hidden="1" x14ac:dyDescent="0.3">
      <c r="A350" s="9" t="s">
        <v>15</v>
      </c>
      <c r="B350" s="53" t="s">
        <v>346</v>
      </c>
      <c r="C350" s="7"/>
      <c r="D350" s="91"/>
      <c r="E350" s="92"/>
    </row>
    <row r="351" spans="1:5" hidden="1" x14ac:dyDescent="0.3">
      <c r="A351" s="9" t="s">
        <v>16</v>
      </c>
      <c r="B351" s="53" t="s">
        <v>346</v>
      </c>
      <c r="C351" s="7"/>
      <c r="D351" s="94"/>
      <c r="E351" s="92"/>
    </row>
    <row r="352" spans="1:5" hidden="1" x14ac:dyDescent="0.3">
      <c r="A352" s="13" t="s">
        <v>17</v>
      </c>
      <c r="B352" s="53" t="s">
        <v>348</v>
      </c>
      <c r="C352" s="7"/>
      <c r="D352" s="91"/>
      <c r="E352" s="92"/>
    </row>
    <row r="353" spans="1:5" hidden="1" x14ac:dyDescent="0.3">
      <c r="A353" s="11" t="s">
        <v>18</v>
      </c>
      <c r="B353" s="53" t="s">
        <v>346</v>
      </c>
      <c r="C353" s="7"/>
      <c r="D353" s="91"/>
      <c r="E353" s="92"/>
    </row>
    <row r="354" spans="1:5" ht="22.2" customHeight="1" x14ac:dyDescent="0.3">
      <c r="A354" s="9" t="s">
        <v>19</v>
      </c>
      <c r="B354" s="199" t="s">
        <v>346</v>
      </c>
      <c r="C354" s="7">
        <v>2640</v>
      </c>
      <c r="D354" s="91">
        <v>4000</v>
      </c>
      <c r="E354" s="106">
        <v>10560000</v>
      </c>
    </row>
    <row r="355" spans="1:5" hidden="1" x14ac:dyDescent="0.3">
      <c r="A355" s="12" t="s">
        <v>20</v>
      </c>
      <c r="B355" s="53" t="s">
        <v>348</v>
      </c>
      <c r="C355" s="7"/>
      <c r="D355" s="91"/>
      <c r="E355" s="92"/>
    </row>
    <row r="356" spans="1:5" hidden="1" x14ac:dyDescent="0.3">
      <c r="A356" s="12" t="s">
        <v>21</v>
      </c>
      <c r="B356" s="53" t="s">
        <v>346</v>
      </c>
      <c r="C356" s="7"/>
      <c r="D356" s="91"/>
      <c r="E356" s="92"/>
    </row>
    <row r="357" spans="1:5" hidden="1" x14ac:dyDescent="0.3">
      <c r="A357" s="9" t="s">
        <v>22</v>
      </c>
      <c r="B357" s="53" t="s">
        <v>346</v>
      </c>
      <c r="C357" s="7"/>
      <c r="D357" s="91"/>
      <c r="E357" s="92"/>
    </row>
    <row r="358" spans="1:5" hidden="1" x14ac:dyDescent="0.3">
      <c r="A358" s="9" t="s">
        <v>23</v>
      </c>
      <c r="B358" s="53" t="s">
        <v>348</v>
      </c>
      <c r="C358" s="7"/>
      <c r="D358" s="91"/>
      <c r="E358" s="92"/>
    </row>
    <row r="359" spans="1:5" hidden="1" x14ac:dyDescent="0.3">
      <c r="A359" s="9" t="s">
        <v>24</v>
      </c>
      <c r="B359" s="53" t="s">
        <v>346</v>
      </c>
      <c r="C359" s="7"/>
      <c r="D359" s="91"/>
      <c r="E359" s="92"/>
    </row>
    <row r="360" spans="1:5" hidden="1" x14ac:dyDescent="0.3">
      <c r="A360" s="9" t="s">
        <v>25</v>
      </c>
      <c r="B360" s="53" t="s">
        <v>348</v>
      </c>
      <c r="C360" s="7"/>
      <c r="D360" s="91"/>
      <c r="E360" s="92"/>
    </row>
    <row r="361" spans="1:5" hidden="1" x14ac:dyDescent="0.3">
      <c r="A361" s="9" t="s">
        <v>26</v>
      </c>
      <c r="B361" s="53" t="s">
        <v>346</v>
      </c>
      <c r="C361" s="7"/>
      <c r="D361" s="91"/>
      <c r="E361" s="92"/>
    </row>
    <row r="362" spans="1:5" hidden="1" x14ac:dyDescent="0.3">
      <c r="A362" s="9" t="s">
        <v>27</v>
      </c>
      <c r="B362" s="53" t="s">
        <v>346</v>
      </c>
      <c r="C362" s="7"/>
      <c r="D362" s="91"/>
      <c r="E362" s="92"/>
    </row>
    <row r="363" spans="1:5" hidden="1" x14ac:dyDescent="0.3">
      <c r="A363" s="12" t="s">
        <v>28</v>
      </c>
      <c r="B363" s="53" t="s">
        <v>346</v>
      </c>
      <c r="C363" s="7"/>
      <c r="D363" s="91"/>
      <c r="E363" s="92"/>
    </row>
    <row r="364" spans="1:5" hidden="1" x14ac:dyDescent="0.3">
      <c r="A364" s="12" t="s">
        <v>29</v>
      </c>
      <c r="B364" s="53" t="s">
        <v>346</v>
      </c>
      <c r="C364" s="7"/>
      <c r="D364" s="91"/>
      <c r="E364" s="92"/>
    </row>
    <row r="365" spans="1:5" hidden="1" x14ac:dyDescent="0.3">
      <c r="A365" s="9" t="s">
        <v>30</v>
      </c>
      <c r="B365" s="53" t="s">
        <v>346</v>
      </c>
      <c r="C365" s="7"/>
      <c r="D365" s="91"/>
      <c r="E365" s="92"/>
    </row>
    <row r="366" spans="1:5" hidden="1" x14ac:dyDescent="0.3">
      <c r="A366" s="9" t="s">
        <v>31</v>
      </c>
      <c r="B366" s="53" t="s">
        <v>349</v>
      </c>
      <c r="C366" s="7"/>
      <c r="D366" s="91"/>
      <c r="E366" s="92"/>
    </row>
    <row r="367" spans="1:5" hidden="1" x14ac:dyDescent="0.3">
      <c r="A367" s="11" t="s">
        <v>32</v>
      </c>
      <c r="B367" s="53" t="s">
        <v>346</v>
      </c>
      <c r="C367" s="15"/>
      <c r="D367" s="91"/>
      <c r="E367" s="92"/>
    </row>
    <row r="368" spans="1:5" hidden="1" x14ac:dyDescent="0.3">
      <c r="A368" s="11" t="s">
        <v>33</v>
      </c>
      <c r="B368" s="53" t="s">
        <v>346</v>
      </c>
      <c r="C368" s="15"/>
      <c r="D368" s="91"/>
      <c r="E368" s="92"/>
    </row>
    <row r="369" spans="1:5" hidden="1" x14ac:dyDescent="0.3">
      <c r="A369" s="9" t="s">
        <v>34</v>
      </c>
      <c r="B369" s="53" t="s">
        <v>346</v>
      </c>
      <c r="C369" s="7"/>
      <c r="D369" s="91"/>
      <c r="E369" s="92"/>
    </row>
    <row r="370" spans="1:5" hidden="1" x14ac:dyDescent="0.3">
      <c r="A370" s="9" t="s">
        <v>35</v>
      </c>
      <c r="B370" s="53" t="s">
        <v>346</v>
      </c>
      <c r="C370" s="7"/>
      <c r="D370" s="91"/>
      <c r="E370" s="92"/>
    </row>
    <row r="371" spans="1:5" hidden="1" x14ac:dyDescent="0.3">
      <c r="A371" s="16" t="s">
        <v>36</v>
      </c>
      <c r="B371" s="53" t="s">
        <v>350</v>
      </c>
      <c r="C371" s="7"/>
      <c r="D371" s="91"/>
      <c r="E371" s="92"/>
    </row>
    <row r="372" spans="1:5" hidden="1" x14ac:dyDescent="0.3">
      <c r="A372" s="9" t="s">
        <v>37</v>
      </c>
      <c r="B372" s="53" t="s">
        <v>346</v>
      </c>
      <c r="C372" s="7"/>
      <c r="D372" s="91"/>
      <c r="E372" s="92"/>
    </row>
    <row r="373" spans="1:5" hidden="1" x14ac:dyDescent="0.3">
      <c r="A373" s="9" t="s">
        <v>38</v>
      </c>
      <c r="B373" s="53" t="s">
        <v>351</v>
      </c>
      <c r="C373" s="7"/>
      <c r="D373" s="91"/>
      <c r="E373" s="92"/>
    </row>
    <row r="374" spans="1:5" hidden="1" x14ac:dyDescent="0.3">
      <c r="A374" s="9" t="s">
        <v>39</v>
      </c>
      <c r="B374" s="53" t="s">
        <v>346</v>
      </c>
      <c r="C374" s="7"/>
      <c r="D374" s="91"/>
      <c r="E374" s="92"/>
    </row>
    <row r="375" spans="1:5" hidden="1" x14ac:dyDescent="0.3">
      <c r="A375" s="9" t="s">
        <v>40</v>
      </c>
      <c r="B375" s="53" t="s">
        <v>346</v>
      </c>
      <c r="C375" s="7"/>
      <c r="D375" s="95"/>
      <c r="E375" s="92"/>
    </row>
    <row r="376" spans="1:5" hidden="1" x14ac:dyDescent="0.3">
      <c r="A376" s="13" t="s">
        <v>41</v>
      </c>
      <c r="B376" s="53" t="s">
        <v>351</v>
      </c>
      <c r="C376" s="7"/>
      <c r="D376" s="91"/>
      <c r="E376" s="92"/>
    </row>
    <row r="377" spans="1:5" hidden="1" x14ac:dyDescent="0.3">
      <c r="A377" s="11" t="s">
        <v>42</v>
      </c>
      <c r="B377" s="53" t="s">
        <v>346</v>
      </c>
      <c r="C377" s="7"/>
      <c r="D377" s="91"/>
      <c r="E377" s="92"/>
    </row>
    <row r="378" spans="1:5" hidden="1" x14ac:dyDescent="0.3">
      <c r="A378" s="13" t="s">
        <v>43</v>
      </c>
      <c r="B378" s="53" t="s">
        <v>350</v>
      </c>
      <c r="C378" s="7"/>
      <c r="D378" s="91"/>
      <c r="E378" s="92"/>
    </row>
    <row r="379" spans="1:5" hidden="1" x14ac:dyDescent="0.3">
      <c r="A379" s="9" t="s">
        <v>44</v>
      </c>
      <c r="B379" s="53" t="s">
        <v>346</v>
      </c>
      <c r="C379" s="7"/>
      <c r="D379" s="91"/>
      <c r="E379" s="92"/>
    </row>
    <row r="380" spans="1:5" hidden="1" x14ac:dyDescent="0.3">
      <c r="A380" s="9" t="s">
        <v>45</v>
      </c>
      <c r="B380" s="53" t="s">
        <v>346</v>
      </c>
      <c r="C380" s="7"/>
      <c r="D380" s="91"/>
      <c r="E380" s="92"/>
    </row>
    <row r="381" spans="1:5" ht="22.2" customHeight="1" x14ac:dyDescent="0.3">
      <c r="A381" s="12" t="s">
        <v>46</v>
      </c>
      <c r="B381" s="199" t="s">
        <v>346</v>
      </c>
      <c r="C381" s="7">
        <v>1080</v>
      </c>
      <c r="D381" s="91">
        <v>10000</v>
      </c>
      <c r="E381" s="106">
        <v>10800000</v>
      </c>
    </row>
    <row r="382" spans="1:5" hidden="1" x14ac:dyDescent="0.3">
      <c r="A382" s="17" t="s">
        <v>47</v>
      </c>
      <c r="B382" s="53" t="s">
        <v>346</v>
      </c>
      <c r="C382" s="7"/>
      <c r="D382" s="91"/>
      <c r="E382" s="96"/>
    </row>
    <row r="383" spans="1:5" hidden="1" x14ac:dyDescent="0.3">
      <c r="A383" s="16" t="s">
        <v>48</v>
      </c>
      <c r="B383" s="53" t="s">
        <v>352</v>
      </c>
      <c r="C383" s="7"/>
      <c r="D383" s="91"/>
      <c r="E383" s="92"/>
    </row>
    <row r="384" spans="1:5" hidden="1" x14ac:dyDescent="0.3">
      <c r="A384" s="16" t="s">
        <v>49</v>
      </c>
      <c r="B384" s="53" t="s">
        <v>352</v>
      </c>
      <c r="C384" s="7"/>
      <c r="D384" s="91"/>
      <c r="E384" s="92"/>
    </row>
    <row r="385" spans="1:5" hidden="1" x14ac:dyDescent="0.3">
      <c r="A385" s="16" t="s">
        <v>50</v>
      </c>
      <c r="B385" s="53" t="s">
        <v>346</v>
      </c>
      <c r="C385" s="7"/>
      <c r="D385" s="91"/>
      <c r="E385" s="96"/>
    </row>
    <row r="386" spans="1:5" hidden="1" x14ac:dyDescent="0.3">
      <c r="A386" s="9" t="s">
        <v>51</v>
      </c>
      <c r="B386" s="53" t="s">
        <v>346</v>
      </c>
      <c r="C386" s="7"/>
      <c r="D386" s="91"/>
      <c r="E386" s="96"/>
    </row>
    <row r="387" spans="1:5" hidden="1" x14ac:dyDescent="0.3">
      <c r="A387" s="11" t="s">
        <v>52</v>
      </c>
      <c r="B387" s="53" t="s">
        <v>346</v>
      </c>
      <c r="C387" s="7"/>
      <c r="D387" s="91"/>
      <c r="E387" s="92"/>
    </row>
    <row r="388" spans="1:5" hidden="1" x14ac:dyDescent="0.3">
      <c r="A388" s="9" t="s">
        <v>53</v>
      </c>
      <c r="B388" s="53" t="s">
        <v>346</v>
      </c>
      <c r="C388" s="7"/>
      <c r="D388" s="91"/>
      <c r="E388" s="96"/>
    </row>
    <row r="389" spans="1:5" hidden="1" x14ac:dyDescent="0.3">
      <c r="A389" s="9" t="s">
        <v>54</v>
      </c>
      <c r="B389" s="53" t="s">
        <v>346</v>
      </c>
      <c r="C389" s="7"/>
      <c r="D389" s="91"/>
      <c r="E389" s="92"/>
    </row>
    <row r="390" spans="1:5" hidden="1" x14ac:dyDescent="0.3">
      <c r="A390" s="16" t="s">
        <v>55</v>
      </c>
      <c r="B390" s="53" t="s">
        <v>352</v>
      </c>
      <c r="C390" s="7"/>
      <c r="D390" s="91"/>
      <c r="E390" s="92"/>
    </row>
    <row r="391" spans="1:5" hidden="1" x14ac:dyDescent="0.3">
      <c r="A391" s="9" t="s">
        <v>56</v>
      </c>
      <c r="B391" s="53" t="s">
        <v>349</v>
      </c>
      <c r="C391" s="7"/>
      <c r="D391" s="91"/>
      <c r="E391" s="96"/>
    </row>
    <row r="392" spans="1:5" hidden="1" x14ac:dyDescent="0.3">
      <c r="A392" s="18" t="s">
        <v>57</v>
      </c>
      <c r="B392" s="53" t="s">
        <v>346</v>
      </c>
      <c r="C392" s="7"/>
      <c r="D392" s="91"/>
      <c r="E392" s="92"/>
    </row>
    <row r="393" spans="1:5" hidden="1" x14ac:dyDescent="0.3">
      <c r="A393" s="9" t="s">
        <v>58</v>
      </c>
      <c r="B393" s="53" t="s">
        <v>346</v>
      </c>
      <c r="C393" s="7"/>
      <c r="D393" s="91"/>
      <c r="E393" s="96"/>
    </row>
    <row r="394" spans="1:5" hidden="1" x14ac:dyDescent="0.3">
      <c r="A394" s="9" t="s">
        <v>59</v>
      </c>
      <c r="B394" s="53" t="s">
        <v>346</v>
      </c>
      <c r="C394" s="7"/>
      <c r="D394" s="91"/>
      <c r="E394" s="96"/>
    </row>
    <row r="395" spans="1:5" hidden="1" x14ac:dyDescent="0.3">
      <c r="A395" s="19" t="s">
        <v>60</v>
      </c>
      <c r="B395" s="53" t="s">
        <v>346</v>
      </c>
      <c r="C395" s="7"/>
      <c r="D395" s="91"/>
      <c r="E395" s="96"/>
    </row>
    <row r="396" spans="1:5" hidden="1" x14ac:dyDescent="0.3">
      <c r="A396" s="20" t="s">
        <v>61</v>
      </c>
      <c r="B396" s="53" t="s">
        <v>346</v>
      </c>
      <c r="C396" s="7"/>
      <c r="D396" s="91"/>
      <c r="E396" s="92"/>
    </row>
    <row r="397" spans="1:5" hidden="1" x14ac:dyDescent="0.3">
      <c r="A397" s="12" t="s">
        <v>62</v>
      </c>
      <c r="B397" s="53" t="s">
        <v>352</v>
      </c>
      <c r="C397" s="7"/>
      <c r="D397" s="91"/>
      <c r="E397" s="92"/>
    </row>
    <row r="398" spans="1:5" hidden="1" x14ac:dyDescent="0.3">
      <c r="A398" s="11" t="s">
        <v>63</v>
      </c>
      <c r="B398" s="53" t="s">
        <v>346</v>
      </c>
      <c r="C398" s="7"/>
      <c r="D398" s="91"/>
      <c r="E398" s="92"/>
    </row>
    <row r="399" spans="1:5" hidden="1" x14ac:dyDescent="0.3">
      <c r="A399" s="12" t="s">
        <v>64</v>
      </c>
      <c r="B399" s="53" t="s">
        <v>346</v>
      </c>
      <c r="C399" s="7"/>
      <c r="D399" s="91"/>
      <c r="E399" s="92"/>
    </row>
    <row r="400" spans="1:5" hidden="1" x14ac:dyDescent="0.3">
      <c r="A400" s="12" t="s">
        <v>65</v>
      </c>
      <c r="B400" s="53" t="s">
        <v>346</v>
      </c>
      <c r="C400" s="7"/>
      <c r="D400" s="91"/>
      <c r="E400" s="92"/>
    </row>
    <row r="401" spans="1:5" hidden="1" x14ac:dyDescent="0.3">
      <c r="A401" s="12" t="s">
        <v>66</v>
      </c>
      <c r="B401" s="53" t="s">
        <v>352</v>
      </c>
      <c r="C401" s="7"/>
      <c r="D401" s="91"/>
      <c r="E401" s="92"/>
    </row>
    <row r="402" spans="1:5" hidden="1" x14ac:dyDescent="0.3">
      <c r="A402" s="19" t="s">
        <v>67</v>
      </c>
      <c r="B402" s="53" t="s">
        <v>346</v>
      </c>
      <c r="C402" s="7"/>
      <c r="D402" s="91"/>
      <c r="E402" s="92"/>
    </row>
    <row r="403" spans="1:5" hidden="1" x14ac:dyDescent="0.3">
      <c r="A403" s="9" t="s">
        <v>68</v>
      </c>
      <c r="B403" s="53" t="s">
        <v>352</v>
      </c>
      <c r="C403" s="7"/>
      <c r="D403" s="91"/>
      <c r="E403" s="92"/>
    </row>
    <row r="404" spans="1:5" hidden="1" x14ac:dyDescent="0.3">
      <c r="A404" s="9" t="s">
        <v>69</v>
      </c>
      <c r="B404" s="53" t="s">
        <v>350</v>
      </c>
      <c r="C404" s="7"/>
      <c r="D404" s="91"/>
      <c r="E404" s="92"/>
    </row>
    <row r="405" spans="1:5" hidden="1" x14ac:dyDescent="0.3">
      <c r="A405" s="12" t="s">
        <v>70</v>
      </c>
      <c r="B405" s="53" t="s">
        <v>346</v>
      </c>
      <c r="C405" s="7"/>
      <c r="D405" s="91"/>
      <c r="E405" s="92"/>
    </row>
    <row r="406" spans="1:5" ht="22.2" customHeight="1" x14ac:dyDescent="0.3">
      <c r="A406" s="9" t="s">
        <v>71</v>
      </c>
      <c r="B406" s="199" t="s">
        <v>346</v>
      </c>
      <c r="C406" s="7">
        <v>180</v>
      </c>
      <c r="D406" s="91">
        <v>12000</v>
      </c>
      <c r="E406" s="106">
        <v>2160000</v>
      </c>
    </row>
    <row r="407" spans="1:5" hidden="1" x14ac:dyDescent="0.3">
      <c r="A407" s="13" t="s">
        <v>72</v>
      </c>
      <c r="B407" s="53" t="s">
        <v>350</v>
      </c>
      <c r="C407" s="7"/>
      <c r="D407" s="91"/>
      <c r="E407" s="92"/>
    </row>
    <row r="408" spans="1:5" hidden="1" x14ac:dyDescent="0.3">
      <c r="A408" s="9" t="s">
        <v>73</v>
      </c>
      <c r="B408" s="53" t="s">
        <v>353</v>
      </c>
      <c r="C408" s="7"/>
      <c r="D408" s="91"/>
      <c r="E408" s="92"/>
    </row>
    <row r="409" spans="1:5" hidden="1" x14ac:dyDescent="0.3">
      <c r="A409" s="9" t="s">
        <v>74</v>
      </c>
      <c r="B409" s="53" t="s">
        <v>346</v>
      </c>
      <c r="C409" s="7"/>
      <c r="D409" s="91"/>
      <c r="E409" s="92"/>
    </row>
    <row r="410" spans="1:5" hidden="1" x14ac:dyDescent="0.3">
      <c r="A410" s="9" t="s">
        <v>75</v>
      </c>
      <c r="B410" s="53" t="s">
        <v>346</v>
      </c>
      <c r="C410" s="7"/>
      <c r="D410" s="91"/>
      <c r="E410" s="92"/>
    </row>
    <row r="411" spans="1:5" hidden="1" x14ac:dyDescent="0.3">
      <c r="A411" s="12" t="s">
        <v>76</v>
      </c>
      <c r="B411" s="53" t="s">
        <v>346</v>
      </c>
      <c r="C411" s="15"/>
      <c r="D411" s="91"/>
      <c r="E411" s="92"/>
    </row>
    <row r="412" spans="1:5" hidden="1" x14ac:dyDescent="0.3">
      <c r="A412" s="12" t="s">
        <v>77</v>
      </c>
      <c r="B412" s="53" t="s">
        <v>346</v>
      </c>
      <c r="C412" s="15"/>
      <c r="D412" s="91"/>
      <c r="E412" s="92"/>
    </row>
    <row r="413" spans="1:5" hidden="1" x14ac:dyDescent="0.3">
      <c r="A413" s="12" t="s">
        <v>78</v>
      </c>
      <c r="B413" s="53" t="s">
        <v>350</v>
      </c>
      <c r="C413" s="15"/>
      <c r="D413" s="91"/>
      <c r="E413" s="92"/>
    </row>
    <row r="414" spans="1:5" hidden="1" x14ac:dyDescent="0.3">
      <c r="A414" s="9" t="s">
        <v>79</v>
      </c>
      <c r="B414" s="53" t="s">
        <v>346</v>
      </c>
      <c r="C414" s="7"/>
      <c r="D414" s="91"/>
      <c r="E414" s="92"/>
    </row>
    <row r="415" spans="1:5" hidden="1" x14ac:dyDescent="0.3">
      <c r="A415" s="9" t="s">
        <v>80</v>
      </c>
      <c r="B415" s="53" t="s">
        <v>346</v>
      </c>
      <c r="C415" s="7"/>
      <c r="D415" s="91"/>
      <c r="E415" s="92"/>
    </row>
    <row r="416" spans="1:5" hidden="1" x14ac:dyDescent="0.3">
      <c r="A416" s="9" t="s">
        <v>81</v>
      </c>
      <c r="B416" s="53" t="s">
        <v>349</v>
      </c>
      <c r="C416" s="7"/>
      <c r="D416" s="91"/>
      <c r="E416" s="92"/>
    </row>
    <row r="417" spans="1:5" hidden="1" x14ac:dyDescent="0.3">
      <c r="A417" s="9" t="s">
        <v>82</v>
      </c>
      <c r="B417" s="53" t="s">
        <v>346</v>
      </c>
      <c r="C417" s="7"/>
      <c r="D417" s="91"/>
      <c r="E417" s="92"/>
    </row>
    <row r="418" spans="1:5" hidden="1" x14ac:dyDescent="0.3">
      <c r="A418" s="9" t="s">
        <v>83</v>
      </c>
      <c r="B418" s="53" t="s">
        <v>349</v>
      </c>
      <c r="C418" s="7"/>
      <c r="D418" s="91"/>
      <c r="E418" s="92"/>
    </row>
    <row r="419" spans="1:5" ht="22.2" customHeight="1" x14ac:dyDescent="0.3">
      <c r="A419" s="9" t="s">
        <v>84</v>
      </c>
      <c r="B419" s="199" t="s">
        <v>346</v>
      </c>
      <c r="C419" s="7">
        <v>58</v>
      </c>
      <c r="D419" s="91">
        <v>5000</v>
      </c>
      <c r="E419" s="106">
        <v>290000</v>
      </c>
    </row>
    <row r="420" spans="1:5" hidden="1" x14ac:dyDescent="0.3">
      <c r="A420" s="21" t="s">
        <v>85</v>
      </c>
      <c r="B420" s="53" t="s">
        <v>354</v>
      </c>
      <c r="C420" s="7"/>
      <c r="D420" s="91"/>
      <c r="E420" s="92"/>
    </row>
    <row r="421" spans="1:5" hidden="1" x14ac:dyDescent="0.3">
      <c r="A421" s="21" t="s">
        <v>86</v>
      </c>
      <c r="B421" s="53" t="s">
        <v>352</v>
      </c>
      <c r="C421" s="7"/>
      <c r="D421" s="91"/>
      <c r="E421" s="92"/>
    </row>
    <row r="422" spans="1:5" hidden="1" x14ac:dyDescent="0.3">
      <c r="A422" s="21" t="s">
        <v>87</v>
      </c>
      <c r="B422" s="53" t="s">
        <v>352</v>
      </c>
      <c r="C422" s="7"/>
      <c r="D422" s="91"/>
      <c r="E422" s="92"/>
    </row>
    <row r="423" spans="1:5" hidden="1" x14ac:dyDescent="0.3">
      <c r="A423" s="11" t="s">
        <v>88</v>
      </c>
      <c r="B423" s="53" t="s">
        <v>346</v>
      </c>
      <c r="C423" s="7"/>
      <c r="D423" s="91"/>
      <c r="E423" s="92"/>
    </row>
    <row r="424" spans="1:5" hidden="1" x14ac:dyDescent="0.3">
      <c r="A424" s="13" t="s">
        <v>89</v>
      </c>
      <c r="B424" s="53" t="s">
        <v>350</v>
      </c>
      <c r="C424" s="7"/>
      <c r="D424" s="91"/>
      <c r="E424" s="92"/>
    </row>
    <row r="425" spans="1:5" hidden="1" x14ac:dyDescent="0.3">
      <c r="A425" s="11" t="s">
        <v>90</v>
      </c>
      <c r="B425" s="53" t="s">
        <v>346</v>
      </c>
      <c r="C425" s="7"/>
      <c r="D425" s="91"/>
      <c r="E425" s="92"/>
    </row>
    <row r="426" spans="1:5" hidden="1" x14ac:dyDescent="0.3">
      <c r="A426" s="9" t="s">
        <v>91</v>
      </c>
      <c r="B426" s="53" t="s">
        <v>346</v>
      </c>
      <c r="C426" s="7"/>
      <c r="D426" s="91"/>
      <c r="E426" s="92"/>
    </row>
    <row r="427" spans="1:5" hidden="1" x14ac:dyDescent="0.3">
      <c r="A427" s="9" t="s">
        <v>92</v>
      </c>
      <c r="B427" s="53" t="s">
        <v>349</v>
      </c>
      <c r="C427" s="7"/>
      <c r="D427" s="91"/>
      <c r="E427" s="92"/>
    </row>
    <row r="428" spans="1:5" hidden="1" x14ac:dyDescent="0.3">
      <c r="A428" s="11" t="s">
        <v>93</v>
      </c>
      <c r="B428" s="53" t="s">
        <v>346</v>
      </c>
      <c r="C428" s="7"/>
      <c r="D428" s="91"/>
      <c r="E428" s="92"/>
    </row>
    <row r="429" spans="1:5" hidden="1" x14ac:dyDescent="0.3">
      <c r="A429" s="11" t="s">
        <v>94</v>
      </c>
      <c r="B429" s="53" t="s">
        <v>349</v>
      </c>
      <c r="C429" s="7"/>
      <c r="D429" s="91"/>
      <c r="E429" s="92"/>
    </row>
    <row r="430" spans="1:5" hidden="1" x14ac:dyDescent="0.3">
      <c r="A430" s="9" t="s">
        <v>95</v>
      </c>
      <c r="B430" s="53" t="s">
        <v>346</v>
      </c>
      <c r="C430" s="15"/>
      <c r="D430" s="91"/>
      <c r="E430" s="92"/>
    </row>
    <row r="431" spans="1:5" hidden="1" x14ac:dyDescent="0.3">
      <c r="A431" s="21" t="s">
        <v>96</v>
      </c>
      <c r="B431" s="53" t="s">
        <v>349</v>
      </c>
      <c r="C431" s="7"/>
      <c r="D431" s="91"/>
      <c r="E431" s="92"/>
    </row>
    <row r="432" spans="1:5" hidden="1" x14ac:dyDescent="0.3">
      <c r="A432" s="11" t="s">
        <v>97</v>
      </c>
      <c r="B432" s="53" t="s">
        <v>346</v>
      </c>
      <c r="C432" s="7"/>
      <c r="D432" s="91"/>
      <c r="E432" s="92"/>
    </row>
    <row r="433" spans="1:5" hidden="1" x14ac:dyDescent="0.3">
      <c r="A433" s="11" t="s">
        <v>98</v>
      </c>
      <c r="B433" s="53" t="s">
        <v>346</v>
      </c>
      <c r="C433" s="7"/>
      <c r="D433" s="91"/>
      <c r="E433" s="92"/>
    </row>
    <row r="434" spans="1:5" hidden="1" x14ac:dyDescent="0.3">
      <c r="A434" s="9" t="s">
        <v>99</v>
      </c>
      <c r="B434" s="53" t="s">
        <v>346</v>
      </c>
      <c r="C434" s="7"/>
      <c r="D434" s="91"/>
      <c r="E434" s="92"/>
    </row>
    <row r="435" spans="1:5" hidden="1" x14ac:dyDescent="0.3">
      <c r="A435" s="16" t="s">
        <v>100</v>
      </c>
      <c r="B435" s="53" t="s">
        <v>347</v>
      </c>
      <c r="C435" s="7"/>
      <c r="D435" s="91"/>
      <c r="E435" s="92"/>
    </row>
    <row r="436" spans="1:5" hidden="1" x14ac:dyDescent="0.3">
      <c r="A436" s="22" t="s">
        <v>101</v>
      </c>
      <c r="B436" s="53" t="s">
        <v>346</v>
      </c>
      <c r="C436" s="7"/>
      <c r="D436" s="91"/>
      <c r="E436" s="92"/>
    </row>
    <row r="437" spans="1:5" hidden="1" x14ac:dyDescent="0.3">
      <c r="A437" s="22" t="s">
        <v>102</v>
      </c>
      <c r="B437" s="53" t="s">
        <v>347</v>
      </c>
      <c r="C437" s="7"/>
      <c r="D437" s="91"/>
      <c r="E437" s="92"/>
    </row>
    <row r="438" spans="1:5" hidden="1" x14ac:dyDescent="0.3">
      <c r="A438" s="23" t="s">
        <v>103</v>
      </c>
      <c r="B438" s="53" t="s">
        <v>346</v>
      </c>
      <c r="C438" s="7"/>
      <c r="D438" s="91"/>
      <c r="E438" s="92"/>
    </row>
    <row r="439" spans="1:5" hidden="1" x14ac:dyDescent="0.3">
      <c r="A439" s="24" t="s">
        <v>104</v>
      </c>
      <c r="B439" s="53" t="s">
        <v>355</v>
      </c>
      <c r="C439" s="7"/>
      <c r="D439" s="91"/>
      <c r="E439" s="92"/>
    </row>
    <row r="440" spans="1:5" hidden="1" x14ac:dyDescent="0.3">
      <c r="A440" s="9" t="s">
        <v>105</v>
      </c>
      <c r="B440" s="53" t="s">
        <v>346</v>
      </c>
      <c r="C440" s="7"/>
      <c r="D440" s="91"/>
      <c r="E440" s="92"/>
    </row>
    <row r="441" spans="1:5" hidden="1" x14ac:dyDescent="0.3">
      <c r="A441" s="9" t="s">
        <v>106</v>
      </c>
      <c r="B441" s="53" t="s">
        <v>346</v>
      </c>
      <c r="C441" s="7"/>
      <c r="D441" s="91"/>
      <c r="E441" s="92"/>
    </row>
    <row r="442" spans="1:5" hidden="1" x14ac:dyDescent="0.3">
      <c r="A442" s="9" t="s">
        <v>107</v>
      </c>
      <c r="B442" s="53" t="s">
        <v>346</v>
      </c>
      <c r="C442" s="7"/>
      <c r="D442" s="91"/>
      <c r="E442" s="92"/>
    </row>
    <row r="443" spans="1:5" hidden="1" x14ac:dyDescent="0.3">
      <c r="A443" s="9" t="s">
        <v>108</v>
      </c>
      <c r="B443" s="53" t="s">
        <v>351</v>
      </c>
      <c r="C443" s="7"/>
      <c r="D443" s="91"/>
      <c r="E443" s="92"/>
    </row>
    <row r="444" spans="1:5" hidden="1" x14ac:dyDescent="0.3">
      <c r="A444" s="9" t="s">
        <v>109</v>
      </c>
      <c r="B444" s="53" t="s">
        <v>346</v>
      </c>
      <c r="C444" s="7"/>
      <c r="D444" s="91"/>
      <c r="E444" s="92"/>
    </row>
    <row r="445" spans="1:5" hidden="1" x14ac:dyDescent="0.3">
      <c r="A445" s="9" t="s">
        <v>110</v>
      </c>
      <c r="B445" s="53" t="s">
        <v>346</v>
      </c>
      <c r="C445" s="7"/>
      <c r="D445" s="91"/>
      <c r="E445" s="92"/>
    </row>
    <row r="446" spans="1:5" hidden="1" x14ac:dyDescent="0.3">
      <c r="A446" s="9" t="s">
        <v>111</v>
      </c>
      <c r="B446" s="53" t="s">
        <v>350</v>
      </c>
      <c r="C446" s="7"/>
      <c r="D446" s="91"/>
      <c r="E446" s="92"/>
    </row>
    <row r="447" spans="1:5" hidden="1" x14ac:dyDescent="0.3">
      <c r="A447" s="9" t="s">
        <v>112</v>
      </c>
      <c r="B447" s="53" t="s">
        <v>346</v>
      </c>
      <c r="C447" s="7"/>
      <c r="D447" s="91"/>
      <c r="E447" s="92"/>
    </row>
    <row r="448" spans="1:5" hidden="1" x14ac:dyDescent="0.3">
      <c r="A448" s="11" t="s">
        <v>113</v>
      </c>
      <c r="B448" s="53" t="s">
        <v>346</v>
      </c>
      <c r="C448" s="7"/>
      <c r="D448" s="91"/>
      <c r="E448" s="92"/>
    </row>
    <row r="449" spans="1:5" hidden="1" x14ac:dyDescent="0.3">
      <c r="A449" s="21" t="s">
        <v>114</v>
      </c>
      <c r="B449" s="53" t="s">
        <v>348</v>
      </c>
      <c r="C449" s="7"/>
      <c r="D449" s="91"/>
      <c r="E449" s="92"/>
    </row>
    <row r="450" spans="1:5" hidden="1" x14ac:dyDescent="0.3">
      <c r="A450" s="9" t="s">
        <v>115</v>
      </c>
      <c r="B450" s="53" t="s">
        <v>356</v>
      </c>
      <c r="C450" s="7"/>
      <c r="D450" s="91"/>
      <c r="E450" s="92"/>
    </row>
    <row r="451" spans="1:5" hidden="1" x14ac:dyDescent="0.3">
      <c r="A451" s="11" t="s">
        <v>116</v>
      </c>
      <c r="B451" s="53" t="s">
        <v>356</v>
      </c>
      <c r="C451" s="7"/>
      <c r="D451" s="91"/>
      <c r="E451" s="92"/>
    </row>
    <row r="452" spans="1:5" hidden="1" x14ac:dyDescent="0.3">
      <c r="A452" s="11" t="s">
        <v>117</v>
      </c>
      <c r="B452" s="53" t="s">
        <v>356</v>
      </c>
      <c r="C452" s="7"/>
      <c r="D452" s="91"/>
      <c r="E452" s="92"/>
    </row>
    <row r="453" spans="1:5" ht="22.2" customHeight="1" x14ac:dyDescent="0.3">
      <c r="A453" s="9" t="s">
        <v>118</v>
      </c>
      <c r="B453" s="199" t="s">
        <v>346</v>
      </c>
      <c r="C453" s="7">
        <v>46</v>
      </c>
      <c r="D453" s="91">
        <v>10000</v>
      </c>
      <c r="E453" s="106">
        <v>460000</v>
      </c>
    </row>
    <row r="454" spans="1:5" hidden="1" x14ac:dyDescent="0.3">
      <c r="A454" s="10" t="s">
        <v>119</v>
      </c>
      <c r="B454" s="53" t="s">
        <v>346</v>
      </c>
      <c r="C454" s="7"/>
      <c r="D454" s="91"/>
      <c r="E454" s="92"/>
    </row>
    <row r="455" spans="1:5" hidden="1" x14ac:dyDescent="0.3">
      <c r="A455" s="13" t="s">
        <v>120</v>
      </c>
      <c r="B455" s="53" t="s">
        <v>352</v>
      </c>
      <c r="C455" s="7"/>
      <c r="D455" s="91"/>
      <c r="E455" s="92"/>
    </row>
    <row r="456" spans="1:5" hidden="1" x14ac:dyDescent="0.3">
      <c r="A456" s="12" t="s">
        <v>121</v>
      </c>
      <c r="B456" s="53" t="s">
        <v>352</v>
      </c>
      <c r="C456" s="15"/>
      <c r="D456" s="91"/>
      <c r="E456" s="92"/>
    </row>
    <row r="457" spans="1:5" hidden="1" x14ac:dyDescent="0.3">
      <c r="A457" s="12" t="s">
        <v>122</v>
      </c>
      <c r="B457" s="53" t="s">
        <v>346</v>
      </c>
      <c r="C457" s="15"/>
      <c r="D457" s="91"/>
      <c r="E457" s="92"/>
    </row>
    <row r="458" spans="1:5" hidden="1" x14ac:dyDescent="0.3">
      <c r="A458" s="12" t="s">
        <v>123</v>
      </c>
      <c r="B458" s="53" t="s">
        <v>346</v>
      </c>
      <c r="C458" s="15"/>
      <c r="D458" s="91"/>
      <c r="E458" s="92"/>
    </row>
    <row r="459" spans="1:5" hidden="1" x14ac:dyDescent="0.3">
      <c r="A459" s="12" t="s">
        <v>124</v>
      </c>
      <c r="B459" s="53" t="s">
        <v>346</v>
      </c>
      <c r="C459" s="26"/>
      <c r="D459" s="91"/>
      <c r="E459" s="92"/>
    </row>
    <row r="460" spans="1:5" hidden="1" x14ac:dyDescent="0.3">
      <c r="A460" s="27" t="s">
        <v>125</v>
      </c>
      <c r="B460" s="53" t="s">
        <v>350</v>
      </c>
      <c r="C460" s="7"/>
      <c r="D460" s="91"/>
      <c r="E460" s="92"/>
    </row>
    <row r="461" spans="1:5" hidden="1" x14ac:dyDescent="0.3">
      <c r="A461" s="12" t="s">
        <v>126</v>
      </c>
      <c r="B461" s="53" t="s">
        <v>346</v>
      </c>
      <c r="C461" s="15"/>
      <c r="D461" s="91"/>
      <c r="E461" s="92"/>
    </row>
    <row r="462" spans="1:5" hidden="1" x14ac:dyDescent="0.3">
      <c r="A462" s="9" t="s">
        <v>127</v>
      </c>
      <c r="B462" s="53" t="s">
        <v>346</v>
      </c>
      <c r="C462" s="7"/>
      <c r="D462" s="91"/>
      <c r="E462" s="92"/>
    </row>
    <row r="463" spans="1:5" hidden="1" x14ac:dyDescent="0.3">
      <c r="A463" s="9" t="s">
        <v>128</v>
      </c>
      <c r="B463" s="53" t="s">
        <v>354</v>
      </c>
      <c r="C463" s="7"/>
      <c r="D463" s="91"/>
      <c r="E463" s="92"/>
    </row>
    <row r="464" spans="1:5" ht="22.2" customHeight="1" x14ac:dyDescent="0.3">
      <c r="A464" s="9" t="s">
        <v>129</v>
      </c>
      <c r="B464" s="199" t="s">
        <v>346</v>
      </c>
      <c r="C464" s="7">
        <v>103</v>
      </c>
      <c r="D464" s="91">
        <v>8000</v>
      </c>
      <c r="E464" s="106">
        <v>824000</v>
      </c>
    </row>
    <row r="465" spans="1:5" hidden="1" x14ac:dyDescent="0.3">
      <c r="A465" s="16" t="s">
        <v>130</v>
      </c>
      <c r="B465" s="53" t="s">
        <v>349</v>
      </c>
      <c r="C465" s="7"/>
      <c r="D465" s="91"/>
      <c r="E465" s="92"/>
    </row>
    <row r="466" spans="1:5" hidden="1" x14ac:dyDescent="0.3">
      <c r="A466" s="12" t="s">
        <v>131</v>
      </c>
      <c r="B466" s="53" t="s">
        <v>346</v>
      </c>
      <c r="C466" s="7"/>
      <c r="D466" s="91"/>
      <c r="E466" s="92"/>
    </row>
    <row r="467" spans="1:5" hidden="1" x14ac:dyDescent="0.3">
      <c r="A467" s="12" t="s">
        <v>132</v>
      </c>
      <c r="B467" s="53" t="s">
        <v>349</v>
      </c>
      <c r="C467" s="7"/>
      <c r="D467" s="91"/>
      <c r="E467" s="92"/>
    </row>
    <row r="468" spans="1:5" hidden="1" x14ac:dyDescent="0.3">
      <c r="A468" s="9" t="s">
        <v>133</v>
      </c>
      <c r="B468" s="53" t="s">
        <v>346</v>
      </c>
      <c r="C468" s="7"/>
      <c r="D468" s="91"/>
      <c r="E468" s="92"/>
    </row>
    <row r="469" spans="1:5" hidden="1" x14ac:dyDescent="0.3">
      <c r="A469" s="9" t="s">
        <v>134</v>
      </c>
      <c r="B469" s="53" t="s">
        <v>346</v>
      </c>
      <c r="C469" s="7"/>
      <c r="D469" s="91"/>
      <c r="E469" s="92"/>
    </row>
    <row r="470" spans="1:5" hidden="1" x14ac:dyDescent="0.3">
      <c r="A470" s="9" t="s">
        <v>135</v>
      </c>
      <c r="B470" s="53" t="s">
        <v>346</v>
      </c>
      <c r="C470" s="15"/>
      <c r="D470" s="91"/>
      <c r="E470" s="92"/>
    </row>
    <row r="471" spans="1:5" hidden="1" x14ac:dyDescent="0.3">
      <c r="A471" s="9" t="s">
        <v>136</v>
      </c>
      <c r="B471" s="53" t="s">
        <v>350</v>
      </c>
      <c r="C471" s="15"/>
      <c r="D471" s="91"/>
      <c r="E471" s="92"/>
    </row>
    <row r="472" spans="1:5" hidden="1" x14ac:dyDescent="0.3">
      <c r="A472" s="9" t="s">
        <v>137</v>
      </c>
      <c r="B472" s="53"/>
      <c r="C472" s="7"/>
      <c r="D472" s="91"/>
      <c r="E472" s="92"/>
    </row>
    <row r="473" spans="1:5" hidden="1" x14ac:dyDescent="0.3">
      <c r="A473" s="9" t="s">
        <v>138</v>
      </c>
      <c r="B473" s="53" t="s">
        <v>346</v>
      </c>
      <c r="C473" s="15"/>
      <c r="D473" s="91"/>
      <c r="E473" s="92"/>
    </row>
    <row r="474" spans="1:5" hidden="1" x14ac:dyDescent="0.3">
      <c r="A474" s="9" t="s">
        <v>139</v>
      </c>
      <c r="B474" s="53" t="s">
        <v>350</v>
      </c>
      <c r="C474" s="15"/>
      <c r="D474" s="91"/>
      <c r="E474" s="92"/>
    </row>
    <row r="475" spans="1:5" hidden="1" x14ac:dyDescent="0.3">
      <c r="A475" s="9" t="s">
        <v>140</v>
      </c>
      <c r="B475" s="53" t="s">
        <v>346</v>
      </c>
      <c r="C475" s="15"/>
      <c r="D475" s="91"/>
      <c r="E475" s="92"/>
    </row>
    <row r="476" spans="1:5" hidden="1" x14ac:dyDescent="0.3">
      <c r="A476" s="9" t="s">
        <v>141</v>
      </c>
      <c r="B476" s="53" t="s">
        <v>350</v>
      </c>
      <c r="C476" s="15"/>
      <c r="D476" s="91"/>
      <c r="E476" s="92"/>
    </row>
    <row r="477" spans="1:5" hidden="1" x14ac:dyDescent="0.3">
      <c r="A477" s="9" t="s">
        <v>142</v>
      </c>
      <c r="B477" s="53" t="s">
        <v>346</v>
      </c>
      <c r="C477" s="15"/>
      <c r="D477" s="91"/>
      <c r="E477" s="92"/>
    </row>
    <row r="478" spans="1:5" hidden="1" x14ac:dyDescent="0.3">
      <c r="A478" s="9" t="s">
        <v>143</v>
      </c>
      <c r="B478" s="53" t="s">
        <v>346</v>
      </c>
      <c r="C478" s="15"/>
      <c r="D478" s="91"/>
      <c r="E478" s="92"/>
    </row>
    <row r="479" spans="1:5" hidden="1" x14ac:dyDescent="0.3">
      <c r="A479" s="9" t="s">
        <v>144</v>
      </c>
      <c r="B479" s="53" t="s">
        <v>346</v>
      </c>
      <c r="C479" s="15"/>
      <c r="D479" s="91"/>
      <c r="E479" s="92"/>
    </row>
    <row r="480" spans="1:5" hidden="1" x14ac:dyDescent="0.3">
      <c r="A480" s="9" t="s">
        <v>145</v>
      </c>
      <c r="B480" s="53" t="s">
        <v>350</v>
      </c>
      <c r="C480" s="15"/>
      <c r="D480" s="91"/>
      <c r="E480" s="92"/>
    </row>
    <row r="481" spans="1:5" hidden="1" x14ac:dyDescent="0.3">
      <c r="A481" s="9" t="s">
        <v>146</v>
      </c>
      <c r="B481" s="53" t="s">
        <v>346</v>
      </c>
      <c r="C481" s="7"/>
      <c r="D481" s="91"/>
      <c r="E481" s="92"/>
    </row>
    <row r="482" spans="1:5" hidden="1" x14ac:dyDescent="0.3">
      <c r="A482" s="9" t="s">
        <v>147</v>
      </c>
      <c r="B482" s="53" t="s">
        <v>346</v>
      </c>
      <c r="C482" s="7"/>
      <c r="D482" s="91"/>
      <c r="E482" s="92"/>
    </row>
    <row r="483" spans="1:5" hidden="1" x14ac:dyDescent="0.3">
      <c r="A483" s="9" t="s">
        <v>148</v>
      </c>
      <c r="B483" s="53" t="s">
        <v>346</v>
      </c>
      <c r="C483" s="7"/>
      <c r="D483" s="91"/>
      <c r="E483" s="92"/>
    </row>
    <row r="484" spans="1:5" hidden="1" x14ac:dyDescent="0.3">
      <c r="A484" s="9" t="s">
        <v>149</v>
      </c>
      <c r="B484" s="53" t="s">
        <v>349</v>
      </c>
      <c r="C484" s="7"/>
      <c r="D484" s="91"/>
      <c r="E484" s="92"/>
    </row>
    <row r="485" spans="1:5" hidden="1" x14ac:dyDescent="0.3">
      <c r="A485" s="9" t="s">
        <v>150</v>
      </c>
      <c r="B485" s="53" t="s">
        <v>349</v>
      </c>
      <c r="C485" s="7"/>
      <c r="D485" s="91"/>
      <c r="E485" s="92"/>
    </row>
    <row r="486" spans="1:5" hidden="1" x14ac:dyDescent="0.3">
      <c r="A486" s="16" t="s">
        <v>151</v>
      </c>
      <c r="B486" s="53" t="s">
        <v>349</v>
      </c>
      <c r="C486" s="7"/>
      <c r="D486" s="91"/>
      <c r="E486" s="92"/>
    </row>
    <row r="487" spans="1:5" hidden="1" x14ac:dyDescent="0.3">
      <c r="A487" s="9" t="s">
        <v>152</v>
      </c>
      <c r="B487" s="53" t="s">
        <v>346</v>
      </c>
      <c r="C487" s="7"/>
      <c r="D487" s="91"/>
      <c r="E487" s="92"/>
    </row>
    <row r="488" spans="1:5" hidden="1" x14ac:dyDescent="0.3">
      <c r="A488" s="9" t="s">
        <v>153</v>
      </c>
      <c r="B488" s="53" t="s">
        <v>346</v>
      </c>
      <c r="C488" s="7"/>
      <c r="D488" s="91"/>
      <c r="E488" s="92"/>
    </row>
    <row r="489" spans="1:5" hidden="1" x14ac:dyDescent="0.3">
      <c r="A489" s="9" t="s">
        <v>154</v>
      </c>
      <c r="B489" s="53" t="s">
        <v>349</v>
      </c>
      <c r="C489" s="7"/>
      <c r="D489" s="91"/>
      <c r="E489" s="92"/>
    </row>
    <row r="490" spans="1:5" hidden="1" x14ac:dyDescent="0.3">
      <c r="A490" s="9" t="s">
        <v>155</v>
      </c>
      <c r="B490" s="53" t="s">
        <v>349</v>
      </c>
      <c r="C490" s="7"/>
      <c r="D490" s="91"/>
      <c r="E490" s="92"/>
    </row>
    <row r="491" spans="1:5" hidden="1" x14ac:dyDescent="0.3">
      <c r="A491" s="9" t="s">
        <v>156</v>
      </c>
      <c r="B491" s="53" t="s">
        <v>349</v>
      </c>
      <c r="C491" s="15"/>
      <c r="D491" s="91"/>
      <c r="E491" s="92"/>
    </row>
    <row r="492" spans="1:5" hidden="1" x14ac:dyDescent="0.3">
      <c r="A492" s="17" t="s">
        <v>157</v>
      </c>
      <c r="B492" s="53" t="s">
        <v>346</v>
      </c>
      <c r="C492" s="15"/>
      <c r="D492" s="91"/>
      <c r="E492" s="92"/>
    </row>
    <row r="493" spans="1:5" hidden="1" x14ac:dyDescent="0.3">
      <c r="A493" s="9" t="s">
        <v>158</v>
      </c>
      <c r="B493" s="53" t="s">
        <v>350</v>
      </c>
      <c r="C493" s="15"/>
      <c r="D493" s="91"/>
      <c r="E493" s="92"/>
    </row>
    <row r="494" spans="1:5" hidden="1" x14ac:dyDescent="0.3">
      <c r="A494" s="9" t="s">
        <v>159</v>
      </c>
      <c r="B494" s="53" t="s">
        <v>346</v>
      </c>
      <c r="C494" s="7"/>
      <c r="D494" s="91"/>
      <c r="E494" s="92"/>
    </row>
    <row r="495" spans="1:5" hidden="1" x14ac:dyDescent="0.3">
      <c r="A495" s="16" t="s">
        <v>160</v>
      </c>
      <c r="B495" s="53" t="s">
        <v>350</v>
      </c>
      <c r="C495" s="7"/>
      <c r="D495" s="91"/>
      <c r="E495" s="92"/>
    </row>
    <row r="496" spans="1:5" hidden="1" x14ac:dyDescent="0.3">
      <c r="A496" s="9" t="s">
        <v>161</v>
      </c>
      <c r="B496" s="53" t="s">
        <v>350</v>
      </c>
      <c r="C496" s="7"/>
      <c r="D496" s="94"/>
      <c r="E496" s="92"/>
    </row>
    <row r="497" spans="1:5" hidden="1" x14ac:dyDescent="0.3">
      <c r="A497" s="12" t="s">
        <v>162</v>
      </c>
      <c r="B497" s="53" t="s">
        <v>346</v>
      </c>
      <c r="C497" s="7"/>
      <c r="D497" s="91"/>
      <c r="E497" s="92"/>
    </row>
    <row r="498" spans="1:5" hidden="1" x14ac:dyDescent="0.3">
      <c r="A498" s="9" t="s">
        <v>163</v>
      </c>
      <c r="B498" s="53" t="s">
        <v>350</v>
      </c>
      <c r="C498" s="7"/>
      <c r="D498" s="97"/>
      <c r="E498" s="92"/>
    </row>
    <row r="499" spans="1:5" hidden="1" x14ac:dyDescent="0.3">
      <c r="A499" s="9" t="s">
        <v>164</v>
      </c>
      <c r="B499" s="53" t="s">
        <v>346</v>
      </c>
      <c r="C499" s="7"/>
      <c r="D499" s="94"/>
      <c r="E499" s="92"/>
    </row>
    <row r="500" spans="1:5" hidden="1" x14ac:dyDescent="0.3">
      <c r="A500" s="9" t="s">
        <v>165</v>
      </c>
      <c r="B500" s="53" t="s">
        <v>346</v>
      </c>
      <c r="C500" s="7"/>
      <c r="D500" s="91"/>
      <c r="E500" s="92"/>
    </row>
    <row r="501" spans="1:5" hidden="1" x14ac:dyDescent="0.3">
      <c r="A501" s="19" t="s">
        <v>166</v>
      </c>
      <c r="B501" s="53" t="s">
        <v>346</v>
      </c>
      <c r="C501" s="7"/>
      <c r="D501" s="91"/>
      <c r="E501" s="92"/>
    </row>
    <row r="502" spans="1:5" hidden="1" x14ac:dyDescent="0.3">
      <c r="A502" s="9" t="s">
        <v>167</v>
      </c>
      <c r="B502" s="53" t="s">
        <v>349</v>
      </c>
      <c r="C502" s="7"/>
      <c r="D502" s="91"/>
      <c r="E502" s="92"/>
    </row>
    <row r="503" spans="1:5" hidden="1" x14ac:dyDescent="0.3">
      <c r="A503" s="29" t="s">
        <v>168</v>
      </c>
      <c r="B503" s="63" t="s">
        <v>346</v>
      </c>
      <c r="C503" s="31"/>
      <c r="D503" s="99"/>
      <c r="E503" s="100"/>
    </row>
    <row r="504" spans="1:5" hidden="1" x14ac:dyDescent="0.3">
      <c r="A504" s="11" t="s">
        <v>169</v>
      </c>
      <c r="B504" s="53" t="s">
        <v>346</v>
      </c>
      <c r="C504" s="7"/>
      <c r="D504" s="91"/>
      <c r="E504" s="92"/>
    </row>
    <row r="505" spans="1:5" hidden="1" x14ac:dyDescent="0.3">
      <c r="A505" s="9" t="s">
        <v>170</v>
      </c>
      <c r="B505" s="53" t="s">
        <v>346</v>
      </c>
      <c r="C505" s="7"/>
      <c r="D505" s="91"/>
      <c r="E505" s="92"/>
    </row>
    <row r="506" spans="1:5" hidden="1" x14ac:dyDescent="0.3">
      <c r="A506" s="9" t="s">
        <v>171</v>
      </c>
      <c r="B506" s="53" t="s">
        <v>346</v>
      </c>
      <c r="C506" s="7"/>
      <c r="D506" s="91"/>
      <c r="E506" s="92"/>
    </row>
    <row r="507" spans="1:5" hidden="1" x14ac:dyDescent="0.3">
      <c r="A507" s="12" t="s">
        <v>172</v>
      </c>
      <c r="B507" s="53" t="s">
        <v>346</v>
      </c>
      <c r="C507" s="7"/>
      <c r="D507" s="91"/>
      <c r="E507" s="92"/>
    </row>
    <row r="508" spans="1:5" hidden="1" x14ac:dyDescent="0.3">
      <c r="A508" s="9" t="s">
        <v>173</v>
      </c>
      <c r="B508" s="53" t="s">
        <v>346</v>
      </c>
      <c r="C508" s="7"/>
      <c r="D508" s="91"/>
      <c r="E508" s="92"/>
    </row>
    <row r="509" spans="1:5" hidden="1" x14ac:dyDescent="0.3">
      <c r="A509" s="9" t="s">
        <v>174</v>
      </c>
      <c r="B509" s="53" t="s">
        <v>346</v>
      </c>
      <c r="C509" s="7"/>
      <c r="D509" s="91"/>
      <c r="E509" s="92"/>
    </row>
    <row r="510" spans="1:5" hidden="1" x14ac:dyDescent="0.3">
      <c r="A510" s="12" t="s">
        <v>175</v>
      </c>
      <c r="B510" s="53" t="s">
        <v>346</v>
      </c>
      <c r="C510" s="7"/>
      <c r="D510" s="91"/>
      <c r="E510" s="92"/>
    </row>
    <row r="511" spans="1:5" hidden="1" x14ac:dyDescent="0.3">
      <c r="A511" s="12" t="s">
        <v>176</v>
      </c>
      <c r="B511" s="53" t="s">
        <v>346</v>
      </c>
      <c r="C511" s="7"/>
      <c r="D511" s="91"/>
      <c r="E511" s="92"/>
    </row>
    <row r="512" spans="1:5" ht="22.2" customHeight="1" x14ac:dyDescent="0.3">
      <c r="A512" s="268" t="s">
        <v>177</v>
      </c>
      <c r="B512" s="270" t="s">
        <v>346</v>
      </c>
      <c r="C512" s="269">
        <v>4360</v>
      </c>
      <c r="D512" s="266">
        <v>7700</v>
      </c>
      <c r="E512" s="271">
        <v>33572000</v>
      </c>
    </row>
    <row r="513" spans="1:5" hidden="1" x14ac:dyDescent="0.3">
      <c r="A513" s="9" t="s">
        <v>178</v>
      </c>
      <c r="B513" s="53" t="s">
        <v>349</v>
      </c>
      <c r="C513" s="7"/>
      <c r="D513" s="91"/>
      <c r="E513" s="92"/>
    </row>
    <row r="514" spans="1:5" hidden="1" x14ac:dyDescent="0.3">
      <c r="A514" s="12" t="s">
        <v>179</v>
      </c>
      <c r="B514" s="53" t="s">
        <v>346</v>
      </c>
      <c r="C514" s="7"/>
      <c r="D514" s="91"/>
      <c r="E514" s="92"/>
    </row>
    <row r="515" spans="1:5" hidden="1" x14ac:dyDescent="0.3">
      <c r="A515" s="12" t="s">
        <v>180</v>
      </c>
      <c r="B515" s="53" t="s">
        <v>346</v>
      </c>
      <c r="C515" s="7"/>
      <c r="D515" s="91"/>
      <c r="E515" s="92"/>
    </row>
    <row r="516" spans="1:5" hidden="1" x14ac:dyDescent="0.3">
      <c r="A516" s="12" t="s">
        <v>181</v>
      </c>
      <c r="B516" s="53" t="s">
        <v>349</v>
      </c>
      <c r="C516" s="7"/>
      <c r="D516" s="91"/>
      <c r="E516" s="92"/>
    </row>
    <row r="517" spans="1:5" hidden="1" x14ac:dyDescent="0.3">
      <c r="A517" s="9" t="s">
        <v>182</v>
      </c>
      <c r="B517" s="53" t="s">
        <v>349</v>
      </c>
      <c r="C517" s="7"/>
      <c r="D517" s="91"/>
      <c r="E517" s="92"/>
    </row>
    <row r="518" spans="1:5" hidden="1" x14ac:dyDescent="0.3">
      <c r="A518" s="16" t="s">
        <v>183</v>
      </c>
      <c r="B518" s="53" t="s">
        <v>346</v>
      </c>
      <c r="C518" s="7"/>
      <c r="D518" s="91"/>
      <c r="E518" s="92"/>
    </row>
    <row r="519" spans="1:5" hidden="1" x14ac:dyDescent="0.3">
      <c r="A519" s="16" t="s">
        <v>184</v>
      </c>
      <c r="B519" s="53" t="s">
        <v>346</v>
      </c>
      <c r="C519" s="7"/>
      <c r="D519" s="91"/>
      <c r="E519" s="92"/>
    </row>
    <row r="520" spans="1:5" hidden="1" x14ac:dyDescent="0.3">
      <c r="A520" s="16" t="s">
        <v>185</v>
      </c>
      <c r="B520" s="53" t="s">
        <v>346</v>
      </c>
      <c r="C520" s="7"/>
      <c r="D520" s="91"/>
      <c r="E520" s="92"/>
    </row>
    <row r="521" spans="1:5" hidden="1" x14ac:dyDescent="0.3">
      <c r="A521" s="16" t="s">
        <v>186</v>
      </c>
      <c r="B521" s="53" t="s">
        <v>349</v>
      </c>
      <c r="C521" s="7"/>
      <c r="D521" s="91"/>
      <c r="E521" s="92"/>
    </row>
    <row r="522" spans="1:5" hidden="1" x14ac:dyDescent="0.3">
      <c r="A522" s="12" t="s">
        <v>187</v>
      </c>
      <c r="B522" s="53" t="s">
        <v>346</v>
      </c>
      <c r="C522" s="7"/>
      <c r="D522" s="91"/>
      <c r="E522" s="92"/>
    </row>
    <row r="523" spans="1:5" hidden="1" x14ac:dyDescent="0.3">
      <c r="A523" s="9" t="s">
        <v>188</v>
      </c>
      <c r="B523" s="53" t="s">
        <v>349</v>
      </c>
      <c r="C523" s="7"/>
      <c r="D523" s="91"/>
      <c r="E523" s="92"/>
    </row>
    <row r="524" spans="1:5" hidden="1" x14ac:dyDescent="0.3">
      <c r="A524" s="32" t="s">
        <v>189</v>
      </c>
      <c r="B524" s="53" t="s">
        <v>349</v>
      </c>
      <c r="C524" s="7"/>
      <c r="D524" s="91"/>
      <c r="E524" s="92"/>
    </row>
    <row r="525" spans="1:5" hidden="1" x14ac:dyDescent="0.3">
      <c r="A525" s="32" t="s">
        <v>190</v>
      </c>
      <c r="B525" s="53" t="s">
        <v>349</v>
      </c>
      <c r="C525" s="7"/>
      <c r="D525" s="91"/>
      <c r="E525" s="92"/>
    </row>
    <row r="526" spans="1:5" hidden="1" x14ac:dyDescent="0.3">
      <c r="A526" s="32" t="s">
        <v>191</v>
      </c>
      <c r="B526" s="53" t="s">
        <v>349</v>
      </c>
      <c r="C526" s="7"/>
      <c r="D526" s="91"/>
      <c r="E526" s="92"/>
    </row>
    <row r="527" spans="1:5" hidden="1" x14ac:dyDescent="0.3">
      <c r="A527" s="32" t="s">
        <v>192</v>
      </c>
      <c r="B527" s="53" t="s">
        <v>349</v>
      </c>
      <c r="C527" s="7"/>
      <c r="D527" s="91"/>
      <c r="E527" s="92"/>
    </row>
    <row r="528" spans="1:5" hidden="1" x14ac:dyDescent="0.3">
      <c r="A528" s="9" t="s">
        <v>193</v>
      </c>
      <c r="B528" s="53" t="s">
        <v>346</v>
      </c>
      <c r="C528" s="7"/>
      <c r="D528" s="91"/>
      <c r="E528" s="92"/>
    </row>
    <row r="529" spans="1:5" hidden="1" x14ac:dyDescent="0.3">
      <c r="A529" s="33" t="s">
        <v>194</v>
      </c>
      <c r="B529" s="53" t="s">
        <v>350</v>
      </c>
      <c r="C529" s="7"/>
      <c r="D529" s="91"/>
      <c r="E529" s="92"/>
    </row>
    <row r="530" spans="1:5" hidden="1" x14ac:dyDescent="0.3">
      <c r="A530" s="9" t="s">
        <v>195</v>
      </c>
      <c r="B530" s="53" t="s">
        <v>346</v>
      </c>
      <c r="C530" s="7"/>
      <c r="D530" s="91"/>
      <c r="E530" s="92"/>
    </row>
    <row r="531" spans="1:5" hidden="1" x14ac:dyDescent="0.3">
      <c r="A531" s="12" t="s">
        <v>196</v>
      </c>
      <c r="B531" s="53" t="s">
        <v>346</v>
      </c>
      <c r="C531" s="7"/>
      <c r="D531" s="91"/>
      <c r="E531" s="101"/>
    </row>
    <row r="532" spans="1:5" hidden="1" x14ac:dyDescent="0.3">
      <c r="A532" s="9" t="s">
        <v>197</v>
      </c>
      <c r="B532" s="53" t="s">
        <v>349</v>
      </c>
      <c r="C532" s="7"/>
      <c r="D532" s="91"/>
      <c r="E532" s="92"/>
    </row>
    <row r="533" spans="1:5" hidden="1" x14ac:dyDescent="0.3">
      <c r="A533" s="9" t="s">
        <v>198</v>
      </c>
      <c r="B533" s="53" t="s">
        <v>349</v>
      </c>
      <c r="C533" s="7"/>
      <c r="D533" s="91"/>
      <c r="E533" s="92"/>
    </row>
    <row r="534" spans="1:5" ht="22.2" customHeight="1" x14ac:dyDescent="0.3">
      <c r="A534" s="9" t="s">
        <v>199</v>
      </c>
      <c r="B534" s="199" t="s">
        <v>346</v>
      </c>
      <c r="C534" s="7">
        <v>1000</v>
      </c>
      <c r="D534" s="91">
        <v>8000</v>
      </c>
      <c r="E534" s="106">
        <v>8000000</v>
      </c>
    </row>
    <row r="535" spans="1:5" hidden="1" x14ac:dyDescent="0.3">
      <c r="A535" s="34" t="s">
        <v>200</v>
      </c>
      <c r="B535" s="53" t="s">
        <v>349</v>
      </c>
      <c r="C535" s="7"/>
      <c r="D535" s="91"/>
      <c r="E535" s="92"/>
    </row>
    <row r="536" spans="1:5" hidden="1" x14ac:dyDescent="0.3">
      <c r="A536" s="34" t="s">
        <v>201</v>
      </c>
      <c r="B536" s="53" t="s">
        <v>349</v>
      </c>
      <c r="C536" s="7"/>
      <c r="D536" s="91"/>
      <c r="E536" s="92"/>
    </row>
    <row r="537" spans="1:5" hidden="1" x14ac:dyDescent="0.3">
      <c r="A537" s="9" t="s">
        <v>202</v>
      </c>
      <c r="B537" s="53" t="s">
        <v>346</v>
      </c>
      <c r="C537" s="7"/>
      <c r="D537" s="91"/>
      <c r="E537" s="92"/>
    </row>
    <row r="538" spans="1:5" hidden="1" x14ac:dyDescent="0.3">
      <c r="A538" s="11" t="s">
        <v>203</v>
      </c>
      <c r="B538" s="53" t="s">
        <v>346</v>
      </c>
      <c r="C538" s="7"/>
      <c r="D538" s="103"/>
      <c r="E538" s="92"/>
    </row>
    <row r="539" spans="1:5" hidden="1" x14ac:dyDescent="0.3">
      <c r="A539" s="9" t="s">
        <v>204</v>
      </c>
      <c r="B539" s="53" t="s">
        <v>346</v>
      </c>
      <c r="C539" s="7"/>
      <c r="D539" s="91"/>
      <c r="E539" s="92"/>
    </row>
    <row r="540" spans="1:5" hidden="1" x14ac:dyDescent="0.3">
      <c r="A540" s="11" t="s">
        <v>205</v>
      </c>
      <c r="B540" s="53" t="s">
        <v>346</v>
      </c>
      <c r="C540" s="7"/>
      <c r="D540" s="103"/>
      <c r="E540" s="92"/>
    </row>
    <row r="541" spans="1:5" hidden="1" x14ac:dyDescent="0.3">
      <c r="A541" s="9" t="s">
        <v>206</v>
      </c>
      <c r="B541" s="53" t="s">
        <v>346</v>
      </c>
      <c r="C541" s="7"/>
      <c r="D541" s="103"/>
      <c r="E541" s="92"/>
    </row>
    <row r="542" spans="1:5" hidden="1" x14ac:dyDescent="0.3">
      <c r="A542" s="9" t="s">
        <v>207</v>
      </c>
      <c r="B542" s="53" t="s">
        <v>349</v>
      </c>
      <c r="C542" s="7"/>
      <c r="D542" s="91"/>
      <c r="E542" s="92"/>
    </row>
    <row r="543" spans="1:5" hidden="1" x14ac:dyDescent="0.3">
      <c r="A543" s="9" t="s">
        <v>208</v>
      </c>
      <c r="B543" s="53" t="s">
        <v>349</v>
      </c>
      <c r="C543" s="7"/>
      <c r="D543" s="91"/>
      <c r="E543" s="92"/>
    </row>
    <row r="544" spans="1:5" hidden="1" x14ac:dyDescent="0.3">
      <c r="A544" s="9" t="s">
        <v>209</v>
      </c>
      <c r="B544" s="53" t="s">
        <v>349</v>
      </c>
      <c r="C544" s="7"/>
      <c r="D544" s="91"/>
      <c r="E544" s="92"/>
    </row>
    <row r="545" spans="1:5" ht="22.2" customHeight="1" x14ac:dyDescent="0.3">
      <c r="A545" s="9" t="s">
        <v>210</v>
      </c>
      <c r="B545" s="199" t="s">
        <v>346</v>
      </c>
      <c r="C545" s="7">
        <v>90</v>
      </c>
      <c r="D545" s="91">
        <v>17000</v>
      </c>
      <c r="E545" s="106">
        <v>1530000</v>
      </c>
    </row>
    <row r="546" spans="1:5" hidden="1" x14ac:dyDescent="0.3">
      <c r="A546" s="35" t="s">
        <v>211</v>
      </c>
      <c r="B546" s="53" t="s">
        <v>349</v>
      </c>
      <c r="C546" s="7"/>
      <c r="D546" s="91"/>
      <c r="E546" s="92"/>
    </row>
    <row r="547" spans="1:5" hidden="1" x14ac:dyDescent="0.3">
      <c r="A547" s="9" t="s">
        <v>212</v>
      </c>
      <c r="B547" s="53" t="s">
        <v>346</v>
      </c>
      <c r="C547" s="7"/>
      <c r="D547" s="91"/>
      <c r="E547" s="92"/>
    </row>
    <row r="548" spans="1:5" ht="22.2" customHeight="1" x14ac:dyDescent="0.3">
      <c r="A548" s="9" t="s">
        <v>213</v>
      </c>
      <c r="B548" s="199" t="s">
        <v>346</v>
      </c>
      <c r="C548" s="7">
        <v>610</v>
      </c>
      <c r="D548" s="91">
        <v>14000</v>
      </c>
      <c r="E548" s="106">
        <v>8540000</v>
      </c>
    </row>
    <row r="549" spans="1:5" hidden="1" x14ac:dyDescent="0.3">
      <c r="A549" s="9" t="s">
        <v>214</v>
      </c>
      <c r="B549" s="53" t="s">
        <v>349</v>
      </c>
      <c r="C549" s="7"/>
      <c r="D549" s="91"/>
      <c r="E549" s="92"/>
    </row>
    <row r="550" spans="1:5" hidden="1" x14ac:dyDescent="0.3">
      <c r="A550" s="9" t="s">
        <v>215</v>
      </c>
      <c r="B550" s="53" t="s">
        <v>346</v>
      </c>
      <c r="C550" s="7"/>
      <c r="D550" s="91"/>
      <c r="E550" s="92"/>
    </row>
    <row r="551" spans="1:5" hidden="1" x14ac:dyDescent="0.3">
      <c r="A551" s="9" t="s">
        <v>216</v>
      </c>
      <c r="B551" s="53" t="s">
        <v>349</v>
      </c>
      <c r="C551" s="7"/>
      <c r="D551" s="91"/>
      <c r="E551" s="92"/>
    </row>
    <row r="552" spans="1:5" hidden="1" x14ac:dyDescent="0.3">
      <c r="A552" s="16" t="s">
        <v>217</v>
      </c>
      <c r="B552" s="53" t="s">
        <v>346</v>
      </c>
      <c r="C552" s="7"/>
      <c r="D552" s="91"/>
      <c r="E552" s="92"/>
    </row>
    <row r="553" spans="1:5" hidden="1" x14ac:dyDescent="0.3">
      <c r="A553" s="16" t="s">
        <v>218</v>
      </c>
      <c r="B553" s="53" t="s">
        <v>349</v>
      </c>
      <c r="C553" s="7"/>
      <c r="D553" s="91"/>
      <c r="E553" s="92"/>
    </row>
    <row r="554" spans="1:5" hidden="1" x14ac:dyDescent="0.3">
      <c r="A554" s="16" t="s">
        <v>219</v>
      </c>
      <c r="B554" s="53" t="s">
        <v>346</v>
      </c>
      <c r="C554" s="7"/>
      <c r="D554" s="91"/>
      <c r="E554" s="92"/>
    </row>
    <row r="555" spans="1:5" hidden="1" x14ac:dyDescent="0.3">
      <c r="A555" s="16" t="s">
        <v>220</v>
      </c>
      <c r="B555" s="53" t="s">
        <v>349</v>
      </c>
      <c r="C555" s="7"/>
      <c r="D555" s="91"/>
      <c r="E555" s="92"/>
    </row>
    <row r="556" spans="1:5" hidden="1" x14ac:dyDescent="0.3">
      <c r="A556" s="9" t="s">
        <v>221</v>
      </c>
      <c r="B556" s="53" t="s">
        <v>346</v>
      </c>
      <c r="C556" s="7"/>
      <c r="D556" s="91"/>
      <c r="E556" s="92"/>
    </row>
    <row r="557" spans="1:5" hidden="1" x14ac:dyDescent="0.3">
      <c r="A557" s="9" t="s">
        <v>222</v>
      </c>
      <c r="B557" s="53" t="s">
        <v>346</v>
      </c>
      <c r="C557" s="7"/>
      <c r="D557" s="91"/>
      <c r="E557" s="92"/>
    </row>
    <row r="558" spans="1:5" hidden="1" x14ac:dyDescent="0.3">
      <c r="A558" s="16" t="s">
        <v>223</v>
      </c>
      <c r="B558" s="53" t="s">
        <v>349</v>
      </c>
      <c r="C558" s="7"/>
      <c r="D558" s="91"/>
      <c r="E558" s="92"/>
    </row>
    <row r="559" spans="1:5" hidden="1" x14ac:dyDescent="0.3">
      <c r="A559" s="16" t="s">
        <v>224</v>
      </c>
      <c r="B559" s="53" t="s">
        <v>349</v>
      </c>
      <c r="C559" s="7"/>
      <c r="D559" s="91"/>
      <c r="E559" s="92"/>
    </row>
    <row r="560" spans="1:5" hidden="1" x14ac:dyDescent="0.3">
      <c r="A560" s="11" t="s">
        <v>225</v>
      </c>
      <c r="B560" s="53" t="s">
        <v>346</v>
      </c>
      <c r="C560" s="7"/>
      <c r="D560" s="91"/>
      <c r="E560" s="92"/>
    </row>
    <row r="561" spans="1:5" hidden="1" x14ac:dyDescent="0.3">
      <c r="A561" s="12" t="s">
        <v>226</v>
      </c>
      <c r="B561" s="53" t="s">
        <v>352</v>
      </c>
      <c r="C561" s="7"/>
      <c r="D561" s="91"/>
      <c r="E561" s="92"/>
    </row>
    <row r="562" spans="1:5" hidden="1" x14ac:dyDescent="0.3">
      <c r="A562" s="11" t="s">
        <v>227</v>
      </c>
      <c r="B562" s="53" t="s">
        <v>346</v>
      </c>
      <c r="C562" s="7"/>
      <c r="D562" s="91"/>
      <c r="E562" s="92"/>
    </row>
    <row r="563" spans="1:5" hidden="1" x14ac:dyDescent="0.3">
      <c r="A563" s="11" t="s">
        <v>228</v>
      </c>
      <c r="B563" s="53" t="s">
        <v>355</v>
      </c>
      <c r="C563" s="7"/>
      <c r="D563" s="91"/>
      <c r="E563" s="92"/>
    </row>
    <row r="564" spans="1:5" hidden="1" x14ac:dyDescent="0.3">
      <c r="A564" s="34" t="s">
        <v>229</v>
      </c>
      <c r="B564" s="53" t="s">
        <v>346</v>
      </c>
      <c r="C564" s="7"/>
      <c r="D564" s="91"/>
      <c r="E564" s="92"/>
    </row>
    <row r="565" spans="1:5" hidden="1" x14ac:dyDescent="0.3">
      <c r="A565" s="9" t="s">
        <v>230</v>
      </c>
      <c r="B565" s="53" t="s">
        <v>346</v>
      </c>
      <c r="C565" s="7"/>
      <c r="D565" s="91"/>
      <c r="E565" s="92"/>
    </row>
    <row r="566" spans="1:5" hidden="1" x14ac:dyDescent="0.3">
      <c r="A566" s="9" t="s">
        <v>231</v>
      </c>
      <c r="B566" s="53" t="s">
        <v>348</v>
      </c>
      <c r="C566" s="7"/>
      <c r="D566" s="91"/>
      <c r="E566" s="92"/>
    </row>
    <row r="567" spans="1:5" hidden="1" x14ac:dyDescent="0.3">
      <c r="A567" s="13" t="s">
        <v>232</v>
      </c>
      <c r="B567" s="53" t="s">
        <v>352</v>
      </c>
      <c r="C567" s="7"/>
      <c r="D567" s="91"/>
      <c r="E567" s="92"/>
    </row>
    <row r="568" spans="1:5" hidden="1" x14ac:dyDescent="0.3">
      <c r="A568" s="13" t="s">
        <v>233</v>
      </c>
      <c r="B568" s="53" t="s">
        <v>352</v>
      </c>
      <c r="C568" s="7"/>
      <c r="D568" s="91"/>
      <c r="E568" s="92"/>
    </row>
    <row r="569" spans="1:5" hidden="1" x14ac:dyDescent="0.3">
      <c r="A569" s="32" t="s">
        <v>234</v>
      </c>
      <c r="B569" s="53" t="s">
        <v>349</v>
      </c>
      <c r="C569" s="7"/>
      <c r="D569" s="91"/>
      <c r="E569" s="92"/>
    </row>
    <row r="570" spans="1:5" hidden="1" x14ac:dyDescent="0.3">
      <c r="A570" s="9" t="s">
        <v>235</v>
      </c>
      <c r="B570" s="53" t="s">
        <v>346</v>
      </c>
      <c r="C570" s="7"/>
      <c r="D570" s="91"/>
      <c r="E570" s="92"/>
    </row>
    <row r="571" spans="1:5" hidden="1" x14ac:dyDescent="0.3">
      <c r="A571" s="9" t="s">
        <v>236</v>
      </c>
      <c r="B571" s="53" t="s">
        <v>349</v>
      </c>
      <c r="C571" s="7"/>
      <c r="D571" s="91"/>
      <c r="E571" s="92"/>
    </row>
    <row r="572" spans="1:5" hidden="1" x14ac:dyDescent="0.3">
      <c r="A572" s="9" t="s">
        <v>237</v>
      </c>
      <c r="B572" s="53" t="s">
        <v>346</v>
      </c>
      <c r="C572" s="15"/>
      <c r="D572" s="91"/>
      <c r="E572" s="92"/>
    </row>
    <row r="573" spans="1:5" hidden="1" x14ac:dyDescent="0.3">
      <c r="A573" s="32" t="s">
        <v>238</v>
      </c>
      <c r="B573" s="53" t="s">
        <v>349</v>
      </c>
      <c r="C573" s="7"/>
      <c r="D573" s="91"/>
      <c r="E573" s="92"/>
    </row>
    <row r="574" spans="1:5" hidden="1" x14ac:dyDescent="0.3">
      <c r="A574" s="9" t="s">
        <v>239</v>
      </c>
      <c r="B574" s="53" t="s">
        <v>349</v>
      </c>
      <c r="C574" s="15"/>
      <c r="D574" s="91"/>
      <c r="E574" s="92"/>
    </row>
    <row r="575" spans="1:5" hidden="1" x14ac:dyDescent="0.3">
      <c r="A575" s="9" t="s">
        <v>240</v>
      </c>
      <c r="B575" s="53" t="s">
        <v>346</v>
      </c>
      <c r="C575" s="7"/>
      <c r="D575" s="91"/>
      <c r="E575" s="92"/>
    </row>
    <row r="576" spans="1:5" hidden="1" x14ac:dyDescent="0.3">
      <c r="A576" s="11" t="s">
        <v>241</v>
      </c>
      <c r="B576" s="53" t="s">
        <v>350</v>
      </c>
      <c r="C576" s="7"/>
      <c r="D576" s="91"/>
      <c r="E576" s="92"/>
    </row>
    <row r="577" spans="1:5" ht="22.2" customHeight="1" x14ac:dyDescent="0.3">
      <c r="A577" s="9" t="s">
        <v>242</v>
      </c>
      <c r="B577" s="199" t="s">
        <v>346</v>
      </c>
      <c r="C577" s="7">
        <v>2</v>
      </c>
      <c r="D577" s="91">
        <v>35000</v>
      </c>
      <c r="E577" s="106">
        <v>70000</v>
      </c>
    </row>
    <row r="578" spans="1:5" hidden="1" x14ac:dyDescent="0.3">
      <c r="A578" s="9" t="s">
        <v>243</v>
      </c>
      <c r="B578" s="53" t="s">
        <v>346</v>
      </c>
      <c r="C578" s="7"/>
      <c r="D578" s="91"/>
      <c r="E578" s="92"/>
    </row>
    <row r="579" spans="1:5" hidden="1" x14ac:dyDescent="0.3">
      <c r="A579" s="9" t="s">
        <v>244</v>
      </c>
      <c r="B579" s="53" t="s">
        <v>348</v>
      </c>
      <c r="C579" s="7"/>
      <c r="D579" s="91"/>
      <c r="E579" s="92"/>
    </row>
    <row r="580" spans="1:5" hidden="1" x14ac:dyDescent="0.3">
      <c r="A580" s="9" t="s">
        <v>245</v>
      </c>
      <c r="B580" s="53" t="s">
        <v>350</v>
      </c>
      <c r="C580" s="7"/>
      <c r="D580" s="91"/>
      <c r="E580" s="92"/>
    </row>
    <row r="581" spans="1:5" hidden="1" x14ac:dyDescent="0.3">
      <c r="A581" s="9" t="s">
        <v>246</v>
      </c>
      <c r="B581" s="53" t="s">
        <v>346</v>
      </c>
      <c r="C581" s="7"/>
      <c r="D581" s="104"/>
      <c r="E581" s="92"/>
    </row>
    <row r="582" spans="1:5" hidden="1" x14ac:dyDescent="0.3">
      <c r="A582" s="16" t="s">
        <v>247</v>
      </c>
      <c r="B582" s="53" t="s">
        <v>346</v>
      </c>
      <c r="C582" s="7"/>
      <c r="D582" s="104"/>
      <c r="E582" s="92"/>
    </row>
    <row r="583" spans="1:5" hidden="1" x14ac:dyDescent="0.3">
      <c r="A583" s="21" t="s">
        <v>248</v>
      </c>
      <c r="B583" s="53" t="s">
        <v>346</v>
      </c>
      <c r="C583" s="7"/>
      <c r="D583" s="91"/>
      <c r="E583" s="92"/>
    </row>
    <row r="584" spans="1:5" hidden="1" x14ac:dyDescent="0.3">
      <c r="A584" s="21" t="s">
        <v>249</v>
      </c>
      <c r="B584" s="53" t="s">
        <v>346</v>
      </c>
      <c r="C584" s="7"/>
      <c r="D584" s="91"/>
      <c r="E584" s="92"/>
    </row>
    <row r="585" spans="1:5" ht="22.2" customHeight="1" x14ac:dyDescent="0.3">
      <c r="A585" s="9" t="s">
        <v>250</v>
      </c>
      <c r="B585" s="199" t="s">
        <v>346</v>
      </c>
      <c r="C585" s="7">
        <v>1</v>
      </c>
      <c r="D585" s="91">
        <v>35000</v>
      </c>
      <c r="E585" s="106">
        <v>35000</v>
      </c>
    </row>
    <row r="586" spans="1:5" hidden="1" x14ac:dyDescent="0.3">
      <c r="A586" s="9" t="s">
        <v>251</v>
      </c>
      <c r="B586" s="53" t="s">
        <v>346</v>
      </c>
      <c r="C586" s="7"/>
      <c r="D586" s="91"/>
      <c r="E586" s="92"/>
    </row>
    <row r="587" spans="1:5" hidden="1" x14ac:dyDescent="0.3">
      <c r="A587" s="9" t="s">
        <v>252</v>
      </c>
      <c r="B587" s="53" t="s">
        <v>348</v>
      </c>
      <c r="C587" s="7"/>
      <c r="D587" s="91"/>
      <c r="E587" s="92"/>
    </row>
    <row r="588" spans="1:5" hidden="1" x14ac:dyDescent="0.3">
      <c r="A588" s="9" t="s">
        <v>253</v>
      </c>
      <c r="B588" s="53" t="s">
        <v>350</v>
      </c>
      <c r="C588" s="7"/>
      <c r="D588" s="91"/>
      <c r="E588" s="92"/>
    </row>
    <row r="589" spans="1:5" ht="22.2" customHeight="1" x14ac:dyDescent="0.3">
      <c r="A589" s="9" t="s">
        <v>254</v>
      </c>
      <c r="B589" s="199" t="s">
        <v>346</v>
      </c>
      <c r="C589" s="7">
        <v>11</v>
      </c>
      <c r="D589" s="91">
        <v>20000</v>
      </c>
      <c r="E589" s="106">
        <v>220000</v>
      </c>
    </row>
    <row r="590" spans="1:5" hidden="1" x14ac:dyDescent="0.3">
      <c r="A590" s="9" t="s">
        <v>255</v>
      </c>
      <c r="B590" s="53" t="s">
        <v>346</v>
      </c>
      <c r="C590" s="7"/>
      <c r="D590" s="91"/>
      <c r="E590" s="92"/>
    </row>
    <row r="591" spans="1:5" hidden="1" x14ac:dyDescent="0.3">
      <c r="A591" s="9" t="s">
        <v>256</v>
      </c>
      <c r="B591" s="53" t="s">
        <v>348</v>
      </c>
      <c r="C591" s="7"/>
      <c r="D591" s="91"/>
      <c r="E591" s="92"/>
    </row>
    <row r="592" spans="1:5" hidden="1" x14ac:dyDescent="0.3">
      <c r="A592" s="9" t="s">
        <v>257</v>
      </c>
      <c r="B592" s="53" t="s">
        <v>346</v>
      </c>
      <c r="C592" s="15"/>
      <c r="D592" s="91"/>
      <c r="E592" s="92"/>
    </row>
    <row r="593" spans="1:5" hidden="1" x14ac:dyDescent="0.3">
      <c r="A593" s="13" t="s">
        <v>258</v>
      </c>
      <c r="B593" s="53" t="s">
        <v>346</v>
      </c>
      <c r="C593" s="7"/>
      <c r="D593" s="91"/>
      <c r="E593" s="92"/>
    </row>
    <row r="594" spans="1:5" hidden="1" x14ac:dyDescent="0.3">
      <c r="A594" s="9" t="s">
        <v>259</v>
      </c>
      <c r="B594" s="53" t="s">
        <v>346</v>
      </c>
      <c r="C594" s="7"/>
      <c r="D594" s="91"/>
      <c r="E594" s="92"/>
    </row>
    <row r="595" spans="1:5" hidden="1" x14ac:dyDescent="0.3">
      <c r="A595" s="11" t="s">
        <v>260</v>
      </c>
      <c r="B595" s="53" t="s">
        <v>346</v>
      </c>
      <c r="C595" s="7"/>
      <c r="D595" s="91"/>
      <c r="E595" s="92"/>
    </row>
    <row r="596" spans="1:5" hidden="1" x14ac:dyDescent="0.3">
      <c r="A596" s="11" t="s">
        <v>261</v>
      </c>
      <c r="B596" s="53" t="s">
        <v>346</v>
      </c>
      <c r="C596" s="7"/>
      <c r="D596" s="91"/>
      <c r="E596" s="92"/>
    </row>
    <row r="597" spans="1:5" hidden="1" x14ac:dyDescent="0.3">
      <c r="A597" s="9" t="s">
        <v>262</v>
      </c>
      <c r="B597" s="53" t="s">
        <v>349</v>
      </c>
      <c r="C597" s="7"/>
      <c r="D597" s="105"/>
      <c r="E597" s="92"/>
    </row>
    <row r="598" spans="1:5" hidden="1" x14ac:dyDescent="0.3">
      <c r="A598" s="9" t="s">
        <v>263</v>
      </c>
      <c r="B598" s="53" t="s">
        <v>349</v>
      </c>
      <c r="C598" s="7"/>
      <c r="D598" s="105"/>
      <c r="E598" s="92"/>
    </row>
    <row r="599" spans="1:5" hidden="1" x14ac:dyDescent="0.3">
      <c r="A599" s="9" t="s">
        <v>264</v>
      </c>
      <c r="B599" s="53" t="s">
        <v>346</v>
      </c>
      <c r="C599" s="7"/>
      <c r="D599" s="91"/>
      <c r="E599" s="92"/>
    </row>
    <row r="600" spans="1:5" hidden="1" x14ac:dyDescent="0.3">
      <c r="A600" s="9" t="s">
        <v>265</v>
      </c>
      <c r="B600" s="53"/>
      <c r="C600" s="7"/>
      <c r="D600" s="91"/>
      <c r="E600" s="92"/>
    </row>
    <row r="601" spans="1:5" hidden="1" x14ac:dyDescent="0.3">
      <c r="A601" s="9" t="s">
        <v>266</v>
      </c>
      <c r="B601" s="53" t="s">
        <v>352</v>
      </c>
      <c r="C601" s="7"/>
      <c r="D601" s="91"/>
      <c r="E601" s="92"/>
    </row>
    <row r="602" spans="1:5" hidden="1" x14ac:dyDescent="0.3">
      <c r="A602" s="9" t="s">
        <v>267</v>
      </c>
      <c r="B602" s="53" t="s">
        <v>346</v>
      </c>
      <c r="C602" s="7"/>
      <c r="D602" s="91"/>
      <c r="E602" s="92"/>
    </row>
    <row r="603" spans="1:5" hidden="1" x14ac:dyDescent="0.3">
      <c r="A603" s="9" t="s">
        <v>268</v>
      </c>
      <c r="B603" s="53" t="s">
        <v>351</v>
      </c>
      <c r="C603" s="7"/>
      <c r="D603" s="91"/>
      <c r="E603" s="92"/>
    </row>
    <row r="604" spans="1:5" hidden="1" x14ac:dyDescent="0.3">
      <c r="A604" s="32" t="s">
        <v>269</v>
      </c>
      <c r="B604" s="53" t="s">
        <v>349</v>
      </c>
      <c r="C604" s="7"/>
      <c r="D604" s="91"/>
      <c r="E604" s="92"/>
    </row>
    <row r="605" spans="1:5" hidden="1" x14ac:dyDescent="0.3">
      <c r="A605" s="9" t="s">
        <v>270</v>
      </c>
      <c r="B605" s="53" t="s">
        <v>349</v>
      </c>
      <c r="C605" s="7"/>
      <c r="D605" s="91"/>
      <c r="E605" s="92"/>
    </row>
    <row r="606" spans="1:5" hidden="1" x14ac:dyDescent="0.3">
      <c r="A606" s="32" t="s">
        <v>271</v>
      </c>
      <c r="B606" s="53" t="s">
        <v>349</v>
      </c>
      <c r="C606" s="7"/>
      <c r="D606" s="91"/>
      <c r="E606" s="92"/>
    </row>
    <row r="607" spans="1:5" hidden="1" x14ac:dyDescent="0.3">
      <c r="A607" s="11" t="s">
        <v>272</v>
      </c>
      <c r="B607" s="53" t="s">
        <v>346</v>
      </c>
      <c r="C607" s="7"/>
      <c r="D607" s="91"/>
      <c r="E607" s="92"/>
    </row>
    <row r="608" spans="1:5" hidden="1" x14ac:dyDescent="0.3">
      <c r="A608" s="32" t="s">
        <v>273</v>
      </c>
      <c r="B608" s="53" t="s">
        <v>349</v>
      </c>
      <c r="C608" s="7"/>
      <c r="D608" s="91"/>
      <c r="E608" s="92"/>
    </row>
    <row r="609" spans="1:5" hidden="1" x14ac:dyDescent="0.3">
      <c r="A609" s="12" t="s">
        <v>274</v>
      </c>
      <c r="B609" s="53" t="s">
        <v>346</v>
      </c>
      <c r="C609" s="15"/>
      <c r="D609" s="91"/>
      <c r="E609" s="92"/>
    </row>
    <row r="610" spans="1:5" hidden="1" x14ac:dyDescent="0.3">
      <c r="A610" s="16" t="s">
        <v>275</v>
      </c>
      <c r="B610" s="53" t="s">
        <v>352</v>
      </c>
      <c r="C610" s="7"/>
      <c r="D610" s="91"/>
      <c r="E610" s="92"/>
    </row>
    <row r="611" spans="1:5" hidden="1" x14ac:dyDescent="0.3">
      <c r="A611" s="16" t="s">
        <v>276</v>
      </c>
      <c r="B611" s="53" t="s">
        <v>350</v>
      </c>
      <c r="C611" s="7"/>
      <c r="D611" s="91"/>
      <c r="E611" s="92"/>
    </row>
    <row r="612" spans="1:5" hidden="1" x14ac:dyDescent="0.3">
      <c r="A612" s="16" t="s">
        <v>277</v>
      </c>
      <c r="B612" s="53" t="s">
        <v>350</v>
      </c>
      <c r="C612" s="7"/>
      <c r="D612" s="91"/>
      <c r="E612" s="92"/>
    </row>
    <row r="613" spans="1:5" hidden="1" x14ac:dyDescent="0.3">
      <c r="A613" s="9" t="s">
        <v>278</v>
      </c>
      <c r="B613" s="53" t="s">
        <v>346</v>
      </c>
      <c r="C613" s="7"/>
      <c r="D613" s="91"/>
      <c r="E613" s="92"/>
    </row>
    <row r="614" spans="1:5" hidden="1" x14ac:dyDescent="0.3">
      <c r="A614" s="16" t="s">
        <v>279</v>
      </c>
      <c r="B614" s="53" t="s">
        <v>349</v>
      </c>
      <c r="C614" s="7"/>
      <c r="D614" s="91"/>
      <c r="E614" s="92"/>
    </row>
    <row r="615" spans="1:5" hidden="1" x14ac:dyDescent="0.3">
      <c r="A615" s="9" t="s">
        <v>280</v>
      </c>
      <c r="B615" s="53" t="s">
        <v>346</v>
      </c>
      <c r="C615" s="7"/>
      <c r="D615" s="91"/>
      <c r="E615" s="92"/>
    </row>
    <row r="616" spans="1:5" hidden="1" x14ac:dyDescent="0.3">
      <c r="A616" s="9" t="s">
        <v>281</v>
      </c>
      <c r="B616" s="53" t="s">
        <v>346</v>
      </c>
      <c r="C616" s="7"/>
      <c r="D616" s="94"/>
      <c r="E616" s="92"/>
    </row>
    <row r="617" spans="1:5" hidden="1" x14ac:dyDescent="0.3">
      <c r="A617" s="16" t="s">
        <v>282</v>
      </c>
      <c r="B617" s="53" t="s">
        <v>350</v>
      </c>
      <c r="C617" s="7"/>
      <c r="D617" s="91"/>
      <c r="E617" s="92"/>
    </row>
    <row r="618" spans="1:5" hidden="1" x14ac:dyDescent="0.3">
      <c r="A618" s="24" t="s">
        <v>283</v>
      </c>
      <c r="B618" s="53" t="s">
        <v>346</v>
      </c>
      <c r="C618" s="7"/>
      <c r="D618" s="91"/>
      <c r="E618" s="92"/>
    </row>
    <row r="619" spans="1:5" hidden="1" x14ac:dyDescent="0.3">
      <c r="A619" s="9" t="s">
        <v>284</v>
      </c>
      <c r="B619" s="53" t="s">
        <v>346</v>
      </c>
      <c r="C619" s="7"/>
      <c r="D619" s="91"/>
      <c r="E619" s="92"/>
    </row>
    <row r="620" spans="1:5" hidden="1" x14ac:dyDescent="0.3">
      <c r="A620" s="13" t="s">
        <v>285</v>
      </c>
      <c r="B620" s="53" t="s">
        <v>347</v>
      </c>
      <c r="C620" s="7"/>
      <c r="D620" s="91"/>
      <c r="E620" s="92"/>
    </row>
    <row r="621" spans="1:5" hidden="1" x14ac:dyDescent="0.3">
      <c r="A621" s="12" t="s">
        <v>286</v>
      </c>
      <c r="B621" s="53" t="s">
        <v>346</v>
      </c>
      <c r="C621" s="7"/>
      <c r="D621" s="106"/>
      <c r="E621" s="92"/>
    </row>
    <row r="622" spans="1:5" hidden="1" x14ac:dyDescent="0.3">
      <c r="A622" s="16" t="s">
        <v>287</v>
      </c>
      <c r="B622" s="53" t="s">
        <v>349</v>
      </c>
      <c r="C622" s="7"/>
      <c r="D622" s="91"/>
      <c r="E622" s="92"/>
    </row>
    <row r="623" spans="1:5" hidden="1" x14ac:dyDescent="0.3">
      <c r="A623" s="13" t="s">
        <v>288</v>
      </c>
      <c r="B623" s="53" t="s">
        <v>349</v>
      </c>
      <c r="C623" s="7"/>
      <c r="D623" s="106"/>
      <c r="E623" s="92"/>
    </row>
    <row r="624" spans="1:5" hidden="1" x14ac:dyDescent="0.3">
      <c r="A624" s="9" t="s">
        <v>289</v>
      </c>
      <c r="B624" s="53" t="s">
        <v>346</v>
      </c>
      <c r="C624" s="7"/>
      <c r="D624" s="91"/>
      <c r="E624" s="92"/>
    </row>
    <row r="625" spans="1:5" hidden="1" x14ac:dyDescent="0.3">
      <c r="A625" s="16" t="s">
        <v>290</v>
      </c>
      <c r="B625" s="53" t="s">
        <v>352</v>
      </c>
      <c r="C625" s="7"/>
      <c r="D625" s="91"/>
      <c r="E625" s="92"/>
    </row>
    <row r="626" spans="1:5" hidden="1" x14ac:dyDescent="0.3">
      <c r="A626" s="12" t="s">
        <v>291</v>
      </c>
      <c r="B626" s="53" t="s">
        <v>346</v>
      </c>
      <c r="C626" s="7"/>
      <c r="D626" s="91"/>
      <c r="E626" s="92"/>
    </row>
    <row r="627" spans="1:5" hidden="1" x14ac:dyDescent="0.3">
      <c r="A627" s="9" t="s">
        <v>292</v>
      </c>
      <c r="B627" s="53" t="s">
        <v>346</v>
      </c>
      <c r="C627" s="7"/>
      <c r="D627" s="91"/>
      <c r="E627" s="92"/>
    </row>
    <row r="628" spans="1:5" hidden="1" x14ac:dyDescent="0.3">
      <c r="A628" s="11" t="s">
        <v>293</v>
      </c>
      <c r="B628" s="53" t="s">
        <v>346</v>
      </c>
      <c r="C628" s="7"/>
      <c r="D628" s="91"/>
      <c r="E628" s="92"/>
    </row>
    <row r="629" spans="1:5" hidden="1" x14ac:dyDescent="0.3">
      <c r="A629" s="9" t="s">
        <v>294</v>
      </c>
      <c r="B629" s="53" t="s">
        <v>346</v>
      </c>
      <c r="C629" s="7"/>
      <c r="D629" s="91"/>
      <c r="E629" s="92"/>
    </row>
    <row r="630" spans="1:5" hidden="1" x14ac:dyDescent="0.3">
      <c r="A630" s="12" t="s">
        <v>295</v>
      </c>
      <c r="B630" s="53" t="s">
        <v>346</v>
      </c>
      <c r="C630" s="7"/>
      <c r="D630" s="103"/>
      <c r="E630" s="92"/>
    </row>
    <row r="631" spans="1:5" hidden="1" x14ac:dyDescent="0.3">
      <c r="A631" s="12" t="s">
        <v>296</v>
      </c>
      <c r="B631" s="53" t="s">
        <v>346</v>
      </c>
      <c r="C631" s="7"/>
      <c r="D631" s="103"/>
      <c r="E631" s="92"/>
    </row>
    <row r="632" spans="1:5" hidden="1" x14ac:dyDescent="0.3">
      <c r="A632" s="9" t="s">
        <v>297</v>
      </c>
      <c r="B632" s="53" t="s">
        <v>346</v>
      </c>
      <c r="C632" s="7"/>
      <c r="D632" s="91"/>
      <c r="E632" s="92"/>
    </row>
    <row r="633" spans="1:5" hidden="1" x14ac:dyDescent="0.3">
      <c r="A633" s="9" t="s">
        <v>298</v>
      </c>
      <c r="B633" s="53" t="s">
        <v>353</v>
      </c>
      <c r="C633" s="7"/>
      <c r="D633" s="91"/>
      <c r="E633" s="92"/>
    </row>
    <row r="634" spans="1:5" hidden="1" x14ac:dyDescent="0.3">
      <c r="A634" s="9" t="s">
        <v>299</v>
      </c>
      <c r="B634" s="53" t="s">
        <v>349</v>
      </c>
      <c r="C634" s="7"/>
      <c r="D634" s="91"/>
      <c r="E634" s="92"/>
    </row>
    <row r="635" spans="1:5" hidden="1" x14ac:dyDescent="0.3">
      <c r="A635" s="13" t="s">
        <v>300</v>
      </c>
      <c r="B635" s="53" t="s">
        <v>346</v>
      </c>
      <c r="C635" s="7"/>
      <c r="D635" s="91"/>
      <c r="E635" s="92"/>
    </row>
    <row r="636" spans="1:5" hidden="1" x14ac:dyDescent="0.3">
      <c r="A636" s="13" t="s">
        <v>301</v>
      </c>
      <c r="B636" s="53" t="s">
        <v>346</v>
      </c>
      <c r="C636" s="7"/>
      <c r="D636" s="91"/>
      <c r="E636" s="92"/>
    </row>
    <row r="637" spans="1:5" hidden="1" x14ac:dyDescent="0.3">
      <c r="A637" s="21" t="s">
        <v>302</v>
      </c>
      <c r="B637" s="53" t="s">
        <v>346</v>
      </c>
      <c r="C637" s="7"/>
      <c r="D637" s="91"/>
      <c r="E637" s="92"/>
    </row>
    <row r="638" spans="1:5" hidden="1" x14ac:dyDescent="0.3">
      <c r="A638" s="13" t="s">
        <v>303</v>
      </c>
      <c r="B638" s="53" t="s">
        <v>349</v>
      </c>
      <c r="C638" s="7"/>
      <c r="D638" s="91"/>
      <c r="E638" s="92"/>
    </row>
    <row r="639" spans="1:5" hidden="1" x14ac:dyDescent="0.3">
      <c r="A639" s="9" t="s">
        <v>304</v>
      </c>
      <c r="B639" s="53" t="s">
        <v>351</v>
      </c>
      <c r="C639" s="7"/>
      <c r="D639" s="91"/>
      <c r="E639" s="92"/>
    </row>
    <row r="640" spans="1:5" hidden="1" x14ac:dyDescent="0.3">
      <c r="A640" s="9" t="s">
        <v>305</v>
      </c>
      <c r="B640" s="53" t="s">
        <v>351</v>
      </c>
      <c r="C640" s="7"/>
      <c r="D640" s="91"/>
      <c r="E640" s="92"/>
    </row>
    <row r="641" spans="1:5" hidden="1" x14ac:dyDescent="0.3">
      <c r="A641" s="9" t="s">
        <v>306</v>
      </c>
      <c r="B641" s="53" t="s">
        <v>353</v>
      </c>
      <c r="C641" s="7"/>
      <c r="D641" s="91"/>
      <c r="E641" s="92"/>
    </row>
    <row r="642" spans="1:5" hidden="1" x14ac:dyDescent="0.3">
      <c r="A642" s="9" t="s">
        <v>307</v>
      </c>
      <c r="B642" s="53" t="s">
        <v>346</v>
      </c>
      <c r="C642" s="7"/>
      <c r="D642" s="91"/>
      <c r="E642" s="92"/>
    </row>
    <row r="643" spans="1:5" hidden="1" x14ac:dyDescent="0.3">
      <c r="A643" s="21" t="s">
        <v>308</v>
      </c>
      <c r="B643" s="53" t="s">
        <v>346</v>
      </c>
      <c r="C643" s="7"/>
      <c r="D643" s="91"/>
      <c r="E643" s="92"/>
    </row>
    <row r="644" spans="1:5" hidden="1" x14ac:dyDescent="0.3">
      <c r="A644" s="9" t="s">
        <v>309</v>
      </c>
      <c r="B644" s="53" t="s">
        <v>351</v>
      </c>
      <c r="C644" s="7"/>
      <c r="D644" s="91"/>
      <c r="E644" s="92"/>
    </row>
    <row r="645" spans="1:5" hidden="1" x14ac:dyDescent="0.3">
      <c r="A645" s="9" t="s">
        <v>310</v>
      </c>
      <c r="B645" s="53" t="s">
        <v>346</v>
      </c>
      <c r="C645" s="7"/>
      <c r="D645" s="91"/>
      <c r="E645" s="92"/>
    </row>
    <row r="646" spans="1:5" hidden="1" x14ac:dyDescent="0.3">
      <c r="A646" s="12" t="s">
        <v>311</v>
      </c>
      <c r="B646" s="53" t="s">
        <v>346</v>
      </c>
      <c r="C646" s="7"/>
      <c r="D646" s="91"/>
      <c r="E646" s="92"/>
    </row>
    <row r="647" spans="1:5" hidden="1" x14ac:dyDescent="0.3">
      <c r="A647" s="9" t="s">
        <v>312</v>
      </c>
      <c r="B647" s="53" t="s">
        <v>346</v>
      </c>
      <c r="C647" s="37"/>
      <c r="D647" s="91"/>
      <c r="E647" s="92"/>
    </row>
    <row r="648" spans="1:5" hidden="1" x14ac:dyDescent="0.3">
      <c r="A648" s="9" t="s">
        <v>313</v>
      </c>
      <c r="B648" s="53" t="s">
        <v>351</v>
      </c>
      <c r="C648" s="7"/>
      <c r="D648" s="91"/>
      <c r="E648" s="92"/>
    </row>
    <row r="649" spans="1:5" hidden="1" x14ac:dyDescent="0.3">
      <c r="A649" s="9" t="s">
        <v>314</v>
      </c>
      <c r="B649" s="53" t="s">
        <v>349</v>
      </c>
      <c r="C649" s="7"/>
      <c r="D649" s="91"/>
      <c r="E649" s="92"/>
    </row>
    <row r="650" spans="1:5" hidden="1" x14ac:dyDescent="0.3">
      <c r="A650" s="21" t="s">
        <v>315</v>
      </c>
      <c r="B650" s="53" t="s">
        <v>346</v>
      </c>
      <c r="C650" s="7"/>
      <c r="D650" s="91"/>
      <c r="E650" s="92"/>
    </row>
    <row r="651" spans="1:5" hidden="1" x14ac:dyDescent="0.3">
      <c r="A651" s="21" t="s">
        <v>316</v>
      </c>
      <c r="B651" s="53" t="s">
        <v>346</v>
      </c>
      <c r="C651" s="7"/>
      <c r="D651" s="91"/>
      <c r="E651" s="92"/>
    </row>
    <row r="652" spans="1:5" hidden="1" x14ac:dyDescent="0.3">
      <c r="A652" s="9" t="s">
        <v>317</v>
      </c>
      <c r="B652" s="53" t="s">
        <v>346</v>
      </c>
      <c r="C652" s="7"/>
      <c r="D652" s="91"/>
      <c r="E652" s="92"/>
    </row>
    <row r="653" spans="1:5" hidden="1" x14ac:dyDescent="0.3">
      <c r="A653" s="9" t="s">
        <v>318</v>
      </c>
      <c r="B653" s="53" t="s">
        <v>346</v>
      </c>
      <c r="C653" s="7"/>
      <c r="D653" s="91"/>
      <c r="E653" s="92"/>
    </row>
    <row r="654" spans="1:5" hidden="1" x14ac:dyDescent="0.3">
      <c r="A654" s="21" t="s">
        <v>319</v>
      </c>
      <c r="B654" s="53" t="s">
        <v>346</v>
      </c>
      <c r="C654" s="7"/>
      <c r="D654" s="91"/>
      <c r="E654" s="92"/>
    </row>
    <row r="655" spans="1:5" hidden="1" x14ac:dyDescent="0.3">
      <c r="A655" s="9" t="s">
        <v>320</v>
      </c>
      <c r="B655" s="53" t="s">
        <v>351</v>
      </c>
      <c r="C655" s="7"/>
      <c r="D655" s="91"/>
      <c r="E655" s="92"/>
    </row>
    <row r="656" spans="1:5" hidden="1" x14ac:dyDescent="0.3">
      <c r="A656" s="9" t="s">
        <v>321</v>
      </c>
      <c r="B656" s="53" t="s">
        <v>351</v>
      </c>
      <c r="C656" s="7"/>
      <c r="D656" s="91"/>
      <c r="E656" s="92"/>
    </row>
    <row r="657" spans="1:5" hidden="1" x14ac:dyDescent="0.3">
      <c r="A657" s="9" t="s">
        <v>322</v>
      </c>
      <c r="B657" s="53" t="s">
        <v>351</v>
      </c>
      <c r="C657" s="7"/>
      <c r="D657" s="91"/>
      <c r="E657" s="92"/>
    </row>
    <row r="658" spans="1:5" hidden="1" x14ac:dyDescent="0.3">
      <c r="A658" s="9" t="s">
        <v>323</v>
      </c>
      <c r="B658" s="53" t="s">
        <v>351</v>
      </c>
      <c r="C658" s="7"/>
      <c r="D658" s="91"/>
      <c r="E658" s="92"/>
    </row>
    <row r="659" spans="1:5" hidden="1" x14ac:dyDescent="0.3">
      <c r="A659" s="9" t="s">
        <v>324</v>
      </c>
      <c r="B659" s="53" t="s">
        <v>351</v>
      </c>
      <c r="C659" s="7"/>
      <c r="D659" s="91"/>
      <c r="E659" s="92"/>
    </row>
    <row r="660" spans="1:5" hidden="1" x14ac:dyDescent="0.3">
      <c r="A660" s="9" t="s">
        <v>325</v>
      </c>
      <c r="B660" s="53" t="s">
        <v>353</v>
      </c>
      <c r="C660" s="7"/>
      <c r="D660" s="91"/>
      <c r="E660" s="92"/>
    </row>
    <row r="661" spans="1:5" hidden="1" x14ac:dyDescent="0.3">
      <c r="A661" s="9" t="s">
        <v>326</v>
      </c>
      <c r="B661" s="53" t="s">
        <v>346</v>
      </c>
      <c r="C661" s="7"/>
      <c r="D661" s="91"/>
      <c r="E661" s="92"/>
    </row>
    <row r="662" spans="1:5" hidden="1" x14ac:dyDescent="0.3">
      <c r="A662" s="9" t="s">
        <v>327</v>
      </c>
      <c r="B662" s="53" t="s">
        <v>346</v>
      </c>
      <c r="C662" s="7"/>
      <c r="D662" s="91"/>
      <c r="E662" s="92"/>
    </row>
    <row r="663" spans="1:5" hidden="1" x14ac:dyDescent="0.3">
      <c r="A663" s="11" t="s">
        <v>328</v>
      </c>
      <c r="B663" s="53" t="s">
        <v>346</v>
      </c>
      <c r="C663" s="7"/>
      <c r="D663" s="91"/>
      <c r="E663" s="92"/>
    </row>
    <row r="664" spans="1:5" ht="22.2" customHeight="1" x14ac:dyDescent="0.3">
      <c r="A664" s="38"/>
      <c r="B664" s="37">
        <v>0</v>
      </c>
      <c r="C664" s="37">
        <v>10600</v>
      </c>
      <c r="D664" s="203"/>
      <c r="E664" s="204">
        <v>80320500</v>
      </c>
    </row>
    <row r="665" spans="1:5" hidden="1" x14ac:dyDescent="0.3">
      <c r="E665" s="219">
        <v>138152200</v>
      </c>
    </row>
    <row r="667" spans="1:5" x14ac:dyDescent="0.3">
      <c r="E667" s="222">
        <f>E664+E334</f>
        <v>138152200</v>
      </c>
    </row>
  </sheetData>
  <protectedRanges>
    <protectedRange password="CF71" sqref="C1:C333 C665:C65536" name="tho"/>
    <protectedRange password="CF71" sqref="C335:C663" name="tho_4"/>
  </protectedRanges>
  <autoFilter ref="A2:IT665" xr:uid="{00000000-0009-0000-0000-000011000000}">
    <filterColumn colId="2">
      <customFilters>
        <customFilter operator="notEqual" val=" "/>
      </customFilters>
    </filterColumn>
  </autoFilter>
  <mergeCells count="2">
    <mergeCell ref="A2:A3"/>
    <mergeCell ref="A335:A336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667"/>
  <sheetViews>
    <sheetView topLeftCell="A382" workbookViewId="0">
      <selection activeCell="A516" sqref="A516:D516"/>
    </sheetView>
  </sheetViews>
  <sheetFormatPr defaultRowHeight="14.4" x14ac:dyDescent="0.3"/>
  <cols>
    <col min="1" max="1" width="33.44140625" customWidth="1"/>
    <col min="4" max="4" width="21.21875" customWidth="1"/>
  </cols>
  <sheetData>
    <row r="1" spans="1:4" x14ac:dyDescent="0.3">
      <c r="A1" s="1" t="s">
        <v>387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9</v>
      </c>
      <c r="C15" s="7">
        <v>10000</v>
      </c>
      <c r="D15" s="7">
        <f t="shared" si="0"/>
        <v>90000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hidden="1" x14ac:dyDescent="0.3">
      <c r="A18" s="13" t="s">
        <v>17</v>
      </c>
      <c r="B18" s="7"/>
      <c r="C18" s="7"/>
      <c r="D18" s="7">
        <f t="shared" si="0"/>
        <v>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10+37+40</f>
        <v>87</v>
      </c>
      <c r="C25" s="7">
        <v>7000</v>
      </c>
      <c r="D25" s="7">
        <f t="shared" si="0"/>
        <v>609000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x14ac:dyDescent="0.3">
      <c r="A40" s="9" t="s">
        <v>39</v>
      </c>
      <c r="B40" s="7">
        <v>3</v>
      </c>
      <c r="C40" s="7">
        <v>21000</v>
      </c>
      <c r="D40" s="7">
        <f t="shared" si="0"/>
        <v>63000</v>
      </c>
    </row>
    <row r="41" spans="1:4" ht="18" x14ac:dyDescent="0.3">
      <c r="A41" s="9" t="s">
        <v>40</v>
      </c>
      <c r="B41" s="7">
        <f>35+24-20</f>
        <v>39</v>
      </c>
      <c r="C41" s="7">
        <v>27000</v>
      </c>
      <c r="D41" s="7">
        <f t="shared" si="0"/>
        <v>1053000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f>160+20</f>
        <v>180</v>
      </c>
      <c r="C57" s="7">
        <v>9000</v>
      </c>
      <c r="D57" s="7">
        <f t="shared" si="0"/>
        <v>1620000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2" t="s">
        <v>62</v>
      </c>
      <c r="B63" s="7"/>
      <c r="C63" s="7"/>
      <c r="D63" s="7">
        <f t="shared" si="0"/>
        <v>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hidden="1" x14ac:dyDescent="0.3">
      <c r="A74" s="9" t="s">
        <v>73</v>
      </c>
      <c r="B74" s="7"/>
      <c r="C74" s="7"/>
      <c r="D74" s="7">
        <f t="shared" si="1"/>
        <v>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f>25+15</f>
        <v>40</v>
      </c>
      <c r="C81" s="7">
        <v>8500</v>
      </c>
      <c r="D81" s="7">
        <f t="shared" si="1"/>
        <v>340000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93</v>
      </c>
      <c r="B93" s="7"/>
      <c r="C93" s="7"/>
      <c r="D93" s="7">
        <f t="shared" si="1"/>
        <v>0</v>
      </c>
    </row>
    <row r="94" spans="1:4" ht="18" hidden="1" x14ac:dyDescent="0.3">
      <c r="A94" s="11" t="s">
        <v>94</v>
      </c>
      <c r="B94" s="7"/>
      <c r="C94" s="7"/>
      <c r="D94" s="7">
        <f t="shared" si="1"/>
        <v>0</v>
      </c>
    </row>
    <row r="95" spans="1:4" ht="18" hidden="1" x14ac:dyDescent="0.3">
      <c r="A95" s="9" t="s">
        <v>95</v>
      </c>
      <c r="B95" s="15"/>
      <c r="C95" s="15"/>
      <c r="D95" s="7">
        <f t="shared" si="1"/>
        <v>0</v>
      </c>
    </row>
    <row r="96" spans="1:4" ht="18" hidden="1" x14ac:dyDescent="0.3">
      <c r="A96" s="11" t="s">
        <v>384</v>
      </c>
      <c r="B96" s="7"/>
      <c r="C96" s="7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9" t="s">
        <v>99</v>
      </c>
      <c r="B99" s="7"/>
      <c r="C99" s="7"/>
      <c r="D99" s="7">
        <f t="shared" si="1"/>
        <v>0</v>
      </c>
    </row>
    <row r="100" spans="1:4" ht="18" hidden="1" x14ac:dyDescent="0.3">
      <c r="A100" s="16" t="s">
        <v>100</v>
      </c>
      <c r="B100" s="7"/>
      <c r="C100" s="7"/>
      <c r="D100" s="7">
        <f t="shared" si="1"/>
        <v>0</v>
      </c>
    </row>
    <row r="101" spans="1:4" ht="18" hidden="1" x14ac:dyDescent="0.3">
      <c r="A101" s="9" t="s">
        <v>101</v>
      </c>
      <c r="B101" s="7"/>
      <c r="C101" s="7"/>
      <c r="D101" s="7">
        <f t="shared" si="1"/>
        <v>0</v>
      </c>
    </row>
    <row r="102" spans="1:4" ht="18" hidden="1" x14ac:dyDescent="0.3">
      <c r="A102" s="22" t="s">
        <v>102</v>
      </c>
      <c r="B102" s="7"/>
      <c r="C102" s="7"/>
      <c r="D102" s="7">
        <f t="shared" si="1"/>
        <v>0</v>
      </c>
    </row>
    <row r="103" spans="1:4" ht="18" hidden="1" x14ac:dyDescent="0.3">
      <c r="A103" s="23" t="s">
        <v>103</v>
      </c>
      <c r="B103" s="7"/>
      <c r="C103" s="7"/>
      <c r="D103" s="7">
        <f t="shared" si="1"/>
        <v>0</v>
      </c>
    </row>
    <row r="104" spans="1:4" ht="18" hidden="1" x14ac:dyDescent="0.3">
      <c r="A104" s="195" t="s">
        <v>104</v>
      </c>
      <c r="B104" s="7"/>
      <c r="C104" s="7"/>
      <c r="D104" s="7">
        <f t="shared" si="1"/>
        <v>0</v>
      </c>
    </row>
    <row r="105" spans="1:4" ht="18" hidden="1" x14ac:dyDescent="0.3">
      <c r="A105" s="9" t="s">
        <v>105</v>
      </c>
      <c r="B105" s="7"/>
      <c r="C105" s="7"/>
      <c r="D105" s="7">
        <f t="shared" si="1"/>
        <v>0</v>
      </c>
    </row>
    <row r="106" spans="1:4" ht="18" hidden="1" x14ac:dyDescent="0.3">
      <c r="A106" s="9" t="s">
        <v>106</v>
      </c>
      <c r="B106" s="7"/>
      <c r="C106" s="7"/>
      <c r="D106" s="7">
        <f t="shared" si="1"/>
        <v>0</v>
      </c>
    </row>
    <row r="107" spans="1:4" ht="18" hidden="1" x14ac:dyDescent="0.3">
      <c r="A107" s="9" t="s">
        <v>107</v>
      </c>
      <c r="B107" s="7"/>
      <c r="C107" s="7"/>
      <c r="D107" s="7">
        <f t="shared" si="1"/>
        <v>0</v>
      </c>
    </row>
    <row r="108" spans="1:4" ht="18" hidden="1" x14ac:dyDescent="0.3">
      <c r="A108" s="9" t="s">
        <v>108</v>
      </c>
      <c r="B108" s="7"/>
      <c r="C108" s="7"/>
      <c r="D108" s="7">
        <f t="shared" si="1"/>
        <v>0</v>
      </c>
    </row>
    <row r="109" spans="1:4" ht="18" hidden="1" x14ac:dyDescent="0.3">
      <c r="A109" s="9" t="s">
        <v>109</v>
      </c>
      <c r="B109" s="7"/>
      <c r="C109" s="7"/>
      <c r="D109" s="7">
        <f t="shared" si="1"/>
        <v>0</v>
      </c>
    </row>
    <row r="110" spans="1:4" ht="18" hidden="1" x14ac:dyDescent="0.3">
      <c r="A110" s="9" t="s">
        <v>110</v>
      </c>
      <c r="B110" s="7"/>
      <c r="C110" s="7"/>
      <c r="D110" s="7">
        <f t="shared" si="1"/>
        <v>0</v>
      </c>
    </row>
    <row r="111" spans="1:4" ht="18" hidden="1" x14ac:dyDescent="0.3">
      <c r="A111" s="9" t="s">
        <v>111</v>
      </c>
      <c r="B111" s="7"/>
      <c r="C111" s="7"/>
      <c r="D111" s="7">
        <f t="shared" si="1"/>
        <v>0</v>
      </c>
    </row>
    <row r="112" spans="1:4" ht="18" hidden="1" x14ac:dyDescent="0.3">
      <c r="A112" s="9" t="s">
        <v>112</v>
      </c>
      <c r="B112" s="7"/>
      <c r="C112" s="7"/>
      <c r="D112" s="7">
        <f t="shared" si="1"/>
        <v>0</v>
      </c>
    </row>
    <row r="113" spans="1:4" ht="18" hidden="1" x14ac:dyDescent="0.3">
      <c r="A113" s="11" t="s">
        <v>113</v>
      </c>
      <c r="B113" s="7"/>
      <c r="C113" s="7"/>
      <c r="D113" s="7">
        <f t="shared" si="1"/>
        <v>0</v>
      </c>
    </row>
    <row r="114" spans="1:4" ht="18" hidden="1" x14ac:dyDescent="0.3">
      <c r="A114" s="21" t="s">
        <v>114</v>
      </c>
      <c r="B114" s="7"/>
      <c r="C114" s="7"/>
      <c r="D114" s="7">
        <f t="shared" si="1"/>
        <v>0</v>
      </c>
    </row>
    <row r="115" spans="1:4" ht="18" hidden="1" x14ac:dyDescent="0.3">
      <c r="A115" s="9" t="s">
        <v>115</v>
      </c>
      <c r="B115" s="7"/>
      <c r="C115" s="7"/>
      <c r="D115" s="7">
        <f t="shared" si="1"/>
        <v>0</v>
      </c>
    </row>
    <row r="116" spans="1:4" ht="18" hidden="1" x14ac:dyDescent="0.3">
      <c r="A116" s="11" t="s">
        <v>116</v>
      </c>
      <c r="B116" s="7"/>
      <c r="C116" s="7"/>
      <c r="D116" s="7">
        <f t="shared" si="1"/>
        <v>0</v>
      </c>
    </row>
    <row r="117" spans="1:4" ht="18" hidden="1" x14ac:dyDescent="0.3">
      <c r="A117" s="11" t="s">
        <v>117</v>
      </c>
      <c r="B117" s="7"/>
      <c r="C117" s="7"/>
      <c r="D117" s="7">
        <f t="shared" si="1"/>
        <v>0</v>
      </c>
    </row>
    <row r="118" spans="1:4" ht="18" hidden="1" x14ac:dyDescent="0.3">
      <c r="A118" s="9" t="s">
        <v>118</v>
      </c>
      <c r="B118" s="7"/>
      <c r="C118" s="7"/>
      <c r="D118" s="7">
        <f t="shared" si="1"/>
        <v>0</v>
      </c>
    </row>
    <row r="119" spans="1:4" ht="18" hidden="1" x14ac:dyDescent="0.3">
      <c r="A119" s="9" t="s">
        <v>367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x14ac:dyDescent="0.3">
      <c r="A127" s="12" t="s">
        <v>126</v>
      </c>
      <c r="B127" s="15">
        <v>2.5</v>
      </c>
      <c r="C127" s="15">
        <v>16000</v>
      </c>
      <c r="D127" s="7">
        <f t="shared" si="1"/>
        <v>40000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368</v>
      </c>
      <c r="B130" s="7"/>
      <c r="C130" s="7"/>
      <c r="D130" s="7">
        <f t="shared" si="1"/>
        <v>0</v>
      </c>
    </row>
    <row r="131" spans="1:4" ht="18" hidden="1" x14ac:dyDescent="0.3">
      <c r="A131" s="9" t="s">
        <v>129</v>
      </c>
      <c r="B131" s="7"/>
      <c r="C131" s="7"/>
      <c r="D131" s="7">
        <f t="shared" si="1"/>
        <v>0</v>
      </c>
    </row>
    <row r="132" spans="1:4" ht="18" hidden="1" x14ac:dyDescent="0.3">
      <c r="A132" s="16" t="s">
        <v>130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131</v>
      </c>
      <c r="B133" s="7"/>
      <c r="C133" s="7"/>
      <c r="D133" s="7">
        <f t="shared" si="2"/>
        <v>0</v>
      </c>
    </row>
    <row r="134" spans="1:4" ht="18" hidden="1" x14ac:dyDescent="0.3">
      <c r="A134" s="12" t="s">
        <v>132</v>
      </c>
      <c r="B134" s="7"/>
      <c r="C134" s="7"/>
      <c r="D134" s="7">
        <f t="shared" si="2"/>
        <v>0</v>
      </c>
    </row>
    <row r="135" spans="1:4" ht="18" hidden="1" x14ac:dyDescent="0.3">
      <c r="A135" s="9" t="s">
        <v>133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hidden="1" x14ac:dyDescent="0.3">
      <c r="A139" s="9" t="s">
        <v>138</v>
      </c>
      <c r="B139" s="15"/>
      <c r="C139" s="15"/>
      <c r="D139" s="7">
        <f t="shared" si="2"/>
        <v>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hidden="1" x14ac:dyDescent="0.3">
      <c r="A158" s="17" t="s">
        <v>157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369</v>
      </c>
      <c r="B160" s="7"/>
      <c r="C160" s="7"/>
      <c r="D160" s="7">
        <f t="shared" si="2"/>
        <v>0</v>
      </c>
    </row>
    <row r="161" spans="1:4" ht="18" hidden="1" x14ac:dyDescent="0.3">
      <c r="A161" s="9" t="s">
        <v>159</v>
      </c>
      <c r="B161" s="7"/>
      <c r="C161" s="7"/>
      <c r="D161" s="7">
        <f t="shared" si="2"/>
        <v>0</v>
      </c>
    </row>
    <row r="162" spans="1:4" ht="18" x14ac:dyDescent="0.3">
      <c r="A162" s="16" t="s">
        <v>160</v>
      </c>
      <c r="B162" s="7">
        <v>46</v>
      </c>
      <c r="C162" s="7">
        <v>8000</v>
      </c>
      <c r="D162" s="7">
        <f t="shared" si="2"/>
        <v>368000</v>
      </c>
    </row>
    <row r="163" spans="1:4" ht="18" hidden="1" x14ac:dyDescent="0.3">
      <c r="A163" s="9" t="s">
        <v>161</v>
      </c>
      <c r="B163" s="7"/>
      <c r="C163" s="7"/>
      <c r="D163" s="7">
        <f t="shared" si="2"/>
        <v>0</v>
      </c>
    </row>
    <row r="164" spans="1:4" ht="18" hidden="1" x14ac:dyDescent="0.3">
      <c r="A164" s="12" t="s">
        <v>162</v>
      </c>
      <c r="B164" s="7"/>
      <c r="C164" s="7"/>
      <c r="D164" s="7">
        <f t="shared" si="2"/>
        <v>0</v>
      </c>
    </row>
    <row r="165" spans="1:4" ht="18" x14ac:dyDescent="0.3">
      <c r="A165" s="9" t="s">
        <v>163</v>
      </c>
      <c r="B165" s="7">
        <v>758</v>
      </c>
      <c r="C165" s="7">
        <v>7000</v>
      </c>
      <c r="D165" s="7">
        <f t="shared" si="2"/>
        <v>5306000</v>
      </c>
    </row>
    <row r="166" spans="1:4" ht="18" hidden="1" x14ac:dyDescent="0.3">
      <c r="A166" s="9" t="s">
        <v>164</v>
      </c>
      <c r="B166" s="7"/>
      <c r="C166" s="7"/>
      <c r="D166" s="7">
        <f t="shared" si="2"/>
        <v>0</v>
      </c>
    </row>
    <row r="167" spans="1:4" ht="18" hidden="1" x14ac:dyDescent="0.3">
      <c r="A167" s="9" t="s">
        <v>165</v>
      </c>
      <c r="B167" s="7"/>
      <c r="C167" s="7"/>
      <c r="D167" s="7">
        <f t="shared" si="2"/>
        <v>0</v>
      </c>
    </row>
    <row r="168" spans="1:4" ht="18" hidden="1" x14ac:dyDescent="0.3">
      <c r="A168" s="19" t="s">
        <v>166</v>
      </c>
      <c r="B168" s="7"/>
      <c r="C168" s="7"/>
      <c r="D168" s="7">
        <f t="shared" si="2"/>
        <v>0</v>
      </c>
    </row>
    <row r="169" spans="1:4" ht="18" hidden="1" x14ac:dyDescent="0.3">
      <c r="A169" s="9" t="s">
        <v>167</v>
      </c>
      <c r="B169" s="7"/>
      <c r="C169" s="7"/>
      <c r="D169" s="7">
        <f t="shared" si="2"/>
        <v>0</v>
      </c>
    </row>
    <row r="170" spans="1:4" ht="18" x14ac:dyDescent="0.3">
      <c r="A170" s="29" t="s">
        <v>168</v>
      </c>
      <c r="B170" s="31">
        <f>17+20+20</f>
        <v>57</v>
      </c>
      <c r="C170" s="31">
        <v>13000</v>
      </c>
      <c r="D170" s="7">
        <f t="shared" si="2"/>
        <v>741000</v>
      </c>
    </row>
    <row r="171" spans="1:4" ht="18" hidden="1" x14ac:dyDescent="0.3">
      <c r="A171" s="11" t="s">
        <v>169</v>
      </c>
      <c r="B171" s="7"/>
      <c r="C171" s="7"/>
      <c r="D171" s="7">
        <f t="shared" si="2"/>
        <v>0</v>
      </c>
    </row>
    <row r="172" spans="1:4" ht="18" x14ac:dyDescent="0.3">
      <c r="A172" s="9" t="s">
        <v>170</v>
      </c>
      <c r="B172" s="7">
        <v>2</v>
      </c>
      <c r="C172" s="7">
        <v>32000</v>
      </c>
      <c r="D172" s="7">
        <f t="shared" si="2"/>
        <v>64000</v>
      </c>
    </row>
    <row r="173" spans="1:4" ht="18" hidden="1" x14ac:dyDescent="0.3">
      <c r="A173" s="9" t="s">
        <v>171</v>
      </c>
      <c r="B173" s="7"/>
      <c r="C173" s="7"/>
      <c r="D173" s="7">
        <f t="shared" si="2"/>
        <v>0</v>
      </c>
    </row>
    <row r="174" spans="1:4" ht="18" hidden="1" x14ac:dyDescent="0.3">
      <c r="A174" s="12" t="s">
        <v>172</v>
      </c>
      <c r="B174" s="7"/>
      <c r="C174" s="7"/>
      <c r="D174" s="7">
        <f t="shared" si="2"/>
        <v>0</v>
      </c>
    </row>
    <row r="175" spans="1:4" ht="18" hidden="1" x14ac:dyDescent="0.3">
      <c r="A175" s="9" t="s">
        <v>173</v>
      </c>
      <c r="B175" s="7"/>
      <c r="C175" s="7"/>
      <c r="D175" s="7">
        <f t="shared" si="2"/>
        <v>0</v>
      </c>
    </row>
    <row r="176" spans="1:4" ht="18" hidden="1" x14ac:dyDescent="0.3">
      <c r="A176" s="9" t="s">
        <v>174</v>
      </c>
      <c r="B176" s="7"/>
      <c r="C176" s="7"/>
      <c r="D176" s="7">
        <f t="shared" si="2"/>
        <v>0</v>
      </c>
    </row>
    <row r="177" spans="1:4" ht="18" hidden="1" x14ac:dyDescent="0.3">
      <c r="A177" s="12" t="s">
        <v>175</v>
      </c>
      <c r="B177" s="7"/>
      <c r="C177" s="7"/>
      <c r="D177" s="7">
        <f t="shared" si="2"/>
        <v>0</v>
      </c>
    </row>
    <row r="178" spans="1:4" ht="18" hidden="1" x14ac:dyDescent="0.3">
      <c r="A178" s="12" t="s">
        <v>176</v>
      </c>
      <c r="B178" s="7"/>
      <c r="C178" s="7"/>
      <c r="D178" s="7">
        <f t="shared" si="2"/>
        <v>0</v>
      </c>
    </row>
    <row r="179" spans="1:4" ht="18" hidden="1" x14ac:dyDescent="0.3">
      <c r="A179" s="12" t="s">
        <v>177</v>
      </c>
      <c r="B179" s="7"/>
      <c r="C179" s="7"/>
      <c r="D179" s="7">
        <f t="shared" si="2"/>
        <v>0</v>
      </c>
    </row>
    <row r="180" spans="1:4" ht="18" x14ac:dyDescent="0.3">
      <c r="A180" s="9" t="s">
        <v>178</v>
      </c>
      <c r="B180" s="7">
        <f>80/0.3</f>
        <v>266.66666666666669</v>
      </c>
      <c r="C180" s="7">
        <v>7700</v>
      </c>
      <c r="D180" s="7">
        <f t="shared" si="2"/>
        <v>2053333.3333333335</v>
      </c>
    </row>
    <row r="181" spans="1:4" ht="18" hidden="1" x14ac:dyDescent="0.3">
      <c r="A181" s="12" t="s">
        <v>179</v>
      </c>
      <c r="B181" s="7"/>
      <c r="C181" s="7"/>
      <c r="D181" s="7">
        <f t="shared" si="2"/>
        <v>0</v>
      </c>
    </row>
    <row r="182" spans="1:4" ht="18" hidden="1" x14ac:dyDescent="0.3">
      <c r="A182" s="12" t="s">
        <v>180</v>
      </c>
      <c r="B182" s="7"/>
      <c r="C182" s="7"/>
      <c r="D182" s="7">
        <f t="shared" si="2"/>
        <v>0</v>
      </c>
    </row>
    <row r="183" spans="1:4" ht="18" hidden="1" x14ac:dyDescent="0.3">
      <c r="A183" s="12" t="s">
        <v>181</v>
      </c>
      <c r="B183" s="7"/>
      <c r="C183" s="7"/>
      <c r="D183" s="7">
        <f t="shared" si="2"/>
        <v>0</v>
      </c>
    </row>
    <row r="184" spans="1:4" ht="18" hidden="1" x14ac:dyDescent="0.3">
      <c r="A184" s="9" t="s">
        <v>182</v>
      </c>
      <c r="B184" s="7"/>
      <c r="C184" s="7"/>
      <c r="D184" s="7">
        <f t="shared" si="2"/>
        <v>0</v>
      </c>
    </row>
    <row r="185" spans="1:4" ht="18" hidden="1" x14ac:dyDescent="0.3">
      <c r="A185" s="16" t="s">
        <v>183</v>
      </c>
      <c r="B185" s="7"/>
      <c r="C185" s="7"/>
      <c r="D185" s="7">
        <f t="shared" si="2"/>
        <v>0</v>
      </c>
    </row>
    <row r="186" spans="1:4" ht="18" hidden="1" x14ac:dyDescent="0.3">
      <c r="A186" s="16" t="s">
        <v>184</v>
      </c>
      <c r="B186" s="7"/>
      <c r="C186" s="7"/>
      <c r="D186" s="7">
        <f t="shared" si="2"/>
        <v>0</v>
      </c>
    </row>
    <row r="187" spans="1:4" ht="18" hidden="1" x14ac:dyDescent="0.3">
      <c r="A187" s="16" t="s">
        <v>185</v>
      </c>
      <c r="B187" s="7"/>
      <c r="C187" s="7"/>
      <c r="D187" s="7">
        <f t="shared" si="2"/>
        <v>0</v>
      </c>
    </row>
    <row r="188" spans="1:4" ht="18" hidden="1" x14ac:dyDescent="0.3">
      <c r="A188" s="16" t="s">
        <v>186</v>
      </c>
      <c r="B188" s="7"/>
      <c r="C188" s="7"/>
      <c r="D188" s="7">
        <f t="shared" si="2"/>
        <v>0</v>
      </c>
    </row>
    <row r="189" spans="1:4" ht="18" hidden="1" x14ac:dyDescent="0.3">
      <c r="A189" s="12" t="s">
        <v>187</v>
      </c>
      <c r="B189" s="7"/>
      <c r="C189" s="7"/>
      <c r="D189" s="7">
        <f t="shared" si="2"/>
        <v>0</v>
      </c>
    </row>
    <row r="190" spans="1:4" ht="18" hidden="1" x14ac:dyDescent="0.3">
      <c r="A190" s="9" t="s">
        <v>188</v>
      </c>
      <c r="B190" s="7"/>
      <c r="C190" s="7"/>
      <c r="D190" s="7">
        <f t="shared" si="2"/>
        <v>0</v>
      </c>
    </row>
    <row r="191" spans="1:4" ht="18" hidden="1" x14ac:dyDescent="0.3">
      <c r="A191" s="32" t="s">
        <v>189</v>
      </c>
      <c r="B191" s="7"/>
      <c r="C191" s="7"/>
      <c r="D191" s="7">
        <f t="shared" si="2"/>
        <v>0</v>
      </c>
    </row>
    <row r="192" spans="1:4" ht="18" hidden="1" x14ac:dyDescent="0.3">
      <c r="A192" s="32" t="s">
        <v>190</v>
      </c>
      <c r="B192" s="7"/>
      <c r="C192" s="7"/>
      <c r="D192" s="7">
        <f t="shared" si="2"/>
        <v>0</v>
      </c>
    </row>
    <row r="193" spans="1:4" ht="18" hidden="1" x14ac:dyDescent="0.3">
      <c r="A193" s="32" t="s">
        <v>191</v>
      </c>
      <c r="B193" s="7"/>
      <c r="C193" s="7"/>
      <c r="D193" s="7">
        <f t="shared" si="2"/>
        <v>0</v>
      </c>
    </row>
    <row r="194" spans="1:4" ht="18" hidden="1" x14ac:dyDescent="0.3">
      <c r="A194" s="32" t="s">
        <v>192</v>
      </c>
      <c r="B194" s="7"/>
      <c r="C194" s="7"/>
      <c r="D194" s="7">
        <f t="shared" si="2"/>
        <v>0</v>
      </c>
    </row>
    <row r="195" spans="1:4" ht="18" hidden="1" x14ac:dyDescent="0.3">
      <c r="A195" s="9" t="s">
        <v>193</v>
      </c>
      <c r="B195" s="7"/>
      <c r="C195" s="7"/>
      <c r="D195" s="7">
        <f t="shared" si="2"/>
        <v>0</v>
      </c>
    </row>
    <row r="196" spans="1:4" ht="18" hidden="1" x14ac:dyDescent="0.3">
      <c r="A196" s="33" t="s">
        <v>194</v>
      </c>
      <c r="B196" s="7"/>
      <c r="C196" s="7"/>
      <c r="D196" s="7">
        <f t="shared" ref="D196:D259" si="3">B196*C196</f>
        <v>0</v>
      </c>
    </row>
    <row r="197" spans="1:4" ht="18" x14ac:dyDescent="0.3">
      <c r="A197" s="9" t="s">
        <v>195</v>
      </c>
      <c r="B197" s="7">
        <f>180+340+120+80+80</f>
        <v>800</v>
      </c>
      <c r="C197" s="7">
        <v>21000</v>
      </c>
      <c r="D197" s="7">
        <f t="shared" si="3"/>
        <v>16800000</v>
      </c>
    </row>
    <row r="198" spans="1:4" ht="18" x14ac:dyDescent="0.3">
      <c r="A198" s="12" t="s">
        <v>196</v>
      </c>
      <c r="B198" s="7">
        <f>100+60+100+160</f>
        <v>420</v>
      </c>
      <c r="C198" s="7">
        <v>21000</v>
      </c>
      <c r="D198" s="7">
        <f t="shared" si="3"/>
        <v>8820000</v>
      </c>
    </row>
    <row r="199" spans="1:4" ht="18" hidden="1" x14ac:dyDescent="0.3">
      <c r="A199" s="9" t="s">
        <v>197</v>
      </c>
      <c r="B199" s="7"/>
      <c r="C199" s="7"/>
      <c r="D199" s="7">
        <f t="shared" si="3"/>
        <v>0</v>
      </c>
    </row>
    <row r="200" spans="1:4" ht="18" hidden="1" x14ac:dyDescent="0.3">
      <c r="A200" s="9" t="s">
        <v>198</v>
      </c>
      <c r="B200" s="7"/>
      <c r="C200" s="7"/>
      <c r="D200" s="7">
        <f t="shared" si="3"/>
        <v>0</v>
      </c>
    </row>
    <row r="201" spans="1:4" ht="18" hidden="1" x14ac:dyDescent="0.3">
      <c r="A201" s="9" t="s">
        <v>199</v>
      </c>
      <c r="B201" s="7"/>
      <c r="C201" s="7"/>
      <c r="D201" s="7">
        <f t="shared" si="3"/>
        <v>0</v>
      </c>
    </row>
    <row r="202" spans="1:4" ht="18" hidden="1" x14ac:dyDescent="0.3">
      <c r="A202" s="34" t="s">
        <v>200</v>
      </c>
      <c r="B202" s="7"/>
      <c r="C202" s="7"/>
      <c r="D202" s="7">
        <f t="shared" si="3"/>
        <v>0</v>
      </c>
    </row>
    <row r="203" spans="1:4" ht="18" hidden="1" x14ac:dyDescent="0.3">
      <c r="A203" s="34" t="s">
        <v>201</v>
      </c>
      <c r="B203" s="7"/>
      <c r="C203" s="7"/>
      <c r="D203" s="7">
        <f t="shared" si="3"/>
        <v>0</v>
      </c>
    </row>
    <row r="204" spans="1:4" ht="18" hidden="1" x14ac:dyDescent="0.3">
      <c r="A204" s="9" t="s">
        <v>202</v>
      </c>
      <c r="B204" s="7"/>
      <c r="C204" s="7"/>
      <c r="D204" s="7">
        <f t="shared" si="3"/>
        <v>0</v>
      </c>
    </row>
    <row r="205" spans="1:4" ht="18" x14ac:dyDescent="0.3">
      <c r="A205" s="11" t="s">
        <v>203</v>
      </c>
      <c r="B205" s="7">
        <v>1</v>
      </c>
      <c r="C205" s="7">
        <v>42000</v>
      </c>
      <c r="D205" s="7">
        <f t="shared" si="3"/>
        <v>42000</v>
      </c>
    </row>
    <row r="206" spans="1:4" ht="18" hidden="1" x14ac:dyDescent="0.3">
      <c r="A206" s="9" t="s">
        <v>204</v>
      </c>
      <c r="B206" s="7"/>
      <c r="C206" s="7"/>
      <c r="D206" s="7">
        <f t="shared" si="3"/>
        <v>0</v>
      </c>
    </row>
    <row r="207" spans="1:4" ht="18" hidden="1" x14ac:dyDescent="0.3">
      <c r="A207" s="9" t="s">
        <v>206</v>
      </c>
      <c r="B207" s="7"/>
      <c r="C207" s="7"/>
      <c r="D207" s="7">
        <f t="shared" si="3"/>
        <v>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x14ac:dyDescent="0.3">
      <c r="A216" s="9" t="s">
        <v>216</v>
      </c>
      <c r="B216" s="7">
        <f>15/0.5</f>
        <v>30</v>
      </c>
      <c r="C216" s="7">
        <v>5000</v>
      </c>
      <c r="D216" s="7">
        <f t="shared" si="3"/>
        <v>150000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hidden="1" x14ac:dyDescent="0.3">
      <c r="A219" s="16" t="s">
        <v>219</v>
      </c>
      <c r="B219" s="7"/>
      <c r="C219" s="7"/>
      <c r="D219" s="7">
        <f t="shared" si="3"/>
        <v>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2" t="s">
        <v>226</v>
      </c>
      <c r="B226" s="7"/>
      <c r="C226" s="7"/>
      <c r="D226" s="7">
        <f t="shared" si="3"/>
        <v>0</v>
      </c>
    </row>
    <row r="227" spans="1:4" ht="18" hidden="1" x14ac:dyDescent="0.3">
      <c r="A227" s="11" t="s">
        <v>227</v>
      </c>
      <c r="B227" s="7"/>
      <c r="C227" s="7"/>
      <c r="D227" s="7">
        <f t="shared" si="3"/>
        <v>0</v>
      </c>
    </row>
    <row r="228" spans="1:4" ht="18" hidden="1" x14ac:dyDescent="0.3">
      <c r="A228" s="11" t="s">
        <v>228</v>
      </c>
      <c r="B228" s="7"/>
      <c r="C228" s="7"/>
      <c r="D228" s="7">
        <f t="shared" si="3"/>
        <v>0</v>
      </c>
    </row>
    <row r="229" spans="1:4" ht="18" hidden="1" x14ac:dyDescent="0.3">
      <c r="A229" s="9" t="s">
        <v>385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x14ac:dyDescent="0.3">
      <c r="A243" s="9" t="s">
        <v>240</v>
      </c>
      <c r="B243" s="7">
        <v>5</v>
      </c>
      <c r="C243" s="7">
        <v>14000</v>
      </c>
      <c r="D243" s="7">
        <f t="shared" si="3"/>
        <v>70000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4+45+8</f>
        <v>57</v>
      </c>
      <c r="C245" s="7">
        <v>39000</v>
      </c>
      <c r="D245" s="7">
        <f t="shared" si="3"/>
        <v>2223000</v>
      </c>
    </row>
    <row r="246" spans="1:4" ht="18" hidden="1" x14ac:dyDescent="0.3">
      <c r="A246" s="9" t="s">
        <v>243</v>
      </c>
      <c r="B246" s="7"/>
      <c r="C246" s="7"/>
      <c r="D246" s="7">
        <f t="shared" si="3"/>
        <v>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hidden="1" x14ac:dyDescent="0.3">
      <c r="A248" s="9" t="s">
        <v>245</v>
      </c>
      <c r="B248" s="7"/>
      <c r="C248" s="7"/>
      <c r="D248" s="7">
        <f t="shared" si="3"/>
        <v>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hidden="1" x14ac:dyDescent="0.3">
      <c r="A250" s="16" t="s">
        <v>247</v>
      </c>
      <c r="B250" s="7"/>
      <c r="C250" s="7"/>
      <c r="D250" s="7">
        <f t="shared" si="3"/>
        <v>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f>2+40</f>
        <v>42</v>
      </c>
      <c r="C253" s="7">
        <v>36000</v>
      </c>
      <c r="D253" s="7">
        <f t="shared" si="3"/>
        <v>1512000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f>10+18</f>
        <v>28</v>
      </c>
      <c r="C257" s="7">
        <v>21000</v>
      </c>
      <c r="D257" s="7">
        <f t="shared" si="3"/>
        <v>588000</v>
      </c>
    </row>
    <row r="258" spans="1:4" ht="18" x14ac:dyDescent="0.3">
      <c r="A258" s="9" t="s">
        <v>255</v>
      </c>
      <c r="B258" s="7">
        <v>25</v>
      </c>
      <c r="C258" s="7">
        <v>13000</v>
      </c>
      <c r="D258" s="7">
        <f t="shared" si="3"/>
        <v>325000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7</v>
      </c>
      <c r="C265" s="7">
        <v>14000</v>
      </c>
      <c r="D265" s="7">
        <f t="shared" si="4"/>
        <v>98000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hidden="1" x14ac:dyDescent="0.3">
      <c r="A270" s="9" t="s">
        <v>267</v>
      </c>
      <c r="B270" s="7"/>
      <c r="C270" s="7"/>
      <c r="D270" s="7">
        <f t="shared" si="4"/>
        <v>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hidden="1" x14ac:dyDescent="0.3">
      <c r="A282" s="9" t="s">
        <v>278</v>
      </c>
      <c r="B282" s="7"/>
      <c r="C282" s="7"/>
      <c r="D282" s="7">
        <f t="shared" si="4"/>
        <v>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hidden="1" x14ac:dyDescent="0.3">
      <c r="A288" s="9" t="s">
        <v>284</v>
      </c>
      <c r="B288" s="7"/>
      <c r="C288" s="7"/>
      <c r="D288" s="7">
        <f t="shared" si="4"/>
        <v>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2" t="s">
        <v>286</v>
      </c>
      <c r="B290" s="7"/>
      <c r="C290" s="7"/>
      <c r="D290" s="7">
        <f t="shared" si="4"/>
        <v>0</v>
      </c>
    </row>
    <row r="291" spans="1:4" ht="18" hidden="1" x14ac:dyDescent="0.3">
      <c r="A291" s="16" t="s">
        <v>287</v>
      </c>
      <c r="B291" s="7"/>
      <c r="C291" s="7"/>
      <c r="D291" s="7">
        <f t="shared" si="4"/>
        <v>0</v>
      </c>
    </row>
    <row r="292" spans="1:4" ht="18" hidden="1" x14ac:dyDescent="0.3">
      <c r="A292" s="13" t="s">
        <v>288</v>
      </c>
      <c r="B292" s="7"/>
      <c r="C292" s="7"/>
      <c r="D292" s="7">
        <f t="shared" si="4"/>
        <v>0</v>
      </c>
    </row>
    <row r="293" spans="1:4" ht="18" hidden="1" x14ac:dyDescent="0.3">
      <c r="A293" s="9" t="s">
        <v>289</v>
      </c>
      <c r="B293" s="7"/>
      <c r="C293" s="7"/>
      <c r="D293" s="7">
        <f t="shared" si="4"/>
        <v>0</v>
      </c>
    </row>
    <row r="294" spans="1:4" ht="18" hidden="1" x14ac:dyDescent="0.3">
      <c r="A294" s="16" t="s">
        <v>290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hidden="1" x14ac:dyDescent="0.3">
      <c r="A303" s="13" t="s">
        <v>300</v>
      </c>
      <c r="B303" s="7"/>
      <c r="C303" s="7"/>
      <c r="D303" s="7">
        <f t="shared" si="4"/>
        <v>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x14ac:dyDescent="0.3">
      <c r="A320" s="9" t="s">
        <v>317</v>
      </c>
      <c r="B320" s="7">
        <v>2</v>
      </c>
      <c r="C320" s="7">
        <v>28000</v>
      </c>
      <c r="D320" s="7">
        <f t="shared" si="4"/>
        <v>56000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x14ac:dyDescent="0.3">
      <c r="A327" s="9" t="s">
        <v>324</v>
      </c>
      <c r="B327" s="7">
        <v>3</v>
      </c>
      <c r="C327" s="7">
        <v>6800</v>
      </c>
      <c r="D327" s="7">
        <f t="shared" si="5"/>
        <v>20400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2910.166666666667</v>
      </c>
      <c r="C333" s="40"/>
      <c r="D333" s="7">
        <f>SUM(D15:D327)</f>
        <v>43051733.333333336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388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hidden="1" x14ac:dyDescent="0.3">
      <c r="A367" s="9" t="s">
        <v>254</v>
      </c>
      <c r="B367" s="7"/>
      <c r="C367" s="7"/>
      <c r="D367" s="7">
        <f t="shared" si="5"/>
        <v>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v>100</v>
      </c>
      <c r="C370" s="7">
        <v>8000</v>
      </c>
      <c r="D370" s="7">
        <f t="shared" si="5"/>
        <v>800000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f>30+20+10</f>
        <v>60</v>
      </c>
      <c r="C375" s="7">
        <v>17000</v>
      </c>
      <c r="D375" s="7">
        <f t="shared" si="5"/>
        <v>1020000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15+290+255</f>
        <v>560</v>
      </c>
      <c r="C378" s="7">
        <v>14000</v>
      </c>
      <c r="D378" s="7">
        <f t="shared" si="5"/>
        <v>7840000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x14ac:dyDescent="0.3">
      <c r="A382" s="9" t="s">
        <v>99</v>
      </c>
      <c r="B382" s="7">
        <f>7+20+60</f>
        <v>87</v>
      </c>
      <c r="C382" s="7">
        <v>9000</v>
      </c>
      <c r="D382" s="7">
        <f t="shared" si="5"/>
        <v>783000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x14ac:dyDescent="0.3">
      <c r="A387" s="9" t="s">
        <v>12</v>
      </c>
      <c r="B387" s="7">
        <f>14+8</f>
        <v>22</v>
      </c>
      <c r="C387" s="7">
        <v>12000</v>
      </c>
      <c r="D387" s="7">
        <f t="shared" si="5"/>
        <v>264000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hidden="1" x14ac:dyDescent="0.3">
      <c r="A404" s="9" t="s">
        <v>197</v>
      </c>
      <c r="B404" s="7"/>
      <c r="C404" s="7"/>
      <c r="D404" s="7">
        <f t="shared" si="6"/>
        <v>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x14ac:dyDescent="0.3">
      <c r="A406" s="9" t="s">
        <v>267</v>
      </c>
      <c r="B406" s="7">
        <v>10</v>
      </c>
      <c r="C406" s="7">
        <v>9500</v>
      </c>
      <c r="D406" s="7">
        <f t="shared" si="6"/>
        <v>95000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x14ac:dyDescent="0.3">
      <c r="A408" s="5" t="s">
        <v>2</v>
      </c>
      <c r="B408" s="7">
        <v>3</v>
      </c>
      <c r="C408" s="7">
        <v>13000</v>
      </c>
      <c r="D408" s="7">
        <f t="shared" si="6"/>
        <v>39000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f>30+30+80</f>
        <v>140</v>
      </c>
      <c r="C430" s="7">
        <v>10000</v>
      </c>
      <c r="D430" s="7">
        <f t="shared" si="6"/>
        <v>1400000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180+140+20+80</f>
        <v>420</v>
      </c>
      <c r="C448" s="7">
        <v>12000</v>
      </c>
      <c r="D448" s="7">
        <f t="shared" si="6"/>
        <v>5040000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hidden="1" x14ac:dyDescent="0.3">
      <c r="A455" s="9" t="s">
        <v>19</v>
      </c>
      <c r="B455" s="7"/>
      <c r="C455" s="7"/>
      <c r="D455" s="7">
        <f t="shared" si="7"/>
        <v>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x14ac:dyDescent="0.3">
      <c r="A477" s="9" t="s">
        <v>284</v>
      </c>
      <c r="B477" s="7">
        <f>60+5</f>
        <v>65</v>
      </c>
      <c r="C477" s="7">
        <v>12000</v>
      </c>
      <c r="D477" s="7">
        <f t="shared" si="7"/>
        <v>780000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40+280+220+300+90</f>
        <v>930</v>
      </c>
      <c r="C480" s="7">
        <v>8000</v>
      </c>
      <c r="D480" s="7">
        <f t="shared" si="7"/>
        <v>7440000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hidden="1" x14ac:dyDescent="0.3">
      <c r="A502" s="9" t="s">
        <v>71</v>
      </c>
      <c r="B502" s="7"/>
      <c r="C502" s="7"/>
      <c r="D502" s="7">
        <f t="shared" si="7"/>
        <v>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x14ac:dyDescent="0.3">
      <c r="A516" s="260" t="s">
        <v>177</v>
      </c>
      <c r="B516" s="261">
        <f>1680+260+20+80+500+520+1520+360+350</f>
        <v>5290</v>
      </c>
      <c r="C516" s="261">
        <v>7700</v>
      </c>
      <c r="D516" s="261">
        <f t="shared" ref="D516:D579" si="8">B516*C516</f>
        <v>40733000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x14ac:dyDescent="0.3">
      <c r="A524" s="9" t="s">
        <v>208</v>
      </c>
      <c r="B524" s="7">
        <f>110+4</f>
        <v>114</v>
      </c>
      <c r="C524" s="7">
        <v>8000</v>
      </c>
      <c r="D524" s="7">
        <f t="shared" si="8"/>
        <v>912000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x14ac:dyDescent="0.3">
      <c r="A526" s="9" t="s">
        <v>101</v>
      </c>
      <c r="B526" s="7">
        <f>11+4</f>
        <v>15</v>
      </c>
      <c r="C526" s="7">
        <v>15000</v>
      </c>
      <c r="D526" s="7">
        <f t="shared" si="8"/>
        <v>225000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f>20+12</f>
        <v>32</v>
      </c>
      <c r="C528" s="7">
        <v>5000</v>
      </c>
      <c r="D528" s="7">
        <f t="shared" si="8"/>
        <v>160000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f>144+130+130+120+70</f>
        <v>594</v>
      </c>
      <c r="C530" s="7">
        <v>7500</v>
      </c>
      <c r="D530" s="7">
        <f t="shared" si="8"/>
        <v>4455000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v>162</v>
      </c>
      <c r="C533" s="7">
        <v>7000</v>
      </c>
      <c r="D533" s="7">
        <f t="shared" si="8"/>
        <v>1134000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109</v>
      </c>
      <c r="B545" s="7"/>
      <c r="C545" s="7"/>
      <c r="D545" s="7">
        <f t="shared" si="8"/>
        <v>0</v>
      </c>
    </row>
    <row r="546" spans="1:4" ht="18" hidden="1" x14ac:dyDescent="0.3">
      <c r="A546" s="9" t="s">
        <v>110</v>
      </c>
      <c r="B546" s="7"/>
      <c r="C546" s="7"/>
      <c r="D546" s="7">
        <f t="shared" si="8"/>
        <v>0</v>
      </c>
    </row>
    <row r="547" spans="1:4" ht="18" hidden="1" x14ac:dyDescent="0.3">
      <c r="A547" s="9" t="s">
        <v>111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221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x14ac:dyDescent="0.3">
      <c r="A604" s="9" t="s">
        <v>278</v>
      </c>
      <c r="B604" s="7">
        <f>100+17</f>
        <v>117</v>
      </c>
      <c r="C604" s="7">
        <v>8000</v>
      </c>
      <c r="D604" s="7">
        <f t="shared" si="9"/>
        <v>936000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x14ac:dyDescent="0.3">
      <c r="A619" s="9" t="s">
        <v>127</v>
      </c>
      <c r="B619" s="7">
        <v>5</v>
      </c>
      <c r="C619" s="7">
        <v>7000</v>
      </c>
      <c r="D619" s="7">
        <f t="shared" si="9"/>
        <v>35000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f>15+40+10+20</f>
        <v>85</v>
      </c>
      <c r="C621" s="7">
        <v>8500</v>
      </c>
      <c r="D621" s="7">
        <f t="shared" si="9"/>
        <v>722500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x14ac:dyDescent="0.3">
      <c r="A628" s="9" t="s">
        <v>154</v>
      </c>
      <c r="B628" s="7">
        <v>14</v>
      </c>
      <c r="C628" s="7">
        <v>8000</v>
      </c>
      <c r="D628" s="7">
        <f t="shared" si="9"/>
        <v>112000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8825</v>
      </c>
      <c r="C665" s="40"/>
      <c r="D665" s="40">
        <f t="shared" ref="D665" si="11">SUM(D338:D664)</f>
        <v>74925500</v>
      </c>
    </row>
    <row r="667" spans="1:4" x14ac:dyDescent="0.3">
      <c r="D667" s="44">
        <f>D665+D333</f>
        <v>117977233.33333334</v>
      </c>
    </row>
  </sheetData>
  <protectedRanges>
    <protectedRange password="CF71" sqref="B3:C332 B1:D2" name="tho"/>
    <protectedRange password="CF71" sqref="D3:D664" name="tho_2"/>
    <protectedRange password="CF71" sqref="B335:C337 B338:B664 C338:C595 C597:C664" name="tho_1"/>
  </protectedRanges>
  <autoFilter ref="A2:D665" xr:uid="{00000000-0009-0000-0000-000012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667"/>
  <sheetViews>
    <sheetView topLeftCell="A333" workbookViewId="0">
      <selection activeCell="G480" sqref="G480"/>
    </sheetView>
  </sheetViews>
  <sheetFormatPr defaultRowHeight="14.4" x14ac:dyDescent="0.3"/>
  <cols>
    <col min="1" max="1" width="35.77734375" customWidth="1"/>
    <col min="3" max="3" width="12.6640625" customWidth="1"/>
    <col min="4" max="4" width="16.77734375" customWidth="1"/>
  </cols>
  <sheetData>
    <row r="1" spans="1:4" x14ac:dyDescent="0.3">
      <c r="A1" s="1" t="s">
        <v>390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47</v>
      </c>
      <c r="C15" s="7">
        <v>10000</v>
      </c>
      <c r="D15" s="7">
        <f t="shared" si="0"/>
        <v>470000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hidden="1" x14ac:dyDescent="0.3">
      <c r="A18" s="13" t="s">
        <v>17</v>
      </c>
      <c r="B18" s="7"/>
      <c r="C18" s="7"/>
      <c r="D18" s="7">
        <f t="shared" si="0"/>
        <v>0</v>
      </c>
    </row>
    <row r="19" spans="1:4" ht="18" x14ac:dyDescent="0.3">
      <c r="A19" s="11" t="s">
        <v>18</v>
      </c>
      <c r="B19" s="7">
        <f>18+19</f>
        <v>37</v>
      </c>
      <c r="C19" s="7">
        <v>10000</v>
      </c>
      <c r="D19" s="7">
        <f t="shared" si="0"/>
        <v>370000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75+60</f>
        <v>135</v>
      </c>
      <c r="C25" s="7">
        <v>7000</v>
      </c>
      <c r="D25" s="7">
        <f t="shared" si="0"/>
        <v>945000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x14ac:dyDescent="0.3">
      <c r="A38" s="9" t="s">
        <v>37</v>
      </c>
      <c r="B38" s="7">
        <v>8</v>
      </c>
      <c r="C38" s="7">
        <v>13000</v>
      </c>
      <c r="D38" s="7">
        <f t="shared" si="0"/>
        <v>104000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x14ac:dyDescent="0.3">
      <c r="A41" s="9" t="s">
        <v>40</v>
      </c>
      <c r="B41" s="7">
        <v>56</v>
      </c>
      <c r="C41" s="7">
        <v>27000</v>
      </c>
      <c r="D41" s="7">
        <f t="shared" si="0"/>
        <v>1512000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x14ac:dyDescent="0.3">
      <c r="A50" s="16" t="s">
        <v>49</v>
      </c>
      <c r="B50" s="7">
        <v>10</v>
      </c>
      <c r="C50" s="7">
        <v>4200</v>
      </c>
      <c r="D50" s="7">
        <f t="shared" si="0"/>
        <v>42000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100</v>
      </c>
      <c r="C57" s="7">
        <v>13000</v>
      </c>
      <c r="D57" s="7">
        <f t="shared" si="0"/>
        <v>1300000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2" t="s">
        <v>62</v>
      </c>
      <c r="B63" s="7"/>
      <c r="C63" s="7"/>
      <c r="D63" s="7">
        <f t="shared" si="0"/>
        <v>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x14ac:dyDescent="0.3">
      <c r="A74" s="9" t="s">
        <v>73</v>
      </c>
      <c r="B74" s="7">
        <v>20</v>
      </c>
      <c r="C74" s="7">
        <v>16000</v>
      </c>
      <c r="D74" s="7">
        <f t="shared" si="1"/>
        <v>320000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f>36+5+15</f>
        <v>56</v>
      </c>
      <c r="C81" s="7">
        <v>8500</v>
      </c>
      <c r="D81" s="7">
        <f t="shared" si="1"/>
        <v>476000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93</v>
      </c>
      <c r="B93" s="7"/>
      <c r="C93" s="7"/>
      <c r="D93" s="7">
        <f t="shared" si="1"/>
        <v>0</v>
      </c>
    </row>
    <row r="94" spans="1:4" ht="18" hidden="1" x14ac:dyDescent="0.3">
      <c r="A94" s="11" t="s">
        <v>94</v>
      </c>
      <c r="B94" s="7"/>
      <c r="C94" s="7"/>
      <c r="D94" s="7">
        <f t="shared" si="1"/>
        <v>0</v>
      </c>
    </row>
    <row r="95" spans="1:4" ht="18" hidden="1" x14ac:dyDescent="0.3">
      <c r="A95" s="9" t="s">
        <v>95</v>
      </c>
      <c r="B95" s="15"/>
      <c r="C95" s="15"/>
      <c r="D95" s="7">
        <f t="shared" si="1"/>
        <v>0</v>
      </c>
    </row>
    <row r="96" spans="1:4" ht="18" hidden="1" x14ac:dyDescent="0.3">
      <c r="A96" s="11" t="s">
        <v>384</v>
      </c>
      <c r="B96" s="7"/>
      <c r="C96" s="7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x14ac:dyDescent="0.3">
      <c r="A99" s="9" t="s">
        <v>99</v>
      </c>
      <c r="B99" s="7">
        <v>29</v>
      </c>
      <c r="C99" s="7">
        <v>9000</v>
      </c>
      <c r="D99" s="7">
        <f t="shared" si="1"/>
        <v>261000</v>
      </c>
    </row>
    <row r="100" spans="1:4" ht="18" hidden="1" x14ac:dyDescent="0.3">
      <c r="A100" s="16" t="s">
        <v>100</v>
      </c>
      <c r="B100" s="7"/>
      <c r="C100" s="7"/>
      <c r="D100" s="7">
        <f t="shared" si="1"/>
        <v>0</v>
      </c>
    </row>
    <row r="101" spans="1:4" ht="18" hidden="1" x14ac:dyDescent="0.3">
      <c r="A101" s="9" t="s">
        <v>101</v>
      </c>
      <c r="B101" s="7"/>
      <c r="C101" s="7"/>
      <c r="D101" s="7">
        <f t="shared" si="1"/>
        <v>0</v>
      </c>
    </row>
    <row r="102" spans="1:4" ht="18" hidden="1" x14ac:dyDescent="0.3">
      <c r="A102" s="22" t="s">
        <v>102</v>
      </c>
      <c r="B102" s="7"/>
      <c r="C102" s="7"/>
      <c r="D102" s="7">
        <f t="shared" si="1"/>
        <v>0</v>
      </c>
    </row>
    <row r="103" spans="1:4" ht="18" hidden="1" x14ac:dyDescent="0.3">
      <c r="A103" s="23" t="s">
        <v>103</v>
      </c>
      <c r="B103" s="7"/>
      <c r="C103" s="7"/>
      <c r="D103" s="7">
        <f t="shared" si="1"/>
        <v>0</v>
      </c>
    </row>
    <row r="104" spans="1:4" ht="18" hidden="1" x14ac:dyDescent="0.3">
      <c r="A104" s="195" t="s">
        <v>104</v>
      </c>
      <c r="B104" s="7"/>
      <c r="C104" s="7"/>
      <c r="D104" s="7">
        <f t="shared" si="1"/>
        <v>0</v>
      </c>
    </row>
    <row r="105" spans="1:4" ht="18" hidden="1" x14ac:dyDescent="0.3">
      <c r="A105" s="9" t="s">
        <v>105</v>
      </c>
      <c r="B105" s="7"/>
      <c r="C105" s="7"/>
      <c r="D105" s="7">
        <f t="shared" si="1"/>
        <v>0</v>
      </c>
    </row>
    <row r="106" spans="1:4" ht="18" x14ac:dyDescent="0.3">
      <c r="A106" s="9" t="s">
        <v>106</v>
      </c>
      <c r="B106" s="7">
        <f>34+8</f>
        <v>42</v>
      </c>
      <c r="C106" s="7">
        <v>14000</v>
      </c>
      <c r="D106" s="7">
        <f t="shared" si="1"/>
        <v>588000</v>
      </c>
    </row>
    <row r="107" spans="1:4" ht="18" hidden="1" x14ac:dyDescent="0.3">
      <c r="A107" s="9" t="s">
        <v>107</v>
      </c>
      <c r="B107" s="7"/>
      <c r="C107" s="7"/>
      <c r="D107" s="7">
        <f t="shared" si="1"/>
        <v>0</v>
      </c>
    </row>
    <row r="108" spans="1:4" ht="18" hidden="1" x14ac:dyDescent="0.3">
      <c r="A108" s="9" t="s">
        <v>108</v>
      </c>
      <c r="B108" s="7"/>
      <c r="C108" s="7"/>
      <c r="D108" s="7">
        <f t="shared" si="1"/>
        <v>0</v>
      </c>
    </row>
    <row r="109" spans="1:4" ht="18" hidden="1" x14ac:dyDescent="0.3">
      <c r="A109" s="9" t="s">
        <v>109</v>
      </c>
      <c r="B109" s="7"/>
      <c r="C109" s="7"/>
      <c r="D109" s="7">
        <f t="shared" si="1"/>
        <v>0</v>
      </c>
    </row>
    <row r="110" spans="1:4" ht="18" hidden="1" x14ac:dyDescent="0.3">
      <c r="A110" s="9" t="s">
        <v>110</v>
      </c>
      <c r="B110" s="7"/>
      <c r="C110" s="7"/>
      <c r="D110" s="7">
        <f t="shared" si="1"/>
        <v>0</v>
      </c>
    </row>
    <row r="111" spans="1:4" ht="18" hidden="1" x14ac:dyDescent="0.3">
      <c r="A111" s="9" t="s">
        <v>111</v>
      </c>
      <c r="B111" s="7"/>
      <c r="C111" s="7"/>
      <c r="D111" s="7">
        <f t="shared" si="1"/>
        <v>0</v>
      </c>
    </row>
    <row r="112" spans="1:4" ht="18" hidden="1" x14ac:dyDescent="0.3">
      <c r="A112" s="9" t="s">
        <v>112</v>
      </c>
      <c r="B112" s="7"/>
      <c r="C112" s="7"/>
      <c r="D112" s="7">
        <f t="shared" si="1"/>
        <v>0</v>
      </c>
    </row>
    <row r="113" spans="1:4" ht="18" hidden="1" x14ac:dyDescent="0.3">
      <c r="A113" s="11" t="s">
        <v>113</v>
      </c>
      <c r="B113" s="7"/>
      <c r="C113" s="7"/>
      <c r="D113" s="7">
        <f t="shared" si="1"/>
        <v>0</v>
      </c>
    </row>
    <row r="114" spans="1:4" ht="18" hidden="1" x14ac:dyDescent="0.3">
      <c r="A114" s="21" t="s">
        <v>114</v>
      </c>
      <c r="B114" s="7"/>
      <c r="C114" s="7"/>
      <c r="D114" s="7">
        <f t="shared" si="1"/>
        <v>0</v>
      </c>
    </row>
    <row r="115" spans="1:4" ht="18" hidden="1" x14ac:dyDescent="0.3">
      <c r="A115" s="9" t="s">
        <v>115</v>
      </c>
      <c r="B115" s="7"/>
      <c r="C115" s="7"/>
      <c r="D115" s="7">
        <f t="shared" si="1"/>
        <v>0</v>
      </c>
    </row>
    <row r="116" spans="1:4" ht="18" hidden="1" x14ac:dyDescent="0.3">
      <c r="A116" s="11" t="s">
        <v>116</v>
      </c>
      <c r="B116" s="7"/>
      <c r="C116" s="7"/>
      <c r="D116" s="7">
        <f t="shared" si="1"/>
        <v>0</v>
      </c>
    </row>
    <row r="117" spans="1:4" ht="18" hidden="1" x14ac:dyDescent="0.3">
      <c r="A117" s="11" t="s">
        <v>117</v>
      </c>
      <c r="B117" s="7"/>
      <c r="C117" s="7"/>
      <c r="D117" s="7">
        <f t="shared" si="1"/>
        <v>0</v>
      </c>
    </row>
    <row r="118" spans="1:4" ht="18" hidden="1" x14ac:dyDescent="0.3">
      <c r="A118" s="9" t="s">
        <v>118</v>
      </c>
      <c r="B118" s="7"/>
      <c r="C118" s="7"/>
      <c r="D118" s="7">
        <f t="shared" si="1"/>
        <v>0</v>
      </c>
    </row>
    <row r="119" spans="1:4" ht="18" hidden="1" x14ac:dyDescent="0.3">
      <c r="A119" s="9" t="s">
        <v>367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x14ac:dyDescent="0.3">
      <c r="A121" s="13" t="s">
        <v>120</v>
      </c>
      <c r="B121" s="7">
        <v>21</v>
      </c>
      <c r="C121" s="7">
        <v>8000</v>
      </c>
      <c r="D121" s="7">
        <f t="shared" si="1"/>
        <v>168000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x14ac:dyDescent="0.3">
      <c r="A127" s="12" t="s">
        <v>126</v>
      </c>
      <c r="B127" s="15">
        <v>0.5</v>
      </c>
      <c r="C127" s="15">
        <v>16000</v>
      </c>
      <c r="D127" s="7">
        <f t="shared" si="1"/>
        <v>8000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368</v>
      </c>
      <c r="B130" s="7"/>
      <c r="C130" s="7"/>
      <c r="D130" s="7">
        <f t="shared" si="1"/>
        <v>0</v>
      </c>
    </row>
    <row r="131" spans="1:4" ht="18" hidden="1" x14ac:dyDescent="0.3">
      <c r="A131" s="9" t="s">
        <v>129</v>
      </c>
      <c r="B131" s="7"/>
      <c r="C131" s="7"/>
      <c r="D131" s="7">
        <f t="shared" si="1"/>
        <v>0</v>
      </c>
    </row>
    <row r="132" spans="1:4" ht="18" hidden="1" x14ac:dyDescent="0.3">
      <c r="A132" s="16" t="s">
        <v>130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131</v>
      </c>
      <c r="B133" s="7"/>
      <c r="C133" s="7"/>
      <c r="D133" s="7">
        <f t="shared" si="2"/>
        <v>0</v>
      </c>
    </row>
    <row r="134" spans="1:4" ht="18" hidden="1" x14ac:dyDescent="0.3">
      <c r="A134" s="12" t="s">
        <v>132</v>
      </c>
      <c r="B134" s="7"/>
      <c r="C134" s="7"/>
      <c r="D134" s="7">
        <f t="shared" si="2"/>
        <v>0</v>
      </c>
    </row>
    <row r="135" spans="1:4" ht="18" hidden="1" x14ac:dyDescent="0.3">
      <c r="A135" s="9" t="s">
        <v>133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x14ac:dyDescent="0.3">
      <c r="A139" s="9" t="s">
        <v>138</v>
      </c>
      <c r="B139" s="15">
        <v>1</v>
      </c>
      <c r="C139" s="15">
        <v>70000</v>
      </c>
      <c r="D139" s="7">
        <f t="shared" si="2"/>
        <v>70000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x14ac:dyDescent="0.3">
      <c r="A141" s="9" t="s">
        <v>140</v>
      </c>
      <c r="B141" s="15">
        <v>1</v>
      </c>
      <c r="C141" s="15">
        <v>80000</v>
      </c>
      <c r="D141" s="7">
        <f t="shared" si="2"/>
        <v>80000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x14ac:dyDescent="0.3">
      <c r="A145" s="9" t="s">
        <v>144</v>
      </c>
      <c r="B145" s="15">
        <v>1.5</v>
      </c>
      <c r="C145" s="15">
        <v>70000</v>
      </c>
      <c r="D145" s="7">
        <f t="shared" si="2"/>
        <v>105000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x14ac:dyDescent="0.3">
      <c r="A158" s="17" t="s">
        <v>157</v>
      </c>
      <c r="B158" s="15">
        <v>1</v>
      </c>
      <c r="C158" s="15">
        <v>70000</v>
      </c>
      <c r="D158" s="7">
        <f t="shared" si="2"/>
        <v>70000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369</v>
      </c>
      <c r="B160" s="7"/>
      <c r="C160" s="7"/>
      <c r="D160" s="7">
        <f t="shared" si="2"/>
        <v>0</v>
      </c>
    </row>
    <row r="161" spans="1:4" ht="18" hidden="1" x14ac:dyDescent="0.3">
      <c r="A161" s="9" t="s">
        <v>159</v>
      </c>
      <c r="B161" s="7"/>
      <c r="C161" s="7"/>
      <c r="D161" s="7">
        <f t="shared" si="2"/>
        <v>0</v>
      </c>
    </row>
    <row r="162" spans="1:4" ht="18" x14ac:dyDescent="0.3">
      <c r="A162" s="16" t="s">
        <v>160</v>
      </c>
      <c r="B162" s="7">
        <v>48</v>
      </c>
      <c r="C162" s="7">
        <v>3500</v>
      </c>
      <c r="D162" s="7">
        <f t="shared" si="2"/>
        <v>168000</v>
      </c>
    </row>
    <row r="163" spans="1:4" ht="18" hidden="1" x14ac:dyDescent="0.3">
      <c r="A163" s="9" t="s">
        <v>161</v>
      </c>
      <c r="B163" s="7"/>
      <c r="C163" s="7"/>
      <c r="D163" s="7">
        <f t="shared" si="2"/>
        <v>0</v>
      </c>
    </row>
    <row r="164" spans="1:4" ht="18" hidden="1" x14ac:dyDescent="0.3">
      <c r="A164" s="12" t="s">
        <v>162</v>
      </c>
      <c r="B164" s="7"/>
      <c r="C164" s="7"/>
      <c r="D164" s="7">
        <f t="shared" si="2"/>
        <v>0</v>
      </c>
    </row>
    <row r="165" spans="1:4" ht="18" x14ac:dyDescent="0.3">
      <c r="A165" s="9" t="s">
        <v>163</v>
      </c>
      <c r="B165" s="7">
        <f>342+17</f>
        <v>359</v>
      </c>
      <c r="C165" s="7">
        <v>6000</v>
      </c>
      <c r="D165" s="7">
        <f t="shared" si="2"/>
        <v>2154000</v>
      </c>
    </row>
    <row r="166" spans="1:4" ht="18" x14ac:dyDescent="0.3">
      <c r="A166" s="9" t="s">
        <v>164</v>
      </c>
      <c r="B166" s="7">
        <v>32</v>
      </c>
      <c r="C166" s="7">
        <v>11000</v>
      </c>
      <c r="D166" s="7">
        <f t="shared" si="2"/>
        <v>352000</v>
      </c>
    </row>
    <row r="167" spans="1:4" ht="18" hidden="1" x14ac:dyDescent="0.3">
      <c r="A167" s="9" t="s">
        <v>165</v>
      </c>
      <c r="B167" s="7"/>
      <c r="C167" s="7"/>
      <c r="D167" s="7">
        <f t="shared" si="2"/>
        <v>0</v>
      </c>
    </row>
    <row r="168" spans="1:4" ht="18" hidden="1" x14ac:dyDescent="0.3">
      <c r="A168" s="19" t="s">
        <v>166</v>
      </c>
      <c r="B168" s="7"/>
      <c r="C168" s="7"/>
      <c r="D168" s="7">
        <f t="shared" si="2"/>
        <v>0</v>
      </c>
    </row>
    <row r="169" spans="1:4" ht="18" hidden="1" x14ac:dyDescent="0.3">
      <c r="A169" s="9" t="s">
        <v>167</v>
      </c>
      <c r="B169" s="7"/>
      <c r="C169" s="7"/>
      <c r="D169" s="7">
        <f t="shared" si="2"/>
        <v>0</v>
      </c>
    </row>
    <row r="170" spans="1:4" ht="18" x14ac:dyDescent="0.3">
      <c r="A170" s="29" t="s">
        <v>168</v>
      </c>
      <c r="B170" s="31">
        <v>28</v>
      </c>
      <c r="C170" s="31">
        <v>13000</v>
      </c>
      <c r="D170" s="7">
        <f t="shared" si="2"/>
        <v>364000</v>
      </c>
    </row>
    <row r="171" spans="1:4" ht="18" hidden="1" x14ac:dyDescent="0.3">
      <c r="A171" s="11" t="s">
        <v>169</v>
      </c>
      <c r="B171" s="7"/>
      <c r="C171" s="7"/>
      <c r="D171" s="7">
        <f t="shared" si="2"/>
        <v>0</v>
      </c>
    </row>
    <row r="172" spans="1:4" ht="18" x14ac:dyDescent="0.3">
      <c r="A172" s="9" t="s">
        <v>170</v>
      </c>
      <c r="B172" s="7">
        <v>2</v>
      </c>
      <c r="C172" s="7">
        <v>32000</v>
      </c>
      <c r="D172" s="7">
        <f t="shared" si="2"/>
        <v>64000</v>
      </c>
    </row>
    <row r="173" spans="1:4" ht="18" hidden="1" x14ac:dyDescent="0.3">
      <c r="A173" s="9" t="s">
        <v>171</v>
      </c>
      <c r="B173" s="7"/>
      <c r="C173" s="7"/>
      <c r="D173" s="7">
        <f t="shared" si="2"/>
        <v>0</v>
      </c>
    </row>
    <row r="174" spans="1:4" ht="18" hidden="1" x14ac:dyDescent="0.3">
      <c r="A174" s="12" t="s">
        <v>172</v>
      </c>
      <c r="B174" s="7"/>
      <c r="C174" s="7"/>
      <c r="D174" s="7">
        <f t="shared" si="2"/>
        <v>0</v>
      </c>
    </row>
    <row r="175" spans="1:4" ht="18" hidden="1" x14ac:dyDescent="0.3">
      <c r="A175" s="9" t="s">
        <v>173</v>
      </c>
      <c r="B175" s="7"/>
      <c r="C175" s="7"/>
      <c r="D175" s="7">
        <f t="shared" si="2"/>
        <v>0</v>
      </c>
    </row>
    <row r="176" spans="1:4" ht="18" hidden="1" x14ac:dyDescent="0.3">
      <c r="A176" s="9" t="s">
        <v>174</v>
      </c>
      <c r="B176" s="7"/>
      <c r="C176" s="7"/>
      <c r="D176" s="7">
        <f t="shared" si="2"/>
        <v>0</v>
      </c>
    </row>
    <row r="177" spans="1:4" ht="18" hidden="1" x14ac:dyDescent="0.3">
      <c r="A177" s="12" t="s">
        <v>175</v>
      </c>
      <c r="B177" s="7"/>
      <c r="C177" s="7"/>
      <c r="D177" s="7">
        <f t="shared" si="2"/>
        <v>0</v>
      </c>
    </row>
    <row r="178" spans="1:4" ht="18" hidden="1" x14ac:dyDescent="0.3">
      <c r="A178" s="12" t="s">
        <v>176</v>
      </c>
      <c r="B178" s="7"/>
      <c r="C178" s="7"/>
      <c r="D178" s="7">
        <f t="shared" si="2"/>
        <v>0</v>
      </c>
    </row>
    <row r="179" spans="1:4" ht="18" hidden="1" x14ac:dyDescent="0.3">
      <c r="A179" s="12" t="s">
        <v>177</v>
      </c>
      <c r="B179" s="7"/>
      <c r="C179" s="7"/>
      <c r="D179" s="7">
        <f t="shared" si="2"/>
        <v>0</v>
      </c>
    </row>
    <row r="180" spans="1:4" ht="18" x14ac:dyDescent="0.3">
      <c r="A180" s="9" t="s">
        <v>178</v>
      </c>
      <c r="B180" s="7">
        <f>25*3</f>
        <v>75</v>
      </c>
      <c r="C180" s="7">
        <v>2100</v>
      </c>
      <c r="D180" s="7">
        <f t="shared" si="2"/>
        <v>157500</v>
      </c>
    </row>
    <row r="181" spans="1:4" ht="18" hidden="1" x14ac:dyDescent="0.3">
      <c r="A181" s="12" t="s">
        <v>179</v>
      </c>
      <c r="B181" s="7"/>
      <c r="C181" s="7"/>
      <c r="D181" s="7">
        <f t="shared" si="2"/>
        <v>0</v>
      </c>
    </row>
    <row r="182" spans="1:4" ht="18" x14ac:dyDescent="0.3">
      <c r="A182" s="12" t="s">
        <v>180</v>
      </c>
      <c r="B182" s="7">
        <v>5</v>
      </c>
      <c r="C182" s="7">
        <v>20000</v>
      </c>
      <c r="D182" s="7">
        <f t="shared" si="2"/>
        <v>100000</v>
      </c>
    </row>
    <row r="183" spans="1:4" ht="18" hidden="1" x14ac:dyDescent="0.3">
      <c r="A183" s="12" t="s">
        <v>181</v>
      </c>
      <c r="B183" s="7"/>
      <c r="C183" s="7"/>
      <c r="D183" s="7">
        <f t="shared" si="2"/>
        <v>0</v>
      </c>
    </row>
    <row r="184" spans="1:4" ht="18" hidden="1" x14ac:dyDescent="0.3">
      <c r="A184" s="9" t="s">
        <v>182</v>
      </c>
      <c r="B184" s="7"/>
      <c r="C184" s="7"/>
      <c r="D184" s="7">
        <f t="shared" si="2"/>
        <v>0</v>
      </c>
    </row>
    <row r="185" spans="1:4" ht="18" hidden="1" x14ac:dyDescent="0.3">
      <c r="A185" s="16" t="s">
        <v>183</v>
      </c>
      <c r="B185" s="7"/>
      <c r="C185" s="7"/>
      <c r="D185" s="7">
        <f t="shared" si="2"/>
        <v>0</v>
      </c>
    </row>
    <row r="186" spans="1:4" ht="18" hidden="1" x14ac:dyDescent="0.3">
      <c r="A186" s="16" t="s">
        <v>184</v>
      </c>
      <c r="B186" s="7"/>
      <c r="C186" s="7"/>
      <c r="D186" s="7">
        <f t="shared" si="2"/>
        <v>0</v>
      </c>
    </row>
    <row r="187" spans="1:4" ht="18" hidden="1" x14ac:dyDescent="0.3">
      <c r="A187" s="16" t="s">
        <v>185</v>
      </c>
      <c r="B187" s="7"/>
      <c r="C187" s="7"/>
      <c r="D187" s="7">
        <f t="shared" si="2"/>
        <v>0</v>
      </c>
    </row>
    <row r="188" spans="1:4" ht="18" hidden="1" x14ac:dyDescent="0.3">
      <c r="A188" s="16" t="s">
        <v>186</v>
      </c>
      <c r="B188" s="7"/>
      <c r="C188" s="7"/>
      <c r="D188" s="7">
        <f t="shared" si="2"/>
        <v>0</v>
      </c>
    </row>
    <row r="189" spans="1:4" ht="18" hidden="1" x14ac:dyDescent="0.3">
      <c r="A189" s="12" t="s">
        <v>187</v>
      </c>
      <c r="B189" s="7"/>
      <c r="C189" s="7"/>
      <c r="D189" s="7">
        <f t="shared" si="2"/>
        <v>0</v>
      </c>
    </row>
    <row r="190" spans="1:4" ht="18" hidden="1" x14ac:dyDescent="0.3">
      <c r="A190" s="9" t="s">
        <v>188</v>
      </c>
      <c r="B190" s="7"/>
      <c r="C190" s="7"/>
      <c r="D190" s="7">
        <f t="shared" si="2"/>
        <v>0</v>
      </c>
    </row>
    <row r="191" spans="1:4" ht="18" hidden="1" x14ac:dyDescent="0.3">
      <c r="A191" s="32" t="s">
        <v>189</v>
      </c>
      <c r="B191" s="7"/>
      <c r="C191" s="7"/>
      <c r="D191" s="7">
        <f t="shared" si="2"/>
        <v>0</v>
      </c>
    </row>
    <row r="192" spans="1:4" ht="18" hidden="1" x14ac:dyDescent="0.3">
      <c r="A192" s="32" t="s">
        <v>190</v>
      </c>
      <c r="B192" s="7"/>
      <c r="C192" s="7"/>
      <c r="D192" s="7">
        <f t="shared" si="2"/>
        <v>0</v>
      </c>
    </row>
    <row r="193" spans="1:4" ht="18" hidden="1" x14ac:dyDescent="0.3">
      <c r="A193" s="32" t="s">
        <v>191</v>
      </c>
      <c r="B193" s="7"/>
      <c r="C193" s="7"/>
      <c r="D193" s="7">
        <f t="shared" si="2"/>
        <v>0</v>
      </c>
    </row>
    <row r="194" spans="1:4" ht="18" hidden="1" x14ac:dyDescent="0.3">
      <c r="A194" s="32" t="s">
        <v>192</v>
      </c>
      <c r="B194" s="7"/>
      <c r="C194" s="7"/>
      <c r="D194" s="7">
        <f t="shared" si="2"/>
        <v>0</v>
      </c>
    </row>
    <row r="195" spans="1:4" ht="18" hidden="1" x14ac:dyDescent="0.3">
      <c r="A195" s="9" t="s">
        <v>193</v>
      </c>
      <c r="B195" s="7"/>
      <c r="C195" s="7"/>
      <c r="D195" s="7">
        <f t="shared" si="2"/>
        <v>0</v>
      </c>
    </row>
    <row r="196" spans="1:4" ht="18" hidden="1" x14ac:dyDescent="0.3">
      <c r="A196" s="33" t="s">
        <v>194</v>
      </c>
      <c r="B196" s="7"/>
      <c r="C196" s="7"/>
      <c r="D196" s="7">
        <f t="shared" ref="D196:D259" si="3">B196*C196</f>
        <v>0</v>
      </c>
    </row>
    <row r="197" spans="1:4" ht="18" x14ac:dyDescent="0.3">
      <c r="A197" s="9" t="s">
        <v>195</v>
      </c>
      <c r="B197" s="7">
        <f>360+200+180</f>
        <v>740</v>
      </c>
      <c r="C197" s="7">
        <v>21000</v>
      </c>
      <c r="D197" s="7">
        <f t="shared" si="3"/>
        <v>15540000</v>
      </c>
    </row>
    <row r="198" spans="1:4" ht="18" x14ac:dyDescent="0.3">
      <c r="A198" s="12" t="s">
        <v>196</v>
      </c>
      <c r="B198" s="7">
        <f>160+80+110</f>
        <v>350</v>
      </c>
      <c r="C198" s="7">
        <v>21000</v>
      </c>
      <c r="D198" s="7">
        <f t="shared" si="3"/>
        <v>7350000</v>
      </c>
    </row>
    <row r="199" spans="1:4" ht="18" hidden="1" x14ac:dyDescent="0.3">
      <c r="A199" s="9" t="s">
        <v>197</v>
      </c>
      <c r="B199" s="7"/>
      <c r="C199" s="7"/>
      <c r="D199" s="7">
        <f t="shared" si="3"/>
        <v>0</v>
      </c>
    </row>
    <row r="200" spans="1:4" ht="18" hidden="1" x14ac:dyDescent="0.3">
      <c r="A200" s="9" t="s">
        <v>198</v>
      </c>
      <c r="B200" s="7"/>
      <c r="C200" s="7"/>
      <c r="D200" s="7">
        <f t="shared" si="3"/>
        <v>0</v>
      </c>
    </row>
    <row r="201" spans="1:4" ht="18" hidden="1" x14ac:dyDescent="0.3">
      <c r="A201" s="9" t="s">
        <v>199</v>
      </c>
      <c r="B201" s="7"/>
      <c r="C201" s="7"/>
      <c r="D201" s="7">
        <f t="shared" si="3"/>
        <v>0</v>
      </c>
    </row>
    <row r="202" spans="1:4" ht="18" hidden="1" x14ac:dyDescent="0.3">
      <c r="A202" s="34" t="s">
        <v>200</v>
      </c>
      <c r="B202" s="7"/>
      <c r="C202" s="7"/>
      <c r="D202" s="7">
        <f t="shared" si="3"/>
        <v>0</v>
      </c>
    </row>
    <row r="203" spans="1:4" ht="18" hidden="1" x14ac:dyDescent="0.3">
      <c r="A203" s="34" t="s">
        <v>201</v>
      </c>
      <c r="B203" s="7"/>
      <c r="C203" s="7"/>
      <c r="D203" s="7">
        <f t="shared" si="3"/>
        <v>0</v>
      </c>
    </row>
    <row r="204" spans="1:4" ht="18" x14ac:dyDescent="0.3">
      <c r="A204" s="9" t="s">
        <v>202</v>
      </c>
      <c r="B204" s="7">
        <v>18</v>
      </c>
      <c r="C204" s="7">
        <v>25000</v>
      </c>
      <c r="D204" s="7">
        <f t="shared" si="3"/>
        <v>450000</v>
      </c>
    </row>
    <row r="205" spans="1:4" ht="18" hidden="1" x14ac:dyDescent="0.3">
      <c r="A205" s="11" t="s">
        <v>203</v>
      </c>
      <c r="B205" s="7"/>
      <c r="C205" s="7"/>
      <c r="D205" s="7">
        <f t="shared" si="3"/>
        <v>0</v>
      </c>
    </row>
    <row r="206" spans="1:4" ht="18" hidden="1" x14ac:dyDescent="0.3">
      <c r="A206" s="9" t="s">
        <v>204</v>
      </c>
      <c r="B206" s="7"/>
      <c r="C206" s="7"/>
      <c r="D206" s="7">
        <f t="shared" si="3"/>
        <v>0</v>
      </c>
    </row>
    <row r="207" spans="1:4" ht="18" x14ac:dyDescent="0.3">
      <c r="A207" s="9" t="s">
        <v>206</v>
      </c>
      <c r="B207" s="7">
        <v>70</v>
      </c>
      <c r="C207" s="7">
        <v>10000</v>
      </c>
      <c r="D207" s="7">
        <f t="shared" si="3"/>
        <v>700000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hidden="1" x14ac:dyDescent="0.3">
      <c r="A216" s="9" t="s">
        <v>216</v>
      </c>
      <c r="B216" s="7"/>
      <c r="C216" s="7"/>
      <c r="D216" s="7">
        <f t="shared" si="3"/>
        <v>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x14ac:dyDescent="0.3">
      <c r="A219" s="16" t="s">
        <v>219</v>
      </c>
      <c r="B219" s="7">
        <v>1</v>
      </c>
      <c r="C219" s="7">
        <v>45000</v>
      </c>
      <c r="D219" s="7">
        <f t="shared" si="3"/>
        <v>45000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2" t="s">
        <v>226</v>
      </c>
      <c r="B226" s="7"/>
      <c r="C226" s="7"/>
      <c r="D226" s="7">
        <f t="shared" si="3"/>
        <v>0</v>
      </c>
    </row>
    <row r="227" spans="1:4" ht="18" hidden="1" x14ac:dyDescent="0.3">
      <c r="A227" s="11" t="s">
        <v>227</v>
      </c>
      <c r="B227" s="7"/>
      <c r="C227" s="7"/>
      <c r="D227" s="7">
        <f t="shared" si="3"/>
        <v>0</v>
      </c>
    </row>
    <row r="228" spans="1:4" ht="18" hidden="1" x14ac:dyDescent="0.3">
      <c r="A228" s="11" t="s">
        <v>228</v>
      </c>
      <c r="B228" s="7"/>
      <c r="C228" s="7"/>
      <c r="D228" s="7">
        <f t="shared" si="3"/>
        <v>0</v>
      </c>
    </row>
    <row r="229" spans="1:4" ht="18" hidden="1" x14ac:dyDescent="0.3">
      <c r="A229" s="9" t="s">
        <v>385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hidden="1" x14ac:dyDescent="0.3">
      <c r="A243" s="9" t="s">
        <v>240</v>
      </c>
      <c r="B243" s="7"/>
      <c r="C243" s="7"/>
      <c r="D243" s="7">
        <f t="shared" si="3"/>
        <v>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80+10+12-20</f>
        <v>82</v>
      </c>
      <c r="C245" s="7">
        <v>39000</v>
      </c>
      <c r="D245" s="7">
        <f t="shared" si="3"/>
        <v>3198000</v>
      </c>
    </row>
    <row r="246" spans="1:4" ht="18" x14ac:dyDescent="0.3">
      <c r="A246" s="9" t="s">
        <v>243</v>
      </c>
      <c r="B246" s="7">
        <v>13</v>
      </c>
      <c r="C246" s="7">
        <v>30000</v>
      </c>
      <c r="D246" s="7">
        <f t="shared" si="3"/>
        <v>390000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hidden="1" x14ac:dyDescent="0.3">
      <c r="A248" s="9" t="s">
        <v>245</v>
      </c>
      <c r="B248" s="7"/>
      <c r="C248" s="7"/>
      <c r="D248" s="7">
        <f t="shared" si="3"/>
        <v>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hidden="1" x14ac:dyDescent="0.3">
      <c r="A250" s="16" t="s">
        <v>247</v>
      </c>
      <c r="B250" s="7"/>
      <c r="C250" s="7"/>
      <c r="D250" s="7">
        <f t="shared" si="3"/>
        <v>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v>18</v>
      </c>
      <c r="C253" s="7">
        <v>38000</v>
      </c>
      <c r="D253" s="7">
        <f t="shared" si="3"/>
        <v>684000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f>10+28+20+10+10</f>
        <v>78</v>
      </c>
      <c r="C257" s="7">
        <v>20000</v>
      </c>
      <c r="D257" s="7">
        <f t="shared" si="3"/>
        <v>1560000</v>
      </c>
    </row>
    <row r="258" spans="1:4" ht="18" hidden="1" x14ac:dyDescent="0.3">
      <c r="A258" s="9" t="s">
        <v>255</v>
      </c>
      <c r="B258" s="7"/>
      <c r="C258" s="7"/>
      <c r="D258" s="7">
        <f t="shared" si="3"/>
        <v>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5</v>
      </c>
      <c r="C265" s="7">
        <v>14000</v>
      </c>
      <c r="D265" s="7">
        <f t="shared" si="4"/>
        <v>70000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x14ac:dyDescent="0.3">
      <c r="A270" s="9" t="s">
        <v>267</v>
      </c>
      <c r="B270" s="7">
        <v>22</v>
      </c>
      <c r="C270" s="7">
        <v>10500</v>
      </c>
      <c r="D270" s="7">
        <f t="shared" si="4"/>
        <v>231000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hidden="1" x14ac:dyDescent="0.3">
      <c r="A282" s="9" t="s">
        <v>278</v>
      </c>
      <c r="B282" s="7"/>
      <c r="C282" s="7"/>
      <c r="D282" s="7">
        <f t="shared" si="4"/>
        <v>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hidden="1" x14ac:dyDescent="0.3">
      <c r="A288" s="9" t="s">
        <v>284</v>
      </c>
      <c r="B288" s="7"/>
      <c r="C288" s="7"/>
      <c r="D288" s="7">
        <f t="shared" si="4"/>
        <v>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2" t="s">
        <v>286</v>
      </c>
      <c r="B290" s="7"/>
      <c r="C290" s="7"/>
      <c r="D290" s="7">
        <f t="shared" si="4"/>
        <v>0</v>
      </c>
    </row>
    <row r="291" spans="1:4" ht="18" hidden="1" x14ac:dyDescent="0.3">
      <c r="A291" s="16" t="s">
        <v>287</v>
      </c>
      <c r="B291" s="7"/>
      <c r="C291" s="7"/>
      <c r="D291" s="7">
        <f t="shared" si="4"/>
        <v>0</v>
      </c>
    </row>
    <row r="292" spans="1:4" ht="18" hidden="1" x14ac:dyDescent="0.3">
      <c r="A292" s="13" t="s">
        <v>288</v>
      </c>
      <c r="B292" s="7"/>
      <c r="C292" s="7"/>
      <c r="D292" s="7">
        <f t="shared" si="4"/>
        <v>0</v>
      </c>
    </row>
    <row r="293" spans="1:4" ht="18" x14ac:dyDescent="0.3">
      <c r="A293" s="9" t="s">
        <v>289</v>
      </c>
      <c r="B293" s="7">
        <v>8</v>
      </c>
      <c r="C293" s="7">
        <v>80000</v>
      </c>
      <c r="D293" s="7">
        <f t="shared" si="4"/>
        <v>640000</v>
      </c>
    </row>
    <row r="294" spans="1:4" ht="18" hidden="1" x14ac:dyDescent="0.3">
      <c r="A294" s="16" t="s">
        <v>290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hidden="1" x14ac:dyDescent="0.3">
      <c r="A303" s="13" t="s">
        <v>300</v>
      </c>
      <c r="B303" s="7"/>
      <c r="C303" s="7"/>
      <c r="D303" s="7">
        <f t="shared" si="4"/>
        <v>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2520</v>
      </c>
      <c r="C333" s="40"/>
      <c r="D333" s="7">
        <f>SUM(D15:D293)</f>
        <v>41106500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391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x14ac:dyDescent="0.3">
      <c r="A358" s="9" t="s">
        <v>242</v>
      </c>
      <c r="B358" s="7">
        <v>10</v>
      </c>
      <c r="C358" s="7">
        <v>39000</v>
      </c>
      <c r="D358" s="7">
        <f t="shared" si="5"/>
        <v>390000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hidden="1" x14ac:dyDescent="0.3">
      <c r="A367" s="9" t="s">
        <v>254</v>
      </c>
      <c r="B367" s="7"/>
      <c r="C367" s="7"/>
      <c r="D367" s="7">
        <f t="shared" si="5"/>
        <v>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v>105</v>
      </c>
      <c r="C370" s="7">
        <v>8000</v>
      </c>
      <c r="D370" s="7">
        <f t="shared" si="5"/>
        <v>840000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v>60</v>
      </c>
      <c r="C375" s="7">
        <v>17000</v>
      </c>
      <c r="D375" s="7">
        <f t="shared" si="5"/>
        <v>1020000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210+50+80+200</f>
        <v>540</v>
      </c>
      <c r="C378" s="7">
        <v>14000</v>
      </c>
      <c r="D378" s="7">
        <f t="shared" si="5"/>
        <v>7560000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hidden="1" x14ac:dyDescent="0.3">
      <c r="A382" s="9" t="s">
        <v>99</v>
      </c>
      <c r="B382" s="7"/>
      <c r="C382" s="7"/>
      <c r="D382" s="7">
        <f t="shared" si="5"/>
        <v>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x14ac:dyDescent="0.3">
      <c r="A387" s="9" t="s">
        <v>12</v>
      </c>
      <c r="B387" s="7">
        <v>20</v>
      </c>
      <c r="C387" s="7">
        <v>12000</v>
      </c>
      <c r="D387" s="7">
        <f t="shared" si="5"/>
        <v>240000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hidden="1" x14ac:dyDescent="0.3">
      <c r="A404" s="9" t="s">
        <v>197</v>
      </c>
      <c r="B404" s="7"/>
      <c r="C404" s="7"/>
      <c r="D404" s="7">
        <f t="shared" si="6"/>
        <v>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hidden="1" x14ac:dyDescent="0.3">
      <c r="A406" s="9" t="s">
        <v>267</v>
      </c>
      <c r="B406" s="7"/>
      <c r="C406" s="7"/>
      <c r="D406" s="7">
        <f t="shared" si="6"/>
        <v>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v>60</v>
      </c>
      <c r="C430" s="7">
        <v>10000</v>
      </c>
      <c r="D430" s="7">
        <f t="shared" si="6"/>
        <v>600000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280+40+40+70</f>
        <v>430</v>
      </c>
      <c r="C448" s="7">
        <v>14000</v>
      </c>
      <c r="D448" s="7">
        <f t="shared" si="6"/>
        <v>6020000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660+60</f>
        <v>720</v>
      </c>
      <c r="C455" s="7">
        <v>4000</v>
      </c>
      <c r="D455" s="7">
        <f t="shared" si="7"/>
        <v>2880000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hidden="1" x14ac:dyDescent="0.3">
      <c r="A477" s="9" t="s">
        <v>284</v>
      </c>
      <c r="B477" s="7"/>
      <c r="C477" s="7"/>
      <c r="D477" s="7">
        <f t="shared" si="7"/>
        <v>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v>820</v>
      </c>
      <c r="C480" s="7">
        <v>8000</v>
      </c>
      <c r="D480" s="7">
        <f t="shared" si="7"/>
        <v>6560000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v>8</v>
      </c>
      <c r="C502" s="7">
        <v>13000</v>
      </c>
      <c r="D502" s="7">
        <f t="shared" si="7"/>
        <v>104000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x14ac:dyDescent="0.3">
      <c r="A516" s="268" t="s">
        <v>177</v>
      </c>
      <c r="B516" s="269">
        <f>250+400+5600</f>
        <v>6250</v>
      </c>
      <c r="C516" s="269">
        <v>7700</v>
      </c>
      <c r="D516" s="269">
        <f t="shared" ref="D516:D579" si="8">B516*C516</f>
        <v>48125000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208</v>
      </c>
      <c r="B524" s="7"/>
      <c r="C524" s="7"/>
      <c r="D524" s="7">
        <f t="shared" si="8"/>
        <v>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x14ac:dyDescent="0.3">
      <c r="A526" s="9" t="s">
        <v>101</v>
      </c>
      <c r="B526" s="7">
        <v>2</v>
      </c>
      <c r="C526" s="7">
        <v>15000</v>
      </c>
      <c r="D526" s="7">
        <f t="shared" si="8"/>
        <v>30000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v>50</v>
      </c>
      <c r="C528" s="7">
        <v>8000</v>
      </c>
      <c r="D528" s="7">
        <f t="shared" si="8"/>
        <v>400000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f>95+92</f>
        <v>187</v>
      </c>
      <c r="C530" s="7">
        <v>6500</v>
      </c>
      <c r="D530" s="7">
        <f t="shared" si="8"/>
        <v>1215500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f>165+314</f>
        <v>479</v>
      </c>
      <c r="C533" s="7">
        <v>7000</v>
      </c>
      <c r="D533" s="7">
        <f t="shared" si="8"/>
        <v>3353000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110</v>
      </c>
      <c r="B545" s="7"/>
      <c r="C545" s="7"/>
      <c r="D545" s="7">
        <f t="shared" si="8"/>
        <v>0</v>
      </c>
    </row>
    <row r="546" spans="1:4" ht="18" hidden="1" x14ac:dyDescent="0.3">
      <c r="A546" s="9" t="s">
        <v>111</v>
      </c>
      <c r="B546" s="7"/>
      <c r="C546" s="7"/>
      <c r="D546" s="7">
        <f t="shared" si="8"/>
        <v>0</v>
      </c>
    </row>
    <row r="547" spans="1:4" ht="18" hidden="1" x14ac:dyDescent="0.3">
      <c r="A547" s="9" t="s">
        <v>389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7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hidden="1" x14ac:dyDescent="0.3">
      <c r="A604" s="9" t="s">
        <v>278</v>
      </c>
      <c r="B604" s="7"/>
      <c r="C604" s="7"/>
      <c r="D604" s="7">
        <f t="shared" si="9"/>
        <v>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hidden="1" x14ac:dyDescent="0.3">
      <c r="A619" s="9" t="s">
        <v>127</v>
      </c>
      <c r="B619" s="7"/>
      <c r="C619" s="7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v>80</v>
      </c>
      <c r="C621" s="7">
        <v>8000</v>
      </c>
      <c r="D621" s="7">
        <f t="shared" si="9"/>
        <v>640000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hidden="1" x14ac:dyDescent="0.3">
      <c r="A628" s="9" t="s">
        <v>154</v>
      </c>
      <c r="B628" s="7"/>
      <c r="C628" s="7"/>
      <c r="D628" s="7">
        <f t="shared" si="9"/>
        <v>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9821</v>
      </c>
      <c r="C665" s="40"/>
      <c r="D665" s="40">
        <f t="shared" ref="D665" si="11">SUM(D338:D664)</f>
        <v>79977500</v>
      </c>
    </row>
    <row r="667" spans="1:4" x14ac:dyDescent="0.3">
      <c r="D667" s="44">
        <f>D665+D333</f>
        <v>121084000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3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667"/>
  <sheetViews>
    <sheetView topLeftCell="A435" workbookViewId="0">
      <selection activeCell="B513" sqref="B513"/>
    </sheetView>
  </sheetViews>
  <sheetFormatPr defaultRowHeight="14.4" x14ac:dyDescent="0.3"/>
  <cols>
    <col min="1" max="1" width="36.6640625" customWidth="1"/>
    <col min="3" max="3" width="13.5546875" customWidth="1"/>
    <col min="4" max="4" width="25.77734375" customWidth="1"/>
  </cols>
  <sheetData>
    <row r="1" spans="1:4" x14ac:dyDescent="0.3">
      <c r="A1" s="1" t="s">
        <v>392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5" t="s">
        <v>2</v>
      </c>
      <c r="B3" s="7">
        <v>5</v>
      </c>
      <c r="C3" s="7">
        <v>13000</v>
      </c>
      <c r="D3" s="7">
        <f>B3*C3</f>
        <v>65000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27</v>
      </c>
      <c r="C15" s="7">
        <v>10000</v>
      </c>
      <c r="D15" s="7">
        <f t="shared" si="0"/>
        <v>270000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f>60+8+18</f>
        <v>86</v>
      </c>
      <c r="C18" s="7">
        <v>4000</v>
      </c>
      <c r="D18" s="7">
        <f t="shared" si="0"/>
        <v>344000</v>
      </c>
    </row>
    <row r="19" spans="1:4" ht="18" x14ac:dyDescent="0.3">
      <c r="A19" s="11" t="s">
        <v>18</v>
      </c>
      <c r="B19" s="7">
        <v>31</v>
      </c>
      <c r="C19" s="7">
        <v>12000</v>
      </c>
      <c r="D19" s="7">
        <f t="shared" si="0"/>
        <v>372000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v>90</v>
      </c>
      <c r="C25" s="7">
        <v>7000</v>
      </c>
      <c r="D25" s="7">
        <f t="shared" si="0"/>
        <v>630000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x14ac:dyDescent="0.3">
      <c r="A28" s="9" t="s">
        <v>27</v>
      </c>
      <c r="B28" s="7">
        <v>18</v>
      </c>
      <c r="C28" s="7">
        <v>44000</v>
      </c>
      <c r="D28" s="7">
        <f t="shared" si="0"/>
        <v>792000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x14ac:dyDescent="0.3">
      <c r="A30" s="12" t="s">
        <v>29</v>
      </c>
      <c r="B30" s="7">
        <v>40</v>
      </c>
      <c r="C30" s="7">
        <v>28000</v>
      </c>
      <c r="D30" s="7">
        <f t="shared" si="0"/>
        <v>1120000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x14ac:dyDescent="0.3">
      <c r="A32" s="9" t="s">
        <v>31</v>
      </c>
      <c r="B32" s="7">
        <v>3</v>
      </c>
      <c r="C32" s="7">
        <v>9500</v>
      </c>
      <c r="D32" s="7">
        <f t="shared" si="0"/>
        <v>28500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x14ac:dyDescent="0.3">
      <c r="A38" s="9" t="s">
        <v>37</v>
      </c>
      <c r="B38" s="7">
        <v>3</v>
      </c>
      <c r="C38" s="7">
        <v>13000</v>
      </c>
      <c r="D38" s="7">
        <f t="shared" si="0"/>
        <v>39000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x14ac:dyDescent="0.3">
      <c r="A40" s="9" t="s">
        <v>39</v>
      </c>
      <c r="B40" s="7">
        <v>20</v>
      </c>
      <c r="C40" s="7">
        <v>21000</v>
      </c>
      <c r="D40" s="7">
        <f t="shared" si="0"/>
        <v>420000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x14ac:dyDescent="0.3">
      <c r="A50" s="16" t="s">
        <v>49</v>
      </c>
      <c r="B50" s="7">
        <v>10</v>
      </c>
      <c r="C50" s="7">
        <v>4200</v>
      </c>
      <c r="D50" s="7">
        <f t="shared" si="0"/>
        <v>42000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f>20+30+15</f>
        <v>65</v>
      </c>
      <c r="C57" s="7">
        <v>14000</v>
      </c>
      <c r="D57" s="7">
        <f t="shared" si="0"/>
        <v>910000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2" t="s">
        <v>62</v>
      </c>
      <c r="B63" s="7"/>
      <c r="C63" s="7"/>
      <c r="D63" s="7">
        <f t="shared" si="0"/>
        <v>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x14ac:dyDescent="0.3">
      <c r="A74" s="9" t="s">
        <v>73</v>
      </c>
      <c r="B74" s="7">
        <v>18</v>
      </c>
      <c r="C74" s="7">
        <v>16000</v>
      </c>
      <c r="D74" s="7">
        <f t="shared" si="1"/>
        <v>288000</v>
      </c>
    </row>
    <row r="75" spans="1:4" ht="18" x14ac:dyDescent="0.3">
      <c r="A75" s="9" t="s">
        <v>74</v>
      </c>
      <c r="B75" s="7">
        <f>22+20+30</f>
        <v>72</v>
      </c>
      <c r="C75" s="7">
        <v>13000</v>
      </c>
      <c r="D75" s="7">
        <f t="shared" si="1"/>
        <v>936000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f>54+10+50</f>
        <v>114</v>
      </c>
      <c r="C81" s="7">
        <v>8500</v>
      </c>
      <c r="D81" s="7">
        <f t="shared" si="1"/>
        <v>969000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93</v>
      </c>
      <c r="B93" s="7"/>
      <c r="C93" s="7"/>
      <c r="D93" s="7">
        <f t="shared" si="1"/>
        <v>0</v>
      </c>
    </row>
    <row r="94" spans="1:4" ht="18" hidden="1" x14ac:dyDescent="0.3">
      <c r="A94" s="11" t="s">
        <v>94</v>
      </c>
      <c r="B94" s="7"/>
      <c r="C94" s="7"/>
      <c r="D94" s="7">
        <f t="shared" si="1"/>
        <v>0</v>
      </c>
    </row>
    <row r="95" spans="1:4" ht="18" hidden="1" x14ac:dyDescent="0.3">
      <c r="A95" s="9" t="s">
        <v>95</v>
      </c>
      <c r="B95" s="15"/>
      <c r="C95" s="15"/>
      <c r="D95" s="7">
        <f t="shared" si="1"/>
        <v>0</v>
      </c>
    </row>
    <row r="96" spans="1:4" ht="18" hidden="1" x14ac:dyDescent="0.3">
      <c r="A96" s="11" t="s">
        <v>384</v>
      </c>
      <c r="B96" s="7"/>
      <c r="C96" s="7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9" t="s">
        <v>99</v>
      </c>
      <c r="B99" s="7"/>
      <c r="C99" s="7"/>
      <c r="D99" s="7">
        <f t="shared" si="1"/>
        <v>0</v>
      </c>
    </row>
    <row r="100" spans="1:4" ht="18" hidden="1" x14ac:dyDescent="0.3">
      <c r="A100" s="16" t="s">
        <v>100</v>
      </c>
      <c r="B100" s="7"/>
      <c r="C100" s="7"/>
      <c r="D100" s="7">
        <f t="shared" si="1"/>
        <v>0</v>
      </c>
    </row>
    <row r="101" spans="1:4" ht="18" hidden="1" x14ac:dyDescent="0.3">
      <c r="A101" s="9" t="s">
        <v>101</v>
      </c>
      <c r="B101" s="7"/>
      <c r="C101" s="7"/>
      <c r="D101" s="7">
        <f t="shared" si="1"/>
        <v>0</v>
      </c>
    </row>
    <row r="102" spans="1:4" ht="18" hidden="1" x14ac:dyDescent="0.3">
      <c r="A102" s="22" t="s">
        <v>102</v>
      </c>
      <c r="B102" s="7"/>
      <c r="C102" s="7"/>
      <c r="D102" s="7">
        <f t="shared" si="1"/>
        <v>0</v>
      </c>
    </row>
    <row r="103" spans="1:4" ht="18" hidden="1" x14ac:dyDescent="0.3">
      <c r="A103" s="23" t="s">
        <v>103</v>
      </c>
      <c r="B103" s="7"/>
      <c r="C103" s="7"/>
      <c r="D103" s="7">
        <f t="shared" si="1"/>
        <v>0</v>
      </c>
    </row>
    <row r="104" spans="1:4" ht="18" hidden="1" x14ac:dyDescent="0.3">
      <c r="A104" s="195" t="s">
        <v>104</v>
      </c>
      <c r="B104" s="7"/>
      <c r="C104" s="7"/>
      <c r="D104" s="7">
        <f t="shared" si="1"/>
        <v>0</v>
      </c>
    </row>
    <row r="105" spans="1:4" ht="18" hidden="1" x14ac:dyDescent="0.3">
      <c r="A105" s="9" t="s">
        <v>105</v>
      </c>
      <c r="B105" s="7"/>
      <c r="C105" s="7"/>
      <c r="D105" s="7">
        <f t="shared" si="1"/>
        <v>0</v>
      </c>
    </row>
    <row r="106" spans="1:4" ht="18" hidden="1" x14ac:dyDescent="0.3">
      <c r="A106" s="9" t="s">
        <v>106</v>
      </c>
      <c r="B106" s="7"/>
      <c r="C106" s="7"/>
      <c r="D106" s="7">
        <f t="shared" si="1"/>
        <v>0</v>
      </c>
    </row>
    <row r="107" spans="1:4" ht="18" hidden="1" x14ac:dyDescent="0.3">
      <c r="A107" s="9" t="s">
        <v>107</v>
      </c>
      <c r="B107" s="7"/>
      <c r="C107" s="7"/>
      <c r="D107" s="7">
        <f t="shared" si="1"/>
        <v>0</v>
      </c>
    </row>
    <row r="108" spans="1:4" ht="18" hidden="1" x14ac:dyDescent="0.3">
      <c r="A108" s="9" t="s">
        <v>108</v>
      </c>
      <c r="B108" s="7"/>
      <c r="C108" s="7"/>
      <c r="D108" s="7">
        <f t="shared" si="1"/>
        <v>0</v>
      </c>
    </row>
    <row r="109" spans="1:4" ht="18" hidden="1" x14ac:dyDescent="0.3">
      <c r="A109" s="9" t="s">
        <v>109</v>
      </c>
      <c r="B109" s="7"/>
      <c r="C109" s="7"/>
      <c r="D109" s="7">
        <f t="shared" si="1"/>
        <v>0</v>
      </c>
    </row>
    <row r="110" spans="1:4" ht="18" hidden="1" x14ac:dyDescent="0.3">
      <c r="A110" s="9" t="s">
        <v>110</v>
      </c>
      <c r="B110" s="7"/>
      <c r="C110" s="7"/>
      <c r="D110" s="7">
        <f t="shared" si="1"/>
        <v>0</v>
      </c>
    </row>
    <row r="111" spans="1:4" ht="18" hidden="1" x14ac:dyDescent="0.3">
      <c r="A111" s="9" t="s">
        <v>111</v>
      </c>
      <c r="B111" s="7"/>
      <c r="C111" s="7"/>
      <c r="D111" s="7">
        <f t="shared" si="1"/>
        <v>0</v>
      </c>
    </row>
    <row r="112" spans="1:4" ht="18" hidden="1" x14ac:dyDescent="0.3">
      <c r="A112" s="9" t="s">
        <v>112</v>
      </c>
      <c r="B112" s="7"/>
      <c r="C112" s="7"/>
      <c r="D112" s="7">
        <f t="shared" si="1"/>
        <v>0</v>
      </c>
    </row>
    <row r="113" spans="1:4" ht="18" hidden="1" x14ac:dyDescent="0.3">
      <c r="A113" s="11" t="s">
        <v>113</v>
      </c>
      <c r="B113" s="7"/>
      <c r="C113" s="7"/>
      <c r="D113" s="7">
        <f t="shared" si="1"/>
        <v>0</v>
      </c>
    </row>
    <row r="114" spans="1:4" ht="18" hidden="1" x14ac:dyDescent="0.3">
      <c r="A114" s="21" t="s">
        <v>114</v>
      </c>
      <c r="B114" s="7"/>
      <c r="C114" s="7"/>
      <c r="D114" s="7">
        <f t="shared" si="1"/>
        <v>0</v>
      </c>
    </row>
    <row r="115" spans="1:4" ht="18" hidden="1" x14ac:dyDescent="0.3">
      <c r="A115" s="9" t="s">
        <v>115</v>
      </c>
      <c r="B115" s="7"/>
      <c r="C115" s="7"/>
      <c r="D115" s="7">
        <f t="shared" si="1"/>
        <v>0</v>
      </c>
    </row>
    <row r="116" spans="1:4" ht="18" hidden="1" x14ac:dyDescent="0.3">
      <c r="A116" s="11" t="s">
        <v>116</v>
      </c>
      <c r="B116" s="7"/>
      <c r="C116" s="7"/>
      <c r="D116" s="7">
        <f t="shared" si="1"/>
        <v>0</v>
      </c>
    </row>
    <row r="117" spans="1:4" ht="18" hidden="1" x14ac:dyDescent="0.3">
      <c r="A117" s="11" t="s">
        <v>117</v>
      </c>
      <c r="B117" s="7"/>
      <c r="C117" s="7"/>
      <c r="D117" s="7">
        <f t="shared" si="1"/>
        <v>0</v>
      </c>
    </row>
    <row r="118" spans="1:4" ht="18" hidden="1" x14ac:dyDescent="0.3">
      <c r="A118" s="9" t="s">
        <v>118</v>
      </c>
      <c r="B118" s="7"/>
      <c r="C118" s="7"/>
      <c r="D118" s="7">
        <f t="shared" si="1"/>
        <v>0</v>
      </c>
    </row>
    <row r="119" spans="1:4" ht="18" hidden="1" x14ac:dyDescent="0.3">
      <c r="A119" s="9" t="s">
        <v>367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hidden="1" x14ac:dyDescent="0.3">
      <c r="A127" s="12" t="s">
        <v>126</v>
      </c>
      <c r="B127" s="15"/>
      <c r="C127" s="15"/>
      <c r="D127" s="7">
        <f t="shared" si="1"/>
        <v>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368</v>
      </c>
      <c r="B130" s="7"/>
      <c r="C130" s="7"/>
      <c r="D130" s="7">
        <f t="shared" si="1"/>
        <v>0</v>
      </c>
    </row>
    <row r="131" spans="1:4" ht="18" hidden="1" x14ac:dyDescent="0.3">
      <c r="A131" s="9" t="s">
        <v>129</v>
      </c>
      <c r="B131" s="7"/>
      <c r="C131" s="7"/>
      <c r="D131" s="7">
        <f t="shared" si="1"/>
        <v>0</v>
      </c>
    </row>
    <row r="132" spans="1:4" ht="18" hidden="1" x14ac:dyDescent="0.3">
      <c r="A132" s="16" t="s">
        <v>130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131</v>
      </c>
      <c r="B133" s="7"/>
      <c r="C133" s="7"/>
      <c r="D133" s="7">
        <f t="shared" si="2"/>
        <v>0</v>
      </c>
    </row>
    <row r="134" spans="1:4" ht="18" hidden="1" x14ac:dyDescent="0.3">
      <c r="A134" s="12" t="s">
        <v>132</v>
      </c>
      <c r="B134" s="7"/>
      <c r="C134" s="7"/>
      <c r="D134" s="7">
        <f t="shared" si="2"/>
        <v>0</v>
      </c>
    </row>
    <row r="135" spans="1:4" ht="18" hidden="1" x14ac:dyDescent="0.3">
      <c r="A135" s="9" t="s">
        <v>133</v>
      </c>
      <c r="B135" s="7"/>
      <c r="C135" s="7"/>
      <c r="D135" s="7">
        <f t="shared" si="2"/>
        <v>0</v>
      </c>
    </row>
    <row r="136" spans="1:4" ht="18" x14ac:dyDescent="0.3">
      <c r="A136" s="9" t="s">
        <v>135</v>
      </c>
      <c r="B136" s="15">
        <v>1</v>
      </c>
      <c r="C136" s="15">
        <v>180000</v>
      </c>
      <c r="D136" s="7">
        <f t="shared" si="2"/>
        <v>180000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hidden="1" x14ac:dyDescent="0.3">
      <c r="A139" s="9" t="s">
        <v>138</v>
      </c>
      <c r="B139" s="15"/>
      <c r="C139" s="15"/>
      <c r="D139" s="7">
        <f t="shared" si="2"/>
        <v>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x14ac:dyDescent="0.3">
      <c r="A149" s="9" t="s">
        <v>148</v>
      </c>
      <c r="B149" s="7">
        <v>5</v>
      </c>
      <c r="C149" s="7">
        <v>24000</v>
      </c>
      <c r="D149" s="7">
        <f t="shared" si="2"/>
        <v>120000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hidden="1" x14ac:dyDescent="0.3">
      <c r="A158" s="17" t="s">
        <v>157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369</v>
      </c>
      <c r="B160" s="7"/>
      <c r="C160" s="7"/>
      <c r="D160" s="7">
        <f t="shared" si="2"/>
        <v>0</v>
      </c>
    </row>
    <row r="161" spans="1:4" ht="18" x14ac:dyDescent="0.3">
      <c r="A161" s="9" t="s">
        <v>159</v>
      </c>
      <c r="B161" s="7">
        <f>25+20+5</f>
        <v>50</v>
      </c>
      <c r="C161" s="7">
        <v>5000</v>
      </c>
      <c r="D161" s="7">
        <f t="shared" si="2"/>
        <v>250000</v>
      </c>
    </row>
    <row r="162" spans="1:4" ht="18" x14ac:dyDescent="0.3">
      <c r="A162" s="16" t="s">
        <v>160</v>
      </c>
      <c r="B162" s="7">
        <v>50</v>
      </c>
      <c r="C162" s="7">
        <v>3500</v>
      </c>
      <c r="D162" s="7">
        <f t="shared" si="2"/>
        <v>175000</v>
      </c>
    </row>
    <row r="163" spans="1:4" ht="18" hidden="1" x14ac:dyDescent="0.3">
      <c r="A163" s="9" t="s">
        <v>161</v>
      </c>
      <c r="B163" s="7"/>
      <c r="C163" s="7"/>
      <c r="D163" s="7">
        <f t="shared" si="2"/>
        <v>0</v>
      </c>
    </row>
    <row r="164" spans="1:4" ht="18" hidden="1" x14ac:dyDescent="0.3">
      <c r="A164" s="12" t="s">
        <v>162</v>
      </c>
      <c r="B164" s="7"/>
      <c r="C164" s="7"/>
      <c r="D164" s="7">
        <f t="shared" si="2"/>
        <v>0</v>
      </c>
    </row>
    <row r="165" spans="1:4" ht="18" x14ac:dyDescent="0.3">
      <c r="A165" s="9" t="s">
        <v>163</v>
      </c>
      <c r="B165" s="7">
        <f>540+40</f>
        <v>580</v>
      </c>
      <c r="C165" s="7">
        <v>6800</v>
      </c>
      <c r="D165" s="7">
        <f t="shared" si="2"/>
        <v>3944000</v>
      </c>
    </row>
    <row r="166" spans="1:4" ht="18" x14ac:dyDescent="0.3">
      <c r="A166" s="9" t="s">
        <v>164</v>
      </c>
      <c r="B166" s="7">
        <v>27</v>
      </c>
      <c r="C166" s="7">
        <v>11000</v>
      </c>
      <c r="D166" s="7">
        <f t="shared" si="2"/>
        <v>297000</v>
      </c>
    </row>
    <row r="167" spans="1:4" ht="18" hidden="1" x14ac:dyDescent="0.3">
      <c r="A167" s="9" t="s">
        <v>165</v>
      </c>
      <c r="B167" s="7"/>
      <c r="C167" s="7"/>
      <c r="D167" s="7">
        <f t="shared" si="2"/>
        <v>0</v>
      </c>
    </row>
    <row r="168" spans="1:4" ht="18" hidden="1" x14ac:dyDescent="0.3">
      <c r="A168" s="19" t="s">
        <v>166</v>
      </c>
      <c r="B168" s="7"/>
      <c r="C168" s="7"/>
      <c r="D168" s="7">
        <f t="shared" si="2"/>
        <v>0</v>
      </c>
    </row>
    <row r="169" spans="1:4" ht="18" hidden="1" x14ac:dyDescent="0.3">
      <c r="A169" s="9" t="s">
        <v>167</v>
      </c>
      <c r="B169" s="7"/>
      <c r="C169" s="7"/>
      <c r="D169" s="7">
        <f t="shared" si="2"/>
        <v>0</v>
      </c>
    </row>
    <row r="170" spans="1:4" ht="18" x14ac:dyDescent="0.3">
      <c r="A170" s="29" t="s">
        <v>168</v>
      </c>
      <c r="B170" s="31">
        <v>45</v>
      </c>
      <c r="C170" s="31">
        <v>13000</v>
      </c>
      <c r="D170" s="7">
        <f t="shared" si="2"/>
        <v>585000</v>
      </c>
    </row>
    <row r="171" spans="1:4" ht="18" hidden="1" x14ac:dyDescent="0.3">
      <c r="A171" s="11" t="s">
        <v>169</v>
      </c>
      <c r="B171" s="7"/>
      <c r="C171" s="7"/>
      <c r="D171" s="7">
        <f t="shared" si="2"/>
        <v>0</v>
      </c>
    </row>
    <row r="172" spans="1:4" ht="18" x14ac:dyDescent="0.3">
      <c r="A172" s="9" t="s">
        <v>170</v>
      </c>
      <c r="B172" s="7">
        <v>5</v>
      </c>
      <c r="C172" s="7">
        <v>32000</v>
      </c>
      <c r="D172" s="7">
        <f t="shared" si="2"/>
        <v>160000</v>
      </c>
    </row>
    <row r="173" spans="1:4" ht="18" hidden="1" x14ac:dyDescent="0.3">
      <c r="A173" s="9" t="s">
        <v>171</v>
      </c>
      <c r="B173" s="7"/>
      <c r="C173" s="7"/>
      <c r="D173" s="7">
        <f t="shared" si="2"/>
        <v>0</v>
      </c>
    </row>
    <row r="174" spans="1:4" ht="18" hidden="1" x14ac:dyDescent="0.3">
      <c r="A174" s="12" t="s">
        <v>172</v>
      </c>
      <c r="B174" s="7"/>
      <c r="C174" s="7"/>
      <c r="D174" s="7">
        <f t="shared" si="2"/>
        <v>0</v>
      </c>
    </row>
    <row r="175" spans="1:4" ht="18" hidden="1" x14ac:dyDescent="0.3">
      <c r="A175" s="9" t="s">
        <v>173</v>
      </c>
      <c r="B175" s="7"/>
      <c r="C175" s="7"/>
      <c r="D175" s="7">
        <f t="shared" si="2"/>
        <v>0</v>
      </c>
    </row>
    <row r="176" spans="1:4" ht="18" hidden="1" x14ac:dyDescent="0.3">
      <c r="A176" s="9" t="s">
        <v>174</v>
      </c>
      <c r="B176" s="7"/>
      <c r="C176" s="7"/>
      <c r="D176" s="7">
        <f t="shared" si="2"/>
        <v>0</v>
      </c>
    </row>
    <row r="177" spans="1:4" ht="18" hidden="1" x14ac:dyDescent="0.3">
      <c r="A177" s="12" t="s">
        <v>175</v>
      </c>
      <c r="B177" s="7"/>
      <c r="C177" s="7"/>
      <c r="D177" s="7">
        <f t="shared" si="2"/>
        <v>0</v>
      </c>
    </row>
    <row r="178" spans="1:4" ht="18" hidden="1" x14ac:dyDescent="0.3">
      <c r="A178" s="12" t="s">
        <v>176</v>
      </c>
      <c r="B178" s="7"/>
      <c r="C178" s="7"/>
      <c r="D178" s="7">
        <f t="shared" si="2"/>
        <v>0</v>
      </c>
    </row>
    <row r="179" spans="1:4" ht="18" hidden="1" x14ac:dyDescent="0.3">
      <c r="A179" s="12" t="s">
        <v>177</v>
      </c>
      <c r="B179" s="7"/>
      <c r="C179" s="7"/>
      <c r="D179" s="7">
        <f t="shared" si="2"/>
        <v>0</v>
      </c>
    </row>
    <row r="180" spans="1:4" ht="18" x14ac:dyDescent="0.3">
      <c r="A180" s="9" t="s">
        <v>178</v>
      </c>
      <c r="B180" s="7">
        <f>120/0.3</f>
        <v>400</v>
      </c>
      <c r="C180" s="7">
        <v>2100</v>
      </c>
      <c r="D180" s="7">
        <f t="shared" si="2"/>
        <v>840000</v>
      </c>
    </row>
    <row r="181" spans="1:4" ht="18" hidden="1" x14ac:dyDescent="0.3">
      <c r="A181" s="12" t="s">
        <v>179</v>
      </c>
      <c r="B181" s="7"/>
      <c r="C181" s="7"/>
      <c r="D181" s="7">
        <f t="shared" si="2"/>
        <v>0</v>
      </c>
    </row>
    <row r="182" spans="1:4" ht="18" hidden="1" x14ac:dyDescent="0.3">
      <c r="A182" s="12" t="s">
        <v>180</v>
      </c>
      <c r="B182" s="7"/>
      <c r="C182" s="7"/>
      <c r="D182" s="7">
        <f t="shared" si="2"/>
        <v>0</v>
      </c>
    </row>
    <row r="183" spans="1:4" ht="18" hidden="1" x14ac:dyDescent="0.3">
      <c r="A183" s="12" t="s">
        <v>181</v>
      </c>
      <c r="B183" s="7"/>
      <c r="C183" s="7"/>
      <c r="D183" s="7">
        <f t="shared" si="2"/>
        <v>0</v>
      </c>
    </row>
    <row r="184" spans="1:4" ht="18" hidden="1" x14ac:dyDescent="0.3">
      <c r="A184" s="9" t="s">
        <v>182</v>
      </c>
      <c r="B184" s="7"/>
      <c r="C184" s="7"/>
      <c r="D184" s="7">
        <f t="shared" si="2"/>
        <v>0</v>
      </c>
    </row>
    <row r="185" spans="1:4" ht="18" hidden="1" x14ac:dyDescent="0.3">
      <c r="A185" s="16" t="s">
        <v>183</v>
      </c>
      <c r="B185" s="7"/>
      <c r="C185" s="7"/>
      <c r="D185" s="7">
        <f t="shared" si="2"/>
        <v>0</v>
      </c>
    </row>
    <row r="186" spans="1:4" ht="18" hidden="1" x14ac:dyDescent="0.3">
      <c r="A186" s="16" t="s">
        <v>184</v>
      </c>
      <c r="B186" s="7"/>
      <c r="C186" s="7"/>
      <c r="D186" s="7">
        <f t="shared" si="2"/>
        <v>0</v>
      </c>
    </row>
    <row r="187" spans="1:4" ht="18" hidden="1" x14ac:dyDescent="0.3">
      <c r="A187" s="16" t="s">
        <v>185</v>
      </c>
      <c r="B187" s="7"/>
      <c r="C187" s="7"/>
      <c r="D187" s="7">
        <f t="shared" si="2"/>
        <v>0</v>
      </c>
    </row>
    <row r="188" spans="1:4" ht="18" hidden="1" x14ac:dyDescent="0.3">
      <c r="A188" s="16" t="s">
        <v>186</v>
      </c>
      <c r="B188" s="7"/>
      <c r="C188" s="7"/>
      <c r="D188" s="7">
        <f t="shared" si="2"/>
        <v>0</v>
      </c>
    </row>
    <row r="189" spans="1:4" ht="18" hidden="1" x14ac:dyDescent="0.3">
      <c r="A189" s="12" t="s">
        <v>187</v>
      </c>
      <c r="B189" s="7"/>
      <c r="C189" s="7"/>
      <c r="D189" s="7">
        <f t="shared" si="2"/>
        <v>0</v>
      </c>
    </row>
    <row r="190" spans="1:4" ht="18" hidden="1" x14ac:dyDescent="0.3">
      <c r="A190" s="9" t="s">
        <v>188</v>
      </c>
      <c r="B190" s="7"/>
      <c r="C190" s="7"/>
      <c r="D190" s="7">
        <f t="shared" si="2"/>
        <v>0</v>
      </c>
    </row>
    <row r="191" spans="1:4" ht="18" hidden="1" x14ac:dyDescent="0.3">
      <c r="A191" s="32" t="s">
        <v>189</v>
      </c>
      <c r="B191" s="7"/>
      <c r="C191" s="7"/>
      <c r="D191" s="7">
        <f t="shared" si="2"/>
        <v>0</v>
      </c>
    </row>
    <row r="192" spans="1:4" ht="18" hidden="1" x14ac:dyDescent="0.3">
      <c r="A192" s="32" t="s">
        <v>190</v>
      </c>
      <c r="B192" s="7"/>
      <c r="C192" s="7"/>
      <c r="D192" s="7">
        <f t="shared" si="2"/>
        <v>0</v>
      </c>
    </row>
    <row r="193" spans="1:4" ht="18" hidden="1" x14ac:dyDescent="0.3">
      <c r="A193" s="32" t="s">
        <v>191</v>
      </c>
      <c r="B193" s="7"/>
      <c r="C193" s="7"/>
      <c r="D193" s="7">
        <f t="shared" si="2"/>
        <v>0</v>
      </c>
    </row>
    <row r="194" spans="1:4" ht="18" hidden="1" x14ac:dyDescent="0.3">
      <c r="A194" s="32" t="s">
        <v>192</v>
      </c>
      <c r="B194" s="7"/>
      <c r="C194" s="7"/>
      <c r="D194" s="7">
        <f t="shared" si="2"/>
        <v>0</v>
      </c>
    </row>
    <row r="195" spans="1:4" ht="18" hidden="1" x14ac:dyDescent="0.3">
      <c r="A195" s="9" t="s">
        <v>193</v>
      </c>
      <c r="B195" s="7"/>
      <c r="C195" s="7"/>
      <c r="D195" s="7">
        <f t="shared" si="2"/>
        <v>0</v>
      </c>
    </row>
    <row r="196" spans="1:4" ht="18" hidden="1" x14ac:dyDescent="0.3">
      <c r="A196" s="33" t="s">
        <v>194</v>
      </c>
      <c r="B196" s="7"/>
      <c r="C196" s="7"/>
      <c r="D196" s="7">
        <f t="shared" ref="D196:D259" si="3">B196*C196</f>
        <v>0</v>
      </c>
    </row>
    <row r="197" spans="1:4" ht="18" x14ac:dyDescent="0.3">
      <c r="A197" s="9" t="s">
        <v>195</v>
      </c>
      <c r="B197" s="7">
        <f>425+220+30+90</f>
        <v>765</v>
      </c>
      <c r="C197" s="7">
        <v>21000</v>
      </c>
      <c r="D197" s="7">
        <f t="shared" si="3"/>
        <v>16065000</v>
      </c>
    </row>
    <row r="198" spans="1:4" ht="18" x14ac:dyDescent="0.3">
      <c r="A198" s="12" t="s">
        <v>196</v>
      </c>
      <c r="B198" s="7">
        <f>200+100+80+100+60+100</f>
        <v>640</v>
      </c>
      <c r="C198" s="7">
        <v>21000</v>
      </c>
      <c r="D198" s="7">
        <f t="shared" si="3"/>
        <v>13440000</v>
      </c>
    </row>
    <row r="199" spans="1:4" ht="18" hidden="1" x14ac:dyDescent="0.3">
      <c r="A199" s="9" t="s">
        <v>197</v>
      </c>
      <c r="B199" s="7"/>
      <c r="C199" s="7"/>
      <c r="D199" s="7">
        <f t="shared" si="3"/>
        <v>0</v>
      </c>
    </row>
    <row r="200" spans="1:4" ht="18" hidden="1" x14ac:dyDescent="0.3">
      <c r="A200" s="9" t="s">
        <v>198</v>
      </c>
      <c r="B200" s="7"/>
      <c r="C200" s="7"/>
      <c r="D200" s="7">
        <f t="shared" si="3"/>
        <v>0</v>
      </c>
    </row>
    <row r="201" spans="1:4" ht="18" hidden="1" x14ac:dyDescent="0.3">
      <c r="A201" s="9" t="s">
        <v>199</v>
      </c>
      <c r="B201" s="7"/>
      <c r="C201" s="7"/>
      <c r="D201" s="7">
        <f t="shared" si="3"/>
        <v>0</v>
      </c>
    </row>
    <row r="202" spans="1:4" ht="18" hidden="1" x14ac:dyDescent="0.3">
      <c r="A202" s="34" t="s">
        <v>200</v>
      </c>
      <c r="B202" s="7"/>
      <c r="C202" s="7"/>
      <c r="D202" s="7">
        <f t="shared" si="3"/>
        <v>0</v>
      </c>
    </row>
    <row r="203" spans="1:4" ht="18" hidden="1" x14ac:dyDescent="0.3">
      <c r="A203" s="34" t="s">
        <v>201</v>
      </c>
      <c r="B203" s="7"/>
      <c r="C203" s="7"/>
      <c r="D203" s="7">
        <f t="shared" si="3"/>
        <v>0</v>
      </c>
    </row>
    <row r="204" spans="1:4" ht="18" hidden="1" x14ac:dyDescent="0.3">
      <c r="A204" s="9" t="s">
        <v>202</v>
      </c>
      <c r="B204" s="7"/>
      <c r="C204" s="7"/>
      <c r="D204" s="7">
        <f t="shared" si="3"/>
        <v>0</v>
      </c>
    </row>
    <row r="205" spans="1:4" ht="18" hidden="1" x14ac:dyDescent="0.3">
      <c r="A205" s="11" t="s">
        <v>203</v>
      </c>
      <c r="B205" s="7"/>
      <c r="C205" s="7"/>
      <c r="D205" s="7">
        <f t="shared" si="3"/>
        <v>0</v>
      </c>
    </row>
    <row r="206" spans="1:4" ht="18" hidden="1" x14ac:dyDescent="0.3">
      <c r="A206" s="9" t="s">
        <v>204</v>
      </c>
      <c r="B206" s="7"/>
      <c r="C206" s="7"/>
      <c r="D206" s="7">
        <f t="shared" si="3"/>
        <v>0</v>
      </c>
    </row>
    <row r="207" spans="1:4" ht="18" hidden="1" x14ac:dyDescent="0.3">
      <c r="A207" s="9" t="s">
        <v>206</v>
      </c>
      <c r="B207" s="7"/>
      <c r="C207" s="7"/>
      <c r="D207" s="7">
        <f t="shared" si="3"/>
        <v>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x14ac:dyDescent="0.3">
      <c r="A216" s="9" t="s">
        <v>216</v>
      </c>
      <c r="B216" s="7">
        <f>8/0.5</f>
        <v>16</v>
      </c>
      <c r="C216" s="7">
        <v>5000</v>
      </c>
      <c r="D216" s="7">
        <f t="shared" si="3"/>
        <v>80000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hidden="1" x14ac:dyDescent="0.3">
      <c r="A219" s="16" t="s">
        <v>219</v>
      </c>
      <c r="B219" s="7"/>
      <c r="C219" s="7"/>
      <c r="D219" s="7">
        <f t="shared" si="3"/>
        <v>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2" t="s">
        <v>226</v>
      </c>
      <c r="B226" s="7"/>
      <c r="C226" s="7"/>
      <c r="D226" s="7">
        <f t="shared" si="3"/>
        <v>0</v>
      </c>
    </row>
    <row r="227" spans="1:4" ht="18" hidden="1" x14ac:dyDescent="0.3">
      <c r="A227" s="11" t="s">
        <v>227</v>
      </c>
      <c r="B227" s="7"/>
      <c r="C227" s="7"/>
      <c r="D227" s="7">
        <f t="shared" si="3"/>
        <v>0</v>
      </c>
    </row>
    <row r="228" spans="1:4" ht="18" hidden="1" x14ac:dyDescent="0.3">
      <c r="A228" s="11" t="s">
        <v>228</v>
      </c>
      <c r="B228" s="7"/>
      <c r="C228" s="7"/>
      <c r="D228" s="7">
        <f t="shared" si="3"/>
        <v>0</v>
      </c>
    </row>
    <row r="229" spans="1:4" ht="18" hidden="1" x14ac:dyDescent="0.3">
      <c r="A229" s="9" t="s">
        <v>385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x14ac:dyDescent="0.3">
      <c r="A243" s="9" t="s">
        <v>240</v>
      </c>
      <c r="B243" s="7">
        <v>10</v>
      </c>
      <c r="C243" s="7">
        <v>14000</v>
      </c>
      <c r="D243" s="7">
        <f t="shared" si="3"/>
        <v>140000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10+10+5+100+10</f>
        <v>135</v>
      </c>
      <c r="C245" s="7">
        <v>39000</v>
      </c>
      <c r="D245" s="7">
        <f t="shared" si="3"/>
        <v>5265000</v>
      </c>
    </row>
    <row r="246" spans="1:4" ht="18" hidden="1" x14ac:dyDescent="0.3">
      <c r="A246" s="9" t="s">
        <v>243</v>
      </c>
      <c r="B246" s="7"/>
      <c r="C246" s="7"/>
      <c r="D246" s="7">
        <f t="shared" si="3"/>
        <v>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hidden="1" x14ac:dyDescent="0.3">
      <c r="A248" s="9" t="s">
        <v>245</v>
      </c>
      <c r="B248" s="7"/>
      <c r="C248" s="7"/>
      <c r="D248" s="7">
        <f t="shared" si="3"/>
        <v>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hidden="1" x14ac:dyDescent="0.3">
      <c r="A250" s="16" t="s">
        <v>247</v>
      </c>
      <c r="B250" s="7"/>
      <c r="C250" s="7"/>
      <c r="D250" s="7">
        <f t="shared" si="3"/>
        <v>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f>10+20+20+10+10</f>
        <v>70</v>
      </c>
      <c r="C253" s="7">
        <v>39000</v>
      </c>
      <c r="D253" s="7">
        <f t="shared" si="3"/>
        <v>2730000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f>15+27+12+20+10</f>
        <v>84</v>
      </c>
      <c r="C257" s="7">
        <v>22000</v>
      </c>
      <c r="D257" s="7">
        <f t="shared" si="3"/>
        <v>1848000</v>
      </c>
    </row>
    <row r="258" spans="1:4" ht="18" hidden="1" x14ac:dyDescent="0.3">
      <c r="A258" s="9" t="s">
        <v>255</v>
      </c>
      <c r="B258" s="7"/>
      <c r="C258" s="7"/>
      <c r="D258" s="7">
        <f t="shared" si="3"/>
        <v>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hidden="1" x14ac:dyDescent="0.3">
      <c r="A265" s="9" t="s">
        <v>262</v>
      </c>
      <c r="B265" s="7"/>
      <c r="C265" s="7"/>
      <c r="D265" s="7">
        <f t="shared" si="4"/>
        <v>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hidden="1" x14ac:dyDescent="0.3">
      <c r="A270" s="9" t="s">
        <v>267</v>
      </c>
      <c r="B270" s="7"/>
      <c r="C270" s="7"/>
      <c r="D270" s="7">
        <f t="shared" si="4"/>
        <v>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hidden="1" x14ac:dyDescent="0.3">
      <c r="A282" s="9" t="s">
        <v>278</v>
      </c>
      <c r="B282" s="7"/>
      <c r="C282" s="7"/>
      <c r="D282" s="7">
        <f t="shared" si="4"/>
        <v>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hidden="1" x14ac:dyDescent="0.3">
      <c r="A288" s="9" t="s">
        <v>284</v>
      </c>
      <c r="B288" s="7"/>
      <c r="C288" s="7"/>
      <c r="D288" s="7">
        <f t="shared" si="4"/>
        <v>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2" t="s">
        <v>286</v>
      </c>
      <c r="B290" s="7"/>
      <c r="C290" s="7"/>
      <c r="D290" s="7">
        <f t="shared" si="4"/>
        <v>0</v>
      </c>
    </row>
    <row r="291" spans="1:4" ht="18" hidden="1" x14ac:dyDescent="0.3">
      <c r="A291" s="16" t="s">
        <v>287</v>
      </c>
      <c r="B291" s="7"/>
      <c r="C291" s="7"/>
      <c r="D291" s="7">
        <f t="shared" si="4"/>
        <v>0</v>
      </c>
    </row>
    <row r="292" spans="1:4" ht="18" hidden="1" x14ac:dyDescent="0.3">
      <c r="A292" s="13" t="s">
        <v>288</v>
      </c>
      <c r="B292" s="7"/>
      <c r="C292" s="7"/>
      <c r="D292" s="7">
        <f t="shared" si="4"/>
        <v>0</v>
      </c>
    </row>
    <row r="293" spans="1:4" ht="18" hidden="1" x14ac:dyDescent="0.3">
      <c r="A293" s="9" t="s">
        <v>289</v>
      </c>
      <c r="B293" s="7"/>
      <c r="C293" s="7"/>
      <c r="D293" s="7">
        <f t="shared" si="4"/>
        <v>0</v>
      </c>
    </row>
    <row r="294" spans="1:4" ht="18" hidden="1" x14ac:dyDescent="0.3">
      <c r="A294" s="16" t="s">
        <v>290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x14ac:dyDescent="0.3">
      <c r="A303" s="13" t="s">
        <v>300</v>
      </c>
      <c r="B303" s="7">
        <v>3</v>
      </c>
      <c r="C303" s="7">
        <v>17000</v>
      </c>
      <c r="D303" s="7">
        <f t="shared" si="4"/>
        <v>51000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x14ac:dyDescent="0.3">
      <c r="A320" s="9" t="s">
        <v>317</v>
      </c>
      <c r="B320" s="7">
        <v>4</v>
      </c>
      <c r="C320" s="7">
        <v>28000</v>
      </c>
      <c r="D320" s="7">
        <f t="shared" si="4"/>
        <v>112000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x14ac:dyDescent="0.3">
      <c r="A328" s="9" t="s">
        <v>325</v>
      </c>
      <c r="B328" s="7">
        <v>2</v>
      </c>
      <c r="C328" s="7">
        <v>28000</v>
      </c>
      <c r="D328" s="7">
        <f t="shared" si="5"/>
        <v>56000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3494</v>
      </c>
      <c r="C333" s="40"/>
      <c r="D333" s="7">
        <f>SUM(D3:D328)</f>
        <v>53563500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393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5" t="s">
        <v>2</v>
      </c>
      <c r="B338" s="7"/>
      <c r="C338" s="7"/>
      <c r="D338" s="7">
        <f t="shared" si="5"/>
        <v>0</v>
      </c>
    </row>
    <row r="339" spans="1:4" ht="18" hidden="1" x14ac:dyDescent="0.3">
      <c r="A339" s="8" t="s">
        <v>3</v>
      </c>
      <c r="B339" s="7"/>
      <c r="C339" s="7"/>
      <c r="D339" s="7">
        <f t="shared" si="5"/>
        <v>0</v>
      </c>
    </row>
    <row r="340" spans="1:4" ht="18" hidden="1" x14ac:dyDescent="0.3">
      <c r="A340" s="5" t="s">
        <v>4</v>
      </c>
      <c r="B340" s="7"/>
      <c r="C340" s="7"/>
      <c r="D340" s="7">
        <f t="shared" si="5"/>
        <v>0</v>
      </c>
    </row>
    <row r="341" spans="1:4" ht="18" x14ac:dyDescent="0.3">
      <c r="A341" s="5" t="s">
        <v>5</v>
      </c>
      <c r="B341" s="7">
        <f>105+120</f>
        <v>225</v>
      </c>
      <c r="C341" s="7">
        <v>6500</v>
      </c>
      <c r="D341" s="7">
        <f t="shared" si="5"/>
        <v>1462500</v>
      </c>
    </row>
    <row r="342" spans="1:4" ht="18" hidden="1" x14ac:dyDescent="0.3">
      <c r="A342" s="9" t="s">
        <v>6</v>
      </c>
      <c r="B342" s="7"/>
      <c r="C342" s="7"/>
      <c r="D342" s="7">
        <f t="shared" si="5"/>
        <v>0</v>
      </c>
    </row>
    <row r="343" spans="1:4" ht="18" hidden="1" x14ac:dyDescent="0.3">
      <c r="A343" s="10" t="s">
        <v>7</v>
      </c>
      <c r="B343" s="7"/>
      <c r="C343" s="7"/>
      <c r="D343" s="7">
        <f t="shared" si="5"/>
        <v>0</v>
      </c>
    </row>
    <row r="344" spans="1:4" ht="18" hidden="1" x14ac:dyDescent="0.3">
      <c r="A344" s="5" t="s">
        <v>8</v>
      </c>
      <c r="B344" s="7"/>
      <c r="C344" s="7"/>
      <c r="D344" s="7">
        <f t="shared" si="5"/>
        <v>0</v>
      </c>
    </row>
    <row r="345" spans="1:4" ht="18" hidden="1" x14ac:dyDescent="0.3">
      <c r="A345" s="5" t="s">
        <v>9</v>
      </c>
      <c r="B345" s="7"/>
      <c r="C345" s="7"/>
      <c r="D345" s="7">
        <f t="shared" si="5"/>
        <v>0</v>
      </c>
    </row>
    <row r="346" spans="1:4" ht="18" hidden="1" x14ac:dyDescent="0.3">
      <c r="A346" s="11" t="s">
        <v>10</v>
      </c>
      <c r="B346" s="7"/>
      <c r="C346" s="7"/>
      <c r="D346" s="7">
        <f t="shared" si="5"/>
        <v>0</v>
      </c>
    </row>
    <row r="347" spans="1:4" ht="18" hidden="1" x14ac:dyDescent="0.3">
      <c r="A347" s="9" t="s">
        <v>11</v>
      </c>
      <c r="B347" s="7"/>
      <c r="C347" s="7"/>
      <c r="D347" s="7">
        <f t="shared" si="5"/>
        <v>0</v>
      </c>
    </row>
    <row r="348" spans="1:4" ht="18" x14ac:dyDescent="0.3">
      <c r="A348" s="9" t="s">
        <v>12</v>
      </c>
      <c r="B348" s="7">
        <v>18</v>
      </c>
      <c r="C348" s="7">
        <v>10000</v>
      </c>
      <c r="D348" s="7">
        <f t="shared" si="5"/>
        <v>180000</v>
      </c>
    </row>
    <row r="349" spans="1:4" ht="18" hidden="1" x14ac:dyDescent="0.3">
      <c r="A349" s="12" t="s">
        <v>13</v>
      </c>
      <c r="B349" s="7"/>
      <c r="C349" s="7"/>
      <c r="D349" s="7">
        <f t="shared" si="5"/>
        <v>0</v>
      </c>
    </row>
    <row r="350" spans="1:4" ht="18" hidden="1" x14ac:dyDescent="0.3">
      <c r="A350" s="12" t="s">
        <v>14</v>
      </c>
      <c r="B350" s="7"/>
      <c r="C350" s="7"/>
      <c r="D350" s="7">
        <f t="shared" si="5"/>
        <v>0</v>
      </c>
    </row>
    <row r="351" spans="1:4" ht="18" hidden="1" x14ac:dyDescent="0.3">
      <c r="A351" s="9" t="s">
        <v>15</v>
      </c>
      <c r="B351" s="7"/>
      <c r="C351" s="7"/>
      <c r="D351" s="7">
        <f t="shared" si="5"/>
        <v>0</v>
      </c>
    </row>
    <row r="352" spans="1:4" ht="18" hidden="1" x14ac:dyDescent="0.3">
      <c r="A352" s="9" t="s">
        <v>16</v>
      </c>
      <c r="B352" s="7"/>
      <c r="C352" s="7"/>
      <c r="D352" s="7">
        <f t="shared" si="5"/>
        <v>0</v>
      </c>
    </row>
    <row r="353" spans="1:4" ht="18" hidden="1" x14ac:dyDescent="0.3">
      <c r="A353" s="13" t="s">
        <v>17</v>
      </c>
      <c r="B353" s="7"/>
      <c r="C353" s="7"/>
      <c r="D353" s="7">
        <f t="shared" si="5"/>
        <v>0</v>
      </c>
    </row>
    <row r="354" spans="1:4" ht="18" hidden="1" x14ac:dyDescent="0.3">
      <c r="A354" s="11" t="s">
        <v>18</v>
      </c>
      <c r="B354" s="7"/>
      <c r="C354" s="7"/>
      <c r="D354" s="7">
        <f t="shared" si="5"/>
        <v>0</v>
      </c>
    </row>
    <row r="355" spans="1:4" ht="18" x14ac:dyDescent="0.3">
      <c r="A355" s="9" t="s">
        <v>19</v>
      </c>
      <c r="B355" s="7">
        <f>30+135</f>
        <v>165</v>
      </c>
      <c r="C355" s="7">
        <v>4000</v>
      </c>
      <c r="D355" s="7">
        <f t="shared" si="5"/>
        <v>660000</v>
      </c>
    </row>
    <row r="356" spans="1:4" ht="18" hidden="1" x14ac:dyDescent="0.3">
      <c r="A356" s="12" t="s">
        <v>20</v>
      </c>
      <c r="B356" s="7"/>
      <c r="C356" s="7"/>
      <c r="D356" s="7">
        <f t="shared" si="5"/>
        <v>0</v>
      </c>
    </row>
    <row r="357" spans="1:4" ht="18" hidden="1" x14ac:dyDescent="0.3">
      <c r="A357" s="12" t="s">
        <v>21</v>
      </c>
      <c r="B357" s="7"/>
      <c r="C357" s="7"/>
      <c r="D357" s="7">
        <f t="shared" si="5"/>
        <v>0</v>
      </c>
    </row>
    <row r="358" spans="1:4" ht="18" hidden="1" x14ac:dyDescent="0.3">
      <c r="A358" s="9" t="s">
        <v>22</v>
      </c>
      <c r="B358" s="7"/>
      <c r="C358" s="7"/>
      <c r="D358" s="7">
        <f t="shared" si="5"/>
        <v>0</v>
      </c>
    </row>
    <row r="359" spans="1:4" ht="18" hidden="1" x14ac:dyDescent="0.3">
      <c r="A359" s="9" t="s">
        <v>23</v>
      </c>
      <c r="B359" s="7"/>
      <c r="C359" s="7"/>
      <c r="D359" s="7">
        <f t="shared" si="5"/>
        <v>0</v>
      </c>
    </row>
    <row r="360" spans="1:4" ht="18" hidden="1" x14ac:dyDescent="0.3">
      <c r="A360" s="9" t="s">
        <v>24</v>
      </c>
      <c r="B360" s="7"/>
      <c r="C360" s="7"/>
      <c r="D360" s="7">
        <f t="shared" si="5"/>
        <v>0</v>
      </c>
    </row>
    <row r="361" spans="1:4" ht="18" hidden="1" x14ac:dyDescent="0.3">
      <c r="A361" s="9" t="s">
        <v>25</v>
      </c>
      <c r="B361" s="7"/>
      <c r="C361" s="7"/>
      <c r="D361" s="7">
        <f t="shared" si="5"/>
        <v>0</v>
      </c>
    </row>
    <row r="362" spans="1:4" ht="18" hidden="1" x14ac:dyDescent="0.3">
      <c r="A362" s="9" t="s">
        <v>26</v>
      </c>
      <c r="B362" s="7"/>
      <c r="C362" s="7"/>
      <c r="D362" s="7">
        <f t="shared" si="5"/>
        <v>0</v>
      </c>
    </row>
    <row r="363" spans="1:4" ht="18" hidden="1" x14ac:dyDescent="0.3">
      <c r="A363" s="9" t="s">
        <v>27</v>
      </c>
      <c r="B363" s="7"/>
      <c r="C363" s="7"/>
      <c r="D363" s="7">
        <f t="shared" si="5"/>
        <v>0</v>
      </c>
    </row>
    <row r="364" spans="1:4" ht="18" hidden="1" x14ac:dyDescent="0.3">
      <c r="A364" s="12" t="s">
        <v>28</v>
      </c>
      <c r="B364" s="7"/>
      <c r="C364" s="7"/>
      <c r="D364" s="7">
        <f t="shared" si="5"/>
        <v>0</v>
      </c>
    </row>
    <row r="365" spans="1:4" ht="18" hidden="1" x14ac:dyDescent="0.3">
      <c r="A365" s="12" t="s">
        <v>29</v>
      </c>
      <c r="B365" s="7"/>
      <c r="C365" s="7"/>
      <c r="D365" s="7">
        <f t="shared" si="5"/>
        <v>0</v>
      </c>
    </row>
    <row r="366" spans="1:4" ht="18" hidden="1" x14ac:dyDescent="0.3">
      <c r="A366" s="9" t="s">
        <v>30</v>
      </c>
      <c r="B366" s="7"/>
      <c r="C366" s="7"/>
      <c r="D366" s="7">
        <f t="shared" si="5"/>
        <v>0</v>
      </c>
    </row>
    <row r="367" spans="1:4" ht="18" hidden="1" x14ac:dyDescent="0.3">
      <c r="A367" s="9" t="s">
        <v>31</v>
      </c>
      <c r="B367" s="7"/>
      <c r="C367" s="7"/>
      <c r="D367" s="7">
        <f t="shared" si="5"/>
        <v>0</v>
      </c>
    </row>
    <row r="368" spans="1:4" ht="18" hidden="1" x14ac:dyDescent="0.3">
      <c r="A368" s="11" t="s">
        <v>32</v>
      </c>
      <c r="B368" s="15"/>
      <c r="C368" s="15"/>
      <c r="D368" s="7">
        <f t="shared" si="5"/>
        <v>0</v>
      </c>
    </row>
    <row r="369" spans="1:4" ht="18" hidden="1" x14ac:dyDescent="0.3">
      <c r="A369" s="11" t="s">
        <v>33</v>
      </c>
      <c r="B369" s="15"/>
      <c r="C369" s="15"/>
      <c r="D369" s="7">
        <f t="shared" si="5"/>
        <v>0</v>
      </c>
    </row>
    <row r="370" spans="1:4" ht="18" hidden="1" x14ac:dyDescent="0.3">
      <c r="A370" s="9" t="s">
        <v>34</v>
      </c>
      <c r="B370" s="7"/>
      <c r="C370" s="7"/>
      <c r="D370" s="7">
        <f t="shared" si="5"/>
        <v>0</v>
      </c>
    </row>
    <row r="371" spans="1:4" ht="18" hidden="1" x14ac:dyDescent="0.3">
      <c r="A371" s="9" t="s">
        <v>35</v>
      </c>
      <c r="B371" s="7"/>
      <c r="C371" s="7"/>
      <c r="D371" s="7">
        <f t="shared" si="5"/>
        <v>0</v>
      </c>
    </row>
    <row r="372" spans="1:4" ht="18" hidden="1" x14ac:dyDescent="0.3">
      <c r="A372" s="16" t="s">
        <v>36</v>
      </c>
      <c r="B372" s="7"/>
      <c r="C372" s="7"/>
      <c r="D372" s="7">
        <f t="shared" si="5"/>
        <v>0</v>
      </c>
    </row>
    <row r="373" spans="1:4" ht="18" hidden="1" x14ac:dyDescent="0.3">
      <c r="A373" s="9" t="s">
        <v>37</v>
      </c>
      <c r="B373" s="7"/>
      <c r="C373" s="7"/>
      <c r="D373" s="7">
        <f t="shared" si="5"/>
        <v>0</v>
      </c>
    </row>
    <row r="374" spans="1:4" ht="18" hidden="1" x14ac:dyDescent="0.3">
      <c r="A374" s="9" t="s">
        <v>38</v>
      </c>
      <c r="B374" s="7"/>
      <c r="C374" s="7"/>
      <c r="D374" s="7">
        <f t="shared" si="5"/>
        <v>0</v>
      </c>
    </row>
    <row r="375" spans="1:4" ht="18" hidden="1" x14ac:dyDescent="0.3">
      <c r="A375" s="9" t="s">
        <v>39</v>
      </c>
      <c r="B375" s="7"/>
      <c r="C375" s="7"/>
      <c r="D375" s="7">
        <f t="shared" si="5"/>
        <v>0</v>
      </c>
    </row>
    <row r="376" spans="1:4" ht="18" hidden="1" x14ac:dyDescent="0.3">
      <c r="A376" s="9" t="s">
        <v>40</v>
      </c>
      <c r="B376" s="7"/>
      <c r="C376" s="7"/>
      <c r="D376" s="7">
        <f t="shared" si="5"/>
        <v>0</v>
      </c>
    </row>
    <row r="377" spans="1:4" ht="18" hidden="1" x14ac:dyDescent="0.3">
      <c r="A377" s="13" t="s">
        <v>41</v>
      </c>
      <c r="B377" s="7"/>
      <c r="C377" s="7"/>
      <c r="D377" s="7">
        <f t="shared" si="5"/>
        <v>0</v>
      </c>
    </row>
    <row r="378" spans="1:4" ht="18" hidden="1" x14ac:dyDescent="0.3">
      <c r="A378" s="11" t="s">
        <v>42</v>
      </c>
      <c r="B378" s="7"/>
      <c r="C378" s="7"/>
      <c r="D378" s="7">
        <f t="shared" si="5"/>
        <v>0</v>
      </c>
    </row>
    <row r="379" spans="1:4" ht="18" hidden="1" x14ac:dyDescent="0.3">
      <c r="A379" s="13" t="s">
        <v>43</v>
      </c>
      <c r="B379" s="7"/>
      <c r="C379" s="7"/>
      <c r="D379" s="7">
        <f t="shared" si="5"/>
        <v>0</v>
      </c>
    </row>
    <row r="380" spans="1:4" ht="18" hidden="1" x14ac:dyDescent="0.3">
      <c r="A380" s="9" t="s">
        <v>44</v>
      </c>
      <c r="B380" s="7"/>
      <c r="C380" s="7"/>
      <c r="D380" s="7">
        <f t="shared" si="5"/>
        <v>0</v>
      </c>
    </row>
    <row r="381" spans="1:4" ht="18" hidden="1" x14ac:dyDescent="0.3">
      <c r="A381" s="9" t="s">
        <v>45</v>
      </c>
      <c r="B381" s="7"/>
      <c r="C381" s="7"/>
      <c r="D381" s="7">
        <f t="shared" si="5"/>
        <v>0</v>
      </c>
    </row>
    <row r="382" spans="1:4" ht="18" x14ac:dyDescent="0.3">
      <c r="A382" s="12" t="s">
        <v>46</v>
      </c>
      <c r="B382" s="7">
        <f>80+40+340+30+10</f>
        <v>500</v>
      </c>
      <c r="C382" s="7">
        <v>16000</v>
      </c>
      <c r="D382" s="7">
        <f t="shared" si="5"/>
        <v>8000000</v>
      </c>
    </row>
    <row r="383" spans="1:4" ht="18" hidden="1" x14ac:dyDescent="0.3">
      <c r="A383" s="17" t="s">
        <v>47</v>
      </c>
      <c r="B383" s="7"/>
      <c r="C383" s="7"/>
      <c r="D383" s="7">
        <f t="shared" si="5"/>
        <v>0</v>
      </c>
    </row>
    <row r="384" spans="1:4" ht="18" hidden="1" x14ac:dyDescent="0.3">
      <c r="A384" s="16" t="s">
        <v>48</v>
      </c>
      <c r="B384" s="7"/>
      <c r="C384" s="7"/>
      <c r="D384" s="7">
        <f t="shared" si="5"/>
        <v>0</v>
      </c>
    </row>
    <row r="385" spans="1:4" ht="18" hidden="1" x14ac:dyDescent="0.3">
      <c r="A385" s="16" t="s">
        <v>49</v>
      </c>
      <c r="B385" s="7"/>
      <c r="C385" s="7"/>
      <c r="D385" s="7">
        <f t="shared" si="5"/>
        <v>0</v>
      </c>
    </row>
    <row r="386" spans="1:4" ht="18" hidden="1" x14ac:dyDescent="0.3">
      <c r="A386" s="16" t="s">
        <v>50</v>
      </c>
      <c r="B386" s="7"/>
      <c r="C386" s="7"/>
      <c r="D386" s="7">
        <f t="shared" si="5"/>
        <v>0</v>
      </c>
    </row>
    <row r="387" spans="1:4" ht="18" hidden="1" x14ac:dyDescent="0.3">
      <c r="A387" s="9" t="s">
        <v>51</v>
      </c>
      <c r="B387" s="7"/>
      <c r="C387" s="7"/>
      <c r="D387" s="7">
        <f t="shared" si="5"/>
        <v>0</v>
      </c>
    </row>
    <row r="388" spans="1:4" ht="18" hidden="1" x14ac:dyDescent="0.3">
      <c r="A388" s="11" t="s">
        <v>52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53</v>
      </c>
      <c r="B389" s="7"/>
      <c r="C389" s="7"/>
      <c r="D389" s="7">
        <f t="shared" si="6"/>
        <v>0</v>
      </c>
    </row>
    <row r="390" spans="1:4" ht="18" hidden="1" x14ac:dyDescent="0.3">
      <c r="A390" s="9" t="s">
        <v>54</v>
      </c>
      <c r="B390" s="7"/>
      <c r="C390" s="7"/>
      <c r="D390" s="7">
        <f t="shared" si="6"/>
        <v>0</v>
      </c>
    </row>
    <row r="391" spans="1:4" ht="18" hidden="1" x14ac:dyDescent="0.3">
      <c r="A391" s="16" t="s">
        <v>55</v>
      </c>
      <c r="B391" s="7"/>
      <c r="C391" s="7"/>
      <c r="D391" s="7">
        <f t="shared" si="6"/>
        <v>0</v>
      </c>
    </row>
    <row r="392" spans="1:4" ht="18" hidden="1" x14ac:dyDescent="0.3">
      <c r="A392" s="9" t="s">
        <v>56</v>
      </c>
      <c r="B392" s="7"/>
      <c r="C392" s="7"/>
      <c r="D392" s="7">
        <f t="shared" si="6"/>
        <v>0</v>
      </c>
    </row>
    <row r="393" spans="1:4" ht="18" hidden="1" x14ac:dyDescent="0.3">
      <c r="A393" s="18" t="s">
        <v>57</v>
      </c>
      <c r="B393" s="7"/>
      <c r="C393" s="7"/>
      <c r="D393" s="7">
        <f t="shared" si="6"/>
        <v>0</v>
      </c>
    </row>
    <row r="394" spans="1:4" ht="18" hidden="1" x14ac:dyDescent="0.3">
      <c r="A394" s="9" t="s">
        <v>58</v>
      </c>
      <c r="B394" s="7"/>
      <c r="C394" s="7"/>
      <c r="D394" s="7">
        <f t="shared" si="6"/>
        <v>0</v>
      </c>
    </row>
    <row r="395" spans="1:4" ht="18" hidden="1" x14ac:dyDescent="0.3">
      <c r="A395" s="9" t="s">
        <v>59</v>
      </c>
      <c r="B395" s="7"/>
      <c r="C395" s="7"/>
      <c r="D395" s="7">
        <f t="shared" si="6"/>
        <v>0</v>
      </c>
    </row>
    <row r="396" spans="1:4" ht="18" hidden="1" x14ac:dyDescent="0.3">
      <c r="A396" s="19" t="s">
        <v>60</v>
      </c>
      <c r="B396" s="7"/>
      <c r="C396" s="7"/>
      <c r="D396" s="7">
        <f t="shared" si="6"/>
        <v>0</v>
      </c>
    </row>
    <row r="397" spans="1:4" ht="18" hidden="1" x14ac:dyDescent="0.3">
      <c r="A397" s="20" t="s">
        <v>61</v>
      </c>
      <c r="B397" s="7"/>
      <c r="C397" s="7"/>
      <c r="D397" s="7">
        <f t="shared" si="6"/>
        <v>0</v>
      </c>
    </row>
    <row r="398" spans="1:4" ht="18" hidden="1" x14ac:dyDescent="0.3">
      <c r="A398" s="12" t="s">
        <v>62</v>
      </c>
      <c r="B398" s="7"/>
      <c r="C398" s="7"/>
      <c r="D398" s="7">
        <f t="shared" si="6"/>
        <v>0</v>
      </c>
    </row>
    <row r="399" spans="1:4" ht="18" hidden="1" x14ac:dyDescent="0.3">
      <c r="A399" s="11" t="s">
        <v>63</v>
      </c>
      <c r="B399" s="7"/>
      <c r="C399" s="7"/>
      <c r="D399" s="7">
        <f t="shared" si="6"/>
        <v>0</v>
      </c>
    </row>
    <row r="400" spans="1:4" ht="18" hidden="1" x14ac:dyDescent="0.3">
      <c r="A400" s="12" t="s">
        <v>64</v>
      </c>
      <c r="B400" s="7"/>
      <c r="C400" s="7"/>
      <c r="D400" s="7">
        <f t="shared" si="6"/>
        <v>0</v>
      </c>
    </row>
    <row r="401" spans="1:4" ht="18" hidden="1" x14ac:dyDescent="0.3">
      <c r="A401" s="12" t="s">
        <v>65</v>
      </c>
      <c r="B401" s="7"/>
      <c r="C401" s="7"/>
      <c r="D401" s="7">
        <f t="shared" si="6"/>
        <v>0</v>
      </c>
    </row>
    <row r="402" spans="1:4" ht="18" hidden="1" x14ac:dyDescent="0.3">
      <c r="A402" s="12" t="s">
        <v>66</v>
      </c>
      <c r="B402" s="7"/>
      <c r="C402" s="7"/>
      <c r="D402" s="7">
        <f t="shared" si="6"/>
        <v>0</v>
      </c>
    </row>
    <row r="403" spans="1:4" ht="18" hidden="1" x14ac:dyDescent="0.3">
      <c r="A403" s="19" t="s">
        <v>67</v>
      </c>
      <c r="B403" s="7"/>
      <c r="C403" s="7"/>
      <c r="D403" s="7">
        <f t="shared" si="6"/>
        <v>0</v>
      </c>
    </row>
    <row r="404" spans="1:4" ht="18" hidden="1" x14ac:dyDescent="0.3">
      <c r="A404" s="9" t="s">
        <v>68</v>
      </c>
      <c r="B404" s="7"/>
      <c r="C404" s="7"/>
      <c r="D404" s="7">
        <f t="shared" si="6"/>
        <v>0</v>
      </c>
    </row>
    <row r="405" spans="1:4" ht="18" hidden="1" x14ac:dyDescent="0.3">
      <c r="A405" s="9" t="s">
        <v>69</v>
      </c>
      <c r="B405" s="7"/>
      <c r="C405" s="7"/>
      <c r="D405" s="7">
        <f t="shared" si="6"/>
        <v>0</v>
      </c>
    </row>
    <row r="406" spans="1:4" ht="18" hidden="1" x14ac:dyDescent="0.3">
      <c r="A406" s="12" t="s">
        <v>70</v>
      </c>
      <c r="B406" s="7"/>
      <c r="C406" s="7"/>
      <c r="D406" s="7">
        <f t="shared" si="6"/>
        <v>0</v>
      </c>
    </row>
    <row r="407" spans="1:4" ht="18" x14ac:dyDescent="0.3">
      <c r="A407" s="9" t="s">
        <v>71</v>
      </c>
      <c r="B407" s="7">
        <f>60+18+15</f>
        <v>93</v>
      </c>
      <c r="C407" s="7">
        <v>15000</v>
      </c>
      <c r="D407" s="7">
        <f t="shared" si="6"/>
        <v>1395000</v>
      </c>
    </row>
    <row r="408" spans="1:4" ht="18" hidden="1" x14ac:dyDescent="0.3">
      <c r="A408" s="13" t="s">
        <v>72</v>
      </c>
      <c r="B408" s="7"/>
      <c r="C408" s="7"/>
      <c r="D408" s="7">
        <f t="shared" si="6"/>
        <v>0</v>
      </c>
    </row>
    <row r="409" spans="1:4" ht="18" hidden="1" x14ac:dyDescent="0.3">
      <c r="A409" s="9" t="s">
        <v>73</v>
      </c>
      <c r="B409" s="7"/>
      <c r="C409" s="7"/>
      <c r="D409" s="7">
        <f t="shared" si="6"/>
        <v>0</v>
      </c>
    </row>
    <row r="410" spans="1:4" ht="18" hidden="1" x14ac:dyDescent="0.3">
      <c r="A410" s="9" t="s">
        <v>74</v>
      </c>
      <c r="B410" s="7"/>
      <c r="C410" s="7"/>
      <c r="D410" s="7">
        <f t="shared" si="6"/>
        <v>0</v>
      </c>
    </row>
    <row r="411" spans="1:4" ht="18" hidden="1" x14ac:dyDescent="0.3">
      <c r="A411" s="9" t="s">
        <v>75</v>
      </c>
      <c r="B411" s="7"/>
      <c r="C411" s="7"/>
      <c r="D411" s="7">
        <f t="shared" si="6"/>
        <v>0</v>
      </c>
    </row>
    <row r="412" spans="1:4" ht="18" hidden="1" x14ac:dyDescent="0.3">
      <c r="A412" s="12" t="s">
        <v>76</v>
      </c>
      <c r="B412" s="15"/>
      <c r="C412" s="15"/>
      <c r="D412" s="7">
        <f t="shared" si="6"/>
        <v>0</v>
      </c>
    </row>
    <row r="413" spans="1:4" ht="18" hidden="1" x14ac:dyDescent="0.3">
      <c r="A413" s="12" t="s">
        <v>77</v>
      </c>
      <c r="B413" s="15"/>
      <c r="C413" s="15"/>
      <c r="D413" s="7">
        <f t="shared" si="6"/>
        <v>0</v>
      </c>
    </row>
    <row r="414" spans="1:4" ht="18" hidden="1" x14ac:dyDescent="0.3">
      <c r="A414" s="12" t="s">
        <v>78</v>
      </c>
      <c r="B414" s="15"/>
      <c r="C414" s="15"/>
      <c r="D414" s="7">
        <f t="shared" si="6"/>
        <v>0</v>
      </c>
    </row>
    <row r="415" spans="1:4" ht="18" hidden="1" x14ac:dyDescent="0.3">
      <c r="A415" s="9" t="s">
        <v>79</v>
      </c>
      <c r="B415" s="7"/>
      <c r="C415" s="7"/>
      <c r="D415" s="7">
        <f t="shared" si="6"/>
        <v>0</v>
      </c>
    </row>
    <row r="416" spans="1:4" ht="18" hidden="1" x14ac:dyDescent="0.3">
      <c r="A416" s="9" t="s">
        <v>80</v>
      </c>
      <c r="B416" s="7"/>
      <c r="C416" s="7"/>
      <c r="D416" s="7">
        <f t="shared" si="6"/>
        <v>0</v>
      </c>
    </row>
    <row r="417" spans="1:4" ht="18" hidden="1" x14ac:dyDescent="0.3">
      <c r="A417" s="9" t="s">
        <v>81</v>
      </c>
      <c r="B417" s="7"/>
      <c r="C417" s="7"/>
      <c r="D417" s="7">
        <f t="shared" si="6"/>
        <v>0</v>
      </c>
    </row>
    <row r="418" spans="1:4" ht="18" hidden="1" x14ac:dyDescent="0.3">
      <c r="A418" s="9" t="s">
        <v>82</v>
      </c>
      <c r="B418" s="7"/>
      <c r="C418" s="7"/>
      <c r="D418" s="7">
        <f t="shared" si="6"/>
        <v>0</v>
      </c>
    </row>
    <row r="419" spans="1:4" ht="18" hidden="1" x14ac:dyDescent="0.3">
      <c r="A419" s="9" t="s">
        <v>83</v>
      </c>
      <c r="B419" s="7"/>
      <c r="C419" s="7"/>
      <c r="D419" s="7">
        <f t="shared" si="6"/>
        <v>0</v>
      </c>
    </row>
    <row r="420" spans="1:4" ht="18" x14ac:dyDescent="0.3">
      <c r="A420" s="9" t="s">
        <v>84</v>
      </c>
      <c r="B420" s="7">
        <f>6+10+80</f>
        <v>96</v>
      </c>
      <c r="C420" s="7">
        <v>8000</v>
      </c>
      <c r="D420" s="7">
        <f t="shared" si="6"/>
        <v>768000</v>
      </c>
    </row>
    <row r="421" spans="1:4" ht="18" hidden="1" x14ac:dyDescent="0.3">
      <c r="A421" s="21" t="s">
        <v>85</v>
      </c>
      <c r="B421" s="7"/>
      <c r="C421" s="7"/>
      <c r="D421" s="7">
        <f t="shared" si="6"/>
        <v>0</v>
      </c>
    </row>
    <row r="422" spans="1:4" ht="18" hidden="1" x14ac:dyDescent="0.3">
      <c r="A422" s="21" t="s">
        <v>86</v>
      </c>
      <c r="B422" s="7"/>
      <c r="C422" s="7"/>
      <c r="D422" s="7">
        <f t="shared" si="6"/>
        <v>0</v>
      </c>
    </row>
    <row r="423" spans="1:4" ht="18" hidden="1" x14ac:dyDescent="0.3">
      <c r="A423" s="21" t="s">
        <v>87</v>
      </c>
      <c r="B423" s="7"/>
      <c r="C423" s="7"/>
      <c r="D423" s="7">
        <f t="shared" si="6"/>
        <v>0</v>
      </c>
    </row>
    <row r="424" spans="1:4" ht="18" hidden="1" x14ac:dyDescent="0.3">
      <c r="A424" s="11" t="s">
        <v>88</v>
      </c>
      <c r="B424" s="7"/>
      <c r="C424" s="7"/>
      <c r="D424" s="7">
        <f t="shared" si="6"/>
        <v>0</v>
      </c>
    </row>
    <row r="425" spans="1:4" ht="18" hidden="1" x14ac:dyDescent="0.3">
      <c r="A425" s="13" t="s">
        <v>89</v>
      </c>
      <c r="B425" s="7"/>
      <c r="C425" s="7"/>
      <c r="D425" s="7">
        <f t="shared" si="6"/>
        <v>0</v>
      </c>
    </row>
    <row r="426" spans="1:4" ht="18" hidden="1" x14ac:dyDescent="0.3">
      <c r="A426" s="11" t="s">
        <v>90</v>
      </c>
      <c r="B426" s="7"/>
      <c r="C426" s="7"/>
      <c r="D426" s="7">
        <f t="shared" si="6"/>
        <v>0</v>
      </c>
    </row>
    <row r="427" spans="1:4" ht="18" hidden="1" x14ac:dyDescent="0.3">
      <c r="A427" s="9" t="s">
        <v>91</v>
      </c>
      <c r="B427" s="7"/>
      <c r="C427" s="7"/>
      <c r="D427" s="7">
        <f t="shared" si="6"/>
        <v>0</v>
      </c>
    </row>
    <row r="428" spans="1:4" ht="18" hidden="1" x14ac:dyDescent="0.3">
      <c r="A428" s="9" t="s">
        <v>92</v>
      </c>
      <c r="B428" s="7"/>
      <c r="C428" s="7"/>
      <c r="D428" s="7">
        <f t="shared" si="6"/>
        <v>0</v>
      </c>
    </row>
    <row r="429" spans="1:4" ht="18" hidden="1" x14ac:dyDescent="0.3">
      <c r="A429" s="11" t="s">
        <v>93</v>
      </c>
      <c r="B429" s="7"/>
      <c r="C429" s="7"/>
      <c r="D429" s="7">
        <f t="shared" si="6"/>
        <v>0</v>
      </c>
    </row>
    <row r="430" spans="1:4" ht="18" hidden="1" x14ac:dyDescent="0.3">
      <c r="A430" s="11" t="s">
        <v>94</v>
      </c>
      <c r="B430" s="7"/>
      <c r="C430" s="7"/>
      <c r="D430" s="7">
        <f t="shared" si="6"/>
        <v>0</v>
      </c>
    </row>
    <row r="431" spans="1:4" ht="18" hidden="1" x14ac:dyDescent="0.3">
      <c r="A431" s="9" t="s">
        <v>95</v>
      </c>
      <c r="B431" s="15"/>
      <c r="C431" s="15"/>
      <c r="D431" s="7">
        <f t="shared" si="6"/>
        <v>0</v>
      </c>
    </row>
    <row r="432" spans="1:4" ht="18" hidden="1" x14ac:dyDescent="0.3">
      <c r="A432" s="21" t="s">
        <v>96</v>
      </c>
      <c r="B432" s="7"/>
      <c r="C432" s="7"/>
      <c r="D432" s="7">
        <f t="shared" si="6"/>
        <v>0</v>
      </c>
    </row>
    <row r="433" spans="1:4" ht="18" hidden="1" x14ac:dyDescent="0.3">
      <c r="A433" s="11" t="s">
        <v>97</v>
      </c>
      <c r="B433" s="7"/>
      <c r="C433" s="7"/>
      <c r="D433" s="7">
        <f t="shared" si="6"/>
        <v>0</v>
      </c>
    </row>
    <row r="434" spans="1:4" ht="18" hidden="1" x14ac:dyDescent="0.3">
      <c r="A434" s="11" t="s">
        <v>98</v>
      </c>
      <c r="B434" s="7"/>
      <c r="C434" s="7"/>
      <c r="D434" s="7">
        <f t="shared" si="6"/>
        <v>0</v>
      </c>
    </row>
    <row r="435" spans="1:4" ht="18" x14ac:dyDescent="0.3">
      <c r="A435" s="9" t="s">
        <v>99</v>
      </c>
      <c r="B435" s="7">
        <f>60+600+50</f>
        <v>710</v>
      </c>
      <c r="C435" s="7">
        <v>9000</v>
      </c>
      <c r="D435" s="7">
        <f t="shared" si="6"/>
        <v>6390000</v>
      </c>
    </row>
    <row r="436" spans="1:4" ht="18" hidden="1" x14ac:dyDescent="0.3">
      <c r="A436" s="16" t="s">
        <v>100</v>
      </c>
      <c r="B436" s="7"/>
      <c r="C436" s="7"/>
      <c r="D436" s="7">
        <f t="shared" si="6"/>
        <v>0</v>
      </c>
    </row>
    <row r="437" spans="1:4" ht="18" hidden="1" x14ac:dyDescent="0.3">
      <c r="A437" s="22" t="s">
        <v>101</v>
      </c>
      <c r="B437" s="7"/>
      <c r="C437" s="7"/>
      <c r="D437" s="7">
        <f t="shared" si="6"/>
        <v>0</v>
      </c>
    </row>
    <row r="438" spans="1:4" ht="18" hidden="1" x14ac:dyDescent="0.3">
      <c r="A438" s="22" t="s">
        <v>102</v>
      </c>
      <c r="B438" s="7"/>
      <c r="C438" s="7"/>
      <c r="D438" s="7">
        <f t="shared" si="6"/>
        <v>0</v>
      </c>
    </row>
    <row r="439" spans="1:4" ht="18" hidden="1" x14ac:dyDescent="0.3">
      <c r="A439" s="23" t="s">
        <v>103</v>
      </c>
      <c r="B439" s="7"/>
      <c r="C439" s="7"/>
      <c r="D439" s="7">
        <f t="shared" si="6"/>
        <v>0</v>
      </c>
    </row>
    <row r="440" spans="1:4" ht="18" hidden="1" x14ac:dyDescent="0.3">
      <c r="A440" s="24" t="s">
        <v>104</v>
      </c>
      <c r="B440" s="7"/>
      <c r="C440" s="7"/>
      <c r="D440" s="7">
        <f t="shared" si="6"/>
        <v>0</v>
      </c>
    </row>
    <row r="441" spans="1:4" ht="18" hidden="1" x14ac:dyDescent="0.3">
      <c r="A441" s="9" t="s">
        <v>105</v>
      </c>
      <c r="B441" s="7"/>
      <c r="C441" s="7"/>
      <c r="D441" s="7">
        <f t="shared" si="6"/>
        <v>0</v>
      </c>
    </row>
    <row r="442" spans="1:4" ht="18" x14ac:dyDescent="0.3">
      <c r="A442" s="9" t="s">
        <v>106</v>
      </c>
      <c r="B442" s="7">
        <v>6</v>
      </c>
      <c r="C442" s="7">
        <v>14000</v>
      </c>
      <c r="D442" s="7">
        <f t="shared" si="6"/>
        <v>84000</v>
      </c>
    </row>
    <row r="443" spans="1:4" ht="18" hidden="1" x14ac:dyDescent="0.3">
      <c r="A443" s="9" t="s">
        <v>107</v>
      </c>
      <c r="B443" s="7"/>
      <c r="C443" s="7"/>
      <c r="D443" s="7">
        <f t="shared" si="6"/>
        <v>0</v>
      </c>
    </row>
    <row r="444" spans="1:4" ht="18" hidden="1" x14ac:dyDescent="0.3">
      <c r="A444" s="9" t="s">
        <v>108</v>
      </c>
      <c r="B444" s="7"/>
      <c r="C444" s="7"/>
      <c r="D444" s="7">
        <f t="shared" si="6"/>
        <v>0</v>
      </c>
    </row>
    <row r="445" spans="1:4" ht="18" hidden="1" x14ac:dyDescent="0.3">
      <c r="A445" s="9" t="s">
        <v>110</v>
      </c>
      <c r="B445" s="7"/>
      <c r="C445" s="7"/>
      <c r="D445" s="7">
        <f t="shared" si="6"/>
        <v>0</v>
      </c>
    </row>
    <row r="446" spans="1:4" ht="18" hidden="1" x14ac:dyDescent="0.3">
      <c r="A446" s="9" t="s">
        <v>111</v>
      </c>
      <c r="B446" s="7"/>
      <c r="C446" s="7"/>
      <c r="D446" s="7">
        <f t="shared" si="6"/>
        <v>0</v>
      </c>
    </row>
    <row r="447" spans="1:4" ht="18" hidden="1" x14ac:dyDescent="0.3">
      <c r="A447" s="9" t="s">
        <v>389</v>
      </c>
      <c r="B447" s="7"/>
      <c r="C447" s="7"/>
      <c r="D447" s="7">
        <f t="shared" si="6"/>
        <v>0</v>
      </c>
    </row>
    <row r="448" spans="1:4" ht="18" hidden="1" x14ac:dyDescent="0.3">
      <c r="A448" s="9" t="s">
        <v>112</v>
      </c>
      <c r="B448" s="7"/>
      <c r="C448" s="7"/>
      <c r="D448" s="7">
        <f t="shared" si="6"/>
        <v>0</v>
      </c>
    </row>
    <row r="449" spans="1:4" ht="18" hidden="1" x14ac:dyDescent="0.3">
      <c r="A449" s="11" t="s">
        <v>113</v>
      </c>
      <c r="B449" s="7"/>
      <c r="C449" s="7"/>
      <c r="D449" s="7">
        <f t="shared" si="6"/>
        <v>0</v>
      </c>
    </row>
    <row r="450" spans="1:4" ht="18" hidden="1" x14ac:dyDescent="0.3">
      <c r="A450" s="21" t="s">
        <v>114</v>
      </c>
      <c r="B450" s="7"/>
      <c r="C450" s="7"/>
      <c r="D450" s="7">
        <f t="shared" si="6"/>
        <v>0</v>
      </c>
    </row>
    <row r="451" spans="1:4" ht="18" hidden="1" x14ac:dyDescent="0.3">
      <c r="A451" s="9" t="s">
        <v>115</v>
      </c>
      <c r="B451" s="7"/>
      <c r="C451" s="7"/>
      <c r="D451" s="7">
        <f t="shared" si="6"/>
        <v>0</v>
      </c>
    </row>
    <row r="452" spans="1:4" ht="18" hidden="1" x14ac:dyDescent="0.3">
      <c r="A452" s="11" t="s">
        <v>116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1" t="s">
        <v>117</v>
      </c>
      <c r="B453" s="7"/>
      <c r="C453" s="7"/>
      <c r="D453" s="7">
        <f t="shared" si="7"/>
        <v>0</v>
      </c>
    </row>
    <row r="454" spans="1:4" ht="18" x14ac:dyDescent="0.3">
      <c r="A454" s="9" t="s">
        <v>118</v>
      </c>
      <c r="B454" s="7">
        <f>40+30+20+7</f>
        <v>97</v>
      </c>
      <c r="C454" s="7">
        <v>10000</v>
      </c>
      <c r="D454" s="7">
        <f t="shared" si="7"/>
        <v>970000</v>
      </c>
    </row>
    <row r="455" spans="1:4" ht="18" hidden="1" x14ac:dyDescent="0.3">
      <c r="A455" s="10" t="s">
        <v>119</v>
      </c>
      <c r="B455" s="7"/>
      <c r="C455" s="7"/>
      <c r="D455" s="7">
        <f t="shared" si="7"/>
        <v>0</v>
      </c>
    </row>
    <row r="456" spans="1:4" ht="18" hidden="1" x14ac:dyDescent="0.3">
      <c r="A456" s="13" t="s">
        <v>120</v>
      </c>
      <c r="B456" s="7"/>
      <c r="C456" s="7"/>
      <c r="D456" s="7">
        <f t="shared" si="7"/>
        <v>0</v>
      </c>
    </row>
    <row r="457" spans="1:4" ht="18" hidden="1" x14ac:dyDescent="0.3">
      <c r="A457" s="12" t="s">
        <v>121</v>
      </c>
      <c r="B457" s="15"/>
      <c r="C457" s="15"/>
      <c r="D457" s="7">
        <f t="shared" si="7"/>
        <v>0</v>
      </c>
    </row>
    <row r="458" spans="1:4" ht="18" hidden="1" x14ac:dyDescent="0.3">
      <c r="A458" s="12" t="s">
        <v>122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123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124</v>
      </c>
      <c r="B460" s="26"/>
      <c r="C460" s="26"/>
      <c r="D460" s="7">
        <f t="shared" si="7"/>
        <v>0</v>
      </c>
    </row>
    <row r="461" spans="1:4" ht="18" hidden="1" x14ac:dyDescent="0.3">
      <c r="A461" s="27" t="s">
        <v>125</v>
      </c>
      <c r="B461" s="7"/>
      <c r="C461" s="7"/>
      <c r="D461" s="7">
        <f t="shared" si="7"/>
        <v>0</v>
      </c>
    </row>
    <row r="462" spans="1:4" ht="18" hidden="1" x14ac:dyDescent="0.3">
      <c r="A462" s="12" t="s">
        <v>126</v>
      </c>
      <c r="B462" s="15"/>
      <c r="C462" s="15"/>
      <c r="D462" s="7">
        <f t="shared" si="7"/>
        <v>0</v>
      </c>
    </row>
    <row r="463" spans="1:4" ht="18" hidden="1" x14ac:dyDescent="0.3">
      <c r="A463" s="9" t="s">
        <v>127</v>
      </c>
      <c r="B463" s="7"/>
      <c r="C463" s="7"/>
      <c r="D463" s="7">
        <f t="shared" si="7"/>
        <v>0</v>
      </c>
    </row>
    <row r="464" spans="1:4" ht="18" hidden="1" x14ac:dyDescent="0.3">
      <c r="A464" s="9" t="s">
        <v>128</v>
      </c>
      <c r="B464" s="7"/>
      <c r="C464" s="7"/>
      <c r="D464" s="7">
        <f t="shared" si="7"/>
        <v>0</v>
      </c>
    </row>
    <row r="465" spans="1:4" ht="18" x14ac:dyDescent="0.3">
      <c r="A465" s="9" t="s">
        <v>129</v>
      </c>
      <c r="B465" s="7">
        <f>20+15+50+40</f>
        <v>125</v>
      </c>
      <c r="C465" s="7">
        <v>8000</v>
      </c>
      <c r="D465" s="7">
        <f t="shared" si="7"/>
        <v>1000000</v>
      </c>
    </row>
    <row r="466" spans="1:4" ht="18" hidden="1" x14ac:dyDescent="0.3">
      <c r="A466" s="16" t="s">
        <v>130</v>
      </c>
      <c r="B466" s="7"/>
      <c r="C466" s="7"/>
      <c r="D466" s="7">
        <f t="shared" si="7"/>
        <v>0</v>
      </c>
    </row>
    <row r="467" spans="1:4" ht="18" hidden="1" x14ac:dyDescent="0.3">
      <c r="A467" s="12" t="s">
        <v>131</v>
      </c>
      <c r="B467" s="7"/>
      <c r="C467" s="7"/>
      <c r="D467" s="7">
        <f t="shared" si="7"/>
        <v>0</v>
      </c>
    </row>
    <row r="468" spans="1:4" ht="18" hidden="1" x14ac:dyDescent="0.3">
      <c r="A468" s="12" t="s">
        <v>132</v>
      </c>
      <c r="B468" s="7"/>
      <c r="C468" s="7"/>
      <c r="D468" s="7">
        <f t="shared" si="7"/>
        <v>0</v>
      </c>
    </row>
    <row r="469" spans="1:4" ht="18" hidden="1" x14ac:dyDescent="0.3">
      <c r="A469" s="9" t="s">
        <v>133</v>
      </c>
      <c r="B469" s="7"/>
      <c r="C469" s="7"/>
      <c r="D469" s="7">
        <f t="shared" si="7"/>
        <v>0</v>
      </c>
    </row>
    <row r="470" spans="1:4" ht="18" hidden="1" x14ac:dyDescent="0.3">
      <c r="A470" s="9" t="s">
        <v>134</v>
      </c>
      <c r="B470" s="7"/>
      <c r="C470" s="7"/>
      <c r="D470" s="7">
        <f t="shared" si="7"/>
        <v>0</v>
      </c>
    </row>
    <row r="471" spans="1:4" ht="18" hidden="1" x14ac:dyDescent="0.3">
      <c r="A471" s="9" t="s">
        <v>135</v>
      </c>
      <c r="B471" s="15"/>
      <c r="C471" s="15"/>
      <c r="D471" s="7">
        <f t="shared" si="7"/>
        <v>0</v>
      </c>
    </row>
    <row r="472" spans="1:4" ht="18" hidden="1" x14ac:dyDescent="0.3">
      <c r="A472" s="9" t="s">
        <v>136</v>
      </c>
      <c r="B472" s="15"/>
      <c r="C472" s="15"/>
      <c r="D472" s="7">
        <f t="shared" si="7"/>
        <v>0</v>
      </c>
    </row>
    <row r="473" spans="1:4" ht="18" hidden="1" x14ac:dyDescent="0.3">
      <c r="A473" s="9" t="s">
        <v>137</v>
      </c>
      <c r="B473" s="7"/>
      <c r="C473" s="7"/>
      <c r="D473" s="7">
        <f t="shared" si="7"/>
        <v>0</v>
      </c>
    </row>
    <row r="474" spans="1:4" ht="18" hidden="1" x14ac:dyDescent="0.3">
      <c r="A474" s="9" t="s">
        <v>138</v>
      </c>
      <c r="B474" s="15"/>
      <c r="C474" s="15"/>
      <c r="D474" s="7">
        <f t="shared" si="7"/>
        <v>0</v>
      </c>
    </row>
    <row r="475" spans="1:4" ht="18" hidden="1" x14ac:dyDescent="0.3">
      <c r="A475" s="9" t="s">
        <v>139</v>
      </c>
      <c r="B475" s="15"/>
      <c r="C475" s="15"/>
      <c r="D475" s="7">
        <f t="shared" si="7"/>
        <v>0</v>
      </c>
    </row>
    <row r="476" spans="1:4" ht="18" hidden="1" x14ac:dyDescent="0.3">
      <c r="A476" s="9" t="s">
        <v>140</v>
      </c>
      <c r="B476" s="15"/>
      <c r="C476" s="15"/>
      <c r="D476" s="7">
        <f t="shared" si="7"/>
        <v>0</v>
      </c>
    </row>
    <row r="477" spans="1:4" ht="18" hidden="1" x14ac:dyDescent="0.3">
      <c r="A477" s="9" t="s">
        <v>141</v>
      </c>
      <c r="B477" s="15"/>
      <c r="C477" s="15"/>
      <c r="D477" s="7">
        <f t="shared" si="7"/>
        <v>0</v>
      </c>
    </row>
    <row r="478" spans="1:4" ht="18" hidden="1" x14ac:dyDescent="0.3">
      <c r="A478" s="9" t="s">
        <v>142</v>
      </c>
      <c r="B478" s="15"/>
      <c r="C478" s="15"/>
      <c r="D478" s="7">
        <f t="shared" si="7"/>
        <v>0</v>
      </c>
    </row>
    <row r="479" spans="1:4" ht="18" hidden="1" x14ac:dyDescent="0.3">
      <c r="A479" s="9" t="s">
        <v>143</v>
      </c>
      <c r="B479" s="15"/>
      <c r="C479" s="15"/>
      <c r="D479" s="7">
        <f t="shared" si="7"/>
        <v>0</v>
      </c>
    </row>
    <row r="480" spans="1:4" ht="18" hidden="1" x14ac:dyDescent="0.3">
      <c r="A480" s="9" t="s">
        <v>144</v>
      </c>
      <c r="B480" s="15"/>
      <c r="C480" s="15"/>
      <c r="D480" s="7">
        <f t="shared" si="7"/>
        <v>0</v>
      </c>
    </row>
    <row r="481" spans="1:4" ht="18" hidden="1" x14ac:dyDescent="0.3">
      <c r="A481" s="9" t="s">
        <v>145</v>
      </c>
      <c r="B481" s="15"/>
      <c r="C481" s="15"/>
      <c r="D481" s="7">
        <f t="shared" si="7"/>
        <v>0</v>
      </c>
    </row>
    <row r="482" spans="1:4" ht="18" hidden="1" x14ac:dyDescent="0.3">
      <c r="A482" s="9" t="s">
        <v>146</v>
      </c>
      <c r="B482" s="7"/>
      <c r="C482" s="7"/>
      <c r="D482" s="7">
        <f t="shared" si="7"/>
        <v>0</v>
      </c>
    </row>
    <row r="483" spans="1:4" ht="18" hidden="1" x14ac:dyDescent="0.3">
      <c r="A483" s="9" t="s">
        <v>147</v>
      </c>
      <c r="B483" s="7"/>
      <c r="C483" s="7"/>
      <c r="D483" s="7">
        <f t="shared" si="7"/>
        <v>0</v>
      </c>
    </row>
    <row r="484" spans="1:4" ht="18" hidden="1" x14ac:dyDescent="0.3">
      <c r="A484" s="9" t="s">
        <v>148</v>
      </c>
      <c r="B484" s="7"/>
      <c r="C484" s="7"/>
      <c r="D484" s="7">
        <f t="shared" si="7"/>
        <v>0</v>
      </c>
    </row>
    <row r="485" spans="1:4" ht="18" hidden="1" x14ac:dyDescent="0.3">
      <c r="A485" s="9" t="s">
        <v>149</v>
      </c>
      <c r="B485" s="7"/>
      <c r="C485" s="7"/>
      <c r="D485" s="7">
        <f t="shared" si="7"/>
        <v>0</v>
      </c>
    </row>
    <row r="486" spans="1:4" ht="18" hidden="1" x14ac:dyDescent="0.3">
      <c r="A486" s="9" t="s">
        <v>150</v>
      </c>
      <c r="B486" s="7"/>
      <c r="C486" s="7"/>
      <c r="D486" s="7">
        <f t="shared" si="7"/>
        <v>0</v>
      </c>
    </row>
    <row r="487" spans="1:4" ht="18" hidden="1" x14ac:dyDescent="0.3">
      <c r="A487" s="16" t="s">
        <v>151</v>
      </c>
      <c r="B487" s="7"/>
      <c r="C487" s="7"/>
      <c r="D487" s="7">
        <f t="shared" si="7"/>
        <v>0</v>
      </c>
    </row>
    <row r="488" spans="1:4" ht="18" hidden="1" x14ac:dyDescent="0.3">
      <c r="A488" s="9" t="s">
        <v>152</v>
      </c>
      <c r="B488" s="7"/>
      <c r="C488" s="7"/>
      <c r="D488" s="7">
        <f t="shared" si="7"/>
        <v>0</v>
      </c>
    </row>
    <row r="489" spans="1:4" ht="18" hidden="1" x14ac:dyDescent="0.3">
      <c r="A489" s="9" t="s">
        <v>153</v>
      </c>
      <c r="B489" s="7"/>
      <c r="C489" s="7"/>
      <c r="D489" s="7">
        <f t="shared" si="7"/>
        <v>0</v>
      </c>
    </row>
    <row r="490" spans="1:4" ht="18" x14ac:dyDescent="0.3">
      <c r="A490" s="9" t="s">
        <v>154</v>
      </c>
      <c r="B490" s="7">
        <v>12</v>
      </c>
      <c r="C490" s="7">
        <v>8000</v>
      </c>
      <c r="D490" s="7">
        <f t="shared" si="7"/>
        <v>96000</v>
      </c>
    </row>
    <row r="491" spans="1:4" ht="18" hidden="1" x14ac:dyDescent="0.3">
      <c r="A491" s="9" t="s">
        <v>155</v>
      </c>
      <c r="B491" s="7"/>
      <c r="C491" s="7"/>
      <c r="D491" s="7">
        <f t="shared" si="7"/>
        <v>0</v>
      </c>
    </row>
    <row r="492" spans="1:4" ht="18" hidden="1" x14ac:dyDescent="0.3">
      <c r="A492" s="9" t="s">
        <v>156</v>
      </c>
      <c r="B492" s="15"/>
      <c r="C492" s="15"/>
      <c r="D492" s="7">
        <f t="shared" si="7"/>
        <v>0</v>
      </c>
    </row>
    <row r="493" spans="1:4" ht="18" hidden="1" x14ac:dyDescent="0.3">
      <c r="A493" s="17" t="s">
        <v>157</v>
      </c>
      <c r="B493" s="15"/>
      <c r="C493" s="15"/>
      <c r="D493" s="7">
        <f t="shared" si="7"/>
        <v>0</v>
      </c>
    </row>
    <row r="494" spans="1:4" ht="18" hidden="1" x14ac:dyDescent="0.3">
      <c r="A494" s="9" t="s">
        <v>158</v>
      </c>
      <c r="B494" s="15"/>
      <c r="C494" s="15"/>
      <c r="D494" s="7">
        <f t="shared" si="7"/>
        <v>0</v>
      </c>
    </row>
    <row r="495" spans="1:4" ht="18" hidden="1" x14ac:dyDescent="0.3">
      <c r="A495" s="9" t="s">
        <v>159</v>
      </c>
      <c r="B495" s="7"/>
      <c r="C495" s="7"/>
      <c r="D495" s="7">
        <f t="shared" si="7"/>
        <v>0</v>
      </c>
    </row>
    <row r="496" spans="1:4" ht="18" hidden="1" x14ac:dyDescent="0.3">
      <c r="A496" s="16" t="s">
        <v>160</v>
      </c>
      <c r="B496" s="7"/>
      <c r="C496" s="7"/>
      <c r="D496" s="7">
        <f t="shared" si="7"/>
        <v>0</v>
      </c>
    </row>
    <row r="497" spans="1:4" ht="18" x14ac:dyDescent="0.3">
      <c r="A497" s="9" t="s">
        <v>161</v>
      </c>
      <c r="B497" s="7">
        <f>9+54+40</f>
        <v>103</v>
      </c>
      <c r="C497" s="7">
        <v>6800</v>
      </c>
      <c r="D497" s="7">
        <f t="shared" si="7"/>
        <v>700400</v>
      </c>
    </row>
    <row r="498" spans="1:4" ht="18" hidden="1" x14ac:dyDescent="0.3">
      <c r="A498" s="12" t="s">
        <v>162</v>
      </c>
      <c r="B498" s="7"/>
      <c r="C498" s="7"/>
      <c r="D498" s="7">
        <f t="shared" si="7"/>
        <v>0</v>
      </c>
    </row>
    <row r="499" spans="1:4" ht="18" hidden="1" x14ac:dyDescent="0.3">
      <c r="A499" s="9" t="s">
        <v>163</v>
      </c>
      <c r="B499" s="7"/>
      <c r="C499" s="7"/>
      <c r="D499" s="7">
        <f t="shared" si="7"/>
        <v>0</v>
      </c>
    </row>
    <row r="500" spans="1:4" ht="18" hidden="1" x14ac:dyDescent="0.3">
      <c r="A500" s="9" t="s">
        <v>164</v>
      </c>
      <c r="B500" s="7"/>
      <c r="C500" s="7"/>
      <c r="D500" s="7">
        <f t="shared" si="7"/>
        <v>0</v>
      </c>
    </row>
    <row r="501" spans="1:4" ht="18" hidden="1" x14ac:dyDescent="0.3">
      <c r="A501" s="9" t="s">
        <v>165</v>
      </c>
      <c r="B501" s="7"/>
      <c r="C501" s="7"/>
      <c r="D501" s="7">
        <f t="shared" si="7"/>
        <v>0</v>
      </c>
    </row>
    <row r="502" spans="1:4" ht="18" hidden="1" x14ac:dyDescent="0.3">
      <c r="A502" s="19" t="s">
        <v>166</v>
      </c>
      <c r="B502" s="7"/>
      <c r="C502" s="7"/>
      <c r="D502" s="7">
        <f t="shared" si="7"/>
        <v>0</v>
      </c>
    </row>
    <row r="503" spans="1:4" ht="18" hidden="1" x14ac:dyDescent="0.3">
      <c r="A503" s="9" t="s">
        <v>167</v>
      </c>
      <c r="B503" s="7"/>
      <c r="C503" s="7"/>
      <c r="D503" s="7">
        <f t="shared" si="7"/>
        <v>0</v>
      </c>
    </row>
    <row r="504" spans="1:4" ht="18" hidden="1" x14ac:dyDescent="0.3">
      <c r="A504" s="29" t="s">
        <v>168</v>
      </c>
      <c r="B504" s="31"/>
      <c r="C504" s="31"/>
      <c r="D504" s="7">
        <f t="shared" si="7"/>
        <v>0</v>
      </c>
    </row>
    <row r="505" spans="1:4" ht="18" hidden="1" x14ac:dyDescent="0.3">
      <c r="A505" s="11" t="s">
        <v>169</v>
      </c>
      <c r="B505" s="7"/>
      <c r="C505" s="7"/>
      <c r="D505" s="7">
        <f t="shared" si="7"/>
        <v>0</v>
      </c>
    </row>
    <row r="506" spans="1:4" ht="18" hidden="1" x14ac:dyDescent="0.3">
      <c r="A506" s="9" t="s">
        <v>170</v>
      </c>
      <c r="B506" s="7"/>
      <c r="C506" s="7"/>
      <c r="D506" s="7">
        <f t="shared" si="7"/>
        <v>0</v>
      </c>
    </row>
    <row r="507" spans="1:4" ht="18" hidden="1" x14ac:dyDescent="0.3">
      <c r="A507" s="9" t="s">
        <v>171</v>
      </c>
      <c r="B507" s="7"/>
      <c r="C507" s="7"/>
      <c r="D507" s="7">
        <f t="shared" si="7"/>
        <v>0</v>
      </c>
    </row>
    <row r="508" spans="1:4" ht="18" hidden="1" x14ac:dyDescent="0.3">
      <c r="A508" s="12" t="s">
        <v>172</v>
      </c>
      <c r="B508" s="7"/>
      <c r="C508" s="7"/>
      <c r="D508" s="7">
        <f t="shared" si="7"/>
        <v>0</v>
      </c>
    </row>
    <row r="509" spans="1:4" ht="18" hidden="1" x14ac:dyDescent="0.3">
      <c r="A509" s="9" t="s">
        <v>173</v>
      </c>
      <c r="B509" s="7"/>
      <c r="C509" s="7"/>
      <c r="D509" s="7">
        <f t="shared" si="7"/>
        <v>0</v>
      </c>
    </row>
    <row r="510" spans="1:4" ht="18" hidden="1" x14ac:dyDescent="0.3">
      <c r="A510" s="9" t="s">
        <v>174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268" t="s">
        <v>177</v>
      </c>
      <c r="B513" s="269">
        <v>6980</v>
      </c>
      <c r="C513" s="269">
        <v>7700</v>
      </c>
      <c r="D513" s="269">
        <f t="shared" si="7"/>
        <v>53746000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16" t="s">
        <v>183</v>
      </c>
      <c r="B519" s="7"/>
      <c r="C519" s="7"/>
      <c r="D519" s="7">
        <f t="shared" si="8"/>
        <v>0</v>
      </c>
    </row>
    <row r="520" spans="1:4" ht="18" hidden="1" x14ac:dyDescent="0.3">
      <c r="A520" s="16" t="s">
        <v>184</v>
      </c>
      <c r="B520" s="7"/>
      <c r="C520" s="7"/>
      <c r="D520" s="7">
        <f t="shared" si="8"/>
        <v>0</v>
      </c>
    </row>
    <row r="521" spans="1:4" ht="18" hidden="1" x14ac:dyDescent="0.3">
      <c r="A521" s="16" t="s">
        <v>185</v>
      </c>
      <c r="B521" s="7"/>
      <c r="C521" s="7"/>
      <c r="D521" s="7">
        <f t="shared" si="8"/>
        <v>0</v>
      </c>
    </row>
    <row r="522" spans="1:4" ht="18" hidden="1" x14ac:dyDescent="0.3">
      <c r="A522" s="16" t="s">
        <v>186</v>
      </c>
      <c r="B522" s="7"/>
      <c r="C522" s="7"/>
      <c r="D522" s="7">
        <f t="shared" si="8"/>
        <v>0</v>
      </c>
    </row>
    <row r="523" spans="1:4" ht="18" hidden="1" x14ac:dyDescent="0.3">
      <c r="A523" s="12" t="s">
        <v>187</v>
      </c>
      <c r="B523" s="7"/>
      <c r="C523" s="7"/>
      <c r="D523" s="7">
        <f t="shared" si="8"/>
        <v>0</v>
      </c>
    </row>
    <row r="524" spans="1:4" ht="18" hidden="1" x14ac:dyDescent="0.3">
      <c r="A524" s="9" t="s">
        <v>188</v>
      </c>
      <c r="B524" s="7"/>
      <c r="C524" s="7"/>
      <c r="D524" s="7">
        <f t="shared" si="8"/>
        <v>0</v>
      </c>
    </row>
    <row r="525" spans="1:4" ht="18" hidden="1" x14ac:dyDescent="0.3">
      <c r="A525" s="32" t="s">
        <v>189</v>
      </c>
      <c r="B525" s="7"/>
      <c r="C525" s="7"/>
      <c r="D525" s="7">
        <f t="shared" si="8"/>
        <v>0</v>
      </c>
    </row>
    <row r="526" spans="1:4" ht="18" hidden="1" x14ac:dyDescent="0.3">
      <c r="A526" s="32" t="s">
        <v>190</v>
      </c>
      <c r="B526" s="7"/>
      <c r="C526" s="7"/>
      <c r="D526" s="7">
        <f t="shared" si="8"/>
        <v>0</v>
      </c>
    </row>
    <row r="527" spans="1:4" ht="18" hidden="1" x14ac:dyDescent="0.3">
      <c r="A527" s="32" t="s">
        <v>191</v>
      </c>
      <c r="B527" s="7"/>
      <c r="C527" s="7"/>
      <c r="D527" s="7">
        <f t="shared" si="8"/>
        <v>0</v>
      </c>
    </row>
    <row r="528" spans="1:4" ht="18" hidden="1" x14ac:dyDescent="0.3">
      <c r="A528" s="32" t="s">
        <v>192</v>
      </c>
      <c r="B528" s="7"/>
      <c r="C528" s="7"/>
      <c r="D528" s="7">
        <f t="shared" si="8"/>
        <v>0</v>
      </c>
    </row>
    <row r="529" spans="1:4" ht="18" hidden="1" x14ac:dyDescent="0.3">
      <c r="A529" s="9" t="s">
        <v>193</v>
      </c>
      <c r="B529" s="7"/>
      <c r="C529" s="7"/>
      <c r="D529" s="7">
        <f t="shared" si="8"/>
        <v>0</v>
      </c>
    </row>
    <row r="530" spans="1:4" ht="18" hidden="1" x14ac:dyDescent="0.3">
      <c r="A530" s="33" t="s">
        <v>194</v>
      </c>
      <c r="B530" s="7"/>
      <c r="C530" s="7"/>
      <c r="D530" s="7">
        <f t="shared" si="8"/>
        <v>0</v>
      </c>
    </row>
    <row r="531" spans="1:4" ht="18" hidden="1" x14ac:dyDescent="0.3">
      <c r="A531" s="9" t="s">
        <v>195</v>
      </c>
      <c r="B531" s="7"/>
      <c r="C531" s="7"/>
      <c r="D531" s="7">
        <f t="shared" si="8"/>
        <v>0</v>
      </c>
    </row>
    <row r="532" spans="1:4" ht="18" hidden="1" x14ac:dyDescent="0.3">
      <c r="A532" s="12" t="s">
        <v>196</v>
      </c>
      <c r="B532" s="7"/>
      <c r="C532" s="7"/>
      <c r="D532" s="7">
        <f t="shared" si="8"/>
        <v>0</v>
      </c>
    </row>
    <row r="533" spans="1:4" ht="18" hidden="1" x14ac:dyDescent="0.3">
      <c r="A533" s="9" t="s">
        <v>197</v>
      </c>
      <c r="B533" s="7"/>
      <c r="C533" s="7"/>
      <c r="D533" s="7">
        <f t="shared" si="8"/>
        <v>0</v>
      </c>
    </row>
    <row r="534" spans="1:4" ht="18" hidden="1" x14ac:dyDescent="0.3">
      <c r="A534" s="9" t="s">
        <v>198</v>
      </c>
      <c r="B534" s="7"/>
      <c r="C534" s="7"/>
      <c r="D534" s="7">
        <f t="shared" si="8"/>
        <v>0</v>
      </c>
    </row>
    <row r="535" spans="1:4" ht="18" x14ac:dyDescent="0.3">
      <c r="A535" s="9" t="s">
        <v>199</v>
      </c>
      <c r="B535" s="7">
        <f>140+60+200+280+60</f>
        <v>740</v>
      </c>
      <c r="C535" s="7">
        <v>7500</v>
      </c>
      <c r="D535" s="7">
        <f t="shared" si="8"/>
        <v>5550000</v>
      </c>
    </row>
    <row r="536" spans="1:4" ht="18" hidden="1" x14ac:dyDescent="0.3">
      <c r="A536" s="34" t="s">
        <v>200</v>
      </c>
      <c r="B536" s="7"/>
      <c r="C536" s="7"/>
      <c r="D536" s="7">
        <f t="shared" si="8"/>
        <v>0</v>
      </c>
    </row>
    <row r="537" spans="1:4" ht="18" hidden="1" x14ac:dyDescent="0.3">
      <c r="A537" s="34" t="s">
        <v>201</v>
      </c>
      <c r="B537" s="7"/>
      <c r="C537" s="7"/>
      <c r="D537" s="7">
        <f t="shared" si="8"/>
        <v>0</v>
      </c>
    </row>
    <row r="538" spans="1:4" ht="18" hidden="1" x14ac:dyDescent="0.3">
      <c r="A538" s="9" t="s">
        <v>202</v>
      </c>
      <c r="B538" s="7"/>
      <c r="C538" s="7"/>
      <c r="D538" s="7">
        <f t="shared" si="8"/>
        <v>0</v>
      </c>
    </row>
    <row r="539" spans="1:4" ht="18" hidden="1" x14ac:dyDescent="0.3">
      <c r="A539" s="11" t="s">
        <v>203</v>
      </c>
      <c r="B539" s="7"/>
      <c r="C539" s="7"/>
      <c r="D539" s="7">
        <f t="shared" si="8"/>
        <v>0</v>
      </c>
    </row>
    <row r="540" spans="1:4" ht="18" hidden="1" x14ac:dyDescent="0.3">
      <c r="A540" s="9" t="s">
        <v>204</v>
      </c>
      <c r="B540" s="7"/>
      <c r="C540" s="7"/>
      <c r="D540" s="7">
        <f t="shared" si="8"/>
        <v>0</v>
      </c>
    </row>
    <row r="541" spans="1:4" ht="18" hidden="1" x14ac:dyDescent="0.3">
      <c r="A541" s="11" t="s">
        <v>205</v>
      </c>
      <c r="B541" s="7"/>
      <c r="C541" s="7"/>
      <c r="D541" s="7">
        <f t="shared" si="8"/>
        <v>0</v>
      </c>
    </row>
    <row r="542" spans="1:4" ht="18" hidden="1" x14ac:dyDescent="0.3">
      <c r="A542" s="9" t="s">
        <v>206</v>
      </c>
      <c r="B542" s="7"/>
      <c r="C542" s="7"/>
      <c r="D542" s="7">
        <f t="shared" si="8"/>
        <v>0</v>
      </c>
    </row>
    <row r="543" spans="1:4" ht="18" hidden="1" x14ac:dyDescent="0.3">
      <c r="A543" s="9" t="s">
        <v>207</v>
      </c>
      <c r="B543" s="7"/>
      <c r="C543" s="7"/>
      <c r="D543" s="7">
        <f t="shared" si="8"/>
        <v>0</v>
      </c>
    </row>
    <row r="544" spans="1:4" ht="18" x14ac:dyDescent="0.3">
      <c r="A544" s="9" t="s">
        <v>208</v>
      </c>
      <c r="B544" s="7">
        <f>23/0.5</f>
        <v>46</v>
      </c>
      <c r="C544" s="7">
        <v>10000</v>
      </c>
      <c r="D544" s="7">
        <f t="shared" si="8"/>
        <v>460000</v>
      </c>
    </row>
    <row r="545" spans="1:4" ht="18" hidden="1" x14ac:dyDescent="0.3">
      <c r="A545" s="9" t="s">
        <v>209</v>
      </c>
      <c r="B545" s="7"/>
      <c r="C545" s="7"/>
      <c r="D545" s="7">
        <f t="shared" si="8"/>
        <v>0</v>
      </c>
    </row>
    <row r="546" spans="1:4" ht="18" x14ac:dyDescent="0.3">
      <c r="A546" s="9" t="s">
        <v>210</v>
      </c>
      <c r="B546" s="7">
        <f>17+35+15</f>
        <v>67</v>
      </c>
      <c r="C546" s="7">
        <v>17000</v>
      </c>
      <c r="D546" s="7">
        <f t="shared" si="8"/>
        <v>1139000</v>
      </c>
    </row>
    <row r="547" spans="1:4" ht="18" hidden="1" x14ac:dyDescent="0.3">
      <c r="A547" s="35" t="s">
        <v>211</v>
      </c>
      <c r="B547" s="7"/>
      <c r="C547" s="7"/>
      <c r="D547" s="7">
        <f t="shared" si="8"/>
        <v>0</v>
      </c>
    </row>
    <row r="548" spans="1:4" ht="18" hidden="1" x14ac:dyDescent="0.3">
      <c r="A548" s="9" t="s">
        <v>212</v>
      </c>
      <c r="B548" s="7"/>
      <c r="C548" s="7"/>
      <c r="D548" s="7">
        <f t="shared" si="8"/>
        <v>0</v>
      </c>
    </row>
    <row r="549" spans="1:4" ht="18" x14ac:dyDescent="0.3">
      <c r="A549" s="9" t="s">
        <v>213</v>
      </c>
      <c r="B549" s="7">
        <f>15+20+600</f>
        <v>635</v>
      </c>
      <c r="C549" s="7">
        <v>14000</v>
      </c>
      <c r="D549" s="7">
        <f t="shared" si="8"/>
        <v>8890000</v>
      </c>
    </row>
    <row r="550" spans="1:4" ht="18" hidden="1" x14ac:dyDescent="0.3">
      <c r="A550" s="9" t="s">
        <v>214</v>
      </c>
      <c r="B550" s="7"/>
      <c r="C550" s="7"/>
      <c r="D550" s="7">
        <f t="shared" si="8"/>
        <v>0</v>
      </c>
    </row>
    <row r="551" spans="1:4" ht="18" hidden="1" x14ac:dyDescent="0.3">
      <c r="A551" s="9" t="s">
        <v>215</v>
      </c>
      <c r="B551" s="7"/>
      <c r="C551" s="7"/>
      <c r="D551" s="7">
        <f t="shared" si="8"/>
        <v>0</v>
      </c>
    </row>
    <row r="552" spans="1:4" ht="18" hidden="1" x14ac:dyDescent="0.3">
      <c r="A552" s="9" t="s">
        <v>216</v>
      </c>
      <c r="B552" s="7"/>
      <c r="C552" s="7"/>
      <c r="D552" s="7">
        <f t="shared" si="8"/>
        <v>0</v>
      </c>
    </row>
    <row r="553" spans="1:4" ht="18" hidden="1" x14ac:dyDescent="0.3">
      <c r="A553" s="16" t="s">
        <v>217</v>
      </c>
      <c r="B553" s="7"/>
      <c r="C553" s="7"/>
      <c r="D553" s="7">
        <f t="shared" si="8"/>
        <v>0</v>
      </c>
    </row>
    <row r="554" spans="1:4" ht="18" hidden="1" x14ac:dyDescent="0.3">
      <c r="A554" s="16" t="s">
        <v>218</v>
      </c>
      <c r="B554" s="7"/>
      <c r="C554" s="7"/>
      <c r="D554" s="7">
        <f t="shared" si="8"/>
        <v>0</v>
      </c>
    </row>
    <row r="555" spans="1:4" ht="18" hidden="1" x14ac:dyDescent="0.3">
      <c r="A555" s="16" t="s">
        <v>219</v>
      </c>
      <c r="B555" s="7"/>
      <c r="C555" s="7"/>
      <c r="D555" s="7">
        <f t="shared" si="8"/>
        <v>0</v>
      </c>
    </row>
    <row r="556" spans="1:4" ht="18" hidden="1" x14ac:dyDescent="0.3">
      <c r="A556" s="16" t="s">
        <v>220</v>
      </c>
      <c r="B556" s="7"/>
      <c r="C556" s="7"/>
      <c r="D556" s="7">
        <f t="shared" si="8"/>
        <v>0</v>
      </c>
    </row>
    <row r="557" spans="1:4" ht="18" hidden="1" x14ac:dyDescent="0.3">
      <c r="A557" s="9" t="s">
        <v>221</v>
      </c>
      <c r="B557" s="7"/>
      <c r="C557" s="7"/>
      <c r="D557" s="7">
        <f t="shared" si="8"/>
        <v>0</v>
      </c>
    </row>
    <row r="558" spans="1:4" ht="18" hidden="1" x14ac:dyDescent="0.3">
      <c r="A558" s="9" t="s">
        <v>222</v>
      </c>
      <c r="B558" s="7"/>
      <c r="C558" s="7"/>
      <c r="D558" s="7">
        <f t="shared" si="8"/>
        <v>0</v>
      </c>
    </row>
    <row r="559" spans="1:4" ht="18" hidden="1" x14ac:dyDescent="0.3">
      <c r="A559" s="16" t="s">
        <v>223</v>
      </c>
      <c r="B559" s="7"/>
      <c r="C559" s="7"/>
      <c r="D559" s="7">
        <f t="shared" si="8"/>
        <v>0</v>
      </c>
    </row>
    <row r="560" spans="1:4" ht="18" hidden="1" x14ac:dyDescent="0.3">
      <c r="A560" s="16" t="s">
        <v>224</v>
      </c>
      <c r="B560" s="7"/>
      <c r="C560" s="7"/>
      <c r="D560" s="7">
        <f t="shared" si="8"/>
        <v>0</v>
      </c>
    </row>
    <row r="561" spans="1:4" ht="18" hidden="1" x14ac:dyDescent="0.3">
      <c r="A561" s="11" t="s">
        <v>225</v>
      </c>
      <c r="B561" s="7"/>
      <c r="C561" s="7"/>
      <c r="D561" s="7">
        <f t="shared" si="8"/>
        <v>0</v>
      </c>
    </row>
    <row r="562" spans="1:4" ht="18" hidden="1" x14ac:dyDescent="0.3">
      <c r="A562" s="12" t="s">
        <v>226</v>
      </c>
      <c r="B562" s="7"/>
      <c r="C562" s="7"/>
      <c r="D562" s="7">
        <f t="shared" si="8"/>
        <v>0</v>
      </c>
    </row>
    <row r="563" spans="1:4" ht="18" hidden="1" x14ac:dyDescent="0.3">
      <c r="A563" s="11" t="s">
        <v>227</v>
      </c>
      <c r="B563" s="7"/>
      <c r="C563" s="7"/>
      <c r="D563" s="7">
        <f t="shared" si="8"/>
        <v>0</v>
      </c>
    </row>
    <row r="564" spans="1:4" ht="18" hidden="1" x14ac:dyDescent="0.3">
      <c r="A564" s="11" t="s">
        <v>228</v>
      </c>
      <c r="B564" s="7"/>
      <c r="C564" s="7"/>
      <c r="D564" s="7">
        <f t="shared" si="8"/>
        <v>0</v>
      </c>
    </row>
    <row r="565" spans="1:4" ht="18" hidden="1" x14ac:dyDescent="0.3">
      <c r="A565" s="34" t="s">
        <v>229</v>
      </c>
      <c r="B565" s="7"/>
      <c r="C565" s="7"/>
      <c r="D565" s="7">
        <f t="shared" si="8"/>
        <v>0</v>
      </c>
    </row>
    <row r="566" spans="1:4" ht="18" hidden="1" x14ac:dyDescent="0.3">
      <c r="A566" s="9" t="s">
        <v>230</v>
      </c>
      <c r="B566" s="7"/>
      <c r="C566" s="7"/>
      <c r="D566" s="7">
        <f t="shared" si="8"/>
        <v>0</v>
      </c>
    </row>
    <row r="567" spans="1:4" ht="18" hidden="1" x14ac:dyDescent="0.3">
      <c r="A567" s="9" t="s">
        <v>231</v>
      </c>
      <c r="B567" s="7"/>
      <c r="C567" s="7"/>
      <c r="D567" s="7">
        <f t="shared" si="8"/>
        <v>0</v>
      </c>
    </row>
    <row r="568" spans="1:4" ht="18" hidden="1" x14ac:dyDescent="0.3">
      <c r="A568" s="13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32" t="s">
        <v>234</v>
      </c>
      <c r="B570" s="7"/>
      <c r="C570" s="7"/>
      <c r="D570" s="7">
        <f t="shared" si="8"/>
        <v>0</v>
      </c>
    </row>
    <row r="571" spans="1:4" ht="18" hidden="1" x14ac:dyDescent="0.3">
      <c r="A571" s="9" t="s">
        <v>235</v>
      </c>
      <c r="B571" s="7"/>
      <c r="C571" s="7"/>
      <c r="D571" s="7">
        <f t="shared" si="8"/>
        <v>0</v>
      </c>
    </row>
    <row r="572" spans="1:4" ht="18" hidden="1" x14ac:dyDescent="0.3">
      <c r="A572" s="9" t="s">
        <v>236</v>
      </c>
      <c r="B572" s="7"/>
      <c r="C572" s="7"/>
      <c r="D572" s="7">
        <f t="shared" si="8"/>
        <v>0</v>
      </c>
    </row>
    <row r="573" spans="1:4" ht="18" hidden="1" x14ac:dyDescent="0.3">
      <c r="A573" s="9" t="s">
        <v>237</v>
      </c>
      <c r="B573" s="15"/>
      <c r="C573" s="15"/>
      <c r="D573" s="7">
        <f t="shared" si="8"/>
        <v>0</v>
      </c>
    </row>
    <row r="574" spans="1:4" ht="18" hidden="1" x14ac:dyDescent="0.3">
      <c r="A574" s="32" t="s">
        <v>238</v>
      </c>
      <c r="B574" s="7"/>
      <c r="C574" s="7"/>
      <c r="D574" s="7">
        <f t="shared" si="8"/>
        <v>0</v>
      </c>
    </row>
    <row r="575" spans="1:4" ht="18" hidden="1" x14ac:dyDescent="0.3">
      <c r="A575" s="9" t="s">
        <v>239</v>
      </c>
      <c r="B575" s="15"/>
      <c r="C575" s="15"/>
      <c r="D575" s="7">
        <f t="shared" si="8"/>
        <v>0</v>
      </c>
    </row>
    <row r="576" spans="1:4" ht="18" hidden="1" x14ac:dyDescent="0.3">
      <c r="A576" s="9" t="s">
        <v>240</v>
      </c>
      <c r="B576" s="7"/>
      <c r="C576" s="7"/>
      <c r="D576" s="7">
        <f t="shared" si="8"/>
        <v>0</v>
      </c>
    </row>
    <row r="577" spans="1:4" ht="18" hidden="1" x14ac:dyDescent="0.3">
      <c r="A577" s="11" t="s">
        <v>241</v>
      </c>
      <c r="B577" s="7"/>
      <c r="C577" s="7"/>
      <c r="D577" s="7">
        <f t="shared" si="8"/>
        <v>0</v>
      </c>
    </row>
    <row r="578" spans="1:4" ht="18" hidden="1" x14ac:dyDescent="0.3">
      <c r="A578" s="9" t="s">
        <v>242</v>
      </c>
      <c r="B578" s="7"/>
      <c r="C578" s="7"/>
      <c r="D578" s="7">
        <f t="shared" si="8"/>
        <v>0</v>
      </c>
    </row>
    <row r="579" spans="1:4" ht="18" hidden="1" x14ac:dyDescent="0.3">
      <c r="A579" s="9" t="s">
        <v>243</v>
      </c>
      <c r="B579" s="7"/>
      <c r="C579" s="7"/>
      <c r="D579" s="7">
        <f t="shared" si="8"/>
        <v>0</v>
      </c>
    </row>
    <row r="580" spans="1:4" ht="18" hidden="1" x14ac:dyDescent="0.3">
      <c r="A580" s="9" t="s">
        <v>244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245</v>
      </c>
      <c r="B581" s="7"/>
      <c r="C581" s="7"/>
      <c r="D581" s="7">
        <f t="shared" si="9"/>
        <v>0</v>
      </c>
    </row>
    <row r="582" spans="1:4" ht="18" hidden="1" x14ac:dyDescent="0.3">
      <c r="A582" s="9" t="s">
        <v>246</v>
      </c>
      <c r="B582" s="7"/>
      <c r="C582" s="7"/>
      <c r="D582" s="7">
        <f t="shared" si="9"/>
        <v>0</v>
      </c>
    </row>
    <row r="583" spans="1:4" ht="18" hidden="1" x14ac:dyDescent="0.3">
      <c r="A583" s="16" t="s">
        <v>247</v>
      </c>
      <c r="B583" s="7"/>
      <c r="C583" s="7"/>
      <c r="D583" s="7">
        <f t="shared" si="9"/>
        <v>0</v>
      </c>
    </row>
    <row r="584" spans="1:4" ht="18" hidden="1" x14ac:dyDescent="0.3">
      <c r="A584" s="21" t="s">
        <v>248</v>
      </c>
      <c r="B584" s="7"/>
      <c r="C584" s="7"/>
      <c r="D584" s="7">
        <f t="shared" si="9"/>
        <v>0</v>
      </c>
    </row>
    <row r="585" spans="1:4" ht="18" hidden="1" x14ac:dyDescent="0.3">
      <c r="A585" s="21" t="s">
        <v>249</v>
      </c>
      <c r="B585" s="7"/>
      <c r="C585" s="7"/>
      <c r="D585" s="7">
        <f t="shared" si="9"/>
        <v>0</v>
      </c>
    </row>
    <row r="586" spans="1:4" ht="18" hidden="1" x14ac:dyDescent="0.3">
      <c r="A586" s="9" t="s">
        <v>250</v>
      </c>
      <c r="B586" s="7"/>
      <c r="C586" s="7"/>
      <c r="D586" s="7">
        <f t="shared" si="9"/>
        <v>0</v>
      </c>
    </row>
    <row r="587" spans="1:4" ht="18" hidden="1" x14ac:dyDescent="0.3">
      <c r="A587" s="9" t="s">
        <v>251</v>
      </c>
      <c r="B587" s="7"/>
      <c r="C587" s="7"/>
      <c r="D587" s="7">
        <f t="shared" si="9"/>
        <v>0</v>
      </c>
    </row>
    <row r="588" spans="1:4" ht="18" hidden="1" x14ac:dyDescent="0.3">
      <c r="A588" s="9" t="s">
        <v>252</v>
      </c>
      <c r="B588" s="7"/>
      <c r="C588" s="7"/>
      <c r="D588" s="7">
        <f t="shared" si="9"/>
        <v>0</v>
      </c>
    </row>
    <row r="589" spans="1:4" ht="18" hidden="1" x14ac:dyDescent="0.3">
      <c r="A589" s="9" t="s">
        <v>253</v>
      </c>
      <c r="B589" s="7"/>
      <c r="C589" s="7"/>
      <c r="D589" s="7">
        <f t="shared" si="9"/>
        <v>0</v>
      </c>
    </row>
    <row r="590" spans="1:4" ht="18" hidden="1" x14ac:dyDescent="0.3">
      <c r="A590" s="9" t="s">
        <v>254</v>
      </c>
      <c r="B590" s="7"/>
      <c r="C590" s="7"/>
      <c r="D590" s="7">
        <f t="shared" si="9"/>
        <v>0</v>
      </c>
    </row>
    <row r="591" spans="1:4" ht="18" hidden="1" x14ac:dyDescent="0.3">
      <c r="A591" s="9" t="s">
        <v>255</v>
      </c>
      <c r="B591" s="7"/>
      <c r="C591" s="7"/>
      <c r="D591" s="7">
        <f t="shared" si="9"/>
        <v>0</v>
      </c>
    </row>
    <row r="592" spans="1:4" ht="18" hidden="1" x14ac:dyDescent="0.3">
      <c r="A592" s="9" t="s">
        <v>256</v>
      </c>
      <c r="B592" s="7"/>
      <c r="C592" s="7"/>
      <c r="D592" s="7">
        <f t="shared" si="9"/>
        <v>0</v>
      </c>
    </row>
    <row r="593" spans="1:4" ht="18" hidden="1" x14ac:dyDescent="0.3">
      <c r="A593" s="9" t="s">
        <v>257</v>
      </c>
      <c r="B593" s="15"/>
      <c r="C593" s="15"/>
      <c r="D593" s="7">
        <f t="shared" si="9"/>
        <v>0</v>
      </c>
    </row>
    <row r="594" spans="1:4" ht="18" hidden="1" x14ac:dyDescent="0.3">
      <c r="A594" s="13" t="s">
        <v>258</v>
      </c>
      <c r="B594" s="7"/>
      <c r="C594" s="7"/>
      <c r="D594" s="7">
        <f t="shared" si="9"/>
        <v>0</v>
      </c>
    </row>
    <row r="595" spans="1:4" ht="18" hidden="1" x14ac:dyDescent="0.3">
      <c r="A595" s="9" t="s">
        <v>259</v>
      </c>
      <c r="B595" s="7"/>
      <c r="C595" s="7"/>
      <c r="D595" s="7">
        <f t="shared" si="9"/>
        <v>0</v>
      </c>
    </row>
    <row r="596" spans="1:4" ht="18" hidden="1" x14ac:dyDescent="0.3">
      <c r="A596" s="11" t="s">
        <v>260</v>
      </c>
      <c r="B596" s="7"/>
      <c r="C596" s="7"/>
      <c r="D596" s="7">
        <f t="shared" si="9"/>
        <v>0</v>
      </c>
    </row>
    <row r="597" spans="1:4" ht="18" hidden="1" x14ac:dyDescent="0.3">
      <c r="A597" s="11" t="s">
        <v>261</v>
      </c>
      <c r="B597" s="7"/>
      <c r="C597" s="7"/>
      <c r="D597" s="7">
        <f t="shared" si="9"/>
        <v>0</v>
      </c>
    </row>
    <row r="598" spans="1:4" ht="18" hidden="1" x14ac:dyDescent="0.3">
      <c r="A598" s="9" t="s">
        <v>262</v>
      </c>
      <c r="B598" s="7"/>
      <c r="C598" s="7"/>
      <c r="D598" s="7">
        <f t="shared" si="9"/>
        <v>0</v>
      </c>
    </row>
    <row r="599" spans="1:4" ht="18" hidden="1" x14ac:dyDescent="0.3">
      <c r="A599" s="9" t="s">
        <v>263</v>
      </c>
      <c r="B599" s="7"/>
      <c r="C599" s="7"/>
      <c r="D599" s="7">
        <f t="shared" si="9"/>
        <v>0</v>
      </c>
    </row>
    <row r="600" spans="1:4" ht="18" hidden="1" x14ac:dyDescent="0.3">
      <c r="A600" s="9" t="s">
        <v>264</v>
      </c>
      <c r="B600" s="7"/>
      <c r="C600" s="7"/>
      <c r="D600" s="7">
        <f t="shared" si="9"/>
        <v>0</v>
      </c>
    </row>
    <row r="601" spans="1:4" ht="18" hidden="1" x14ac:dyDescent="0.3">
      <c r="A601" s="9" t="s">
        <v>265</v>
      </c>
      <c r="B601" s="7"/>
      <c r="C601" s="7"/>
      <c r="D601" s="7">
        <f t="shared" si="9"/>
        <v>0</v>
      </c>
    </row>
    <row r="602" spans="1:4" ht="18" hidden="1" x14ac:dyDescent="0.3">
      <c r="A602" s="9" t="s">
        <v>266</v>
      </c>
      <c r="B602" s="7"/>
      <c r="C602" s="7"/>
      <c r="D602" s="7">
        <f t="shared" si="9"/>
        <v>0</v>
      </c>
    </row>
    <row r="603" spans="1:4" ht="18" x14ac:dyDescent="0.3">
      <c r="A603" s="9" t="s">
        <v>267</v>
      </c>
      <c r="B603" s="7">
        <f>4+35</f>
        <v>39</v>
      </c>
      <c r="C603" s="7">
        <v>10500</v>
      </c>
      <c r="D603" s="7">
        <f t="shared" si="9"/>
        <v>409500</v>
      </c>
    </row>
    <row r="604" spans="1:4" ht="18" hidden="1" x14ac:dyDescent="0.3">
      <c r="A604" s="9" t="s">
        <v>268</v>
      </c>
      <c r="B604" s="7"/>
      <c r="C604" s="7"/>
      <c r="D604" s="7">
        <f t="shared" si="9"/>
        <v>0</v>
      </c>
    </row>
    <row r="605" spans="1:4" ht="18" hidden="1" x14ac:dyDescent="0.3">
      <c r="A605" s="32" t="s">
        <v>269</v>
      </c>
      <c r="B605" s="7"/>
      <c r="C605" s="7"/>
      <c r="D605" s="7">
        <f t="shared" si="9"/>
        <v>0</v>
      </c>
    </row>
    <row r="606" spans="1:4" ht="18" hidden="1" x14ac:dyDescent="0.3">
      <c r="A606" s="9" t="s">
        <v>270</v>
      </c>
      <c r="B606" s="7"/>
      <c r="C606" s="7"/>
      <c r="D606" s="7">
        <f t="shared" si="9"/>
        <v>0</v>
      </c>
    </row>
    <row r="607" spans="1:4" ht="18" hidden="1" x14ac:dyDescent="0.3">
      <c r="A607" s="32" t="s">
        <v>271</v>
      </c>
      <c r="B607" s="7"/>
      <c r="C607" s="7"/>
      <c r="D607" s="7">
        <f t="shared" si="9"/>
        <v>0</v>
      </c>
    </row>
    <row r="608" spans="1:4" ht="18" hidden="1" x14ac:dyDescent="0.3">
      <c r="A608" s="11" t="s">
        <v>272</v>
      </c>
      <c r="B608" s="7"/>
      <c r="C608" s="7"/>
      <c r="D608" s="7">
        <f t="shared" si="9"/>
        <v>0</v>
      </c>
    </row>
    <row r="609" spans="1:4" ht="18" hidden="1" x14ac:dyDescent="0.3">
      <c r="A609" s="32" t="s">
        <v>273</v>
      </c>
      <c r="B609" s="7"/>
      <c r="C609" s="7"/>
      <c r="D609" s="7">
        <f t="shared" si="9"/>
        <v>0</v>
      </c>
    </row>
    <row r="610" spans="1:4" ht="18" hidden="1" x14ac:dyDescent="0.3">
      <c r="A610" s="12" t="s">
        <v>274</v>
      </c>
      <c r="B610" s="15"/>
      <c r="C610" s="15"/>
      <c r="D610" s="7">
        <f t="shared" si="9"/>
        <v>0</v>
      </c>
    </row>
    <row r="611" spans="1:4" ht="18" hidden="1" x14ac:dyDescent="0.3">
      <c r="A611" s="16" t="s">
        <v>275</v>
      </c>
      <c r="B611" s="7"/>
      <c r="C611" s="7"/>
      <c r="D611" s="7">
        <f t="shared" si="9"/>
        <v>0</v>
      </c>
    </row>
    <row r="612" spans="1:4" ht="18" hidden="1" x14ac:dyDescent="0.3">
      <c r="A612" s="16" t="s">
        <v>276</v>
      </c>
      <c r="B612" s="7"/>
      <c r="C612" s="7"/>
      <c r="D612" s="7">
        <f t="shared" si="9"/>
        <v>0</v>
      </c>
    </row>
    <row r="613" spans="1:4" ht="18" hidden="1" x14ac:dyDescent="0.3">
      <c r="A613" s="16" t="s">
        <v>277</v>
      </c>
      <c r="B613" s="7"/>
      <c r="C613" s="7"/>
      <c r="D613" s="7">
        <f t="shared" si="9"/>
        <v>0</v>
      </c>
    </row>
    <row r="614" spans="1:4" ht="18" x14ac:dyDescent="0.3">
      <c r="A614" s="9" t="s">
        <v>278</v>
      </c>
      <c r="B614" s="7">
        <f>33+13</f>
        <v>46</v>
      </c>
      <c r="C614" s="7">
        <v>10000</v>
      </c>
      <c r="D614" s="7">
        <f t="shared" si="9"/>
        <v>460000</v>
      </c>
    </row>
    <row r="615" spans="1:4" ht="18" hidden="1" x14ac:dyDescent="0.3">
      <c r="A615" s="16" t="s">
        <v>279</v>
      </c>
      <c r="B615" s="7"/>
      <c r="C615" s="7"/>
      <c r="D615" s="7">
        <f t="shared" si="9"/>
        <v>0</v>
      </c>
    </row>
    <row r="616" spans="1:4" ht="18" hidden="1" x14ac:dyDescent="0.3">
      <c r="A616" s="9" t="s">
        <v>280</v>
      </c>
      <c r="B616" s="7"/>
      <c r="C616" s="7"/>
      <c r="D616" s="7">
        <f t="shared" si="9"/>
        <v>0</v>
      </c>
    </row>
    <row r="617" spans="1:4" ht="18" x14ac:dyDescent="0.3">
      <c r="A617" s="9" t="s">
        <v>281</v>
      </c>
      <c r="B617" s="7">
        <f>60+15+30</f>
        <v>105</v>
      </c>
      <c r="C617" s="7">
        <v>8000</v>
      </c>
      <c r="D617" s="7">
        <f t="shared" si="9"/>
        <v>840000</v>
      </c>
    </row>
    <row r="618" spans="1:4" ht="18" hidden="1" x14ac:dyDescent="0.3">
      <c r="A618" s="16" t="s">
        <v>282</v>
      </c>
      <c r="B618" s="7"/>
      <c r="C618" s="7"/>
      <c r="D618" s="7">
        <f t="shared" si="9"/>
        <v>0</v>
      </c>
    </row>
    <row r="619" spans="1:4" ht="18" hidden="1" x14ac:dyDescent="0.3">
      <c r="A619" s="24" t="s">
        <v>283</v>
      </c>
      <c r="B619" s="7"/>
      <c r="C619" s="7"/>
      <c r="D619" s="7">
        <f t="shared" si="9"/>
        <v>0</v>
      </c>
    </row>
    <row r="620" spans="1:4" ht="18" x14ac:dyDescent="0.3">
      <c r="A620" s="9" t="s">
        <v>284</v>
      </c>
      <c r="B620" s="7">
        <v>70</v>
      </c>
      <c r="C620" s="7">
        <v>9000</v>
      </c>
      <c r="D620" s="7">
        <f t="shared" si="9"/>
        <v>630000</v>
      </c>
    </row>
    <row r="621" spans="1:4" ht="18" hidden="1" x14ac:dyDescent="0.3">
      <c r="A621" s="13" t="s">
        <v>285</v>
      </c>
      <c r="B621" s="7"/>
      <c r="C621" s="7"/>
      <c r="D621" s="7">
        <f t="shared" si="9"/>
        <v>0</v>
      </c>
    </row>
    <row r="622" spans="1:4" ht="18" hidden="1" x14ac:dyDescent="0.3">
      <c r="A622" s="12" t="s">
        <v>286</v>
      </c>
      <c r="B622" s="7"/>
      <c r="C622" s="7"/>
      <c r="D622" s="7">
        <f t="shared" si="9"/>
        <v>0</v>
      </c>
    </row>
    <row r="623" spans="1:4" ht="18" hidden="1" x14ac:dyDescent="0.3">
      <c r="A623" s="16" t="s">
        <v>287</v>
      </c>
      <c r="B623" s="7"/>
      <c r="C623" s="7"/>
      <c r="D623" s="7">
        <f t="shared" si="9"/>
        <v>0</v>
      </c>
    </row>
    <row r="624" spans="1:4" ht="18" hidden="1" x14ac:dyDescent="0.3">
      <c r="A624" s="13" t="s">
        <v>288</v>
      </c>
      <c r="B624" s="7"/>
      <c r="C624" s="7"/>
      <c r="D624" s="7">
        <f t="shared" si="9"/>
        <v>0</v>
      </c>
    </row>
    <row r="625" spans="1:4" ht="18" hidden="1" x14ac:dyDescent="0.3">
      <c r="A625" s="9" t="s">
        <v>289</v>
      </c>
      <c r="B625" s="7"/>
      <c r="C625" s="7"/>
      <c r="D625" s="7">
        <f t="shared" si="9"/>
        <v>0</v>
      </c>
    </row>
    <row r="626" spans="1:4" ht="18" hidden="1" x14ac:dyDescent="0.3">
      <c r="A626" s="16" t="s">
        <v>290</v>
      </c>
      <c r="B626" s="7"/>
      <c r="C626" s="7"/>
      <c r="D626" s="7">
        <f t="shared" si="9"/>
        <v>0</v>
      </c>
    </row>
    <row r="627" spans="1:4" ht="18" hidden="1" x14ac:dyDescent="0.3">
      <c r="A627" s="12" t="s">
        <v>291</v>
      </c>
      <c r="B627" s="7"/>
      <c r="C627" s="7"/>
      <c r="D627" s="7">
        <f t="shared" si="9"/>
        <v>0</v>
      </c>
    </row>
    <row r="628" spans="1:4" ht="18" hidden="1" x14ac:dyDescent="0.3">
      <c r="A628" s="9" t="s">
        <v>292</v>
      </c>
      <c r="B628" s="7"/>
      <c r="C628" s="7"/>
      <c r="D628" s="7">
        <f t="shared" si="9"/>
        <v>0</v>
      </c>
    </row>
    <row r="629" spans="1:4" ht="18" hidden="1" x14ac:dyDescent="0.3">
      <c r="A629" s="11" t="s">
        <v>293</v>
      </c>
      <c r="B629" s="7"/>
      <c r="C629" s="7"/>
      <c r="D629" s="7">
        <f t="shared" si="9"/>
        <v>0</v>
      </c>
    </row>
    <row r="630" spans="1:4" ht="18" hidden="1" x14ac:dyDescent="0.3">
      <c r="A630" s="9" t="s">
        <v>294</v>
      </c>
      <c r="B630" s="7"/>
      <c r="C630" s="7"/>
      <c r="D630" s="7">
        <f t="shared" si="9"/>
        <v>0</v>
      </c>
    </row>
    <row r="631" spans="1:4" ht="18" hidden="1" x14ac:dyDescent="0.3">
      <c r="A631" s="12" t="s">
        <v>295</v>
      </c>
      <c r="B631" s="7"/>
      <c r="C631" s="7"/>
      <c r="D631" s="7">
        <f t="shared" si="9"/>
        <v>0</v>
      </c>
    </row>
    <row r="632" spans="1:4" ht="18" hidden="1" x14ac:dyDescent="0.3">
      <c r="A632" s="12" t="s">
        <v>296</v>
      </c>
      <c r="B632" s="7"/>
      <c r="C632" s="7"/>
      <c r="D632" s="7">
        <f t="shared" si="9"/>
        <v>0</v>
      </c>
    </row>
    <row r="633" spans="1:4" ht="18" hidden="1" x14ac:dyDescent="0.3">
      <c r="A633" s="9" t="s">
        <v>297</v>
      </c>
      <c r="B633" s="7"/>
      <c r="C633" s="7"/>
      <c r="D633" s="7">
        <f t="shared" si="9"/>
        <v>0</v>
      </c>
    </row>
    <row r="634" spans="1:4" ht="18" hidden="1" x14ac:dyDescent="0.3">
      <c r="A634" s="9" t="s">
        <v>298</v>
      </c>
      <c r="B634" s="7"/>
      <c r="C634" s="7"/>
      <c r="D634" s="7">
        <f t="shared" si="9"/>
        <v>0</v>
      </c>
    </row>
    <row r="635" spans="1:4" ht="18" hidden="1" x14ac:dyDescent="0.3">
      <c r="A635" s="9" t="s">
        <v>299</v>
      </c>
      <c r="B635" s="7"/>
      <c r="C635" s="7"/>
      <c r="D635" s="7">
        <f t="shared" si="9"/>
        <v>0</v>
      </c>
    </row>
    <row r="636" spans="1:4" ht="18" hidden="1" x14ac:dyDescent="0.3">
      <c r="A636" s="13" t="s">
        <v>300</v>
      </c>
      <c r="B636" s="7"/>
      <c r="C636" s="7"/>
      <c r="D636" s="7">
        <f t="shared" si="9"/>
        <v>0</v>
      </c>
    </row>
    <row r="637" spans="1:4" ht="18" hidden="1" x14ac:dyDescent="0.3">
      <c r="A637" s="13" t="s">
        <v>301</v>
      </c>
      <c r="B637" s="7"/>
      <c r="C637" s="7"/>
      <c r="D637" s="7">
        <f t="shared" si="9"/>
        <v>0</v>
      </c>
    </row>
    <row r="638" spans="1:4" ht="18" hidden="1" x14ac:dyDescent="0.3">
      <c r="A638" s="21" t="s">
        <v>302</v>
      </c>
      <c r="B638" s="7"/>
      <c r="C638" s="7"/>
      <c r="D638" s="7">
        <f t="shared" si="9"/>
        <v>0</v>
      </c>
    </row>
    <row r="639" spans="1:4" ht="18" hidden="1" x14ac:dyDescent="0.3">
      <c r="A639" s="13" t="s">
        <v>303</v>
      </c>
      <c r="B639" s="7"/>
      <c r="C639" s="7"/>
      <c r="D639" s="7">
        <f t="shared" si="9"/>
        <v>0</v>
      </c>
    </row>
    <row r="640" spans="1:4" ht="18" hidden="1" x14ac:dyDescent="0.3">
      <c r="A640" s="9" t="s">
        <v>304</v>
      </c>
      <c r="B640" s="7"/>
      <c r="C640" s="7"/>
      <c r="D640" s="7">
        <f t="shared" si="9"/>
        <v>0</v>
      </c>
    </row>
    <row r="641" spans="1:4" ht="18" hidden="1" x14ac:dyDescent="0.3">
      <c r="A641" s="9" t="s">
        <v>305</v>
      </c>
      <c r="B641" s="7"/>
      <c r="C641" s="7"/>
      <c r="D641" s="7">
        <f t="shared" si="9"/>
        <v>0</v>
      </c>
    </row>
    <row r="642" spans="1:4" ht="18" hidden="1" x14ac:dyDescent="0.3">
      <c r="A642" s="9" t="s">
        <v>306</v>
      </c>
      <c r="B642" s="7"/>
      <c r="C642" s="7"/>
      <c r="D642" s="7">
        <f t="shared" si="9"/>
        <v>0</v>
      </c>
    </row>
    <row r="643" spans="1:4" ht="18" hidden="1" x14ac:dyDescent="0.3">
      <c r="A643" s="9" t="s">
        <v>307</v>
      </c>
      <c r="B643" s="7"/>
      <c r="C643" s="7"/>
      <c r="D643" s="7">
        <f t="shared" si="9"/>
        <v>0</v>
      </c>
    </row>
    <row r="644" spans="1:4" ht="18" hidden="1" x14ac:dyDescent="0.3">
      <c r="A644" s="21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309</v>
      </c>
      <c r="B645" s="7"/>
      <c r="C645" s="7"/>
      <c r="D645" s="7">
        <f t="shared" si="10"/>
        <v>0</v>
      </c>
    </row>
    <row r="646" spans="1:4" ht="18" hidden="1" x14ac:dyDescent="0.3">
      <c r="A646" s="9" t="s">
        <v>310</v>
      </c>
      <c r="B646" s="7"/>
      <c r="C646" s="7"/>
      <c r="D646" s="7">
        <f t="shared" si="10"/>
        <v>0</v>
      </c>
    </row>
    <row r="647" spans="1:4" ht="18" hidden="1" x14ac:dyDescent="0.3">
      <c r="A647" s="12" t="s">
        <v>311</v>
      </c>
      <c r="B647" s="7"/>
      <c r="C647" s="7"/>
      <c r="D647" s="7">
        <f t="shared" si="10"/>
        <v>0</v>
      </c>
    </row>
    <row r="648" spans="1:4" ht="18" hidden="1" x14ac:dyDescent="0.3">
      <c r="A648" s="9" t="s">
        <v>312</v>
      </c>
      <c r="B648" s="37"/>
      <c r="C648" s="37"/>
      <c r="D648" s="7">
        <f t="shared" si="10"/>
        <v>0</v>
      </c>
    </row>
    <row r="649" spans="1:4" ht="18" hidden="1" x14ac:dyDescent="0.3">
      <c r="A649" s="9" t="s">
        <v>313</v>
      </c>
      <c r="B649" s="7"/>
      <c r="C649" s="7"/>
      <c r="D649" s="7">
        <f t="shared" si="10"/>
        <v>0</v>
      </c>
    </row>
    <row r="650" spans="1:4" ht="18" hidden="1" x14ac:dyDescent="0.3">
      <c r="A650" s="9" t="s">
        <v>314</v>
      </c>
      <c r="B650" s="7"/>
      <c r="C650" s="7"/>
      <c r="D650" s="7">
        <f t="shared" si="10"/>
        <v>0</v>
      </c>
    </row>
    <row r="651" spans="1:4" ht="18" hidden="1" x14ac:dyDescent="0.3">
      <c r="A651" s="21" t="s">
        <v>315</v>
      </c>
      <c r="B651" s="7"/>
      <c r="C651" s="7"/>
      <c r="D651" s="7">
        <f t="shared" si="10"/>
        <v>0</v>
      </c>
    </row>
    <row r="652" spans="1:4" ht="18" hidden="1" x14ac:dyDescent="0.3">
      <c r="A652" s="21" t="s">
        <v>316</v>
      </c>
      <c r="B652" s="7"/>
      <c r="C652" s="7"/>
      <c r="D652" s="7">
        <f t="shared" si="10"/>
        <v>0</v>
      </c>
    </row>
    <row r="653" spans="1:4" ht="18" hidden="1" x14ac:dyDescent="0.3">
      <c r="A653" s="9" t="s">
        <v>317</v>
      </c>
      <c r="B653" s="7"/>
      <c r="C653" s="7"/>
      <c r="D653" s="7">
        <f t="shared" si="10"/>
        <v>0</v>
      </c>
    </row>
    <row r="654" spans="1:4" ht="18" hidden="1" x14ac:dyDescent="0.3">
      <c r="A654" s="9" t="s">
        <v>318</v>
      </c>
      <c r="B654" s="7"/>
      <c r="C654" s="7"/>
      <c r="D654" s="7">
        <f t="shared" si="10"/>
        <v>0</v>
      </c>
    </row>
    <row r="655" spans="1:4" ht="18" hidden="1" x14ac:dyDescent="0.3">
      <c r="A655" s="21" t="s">
        <v>319</v>
      </c>
      <c r="B655" s="7"/>
      <c r="C655" s="7"/>
      <c r="D655" s="7">
        <f t="shared" si="10"/>
        <v>0</v>
      </c>
    </row>
    <row r="656" spans="1:4" ht="18" hidden="1" x14ac:dyDescent="0.3">
      <c r="A656" s="9" t="s">
        <v>320</v>
      </c>
      <c r="B656" s="7"/>
      <c r="C656" s="7"/>
      <c r="D656" s="7">
        <f t="shared" si="10"/>
        <v>0</v>
      </c>
    </row>
    <row r="657" spans="1:4" ht="18" hidden="1" x14ac:dyDescent="0.3">
      <c r="A657" s="9" t="s">
        <v>321</v>
      </c>
      <c r="B657" s="7"/>
      <c r="C657" s="7"/>
      <c r="D657" s="7">
        <f t="shared" si="10"/>
        <v>0</v>
      </c>
    </row>
    <row r="658" spans="1:4" ht="18" hidden="1" x14ac:dyDescent="0.3">
      <c r="A658" s="9" t="s">
        <v>322</v>
      </c>
      <c r="B658" s="7"/>
      <c r="C658" s="7"/>
      <c r="D658" s="7">
        <f t="shared" si="10"/>
        <v>0</v>
      </c>
    </row>
    <row r="659" spans="1:4" ht="18" hidden="1" x14ac:dyDescent="0.3">
      <c r="A659" s="9" t="s">
        <v>323</v>
      </c>
      <c r="B659" s="7"/>
      <c r="C659" s="7"/>
      <c r="D659" s="7">
        <f t="shared" si="10"/>
        <v>0</v>
      </c>
    </row>
    <row r="660" spans="1:4" ht="18" hidden="1" x14ac:dyDescent="0.3">
      <c r="A660" s="9" t="s">
        <v>324</v>
      </c>
      <c r="B660" s="7"/>
      <c r="C660" s="7"/>
      <c r="D660" s="7">
        <f t="shared" si="10"/>
        <v>0</v>
      </c>
    </row>
    <row r="661" spans="1:4" ht="18" hidden="1" x14ac:dyDescent="0.3">
      <c r="A661" s="9" t="s">
        <v>325</v>
      </c>
      <c r="B661" s="7"/>
      <c r="C661" s="7"/>
      <c r="D661" s="7">
        <f t="shared" si="10"/>
        <v>0</v>
      </c>
    </row>
    <row r="662" spans="1:4" ht="18" hidden="1" x14ac:dyDescent="0.3">
      <c r="A662" s="9" t="s">
        <v>326</v>
      </c>
      <c r="B662" s="7"/>
      <c r="C662" s="7"/>
      <c r="D662" s="7">
        <f t="shared" si="10"/>
        <v>0</v>
      </c>
    </row>
    <row r="663" spans="1:4" ht="18" hidden="1" x14ac:dyDescent="0.3">
      <c r="A663" s="9" t="s">
        <v>327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10878</v>
      </c>
      <c r="C665" s="40"/>
      <c r="D665" s="40">
        <f t="shared" ref="D665" si="11">SUM(D338:D664)</f>
        <v>93830400</v>
      </c>
    </row>
    <row r="667" spans="1:4" x14ac:dyDescent="0.3">
      <c r="D667" s="44">
        <f>D665+D333</f>
        <v>147393900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4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667"/>
  <sheetViews>
    <sheetView topLeftCell="A57" workbookViewId="0">
      <selection activeCell="A177" sqref="A177:D177"/>
    </sheetView>
  </sheetViews>
  <sheetFormatPr defaultRowHeight="14.4" x14ac:dyDescent="0.3"/>
  <cols>
    <col min="1" max="1" width="38.6640625" customWidth="1"/>
    <col min="3" max="3" width="12" customWidth="1"/>
    <col min="4" max="4" width="22.33203125" customWidth="1"/>
  </cols>
  <sheetData>
    <row r="1" spans="1:4" x14ac:dyDescent="0.3">
      <c r="A1" s="1" t="s">
        <v>394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5" t="s">
        <v>2</v>
      </c>
      <c r="B3" s="7">
        <v>10</v>
      </c>
      <c r="C3" s="7">
        <v>13000</v>
      </c>
      <c r="D3" s="7">
        <f>B3*C3</f>
        <v>130000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12</v>
      </c>
      <c r="C15" s="7">
        <v>10000</v>
      </c>
      <c r="D15" s="7">
        <f t="shared" si="0"/>
        <v>120000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v>33</v>
      </c>
      <c r="C18" s="7">
        <v>4000</v>
      </c>
      <c r="D18" s="7">
        <f t="shared" si="0"/>
        <v>132000</v>
      </c>
    </row>
    <row r="19" spans="1:4" ht="18" x14ac:dyDescent="0.3">
      <c r="A19" s="11" t="s">
        <v>18</v>
      </c>
      <c r="B19" s="7">
        <v>31</v>
      </c>
      <c r="C19" s="7">
        <v>12000</v>
      </c>
      <c r="D19" s="7">
        <f t="shared" si="0"/>
        <v>372000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45+10+25+21</f>
        <v>101</v>
      </c>
      <c r="C25" s="7">
        <v>7000</v>
      </c>
      <c r="D25" s="7">
        <f t="shared" si="0"/>
        <v>707000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x14ac:dyDescent="0.3">
      <c r="A30" s="12" t="s">
        <v>29</v>
      </c>
      <c r="B30" s="7">
        <v>26</v>
      </c>
      <c r="C30" s="7">
        <v>30000</v>
      </c>
      <c r="D30" s="7">
        <f t="shared" si="0"/>
        <v>780000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x14ac:dyDescent="0.3">
      <c r="A40" s="9" t="s">
        <v>39</v>
      </c>
      <c r="B40" s="7">
        <v>4</v>
      </c>
      <c r="C40" s="7">
        <v>21000</v>
      </c>
      <c r="D40" s="7">
        <f t="shared" si="0"/>
        <v>84000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x14ac:dyDescent="0.3">
      <c r="A50" s="16" t="s">
        <v>49</v>
      </c>
      <c r="B50" s="7">
        <v>5</v>
      </c>
      <c r="C50" s="7">
        <v>5400</v>
      </c>
      <c r="D50" s="7">
        <f t="shared" si="0"/>
        <v>27000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88</v>
      </c>
      <c r="C57" s="7">
        <v>9000</v>
      </c>
      <c r="D57" s="7">
        <f t="shared" si="0"/>
        <v>792000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2" t="s">
        <v>62</v>
      </c>
      <c r="B63" s="7"/>
      <c r="C63" s="7"/>
      <c r="D63" s="7">
        <f t="shared" si="0"/>
        <v>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x14ac:dyDescent="0.3">
      <c r="A74" s="9" t="s">
        <v>73</v>
      </c>
      <c r="B74" s="7">
        <v>20</v>
      </c>
      <c r="C74" s="7">
        <v>15000</v>
      </c>
      <c r="D74" s="7">
        <f t="shared" si="1"/>
        <v>300000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176</v>
      </c>
      <c r="C81" s="7">
        <v>8500</v>
      </c>
      <c r="D81" s="7">
        <f t="shared" si="1"/>
        <v>1496000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93</v>
      </c>
      <c r="B93" s="7"/>
      <c r="C93" s="7"/>
      <c r="D93" s="7">
        <f t="shared" si="1"/>
        <v>0</v>
      </c>
    </row>
    <row r="94" spans="1:4" ht="18" hidden="1" x14ac:dyDescent="0.3">
      <c r="A94" s="11" t="s">
        <v>94</v>
      </c>
      <c r="B94" s="7"/>
      <c r="C94" s="7"/>
      <c r="D94" s="7">
        <f t="shared" si="1"/>
        <v>0</v>
      </c>
    </row>
    <row r="95" spans="1:4" ht="18" hidden="1" x14ac:dyDescent="0.3">
      <c r="A95" s="9" t="s">
        <v>95</v>
      </c>
      <c r="B95" s="15"/>
      <c r="C95" s="15"/>
      <c r="D95" s="7">
        <f t="shared" si="1"/>
        <v>0</v>
      </c>
    </row>
    <row r="96" spans="1:4" ht="18" hidden="1" x14ac:dyDescent="0.3">
      <c r="A96" s="11" t="s">
        <v>384</v>
      </c>
      <c r="B96" s="7"/>
      <c r="C96" s="7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x14ac:dyDescent="0.3">
      <c r="A99" s="9" t="s">
        <v>99</v>
      </c>
      <c r="B99" s="7">
        <v>70</v>
      </c>
      <c r="C99" s="7">
        <v>9000</v>
      </c>
      <c r="D99" s="7">
        <f t="shared" si="1"/>
        <v>630000</v>
      </c>
    </row>
    <row r="100" spans="1:4" ht="18" hidden="1" x14ac:dyDescent="0.3">
      <c r="A100" s="16" t="s">
        <v>100</v>
      </c>
      <c r="B100" s="7"/>
      <c r="C100" s="7"/>
      <c r="D100" s="7">
        <f t="shared" si="1"/>
        <v>0</v>
      </c>
    </row>
    <row r="101" spans="1:4" ht="18" hidden="1" x14ac:dyDescent="0.3">
      <c r="A101" s="9" t="s">
        <v>101</v>
      </c>
      <c r="B101" s="7"/>
      <c r="C101" s="7"/>
      <c r="D101" s="7">
        <f t="shared" si="1"/>
        <v>0</v>
      </c>
    </row>
    <row r="102" spans="1:4" ht="18" hidden="1" x14ac:dyDescent="0.3">
      <c r="A102" s="22" t="s">
        <v>102</v>
      </c>
      <c r="B102" s="7"/>
      <c r="C102" s="7"/>
      <c r="D102" s="7">
        <f t="shared" si="1"/>
        <v>0</v>
      </c>
    </row>
    <row r="103" spans="1:4" ht="18" hidden="1" x14ac:dyDescent="0.3">
      <c r="A103" s="23" t="s">
        <v>103</v>
      </c>
      <c r="B103" s="7"/>
      <c r="C103" s="7"/>
      <c r="D103" s="7">
        <f t="shared" si="1"/>
        <v>0</v>
      </c>
    </row>
    <row r="104" spans="1:4" ht="18" hidden="1" x14ac:dyDescent="0.3">
      <c r="A104" s="195" t="s">
        <v>104</v>
      </c>
      <c r="B104" s="7"/>
      <c r="C104" s="7"/>
      <c r="D104" s="7">
        <f t="shared" si="1"/>
        <v>0</v>
      </c>
    </row>
    <row r="105" spans="1:4" ht="18" hidden="1" x14ac:dyDescent="0.3">
      <c r="A105" s="9" t="s">
        <v>105</v>
      </c>
      <c r="B105" s="7"/>
      <c r="C105" s="7"/>
      <c r="D105" s="7">
        <f t="shared" si="1"/>
        <v>0</v>
      </c>
    </row>
    <row r="106" spans="1:4" ht="18" x14ac:dyDescent="0.3">
      <c r="A106" s="9" t="s">
        <v>106</v>
      </c>
      <c r="B106" s="7">
        <v>15</v>
      </c>
      <c r="C106" s="7">
        <v>14000</v>
      </c>
      <c r="D106" s="7">
        <f t="shared" si="1"/>
        <v>210000</v>
      </c>
    </row>
    <row r="107" spans="1:4" ht="18" hidden="1" x14ac:dyDescent="0.3">
      <c r="A107" s="9" t="s">
        <v>107</v>
      </c>
      <c r="B107" s="7"/>
      <c r="C107" s="7"/>
      <c r="D107" s="7">
        <f t="shared" si="1"/>
        <v>0</v>
      </c>
    </row>
    <row r="108" spans="1:4" ht="18" hidden="1" x14ac:dyDescent="0.3">
      <c r="A108" s="9" t="s">
        <v>108</v>
      </c>
      <c r="B108" s="7"/>
      <c r="C108" s="7"/>
      <c r="D108" s="7">
        <f t="shared" si="1"/>
        <v>0</v>
      </c>
    </row>
    <row r="109" spans="1:4" ht="18" hidden="1" x14ac:dyDescent="0.3">
      <c r="A109" s="9" t="s">
        <v>109</v>
      </c>
      <c r="B109" s="7"/>
      <c r="C109" s="7"/>
      <c r="D109" s="7">
        <f t="shared" si="1"/>
        <v>0</v>
      </c>
    </row>
    <row r="110" spans="1:4" ht="18" hidden="1" x14ac:dyDescent="0.3">
      <c r="A110" s="9" t="s">
        <v>110</v>
      </c>
      <c r="B110" s="7"/>
      <c r="C110" s="7"/>
      <c r="D110" s="7">
        <f t="shared" si="1"/>
        <v>0</v>
      </c>
    </row>
    <row r="111" spans="1:4" ht="18" hidden="1" x14ac:dyDescent="0.3">
      <c r="A111" s="9" t="s">
        <v>111</v>
      </c>
      <c r="B111" s="7"/>
      <c r="C111" s="7"/>
      <c r="D111" s="7">
        <f t="shared" si="1"/>
        <v>0</v>
      </c>
    </row>
    <row r="112" spans="1:4" ht="18" hidden="1" x14ac:dyDescent="0.3">
      <c r="A112" s="9" t="s">
        <v>112</v>
      </c>
      <c r="B112" s="7"/>
      <c r="C112" s="7"/>
      <c r="D112" s="7">
        <f t="shared" si="1"/>
        <v>0</v>
      </c>
    </row>
    <row r="113" spans="1:4" ht="18" hidden="1" x14ac:dyDescent="0.3">
      <c r="A113" s="11" t="s">
        <v>113</v>
      </c>
      <c r="B113" s="7"/>
      <c r="C113" s="7"/>
      <c r="D113" s="7">
        <f t="shared" si="1"/>
        <v>0</v>
      </c>
    </row>
    <row r="114" spans="1:4" ht="18" hidden="1" x14ac:dyDescent="0.3">
      <c r="A114" s="21" t="s">
        <v>114</v>
      </c>
      <c r="B114" s="7"/>
      <c r="C114" s="7"/>
      <c r="D114" s="7">
        <f t="shared" si="1"/>
        <v>0</v>
      </c>
    </row>
    <row r="115" spans="1:4" ht="18" hidden="1" x14ac:dyDescent="0.3">
      <c r="A115" s="9" t="s">
        <v>115</v>
      </c>
      <c r="B115" s="7"/>
      <c r="C115" s="7"/>
      <c r="D115" s="7">
        <f t="shared" si="1"/>
        <v>0</v>
      </c>
    </row>
    <row r="116" spans="1:4" ht="18" hidden="1" x14ac:dyDescent="0.3">
      <c r="A116" s="11" t="s">
        <v>116</v>
      </c>
      <c r="B116" s="7"/>
      <c r="C116" s="7"/>
      <c r="D116" s="7">
        <f t="shared" si="1"/>
        <v>0</v>
      </c>
    </row>
    <row r="117" spans="1:4" ht="18" hidden="1" x14ac:dyDescent="0.3">
      <c r="A117" s="11" t="s">
        <v>117</v>
      </c>
      <c r="B117" s="7"/>
      <c r="C117" s="7"/>
      <c r="D117" s="7">
        <f t="shared" si="1"/>
        <v>0</v>
      </c>
    </row>
    <row r="118" spans="1:4" ht="18" hidden="1" x14ac:dyDescent="0.3">
      <c r="A118" s="9" t="s">
        <v>118</v>
      </c>
      <c r="B118" s="7"/>
      <c r="C118" s="7"/>
      <c r="D118" s="7">
        <f t="shared" si="1"/>
        <v>0</v>
      </c>
    </row>
    <row r="119" spans="1:4" ht="18" hidden="1" x14ac:dyDescent="0.3">
      <c r="A119" s="9" t="s">
        <v>367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hidden="1" x14ac:dyDescent="0.3">
      <c r="A127" s="12" t="s">
        <v>126</v>
      </c>
      <c r="B127" s="15"/>
      <c r="C127" s="15"/>
      <c r="D127" s="7">
        <f t="shared" si="1"/>
        <v>0</v>
      </c>
    </row>
    <row r="128" spans="1:4" ht="18" x14ac:dyDescent="0.3">
      <c r="A128" s="9" t="s">
        <v>127</v>
      </c>
      <c r="B128" s="7">
        <v>12</v>
      </c>
      <c r="C128" s="7">
        <v>7000</v>
      </c>
      <c r="D128" s="7">
        <f t="shared" si="1"/>
        <v>84000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368</v>
      </c>
      <c r="B130" s="7"/>
      <c r="C130" s="7"/>
      <c r="D130" s="7">
        <f t="shared" si="1"/>
        <v>0</v>
      </c>
    </row>
    <row r="131" spans="1:4" ht="18" hidden="1" x14ac:dyDescent="0.3">
      <c r="A131" s="9" t="s">
        <v>129</v>
      </c>
      <c r="B131" s="7"/>
      <c r="C131" s="7"/>
      <c r="D131" s="7">
        <f t="shared" si="1"/>
        <v>0</v>
      </c>
    </row>
    <row r="132" spans="1:4" ht="18" hidden="1" x14ac:dyDescent="0.3">
      <c r="A132" s="16" t="s">
        <v>130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131</v>
      </c>
      <c r="B133" s="7"/>
      <c r="C133" s="7"/>
      <c r="D133" s="7">
        <f t="shared" si="2"/>
        <v>0</v>
      </c>
    </row>
    <row r="134" spans="1:4" ht="18" hidden="1" x14ac:dyDescent="0.3">
      <c r="A134" s="12" t="s">
        <v>132</v>
      </c>
      <c r="B134" s="7"/>
      <c r="C134" s="7"/>
      <c r="D134" s="7">
        <f t="shared" si="2"/>
        <v>0</v>
      </c>
    </row>
    <row r="135" spans="1:4" ht="18" hidden="1" x14ac:dyDescent="0.3">
      <c r="A135" s="9" t="s">
        <v>133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hidden="1" x14ac:dyDescent="0.3">
      <c r="A139" s="9" t="s">
        <v>138</v>
      </c>
      <c r="B139" s="15"/>
      <c r="C139" s="15"/>
      <c r="D139" s="7">
        <f t="shared" si="2"/>
        <v>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x14ac:dyDescent="0.3">
      <c r="A156" s="9" t="s">
        <v>155</v>
      </c>
      <c r="B156" s="7">
        <v>6</v>
      </c>
      <c r="C156" s="7">
        <v>8000</v>
      </c>
      <c r="D156" s="7">
        <f t="shared" si="2"/>
        <v>48000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hidden="1" x14ac:dyDescent="0.3">
      <c r="A158" s="17" t="s">
        <v>157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369</v>
      </c>
      <c r="B160" s="7"/>
      <c r="C160" s="7"/>
      <c r="D160" s="7">
        <f t="shared" si="2"/>
        <v>0</v>
      </c>
    </row>
    <row r="161" spans="1:4" ht="18" hidden="1" x14ac:dyDescent="0.3">
      <c r="A161" s="9" t="s">
        <v>159</v>
      </c>
      <c r="B161" s="7"/>
      <c r="C161" s="7"/>
      <c r="D161" s="7">
        <f t="shared" si="2"/>
        <v>0</v>
      </c>
    </row>
    <row r="162" spans="1:4" ht="18" x14ac:dyDescent="0.3">
      <c r="A162" s="16" t="s">
        <v>160</v>
      </c>
      <c r="B162" s="7">
        <v>50</v>
      </c>
      <c r="C162" s="7">
        <v>3500</v>
      </c>
      <c r="D162" s="7">
        <f t="shared" si="2"/>
        <v>175000</v>
      </c>
    </row>
    <row r="163" spans="1:4" ht="18" hidden="1" x14ac:dyDescent="0.3">
      <c r="A163" s="9" t="s">
        <v>161</v>
      </c>
      <c r="B163" s="7"/>
      <c r="C163" s="7"/>
      <c r="D163" s="7">
        <f t="shared" si="2"/>
        <v>0</v>
      </c>
    </row>
    <row r="164" spans="1:4" ht="18" hidden="1" x14ac:dyDescent="0.3">
      <c r="A164" s="12" t="s">
        <v>162</v>
      </c>
      <c r="B164" s="7"/>
      <c r="C164" s="7"/>
      <c r="D164" s="7">
        <f t="shared" si="2"/>
        <v>0</v>
      </c>
    </row>
    <row r="165" spans="1:4" ht="18" x14ac:dyDescent="0.3">
      <c r="A165" s="9" t="s">
        <v>163</v>
      </c>
      <c r="B165" s="7">
        <v>790</v>
      </c>
      <c r="C165" s="43">
        <v>6800</v>
      </c>
      <c r="D165" s="7">
        <f t="shared" si="2"/>
        <v>5372000</v>
      </c>
    </row>
    <row r="166" spans="1:4" ht="18" hidden="1" x14ac:dyDescent="0.3">
      <c r="A166" s="9" t="s">
        <v>164</v>
      </c>
      <c r="B166" s="7"/>
      <c r="C166" s="7"/>
      <c r="D166" s="7">
        <f t="shared" si="2"/>
        <v>0</v>
      </c>
    </row>
    <row r="167" spans="1:4" ht="18" hidden="1" x14ac:dyDescent="0.3">
      <c r="A167" s="9" t="s">
        <v>165</v>
      </c>
      <c r="B167" s="7"/>
      <c r="C167" s="7"/>
      <c r="D167" s="7">
        <f t="shared" si="2"/>
        <v>0</v>
      </c>
    </row>
    <row r="168" spans="1:4" ht="18" hidden="1" x14ac:dyDescent="0.3">
      <c r="A168" s="19" t="s">
        <v>166</v>
      </c>
      <c r="B168" s="7"/>
      <c r="C168" s="7"/>
      <c r="D168" s="7">
        <f t="shared" si="2"/>
        <v>0</v>
      </c>
    </row>
    <row r="169" spans="1:4" ht="18" hidden="1" x14ac:dyDescent="0.3">
      <c r="A169" s="9" t="s">
        <v>167</v>
      </c>
      <c r="B169" s="7"/>
      <c r="C169" s="7"/>
      <c r="D169" s="7">
        <f t="shared" si="2"/>
        <v>0</v>
      </c>
    </row>
    <row r="170" spans="1:4" ht="18" x14ac:dyDescent="0.3">
      <c r="A170" s="29" t="s">
        <v>168</v>
      </c>
      <c r="B170" s="31">
        <v>42</v>
      </c>
      <c r="C170" s="31">
        <v>13000</v>
      </c>
      <c r="D170" s="7">
        <f t="shared" si="2"/>
        <v>546000</v>
      </c>
    </row>
    <row r="171" spans="1:4" ht="18" hidden="1" x14ac:dyDescent="0.3">
      <c r="A171" s="11" t="s">
        <v>169</v>
      </c>
      <c r="B171" s="7"/>
      <c r="C171" s="7"/>
      <c r="D171" s="7">
        <f t="shared" si="2"/>
        <v>0</v>
      </c>
    </row>
    <row r="172" spans="1:4" ht="18" x14ac:dyDescent="0.3">
      <c r="A172" s="9" t="s">
        <v>170</v>
      </c>
      <c r="B172" s="7">
        <v>10</v>
      </c>
      <c r="C172" s="7">
        <v>32000</v>
      </c>
      <c r="D172" s="7">
        <f t="shared" si="2"/>
        <v>320000</v>
      </c>
    </row>
    <row r="173" spans="1:4" ht="18" hidden="1" x14ac:dyDescent="0.3">
      <c r="A173" s="9" t="s">
        <v>171</v>
      </c>
      <c r="B173" s="7"/>
      <c r="C173" s="7"/>
      <c r="D173" s="7">
        <f t="shared" si="2"/>
        <v>0</v>
      </c>
    </row>
    <row r="174" spans="1:4" ht="18" hidden="1" x14ac:dyDescent="0.3">
      <c r="A174" s="12" t="s">
        <v>172</v>
      </c>
      <c r="B174" s="7"/>
      <c r="C174" s="7"/>
      <c r="D174" s="7">
        <f t="shared" si="2"/>
        <v>0</v>
      </c>
    </row>
    <row r="175" spans="1:4" ht="18" hidden="1" x14ac:dyDescent="0.3">
      <c r="A175" s="9" t="s">
        <v>173</v>
      </c>
      <c r="B175" s="7"/>
      <c r="C175" s="7"/>
      <c r="D175" s="7">
        <f t="shared" si="2"/>
        <v>0</v>
      </c>
    </row>
    <row r="176" spans="1:4" ht="18" hidden="1" x14ac:dyDescent="0.3">
      <c r="A176" s="9" t="s">
        <v>174</v>
      </c>
      <c r="B176" s="7"/>
      <c r="C176" s="7"/>
      <c r="D176" s="7">
        <f t="shared" si="2"/>
        <v>0</v>
      </c>
    </row>
    <row r="177" spans="1:4" ht="18" x14ac:dyDescent="0.3">
      <c r="A177" s="268" t="s">
        <v>175</v>
      </c>
      <c r="B177" s="269">
        <v>7600</v>
      </c>
      <c r="C177" s="269">
        <v>7700</v>
      </c>
      <c r="D177" s="269">
        <f t="shared" si="2"/>
        <v>58520000</v>
      </c>
    </row>
    <row r="178" spans="1:4" ht="18" hidden="1" x14ac:dyDescent="0.3">
      <c r="A178" s="12" t="s">
        <v>176</v>
      </c>
      <c r="B178" s="7"/>
      <c r="C178" s="7"/>
      <c r="D178" s="7">
        <f t="shared" si="2"/>
        <v>0</v>
      </c>
    </row>
    <row r="179" spans="1:4" ht="18" hidden="1" x14ac:dyDescent="0.3">
      <c r="A179" s="12" t="s">
        <v>177</v>
      </c>
      <c r="B179" s="7"/>
      <c r="C179" s="7"/>
      <c r="D179" s="7">
        <f t="shared" si="2"/>
        <v>0</v>
      </c>
    </row>
    <row r="180" spans="1:4" ht="18" x14ac:dyDescent="0.3">
      <c r="A180" s="9" t="s">
        <v>178</v>
      </c>
      <c r="B180" s="7">
        <v>240</v>
      </c>
      <c r="C180" s="7">
        <v>2100</v>
      </c>
      <c r="D180" s="7">
        <f t="shared" si="2"/>
        <v>504000</v>
      </c>
    </row>
    <row r="181" spans="1:4" ht="18" hidden="1" x14ac:dyDescent="0.3">
      <c r="A181" s="12" t="s">
        <v>179</v>
      </c>
      <c r="B181" s="7"/>
      <c r="C181" s="7"/>
      <c r="D181" s="7">
        <f t="shared" si="2"/>
        <v>0</v>
      </c>
    </row>
    <row r="182" spans="1:4" ht="18" hidden="1" x14ac:dyDescent="0.3">
      <c r="A182" s="12" t="s">
        <v>180</v>
      </c>
      <c r="B182" s="7"/>
      <c r="C182" s="7"/>
      <c r="D182" s="7">
        <f t="shared" si="2"/>
        <v>0</v>
      </c>
    </row>
    <row r="183" spans="1:4" ht="18" hidden="1" x14ac:dyDescent="0.3">
      <c r="A183" s="12" t="s">
        <v>181</v>
      </c>
      <c r="B183" s="7"/>
      <c r="C183" s="7"/>
      <c r="D183" s="7">
        <f t="shared" si="2"/>
        <v>0</v>
      </c>
    </row>
    <row r="184" spans="1:4" ht="18" hidden="1" x14ac:dyDescent="0.3">
      <c r="A184" s="9" t="s">
        <v>182</v>
      </c>
      <c r="B184" s="7"/>
      <c r="C184" s="7"/>
      <c r="D184" s="7">
        <f t="shared" si="2"/>
        <v>0</v>
      </c>
    </row>
    <row r="185" spans="1:4" ht="18" hidden="1" x14ac:dyDescent="0.3">
      <c r="A185" s="16" t="s">
        <v>183</v>
      </c>
      <c r="B185" s="7"/>
      <c r="C185" s="7"/>
      <c r="D185" s="7">
        <f t="shared" si="2"/>
        <v>0</v>
      </c>
    </row>
    <row r="186" spans="1:4" ht="18" hidden="1" x14ac:dyDescent="0.3">
      <c r="A186" s="16" t="s">
        <v>184</v>
      </c>
      <c r="B186" s="7"/>
      <c r="C186" s="7"/>
      <c r="D186" s="7">
        <f t="shared" si="2"/>
        <v>0</v>
      </c>
    </row>
    <row r="187" spans="1:4" ht="18" hidden="1" x14ac:dyDescent="0.3">
      <c r="A187" s="16" t="s">
        <v>185</v>
      </c>
      <c r="B187" s="7"/>
      <c r="C187" s="7"/>
      <c r="D187" s="7">
        <f t="shared" si="2"/>
        <v>0</v>
      </c>
    </row>
    <row r="188" spans="1:4" ht="18" hidden="1" x14ac:dyDescent="0.3">
      <c r="A188" s="16" t="s">
        <v>186</v>
      </c>
      <c r="B188" s="7"/>
      <c r="C188" s="7"/>
      <c r="D188" s="7">
        <f t="shared" si="2"/>
        <v>0</v>
      </c>
    </row>
    <row r="189" spans="1:4" ht="18" hidden="1" x14ac:dyDescent="0.3">
      <c r="A189" s="12" t="s">
        <v>187</v>
      </c>
      <c r="B189" s="7"/>
      <c r="C189" s="7"/>
      <c r="D189" s="7">
        <f t="shared" si="2"/>
        <v>0</v>
      </c>
    </row>
    <row r="190" spans="1:4" ht="18" hidden="1" x14ac:dyDescent="0.3">
      <c r="A190" s="9" t="s">
        <v>188</v>
      </c>
      <c r="B190" s="7"/>
      <c r="C190" s="7"/>
      <c r="D190" s="7">
        <f t="shared" si="2"/>
        <v>0</v>
      </c>
    </row>
    <row r="191" spans="1:4" ht="18" hidden="1" x14ac:dyDescent="0.3">
      <c r="A191" s="32" t="s">
        <v>189</v>
      </c>
      <c r="B191" s="7"/>
      <c r="C191" s="7"/>
      <c r="D191" s="7">
        <f t="shared" si="2"/>
        <v>0</v>
      </c>
    </row>
    <row r="192" spans="1:4" ht="18" hidden="1" x14ac:dyDescent="0.3">
      <c r="A192" s="32" t="s">
        <v>190</v>
      </c>
      <c r="B192" s="7"/>
      <c r="C192" s="7"/>
      <c r="D192" s="7">
        <f t="shared" si="2"/>
        <v>0</v>
      </c>
    </row>
    <row r="193" spans="1:4" ht="18" hidden="1" x14ac:dyDescent="0.3">
      <c r="A193" s="32" t="s">
        <v>191</v>
      </c>
      <c r="B193" s="7"/>
      <c r="C193" s="7"/>
      <c r="D193" s="7">
        <f t="shared" si="2"/>
        <v>0</v>
      </c>
    </row>
    <row r="194" spans="1:4" ht="18" hidden="1" x14ac:dyDescent="0.3">
      <c r="A194" s="32" t="s">
        <v>192</v>
      </c>
      <c r="B194" s="7"/>
      <c r="C194" s="7"/>
      <c r="D194" s="7">
        <f t="shared" si="2"/>
        <v>0</v>
      </c>
    </row>
    <row r="195" spans="1:4" ht="18" hidden="1" x14ac:dyDescent="0.3">
      <c r="A195" s="9" t="s">
        <v>193</v>
      </c>
      <c r="B195" s="7"/>
      <c r="C195" s="7"/>
      <c r="D195" s="7">
        <f t="shared" si="2"/>
        <v>0</v>
      </c>
    </row>
    <row r="196" spans="1:4" ht="18" hidden="1" x14ac:dyDescent="0.3">
      <c r="A196" s="33" t="s">
        <v>194</v>
      </c>
      <c r="B196" s="7"/>
      <c r="C196" s="7"/>
      <c r="D196" s="7">
        <f t="shared" ref="D196:D259" si="3">B196*C196</f>
        <v>0</v>
      </c>
    </row>
    <row r="197" spans="1:4" ht="18" x14ac:dyDescent="0.3">
      <c r="A197" s="9" t="s">
        <v>195</v>
      </c>
      <c r="B197" s="7">
        <f>200+100+80+80+10</f>
        <v>470</v>
      </c>
      <c r="C197" s="7">
        <v>21000</v>
      </c>
      <c r="D197" s="7">
        <f t="shared" si="3"/>
        <v>9870000</v>
      </c>
    </row>
    <row r="198" spans="1:4" ht="18" x14ac:dyDescent="0.3">
      <c r="A198" s="12" t="s">
        <v>196</v>
      </c>
      <c r="B198" s="7">
        <f>100+80+120+80+60+100+200</f>
        <v>740</v>
      </c>
      <c r="C198" s="7">
        <v>21000</v>
      </c>
      <c r="D198" s="7">
        <f t="shared" si="3"/>
        <v>15540000</v>
      </c>
    </row>
    <row r="199" spans="1:4" ht="18" hidden="1" x14ac:dyDescent="0.3">
      <c r="A199" s="9" t="s">
        <v>197</v>
      </c>
      <c r="B199" s="7"/>
      <c r="C199" s="7"/>
      <c r="D199" s="7">
        <f t="shared" si="3"/>
        <v>0</v>
      </c>
    </row>
    <row r="200" spans="1:4" ht="18" hidden="1" x14ac:dyDescent="0.3">
      <c r="A200" s="9" t="s">
        <v>198</v>
      </c>
      <c r="B200" s="7"/>
      <c r="C200" s="7"/>
      <c r="D200" s="7">
        <f t="shared" si="3"/>
        <v>0</v>
      </c>
    </row>
    <row r="201" spans="1:4" ht="18" hidden="1" x14ac:dyDescent="0.3">
      <c r="A201" s="9" t="s">
        <v>199</v>
      </c>
      <c r="B201" s="7"/>
      <c r="C201" s="7"/>
      <c r="D201" s="7">
        <f t="shared" si="3"/>
        <v>0</v>
      </c>
    </row>
    <row r="202" spans="1:4" ht="18" hidden="1" x14ac:dyDescent="0.3">
      <c r="A202" s="34" t="s">
        <v>200</v>
      </c>
      <c r="B202" s="7"/>
      <c r="C202" s="7"/>
      <c r="D202" s="7">
        <f t="shared" si="3"/>
        <v>0</v>
      </c>
    </row>
    <row r="203" spans="1:4" ht="18" hidden="1" x14ac:dyDescent="0.3">
      <c r="A203" s="34" t="s">
        <v>201</v>
      </c>
      <c r="B203" s="7"/>
      <c r="C203" s="7"/>
      <c r="D203" s="7">
        <f t="shared" si="3"/>
        <v>0</v>
      </c>
    </row>
    <row r="204" spans="1:4" ht="18" hidden="1" x14ac:dyDescent="0.3">
      <c r="A204" s="9" t="s">
        <v>202</v>
      </c>
      <c r="B204" s="7"/>
      <c r="C204" s="7"/>
      <c r="D204" s="7">
        <f t="shared" si="3"/>
        <v>0</v>
      </c>
    </row>
    <row r="205" spans="1:4" ht="18" x14ac:dyDescent="0.3">
      <c r="A205" s="11" t="s">
        <v>203</v>
      </c>
      <c r="B205" s="7">
        <v>7</v>
      </c>
      <c r="C205" s="7">
        <v>42000</v>
      </c>
      <c r="D205" s="7">
        <f t="shared" si="3"/>
        <v>294000</v>
      </c>
    </row>
    <row r="206" spans="1:4" ht="18" hidden="1" x14ac:dyDescent="0.3">
      <c r="A206" s="9" t="s">
        <v>204</v>
      </c>
      <c r="B206" s="7"/>
      <c r="C206" s="7"/>
      <c r="D206" s="7">
        <f t="shared" si="3"/>
        <v>0</v>
      </c>
    </row>
    <row r="207" spans="1:4" ht="18" x14ac:dyDescent="0.3">
      <c r="A207" s="9" t="s">
        <v>206</v>
      </c>
      <c r="B207" s="7">
        <v>15</v>
      </c>
      <c r="C207" s="7">
        <v>10000</v>
      </c>
      <c r="D207" s="7">
        <f t="shared" si="3"/>
        <v>150000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x14ac:dyDescent="0.3">
      <c r="A216" s="9" t="s">
        <v>216</v>
      </c>
      <c r="B216" s="7">
        <v>14</v>
      </c>
      <c r="C216" s="7">
        <v>5000</v>
      </c>
      <c r="D216" s="7">
        <f t="shared" si="3"/>
        <v>70000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x14ac:dyDescent="0.3">
      <c r="A219" s="16" t="s">
        <v>219</v>
      </c>
      <c r="B219" s="7">
        <v>0.3</v>
      </c>
      <c r="C219" s="7">
        <v>45000</v>
      </c>
      <c r="D219" s="7">
        <f t="shared" si="3"/>
        <v>13500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2" t="s">
        <v>226</v>
      </c>
      <c r="B226" s="7"/>
      <c r="C226" s="7"/>
      <c r="D226" s="7">
        <f t="shared" si="3"/>
        <v>0</v>
      </c>
    </row>
    <row r="227" spans="1:4" ht="18" hidden="1" x14ac:dyDescent="0.3">
      <c r="A227" s="11" t="s">
        <v>227</v>
      </c>
      <c r="B227" s="7"/>
      <c r="C227" s="7"/>
      <c r="D227" s="7">
        <f t="shared" si="3"/>
        <v>0</v>
      </c>
    </row>
    <row r="228" spans="1:4" ht="18" hidden="1" x14ac:dyDescent="0.3">
      <c r="A228" s="11" t="s">
        <v>228</v>
      </c>
      <c r="B228" s="7"/>
      <c r="C228" s="7"/>
      <c r="D228" s="7">
        <f t="shared" si="3"/>
        <v>0</v>
      </c>
    </row>
    <row r="229" spans="1:4" ht="18" hidden="1" x14ac:dyDescent="0.3">
      <c r="A229" s="9" t="s">
        <v>385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x14ac:dyDescent="0.3">
      <c r="A243" s="9" t="s">
        <v>240</v>
      </c>
      <c r="B243" s="7">
        <v>7</v>
      </c>
      <c r="C243" s="7">
        <v>14000</v>
      </c>
      <c r="D243" s="7">
        <f t="shared" si="3"/>
        <v>98000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10+50+70+8+10+10+59</f>
        <v>217</v>
      </c>
      <c r="C245" s="7">
        <v>39000</v>
      </c>
      <c r="D245" s="7">
        <f t="shared" si="3"/>
        <v>8463000</v>
      </c>
    </row>
    <row r="246" spans="1:4" ht="18" x14ac:dyDescent="0.3">
      <c r="A246" s="9" t="s">
        <v>243</v>
      </c>
      <c r="B246" s="7">
        <v>90</v>
      </c>
      <c r="C246" s="7">
        <v>25000</v>
      </c>
      <c r="D246" s="7">
        <f t="shared" si="3"/>
        <v>2250000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hidden="1" x14ac:dyDescent="0.3">
      <c r="A248" s="9" t="s">
        <v>245</v>
      </c>
      <c r="B248" s="7"/>
      <c r="C248" s="7"/>
      <c r="D248" s="7">
        <f t="shared" si="3"/>
        <v>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hidden="1" x14ac:dyDescent="0.3">
      <c r="A250" s="16" t="s">
        <v>247</v>
      </c>
      <c r="B250" s="7"/>
      <c r="C250" s="7"/>
      <c r="D250" s="7">
        <f t="shared" si="3"/>
        <v>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f>45+55</f>
        <v>100</v>
      </c>
      <c r="C253" s="7">
        <v>39000</v>
      </c>
      <c r="D253" s="7">
        <f t="shared" si="3"/>
        <v>3900000</v>
      </c>
    </row>
    <row r="254" spans="1:4" ht="18" x14ac:dyDescent="0.3">
      <c r="A254" s="9" t="s">
        <v>251</v>
      </c>
      <c r="B254" s="7">
        <v>90</v>
      </c>
      <c r="C254" s="7">
        <v>27000</v>
      </c>
      <c r="D254" s="7">
        <f t="shared" si="3"/>
        <v>2430000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f>8+27+10+20+22</f>
        <v>87</v>
      </c>
      <c r="C257" s="7">
        <v>22000</v>
      </c>
      <c r="D257" s="7">
        <f t="shared" si="3"/>
        <v>1914000</v>
      </c>
    </row>
    <row r="258" spans="1:4" ht="18" x14ac:dyDescent="0.3">
      <c r="A258" s="9" t="s">
        <v>255</v>
      </c>
      <c r="B258" s="7">
        <v>90</v>
      </c>
      <c r="C258" s="7">
        <v>16000</v>
      </c>
      <c r="D258" s="7">
        <f t="shared" si="3"/>
        <v>1440000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15</v>
      </c>
      <c r="C265" s="7">
        <v>14000</v>
      </c>
      <c r="D265" s="7">
        <f t="shared" si="4"/>
        <v>210000</v>
      </c>
    </row>
    <row r="266" spans="1:4" ht="18" hidden="1" x14ac:dyDescent="0.3">
      <c r="A266" s="9" t="s">
        <v>263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x14ac:dyDescent="0.3">
      <c r="A270" s="9" t="s">
        <v>267</v>
      </c>
      <c r="B270" s="7">
        <v>30</v>
      </c>
      <c r="C270" s="7">
        <v>10500</v>
      </c>
      <c r="D270" s="7">
        <f t="shared" si="4"/>
        <v>315000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11" t="s">
        <v>272</v>
      </c>
      <c r="B275" s="7"/>
      <c r="C275" s="7"/>
      <c r="D275" s="7">
        <f t="shared" si="4"/>
        <v>0</v>
      </c>
    </row>
    <row r="276" spans="1:4" ht="18" hidden="1" x14ac:dyDescent="0.3">
      <c r="A276" s="32" t="s">
        <v>273</v>
      </c>
      <c r="B276" s="7"/>
      <c r="C276" s="7"/>
      <c r="D276" s="7">
        <f t="shared" si="4"/>
        <v>0</v>
      </c>
    </row>
    <row r="277" spans="1:4" ht="18" hidden="1" x14ac:dyDescent="0.3">
      <c r="A277" s="12" t="s">
        <v>274</v>
      </c>
      <c r="B277" s="15"/>
      <c r="C277" s="15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hidden="1" x14ac:dyDescent="0.3">
      <c r="A282" s="9" t="s">
        <v>278</v>
      </c>
      <c r="B282" s="7"/>
      <c r="C282" s="7"/>
      <c r="D282" s="7">
        <f t="shared" si="4"/>
        <v>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x14ac:dyDescent="0.3">
      <c r="A288" s="9" t="s">
        <v>284</v>
      </c>
      <c r="B288" s="7">
        <v>10</v>
      </c>
      <c r="C288" s="7">
        <v>13000</v>
      </c>
      <c r="D288" s="7">
        <f t="shared" si="4"/>
        <v>130000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2" t="s">
        <v>286</v>
      </c>
      <c r="B290" s="7"/>
      <c r="C290" s="7"/>
      <c r="D290" s="7">
        <f t="shared" si="4"/>
        <v>0</v>
      </c>
    </row>
    <row r="291" spans="1:4" ht="18" hidden="1" x14ac:dyDescent="0.3">
      <c r="A291" s="16" t="s">
        <v>287</v>
      </c>
      <c r="B291" s="7"/>
      <c r="C291" s="7"/>
      <c r="D291" s="7">
        <f t="shared" si="4"/>
        <v>0</v>
      </c>
    </row>
    <row r="292" spans="1:4" ht="18" hidden="1" x14ac:dyDescent="0.3">
      <c r="A292" s="13" t="s">
        <v>288</v>
      </c>
      <c r="B292" s="7"/>
      <c r="C292" s="7"/>
      <c r="D292" s="7">
        <f t="shared" si="4"/>
        <v>0</v>
      </c>
    </row>
    <row r="293" spans="1:4" ht="18" hidden="1" x14ac:dyDescent="0.3">
      <c r="A293" s="9" t="s">
        <v>289</v>
      </c>
      <c r="B293" s="7"/>
      <c r="C293" s="7"/>
      <c r="D293" s="7">
        <f t="shared" si="4"/>
        <v>0</v>
      </c>
    </row>
    <row r="294" spans="1:4" ht="18" hidden="1" x14ac:dyDescent="0.3">
      <c r="A294" s="16" t="s">
        <v>290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hidden="1" x14ac:dyDescent="0.3">
      <c r="A303" s="13" t="s">
        <v>300</v>
      </c>
      <c r="B303" s="7"/>
      <c r="C303" s="7"/>
      <c r="D303" s="7">
        <f t="shared" si="4"/>
        <v>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x14ac:dyDescent="0.3">
      <c r="A328" s="9" t="s">
        <v>325</v>
      </c>
      <c r="B328" s="7">
        <v>1</v>
      </c>
      <c r="C328" s="7">
        <v>28000</v>
      </c>
      <c r="D328" s="7">
        <f t="shared" si="5"/>
        <v>28000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11324.3</v>
      </c>
      <c r="C333" s="40"/>
      <c r="D333" s="7">
        <f>SUM(D3:D328)</f>
        <v>118464500</v>
      </c>
    </row>
    <row r="334" spans="1:4" ht="18" hidden="1" x14ac:dyDescent="0.3">
      <c r="D334" s="7">
        <f t="shared" si="5"/>
        <v>0</v>
      </c>
    </row>
    <row r="335" spans="1:4" ht="18" hidden="1" x14ac:dyDescent="0.3">
      <c r="A335" s="1" t="s">
        <v>395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hidden="1" x14ac:dyDescent="0.3">
      <c r="A367" s="9" t="s">
        <v>254</v>
      </c>
      <c r="B367" s="7"/>
      <c r="C367" s="7"/>
      <c r="D367" s="7">
        <f t="shared" si="5"/>
        <v>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f>46+40+20</f>
        <v>106</v>
      </c>
      <c r="C370" s="7">
        <v>8000</v>
      </c>
      <c r="D370" s="7">
        <f t="shared" si="5"/>
        <v>848000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f>5+10+25</f>
        <v>40</v>
      </c>
      <c r="C375" s="7">
        <v>17000</v>
      </c>
      <c r="D375" s="7">
        <f t="shared" si="5"/>
        <v>680000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130+20+100+10+90+105+150+80</f>
        <v>685</v>
      </c>
      <c r="C378" s="7">
        <v>14000</v>
      </c>
      <c r="D378" s="7">
        <f t="shared" si="5"/>
        <v>9590000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hidden="1" x14ac:dyDescent="0.3">
      <c r="A382" s="9" t="s">
        <v>99</v>
      </c>
      <c r="B382" s="7"/>
      <c r="C382" s="7"/>
      <c r="D382" s="7">
        <f t="shared" si="5"/>
        <v>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x14ac:dyDescent="0.3">
      <c r="A387" s="9" t="s">
        <v>12</v>
      </c>
      <c r="B387" s="7">
        <v>25</v>
      </c>
      <c r="C387" s="7">
        <v>10000</v>
      </c>
      <c r="D387" s="7">
        <f t="shared" si="5"/>
        <v>250000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x14ac:dyDescent="0.3">
      <c r="A404" s="9" t="s">
        <v>197</v>
      </c>
      <c r="B404" s="7">
        <v>20</v>
      </c>
      <c r="C404" s="7">
        <v>12000</v>
      </c>
      <c r="D404" s="7">
        <f t="shared" si="6"/>
        <v>240000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hidden="1" x14ac:dyDescent="0.3">
      <c r="A406" s="9" t="s">
        <v>267</v>
      </c>
      <c r="B406" s="7"/>
      <c r="C406" s="7"/>
      <c r="D406" s="7">
        <f t="shared" si="6"/>
        <v>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f>40+50+10+10</f>
        <v>110</v>
      </c>
      <c r="C430" s="7">
        <v>10000</v>
      </c>
      <c r="D430" s="7">
        <f t="shared" si="6"/>
        <v>1100000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120+50+40+280+180+40</f>
        <v>710</v>
      </c>
      <c r="C448" s="7">
        <v>16000</v>
      </c>
      <c r="D448" s="7">
        <f t="shared" si="6"/>
        <v>11360000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2040+1410</f>
        <v>3450</v>
      </c>
      <c r="C455" s="7">
        <v>3500</v>
      </c>
      <c r="D455" s="7">
        <f t="shared" si="7"/>
        <v>12075000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hidden="1" x14ac:dyDescent="0.3">
      <c r="A477" s="9" t="s">
        <v>284</v>
      </c>
      <c r="B477" s="7"/>
      <c r="C477" s="7"/>
      <c r="D477" s="7">
        <f t="shared" si="7"/>
        <v>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150+180+280+60</f>
        <v>670</v>
      </c>
      <c r="C480" s="7">
        <v>7500</v>
      </c>
      <c r="D480" s="7">
        <f t="shared" si="7"/>
        <v>5025000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f>220+220+40</f>
        <v>480</v>
      </c>
      <c r="C502" s="7">
        <v>15000</v>
      </c>
      <c r="D502" s="7">
        <f t="shared" si="7"/>
        <v>7200000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hidden="1" x14ac:dyDescent="0.3">
      <c r="A516" s="12" t="s">
        <v>177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208</v>
      </c>
      <c r="B524" s="7"/>
      <c r="C524" s="7"/>
      <c r="D524" s="7">
        <f t="shared" si="8"/>
        <v>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hidden="1" x14ac:dyDescent="0.3">
      <c r="A526" s="9" t="s">
        <v>101</v>
      </c>
      <c r="B526" s="7"/>
      <c r="C526" s="7"/>
      <c r="D526" s="7">
        <f t="shared" si="8"/>
        <v>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f>8+25+10</f>
        <v>43</v>
      </c>
      <c r="C528" s="7">
        <v>8000</v>
      </c>
      <c r="D528" s="7">
        <f t="shared" si="8"/>
        <v>344000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f>24+240+48+35</f>
        <v>347</v>
      </c>
      <c r="C530" s="7">
        <v>6500</v>
      </c>
      <c r="D530" s="7">
        <f t="shared" si="8"/>
        <v>2255500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f>400+70</f>
        <v>470</v>
      </c>
      <c r="C533" s="7">
        <v>6800</v>
      </c>
      <c r="D533" s="7">
        <f t="shared" si="8"/>
        <v>3196000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110</v>
      </c>
      <c r="B545" s="7"/>
      <c r="C545" s="7"/>
      <c r="D545" s="7">
        <f t="shared" si="8"/>
        <v>0</v>
      </c>
    </row>
    <row r="546" spans="1:4" ht="18" hidden="1" x14ac:dyDescent="0.3">
      <c r="A546" s="9" t="s">
        <v>111</v>
      </c>
      <c r="B546" s="7"/>
      <c r="C546" s="7"/>
      <c r="D546" s="7">
        <f t="shared" si="8"/>
        <v>0</v>
      </c>
    </row>
    <row r="547" spans="1:4" ht="18" hidden="1" x14ac:dyDescent="0.3">
      <c r="A547" s="9" t="s">
        <v>389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7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x14ac:dyDescent="0.3">
      <c r="A604" s="9" t="s">
        <v>278</v>
      </c>
      <c r="B604" s="7">
        <f>5+7+10+3</f>
        <v>25</v>
      </c>
      <c r="C604" s="7">
        <v>10000</v>
      </c>
      <c r="D604" s="7">
        <f t="shared" si="9"/>
        <v>250000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hidden="1" x14ac:dyDescent="0.3">
      <c r="A619" s="9" t="s">
        <v>127</v>
      </c>
      <c r="B619" s="7"/>
      <c r="C619" s="7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f>30+15+6+15</f>
        <v>66</v>
      </c>
      <c r="C621" s="7">
        <v>8000</v>
      </c>
      <c r="D621" s="7">
        <f t="shared" si="9"/>
        <v>528000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hidden="1" x14ac:dyDescent="0.3">
      <c r="A628" s="9" t="s">
        <v>154</v>
      </c>
      <c r="B628" s="7"/>
      <c r="C628" s="7"/>
      <c r="D628" s="7">
        <f t="shared" si="9"/>
        <v>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7247</v>
      </c>
      <c r="C665" s="40"/>
      <c r="D665" s="40">
        <f t="shared" ref="D665" si="11">SUM(D338:D664)</f>
        <v>54941500</v>
      </c>
    </row>
    <row r="667" spans="1:4" x14ac:dyDescent="0.3">
      <c r="D667" s="44">
        <f>D665+D333</f>
        <v>173406000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5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WUO667"/>
  <sheetViews>
    <sheetView workbookViewId="0">
      <pane xSplit="1" ySplit="19" topLeftCell="B329" activePane="bottomRight" state="frozen"/>
      <selection pane="topRight" activeCell="B1" sqref="B1"/>
      <selection pane="bottomLeft" activeCell="A20" sqref="A20"/>
      <selection pane="bottomRight" activeCell="A512" sqref="A512:E512"/>
    </sheetView>
  </sheetViews>
  <sheetFormatPr defaultColWidth="0" defaultRowHeight="16.8" x14ac:dyDescent="0.3"/>
  <cols>
    <col min="1" max="1" width="41.44140625" style="66" customWidth="1"/>
    <col min="2" max="2" width="6.44140625" style="67" customWidth="1"/>
    <col min="3" max="3" width="13" style="66" customWidth="1"/>
    <col min="4" max="4" width="22.88671875" style="68" customWidth="1"/>
    <col min="5" max="5" width="19.88671875" style="193" customWidth="1"/>
    <col min="6" max="10" width="9.44140625" style="66" customWidth="1"/>
    <col min="11" max="11" width="8.88671875" style="66" customWidth="1"/>
    <col min="12" max="12" width="9.44140625" style="66" customWidth="1"/>
    <col min="13" max="18" width="10.109375" style="66" customWidth="1"/>
    <col min="19" max="19" width="6.44140625" style="66" customWidth="1"/>
    <col min="20" max="20" width="6.88671875" style="66" customWidth="1"/>
    <col min="21" max="22" width="6.5546875" style="66" customWidth="1"/>
    <col min="23" max="23" width="6.33203125" style="66" customWidth="1"/>
    <col min="24" max="25" width="7.5546875" style="66" customWidth="1"/>
    <col min="26" max="26" width="14.5546875" style="66" customWidth="1"/>
    <col min="27" max="28" width="11.44140625" style="66" customWidth="1"/>
    <col min="29" max="29" width="56.88671875" style="66" customWidth="1"/>
    <col min="30" max="30" width="9.109375" style="66" bestFit="1" customWidth="1"/>
    <col min="31" max="31" width="24.5546875" style="66" customWidth="1"/>
    <col min="32" max="32" width="22.88671875" style="66" customWidth="1"/>
    <col min="33" max="33" width="9.109375" style="66" bestFit="1" customWidth="1"/>
    <col min="34" max="34" width="5" style="66" customWidth="1"/>
    <col min="35" max="35" width="6.109375" style="66" hidden="1" customWidth="1"/>
    <col min="36" max="36" width="0" style="66" hidden="1" customWidth="1"/>
    <col min="37" max="37" width="5" style="66" customWidth="1"/>
    <col min="38" max="38" width="6.44140625" style="66" hidden="1" customWidth="1"/>
    <col min="39" max="39" width="0" style="66" hidden="1" customWidth="1"/>
    <col min="40" max="40" width="5" style="66" customWidth="1"/>
    <col min="41" max="41" width="6.44140625" style="66" hidden="1" customWidth="1"/>
    <col min="42" max="42" width="0" style="66" hidden="1" customWidth="1"/>
    <col min="43" max="43" width="5" style="66" customWidth="1"/>
    <col min="44" max="45" width="6.44140625" style="66" hidden="1" customWidth="1"/>
    <col min="46" max="46" width="5" style="66" customWidth="1"/>
    <col min="47" max="47" width="6.44140625" style="66" hidden="1" customWidth="1"/>
    <col min="48" max="48" width="8.44140625" style="66" hidden="1" customWidth="1"/>
    <col min="49" max="49" width="5" style="66" customWidth="1"/>
    <col min="50" max="50" width="6" style="66" hidden="1" customWidth="1"/>
    <col min="51" max="51" width="0" style="66" hidden="1" customWidth="1"/>
    <col min="52" max="52" width="6.44140625" style="66" customWidth="1"/>
    <col min="53" max="53" width="6.44140625" style="66" hidden="1" customWidth="1"/>
    <col min="54" max="54" width="8.44140625" style="66" hidden="1" customWidth="1"/>
    <col min="55" max="56" width="6.44140625" style="66" hidden="1" customWidth="1"/>
    <col min="57" max="57" width="0" style="66" hidden="1" customWidth="1"/>
    <col min="58" max="58" width="7.109375" style="66" hidden="1" customWidth="1"/>
    <col min="59" max="59" width="6.44140625" style="66" hidden="1" customWidth="1"/>
    <col min="60" max="60" width="0" style="66" hidden="1" customWidth="1"/>
    <col min="61" max="61" width="6.88671875" style="66" customWidth="1"/>
    <col min="62" max="62" width="6.44140625" style="66" hidden="1" customWidth="1"/>
    <col min="63" max="63" width="0" style="66" hidden="1" customWidth="1"/>
    <col min="64" max="64" width="6.44140625" style="66" customWidth="1"/>
    <col min="65" max="65" width="6.44140625" style="66" hidden="1" customWidth="1"/>
    <col min="66" max="66" width="0" style="66" hidden="1" customWidth="1"/>
    <col min="67" max="67" width="5.44140625" style="66" customWidth="1"/>
    <col min="68" max="68" width="6.44140625" style="66" hidden="1" customWidth="1"/>
    <col min="69" max="69" width="6.109375" style="66" hidden="1" customWidth="1"/>
    <col min="70" max="70" width="4.88671875" style="66" customWidth="1"/>
    <col min="71" max="71" width="6" style="66" hidden="1" customWidth="1"/>
    <col min="72" max="72" width="0" style="66" hidden="1" customWidth="1"/>
    <col min="73" max="74" width="6.44140625" style="66" hidden="1" customWidth="1"/>
    <col min="75" max="75" width="7.44140625" style="66" hidden="1" customWidth="1"/>
    <col min="76" max="76" width="6.44140625" style="66" hidden="1" customWidth="1"/>
    <col min="77" max="77" width="5" style="66" hidden="1" customWidth="1"/>
    <col min="78" max="78" width="6.44140625" style="66" hidden="1" customWidth="1"/>
    <col min="79" max="79" width="5.44140625" style="66" customWidth="1"/>
    <col min="80" max="80" width="6.44140625" style="66" hidden="1" customWidth="1"/>
    <col min="81" max="81" width="0" style="66" hidden="1" customWidth="1"/>
    <col min="82" max="82" width="9.44140625" style="66" hidden="1" customWidth="1"/>
    <col min="83" max="84" width="0" style="66" hidden="1" customWidth="1"/>
    <col min="85" max="85" width="5.88671875" style="66" customWidth="1"/>
    <col min="86" max="86" width="0" style="66" hidden="1" customWidth="1"/>
    <col min="87" max="87" width="6.44140625" style="66" hidden="1" customWidth="1"/>
    <col min="88" max="88" width="5.44140625" style="66" customWidth="1"/>
    <col min="89" max="89" width="0" style="66" hidden="1" customWidth="1"/>
    <col min="90" max="90" width="6.44140625" style="66" hidden="1" customWidth="1"/>
    <col min="91" max="91" width="5.44140625" style="66" customWidth="1"/>
    <col min="92" max="92" width="0" style="66" hidden="1" customWidth="1"/>
    <col min="93" max="93" width="6.44140625" style="66" hidden="1" customWidth="1"/>
    <col min="94" max="94" width="6" style="66" customWidth="1"/>
    <col min="95" max="95" width="0" style="66" hidden="1" customWidth="1"/>
    <col min="96" max="97" width="6.44140625" style="66" hidden="1" customWidth="1"/>
    <col min="98" max="98" width="0" style="66" hidden="1" customWidth="1"/>
    <col min="99" max="99" width="6.44140625" style="66" hidden="1" customWidth="1"/>
    <col min="100" max="100" width="5" style="66" customWidth="1"/>
    <col min="101" max="101" width="0" style="66" hidden="1" customWidth="1"/>
    <col min="102" max="102" width="9.44140625" style="66" hidden="1" customWidth="1"/>
    <col min="103" max="103" width="0" style="66" hidden="1" customWidth="1"/>
    <col min="104" max="104" width="6.44140625" style="66" hidden="1" customWidth="1"/>
    <col min="105" max="105" width="0" style="66" hidden="1" customWidth="1"/>
    <col min="106" max="107" width="6.44140625" style="66" hidden="1" customWidth="1"/>
    <col min="108" max="108" width="0" style="66" hidden="1" customWidth="1"/>
    <col min="109" max="109" width="5" style="66" customWidth="1"/>
    <col min="110" max="110" width="6.44140625" style="66" hidden="1" customWidth="1"/>
    <col min="111" max="111" width="5" style="66" customWidth="1"/>
    <col min="112" max="112" width="9.44140625" style="66" customWidth="1"/>
    <col min="113" max="113" width="6.44140625" style="66" hidden="1" customWidth="1"/>
    <col min="114" max="114" width="5" style="66" customWidth="1"/>
    <col min="115" max="116" width="6.44140625" style="66" hidden="1" customWidth="1"/>
    <col min="117" max="117" width="5" style="66" customWidth="1"/>
    <col min="118" max="119" width="6.44140625" style="66" hidden="1" customWidth="1"/>
    <col min="120" max="120" width="5" style="66" customWidth="1"/>
    <col min="121" max="122" width="6.44140625" style="66" hidden="1" customWidth="1"/>
    <col min="123" max="123" width="5" style="66" customWidth="1"/>
    <col min="124" max="125" width="6.44140625" style="66" hidden="1" customWidth="1"/>
    <col min="126" max="126" width="5" style="66" customWidth="1"/>
    <col min="127" max="127" width="6.44140625" style="66" hidden="1" customWidth="1"/>
    <col min="128" max="128" width="0" style="66" hidden="1" customWidth="1"/>
    <col min="129" max="129" width="5" style="66" customWidth="1"/>
    <col min="130" max="130" width="6.44140625" style="66" hidden="1" customWidth="1"/>
    <col min="131" max="131" width="6.44140625" style="66" customWidth="1"/>
    <col min="132" max="132" width="9.44140625" style="66" hidden="1" customWidth="1"/>
    <col min="133" max="133" width="7.109375" style="66" customWidth="1"/>
    <col min="134" max="134" width="0" style="66" hidden="1" customWidth="1"/>
    <col min="135" max="135" width="9.44140625" style="66" hidden="1" customWidth="1"/>
    <col min="136" max="136" width="7.109375" style="66" customWidth="1"/>
    <col min="137" max="137" width="0" style="66" hidden="1" customWidth="1"/>
    <col min="138" max="138" width="9.44140625" style="66" hidden="1" customWidth="1"/>
    <col min="139" max="139" width="7.109375" style="66" customWidth="1"/>
    <col min="140" max="140" width="7.44140625" style="66" hidden="1" customWidth="1"/>
    <col min="141" max="141" width="9.44140625" style="66" hidden="1" customWidth="1"/>
    <col min="142" max="142" width="7.109375" style="66" customWidth="1"/>
    <col min="143" max="143" width="0" style="66" hidden="1" customWidth="1"/>
    <col min="144" max="144" width="9.44140625" style="66" hidden="1" customWidth="1"/>
    <col min="145" max="145" width="7.109375" style="66" customWidth="1"/>
    <col min="146" max="146" width="0" style="66" hidden="1" customWidth="1"/>
    <col min="147" max="147" width="9.44140625" style="66" hidden="1" customWidth="1"/>
    <col min="148" max="148" width="7.109375" style="66" customWidth="1"/>
    <col min="149" max="149" width="5" style="66" hidden="1" customWidth="1"/>
    <col min="150" max="150" width="6.44140625" style="66" hidden="1" customWidth="1"/>
    <col min="151" max="151" width="7.109375" style="66" customWidth="1"/>
    <col min="152" max="153" width="6.44140625" style="66" hidden="1" customWidth="1"/>
    <col min="154" max="154" width="7.109375" style="66" customWidth="1"/>
    <col min="155" max="155" width="6.44140625" style="66" hidden="1" customWidth="1"/>
    <col min="156" max="156" width="6.44140625" style="66" customWidth="1"/>
    <col min="157" max="157" width="5.88671875" style="66" hidden="1" customWidth="1"/>
    <col min="158" max="158" width="7" style="66" hidden="1" customWidth="1"/>
    <col min="159" max="159" width="6.88671875" style="66" customWidth="1"/>
    <col min="160" max="161" width="6.44140625" style="66" hidden="1" customWidth="1"/>
    <col min="162" max="162" width="6.88671875" style="66" customWidth="1"/>
    <col min="163" max="163" width="8.44140625" style="66" hidden="1" customWidth="1"/>
    <col min="164" max="164" width="6.44140625" style="66" hidden="1" customWidth="1"/>
    <col min="165" max="165" width="6.44140625" style="66" customWidth="1"/>
    <col min="166" max="169" width="6.44140625" style="66" hidden="1" customWidth="1"/>
    <col min="170" max="170" width="6.5546875" style="66" hidden="1" customWidth="1"/>
    <col min="171" max="171" width="6.44140625" style="66" customWidth="1"/>
    <col min="172" max="172" width="6.44140625" style="66" hidden="1" customWidth="1"/>
    <col min="173" max="173" width="8.44140625" style="66" hidden="1" customWidth="1"/>
    <col min="174" max="174" width="7.5546875" style="66" customWidth="1"/>
    <col min="175" max="175" width="6.44140625" style="66" hidden="1" customWidth="1"/>
    <col min="176" max="176" width="9.44140625" style="66" customWidth="1"/>
    <col min="177" max="177" width="7.44140625" style="66" hidden="1" customWidth="1"/>
    <col min="178" max="179" width="6.44140625" style="66" hidden="1" customWidth="1"/>
    <col min="180" max="180" width="9" style="66" hidden="1" customWidth="1"/>
    <col min="181" max="181" width="0" style="66" hidden="1" customWidth="1"/>
    <col min="182" max="182" width="11" style="66" hidden="1" customWidth="1"/>
    <col min="183" max="183" width="6.44140625" style="66" hidden="1" customWidth="1"/>
    <col min="184" max="184" width="0" style="66" hidden="1" customWidth="1"/>
    <col min="185" max="186" width="6.44140625" style="66" hidden="1" customWidth="1"/>
    <col min="187" max="187" width="0" style="66" hidden="1" customWidth="1"/>
    <col min="188" max="188" width="7" style="66" hidden="1" customWidth="1"/>
    <col min="189" max="189" width="8.88671875" style="66" hidden="1" customWidth="1"/>
    <col min="190" max="190" width="0" style="66" hidden="1" customWidth="1"/>
    <col min="191" max="191" width="7" style="66" hidden="1" customWidth="1"/>
    <col min="192" max="192" width="8.88671875" style="66" hidden="1" customWidth="1"/>
    <col min="193" max="195" width="0" style="66" hidden="1" customWidth="1"/>
    <col min="196" max="196" width="7" style="66" hidden="1" customWidth="1"/>
    <col min="197" max="197" width="8.88671875" style="66" hidden="1" customWidth="1"/>
    <col min="198" max="198" width="0" style="66" hidden="1" customWidth="1"/>
    <col min="199" max="199" width="7" style="66" hidden="1" customWidth="1"/>
    <col min="200" max="200" width="8.88671875" style="66" hidden="1" customWidth="1"/>
    <col min="201" max="201" width="0" style="66" hidden="1" customWidth="1"/>
    <col min="202" max="202" width="7" style="66" hidden="1" customWidth="1"/>
    <col min="203" max="203" width="8.88671875" style="66" hidden="1" customWidth="1"/>
    <col min="204" max="204" width="0" style="66" hidden="1" customWidth="1"/>
    <col min="205" max="205" width="7" style="66" hidden="1" customWidth="1"/>
    <col min="206" max="206" width="8.88671875" style="66" hidden="1" customWidth="1"/>
    <col min="207" max="207" width="0" style="66" hidden="1" customWidth="1"/>
    <col min="208" max="208" width="7" style="66" hidden="1" customWidth="1"/>
    <col min="209" max="209" width="9" style="66" customWidth="1"/>
    <col min="210" max="210" width="8.44140625" style="66" hidden="1" customWidth="1"/>
    <col min="211" max="211" width="11.44140625" style="66" hidden="1" customWidth="1"/>
    <col min="212" max="212" width="8.5546875" style="66" customWidth="1"/>
    <col min="213" max="214" width="11.44140625" style="66" hidden="1" customWidth="1"/>
    <col min="215" max="215" width="6.44140625" style="66" customWidth="1"/>
    <col min="216" max="217" width="11.44140625" style="66" hidden="1" customWidth="1"/>
    <col min="218" max="218" width="7" style="66" customWidth="1"/>
    <col min="219" max="219" width="11.44140625" style="66" hidden="1" customWidth="1"/>
    <col min="220" max="220" width="7" style="66" hidden="1" customWidth="1"/>
    <col min="221" max="223" width="7" style="66" customWidth="1"/>
    <col min="224" max="224" width="8.88671875" style="66" hidden="1" customWidth="1"/>
    <col min="225" max="225" width="0" style="66" hidden="1" customWidth="1"/>
    <col min="226" max="226" width="7.5546875" style="66" customWidth="1"/>
    <col min="227" max="227" width="0" style="66" hidden="1" customWidth="1"/>
    <col min="228" max="228" width="7" style="66" hidden="1" customWidth="1"/>
    <col min="229" max="229" width="7" style="66" customWidth="1"/>
    <col min="230" max="230" width="0" style="66" hidden="1" customWidth="1"/>
    <col min="231" max="231" width="7" style="66" hidden="1" customWidth="1"/>
    <col min="232" max="232" width="7" style="66" customWidth="1"/>
    <col min="233" max="233" width="0" style="66" hidden="1" customWidth="1"/>
    <col min="234" max="234" width="7" style="66" hidden="1" customWidth="1"/>
    <col min="235" max="235" width="7" style="66" customWidth="1"/>
    <col min="236" max="236" width="0" style="66" hidden="1" customWidth="1"/>
    <col min="237" max="237" width="6.44140625" style="66" customWidth="1"/>
    <col min="238" max="238" width="8.88671875" style="66" hidden="1" customWidth="1"/>
    <col min="239" max="239" width="0" style="66" hidden="1" customWidth="1"/>
    <col min="240" max="240" width="7" style="66" hidden="1" customWidth="1"/>
    <col min="241" max="241" width="0" style="66" hidden="1" customWidth="1"/>
    <col min="242" max="242" width="8.44140625" style="66" hidden="1" customWidth="1"/>
    <col min="243" max="247" width="11.44140625" style="66" hidden="1" customWidth="1"/>
    <col min="248" max="250" width="11.44140625" style="66" hidden="1"/>
    <col min="251" max="251" width="41.44140625" style="66" customWidth="1"/>
    <col min="252" max="252" width="6.44140625" style="66" customWidth="1"/>
    <col min="253" max="253" width="14.6640625" style="66" customWidth="1"/>
    <col min="254" max="254" width="11.44140625" style="66" customWidth="1"/>
    <col min="255" max="255" width="13" style="66" customWidth="1"/>
    <col min="256" max="256" width="25.6640625" style="66" customWidth="1"/>
    <col min="257" max="266" width="9.44140625" style="66" customWidth="1"/>
    <col min="267" max="267" width="8.88671875" style="66" customWidth="1"/>
    <col min="268" max="268" width="9.44140625" style="66" customWidth="1"/>
    <col min="269" max="274" width="10.109375" style="66" customWidth="1"/>
    <col min="275" max="275" width="6.44140625" style="66" customWidth="1"/>
    <col min="276" max="276" width="6.88671875" style="66" customWidth="1"/>
    <col min="277" max="278" width="6.5546875" style="66" customWidth="1"/>
    <col min="279" max="279" width="6.33203125" style="66" customWidth="1"/>
    <col min="280" max="281" width="7.5546875" style="66" customWidth="1"/>
    <col min="282" max="282" width="14.5546875" style="66" customWidth="1"/>
    <col min="283" max="284" width="11.44140625" style="66" customWidth="1"/>
    <col min="285" max="285" width="56.88671875" style="66" customWidth="1"/>
    <col min="286" max="286" width="9.109375" style="66" bestFit="1" customWidth="1"/>
    <col min="287" max="287" width="24.5546875" style="66" customWidth="1"/>
    <col min="288" max="288" width="22.88671875" style="66" customWidth="1"/>
    <col min="289" max="289" width="9.109375" style="66" bestFit="1" customWidth="1"/>
    <col min="290" max="290" width="5" style="66" customWidth="1"/>
    <col min="291" max="292" width="11.44140625" style="66" hidden="1" customWidth="1"/>
    <col min="293" max="293" width="5" style="66" customWidth="1"/>
    <col min="294" max="295" width="11.44140625" style="66" hidden="1" customWidth="1"/>
    <col min="296" max="296" width="5" style="66" customWidth="1"/>
    <col min="297" max="298" width="11.44140625" style="66" hidden="1" customWidth="1"/>
    <col min="299" max="299" width="5" style="66" customWidth="1"/>
    <col min="300" max="301" width="11.44140625" style="66" hidden="1" customWidth="1"/>
    <col min="302" max="302" width="5" style="66" customWidth="1"/>
    <col min="303" max="304" width="11.44140625" style="66" hidden="1" customWidth="1"/>
    <col min="305" max="305" width="5" style="66" customWidth="1"/>
    <col min="306" max="307" width="11.44140625" style="66" hidden="1" customWidth="1"/>
    <col min="308" max="308" width="6.44140625" style="66" customWidth="1"/>
    <col min="309" max="316" width="11.44140625" style="66" hidden="1" customWidth="1"/>
    <col min="317" max="317" width="6.88671875" style="66" customWidth="1"/>
    <col min="318" max="319" width="11.44140625" style="66" hidden="1" customWidth="1"/>
    <col min="320" max="320" width="6.44140625" style="66" customWidth="1"/>
    <col min="321" max="322" width="11.44140625" style="66" hidden="1" customWidth="1"/>
    <col min="323" max="323" width="5.44140625" style="66" customWidth="1"/>
    <col min="324" max="325" width="11.44140625" style="66" hidden="1" customWidth="1"/>
    <col min="326" max="326" width="4.88671875" style="66" customWidth="1"/>
    <col min="327" max="334" width="11.44140625" style="66" hidden="1" customWidth="1"/>
    <col min="335" max="335" width="5.44140625" style="66" customWidth="1"/>
    <col min="336" max="340" width="11.44140625" style="66" hidden="1" customWidth="1"/>
    <col min="341" max="341" width="5.88671875" style="66" customWidth="1"/>
    <col min="342" max="343" width="11.44140625" style="66" hidden="1" customWidth="1"/>
    <col min="344" max="344" width="5.44140625" style="66" customWidth="1"/>
    <col min="345" max="346" width="11.44140625" style="66" hidden="1" customWidth="1"/>
    <col min="347" max="347" width="5.44140625" style="66" customWidth="1"/>
    <col min="348" max="349" width="11.44140625" style="66" hidden="1" customWidth="1"/>
    <col min="350" max="350" width="6" style="66" customWidth="1"/>
    <col min="351" max="355" width="11.44140625" style="66" hidden="1" customWidth="1"/>
    <col min="356" max="356" width="5" style="66" customWidth="1"/>
    <col min="357" max="364" width="11.44140625" style="66" hidden="1" customWidth="1"/>
    <col min="365" max="365" width="5" style="66" customWidth="1"/>
    <col min="366" max="366" width="11.44140625" style="66" hidden="1" customWidth="1"/>
    <col min="367" max="367" width="5" style="66" customWidth="1"/>
    <col min="368" max="368" width="9.44140625" style="66" customWidth="1"/>
    <col min="369" max="369" width="11.44140625" style="66" hidden="1" customWidth="1"/>
    <col min="370" max="370" width="5" style="66" customWidth="1"/>
    <col min="371" max="372" width="11.44140625" style="66" hidden="1" customWidth="1"/>
    <col min="373" max="373" width="5" style="66" customWidth="1"/>
    <col min="374" max="375" width="11.44140625" style="66" hidden="1" customWidth="1"/>
    <col min="376" max="376" width="5" style="66" customWidth="1"/>
    <col min="377" max="378" width="11.44140625" style="66" hidden="1" customWidth="1"/>
    <col min="379" max="379" width="5" style="66" customWidth="1"/>
    <col min="380" max="381" width="11.44140625" style="66" hidden="1" customWidth="1"/>
    <col min="382" max="382" width="5" style="66" customWidth="1"/>
    <col min="383" max="384" width="11.44140625" style="66" hidden="1" customWidth="1"/>
    <col min="385" max="385" width="5" style="66" customWidth="1"/>
    <col min="386" max="386" width="11.44140625" style="66" hidden="1" customWidth="1"/>
    <col min="387" max="387" width="6.44140625" style="66" customWidth="1"/>
    <col min="388" max="388" width="11.44140625" style="66" hidden="1" customWidth="1"/>
    <col min="389" max="389" width="7.109375" style="66" customWidth="1"/>
    <col min="390" max="391" width="11.44140625" style="66" hidden="1" customWidth="1"/>
    <col min="392" max="392" width="7.109375" style="66" customWidth="1"/>
    <col min="393" max="394" width="11.44140625" style="66" hidden="1" customWidth="1"/>
    <col min="395" max="395" width="7.109375" style="66" customWidth="1"/>
    <col min="396" max="397" width="11.44140625" style="66" hidden="1" customWidth="1"/>
    <col min="398" max="398" width="7.109375" style="66" customWidth="1"/>
    <col min="399" max="400" width="11.44140625" style="66" hidden="1" customWidth="1"/>
    <col min="401" max="401" width="7.109375" style="66" customWidth="1"/>
    <col min="402" max="403" width="11.44140625" style="66" hidden="1" customWidth="1"/>
    <col min="404" max="404" width="7.109375" style="66" customWidth="1"/>
    <col min="405" max="406" width="11.44140625" style="66" hidden="1" customWidth="1"/>
    <col min="407" max="407" width="7.109375" style="66" customWidth="1"/>
    <col min="408" max="409" width="11.44140625" style="66" hidden="1" customWidth="1"/>
    <col min="410" max="410" width="7.109375" style="66" customWidth="1"/>
    <col min="411" max="411" width="11.44140625" style="66" hidden="1" customWidth="1"/>
    <col min="412" max="412" width="6.44140625" style="66" customWidth="1"/>
    <col min="413" max="414" width="11.44140625" style="66" hidden="1" customWidth="1"/>
    <col min="415" max="415" width="6.88671875" style="66" customWidth="1"/>
    <col min="416" max="417" width="11.44140625" style="66" hidden="1" customWidth="1"/>
    <col min="418" max="418" width="6.88671875" style="66" customWidth="1"/>
    <col min="419" max="420" width="11.44140625" style="66" hidden="1" customWidth="1"/>
    <col min="421" max="421" width="6.44140625" style="66" customWidth="1"/>
    <col min="422" max="426" width="11.44140625" style="66" hidden="1" customWidth="1"/>
    <col min="427" max="427" width="6.44140625" style="66" customWidth="1"/>
    <col min="428" max="429" width="11.44140625" style="66" hidden="1" customWidth="1"/>
    <col min="430" max="430" width="7.5546875" style="66" customWidth="1"/>
    <col min="431" max="431" width="11.44140625" style="66" hidden="1" customWidth="1"/>
    <col min="432" max="432" width="9.44140625" style="66" customWidth="1"/>
    <col min="433" max="464" width="11.44140625" style="66" hidden="1" customWidth="1"/>
    <col min="465" max="465" width="9" style="66" customWidth="1"/>
    <col min="466" max="467" width="11.44140625" style="66" hidden="1" customWidth="1"/>
    <col min="468" max="468" width="8.5546875" style="66" customWidth="1"/>
    <col min="469" max="470" width="11.44140625" style="66" hidden="1" customWidth="1"/>
    <col min="471" max="471" width="6.44140625" style="66" customWidth="1"/>
    <col min="472" max="473" width="11.44140625" style="66" hidden="1" customWidth="1"/>
    <col min="474" max="474" width="7" style="66" customWidth="1"/>
    <col min="475" max="476" width="11.44140625" style="66" hidden="1" customWidth="1"/>
    <col min="477" max="479" width="7" style="66" customWidth="1"/>
    <col min="480" max="481" width="11.44140625" style="66" hidden="1" customWidth="1"/>
    <col min="482" max="482" width="7.5546875" style="66" customWidth="1"/>
    <col min="483" max="484" width="11.44140625" style="66" hidden="1" customWidth="1"/>
    <col min="485" max="485" width="7" style="66" customWidth="1"/>
    <col min="486" max="487" width="11.44140625" style="66" hidden="1" customWidth="1"/>
    <col min="488" max="488" width="7" style="66" customWidth="1"/>
    <col min="489" max="490" width="11.44140625" style="66" hidden="1" customWidth="1"/>
    <col min="491" max="491" width="7" style="66" customWidth="1"/>
    <col min="492" max="492" width="11.44140625" style="66" hidden="1" customWidth="1"/>
    <col min="493" max="493" width="6.44140625" style="66" customWidth="1"/>
    <col min="494" max="503" width="11.44140625" style="66" hidden="1" customWidth="1"/>
    <col min="504" max="506" width="11.44140625" style="66" hidden="1"/>
    <col min="507" max="507" width="41.44140625" style="66" customWidth="1"/>
    <col min="508" max="508" width="6.44140625" style="66" customWidth="1"/>
    <col min="509" max="509" width="14.6640625" style="66" customWidth="1"/>
    <col min="510" max="510" width="11.44140625" style="66" customWidth="1"/>
    <col min="511" max="511" width="13" style="66" customWidth="1"/>
    <col min="512" max="512" width="25.6640625" style="66" customWidth="1"/>
    <col min="513" max="522" width="9.44140625" style="66" customWidth="1"/>
    <col min="523" max="523" width="8.88671875" style="66" customWidth="1"/>
    <col min="524" max="524" width="9.44140625" style="66" customWidth="1"/>
    <col min="525" max="530" width="10.109375" style="66" customWidth="1"/>
    <col min="531" max="531" width="6.44140625" style="66" customWidth="1"/>
    <col min="532" max="532" width="6.88671875" style="66" customWidth="1"/>
    <col min="533" max="534" width="6.5546875" style="66" customWidth="1"/>
    <col min="535" max="535" width="6.33203125" style="66" customWidth="1"/>
    <col min="536" max="537" width="7.5546875" style="66" customWidth="1"/>
    <col min="538" max="538" width="14.5546875" style="66" customWidth="1"/>
    <col min="539" max="540" width="11.44140625" style="66" customWidth="1"/>
    <col min="541" max="541" width="56.88671875" style="66" customWidth="1"/>
    <col min="542" max="542" width="9.109375" style="66" bestFit="1" customWidth="1"/>
    <col min="543" max="543" width="24.5546875" style="66" customWidth="1"/>
    <col min="544" max="544" width="22.88671875" style="66" customWidth="1"/>
    <col min="545" max="545" width="9.109375" style="66" bestFit="1" customWidth="1"/>
    <col min="546" max="546" width="5" style="66" customWidth="1"/>
    <col min="547" max="548" width="11.44140625" style="66" hidden="1" customWidth="1"/>
    <col min="549" max="549" width="5" style="66" customWidth="1"/>
    <col min="550" max="551" width="11.44140625" style="66" hidden="1" customWidth="1"/>
    <col min="552" max="552" width="5" style="66" customWidth="1"/>
    <col min="553" max="554" width="11.44140625" style="66" hidden="1" customWidth="1"/>
    <col min="555" max="555" width="5" style="66" customWidth="1"/>
    <col min="556" max="557" width="11.44140625" style="66" hidden="1" customWidth="1"/>
    <col min="558" max="558" width="5" style="66" customWidth="1"/>
    <col min="559" max="560" width="11.44140625" style="66" hidden="1" customWidth="1"/>
    <col min="561" max="561" width="5" style="66" customWidth="1"/>
    <col min="562" max="563" width="11.44140625" style="66" hidden="1" customWidth="1"/>
    <col min="564" max="564" width="6.44140625" style="66" customWidth="1"/>
    <col min="565" max="572" width="11.44140625" style="66" hidden="1" customWidth="1"/>
    <col min="573" max="573" width="6.88671875" style="66" customWidth="1"/>
    <col min="574" max="575" width="11.44140625" style="66" hidden="1" customWidth="1"/>
    <col min="576" max="576" width="6.44140625" style="66" customWidth="1"/>
    <col min="577" max="578" width="11.44140625" style="66" hidden="1" customWidth="1"/>
    <col min="579" max="579" width="5.44140625" style="66" customWidth="1"/>
    <col min="580" max="581" width="11.44140625" style="66" hidden="1" customWidth="1"/>
    <col min="582" max="582" width="4.88671875" style="66" customWidth="1"/>
    <col min="583" max="590" width="11.44140625" style="66" hidden="1" customWidth="1"/>
    <col min="591" max="591" width="5.44140625" style="66" customWidth="1"/>
    <col min="592" max="596" width="11.44140625" style="66" hidden="1" customWidth="1"/>
    <col min="597" max="597" width="5.88671875" style="66" customWidth="1"/>
    <col min="598" max="599" width="11.44140625" style="66" hidden="1" customWidth="1"/>
    <col min="600" max="600" width="5.44140625" style="66" customWidth="1"/>
    <col min="601" max="602" width="11.44140625" style="66" hidden="1" customWidth="1"/>
    <col min="603" max="603" width="5.44140625" style="66" customWidth="1"/>
    <col min="604" max="605" width="11.44140625" style="66" hidden="1" customWidth="1"/>
    <col min="606" max="606" width="6" style="66" customWidth="1"/>
    <col min="607" max="611" width="11.44140625" style="66" hidden="1" customWidth="1"/>
    <col min="612" max="612" width="5" style="66" customWidth="1"/>
    <col min="613" max="620" width="11.44140625" style="66" hidden="1" customWidth="1"/>
    <col min="621" max="621" width="5" style="66" customWidth="1"/>
    <col min="622" max="622" width="11.44140625" style="66" hidden="1" customWidth="1"/>
    <col min="623" max="623" width="5" style="66" customWidth="1"/>
    <col min="624" max="624" width="9.44140625" style="66" customWidth="1"/>
    <col min="625" max="625" width="11.44140625" style="66" hidden="1" customWidth="1"/>
    <col min="626" max="626" width="5" style="66" customWidth="1"/>
    <col min="627" max="628" width="11.44140625" style="66" hidden="1" customWidth="1"/>
    <col min="629" max="629" width="5" style="66" customWidth="1"/>
    <col min="630" max="631" width="11.44140625" style="66" hidden="1" customWidth="1"/>
    <col min="632" max="632" width="5" style="66" customWidth="1"/>
    <col min="633" max="634" width="11.44140625" style="66" hidden="1" customWidth="1"/>
    <col min="635" max="635" width="5" style="66" customWidth="1"/>
    <col min="636" max="637" width="11.44140625" style="66" hidden="1" customWidth="1"/>
    <col min="638" max="638" width="5" style="66" customWidth="1"/>
    <col min="639" max="640" width="11.44140625" style="66" hidden="1" customWidth="1"/>
    <col min="641" max="641" width="5" style="66" customWidth="1"/>
    <col min="642" max="642" width="11.44140625" style="66" hidden="1" customWidth="1"/>
    <col min="643" max="643" width="6.44140625" style="66" customWidth="1"/>
    <col min="644" max="644" width="11.44140625" style="66" hidden="1" customWidth="1"/>
    <col min="645" max="645" width="7.109375" style="66" customWidth="1"/>
    <col min="646" max="647" width="11.44140625" style="66" hidden="1" customWidth="1"/>
    <col min="648" max="648" width="7.109375" style="66" customWidth="1"/>
    <col min="649" max="650" width="11.44140625" style="66" hidden="1" customWidth="1"/>
    <col min="651" max="651" width="7.109375" style="66" customWidth="1"/>
    <col min="652" max="653" width="11.44140625" style="66" hidden="1" customWidth="1"/>
    <col min="654" max="654" width="7.109375" style="66" customWidth="1"/>
    <col min="655" max="656" width="11.44140625" style="66" hidden="1" customWidth="1"/>
    <col min="657" max="657" width="7.109375" style="66" customWidth="1"/>
    <col min="658" max="659" width="11.44140625" style="66" hidden="1" customWidth="1"/>
    <col min="660" max="660" width="7.109375" style="66" customWidth="1"/>
    <col min="661" max="662" width="11.44140625" style="66" hidden="1" customWidth="1"/>
    <col min="663" max="663" width="7.109375" style="66" customWidth="1"/>
    <col min="664" max="665" width="11.44140625" style="66" hidden="1" customWidth="1"/>
    <col min="666" max="666" width="7.109375" style="66" customWidth="1"/>
    <col min="667" max="667" width="11.44140625" style="66" hidden="1" customWidth="1"/>
    <col min="668" max="668" width="6.44140625" style="66" customWidth="1"/>
    <col min="669" max="670" width="11.44140625" style="66" hidden="1" customWidth="1"/>
    <col min="671" max="671" width="6.88671875" style="66" customWidth="1"/>
    <col min="672" max="673" width="11.44140625" style="66" hidden="1" customWidth="1"/>
    <col min="674" max="674" width="6.88671875" style="66" customWidth="1"/>
    <col min="675" max="676" width="11.44140625" style="66" hidden="1" customWidth="1"/>
    <col min="677" max="677" width="6.44140625" style="66" customWidth="1"/>
    <col min="678" max="682" width="11.44140625" style="66" hidden="1" customWidth="1"/>
    <col min="683" max="683" width="6.44140625" style="66" customWidth="1"/>
    <col min="684" max="685" width="11.44140625" style="66" hidden="1" customWidth="1"/>
    <col min="686" max="686" width="7.5546875" style="66" customWidth="1"/>
    <col min="687" max="687" width="11.44140625" style="66" hidden="1" customWidth="1"/>
    <col min="688" max="688" width="9.44140625" style="66" customWidth="1"/>
    <col min="689" max="720" width="11.44140625" style="66" hidden="1" customWidth="1"/>
    <col min="721" max="721" width="9" style="66" customWidth="1"/>
    <col min="722" max="723" width="11.44140625" style="66" hidden="1" customWidth="1"/>
    <col min="724" max="724" width="8.5546875" style="66" customWidth="1"/>
    <col min="725" max="726" width="11.44140625" style="66" hidden="1" customWidth="1"/>
    <col min="727" max="727" width="6.44140625" style="66" customWidth="1"/>
    <col min="728" max="729" width="11.44140625" style="66" hidden="1" customWidth="1"/>
    <col min="730" max="730" width="7" style="66" customWidth="1"/>
    <col min="731" max="732" width="11.44140625" style="66" hidden="1" customWidth="1"/>
    <col min="733" max="735" width="7" style="66" customWidth="1"/>
    <col min="736" max="737" width="11.44140625" style="66" hidden="1" customWidth="1"/>
    <col min="738" max="738" width="7.5546875" style="66" customWidth="1"/>
    <col min="739" max="740" width="11.44140625" style="66" hidden="1" customWidth="1"/>
    <col min="741" max="741" width="7" style="66" customWidth="1"/>
    <col min="742" max="743" width="11.44140625" style="66" hidden="1" customWidth="1"/>
    <col min="744" max="744" width="7" style="66" customWidth="1"/>
    <col min="745" max="746" width="11.44140625" style="66" hidden="1" customWidth="1"/>
    <col min="747" max="747" width="7" style="66" customWidth="1"/>
    <col min="748" max="748" width="11.44140625" style="66" hidden="1" customWidth="1"/>
    <col min="749" max="749" width="6.44140625" style="66" customWidth="1"/>
    <col min="750" max="759" width="11.44140625" style="66" hidden="1" customWidth="1"/>
    <col min="760" max="762" width="11.44140625" style="66" hidden="1"/>
    <col min="763" max="763" width="41.44140625" style="66" customWidth="1"/>
    <col min="764" max="764" width="6.44140625" style="66" customWidth="1"/>
    <col min="765" max="765" width="14.6640625" style="66" customWidth="1"/>
    <col min="766" max="766" width="11.44140625" style="66" customWidth="1"/>
    <col min="767" max="767" width="13" style="66" customWidth="1"/>
    <col min="768" max="768" width="25.6640625" style="66" customWidth="1"/>
    <col min="769" max="778" width="9.44140625" style="66" customWidth="1"/>
    <col min="779" max="779" width="8.88671875" style="66" customWidth="1"/>
    <col min="780" max="780" width="9.44140625" style="66" customWidth="1"/>
    <col min="781" max="786" width="10.109375" style="66" customWidth="1"/>
    <col min="787" max="787" width="6.44140625" style="66" customWidth="1"/>
    <col min="788" max="788" width="6.88671875" style="66" customWidth="1"/>
    <col min="789" max="790" width="6.5546875" style="66" customWidth="1"/>
    <col min="791" max="791" width="6.33203125" style="66" customWidth="1"/>
    <col min="792" max="793" width="7.5546875" style="66" customWidth="1"/>
    <col min="794" max="794" width="14.5546875" style="66" customWidth="1"/>
    <col min="795" max="796" width="11.44140625" style="66" customWidth="1"/>
    <col min="797" max="797" width="56.88671875" style="66" customWidth="1"/>
    <col min="798" max="798" width="9.109375" style="66" bestFit="1" customWidth="1"/>
    <col min="799" max="799" width="24.5546875" style="66" customWidth="1"/>
    <col min="800" max="800" width="22.88671875" style="66" customWidth="1"/>
    <col min="801" max="801" width="9.109375" style="66" bestFit="1" customWidth="1"/>
    <col min="802" max="802" width="5" style="66" customWidth="1"/>
    <col min="803" max="804" width="11.44140625" style="66" hidden="1" customWidth="1"/>
    <col min="805" max="805" width="5" style="66" customWidth="1"/>
    <col min="806" max="807" width="11.44140625" style="66" hidden="1" customWidth="1"/>
    <col min="808" max="808" width="5" style="66" customWidth="1"/>
    <col min="809" max="810" width="11.44140625" style="66" hidden="1" customWidth="1"/>
    <col min="811" max="811" width="5" style="66" customWidth="1"/>
    <col min="812" max="813" width="11.44140625" style="66" hidden="1" customWidth="1"/>
    <col min="814" max="814" width="5" style="66" customWidth="1"/>
    <col min="815" max="816" width="11.44140625" style="66" hidden="1" customWidth="1"/>
    <col min="817" max="817" width="5" style="66" customWidth="1"/>
    <col min="818" max="819" width="11.44140625" style="66" hidden="1" customWidth="1"/>
    <col min="820" max="820" width="6.44140625" style="66" customWidth="1"/>
    <col min="821" max="828" width="11.44140625" style="66" hidden="1" customWidth="1"/>
    <col min="829" max="829" width="6.88671875" style="66" customWidth="1"/>
    <col min="830" max="831" width="11.44140625" style="66" hidden="1" customWidth="1"/>
    <col min="832" max="832" width="6.44140625" style="66" customWidth="1"/>
    <col min="833" max="834" width="11.44140625" style="66" hidden="1" customWidth="1"/>
    <col min="835" max="835" width="5.44140625" style="66" customWidth="1"/>
    <col min="836" max="837" width="11.44140625" style="66" hidden="1" customWidth="1"/>
    <col min="838" max="838" width="4.88671875" style="66" customWidth="1"/>
    <col min="839" max="846" width="11.44140625" style="66" hidden="1" customWidth="1"/>
    <col min="847" max="847" width="5.44140625" style="66" customWidth="1"/>
    <col min="848" max="852" width="11.44140625" style="66" hidden="1" customWidth="1"/>
    <col min="853" max="853" width="5.88671875" style="66" customWidth="1"/>
    <col min="854" max="855" width="11.44140625" style="66" hidden="1" customWidth="1"/>
    <col min="856" max="856" width="5.44140625" style="66" customWidth="1"/>
    <col min="857" max="858" width="11.44140625" style="66" hidden="1" customWidth="1"/>
    <col min="859" max="859" width="5.44140625" style="66" customWidth="1"/>
    <col min="860" max="861" width="11.44140625" style="66" hidden="1" customWidth="1"/>
    <col min="862" max="862" width="6" style="66" customWidth="1"/>
    <col min="863" max="867" width="11.44140625" style="66" hidden="1" customWidth="1"/>
    <col min="868" max="868" width="5" style="66" customWidth="1"/>
    <col min="869" max="876" width="11.44140625" style="66" hidden="1" customWidth="1"/>
    <col min="877" max="877" width="5" style="66" customWidth="1"/>
    <col min="878" max="878" width="11.44140625" style="66" hidden="1" customWidth="1"/>
    <col min="879" max="879" width="5" style="66" customWidth="1"/>
    <col min="880" max="880" width="9.44140625" style="66" customWidth="1"/>
    <col min="881" max="881" width="11.44140625" style="66" hidden="1" customWidth="1"/>
    <col min="882" max="882" width="5" style="66" customWidth="1"/>
    <col min="883" max="884" width="11.44140625" style="66" hidden="1" customWidth="1"/>
    <col min="885" max="885" width="5" style="66" customWidth="1"/>
    <col min="886" max="887" width="11.44140625" style="66" hidden="1" customWidth="1"/>
    <col min="888" max="888" width="5" style="66" customWidth="1"/>
    <col min="889" max="890" width="11.44140625" style="66" hidden="1" customWidth="1"/>
    <col min="891" max="891" width="5" style="66" customWidth="1"/>
    <col min="892" max="893" width="11.44140625" style="66" hidden="1" customWidth="1"/>
    <col min="894" max="894" width="5" style="66" customWidth="1"/>
    <col min="895" max="896" width="11.44140625" style="66" hidden="1" customWidth="1"/>
    <col min="897" max="897" width="5" style="66" customWidth="1"/>
    <col min="898" max="898" width="11.44140625" style="66" hidden="1" customWidth="1"/>
    <col min="899" max="899" width="6.44140625" style="66" customWidth="1"/>
    <col min="900" max="900" width="11.44140625" style="66" hidden="1" customWidth="1"/>
    <col min="901" max="901" width="7.109375" style="66" customWidth="1"/>
    <col min="902" max="903" width="11.44140625" style="66" hidden="1" customWidth="1"/>
    <col min="904" max="904" width="7.109375" style="66" customWidth="1"/>
    <col min="905" max="906" width="11.44140625" style="66" hidden="1" customWidth="1"/>
    <col min="907" max="907" width="7.109375" style="66" customWidth="1"/>
    <col min="908" max="909" width="11.44140625" style="66" hidden="1" customWidth="1"/>
    <col min="910" max="910" width="7.109375" style="66" customWidth="1"/>
    <col min="911" max="912" width="11.44140625" style="66" hidden="1" customWidth="1"/>
    <col min="913" max="913" width="7.109375" style="66" customWidth="1"/>
    <col min="914" max="915" width="11.44140625" style="66" hidden="1" customWidth="1"/>
    <col min="916" max="916" width="7.109375" style="66" customWidth="1"/>
    <col min="917" max="918" width="11.44140625" style="66" hidden="1" customWidth="1"/>
    <col min="919" max="919" width="7.109375" style="66" customWidth="1"/>
    <col min="920" max="921" width="11.44140625" style="66" hidden="1" customWidth="1"/>
    <col min="922" max="922" width="7.109375" style="66" customWidth="1"/>
    <col min="923" max="923" width="11.44140625" style="66" hidden="1" customWidth="1"/>
    <col min="924" max="924" width="6.44140625" style="66" customWidth="1"/>
    <col min="925" max="926" width="11.44140625" style="66" hidden="1" customWidth="1"/>
    <col min="927" max="927" width="6.88671875" style="66" customWidth="1"/>
    <col min="928" max="929" width="11.44140625" style="66" hidden="1" customWidth="1"/>
    <col min="930" max="930" width="6.88671875" style="66" customWidth="1"/>
    <col min="931" max="932" width="11.44140625" style="66" hidden="1" customWidth="1"/>
    <col min="933" max="933" width="6.44140625" style="66" customWidth="1"/>
    <col min="934" max="938" width="11.44140625" style="66" hidden="1" customWidth="1"/>
    <col min="939" max="939" width="6.44140625" style="66" customWidth="1"/>
    <col min="940" max="941" width="11.44140625" style="66" hidden="1" customWidth="1"/>
    <col min="942" max="942" width="7.5546875" style="66" customWidth="1"/>
    <col min="943" max="943" width="11.44140625" style="66" hidden="1" customWidth="1"/>
    <col min="944" max="944" width="9.44140625" style="66" customWidth="1"/>
    <col min="945" max="976" width="11.44140625" style="66" hidden="1" customWidth="1"/>
    <col min="977" max="977" width="9" style="66" customWidth="1"/>
    <col min="978" max="979" width="11.44140625" style="66" hidden="1" customWidth="1"/>
    <col min="980" max="980" width="8.5546875" style="66" customWidth="1"/>
    <col min="981" max="982" width="11.44140625" style="66" hidden="1" customWidth="1"/>
    <col min="983" max="983" width="6.44140625" style="66" customWidth="1"/>
    <col min="984" max="985" width="11.44140625" style="66" hidden="1" customWidth="1"/>
    <col min="986" max="986" width="7" style="66" customWidth="1"/>
    <col min="987" max="988" width="11.44140625" style="66" hidden="1" customWidth="1"/>
    <col min="989" max="991" width="7" style="66" customWidth="1"/>
    <col min="992" max="993" width="11.44140625" style="66" hidden="1" customWidth="1"/>
    <col min="994" max="994" width="7.5546875" style="66" customWidth="1"/>
    <col min="995" max="996" width="11.44140625" style="66" hidden="1" customWidth="1"/>
    <col min="997" max="997" width="7" style="66" customWidth="1"/>
    <col min="998" max="999" width="11.44140625" style="66" hidden="1" customWidth="1"/>
    <col min="1000" max="1000" width="7" style="66" customWidth="1"/>
    <col min="1001" max="1002" width="11.44140625" style="66" hidden="1" customWidth="1"/>
    <col min="1003" max="1003" width="7" style="66" customWidth="1"/>
    <col min="1004" max="1004" width="11.44140625" style="66" hidden="1" customWidth="1"/>
    <col min="1005" max="1005" width="6.44140625" style="66" customWidth="1"/>
    <col min="1006" max="1015" width="11.44140625" style="66" hidden="1" customWidth="1"/>
    <col min="1016" max="1018" width="11.44140625" style="66" hidden="1"/>
    <col min="1019" max="1019" width="41.44140625" style="66" customWidth="1"/>
    <col min="1020" max="1020" width="6.44140625" style="66" customWidth="1"/>
    <col min="1021" max="1021" width="14.6640625" style="66" customWidth="1"/>
    <col min="1022" max="1022" width="11.44140625" style="66" customWidth="1"/>
    <col min="1023" max="1023" width="13" style="66" customWidth="1"/>
    <col min="1024" max="1024" width="25.6640625" style="66" customWidth="1"/>
    <col min="1025" max="1034" width="9.44140625" style="66" customWidth="1"/>
    <col min="1035" max="1035" width="8.88671875" style="66" customWidth="1"/>
    <col min="1036" max="1036" width="9.44140625" style="66" customWidth="1"/>
    <col min="1037" max="1042" width="10.109375" style="66" customWidth="1"/>
    <col min="1043" max="1043" width="6.44140625" style="66" customWidth="1"/>
    <col min="1044" max="1044" width="6.88671875" style="66" customWidth="1"/>
    <col min="1045" max="1046" width="6.5546875" style="66" customWidth="1"/>
    <col min="1047" max="1047" width="6.33203125" style="66" customWidth="1"/>
    <col min="1048" max="1049" width="7.5546875" style="66" customWidth="1"/>
    <col min="1050" max="1050" width="14.5546875" style="66" customWidth="1"/>
    <col min="1051" max="1052" width="11.44140625" style="66" customWidth="1"/>
    <col min="1053" max="1053" width="56.88671875" style="66" customWidth="1"/>
    <col min="1054" max="1054" width="9.109375" style="66" bestFit="1" customWidth="1"/>
    <col min="1055" max="1055" width="24.5546875" style="66" customWidth="1"/>
    <col min="1056" max="1056" width="22.88671875" style="66" customWidth="1"/>
    <col min="1057" max="1057" width="9.109375" style="66" bestFit="1" customWidth="1"/>
    <col min="1058" max="1058" width="5" style="66" customWidth="1"/>
    <col min="1059" max="1060" width="11.44140625" style="66" hidden="1" customWidth="1"/>
    <col min="1061" max="1061" width="5" style="66" customWidth="1"/>
    <col min="1062" max="1063" width="11.44140625" style="66" hidden="1" customWidth="1"/>
    <col min="1064" max="1064" width="5" style="66" customWidth="1"/>
    <col min="1065" max="1066" width="11.44140625" style="66" hidden="1" customWidth="1"/>
    <col min="1067" max="1067" width="5" style="66" customWidth="1"/>
    <col min="1068" max="1069" width="11.44140625" style="66" hidden="1" customWidth="1"/>
    <col min="1070" max="1070" width="5" style="66" customWidth="1"/>
    <col min="1071" max="1072" width="11.44140625" style="66" hidden="1" customWidth="1"/>
    <col min="1073" max="1073" width="5" style="66" customWidth="1"/>
    <col min="1074" max="1075" width="11.44140625" style="66" hidden="1" customWidth="1"/>
    <col min="1076" max="1076" width="6.44140625" style="66" customWidth="1"/>
    <col min="1077" max="1084" width="11.44140625" style="66" hidden="1" customWidth="1"/>
    <col min="1085" max="1085" width="6.88671875" style="66" customWidth="1"/>
    <col min="1086" max="1087" width="11.44140625" style="66" hidden="1" customWidth="1"/>
    <col min="1088" max="1088" width="6.44140625" style="66" customWidth="1"/>
    <col min="1089" max="1090" width="11.44140625" style="66" hidden="1" customWidth="1"/>
    <col min="1091" max="1091" width="5.44140625" style="66" customWidth="1"/>
    <col min="1092" max="1093" width="11.44140625" style="66" hidden="1" customWidth="1"/>
    <col min="1094" max="1094" width="4.88671875" style="66" customWidth="1"/>
    <col min="1095" max="1102" width="11.44140625" style="66" hidden="1" customWidth="1"/>
    <col min="1103" max="1103" width="5.44140625" style="66" customWidth="1"/>
    <col min="1104" max="1108" width="11.44140625" style="66" hidden="1" customWidth="1"/>
    <col min="1109" max="1109" width="5.88671875" style="66" customWidth="1"/>
    <col min="1110" max="1111" width="11.44140625" style="66" hidden="1" customWidth="1"/>
    <col min="1112" max="1112" width="5.44140625" style="66" customWidth="1"/>
    <col min="1113" max="1114" width="11.44140625" style="66" hidden="1" customWidth="1"/>
    <col min="1115" max="1115" width="5.44140625" style="66" customWidth="1"/>
    <col min="1116" max="1117" width="11.44140625" style="66" hidden="1" customWidth="1"/>
    <col min="1118" max="1118" width="6" style="66" customWidth="1"/>
    <col min="1119" max="1123" width="11.44140625" style="66" hidden="1" customWidth="1"/>
    <col min="1124" max="1124" width="5" style="66" customWidth="1"/>
    <col min="1125" max="1132" width="11.44140625" style="66" hidden="1" customWidth="1"/>
    <col min="1133" max="1133" width="5" style="66" customWidth="1"/>
    <col min="1134" max="1134" width="11.44140625" style="66" hidden="1" customWidth="1"/>
    <col min="1135" max="1135" width="5" style="66" customWidth="1"/>
    <col min="1136" max="1136" width="9.44140625" style="66" customWidth="1"/>
    <col min="1137" max="1137" width="11.44140625" style="66" hidden="1" customWidth="1"/>
    <col min="1138" max="1138" width="5" style="66" customWidth="1"/>
    <col min="1139" max="1140" width="11.44140625" style="66" hidden="1" customWidth="1"/>
    <col min="1141" max="1141" width="5" style="66" customWidth="1"/>
    <col min="1142" max="1143" width="11.44140625" style="66" hidden="1" customWidth="1"/>
    <col min="1144" max="1144" width="5" style="66" customWidth="1"/>
    <col min="1145" max="1146" width="11.44140625" style="66" hidden="1" customWidth="1"/>
    <col min="1147" max="1147" width="5" style="66" customWidth="1"/>
    <col min="1148" max="1149" width="11.44140625" style="66" hidden="1" customWidth="1"/>
    <col min="1150" max="1150" width="5" style="66" customWidth="1"/>
    <col min="1151" max="1152" width="11.44140625" style="66" hidden="1" customWidth="1"/>
    <col min="1153" max="1153" width="5" style="66" customWidth="1"/>
    <col min="1154" max="1154" width="11.44140625" style="66" hidden="1" customWidth="1"/>
    <col min="1155" max="1155" width="6.44140625" style="66" customWidth="1"/>
    <col min="1156" max="1156" width="11.44140625" style="66" hidden="1" customWidth="1"/>
    <col min="1157" max="1157" width="7.109375" style="66" customWidth="1"/>
    <col min="1158" max="1159" width="11.44140625" style="66" hidden="1" customWidth="1"/>
    <col min="1160" max="1160" width="7.109375" style="66" customWidth="1"/>
    <col min="1161" max="1162" width="11.44140625" style="66" hidden="1" customWidth="1"/>
    <col min="1163" max="1163" width="7.109375" style="66" customWidth="1"/>
    <col min="1164" max="1165" width="11.44140625" style="66" hidden="1" customWidth="1"/>
    <col min="1166" max="1166" width="7.109375" style="66" customWidth="1"/>
    <col min="1167" max="1168" width="11.44140625" style="66" hidden="1" customWidth="1"/>
    <col min="1169" max="1169" width="7.109375" style="66" customWidth="1"/>
    <col min="1170" max="1171" width="11.44140625" style="66" hidden="1" customWidth="1"/>
    <col min="1172" max="1172" width="7.109375" style="66" customWidth="1"/>
    <col min="1173" max="1174" width="11.44140625" style="66" hidden="1" customWidth="1"/>
    <col min="1175" max="1175" width="7.109375" style="66" customWidth="1"/>
    <col min="1176" max="1177" width="11.44140625" style="66" hidden="1" customWidth="1"/>
    <col min="1178" max="1178" width="7.109375" style="66" customWidth="1"/>
    <col min="1179" max="1179" width="11.44140625" style="66" hidden="1" customWidth="1"/>
    <col min="1180" max="1180" width="6.44140625" style="66" customWidth="1"/>
    <col min="1181" max="1182" width="11.44140625" style="66" hidden="1" customWidth="1"/>
    <col min="1183" max="1183" width="6.88671875" style="66" customWidth="1"/>
    <col min="1184" max="1185" width="11.44140625" style="66" hidden="1" customWidth="1"/>
    <col min="1186" max="1186" width="6.88671875" style="66" customWidth="1"/>
    <col min="1187" max="1188" width="11.44140625" style="66" hidden="1" customWidth="1"/>
    <col min="1189" max="1189" width="6.44140625" style="66" customWidth="1"/>
    <col min="1190" max="1194" width="11.44140625" style="66" hidden="1" customWidth="1"/>
    <col min="1195" max="1195" width="6.44140625" style="66" customWidth="1"/>
    <col min="1196" max="1197" width="11.44140625" style="66" hidden="1" customWidth="1"/>
    <col min="1198" max="1198" width="7.5546875" style="66" customWidth="1"/>
    <col min="1199" max="1199" width="11.44140625" style="66" hidden="1" customWidth="1"/>
    <col min="1200" max="1200" width="9.44140625" style="66" customWidth="1"/>
    <col min="1201" max="1232" width="11.44140625" style="66" hidden="1" customWidth="1"/>
    <col min="1233" max="1233" width="9" style="66" customWidth="1"/>
    <col min="1234" max="1235" width="11.44140625" style="66" hidden="1" customWidth="1"/>
    <col min="1236" max="1236" width="8.5546875" style="66" customWidth="1"/>
    <col min="1237" max="1238" width="11.44140625" style="66" hidden="1" customWidth="1"/>
    <col min="1239" max="1239" width="6.44140625" style="66" customWidth="1"/>
    <col min="1240" max="1241" width="11.44140625" style="66" hidden="1" customWidth="1"/>
    <col min="1242" max="1242" width="7" style="66" customWidth="1"/>
    <col min="1243" max="1244" width="11.44140625" style="66" hidden="1" customWidth="1"/>
    <col min="1245" max="1247" width="7" style="66" customWidth="1"/>
    <col min="1248" max="1249" width="11.44140625" style="66" hidden="1" customWidth="1"/>
    <col min="1250" max="1250" width="7.5546875" style="66" customWidth="1"/>
    <col min="1251" max="1252" width="11.44140625" style="66" hidden="1" customWidth="1"/>
    <col min="1253" max="1253" width="7" style="66" customWidth="1"/>
    <col min="1254" max="1255" width="11.44140625" style="66" hidden="1" customWidth="1"/>
    <col min="1256" max="1256" width="7" style="66" customWidth="1"/>
    <col min="1257" max="1258" width="11.44140625" style="66" hidden="1" customWidth="1"/>
    <col min="1259" max="1259" width="7" style="66" customWidth="1"/>
    <col min="1260" max="1260" width="11.44140625" style="66" hidden="1" customWidth="1"/>
    <col min="1261" max="1261" width="6.44140625" style="66" customWidth="1"/>
    <col min="1262" max="1271" width="11.44140625" style="66" hidden="1" customWidth="1"/>
    <col min="1272" max="1274" width="11.44140625" style="66" hidden="1"/>
    <col min="1275" max="1275" width="41.44140625" style="66" customWidth="1"/>
    <col min="1276" max="1276" width="6.44140625" style="66" customWidth="1"/>
    <col min="1277" max="1277" width="14.6640625" style="66" customWidth="1"/>
    <col min="1278" max="1278" width="11.44140625" style="66" customWidth="1"/>
    <col min="1279" max="1279" width="13" style="66" customWidth="1"/>
    <col min="1280" max="1280" width="25.6640625" style="66" customWidth="1"/>
    <col min="1281" max="1290" width="9.44140625" style="66" customWidth="1"/>
    <col min="1291" max="1291" width="8.88671875" style="66" customWidth="1"/>
    <col min="1292" max="1292" width="9.44140625" style="66" customWidth="1"/>
    <col min="1293" max="1298" width="10.109375" style="66" customWidth="1"/>
    <col min="1299" max="1299" width="6.44140625" style="66" customWidth="1"/>
    <col min="1300" max="1300" width="6.88671875" style="66" customWidth="1"/>
    <col min="1301" max="1302" width="6.5546875" style="66" customWidth="1"/>
    <col min="1303" max="1303" width="6.33203125" style="66" customWidth="1"/>
    <col min="1304" max="1305" width="7.5546875" style="66" customWidth="1"/>
    <col min="1306" max="1306" width="14.5546875" style="66" customWidth="1"/>
    <col min="1307" max="1308" width="11.44140625" style="66" customWidth="1"/>
    <col min="1309" max="1309" width="56.88671875" style="66" customWidth="1"/>
    <col min="1310" max="1310" width="9.109375" style="66" bestFit="1" customWidth="1"/>
    <col min="1311" max="1311" width="24.5546875" style="66" customWidth="1"/>
    <col min="1312" max="1312" width="22.88671875" style="66" customWidth="1"/>
    <col min="1313" max="1313" width="9.109375" style="66" bestFit="1" customWidth="1"/>
    <col min="1314" max="1314" width="5" style="66" customWidth="1"/>
    <col min="1315" max="1316" width="11.44140625" style="66" hidden="1" customWidth="1"/>
    <col min="1317" max="1317" width="5" style="66" customWidth="1"/>
    <col min="1318" max="1319" width="11.44140625" style="66" hidden="1" customWidth="1"/>
    <col min="1320" max="1320" width="5" style="66" customWidth="1"/>
    <col min="1321" max="1322" width="11.44140625" style="66" hidden="1" customWidth="1"/>
    <col min="1323" max="1323" width="5" style="66" customWidth="1"/>
    <col min="1324" max="1325" width="11.44140625" style="66" hidden="1" customWidth="1"/>
    <col min="1326" max="1326" width="5" style="66" customWidth="1"/>
    <col min="1327" max="1328" width="11.44140625" style="66" hidden="1" customWidth="1"/>
    <col min="1329" max="1329" width="5" style="66" customWidth="1"/>
    <col min="1330" max="1331" width="11.44140625" style="66" hidden="1" customWidth="1"/>
    <col min="1332" max="1332" width="6.44140625" style="66" customWidth="1"/>
    <col min="1333" max="1340" width="11.44140625" style="66" hidden="1" customWidth="1"/>
    <col min="1341" max="1341" width="6.88671875" style="66" customWidth="1"/>
    <col min="1342" max="1343" width="11.44140625" style="66" hidden="1" customWidth="1"/>
    <col min="1344" max="1344" width="6.44140625" style="66" customWidth="1"/>
    <col min="1345" max="1346" width="11.44140625" style="66" hidden="1" customWidth="1"/>
    <col min="1347" max="1347" width="5.44140625" style="66" customWidth="1"/>
    <col min="1348" max="1349" width="11.44140625" style="66" hidden="1" customWidth="1"/>
    <col min="1350" max="1350" width="4.88671875" style="66" customWidth="1"/>
    <col min="1351" max="1358" width="11.44140625" style="66" hidden="1" customWidth="1"/>
    <col min="1359" max="1359" width="5.44140625" style="66" customWidth="1"/>
    <col min="1360" max="1364" width="11.44140625" style="66" hidden="1" customWidth="1"/>
    <col min="1365" max="1365" width="5.88671875" style="66" customWidth="1"/>
    <col min="1366" max="1367" width="11.44140625" style="66" hidden="1" customWidth="1"/>
    <col min="1368" max="1368" width="5.44140625" style="66" customWidth="1"/>
    <col min="1369" max="1370" width="11.44140625" style="66" hidden="1" customWidth="1"/>
    <col min="1371" max="1371" width="5.44140625" style="66" customWidth="1"/>
    <col min="1372" max="1373" width="11.44140625" style="66" hidden="1" customWidth="1"/>
    <col min="1374" max="1374" width="6" style="66" customWidth="1"/>
    <col min="1375" max="1379" width="11.44140625" style="66" hidden="1" customWidth="1"/>
    <col min="1380" max="1380" width="5" style="66" customWidth="1"/>
    <col min="1381" max="1388" width="11.44140625" style="66" hidden="1" customWidth="1"/>
    <col min="1389" max="1389" width="5" style="66" customWidth="1"/>
    <col min="1390" max="1390" width="11.44140625" style="66" hidden="1" customWidth="1"/>
    <col min="1391" max="1391" width="5" style="66" customWidth="1"/>
    <col min="1392" max="1392" width="9.44140625" style="66" customWidth="1"/>
    <col min="1393" max="1393" width="11.44140625" style="66" hidden="1" customWidth="1"/>
    <col min="1394" max="1394" width="5" style="66" customWidth="1"/>
    <col min="1395" max="1396" width="11.44140625" style="66" hidden="1" customWidth="1"/>
    <col min="1397" max="1397" width="5" style="66" customWidth="1"/>
    <col min="1398" max="1399" width="11.44140625" style="66" hidden="1" customWidth="1"/>
    <col min="1400" max="1400" width="5" style="66" customWidth="1"/>
    <col min="1401" max="1402" width="11.44140625" style="66" hidden="1" customWidth="1"/>
    <col min="1403" max="1403" width="5" style="66" customWidth="1"/>
    <col min="1404" max="1405" width="11.44140625" style="66" hidden="1" customWidth="1"/>
    <col min="1406" max="1406" width="5" style="66" customWidth="1"/>
    <col min="1407" max="1408" width="11.44140625" style="66" hidden="1" customWidth="1"/>
    <col min="1409" max="1409" width="5" style="66" customWidth="1"/>
    <col min="1410" max="1410" width="11.44140625" style="66" hidden="1" customWidth="1"/>
    <col min="1411" max="1411" width="6.44140625" style="66" customWidth="1"/>
    <col min="1412" max="1412" width="11.44140625" style="66" hidden="1" customWidth="1"/>
    <col min="1413" max="1413" width="7.109375" style="66" customWidth="1"/>
    <col min="1414" max="1415" width="11.44140625" style="66" hidden="1" customWidth="1"/>
    <col min="1416" max="1416" width="7.109375" style="66" customWidth="1"/>
    <col min="1417" max="1418" width="11.44140625" style="66" hidden="1" customWidth="1"/>
    <col min="1419" max="1419" width="7.109375" style="66" customWidth="1"/>
    <col min="1420" max="1421" width="11.44140625" style="66" hidden="1" customWidth="1"/>
    <col min="1422" max="1422" width="7.109375" style="66" customWidth="1"/>
    <col min="1423" max="1424" width="11.44140625" style="66" hidden="1" customWidth="1"/>
    <col min="1425" max="1425" width="7.109375" style="66" customWidth="1"/>
    <col min="1426" max="1427" width="11.44140625" style="66" hidden="1" customWidth="1"/>
    <col min="1428" max="1428" width="7.109375" style="66" customWidth="1"/>
    <col min="1429" max="1430" width="11.44140625" style="66" hidden="1" customWidth="1"/>
    <col min="1431" max="1431" width="7.109375" style="66" customWidth="1"/>
    <col min="1432" max="1433" width="11.44140625" style="66" hidden="1" customWidth="1"/>
    <col min="1434" max="1434" width="7.109375" style="66" customWidth="1"/>
    <col min="1435" max="1435" width="11.44140625" style="66" hidden="1" customWidth="1"/>
    <col min="1436" max="1436" width="6.44140625" style="66" customWidth="1"/>
    <col min="1437" max="1438" width="11.44140625" style="66" hidden="1" customWidth="1"/>
    <col min="1439" max="1439" width="6.88671875" style="66" customWidth="1"/>
    <col min="1440" max="1441" width="11.44140625" style="66" hidden="1" customWidth="1"/>
    <col min="1442" max="1442" width="6.88671875" style="66" customWidth="1"/>
    <col min="1443" max="1444" width="11.44140625" style="66" hidden="1" customWidth="1"/>
    <col min="1445" max="1445" width="6.44140625" style="66" customWidth="1"/>
    <col min="1446" max="1450" width="11.44140625" style="66" hidden="1" customWidth="1"/>
    <col min="1451" max="1451" width="6.44140625" style="66" customWidth="1"/>
    <col min="1452" max="1453" width="11.44140625" style="66" hidden="1" customWidth="1"/>
    <col min="1454" max="1454" width="7.5546875" style="66" customWidth="1"/>
    <col min="1455" max="1455" width="11.44140625" style="66" hidden="1" customWidth="1"/>
    <col min="1456" max="1456" width="9.44140625" style="66" customWidth="1"/>
    <col min="1457" max="1488" width="11.44140625" style="66" hidden="1" customWidth="1"/>
    <col min="1489" max="1489" width="9" style="66" customWidth="1"/>
    <col min="1490" max="1491" width="11.44140625" style="66" hidden="1" customWidth="1"/>
    <col min="1492" max="1492" width="8.5546875" style="66" customWidth="1"/>
    <col min="1493" max="1494" width="11.44140625" style="66" hidden="1" customWidth="1"/>
    <col min="1495" max="1495" width="6.44140625" style="66" customWidth="1"/>
    <col min="1496" max="1497" width="11.44140625" style="66" hidden="1" customWidth="1"/>
    <col min="1498" max="1498" width="7" style="66" customWidth="1"/>
    <col min="1499" max="1500" width="11.44140625" style="66" hidden="1" customWidth="1"/>
    <col min="1501" max="1503" width="7" style="66" customWidth="1"/>
    <col min="1504" max="1505" width="11.44140625" style="66" hidden="1" customWidth="1"/>
    <col min="1506" max="1506" width="7.5546875" style="66" customWidth="1"/>
    <col min="1507" max="1508" width="11.44140625" style="66" hidden="1" customWidth="1"/>
    <col min="1509" max="1509" width="7" style="66" customWidth="1"/>
    <col min="1510" max="1511" width="11.44140625" style="66" hidden="1" customWidth="1"/>
    <col min="1512" max="1512" width="7" style="66" customWidth="1"/>
    <col min="1513" max="1514" width="11.44140625" style="66" hidden="1" customWidth="1"/>
    <col min="1515" max="1515" width="7" style="66" customWidth="1"/>
    <col min="1516" max="1516" width="11.44140625" style="66" hidden="1" customWidth="1"/>
    <col min="1517" max="1517" width="6.44140625" style="66" customWidth="1"/>
    <col min="1518" max="1527" width="11.44140625" style="66" hidden="1" customWidth="1"/>
    <col min="1528" max="1530" width="11.44140625" style="66" hidden="1"/>
    <col min="1531" max="1531" width="41.44140625" style="66" customWidth="1"/>
    <col min="1532" max="1532" width="6.44140625" style="66" customWidth="1"/>
    <col min="1533" max="1533" width="14.6640625" style="66" customWidth="1"/>
    <col min="1534" max="1534" width="11.44140625" style="66" customWidth="1"/>
    <col min="1535" max="1535" width="13" style="66" customWidth="1"/>
    <col min="1536" max="1536" width="25.6640625" style="66" customWidth="1"/>
    <col min="1537" max="1546" width="9.44140625" style="66" customWidth="1"/>
    <col min="1547" max="1547" width="8.88671875" style="66" customWidth="1"/>
    <col min="1548" max="1548" width="9.44140625" style="66" customWidth="1"/>
    <col min="1549" max="1554" width="10.109375" style="66" customWidth="1"/>
    <col min="1555" max="1555" width="6.44140625" style="66" customWidth="1"/>
    <col min="1556" max="1556" width="6.88671875" style="66" customWidth="1"/>
    <col min="1557" max="1558" width="6.5546875" style="66" customWidth="1"/>
    <col min="1559" max="1559" width="6.33203125" style="66" customWidth="1"/>
    <col min="1560" max="1561" width="7.5546875" style="66" customWidth="1"/>
    <col min="1562" max="1562" width="14.5546875" style="66" customWidth="1"/>
    <col min="1563" max="1564" width="11.44140625" style="66" customWidth="1"/>
    <col min="1565" max="1565" width="56.88671875" style="66" customWidth="1"/>
    <col min="1566" max="1566" width="9.109375" style="66" bestFit="1" customWidth="1"/>
    <col min="1567" max="1567" width="24.5546875" style="66" customWidth="1"/>
    <col min="1568" max="1568" width="22.88671875" style="66" customWidth="1"/>
    <col min="1569" max="1569" width="9.109375" style="66" bestFit="1" customWidth="1"/>
    <col min="1570" max="1570" width="5" style="66" customWidth="1"/>
    <col min="1571" max="1572" width="11.44140625" style="66" hidden="1" customWidth="1"/>
    <col min="1573" max="1573" width="5" style="66" customWidth="1"/>
    <col min="1574" max="1575" width="11.44140625" style="66" hidden="1" customWidth="1"/>
    <col min="1576" max="1576" width="5" style="66" customWidth="1"/>
    <col min="1577" max="1578" width="11.44140625" style="66" hidden="1" customWidth="1"/>
    <col min="1579" max="1579" width="5" style="66" customWidth="1"/>
    <col min="1580" max="1581" width="11.44140625" style="66" hidden="1" customWidth="1"/>
    <col min="1582" max="1582" width="5" style="66" customWidth="1"/>
    <col min="1583" max="1584" width="11.44140625" style="66" hidden="1" customWidth="1"/>
    <col min="1585" max="1585" width="5" style="66" customWidth="1"/>
    <col min="1586" max="1587" width="11.44140625" style="66" hidden="1" customWidth="1"/>
    <col min="1588" max="1588" width="6.44140625" style="66" customWidth="1"/>
    <col min="1589" max="1596" width="11.44140625" style="66" hidden="1" customWidth="1"/>
    <col min="1597" max="1597" width="6.88671875" style="66" customWidth="1"/>
    <col min="1598" max="1599" width="11.44140625" style="66" hidden="1" customWidth="1"/>
    <col min="1600" max="1600" width="6.44140625" style="66" customWidth="1"/>
    <col min="1601" max="1602" width="11.44140625" style="66" hidden="1" customWidth="1"/>
    <col min="1603" max="1603" width="5.44140625" style="66" customWidth="1"/>
    <col min="1604" max="1605" width="11.44140625" style="66" hidden="1" customWidth="1"/>
    <col min="1606" max="1606" width="4.88671875" style="66" customWidth="1"/>
    <col min="1607" max="1614" width="11.44140625" style="66" hidden="1" customWidth="1"/>
    <col min="1615" max="1615" width="5.44140625" style="66" customWidth="1"/>
    <col min="1616" max="1620" width="11.44140625" style="66" hidden="1" customWidth="1"/>
    <col min="1621" max="1621" width="5.88671875" style="66" customWidth="1"/>
    <col min="1622" max="1623" width="11.44140625" style="66" hidden="1" customWidth="1"/>
    <col min="1624" max="1624" width="5.44140625" style="66" customWidth="1"/>
    <col min="1625" max="1626" width="11.44140625" style="66" hidden="1" customWidth="1"/>
    <col min="1627" max="1627" width="5.44140625" style="66" customWidth="1"/>
    <col min="1628" max="1629" width="11.44140625" style="66" hidden="1" customWidth="1"/>
    <col min="1630" max="1630" width="6" style="66" customWidth="1"/>
    <col min="1631" max="1635" width="11.44140625" style="66" hidden="1" customWidth="1"/>
    <col min="1636" max="1636" width="5" style="66" customWidth="1"/>
    <col min="1637" max="1644" width="11.44140625" style="66" hidden="1" customWidth="1"/>
    <col min="1645" max="1645" width="5" style="66" customWidth="1"/>
    <col min="1646" max="1646" width="11.44140625" style="66" hidden="1" customWidth="1"/>
    <col min="1647" max="1647" width="5" style="66" customWidth="1"/>
    <col min="1648" max="1648" width="9.44140625" style="66" customWidth="1"/>
    <col min="1649" max="1649" width="11.44140625" style="66" hidden="1" customWidth="1"/>
    <col min="1650" max="1650" width="5" style="66" customWidth="1"/>
    <col min="1651" max="1652" width="11.44140625" style="66" hidden="1" customWidth="1"/>
    <col min="1653" max="1653" width="5" style="66" customWidth="1"/>
    <col min="1654" max="1655" width="11.44140625" style="66" hidden="1" customWidth="1"/>
    <col min="1656" max="1656" width="5" style="66" customWidth="1"/>
    <col min="1657" max="1658" width="11.44140625" style="66" hidden="1" customWidth="1"/>
    <col min="1659" max="1659" width="5" style="66" customWidth="1"/>
    <col min="1660" max="1661" width="11.44140625" style="66" hidden="1" customWidth="1"/>
    <col min="1662" max="1662" width="5" style="66" customWidth="1"/>
    <col min="1663" max="1664" width="11.44140625" style="66" hidden="1" customWidth="1"/>
    <col min="1665" max="1665" width="5" style="66" customWidth="1"/>
    <col min="1666" max="1666" width="11.44140625" style="66" hidden="1" customWidth="1"/>
    <col min="1667" max="1667" width="6.44140625" style="66" customWidth="1"/>
    <col min="1668" max="1668" width="11.44140625" style="66" hidden="1" customWidth="1"/>
    <col min="1669" max="1669" width="7.109375" style="66" customWidth="1"/>
    <col min="1670" max="1671" width="11.44140625" style="66" hidden="1" customWidth="1"/>
    <col min="1672" max="1672" width="7.109375" style="66" customWidth="1"/>
    <col min="1673" max="1674" width="11.44140625" style="66" hidden="1" customWidth="1"/>
    <col min="1675" max="1675" width="7.109375" style="66" customWidth="1"/>
    <col min="1676" max="1677" width="11.44140625" style="66" hidden="1" customWidth="1"/>
    <col min="1678" max="1678" width="7.109375" style="66" customWidth="1"/>
    <col min="1679" max="1680" width="11.44140625" style="66" hidden="1" customWidth="1"/>
    <col min="1681" max="1681" width="7.109375" style="66" customWidth="1"/>
    <col min="1682" max="1683" width="11.44140625" style="66" hidden="1" customWidth="1"/>
    <col min="1684" max="1684" width="7.109375" style="66" customWidth="1"/>
    <col min="1685" max="1686" width="11.44140625" style="66" hidden="1" customWidth="1"/>
    <col min="1687" max="1687" width="7.109375" style="66" customWidth="1"/>
    <col min="1688" max="1689" width="11.44140625" style="66" hidden="1" customWidth="1"/>
    <col min="1690" max="1690" width="7.109375" style="66" customWidth="1"/>
    <col min="1691" max="1691" width="11.44140625" style="66" hidden="1" customWidth="1"/>
    <col min="1692" max="1692" width="6.44140625" style="66" customWidth="1"/>
    <col min="1693" max="1694" width="11.44140625" style="66" hidden="1" customWidth="1"/>
    <col min="1695" max="1695" width="6.88671875" style="66" customWidth="1"/>
    <col min="1696" max="1697" width="11.44140625" style="66" hidden="1" customWidth="1"/>
    <col min="1698" max="1698" width="6.88671875" style="66" customWidth="1"/>
    <col min="1699" max="1700" width="11.44140625" style="66" hidden="1" customWidth="1"/>
    <col min="1701" max="1701" width="6.44140625" style="66" customWidth="1"/>
    <col min="1702" max="1706" width="11.44140625" style="66" hidden="1" customWidth="1"/>
    <col min="1707" max="1707" width="6.44140625" style="66" customWidth="1"/>
    <col min="1708" max="1709" width="11.44140625" style="66" hidden="1" customWidth="1"/>
    <col min="1710" max="1710" width="7.5546875" style="66" customWidth="1"/>
    <col min="1711" max="1711" width="11.44140625" style="66" hidden="1" customWidth="1"/>
    <col min="1712" max="1712" width="9.44140625" style="66" customWidth="1"/>
    <col min="1713" max="1744" width="11.44140625" style="66" hidden="1" customWidth="1"/>
    <col min="1745" max="1745" width="9" style="66" customWidth="1"/>
    <col min="1746" max="1747" width="11.44140625" style="66" hidden="1" customWidth="1"/>
    <col min="1748" max="1748" width="8.5546875" style="66" customWidth="1"/>
    <col min="1749" max="1750" width="11.44140625" style="66" hidden="1" customWidth="1"/>
    <col min="1751" max="1751" width="6.44140625" style="66" customWidth="1"/>
    <col min="1752" max="1753" width="11.44140625" style="66" hidden="1" customWidth="1"/>
    <col min="1754" max="1754" width="7" style="66" customWidth="1"/>
    <col min="1755" max="1756" width="11.44140625" style="66" hidden="1" customWidth="1"/>
    <col min="1757" max="1759" width="7" style="66" customWidth="1"/>
    <col min="1760" max="1761" width="11.44140625" style="66" hidden="1" customWidth="1"/>
    <col min="1762" max="1762" width="7.5546875" style="66" customWidth="1"/>
    <col min="1763" max="1764" width="11.44140625" style="66" hidden="1" customWidth="1"/>
    <col min="1765" max="1765" width="7" style="66" customWidth="1"/>
    <col min="1766" max="1767" width="11.44140625" style="66" hidden="1" customWidth="1"/>
    <col min="1768" max="1768" width="7" style="66" customWidth="1"/>
    <col min="1769" max="1770" width="11.44140625" style="66" hidden="1" customWidth="1"/>
    <col min="1771" max="1771" width="7" style="66" customWidth="1"/>
    <col min="1772" max="1772" width="11.44140625" style="66" hidden="1" customWidth="1"/>
    <col min="1773" max="1773" width="6.44140625" style="66" customWidth="1"/>
    <col min="1774" max="1783" width="11.44140625" style="66" hidden="1" customWidth="1"/>
    <col min="1784" max="1786" width="11.44140625" style="66" hidden="1"/>
    <col min="1787" max="1787" width="41.44140625" style="66" customWidth="1"/>
    <col min="1788" max="1788" width="6.44140625" style="66" customWidth="1"/>
    <col min="1789" max="1789" width="14.6640625" style="66" customWidth="1"/>
    <col min="1790" max="1790" width="11.44140625" style="66" customWidth="1"/>
    <col min="1791" max="1791" width="13" style="66" customWidth="1"/>
    <col min="1792" max="1792" width="25.6640625" style="66" customWidth="1"/>
    <col min="1793" max="1802" width="9.44140625" style="66" customWidth="1"/>
    <col min="1803" max="1803" width="8.88671875" style="66" customWidth="1"/>
    <col min="1804" max="1804" width="9.44140625" style="66" customWidth="1"/>
    <col min="1805" max="1810" width="10.109375" style="66" customWidth="1"/>
    <col min="1811" max="1811" width="6.44140625" style="66" customWidth="1"/>
    <col min="1812" max="1812" width="6.88671875" style="66" customWidth="1"/>
    <col min="1813" max="1814" width="6.5546875" style="66" customWidth="1"/>
    <col min="1815" max="1815" width="6.33203125" style="66" customWidth="1"/>
    <col min="1816" max="1817" width="7.5546875" style="66" customWidth="1"/>
    <col min="1818" max="1818" width="14.5546875" style="66" customWidth="1"/>
    <col min="1819" max="1820" width="11.44140625" style="66" customWidth="1"/>
    <col min="1821" max="1821" width="56.88671875" style="66" customWidth="1"/>
    <col min="1822" max="1822" width="9.109375" style="66" bestFit="1" customWidth="1"/>
    <col min="1823" max="1823" width="24.5546875" style="66" customWidth="1"/>
    <col min="1824" max="1824" width="22.88671875" style="66" customWidth="1"/>
    <col min="1825" max="1825" width="9.109375" style="66" bestFit="1" customWidth="1"/>
    <col min="1826" max="1826" width="5" style="66" customWidth="1"/>
    <col min="1827" max="1828" width="11.44140625" style="66" hidden="1" customWidth="1"/>
    <col min="1829" max="1829" width="5" style="66" customWidth="1"/>
    <col min="1830" max="1831" width="11.44140625" style="66" hidden="1" customWidth="1"/>
    <col min="1832" max="1832" width="5" style="66" customWidth="1"/>
    <col min="1833" max="1834" width="11.44140625" style="66" hidden="1" customWidth="1"/>
    <col min="1835" max="1835" width="5" style="66" customWidth="1"/>
    <col min="1836" max="1837" width="11.44140625" style="66" hidden="1" customWidth="1"/>
    <col min="1838" max="1838" width="5" style="66" customWidth="1"/>
    <col min="1839" max="1840" width="11.44140625" style="66" hidden="1" customWidth="1"/>
    <col min="1841" max="1841" width="5" style="66" customWidth="1"/>
    <col min="1842" max="1843" width="11.44140625" style="66" hidden="1" customWidth="1"/>
    <col min="1844" max="1844" width="6.44140625" style="66" customWidth="1"/>
    <col min="1845" max="1852" width="11.44140625" style="66" hidden="1" customWidth="1"/>
    <col min="1853" max="1853" width="6.88671875" style="66" customWidth="1"/>
    <col min="1854" max="1855" width="11.44140625" style="66" hidden="1" customWidth="1"/>
    <col min="1856" max="1856" width="6.44140625" style="66" customWidth="1"/>
    <col min="1857" max="1858" width="11.44140625" style="66" hidden="1" customWidth="1"/>
    <col min="1859" max="1859" width="5.44140625" style="66" customWidth="1"/>
    <col min="1860" max="1861" width="11.44140625" style="66" hidden="1" customWidth="1"/>
    <col min="1862" max="1862" width="4.88671875" style="66" customWidth="1"/>
    <col min="1863" max="1870" width="11.44140625" style="66" hidden="1" customWidth="1"/>
    <col min="1871" max="1871" width="5.44140625" style="66" customWidth="1"/>
    <col min="1872" max="1876" width="11.44140625" style="66" hidden="1" customWidth="1"/>
    <col min="1877" max="1877" width="5.88671875" style="66" customWidth="1"/>
    <col min="1878" max="1879" width="11.44140625" style="66" hidden="1" customWidth="1"/>
    <col min="1880" max="1880" width="5.44140625" style="66" customWidth="1"/>
    <col min="1881" max="1882" width="11.44140625" style="66" hidden="1" customWidth="1"/>
    <col min="1883" max="1883" width="5.44140625" style="66" customWidth="1"/>
    <col min="1884" max="1885" width="11.44140625" style="66" hidden="1" customWidth="1"/>
    <col min="1886" max="1886" width="6" style="66" customWidth="1"/>
    <col min="1887" max="1891" width="11.44140625" style="66" hidden="1" customWidth="1"/>
    <col min="1892" max="1892" width="5" style="66" customWidth="1"/>
    <col min="1893" max="1900" width="11.44140625" style="66" hidden="1" customWidth="1"/>
    <col min="1901" max="1901" width="5" style="66" customWidth="1"/>
    <col min="1902" max="1902" width="11.44140625" style="66" hidden="1" customWidth="1"/>
    <col min="1903" max="1903" width="5" style="66" customWidth="1"/>
    <col min="1904" max="1904" width="9.44140625" style="66" customWidth="1"/>
    <col min="1905" max="1905" width="11.44140625" style="66" hidden="1" customWidth="1"/>
    <col min="1906" max="1906" width="5" style="66" customWidth="1"/>
    <col min="1907" max="1908" width="11.44140625" style="66" hidden="1" customWidth="1"/>
    <col min="1909" max="1909" width="5" style="66" customWidth="1"/>
    <col min="1910" max="1911" width="11.44140625" style="66" hidden="1" customWidth="1"/>
    <col min="1912" max="1912" width="5" style="66" customWidth="1"/>
    <col min="1913" max="1914" width="11.44140625" style="66" hidden="1" customWidth="1"/>
    <col min="1915" max="1915" width="5" style="66" customWidth="1"/>
    <col min="1916" max="1917" width="11.44140625" style="66" hidden="1" customWidth="1"/>
    <col min="1918" max="1918" width="5" style="66" customWidth="1"/>
    <col min="1919" max="1920" width="11.44140625" style="66" hidden="1" customWidth="1"/>
    <col min="1921" max="1921" width="5" style="66" customWidth="1"/>
    <col min="1922" max="1922" width="11.44140625" style="66" hidden="1" customWidth="1"/>
    <col min="1923" max="1923" width="6.44140625" style="66" customWidth="1"/>
    <col min="1924" max="1924" width="11.44140625" style="66" hidden="1" customWidth="1"/>
    <col min="1925" max="1925" width="7.109375" style="66" customWidth="1"/>
    <col min="1926" max="1927" width="11.44140625" style="66" hidden="1" customWidth="1"/>
    <col min="1928" max="1928" width="7.109375" style="66" customWidth="1"/>
    <col min="1929" max="1930" width="11.44140625" style="66" hidden="1" customWidth="1"/>
    <col min="1931" max="1931" width="7.109375" style="66" customWidth="1"/>
    <col min="1932" max="1933" width="11.44140625" style="66" hidden="1" customWidth="1"/>
    <col min="1934" max="1934" width="7.109375" style="66" customWidth="1"/>
    <col min="1935" max="1936" width="11.44140625" style="66" hidden="1" customWidth="1"/>
    <col min="1937" max="1937" width="7.109375" style="66" customWidth="1"/>
    <col min="1938" max="1939" width="11.44140625" style="66" hidden="1" customWidth="1"/>
    <col min="1940" max="1940" width="7.109375" style="66" customWidth="1"/>
    <col min="1941" max="1942" width="11.44140625" style="66" hidden="1" customWidth="1"/>
    <col min="1943" max="1943" width="7.109375" style="66" customWidth="1"/>
    <col min="1944" max="1945" width="11.44140625" style="66" hidden="1" customWidth="1"/>
    <col min="1946" max="1946" width="7.109375" style="66" customWidth="1"/>
    <col min="1947" max="1947" width="11.44140625" style="66" hidden="1" customWidth="1"/>
    <col min="1948" max="1948" width="6.44140625" style="66" customWidth="1"/>
    <col min="1949" max="1950" width="11.44140625" style="66" hidden="1" customWidth="1"/>
    <col min="1951" max="1951" width="6.88671875" style="66" customWidth="1"/>
    <col min="1952" max="1953" width="11.44140625" style="66" hidden="1" customWidth="1"/>
    <col min="1954" max="1954" width="6.88671875" style="66" customWidth="1"/>
    <col min="1955" max="1956" width="11.44140625" style="66" hidden="1" customWidth="1"/>
    <col min="1957" max="1957" width="6.44140625" style="66" customWidth="1"/>
    <col min="1958" max="1962" width="11.44140625" style="66" hidden="1" customWidth="1"/>
    <col min="1963" max="1963" width="6.44140625" style="66" customWidth="1"/>
    <col min="1964" max="1965" width="11.44140625" style="66" hidden="1" customWidth="1"/>
    <col min="1966" max="1966" width="7.5546875" style="66" customWidth="1"/>
    <col min="1967" max="1967" width="11.44140625" style="66" hidden="1" customWidth="1"/>
    <col min="1968" max="1968" width="9.44140625" style="66" customWidth="1"/>
    <col min="1969" max="2000" width="11.44140625" style="66" hidden="1" customWidth="1"/>
    <col min="2001" max="2001" width="9" style="66" customWidth="1"/>
    <col min="2002" max="2003" width="11.44140625" style="66" hidden="1" customWidth="1"/>
    <col min="2004" max="2004" width="8.5546875" style="66" customWidth="1"/>
    <col min="2005" max="2006" width="11.44140625" style="66" hidden="1" customWidth="1"/>
    <col min="2007" max="2007" width="6.44140625" style="66" customWidth="1"/>
    <col min="2008" max="2009" width="11.44140625" style="66" hidden="1" customWidth="1"/>
    <col min="2010" max="2010" width="7" style="66" customWidth="1"/>
    <col min="2011" max="2012" width="11.44140625" style="66" hidden="1" customWidth="1"/>
    <col min="2013" max="2015" width="7" style="66" customWidth="1"/>
    <col min="2016" max="2017" width="11.44140625" style="66" hidden="1" customWidth="1"/>
    <col min="2018" max="2018" width="7.5546875" style="66" customWidth="1"/>
    <col min="2019" max="2020" width="11.44140625" style="66" hidden="1" customWidth="1"/>
    <col min="2021" max="2021" width="7" style="66" customWidth="1"/>
    <col min="2022" max="2023" width="11.44140625" style="66" hidden="1" customWidth="1"/>
    <col min="2024" max="2024" width="7" style="66" customWidth="1"/>
    <col min="2025" max="2026" width="11.44140625" style="66" hidden="1" customWidth="1"/>
    <col min="2027" max="2027" width="7" style="66" customWidth="1"/>
    <col min="2028" max="2028" width="11.44140625" style="66" hidden="1" customWidth="1"/>
    <col min="2029" max="2029" width="6.44140625" style="66" customWidth="1"/>
    <col min="2030" max="2039" width="11.44140625" style="66" hidden="1" customWidth="1"/>
    <col min="2040" max="2042" width="11.44140625" style="66" hidden="1"/>
    <col min="2043" max="2043" width="41.44140625" style="66" customWidth="1"/>
    <col min="2044" max="2044" width="6.44140625" style="66" customWidth="1"/>
    <col min="2045" max="2045" width="14.6640625" style="66" customWidth="1"/>
    <col min="2046" max="2046" width="11.44140625" style="66" customWidth="1"/>
    <col min="2047" max="2047" width="13" style="66" customWidth="1"/>
    <col min="2048" max="2048" width="25.6640625" style="66" customWidth="1"/>
    <col min="2049" max="2058" width="9.44140625" style="66" customWidth="1"/>
    <col min="2059" max="2059" width="8.88671875" style="66" customWidth="1"/>
    <col min="2060" max="2060" width="9.44140625" style="66" customWidth="1"/>
    <col min="2061" max="2066" width="10.109375" style="66" customWidth="1"/>
    <col min="2067" max="2067" width="6.44140625" style="66" customWidth="1"/>
    <col min="2068" max="2068" width="6.88671875" style="66" customWidth="1"/>
    <col min="2069" max="2070" width="6.5546875" style="66" customWidth="1"/>
    <col min="2071" max="2071" width="6.33203125" style="66" customWidth="1"/>
    <col min="2072" max="2073" width="7.5546875" style="66" customWidth="1"/>
    <col min="2074" max="2074" width="14.5546875" style="66" customWidth="1"/>
    <col min="2075" max="2076" width="11.44140625" style="66" customWidth="1"/>
    <col min="2077" max="2077" width="56.88671875" style="66" customWidth="1"/>
    <col min="2078" max="2078" width="9.109375" style="66" bestFit="1" customWidth="1"/>
    <col min="2079" max="2079" width="24.5546875" style="66" customWidth="1"/>
    <col min="2080" max="2080" width="22.88671875" style="66" customWidth="1"/>
    <col min="2081" max="2081" width="9.109375" style="66" bestFit="1" customWidth="1"/>
    <col min="2082" max="2082" width="5" style="66" customWidth="1"/>
    <col min="2083" max="2084" width="11.44140625" style="66" hidden="1" customWidth="1"/>
    <col min="2085" max="2085" width="5" style="66" customWidth="1"/>
    <col min="2086" max="2087" width="11.44140625" style="66" hidden="1" customWidth="1"/>
    <col min="2088" max="2088" width="5" style="66" customWidth="1"/>
    <col min="2089" max="2090" width="11.44140625" style="66" hidden="1" customWidth="1"/>
    <col min="2091" max="2091" width="5" style="66" customWidth="1"/>
    <col min="2092" max="2093" width="11.44140625" style="66" hidden="1" customWidth="1"/>
    <col min="2094" max="2094" width="5" style="66" customWidth="1"/>
    <col min="2095" max="2096" width="11.44140625" style="66" hidden="1" customWidth="1"/>
    <col min="2097" max="2097" width="5" style="66" customWidth="1"/>
    <col min="2098" max="2099" width="11.44140625" style="66" hidden="1" customWidth="1"/>
    <col min="2100" max="2100" width="6.44140625" style="66" customWidth="1"/>
    <col min="2101" max="2108" width="11.44140625" style="66" hidden="1" customWidth="1"/>
    <col min="2109" max="2109" width="6.88671875" style="66" customWidth="1"/>
    <col min="2110" max="2111" width="11.44140625" style="66" hidden="1" customWidth="1"/>
    <col min="2112" max="2112" width="6.44140625" style="66" customWidth="1"/>
    <col min="2113" max="2114" width="11.44140625" style="66" hidden="1" customWidth="1"/>
    <col min="2115" max="2115" width="5.44140625" style="66" customWidth="1"/>
    <col min="2116" max="2117" width="11.44140625" style="66" hidden="1" customWidth="1"/>
    <col min="2118" max="2118" width="4.88671875" style="66" customWidth="1"/>
    <col min="2119" max="2126" width="11.44140625" style="66" hidden="1" customWidth="1"/>
    <col min="2127" max="2127" width="5.44140625" style="66" customWidth="1"/>
    <col min="2128" max="2132" width="11.44140625" style="66" hidden="1" customWidth="1"/>
    <col min="2133" max="2133" width="5.88671875" style="66" customWidth="1"/>
    <col min="2134" max="2135" width="11.44140625" style="66" hidden="1" customWidth="1"/>
    <col min="2136" max="2136" width="5.44140625" style="66" customWidth="1"/>
    <col min="2137" max="2138" width="11.44140625" style="66" hidden="1" customWidth="1"/>
    <col min="2139" max="2139" width="5.44140625" style="66" customWidth="1"/>
    <col min="2140" max="2141" width="11.44140625" style="66" hidden="1" customWidth="1"/>
    <col min="2142" max="2142" width="6" style="66" customWidth="1"/>
    <col min="2143" max="2147" width="11.44140625" style="66" hidden="1" customWidth="1"/>
    <col min="2148" max="2148" width="5" style="66" customWidth="1"/>
    <col min="2149" max="2156" width="11.44140625" style="66" hidden="1" customWidth="1"/>
    <col min="2157" max="2157" width="5" style="66" customWidth="1"/>
    <col min="2158" max="2158" width="11.44140625" style="66" hidden="1" customWidth="1"/>
    <col min="2159" max="2159" width="5" style="66" customWidth="1"/>
    <col min="2160" max="2160" width="9.44140625" style="66" customWidth="1"/>
    <col min="2161" max="2161" width="11.44140625" style="66" hidden="1" customWidth="1"/>
    <col min="2162" max="2162" width="5" style="66" customWidth="1"/>
    <col min="2163" max="2164" width="11.44140625" style="66" hidden="1" customWidth="1"/>
    <col min="2165" max="2165" width="5" style="66" customWidth="1"/>
    <col min="2166" max="2167" width="11.44140625" style="66" hidden="1" customWidth="1"/>
    <col min="2168" max="2168" width="5" style="66" customWidth="1"/>
    <col min="2169" max="2170" width="11.44140625" style="66" hidden="1" customWidth="1"/>
    <col min="2171" max="2171" width="5" style="66" customWidth="1"/>
    <col min="2172" max="2173" width="11.44140625" style="66" hidden="1" customWidth="1"/>
    <col min="2174" max="2174" width="5" style="66" customWidth="1"/>
    <col min="2175" max="2176" width="11.44140625" style="66" hidden="1" customWidth="1"/>
    <col min="2177" max="2177" width="5" style="66" customWidth="1"/>
    <col min="2178" max="2178" width="11.44140625" style="66" hidden="1" customWidth="1"/>
    <col min="2179" max="2179" width="6.44140625" style="66" customWidth="1"/>
    <col min="2180" max="2180" width="11.44140625" style="66" hidden="1" customWidth="1"/>
    <col min="2181" max="2181" width="7.109375" style="66" customWidth="1"/>
    <col min="2182" max="2183" width="11.44140625" style="66" hidden="1" customWidth="1"/>
    <col min="2184" max="2184" width="7.109375" style="66" customWidth="1"/>
    <col min="2185" max="2186" width="11.44140625" style="66" hidden="1" customWidth="1"/>
    <col min="2187" max="2187" width="7.109375" style="66" customWidth="1"/>
    <col min="2188" max="2189" width="11.44140625" style="66" hidden="1" customWidth="1"/>
    <col min="2190" max="2190" width="7.109375" style="66" customWidth="1"/>
    <col min="2191" max="2192" width="11.44140625" style="66" hidden="1" customWidth="1"/>
    <col min="2193" max="2193" width="7.109375" style="66" customWidth="1"/>
    <col min="2194" max="2195" width="11.44140625" style="66" hidden="1" customWidth="1"/>
    <col min="2196" max="2196" width="7.109375" style="66" customWidth="1"/>
    <col min="2197" max="2198" width="11.44140625" style="66" hidden="1" customWidth="1"/>
    <col min="2199" max="2199" width="7.109375" style="66" customWidth="1"/>
    <col min="2200" max="2201" width="11.44140625" style="66" hidden="1" customWidth="1"/>
    <col min="2202" max="2202" width="7.109375" style="66" customWidth="1"/>
    <col min="2203" max="2203" width="11.44140625" style="66" hidden="1" customWidth="1"/>
    <col min="2204" max="2204" width="6.44140625" style="66" customWidth="1"/>
    <col min="2205" max="2206" width="11.44140625" style="66" hidden="1" customWidth="1"/>
    <col min="2207" max="2207" width="6.88671875" style="66" customWidth="1"/>
    <col min="2208" max="2209" width="11.44140625" style="66" hidden="1" customWidth="1"/>
    <col min="2210" max="2210" width="6.88671875" style="66" customWidth="1"/>
    <col min="2211" max="2212" width="11.44140625" style="66" hidden="1" customWidth="1"/>
    <col min="2213" max="2213" width="6.44140625" style="66" customWidth="1"/>
    <col min="2214" max="2218" width="11.44140625" style="66" hidden="1" customWidth="1"/>
    <col min="2219" max="2219" width="6.44140625" style="66" customWidth="1"/>
    <col min="2220" max="2221" width="11.44140625" style="66" hidden="1" customWidth="1"/>
    <col min="2222" max="2222" width="7.5546875" style="66" customWidth="1"/>
    <col min="2223" max="2223" width="11.44140625" style="66" hidden="1" customWidth="1"/>
    <col min="2224" max="2224" width="9.44140625" style="66" customWidth="1"/>
    <col min="2225" max="2256" width="11.44140625" style="66" hidden="1" customWidth="1"/>
    <col min="2257" max="2257" width="9" style="66" customWidth="1"/>
    <col min="2258" max="2259" width="11.44140625" style="66" hidden="1" customWidth="1"/>
    <col min="2260" max="2260" width="8.5546875" style="66" customWidth="1"/>
    <col min="2261" max="2262" width="11.44140625" style="66" hidden="1" customWidth="1"/>
    <col min="2263" max="2263" width="6.44140625" style="66" customWidth="1"/>
    <col min="2264" max="2265" width="11.44140625" style="66" hidden="1" customWidth="1"/>
    <col min="2266" max="2266" width="7" style="66" customWidth="1"/>
    <col min="2267" max="2268" width="11.44140625" style="66" hidden="1" customWidth="1"/>
    <col min="2269" max="2271" width="7" style="66" customWidth="1"/>
    <col min="2272" max="2273" width="11.44140625" style="66" hidden="1" customWidth="1"/>
    <col min="2274" max="2274" width="7.5546875" style="66" customWidth="1"/>
    <col min="2275" max="2276" width="11.44140625" style="66" hidden="1" customWidth="1"/>
    <col min="2277" max="2277" width="7" style="66" customWidth="1"/>
    <col min="2278" max="2279" width="11.44140625" style="66" hidden="1" customWidth="1"/>
    <col min="2280" max="2280" width="7" style="66" customWidth="1"/>
    <col min="2281" max="2282" width="11.44140625" style="66" hidden="1" customWidth="1"/>
    <col min="2283" max="2283" width="7" style="66" customWidth="1"/>
    <col min="2284" max="2284" width="11.44140625" style="66" hidden="1" customWidth="1"/>
    <col min="2285" max="2285" width="6.44140625" style="66" customWidth="1"/>
    <col min="2286" max="2295" width="11.44140625" style="66" hidden="1" customWidth="1"/>
    <col min="2296" max="2298" width="11.44140625" style="66" hidden="1"/>
    <col min="2299" max="2299" width="41.44140625" style="66" customWidth="1"/>
    <col min="2300" max="2300" width="6.44140625" style="66" customWidth="1"/>
    <col min="2301" max="2301" width="14.6640625" style="66" customWidth="1"/>
    <col min="2302" max="2302" width="11.44140625" style="66" customWidth="1"/>
    <col min="2303" max="2303" width="13" style="66" customWidth="1"/>
    <col min="2304" max="2304" width="25.6640625" style="66" customWidth="1"/>
    <col min="2305" max="2314" width="9.44140625" style="66" customWidth="1"/>
    <col min="2315" max="2315" width="8.88671875" style="66" customWidth="1"/>
    <col min="2316" max="2316" width="9.44140625" style="66" customWidth="1"/>
    <col min="2317" max="2322" width="10.109375" style="66" customWidth="1"/>
    <col min="2323" max="2323" width="6.44140625" style="66" customWidth="1"/>
    <col min="2324" max="2324" width="6.88671875" style="66" customWidth="1"/>
    <col min="2325" max="2326" width="6.5546875" style="66" customWidth="1"/>
    <col min="2327" max="2327" width="6.33203125" style="66" customWidth="1"/>
    <col min="2328" max="2329" width="7.5546875" style="66" customWidth="1"/>
    <col min="2330" max="2330" width="14.5546875" style="66" customWidth="1"/>
    <col min="2331" max="2332" width="11.44140625" style="66" customWidth="1"/>
    <col min="2333" max="2333" width="56.88671875" style="66" customWidth="1"/>
    <col min="2334" max="2334" width="9.109375" style="66" bestFit="1" customWidth="1"/>
    <col min="2335" max="2335" width="24.5546875" style="66" customWidth="1"/>
    <col min="2336" max="2336" width="22.88671875" style="66" customWidth="1"/>
    <col min="2337" max="2337" width="9.109375" style="66" bestFit="1" customWidth="1"/>
    <col min="2338" max="2338" width="5" style="66" customWidth="1"/>
    <col min="2339" max="2340" width="11.44140625" style="66" hidden="1" customWidth="1"/>
    <col min="2341" max="2341" width="5" style="66" customWidth="1"/>
    <col min="2342" max="2343" width="11.44140625" style="66" hidden="1" customWidth="1"/>
    <col min="2344" max="2344" width="5" style="66" customWidth="1"/>
    <col min="2345" max="2346" width="11.44140625" style="66" hidden="1" customWidth="1"/>
    <col min="2347" max="2347" width="5" style="66" customWidth="1"/>
    <col min="2348" max="2349" width="11.44140625" style="66" hidden="1" customWidth="1"/>
    <col min="2350" max="2350" width="5" style="66" customWidth="1"/>
    <col min="2351" max="2352" width="11.44140625" style="66" hidden="1" customWidth="1"/>
    <col min="2353" max="2353" width="5" style="66" customWidth="1"/>
    <col min="2354" max="2355" width="11.44140625" style="66" hidden="1" customWidth="1"/>
    <col min="2356" max="2356" width="6.44140625" style="66" customWidth="1"/>
    <col min="2357" max="2364" width="11.44140625" style="66" hidden="1" customWidth="1"/>
    <col min="2365" max="2365" width="6.88671875" style="66" customWidth="1"/>
    <col min="2366" max="2367" width="11.44140625" style="66" hidden="1" customWidth="1"/>
    <col min="2368" max="2368" width="6.44140625" style="66" customWidth="1"/>
    <col min="2369" max="2370" width="11.44140625" style="66" hidden="1" customWidth="1"/>
    <col min="2371" max="2371" width="5.44140625" style="66" customWidth="1"/>
    <col min="2372" max="2373" width="11.44140625" style="66" hidden="1" customWidth="1"/>
    <col min="2374" max="2374" width="4.88671875" style="66" customWidth="1"/>
    <col min="2375" max="2382" width="11.44140625" style="66" hidden="1" customWidth="1"/>
    <col min="2383" max="2383" width="5.44140625" style="66" customWidth="1"/>
    <col min="2384" max="2388" width="11.44140625" style="66" hidden="1" customWidth="1"/>
    <col min="2389" max="2389" width="5.88671875" style="66" customWidth="1"/>
    <col min="2390" max="2391" width="11.44140625" style="66" hidden="1" customWidth="1"/>
    <col min="2392" max="2392" width="5.44140625" style="66" customWidth="1"/>
    <col min="2393" max="2394" width="11.44140625" style="66" hidden="1" customWidth="1"/>
    <col min="2395" max="2395" width="5.44140625" style="66" customWidth="1"/>
    <col min="2396" max="2397" width="11.44140625" style="66" hidden="1" customWidth="1"/>
    <col min="2398" max="2398" width="6" style="66" customWidth="1"/>
    <col min="2399" max="2403" width="11.44140625" style="66" hidden="1" customWidth="1"/>
    <col min="2404" max="2404" width="5" style="66" customWidth="1"/>
    <col min="2405" max="2412" width="11.44140625" style="66" hidden="1" customWidth="1"/>
    <col min="2413" max="2413" width="5" style="66" customWidth="1"/>
    <col min="2414" max="2414" width="11.44140625" style="66" hidden="1" customWidth="1"/>
    <col min="2415" max="2415" width="5" style="66" customWidth="1"/>
    <col min="2416" max="2416" width="9.44140625" style="66" customWidth="1"/>
    <col min="2417" max="2417" width="11.44140625" style="66" hidden="1" customWidth="1"/>
    <col min="2418" max="2418" width="5" style="66" customWidth="1"/>
    <col min="2419" max="2420" width="11.44140625" style="66" hidden="1" customWidth="1"/>
    <col min="2421" max="2421" width="5" style="66" customWidth="1"/>
    <col min="2422" max="2423" width="11.44140625" style="66" hidden="1" customWidth="1"/>
    <col min="2424" max="2424" width="5" style="66" customWidth="1"/>
    <col min="2425" max="2426" width="11.44140625" style="66" hidden="1" customWidth="1"/>
    <col min="2427" max="2427" width="5" style="66" customWidth="1"/>
    <col min="2428" max="2429" width="11.44140625" style="66" hidden="1" customWidth="1"/>
    <col min="2430" max="2430" width="5" style="66" customWidth="1"/>
    <col min="2431" max="2432" width="11.44140625" style="66" hidden="1" customWidth="1"/>
    <col min="2433" max="2433" width="5" style="66" customWidth="1"/>
    <col min="2434" max="2434" width="11.44140625" style="66" hidden="1" customWidth="1"/>
    <col min="2435" max="2435" width="6.44140625" style="66" customWidth="1"/>
    <col min="2436" max="2436" width="11.44140625" style="66" hidden="1" customWidth="1"/>
    <col min="2437" max="2437" width="7.109375" style="66" customWidth="1"/>
    <col min="2438" max="2439" width="11.44140625" style="66" hidden="1" customWidth="1"/>
    <col min="2440" max="2440" width="7.109375" style="66" customWidth="1"/>
    <col min="2441" max="2442" width="11.44140625" style="66" hidden="1" customWidth="1"/>
    <col min="2443" max="2443" width="7.109375" style="66" customWidth="1"/>
    <col min="2444" max="2445" width="11.44140625" style="66" hidden="1" customWidth="1"/>
    <col min="2446" max="2446" width="7.109375" style="66" customWidth="1"/>
    <col min="2447" max="2448" width="11.44140625" style="66" hidden="1" customWidth="1"/>
    <col min="2449" max="2449" width="7.109375" style="66" customWidth="1"/>
    <col min="2450" max="2451" width="11.44140625" style="66" hidden="1" customWidth="1"/>
    <col min="2452" max="2452" width="7.109375" style="66" customWidth="1"/>
    <col min="2453" max="2454" width="11.44140625" style="66" hidden="1" customWidth="1"/>
    <col min="2455" max="2455" width="7.109375" style="66" customWidth="1"/>
    <col min="2456" max="2457" width="11.44140625" style="66" hidden="1" customWidth="1"/>
    <col min="2458" max="2458" width="7.109375" style="66" customWidth="1"/>
    <col min="2459" max="2459" width="11.44140625" style="66" hidden="1" customWidth="1"/>
    <col min="2460" max="2460" width="6.44140625" style="66" customWidth="1"/>
    <col min="2461" max="2462" width="11.44140625" style="66" hidden="1" customWidth="1"/>
    <col min="2463" max="2463" width="6.88671875" style="66" customWidth="1"/>
    <col min="2464" max="2465" width="11.44140625" style="66" hidden="1" customWidth="1"/>
    <col min="2466" max="2466" width="6.88671875" style="66" customWidth="1"/>
    <col min="2467" max="2468" width="11.44140625" style="66" hidden="1" customWidth="1"/>
    <col min="2469" max="2469" width="6.44140625" style="66" customWidth="1"/>
    <col min="2470" max="2474" width="11.44140625" style="66" hidden="1" customWidth="1"/>
    <col min="2475" max="2475" width="6.44140625" style="66" customWidth="1"/>
    <col min="2476" max="2477" width="11.44140625" style="66" hidden="1" customWidth="1"/>
    <col min="2478" max="2478" width="7.5546875" style="66" customWidth="1"/>
    <col min="2479" max="2479" width="11.44140625" style="66" hidden="1" customWidth="1"/>
    <col min="2480" max="2480" width="9.44140625" style="66" customWidth="1"/>
    <col min="2481" max="2512" width="11.44140625" style="66" hidden="1" customWidth="1"/>
    <col min="2513" max="2513" width="9" style="66" customWidth="1"/>
    <col min="2514" max="2515" width="11.44140625" style="66" hidden="1" customWidth="1"/>
    <col min="2516" max="2516" width="8.5546875" style="66" customWidth="1"/>
    <col min="2517" max="2518" width="11.44140625" style="66" hidden="1" customWidth="1"/>
    <col min="2519" max="2519" width="6.44140625" style="66" customWidth="1"/>
    <col min="2520" max="2521" width="11.44140625" style="66" hidden="1" customWidth="1"/>
    <col min="2522" max="2522" width="7" style="66" customWidth="1"/>
    <col min="2523" max="2524" width="11.44140625" style="66" hidden="1" customWidth="1"/>
    <col min="2525" max="2527" width="7" style="66" customWidth="1"/>
    <col min="2528" max="2529" width="11.44140625" style="66" hidden="1" customWidth="1"/>
    <col min="2530" max="2530" width="7.5546875" style="66" customWidth="1"/>
    <col min="2531" max="2532" width="11.44140625" style="66" hidden="1" customWidth="1"/>
    <col min="2533" max="2533" width="7" style="66" customWidth="1"/>
    <col min="2534" max="2535" width="11.44140625" style="66" hidden="1" customWidth="1"/>
    <col min="2536" max="2536" width="7" style="66" customWidth="1"/>
    <col min="2537" max="2538" width="11.44140625" style="66" hidden="1" customWidth="1"/>
    <col min="2539" max="2539" width="7" style="66" customWidth="1"/>
    <col min="2540" max="2540" width="11.44140625" style="66" hidden="1" customWidth="1"/>
    <col min="2541" max="2541" width="6.44140625" style="66" customWidth="1"/>
    <col min="2542" max="2551" width="11.44140625" style="66" hidden="1" customWidth="1"/>
    <col min="2552" max="2554" width="11.44140625" style="66" hidden="1"/>
    <col min="2555" max="2555" width="41.44140625" style="66" customWidth="1"/>
    <col min="2556" max="2556" width="6.44140625" style="66" customWidth="1"/>
    <col min="2557" max="2557" width="14.6640625" style="66" customWidth="1"/>
    <col min="2558" max="2558" width="11.44140625" style="66" customWidth="1"/>
    <col min="2559" max="2559" width="13" style="66" customWidth="1"/>
    <col min="2560" max="2560" width="25.6640625" style="66" customWidth="1"/>
    <col min="2561" max="2570" width="9.44140625" style="66" customWidth="1"/>
    <col min="2571" max="2571" width="8.88671875" style="66" customWidth="1"/>
    <col min="2572" max="2572" width="9.44140625" style="66" customWidth="1"/>
    <col min="2573" max="2578" width="10.109375" style="66" customWidth="1"/>
    <col min="2579" max="2579" width="6.44140625" style="66" customWidth="1"/>
    <col min="2580" max="2580" width="6.88671875" style="66" customWidth="1"/>
    <col min="2581" max="2582" width="6.5546875" style="66" customWidth="1"/>
    <col min="2583" max="2583" width="6.33203125" style="66" customWidth="1"/>
    <col min="2584" max="2585" width="7.5546875" style="66" customWidth="1"/>
    <col min="2586" max="2586" width="14.5546875" style="66" customWidth="1"/>
    <col min="2587" max="2588" width="11.44140625" style="66" customWidth="1"/>
    <col min="2589" max="2589" width="56.88671875" style="66" customWidth="1"/>
    <col min="2590" max="2590" width="9.109375" style="66" bestFit="1" customWidth="1"/>
    <col min="2591" max="2591" width="24.5546875" style="66" customWidth="1"/>
    <col min="2592" max="2592" width="22.88671875" style="66" customWidth="1"/>
    <col min="2593" max="2593" width="9.109375" style="66" bestFit="1" customWidth="1"/>
    <col min="2594" max="2594" width="5" style="66" customWidth="1"/>
    <col min="2595" max="2596" width="11.44140625" style="66" hidden="1" customWidth="1"/>
    <col min="2597" max="2597" width="5" style="66" customWidth="1"/>
    <col min="2598" max="2599" width="11.44140625" style="66" hidden="1" customWidth="1"/>
    <col min="2600" max="2600" width="5" style="66" customWidth="1"/>
    <col min="2601" max="2602" width="11.44140625" style="66" hidden="1" customWidth="1"/>
    <col min="2603" max="2603" width="5" style="66" customWidth="1"/>
    <col min="2604" max="2605" width="11.44140625" style="66" hidden="1" customWidth="1"/>
    <col min="2606" max="2606" width="5" style="66" customWidth="1"/>
    <col min="2607" max="2608" width="11.44140625" style="66" hidden="1" customWidth="1"/>
    <col min="2609" max="2609" width="5" style="66" customWidth="1"/>
    <col min="2610" max="2611" width="11.44140625" style="66" hidden="1" customWidth="1"/>
    <col min="2612" max="2612" width="6.44140625" style="66" customWidth="1"/>
    <col min="2613" max="2620" width="11.44140625" style="66" hidden="1" customWidth="1"/>
    <col min="2621" max="2621" width="6.88671875" style="66" customWidth="1"/>
    <col min="2622" max="2623" width="11.44140625" style="66" hidden="1" customWidth="1"/>
    <col min="2624" max="2624" width="6.44140625" style="66" customWidth="1"/>
    <col min="2625" max="2626" width="11.44140625" style="66" hidden="1" customWidth="1"/>
    <col min="2627" max="2627" width="5.44140625" style="66" customWidth="1"/>
    <col min="2628" max="2629" width="11.44140625" style="66" hidden="1" customWidth="1"/>
    <col min="2630" max="2630" width="4.88671875" style="66" customWidth="1"/>
    <col min="2631" max="2638" width="11.44140625" style="66" hidden="1" customWidth="1"/>
    <col min="2639" max="2639" width="5.44140625" style="66" customWidth="1"/>
    <col min="2640" max="2644" width="11.44140625" style="66" hidden="1" customWidth="1"/>
    <col min="2645" max="2645" width="5.88671875" style="66" customWidth="1"/>
    <col min="2646" max="2647" width="11.44140625" style="66" hidden="1" customWidth="1"/>
    <col min="2648" max="2648" width="5.44140625" style="66" customWidth="1"/>
    <col min="2649" max="2650" width="11.44140625" style="66" hidden="1" customWidth="1"/>
    <col min="2651" max="2651" width="5.44140625" style="66" customWidth="1"/>
    <col min="2652" max="2653" width="11.44140625" style="66" hidden="1" customWidth="1"/>
    <col min="2654" max="2654" width="6" style="66" customWidth="1"/>
    <col min="2655" max="2659" width="11.44140625" style="66" hidden="1" customWidth="1"/>
    <col min="2660" max="2660" width="5" style="66" customWidth="1"/>
    <col min="2661" max="2668" width="11.44140625" style="66" hidden="1" customWidth="1"/>
    <col min="2669" max="2669" width="5" style="66" customWidth="1"/>
    <col min="2670" max="2670" width="11.44140625" style="66" hidden="1" customWidth="1"/>
    <col min="2671" max="2671" width="5" style="66" customWidth="1"/>
    <col min="2672" max="2672" width="9.44140625" style="66" customWidth="1"/>
    <col min="2673" max="2673" width="11.44140625" style="66" hidden="1" customWidth="1"/>
    <col min="2674" max="2674" width="5" style="66" customWidth="1"/>
    <col min="2675" max="2676" width="11.44140625" style="66" hidden="1" customWidth="1"/>
    <col min="2677" max="2677" width="5" style="66" customWidth="1"/>
    <col min="2678" max="2679" width="11.44140625" style="66" hidden="1" customWidth="1"/>
    <col min="2680" max="2680" width="5" style="66" customWidth="1"/>
    <col min="2681" max="2682" width="11.44140625" style="66" hidden="1" customWidth="1"/>
    <col min="2683" max="2683" width="5" style="66" customWidth="1"/>
    <col min="2684" max="2685" width="11.44140625" style="66" hidden="1" customWidth="1"/>
    <col min="2686" max="2686" width="5" style="66" customWidth="1"/>
    <col min="2687" max="2688" width="11.44140625" style="66" hidden="1" customWidth="1"/>
    <col min="2689" max="2689" width="5" style="66" customWidth="1"/>
    <col min="2690" max="2690" width="11.44140625" style="66" hidden="1" customWidth="1"/>
    <col min="2691" max="2691" width="6.44140625" style="66" customWidth="1"/>
    <col min="2692" max="2692" width="11.44140625" style="66" hidden="1" customWidth="1"/>
    <col min="2693" max="2693" width="7.109375" style="66" customWidth="1"/>
    <col min="2694" max="2695" width="11.44140625" style="66" hidden="1" customWidth="1"/>
    <col min="2696" max="2696" width="7.109375" style="66" customWidth="1"/>
    <col min="2697" max="2698" width="11.44140625" style="66" hidden="1" customWidth="1"/>
    <col min="2699" max="2699" width="7.109375" style="66" customWidth="1"/>
    <col min="2700" max="2701" width="11.44140625" style="66" hidden="1" customWidth="1"/>
    <col min="2702" max="2702" width="7.109375" style="66" customWidth="1"/>
    <col min="2703" max="2704" width="11.44140625" style="66" hidden="1" customWidth="1"/>
    <col min="2705" max="2705" width="7.109375" style="66" customWidth="1"/>
    <col min="2706" max="2707" width="11.44140625" style="66" hidden="1" customWidth="1"/>
    <col min="2708" max="2708" width="7.109375" style="66" customWidth="1"/>
    <col min="2709" max="2710" width="11.44140625" style="66" hidden="1" customWidth="1"/>
    <col min="2711" max="2711" width="7.109375" style="66" customWidth="1"/>
    <col min="2712" max="2713" width="11.44140625" style="66" hidden="1" customWidth="1"/>
    <col min="2714" max="2714" width="7.109375" style="66" customWidth="1"/>
    <col min="2715" max="2715" width="11.44140625" style="66" hidden="1" customWidth="1"/>
    <col min="2716" max="2716" width="6.44140625" style="66" customWidth="1"/>
    <col min="2717" max="2718" width="11.44140625" style="66" hidden="1" customWidth="1"/>
    <col min="2719" max="2719" width="6.88671875" style="66" customWidth="1"/>
    <col min="2720" max="2721" width="11.44140625" style="66" hidden="1" customWidth="1"/>
    <col min="2722" max="2722" width="6.88671875" style="66" customWidth="1"/>
    <col min="2723" max="2724" width="11.44140625" style="66" hidden="1" customWidth="1"/>
    <col min="2725" max="2725" width="6.44140625" style="66" customWidth="1"/>
    <col min="2726" max="2730" width="11.44140625" style="66" hidden="1" customWidth="1"/>
    <col min="2731" max="2731" width="6.44140625" style="66" customWidth="1"/>
    <col min="2732" max="2733" width="11.44140625" style="66" hidden="1" customWidth="1"/>
    <col min="2734" max="2734" width="7.5546875" style="66" customWidth="1"/>
    <col min="2735" max="2735" width="11.44140625" style="66" hidden="1" customWidth="1"/>
    <col min="2736" max="2736" width="9.44140625" style="66" customWidth="1"/>
    <col min="2737" max="2768" width="11.44140625" style="66" hidden="1" customWidth="1"/>
    <col min="2769" max="2769" width="9" style="66" customWidth="1"/>
    <col min="2770" max="2771" width="11.44140625" style="66" hidden="1" customWidth="1"/>
    <col min="2772" max="2772" width="8.5546875" style="66" customWidth="1"/>
    <col min="2773" max="2774" width="11.44140625" style="66" hidden="1" customWidth="1"/>
    <col min="2775" max="2775" width="6.44140625" style="66" customWidth="1"/>
    <col min="2776" max="2777" width="11.44140625" style="66" hidden="1" customWidth="1"/>
    <col min="2778" max="2778" width="7" style="66" customWidth="1"/>
    <col min="2779" max="2780" width="11.44140625" style="66" hidden="1" customWidth="1"/>
    <col min="2781" max="2783" width="7" style="66" customWidth="1"/>
    <col min="2784" max="2785" width="11.44140625" style="66" hidden="1" customWidth="1"/>
    <col min="2786" max="2786" width="7.5546875" style="66" customWidth="1"/>
    <col min="2787" max="2788" width="11.44140625" style="66" hidden="1" customWidth="1"/>
    <col min="2789" max="2789" width="7" style="66" customWidth="1"/>
    <col min="2790" max="2791" width="11.44140625" style="66" hidden="1" customWidth="1"/>
    <col min="2792" max="2792" width="7" style="66" customWidth="1"/>
    <col min="2793" max="2794" width="11.44140625" style="66" hidden="1" customWidth="1"/>
    <col min="2795" max="2795" width="7" style="66" customWidth="1"/>
    <col min="2796" max="2796" width="11.44140625" style="66" hidden="1" customWidth="1"/>
    <col min="2797" max="2797" width="6.44140625" style="66" customWidth="1"/>
    <col min="2798" max="2807" width="11.44140625" style="66" hidden="1" customWidth="1"/>
    <col min="2808" max="2810" width="11.44140625" style="66" hidden="1"/>
    <col min="2811" max="2811" width="41.44140625" style="66" customWidth="1"/>
    <col min="2812" max="2812" width="6.44140625" style="66" customWidth="1"/>
    <col min="2813" max="2813" width="14.6640625" style="66" customWidth="1"/>
    <col min="2814" max="2814" width="11.44140625" style="66" customWidth="1"/>
    <col min="2815" max="2815" width="13" style="66" customWidth="1"/>
    <col min="2816" max="2816" width="25.6640625" style="66" customWidth="1"/>
    <col min="2817" max="2826" width="9.44140625" style="66" customWidth="1"/>
    <col min="2827" max="2827" width="8.88671875" style="66" customWidth="1"/>
    <col min="2828" max="2828" width="9.44140625" style="66" customWidth="1"/>
    <col min="2829" max="2834" width="10.109375" style="66" customWidth="1"/>
    <col min="2835" max="2835" width="6.44140625" style="66" customWidth="1"/>
    <col min="2836" max="2836" width="6.88671875" style="66" customWidth="1"/>
    <col min="2837" max="2838" width="6.5546875" style="66" customWidth="1"/>
    <col min="2839" max="2839" width="6.33203125" style="66" customWidth="1"/>
    <col min="2840" max="2841" width="7.5546875" style="66" customWidth="1"/>
    <col min="2842" max="2842" width="14.5546875" style="66" customWidth="1"/>
    <col min="2843" max="2844" width="11.44140625" style="66" customWidth="1"/>
    <col min="2845" max="2845" width="56.88671875" style="66" customWidth="1"/>
    <col min="2846" max="2846" width="9.109375" style="66" bestFit="1" customWidth="1"/>
    <col min="2847" max="2847" width="24.5546875" style="66" customWidth="1"/>
    <col min="2848" max="2848" width="22.88671875" style="66" customWidth="1"/>
    <col min="2849" max="2849" width="9.109375" style="66" bestFit="1" customWidth="1"/>
    <col min="2850" max="2850" width="5" style="66" customWidth="1"/>
    <col min="2851" max="2852" width="11.44140625" style="66" hidden="1" customWidth="1"/>
    <col min="2853" max="2853" width="5" style="66" customWidth="1"/>
    <col min="2854" max="2855" width="11.44140625" style="66" hidden="1" customWidth="1"/>
    <col min="2856" max="2856" width="5" style="66" customWidth="1"/>
    <col min="2857" max="2858" width="11.44140625" style="66" hidden="1" customWidth="1"/>
    <col min="2859" max="2859" width="5" style="66" customWidth="1"/>
    <col min="2860" max="2861" width="11.44140625" style="66" hidden="1" customWidth="1"/>
    <col min="2862" max="2862" width="5" style="66" customWidth="1"/>
    <col min="2863" max="2864" width="11.44140625" style="66" hidden="1" customWidth="1"/>
    <col min="2865" max="2865" width="5" style="66" customWidth="1"/>
    <col min="2866" max="2867" width="11.44140625" style="66" hidden="1" customWidth="1"/>
    <col min="2868" max="2868" width="6.44140625" style="66" customWidth="1"/>
    <col min="2869" max="2876" width="11.44140625" style="66" hidden="1" customWidth="1"/>
    <col min="2877" max="2877" width="6.88671875" style="66" customWidth="1"/>
    <col min="2878" max="2879" width="11.44140625" style="66" hidden="1" customWidth="1"/>
    <col min="2880" max="2880" width="6.44140625" style="66" customWidth="1"/>
    <col min="2881" max="2882" width="11.44140625" style="66" hidden="1" customWidth="1"/>
    <col min="2883" max="2883" width="5.44140625" style="66" customWidth="1"/>
    <col min="2884" max="2885" width="11.44140625" style="66" hidden="1" customWidth="1"/>
    <col min="2886" max="2886" width="4.88671875" style="66" customWidth="1"/>
    <col min="2887" max="2894" width="11.44140625" style="66" hidden="1" customWidth="1"/>
    <col min="2895" max="2895" width="5.44140625" style="66" customWidth="1"/>
    <col min="2896" max="2900" width="11.44140625" style="66" hidden="1" customWidth="1"/>
    <col min="2901" max="2901" width="5.88671875" style="66" customWidth="1"/>
    <col min="2902" max="2903" width="11.44140625" style="66" hidden="1" customWidth="1"/>
    <col min="2904" max="2904" width="5.44140625" style="66" customWidth="1"/>
    <col min="2905" max="2906" width="11.44140625" style="66" hidden="1" customWidth="1"/>
    <col min="2907" max="2907" width="5.44140625" style="66" customWidth="1"/>
    <col min="2908" max="2909" width="11.44140625" style="66" hidden="1" customWidth="1"/>
    <col min="2910" max="2910" width="6" style="66" customWidth="1"/>
    <col min="2911" max="2915" width="11.44140625" style="66" hidden="1" customWidth="1"/>
    <col min="2916" max="2916" width="5" style="66" customWidth="1"/>
    <col min="2917" max="2924" width="11.44140625" style="66" hidden="1" customWidth="1"/>
    <col min="2925" max="2925" width="5" style="66" customWidth="1"/>
    <col min="2926" max="2926" width="11.44140625" style="66" hidden="1" customWidth="1"/>
    <col min="2927" max="2927" width="5" style="66" customWidth="1"/>
    <col min="2928" max="2928" width="9.44140625" style="66" customWidth="1"/>
    <col min="2929" max="2929" width="11.44140625" style="66" hidden="1" customWidth="1"/>
    <col min="2930" max="2930" width="5" style="66" customWidth="1"/>
    <col min="2931" max="2932" width="11.44140625" style="66" hidden="1" customWidth="1"/>
    <col min="2933" max="2933" width="5" style="66" customWidth="1"/>
    <col min="2934" max="2935" width="11.44140625" style="66" hidden="1" customWidth="1"/>
    <col min="2936" max="2936" width="5" style="66" customWidth="1"/>
    <col min="2937" max="2938" width="11.44140625" style="66" hidden="1" customWidth="1"/>
    <col min="2939" max="2939" width="5" style="66" customWidth="1"/>
    <col min="2940" max="2941" width="11.44140625" style="66" hidden="1" customWidth="1"/>
    <col min="2942" max="2942" width="5" style="66" customWidth="1"/>
    <col min="2943" max="2944" width="11.44140625" style="66" hidden="1" customWidth="1"/>
    <col min="2945" max="2945" width="5" style="66" customWidth="1"/>
    <col min="2946" max="2946" width="11.44140625" style="66" hidden="1" customWidth="1"/>
    <col min="2947" max="2947" width="6.44140625" style="66" customWidth="1"/>
    <col min="2948" max="2948" width="11.44140625" style="66" hidden="1" customWidth="1"/>
    <col min="2949" max="2949" width="7.109375" style="66" customWidth="1"/>
    <col min="2950" max="2951" width="11.44140625" style="66" hidden="1" customWidth="1"/>
    <col min="2952" max="2952" width="7.109375" style="66" customWidth="1"/>
    <col min="2953" max="2954" width="11.44140625" style="66" hidden="1" customWidth="1"/>
    <col min="2955" max="2955" width="7.109375" style="66" customWidth="1"/>
    <col min="2956" max="2957" width="11.44140625" style="66" hidden="1" customWidth="1"/>
    <col min="2958" max="2958" width="7.109375" style="66" customWidth="1"/>
    <col min="2959" max="2960" width="11.44140625" style="66" hidden="1" customWidth="1"/>
    <col min="2961" max="2961" width="7.109375" style="66" customWidth="1"/>
    <col min="2962" max="2963" width="11.44140625" style="66" hidden="1" customWidth="1"/>
    <col min="2964" max="2964" width="7.109375" style="66" customWidth="1"/>
    <col min="2965" max="2966" width="11.44140625" style="66" hidden="1" customWidth="1"/>
    <col min="2967" max="2967" width="7.109375" style="66" customWidth="1"/>
    <col min="2968" max="2969" width="11.44140625" style="66" hidden="1" customWidth="1"/>
    <col min="2970" max="2970" width="7.109375" style="66" customWidth="1"/>
    <col min="2971" max="2971" width="11.44140625" style="66" hidden="1" customWidth="1"/>
    <col min="2972" max="2972" width="6.44140625" style="66" customWidth="1"/>
    <col min="2973" max="2974" width="11.44140625" style="66" hidden="1" customWidth="1"/>
    <col min="2975" max="2975" width="6.88671875" style="66" customWidth="1"/>
    <col min="2976" max="2977" width="11.44140625" style="66" hidden="1" customWidth="1"/>
    <col min="2978" max="2978" width="6.88671875" style="66" customWidth="1"/>
    <col min="2979" max="2980" width="11.44140625" style="66" hidden="1" customWidth="1"/>
    <col min="2981" max="2981" width="6.44140625" style="66" customWidth="1"/>
    <col min="2982" max="2986" width="11.44140625" style="66" hidden="1" customWidth="1"/>
    <col min="2987" max="2987" width="6.44140625" style="66" customWidth="1"/>
    <col min="2988" max="2989" width="11.44140625" style="66" hidden="1" customWidth="1"/>
    <col min="2990" max="2990" width="7.5546875" style="66" customWidth="1"/>
    <col min="2991" max="2991" width="11.44140625" style="66" hidden="1" customWidth="1"/>
    <col min="2992" max="2992" width="9.44140625" style="66" customWidth="1"/>
    <col min="2993" max="3024" width="11.44140625" style="66" hidden="1" customWidth="1"/>
    <col min="3025" max="3025" width="9" style="66" customWidth="1"/>
    <col min="3026" max="3027" width="11.44140625" style="66" hidden="1" customWidth="1"/>
    <col min="3028" max="3028" width="8.5546875" style="66" customWidth="1"/>
    <col min="3029" max="3030" width="11.44140625" style="66" hidden="1" customWidth="1"/>
    <col min="3031" max="3031" width="6.44140625" style="66" customWidth="1"/>
    <col min="3032" max="3033" width="11.44140625" style="66" hidden="1" customWidth="1"/>
    <col min="3034" max="3034" width="7" style="66" customWidth="1"/>
    <col min="3035" max="3036" width="11.44140625" style="66" hidden="1" customWidth="1"/>
    <col min="3037" max="3039" width="7" style="66" customWidth="1"/>
    <col min="3040" max="3041" width="11.44140625" style="66" hidden="1" customWidth="1"/>
    <col min="3042" max="3042" width="7.5546875" style="66" customWidth="1"/>
    <col min="3043" max="3044" width="11.44140625" style="66" hidden="1" customWidth="1"/>
    <col min="3045" max="3045" width="7" style="66" customWidth="1"/>
    <col min="3046" max="3047" width="11.44140625" style="66" hidden="1" customWidth="1"/>
    <col min="3048" max="3048" width="7" style="66" customWidth="1"/>
    <col min="3049" max="3050" width="11.44140625" style="66" hidden="1" customWidth="1"/>
    <col min="3051" max="3051" width="7" style="66" customWidth="1"/>
    <col min="3052" max="3052" width="11.44140625" style="66" hidden="1" customWidth="1"/>
    <col min="3053" max="3053" width="6.44140625" style="66" customWidth="1"/>
    <col min="3054" max="3063" width="11.44140625" style="66" hidden="1" customWidth="1"/>
    <col min="3064" max="3066" width="11.44140625" style="66" hidden="1"/>
    <col min="3067" max="3067" width="41.44140625" style="66" customWidth="1"/>
    <col min="3068" max="3068" width="6.44140625" style="66" customWidth="1"/>
    <col min="3069" max="3069" width="14.6640625" style="66" customWidth="1"/>
    <col min="3070" max="3070" width="11.44140625" style="66" customWidth="1"/>
    <col min="3071" max="3071" width="13" style="66" customWidth="1"/>
    <col min="3072" max="3072" width="25.6640625" style="66" customWidth="1"/>
    <col min="3073" max="3082" width="9.44140625" style="66" customWidth="1"/>
    <col min="3083" max="3083" width="8.88671875" style="66" customWidth="1"/>
    <col min="3084" max="3084" width="9.44140625" style="66" customWidth="1"/>
    <col min="3085" max="3090" width="10.109375" style="66" customWidth="1"/>
    <col min="3091" max="3091" width="6.44140625" style="66" customWidth="1"/>
    <col min="3092" max="3092" width="6.88671875" style="66" customWidth="1"/>
    <col min="3093" max="3094" width="6.5546875" style="66" customWidth="1"/>
    <col min="3095" max="3095" width="6.33203125" style="66" customWidth="1"/>
    <col min="3096" max="3097" width="7.5546875" style="66" customWidth="1"/>
    <col min="3098" max="3098" width="14.5546875" style="66" customWidth="1"/>
    <col min="3099" max="3100" width="11.44140625" style="66" customWidth="1"/>
    <col min="3101" max="3101" width="56.88671875" style="66" customWidth="1"/>
    <col min="3102" max="3102" width="9.109375" style="66" bestFit="1" customWidth="1"/>
    <col min="3103" max="3103" width="24.5546875" style="66" customWidth="1"/>
    <col min="3104" max="3104" width="22.88671875" style="66" customWidth="1"/>
    <col min="3105" max="3105" width="9.109375" style="66" bestFit="1" customWidth="1"/>
    <col min="3106" max="3106" width="5" style="66" customWidth="1"/>
    <col min="3107" max="3108" width="11.44140625" style="66" hidden="1" customWidth="1"/>
    <col min="3109" max="3109" width="5" style="66" customWidth="1"/>
    <col min="3110" max="3111" width="11.44140625" style="66" hidden="1" customWidth="1"/>
    <col min="3112" max="3112" width="5" style="66" customWidth="1"/>
    <col min="3113" max="3114" width="11.44140625" style="66" hidden="1" customWidth="1"/>
    <col min="3115" max="3115" width="5" style="66" customWidth="1"/>
    <col min="3116" max="3117" width="11.44140625" style="66" hidden="1" customWidth="1"/>
    <col min="3118" max="3118" width="5" style="66" customWidth="1"/>
    <col min="3119" max="3120" width="11.44140625" style="66" hidden="1" customWidth="1"/>
    <col min="3121" max="3121" width="5" style="66" customWidth="1"/>
    <col min="3122" max="3123" width="11.44140625" style="66" hidden="1" customWidth="1"/>
    <col min="3124" max="3124" width="6.44140625" style="66" customWidth="1"/>
    <col min="3125" max="3132" width="11.44140625" style="66" hidden="1" customWidth="1"/>
    <col min="3133" max="3133" width="6.88671875" style="66" customWidth="1"/>
    <col min="3134" max="3135" width="11.44140625" style="66" hidden="1" customWidth="1"/>
    <col min="3136" max="3136" width="6.44140625" style="66" customWidth="1"/>
    <col min="3137" max="3138" width="11.44140625" style="66" hidden="1" customWidth="1"/>
    <col min="3139" max="3139" width="5.44140625" style="66" customWidth="1"/>
    <col min="3140" max="3141" width="11.44140625" style="66" hidden="1" customWidth="1"/>
    <col min="3142" max="3142" width="4.88671875" style="66" customWidth="1"/>
    <col min="3143" max="3150" width="11.44140625" style="66" hidden="1" customWidth="1"/>
    <col min="3151" max="3151" width="5.44140625" style="66" customWidth="1"/>
    <col min="3152" max="3156" width="11.44140625" style="66" hidden="1" customWidth="1"/>
    <col min="3157" max="3157" width="5.88671875" style="66" customWidth="1"/>
    <col min="3158" max="3159" width="11.44140625" style="66" hidden="1" customWidth="1"/>
    <col min="3160" max="3160" width="5.44140625" style="66" customWidth="1"/>
    <col min="3161" max="3162" width="11.44140625" style="66" hidden="1" customWidth="1"/>
    <col min="3163" max="3163" width="5.44140625" style="66" customWidth="1"/>
    <col min="3164" max="3165" width="11.44140625" style="66" hidden="1" customWidth="1"/>
    <col min="3166" max="3166" width="6" style="66" customWidth="1"/>
    <col min="3167" max="3171" width="11.44140625" style="66" hidden="1" customWidth="1"/>
    <col min="3172" max="3172" width="5" style="66" customWidth="1"/>
    <col min="3173" max="3180" width="11.44140625" style="66" hidden="1" customWidth="1"/>
    <col min="3181" max="3181" width="5" style="66" customWidth="1"/>
    <col min="3182" max="3182" width="11.44140625" style="66" hidden="1" customWidth="1"/>
    <col min="3183" max="3183" width="5" style="66" customWidth="1"/>
    <col min="3184" max="3184" width="9.44140625" style="66" customWidth="1"/>
    <col min="3185" max="3185" width="11.44140625" style="66" hidden="1" customWidth="1"/>
    <col min="3186" max="3186" width="5" style="66" customWidth="1"/>
    <col min="3187" max="3188" width="11.44140625" style="66" hidden="1" customWidth="1"/>
    <col min="3189" max="3189" width="5" style="66" customWidth="1"/>
    <col min="3190" max="3191" width="11.44140625" style="66" hidden="1" customWidth="1"/>
    <col min="3192" max="3192" width="5" style="66" customWidth="1"/>
    <col min="3193" max="3194" width="11.44140625" style="66" hidden="1" customWidth="1"/>
    <col min="3195" max="3195" width="5" style="66" customWidth="1"/>
    <col min="3196" max="3197" width="11.44140625" style="66" hidden="1" customWidth="1"/>
    <col min="3198" max="3198" width="5" style="66" customWidth="1"/>
    <col min="3199" max="3200" width="11.44140625" style="66" hidden="1" customWidth="1"/>
    <col min="3201" max="3201" width="5" style="66" customWidth="1"/>
    <col min="3202" max="3202" width="11.44140625" style="66" hidden="1" customWidth="1"/>
    <col min="3203" max="3203" width="6.44140625" style="66" customWidth="1"/>
    <col min="3204" max="3204" width="11.44140625" style="66" hidden="1" customWidth="1"/>
    <col min="3205" max="3205" width="7.109375" style="66" customWidth="1"/>
    <col min="3206" max="3207" width="11.44140625" style="66" hidden="1" customWidth="1"/>
    <col min="3208" max="3208" width="7.109375" style="66" customWidth="1"/>
    <col min="3209" max="3210" width="11.44140625" style="66" hidden="1" customWidth="1"/>
    <col min="3211" max="3211" width="7.109375" style="66" customWidth="1"/>
    <col min="3212" max="3213" width="11.44140625" style="66" hidden="1" customWidth="1"/>
    <col min="3214" max="3214" width="7.109375" style="66" customWidth="1"/>
    <col min="3215" max="3216" width="11.44140625" style="66" hidden="1" customWidth="1"/>
    <col min="3217" max="3217" width="7.109375" style="66" customWidth="1"/>
    <col min="3218" max="3219" width="11.44140625" style="66" hidden="1" customWidth="1"/>
    <col min="3220" max="3220" width="7.109375" style="66" customWidth="1"/>
    <col min="3221" max="3222" width="11.44140625" style="66" hidden="1" customWidth="1"/>
    <col min="3223" max="3223" width="7.109375" style="66" customWidth="1"/>
    <col min="3224" max="3225" width="11.44140625" style="66" hidden="1" customWidth="1"/>
    <col min="3226" max="3226" width="7.109375" style="66" customWidth="1"/>
    <col min="3227" max="3227" width="11.44140625" style="66" hidden="1" customWidth="1"/>
    <col min="3228" max="3228" width="6.44140625" style="66" customWidth="1"/>
    <col min="3229" max="3230" width="11.44140625" style="66" hidden="1" customWidth="1"/>
    <col min="3231" max="3231" width="6.88671875" style="66" customWidth="1"/>
    <col min="3232" max="3233" width="11.44140625" style="66" hidden="1" customWidth="1"/>
    <col min="3234" max="3234" width="6.88671875" style="66" customWidth="1"/>
    <col min="3235" max="3236" width="11.44140625" style="66" hidden="1" customWidth="1"/>
    <col min="3237" max="3237" width="6.44140625" style="66" customWidth="1"/>
    <col min="3238" max="3242" width="11.44140625" style="66" hidden="1" customWidth="1"/>
    <col min="3243" max="3243" width="6.44140625" style="66" customWidth="1"/>
    <col min="3244" max="3245" width="11.44140625" style="66" hidden="1" customWidth="1"/>
    <col min="3246" max="3246" width="7.5546875" style="66" customWidth="1"/>
    <col min="3247" max="3247" width="11.44140625" style="66" hidden="1" customWidth="1"/>
    <col min="3248" max="3248" width="9.44140625" style="66" customWidth="1"/>
    <col min="3249" max="3280" width="11.44140625" style="66" hidden="1" customWidth="1"/>
    <col min="3281" max="3281" width="9" style="66" customWidth="1"/>
    <col min="3282" max="3283" width="11.44140625" style="66" hidden="1" customWidth="1"/>
    <col min="3284" max="3284" width="8.5546875" style="66" customWidth="1"/>
    <col min="3285" max="3286" width="11.44140625" style="66" hidden="1" customWidth="1"/>
    <col min="3287" max="3287" width="6.44140625" style="66" customWidth="1"/>
    <col min="3288" max="3289" width="11.44140625" style="66" hidden="1" customWidth="1"/>
    <col min="3290" max="3290" width="7" style="66" customWidth="1"/>
    <col min="3291" max="3292" width="11.44140625" style="66" hidden="1" customWidth="1"/>
    <col min="3293" max="3295" width="7" style="66" customWidth="1"/>
    <col min="3296" max="3297" width="11.44140625" style="66" hidden="1" customWidth="1"/>
    <col min="3298" max="3298" width="7.5546875" style="66" customWidth="1"/>
    <col min="3299" max="3300" width="11.44140625" style="66" hidden="1" customWidth="1"/>
    <col min="3301" max="3301" width="7" style="66" customWidth="1"/>
    <col min="3302" max="3303" width="11.44140625" style="66" hidden="1" customWidth="1"/>
    <col min="3304" max="3304" width="7" style="66" customWidth="1"/>
    <col min="3305" max="3306" width="11.44140625" style="66" hidden="1" customWidth="1"/>
    <col min="3307" max="3307" width="7" style="66" customWidth="1"/>
    <col min="3308" max="3308" width="11.44140625" style="66" hidden="1" customWidth="1"/>
    <col min="3309" max="3309" width="6.44140625" style="66" customWidth="1"/>
    <col min="3310" max="3319" width="11.44140625" style="66" hidden="1" customWidth="1"/>
    <col min="3320" max="3322" width="11.44140625" style="66" hidden="1"/>
    <col min="3323" max="3323" width="41.44140625" style="66" customWidth="1"/>
    <col min="3324" max="3324" width="6.44140625" style="66" customWidth="1"/>
    <col min="3325" max="3325" width="14.6640625" style="66" customWidth="1"/>
    <col min="3326" max="3326" width="11.44140625" style="66" customWidth="1"/>
    <col min="3327" max="3327" width="13" style="66" customWidth="1"/>
    <col min="3328" max="3328" width="25.6640625" style="66" customWidth="1"/>
    <col min="3329" max="3338" width="9.44140625" style="66" customWidth="1"/>
    <col min="3339" max="3339" width="8.88671875" style="66" customWidth="1"/>
    <col min="3340" max="3340" width="9.44140625" style="66" customWidth="1"/>
    <col min="3341" max="3346" width="10.109375" style="66" customWidth="1"/>
    <col min="3347" max="3347" width="6.44140625" style="66" customWidth="1"/>
    <col min="3348" max="3348" width="6.88671875" style="66" customWidth="1"/>
    <col min="3349" max="3350" width="6.5546875" style="66" customWidth="1"/>
    <col min="3351" max="3351" width="6.33203125" style="66" customWidth="1"/>
    <col min="3352" max="3353" width="7.5546875" style="66" customWidth="1"/>
    <col min="3354" max="3354" width="14.5546875" style="66" customWidth="1"/>
    <col min="3355" max="3356" width="11.44140625" style="66" customWidth="1"/>
    <col min="3357" max="3357" width="56.88671875" style="66" customWidth="1"/>
    <col min="3358" max="3358" width="9.109375" style="66" bestFit="1" customWidth="1"/>
    <col min="3359" max="3359" width="24.5546875" style="66" customWidth="1"/>
    <col min="3360" max="3360" width="22.88671875" style="66" customWidth="1"/>
    <col min="3361" max="3361" width="9.109375" style="66" bestFit="1" customWidth="1"/>
    <col min="3362" max="3362" width="5" style="66" customWidth="1"/>
    <col min="3363" max="3364" width="11.44140625" style="66" hidden="1" customWidth="1"/>
    <col min="3365" max="3365" width="5" style="66" customWidth="1"/>
    <col min="3366" max="3367" width="11.44140625" style="66" hidden="1" customWidth="1"/>
    <col min="3368" max="3368" width="5" style="66" customWidth="1"/>
    <col min="3369" max="3370" width="11.44140625" style="66" hidden="1" customWidth="1"/>
    <col min="3371" max="3371" width="5" style="66" customWidth="1"/>
    <col min="3372" max="3373" width="11.44140625" style="66" hidden="1" customWidth="1"/>
    <col min="3374" max="3374" width="5" style="66" customWidth="1"/>
    <col min="3375" max="3376" width="11.44140625" style="66" hidden="1" customWidth="1"/>
    <col min="3377" max="3377" width="5" style="66" customWidth="1"/>
    <col min="3378" max="3379" width="11.44140625" style="66" hidden="1" customWidth="1"/>
    <col min="3380" max="3380" width="6.44140625" style="66" customWidth="1"/>
    <col min="3381" max="3388" width="11.44140625" style="66" hidden="1" customWidth="1"/>
    <col min="3389" max="3389" width="6.88671875" style="66" customWidth="1"/>
    <col min="3390" max="3391" width="11.44140625" style="66" hidden="1" customWidth="1"/>
    <col min="3392" max="3392" width="6.44140625" style="66" customWidth="1"/>
    <col min="3393" max="3394" width="11.44140625" style="66" hidden="1" customWidth="1"/>
    <col min="3395" max="3395" width="5.44140625" style="66" customWidth="1"/>
    <col min="3396" max="3397" width="11.44140625" style="66" hidden="1" customWidth="1"/>
    <col min="3398" max="3398" width="4.88671875" style="66" customWidth="1"/>
    <col min="3399" max="3406" width="11.44140625" style="66" hidden="1" customWidth="1"/>
    <col min="3407" max="3407" width="5.44140625" style="66" customWidth="1"/>
    <col min="3408" max="3412" width="11.44140625" style="66" hidden="1" customWidth="1"/>
    <col min="3413" max="3413" width="5.88671875" style="66" customWidth="1"/>
    <col min="3414" max="3415" width="11.44140625" style="66" hidden="1" customWidth="1"/>
    <col min="3416" max="3416" width="5.44140625" style="66" customWidth="1"/>
    <col min="3417" max="3418" width="11.44140625" style="66" hidden="1" customWidth="1"/>
    <col min="3419" max="3419" width="5.44140625" style="66" customWidth="1"/>
    <col min="3420" max="3421" width="11.44140625" style="66" hidden="1" customWidth="1"/>
    <col min="3422" max="3422" width="6" style="66" customWidth="1"/>
    <col min="3423" max="3427" width="11.44140625" style="66" hidden="1" customWidth="1"/>
    <col min="3428" max="3428" width="5" style="66" customWidth="1"/>
    <col min="3429" max="3436" width="11.44140625" style="66" hidden="1" customWidth="1"/>
    <col min="3437" max="3437" width="5" style="66" customWidth="1"/>
    <col min="3438" max="3438" width="11.44140625" style="66" hidden="1" customWidth="1"/>
    <col min="3439" max="3439" width="5" style="66" customWidth="1"/>
    <col min="3440" max="3440" width="9.44140625" style="66" customWidth="1"/>
    <col min="3441" max="3441" width="11.44140625" style="66" hidden="1" customWidth="1"/>
    <col min="3442" max="3442" width="5" style="66" customWidth="1"/>
    <col min="3443" max="3444" width="11.44140625" style="66" hidden="1" customWidth="1"/>
    <col min="3445" max="3445" width="5" style="66" customWidth="1"/>
    <col min="3446" max="3447" width="11.44140625" style="66" hidden="1" customWidth="1"/>
    <col min="3448" max="3448" width="5" style="66" customWidth="1"/>
    <col min="3449" max="3450" width="11.44140625" style="66" hidden="1" customWidth="1"/>
    <col min="3451" max="3451" width="5" style="66" customWidth="1"/>
    <col min="3452" max="3453" width="11.44140625" style="66" hidden="1" customWidth="1"/>
    <col min="3454" max="3454" width="5" style="66" customWidth="1"/>
    <col min="3455" max="3456" width="11.44140625" style="66" hidden="1" customWidth="1"/>
    <col min="3457" max="3457" width="5" style="66" customWidth="1"/>
    <col min="3458" max="3458" width="11.44140625" style="66" hidden="1" customWidth="1"/>
    <col min="3459" max="3459" width="6.44140625" style="66" customWidth="1"/>
    <col min="3460" max="3460" width="11.44140625" style="66" hidden="1" customWidth="1"/>
    <col min="3461" max="3461" width="7.109375" style="66" customWidth="1"/>
    <col min="3462" max="3463" width="11.44140625" style="66" hidden="1" customWidth="1"/>
    <col min="3464" max="3464" width="7.109375" style="66" customWidth="1"/>
    <col min="3465" max="3466" width="11.44140625" style="66" hidden="1" customWidth="1"/>
    <col min="3467" max="3467" width="7.109375" style="66" customWidth="1"/>
    <col min="3468" max="3469" width="11.44140625" style="66" hidden="1" customWidth="1"/>
    <col min="3470" max="3470" width="7.109375" style="66" customWidth="1"/>
    <col min="3471" max="3472" width="11.44140625" style="66" hidden="1" customWidth="1"/>
    <col min="3473" max="3473" width="7.109375" style="66" customWidth="1"/>
    <col min="3474" max="3475" width="11.44140625" style="66" hidden="1" customWidth="1"/>
    <col min="3476" max="3476" width="7.109375" style="66" customWidth="1"/>
    <col min="3477" max="3478" width="11.44140625" style="66" hidden="1" customWidth="1"/>
    <col min="3479" max="3479" width="7.109375" style="66" customWidth="1"/>
    <col min="3480" max="3481" width="11.44140625" style="66" hidden="1" customWidth="1"/>
    <col min="3482" max="3482" width="7.109375" style="66" customWidth="1"/>
    <col min="3483" max="3483" width="11.44140625" style="66" hidden="1" customWidth="1"/>
    <col min="3484" max="3484" width="6.44140625" style="66" customWidth="1"/>
    <col min="3485" max="3486" width="11.44140625" style="66" hidden="1" customWidth="1"/>
    <col min="3487" max="3487" width="6.88671875" style="66" customWidth="1"/>
    <col min="3488" max="3489" width="11.44140625" style="66" hidden="1" customWidth="1"/>
    <col min="3490" max="3490" width="6.88671875" style="66" customWidth="1"/>
    <col min="3491" max="3492" width="11.44140625" style="66" hidden="1" customWidth="1"/>
    <col min="3493" max="3493" width="6.44140625" style="66" customWidth="1"/>
    <col min="3494" max="3498" width="11.44140625" style="66" hidden="1" customWidth="1"/>
    <col min="3499" max="3499" width="6.44140625" style="66" customWidth="1"/>
    <col min="3500" max="3501" width="11.44140625" style="66" hidden="1" customWidth="1"/>
    <col min="3502" max="3502" width="7.5546875" style="66" customWidth="1"/>
    <col min="3503" max="3503" width="11.44140625" style="66" hidden="1" customWidth="1"/>
    <col min="3504" max="3504" width="9.44140625" style="66" customWidth="1"/>
    <col min="3505" max="3536" width="11.44140625" style="66" hidden="1" customWidth="1"/>
    <col min="3537" max="3537" width="9" style="66" customWidth="1"/>
    <col min="3538" max="3539" width="11.44140625" style="66" hidden="1" customWidth="1"/>
    <col min="3540" max="3540" width="8.5546875" style="66" customWidth="1"/>
    <col min="3541" max="3542" width="11.44140625" style="66" hidden="1" customWidth="1"/>
    <col min="3543" max="3543" width="6.44140625" style="66" customWidth="1"/>
    <col min="3544" max="3545" width="11.44140625" style="66" hidden="1" customWidth="1"/>
    <col min="3546" max="3546" width="7" style="66" customWidth="1"/>
    <col min="3547" max="3548" width="11.44140625" style="66" hidden="1" customWidth="1"/>
    <col min="3549" max="3551" width="7" style="66" customWidth="1"/>
    <col min="3552" max="3553" width="11.44140625" style="66" hidden="1" customWidth="1"/>
    <col min="3554" max="3554" width="7.5546875" style="66" customWidth="1"/>
    <col min="3555" max="3556" width="11.44140625" style="66" hidden="1" customWidth="1"/>
    <col min="3557" max="3557" width="7" style="66" customWidth="1"/>
    <col min="3558" max="3559" width="11.44140625" style="66" hidden="1" customWidth="1"/>
    <col min="3560" max="3560" width="7" style="66" customWidth="1"/>
    <col min="3561" max="3562" width="11.44140625" style="66" hidden="1" customWidth="1"/>
    <col min="3563" max="3563" width="7" style="66" customWidth="1"/>
    <col min="3564" max="3564" width="11.44140625" style="66" hidden="1" customWidth="1"/>
    <col min="3565" max="3565" width="6.44140625" style="66" customWidth="1"/>
    <col min="3566" max="3575" width="11.44140625" style="66" hidden="1" customWidth="1"/>
    <col min="3576" max="3578" width="11.44140625" style="66" hidden="1"/>
    <col min="3579" max="3579" width="41.44140625" style="66" customWidth="1"/>
    <col min="3580" max="3580" width="6.44140625" style="66" customWidth="1"/>
    <col min="3581" max="3581" width="14.6640625" style="66" customWidth="1"/>
    <col min="3582" max="3582" width="11.44140625" style="66" customWidth="1"/>
    <col min="3583" max="3583" width="13" style="66" customWidth="1"/>
    <col min="3584" max="3584" width="25.6640625" style="66" customWidth="1"/>
    <col min="3585" max="3594" width="9.44140625" style="66" customWidth="1"/>
    <col min="3595" max="3595" width="8.88671875" style="66" customWidth="1"/>
    <col min="3596" max="3596" width="9.44140625" style="66" customWidth="1"/>
    <col min="3597" max="3602" width="10.109375" style="66" customWidth="1"/>
    <col min="3603" max="3603" width="6.44140625" style="66" customWidth="1"/>
    <col min="3604" max="3604" width="6.88671875" style="66" customWidth="1"/>
    <col min="3605" max="3606" width="6.5546875" style="66" customWidth="1"/>
    <col min="3607" max="3607" width="6.33203125" style="66" customWidth="1"/>
    <col min="3608" max="3609" width="7.5546875" style="66" customWidth="1"/>
    <col min="3610" max="3610" width="14.5546875" style="66" customWidth="1"/>
    <col min="3611" max="3612" width="11.44140625" style="66" customWidth="1"/>
    <col min="3613" max="3613" width="56.88671875" style="66" customWidth="1"/>
    <col min="3614" max="3614" width="9.109375" style="66" bestFit="1" customWidth="1"/>
    <col min="3615" max="3615" width="24.5546875" style="66" customWidth="1"/>
    <col min="3616" max="3616" width="22.88671875" style="66" customWidth="1"/>
    <col min="3617" max="3617" width="9.109375" style="66" bestFit="1" customWidth="1"/>
    <col min="3618" max="3618" width="5" style="66" customWidth="1"/>
    <col min="3619" max="3620" width="11.44140625" style="66" hidden="1" customWidth="1"/>
    <col min="3621" max="3621" width="5" style="66" customWidth="1"/>
    <col min="3622" max="3623" width="11.44140625" style="66" hidden="1" customWidth="1"/>
    <col min="3624" max="3624" width="5" style="66" customWidth="1"/>
    <col min="3625" max="3626" width="11.44140625" style="66" hidden="1" customWidth="1"/>
    <col min="3627" max="3627" width="5" style="66" customWidth="1"/>
    <col min="3628" max="3629" width="11.44140625" style="66" hidden="1" customWidth="1"/>
    <col min="3630" max="3630" width="5" style="66" customWidth="1"/>
    <col min="3631" max="3632" width="11.44140625" style="66" hidden="1" customWidth="1"/>
    <col min="3633" max="3633" width="5" style="66" customWidth="1"/>
    <col min="3634" max="3635" width="11.44140625" style="66" hidden="1" customWidth="1"/>
    <col min="3636" max="3636" width="6.44140625" style="66" customWidth="1"/>
    <col min="3637" max="3644" width="11.44140625" style="66" hidden="1" customWidth="1"/>
    <col min="3645" max="3645" width="6.88671875" style="66" customWidth="1"/>
    <col min="3646" max="3647" width="11.44140625" style="66" hidden="1" customWidth="1"/>
    <col min="3648" max="3648" width="6.44140625" style="66" customWidth="1"/>
    <col min="3649" max="3650" width="11.44140625" style="66" hidden="1" customWidth="1"/>
    <col min="3651" max="3651" width="5.44140625" style="66" customWidth="1"/>
    <col min="3652" max="3653" width="11.44140625" style="66" hidden="1" customWidth="1"/>
    <col min="3654" max="3654" width="4.88671875" style="66" customWidth="1"/>
    <col min="3655" max="3662" width="11.44140625" style="66" hidden="1" customWidth="1"/>
    <col min="3663" max="3663" width="5.44140625" style="66" customWidth="1"/>
    <col min="3664" max="3668" width="11.44140625" style="66" hidden="1" customWidth="1"/>
    <col min="3669" max="3669" width="5.88671875" style="66" customWidth="1"/>
    <col min="3670" max="3671" width="11.44140625" style="66" hidden="1" customWidth="1"/>
    <col min="3672" max="3672" width="5.44140625" style="66" customWidth="1"/>
    <col min="3673" max="3674" width="11.44140625" style="66" hidden="1" customWidth="1"/>
    <col min="3675" max="3675" width="5.44140625" style="66" customWidth="1"/>
    <col min="3676" max="3677" width="11.44140625" style="66" hidden="1" customWidth="1"/>
    <col min="3678" max="3678" width="6" style="66" customWidth="1"/>
    <col min="3679" max="3683" width="11.44140625" style="66" hidden="1" customWidth="1"/>
    <col min="3684" max="3684" width="5" style="66" customWidth="1"/>
    <col min="3685" max="3692" width="11.44140625" style="66" hidden="1" customWidth="1"/>
    <col min="3693" max="3693" width="5" style="66" customWidth="1"/>
    <col min="3694" max="3694" width="11.44140625" style="66" hidden="1" customWidth="1"/>
    <col min="3695" max="3695" width="5" style="66" customWidth="1"/>
    <col min="3696" max="3696" width="9.44140625" style="66" customWidth="1"/>
    <col min="3697" max="3697" width="11.44140625" style="66" hidden="1" customWidth="1"/>
    <col min="3698" max="3698" width="5" style="66" customWidth="1"/>
    <col min="3699" max="3700" width="11.44140625" style="66" hidden="1" customWidth="1"/>
    <col min="3701" max="3701" width="5" style="66" customWidth="1"/>
    <col min="3702" max="3703" width="11.44140625" style="66" hidden="1" customWidth="1"/>
    <col min="3704" max="3704" width="5" style="66" customWidth="1"/>
    <col min="3705" max="3706" width="11.44140625" style="66" hidden="1" customWidth="1"/>
    <col min="3707" max="3707" width="5" style="66" customWidth="1"/>
    <col min="3708" max="3709" width="11.44140625" style="66" hidden="1" customWidth="1"/>
    <col min="3710" max="3710" width="5" style="66" customWidth="1"/>
    <col min="3711" max="3712" width="11.44140625" style="66" hidden="1" customWidth="1"/>
    <col min="3713" max="3713" width="5" style="66" customWidth="1"/>
    <col min="3714" max="3714" width="11.44140625" style="66" hidden="1" customWidth="1"/>
    <col min="3715" max="3715" width="6.44140625" style="66" customWidth="1"/>
    <col min="3716" max="3716" width="11.44140625" style="66" hidden="1" customWidth="1"/>
    <col min="3717" max="3717" width="7.109375" style="66" customWidth="1"/>
    <col min="3718" max="3719" width="11.44140625" style="66" hidden="1" customWidth="1"/>
    <col min="3720" max="3720" width="7.109375" style="66" customWidth="1"/>
    <col min="3721" max="3722" width="11.44140625" style="66" hidden="1" customWidth="1"/>
    <col min="3723" max="3723" width="7.109375" style="66" customWidth="1"/>
    <col min="3724" max="3725" width="11.44140625" style="66" hidden="1" customWidth="1"/>
    <col min="3726" max="3726" width="7.109375" style="66" customWidth="1"/>
    <col min="3727" max="3728" width="11.44140625" style="66" hidden="1" customWidth="1"/>
    <col min="3729" max="3729" width="7.109375" style="66" customWidth="1"/>
    <col min="3730" max="3731" width="11.44140625" style="66" hidden="1" customWidth="1"/>
    <col min="3732" max="3732" width="7.109375" style="66" customWidth="1"/>
    <col min="3733" max="3734" width="11.44140625" style="66" hidden="1" customWidth="1"/>
    <col min="3735" max="3735" width="7.109375" style="66" customWidth="1"/>
    <col min="3736" max="3737" width="11.44140625" style="66" hidden="1" customWidth="1"/>
    <col min="3738" max="3738" width="7.109375" style="66" customWidth="1"/>
    <col min="3739" max="3739" width="11.44140625" style="66" hidden="1" customWidth="1"/>
    <col min="3740" max="3740" width="6.44140625" style="66" customWidth="1"/>
    <col min="3741" max="3742" width="11.44140625" style="66" hidden="1" customWidth="1"/>
    <col min="3743" max="3743" width="6.88671875" style="66" customWidth="1"/>
    <col min="3744" max="3745" width="11.44140625" style="66" hidden="1" customWidth="1"/>
    <col min="3746" max="3746" width="6.88671875" style="66" customWidth="1"/>
    <col min="3747" max="3748" width="11.44140625" style="66" hidden="1" customWidth="1"/>
    <col min="3749" max="3749" width="6.44140625" style="66" customWidth="1"/>
    <col min="3750" max="3754" width="11.44140625" style="66" hidden="1" customWidth="1"/>
    <col min="3755" max="3755" width="6.44140625" style="66" customWidth="1"/>
    <col min="3756" max="3757" width="11.44140625" style="66" hidden="1" customWidth="1"/>
    <col min="3758" max="3758" width="7.5546875" style="66" customWidth="1"/>
    <col min="3759" max="3759" width="11.44140625" style="66" hidden="1" customWidth="1"/>
    <col min="3760" max="3760" width="9.44140625" style="66" customWidth="1"/>
    <col min="3761" max="3792" width="11.44140625" style="66" hidden="1" customWidth="1"/>
    <col min="3793" max="3793" width="9" style="66" customWidth="1"/>
    <col min="3794" max="3795" width="11.44140625" style="66" hidden="1" customWidth="1"/>
    <col min="3796" max="3796" width="8.5546875" style="66" customWidth="1"/>
    <col min="3797" max="3798" width="11.44140625" style="66" hidden="1" customWidth="1"/>
    <col min="3799" max="3799" width="6.44140625" style="66" customWidth="1"/>
    <col min="3800" max="3801" width="11.44140625" style="66" hidden="1" customWidth="1"/>
    <col min="3802" max="3802" width="7" style="66" customWidth="1"/>
    <col min="3803" max="3804" width="11.44140625" style="66" hidden="1" customWidth="1"/>
    <col min="3805" max="3807" width="7" style="66" customWidth="1"/>
    <col min="3808" max="3809" width="11.44140625" style="66" hidden="1" customWidth="1"/>
    <col min="3810" max="3810" width="7.5546875" style="66" customWidth="1"/>
    <col min="3811" max="3812" width="11.44140625" style="66" hidden="1" customWidth="1"/>
    <col min="3813" max="3813" width="7" style="66" customWidth="1"/>
    <col min="3814" max="3815" width="11.44140625" style="66" hidden="1" customWidth="1"/>
    <col min="3816" max="3816" width="7" style="66" customWidth="1"/>
    <col min="3817" max="3818" width="11.44140625" style="66" hidden="1" customWidth="1"/>
    <col min="3819" max="3819" width="7" style="66" customWidth="1"/>
    <col min="3820" max="3820" width="11.44140625" style="66" hidden="1" customWidth="1"/>
    <col min="3821" max="3821" width="6.44140625" style="66" customWidth="1"/>
    <col min="3822" max="3831" width="11.44140625" style="66" hidden="1" customWidth="1"/>
    <col min="3832" max="3834" width="11.44140625" style="66" hidden="1"/>
    <col min="3835" max="3835" width="41.44140625" style="66" customWidth="1"/>
    <col min="3836" max="3836" width="6.44140625" style="66" customWidth="1"/>
    <col min="3837" max="3837" width="14.6640625" style="66" customWidth="1"/>
    <col min="3838" max="3838" width="11.44140625" style="66" customWidth="1"/>
    <col min="3839" max="3839" width="13" style="66" customWidth="1"/>
    <col min="3840" max="3840" width="25.6640625" style="66" customWidth="1"/>
    <col min="3841" max="3850" width="9.44140625" style="66" customWidth="1"/>
    <col min="3851" max="3851" width="8.88671875" style="66" customWidth="1"/>
    <col min="3852" max="3852" width="9.44140625" style="66" customWidth="1"/>
    <col min="3853" max="3858" width="10.109375" style="66" customWidth="1"/>
    <col min="3859" max="3859" width="6.44140625" style="66" customWidth="1"/>
    <col min="3860" max="3860" width="6.88671875" style="66" customWidth="1"/>
    <col min="3861" max="3862" width="6.5546875" style="66" customWidth="1"/>
    <col min="3863" max="3863" width="6.33203125" style="66" customWidth="1"/>
    <col min="3864" max="3865" width="7.5546875" style="66" customWidth="1"/>
    <col min="3866" max="3866" width="14.5546875" style="66" customWidth="1"/>
    <col min="3867" max="3868" width="11.44140625" style="66" customWidth="1"/>
    <col min="3869" max="3869" width="56.88671875" style="66" customWidth="1"/>
    <col min="3870" max="3870" width="9.109375" style="66" bestFit="1" customWidth="1"/>
    <col min="3871" max="3871" width="24.5546875" style="66" customWidth="1"/>
    <col min="3872" max="3872" width="22.88671875" style="66" customWidth="1"/>
    <col min="3873" max="3873" width="9.109375" style="66" bestFit="1" customWidth="1"/>
    <col min="3874" max="3874" width="5" style="66" customWidth="1"/>
    <col min="3875" max="3876" width="11.44140625" style="66" hidden="1" customWidth="1"/>
    <col min="3877" max="3877" width="5" style="66" customWidth="1"/>
    <col min="3878" max="3879" width="11.44140625" style="66" hidden="1" customWidth="1"/>
    <col min="3880" max="3880" width="5" style="66" customWidth="1"/>
    <col min="3881" max="3882" width="11.44140625" style="66" hidden="1" customWidth="1"/>
    <col min="3883" max="3883" width="5" style="66" customWidth="1"/>
    <col min="3884" max="3885" width="11.44140625" style="66" hidden="1" customWidth="1"/>
    <col min="3886" max="3886" width="5" style="66" customWidth="1"/>
    <col min="3887" max="3888" width="11.44140625" style="66" hidden="1" customWidth="1"/>
    <col min="3889" max="3889" width="5" style="66" customWidth="1"/>
    <col min="3890" max="3891" width="11.44140625" style="66" hidden="1" customWidth="1"/>
    <col min="3892" max="3892" width="6.44140625" style="66" customWidth="1"/>
    <col min="3893" max="3900" width="11.44140625" style="66" hidden="1" customWidth="1"/>
    <col min="3901" max="3901" width="6.88671875" style="66" customWidth="1"/>
    <col min="3902" max="3903" width="11.44140625" style="66" hidden="1" customWidth="1"/>
    <col min="3904" max="3904" width="6.44140625" style="66" customWidth="1"/>
    <col min="3905" max="3906" width="11.44140625" style="66" hidden="1" customWidth="1"/>
    <col min="3907" max="3907" width="5.44140625" style="66" customWidth="1"/>
    <col min="3908" max="3909" width="11.44140625" style="66" hidden="1" customWidth="1"/>
    <col min="3910" max="3910" width="4.88671875" style="66" customWidth="1"/>
    <col min="3911" max="3918" width="11.44140625" style="66" hidden="1" customWidth="1"/>
    <col min="3919" max="3919" width="5.44140625" style="66" customWidth="1"/>
    <col min="3920" max="3924" width="11.44140625" style="66" hidden="1" customWidth="1"/>
    <col min="3925" max="3925" width="5.88671875" style="66" customWidth="1"/>
    <col min="3926" max="3927" width="11.44140625" style="66" hidden="1" customWidth="1"/>
    <col min="3928" max="3928" width="5.44140625" style="66" customWidth="1"/>
    <col min="3929" max="3930" width="11.44140625" style="66" hidden="1" customWidth="1"/>
    <col min="3931" max="3931" width="5.44140625" style="66" customWidth="1"/>
    <col min="3932" max="3933" width="11.44140625" style="66" hidden="1" customWidth="1"/>
    <col min="3934" max="3934" width="6" style="66" customWidth="1"/>
    <col min="3935" max="3939" width="11.44140625" style="66" hidden="1" customWidth="1"/>
    <col min="3940" max="3940" width="5" style="66" customWidth="1"/>
    <col min="3941" max="3948" width="11.44140625" style="66" hidden="1" customWidth="1"/>
    <col min="3949" max="3949" width="5" style="66" customWidth="1"/>
    <col min="3950" max="3950" width="11.44140625" style="66" hidden="1" customWidth="1"/>
    <col min="3951" max="3951" width="5" style="66" customWidth="1"/>
    <col min="3952" max="3952" width="9.44140625" style="66" customWidth="1"/>
    <col min="3953" max="3953" width="11.44140625" style="66" hidden="1" customWidth="1"/>
    <col min="3954" max="3954" width="5" style="66" customWidth="1"/>
    <col min="3955" max="3956" width="11.44140625" style="66" hidden="1" customWidth="1"/>
    <col min="3957" max="3957" width="5" style="66" customWidth="1"/>
    <col min="3958" max="3959" width="11.44140625" style="66" hidden="1" customWidth="1"/>
    <col min="3960" max="3960" width="5" style="66" customWidth="1"/>
    <col min="3961" max="3962" width="11.44140625" style="66" hidden="1" customWidth="1"/>
    <col min="3963" max="3963" width="5" style="66" customWidth="1"/>
    <col min="3964" max="3965" width="11.44140625" style="66" hidden="1" customWidth="1"/>
    <col min="3966" max="3966" width="5" style="66" customWidth="1"/>
    <col min="3967" max="3968" width="11.44140625" style="66" hidden="1" customWidth="1"/>
    <col min="3969" max="3969" width="5" style="66" customWidth="1"/>
    <col min="3970" max="3970" width="11.44140625" style="66" hidden="1" customWidth="1"/>
    <col min="3971" max="3971" width="6.44140625" style="66" customWidth="1"/>
    <col min="3972" max="3972" width="11.44140625" style="66" hidden="1" customWidth="1"/>
    <col min="3973" max="3973" width="7.109375" style="66" customWidth="1"/>
    <col min="3974" max="3975" width="11.44140625" style="66" hidden="1" customWidth="1"/>
    <col min="3976" max="3976" width="7.109375" style="66" customWidth="1"/>
    <col min="3977" max="3978" width="11.44140625" style="66" hidden="1" customWidth="1"/>
    <col min="3979" max="3979" width="7.109375" style="66" customWidth="1"/>
    <col min="3980" max="3981" width="11.44140625" style="66" hidden="1" customWidth="1"/>
    <col min="3982" max="3982" width="7.109375" style="66" customWidth="1"/>
    <col min="3983" max="3984" width="11.44140625" style="66" hidden="1" customWidth="1"/>
    <col min="3985" max="3985" width="7.109375" style="66" customWidth="1"/>
    <col min="3986" max="3987" width="11.44140625" style="66" hidden="1" customWidth="1"/>
    <col min="3988" max="3988" width="7.109375" style="66" customWidth="1"/>
    <col min="3989" max="3990" width="11.44140625" style="66" hidden="1" customWidth="1"/>
    <col min="3991" max="3991" width="7.109375" style="66" customWidth="1"/>
    <col min="3992" max="3993" width="11.44140625" style="66" hidden="1" customWidth="1"/>
    <col min="3994" max="3994" width="7.109375" style="66" customWidth="1"/>
    <col min="3995" max="3995" width="11.44140625" style="66" hidden="1" customWidth="1"/>
    <col min="3996" max="3996" width="6.44140625" style="66" customWidth="1"/>
    <col min="3997" max="3998" width="11.44140625" style="66" hidden="1" customWidth="1"/>
    <col min="3999" max="3999" width="6.88671875" style="66" customWidth="1"/>
    <col min="4000" max="4001" width="11.44140625" style="66" hidden="1" customWidth="1"/>
    <col min="4002" max="4002" width="6.88671875" style="66" customWidth="1"/>
    <col min="4003" max="4004" width="11.44140625" style="66" hidden="1" customWidth="1"/>
    <col min="4005" max="4005" width="6.44140625" style="66" customWidth="1"/>
    <col min="4006" max="4010" width="11.44140625" style="66" hidden="1" customWidth="1"/>
    <col min="4011" max="4011" width="6.44140625" style="66" customWidth="1"/>
    <col min="4012" max="4013" width="11.44140625" style="66" hidden="1" customWidth="1"/>
    <col min="4014" max="4014" width="7.5546875" style="66" customWidth="1"/>
    <col min="4015" max="4015" width="11.44140625" style="66" hidden="1" customWidth="1"/>
    <col min="4016" max="4016" width="9.44140625" style="66" customWidth="1"/>
    <col min="4017" max="4048" width="11.44140625" style="66" hidden="1" customWidth="1"/>
    <col min="4049" max="4049" width="9" style="66" customWidth="1"/>
    <col min="4050" max="4051" width="11.44140625" style="66" hidden="1" customWidth="1"/>
    <col min="4052" max="4052" width="8.5546875" style="66" customWidth="1"/>
    <col min="4053" max="4054" width="11.44140625" style="66" hidden="1" customWidth="1"/>
    <col min="4055" max="4055" width="6.44140625" style="66" customWidth="1"/>
    <col min="4056" max="4057" width="11.44140625" style="66" hidden="1" customWidth="1"/>
    <col min="4058" max="4058" width="7" style="66" customWidth="1"/>
    <col min="4059" max="4060" width="11.44140625" style="66" hidden="1" customWidth="1"/>
    <col min="4061" max="4063" width="7" style="66" customWidth="1"/>
    <col min="4064" max="4065" width="11.44140625" style="66" hidden="1" customWidth="1"/>
    <col min="4066" max="4066" width="7.5546875" style="66" customWidth="1"/>
    <col min="4067" max="4068" width="11.44140625" style="66" hidden="1" customWidth="1"/>
    <col min="4069" max="4069" width="7" style="66" customWidth="1"/>
    <col min="4070" max="4071" width="11.44140625" style="66" hidden="1" customWidth="1"/>
    <col min="4072" max="4072" width="7" style="66" customWidth="1"/>
    <col min="4073" max="4074" width="11.44140625" style="66" hidden="1" customWidth="1"/>
    <col min="4075" max="4075" width="7" style="66" customWidth="1"/>
    <col min="4076" max="4076" width="11.44140625" style="66" hidden="1" customWidth="1"/>
    <col min="4077" max="4077" width="6.44140625" style="66" customWidth="1"/>
    <col min="4078" max="4087" width="11.44140625" style="66" hidden="1" customWidth="1"/>
    <col min="4088" max="4090" width="11.44140625" style="66" hidden="1"/>
    <col min="4091" max="4091" width="41.44140625" style="66" customWidth="1"/>
    <col min="4092" max="4092" width="6.44140625" style="66" customWidth="1"/>
    <col min="4093" max="4093" width="14.6640625" style="66" customWidth="1"/>
    <col min="4094" max="4094" width="11.44140625" style="66" customWidth="1"/>
    <col min="4095" max="4095" width="13" style="66" customWidth="1"/>
    <col min="4096" max="4096" width="25.6640625" style="66" customWidth="1"/>
    <col min="4097" max="4106" width="9.44140625" style="66" customWidth="1"/>
    <col min="4107" max="4107" width="8.88671875" style="66" customWidth="1"/>
    <col min="4108" max="4108" width="9.44140625" style="66" customWidth="1"/>
    <col min="4109" max="4114" width="10.109375" style="66" customWidth="1"/>
    <col min="4115" max="4115" width="6.44140625" style="66" customWidth="1"/>
    <col min="4116" max="4116" width="6.88671875" style="66" customWidth="1"/>
    <col min="4117" max="4118" width="6.5546875" style="66" customWidth="1"/>
    <col min="4119" max="4119" width="6.33203125" style="66" customWidth="1"/>
    <col min="4120" max="4121" width="7.5546875" style="66" customWidth="1"/>
    <col min="4122" max="4122" width="14.5546875" style="66" customWidth="1"/>
    <col min="4123" max="4124" width="11.44140625" style="66" customWidth="1"/>
    <col min="4125" max="4125" width="56.88671875" style="66" customWidth="1"/>
    <col min="4126" max="4126" width="9.109375" style="66" bestFit="1" customWidth="1"/>
    <col min="4127" max="4127" width="24.5546875" style="66" customWidth="1"/>
    <col min="4128" max="4128" width="22.88671875" style="66" customWidth="1"/>
    <col min="4129" max="4129" width="9.109375" style="66" bestFit="1" customWidth="1"/>
    <col min="4130" max="4130" width="5" style="66" customWidth="1"/>
    <col min="4131" max="4132" width="11.44140625" style="66" hidden="1" customWidth="1"/>
    <col min="4133" max="4133" width="5" style="66" customWidth="1"/>
    <col min="4134" max="4135" width="11.44140625" style="66" hidden="1" customWidth="1"/>
    <col min="4136" max="4136" width="5" style="66" customWidth="1"/>
    <col min="4137" max="4138" width="11.44140625" style="66" hidden="1" customWidth="1"/>
    <col min="4139" max="4139" width="5" style="66" customWidth="1"/>
    <col min="4140" max="4141" width="11.44140625" style="66" hidden="1" customWidth="1"/>
    <col min="4142" max="4142" width="5" style="66" customWidth="1"/>
    <col min="4143" max="4144" width="11.44140625" style="66" hidden="1" customWidth="1"/>
    <col min="4145" max="4145" width="5" style="66" customWidth="1"/>
    <col min="4146" max="4147" width="11.44140625" style="66" hidden="1" customWidth="1"/>
    <col min="4148" max="4148" width="6.44140625" style="66" customWidth="1"/>
    <col min="4149" max="4156" width="11.44140625" style="66" hidden="1" customWidth="1"/>
    <col min="4157" max="4157" width="6.88671875" style="66" customWidth="1"/>
    <col min="4158" max="4159" width="11.44140625" style="66" hidden="1" customWidth="1"/>
    <col min="4160" max="4160" width="6.44140625" style="66" customWidth="1"/>
    <col min="4161" max="4162" width="11.44140625" style="66" hidden="1" customWidth="1"/>
    <col min="4163" max="4163" width="5.44140625" style="66" customWidth="1"/>
    <col min="4164" max="4165" width="11.44140625" style="66" hidden="1" customWidth="1"/>
    <col min="4166" max="4166" width="4.88671875" style="66" customWidth="1"/>
    <col min="4167" max="4174" width="11.44140625" style="66" hidden="1" customWidth="1"/>
    <col min="4175" max="4175" width="5.44140625" style="66" customWidth="1"/>
    <col min="4176" max="4180" width="11.44140625" style="66" hidden="1" customWidth="1"/>
    <col min="4181" max="4181" width="5.88671875" style="66" customWidth="1"/>
    <col min="4182" max="4183" width="11.44140625" style="66" hidden="1" customWidth="1"/>
    <col min="4184" max="4184" width="5.44140625" style="66" customWidth="1"/>
    <col min="4185" max="4186" width="11.44140625" style="66" hidden="1" customWidth="1"/>
    <col min="4187" max="4187" width="5.44140625" style="66" customWidth="1"/>
    <col min="4188" max="4189" width="11.44140625" style="66" hidden="1" customWidth="1"/>
    <col min="4190" max="4190" width="6" style="66" customWidth="1"/>
    <col min="4191" max="4195" width="11.44140625" style="66" hidden="1" customWidth="1"/>
    <col min="4196" max="4196" width="5" style="66" customWidth="1"/>
    <col min="4197" max="4204" width="11.44140625" style="66" hidden="1" customWidth="1"/>
    <col min="4205" max="4205" width="5" style="66" customWidth="1"/>
    <col min="4206" max="4206" width="11.44140625" style="66" hidden="1" customWidth="1"/>
    <col min="4207" max="4207" width="5" style="66" customWidth="1"/>
    <col min="4208" max="4208" width="9.44140625" style="66" customWidth="1"/>
    <col min="4209" max="4209" width="11.44140625" style="66" hidden="1" customWidth="1"/>
    <col min="4210" max="4210" width="5" style="66" customWidth="1"/>
    <col min="4211" max="4212" width="11.44140625" style="66" hidden="1" customWidth="1"/>
    <col min="4213" max="4213" width="5" style="66" customWidth="1"/>
    <col min="4214" max="4215" width="11.44140625" style="66" hidden="1" customWidth="1"/>
    <col min="4216" max="4216" width="5" style="66" customWidth="1"/>
    <col min="4217" max="4218" width="11.44140625" style="66" hidden="1" customWidth="1"/>
    <col min="4219" max="4219" width="5" style="66" customWidth="1"/>
    <col min="4220" max="4221" width="11.44140625" style="66" hidden="1" customWidth="1"/>
    <col min="4222" max="4222" width="5" style="66" customWidth="1"/>
    <col min="4223" max="4224" width="11.44140625" style="66" hidden="1" customWidth="1"/>
    <col min="4225" max="4225" width="5" style="66" customWidth="1"/>
    <col min="4226" max="4226" width="11.44140625" style="66" hidden="1" customWidth="1"/>
    <col min="4227" max="4227" width="6.44140625" style="66" customWidth="1"/>
    <col min="4228" max="4228" width="11.44140625" style="66" hidden="1" customWidth="1"/>
    <col min="4229" max="4229" width="7.109375" style="66" customWidth="1"/>
    <col min="4230" max="4231" width="11.44140625" style="66" hidden="1" customWidth="1"/>
    <col min="4232" max="4232" width="7.109375" style="66" customWidth="1"/>
    <col min="4233" max="4234" width="11.44140625" style="66" hidden="1" customWidth="1"/>
    <col min="4235" max="4235" width="7.109375" style="66" customWidth="1"/>
    <col min="4236" max="4237" width="11.44140625" style="66" hidden="1" customWidth="1"/>
    <col min="4238" max="4238" width="7.109375" style="66" customWidth="1"/>
    <col min="4239" max="4240" width="11.44140625" style="66" hidden="1" customWidth="1"/>
    <col min="4241" max="4241" width="7.109375" style="66" customWidth="1"/>
    <col min="4242" max="4243" width="11.44140625" style="66" hidden="1" customWidth="1"/>
    <col min="4244" max="4244" width="7.109375" style="66" customWidth="1"/>
    <col min="4245" max="4246" width="11.44140625" style="66" hidden="1" customWidth="1"/>
    <col min="4247" max="4247" width="7.109375" style="66" customWidth="1"/>
    <col min="4248" max="4249" width="11.44140625" style="66" hidden="1" customWidth="1"/>
    <col min="4250" max="4250" width="7.109375" style="66" customWidth="1"/>
    <col min="4251" max="4251" width="11.44140625" style="66" hidden="1" customWidth="1"/>
    <col min="4252" max="4252" width="6.44140625" style="66" customWidth="1"/>
    <col min="4253" max="4254" width="11.44140625" style="66" hidden="1" customWidth="1"/>
    <col min="4255" max="4255" width="6.88671875" style="66" customWidth="1"/>
    <col min="4256" max="4257" width="11.44140625" style="66" hidden="1" customWidth="1"/>
    <col min="4258" max="4258" width="6.88671875" style="66" customWidth="1"/>
    <col min="4259" max="4260" width="11.44140625" style="66" hidden="1" customWidth="1"/>
    <col min="4261" max="4261" width="6.44140625" style="66" customWidth="1"/>
    <col min="4262" max="4266" width="11.44140625" style="66" hidden="1" customWidth="1"/>
    <col min="4267" max="4267" width="6.44140625" style="66" customWidth="1"/>
    <col min="4268" max="4269" width="11.44140625" style="66" hidden="1" customWidth="1"/>
    <col min="4270" max="4270" width="7.5546875" style="66" customWidth="1"/>
    <col min="4271" max="4271" width="11.44140625" style="66" hidden="1" customWidth="1"/>
    <col min="4272" max="4272" width="9.44140625" style="66" customWidth="1"/>
    <col min="4273" max="4304" width="11.44140625" style="66" hidden="1" customWidth="1"/>
    <col min="4305" max="4305" width="9" style="66" customWidth="1"/>
    <col min="4306" max="4307" width="11.44140625" style="66" hidden="1" customWidth="1"/>
    <col min="4308" max="4308" width="8.5546875" style="66" customWidth="1"/>
    <col min="4309" max="4310" width="11.44140625" style="66" hidden="1" customWidth="1"/>
    <col min="4311" max="4311" width="6.44140625" style="66" customWidth="1"/>
    <col min="4312" max="4313" width="11.44140625" style="66" hidden="1" customWidth="1"/>
    <col min="4314" max="4314" width="7" style="66" customWidth="1"/>
    <col min="4315" max="4316" width="11.44140625" style="66" hidden="1" customWidth="1"/>
    <col min="4317" max="4319" width="7" style="66" customWidth="1"/>
    <col min="4320" max="4321" width="11.44140625" style="66" hidden="1" customWidth="1"/>
    <col min="4322" max="4322" width="7.5546875" style="66" customWidth="1"/>
    <col min="4323" max="4324" width="11.44140625" style="66" hidden="1" customWidth="1"/>
    <col min="4325" max="4325" width="7" style="66" customWidth="1"/>
    <col min="4326" max="4327" width="11.44140625" style="66" hidden="1" customWidth="1"/>
    <col min="4328" max="4328" width="7" style="66" customWidth="1"/>
    <col min="4329" max="4330" width="11.44140625" style="66" hidden="1" customWidth="1"/>
    <col min="4331" max="4331" width="7" style="66" customWidth="1"/>
    <col min="4332" max="4332" width="11.44140625" style="66" hidden="1" customWidth="1"/>
    <col min="4333" max="4333" width="6.44140625" style="66" customWidth="1"/>
    <col min="4334" max="4343" width="11.44140625" style="66" hidden="1" customWidth="1"/>
    <col min="4344" max="4346" width="11.44140625" style="66" hidden="1"/>
    <col min="4347" max="4347" width="41.44140625" style="66" customWidth="1"/>
    <col min="4348" max="4348" width="6.44140625" style="66" customWidth="1"/>
    <col min="4349" max="4349" width="14.6640625" style="66" customWidth="1"/>
    <col min="4350" max="4350" width="11.44140625" style="66" customWidth="1"/>
    <col min="4351" max="4351" width="13" style="66" customWidth="1"/>
    <col min="4352" max="4352" width="25.6640625" style="66" customWidth="1"/>
    <col min="4353" max="4362" width="9.44140625" style="66" customWidth="1"/>
    <col min="4363" max="4363" width="8.88671875" style="66" customWidth="1"/>
    <col min="4364" max="4364" width="9.44140625" style="66" customWidth="1"/>
    <col min="4365" max="4370" width="10.109375" style="66" customWidth="1"/>
    <col min="4371" max="4371" width="6.44140625" style="66" customWidth="1"/>
    <col min="4372" max="4372" width="6.88671875" style="66" customWidth="1"/>
    <col min="4373" max="4374" width="6.5546875" style="66" customWidth="1"/>
    <col min="4375" max="4375" width="6.33203125" style="66" customWidth="1"/>
    <col min="4376" max="4377" width="7.5546875" style="66" customWidth="1"/>
    <col min="4378" max="4378" width="14.5546875" style="66" customWidth="1"/>
    <col min="4379" max="4380" width="11.44140625" style="66" customWidth="1"/>
    <col min="4381" max="4381" width="56.88671875" style="66" customWidth="1"/>
    <col min="4382" max="4382" width="9.109375" style="66" bestFit="1" customWidth="1"/>
    <col min="4383" max="4383" width="24.5546875" style="66" customWidth="1"/>
    <col min="4384" max="4384" width="22.88671875" style="66" customWidth="1"/>
    <col min="4385" max="4385" width="9.109375" style="66" bestFit="1" customWidth="1"/>
    <col min="4386" max="4386" width="5" style="66" customWidth="1"/>
    <col min="4387" max="4388" width="11.44140625" style="66" hidden="1" customWidth="1"/>
    <col min="4389" max="4389" width="5" style="66" customWidth="1"/>
    <col min="4390" max="4391" width="11.44140625" style="66" hidden="1" customWidth="1"/>
    <col min="4392" max="4392" width="5" style="66" customWidth="1"/>
    <col min="4393" max="4394" width="11.44140625" style="66" hidden="1" customWidth="1"/>
    <col min="4395" max="4395" width="5" style="66" customWidth="1"/>
    <col min="4396" max="4397" width="11.44140625" style="66" hidden="1" customWidth="1"/>
    <col min="4398" max="4398" width="5" style="66" customWidth="1"/>
    <col min="4399" max="4400" width="11.44140625" style="66" hidden="1" customWidth="1"/>
    <col min="4401" max="4401" width="5" style="66" customWidth="1"/>
    <col min="4402" max="4403" width="11.44140625" style="66" hidden="1" customWidth="1"/>
    <col min="4404" max="4404" width="6.44140625" style="66" customWidth="1"/>
    <col min="4405" max="4412" width="11.44140625" style="66" hidden="1" customWidth="1"/>
    <col min="4413" max="4413" width="6.88671875" style="66" customWidth="1"/>
    <col min="4414" max="4415" width="11.44140625" style="66" hidden="1" customWidth="1"/>
    <col min="4416" max="4416" width="6.44140625" style="66" customWidth="1"/>
    <col min="4417" max="4418" width="11.44140625" style="66" hidden="1" customWidth="1"/>
    <col min="4419" max="4419" width="5.44140625" style="66" customWidth="1"/>
    <col min="4420" max="4421" width="11.44140625" style="66" hidden="1" customWidth="1"/>
    <col min="4422" max="4422" width="4.88671875" style="66" customWidth="1"/>
    <col min="4423" max="4430" width="11.44140625" style="66" hidden="1" customWidth="1"/>
    <col min="4431" max="4431" width="5.44140625" style="66" customWidth="1"/>
    <col min="4432" max="4436" width="11.44140625" style="66" hidden="1" customWidth="1"/>
    <col min="4437" max="4437" width="5.88671875" style="66" customWidth="1"/>
    <col min="4438" max="4439" width="11.44140625" style="66" hidden="1" customWidth="1"/>
    <col min="4440" max="4440" width="5.44140625" style="66" customWidth="1"/>
    <col min="4441" max="4442" width="11.44140625" style="66" hidden="1" customWidth="1"/>
    <col min="4443" max="4443" width="5.44140625" style="66" customWidth="1"/>
    <col min="4444" max="4445" width="11.44140625" style="66" hidden="1" customWidth="1"/>
    <col min="4446" max="4446" width="6" style="66" customWidth="1"/>
    <col min="4447" max="4451" width="11.44140625" style="66" hidden="1" customWidth="1"/>
    <col min="4452" max="4452" width="5" style="66" customWidth="1"/>
    <col min="4453" max="4460" width="11.44140625" style="66" hidden="1" customWidth="1"/>
    <col min="4461" max="4461" width="5" style="66" customWidth="1"/>
    <col min="4462" max="4462" width="11.44140625" style="66" hidden="1" customWidth="1"/>
    <col min="4463" max="4463" width="5" style="66" customWidth="1"/>
    <col min="4464" max="4464" width="9.44140625" style="66" customWidth="1"/>
    <col min="4465" max="4465" width="11.44140625" style="66" hidden="1" customWidth="1"/>
    <col min="4466" max="4466" width="5" style="66" customWidth="1"/>
    <col min="4467" max="4468" width="11.44140625" style="66" hidden="1" customWidth="1"/>
    <col min="4469" max="4469" width="5" style="66" customWidth="1"/>
    <col min="4470" max="4471" width="11.44140625" style="66" hidden="1" customWidth="1"/>
    <col min="4472" max="4472" width="5" style="66" customWidth="1"/>
    <col min="4473" max="4474" width="11.44140625" style="66" hidden="1" customWidth="1"/>
    <col min="4475" max="4475" width="5" style="66" customWidth="1"/>
    <col min="4476" max="4477" width="11.44140625" style="66" hidden="1" customWidth="1"/>
    <col min="4478" max="4478" width="5" style="66" customWidth="1"/>
    <col min="4479" max="4480" width="11.44140625" style="66" hidden="1" customWidth="1"/>
    <col min="4481" max="4481" width="5" style="66" customWidth="1"/>
    <col min="4482" max="4482" width="11.44140625" style="66" hidden="1" customWidth="1"/>
    <col min="4483" max="4483" width="6.44140625" style="66" customWidth="1"/>
    <col min="4484" max="4484" width="11.44140625" style="66" hidden="1" customWidth="1"/>
    <col min="4485" max="4485" width="7.109375" style="66" customWidth="1"/>
    <col min="4486" max="4487" width="11.44140625" style="66" hidden="1" customWidth="1"/>
    <col min="4488" max="4488" width="7.109375" style="66" customWidth="1"/>
    <col min="4489" max="4490" width="11.44140625" style="66" hidden="1" customWidth="1"/>
    <col min="4491" max="4491" width="7.109375" style="66" customWidth="1"/>
    <col min="4492" max="4493" width="11.44140625" style="66" hidden="1" customWidth="1"/>
    <col min="4494" max="4494" width="7.109375" style="66" customWidth="1"/>
    <col min="4495" max="4496" width="11.44140625" style="66" hidden="1" customWidth="1"/>
    <col min="4497" max="4497" width="7.109375" style="66" customWidth="1"/>
    <col min="4498" max="4499" width="11.44140625" style="66" hidden="1" customWidth="1"/>
    <col min="4500" max="4500" width="7.109375" style="66" customWidth="1"/>
    <col min="4501" max="4502" width="11.44140625" style="66" hidden="1" customWidth="1"/>
    <col min="4503" max="4503" width="7.109375" style="66" customWidth="1"/>
    <col min="4504" max="4505" width="11.44140625" style="66" hidden="1" customWidth="1"/>
    <col min="4506" max="4506" width="7.109375" style="66" customWidth="1"/>
    <col min="4507" max="4507" width="11.44140625" style="66" hidden="1" customWidth="1"/>
    <col min="4508" max="4508" width="6.44140625" style="66" customWidth="1"/>
    <col min="4509" max="4510" width="11.44140625" style="66" hidden="1" customWidth="1"/>
    <col min="4511" max="4511" width="6.88671875" style="66" customWidth="1"/>
    <col min="4512" max="4513" width="11.44140625" style="66" hidden="1" customWidth="1"/>
    <col min="4514" max="4514" width="6.88671875" style="66" customWidth="1"/>
    <col min="4515" max="4516" width="11.44140625" style="66" hidden="1" customWidth="1"/>
    <col min="4517" max="4517" width="6.44140625" style="66" customWidth="1"/>
    <col min="4518" max="4522" width="11.44140625" style="66" hidden="1" customWidth="1"/>
    <col min="4523" max="4523" width="6.44140625" style="66" customWidth="1"/>
    <col min="4524" max="4525" width="11.44140625" style="66" hidden="1" customWidth="1"/>
    <col min="4526" max="4526" width="7.5546875" style="66" customWidth="1"/>
    <col min="4527" max="4527" width="11.44140625" style="66" hidden="1" customWidth="1"/>
    <col min="4528" max="4528" width="9.44140625" style="66" customWidth="1"/>
    <col min="4529" max="4560" width="11.44140625" style="66" hidden="1" customWidth="1"/>
    <col min="4561" max="4561" width="9" style="66" customWidth="1"/>
    <col min="4562" max="4563" width="11.44140625" style="66" hidden="1" customWidth="1"/>
    <col min="4564" max="4564" width="8.5546875" style="66" customWidth="1"/>
    <col min="4565" max="4566" width="11.44140625" style="66" hidden="1" customWidth="1"/>
    <col min="4567" max="4567" width="6.44140625" style="66" customWidth="1"/>
    <col min="4568" max="4569" width="11.44140625" style="66" hidden="1" customWidth="1"/>
    <col min="4570" max="4570" width="7" style="66" customWidth="1"/>
    <col min="4571" max="4572" width="11.44140625" style="66" hidden="1" customWidth="1"/>
    <col min="4573" max="4575" width="7" style="66" customWidth="1"/>
    <col min="4576" max="4577" width="11.44140625" style="66" hidden="1" customWidth="1"/>
    <col min="4578" max="4578" width="7.5546875" style="66" customWidth="1"/>
    <col min="4579" max="4580" width="11.44140625" style="66" hidden="1" customWidth="1"/>
    <col min="4581" max="4581" width="7" style="66" customWidth="1"/>
    <col min="4582" max="4583" width="11.44140625" style="66" hidden="1" customWidth="1"/>
    <col min="4584" max="4584" width="7" style="66" customWidth="1"/>
    <col min="4585" max="4586" width="11.44140625" style="66" hidden="1" customWidth="1"/>
    <col min="4587" max="4587" width="7" style="66" customWidth="1"/>
    <col min="4588" max="4588" width="11.44140625" style="66" hidden="1" customWidth="1"/>
    <col min="4589" max="4589" width="6.44140625" style="66" customWidth="1"/>
    <col min="4590" max="4599" width="11.44140625" style="66" hidden="1" customWidth="1"/>
    <col min="4600" max="4602" width="11.44140625" style="66" hidden="1"/>
    <col min="4603" max="4603" width="41.44140625" style="66" customWidth="1"/>
    <col min="4604" max="4604" width="6.44140625" style="66" customWidth="1"/>
    <col min="4605" max="4605" width="14.6640625" style="66" customWidth="1"/>
    <col min="4606" max="4606" width="11.44140625" style="66" customWidth="1"/>
    <col min="4607" max="4607" width="13" style="66" customWidth="1"/>
    <col min="4608" max="4608" width="25.6640625" style="66" customWidth="1"/>
    <col min="4609" max="4618" width="9.44140625" style="66" customWidth="1"/>
    <col min="4619" max="4619" width="8.88671875" style="66" customWidth="1"/>
    <col min="4620" max="4620" width="9.44140625" style="66" customWidth="1"/>
    <col min="4621" max="4626" width="10.109375" style="66" customWidth="1"/>
    <col min="4627" max="4627" width="6.44140625" style="66" customWidth="1"/>
    <col min="4628" max="4628" width="6.88671875" style="66" customWidth="1"/>
    <col min="4629" max="4630" width="6.5546875" style="66" customWidth="1"/>
    <col min="4631" max="4631" width="6.33203125" style="66" customWidth="1"/>
    <col min="4632" max="4633" width="7.5546875" style="66" customWidth="1"/>
    <col min="4634" max="4634" width="14.5546875" style="66" customWidth="1"/>
    <col min="4635" max="4636" width="11.44140625" style="66" customWidth="1"/>
    <col min="4637" max="4637" width="56.88671875" style="66" customWidth="1"/>
    <col min="4638" max="4638" width="9.109375" style="66" bestFit="1" customWidth="1"/>
    <col min="4639" max="4639" width="24.5546875" style="66" customWidth="1"/>
    <col min="4640" max="4640" width="22.88671875" style="66" customWidth="1"/>
    <col min="4641" max="4641" width="9.109375" style="66" bestFit="1" customWidth="1"/>
    <col min="4642" max="4642" width="5" style="66" customWidth="1"/>
    <col min="4643" max="4644" width="11.44140625" style="66" hidden="1" customWidth="1"/>
    <col min="4645" max="4645" width="5" style="66" customWidth="1"/>
    <col min="4646" max="4647" width="11.44140625" style="66" hidden="1" customWidth="1"/>
    <col min="4648" max="4648" width="5" style="66" customWidth="1"/>
    <col min="4649" max="4650" width="11.44140625" style="66" hidden="1" customWidth="1"/>
    <col min="4651" max="4651" width="5" style="66" customWidth="1"/>
    <col min="4652" max="4653" width="11.44140625" style="66" hidden="1" customWidth="1"/>
    <col min="4654" max="4654" width="5" style="66" customWidth="1"/>
    <col min="4655" max="4656" width="11.44140625" style="66" hidden="1" customWidth="1"/>
    <col min="4657" max="4657" width="5" style="66" customWidth="1"/>
    <col min="4658" max="4659" width="11.44140625" style="66" hidden="1" customWidth="1"/>
    <col min="4660" max="4660" width="6.44140625" style="66" customWidth="1"/>
    <col min="4661" max="4668" width="11.44140625" style="66" hidden="1" customWidth="1"/>
    <col min="4669" max="4669" width="6.88671875" style="66" customWidth="1"/>
    <col min="4670" max="4671" width="11.44140625" style="66" hidden="1" customWidth="1"/>
    <col min="4672" max="4672" width="6.44140625" style="66" customWidth="1"/>
    <col min="4673" max="4674" width="11.44140625" style="66" hidden="1" customWidth="1"/>
    <col min="4675" max="4675" width="5.44140625" style="66" customWidth="1"/>
    <col min="4676" max="4677" width="11.44140625" style="66" hidden="1" customWidth="1"/>
    <col min="4678" max="4678" width="4.88671875" style="66" customWidth="1"/>
    <col min="4679" max="4686" width="11.44140625" style="66" hidden="1" customWidth="1"/>
    <col min="4687" max="4687" width="5.44140625" style="66" customWidth="1"/>
    <col min="4688" max="4692" width="11.44140625" style="66" hidden="1" customWidth="1"/>
    <col min="4693" max="4693" width="5.88671875" style="66" customWidth="1"/>
    <col min="4694" max="4695" width="11.44140625" style="66" hidden="1" customWidth="1"/>
    <col min="4696" max="4696" width="5.44140625" style="66" customWidth="1"/>
    <col min="4697" max="4698" width="11.44140625" style="66" hidden="1" customWidth="1"/>
    <col min="4699" max="4699" width="5.44140625" style="66" customWidth="1"/>
    <col min="4700" max="4701" width="11.44140625" style="66" hidden="1" customWidth="1"/>
    <col min="4702" max="4702" width="6" style="66" customWidth="1"/>
    <col min="4703" max="4707" width="11.44140625" style="66" hidden="1" customWidth="1"/>
    <col min="4708" max="4708" width="5" style="66" customWidth="1"/>
    <col min="4709" max="4716" width="11.44140625" style="66" hidden="1" customWidth="1"/>
    <col min="4717" max="4717" width="5" style="66" customWidth="1"/>
    <col min="4718" max="4718" width="11.44140625" style="66" hidden="1" customWidth="1"/>
    <col min="4719" max="4719" width="5" style="66" customWidth="1"/>
    <col min="4720" max="4720" width="9.44140625" style="66" customWidth="1"/>
    <col min="4721" max="4721" width="11.44140625" style="66" hidden="1" customWidth="1"/>
    <col min="4722" max="4722" width="5" style="66" customWidth="1"/>
    <col min="4723" max="4724" width="11.44140625" style="66" hidden="1" customWidth="1"/>
    <col min="4725" max="4725" width="5" style="66" customWidth="1"/>
    <col min="4726" max="4727" width="11.44140625" style="66" hidden="1" customWidth="1"/>
    <col min="4728" max="4728" width="5" style="66" customWidth="1"/>
    <col min="4729" max="4730" width="11.44140625" style="66" hidden="1" customWidth="1"/>
    <col min="4731" max="4731" width="5" style="66" customWidth="1"/>
    <col min="4732" max="4733" width="11.44140625" style="66" hidden="1" customWidth="1"/>
    <col min="4734" max="4734" width="5" style="66" customWidth="1"/>
    <col min="4735" max="4736" width="11.44140625" style="66" hidden="1" customWidth="1"/>
    <col min="4737" max="4737" width="5" style="66" customWidth="1"/>
    <col min="4738" max="4738" width="11.44140625" style="66" hidden="1" customWidth="1"/>
    <col min="4739" max="4739" width="6.44140625" style="66" customWidth="1"/>
    <col min="4740" max="4740" width="11.44140625" style="66" hidden="1" customWidth="1"/>
    <col min="4741" max="4741" width="7.109375" style="66" customWidth="1"/>
    <col min="4742" max="4743" width="11.44140625" style="66" hidden="1" customWidth="1"/>
    <col min="4744" max="4744" width="7.109375" style="66" customWidth="1"/>
    <col min="4745" max="4746" width="11.44140625" style="66" hidden="1" customWidth="1"/>
    <col min="4747" max="4747" width="7.109375" style="66" customWidth="1"/>
    <col min="4748" max="4749" width="11.44140625" style="66" hidden="1" customWidth="1"/>
    <col min="4750" max="4750" width="7.109375" style="66" customWidth="1"/>
    <col min="4751" max="4752" width="11.44140625" style="66" hidden="1" customWidth="1"/>
    <col min="4753" max="4753" width="7.109375" style="66" customWidth="1"/>
    <col min="4754" max="4755" width="11.44140625" style="66" hidden="1" customWidth="1"/>
    <col min="4756" max="4756" width="7.109375" style="66" customWidth="1"/>
    <col min="4757" max="4758" width="11.44140625" style="66" hidden="1" customWidth="1"/>
    <col min="4759" max="4759" width="7.109375" style="66" customWidth="1"/>
    <col min="4760" max="4761" width="11.44140625" style="66" hidden="1" customWidth="1"/>
    <col min="4762" max="4762" width="7.109375" style="66" customWidth="1"/>
    <col min="4763" max="4763" width="11.44140625" style="66" hidden="1" customWidth="1"/>
    <col min="4764" max="4764" width="6.44140625" style="66" customWidth="1"/>
    <col min="4765" max="4766" width="11.44140625" style="66" hidden="1" customWidth="1"/>
    <col min="4767" max="4767" width="6.88671875" style="66" customWidth="1"/>
    <col min="4768" max="4769" width="11.44140625" style="66" hidden="1" customWidth="1"/>
    <col min="4770" max="4770" width="6.88671875" style="66" customWidth="1"/>
    <col min="4771" max="4772" width="11.44140625" style="66" hidden="1" customWidth="1"/>
    <col min="4773" max="4773" width="6.44140625" style="66" customWidth="1"/>
    <col min="4774" max="4778" width="11.44140625" style="66" hidden="1" customWidth="1"/>
    <col min="4779" max="4779" width="6.44140625" style="66" customWidth="1"/>
    <col min="4780" max="4781" width="11.44140625" style="66" hidden="1" customWidth="1"/>
    <col min="4782" max="4782" width="7.5546875" style="66" customWidth="1"/>
    <col min="4783" max="4783" width="11.44140625" style="66" hidden="1" customWidth="1"/>
    <col min="4784" max="4784" width="9.44140625" style="66" customWidth="1"/>
    <col min="4785" max="4816" width="11.44140625" style="66" hidden="1" customWidth="1"/>
    <col min="4817" max="4817" width="9" style="66" customWidth="1"/>
    <col min="4818" max="4819" width="11.44140625" style="66" hidden="1" customWidth="1"/>
    <col min="4820" max="4820" width="8.5546875" style="66" customWidth="1"/>
    <col min="4821" max="4822" width="11.44140625" style="66" hidden="1" customWidth="1"/>
    <col min="4823" max="4823" width="6.44140625" style="66" customWidth="1"/>
    <col min="4824" max="4825" width="11.44140625" style="66" hidden="1" customWidth="1"/>
    <col min="4826" max="4826" width="7" style="66" customWidth="1"/>
    <col min="4827" max="4828" width="11.44140625" style="66" hidden="1" customWidth="1"/>
    <col min="4829" max="4831" width="7" style="66" customWidth="1"/>
    <col min="4832" max="4833" width="11.44140625" style="66" hidden="1" customWidth="1"/>
    <col min="4834" max="4834" width="7.5546875" style="66" customWidth="1"/>
    <col min="4835" max="4836" width="11.44140625" style="66" hidden="1" customWidth="1"/>
    <col min="4837" max="4837" width="7" style="66" customWidth="1"/>
    <col min="4838" max="4839" width="11.44140625" style="66" hidden="1" customWidth="1"/>
    <col min="4840" max="4840" width="7" style="66" customWidth="1"/>
    <col min="4841" max="4842" width="11.44140625" style="66" hidden="1" customWidth="1"/>
    <col min="4843" max="4843" width="7" style="66" customWidth="1"/>
    <col min="4844" max="4844" width="11.44140625" style="66" hidden="1" customWidth="1"/>
    <col min="4845" max="4845" width="6.44140625" style="66" customWidth="1"/>
    <col min="4846" max="4855" width="11.44140625" style="66" hidden="1" customWidth="1"/>
    <col min="4856" max="4858" width="11.44140625" style="66" hidden="1"/>
    <col min="4859" max="4859" width="41.44140625" style="66" customWidth="1"/>
    <col min="4860" max="4860" width="6.44140625" style="66" customWidth="1"/>
    <col min="4861" max="4861" width="14.6640625" style="66" customWidth="1"/>
    <col min="4862" max="4862" width="11.44140625" style="66" customWidth="1"/>
    <col min="4863" max="4863" width="13" style="66" customWidth="1"/>
    <col min="4864" max="4864" width="25.6640625" style="66" customWidth="1"/>
    <col min="4865" max="4874" width="9.44140625" style="66" customWidth="1"/>
    <col min="4875" max="4875" width="8.88671875" style="66" customWidth="1"/>
    <col min="4876" max="4876" width="9.44140625" style="66" customWidth="1"/>
    <col min="4877" max="4882" width="10.109375" style="66" customWidth="1"/>
    <col min="4883" max="4883" width="6.44140625" style="66" customWidth="1"/>
    <col min="4884" max="4884" width="6.88671875" style="66" customWidth="1"/>
    <col min="4885" max="4886" width="6.5546875" style="66" customWidth="1"/>
    <col min="4887" max="4887" width="6.33203125" style="66" customWidth="1"/>
    <col min="4888" max="4889" width="7.5546875" style="66" customWidth="1"/>
    <col min="4890" max="4890" width="14.5546875" style="66" customWidth="1"/>
    <col min="4891" max="4892" width="11.44140625" style="66" customWidth="1"/>
    <col min="4893" max="4893" width="56.88671875" style="66" customWidth="1"/>
    <col min="4894" max="4894" width="9.109375" style="66" bestFit="1" customWidth="1"/>
    <col min="4895" max="4895" width="24.5546875" style="66" customWidth="1"/>
    <col min="4896" max="4896" width="22.88671875" style="66" customWidth="1"/>
    <col min="4897" max="4897" width="9.109375" style="66" bestFit="1" customWidth="1"/>
    <col min="4898" max="4898" width="5" style="66" customWidth="1"/>
    <col min="4899" max="4900" width="11.44140625" style="66" hidden="1" customWidth="1"/>
    <col min="4901" max="4901" width="5" style="66" customWidth="1"/>
    <col min="4902" max="4903" width="11.44140625" style="66" hidden="1" customWidth="1"/>
    <col min="4904" max="4904" width="5" style="66" customWidth="1"/>
    <col min="4905" max="4906" width="11.44140625" style="66" hidden="1" customWidth="1"/>
    <col min="4907" max="4907" width="5" style="66" customWidth="1"/>
    <col min="4908" max="4909" width="11.44140625" style="66" hidden="1" customWidth="1"/>
    <col min="4910" max="4910" width="5" style="66" customWidth="1"/>
    <col min="4911" max="4912" width="11.44140625" style="66" hidden="1" customWidth="1"/>
    <col min="4913" max="4913" width="5" style="66" customWidth="1"/>
    <col min="4914" max="4915" width="11.44140625" style="66" hidden="1" customWidth="1"/>
    <col min="4916" max="4916" width="6.44140625" style="66" customWidth="1"/>
    <col min="4917" max="4924" width="11.44140625" style="66" hidden="1" customWidth="1"/>
    <col min="4925" max="4925" width="6.88671875" style="66" customWidth="1"/>
    <col min="4926" max="4927" width="11.44140625" style="66" hidden="1" customWidth="1"/>
    <col min="4928" max="4928" width="6.44140625" style="66" customWidth="1"/>
    <col min="4929" max="4930" width="11.44140625" style="66" hidden="1" customWidth="1"/>
    <col min="4931" max="4931" width="5.44140625" style="66" customWidth="1"/>
    <col min="4932" max="4933" width="11.44140625" style="66" hidden="1" customWidth="1"/>
    <col min="4934" max="4934" width="4.88671875" style="66" customWidth="1"/>
    <col min="4935" max="4942" width="11.44140625" style="66" hidden="1" customWidth="1"/>
    <col min="4943" max="4943" width="5.44140625" style="66" customWidth="1"/>
    <col min="4944" max="4948" width="11.44140625" style="66" hidden="1" customWidth="1"/>
    <col min="4949" max="4949" width="5.88671875" style="66" customWidth="1"/>
    <col min="4950" max="4951" width="11.44140625" style="66" hidden="1" customWidth="1"/>
    <col min="4952" max="4952" width="5.44140625" style="66" customWidth="1"/>
    <col min="4953" max="4954" width="11.44140625" style="66" hidden="1" customWidth="1"/>
    <col min="4955" max="4955" width="5.44140625" style="66" customWidth="1"/>
    <col min="4956" max="4957" width="11.44140625" style="66" hidden="1" customWidth="1"/>
    <col min="4958" max="4958" width="6" style="66" customWidth="1"/>
    <col min="4959" max="4963" width="11.44140625" style="66" hidden="1" customWidth="1"/>
    <col min="4964" max="4964" width="5" style="66" customWidth="1"/>
    <col min="4965" max="4972" width="11.44140625" style="66" hidden="1" customWidth="1"/>
    <col min="4973" max="4973" width="5" style="66" customWidth="1"/>
    <col min="4974" max="4974" width="11.44140625" style="66" hidden="1" customWidth="1"/>
    <col min="4975" max="4975" width="5" style="66" customWidth="1"/>
    <col min="4976" max="4976" width="9.44140625" style="66" customWidth="1"/>
    <col min="4977" max="4977" width="11.44140625" style="66" hidden="1" customWidth="1"/>
    <col min="4978" max="4978" width="5" style="66" customWidth="1"/>
    <col min="4979" max="4980" width="11.44140625" style="66" hidden="1" customWidth="1"/>
    <col min="4981" max="4981" width="5" style="66" customWidth="1"/>
    <col min="4982" max="4983" width="11.44140625" style="66" hidden="1" customWidth="1"/>
    <col min="4984" max="4984" width="5" style="66" customWidth="1"/>
    <col min="4985" max="4986" width="11.44140625" style="66" hidden="1" customWidth="1"/>
    <col min="4987" max="4987" width="5" style="66" customWidth="1"/>
    <col min="4988" max="4989" width="11.44140625" style="66" hidden="1" customWidth="1"/>
    <col min="4990" max="4990" width="5" style="66" customWidth="1"/>
    <col min="4991" max="4992" width="11.44140625" style="66" hidden="1" customWidth="1"/>
    <col min="4993" max="4993" width="5" style="66" customWidth="1"/>
    <col min="4994" max="4994" width="11.44140625" style="66" hidden="1" customWidth="1"/>
    <col min="4995" max="4995" width="6.44140625" style="66" customWidth="1"/>
    <col min="4996" max="4996" width="11.44140625" style="66" hidden="1" customWidth="1"/>
    <col min="4997" max="4997" width="7.109375" style="66" customWidth="1"/>
    <col min="4998" max="4999" width="11.44140625" style="66" hidden="1" customWidth="1"/>
    <col min="5000" max="5000" width="7.109375" style="66" customWidth="1"/>
    <col min="5001" max="5002" width="11.44140625" style="66" hidden="1" customWidth="1"/>
    <col min="5003" max="5003" width="7.109375" style="66" customWidth="1"/>
    <col min="5004" max="5005" width="11.44140625" style="66" hidden="1" customWidth="1"/>
    <col min="5006" max="5006" width="7.109375" style="66" customWidth="1"/>
    <col min="5007" max="5008" width="11.44140625" style="66" hidden="1" customWidth="1"/>
    <col min="5009" max="5009" width="7.109375" style="66" customWidth="1"/>
    <col min="5010" max="5011" width="11.44140625" style="66" hidden="1" customWidth="1"/>
    <col min="5012" max="5012" width="7.109375" style="66" customWidth="1"/>
    <col min="5013" max="5014" width="11.44140625" style="66" hidden="1" customWidth="1"/>
    <col min="5015" max="5015" width="7.109375" style="66" customWidth="1"/>
    <col min="5016" max="5017" width="11.44140625" style="66" hidden="1" customWidth="1"/>
    <col min="5018" max="5018" width="7.109375" style="66" customWidth="1"/>
    <col min="5019" max="5019" width="11.44140625" style="66" hidden="1" customWidth="1"/>
    <col min="5020" max="5020" width="6.44140625" style="66" customWidth="1"/>
    <col min="5021" max="5022" width="11.44140625" style="66" hidden="1" customWidth="1"/>
    <col min="5023" max="5023" width="6.88671875" style="66" customWidth="1"/>
    <col min="5024" max="5025" width="11.44140625" style="66" hidden="1" customWidth="1"/>
    <col min="5026" max="5026" width="6.88671875" style="66" customWidth="1"/>
    <col min="5027" max="5028" width="11.44140625" style="66" hidden="1" customWidth="1"/>
    <col min="5029" max="5029" width="6.44140625" style="66" customWidth="1"/>
    <col min="5030" max="5034" width="11.44140625" style="66" hidden="1" customWidth="1"/>
    <col min="5035" max="5035" width="6.44140625" style="66" customWidth="1"/>
    <col min="5036" max="5037" width="11.44140625" style="66" hidden="1" customWidth="1"/>
    <col min="5038" max="5038" width="7.5546875" style="66" customWidth="1"/>
    <col min="5039" max="5039" width="11.44140625" style="66" hidden="1" customWidth="1"/>
    <col min="5040" max="5040" width="9.44140625" style="66" customWidth="1"/>
    <col min="5041" max="5072" width="11.44140625" style="66" hidden="1" customWidth="1"/>
    <col min="5073" max="5073" width="9" style="66" customWidth="1"/>
    <col min="5074" max="5075" width="11.44140625" style="66" hidden="1" customWidth="1"/>
    <col min="5076" max="5076" width="8.5546875" style="66" customWidth="1"/>
    <col min="5077" max="5078" width="11.44140625" style="66" hidden="1" customWidth="1"/>
    <col min="5079" max="5079" width="6.44140625" style="66" customWidth="1"/>
    <col min="5080" max="5081" width="11.44140625" style="66" hidden="1" customWidth="1"/>
    <col min="5082" max="5082" width="7" style="66" customWidth="1"/>
    <col min="5083" max="5084" width="11.44140625" style="66" hidden="1" customWidth="1"/>
    <col min="5085" max="5087" width="7" style="66" customWidth="1"/>
    <col min="5088" max="5089" width="11.44140625" style="66" hidden="1" customWidth="1"/>
    <col min="5090" max="5090" width="7.5546875" style="66" customWidth="1"/>
    <col min="5091" max="5092" width="11.44140625" style="66" hidden="1" customWidth="1"/>
    <col min="5093" max="5093" width="7" style="66" customWidth="1"/>
    <col min="5094" max="5095" width="11.44140625" style="66" hidden="1" customWidth="1"/>
    <col min="5096" max="5096" width="7" style="66" customWidth="1"/>
    <col min="5097" max="5098" width="11.44140625" style="66" hidden="1" customWidth="1"/>
    <col min="5099" max="5099" width="7" style="66" customWidth="1"/>
    <col min="5100" max="5100" width="11.44140625" style="66" hidden="1" customWidth="1"/>
    <col min="5101" max="5101" width="6.44140625" style="66" customWidth="1"/>
    <col min="5102" max="5111" width="11.44140625" style="66" hidden="1" customWidth="1"/>
    <col min="5112" max="5114" width="11.44140625" style="66" hidden="1"/>
    <col min="5115" max="5115" width="41.44140625" style="66" customWidth="1"/>
    <col min="5116" max="5116" width="6.44140625" style="66" customWidth="1"/>
    <col min="5117" max="5117" width="14.6640625" style="66" customWidth="1"/>
    <col min="5118" max="5118" width="11.44140625" style="66" customWidth="1"/>
    <col min="5119" max="5119" width="13" style="66" customWidth="1"/>
    <col min="5120" max="5120" width="25.6640625" style="66" customWidth="1"/>
    <col min="5121" max="5130" width="9.44140625" style="66" customWidth="1"/>
    <col min="5131" max="5131" width="8.88671875" style="66" customWidth="1"/>
    <col min="5132" max="5132" width="9.44140625" style="66" customWidth="1"/>
    <col min="5133" max="5138" width="10.109375" style="66" customWidth="1"/>
    <col min="5139" max="5139" width="6.44140625" style="66" customWidth="1"/>
    <col min="5140" max="5140" width="6.88671875" style="66" customWidth="1"/>
    <col min="5141" max="5142" width="6.5546875" style="66" customWidth="1"/>
    <col min="5143" max="5143" width="6.33203125" style="66" customWidth="1"/>
    <col min="5144" max="5145" width="7.5546875" style="66" customWidth="1"/>
    <col min="5146" max="5146" width="14.5546875" style="66" customWidth="1"/>
    <col min="5147" max="5148" width="11.44140625" style="66" customWidth="1"/>
    <col min="5149" max="5149" width="56.88671875" style="66" customWidth="1"/>
    <col min="5150" max="5150" width="9.109375" style="66" bestFit="1" customWidth="1"/>
    <col min="5151" max="5151" width="24.5546875" style="66" customWidth="1"/>
    <col min="5152" max="5152" width="22.88671875" style="66" customWidth="1"/>
    <col min="5153" max="5153" width="9.109375" style="66" bestFit="1" customWidth="1"/>
    <col min="5154" max="5154" width="5" style="66" customWidth="1"/>
    <col min="5155" max="5156" width="11.44140625" style="66" hidden="1" customWidth="1"/>
    <col min="5157" max="5157" width="5" style="66" customWidth="1"/>
    <col min="5158" max="5159" width="11.44140625" style="66" hidden="1" customWidth="1"/>
    <col min="5160" max="5160" width="5" style="66" customWidth="1"/>
    <col min="5161" max="5162" width="11.44140625" style="66" hidden="1" customWidth="1"/>
    <col min="5163" max="5163" width="5" style="66" customWidth="1"/>
    <col min="5164" max="5165" width="11.44140625" style="66" hidden="1" customWidth="1"/>
    <col min="5166" max="5166" width="5" style="66" customWidth="1"/>
    <col min="5167" max="5168" width="11.44140625" style="66" hidden="1" customWidth="1"/>
    <col min="5169" max="5169" width="5" style="66" customWidth="1"/>
    <col min="5170" max="5171" width="11.44140625" style="66" hidden="1" customWidth="1"/>
    <col min="5172" max="5172" width="6.44140625" style="66" customWidth="1"/>
    <col min="5173" max="5180" width="11.44140625" style="66" hidden="1" customWidth="1"/>
    <col min="5181" max="5181" width="6.88671875" style="66" customWidth="1"/>
    <col min="5182" max="5183" width="11.44140625" style="66" hidden="1" customWidth="1"/>
    <col min="5184" max="5184" width="6.44140625" style="66" customWidth="1"/>
    <col min="5185" max="5186" width="11.44140625" style="66" hidden="1" customWidth="1"/>
    <col min="5187" max="5187" width="5.44140625" style="66" customWidth="1"/>
    <col min="5188" max="5189" width="11.44140625" style="66" hidden="1" customWidth="1"/>
    <col min="5190" max="5190" width="4.88671875" style="66" customWidth="1"/>
    <col min="5191" max="5198" width="11.44140625" style="66" hidden="1" customWidth="1"/>
    <col min="5199" max="5199" width="5.44140625" style="66" customWidth="1"/>
    <col min="5200" max="5204" width="11.44140625" style="66" hidden="1" customWidth="1"/>
    <col min="5205" max="5205" width="5.88671875" style="66" customWidth="1"/>
    <col min="5206" max="5207" width="11.44140625" style="66" hidden="1" customWidth="1"/>
    <col min="5208" max="5208" width="5.44140625" style="66" customWidth="1"/>
    <col min="5209" max="5210" width="11.44140625" style="66" hidden="1" customWidth="1"/>
    <col min="5211" max="5211" width="5.44140625" style="66" customWidth="1"/>
    <col min="5212" max="5213" width="11.44140625" style="66" hidden="1" customWidth="1"/>
    <col min="5214" max="5214" width="6" style="66" customWidth="1"/>
    <col min="5215" max="5219" width="11.44140625" style="66" hidden="1" customWidth="1"/>
    <col min="5220" max="5220" width="5" style="66" customWidth="1"/>
    <col min="5221" max="5228" width="11.44140625" style="66" hidden="1" customWidth="1"/>
    <col min="5229" max="5229" width="5" style="66" customWidth="1"/>
    <col min="5230" max="5230" width="11.44140625" style="66" hidden="1" customWidth="1"/>
    <col min="5231" max="5231" width="5" style="66" customWidth="1"/>
    <col min="5232" max="5232" width="9.44140625" style="66" customWidth="1"/>
    <col min="5233" max="5233" width="11.44140625" style="66" hidden="1" customWidth="1"/>
    <col min="5234" max="5234" width="5" style="66" customWidth="1"/>
    <col min="5235" max="5236" width="11.44140625" style="66" hidden="1" customWidth="1"/>
    <col min="5237" max="5237" width="5" style="66" customWidth="1"/>
    <col min="5238" max="5239" width="11.44140625" style="66" hidden="1" customWidth="1"/>
    <col min="5240" max="5240" width="5" style="66" customWidth="1"/>
    <col min="5241" max="5242" width="11.44140625" style="66" hidden="1" customWidth="1"/>
    <col min="5243" max="5243" width="5" style="66" customWidth="1"/>
    <col min="5244" max="5245" width="11.44140625" style="66" hidden="1" customWidth="1"/>
    <col min="5246" max="5246" width="5" style="66" customWidth="1"/>
    <col min="5247" max="5248" width="11.44140625" style="66" hidden="1" customWidth="1"/>
    <col min="5249" max="5249" width="5" style="66" customWidth="1"/>
    <col min="5250" max="5250" width="11.44140625" style="66" hidden="1" customWidth="1"/>
    <col min="5251" max="5251" width="6.44140625" style="66" customWidth="1"/>
    <col min="5252" max="5252" width="11.44140625" style="66" hidden="1" customWidth="1"/>
    <col min="5253" max="5253" width="7.109375" style="66" customWidth="1"/>
    <col min="5254" max="5255" width="11.44140625" style="66" hidden="1" customWidth="1"/>
    <col min="5256" max="5256" width="7.109375" style="66" customWidth="1"/>
    <col min="5257" max="5258" width="11.44140625" style="66" hidden="1" customWidth="1"/>
    <col min="5259" max="5259" width="7.109375" style="66" customWidth="1"/>
    <col min="5260" max="5261" width="11.44140625" style="66" hidden="1" customWidth="1"/>
    <col min="5262" max="5262" width="7.109375" style="66" customWidth="1"/>
    <col min="5263" max="5264" width="11.44140625" style="66" hidden="1" customWidth="1"/>
    <col min="5265" max="5265" width="7.109375" style="66" customWidth="1"/>
    <col min="5266" max="5267" width="11.44140625" style="66" hidden="1" customWidth="1"/>
    <col min="5268" max="5268" width="7.109375" style="66" customWidth="1"/>
    <col min="5269" max="5270" width="11.44140625" style="66" hidden="1" customWidth="1"/>
    <col min="5271" max="5271" width="7.109375" style="66" customWidth="1"/>
    <col min="5272" max="5273" width="11.44140625" style="66" hidden="1" customWidth="1"/>
    <col min="5274" max="5274" width="7.109375" style="66" customWidth="1"/>
    <col min="5275" max="5275" width="11.44140625" style="66" hidden="1" customWidth="1"/>
    <col min="5276" max="5276" width="6.44140625" style="66" customWidth="1"/>
    <col min="5277" max="5278" width="11.44140625" style="66" hidden="1" customWidth="1"/>
    <col min="5279" max="5279" width="6.88671875" style="66" customWidth="1"/>
    <col min="5280" max="5281" width="11.44140625" style="66" hidden="1" customWidth="1"/>
    <col min="5282" max="5282" width="6.88671875" style="66" customWidth="1"/>
    <col min="5283" max="5284" width="11.44140625" style="66" hidden="1" customWidth="1"/>
    <col min="5285" max="5285" width="6.44140625" style="66" customWidth="1"/>
    <col min="5286" max="5290" width="11.44140625" style="66" hidden="1" customWidth="1"/>
    <col min="5291" max="5291" width="6.44140625" style="66" customWidth="1"/>
    <col min="5292" max="5293" width="11.44140625" style="66" hidden="1" customWidth="1"/>
    <col min="5294" max="5294" width="7.5546875" style="66" customWidth="1"/>
    <col min="5295" max="5295" width="11.44140625" style="66" hidden="1" customWidth="1"/>
    <col min="5296" max="5296" width="9.44140625" style="66" customWidth="1"/>
    <col min="5297" max="5328" width="11.44140625" style="66" hidden="1" customWidth="1"/>
    <col min="5329" max="5329" width="9" style="66" customWidth="1"/>
    <col min="5330" max="5331" width="11.44140625" style="66" hidden="1" customWidth="1"/>
    <col min="5332" max="5332" width="8.5546875" style="66" customWidth="1"/>
    <col min="5333" max="5334" width="11.44140625" style="66" hidden="1" customWidth="1"/>
    <col min="5335" max="5335" width="6.44140625" style="66" customWidth="1"/>
    <col min="5336" max="5337" width="11.44140625" style="66" hidden="1" customWidth="1"/>
    <col min="5338" max="5338" width="7" style="66" customWidth="1"/>
    <col min="5339" max="5340" width="11.44140625" style="66" hidden="1" customWidth="1"/>
    <col min="5341" max="5343" width="7" style="66" customWidth="1"/>
    <col min="5344" max="5345" width="11.44140625" style="66" hidden="1" customWidth="1"/>
    <col min="5346" max="5346" width="7.5546875" style="66" customWidth="1"/>
    <col min="5347" max="5348" width="11.44140625" style="66" hidden="1" customWidth="1"/>
    <col min="5349" max="5349" width="7" style="66" customWidth="1"/>
    <col min="5350" max="5351" width="11.44140625" style="66" hidden="1" customWidth="1"/>
    <col min="5352" max="5352" width="7" style="66" customWidth="1"/>
    <col min="5353" max="5354" width="11.44140625" style="66" hidden="1" customWidth="1"/>
    <col min="5355" max="5355" width="7" style="66" customWidth="1"/>
    <col min="5356" max="5356" width="11.44140625" style="66" hidden="1" customWidth="1"/>
    <col min="5357" max="5357" width="6.44140625" style="66" customWidth="1"/>
    <col min="5358" max="5367" width="11.44140625" style="66" hidden="1" customWidth="1"/>
    <col min="5368" max="5370" width="11.44140625" style="66" hidden="1"/>
    <col min="5371" max="5371" width="41.44140625" style="66" customWidth="1"/>
    <col min="5372" max="5372" width="6.44140625" style="66" customWidth="1"/>
    <col min="5373" max="5373" width="14.6640625" style="66" customWidth="1"/>
    <col min="5374" max="5374" width="11.44140625" style="66" customWidth="1"/>
    <col min="5375" max="5375" width="13" style="66" customWidth="1"/>
    <col min="5376" max="5376" width="25.6640625" style="66" customWidth="1"/>
    <col min="5377" max="5386" width="9.44140625" style="66" customWidth="1"/>
    <col min="5387" max="5387" width="8.88671875" style="66" customWidth="1"/>
    <col min="5388" max="5388" width="9.44140625" style="66" customWidth="1"/>
    <col min="5389" max="5394" width="10.109375" style="66" customWidth="1"/>
    <col min="5395" max="5395" width="6.44140625" style="66" customWidth="1"/>
    <col min="5396" max="5396" width="6.88671875" style="66" customWidth="1"/>
    <col min="5397" max="5398" width="6.5546875" style="66" customWidth="1"/>
    <col min="5399" max="5399" width="6.33203125" style="66" customWidth="1"/>
    <col min="5400" max="5401" width="7.5546875" style="66" customWidth="1"/>
    <col min="5402" max="5402" width="14.5546875" style="66" customWidth="1"/>
    <col min="5403" max="5404" width="11.44140625" style="66" customWidth="1"/>
    <col min="5405" max="5405" width="56.88671875" style="66" customWidth="1"/>
    <col min="5406" max="5406" width="9.109375" style="66" bestFit="1" customWidth="1"/>
    <col min="5407" max="5407" width="24.5546875" style="66" customWidth="1"/>
    <col min="5408" max="5408" width="22.88671875" style="66" customWidth="1"/>
    <col min="5409" max="5409" width="9.109375" style="66" bestFit="1" customWidth="1"/>
    <col min="5410" max="5410" width="5" style="66" customWidth="1"/>
    <col min="5411" max="5412" width="11.44140625" style="66" hidden="1" customWidth="1"/>
    <col min="5413" max="5413" width="5" style="66" customWidth="1"/>
    <col min="5414" max="5415" width="11.44140625" style="66" hidden="1" customWidth="1"/>
    <col min="5416" max="5416" width="5" style="66" customWidth="1"/>
    <col min="5417" max="5418" width="11.44140625" style="66" hidden="1" customWidth="1"/>
    <col min="5419" max="5419" width="5" style="66" customWidth="1"/>
    <col min="5420" max="5421" width="11.44140625" style="66" hidden="1" customWidth="1"/>
    <col min="5422" max="5422" width="5" style="66" customWidth="1"/>
    <col min="5423" max="5424" width="11.44140625" style="66" hidden="1" customWidth="1"/>
    <col min="5425" max="5425" width="5" style="66" customWidth="1"/>
    <col min="5426" max="5427" width="11.44140625" style="66" hidden="1" customWidth="1"/>
    <col min="5428" max="5428" width="6.44140625" style="66" customWidth="1"/>
    <col min="5429" max="5436" width="11.44140625" style="66" hidden="1" customWidth="1"/>
    <col min="5437" max="5437" width="6.88671875" style="66" customWidth="1"/>
    <col min="5438" max="5439" width="11.44140625" style="66" hidden="1" customWidth="1"/>
    <col min="5440" max="5440" width="6.44140625" style="66" customWidth="1"/>
    <col min="5441" max="5442" width="11.44140625" style="66" hidden="1" customWidth="1"/>
    <col min="5443" max="5443" width="5.44140625" style="66" customWidth="1"/>
    <col min="5444" max="5445" width="11.44140625" style="66" hidden="1" customWidth="1"/>
    <col min="5446" max="5446" width="4.88671875" style="66" customWidth="1"/>
    <col min="5447" max="5454" width="11.44140625" style="66" hidden="1" customWidth="1"/>
    <col min="5455" max="5455" width="5.44140625" style="66" customWidth="1"/>
    <col min="5456" max="5460" width="11.44140625" style="66" hidden="1" customWidth="1"/>
    <col min="5461" max="5461" width="5.88671875" style="66" customWidth="1"/>
    <col min="5462" max="5463" width="11.44140625" style="66" hidden="1" customWidth="1"/>
    <col min="5464" max="5464" width="5.44140625" style="66" customWidth="1"/>
    <col min="5465" max="5466" width="11.44140625" style="66" hidden="1" customWidth="1"/>
    <col min="5467" max="5467" width="5.44140625" style="66" customWidth="1"/>
    <col min="5468" max="5469" width="11.44140625" style="66" hidden="1" customWidth="1"/>
    <col min="5470" max="5470" width="6" style="66" customWidth="1"/>
    <col min="5471" max="5475" width="11.44140625" style="66" hidden="1" customWidth="1"/>
    <col min="5476" max="5476" width="5" style="66" customWidth="1"/>
    <col min="5477" max="5484" width="11.44140625" style="66" hidden="1" customWidth="1"/>
    <col min="5485" max="5485" width="5" style="66" customWidth="1"/>
    <col min="5486" max="5486" width="11.44140625" style="66" hidden="1" customWidth="1"/>
    <col min="5487" max="5487" width="5" style="66" customWidth="1"/>
    <col min="5488" max="5488" width="9.44140625" style="66" customWidth="1"/>
    <col min="5489" max="5489" width="11.44140625" style="66" hidden="1" customWidth="1"/>
    <col min="5490" max="5490" width="5" style="66" customWidth="1"/>
    <col min="5491" max="5492" width="11.44140625" style="66" hidden="1" customWidth="1"/>
    <col min="5493" max="5493" width="5" style="66" customWidth="1"/>
    <col min="5494" max="5495" width="11.44140625" style="66" hidden="1" customWidth="1"/>
    <col min="5496" max="5496" width="5" style="66" customWidth="1"/>
    <col min="5497" max="5498" width="11.44140625" style="66" hidden="1" customWidth="1"/>
    <col min="5499" max="5499" width="5" style="66" customWidth="1"/>
    <col min="5500" max="5501" width="11.44140625" style="66" hidden="1" customWidth="1"/>
    <col min="5502" max="5502" width="5" style="66" customWidth="1"/>
    <col min="5503" max="5504" width="11.44140625" style="66" hidden="1" customWidth="1"/>
    <col min="5505" max="5505" width="5" style="66" customWidth="1"/>
    <col min="5506" max="5506" width="11.44140625" style="66" hidden="1" customWidth="1"/>
    <col min="5507" max="5507" width="6.44140625" style="66" customWidth="1"/>
    <col min="5508" max="5508" width="11.44140625" style="66" hidden="1" customWidth="1"/>
    <col min="5509" max="5509" width="7.109375" style="66" customWidth="1"/>
    <col min="5510" max="5511" width="11.44140625" style="66" hidden="1" customWidth="1"/>
    <col min="5512" max="5512" width="7.109375" style="66" customWidth="1"/>
    <col min="5513" max="5514" width="11.44140625" style="66" hidden="1" customWidth="1"/>
    <col min="5515" max="5515" width="7.109375" style="66" customWidth="1"/>
    <col min="5516" max="5517" width="11.44140625" style="66" hidden="1" customWidth="1"/>
    <col min="5518" max="5518" width="7.109375" style="66" customWidth="1"/>
    <col min="5519" max="5520" width="11.44140625" style="66" hidden="1" customWidth="1"/>
    <col min="5521" max="5521" width="7.109375" style="66" customWidth="1"/>
    <col min="5522" max="5523" width="11.44140625" style="66" hidden="1" customWidth="1"/>
    <col min="5524" max="5524" width="7.109375" style="66" customWidth="1"/>
    <col min="5525" max="5526" width="11.44140625" style="66" hidden="1" customWidth="1"/>
    <col min="5527" max="5527" width="7.109375" style="66" customWidth="1"/>
    <col min="5528" max="5529" width="11.44140625" style="66" hidden="1" customWidth="1"/>
    <col min="5530" max="5530" width="7.109375" style="66" customWidth="1"/>
    <col min="5531" max="5531" width="11.44140625" style="66" hidden="1" customWidth="1"/>
    <col min="5532" max="5532" width="6.44140625" style="66" customWidth="1"/>
    <col min="5533" max="5534" width="11.44140625" style="66" hidden="1" customWidth="1"/>
    <col min="5535" max="5535" width="6.88671875" style="66" customWidth="1"/>
    <col min="5536" max="5537" width="11.44140625" style="66" hidden="1" customWidth="1"/>
    <col min="5538" max="5538" width="6.88671875" style="66" customWidth="1"/>
    <col min="5539" max="5540" width="11.44140625" style="66" hidden="1" customWidth="1"/>
    <col min="5541" max="5541" width="6.44140625" style="66" customWidth="1"/>
    <col min="5542" max="5546" width="11.44140625" style="66" hidden="1" customWidth="1"/>
    <col min="5547" max="5547" width="6.44140625" style="66" customWidth="1"/>
    <col min="5548" max="5549" width="11.44140625" style="66" hidden="1" customWidth="1"/>
    <col min="5550" max="5550" width="7.5546875" style="66" customWidth="1"/>
    <col min="5551" max="5551" width="11.44140625" style="66" hidden="1" customWidth="1"/>
    <col min="5552" max="5552" width="9.44140625" style="66" customWidth="1"/>
    <col min="5553" max="5584" width="11.44140625" style="66" hidden="1" customWidth="1"/>
    <col min="5585" max="5585" width="9" style="66" customWidth="1"/>
    <col min="5586" max="5587" width="11.44140625" style="66" hidden="1" customWidth="1"/>
    <col min="5588" max="5588" width="8.5546875" style="66" customWidth="1"/>
    <col min="5589" max="5590" width="11.44140625" style="66" hidden="1" customWidth="1"/>
    <col min="5591" max="5591" width="6.44140625" style="66" customWidth="1"/>
    <col min="5592" max="5593" width="11.44140625" style="66" hidden="1" customWidth="1"/>
    <col min="5594" max="5594" width="7" style="66" customWidth="1"/>
    <col min="5595" max="5596" width="11.44140625" style="66" hidden="1" customWidth="1"/>
    <col min="5597" max="5599" width="7" style="66" customWidth="1"/>
    <col min="5600" max="5601" width="11.44140625" style="66" hidden="1" customWidth="1"/>
    <col min="5602" max="5602" width="7.5546875" style="66" customWidth="1"/>
    <col min="5603" max="5604" width="11.44140625" style="66" hidden="1" customWidth="1"/>
    <col min="5605" max="5605" width="7" style="66" customWidth="1"/>
    <col min="5606" max="5607" width="11.44140625" style="66" hidden="1" customWidth="1"/>
    <col min="5608" max="5608" width="7" style="66" customWidth="1"/>
    <col min="5609" max="5610" width="11.44140625" style="66" hidden="1" customWidth="1"/>
    <col min="5611" max="5611" width="7" style="66" customWidth="1"/>
    <col min="5612" max="5612" width="11.44140625" style="66" hidden="1" customWidth="1"/>
    <col min="5613" max="5613" width="6.44140625" style="66" customWidth="1"/>
    <col min="5614" max="5623" width="11.44140625" style="66" hidden="1" customWidth="1"/>
    <col min="5624" max="5626" width="11.44140625" style="66" hidden="1"/>
    <col min="5627" max="5627" width="41.44140625" style="66" customWidth="1"/>
    <col min="5628" max="5628" width="6.44140625" style="66" customWidth="1"/>
    <col min="5629" max="5629" width="14.6640625" style="66" customWidth="1"/>
    <col min="5630" max="5630" width="11.44140625" style="66" customWidth="1"/>
    <col min="5631" max="5631" width="13" style="66" customWidth="1"/>
    <col min="5632" max="5632" width="25.6640625" style="66" customWidth="1"/>
    <col min="5633" max="5642" width="9.44140625" style="66" customWidth="1"/>
    <col min="5643" max="5643" width="8.88671875" style="66" customWidth="1"/>
    <col min="5644" max="5644" width="9.44140625" style="66" customWidth="1"/>
    <col min="5645" max="5650" width="10.109375" style="66" customWidth="1"/>
    <col min="5651" max="5651" width="6.44140625" style="66" customWidth="1"/>
    <col min="5652" max="5652" width="6.88671875" style="66" customWidth="1"/>
    <col min="5653" max="5654" width="6.5546875" style="66" customWidth="1"/>
    <col min="5655" max="5655" width="6.33203125" style="66" customWidth="1"/>
    <col min="5656" max="5657" width="7.5546875" style="66" customWidth="1"/>
    <col min="5658" max="5658" width="14.5546875" style="66" customWidth="1"/>
    <col min="5659" max="5660" width="11.44140625" style="66" customWidth="1"/>
    <col min="5661" max="5661" width="56.88671875" style="66" customWidth="1"/>
    <col min="5662" max="5662" width="9.109375" style="66" bestFit="1" customWidth="1"/>
    <col min="5663" max="5663" width="24.5546875" style="66" customWidth="1"/>
    <col min="5664" max="5664" width="22.88671875" style="66" customWidth="1"/>
    <col min="5665" max="5665" width="9.109375" style="66" bestFit="1" customWidth="1"/>
    <col min="5666" max="5666" width="5" style="66" customWidth="1"/>
    <col min="5667" max="5668" width="11.44140625" style="66" hidden="1" customWidth="1"/>
    <col min="5669" max="5669" width="5" style="66" customWidth="1"/>
    <col min="5670" max="5671" width="11.44140625" style="66" hidden="1" customWidth="1"/>
    <col min="5672" max="5672" width="5" style="66" customWidth="1"/>
    <col min="5673" max="5674" width="11.44140625" style="66" hidden="1" customWidth="1"/>
    <col min="5675" max="5675" width="5" style="66" customWidth="1"/>
    <col min="5676" max="5677" width="11.44140625" style="66" hidden="1" customWidth="1"/>
    <col min="5678" max="5678" width="5" style="66" customWidth="1"/>
    <col min="5679" max="5680" width="11.44140625" style="66" hidden="1" customWidth="1"/>
    <col min="5681" max="5681" width="5" style="66" customWidth="1"/>
    <col min="5682" max="5683" width="11.44140625" style="66" hidden="1" customWidth="1"/>
    <col min="5684" max="5684" width="6.44140625" style="66" customWidth="1"/>
    <col min="5685" max="5692" width="11.44140625" style="66" hidden="1" customWidth="1"/>
    <col min="5693" max="5693" width="6.88671875" style="66" customWidth="1"/>
    <col min="5694" max="5695" width="11.44140625" style="66" hidden="1" customWidth="1"/>
    <col min="5696" max="5696" width="6.44140625" style="66" customWidth="1"/>
    <col min="5697" max="5698" width="11.44140625" style="66" hidden="1" customWidth="1"/>
    <col min="5699" max="5699" width="5.44140625" style="66" customWidth="1"/>
    <col min="5700" max="5701" width="11.44140625" style="66" hidden="1" customWidth="1"/>
    <col min="5702" max="5702" width="4.88671875" style="66" customWidth="1"/>
    <col min="5703" max="5710" width="11.44140625" style="66" hidden="1" customWidth="1"/>
    <col min="5711" max="5711" width="5.44140625" style="66" customWidth="1"/>
    <col min="5712" max="5716" width="11.44140625" style="66" hidden="1" customWidth="1"/>
    <col min="5717" max="5717" width="5.88671875" style="66" customWidth="1"/>
    <col min="5718" max="5719" width="11.44140625" style="66" hidden="1" customWidth="1"/>
    <col min="5720" max="5720" width="5.44140625" style="66" customWidth="1"/>
    <col min="5721" max="5722" width="11.44140625" style="66" hidden="1" customWidth="1"/>
    <col min="5723" max="5723" width="5.44140625" style="66" customWidth="1"/>
    <col min="5724" max="5725" width="11.44140625" style="66" hidden="1" customWidth="1"/>
    <col min="5726" max="5726" width="6" style="66" customWidth="1"/>
    <col min="5727" max="5731" width="11.44140625" style="66" hidden="1" customWidth="1"/>
    <col min="5732" max="5732" width="5" style="66" customWidth="1"/>
    <col min="5733" max="5740" width="11.44140625" style="66" hidden="1" customWidth="1"/>
    <col min="5741" max="5741" width="5" style="66" customWidth="1"/>
    <col min="5742" max="5742" width="11.44140625" style="66" hidden="1" customWidth="1"/>
    <col min="5743" max="5743" width="5" style="66" customWidth="1"/>
    <col min="5744" max="5744" width="9.44140625" style="66" customWidth="1"/>
    <col min="5745" max="5745" width="11.44140625" style="66" hidden="1" customWidth="1"/>
    <col min="5746" max="5746" width="5" style="66" customWidth="1"/>
    <col min="5747" max="5748" width="11.44140625" style="66" hidden="1" customWidth="1"/>
    <col min="5749" max="5749" width="5" style="66" customWidth="1"/>
    <col min="5750" max="5751" width="11.44140625" style="66" hidden="1" customWidth="1"/>
    <col min="5752" max="5752" width="5" style="66" customWidth="1"/>
    <col min="5753" max="5754" width="11.44140625" style="66" hidden="1" customWidth="1"/>
    <col min="5755" max="5755" width="5" style="66" customWidth="1"/>
    <col min="5756" max="5757" width="11.44140625" style="66" hidden="1" customWidth="1"/>
    <col min="5758" max="5758" width="5" style="66" customWidth="1"/>
    <col min="5759" max="5760" width="11.44140625" style="66" hidden="1" customWidth="1"/>
    <col min="5761" max="5761" width="5" style="66" customWidth="1"/>
    <col min="5762" max="5762" width="11.44140625" style="66" hidden="1" customWidth="1"/>
    <col min="5763" max="5763" width="6.44140625" style="66" customWidth="1"/>
    <col min="5764" max="5764" width="11.44140625" style="66" hidden="1" customWidth="1"/>
    <col min="5765" max="5765" width="7.109375" style="66" customWidth="1"/>
    <col min="5766" max="5767" width="11.44140625" style="66" hidden="1" customWidth="1"/>
    <col min="5768" max="5768" width="7.109375" style="66" customWidth="1"/>
    <col min="5769" max="5770" width="11.44140625" style="66" hidden="1" customWidth="1"/>
    <col min="5771" max="5771" width="7.109375" style="66" customWidth="1"/>
    <col min="5772" max="5773" width="11.44140625" style="66" hidden="1" customWidth="1"/>
    <col min="5774" max="5774" width="7.109375" style="66" customWidth="1"/>
    <col min="5775" max="5776" width="11.44140625" style="66" hidden="1" customWidth="1"/>
    <col min="5777" max="5777" width="7.109375" style="66" customWidth="1"/>
    <col min="5778" max="5779" width="11.44140625" style="66" hidden="1" customWidth="1"/>
    <col min="5780" max="5780" width="7.109375" style="66" customWidth="1"/>
    <col min="5781" max="5782" width="11.44140625" style="66" hidden="1" customWidth="1"/>
    <col min="5783" max="5783" width="7.109375" style="66" customWidth="1"/>
    <col min="5784" max="5785" width="11.44140625" style="66" hidden="1" customWidth="1"/>
    <col min="5786" max="5786" width="7.109375" style="66" customWidth="1"/>
    <col min="5787" max="5787" width="11.44140625" style="66" hidden="1" customWidth="1"/>
    <col min="5788" max="5788" width="6.44140625" style="66" customWidth="1"/>
    <col min="5789" max="5790" width="11.44140625" style="66" hidden="1" customWidth="1"/>
    <col min="5791" max="5791" width="6.88671875" style="66" customWidth="1"/>
    <col min="5792" max="5793" width="11.44140625" style="66" hidden="1" customWidth="1"/>
    <col min="5794" max="5794" width="6.88671875" style="66" customWidth="1"/>
    <col min="5795" max="5796" width="11.44140625" style="66" hidden="1" customWidth="1"/>
    <col min="5797" max="5797" width="6.44140625" style="66" customWidth="1"/>
    <col min="5798" max="5802" width="11.44140625" style="66" hidden="1" customWidth="1"/>
    <col min="5803" max="5803" width="6.44140625" style="66" customWidth="1"/>
    <col min="5804" max="5805" width="11.44140625" style="66" hidden="1" customWidth="1"/>
    <col min="5806" max="5806" width="7.5546875" style="66" customWidth="1"/>
    <col min="5807" max="5807" width="11.44140625" style="66" hidden="1" customWidth="1"/>
    <col min="5808" max="5808" width="9.44140625" style="66" customWidth="1"/>
    <col min="5809" max="5840" width="11.44140625" style="66" hidden="1" customWidth="1"/>
    <col min="5841" max="5841" width="9" style="66" customWidth="1"/>
    <col min="5842" max="5843" width="11.44140625" style="66" hidden="1" customWidth="1"/>
    <col min="5844" max="5844" width="8.5546875" style="66" customWidth="1"/>
    <col min="5845" max="5846" width="11.44140625" style="66" hidden="1" customWidth="1"/>
    <col min="5847" max="5847" width="6.44140625" style="66" customWidth="1"/>
    <col min="5848" max="5849" width="11.44140625" style="66" hidden="1" customWidth="1"/>
    <col min="5850" max="5850" width="7" style="66" customWidth="1"/>
    <col min="5851" max="5852" width="11.44140625" style="66" hidden="1" customWidth="1"/>
    <col min="5853" max="5855" width="7" style="66" customWidth="1"/>
    <col min="5856" max="5857" width="11.44140625" style="66" hidden="1" customWidth="1"/>
    <col min="5858" max="5858" width="7.5546875" style="66" customWidth="1"/>
    <col min="5859" max="5860" width="11.44140625" style="66" hidden="1" customWidth="1"/>
    <col min="5861" max="5861" width="7" style="66" customWidth="1"/>
    <col min="5862" max="5863" width="11.44140625" style="66" hidden="1" customWidth="1"/>
    <col min="5864" max="5864" width="7" style="66" customWidth="1"/>
    <col min="5865" max="5866" width="11.44140625" style="66" hidden="1" customWidth="1"/>
    <col min="5867" max="5867" width="7" style="66" customWidth="1"/>
    <col min="5868" max="5868" width="11.44140625" style="66" hidden="1" customWidth="1"/>
    <col min="5869" max="5869" width="6.44140625" style="66" customWidth="1"/>
    <col min="5870" max="5879" width="11.44140625" style="66" hidden="1" customWidth="1"/>
    <col min="5880" max="5882" width="11.44140625" style="66" hidden="1"/>
    <col min="5883" max="5883" width="41.44140625" style="66" customWidth="1"/>
    <col min="5884" max="5884" width="6.44140625" style="66" customWidth="1"/>
    <col min="5885" max="5885" width="14.6640625" style="66" customWidth="1"/>
    <col min="5886" max="5886" width="11.44140625" style="66" customWidth="1"/>
    <col min="5887" max="5887" width="13" style="66" customWidth="1"/>
    <col min="5888" max="5888" width="25.6640625" style="66" customWidth="1"/>
    <col min="5889" max="5898" width="9.44140625" style="66" customWidth="1"/>
    <col min="5899" max="5899" width="8.88671875" style="66" customWidth="1"/>
    <col min="5900" max="5900" width="9.44140625" style="66" customWidth="1"/>
    <col min="5901" max="5906" width="10.109375" style="66" customWidth="1"/>
    <col min="5907" max="5907" width="6.44140625" style="66" customWidth="1"/>
    <col min="5908" max="5908" width="6.88671875" style="66" customWidth="1"/>
    <col min="5909" max="5910" width="6.5546875" style="66" customWidth="1"/>
    <col min="5911" max="5911" width="6.33203125" style="66" customWidth="1"/>
    <col min="5912" max="5913" width="7.5546875" style="66" customWidth="1"/>
    <col min="5914" max="5914" width="14.5546875" style="66" customWidth="1"/>
    <col min="5915" max="5916" width="11.44140625" style="66" customWidth="1"/>
    <col min="5917" max="5917" width="56.88671875" style="66" customWidth="1"/>
    <col min="5918" max="5918" width="9.109375" style="66" bestFit="1" customWidth="1"/>
    <col min="5919" max="5919" width="24.5546875" style="66" customWidth="1"/>
    <col min="5920" max="5920" width="22.88671875" style="66" customWidth="1"/>
    <col min="5921" max="5921" width="9.109375" style="66" bestFit="1" customWidth="1"/>
    <col min="5922" max="5922" width="5" style="66" customWidth="1"/>
    <col min="5923" max="5924" width="11.44140625" style="66" hidden="1" customWidth="1"/>
    <col min="5925" max="5925" width="5" style="66" customWidth="1"/>
    <col min="5926" max="5927" width="11.44140625" style="66" hidden="1" customWidth="1"/>
    <col min="5928" max="5928" width="5" style="66" customWidth="1"/>
    <col min="5929" max="5930" width="11.44140625" style="66" hidden="1" customWidth="1"/>
    <col min="5931" max="5931" width="5" style="66" customWidth="1"/>
    <col min="5932" max="5933" width="11.44140625" style="66" hidden="1" customWidth="1"/>
    <col min="5934" max="5934" width="5" style="66" customWidth="1"/>
    <col min="5935" max="5936" width="11.44140625" style="66" hidden="1" customWidth="1"/>
    <col min="5937" max="5937" width="5" style="66" customWidth="1"/>
    <col min="5938" max="5939" width="11.44140625" style="66" hidden="1" customWidth="1"/>
    <col min="5940" max="5940" width="6.44140625" style="66" customWidth="1"/>
    <col min="5941" max="5948" width="11.44140625" style="66" hidden="1" customWidth="1"/>
    <col min="5949" max="5949" width="6.88671875" style="66" customWidth="1"/>
    <col min="5950" max="5951" width="11.44140625" style="66" hidden="1" customWidth="1"/>
    <col min="5952" max="5952" width="6.44140625" style="66" customWidth="1"/>
    <col min="5953" max="5954" width="11.44140625" style="66" hidden="1" customWidth="1"/>
    <col min="5955" max="5955" width="5.44140625" style="66" customWidth="1"/>
    <col min="5956" max="5957" width="11.44140625" style="66" hidden="1" customWidth="1"/>
    <col min="5958" max="5958" width="4.88671875" style="66" customWidth="1"/>
    <col min="5959" max="5966" width="11.44140625" style="66" hidden="1" customWidth="1"/>
    <col min="5967" max="5967" width="5.44140625" style="66" customWidth="1"/>
    <col min="5968" max="5972" width="11.44140625" style="66" hidden="1" customWidth="1"/>
    <col min="5973" max="5973" width="5.88671875" style="66" customWidth="1"/>
    <col min="5974" max="5975" width="11.44140625" style="66" hidden="1" customWidth="1"/>
    <col min="5976" max="5976" width="5.44140625" style="66" customWidth="1"/>
    <col min="5977" max="5978" width="11.44140625" style="66" hidden="1" customWidth="1"/>
    <col min="5979" max="5979" width="5.44140625" style="66" customWidth="1"/>
    <col min="5980" max="5981" width="11.44140625" style="66" hidden="1" customWidth="1"/>
    <col min="5982" max="5982" width="6" style="66" customWidth="1"/>
    <col min="5983" max="5987" width="11.44140625" style="66" hidden="1" customWidth="1"/>
    <col min="5988" max="5988" width="5" style="66" customWidth="1"/>
    <col min="5989" max="5996" width="11.44140625" style="66" hidden="1" customWidth="1"/>
    <col min="5997" max="5997" width="5" style="66" customWidth="1"/>
    <col min="5998" max="5998" width="11.44140625" style="66" hidden="1" customWidth="1"/>
    <col min="5999" max="5999" width="5" style="66" customWidth="1"/>
    <col min="6000" max="6000" width="9.44140625" style="66" customWidth="1"/>
    <col min="6001" max="6001" width="11.44140625" style="66" hidden="1" customWidth="1"/>
    <col min="6002" max="6002" width="5" style="66" customWidth="1"/>
    <col min="6003" max="6004" width="11.44140625" style="66" hidden="1" customWidth="1"/>
    <col min="6005" max="6005" width="5" style="66" customWidth="1"/>
    <col min="6006" max="6007" width="11.44140625" style="66" hidden="1" customWidth="1"/>
    <col min="6008" max="6008" width="5" style="66" customWidth="1"/>
    <col min="6009" max="6010" width="11.44140625" style="66" hidden="1" customWidth="1"/>
    <col min="6011" max="6011" width="5" style="66" customWidth="1"/>
    <col min="6012" max="6013" width="11.44140625" style="66" hidden="1" customWidth="1"/>
    <col min="6014" max="6014" width="5" style="66" customWidth="1"/>
    <col min="6015" max="6016" width="11.44140625" style="66" hidden="1" customWidth="1"/>
    <col min="6017" max="6017" width="5" style="66" customWidth="1"/>
    <col min="6018" max="6018" width="11.44140625" style="66" hidden="1" customWidth="1"/>
    <col min="6019" max="6019" width="6.44140625" style="66" customWidth="1"/>
    <col min="6020" max="6020" width="11.44140625" style="66" hidden="1" customWidth="1"/>
    <col min="6021" max="6021" width="7.109375" style="66" customWidth="1"/>
    <col min="6022" max="6023" width="11.44140625" style="66" hidden="1" customWidth="1"/>
    <col min="6024" max="6024" width="7.109375" style="66" customWidth="1"/>
    <col min="6025" max="6026" width="11.44140625" style="66" hidden="1" customWidth="1"/>
    <col min="6027" max="6027" width="7.109375" style="66" customWidth="1"/>
    <col min="6028" max="6029" width="11.44140625" style="66" hidden="1" customWidth="1"/>
    <col min="6030" max="6030" width="7.109375" style="66" customWidth="1"/>
    <col min="6031" max="6032" width="11.44140625" style="66" hidden="1" customWidth="1"/>
    <col min="6033" max="6033" width="7.109375" style="66" customWidth="1"/>
    <col min="6034" max="6035" width="11.44140625" style="66" hidden="1" customWidth="1"/>
    <col min="6036" max="6036" width="7.109375" style="66" customWidth="1"/>
    <col min="6037" max="6038" width="11.44140625" style="66" hidden="1" customWidth="1"/>
    <col min="6039" max="6039" width="7.109375" style="66" customWidth="1"/>
    <col min="6040" max="6041" width="11.44140625" style="66" hidden="1" customWidth="1"/>
    <col min="6042" max="6042" width="7.109375" style="66" customWidth="1"/>
    <col min="6043" max="6043" width="11.44140625" style="66" hidden="1" customWidth="1"/>
    <col min="6044" max="6044" width="6.44140625" style="66" customWidth="1"/>
    <col min="6045" max="6046" width="11.44140625" style="66" hidden="1" customWidth="1"/>
    <col min="6047" max="6047" width="6.88671875" style="66" customWidth="1"/>
    <col min="6048" max="6049" width="11.44140625" style="66" hidden="1" customWidth="1"/>
    <col min="6050" max="6050" width="6.88671875" style="66" customWidth="1"/>
    <col min="6051" max="6052" width="11.44140625" style="66" hidden="1" customWidth="1"/>
    <col min="6053" max="6053" width="6.44140625" style="66" customWidth="1"/>
    <col min="6054" max="6058" width="11.44140625" style="66" hidden="1" customWidth="1"/>
    <col min="6059" max="6059" width="6.44140625" style="66" customWidth="1"/>
    <col min="6060" max="6061" width="11.44140625" style="66" hidden="1" customWidth="1"/>
    <col min="6062" max="6062" width="7.5546875" style="66" customWidth="1"/>
    <col min="6063" max="6063" width="11.44140625" style="66" hidden="1" customWidth="1"/>
    <col min="6064" max="6064" width="9.44140625" style="66" customWidth="1"/>
    <col min="6065" max="6096" width="11.44140625" style="66" hidden="1" customWidth="1"/>
    <col min="6097" max="6097" width="9" style="66" customWidth="1"/>
    <col min="6098" max="6099" width="11.44140625" style="66" hidden="1" customWidth="1"/>
    <col min="6100" max="6100" width="8.5546875" style="66" customWidth="1"/>
    <col min="6101" max="6102" width="11.44140625" style="66" hidden="1" customWidth="1"/>
    <col min="6103" max="6103" width="6.44140625" style="66" customWidth="1"/>
    <col min="6104" max="6105" width="11.44140625" style="66" hidden="1" customWidth="1"/>
    <col min="6106" max="6106" width="7" style="66" customWidth="1"/>
    <col min="6107" max="6108" width="11.44140625" style="66" hidden="1" customWidth="1"/>
    <col min="6109" max="6111" width="7" style="66" customWidth="1"/>
    <col min="6112" max="6113" width="11.44140625" style="66" hidden="1" customWidth="1"/>
    <col min="6114" max="6114" width="7.5546875" style="66" customWidth="1"/>
    <col min="6115" max="6116" width="11.44140625" style="66" hidden="1" customWidth="1"/>
    <col min="6117" max="6117" width="7" style="66" customWidth="1"/>
    <col min="6118" max="6119" width="11.44140625" style="66" hidden="1" customWidth="1"/>
    <col min="6120" max="6120" width="7" style="66" customWidth="1"/>
    <col min="6121" max="6122" width="11.44140625" style="66" hidden="1" customWidth="1"/>
    <col min="6123" max="6123" width="7" style="66" customWidth="1"/>
    <col min="6124" max="6124" width="11.44140625" style="66" hidden="1" customWidth="1"/>
    <col min="6125" max="6125" width="6.44140625" style="66" customWidth="1"/>
    <col min="6126" max="6135" width="11.44140625" style="66" hidden="1" customWidth="1"/>
    <col min="6136" max="6138" width="11.44140625" style="66" hidden="1"/>
    <col min="6139" max="6139" width="41.44140625" style="66" customWidth="1"/>
    <col min="6140" max="6140" width="6.44140625" style="66" customWidth="1"/>
    <col min="6141" max="6141" width="14.6640625" style="66" customWidth="1"/>
    <col min="6142" max="6142" width="11.44140625" style="66" customWidth="1"/>
    <col min="6143" max="6143" width="13" style="66" customWidth="1"/>
    <col min="6144" max="6144" width="25.6640625" style="66" customWidth="1"/>
    <col min="6145" max="6154" width="9.44140625" style="66" customWidth="1"/>
    <col min="6155" max="6155" width="8.88671875" style="66" customWidth="1"/>
    <col min="6156" max="6156" width="9.44140625" style="66" customWidth="1"/>
    <col min="6157" max="6162" width="10.109375" style="66" customWidth="1"/>
    <col min="6163" max="6163" width="6.44140625" style="66" customWidth="1"/>
    <col min="6164" max="6164" width="6.88671875" style="66" customWidth="1"/>
    <col min="6165" max="6166" width="6.5546875" style="66" customWidth="1"/>
    <col min="6167" max="6167" width="6.33203125" style="66" customWidth="1"/>
    <col min="6168" max="6169" width="7.5546875" style="66" customWidth="1"/>
    <col min="6170" max="6170" width="14.5546875" style="66" customWidth="1"/>
    <col min="6171" max="6172" width="11.44140625" style="66" customWidth="1"/>
    <col min="6173" max="6173" width="56.88671875" style="66" customWidth="1"/>
    <col min="6174" max="6174" width="9.109375" style="66" bestFit="1" customWidth="1"/>
    <col min="6175" max="6175" width="24.5546875" style="66" customWidth="1"/>
    <col min="6176" max="6176" width="22.88671875" style="66" customWidth="1"/>
    <col min="6177" max="6177" width="9.109375" style="66" bestFit="1" customWidth="1"/>
    <col min="6178" max="6178" width="5" style="66" customWidth="1"/>
    <col min="6179" max="6180" width="11.44140625" style="66" hidden="1" customWidth="1"/>
    <col min="6181" max="6181" width="5" style="66" customWidth="1"/>
    <col min="6182" max="6183" width="11.44140625" style="66" hidden="1" customWidth="1"/>
    <col min="6184" max="6184" width="5" style="66" customWidth="1"/>
    <col min="6185" max="6186" width="11.44140625" style="66" hidden="1" customWidth="1"/>
    <col min="6187" max="6187" width="5" style="66" customWidth="1"/>
    <col min="6188" max="6189" width="11.44140625" style="66" hidden="1" customWidth="1"/>
    <col min="6190" max="6190" width="5" style="66" customWidth="1"/>
    <col min="6191" max="6192" width="11.44140625" style="66" hidden="1" customWidth="1"/>
    <col min="6193" max="6193" width="5" style="66" customWidth="1"/>
    <col min="6194" max="6195" width="11.44140625" style="66" hidden="1" customWidth="1"/>
    <col min="6196" max="6196" width="6.44140625" style="66" customWidth="1"/>
    <col min="6197" max="6204" width="11.44140625" style="66" hidden="1" customWidth="1"/>
    <col min="6205" max="6205" width="6.88671875" style="66" customWidth="1"/>
    <col min="6206" max="6207" width="11.44140625" style="66" hidden="1" customWidth="1"/>
    <col min="6208" max="6208" width="6.44140625" style="66" customWidth="1"/>
    <col min="6209" max="6210" width="11.44140625" style="66" hidden="1" customWidth="1"/>
    <col min="6211" max="6211" width="5.44140625" style="66" customWidth="1"/>
    <col min="6212" max="6213" width="11.44140625" style="66" hidden="1" customWidth="1"/>
    <col min="6214" max="6214" width="4.88671875" style="66" customWidth="1"/>
    <col min="6215" max="6222" width="11.44140625" style="66" hidden="1" customWidth="1"/>
    <col min="6223" max="6223" width="5.44140625" style="66" customWidth="1"/>
    <col min="6224" max="6228" width="11.44140625" style="66" hidden="1" customWidth="1"/>
    <col min="6229" max="6229" width="5.88671875" style="66" customWidth="1"/>
    <col min="6230" max="6231" width="11.44140625" style="66" hidden="1" customWidth="1"/>
    <col min="6232" max="6232" width="5.44140625" style="66" customWidth="1"/>
    <col min="6233" max="6234" width="11.44140625" style="66" hidden="1" customWidth="1"/>
    <col min="6235" max="6235" width="5.44140625" style="66" customWidth="1"/>
    <col min="6236" max="6237" width="11.44140625" style="66" hidden="1" customWidth="1"/>
    <col min="6238" max="6238" width="6" style="66" customWidth="1"/>
    <col min="6239" max="6243" width="11.44140625" style="66" hidden="1" customWidth="1"/>
    <col min="6244" max="6244" width="5" style="66" customWidth="1"/>
    <col min="6245" max="6252" width="11.44140625" style="66" hidden="1" customWidth="1"/>
    <col min="6253" max="6253" width="5" style="66" customWidth="1"/>
    <col min="6254" max="6254" width="11.44140625" style="66" hidden="1" customWidth="1"/>
    <col min="6255" max="6255" width="5" style="66" customWidth="1"/>
    <col min="6256" max="6256" width="9.44140625" style="66" customWidth="1"/>
    <col min="6257" max="6257" width="11.44140625" style="66" hidden="1" customWidth="1"/>
    <col min="6258" max="6258" width="5" style="66" customWidth="1"/>
    <col min="6259" max="6260" width="11.44140625" style="66" hidden="1" customWidth="1"/>
    <col min="6261" max="6261" width="5" style="66" customWidth="1"/>
    <col min="6262" max="6263" width="11.44140625" style="66" hidden="1" customWidth="1"/>
    <col min="6264" max="6264" width="5" style="66" customWidth="1"/>
    <col min="6265" max="6266" width="11.44140625" style="66" hidden="1" customWidth="1"/>
    <col min="6267" max="6267" width="5" style="66" customWidth="1"/>
    <col min="6268" max="6269" width="11.44140625" style="66" hidden="1" customWidth="1"/>
    <col min="6270" max="6270" width="5" style="66" customWidth="1"/>
    <col min="6271" max="6272" width="11.44140625" style="66" hidden="1" customWidth="1"/>
    <col min="6273" max="6273" width="5" style="66" customWidth="1"/>
    <col min="6274" max="6274" width="11.44140625" style="66" hidden="1" customWidth="1"/>
    <col min="6275" max="6275" width="6.44140625" style="66" customWidth="1"/>
    <col min="6276" max="6276" width="11.44140625" style="66" hidden="1" customWidth="1"/>
    <col min="6277" max="6277" width="7.109375" style="66" customWidth="1"/>
    <col min="6278" max="6279" width="11.44140625" style="66" hidden="1" customWidth="1"/>
    <col min="6280" max="6280" width="7.109375" style="66" customWidth="1"/>
    <col min="6281" max="6282" width="11.44140625" style="66" hidden="1" customWidth="1"/>
    <col min="6283" max="6283" width="7.109375" style="66" customWidth="1"/>
    <col min="6284" max="6285" width="11.44140625" style="66" hidden="1" customWidth="1"/>
    <col min="6286" max="6286" width="7.109375" style="66" customWidth="1"/>
    <col min="6287" max="6288" width="11.44140625" style="66" hidden="1" customWidth="1"/>
    <col min="6289" max="6289" width="7.109375" style="66" customWidth="1"/>
    <col min="6290" max="6291" width="11.44140625" style="66" hidden="1" customWidth="1"/>
    <col min="6292" max="6292" width="7.109375" style="66" customWidth="1"/>
    <col min="6293" max="6294" width="11.44140625" style="66" hidden="1" customWidth="1"/>
    <col min="6295" max="6295" width="7.109375" style="66" customWidth="1"/>
    <col min="6296" max="6297" width="11.44140625" style="66" hidden="1" customWidth="1"/>
    <col min="6298" max="6298" width="7.109375" style="66" customWidth="1"/>
    <col min="6299" max="6299" width="11.44140625" style="66" hidden="1" customWidth="1"/>
    <col min="6300" max="6300" width="6.44140625" style="66" customWidth="1"/>
    <col min="6301" max="6302" width="11.44140625" style="66" hidden="1" customWidth="1"/>
    <col min="6303" max="6303" width="6.88671875" style="66" customWidth="1"/>
    <col min="6304" max="6305" width="11.44140625" style="66" hidden="1" customWidth="1"/>
    <col min="6306" max="6306" width="6.88671875" style="66" customWidth="1"/>
    <col min="6307" max="6308" width="11.44140625" style="66" hidden="1" customWidth="1"/>
    <col min="6309" max="6309" width="6.44140625" style="66" customWidth="1"/>
    <col min="6310" max="6314" width="11.44140625" style="66" hidden="1" customWidth="1"/>
    <col min="6315" max="6315" width="6.44140625" style="66" customWidth="1"/>
    <col min="6316" max="6317" width="11.44140625" style="66" hidden="1" customWidth="1"/>
    <col min="6318" max="6318" width="7.5546875" style="66" customWidth="1"/>
    <col min="6319" max="6319" width="11.44140625" style="66" hidden="1" customWidth="1"/>
    <col min="6320" max="6320" width="9.44140625" style="66" customWidth="1"/>
    <col min="6321" max="6352" width="11.44140625" style="66" hidden="1" customWidth="1"/>
    <col min="6353" max="6353" width="9" style="66" customWidth="1"/>
    <col min="6354" max="6355" width="11.44140625" style="66" hidden="1" customWidth="1"/>
    <col min="6356" max="6356" width="8.5546875" style="66" customWidth="1"/>
    <col min="6357" max="6358" width="11.44140625" style="66" hidden="1" customWidth="1"/>
    <col min="6359" max="6359" width="6.44140625" style="66" customWidth="1"/>
    <col min="6360" max="6361" width="11.44140625" style="66" hidden="1" customWidth="1"/>
    <col min="6362" max="6362" width="7" style="66" customWidth="1"/>
    <col min="6363" max="6364" width="11.44140625" style="66" hidden="1" customWidth="1"/>
    <col min="6365" max="6367" width="7" style="66" customWidth="1"/>
    <col min="6368" max="6369" width="11.44140625" style="66" hidden="1" customWidth="1"/>
    <col min="6370" max="6370" width="7.5546875" style="66" customWidth="1"/>
    <col min="6371" max="6372" width="11.44140625" style="66" hidden="1" customWidth="1"/>
    <col min="6373" max="6373" width="7" style="66" customWidth="1"/>
    <col min="6374" max="6375" width="11.44140625" style="66" hidden="1" customWidth="1"/>
    <col min="6376" max="6376" width="7" style="66" customWidth="1"/>
    <col min="6377" max="6378" width="11.44140625" style="66" hidden="1" customWidth="1"/>
    <col min="6379" max="6379" width="7" style="66" customWidth="1"/>
    <col min="6380" max="6380" width="11.44140625" style="66" hidden="1" customWidth="1"/>
    <col min="6381" max="6381" width="6.44140625" style="66" customWidth="1"/>
    <col min="6382" max="6391" width="11.44140625" style="66" hidden="1" customWidth="1"/>
    <col min="6392" max="6394" width="11.44140625" style="66" hidden="1"/>
    <col min="6395" max="6395" width="41.44140625" style="66" customWidth="1"/>
    <col min="6396" max="6396" width="6.44140625" style="66" customWidth="1"/>
    <col min="6397" max="6397" width="14.6640625" style="66" customWidth="1"/>
    <col min="6398" max="6398" width="11.44140625" style="66" customWidth="1"/>
    <col min="6399" max="6399" width="13" style="66" customWidth="1"/>
    <col min="6400" max="6400" width="25.6640625" style="66" customWidth="1"/>
    <col min="6401" max="6410" width="9.44140625" style="66" customWidth="1"/>
    <col min="6411" max="6411" width="8.88671875" style="66" customWidth="1"/>
    <col min="6412" max="6412" width="9.44140625" style="66" customWidth="1"/>
    <col min="6413" max="6418" width="10.109375" style="66" customWidth="1"/>
    <col min="6419" max="6419" width="6.44140625" style="66" customWidth="1"/>
    <col min="6420" max="6420" width="6.88671875" style="66" customWidth="1"/>
    <col min="6421" max="6422" width="6.5546875" style="66" customWidth="1"/>
    <col min="6423" max="6423" width="6.33203125" style="66" customWidth="1"/>
    <col min="6424" max="6425" width="7.5546875" style="66" customWidth="1"/>
    <col min="6426" max="6426" width="14.5546875" style="66" customWidth="1"/>
    <col min="6427" max="6428" width="11.44140625" style="66" customWidth="1"/>
    <col min="6429" max="6429" width="56.88671875" style="66" customWidth="1"/>
    <col min="6430" max="6430" width="9.109375" style="66" bestFit="1" customWidth="1"/>
    <col min="6431" max="6431" width="24.5546875" style="66" customWidth="1"/>
    <col min="6432" max="6432" width="22.88671875" style="66" customWidth="1"/>
    <col min="6433" max="6433" width="9.109375" style="66" bestFit="1" customWidth="1"/>
    <col min="6434" max="6434" width="5" style="66" customWidth="1"/>
    <col min="6435" max="6436" width="11.44140625" style="66" hidden="1" customWidth="1"/>
    <col min="6437" max="6437" width="5" style="66" customWidth="1"/>
    <col min="6438" max="6439" width="11.44140625" style="66" hidden="1" customWidth="1"/>
    <col min="6440" max="6440" width="5" style="66" customWidth="1"/>
    <col min="6441" max="6442" width="11.44140625" style="66" hidden="1" customWidth="1"/>
    <col min="6443" max="6443" width="5" style="66" customWidth="1"/>
    <col min="6444" max="6445" width="11.44140625" style="66" hidden="1" customWidth="1"/>
    <col min="6446" max="6446" width="5" style="66" customWidth="1"/>
    <col min="6447" max="6448" width="11.44140625" style="66" hidden="1" customWidth="1"/>
    <col min="6449" max="6449" width="5" style="66" customWidth="1"/>
    <col min="6450" max="6451" width="11.44140625" style="66" hidden="1" customWidth="1"/>
    <col min="6452" max="6452" width="6.44140625" style="66" customWidth="1"/>
    <col min="6453" max="6460" width="11.44140625" style="66" hidden="1" customWidth="1"/>
    <col min="6461" max="6461" width="6.88671875" style="66" customWidth="1"/>
    <col min="6462" max="6463" width="11.44140625" style="66" hidden="1" customWidth="1"/>
    <col min="6464" max="6464" width="6.44140625" style="66" customWidth="1"/>
    <col min="6465" max="6466" width="11.44140625" style="66" hidden="1" customWidth="1"/>
    <col min="6467" max="6467" width="5.44140625" style="66" customWidth="1"/>
    <col min="6468" max="6469" width="11.44140625" style="66" hidden="1" customWidth="1"/>
    <col min="6470" max="6470" width="4.88671875" style="66" customWidth="1"/>
    <col min="6471" max="6478" width="11.44140625" style="66" hidden="1" customWidth="1"/>
    <col min="6479" max="6479" width="5.44140625" style="66" customWidth="1"/>
    <col min="6480" max="6484" width="11.44140625" style="66" hidden="1" customWidth="1"/>
    <col min="6485" max="6485" width="5.88671875" style="66" customWidth="1"/>
    <col min="6486" max="6487" width="11.44140625" style="66" hidden="1" customWidth="1"/>
    <col min="6488" max="6488" width="5.44140625" style="66" customWidth="1"/>
    <col min="6489" max="6490" width="11.44140625" style="66" hidden="1" customWidth="1"/>
    <col min="6491" max="6491" width="5.44140625" style="66" customWidth="1"/>
    <col min="6492" max="6493" width="11.44140625" style="66" hidden="1" customWidth="1"/>
    <col min="6494" max="6494" width="6" style="66" customWidth="1"/>
    <col min="6495" max="6499" width="11.44140625" style="66" hidden="1" customWidth="1"/>
    <col min="6500" max="6500" width="5" style="66" customWidth="1"/>
    <col min="6501" max="6508" width="11.44140625" style="66" hidden="1" customWidth="1"/>
    <col min="6509" max="6509" width="5" style="66" customWidth="1"/>
    <col min="6510" max="6510" width="11.44140625" style="66" hidden="1" customWidth="1"/>
    <col min="6511" max="6511" width="5" style="66" customWidth="1"/>
    <col min="6512" max="6512" width="9.44140625" style="66" customWidth="1"/>
    <col min="6513" max="6513" width="11.44140625" style="66" hidden="1" customWidth="1"/>
    <col min="6514" max="6514" width="5" style="66" customWidth="1"/>
    <col min="6515" max="6516" width="11.44140625" style="66" hidden="1" customWidth="1"/>
    <col min="6517" max="6517" width="5" style="66" customWidth="1"/>
    <col min="6518" max="6519" width="11.44140625" style="66" hidden="1" customWidth="1"/>
    <col min="6520" max="6520" width="5" style="66" customWidth="1"/>
    <col min="6521" max="6522" width="11.44140625" style="66" hidden="1" customWidth="1"/>
    <col min="6523" max="6523" width="5" style="66" customWidth="1"/>
    <col min="6524" max="6525" width="11.44140625" style="66" hidden="1" customWidth="1"/>
    <col min="6526" max="6526" width="5" style="66" customWidth="1"/>
    <col min="6527" max="6528" width="11.44140625" style="66" hidden="1" customWidth="1"/>
    <col min="6529" max="6529" width="5" style="66" customWidth="1"/>
    <col min="6530" max="6530" width="11.44140625" style="66" hidden="1" customWidth="1"/>
    <col min="6531" max="6531" width="6.44140625" style="66" customWidth="1"/>
    <col min="6532" max="6532" width="11.44140625" style="66" hidden="1" customWidth="1"/>
    <col min="6533" max="6533" width="7.109375" style="66" customWidth="1"/>
    <col min="6534" max="6535" width="11.44140625" style="66" hidden="1" customWidth="1"/>
    <col min="6536" max="6536" width="7.109375" style="66" customWidth="1"/>
    <col min="6537" max="6538" width="11.44140625" style="66" hidden="1" customWidth="1"/>
    <col min="6539" max="6539" width="7.109375" style="66" customWidth="1"/>
    <col min="6540" max="6541" width="11.44140625" style="66" hidden="1" customWidth="1"/>
    <col min="6542" max="6542" width="7.109375" style="66" customWidth="1"/>
    <col min="6543" max="6544" width="11.44140625" style="66" hidden="1" customWidth="1"/>
    <col min="6545" max="6545" width="7.109375" style="66" customWidth="1"/>
    <col min="6546" max="6547" width="11.44140625" style="66" hidden="1" customWidth="1"/>
    <col min="6548" max="6548" width="7.109375" style="66" customWidth="1"/>
    <col min="6549" max="6550" width="11.44140625" style="66" hidden="1" customWidth="1"/>
    <col min="6551" max="6551" width="7.109375" style="66" customWidth="1"/>
    <col min="6552" max="6553" width="11.44140625" style="66" hidden="1" customWidth="1"/>
    <col min="6554" max="6554" width="7.109375" style="66" customWidth="1"/>
    <col min="6555" max="6555" width="11.44140625" style="66" hidden="1" customWidth="1"/>
    <col min="6556" max="6556" width="6.44140625" style="66" customWidth="1"/>
    <col min="6557" max="6558" width="11.44140625" style="66" hidden="1" customWidth="1"/>
    <col min="6559" max="6559" width="6.88671875" style="66" customWidth="1"/>
    <col min="6560" max="6561" width="11.44140625" style="66" hidden="1" customWidth="1"/>
    <col min="6562" max="6562" width="6.88671875" style="66" customWidth="1"/>
    <col min="6563" max="6564" width="11.44140625" style="66" hidden="1" customWidth="1"/>
    <col min="6565" max="6565" width="6.44140625" style="66" customWidth="1"/>
    <col min="6566" max="6570" width="11.44140625" style="66" hidden="1" customWidth="1"/>
    <col min="6571" max="6571" width="6.44140625" style="66" customWidth="1"/>
    <col min="6572" max="6573" width="11.44140625" style="66" hidden="1" customWidth="1"/>
    <col min="6574" max="6574" width="7.5546875" style="66" customWidth="1"/>
    <col min="6575" max="6575" width="11.44140625" style="66" hidden="1" customWidth="1"/>
    <col min="6576" max="6576" width="9.44140625" style="66" customWidth="1"/>
    <col min="6577" max="6608" width="11.44140625" style="66" hidden="1" customWidth="1"/>
    <col min="6609" max="6609" width="9" style="66" customWidth="1"/>
    <col min="6610" max="6611" width="11.44140625" style="66" hidden="1" customWidth="1"/>
    <col min="6612" max="6612" width="8.5546875" style="66" customWidth="1"/>
    <col min="6613" max="6614" width="11.44140625" style="66" hidden="1" customWidth="1"/>
    <col min="6615" max="6615" width="6.44140625" style="66" customWidth="1"/>
    <col min="6616" max="6617" width="11.44140625" style="66" hidden="1" customWidth="1"/>
    <col min="6618" max="6618" width="7" style="66" customWidth="1"/>
    <col min="6619" max="6620" width="11.44140625" style="66" hidden="1" customWidth="1"/>
    <col min="6621" max="6623" width="7" style="66" customWidth="1"/>
    <col min="6624" max="6625" width="11.44140625" style="66" hidden="1" customWidth="1"/>
    <col min="6626" max="6626" width="7.5546875" style="66" customWidth="1"/>
    <col min="6627" max="6628" width="11.44140625" style="66" hidden="1" customWidth="1"/>
    <col min="6629" max="6629" width="7" style="66" customWidth="1"/>
    <col min="6630" max="6631" width="11.44140625" style="66" hidden="1" customWidth="1"/>
    <col min="6632" max="6632" width="7" style="66" customWidth="1"/>
    <col min="6633" max="6634" width="11.44140625" style="66" hidden="1" customWidth="1"/>
    <col min="6635" max="6635" width="7" style="66" customWidth="1"/>
    <col min="6636" max="6636" width="11.44140625" style="66" hidden="1" customWidth="1"/>
    <col min="6637" max="6637" width="6.44140625" style="66" customWidth="1"/>
    <col min="6638" max="6647" width="11.44140625" style="66" hidden="1" customWidth="1"/>
    <col min="6648" max="6650" width="11.44140625" style="66" hidden="1"/>
    <col min="6651" max="6651" width="41.44140625" style="66" customWidth="1"/>
    <col min="6652" max="6652" width="6.44140625" style="66" customWidth="1"/>
    <col min="6653" max="6653" width="14.6640625" style="66" customWidth="1"/>
    <col min="6654" max="6654" width="11.44140625" style="66" customWidth="1"/>
    <col min="6655" max="6655" width="13" style="66" customWidth="1"/>
    <col min="6656" max="6656" width="25.6640625" style="66" customWidth="1"/>
    <col min="6657" max="6666" width="9.44140625" style="66" customWidth="1"/>
    <col min="6667" max="6667" width="8.88671875" style="66" customWidth="1"/>
    <col min="6668" max="6668" width="9.44140625" style="66" customWidth="1"/>
    <col min="6669" max="6674" width="10.109375" style="66" customWidth="1"/>
    <col min="6675" max="6675" width="6.44140625" style="66" customWidth="1"/>
    <col min="6676" max="6676" width="6.88671875" style="66" customWidth="1"/>
    <col min="6677" max="6678" width="6.5546875" style="66" customWidth="1"/>
    <col min="6679" max="6679" width="6.33203125" style="66" customWidth="1"/>
    <col min="6680" max="6681" width="7.5546875" style="66" customWidth="1"/>
    <col min="6682" max="6682" width="14.5546875" style="66" customWidth="1"/>
    <col min="6683" max="6684" width="11.44140625" style="66" customWidth="1"/>
    <col min="6685" max="6685" width="56.88671875" style="66" customWidth="1"/>
    <col min="6686" max="6686" width="9.109375" style="66" bestFit="1" customWidth="1"/>
    <col min="6687" max="6687" width="24.5546875" style="66" customWidth="1"/>
    <col min="6688" max="6688" width="22.88671875" style="66" customWidth="1"/>
    <col min="6689" max="6689" width="9.109375" style="66" bestFit="1" customWidth="1"/>
    <col min="6690" max="6690" width="5" style="66" customWidth="1"/>
    <col min="6691" max="6692" width="11.44140625" style="66" hidden="1" customWidth="1"/>
    <col min="6693" max="6693" width="5" style="66" customWidth="1"/>
    <col min="6694" max="6695" width="11.44140625" style="66" hidden="1" customWidth="1"/>
    <col min="6696" max="6696" width="5" style="66" customWidth="1"/>
    <col min="6697" max="6698" width="11.44140625" style="66" hidden="1" customWidth="1"/>
    <col min="6699" max="6699" width="5" style="66" customWidth="1"/>
    <col min="6700" max="6701" width="11.44140625" style="66" hidden="1" customWidth="1"/>
    <col min="6702" max="6702" width="5" style="66" customWidth="1"/>
    <col min="6703" max="6704" width="11.44140625" style="66" hidden="1" customWidth="1"/>
    <col min="6705" max="6705" width="5" style="66" customWidth="1"/>
    <col min="6706" max="6707" width="11.44140625" style="66" hidden="1" customWidth="1"/>
    <col min="6708" max="6708" width="6.44140625" style="66" customWidth="1"/>
    <col min="6709" max="6716" width="11.44140625" style="66" hidden="1" customWidth="1"/>
    <col min="6717" max="6717" width="6.88671875" style="66" customWidth="1"/>
    <col min="6718" max="6719" width="11.44140625" style="66" hidden="1" customWidth="1"/>
    <col min="6720" max="6720" width="6.44140625" style="66" customWidth="1"/>
    <col min="6721" max="6722" width="11.44140625" style="66" hidden="1" customWidth="1"/>
    <col min="6723" max="6723" width="5.44140625" style="66" customWidth="1"/>
    <col min="6724" max="6725" width="11.44140625" style="66" hidden="1" customWidth="1"/>
    <col min="6726" max="6726" width="4.88671875" style="66" customWidth="1"/>
    <col min="6727" max="6734" width="11.44140625" style="66" hidden="1" customWidth="1"/>
    <col min="6735" max="6735" width="5.44140625" style="66" customWidth="1"/>
    <col min="6736" max="6740" width="11.44140625" style="66" hidden="1" customWidth="1"/>
    <col min="6741" max="6741" width="5.88671875" style="66" customWidth="1"/>
    <col min="6742" max="6743" width="11.44140625" style="66" hidden="1" customWidth="1"/>
    <col min="6744" max="6744" width="5.44140625" style="66" customWidth="1"/>
    <col min="6745" max="6746" width="11.44140625" style="66" hidden="1" customWidth="1"/>
    <col min="6747" max="6747" width="5.44140625" style="66" customWidth="1"/>
    <col min="6748" max="6749" width="11.44140625" style="66" hidden="1" customWidth="1"/>
    <col min="6750" max="6750" width="6" style="66" customWidth="1"/>
    <col min="6751" max="6755" width="11.44140625" style="66" hidden="1" customWidth="1"/>
    <col min="6756" max="6756" width="5" style="66" customWidth="1"/>
    <col min="6757" max="6764" width="11.44140625" style="66" hidden="1" customWidth="1"/>
    <col min="6765" max="6765" width="5" style="66" customWidth="1"/>
    <col min="6766" max="6766" width="11.44140625" style="66" hidden="1" customWidth="1"/>
    <col min="6767" max="6767" width="5" style="66" customWidth="1"/>
    <col min="6768" max="6768" width="9.44140625" style="66" customWidth="1"/>
    <col min="6769" max="6769" width="11.44140625" style="66" hidden="1" customWidth="1"/>
    <col min="6770" max="6770" width="5" style="66" customWidth="1"/>
    <col min="6771" max="6772" width="11.44140625" style="66" hidden="1" customWidth="1"/>
    <col min="6773" max="6773" width="5" style="66" customWidth="1"/>
    <col min="6774" max="6775" width="11.44140625" style="66" hidden="1" customWidth="1"/>
    <col min="6776" max="6776" width="5" style="66" customWidth="1"/>
    <col min="6777" max="6778" width="11.44140625" style="66" hidden="1" customWidth="1"/>
    <col min="6779" max="6779" width="5" style="66" customWidth="1"/>
    <col min="6780" max="6781" width="11.44140625" style="66" hidden="1" customWidth="1"/>
    <col min="6782" max="6782" width="5" style="66" customWidth="1"/>
    <col min="6783" max="6784" width="11.44140625" style="66" hidden="1" customWidth="1"/>
    <col min="6785" max="6785" width="5" style="66" customWidth="1"/>
    <col min="6786" max="6786" width="11.44140625" style="66" hidden="1" customWidth="1"/>
    <col min="6787" max="6787" width="6.44140625" style="66" customWidth="1"/>
    <col min="6788" max="6788" width="11.44140625" style="66" hidden="1" customWidth="1"/>
    <col min="6789" max="6789" width="7.109375" style="66" customWidth="1"/>
    <col min="6790" max="6791" width="11.44140625" style="66" hidden="1" customWidth="1"/>
    <col min="6792" max="6792" width="7.109375" style="66" customWidth="1"/>
    <col min="6793" max="6794" width="11.44140625" style="66" hidden="1" customWidth="1"/>
    <col min="6795" max="6795" width="7.109375" style="66" customWidth="1"/>
    <col min="6796" max="6797" width="11.44140625" style="66" hidden="1" customWidth="1"/>
    <col min="6798" max="6798" width="7.109375" style="66" customWidth="1"/>
    <col min="6799" max="6800" width="11.44140625" style="66" hidden="1" customWidth="1"/>
    <col min="6801" max="6801" width="7.109375" style="66" customWidth="1"/>
    <col min="6802" max="6803" width="11.44140625" style="66" hidden="1" customWidth="1"/>
    <col min="6804" max="6804" width="7.109375" style="66" customWidth="1"/>
    <col min="6805" max="6806" width="11.44140625" style="66" hidden="1" customWidth="1"/>
    <col min="6807" max="6807" width="7.109375" style="66" customWidth="1"/>
    <col min="6808" max="6809" width="11.44140625" style="66" hidden="1" customWidth="1"/>
    <col min="6810" max="6810" width="7.109375" style="66" customWidth="1"/>
    <col min="6811" max="6811" width="11.44140625" style="66" hidden="1" customWidth="1"/>
    <col min="6812" max="6812" width="6.44140625" style="66" customWidth="1"/>
    <col min="6813" max="6814" width="11.44140625" style="66" hidden="1" customWidth="1"/>
    <col min="6815" max="6815" width="6.88671875" style="66" customWidth="1"/>
    <col min="6816" max="6817" width="11.44140625" style="66" hidden="1" customWidth="1"/>
    <col min="6818" max="6818" width="6.88671875" style="66" customWidth="1"/>
    <col min="6819" max="6820" width="11.44140625" style="66" hidden="1" customWidth="1"/>
    <col min="6821" max="6821" width="6.44140625" style="66" customWidth="1"/>
    <col min="6822" max="6826" width="11.44140625" style="66" hidden="1" customWidth="1"/>
    <col min="6827" max="6827" width="6.44140625" style="66" customWidth="1"/>
    <col min="6828" max="6829" width="11.44140625" style="66" hidden="1" customWidth="1"/>
    <col min="6830" max="6830" width="7.5546875" style="66" customWidth="1"/>
    <col min="6831" max="6831" width="11.44140625" style="66" hidden="1" customWidth="1"/>
    <col min="6832" max="6832" width="9.44140625" style="66" customWidth="1"/>
    <col min="6833" max="6864" width="11.44140625" style="66" hidden="1" customWidth="1"/>
    <col min="6865" max="6865" width="9" style="66" customWidth="1"/>
    <col min="6866" max="6867" width="11.44140625" style="66" hidden="1" customWidth="1"/>
    <col min="6868" max="6868" width="8.5546875" style="66" customWidth="1"/>
    <col min="6869" max="6870" width="11.44140625" style="66" hidden="1" customWidth="1"/>
    <col min="6871" max="6871" width="6.44140625" style="66" customWidth="1"/>
    <col min="6872" max="6873" width="11.44140625" style="66" hidden="1" customWidth="1"/>
    <col min="6874" max="6874" width="7" style="66" customWidth="1"/>
    <col min="6875" max="6876" width="11.44140625" style="66" hidden="1" customWidth="1"/>
    <col min="6877" max="6879" width="7" style="66" customWidth="1"/>
    <col min="6880" max="6881" width="11.44140625" style="66" hidden="1" customWidth="1"/>
    <col min="6882" max="6882" width="7.5546875" style="66" customWidth="1"/>
    <col min="6883" max="6884" width="11.44140625" style="66" hidden="1" customWidth="1"/>
    <col min="6885" max="6885" width="7" style="66" customWidth="1"/>
    <col min="6886" max="6887" width="11.44140625" style="66" hidden="1" customWidth="1"/>
    <col min="6888" max="6888" width="7" style="66" customWidth="1"/>
    <col min="6889" max="6890" width="11.44140625" style="66" hidden="1" customWidth="1"/>
    <col min="6891" max="6891" width="7" style="66" customWidth="1"/>
    <col min="6892" max="6892" width="11.44140625" style="66" hidden="1" customWidth="1"/>
    <col min="6893" max="6893" width="6.44140625" style="66" customWidth="1"/>
    <col min="6894" max="6903" width="11.44140625" style="66" hidden="1" customWidth="1"/>
    <col min="6904" max="6906" width="11.44140625" style="66" hidden="1"/>
    <col min="6907" max="6907" width="41.44140625" style="66" customWidth="1"/>
    <col min="6908" max="6908" width="6.44140625" style="66" customWidth="1"/>
    <col min="6909" max="6909" width="14.6640625" style="66" customWidth="1"/>
    <col min="6910" max="6910" width="11.44140625" style="66" customWidth="1"/>
    <col min="6911" max="6911" width="13" style="66" customWidth="1"/>
    <col min="6912" max="6912" width="25.6640625" style="66" customWidth="1"/>
    <col min="6913" max="6922" width="9.44140625" style="66" customWidth="1"/>
    <col min="6923" max="6923" width="8.88671875" style="66" customWidth="1"/>
    <col min="6924" max="6924" width="9.44140625" style="66" customWidth="1"/>
    <col min="6925" max="6930" width="10.109375" style="66" customWidth="1"/>
    <col min="6931" max="6931" width="6.44140625" style="66" customWidth="1"/>
    <col min="6932" max="6932" width="6.88671875" style="66" customWidth="1"/>
    <col min="6933" max="6934" width="6.5546875" style="66" customWidth="1"/>
    <col min="6935" max="6935" width="6.33203125" style="66" customWidth="1"/>
    <col min="6936" max="6937" width="7.5546875" style="66" customWidth="1"/>
    <col min="6938" max="6938" width="14.5546875" style="66" customWidth="1"/>
    <col min="6939" max="6940" width="11.44140625" style="66" customWidth="1"/>
    <col min="6941" max="6941" width="56.88671875" style="66" customWidth="1"/>
    <col min="6942" max="6942" width="9.109375" style="66" bestFit="1" customWidth="1"/>
    <col min="6943" max="6943" width="24.5546875" style="66" customWidth="1"/>
    <col min="6944" max="6944" width="22.88671875" style="66" customWidth="1"/>
    <col min="6945" max="6945" width="9.109375" style="66" bestFit="1" customWidth="1"/>
    <col min="6946" max="6946" width="5" style="66" customWidth="1"/>
    <col min="6947" max="6948" width="11.44140625" style="66" hidden="1" customWidth="1"/>
    <col min="6949" max="6949" width="5" style="66" customWidth="1"/>
    <col min="6950" max="6951" width="11.44140625" style="66" hidden="1" customWidth="1"/>
    <col min="6952" max="6952" width="5" style="66" customWidth="1"/>
    <col min="6953" max="6954" width="11.44140625" style="66" hidden="1" customWidth="1"/>
    <col min="6955" max="6955" width="5" style="66" customWidth="1"/>
    <col min="6956" max="6957" width="11.44140625" style="66" hidden="1" customWidth="1"/>
    <col min="6958" max="6958" width="5" style="66" customWidth="1"/>
    <col min="6959" max="6960" width="11.44140625" style="66" hidden="1" customWidth="1"/>
    <col min="6961" max="6961" width="5" style="66" customWidth="1"/>
    <col min="6962" max="6963" width="11.44140625" style="66" hidden="1" customWidth="1"/>
    <col min="6964" max="6964" width="6.44140625" style="66" customWidth="1"/>
    <col min="6965" max="6972" width="11.44140625" style="66" hidden="1" customWidth="1"/>
    <col min="6973" max="6973" width="6.88671875" style="66" customWidth="1"/>
    <col min="6974" max="6975" width="11.44140625" style="66" hidden="1" customWidth="1"/>
    <col min="6976" max="6976" width="6.44140625" style="66" customWidth="1"/>
    <col min="6977" max="6978" width="11.44140625" style="66" hidden="1" customWidth="1"/>
    <col min="6979" max="6979" width="5.44140625" style="66" customWidth="1"/>
    <col min="6980" max="6981" width="11.44140625" style="66" hidden="1" customWidth="1"/>
    <col min="6982" max="6982" width="4.88671875" style="66" customWidth="1"/>
    <col min="6983" max="6990" width="11.44140625" style="66" hidden="1" customWidth="1"/>
    <col min="6991" max="6991" width="5.44140625" style="66" customWidth="1"/>
    <col min="6992" max="6996" width="11.44140625" style="66" hidden="1" customWidth="1"/>
    <col min="6997" max="6997" width="5.88671875" style="66" customWidth="1"/>
    <col min="6998" max="6999" width="11.44140625" style="66" hidden="1" customWidth="1"/>
    <col min="7000" max="7000" width="5.44140625" style="66" customWidth="1"/>
    <col min="7001" max="7002" width="11.44140625" style="66" hidden="1" customWidth="1"/>
    <col min="7003" max="7003" width="5.44140625" style="66" customWidth="1"/>
    <col min="7004" max="7005" width="11.44140625" style="66" hidden="1" customWidth="1"/>
    <col min="7006" max="7006" width="6" style="66" customWidth="1"/>
    <col min="7007" max="7011" width="11.44140625" style="66" hidden="1" customWidth="1"/>
    <col min="7012" max="7012" width="5" style="66" customWidth="1"/>
    <col min="7013" max="7020" width="11.44140625" style="66" hidden="1" customWidth="1"/>
    <col min="7021" max="7021" width="5" style="66" customWidth="1"/>
    <col min="7022" max="7022" width="11.44140625" style="66" hidden="1" customWidth="1"/>
    <col min="7023" max="7023" width="5" style="66" customWidth="1"/>
    <col min="7024" max="7024" width="9.44140625" style="66" customWidth="1"/>
    <col min="7025" max="7025" width="11.44140625" style="66" hidden="1" customWidth="1"/>
    <col min="7026" max="7026" width="5" style="66" customWidth="1"/>
    <col min="7027" max="7028" width="11.44140625" style="66" hidden="1" customWidth="1"/>
    <col min="7029" max="7029" width="5" style="66" customWidth="1"/>
    <col min="7030" max="7031" width="11.44140625" style="66" hidden="1" customWidth="1"/>
    <col min="7032" max="7032" width="5" style="66" customWidth="1"/>
    <col min="7033" max="7034" width="11.44140625" style="66" hidden="1" customWidth="1"/>
    <col min="7035" max="7035" width="5" style="66" customWidth="1"/>
    <col min="7036" max="7037" width="11.44140625" style="66" hidden="1" customWidth="1"/>
    <col min="7038" max="7038" width="5" style="66" customWidth="1"/>
    <col min="7039" max="7040" width="11.44140625" style="66" hidden="1" customWidth="1"/>
    <col min="7041" max="7041" width="5" style="66" customWidth="1"/>
    <col min="7042" max="7042" width="11.44140625" style="66" hidden="1" customWidth="1"/>
    <col min="7043" max="7043" width="6.44140625" style="66" customWidth="1"/>
    <col min="7044" max="7044" width="11.44140625" style="66" hidden="1" customWidth="1"/>
    <col min="7045" max="7045" width="7.109375" style="66" customWidth="1"/>
    <col min="7046" max="7047" width="11.44140625" style="66" hidden="1" customWidth="1"/>
    <col min="7048" max="7048" width="7.109375" style="66" customWidth="1"/>
    <col min="7049" max="7050" width="11.44140625" style="66" hidden="1" customWidth="1"/>
    <col min="7051" max="7051" width="7.109375" style="66" customWidth="1"/>
    <col min="7052" max="7053" width="11.44140625" style="66" hidden="1" customWidth="1"/>
    <col min="7054" max="7054" width="7.109375" style="66" customWidth="1"/>
    <col min="7055" max="7056" width="11.44140625" style="66" hidden="1" customWidth="1"/>
    <col min="7057" max="7057" width="7.109375" style="66" customWidth="1"/>
    <col min="7058" max="7059" width="11.44140625" style="66" hidden="1" customWidth="1"/>
    <col min="7060" max="7060" width="7.109375" style="66" customWidth="1"/>
    <col min="7061" max="7062" width="11.44140625" style="66" hidden="1" customWidth="1"/>
    <col min="7063" max="7063" width="7.109375" style="66" customWidth="1"/>
    <col min="7064" max="7065" width="11.44140625" style="66" hidden="1" customWidth="1"/>
    <col min="7066" max="7066" width="7.109375" style="66" customWidth="1"/>
    <col min="7067" max="7067" width="11.44140625" style="66" hidden="1" customWidth="1"/>
    <col min="7068" max="7068" width="6.44140625" style="66" customWidth="1"/>
    <col min="7069" max="7070" width="11.44140625" style="66" hidden="1" customWidth="1"/>
    <col min="7071" max="7071" width="6.88671875" style="66" customWidth="1"/>
    <col min="7072" max="7073" width="11.44140625" style="66" hidden="1" customWidth="1"/>
    <col min="7074" max="7074" width="6.88671875" style="66" customWidth="1"/>
    <col min="7075" max="7076" width="11.44140625" style="66" hidden="1" customWidth="1"/>
    <col min="7077" max="7077" width="6.44140625" style="66" customWidth="1"/>
    <col min="7078" max="7082" width="11.44140625" style="66" hidden="1" customWidth="1"/>
    <col min="7083" max="7083" width="6.44140625" style="66" customWidth="1"/>
    <col min="7084" max="7085" width="11.44140625" style="66" hidden="1" customWidth="1"/>
    <col min="7086" max="7086" width="7.5546875" style="66" customWidth="1"/>
    <col min="7087" max="7087" width="11.44140625" style="66" hidden="1" customWidth="1"/>
    <col min="7088" max="7088" width="9.44140625" style="66" customWidth="1"/>
    <col min="7089" max="7120" width="11.44140625" style="66" hidden="1" customWidth="1"/>
    <col min="7121" max="7121" width="9" style="66" customWidth="1"/>
    <col min="7122" max="7123" width="11.44140625" style="66" hidden="1" customWidth="1"/>
    <col min="7124" max="7124" width="8.5546875" style="66" customWidth="1"/>
    <col min="7125" max="7126" width="11.44140625" style="66" hidden="1" customWidth="1"/>
    <col min="7127" max="7127" width="6.44140625" style="66" customWidth="1"/>
    <col min="7128" max="7129" width="11.44140625" style="66" hidden="1" customWidth="1"/>
    <col min="7130" max="7130" width="7" style="66" customWidth="1"/>
    <col min="7131" max="7132" width="11.44140625" style="66" hidden="1" customWidth="1"/>
    <col min="7133" max="7135" width="7" style="66" customWidth="1"/>
    <col min="7136" max="7137" width="11.44140625" style="66" hidden="1" customWidth="1"/>
    <col min="7138" max="7138" width="7.5546875" style="66" customWidth="1"/>
    <col min="7139" max="7140" width="11.44140625" style="66" hidden="1" customWidth="1"/>
    <col min="7141" max="7141" width="7" style="66" customWidth="1"/>
    <col min="7142" max="7143" width="11.44140625" style="66" hidden="1" customWidth="1"/>
    <col min="7144" max="7144" width="7" style="66" customWidth="1"/>
    <col min="7145" max="7146" width="11.44140625" style="66" hidden="1" customWidth="1"/>
    <col min="7147" max="7147" width="7" style="66" customWidth="1"/>
    <col min="7148" max="7148" width="11.44140625" style="66" hidden="1" customWidth="1"/>
    <col min="7149" max="7149" width="6.44140625" style="66" customWidth="1"/>
    <col min="7150" max="7159" width="11.44140625" style="66" hidden="1" customWidth="1"/>
    <col min="7160" max="7162" width="11.44140625" style="66" hidden="1"/>
    <col min="7163" max="7163" width="41.44140625" style="66" customWidth="1"/>
    <col min="7164" max="7164" width="6.44140625" style="66" customWidth="1"/>
    <col min="7165" max="7165" width="14.6640625" style="66" customWidth="1"/>
    <col min="7166" max="7166" width="11.44140625" style="66" customWidth="1"/>
    <col min="7167" max="7167" width="13" style="66" customWidth="1"/>
    <col min="7168" max="7168" width="25.6640625" style="66" customWidth="1"/>
    <col min="7169" max="7178" width="9.44140625" style="66" customWidth="1"/>
    <col min="7179" max="7179" width="8.88671875" style="66" customWidth="1"/>
    <col min="7180" max="7180" width="9.44140625" style="66" customWidth="1"/>
    <col min="7181" max="7186" width="10.109375" style="66" customWidth="1"/>
    <col min="7187" max="7187" width="6.44140625" style="66" customWidth="1"/>
    <col min="7188" max="7188" width="6.88671875" style="66" customWidth="1"/>
    <col min="7189" max="7190" width="6.5546875" style="66" customWidth="1"/>
    <col min="7191" max="7191" width="6.33203125" style="66" customWidth="1"/>
    <col min="7192" max="7193" width="7.5546875" style="66" customWidth="1"/>
    <col min="7194" max="7194" width="14.5546875" style="66" customWidth="1"/>
    <col min="7195" max="7196" width="11.44140625" style="66" customWidth="1"/>
    <col min="7197" max="7197" width="56.88671875" style="66" customWidth="1"/>
    <col min="7198" max="7198" width="9.109375" style="66" bestFit="1" customWidth="1"/>
    <col min="7199" max="7199" width="24.5546875" style="66" customWidth="1"/>
    <col min="7200" max="7200" width="22.88671875" style="66" customWidth="1"/>
    <col min="7201" max="7201" width="9.109375" style="66" bestFit="1" customWidth="1"/>
    <col min="7202" max="7202" width="5" style="66" customWidth="1"/>
    <col min="7203" max="7204" width="11.44140625" style="66" hidden="1" customWidth="1"/>
    <col min="7205" max="7205" width="5" style="66" customWidth="1"/>
    <col min="7206" max="7207" width="11.44140625" style="66" hidden="1" customWidth="1"/>
    <col min="7208" max="7208" width="5" style="66" customWidth="1"/>
    <col min="7209" max="7210" width="11.44140625" style="66" hidden="1" customWidth="1"/>
    <col min="7211" max="7211" width="5" style="66" customWidth="1"/>
    <col min="7212" max="7213" width="11.44140625" style="66" hidden="1" customWidth="1"/>
    <col min="7214" max="7214" width="5" style="66" customWidth="1"/>
    <col min="7215" max="7216" width="11.44140625" style="66" hidden="1" customWidth="1"/>
    <col min="7217" max="7217" width="5" style="66" customWidth="1"/>
    <col min="7218" max="7219" width="11.44140625" style="66" hidden="1" customWidth="1"/>
    <col min="7220" max="7220" width="6.44140625" style="66" customWidth="1"/>
    <col min="7221" max="7228" width="11.44140625" style="66" hidden="1" customWidth="1"/>
    <col min="7229" max="7229" width="6.88671875" style="66" customWidth="1"/>
    <col min="7230" max="7231" width="11.44140625" style="66" hidden="1" customWidth="1"/>
    <col min="7232" max="7232" width="6.44140625" style="66" customWidth="1"/>
    <col min="7233" max="7234" width="11.44140625" style="66" hidden="1" customWidth="1"/>
    <col min="7235" max="7235" width="5.44140625" style="66" customWidth="1"/>
    <col min="7236" max="7237" width="11.44140625" style="66" hidden="1" customWidth="1"/>
    <col min="7238" max="7238" width="4.88671875" style="66" customWidth="1"/>
    <col min="7239" max="7246" width="11.44140625" style="66" hidden="1" customWidth="1"/>
    <col min="7247" max="7247" width="5.44140625" style="66" customWidth="1"/>
    <col min="7248" max="7252" width="11.44140625" style="66" hidden="1" customWidth="1"/>
    <col min="7253" max="7253" width="5.88671875" style="66" customWidth="1"/>
    <col min="7254" max="7255" width="11.44140625" style="66" hidden="1" customWidth="1"/>
    <col min="7256" max="7256" width="5.44140625" style="66" customWidth="1"/>
    <col min="7257" max="7258" width="11.44140625" style="66" hidden="1" customWidth="1"/>
    <col min="7259" max="7259" width="5.44140625" style="66" customWidth="1"/>
    <col min="7260" max="7261" width="11.44140625" style="66" hidden="1" customWidth="1"/>
    <col min="7262" max="7262" width="6" style="66" customWidth="1"/>
    <col min="7263" max="7267" width="11.44140625" style="66" hidden="1" customWidth="1"/>
    <col min="7268" max="7268" width="5" style="66" customWidth="1"/>
    <col min="7269" max="7276" width="11.44140625" style="66" hidden="1" customWidth="1"/>
    <col min="7277" max="7277" width="5" style="66" customWidth="1"/>
    <col min="7278" max="7278" width="11.44140625" style="66" hidden="1" customWidth="1"/>
    <col min="7279" max="7279" width="5" style="66" customWidth="1"/>
    <col min="7280" max="7280" width="9.44140625" style="66" customWidth="1"/>
    <col min="7281" max="7281" width="11.44140625" style="66" hidden="1" customWidth="1"/>
    <col min="7282" max="7282" width="5" style="66" customWidth="1"/>
    <col min="7283" max="7284" width="11.44140625" style="66" hidden="1" customWidth="1"/>
    <col min="7285" max="7285" width="5" style="66" customWidth="1"/>
    <col min="7286" max="7287" width="11.44140625" style="66" hidden="1" customWidth="1"/>
    <col min="7288" max="7288" width="5" style="66" customWidth="1"/>
    <col min="7289" max="7290" width="11.44140625" style="66" hidden="1" customWidth="1"/>
    <col min="7291" max="7291" width="5" style="66" customWidth="1"/>
    <col min="7292" max="7293" width="11.44140625" style="66" hidden="1" customWidth="1"/>
    <col min="7294" max="7294" width="5" style="66" customWidth="1"/>
    <col min="7295" max="7296" width="11.44140625" style="66" hidden="1" customWidth="1"/>
    <col min="7297" max="7297" width="5" style="66" customWidth="1"/>
    <col min="7298" max="7298" width="11.44140625" style="66" hidden="1" customWidth="1"/>
    <col min="7299" max="7299" width="6.44140625" style="66" customWidth="1"/>
    <col min="7300" max="7300" width="11.44140625" style="66" hidden="1" customWidth="1"/>
    <col min="7301" max="7301" width="7.109375" style="66" customWidth="1"/>
    <col min="7302" max="7303" width="11.44140625" style="66" hidden="1" customWidth="1"/>
    <col min="7304" max="7304" width="7.109375" style="66" customWidth="1"/>
    <col min="7305" max="7306" width="11.44140625" style="66" hidden="1" customWidth="1"/>
    <col min="7307" max="7307" width="7.109375" style="66" customWidth="1"/>
    <col min="7308" max="7309" width="11.44140625" style="66" hidden="1" customWidth="1"/>
    <col min="7310" max="7310" width="7.109375" style="66" customWidth="1"/>
    <col min="7311" max="7312" width="11.44140625" style="66" hidden="1" customWidth="1"/>
    <col min="7313" max="7313" width="7.109375" style="66" customWidth="1"/>
    <col min="7314" max="7315" width="11.44140625" style="66" hidden="1" customWidth="1"/>
    <col min="7316" max="7316" width="7.109375" style="66" customWidth="1"/>
    <col min="7317" max="7318" width="11.44140625" style="66" hidden="1" customWidth="1"/>
    <col min="7319" max="7319" width="7.109375" style="66" customWidth="1"/>
    <col min="7320" max="7321" width="11.44140625" style="66" hidden="1" customWidth="1"/>
    <col min="7322" max="7322" width="7.109375" style="66" customWidth="1"/>
    <col min="7323" max="7323" width="11.44140625" style="66" hidden="1" customWidth="1"/>
    <col min="7324" max="7324" width="6.44140625" style="66" customWidth="1"/>
    <col min="7325" max="7326" width="11.44140625" style="66" hidden="1" customWidth="1"/>
    <col min="7327" max="7327" width="6.88671875" style="66" customWidth="1"/>
    <col min="7328" max="7329" width="11.44140625" style="66" hidden="1" customWidth="1"/>
    <col min="7330" max="7330" width="6.88671875" style="66" customWidth="1"/>
    <col min="7331" max="7332" width="11.44140625" style="66" hidden="1" customWidth="1"/>
    <col min="7333" max="7333" width="6.44140625" style="66" customWidth="1"/>
    <col min="7334" max="7338" width="11.44140625" style="66" hidden="1" customWidth="1"/>
    <col min="7339" max="7339" width="6.44140625" style="66" customWidth="1"/>
    <col min="7340" max="7341" width="11.44140625" style="66" hidden="1" customWidth="1"/>
    <col min="7342" max="7342" width="7.5546875" style="66" customWidth="1"/>
    <col min="7343" max="7343" width="11.44140625" style="66" hidden="1" customWidth="1"/>
    <col min="7344" max="7344" width="9.44140625" style="66" customWidth="1"/>
    <col min="7345" max="7376" width="11.44140625" style="66" hidden="1" customWidth="1"/>
    <col min="7377" max="7377" width="9" style="66" customWidth="1"/>
    <col min="7378" max="7379" width="11.44140625" style="66" hidden="1" customWidth="1"/>
    <col min="7380" max="7380" width="8.5546875" style="66" customWidth="1"/>
    <col min="7381" max="7382" width="11.44140625" style="66" hidden="1" customWidth="1"/>
    <col min="7383" max="7383" width="6.44140625" style="66" customWidth="1"/>
    <col min="7384" max="7385" width="11.44140625" style="66" hidden="1" customWidth="1"/>
    <col min="7386" max="7386" width="7" style="66" customWidth="1"/>
    <col min="7387" max="7388" width="11.44140625" style="66" hidden="1" customWidth="1"/>
    <col min="7389" max="7391" width="7" style="66" customWidth="1"/>
    <col min="7392" max="7393" width="11.44140625" style="66" hidden="1" customWidth="1"/>
    <col min="7394" max="7394" width="7.5546875" style="66" customWidth="1"/>
    <col min="7395" max="7396" width="11.44140625" style="66" hidden="1" customWidth="1"/>
    <col min="7397" max="7397" width="7" style="66" customWidth="1"/>
    <col min="7398" max="7399" width="11.44140625" style="66" hidden="1" customWidth="1"/>
    <col min="7400" max="7400" width="7" style="66" customWidth="1"/>
    <col min="7401" max="7402" width="11.44140625" style="66" hidden="1" customWidth="1"/>
    <col min="7403" max="7403" width="7" style="66" customWidth="1"/>
    <col min="7404" max="7404" width="11.44140625" style="66" hidden="1" customWidth="1"/>
    <col min="7405" max="7405" width="6.44140625" style="66" customWidth="1"/>
    <col min="7406" max="7415" width="11.44140625" style="66" hidden="1" customWidth="1"/>
    <col min="7416" max="7418" width="11.44140625" style="66" hidden="1"/>
    <col min="7419" max="7419" width="41.44140625" style="66" customWidth="1"/>
    <col min="7420" max="7420" width="6.44140625" style="66" customWidth="1"/>
    <col min="7421" max="7421" width="14.6640625" style="66" customWidth="1"/>
    <col min="7422" max="7422" width="11.44140625" style="66" customWidth="1"/>
    <col min="7423" max="7423" width="13" style="66" customWidth="1"/>
    <col min="7424" max="7424" width="25.6640625" style="66" customWidth="1"/>
    <col min="7425" max="7434" width="9.44140625" style="66" customWidth="1"/>
    <col min="7435" max="7435" width="8.88671875" style="66" customWidth="1"/>
    <col min="7436" max="7436" width="9.44140625" style="66" customWidth="1"/>
    <col min="7437" max="7442" width="10.109375" style="66" customWidth="1"/>
    <col min="7443" max="7443" width="6.44140625" style="66" customWidth="1"/>
    <col min="7444" max="7444" width="6.88671875" style="66" customWidth="1"/>
    <col min="7445" max="7446" width="6.5546875" style="66" customWidth="1"/>
    <col min="7447" max="7447" width="6.33203125" style="66" customWidth="1"/>
    <col min="7448" max="7449" width="7.5546875" style="66" customWidth="1"/>
    <col min="7450" max="7450" width="14.5546875" style="66" customWidth="1"/>
    <col min="7451" max="7452" width="11.44140625" style="66" customWidth="1"/>
    <col min="7453" max="7453" width="56.88671875" style="66" customWidth="1"/>
    <col min="7454" max="7454" width="9.109375" style="66" bestFit="1" customWidth="1"/>
    <col min="7455" max="7455" width="24.5546875" style="66" customWidth="1"/>
    <col min="7456" max="7456" width="22.88671875" style="66" customWidth="1"/>
    <col min="7457" max="7457" width="9.109375" style="66" bestFit="1" customWidth="1"/>
    <col min="7458" max="7458" width="5" style="66" customWidth="1"/>
    <col min="7459" max="7460" width="11.44140625" style="66" hidden="1" customWidth="1"/>
    <col min="7461" max="7461" width="5" style="66" customWidth="1"/>
    <col min="7462" max="7463" width="11.44140625" style="66" hidden="1" customWidth="1"/>
    <col min="7464" max="7464" width="5" style="66" customWidth="1"/>
    <col min="7465" max="7466" width="11.44140625" style="66" hidden="1" customWidth="1"/>
    <col min="7467" max="7467" width="5" style="66" customWidth="1"/>
    <col min="7468" max="7469" width="11.44140625" style="66" hidden="1" customWidth="1"/>
    <col min="7470" max="7470" width="5" style="66" customWidth="1"/>
    <col min="7471" max="7472" width="11.44140625" style="66" hidden="1" customWidth="1"/>
    <col min="7473" max="7473" width="5" style="66" customWidth="1"/>
    <col min="7474" max="7475" width="11.44140625" style="66" hidden="1" customWidth="1"/>
    <col min="7476" max="7476" width="6.44140625" style="66" customWidth="1"/>
    <col min="7477" max="7484" width="11.44140625" style="66" hidden="1" customWidth="1"/>
    <col min="7485" max="7485" width="6.88671875" style="66" customWidth="1"/>
    <col min="7486" max="7487" width="11.44140625" style="66" hidden="1" customWidth="1"/>
    <col min="7488" max="7488" width="6.44140625" style="66" customWidth="1"/>
    <col min="7489" max="7490" width="11.44140625" style="66" hidden="1" customWidth="1"/>
    <col min="7491" max="7491" width="5.44140625" style="66" customWidth="1"/>
    <col min="7492" max="7493" width="11.44140625" style="66" hidden="1" customWidth="1"/>
    <col min="7494" max="7494" width="4.88671875" style="66" customWidth="1"/>
    <col min="7495" max="7502" width="11.44140625" style="66" hidden="1" customWidth="1"/>
    <col min="7503" max="7503" width="5.44140625" style="66" customWidth="1"/>
    <col min="7504" max="7508" width="11.44140625" style="66" hidden="1" customWidth="1"/>
    <col min="7509" max="7509" width="5.88671875" style="66" customWidth="1"/>
    <col min="7510" max="7511" width="11.44140625" style="66" hidden="1" customWidth="1"/>
    <col min="7512" max="7512" width="5.44140625" style="66" customWidth="1"/>
    <col min="7513" max="7514" width="11.44140625" style="66" hidden="1" customWidth="1"/>
    <col min="7515" max="7515" width="5.44140625" style="66" customWidth="1"/>
    <col min="7516" max="7517" width="11.44140625" style="66" hidden="1" customWidth="1"/>
    <col min="7518" max="7518" width="6" style="66" customWidth="1"/>
    <col min="7519" max="7523" width="11.44140625" style="66" hidden="1" customWidth="1"/>
    <col min="7524" max="7524" width="5" style="66" customWidth="1"/>
    <col min="7525" max="7532" width="11.44140625" style="66" hidden="1" customWidth="1"/>
    <col min="7533" max="7533" width="5" style="66" customWidth="1"/>
    <col min="7534" max="7534" width="11.44140625" style="66" hidden="1" customWidth="1"/>
    <col min="7535" max="7535" width="5" style="66" customWidth="1"/>
    <col min="7536" max="7536" width="9.44140625" style="66" customWidth="1"/>
    <col min="7537" max="7537" width="11.44140625" style="66" hidden="1" customWidth="1"/>
    <col min="7538" max="7538" width="5" style="66" customWidth="1"/>
    <col min="7539" max="7540" width="11.44140625" style="66" hidden="1" customWidth="1"/>
    <col min="7541" max="7541" width="5" style="66" customWidth="1"/>
    <col min="7542" max="7543" width="11.44140625" style="66" hidden="1" customWidth="1"/>
    <col min="7544" max="7544" width="5" style="66" customWidth="1"/>
    <col min="7545" max="7546" width="11.44140625" style="66" hidden="1" customWidth="1"/>
    <col min="7547" max="7547" width="5" style="66" customWidth="1"/>
    <col min="7548" max="7549" width="11.44140625" style="66" hidden="1" customWidth="1"/>
    <col min="7550" max="7550" width="5" style="66" customWidth="1"/>
    <col min="7551" max="7552" width="11.44140625" style="66" hidden="1" customWidth="1"/>
    <col min="7553" max="7553" width="5" style="66" customWidth="1"/>
    <col min="7554" max="7554" width="11.44140625" style="66" hidden="1" customWidth="1"/>
    <col min="7555" max="7555" width="6.44140625" style="66" customWidth="1"/>
    <col min="7556" max="7556" width="11.44140625" style="66" hidden="1" customWidth="1"/>
    <col min="7557" max="7557" width="7.109375" style="66" customWidth="1"/>
    <col min="7558" max="7559" width="11.44140625" style="66" hidden="1" customWidth="1"/>
    <col min="7560" max="7560" width="7.109375" style="66" customWidth="1"/>
    <col min="7561" max="7562" width="11.44140625" style="66" hidden="1" customWidth="1"/>
    <col min="7563" max="7563" width="7.109375" style="66" customWidth="1"/>
    <col min="7564" max="7565" width="11.44140625" style="66" hidden="1" customWidth="1"/>
    <col min="7566" max="7566" width="7.109375" style="66" customWidth="1"/>
    <col min="7567" max="7568" width="11.44140625" style="66" hidden="1" customWidth="1"/>
    <col min="7569" max="7569" width="7.109375" style="66" customWidth="1"/>
    <col min="7570" max="7571" width="11.44140625" style="66" hidden="1" customWidth="1"/>
    <col min="7572" max="7572" width="7.109375" style="66" customWidth="1"/>
    <col min="7573" max="7574" width="11.44140625" style="66" hidden="1" customWidth="1"/>
    <col min="7575" max="7575" width="7.109375" style="66" customWidth="1"/>
    <col min="7576" max="7577" width="11.44140625" style="66" hidden="1" customWidth="1"/>
    <col min="7578" max="7578" width="7.109375" style="66" customWidth="1"/>
    <col min="7579" max="7579" width="11.44140625" style="66" hidden="1" customWidth="1"/>
    <col min="7580" max="7580" width="6.44140625" style="66" customWidth="1"/>
    <col min="7581" max="7582" width="11.44140625" style="66" hidden="1" customWidth="1"/>
    <col min="7583" max="7583" width="6.88671875" style="66" customWidth="1"/>
    <col min="7584" max="7585" width="11.44140625" style="66" hidden="1" customWidth="1"/>
    <col min="7586" max="7586" width="6.88671875" style="66" customWidth="1"/>
    <col min="7587" max="7588" width="11.44140625" style="66" hidden="1" customWidth="1"/>
    <col min="7589" max="7589" width="6.44140625" style="66" customWidth="1"/>
    <col min="7590" max="7594" width="11.44140625" style="66" hidden="1" customWidth="1"/>
    <col min="7595" max="7595" width="6.44140625" style="66" customWidth="1"/>
    <col min="7596" max="7597" width="11.44140625" style="66" hidden="1" customWidth="1"/>
    <col min="7598" max="7598" width="7.5546875" style="66" customWidth="1"/>
    <col min="7599" max="7599" width="11.44140625" style="66" hidden="1" customWidth="1"/>
    <col min="7600" max="7600" width="9.44140625" style="66" customWidth="1"/>
    <col min="7601" max="7632" width="11.44140625" style="66" hidden="1" customWidth="1"/>
    <col min="7633" max="7633" width="9" style="66" customWidth="1"/>
    <col min="7634" max="7635" width="11.44140625" style="66" hidden="1" customWidth="1"/>
    <col min="7636" max="7636" width="8.5546875" style="66" customWidth="1"/>
    <col min="7637" max="7638" width="11.44140625" style="66" hidden="1" customWidth="1"/>
    <col min="7639" max="7639" width="6.44140625" style="66" customWidth="1"/>
    <col min="7640" max="7641" width="11.44140625" style="66" hidden="1" customWidth="1"/>
    <col min="7642" max="7642" width="7" style="66" customWidth="1"/>
    <col min="7643" max="7644" width="11.44140625" style="66" hidden="1" customWidth="1"/>
    <col min="7645" max="7647" width="7" style="66" customWidth="1"/>
    <col min="7648" max="7649" width="11.44140625" style="66" hidden="1" customWidth="1"/>
    <col min="7650" max="7650" width="7.5546875" style="66" customWidth="1"/>
    <col min="7651" max="7652" width="11.44140625" style="66" hidden="1" customWidth="1"/>
    <col min="7653" max="7653" width="7" style="66" customWidth="1"/>
    <col min="7654" max="7655" width="11.44140625" style="66" hidden="1" customWidth="1"/>
    <col min="7656" max="7656" width="7" style="66" customWidth="1"/>
    <col min="7657" max="7658" width="11.44140625" style="66" hidden="1" customWidth="1"/>
    <col min="7659" max="7659" width="7" style="66" customWidth="1"/>
    <col min="7660" max="7660" width="11.44140625" style="66" hidden="1" customWidth="1"/>
    <col min="7661" max="7661" width="6.44140625" style="66" customWidth="1"/>
    <col min="7662" max="7671" width="11.44140625" style="66" hidden="1" customWidth="1"/>
    <col min="7672" max="7674" width="11.44140625" style="66" hidden="1"/>
    <col min="7675" max="7675" width="41.44140625" style="66" customWidth="1"/>
    <col min="7676" max="7676" width="6.44140625" style="66" customWidth="1"/>
    <col min="7677" max="7677" width="14.6640625" style="66" customWidth="1"/>
    <col min="7678" max="7678" width="11.44140625" style="66" customWidth="1"/>
    <col min="7679" max="7679" width="13" style="66" customWidth="1"/>
    <col min="7680" max="7680" width="25.6640625" style="66" customWidth="1"/>
    <col min="7681" max="7690" width="9.44140625" style="66" customWidth="1"/>
    <col min="7691" max="7691" width="8.88671875" style="66" customWidth="1"/>
    <col min="7692" max="7692" width="9.44140625" style="66" customWidth="1"/>
    <col min="7693" max="7698" width="10.109375" style="66" customWidth="1"/>
    <col min="7699" max="7699" width="6.44140625" style="66" customWidth="1"/>
    <col min="7700" max="7700" width="6.88671875" style="66" customWidth="1"/>
    <col min="7701" max="7702" width="6.5546875" style="66" customWidth="1"/>
    <col min="7703" max="7703" width="6.33203125" style="66" customWidth="1"/>
    <col min="7704" max="7705" width="7.5546875" style="66" customWidth="1"/>
    <col min="7706" max="7706" width="14.5546875" style="66" customWidth="1"/>
    <col min="7707" max="7708" width="11.44140625" style="66" customWidth="1"/>
    <col min="7709" max="7709" width="56.88671875" style="66" customWidth="1"/>
    <col min="7710" max="7710" width="9.109375" style="66" bestFit="1" customWidth="1"/>
    <col min="7711" max="7711" width="24.5546875" style="66" customWidth="1"/>
    <col min="7712" max="7712" width="22.88671875" style="66" customWidth="1"/>
    <col min="7713" max="7713" width="9.109375" style="66" bestFit="1" customWidth="1"/>
    <col min="7714" max="7714" width="5" style="66" customWidth="1"/>
    <col min="7715" max="7716" width="11.44140625" style="66" hidden="1" customWidth="1"/>
    <col min="7717" max="7717" width="5" style="66" customWidth="1"/>
    <col min="7718" max="7719" width="11.44140625" style="66" hidden="1" customWidth="1"/>
    <col min="7720" max="7720" width="5" style="66" customWidth="1"/>
    <col min="7721" max="7722" width="11.44140625" style="66" hidden="1" customWidth="1"/>
    <col min="7723" max="7723" width="5" style="66" customWidth="1"/>
    <col min="7724" max="7725" width="11.44140625" style="66" hidden="1" customWidth="1"/>
    <col min="7726" max="7726" width="5" style="66" customWidth="1"/>
    <col min="7727" max="7728" width="11.44140625" style="66" hidden="1" customWidth="1"/>
    <col min="7729" max="7729" width="5" style="66" customWidth="1"/>
    <col min="7730" max="7731" width="11.44140625" style="66" hidden="1" customWidth="1"/>
    <col min="7732" max="7732" width="6.44140625" style="66" customWidth="1"/>
    <col min="7733" max="7740" width="11.44140625" style="66" hidden="1" customWidth="1"/>
    <col min="7741" max="7741" width="6.88671875" style="66" customWidth="1"/>
    <col min="7742" max="7743" width="11.44140625" style="66" hidden="1" customWidth="1"/>
    <col min="7744" max="7744" width="6.44140625" style="66" customWidth="1"/>
    <col min="7745" max="7746" width="11.44140625" style="66" hidden="1" customWidth="1"/>
    <col min="7747" max="7747" width="5.44140625" style="66" customWidth="1"/>
    <col min="7748" max="7749" width="11.44140625" style="66" hidden="1" customWidth="1"/>
    <col min="7750" max="7750" width="4.88671875" style="66" customWidth="1"/>
    <col min="7751" max="7758" width="11.44140625" style="66" hidden="1" customWidth="1"/>
    <col min="7759" max="7759" width="5.44140625" style="66" customWidth="1"/>
    <col min="7760" max="7764" width="11.44140625" style="66" hidden="1" customWidth="1"/>
    <col min="7765" max="7765" width="5.88671875" style="66" customWidth="1"/>
    <col min="7766" max="7767" width="11.44140625" style="66" hidden="1" customWidth="1"/>
    <col min="7768" max="7768" width="5.44140625" style="66" customWidth="1"/>
    <col min="7769" max="7770" width="11.44140625" style="66" hidden="1" customWidth="1"/>
    <col min="7771" max="7771" width="5.44140625" style="66" customWidth="1"/>
    <col min="7772" max="7773" width="11.44140625" style="66" hidden="1" customWidth="1"/>
    <col min="7774" max="7774" width="6" style="66" customWidth="1"/>
    <col min="7775" max="7779" width="11.44140625" style="66" hidden="1" customWidth="1"/>
    <col min="7780" max="7780" width="5" style="66" customWidth="1"/>
    <col min="7781" max="7788" width="11.44140625" style="66" hidden="1" customWidth="1"/>
    <col min="7789" max="7789" width="5" style="66" customWidth="1"/>
    <col min="7790" max="7790" width="11.44140625" style="66" hidden="1" customWidth="1"/>
    <col min="7791" max="7791" width="5" style="66" customWidth="1"/>
    <col min="7792" max="7792" width="9.44140625" style="66" customWidth="1"/>
    <col min="7793" max="7793" width="11.44140625" style="66" hidden="1" customWidth="1"/>
    <col min="7794" max="7794" width="5" style="66" customWidth="1"/>
    <col min="7795" max="7796" width="11.44140625" style="66" hidden="1" customWidth="1"/>
    <col min="7797" max="7797" width="5" style="66" customWidth="1"/>
    <col min="7798" max="7799" width="11.44140625" style="66" hidden="1" customWidth="1"/>
    <col min="7800" max="7800" width="5" style="66" customWidth="1"/>
    <col min="7801" max="7802" width="11.44140625" style="66" hidden="1" customWidth="1"/>
    <col min="7803" max="7803" width="5" style="66" customWidth="1"/>
    <col min="7804" max="7805" width="11.44140625" style="66" hidden="1" customWidth="1"/>
    <col min="7806" max="7806" width="5" style="66" customWidth="1"/>
    <col min="7807" max="7808" width="11.44140625" style="66" hidden="1" customWidth="1"/>
    <col min="7809" max="7809" width="5" style="66" customWidth="1"/>
    <col min="7810" max="7810" width="11.44140625" style="66" hidden="1" customWidth="1"/>
    <col min="7811" max="7811" width="6.44140625" style="66" customWidth="1"/>
    <col min="7812" max="7812" width="11.44140625" style="66" hidden="1" customWidth="1"/>
    <col min="7813" max="7813" width="7.109375" style="66" customWidth="1"/>
    <col min="7814" max="7815" width="11.44140625" style="66" hidden="1" customWidth="1"/>
    <col min="7816" max="7816" width="7.109375" style="66" customWidth="1"/>
    <col min="7817" max="7818" width="11.44140625" style="66" hidden="1" customWidth="1"/>
    <col min="7819" max="7819" width="7.109375" style="66" customWidth="1"/>
    <col min="7820" max="7821" width="11.44140625" style="66" hidden="1" customWidth="1"/>
    <col min="7822" max="7822" width="7.109375" style="66" customWidth="1"/>
    <col min="7823" max="7824" width="11.44140625" style="66" hidden="1" customWidth="1"/>
    <col min="7825" max="7825" width="7.109375" style="66" customWidth="1"/>
    <col min="7826" max="7827" width="11.44140625" style="66" hidden="1" customWidth="1"/>
    <col min="7828" max="7828" width="7.109375" style="66" customWidth="1"/>
    <col min="7829" max="7830" width="11.44140625" style="66" hidden="1" customWidth="1"/>
    <col min="7831" max="7831" width="7.109375" style="66" customWidth="1"/>
    <col min="7832" max="7833" width="11.44140625" style="66" hidden="1" customWidth="1"/>
    <col min="7834" max="7834" width="7.109375" style="66" customWidth="1"/>
    <col min="7835" max="7835" width="11.44140625" style="66" hidden="1" customWidth="1"/>
    <col min="7836" max="7836" width="6.44140625" style="66" customWidth="1"/>
    <col min="7837" max="7838" width="11.44140625" style="66" hidden="1" customWidth="1"/>
    <col min="7839" max="7839" width="6.88671875" style="66" customWidth="1"/>
    <col min="7840" max="7841" width="11.44140625" style="66" hidden="1" customWidth="1"/>
    <col min="7842" max="7842" width="6.88671875" style="66" customWidth="1"/>
    <col min="7843" max="7844" width="11.44140625" style="66" hidden="1" customWidth="1"/>
    <col min="7845" max="7845" width="6.44140625" style="66" customWidth="1"/>
    <col min="7846" max="7850" width="11.44140625" style="66" hidden="1" customWidth="1"/>
    <col min="7851" max="7851" width="6.44140625" style="66" customWidth="1"/>
    <col min="7852" max="7853" width="11.44140625" style="66" hidden="1" customWidth="1"/>
    <col min="7854" max="7854" width="7.5546875" style="66" customWidth="1"/>
    <col min="7855" max="7855" width="11.44140625" style="66" hidden="1" customWidth="1"/>
    <col min="7856" max="7856" width="9.44140625" style="66" customWidth="1"/>
    <col min="7857" max="7888" width="11.44140625" style="66" hidden="1" customWidth="1"/>
    <col min="7889" max="7889" width="9" style="66" customWidth="1"/>
    <col min="7890" max="7891" width="11.44140625" style="66" hidden="1" customWidth="1"/>
    <col min="7892" max="7892" width="8.5546875" style="66" customWidth="1"/>
    <col min="7893" max="7894" width="11.44140625" style="66" hidden="1" customWidth="1"/>
    <col min="7895" max="7895" width="6.44140625" style="66" customWidth="1"/>
    <col min="7896" max="7897" width="11.44140625" style="66" hidden="1" customWidth="1"/>
    <col min="7898" max="7898" width="7" style="66" customWidth="1"/>
    <col min="7899" max="7900" width="11.44140625" style="66" hidden="1" customWidth="1"/>
    <col min="7901" max="7903" width="7" style="66" customWidth="1"/>
    <col min="7904" max="7905" width="11.44140625" style="66" hidden="1" customWidth="1"/>
    <col min="7906" max="7906" width="7.5546875" style="66" customWidth="1"/>
    <col min="7907" max="7908" width="11.44140625" style="66" hidden="1" customWidth="1"/>
    <col min="7909" max="7909" width="7" style="66" customWidth="1"/>
    <col min="7910" max="7911" width="11.44140625" style="66" hidden="1" customWidth="1"/>
    <col min="7912" max="7912" width="7" style="66" customWidth="1"/>
    <col min="7913" max="7914" width="11.44140625" style="66" hidden="1" customWidth="1"/>
    <col min="7915" max="7915" width="7" style="66" customWidth="1"/>
    <col min="7916" max="7916" width="11.44140625" style="66" hidden="1" customWidth="1"/>
    <col min="7917" max="7917" width="6.44140625" style="66" customWidth="1"/>
    <col min="7918" max="7927" width="11.44140625" style="66" hidden="1" customWidth="1"/>
    <col min="7928" max="7930" width="11.44140625" style="66" hidden="1"/>
    <col min="7931" max="7931" width="41.44140625" style="66" customWidth="1"/>
    <col min="7932" max="7932" width="6.44140625" style="66" customWidth="1"/>
    <col min="7933" max="7933" width="14.6640625" style="66" customWidth="1"/>
    <col min="7934" max="7934" width="11.44140625" style="66" customWidth="1"/>
    <col min="7935" max="7935" width="13" style="66" customWidth="1"/>
    <col min="7936" max="7936" width="25.6640625" style="66" customWidth="1"/>
    <col min="7937" max="7946" width="9.44140625" style="66" customWidth="1"/>
    <col min="7947" max="7947" width="8.88671875" style="66" customWidth="1"/>
    <col min="7948" max="7948" width="9.44140625" style="66" customWidth="1"/>
    <col min="7949" max="7954" width="10.109375" style="66" customWidth="1"/>
    <col min="7955" max="7955" width="6.44140625" style="66" customWidth="1"/>
    <col min="7956" max="7956" width="6.88671875" style="66" customWidth="1"/>
    <col min="7957" max="7958" width="6.5546875" style="66" customWidth="1"/>
    <col min="7959" max="7959" width="6.33203125" style="66" customWidth="1"/>
    <col min="7960" max="7961" width="7.5546875" style="66" customWidth="1"/>
    <col min="7962" max="7962" width="14.5546875" style="66" customWidth="1"/>
    <col min="7963" max="7964" width="11.44140625" style="66" customWidth="1"/>
    <col min="7965" max="7965" width="56.88671875" style="66" customWidth="1"/>
    <col min="7966" max="7966" width="9.109375" style="66" bestFit="1" customWidth="1"/>
    <col min="7967" max="7967" width="24.5546875" style="66" customWidth="1"/>
    <col min="7968" max="7968" width="22.88671875" style="66" customWidth="1"/>
    <col min="7969" max="7969" width="9.109375" style="66" bestFit="1" customWidth="1"/>
    <col min="7970" max="7970" width="5" style="66" customWidth="1"/>
    <col min="7971" max="7972" width="11.44140625" style="66" hidden="1" customWidth="1"/>
    <col min="7973" max="7973" width="5" style="66" customWidth="1"/>
    <col min="7974" max="7975" width="11.44140625" style="66" hidden="1" customWidth="1"/>
    <col min="7976" max="7976" width="5" style="66" customWidth="1"/>
    <col min="7977" max="7978" width="11.44140625" style="66" hidden="1" customWidth="1"/>
    <col min="7979" max="7979" width="5" style="66" customWidth="1"/>
    <col min="7980" max="7981" width="11.44140625" style="66" hidden="1" customWidth="1"/>
    <col min="7982" max="7982" width="5" style="66" customWidth="1"/>
    <col min="7983" max="7984" width="11.44140625" style="66" hidden="1" customWidth="1"/>
    <col min="7985" max="7985" width="5" style="66" customWidth="1"/>
    <col min="7986" max="7987" width="11.44140625" style="66" hidden="1" customWidth="1"/>
    <col min="7988" max="7988" width="6.44140625" style="66" customWidth="1"/>
    <col min="7989" max="7996" width="11.44140625" style="66" hidden="1" customWidth="1"/>
    <col min="7997" max="7997" width="6.88671875" style="66" customWidth="1"/>
    <col min="7998" max="7999" width="11.44140625" style="66" hidden="1" customWidth="1"/>
    <col min="8000" max="8000" width="6.44140625" style="66" customWidth="1"/>
    <col min="8001" max="8002" width="11.44140625" style="66" hidden="1" customWidth="1"/>
    <col min="8003" max="8003" width="5.44140625" style="66" customWidth="1"/>
    <col min="8004" max="8005" width="11.44140625" style="66" hidden="1" customWidth="1"/>
    <col min="8006" max="8006" width="4.88671875" style="66" customWidth="1"/>
    <col min="8007" max="8014" width="11.44140625" style="66" hidden="1" customWidth="1"/>
    <col min="8015" max="8015" width="5.44140625" style="66" customWidth="1"/>
    <col min="8016" max="8020" width="11.44140625" style="66" hidden="1" customWidth="1"/>
    <col min="8021" max="8021" width="5.88671875" style="66" customWidth="1"/>
    <col min="8022" max="8023" width="11.44140625" style="66" hidden="1" customWidth="1"/>
    <col min="8024" max="8024" width="5.44140625" style="66" customWidth="1"/>
    <col min="8025" max="8026" width="11.44140625" style="66" hidden="1" customWidth="1"/>
    <col min="8027" max="8027" width="5.44140625" style="66" customWidth="1"/>
    <col min="8028" max="8029" width="11.44140625" style="66" hidden="1" customWidth="1"/>
    <col min="8030" max="8030" width="6" style="66" customWidth="1"/>
    <col min="8031" max="8035" width="11.44140625" style="66" hidden="1" customWidth="1"/>
    <col min="8036" max="8036" width="5" style="66" customWidth="1"/>
    <col min="8037" max="8044" width="11.44140625" style="66" hidden="1" customWidth="1"/>
    <col min="8045" max="8045" width="5" style="66" customWidth="1"/>
    <col min="8046" max="8046" width="11.44140625" style="66" hidden="1" customWidth="1"/>
    <col min="8047" max="8047" width="5" style="66" customWidth="1"/>
    <col min="8048" max="8048" width="9.44140625" style="66" customWidth="1"/>
    <col min="8049" max="8049" width="11.44140625" style="66" hidden="1" customWidth="1"/>
    <col min="8050" max="8050" width="5" style="66" customWidth="1"/>
    <col min="8051" max="8052" width="11.44140625" style="66" hidden="1" customWidth="1"/>
    <col min="8053" max="8053" width="5" style="66" customWidth="1"/>
    <col min="8054" max="8055" width="11.44140625" style="66" hidden="1" customWidth="1"/>
    <col min="8056" max="8056" width="5" style="66" customWidth="1"/>
    <col min="8057" max="8058" width="11.44140625" style="66" hidden="1" customWidth="1"/>
    <col min="8059" max="8059" width="5" style="66" customWidth="1"/>
    <col min="8060" max="8061" width="11.44140625" style="66" hidden="1" customWidth="1"/>
    <col min="8062" max="8062" width="5" style="66" customWidth="1"/>
    <col min="8063" max="8064" width="11.44140625" style="66" hidden="1" customWidth="1"/>
    <col min="8065" max="8065" width="5" style="66" customWidth="1"/>
    <col min="8066" max="8066" width="11.44140625" style="66" hidden="1" customWidth="1"/>
    <col min="8067" max="8067" width="6.44140625" style="66" customWidth="1"/>
    <col min="8068" max="8068" width="11.44140625" style="66" hidden="1" customWidth="1"/>
    <col min="8069" max="8069" width="7.109375" style="66" customWidth="1"/>
    <col min="8070" max="8071" width="11.44140625" style="66" hidden="1" customWidth="1"/>
    <col min="8072" max="8072" width="7.109375" style="66" customWidth="1"/>
    <col min="8073" max="8074" width="11.44140625" style="66" hidden="1" customWidth="1"/>
    <col min="8075" max="8075" width="7.109375" style="66" customWidth="1"/>
    <col min="8076" max="8077" width="11.44140625" style="66" hidden="1" customWidth="1"/>
    <col min="8078" max="8078" width="7.109375" style="66" customWidth="1"/>
    <col min="8079" max="8080" width="11.44140625" style="66" hidden="1" customWidth="1"/>
    <col min="8081" max="8081" width="7.109375" style="66" customWidth="1"/>
    <col min="8082" max="8083" width="11.44140625" style="66" hidden="1" customWidth="1"/>
    <col min="8084" max="8084" width="7.109375" style="66" customWidth="1"/>
    <col min="8085" max="8086" width="11.44140625" style="66" hidden="1" customWidth="1"/>
    <col min="8087" max="8087" width="7.109375" style="66" customWidth="1"/>
    <col min="8088" max="8089" width="11.44140625" style="66" hidden="1" customWidth="1"/>
    <col min="8090" max="8090" width="7.109375" style="66" customWidth="1"/>
    <col min="8091" max="8091" width="11.44140625" style="66" hidden="1" customWidth="1"/>
    <col min="8092" max="8092" width="6.44140625" style="66" customWidth="1"/>
    <col min="8093" max="8094" width="11.44140625" style="66" hidden="1" customWidth="1"/>
    <col min="8095" max="8095" width="6.88671875" style="66" customWidth="1"/>
    <col min="8096" max="8097" width="11.44140625" style="66" hidden="1" customWidth="1"/>
    <col min="8098" max="8098" width="6.88671875" style="66" customWidth="1"/>
    <col min="8099" max="8100" width="11.44140625" style="66" hidden="1" customWidth="1"/>
    <col min="8101" max="8101" width="6.44140625" style="66" customWidth="1"/>
    <col min="8102" max="8106" width="11.44140625" style="66" hidden="1" customWidth="1"/>
    <col min="8107" max="8107" width="6.44140625" style="66" customWidth="1"/>
    <col min="8108" max="8109" width="11.44140625" style="66" hidden="1" customWidth="1"/>
    <col min="8110" max="8110" width="7.5546875" style="66" customWidth="1"/>
    <col min="8111" max="8111" width="11.44140625" style="66" hidden="1" customWidth="1"/>
    <col min="8112" max="8112" width="9.44140625" style="66" customWidth="1"/>
    <col min="8113" max="8144" width="11.44140625" style="66" hidden="1" customWidth="1"/>
    <col min="8145" max="8145" width="9" style="66" customWidth="1"/>
    <col min="8146" max="8147" width="11.44140625" style="66" hidden="1" customWidth="1"/>
    <col min="8148" max="8148" width="8.5546875" style="66" customWidth="1"/>
    <col min="8149" max="8150" width="11.44140625" style="66" hidden="1" customWidth="1"/>
    <col min="8151" max="8151" width="6.44140625" style="66" customWidth="1"/>
    <col min="8152" max="8153" width="11.44140625" style="66" hidden="1" customWidth="1"/>
    <col min="8154" max="8154" width="7" style="66" customWidth="1"/>
    <col min="8155" max="8156" width="11.44140625" style="66" hidden="1" customWidth="1"/>
    <col min="8157" max="8159" width="7" style="66" customWidth="1"/>
    <col min="8160" max="8161" width="11.44140625" style="66" hidden="1" customWidth="1"/>
    <col min="8162" max="8162" width="7.5546875" style="66" customWidth="1"/>
    <col min="8163" max="8164" width="11.44140625" style="66" hidden="1" customWidth="1"/>
    <col min="8165" max="8165" width="7" style="66" customWidth="1"/>
    <col min="8166" max="8167" width="11.44140625" style="66" hidden="1" customWidth="1"/>
    <col min="8168" max="8168" width="7" style="66" customWidth="1"/>
    <col min="8169" max="8170" width="11.44140625" style="66" hidden="1" customWidth="1"/>
    <col min="8171" max="8171" width="7" style="66" customWidth="1"/>
    <col min="8172" max="8172" width="11.44140625" style="66" hidden="1" customWidth="1"/>
    <col min="8173" max="8173" width="6.44140625" style="66" customWidth="1"/>
    <col min="8174" max="8183" width="11.44140625" style="66" hidden="1" customWidth="1"/>
    <col min="8184" max="8186" width="11.44140625" style="66" hidden="1"/>
    <col min="8187" max="8187" width="41.44140625" style="66" customWidth="1"/>
    <col min="8188" max="8188" width="6.44140625" style="66" customWidth="1"/>
    <col min="8189" max="8189" width="14.6640625" style="66" customWidth="1"/>
    <col min="8190" max="8190" width="11.44140625" style="66" customWidth="1"/>
    <col min="8191" max="8191" width="13" style="66" customWidth="1"/>
    <col min="8192" max="8192" width="25.6640625" style="66" customWidth="1"/>
    <col min="8193" max="8202" width="9.44140625" style="66" customWidth="1"/>
    <col min="8203" max="8203" width="8.88671875" style="66" customWidth="1"/>
    <col min="8204" max="8204" width="9.44140625" style="66" customWidth="1"/>
    <col min="8205" max="8210" width="10.109375" style="66" customWidth="1"/>
    <col min="8211" max="8211" width="6.44140625" style="66" customWidth="1"/>
    <col min="8212" max="8212" width="6.88671875" style="66" customWidth="1"/>
    <col min="8213" max="8214" width="6.5546875" style="66" customWidth="1"/>
    <col min="8215" max="8215" width="6.33203125" style="66" customWidth="1"/>
    <col min="8216" max="8217" width="7.5546875" style="66" customWidth="1"/>
    <col min="8218" max="8218" width="14.5546875" style="66" customWidth="1"/>
    <col min="8219" max="8220" width="11.44140625" style="66" customWidth="1"/>
    <col min="8221" max="8221" width="56.88671875" style="66" customWidth="1"/>
    <col min="8222" max="8222" width="9.109375" style="66" bestFit="1" customWidth="1"/>
    <col min="8223" max="8223" width="24.5546875" style="66" customWidth="1"/>
    <col min="8224" max="8224" width="22.88671875" style="66" customWidth="1"/>
    <col min="8225" max="8225" width="9.109375" style="66" bestFit="1" customWidth="1"/>
    <col min="8226" max="8226" width="5" style="66" customWidth="1"/>
    <col min="8227" max="8228" width="11.44140625" style="66" hidden="1" customWidth="1"/>
    <col min="8229" max="8229" width="5" style="66" customWidth="1"/>
    <col min="8230" max="8231" width="11.44140625" style="66" hidden="1" customWidth="1"/>
    <col min="8232" max="8232" width="5" style="66" customWidth="1"/>
    <col min="8233" max="8234" width="11.44140625" style="66" hidden="1" customWidth="1"/>
    <col min="8235" max="8235" width="5" style="66" customWidth="1"/>
    <col min="8236" max="8237" width="11.44140625" style="66" hidden="1" customWidth="1"/>
    <col min="8238" max="8238" width="5" style="66" customWidth="1"/>
    <col min="8239" max="8240" width="11.44140625" style="66" hidden="1" customWidth="1"/>
    <col min="8241" max="8241" width="5" style="66" customWidth="1"/>
    <col min="8242" max="8243" width="11.44140625" style="66" hidden="1" customWidth="1"/>
    <col min="8244" max="8244" width="6.44140625" style="66" customWidth="1"/>
    <col min="8245" max="8252" width="11.44140625" style="66" hidden="1" customWidth="1"/>
    <col min="8253" max="8253" width="6.88671875" style="66" customWidth="1"/>
    <col min="8254" max="8255" width="11.44140625" style="66" hidden="1" customWidth="1"/>
    <col min="8256" max="8256" width="6.44140625" style="66" customWidth="1"/>
    <col min="8257" max="8258" width="11.44140625" style="66" hidden="1" customWidth="1"/>
    <col min="8259" max="8259" width="5.44140625" style="66" customWidth="1"/>
    <col min="8260" max="8261" width="11.44140625" style="66" hidden="1" customWidth="1"/>
    <col min="8262" max="8262" width="4.88671875" style="66" customWidth="1"/>
    <col min="8263" max="8270" width="11.44140625" style="66" hidden="1" customWidth="1"/>
    <col min="8271" max="8271" width="5.44140625" style="66" customWidth="1"/>
    <col min="8272" max="8276" width="11.44140625" style="66" hidden="1" customWidth="1"/>
    <col min="8277" max="8277" width="5.88671875" style="66" customWidth="1"/>
    <col min="8278" max="8279" width="11.44140625" style="66" hidden="1" customWidth="1"/>
    <col min="8280" max="8280" width="5.44140625" style="66" customWidth="1"/>
    <col min="8281" max="8282" width="11.44140625" style="66" hidden="1" customWidth="1"/>
    <col min="8283" max="8283" width="5.44140625" style="66" customWidth="1"/>
    <col min="8284" max="8285" width="11.44140625" style="66" hidden="1" customWidth="1"/>
    <col min="8286" max="8286" width="6" style="66" customWidth="1"/>
    <col min="8287" max="8291" width="11.44140625" style="66" hidden="1" customWidth="1"/>
    <col min="8292" max="8292" width="5" style="66" customWidth="1"/>
    <col min="8293" max="8300" width="11.44140625" style="66" hidden="1" customWidth="1"/>
    <col min="8301" max="8301" width="5" style="66" customWidth="1"/>
    <col min="8302" max="8302" width="11.44140625" style="66" hidden="1" customWidth="1"/>
    <col min="8303" max="8303" width="5" style="66" customWidth="1"/>
    <col min="8304" max="8304" width="9.44140625" style="66" customWidth="1"/>
    <col min="8305" max="8305" width="11.44140625" style="66" hidden="1" customWidth="1"/>
    <col min="8306" max="8306" width="5" style="66" customWidth="1"/>
    <col min="8307" max="8308" width="11.44140625" style="66" hidden="1" customWidth="1"/>
    <col min="8309" max="8309" width="5" style="66" customWidth="1"/>
    <col min="8310" max="8311" width="11.44140625" style="66" hidden="1" customWidth="1"/>
    <col min="8312" max="8312" width="5" style="66" customWidth="1"/>
    <col min="8313" max="8314" width="11.44140625" style="66" hidden="1" customWidth="1"/>
    <col min="8315" max="8315" width="5" style="66" customWidth="1"/>
    <col min="8316" max="8317" width="11.44140625" style="66" hidden="1" customWidth="1"/>
    <col min="8318" max="8318" width="5" style="66" customWidth="1"/>
    <col min="8319" max="8320" width="11.44140625" style="66" hidden="1" customWidth="1"/>
    <col min="8321" max="8321" width="5" style="66" customWidth="1"/>
    <col min="8322" max="8322" width="11.44140625" style="66" hidden="1" customWidth="1"/>
    <col min="8323" max="8323" width="6.44140625" style="66" customWidth="1"/>
    <col min="8324" max="8324" width="11.44140625" style="66" hidden="1" customWidth="1"/>
    <col min="8325" max="8325" width="7.109375" style="66" customWidth="1"/>
    <col min="8326" max="8327" width="11.44140625" style="66" hidden="1" customWidth="1"/>
    <col min="8328" max="8328" width="7.109375" style="66" customWidth="1"/>
    <col min="8329" max="8330" width="11.44140625" style="66" hidden="1" customWidth="1"/>
    <col min="8331" max="8331" width="7.109375" style="66" customWidth="1"/>
    <col min="8332" max="8333" width="11.44140625" style="66" hidden="1" customWidth="1"/>
    <col min="8334" max="8334" width="7.109375" style="66" customWidth="1"/>
    <col min="8335" max="8336" width="11.44140625" style="66" hidden="1" customWidth="1"/>
    <col min="8337" max="8337" width="7.109375" style="66" customWidth="1"/>
    <col min="8338" max="8339" width="11.44140625" style="66" hidden="1" customWidth="1"/>
    <col min="8340" max="8340" width="7.109375" style="66" customWidth="1"/>
    <col min="8341" max="8342" width="11.44140625" style="66" hidden="1" customWidth="1"/>
    <col min="8343" max="8343" width="7.109375" style="66" customWidth="1"/>
    <col min="8344" max="8345" width="11.44140625" style="66" hidden="1" customWidth="1"/>
    <col min="8346" max="8346" width="7.109375" style="66" customWidth="1"/>
    <col min="8347" max="8347" width="11.44140625" style="66" hidden="1" customWidth="1"/>
    <col min="8348" max="8348" width="6.44140625" style="66" customWidth="1"/>
    <col min="8349" max="8350" width="11.44140625" style="66" hidden="1" customWidth="1"/>
    <col min="8351" max="8351" width="6.88671875" style="66" customWidth="1"/>
    <col min="8352" max="8353" width="11.44140625" style="66" hidden="1" customWidth="1"/>
    <col min="8354" max="8354" width="6.88671875" style="66" customWidth="1"/>
    <col min="8355" max="8356" width="11.44140625" style="66" hidden="1" customWidth="1"/>
    <col min="8357" max="8357" width="6.44140625" style="66" customWidth="1"/>
    <col min="8358" max="8362" width="11.44140625" style="66" hidden="1" customWidth="1"/>
    <col min="8363" max="8363" width="6.44140625" style="66" customWidth="1"/>
    <col min="8364" max="8365" width="11.44140625" style="66" hidden="1" customWidth="1"/>
    <col min="8366" max="8366" width="7.5546875" style="66" customWidth="1"/>
    <col min="8367" max="8367" width="11.44140625" style="66" hidden="1" customWidth="1"/>
    <col min="8368" max="8368" width="9.44140625" style="66" customWidth="1"/>
    <col min="8369" max="8400" width="11.44140625" style="66" hidden="1" customWidth="1"/>
    <col min="8401" max="8401" width="9" style="66" customWidth="1"/>
    <col min="8402" max="8403" width="11.44140625" style="66" hidden="1" customWidth="1"/>
    <col min="8404" max="8404" width="8.5546875" style="66" customWidth="1"/>
    <col min="8405" max="8406" width="11.44140625" style="66" hidden="1" customWidth="1"/>
    <col min="8407" max="8407" width="6.44140625" style="66" customWidth="1"/>
    <col min="8408" max="8409" width="11.44140625" style="66" hidden="1" customWidth="1"/>
    <col min="8410" max="8410" width="7" style="66" customWidth="1"/>
    <col min="8411" max="8412" width="11.44140625" style="66" hidden="1" customWidth="1"/>
    <col min="8413" max="8415" width="7" style="66" customWidth="1"/>
    <col min="8416" max="8417" width="11.44140625" style="66" hidden="1" customWidth="1"/>
    <col min="8418" max="8418" width="7.5546875" style="66" customWidth="1"/>
    <col min="8419" max="8420" width="11.44140625" style="66" hidden="1" customWidth="1"/>
    <col min="8421" max="8421" width="7" style="66" customWidth="1"/>
    <col min="8422" max="8423" width="11.44140625" style="66" hidden="1" customWidth="1"/>
    <col min="8424" max="8424" width="7" style="66" customWidth="1"/>
    <col min="8425" max="8426" width="11.44140625" style="66" hidden="1" customWidth="1"/>
    <col min="8427" max="8427" width="7" style="66" customWidth="1"/>
    <col min="8428" max="8428" width="11.44140625" style="66" hidden="1" customWidth="1"/>
    <col min="8429" max="8429" width="6.44140625" style="66" customWidth="1"/>
    <col min="8430" max="8439" width="11.44140625" style="66" hidden="1" customWidth="1"/>
    <col min="8440" max="8442" width="11.44140625" style="66" hidden="1"/>
    <col min="8443" max="8443" width="41.44140625" style="66" customWidth="1"/>
    <col min="8444" max="8444" width="6.44140625" style="66" customWidth="1"/>
    <col min="8445" max="8445" width="14.6640625" style="66" customWidth="1"/>
    <col min="8446" max="8446" width="11.44140625" style="66" customWidth="1"/>
    <col min="8447" max="8447" width="13" style="66" customWidth="1"/>
    <col min="8448" max="8448" width="25.6640625" style="66" customWidth="1"/>
    <col min="8449" max="8458" width="9.44140625" style="66" customWidth="1"/>
    <col min="8459" max="8459" width="8.88671875" style="66" customWidth="1"/>
    <col min="8460" max="8460" width="9.44140625" style="66" customWidth="1"/>
    <col min="8461" max="8466" width="10.109375" style="66" customWidth="1"/>
    <col min="8467" max="8467" width="6.44140625" style="66" customWidth="1"/>
    <col min="8468" max="8468" width="6.88671875" style="66" customWidth="1"/>
    <col min="8469" max="8470" width="6.5546875" style="66" customWidth="1"/>
    <col min="8471" max="8471" width="6.33203125" style="66" customWidth="1"/>
    <col min="8472" max="8473" width="7.5546875" style="66" customWidth="1"/>
    <col min="8474" max="8474" width="14.5546875" style="66" customWidth="1"/>
    <col min="8475" max="8476" width="11.44140625" style="66" customWidth="1"/>
    <col min="8477" max="8477" width="56.88671875" style="66" customWidth="1"/>
    <col min="8478" max="8478" width="9.109375" style="66" bestFit="1" customWidth="1"/>
    <col min="8479" max="8479" width="24.5546875" style="66" customWidth="1"/>
    <col min="8480" max="8480" width="22.88671875" style="66" customWidth="1"/>
    <col min="8481" max="8481" width="9.109375" style="66" bestFit="1" customWidth="1"/>
    <col min="8482" max="8482" width="5" style="66" customWidth="1"/>
    <col min="8483" max="8484" width="11.44140625" style="66" hidden="1" customWidth="1"/>
    <col min="8485" max="8485" width="5" style="66" customWidth="1"/>
    <col min="8486" max="8487" width="11.44140625" style="66" hidden="1" customWidth="1"/>
    <col min="8488" max="8488" width="5" style="66" customWidth="1"/>
    <col min="8489" max="8490" width="11.44140625" style="66" hidden="1" customWidth="1"/>
    <col min="8491" max="8491" width="5" style="66" customWidth="1"/>
    <col min="8492" max="8493" width="11.44140625" style="66" hidden="1" customWidth="1"/>
    <col min="8494" max="8494" width="5" style="66" customWidth="1"/>
    <col min="8495" max="8496" width="11.44140625" style="66" hidden="1" customWidth="1"/>
    <col min="8497" max="8497" width="5" style="66" customWidth="1"/>
    <col min="8498" max="8499" width="11.44140625" style="66" hidden="1" customWidth="1"/>
    <col min="8500" max="8500" width="6.44140625" style="66" customWidth="1"/>
    <col min="8501" max="8508" width="11.44140625" style="66" hidden="1" customWidth="1"/>
    <col min="8509" max="8509" width="6.88671875" style="66" customWidth="1"/>
    <col min="8510" max="8511" width="11.44140625" style="66" hidden="1" customWidth="1"/>
    <col min="8512" max="8512" width="6.44140625" style="66" customWidth="1"/>
    <col min="8513" max="8514" width="11.44140625" style="66" hidden="1" customWidth="1"/>
    <col min="8515" max="8515" width="5.44140625" style="66" customWidth="1"/>
    <col min="8516" max="8517" width="11.44140625" style="66" hidden="1" customWidth="1"/>
    <col min="8518" max="8518" width="4.88671875" style="66" customWidth="1"/>
    <col min="8519" max="8526" width="11.44140625" style="66" hidden="1" customWidth="1"/>
    <col min="8527" max="8527" width="5.44140625" style="66" customWidth="1"/>
    <col min="8528" max="8532" width="11.44140625" style="66" hidden="1" customWidth="1"/>
    <col min="8533" max="8533" width="5.88671875" style="66" customWidth="1"/>
    <col min="8534" max="8535" width="11.44140625" style="66" hidden="1" customWidth="1"/>
    <col min="8536" max="8536" width="5.44140625" style="66" customWidth="1"/>
    <col min="8537" max="8538" width="11.44140625" style="66" hidden="1" customWidth="1"/>
    <col min="8539" max="8539" width="5.44140625" style="66" customWidth="1"/>
    <col min="8540" max="8541" width="11.44140625" style="66" hidden="1" customWidth="1"/>
    <col min="8542" max="8542" width="6" style="66" customWidth="1"/>
    <col min="8543" max="8547" width="11.44140625" style="66" hidden="1" customWidth="1"/>
    <col min="8548" max="8548" width="5" style="66" customWidth="1"/>
    <col min="8549" max="8556" width="11.44140625" style="66" hidden="1" customWidth="1"/>
    <col min="8557" max="8557" width="5" style="66" customWidth="1"/>
    <col min="8558" max="8558" width="11.44140625" style="66" hidden="1" customWidth="1"/>
    <col min="8559" max="8559" width="5" style="66" customWidth="1"/>
    <col min="8560" max="8560" width="9.44140625" style="66" customWidth="1"/>
    <col min="8561" max="8561" width="11.44140625" style="66" hidden="1" customWidth="1"/>
    <col min="8562" max="8562" width="5" style="66" customWidth="1"/>
    <col min="8563" max="8564" width="11.44140625" style="66" hidden="1" customWidth="1"/>
    <col min="8565" max="8565" width="5" style="66" customWidth="1"/>
    <col min="8566" max="8567" width="11.44140625" style="66" hidden="1" customWidth="1"/>
    <col min="8568" max="8568" width="5" style="66" customWidth="1"/>
    <col min="8569" max="8570" width="11.44140625" style="66" hidden="1" customWidth="1"/>
    <col min="8571" max="8571" width="5" style="66" customWidth="1"/>
    <col min="8572" max="8573" width="11.44140625" style="66" hidden="1" customWidth="1"/>
    <col min="8574" max="8574" width="5" style="66" customWidth="1"/>
    <col min="8575" max="8576" width="11.44140625" style="66" hidden="1" customWidth="1"/>
    <col min="8577" max="8577" width="5" style="66" customWidth="1"/>
    <col min="8578" max="8578" width="11.44140625" style="66" hidden="1" customWidth="1"/>
    <col min="8579" max="8579" width="6.44140625" style="66" customWidth="1"/>
    <col min="8580" max="8580" width="11.44140625" style="66" hidden="1" customWidth="1"/>
    <col min="8581" max="8581" width="7.109375" style="66" customWidth="1"/>
    <col min="8582" max="8583" width="11.44140625" style="66" hidden="1" customWidth="1"/>
    <col min="8584" max="8584" width="7.109375" style="66" customWidth="1"/>
    <col min="8585" max="8586" width="11.44140625" style="66" hidden="1" customWidth="1"/>
    <col min="8587" max="8587" width="7.109375" style="66" customWidth="1"/>
    <col min="8588" max="8589" width="11.44140625" style="66" hidden="1" customWidth="1"/>
    <col min="8590" max="8590" width="7.109375" style="66" customWidth="1"/>
    <col min="8591" max="8592" width="11.44140625" style="66" hidden="1" customWidth="1"/>
    <col min="8593" max="8593" width="7.109375" style="66" customWidth="1"/>
    <col min="8594" max="8595" width="11.44140625" style="66" hidden="1" customWidth="1"/>
    <col min="8596" max="8596" width="7.109375" style="66" customWidth="1"/>
    <col min="8597" max="8598" width="11.44140625" style="66" hidden="1" customWidth="1"/>
    <col min="8599" max="8599" width="7.109375" style="66" customWidth="1"/>
    <col min="8600" max="8601" width="11.44140625" style="66" hidden="1" customWidth="1"/>
    <col min="8602" max="8602" width="7.109375" style="66" customWidth="1"/>
    <col min="8603" max="8603" width="11.44140625" style="66" hidden="1" customWidth="1"/>
    <col min="8604" max="8604" width="6.44140625" style="66" customWidth="1"/>
    <col min="8605" max="8606" width="11.44140625" style="66" hidden="1" customWidth="1"/>
    <col min="8607" max="8607" width="6.88671875" style="66" customWidth="1"/>
    <col min="8608" max="8609" width="11.44140625" style="66" hidden="1" customWidth="1"/>
    <col min="8610" max="8610" width="6.88671875" style="66" customWidth="1"/>
    <col min="8611" max="8612" width="11.44140625" style="66" hidden="1" customWidth="1"/>
    <col min="8613" max="8613" width="6.44140625" style="66" customWidth="1"/>
    <col min="8614" max="8618" width="11.44140625" style="66" hidden="1" customWidth="1"/>
    <col min="8619" max="8619" width="6.44140625" style="66" customWidth="1"/>
    <col min="8620" max="8621" width="11.44140625" style="66" hidden="1" customWidth="1"/>
    <col min="8622" max="8622" width="7.5546875" style="66" customWidth="1"/>
    <col min="8623" max="8623" width="11.44140625" style="66" hidden="1" customWidth="1"/>
    <col min="8624" max="8624" width="9.44140625" style="66" customWidth="1"/>
    <col min="8625" max="8656" width="11.44140625" style="66" hidden="1" customWidth="1"/>
    <col min="8657" max="8657" width="9" style="66" customWidth="1"/>
    <col min="8658" max="8659" width="11.44140625" style="66" hidden="1" customWidth="1"/>
    <col min="8660" max="8660" width="8.5546875" style="66" customWidth="1"/>
    <col min="8661" max="8662" width="11.44140625" style="66" hidden="1" customWidth="1"/>
    <col min="8663" max="8663" width="6.44140625" style="66" customWidth="1"/>
    <col min="8664" max="8665" width="11.44140625" style="66" hidden="1" customWidth="1"/>
    <col min="8666" max="8666" width="7" style="66" customWidth="1"/>
    <col min="8667" max="8668" width="11.44140625" style="66" hidden="1" customWidth="1"/>
    <col min="8669" max="8671" width="7" style="66" customWidth="1"/>
    <col min="8672" max="8673" width="11.44140625" style="66" hidden="1" customWidth="1"/>
    <col min="8674" max="8674" width="7.5546875" style="66" customWidth="1"/>
    <col min="8675" max="8676" width="11.44140625" style="66" hidden="1" customWidth="1"/>
    <col min="8677" max="8677" width="7" style="66" customWidth="1"/>
    <col min="8678" max="8679" width="11.44140625" style="66" hidden="1" customWidth="1"/>
    <col min="8680" max="8680" width="7" style="66" customWidth="1"/>
    <col min="8681" max="8682" width="11.44140625" style="66" hidden="1" customWidth="1"/>
    <col min="8683" max="8683" width="7" style="66" customWidth="1"/>
    <col min="8684" max="8684" width="11.44140625" style="66" hidden="1" customWidth="1"/>
    <col min="8685" max="8685" width="6.44140625" style="66" customWidth="1"/>
    <col min="8686" max="8695" width="11.44140625" style="66" hidden="1" customWidth="1"/>
    <col min="8696" max="8698" width="11.44140625" style="66" hidden="1"/>
    <col min="8699" max="8699" width="41.44140625" style="66" customWidth="1"/>
    <col min="8700" max="8700" width="6.44140625" style="66" customWidth="1"/>
    <col min="8701" max="8701" width="14.6640625" style="66" customWidth="1"/>
    <col min="8702" max="8702" width="11.44140625" style="66" customWidth="1"/>
    <col min="8703" max="8703" width="13" style="66" customWidth="1"/>
    <col min="8704" max="8704" width="25.6640625" style="66" customWidth="1"/>
    <col min="8705" max="8714" width="9.44140625" style="66" customWidth="1"/>
    <col min="8715" max="8715" width="8.88671875" style="66" customWidth="1"/>
    <col min="8716" max="8716" width="9.44140625" style="66" customWidth="1"/>
    <col min="8717" max="8722" width="10.109375" style="66" customWidth="1"/>
    <col min="8723" max="8723" width="6.44140625" style="66" customWidth="1"/>
    <col min="8724" max="8724" width="6.88671875" style="66" customWidth="1"/>
    <col min="8725" max="8726" width="6.5546875" style="66" customWidth="1"/>
    <col min="8727" max="8727" width="6.33203125" style="66" customWidth="1"/>
    <col min="8728" max="8729" width="7.5546875" style="66" customWidth="1"/>
    <col min="8730" max="8730" width="14.5546875" style="66" customWidth="1"/>
    <col min="8731" max="8732" width="11.44140625" style="66" customWidth="1"/>
    <col min="8733" max="8733" width="56.88671875" style="66" customWidth="1"/>
    <col min="8734" max="8734" width="9.109375" style="66" bestFit="1" customWidth="1"/>
    <col min="8735" max="8735" width="24.5546875" style="66" customWidth="1"/>
    <col min="8736" max="8736" width="22.88671875" style="66" customWidth="1"/>
    <col min="8737" max="8737" width="9.109375" style="66" bestFit="1" customWidth="1"/>
    <col min="8738" max="8738" width="5" style="66" customWidth="1"/>
    <col min="8739" max="8740" width="11.44140625" style="66" hidden="1" customWidth="1"/>
    <col min="8741" max="8741" width="5" style="66" customWidth="1"/>
    <col min="8742" max="8743" width="11.44140625" style="66" hidden="1" customWidth="1"/>
    <col min="8744" max="8744" width="5" style="66" customWidth="1"/>
    <col min="8745" max="8746" width="11.44140625" style="66" hidden="1" customWidth="1"/>
    <col min="8747" max="8747" width="5" style="66" customWidth="1"/>
    <col min="8748" max="8749" width="11.44140625" style="66" hidden="1" customWidth="1"/>
    <col min="8750" max="8750" width="5" style="66" customWidth="1"/>
    <col min="8751" max="8752" width="11.44140625" style="66" hidden="1" customWidth="1"/>
    <col min="8753" max="8753" width="5" style="66" customWidth="1"/>
    <col min="8754" max="8755" width="11.44140625" style="66" hidden="1" customWidth="1"/>
    <col min="8756" max="8756" width="6.44140625" style="66" customWidth="1"/>
    <col min="8757" max="8764" width="11.44140625" style="66" hidden="1" customWidth="1"/>
    <col min="8765" max="8765" width="6.88671875" style="66" customWidth="1"/>
    <col min="8766" max="8767" width="11.44140625" style="66" hidden="1" customWidth="1"/>
    <col min="8768" max="8768" width="6.44140625" style="66" customWidth="1"/>
    <col min="8769" max="8770" width="11.44140625" style="66" hidden="1" customWidth="1"/>
    <col min="8771" max="8771" width="5.44140625" style="66" customWidth="1"/>
    <col min="8772" max="8773" width="11.44140625" style="66" hidden="1" customWidth="1"/>
    <col min="8774" max="8774" width="4.88671875" style="66" customWidth="1"/>
    <col min="8775" max="8782" width="11.44140625" style="66" hidden="1" customWidth="1"/>
    <col min="8783" max="8783" width="5.44140625" style="66" customWidth="1"/>
    <col min="8784" max="8788" width="11.44140625" style="66" hidden="1" customWidth="1"/>
    <col min="8789" max="8789" width="5.88671875" style="66" customWidth="1"/>
    <col min="8790" max="8791" width="11.44140625" style="66" hidden="1" customWidth="1"/>
    <col min="8792" max="8792" width="5.44140625" style="66" customWidth="1"/>
    <col min="8793" max="8794" width="11.44140625" style="66" hidden="1" customWidth="1"/>
    <col min="8795" max="8795" width="5.44140625" style="66" customWidth="1"/>
    <col min="8796" max="8797" width="11.44140625" style="66" hidden="1" customWidth="1"/>
    <col min="8798" max="8798" width="6" style="66" customWidth="1"/>
    <col min="8799" max="8803" width="11.44140625" style="66" hidden="1" customWidth="1"/>
    <col min="8804" max="8804" width="5" style="66" customWidth="1"/>
    <col min="8805" max="8812" width="11.44140625" style="66" hidden="1" customWidth="1"/>
    <col min="8813" max="8813" width="5" style="66" customWidth="1"/>
    <col min="8814" max="8814" width="11.44140625" style="66" hidden="1" customWidth="1"/>
    <col min="8815" max="8815" width="5" style="66" customWidth="1"/>
    <col min="8816" max="8816" width="9.44140625" style="66" customWidth="1"/>
    <col min="8817" max="8817" width="11.44140625" style="66" hidden="1" customWidth="1"/>
    <col min="8818" max="8818" width="5" style="66" customWidth="1"/>
    <col min="8819" max="8820" width="11.44140625" style="66" hidden="1" customWidth="1"/>
    <col min="8821" max="8821" width="5" style="66" customWidth="1"/>
    <col min="8822" max="8823" width="11.44140625" style="66" hidden="1" customWidth="1"/>
    <col min="8824" max="8824" width="5" style="66" customWidth="1"/>
    <col min="8825" max="8826" width="11.44140625" style="66" hidden="1" customWidth="1"/>
    <col min="8827" max="8827" width="5" style="66" customWidth="1"/>
    <col min="8828" max="8829" width="11.44140625" style="66" hidden="1" customWidth="1"/>
    <col min="8830" max="8830" width="5" style="66" customWidth="1"/>
    <col min="8831" max="8832" width="11.44140625" style="66" hidden="1" customWidth="1"/>
    <col min="8833" max="8833" width="5" style="66" customWidth="1"/>
    <col min="8834" max="8834" width="11.44140625" style="66" hidden="1" customWidth="1"/>
    <col min="8835" max="8835" width="6.44140625" style="66" customWidth="1"/>
    <col min="8836" max="8836" width="11.44140625" style="66" hidden="1" customWidth="1"/>
    <col min="8837" max="8837" width="7.109375" style="66" customWidth="1"/>
    <col min="8838" max="8839" width="11.44140625" style="66" hidden="1" customWidth="1"/>
    <col min="8840" max="8840" width="7.109375" style="66" customWidth="1"/>
    <col min="8841" max="8842" width="11.44140625" style="66" hidden="1" customWidth="1"/>
    <col min="8843" max="8843" width="7.109375" style="66" customWidth="1"/>
    <col min="8844" max="8845" width="11.44140625" style="66" hidden="1" customWidth="1"/>
    <col min="8846" max="8846" width="7.109375" style="66" customWidth="1"/>
    <col min="8847" max="8848" width="11.44140625" style="66" hidden="1" customWidth="1"/>
    <col min="8849" max="8849" width="7.109375" style="66" customWidth="1"/>
    <col min="8850" max="8851" width="11.44140625" style="66" hidden="1" customWidth="1"/>
    <col min="8852" max="8852" width="7.109375" style="66" customWidth="1"/>
    <col min="8853" max="8854" width="11.44140625" style="66" hidden="1" customWidth="1"/>
    <col min="8855" max="8855" width="7.109375" style="66" customWidth="1"/>
    <col min="8856" max="8857" width="11.44140625" style="66" hidden="1" customWidth="1"/>
    <col min="8858" max="8858" width="7.109375" style="66" customWidth="1"/>
    <col min="8859" max="8859" width="11.44140625" style="66" hidden="1" customWidth="1"/>
    <col min="8860" max="8860" width="6.44140625" style="66" customWidth="1"/>
    <col min="8861" max="8862" width="11.44140625" style="66" hidden="1" customWidth="1"/>
    <col min="8863" max="8863" width="6.88671875" style="66" customWidth="1"/>
    <col min="8864" max="8865" width="11.44140625" style="66" hidden="1" customWidth="1"/>
    <col min="8866" max="8866" width="6.88671875" style="66" customWidth="1"/>
    <col min="8867" max="8868" width="11.44140625" style="66" hidden="1" customWidth="1"/>
    <col min="8869" max="8869" width="6.44140625" style="66" customWidth="1"/>
    <col min="8870" max="8874" width="11.44140625" style="66" hidden="1" customWidth="1"/>
    <col min="8875" max="8875" width="6.44140625" style="66" customWidth="1"/>
    <col min="8876" max="8877" width="11.44140625" style="66" hidden="1" customWidth="1"/>
    <col min="8878" max="8878" width="7.5546875" style="66" customWidth="1"/>
    <col min="8879" max="8879" width="11.44140625" style="66" hidden="1" customWidth="1"/>
    <col min="8880" max="8880" width="9.44140625" style="66" customWidth="1"/>
    <col min="8881" max="8912" width="11.44140625" style="66" hidden="1" customWidth="1"/>
    <col min="8913" max="8913" width="9" style="66" customWidth="1"/>
    <col min="8914" max="8915" width="11.44140625" style="66" hidden="1" customWidth="1"/>
    <col min="8916" max="8916" width="8.5546875" style="66" customWidth="1"/>
    <col min="8917" max="8918" width="11.44140625" style="66" hidden="1" customWidth="1"/>
    <col min="8919" max="8919" width="6.44140625" style="66" customWidth="1"/>
    <col min="8920" max="8921" width="11.44140625" style="66" hidden="1" customWidth="1"/>
    <col min="8922" max="8922" width="7" style="66" customWidth="1"/>
    <col min="8923" max="8924" width="11.44140625" style="66" hidden="1" customWidth="1"/>
    <col min="8925" max="8927" width="7" style="66" customWidth="1"/>
    <col min="8928" max="8929" width="11.44140625" style="66" hidden="1" customWidth="1"/>
    <col min="8930" max="8930" width="7.5546875" style="66" customWidth="1"/>
    <col min="8931" max="8932" width="11.44140625" style="66" hidden="1" customWidth="1"/>
    <col min="8933" max="8933" width="7" style="66" customWidth="1"/>
    <col min="8934" max="8935" width="11.44140625" style="66" hidden="1" customWidth="1"/>
    <col min="8936" max="8936" width="7" style="66" customWidth="1"/>
    <col min="8937" max="8938" width="11.44140625" style="66" hidden="1" customWidth="1"/>
    <col min="8939" max="8939" width="7" style="66" customWidth="1"/>
    <col min="8940" max="8940" width="11.44140625" style="66" hidden="1" customWidth="1"/>
    <col min="8941" max="8941" width="6.44140625" style="66" customWidth="1"/>
    <col min="8942" max="8951" width="11.44140625" style="66" hidden="1" customWidth="1"/>
    <col min="8952" max="8954" width="11.44140625" style="66" hidden="1"/>
    <col min="8955" max="8955" width="41.44140625" style="66" customWidth="1"/>
    <col min="8956" max="8956" width="6.44140625" style="66" customWidth="1"/>
    <col min="8957" max="8957" width="14.6640625" style="66" customWidth="1"/>
    <col min="8958" max="8958" width="11.44140625" style="66" customWidth="1"/>
    <col min="8959" max="8959" width="13" style="66" customWidth="1"/>
    <col min="8960" max="8960" width="25.6640625" style="66" customWidth="1"/>
    <col min="8961" max="8970" width="9.44140625" style="66" customWidth="1"/>
    <col min="8971" max="8971" width="8.88671875" style="66" customWidth="1"/>
    <col min="8972" max="8972" width="9.44140625" style="66" customWidth="1"/>
    <col min="8973" max="8978" width="10.109375" style="66" customWidth="1"/>
    <col min="8979" max="8979" width="6.44140625" style="66" customWidth="1"/>
    <col min="8980" max="8980" width="6.88671875" style="66" customWidth="1"/>
    <col min="8981" max="8982" width="6.5546875" style="66" customWidth="1"/>
    <col min="8983" max="8983" width="6.33203125" style="66" customWidth="1"/>
    <col min="8984" max="8985" width="7.5546875" style="66" customWidth="1"/>
    <col min="8986" max="8986" width="14.5546875" style="66" customWidth="1"/>
    <col min="8987" max="8988" width="11.44140625" style="66" customWidth="1"/>
    <col min="8989" max="8989" width="56.88671875" style="66" customWidth="1"/>
    <col min="8990" max="8990" width="9.109375" style="66" bestFit="1" customWidth="1"/>
    <col min="8991" max="8991" width="24.5546875" style="66" customWidth="1"/>
    <col min="8992" max="8992" width="22.88671875" style="66" customWidth="1"/>
    <col min="8993" max="8993" width="9.109375" style="66" bestFit="1" customWidth="1"/>
    <col min="8994" max="8994" width="5" style="66" customWidth="1"/>
    <col min="8995" max="8996" width="11.44140625" style="66" hidden="1" customWidth="1"/>
    <col min="8997" max="8997" width="5" style="66" customWidth="1"/>
    <col min="8998" max="8999" width="11.44140625" style="66" hidden="1" customWidth="1"/>
    <col min="9000" max="9000" width="5" style="66" customWidth="1"/>
    <col min="9001" max="9002" width="11.44140625" style="66" hidden="1" customWidth="1"/>
    <col min="9003" max="9003" width="5" style="66" customWidth="1"/>
    <col min="9004" max="9005" width="11.44140625" style="66" hidden="1" customWidth="1"/>
    <col min="9006" max="9006" width="5" style="66" customWidth="1"/>
    <col min="9007" max="9008" width="11.44140625" style="66" hidden="1" customWidth="1"/>
    <col min="9009" max="9009" width="5" style="66" customWidth="1"/>
    <col min="9010" max="9011" width="11.44140625" style="66" hidden="1" customWidth="1"/>
    <col min="9012" max="9012" width="6.44140625" style="66" customWidth="1"/>
    <col min="9013" max="9020" width="11.44140625" style="66" hidden="1" customWidth="1"/>
    <col min="9021" max="9021" width="6.88671875" style="66" customWidth="1"/>
    <col min="9022" max="9023" width="11.44140625" style="66" hidden="1" customWidth="1"/>
    <col min="9024" max="9024" width="6.44140625" style="66" customWidth="1"/>
    <col min="9025" max="9026" width="11.44140625" style="66" hidden="1" customWidth="1"/>
    <col min="9027" max="9027" width="5.44140625" style="66" customWidth="1"/>
    <col min="9028" max="9029" width="11.44140625" style="66" hidden="1" customWidth="1"/>
    <col min="9030" max="9030" width="4.88671875" style="66" customWidth="1"/>
    <col min="9031" max="9038" width="11.44140625" style="66" hidden="1" customWidth="1"/>
    <col min="9039" max="9039" width="5.44140625" style="66" customWidth="1"/>
    <col min="9040" max="9044" width="11.44140625" style="66" hidden="1" customWidth="1"/>
    <col min="9045" max="9045" width="5.88671875" style="66" customWidth="1"/>
    <col min="9046" max="9047" width="11.44140625" style="66" hidden="1" customWidth="1"/>
    <col min="9048" max="9048" width="5.44140625" style="66" customWidth="1"/>
    <col min="9049" max="9050" width="11.44140625" style="66" hidden="1" customWidth="1"/>
    <col min="9051" max="9051" width="5.44140625" style="66" customWidth="1"/>
    <col min="9052" max="9053" width="11.44140625" style="66" hidden="1" customWidth="1"/>
    <col min="9054" max="9054" width="6" style="66" customWidth="1"/>
    <col min="9055" max="9059" width="11.44140625" style="66" hidden="1" customWidth="1"/>
    <col min="9060" max="9060" width="5" style="66" customWidth="1"/>
    <col min="9061" max="9068" width="11.44140625" style="66" hidden="1" customWidth="1"/>
    <col min="9069" max="9069" width="5" style="66" customWidth="1"/>
    <col min="9070" max="9070" width="11.44140625" style="66" hidden="1" customWidth="1"/>
    <col min="9071" max="9071" width="5" style="66" customWidth="1"/>
    <col min="9072" max="9072" width="9.44140625" style="66" customWidth="1"/>
    <col min="9073" max="9073" width="11.44140625" style="66" hidden="1" customWidth="1"/>
    <col min="9074" max="9074" width="5" style="66" customWidth="1"/>
    <col min="9075" max="9076" width="11.44140625" style="66" hidden="1" customWidth="1"/>
    <col min="9077" max="9077" width="5" style="66" customWidth="1"/>
    <col min="9078" max="9079" width="11.44140625" style="66" hidden="1" customWidth="1"/>
    <col min="9080" max="9080" width="5" style="66" customWidth="1"/>
    <col min="9081" max="9082" width="11.44140625" style="66" hidden="1" customWidth="1"/>
    <col min="9083" max="9083" width="5" style="66" customWidth="1"/>
    <col min="9084" max="9085" width="11.44140625" style="66" hidden="1" customWidth="1"/>
    <col min="9086" max="9086" width="5" style="66" customWidth="1"/>
    <col min="9087" max="9088" width="11.44140625" style="66" hidden="1" customWidth="1"/>
    <col min="9089" max="9089" width="5" style="66" customWidth="1"/>
    <col min="9090" max="9090" width="11.44140625" style="66" hidden="1" customWidth="1"/>
    <col min="9091" max="9091" width="6.44140625" style="66" customWidth="1"/>
    <col min="9092" max="9092" width="11.44140625" style="66" hidden="1" customWidth="1"/>
    <col min="9093" max="9093" width="7.109375" style="66" customWidth="1"/>
    <col min="9094" max="9095" width="11.44140625" style="66" hidden="1" customWidth="1"/>
    <col min="9096" max="9096" width="7.109375" style="66" customWidth="1"/>
    <col min="9097" max="9098" width="11.44140625" style="66" hidden="1" customWidth="1"/>
    <col min="9099" max="9099" width="7.109375" style="66" customWidth="1"/>
    <col min="9100" max="9101" width="11.44140625" style="66" hidden="1" customWidth="1"/>
    <col min="9102" max="9102" width="7.109375" style="66" customWidth="1"/>
    <col min="9103" max="9104" width="11.44140625" style="66" hidden="1" customWidth="1"/>
    <col min="9105" max="9105" width="7.109375" style="66" customWidth="1"/>
    <col min="9106" max="9107" width="11.44140625" style="66" hidden="1" customWidth="1"/>
    <col min="9108" max="9108" width="7.109375" style="66" customWidth="1"/>
    <col min="9109" max="9110" width="11.44140625" style="66" hidden="1" customWidth="1"/>
    <col min="9111" max="9111" width="7.109375" style="66" customWidth="1"/>
    <col min="9112" max="9113" width="11.44140625" style="66" hidden="1" customWidth="1"/>
    <col min="9114" max="9114" width="7.109375" style="66" customWidth="1"/>
    <col min="9115" max="9115" width="11.44140625" style="66" hidden="1" customWidth="1"/>
    <col min="9116" max="9116" width="6.44140625" style="66" customWidth="1"/>
    <col min="9117" max="9118" width="11.44140625" style="66" hidden="1" customWidth="1"/>
    <col min="9119" max="9119" width="6.88671875" style="66" customWidth="1"/>
    <col min="9120" max="9121" width="11.44140625" style="66" hidden="1" customWidth="1"/>
    <col min="9122" max="9122" width="6.88671875" style="66" customWidth="1"/>
    <col min="9123" max="9124" width="11.44140625" style="66" hidden="1" customWidth="1"/>
    <col min="9125" max="9125" width="6.44140625" style="66" customWidth="1"/>
    <col min="9126" max="9130" width="11.44140625" style="66" hidden="1" customWidth="1"/>
    <col min="9131" max="9131" width="6.44140625" style="66" customWidth="1"/>
    <col min="9132" max="9133" width="11.44140625" style="66" hidden="1" customWidth="1"/>
    <col min="9134" max="9134" width="7.5546875" style="66" customWidth="1"/>
    <col min="9135" max="9135" width="11.44140625" style="66" hidden="1" customWidth="1"/>
    <col min="9136" max="9136" width="9.44140625" style="66" customWidth="1"/>
    <col min="9137" max="9168" width="11.44140625" style="66" hidden="1" customWidth="1"/>
    <col min="9169" max="9169" width="9" style="66" customWidth="1"/>
    <col min="9170" max="9171" width="11.44140625" style="66" hidden="1" customWidth="1"/>
    <col min="9172" max="9172" width="8.5546875" style="66" customWidth="1"/>
    <col min="9173" max="9174" width="11.44140625" style="66" hidden="1" customWidth="1"/>
    <col min="9175" max="9175" width="6.44140625" style="66" customWidth="1"/>
    <col min="9176" max="9177" width="11.44140625" style="66" hidden="1" customWidth="1"/>
    <col min="9178" max="9178" width="7" style="66" customWidth="1"/>
    <col min="9179" max="9180" width="11.44140625" style="66" hidden="1" customWidth="1"/>
    <col min="9181" max="9183" width="7" style="66" customWidth="1"/>
    <col min="9184" max="9185" width="11.44140625" style="66" hidden="1" customWidth="1"/>
    <col min="9186" max="9186" width="7.5546875" style="66" customWidth="1"/>
    <col min="9187" max="9188" width="11.44140625" style="66" hidden="1" customWidth="1"/>
    <col min="9189" max="9189" width="7" style="66" customWidth="1"/>
    <col min="9190" max="9191" width="11.44140625" style="66" hidden="1" customWidth="1"/>
    <col min="9192" max="9192" width="7" style="66" customWidth="1"/>
    <col min="9193" max="9194" width="11.44140625" style="66" hidden="1" customWidth="1"/>
    <col min="9195" max="9195" width="7" style="66" customWidth="1"/>
    <col min="9196" max="9196" width="11.44140625" style="66" hidden="1" customWidth="1"/>
    <col min="9197" max="9197" width="6.44140625" style="66" customWidth="1"/>
    <col min="9198" max="9207" width="11.44140625" style="66" hidden="1" customWidth="1"/>
    <col min="9208" max="9210" width="11.44140625" style="66" hidden="1"/>
    <col min="9211" max="9211" width="41.44140625" style="66" customWidth="1"/>
    <col min="9212" max="9212" width="6.44140625" style="66" customWidth="1"/>
    <col min="9213" max="9213" width="14.6640625" style="66" customWidth="1"/>
    <col min="9214" max="9214" width="11.44140625" style="66" customWidth="1"/>
    <col min="9215" max="9215" width="13" style="66" customWidth="1"/>
    <col min="9216" max="9216" width="25.6640625" style="66" customWidth="1"/>
    <col min="9217" max="9226" width="9.44140625" style="66" customWidth="1"/>
    <col min="9227" max="9227" width="8.88671875" style="66" customWidth="1"/>
    <col min="9228" max="9228" width="9.44140625" style="66" customWidth="1"/>
    <col min="9229" max="9234" width="10.109375" style="66" customWidth="1"/>
    <col min="9235" max="9235" width="6.44140625" style="66" customWidth="1"/>
    <col min="9236" max="9236" width="6.88671875" style="66" customWidth="1"/>
    <col min="9237" max="9238" width="6.5546875" style="66" customWidth="1"/>
    <col min="9239" max="9239" width="6.33203125" style="66" customWidth="1"/>
    <col min="9240" max="9241" width="7.5546875" style="66" customWidth="1"/>
    <col min="9242" max="9242" width="14.5546875" style="66" customWidth="1"/>
    <col min="9243" max="9244" width="11.44140625" style="66" customWidth="1"/>
    <col min="9245" max="9245" width="56.88671875" style="66" customWidth="1"/>
    <col min="9246" max="9246" width="9.109375" style="66" bestFit="1" customWidth="1"/>
    <col min="9247" max="9247" width="24.5546875" style="66" customWidth="1"/>
    <col min="9248" max="9248" width="22.88671875" style="66" customWidth="1"/>
    <col min="9249" max="9249" width="9.109375" style="66" bestFit="1" customWidth="1"/>
    <col min="9250" max="9250" width="5" style="66" customWidth="1"/>
    <col min="9251" max="9252" width="11.44140625" style="66" hidden="1" customWidth="1"/>
    <col min="9253" max="9253" width="5" style="66" customWidth="1"/>
    <col min="9254" max="9255" width="11.44140625" style="66" hidden="1" customWidth="1"/>
    <col min="9256" max="9256" width="5" style="66" customWidth="1"/>
    <col min="9257" max="9258" width="11.44140625" style="66" hidden="1" customWidth="1"/>
    <col min="9259" max="9259" width="5" style="66" customWidth="1"/>
    <col min="9260" max="9261" width="11.44140625" style="66" hidden="1" customWidth="1"/>
    <col min="9262" max="9262" width="5" style="66" customWidth="1"/>
    <col min="9263" max="9264" width="11.44140625" style="66" hidden="1" customWidth="1"/>
    <col min="9265" max="9265" width="5" style="66" customWidth="1"/>
    <col min="9266" max="9267" width="11.44140625" style="66" hidden="1" customWidth="1"/>
    <col min="9268" max="9268" width="6.44140625" style="66" customWidth="1"/>
    <col min="9269" max="9276" width="11.44140625" style="66" hidden="1" customWidth="1"/>
    <col min="9277" max="9277" width="6.88671875" style="66" customWidth="1"/>
    <col min="9278" max="9279" width="11.44140625" style="66" hidden="1" customWidth="1"/>
    <col min="9280" max="9280" width="6.44140625" style="66" customWidth="1"/>
    <col min="9281" max="9282" width="11.44140625" style="66" hidden="1" customWidth="1"/>
    <col min="9283" max="9283" width="5.44140625" style="66" customWidth="1"/>
    <col min="9284" max="9285" width="11.44140625" style="66" hidden="1" customWidth="1"/>
    <col min="9286" max="9286" width="4.88671875" style="66" customWidth="1"/>
    <col min="9287" max="9294" width="11.44140625" style="66" hidden="1" customWidth="1"/>
    <col min="9295" max="9295" width="5.44140625" style="66" customWidth="1"/>
    <col min="9296" max="9300" width="11.44140625" style="66" hidden="1" customWidth="1"/>
    <col min="9301" max="9301" width="5.88671875" style="66" customWidth="1"/>
    <col min="9302" max="9303" width="11.44140625" style="66" hidden="1" customWidth="1"/>
    <col min="9304" max="9304" width="5.44140625" style="66" customWidth="1"/>
    <col min="9305" max="9306" width="11.44140625" style="66" hidden="1" customWidth="1"/>
    <col min="9307" max="9307" width="5.44140625" style="66" customWidth="1"/>
    <col min="9308" max="9309" width="11.44140625" style="66" hidden="1" customWidth="1"/>
    <col min="9310" max="9310" width="6" style="66" customWidth="1"/>
    <col min="9311" max="9315" width="11.44140625" style="66" hidden="1" customWidth="1"/>
    <col min="9316" max="9316" width="5" style="66" customWidth="1"/>
    <col min="9317" max="9324" width="11.44140625" style="66" hidden="1" customWidth="1"/>
    <col min="9325" max="9325" width="5" style="66" customWidth="1"/>
    <col min="9326" max="9326" width="11.44140625" style="66" hidden="1" customWidth="1"/>
    <col min="9327" max="9327" width="5" style="66" customWidth="1"/>
    <col min="9328" max="9328" width="9.44140625" style="66" customWidth="1"/>
    <col min="9329" max="9329" width="11.44140625" style="66" hidden="1" customWidth="1"/>
    <col min="9330" max="9330" width="5" style="66" customWidth="1"/>
    <col min="9331" max="9332" width="11.44140625" style="66" hidden="1" customWidth="1"/>
    <col min="9333" max="9333" width="5" style="66" customWidth="1"/>
    <col min="9334" max="9335" width="11.44140625" style="66" hidden="1" customWidth="1"/>
    <col min="9336" max="9336" width="5" style="66" customWidth="1"/>
    <col min="9337" max="9338" width="11.44140625" style="66" hidden="1" customWidth="1"/>
    <col min="9339" max="9339" width="5" style="66" customWidth="1"/>
    <col min="9340" max="9341" width="11.44140625" style="66" hidden="1" customWidth="1"/>
    <col min="9342" max="9342" width="5" style="66" customWidth="1"/>
    <col min="9343" max="9344" width="11.44140625" style="66" hidden="1" customWidth="1"/>
    <col min="9345" max="9345" width="5" style="66" customWidth="1"/>
    <col min="9346" max="9346" width="11.44140625" style="66" hidden="1" customWidth="1"/>
    <col min="9347" max="9347" width="6.44140625" style="66" customWidth="1"/>
    <col min="9348" max="9348" width="11.44140625" style="66" hidden="1" customWidth="1"/>
    <col min="9349" max="9349" width="7.109375" style="66" customWidth="1"/>
    <col min="9350" max="9351" width="11.44140625" style="66" hidden="1" customWidth="1"/>
    <col min="9352" max="9352" width="7.109375" style="66" customWidth="1"/>
    <col min="9353" max="9354" width="11.44140625" style="66" hidden="1" customWidth="1"/>
    <col min="9355" max="9355" width="7.109375" style="66" customWidth="1"/>
    <col min="9356" max="9357" width="11.44140625" style="66" hidden="1" customWidth="1"/>
    <col min="9358" max="9358" width="7.109375" style="66" customWidth="1"/>
    <col min="9359" max="9360" width="11.44140625" style="66" hidden="1" customWidth="1"/>
    <col min="9361" max="9361" width="7.109375" style="66" customWidth="1"/>
    <col min="9362" max="9363" width="11.44140625" style="66" hidden="1" customWidth="1"/>
    <col min="9364" max="9364" width="7.109375" style="66" customWidth="1"/>
    <col min="9365" max="9366" width="11.44140625" style="66" hidden="1" customWidth="1"/>
    <col min="9367" max="9367" width="7.109375" style="66" customWidth="1"/>
    <col min="9368" max="9369" width="11.44140625" style="66" hidden="1" customWidth="1"/>
    <col min="9370" max="9370" width="7.109375" style="66" customWidth="1"/>
    <col min="9371" max="9371" width="11.44140625" style="66" hidden="1" customWidth="1"/>
    <col min="9372" max="9372" width="6.44140625" style="66" customWidth="1"/>
    <col min="9373" max="9374" width="11.44140625" style="66" hidden="1" customWidth="1"/>
    <col min="9375" max="9375" width="6.88671875" style="66" customWidth="1"/>
    <col min="9376" max="9377" width="11.44140625" style="66" hidden="1" customWidth="1"/>
    <col min="9378" max="9378" width="6.88671875" style="66" customWidth="1"/>
    <col min="9379" max="9380" width="11.44140625" style="66" hidden="1" customWidth="1"/>
    <col min="9381" max="9381" width="6.44140625" style="66" customWidth="1"/>
    <col min="9382" max="9386" width="11.44140625" style="66" hidden="1" customWidth="1"/>
    <col min="9387" max="9387" width="6.44140625" style="66" customWidth="1"/>
    <col min="9388" max="9389" width="11.44140625" style="66" hidden="1" customWidth="1"/>
    <col min="9390" max="9390" width="7.5546875" style="66" customWidth="1"/>
    <col min="9391" max="9391" width="11.44140625" style="66" hidden="1" customWidth="1"/>
    <col min="9392" max="9392" width="9.44140625" style="66" customWidth="1"/>
    <col min="9393" max="9424" width="11.44140625" style="66" hidden="1" customWidth="1"/>
    <col min="9425" max="9425" width="9" style="66" customWidth="1"/>
    <col min="9426" max="9427" width="11.44140625" style="66" hidden="1" customWidth="1"/>
    <col min="9428" max="9428" width="8.5546875" style="66" customWidth="1"/>
    <col min="9429" max="9430" width="11.44140625" style="66" hidden="1" customWidth="1"/>
    <col min="9431" max="9431" width="6.44140625" style="66" customWidth="1"/>
    <col min="9432" max="9433" width="11.44140625" style="66" hidden="1" customWidth="1"/>
    <col min="9434" max="9434" width="7" style="66" customWidth="1"/>
    <col min="9435" max="9436" width="11.44140625" style="66" hidden="1" customWidth="1"/>
    <col min="9437" max="9439" width="7" style="66" customWidth="1"/>
    <col min="9440" max="9441" width="11.44140625" style="66" hidden="1" customWidth="1"/>
    <col min="9442" max="9442" width="7.5546875" style="66" customWidth="1"/>
    <col min="9443" max="9444" width="11.44140625" style="66" hidden="1" customWidth="1"/>
    <col min="9445" max="9445" width="7" style="66" customWidth="1"/>
    <col min="9446" max="9447" width="11.44140625" style="66" hidden="1" customWidth="1"/>
    <col min="9448" max="9448" width="7" style="66" customWidth="1"/>
    <col min="9449" max="9450" width="11.44140625" style="66" hidden="1" customWidth="1"/>
    <col min="9451" max="9451" width="7" style="66" customWidth="1"/>
    <col min="9452" max="9452" width="11.44140625" style="66" hidden="1" customWidth="1"/>
    <col min="9453" max="9453" width="6.44140625" style="66" customWidth="1"/>
    <col min="9454" max="9463" width="11.44140625" style="66" hidden="1" customWidth="1"/>
    <col min="9464" max="9466" width="11.44140625" style="66" hidden="1"/>
    <col min="9467" max="9467" width="41.44140625" style="66" customWidth="1"/>
    <col min="9468" max="9468" width="6.44140625" style="66" customWidth="1"/>
    <col min="9469" max="9469" width="14.6640625" style="66" customWidth="1"/>
    <col min="9470" max="9470" width="11.44140625" style="66" customWidth="1"/>
    <col min="9471" max="9471" width="13" style="66" customWidth="1"/>
    <col min="9472" max="9472" width="25.6640625" style="66" customWidth="1"/>
    <col min="9473" max="9482" width="9.44140625" style="66" customWidth="1"/>
    <col min="9483" max="9483" width="8.88671875" style="66" customWidth="1"/>
    <col min="9484" max="9484" width="9.44140625" style="66" customWidth="1"/>
    <col min="9485" max="9490" width="10.109375" style="66" customWidth="1"/>
    <col min="9491" max="9491" width="6.44140625" style="66" customWidth="1"/>
    <col min="9492" max="9492" width="6.88671875" style="66" customWidth="1"/>
    <col min="9493" max="9494" width="6.5546875" style="66" customWidth="1"/>
    <col min="9495" max="9495" width="6.33203125" style="66" customWidth="1"/>
    <col min="9496" max="9497" width="7.5546875" style="66" customWidth="1"/>
    <col min="9498" max="9498" width="14.5546875" style="66" customWidth="1"/>
    <col min="9499" max="9500" width="11.44140625" style="66" customWidth="1"/>
    <col min="9501" max="9501" width="56.88671875" style="66" customWidth="1"/>
    <col min="9502" max="9502" width="9.109375" style="66" bestFit="1" customWidth="1"/>
    <col min="9503" max="9503" width="24.5546875" style="66" customWidth="1"/>
    <col min="9504" max="9504" width="22.88671875" style="66" customWidth="1"/>
    <col min="9505" max="9505" width="9.109375" style="66" bestFit="1" customWidth="1"/>
    <col min="9506" max="9506" width="5" style="66" customWidth="1"/>
    <col min="9507" max="9508" width="11.44140625" style="66" hidden="1" customWidth="1"/>
    <col min="9509" max="9509" width="5" style="66" customWidth="1"/>
    <col min="9510" max="9511" width="11.44140625" style="66" hidden="1" customWidth="1"/>
    <col min="9512" max="9512" width="5" style="66" customWidth="1"/>
    <col min="9513" max="9514" width="11.44140625" style="66" hidden="1" customWidth="1"/>
    <col min="9515" max="9515" width="5" style="66" customWidth="1"/>
    <col min="9516" max="9517" width="11.44140625" style="66" hidden="1" customWidth="1"/>
    <col min="9518" max="9518" width="5" style="66" customWidth="1"/>
    <col min="9519" max="9520" width="11.44140625" style="66" hidden="1" customWidth="1"/>
    <col min="9521" max="9521" width="5" style="66" customWidth="1"/>
    <col min="9522" max="9523" width="11.44140625" style="66" hidden="1" customWidth="1"/>
    <col min="9524" max="9524" width="6.44140625" style="66" customWidth="1"/>
    <col min="9525" max="9532" width="11.44140625" style="66" hidden="1" customWidth="1"/>
    <col min="9533" max="9533" width="6.88671875" style="66" customWidth="1"/>
    <col min="9534" max="9535" width="11.44140625" style="66" hidden="1" customWidth="1"/>
    <col min="9536" max="9536" width="6.44140625" style="66" customWidth="1"/>
    <col min="9537" max="9538" width="11.44140625" style="66" hidden="1" customWidth="1"/>
    <col min="9539" max="9539" width="5.44140625" style="66" customWidth="1"/>
    <col min="9540" max="9541" width="11.44140625" style="66" hidden="1" customWidth="1"/>
    <col min="9542" max="9542" width="4.88671875" style="66" customWidth="1"/>
    <col min="9543" max="9550" width="11.44140625" style="66" hidden="1" customWidth="1"/>
    <col min="9551" max="9551" width="5.44140625" style="66" customWidth="1"/>
    <col min="9552" max="9556" width="11.44140625" style="66" hidden="1" customWidth="1"/>
    <col min="9557" max="9557" width="5.88671875" style="66" customWidth="1"/>
    <col min="9558" max="9559" width="11.44140625" style="66" hidden="1" customWidth="1"/>
    <col min="9560" max="9560" width="5.44140625" style="66" customWidth="1"/>
    <col min="9561" max="9562" width="11.44140625" style="66" hidden="1" customWidth="1"/>
    <col min="9563" max="9563" width="5.44140625" style="66" customWidth="1"/>
    <col min="9564" max="9565" width="11.44140625" style="66" hidden="1" customWidth="1"/>
    <col min="9566" max="9566" width="6" style="66" customWidth="1"/>
    <col min="9567" max="9571" width="11.44140625" style="66" hidden="1" customWidth="1"/>
    <col min="9572" max="9572" width="5" style="66" customWidth="1"/>
    <col min="9573" max="9580" width="11.44140625" style="66" hidden="1" customWidth="1"/>
    <col min="9581" max="9581" width="5" style="66" customWidth="1"/>
    <col min="9582" max="9582" width="11.44140625" style="66" hidden="1" customWidth="1"/>
    <col min="9583" max="9583" width="5" style="66" customWidth="1"/>
    <col min="9584" max="9584" width="9.44140625" style="66" customWidth="1"/>
    <col min="9585" max="9585" width="11.44140625" style="66" hidden="1" customWidth="1"/>
    <col min="9586" max="9586" width="5" style="66" customWidth="1"/>
    <col min="9587" max="9588" width="11.44140625" style="66" hidden="1" customWidth="1"/>
    <col min="9589" max="9589" width="5" style="66" customWidth="1"/>
    <col min="9590" max="9591" width="11.44140625" style="66" hidden="1" customWidth="1"/>
    <col min="9592" max="9592" width="5" style="66" customWidth="1"/>
    <col min="9593" max="9594" width="11.44140625" style="66" hidden="1" customWidth="1"/>
    <col min="9595" max="9595" width="5" style="66" customWidth="1"/>
    <col min="9596" max="9597" width="11.44140625" style="66" hidden="1" customWidth="1"/>
    <col min="9598" max="9598" width="5" style="66" customWidth="1"/>
    <col min="9599" max="9600" width="11.44140625" style="66" hidden="1" customWidth="1"/>
    <col min="9601" max="9601" width="5" style="66" customWidth="1"/>
    <col min="9602" max="9602" width="11.44140625" style="66" hidden="1" customWidth="1"/>
    <col min="9603" max="9603" width="6.44140625" style="66" customWidth="1"/>
    <col min="9604" max="9604" width="11.44140625" style="66" hidden="1" customWidth="1"/>
    <col min="9605" max="9605" width="7.109375" style="66" customWidth="1"/>
    <col min="9606" max="9607" width="11.44140625" style="66" hidden="1" customWidth="1"/>
    <col min="9608" max="9608" width="7.109375" style="66" customWidth="1"/>
    <col min="9609" max="9610" width="11.44140625" style="66" hidden="1" customWidth="1"/>
    <col min="9611" max="9611" width="7.109375" style="66" customWidth="1"/>
    <col min="9612" max="9613" width="11.44140625" style="66" hidden="1" customWidth="1"/>
    <col min="9614" max="9614" width="7.109375" style="66" customWidth="1"/>
    <col min="9615" max="9616" width="11.44140625" style="66" hidden="1" customWidth="1"/>
    <col min="9617" max="9617" width="7.109375" style="66" customWidth="1"/>
    <col min="9618" max="9619" width="11.44140625" style="66" hidden="1" customWidth="1"/>
    <col min="9620" max="9620" width="7.109375" style="66" customWidth="1"/>
    <col min="9621" max="9622" width="11.44140625" style="66" hidden="1" customWidth="1"/>
    <col min="9623" max="9623" width="7.109375" style="66" customWidth="1"/>
    <col min="9624" max="9625" width="11.44140625" style="66" hidden="1" customWidth="1"/>
    <col min="9626" max="9626" width="7.109375" style="66" customWidth="1"/>
    <col min="9627" max="9627" width="11.44140625" style="66" hidden="1" customWidth="1"/>
    <col min="9628" max="9628" width="6.44140625" style="66" customWidth="1"/>
    <col min="9629" max="9630" width="11.44140625" style="66" hidden="1" customWidth="1"/>
    <col min="9631" max="9631" width="6.88671875" style="66" customWidth="1"/>
    <col min="9632" max="9633" width="11.44140625" style="66" hidden="1" customWidth="1"/>
    <col min="9634" max="9634" width="6.88671875" style="66" customWidth="1"/>
    <col min="9635" max="9636" width="11.44140625" style="66" hidden="1" customWidth="1"/>
    <col min="9637" max="9637" width="6.44140625" style="66" customWidth="1"/>
    <col min="9638" max="9642" width="11.44140625" style="66" hidden="1" customWidth="1"/>
    <col min="9643" max="9643" width="6.44140625" style="66" customWidth="1"/>
    <col min="9644" max="9645" width="11.44140625" style="66" hidden="1" customWidth="1"/>
    <col min="9646" max="9646" width="7.5546875" style="66" customWidth="1"/>
    <col min="9647" max="9647" width="11.44140625" style="66" hidden="1" customWidth="1"/>
    <col min="9648" max="9648" width="9.44140625" style="66" customWidth="1"/>
    <col min="9649" max="9680" width="11.44140625" style="66" hidden="1" customWidth="1"/>
    <col min="9681" max="9681" width="9" style="66" customWidth="1"/>
    <col min="9682" max="9683" width="11.44140625" style="66" hidden="1" customWidth="1"/>
    <col min="9684" max="9684" width="8.5546875" style="66" customWidth="1"/>
    <col min="9685" max="9686" width="11.44140625" style="66" hidden="1" customWidth="1"/>
    <col min="9687" max="9687" width="6.44140625" style="66" customWidth="1"/>
    <col min="9688" max="9689" width="11.44140625" style="66" hidden="1" customWidth="1"/>
    <col min="9690" max="9690" width="7" style="66" customWidth="1"/>
    <col min="9691" max="9692" width="11.44140625" style="66" hidden="1" customWidth="1"/>
    <col min="9693" max="9695" width="7" style="66" customWidth="1"/>
    <col min="9696" max="9697" width="11.44140625" style="66" hidden="1" customWidth="1"/>
    <col min="9698" max="9698" width="7.5546875" style="66" customWidth="1"/>
    <col min="9699" max="9700" width="11.44140625" style="66" hidden="1" customWidth="1"/>
    <col min="9701" max="9701" width="7" style="66" customWidth="1"/>
    <col min="9702" max="9703" width="11.44140625" style="66" hidden="1" customWidth="1"/>
    <col min="9704" max="9704" width="7" style="66" customWidth="1"/>
    <col min="9705" max="9706" width="11.44140625" style="66" hidden="1" customWidth="1"/>
    <col min="9707" max="9707" width="7" style="66" customWidth="1"/>
    <col min="9708" max="9708" width="11.44140625" style="66" hidden="1" customWidth="1"/>
    <col min="9709" max="9709" width="6.44140625" style="66" customWidth="1"/>
    <col min="9710" max="9719" width="11.44140625" style="66" hidden="1" customWidth="1"/>
    <col min="9720" max="9722" width="11.44140625" style="66" hidden="1"/>
    <col min="9723" max="9723" width="41.44140625" style="66" customWidth="1"/>
    <col min="9724" max="9724" width="6.44140625" style="66" customWidth="1"/>
    <col min="9725" max="9725" width="14.6640625" style="66" customWidth="1"/>
    <col min="9726" max="9726" width="11.44140625" style="66" customWidth="1"/>
    <col min="9727" max="9727" width="13" style="66" customWidth="1"/>
    <col min="9728" max="9728" width="25.6640625" style="66" customWidth="1"/>
    <col min="9729" max="9738" width="9.44140625" style="66" customWidth="1"/>
    <col min="9739" max="9739" width="8.88671875" style="66" customWidth="1"/>
    <col min="9740" max="9740" width="9.44140625" style="66" customWidth="1"/>
    <col min="9741" max="9746" width="10.109375" style="66" customWidth="1"/>
    <col min="9747" max="9747" width="6.44140625" style="66" customWidth="1"/>
    <col min="9748" max="9748" width="6.88671875" style="66" customWidth="1"/>
    <col min="9749" max="9750" width="6.5546875" style="66" customWidth="1"/>
    <col min="9751" max="9751" width="6.33203125" style="66" customWidth="1"/>
    <col min="9752" max="9753" width="7.5546875" style="66" customWidth="1"/>
    <col min="9754" max="9754" width="14.5546875" style="66" customWidth="1"/>
    <col min="9755" max="9756" width="11.44140625" style="66" customWidth="1"/>
    <col min="9757" max="9757" width="56.88671875" style="66" customWidth="1"/>
    <col min="9758" max="9758" width="9.109375" style="66" bestFit="1" customWidth="1"/>
    <col min="9759" max="9759" width="24.5546875" style="66" customWidth="1"/>
    <col min="9760" max="9760" width="22.88671875" style="66" customWidth="1"/>
    <col min="9761" max="9761" width="9.109375" style="66" bestFit="1" customWidth="1"/>
    <col min="9762" max="9762" width="5" style="66" customWidth="1"/>
    <col min="9763" max="9764" width="11.44140625" style="66" hidden="1" customWidth="1"/>
    <col min="9765" max="9765" width="5" style="66" customWidth="1"/>
    <col min="9766" max="9767" width="11.44140625" style="66" hidden="1" customWidth="1"/>
    <col min="9768" max="9768" width="5" style="66" customWidth="1"/>
    <col min="9769" max="9770" width="11.44140625" style="66" hidden="1" customWidth="1"/>
    <col min="9771" max="9771" width="5" style="66" customWidth="1"/>
    <col min="9772" max="9773" width="11.44140625" style="66" hidden="1" customWidth="1"/>
    <col min="9774" max="9774" width="5" style="66" customWidth="1"/>
    <col min="9775" max="9776" width="11.44140625" style="66" hidden="1" customWidth="1"/>
    <col min="9777" max="9777" width="5" style="66" customWidth="1"/>
    <col min="9778" max="9779" width="11.44140625" style="66" hidden="1" customWidth="1"/>
    <col min="9780" max="9780" width="6.44140625" style="66" customWidth="1"/>
    <col min="9781" max="9788" width="11.44140625" style="66" hidden="1" customWidth="1"/>
    <col min="9789" max="9789" width="6.88671875" style="66" customWidth="1"/>
    <col min="9790" max="9791" width="11.44140625" style="66" hidden="1" customWidth="1"/>
    <col min="9792" max="9792" width="6.44140625" style="66" customWidth="1"/>
    <col min="9793" max="9794" width="11.44140625" style="66" hidden="1" customWidth="1"/>
    <col min="9795" max="9795" width="5.44140625" style="66" customWidth="1"/>
    <col min="9796" max="9797" width="11.44140625" style="66" hidden="1" customWidth="1"/>
    <col min="9798" max="9798" width="4.88671875" style="66" customWidth="1"/>
    <col min="9799" max="9806" width="11.44140625" style="66" hidden="1" customWidth="1"/>
    <col min="9807" max="9807" width="5.44140625" style="66" customWidth="1"/>
    <col min="9808" max="9812" width="11.44140625" style="66" hidden="1" customWidth="1"/>
    <col min="9813" max="9813" width="5.88671875" style="66" customWidth="1"/>
    <col min="9814" max="9815" width="11.44140625" style="66" hidden="1" customWidth="1"/>
    <col min="9816" max="9816" width="5.44140625" style="66" customWidth="1"/>
    <col min="9817" max="9818" width="11.44140625" style="66" hidden="1" customWidth="1"/>
    <col min="9819" max="9819" width="5.44140625" style="66" customWidth="1"/>
    <col min="9820" max="9821" width="11.44140625" style="66" hidden="1" customWidth="1"/>
    <col min="9822" max="9822" width="6" style="66" customWidth="1"/>
    <col min="9823" max="9827" width="11.44140625" style="66" hidden="1" customWidth="1"/>
    <col min="9828" max="9828" width="5" style="66" customWidth="1"/>
    <col min="9829" max="9836" width="11.44140625" style="66" hidden="1" customWidth="1"/>
    <col min="9837" max="9837" width="5" style="66" customWidth="1"/>
    <col min="9838" max="9838" width="11.44140625" style="66" hidden="1" customWidth="1"/>
    <col min="9839" max="9839" width="5" style="66" customWidth="1"/>
    <col min="9840" max="9840" width="9.44140625" style="66" customWidth="1"/>
    <col min="9841" max="9841" width="11.44140625" style="66" hidden="1" customWidth="1"/>
    <col min="9842" max="9842" width="5" style="66" customWidth="1"/>
    <col min="9843" max="9844" width="11.44140625" style="66" hidden="1" customWidth="1"/>
    <col min="9845" max="9845" width="5" style="66" customWidth="1"/>
    <col min="9846" max="9847" width="11.44140625" style="66" hidden="1" customWidth="1"/>
    <col min="9848" max="9848" width="5" style="66" customWidth="1"/>
    <col min="9849" max="9850" width="11.44140625" style="66" hidden="1" customWidth="1"/>
    <col min="9851" max="9851" width="5" style="66" customWidth="1"/>
    <col min="9852" max="9853" width="11.44140625" style="66" hidden="1" customWidth="1"/>
    <col min="9854" max="9854" width="5" style="66" customWidth="1"/>
    <col min="9855" max="9856" width="11.44140625" style="66" hidden="1" customWidth="1"/>
    <col min="9857" max="9857" width="5" style="66" customWidth="1"/>
    <col min="9858" max="9858" width="11.44140625" style="66" hidden="1" customWidth="1"/>
    <col min="9859" max="9859" width="6.44140625" style="66" customWidth="1"/>
    <col min="9860" max="9860" width="11.44140625" style="66" hidden="1" customWidth="1"/>
    <col min="9861" max="9861" width="7.109375" style="66" customWidth="1"/>
    <col min="9862" max="9863" width="11.44140625" style="66" hidden="1" customWidth="1"/>
    <col min="9864" max="9864" width="7.109375" style="66" customWidth="1"/>
    <col min="9865" max="9866" width="11.44140625" style="66" hidden="1" customWidth="1"/>
    <col min="9867" max="9867" width="7.109375" style="66" customWidth="1"/>
    <col min="9868" max="9869" width="11.44140625" style="66" hidden="1" customWidth="1"/>
    <col min="9870" max="9870" width="7.109375" style="66" customWidth="1"/>
    <col min="9871" max="9872" width="11.44140625" style="66" hidden="1" customWidth="1"/>
    <col min="9873" max="9873" width="7.109375" style="66" customWidth="1"/>
    <col min="9874" max="9875" width="11.44140625" style="66" hidden="1" customWidth="1"/>
    <col min="9876" max="9876" width="7.109375" style="66" customWidth="1"/>
    <col min="9877" max="9878" width="11.44140625" style="66" hidden="1" customWidth="1"/>
    <col min="9879" max="9879" width="7.109375" style="66" customWidth="1"/>
    <col min="9880" max="9881" width="11.44140625" style="66" hidden="1" customWidth="1"/>
    <col min="9882" max="9882" width="7.109375" style="66" customWidth="1"/>
    <col min="9883" max="9883" width="11.44140625" style="66" hidden="1" customWidth="1"/>
    <col min="9884" max="9884" width="6.44140625" style="66" customWidth="1"/>
    <col min="9885" max="9886" width="11.44140625" style="66" hidden="1" customWidth="1"/>
    <col min="9887" max="9887" width="6.88671875" style="66" customWidth="1"/>
    <col min="9888" max="9889" width="11.44140625" style="66" hidden="1" customWidth="1"/>
    <col min="9890" max="9890" width="6.88671875" style="66" customWidth="1"/>
    <col min="9891" max="9892" width="11.44140625" style="66" hidden="1" customWidth="1"/>
    <col min="9893" max="9893" width="6.44140625" style="66" customWidth="1"/>
    <col min="9894" max="9898" width="11.44140625" style="66" hidden="1" customWidth="1"/>
    <col min="9899" max="9899" width="6.44140625" style="66" customWidth="1"/>
    <col min="9900" max="9901" width="11.44140625" style="66" hidden="1" customWidth="1"/>
    <col min="9902" max="9902" width="7.5546875" style="66" customWidth="1"/>
    <col min="9903" max="9903" width="11.44140625" style="66" hidden="1" customWidth="1"/>
    <col min="9904" max="9904" width="9.44140625" style="66" customWidth="1"/>
    <col min="9905" max="9936" width="11.44140625" style="66" hidden="1" customWidth="1"/>
    <col min="9937" max="9937" width="9" style="66" customWidth="1"/>
    <col min="9938" max="9939" width="11.44140625" style="66" hidden="1" customWidth="1"/>
    <col min="9940" max="9940" width="8.5546875" style="66" customWidth="1"/>
    <col min="9941" max="9942" width="11.44140625" style="66" hidden="1" customWidth="1"/>
    <col min="9943" max="9943" width="6.44140625" style="66" customWidth="1"/>
    <col min="9944" max="9945" width="11.44140625" style="66" hidden="1" customWidth="1"/>
    <col min="9946" max="9946" width="7" style="66" customWidth="1"/>
    <col min="9947" max="9948" width="11.44140625" style="66" hidden="1" customWidth="1"/>
    <col min="9949" max="9951" width="7" style="66" customWidth="1"/>
    <col min="9952" max="9953" width="11.44140625" style="66" hidden="1" customWidth="1"/>
    <col min="9954" max="9954" width="7.5546875" style="66" customWidth="1"/>
    <col min="9955" max="9956" width="11.44140625" style="66" hidden="1" customWidth="1"/>
    <col min="9957" max="9957" width="7" style="66" customWidth="1"/>
    <col min="9958" max="9959" width="11.44140625" style="66" hidden="1" customWidth="1"/>
    <col min="9960" max="9960" width="7" style="66" customWidth="1"/>
    <col min="9961" max="9962" width="11.44140625" style="66" hidden="1" customWidth="1"/>
    <col min="9963" max="9963" width="7" style="66" customWidth="1"/>
    <col min="9964" max="9964" width="11.44140625" style="66" hidden="1" customWidth="1"/>
    <col min="9965" max="9965" width="6.44140625" style="66" customWidth="1"/>
    <col min="9966" max="9975" width="11.44140625" style="66" hidden="1" customWidth="1"/>
    <col min="9976" max="9978" width="11.44140625" style="66" hidden="1"/>
    <col min="9979" max="9979" width="41.44140625" style="66" customWidth="1"/>
    <col min="9980" max="9980" width="6.44140625" style="66" customWidth="1"/>
    <col min="9981" max="9981" width="14.6640625" style="66" customWidth="1"/>
    <col min="9982" max="9982" width="11.44140625" style="66" customWidth="1"/>
    <col min="9983" max="9983" width="13" style="66" customWidth="1"/>
    <col min="9984" max="9984" width="25.6640625" style="66" customWidth="1"/>
    <col min="9985" max="9994" width="9.44140625" style="66" customWidth="1"/>
    <col min="9995" max="9995" width="8.88671875" style="66" customWidth="1"/>
    <col min="9996" max="9996" width="9.44140625" style="66" customWidth="1"/>
    <col min="9997" max="10002" width="10.109375" style="66" customWidth="1"/>
    <col min="10003" max="10003" width="6.44140625" style="66" customWidth="1"/>
    <col min="10004" max="10004" width="6.88671875" style="66" customWidth="1"/>
    <col min="10005" max="10006" width="6.5546875" style="66" customWidth="1"/>
    <col min="10007" max="10007" width="6.33203125" style="66" customWidth="1"/>
    <col min="10008" max="10009" width="7.5546875" style="66" customWidth="1"/>
    <col min="10010" max="10010" width="14.5546875" style="66" customWidth="1"/>
    <col min="10011" max="10012" width="11.44140625" style="66" customWidth="1"/>
    <col min="10013" max="10013" width="56.88671875" style="66" customWidth="1"/>
    <col min="10014" max="10014" width="9.109375" style="66" bestFit="1" customWidth="1"/>
    <col min="10015" max="10015" width="24.5546875" style="66" customWidth="1"/>
    <col min="10016" max="10016" width="22.88671875" style="66" customWidth="1"/>
    <col min="10017" max="10017" width="9.109375" style="66" bestFit="1" customWidth="1"/>
    <col min="10018" max="10018" width="5" style="66" customWidth="1"/>
    <col min="10019" max="10020" width="11.44140625" style="66" hidden="1" customWidth="1"/>
    <col min="10021" max="10021" width="5" style="66" customWidth="1"/>
    <col min="10022" max="10023" width="11.44140625" style="66" hidden="1" customWidth="1"/>
    <col min="10024" max="10024" width="5" style="66" customWidth="1"/>
    <col min="10025" max="10026" width="11.44140625" style="66" hidden="1" customWidth="1"/>
    <col min="10027" max="10027" width="5" style="66" customWidth="1"/>
    <col min="10028" max="10029" width="11.44140625" style="66" hidden="1" customWidth="1"/>
    <col min="10030" max="10030" width="5" style="66" customWidth="1"/>
    <col min="10031" max="10032" width="11.44140625" style="66" hidden="1" customWidth="1"/>
    <col min="10033" max="10033" width="5" style="66" customWidth="1"/>
    <col min="10034" max="10035" width="11.44140625" style="66" hidden="1" customWidth="1"/>
    <col min="10036" max="10036" width="6.44140625" style="66" customWidth="1"/>
    <col min="10037" max="10044" width="11.44140625" style="66" hidden="1" customWidth="1"/>
    <col min="10045" max="10045" width="6.88671875" style="66" customWidth="1"/>
    <col min="10046" max="10047" width="11.44140625" style="66" hidden="1" customWidth="1"/>
    <col min="10048" max="10048" width="6.44140625" style="66" customWidth="1"/>
    <col min="10049" max="10050" width="11.44140625" style="66" hidden="1" customWidth="1"/>
    <col min="10051" max="10051" width="5.44140625" style="66" customWidth="1"/>
    <col min="10052" max="10053" width="11.44140625" style="66" hidden="1" customWidth="1"/>
    <col min="10054" max="10054" width="4.88671875" style="66" customWidth="1"/>
    <col min="10055" max="10062" width="11.44140625" style="66" hidden="1" customWidth="1"/>
    <col min="10063" max="10063" width="5.44140625" style="66" customWidth="1"/>
    <col min="10064" max="10068" width="11.44140625" style="66" hidden="1" customWidth="1"/>
    <col min="10069" max="10069" width="5.88671875" style="66" customWidth="1"/>
    <col min="10070" max="10071" width="11.44140625" style="66" hidden="1" customWidth="1"/>
    <col min="10072" max="10072" width="5.44140625" style="66" customWidth="1"/>
    <col min="10073" max="10074" width="11.44140625" style="66" hidden="1" customWidth="1"/>
    <col min="10075" max="10075" width="5.44140625" style="66" customWidth="1"/>
    <col min="10076" max="10077" width="11.44140625" style="66" hidden="1" customWidth="1"/>
    <col min="10078" max="10078" width="6" style="66" customWidth="1"/>
    <col min="10079" max="10083" width="11.44140625" style="66" hidden="1" customWidth="1"/>
    <col min="10084" max="10084" width="5" style="66" customWidth="1"/>
    <col min="10085" max="10092" width="11.44140625" style="66" hidden="1" customWidth="1"/>
    <col min="10093" max="10093" width="5" style="66" customWidth="1"/>
    <col min="10094" max="10094" width="11.44140625" style="66" hidden="1" customWidth="1"/>
    <col min="10095" max="10095" width="5" style="66" customWidth="1"/>
    <col min="10096" max="10096" width="9.44140625" style="66" customWidth="1"/>
    <col min="10097" max="10097" width="11.44140625" style="66" hidden="1" customWidth="1"/>
    <col min="10098" max="10098" width="5" style="66" customWidth="1"/>
    <col min="10099" max="10100" width="11.44140625" style="66" hidden="1" customWidth="1"/>
    <col min="10101" max="10101" width="5" style="66" customWidth="1"/>
    <col min="10102" max="10103" width="11.44140625" style="66" hidden="1" customWidth="1"/>
    <col min="10104" max="10104" width="5" style="66" customWidth="1"/>
    <col min="10105" max="10106" width="11.44140625" style="66" hidden="1" customWidth="1"/>
    <col min="10107" max="10107" width="5" style="66" customWidth="1"/>
    <col min="10108" max="10109" width="11.44140625" style="66" hidden="1" customWidth="1"/>
    <col min="10110" max="10110" width="5" style="66" customWidth="1"/>
    <col min="10111" max="10112" width="11.44140625" style="66" hidden="1" customWidth="1"/>
    <col min="10113" max="10113" width="5" style="66" customWidth="1"/>
    <col min="10114" max="10114" width="11.44140625" style="66" hidden="1" customWidth="1"/>
    <col min="10115" max="10115" width="6.44140625" style="66" customWidth="1"/>
    <col min="10116" max="10116" width="11.44140625" style="66" hidden="1" customWidth="1"/>
    <col min="10117" max="10117" width="7.109375" style="66" customWidth="1"/>
    <col min="10118" max="10119" width="11.44140625" style="66" hidden="1" customWidth="1"/>
    <col min="10120" max="10120" width="7.109375" style="66" customWidth="1"/>
    <col min="10121" max="10122" width="11.44140625" style="66" hidden="1" customWidth="1"/>
    <col min="10123" max="10123" width="7.109375" style="66" customWidth="1"/>
    <col min="10124" max="10125" width="11.44140625" style="66" hidden="1" customWidth="1"/>
    <col min="10126" max="10126" width="7.109375" style="66" customWidth="1"/>
    <col min="10127" max="10128" width="11.44140625" style="66" hidden="1" customWidth="1"/>
    <col min="10129" max="10129" width="7.109375" style="66" customWidth="1"/>
    <col min="10130" max="10131" width="11.44140625" style="66" hidden="1" customWidth="1"/>
    <col min="10132" max="10132" width="7.109375" style="66" customWidth="1"/>
    <col min="10133" max="10134" width="11.44140625" style="66" hidden="1" customWidth="1"/>
    <col min="10135" max="10135" width="7.109375" style="66" customWidth="1"/>
    <col min="10136" max="10137" width="11.44140625" style="66" hidden="1" customWidth="1"/>
    <col min="10138" max="10138" width="7.109375" style="66" customWidth="1"/>
    <col min="10139" max="10139" width="11.44140625" style="66" hidden="1" customWidth="1"/>
    <col min="10140" max="10140" width="6.44140625" style="66" customWidth="1"/>
    <col min="10141" max="10142" width="11.44140625" style="66" hidden="1" customWidth="1"/>
    <col min="10143" max="10143" width="6.88671875" style="66" customWidth="1"/>
    <col min="10144" max="10145" width="11.44140625" style="66" hidden="1" customWidth="1"/>
    <col min="10146" max="10146" width="6.88671875" style="66" customWidth="1"/>
    <col min="10147" max="10148" width="11.44140625" style="66" hidden="1" customWidth="1"/>
    <col min="10149" max="10149" width="6.44140625" style="66" customWidth="1"/>
    <col min="10150" max="10154" width="11.44140625" style="66" hidden="1" customWidth="1"/>
    <col min="10155" max="10155" width="6.44140625" style="66" customWidth="1"/>
    <col min="10156" max="10157" width="11.44140625" style="66" hidden="1" customWidth="1"/>
    <col min="10158" max="10158" width="7.5546875" style="66" customWidth="1"/>
    <col min="10159" max="10159" width="11.44140625" style="66" hidden="1" customWidth="1"/>
    <col min="10160" max="10160" width="9.44140625" style="66" customWidth="1"/>
    <col min="10161" max="10192" width="11.44140625" style="66" hidden="1" customWidth="1"/>
    <col min="10193" max="10193" width="9" style="66" customWidth="1"/>
    <col min="10194" max="10195" width="11.44140625" style="66" hidden="1" customWidth="1"/>
    <col min="10196" max="10196" width="8.5546875" style="66" customWidth="1"/>
    <col min="10197" max="10198" width="11.44140625" style="66" hidden="1" customWidth="1"/>
    <col min="10199" max="10199" width="6.44140625" style="66" customWidth="1"/>
    <col min="10200" max="10201" width="11.44140625" style="66" hidden="1" customWidth="1"/>
    <col min="10202" max="10202" width="7" style="66" customWidth="1"/>
    <col min="10203" max="10204" width="11.44140625" style="66" hidden="1" customWidth="1"/>
    <col min="10205" max="10207" width="7" style="66" customWidth="1"/>
    <col min="10208" max="10209" width="11.44140625" style="66" hidden="1" customWidth="1"/>
    <col min="10210" max="10210" width="7.5546875" style="66" customWidth="1"/>
    <col min="10211" max="10212" width="11.44140625" style="66" hidden="1" customWidth="1"/>
    <col min="10213" max="10213" width="7" style="66" customWidth="1"/>
    <col min="10214" max="10215" width="11.44140625" style="66" hidden="1" customWidth="1"/>
    <col min="10216" max="10216" width="7" style="66" customWidth="1"/>
    <col min="10217" max="10218" width="11.44140625" style="66" hidden="1" customWidth="1"/>
    <col min="10219" max="10219" width="7" style="66" customWidth="1"/>
    <col min="10220" max="10220" width="11.44140625" style="66" hidden="1" customWidth="1"/>
    <col min="10221" max="10221" width="6.44140625" style="66" customWidth="1"/>
    <col min="10222" max="10231" width="11.44140625" style="66" hidden="1" customWidth="1"/>
    <col min="10232" max="10234" width="11.44140625" style="66" hidden="1"/>
    <col min="10235" max="10235" width="41.44140625" style="66" customWidth="1"/>
    <col min="10236" max="10236" width="6.44140625" style="66" customWidth="1"/>
    <col min="10237" max="10237" width="14.6640625" style="66" customWidth="1"/>
    <col min="10238" max="10238" width="11.44140625" style="66" customWidth="1"/>
    <col min="10239" max="10239" width="13" style="66" customWidth="1"/>
    <col min="10240" max="10240" width="25.6640625" style="66" customWidth="1"/>
    <col min="10241" max="10250" width="9.44140625" style="66" customWidth="1"/>
    <col min="10251" max="10251" width="8.88671875" style="66" customWidth="1"/>
    <col min="10252" max="10252" width="9.44140625" style="66" customWidth="1"/>
    <col min="10253" max="10258" width="10.109375" style="66" customWidth="1"/>
    <col min="10259" max="10259" width="6.44140625" style="66" customWidth="1"/>
    <col min="10260" max="10260" width="6.88671875" style="66" customWidth="1"/>
    <col min="10261" max="10262" width="6.5546875" style="66" customWidth="1"/>
    <col min="10263" max="10263" width="6.33203125" style="66" customWidth="1"/>
    <col min="10264" max="10265" width="7.5546875" style="66" customWidth="1"/>
    <col min="10266" max="10266" width="14.5546875" style="66" customWidth="1"/>
    <col min="10267" max="10268" width="11.44140625" style="66" customWidth="1"/>
    <col min="10269" max="10269" width="56.88671875" style="66" customWidth="1"/>
    <col min="10270" max="10270" width="9.109375" style="66" bestFit="1" customWidth="1"/>
    <col min="10271" max="10271" width="24.5546875" style="66" customWidth="1"/>
    <col min="10272" max="10272" width="22.88671875" style="66" customWidth="1"/>
    <col min="10273" max="10273" width="9.109375" style="66" bestFit="1" customWidth="1"/>
    <col min="10274" max="10274" width="5" style="66" customWidth="1"/>
    <col min="10275" max="10276" width="11.44140625" style="66" hidden="1" customWidth="1"/>
    <col min="10277" max="10277" width="5" style="66" customWidth="1"/>
    <col min="10278" max="10279" width="11.44140625" style="66" hidden="1" customWidth="1"/>
    <col min="10280" max="10280" width="5" style="66" customWidth="1"/>
    <col min="10281" max="10282" width="11.44140625" style="66" hidden="1" customWidth="1"/>
    <col min="10283" max="10283" width="5" style="66" customWidth="1"/>
    <col min="10284" max="10285" width="11.44140625" style="66" hidden="1" customWidth="1"/>
    <col min="10286" max="10286" width="5" style="66" customWidth="1"/>
    <col min="10287" max="10288" width="11.44140625" style="66" hidden="1" customWidth="1"/>
    <col min="10289" max="10289" width="5" style="66" customWidth="1"/>
    <col min="10290" max="10291" width="11.44140625" style="66" hidden="1" customWidth="1"/>
    <col min="10292" max="10292" width="6.44140625" style="66" customWidth="1"/>
    <col min="10293" max="10300" width="11.44140625" style="66" hidden="1" customWidth="1"/>
    <col min="10301" max="10301" width="6.88671875" style="66" customWidth="1"/>
    <col min="10302" max="10303" width="11.44140625" style="66" hidden="1" customWidth="1"/>
    <col min="10304" max="10304" width="6.44140625" style="66" customWidth="1"/>
    <col min="10305" max="10306" width="11.44140625" style="66" hidden="1" customWidth="1"/>
    <col min="10307" max="10307" width="5.44140625" style="66" customWidth="1"/>
    <col min="10308" max="10309" width="11.44140625" style="66" hidden="1" customWidth="1"/>
    <col min="10310" max="10310" width="4.88671875" style="66" customWidth="1"/>
    <col min="10311" max="10318" width="11.44140625" style="66" hidden="1" customWidth="1"/>
    <col min="10319" max="10319" width="5.44140625" style="66" customWidth="1"/>
    <col min="10320" max="10324" width="11.44140625" style="66" hidden="1" customWidth="1"/>
    <col min="10325" max="10325" width="5.88671875" style="66" customWidth="1"/>
    <col min="10326" max="10327" width="11.44140625" style="66" hidden="1" customWidth="1"/>
    <col min="10328" max="10328" width="5.44140625" style="66" customWidth="1"/>
    <col min="10329" max="10330" width="11.44140625" style="66" hidden="1" customWidth="1"/>
    <col min="10331" max="10331" width="5.44140625" style="66" customWidth="1"/>
    <col min="10332" max="10333" width="11.44140625" style="66" hidden="1" customWidth="1"/>
    <col min="10334" max="10334" width="6" style="66" customWidth="1"/>
    <col min="10335" max="10339" width="11.44140625" style="66" hidden="1" customWidth="1"/>
    <col min="10340" max="10340" width="5" style="66" customWidth="1"/>
    <col min="10341" max="10348" width="11.44140625" style="66" hidden="1" customWidth="1"/>
    <col min="10349" max="10349" width="5" style="66" customWidth="1"/>
    <col min="10350" max="10350" width="11.44140625" style="66" hidden="1" customWidth="1"/>
    <col min="10351" max="10351" width="5" style="66" customWidth="1"/>
    <col min="10352" max="10352" width="9.44140625" style="66" customWidth="1"/>
    <col min="10353" max="10353" width="11.44140625" style="66" hidden="1" customWidth="1"/>
    <col min="10354" max="10354" width="5" style="66" customWidth="1"/>
    <col min="10355" max="10356" width="11.44140625" style="66" hidden="1" customWidth="1"/>
    <col min="10357" max="10357" width="5" style="66" customWidth="1"/>
    <col min="10358" max="10359" width="11.44140625" style="66" hidden="1" customWidth="1"/>
    <col min="10360" max="10360" width="5" style="66" customWidth="1"/>
    <col min="10361" max="10362" width="11.44140625" style="66" hidden="1" customWidth="1"/>
    <col min="10363" max="10363" width="5" style="66" customWidth="1"/>
    <col min="10364" max="10365" width="11.44140625" style="66" hidden="1" customWidth="1"/>
    <col min="10366" max="10366" width="5" style="66" customWidth="1"/>
    <col min="10367" max="10368" width="11.44140625" style="66" hidden="1" customWidth="1"/>
    <col min="10369" max="10369" width="5" style="66" customWidth="1"/>
    <col min="10370" max="10370" width="11.44140625" style="66" hidden="1" customWidth="1"/>
    <col min="10371" max="10371" width="6.44140625" style="66" customWidth="1"/>
    <col min="10372" max="10372" width="11.44140625" style="66" hidden="1" customWidth="1"/>
    <col min="10373" max="10373" width="7.109375" style="66" customWidth="1"/>
    <col min="10374" max="10375" width="11.44140625" style="66" hidden="1" customWidth="1"/>
    <col min="10376" max="10376" width="7.109375" style="66" customWidth="1"/>
    <col min="10377" max="10378" width="11.44140625" style="66" hidden="1" customWidth="1"/>
    <col min="10379" max="10379" width="7.109375" style="66" customWidth="1"/>
    <col min="10380" max="10381" width="11.44140625" style="66" hidden="1" customWidth="1"/>
    <col min="10382" max="10382" width="7.109375" style="66" customWidth="1"/>
    <col min="10383" max="10384" width="11.44140625" style="66" hidden="1" customWidth="1"/>
    <col min="10385" max="10385" width="7.109375" style="66" customWidth="1"/>
    <col min="10386" max="10387" width="11.44140625" style="66" hidden="1" customWidth="1"/>
    <col min="10388" max="10388" width="7.109375" style="66" customWidth="1"/>
    <col min="10389" max="10390" width="11.44140625" style="66" hidden="1" customWidth="1"/>
    <col min="10391" max="10391" width="7.109375" style="66" customWidth="1"/>
    <col min="10392" max="10393" width="11.44140625" style="66" hidden="1" customWidth="1"/>
    <col min="10394" max="10394" width="7.109375" style="66" customWidth="1"/>
    <col min="10395" max="10395" width="11.44140625" style="66" hidden="1" customWidth="1"/>
    <col min="10396" max="10396" width="6.44140625" style="66" customWidth="1"/>
    <col min="10397" max="10398" width="11.44140625" style="66" hidden="1" customWidth="1"/>
    <col min="10399" max="10399" width="6.88671875" style="66" customWidth="1"/>
    <col min="10400" max="10401" width="11.44140625" style="66" hidden="1" customWidth="1"/>
    <col min="10402" max="10402" width="6.88671875" style="66" customWidth="1"/>
    <col min="10403" max="10404" width="11.44140625" style="66" hidden="1" customWidth="1"/>
    <col min="10405" max="10405" width="6.44140625" style="66" customWidth="1"/>
    <col min="10406" max="10410" width="11.44140625" style="66" hidden="1" customWidth="1"/>
    <col min="10411" max="10411" width="6.44140625" style="66" customWidth="1"/>
    <col min="10412" max="10413" width="11.44140625" style="66" hidden="1" customWidth="1"/>
    <col min="10414" max="10414" width="7.5546875" style="66" customWidth="1"/>
    <col min="10415" max="10415" width="11.44140625" style="66" hidden="1" customWidth="1"/>
    <col min="10416" max="10416" width="9.44140625" style="66" customWidth="1"/>
    <col min="10417" max="10448" width="11.44140625" style="66" hidden="1" customWidth="1"/>
    <col min="10449" max="10449" width="9" style="66" customWidth="1"/>
    <col min="10450" max="10451" width="11.44140625" style="66" hidden="1" customWidth="1"/>
    <col min="10452" max="10452" width="8.5546875" style="66" customWidth="1"/>
    <col min="10453" max="10454" width="11.44140625" style="66" hidden="1" customWidth="1"/>
    <col min="10455" max="10455" width="6.44140625" style="66" customWidth="1"/>
    <col min="10456" max="10457" width="11.44140625" style="66" hidden="1" customWidth="1"/>
    <col min="10458" max="10458" width="7" style="66" customWidth="1"/>
    <col min="10459" max="10460" width="11.44140625" style="66" hidden="1" customWidth="1"/>
    <col min="10461" max="10463" width="7" style="66" customWidth="1"/>
    <col min="10464" max="10465" width="11.44140625" style="66" hidden="1" customWidth="1"/>
    <col min="10466" max="10466" width="7.5546875" style="66" customWidth="1"/>
    <col min="10467" max="10468" width="11.44140625" style="66" hidden="1" customWidth="1"/>
    <col min="10469" max="10469" width="7" style="66" customWidth="1"/>
    <col min="10470" max="10471" width="11.44140625" style="66" hidden="1" customWidth="1"/>
    <col min="10472" max="10472" width="7" style="66" customWidth="1"/>
    <col min="10473" max="10474" width="11.44140625" style="66" hidden="1" customWidth="1"/>
    <col min="10475" max="10475" width="7" style="66" customWidth="1"/>
    <col min="10476" max="10476" width="11.44140625" style="66" hidden="1" customWidth="1"/>
    <col min="10477" max="10477" width="6.44140625" style="66" customWidth="1"/>
    <col min="10478" max="10487" width="11.44140625" style="66" hidden="1" customWidth="1"/>
    <col min="10488" max="10490" width="11.44140625" style="66" hidden="1"/>
    <col min="10491" max="10491" width="41.44140625" style="66" customWidth="1"/>
    <col min="10492" max="10492" width="6.44140625" style="66" customWidth="1"/>
    <col min="10493" max="10493" width="14.6640625" style="66" customWidth="1"/>
    <col min="10494" max="10494" width="11.44140625" style="66" customWidth="1"/>
    <col min="10495" max="10495" width="13" style="66" customWidth="1"/>
    <col min="10496" max="10496" width="25.6640625" style="66" customWidth="1"/>
    <col min="10497" max="10506" width="9.44140625" style="66" customWidth="1"/>
    <col min="10507" max="10507" width="8.88671875" style="66" customWidth="1"/>
    <col min="10508" max="10508" width="9.44140625" style="66" customWidth="1"/>
    <col min="10509" max="10514" width="10.109375" style="66" customWidth="1"/>
    <col min="10515" max="10515" width="6.44140625" style="66" customWidth="1"/>
    <col min="10516" max="10516" width="6.88671875" style="66" customWidth="1"/>
    <col min="10517" max="10518" width="6.5546875" style="66" customWidth="1"/>
    <col min="10519" max="10519" width="6.33203125" style="66" customWidth="1"/>
    <col min="10520" max="10521" width="7.5546875" style="66" customWidth="1"/>
    <col min="10522" max="10522" width="14.5546875" style="66" customWidth="1"/>
    <col min="10523" max="10524" width="11.44140625" style="66" customWidth="1"/>
    <col min="10525" max="10525" width="56.88671875" style="66" customWidth="1"/>
    <col min="10526" max="10526" width="9.109375" style="66" bestFit="1" customWidth="1"/>
    <col min="10527" max="10527" width="24.5546875" style="66" customWidth="1"/>
    <col min="10528" max="10528" width="22.88671875" style="66" customWidth="1"/>
    <col min="10529" max="10529" width="9.109375" style="66" bestFit="1" customWidth="1"/>
    <col min="10530" max="10530" width="5" style="66" customWidth="1"/>
    <col min="10531" max="10532" width="11.44140625" style="66" hidden="1" customWidth="1"/>
    <col min="10533" max="10533" width="5" style="66" customWidth="1"/>
    <col min="10534" max="10535" width="11.44140625" style="66" hidden="1" customWidth="1"/>
    <col min="10536" max="10536" width="5" style="66" customWidth="1"/>
    <col min="10537" max="10538" width="11.44140625" style="66" hidden="1" customWidth="1"/>
    <col min="10539" max="10539" width="5" style="66" customWidth="1"/>
    <col min="10540" max="10541" width="11.44140625" style="66" hidden="1" customWidth="1"/>
    <col min="10542" max="10542" width="5" style="66" customWidth="1"/>
    <col min="10543" max="10544" width="11.44140625" style="66" hidden="1" customWidth="1"/>
    <col min="10545" max="10545" width="5" style="66" customWidth="1"/>
    <col min="10546" max="10547" width="11.44140625" style="66" hidden="1" customWidth="1"/>
    <col min="10548" max="10548" width="6.44140625" style="66" customWidth="1"/>
    <col min="10549" max="10556" width="11.44140625" style="66" hidden="1" customWidth="1"/>
    <col min="10557" max="10557" width="6.88671875" style="66" customWidth="1"/>
    <col min="10558" max="10559" width="11.44140625" style="66" hidden="1" customWidth="1"/>
    <col min="10560" max="10560" width="6.44140625" style="66" customWidth="1"/>
    <col min="10561" max="10562" width="11.44140625" style="66" hidden="1" customWidth="1"/>
    <col min="10563" max="10563" width="5.44140625" style="66" customWidth="1"/>
    <col min="10564" max="10565" width="11.44140625" style="66" hidden="1" customWidth="1"/>
    <col min="10566" max="10566" width="4.88671875" style="66" customWidth="1"/>
    <col min="10567" max="10574" width="11.44140625" style="66" hidden="1" customWidth="1"/>
    <col min="10575" max="10575" width="5.44140625" style="66" customWidth="1"/>
    <col min="10576" max="10580" width="11.44140625" style="66" hidden="1" customWidth="1"/>
    <col min="10581" max="10581" width="5.88671875" style="66" customWidth="1"/>
    <col min="10582" max="10583" width="11.44140625" style="66" hidden="1" customWidth="1"/>
    <col min="10584" max="10584" width="5.44140625" style="66" customWidth="1"/>
    <col min="10585" max="10586" width="11.44140625" style="66" hidden="1" customWidth="1"/>
    <col min="10587" max="10587" width="5.44140625" style="66" customWidth="1"/>
    <col min="10588" max="10589" width="11.44140625" style="66" hidden="1" customWidth="1"/>
    <col min="10590" max="10590" width="6" style="66" customWidth="1"/>
    <col min="10591" max="10595" width="11.44140625" style="66" hidden="1" customWidth="1"/>
    <col min="10596" max="10596" width="5" style="66" customWidth="1"/>
    <col min="10597" max="10604" width="11.44140625" style="66" hidden="1" customWidth="1"/>
    <col min="10605" max="10605" width="5" style="66" customWidth="1"/>
    <col min="10606" max="10606" width="11.44140625" style="66" hidden="1" customWidth="1"/>
    <col min="10607" max="10607" width="5" style="66" customWidth="1"/>
    <col min="10608" max="10608" width="9.44140625" style="66" customWidth="1"/>
    <col min="10609" max="10609" width="11.44140625" style="66" hidden="1" customWidth="1"/>
    <col min="10610" max="10610" width="5" style="66" customWidth="1"/>
    <col min="10611" max="10612" width="11.44140625" style="66" hidden="1" customWidth="1"/>
    <col min="10613" max="10613" width="5" style="66" customWidth="1"/>
    <col min="10614" max="10615" width="11.44140625" style="66" hidden="1" customWidth="1"/>
    <col min="10616" max="10616" width="5" style="66" customWidth="1"/>
    <col min="10617" max="10618" width="11.44140625" style="66" hidden="1" customWidth="1"/>
    <col min="10619" max="10619" width="5" style="66" customWidth="1"/>
    <col min="10620" max="10621" width="11.44140625" style="66" hidden="1" customWidth="1"/>
    <col min="10622" max="10622" width="5" style="66" customWidth="1"/>
    <col min="10623" max="10624" width="11.44140625" style="66" hidden="1" customWidth="1"/>
    <col min="10625" max="10625" width="5" style="66" customWidth="1"/>
    <col min="10626" max="10626" width="11.44140625" style="66" hidden="1" customWidth="1"/>
    <col min="10627" max="10627" width="6.44140625" style="66" customWidth="1"/>
    <col min="10628" max="10628" width="11.44140625" style="66" hidden="1" customWidth="1"/>
    <col min="10629" max="10629" width="7.109375" style="66" customWidth="1"/>
    <col min="10630" max="10631" width="11.44140625" style="66" hidden="1" customWidth="1"/>
    <col min="10632" max="10632" width="7.109375" style="66" customWidth="1"/>
    <col min="10633" max="10634" width="11.44140625" style="66" hidden="1" customWidth="1"/>
    <col min="10635" max="10635" width="7.109375" style="66" customWidth="1"/>
    <col min="10636" max="10637" width="11.44140625" style="66" hidden="1" customWidth="1"/>
    <col min="10638" max="10638" width="7.109375" style="66" customWidth="1"/>
    <col min="10639" max="10640" width="11.44140625" style="66" hidden="1" customWidth="1"/>
    <col min="10641" max="10641" width="7.109375" style="66" customWidth="1"/>
    <col min="10642" max="10643" width="11.44140625" style="66" hidden="1" customWidth="1"/>
    <col min="10644" max="10644" width="7.109375" style="66" customWidth="1"/>
    <col min="10645" max="10646" width="11.44140625" style="66" hidden="1" customWidth="1"/>
    <col min="10647" max="10647" width="7.109375" style="66" customWidth="1"/>
    <col min="10648" max="10649" width="11.44140625" style="66" hidden="1" customWidth="1"/>
    <col min="10650" max="10650" width="7.109375" style="66" customWidth="1"/>
    <col min="10651" max="10651" width="11.44140625" style="66" hidden="1" customWidth="1"/>
    <col min="10652" max="10652" width="6.44140625" style="66" customWidth="1"/>
    <col min="10653" max="10654" width="11.44140625" style="66" hidden="1" customWidth="1"/>
    <col min="10655" max="10655" width="6.88671875" style="66" customWidth="1"/>
    <col min="10656" max="10657" width="11.44140625" style="66" hidden="1" customWidth="1"/>
    <col min="10658" max="10658" width="6.88671875" style="66" customWidth="1"/>
    <col min="10659" max="10660" width="11.44140625" style="66" hidden="1" customWidth="1"/>
    <col min="10661" max="10661" width="6.44140625" style="66" customWidth="1"/>
    <col min="10662" max="10666" width="11.44140625" style="66" hidden="1" customWidth="1"/>
    <col min="10667" max="10667" width="6.44140625" style="66" customWidth="1"/>
    <col min="10668" max="10669" width="11.44140625" style="66" hidden="1" customWidth="1"/>
    <col min="10670" max="10670" width="7.5546875" style="66" customWidth="1"/>
    <col min="10671" max="10671" width="11.44140625" style="66" hidden="1" customWidth="1"/>
    <col min="10672" max="10672" width="9.44140625" style="66" customWidth="1"/>
    <col min="10673" max="10704" width="11.44140625" style="66" hidden="1" customWidth="1"/>
    <col min="10705" max="10705" width="9" style="66" customWidth="1"/>
    <col min="10706" max="10707" width="11.44140625" style="66" hidden="1" customWidth="1"/>
    <col min="10708" max="10708" width="8.5546875" style="66" customWidth="1"/>
    <col min="10709" max="10710" width="11.44140625" style="66" hidden="1" customWidth="1"/>
    <col min="10711" max="10711" width="6.44140625" style="66" customWidth="1"/>
    <col min="10712" max="10713" width="11.44140625" style="66" hidden="1" customWidth="1"/>
    <col min="10714" max="10714" width="7" style="66" customWidth="1"/>
    <col min="10715" max="10716" width="11.44140625" style="66" hidden="1" customWidth="1"/>
    <col min="10717" max="10719" width="7" style="66" customWidth="1"/>
    <col min="10720" max="10721" width="11.44140625" style="66" hidden="1" customWidth="1"/>
    <col min="10722" max="10722" width="7.5546875" style="66" customWidth="1"/>
    <col min="10723" max="10724" width="11.44140625" style="66" hidden="1" customWidth="1"/>
    <col min="10725" max="10725" width="7" style="66" customWidth="1"/>
    <col min="10726" max="10727" width="11.44140625" style="66" hidden="1" customWidth="1"/>
    <col min="10728" max="10728" width="7" style="66" customWidth="1"/>
    <col min="10729" max="10730" width="11.44140625" style="66" hidden="1" customWidth="1"/>
    <col min="10731" max="10731" width="7" style="66" customWidth="1"/>
    <col min="10732" max="10732" width="11.44140625" style="66" hidden="1" customWidth="1"/>
    <col min="10733" max="10733" width="6.44140625" style="66" customWidth="1"/>
    <col min="10734" max="10743" width="11.44140625" style="66" hidden="1" customWidth="1"/>
    <col min="10744" max="10746" width="11.44140625" style="66" hidden="1"/>
    <col min="10747" max="10747" width="41.44140625" style="66" customWidth="1"/>
    <col min="10748" max="10748" width="6.44140625" style="66" customWidth="1"/>
    <col min="10749" max="10749" width="14.6640625" style="66" customWidth="1"/>
    <col min="10750" max="10750" width="11.44140625" style="66" customWidth="1"/>
    <col min="10751" max="10751" width="13" style="66" customWidth="1"/>
    <col min="10752" max="10752" width="25.6640625" style="66" customWidth="1"/>
    <col min="10753" max="10762" width="9.44140625" style="66" customWidth="1"/>
    <col min="10763" max="10763" width="8.88671875" style="66" customWidth="1"/>
    <col min="10764" max="10764" width="9.44140625" style="66" customWidth="1"/>
    <col min="10765" max="10770" width="10.109375" style="66" customWidth="1"/>
    <col min="10771" max="10771" width="6.44140625" style="66" customWidth="1"/>
    <col min="10772" max="10772" width="6.88671875" style="66" customWidth="1"/>
    <col min="10773" max="10774" width="6.5546875" style="66" customWidth="1"/>
    <col min="10775" max="10775" width="6.33203125" style="66" customWidth="1"/>
    <col min="10776" max="10777" width="7.5546875" style="66" customWidth="1"/>
    <col min="10778" max="10778" width="14.5546875" style="66" customWidth="1"/>
    <col min="10779" max="10780" width="11.44140625" style="66" customWidth="1"/>
    <col min="10781" max="10781" width="56.88671875" style="66" customWidth="1"/>
    <col min="10782" max="10782" width="9.109375" style="66" bestFit="1" customWidth="1"/>
    <col min="10783" max="10783" width="24.5546875" style="66" customWidth="1"/>
    <col min="10784" max="10784" width="22.88671875" style="66" customWidth="1"/>
    <col min="10785" max="10785" width="9.109375" style="66" bestFit="1" customWidth="1"/>
    <col min="10786" max="10786" width="5" style="66" customWidth="1"/>
    <col min="10787" max="10788" width="11.44140625" style="66" hidden="1" customWidth="1"/>
    <col min="10789" max="10789" width="5" style="66" customWidth="1"/>
    <col min="10790" max="10791" width="11.44140625" style="66" hidden="1" customWidth="1"/>
    <col min="10792" max="10792" width="5" style="66" customWidth="1"/>
    <col min="10793" max="10794" width="11.44140625" style="66" hidden="1" customWidth="1"/>
    <col min="10795" max="10795" width="5" style="66" customWidth="1"/>
    <col min="10796" max="10797" width="11.44140625" style="66" hidden="1" customWidth="1"/>
    <col min="10798" max="10798" width="5" style="66" customWidth="1"/>
    <col min="10799" max="10800" width="11.44140625" style="66" hidden="1" customWidth="1"/>
    <col min="10801" max="10801" width="5" style="66" customWidth="1"/>
    <col min="10802" max="10803" width="11.44140625" style="66" hidden="1" customWidth="1"/>
    <col min="10804" max="10804" width="6.44140625" style="66" customWidth="1"/>
    <col min="10805" max="10812" width="11.44140625" style="66" hidden="1" customWidth="1"/>
    <col min="10813" max="10813" width="6.88671875" style="66" customWidth="1"/>
    <col min="10814" max="10815" width="11.44140625" style="66" hidden="1" customWidth="1"/>
    <col min="10816" max="10816" width="6.44140625" style="66" customWidth="1"/>
    <col min="10817" max="10818" width="11.44140625" style="66" hidden="1" customWidth="1"/>
    <col min="10819" max="10819" width="5.44140625" style="66" customWidth="1"/>
    <col min="10820" max="10821" width="11.44140625" style="66" hidden="1" customWidth="1"/>
    <col min="10822" max="10822" width="4.88671875" style="66" customWidth="1"/>
    <col min="10823" max="10830" width="11.44140625" style="66" hidden="1" customWidth="1"/>
    <col min="10831" max="10831" width="5.44140625" style="66" customWidth="1"/>
    <col min="10832" max="10836" width="11.44140625" style="66" hidden="1" customWidth="1"/>
    <col min="10837" max="10837" width="5.88671875" style="66" customWidth="1"/>
    <col min="10838" max="10839" width="11.44140625" style="66" hidden="1" customWidth="1"/>
    <col min="10840" max="10840" width="5.44140625" style="66" customWidth="1"/>
    <col min="10841" max="10842" width="11.44140625" style="66" hidden="1" customWidth="1"/>
    <col min="10843" max="10843" width="5.44140625" style="66" customWidth="1"/>
    <col min="10844" max="10845" width="11.44140625" style="66" hidden="1" customWidth="1"/>
    <col min="10846" max="10846" width="6" style="66" customWidth="1"/>
    <col min="10847" max="10851" width="11.44140625" style="66" hidden="1" customWidth="1"/>
    <col min="10852" max="10852" width="5" style="66" customWidth="1"/>
    <col min="10853" max="10860" width="11.44140625" style="66" hidden="1" customWidth="1"/>
    <col min="10861" max="10861" width="5" style="66" customWidth="1"/>
    <col min="10862" max="10862" width="11.44140625" style="66" hidden="1" customWidth="1"/>
    <col min="10863" max="10863" width="5" style="66" customWidth="1"/>
    <col min="10864" max="10864" width="9.44140625" style="66" customWidth="1"/>
    <col min="10865" max="10865" width="11.44140625" style="66" hidden="1" customWidth="1"/>
    <col min="10866" max="10866" width="5" style="66" customWidth="1"/>
    <col min="10867" max="10868" width="11.44140625" style="66" hidden="1" customWidth="1"/>
    <col min="10869" max="10869" width="5" style="66" customWidth="1"/>
    <col min="10870" max="10871" width="11.44140625" style="66" hidden="1" customWidth="1"/>
    <col min="10872" max="10872" width="5" style="66" customWidth="1"/>
    <col min="10873" max="10874" width="11.44140625" style="66" hidden="1" customWidth="1"/>
    <col min="10875" max="10875" width="5" style="66" customWidth="1"/>
    <col min="10876" max="10877" width="11.44140625" style="66" hidden="1" customWidth="1"/>
    <col min="10878" max="10878" width="5" style="66" customWidth="1"/>
    <col min="10879" max="10880" width="11.44140625" style="66" hidden="1" customWidth="1"/>
    <col min="10881" max="10881" width="5" style="66" customWidth="1"/>
    <col min="10882" max="10882" width="11.44140625" style="66" hidden="1" customWidth="1"/>
    <col min="10883" max="10883" width="6.44140625" style="66" customWidth="1"/>
    <col min="10884" max="10884" width="11.44140625" style="66" hidden="1" customWidth="1"/>
    <col min="10885" max="10885" width="7.109375" style="66" customWidth="1"/>
    <col min="10886" max="10887" width="11.44140625" style="66" hidden="1" customWidth="1"/>
    <col min="10888" max="10888" width="7.109375" style="66" customWidth="1"/>
    <col min="10889" max="10890" width="11.44140625" style="66" hidden="1" customWidth="1"/>
    <col min="10891" max="10891" width="7.109375" style="66" customWidth="1"/>
    <col min="10892" max="10893" width="11.44140625" style="66" hidden="1" customWidth="1"/>
    <col min="10894" max="10894" width="7.109375" style="66" customWidth="1"/>
    <col min="10895" max="10896" width="11.44140625" style="66" hidden="1" customWidth="1"/>
    <col min="10897" max="10897" width="7.109375" style="66" customWidth="1"/>
    <col min="10898" max="10899" width="11.44140625" style="66" hidden="1" customWidth="1"/>
    <col min="10900" max="10900" width="7.109375" style="66" customWidth="1"/>
    <col min="10901" max="10902" width="11.44140625" style="66" hidden="1" customWidth="1"/>
    <col min="10903" max="10903" width="7.109375" style="66" customWidth="1"/>
    <col min="10904" max="10905" width="11.44140625" style="66" hidden="1" customWidth="1"/>
    <col min="10906" max="10906" width="7.109375" style="66" customWidth="1"/>
    <col min="10907" max="10907" width="11.44140625" style="66" hidden="1" customWidth="1"/>
    <col min="10908" max="10908" width="6.44140625" style="66" customWidth="1"/>
    <col min="10909" max="10910" width="11.44140625" style="66" hidden="1" customWidth="1"/>
    <col min="10911" max="10911" width="6.88671875" style="66" customWidth="1"/>
    <col min="10912" max="10913" width="11.44140625" style="66" hidden="1" customWidth="1"/>
    <col min="10914" max="10914" width="6.88671875" style="66" customWidth="1"/>
    <col min="10915" max="10916" width="11.44140625" style="66" hidden="1" customWidth="1"/>
    <col min="10917" max="10917" width="6.44140625" style="66" customWidth="1"/>
    <col min="10918" max="10922" width="11.44140625" style="66" hidden="1" customWidth="1"/>
    <col min="10923" max="10923" width="6.44140625" style="66" customWidth="1"/>
    <col min="10924" max="10925" width="11.44140625" style="66" hidden="1" customWidth="1"/>
    <col min="10926" max="10926" width="7.5546875" style="66" customWidth="1"/>
    <col min="10927" max="10927" width="11.44140625" style="66" hidden="1" customWidth="1"/>
    <col min="10928" max="10928" width="9.44140625" style="66" customWidth="1"/>
    <col min="10929" max="10960" width="11.44140625" style="66" hidden="1" customWidth="1"/>
    <col min="10961" max="10961" width="9" style="66" customWidth="1"/>
    <col min="10962" max="10963" width="11.44140625" style="66" hidden="1" customWidth="1"/>
    <col min="10964" max="10964" width="8.5546875" style="66" customWidth="1"/>
    <col min="10965" max="10966" width="11.44140625" style="66" hidden="1" customWidth="1"/>
    <col min="10967" max="10967" width="6.44140625" style="66" customWidth="1"/>
    <col min="10968" max="10969" width="11.44140625" style="66" hidden="1" customWidth="1"/>
    <col min="10970" max="10970" width="7" style="66" customWidth="1"/>
    <col min="10971" max="10972" width="11.44140625" style="66" hidden="1" customWidth="1"/>
    <col min="10973" max="10975" width="7" style="66" customWidth="1"/>
    <col min="10976" max="10977" width="11.44140625" style="66" hidden="1" customWidth="1"/>
    <col min="10978" max="10978" width="7.5546875" style="66" customWidth="1"/>
    <col min="10979" max="10980" width="11.44140625" style="66" hidden="1" customWidth="1"/>
    <col min="10981" max="10981" width="7" style="66" customWidth="1"/>
    <col min="10982" max="10983" width="11.44140625" style="66" hidden="1" customWidth="1"/>
    <col min="10984" max="10984" width="7" style="66" customWidth="1"/>
    <col min="10985" max="10986" width="11.44140625" style="66" hidden="1" customWidth="1"/>
    <col min="10987" max="10987" width="7" style="66" customWidth="1"/>
    <col min="10988" max="10988" width="11.44140625" style="66" hidden="1" customWidth="1"/>
    <col min="10989" max="10989" width="6.44140625" style="66" customWidth="1"/>
    <col min="10990" max="10999" width="11.44140625" style="66" hidden="1" customWidth="1"/>
    <col min="11000" max="11002" width="11.44140625" style="66" hidden="1"/>
    <col min="11003" max="11003" width="41.44140625" style="66" customWidth="1"/>
    <col min="11004" max="11004" width="6.44140625" style="66" customWidth="1"/>
    <col min="11005" max="11005" width="14.6640625" style="66" customWidth="1"/>
    <col min="11006" max="11006" width="11.44140625" style="66" customWidth="1"/>
    <col min="11007" max="11007" width="13" style="66" customWidth="1"/>
    <col min="11008" max="11008" width="25.6640625" style="66" customWidth="1"/>
    <col min="11009" max="11018" width="9.44140625" style="66" customWidth="1"/>
    <col min="11019" max="11019" width="8.88671875" style="66" customWidth="1"/>
    <col min="11020" max="11020" width="9.44140625" style="66" customWidth="1"/>
    <col min="11021" max="11026" width="10.109375" style="66" customWidth="1"/>
    <col min="11027" max="11027" width="6.44140625" style="66" customWidth="1"/>
    <col min="11028" max="11028" width="6.88671875" style="66" customWidth="1"/>
    <col min="11029" max="11030" width="6.5546875" style="66" customWidth="1"/>
    <col min="11031" max="11031" width="6.33203125" style="66" customWidth="1"/>
    <col min="11032" max="11033" width="7.5546875" style="66" customWidth="1"/>
    <col min="11034" max="11034" width="14.5546875" style="66" customWidth="1"/>
    <col min="11035" max="11036" width="11.44140625" style="66" customWidth="1"/>
    <col min="11037" max="11037" width="56.88671875" style="66" customWidth="1"/>
    <col min="11038" max="11038" width="9.109375" style="66" bestFit="1" customWidth="1"/>
    <col min="11039" max="11039" width="24.5546875" style="66" customWidth="1"/>
    <col min="11040" max="11040" width="22.88671875" style="66" customWidth="1"/>
    <col min="11041" max="11041" width="9.109375" style="66" bestFit="1" customWidth="1"/>
    <col min="11042" max="11042" width="5" style="66" customWidth="1"/>
    <col min="11043" max="11044" width="11.44140625" style="66" hidden="1" customWidth="1"/>
    <col min="11045" max="11045" width="5" style="66" customWidth="1"/>
    <col min="11046" max="11047" width="11.44140625" style="66" hidden="1" customWidth="1"/>
    <col min="11048" max="11048" width="5" style="66" customWidth="1"/>
    <col min="11049" max="11050" width="11.44140625" style="66" hidden="1" customWidth="1"/>
    <col min="11051" max="11051" width="5" style="66" customWidth="1"/>
    <col min="11052" max="11053" width="11.44140625" style="66" hidden="1" customWidth="1"/>
    <col min="11054" max="11054" width="5" style="66" customWidth="1"/>
    <col min="11055" max="11056" width="11.44140625" style="66" hidden="1" customWidth="1"/>
    <col min="11057" max="11057" width="5" style="66" customWidth="1"/>
    <col min="11058" max="11059" width="11.44140625" style="66" hidden="1" customWidth="1"/>
    <col min="11060" max="11060" width="6.44140625" style="66" customWidth="1"/>
    <col min="11061" max="11068" width="11.44140625" style="66" hidden="1" customWidth="1"/>
    <col min="11069" max="11069" width="6.88671875" style="66" customWidth="1"/>
    <col min="11070" max="11071" width="11.44140625" style="66" hidden="1" customWidth="1"/>
    <col min="11072" max="11072" width="6.44140625" style="66" customWidth="1"/>
    <col min="11073" max="11074" width="11.44140625" style="66" hidden="1" customWidth="1"/>
    <col min="11075" max="11075" width="5.44140625" style="66" customWidth="1"/>
    <col min="11076" max="11077" width="11.44140625" style="66" hidden="1" customWidth="1"/>
    <col min="11078" max="11078" width="4.88671875" style="66" customWidth="1"/>
    <col min="11079" max="11086" width="11.44140625" style="66" hidden="1" customWidth="1"/>
    <col min="11087" max="11087" width="5.44140625" style="66" customWidth="1"/>
    <col min="11088" max="11092" width="11.44140625" style="66" hidden="1" customWidth="1"/>
    <col min="11093" max="11093" width="5.88671875" style="66" customWidth="1"/>
    <col min="11094" max="11095" width="11.44140625" style="66" hidden="1" customWidth="1"/>
    <col min="11096" max="11096" width="5.44140625" style="66" customWidth="1"/>
    <col min="11097" max="11098" width="11.44140625" style="66" hidden="1" customWidth="1"/>
    <col min="11099" max="11099" width="5.44140625" style="66" customWidth="1"/>
    <col min="11100" max="11101" width="11.44140625" style="66" hidden="1" customWidth="1"/>
    <col min="11102" max="11102" width="6" style="66" customWidth="1"/>
    <col min="11103" max="11107" width="11.44140625" style="66" hidden="1" customWidth="1"/>
    <col min="11108" max="11108" width="5" style="66" customWidth="1"/>
    <col min="11109" max="11116" width="11.44140625" style="66" hidden="1" customWidth="1"/>
    <col min="11117" max="11117" width="5" style="66" customWidth="1"/>
    <col min="11118" max="11118" width="11.44140625" style="66" hidden="1" customWidth="1"/>
    <col min="11119" max="11119" width="5" style="66" customWidth="1"/>
    <col min="11120" max="11120" width="9.44140625" style="66" customWidth="1"/>
    <col min="11121" max="11121" width="11.44140625" style="66" hidden="1" customWidth="1"/>
    <col min="11122" max="11122" width="5" style="66" customWidth="1"/>
    <col min="11123" max="11124" width="11.44140625" style="66" hidden="1" customWidth="1"/>
    <col min="11125" max="11125" width="5" style="66" customWidth="1"/>
    <col min="11126" max="11127" width="11.44140625" style="66" hidden="1" customWidth="1"/>
    <col min="11128" max="11128" width="5" style="66" customWidth="1"/>
    <col min="11129" max="11130" width="11.44140625" style="66" hidden="1" customWidth="1"/>
    <col min="11131" max="11131" width="5" style="66" customWidth="1"/>
    <col min="11132" max="11133" width="11.44140625" style="66" hidden="1" customWidth="1"/>
    <col min="11134" max="11134" width="5" style="66" customWidth="1"/>
    <col min="11135" max="11136" width="11.44140625" style="66" hidden="1" customWidth="1"/>
    <col min="11137" max="11137" width="5" style="66" customWidth="1"/>
    <col min="11138" max="11138" width="11.44140625" style="66" hidden="1" customWidth="1"/>
    <col min="11139" max="11139" width="6.44140625" style="66" customWidth="1"/>
    <col min="11140" max="11140" width="11.44140625" style="66" hidden="1" customWidth="1"/>
    <col min="11141" max="11141" width="7.109375" style="66" customWidth="1"/>
    <col min="11142" max="11143" width="11.44140625" style="66" hidden="1" customWidth="1"/>
    <col min="11144" max="11144" width="7.109375" style="66" customWidth="1"/>
    <col min="11145" max="11146" width="11.44140625" style="66" hidden="1" customWidth="1"/>
    <col min="11147" max="11147" width="7.109375" style="66" customWidth="1"/>
    <col min="11148" max="11149" width="11.44140625" style="66" hidden="1" customWidth="1"/>
    <col min="11150" max="11150" width="7.109375" style="66" customWidth="1"/>
    <col min="11151" max="11152" width="11.44140625" style="66" hidden="1" customWidth="1"/>
    <col min="11153" max="11153" width="7.109375" style="66" customWidth="1"/>
    <col min="11154" max="11155" width="11.44140625" style="66" hidden="1" customWidth="1"/>
    <col min="11156" max="11156" width="7.109375" style="66" customWidth="1"/>
    <col min="11157" max="11158" width="11.44140625" style="66" hidden="1" customWidth="1"/>
    <col min="11159" max="11159" width="7.109375" style="66" customWidth="1"/>
    <col min="11160" max="11161" width="11.44140625" style="66" hidden="1" customWidth="1"/>
    <col min="11162" max="11162" width="7.109375" style="66" customWidth="1"/>
    <col min="11163" max="11163" width="11.44140625" style="66" hidden="1" customWidth="1"/>
    <col min="11164" max="11164" width="6.44140625" style="66" customWidth="1"/>
    <col min="11165" max="11166" width="11.44140625" style="66" hidden="1" customWidth="1"/>
    <col min="11167" max="11167" width="6.88671875" style="66" customWidth="1"/>
    <col min="11168" max="11169" width="11.44140625" style="66" hidden="1" customWidth="1"/>
    <col min="11170" max="11170" width="6.88671875" style="66" customWidth="1"/>
    <col min="11171" max="11172" width="11.44140625" style="66" hidden="1" customWidth="1"/>
    <col min="11173" max="11173" width="6.44140625" style="66" customWidth="1"/>
    <col min="11174" max="11178" width="11.44140625" style="66" hidden="1" customWidth="1"/>
    <col min="11179" max="11179" width="6.44140625" style="66" customWidth="1"/>
    <col min="11180" max="11181" width="11.44140625" style="66" hidden="1" customWidth="1"/>
    <col min="11182" max="11182" width="7.5546875" style="66" customWidth="1"/>
    <col min="11183" max="11183" width="11.44140625" style="66" hidden="1" customWidth="1"/>
    <col min="11184" max="11184" width="9.44140625" style="66" customWidth="1"/>
    <col min="11185" max="11216" width="11.44140625" style="66" hidden="1" customWidth="1"/>
    <col min="11217" max="11217" width="9" style="66" customWidth="1"/>
    <col min="11218" max="11219" width="11.44140625" style="66" hidden="1" customWidth="1"/>
    <col min="11220" max="11220" width="8.5546875" style="66" customWidth="1"/>
    <col min="11221" max="11222" width="11.44140625" style="66" hidden="1" customWidth="1"/>
    <col min="11223" max="11223" width="6.44140625" style="66" customWidth="1"/>
    <col min="11224" max="11225" width="11.44140625" style="66" hidden="1" customWidth="1"/>
    <col min="11226" max="11226" width="7" style="66" customWidth="1"/>
    <col min="11227" max="11228" width="11.44140625" style="66" hidden="1" customWidth="1"/>
    <col min="11229" max="11231" width="7" style="66" customWidth="1"/>
    <col min="11232" max="11233" width="11.44140625" style="66" hidden="1" customWidth="1"/>
    <col min="11234" max="11234" width="7.5546875" style="66" customWidth="1"/>
    <col min="11235" max="11236" width="11.44140625" style="66" hidden="1" customWidth="1"/>
    <col min="11237" max="11237" width="7" style="66" customWidth="1"/>
    <col min="11238" max="11239" width="11.44140625" style="66" hidden="1" customWidth="1"/>
    <col min="11240" max="11240" width="7" style="66" customWidth="1"/>
    <col min="11241" max="11242" width="11.44140625" style="66" hidden="1" customWidth="1"/>
    <col min="11243" max="11243" width="7" style="66" customWidth="1"/>
    <col min="11244" max="11244" width="11.44140625" style="66" hidden="1" customWidth="1"/>
    <col min="11245" max="11245" width="6.44140625" style="66" customWidth="1"/>
    <col min="11246" max="11255" width="11.44140625" style="66" hidden="1" customWidth="1"/>
    <col min="11256" max="11258" width="11.44140625" style="66" hidden="1"/>
    <col min="11259" max="11259" width="41.44140625" style="66" customWidth="1"/>
    <col min="11260" max="11260" width="6.44140625" style="66" customWidth="1"/>
    <col min="11261" max="11261" width="14.6640625" style="66" customWidth="1"/>
    <col min="11262" max="11262" width="11.44140625" style="66" customWidth="1"/>
    <col min="11263" max="11263" width="13" style="66" customWidth="1"/>
    <col min="11264" max="11264" width="25.6640625" style="66" customWidth="1"/>
    <col min="11265" max="11274" width="9.44140625" style="66" customWidth="1"/>
    <col min="11275" max="11275" width="8.88671875" style="66" customWidth="1"/>
    <col min="11276" max="11276" width="9.44140625" style="66" customWidth="1"/>
    <col min="11277" max="11282" width="10.109375" style="66" customWidth="1"/>
    <col min="11283" max="11283" width="6.44140625" style="66" customWidth="1"/>
    <col min="11284" max="11284" width="6.88671875" style="66" customWidth="1"/>
    <col min="11285" max="11286" width="6.5546875" style="66" customWidth="1"/>
    <col min="11287" max="11287" width="6.33203125" style="66" customWidth="1"/>
    <col min="11288" max="11289" width="7.5546875" style="66" customWidth="1"/>
    <col min="11290" max="11290" width="14.5546875" style="66" customWidth="1"/>
    <col min="11291" max="11292" width="11.44140625" style="66" customWidth="1"/>
    <col min="11293" max="11293" width="56.88671875" style="66" customWidth="1"/>
    <col min="11294" max="11294" width="9.109375" style="66" bestFit="1" customWidth="1"/>
    <col min="11295" max="11295" width="24.5546875" style="66" customWidth="1"/>
    <col min="11296" max="11296" width="22.88671875" style="66" customWidth="1"/>
    <col min="11297" max="11297" width="9.109375" style="66" bestFit="1" customWidth="1"/>
    <col min="11298" max="11298" width="5" style="66" customWidth="1"/>
    <col min="11299" max="11300" width="11.44140625" style="66" hidden="1" customWidth="1"/>
    <col min="11301" max="11301" width="5" style="66" customWidth="1"/>
    <col min="11302" max="11303" width="11.44140625" style="66" hidden="1" customWidth="1"/>
    <col min="11304" max="11304" width="5" style="66" customWidth="1"/>
    <col min="11305" max="11306" width="11.44140625" style="66" hidden="1" customWidth="1"/>
    <col min="11307" max="11307" width="5" style="66" customWidth="1"/>
    <col min="11308" max="11309" width="11.44140625" style="66" hidden="1" customWidth="1"/>
    <col min="11310" max="11310" width="5" style="66" customWidth="1"/>
    <col min="11311" max="11312" width="11.44140625" style="66" hidden="1" customWidth="1"/>
    <col min="11313" max="11313" width="5" style="66" customWidth="1"/>
    <col min="11314" max="11315" width="11.44140625" style="66" hidden="1" customWidth="1"/>
    <col min="11316" max="11316" width="6.44140625" style="66" customWidth="1"/>
    <col min="11317" max="11324" width="11.44140625" style="66" hidden="1" customWidth="1"/>
    <col min="11325" max="11325" width="6.88671875" style="66" customWidth="1"/>
    <col min="11326" max="11327" width="11.44140625" style="66" hidden="1" customWidth="1"/>
    <col min="11328" max="11328" width="6.44140625" style="66" customWidth="1"/>
    <col min="11329" max="11330" width="11.44140625" style="66" hidden="1" customWidth="1"/>
    <col min="11331" max="11331" width="5.44140625" style="66" customWidth="1"/>
    <col min="11332" max="11333" width="11.44140625" style="66" hidden="1" customWidth="1"/>
    <col min="11334" max="11334" width="4.88671875" style="66" customWidth="1"/>
    <col min="11335" max="11342" width="11.44140625" style="66" hidden="1" customWidth="1"/>
    <col min="11343" max="11343" width="5.44140625" style="66" customWidth="1"/>
    <col min="11344" max="11348" width="11.44140625" style="66" hidden="1" customWidth="1"/>
    <col min="11349" max="11349" width="5.88671875" style="66" customWidth="1"/>
    <col min="11350" max="11351" width="11.44140625" style="66" hidden="1" customWidth="1"/>
    <col min="11352" max="11352" width="5.44140625" style="66" customWidth="1"/>
    <col min="11353" max="11354" width="11.44140625" style="66" hidden="1" customWidth="1"/>
    <col min="11355" max="11355" width="5.44140625" style="66" customWidth="1"/>
    <col min="11356" max="11357" width="11.44140625" style="66" hidden="1" customWidth="1"/>
    <col min="11358" max="11358" width="6" style="66" customWidth="1"/>
    <col min="11359" max="11363" width="11.44140625" style="66" hidden="1" customWidth="1"/>
    <col min="11364" max="11364" width="5" style="66" customWidth="1"/>
    <col min="11365" max="11372" width="11.44140625" style="66" hidden="1" customWidth="1"/>
    <col min="11373" max="11373" width="5" style="66" customWidth="1"/>
    <col min="11374" max="11374" width="11.44140625" style="66" hidden="1" customWidth="1"/>
    <col min="11375" max="11375" width="5" style="66" customWidth="1"/>
    <col min="11376" max="11376" width="9.44140625" style="66" customWidth="1"/>
    <col min="11377" max="11377" width="11.44140625" style="66" hidden="1" customWidth="1"/>
    <col min="11378" max="11378" width="5" style="66" customWidth="1"/>
    <col min="11379" max="11380" width="11.44140625" style="66" hidden="1" customWidth="1"/>
    <col min="11381" max="11381" width="5" style="66" customWidth="1"/>
    <col min="11382" max="11383" width="11.44140625" style="66" hidden="1" customWidth="1"/>
    <col min="11384" max="11384" width="5" style="66" customWidth="1"/>
    <col min="11385" max="11386" width="11.44140625" style="66" hidden="1" customWidth="1"/>
    <col min="11387" max="11387" width="5" style="66" customWidth="1"/>
    <col min="11388" max="11389" width="11.44140625" style="66" hidden="1" customWidth="1"/>
    <col min="11390" max="11390" width="5" style="66" customWidth="1"/>
    <col min="11391" max="11392" width="11.44140625" style="66" hidden="1" customWidth="1"/>
    <col min="11393" max="11393" width="5" style="66" customWidth="1"/>
    <col min="11394" max="11394" width="11.44140625" style="66" hidden="1" customWidth="1"/>
    <col min="11395" max="11395" width="6.44140625" style="66" customWidth="1"/>
    <col min="11396" max="11396" width="11.44140625" style="66" hidden="1" customWidth="1"/>
    <col min="11397" max="11397" width="7.109375" style="66" customWidth="1"/>
    <col min="11398" max="11399" width="11.44140625" style="66" hidden="1" customWidth="1"/>
    <col min="11400" max="11400" width="7.109375" style="66" customWidth="1"/>
    <col min="11401" max="11402" width="11.44140625" style="66" hidden="1" customWidth="1"/>
    <col min="11403" max="11403" width="7.109375" style="66" customWidth="1"/>
    <col min="11404" max="11405" width="11.44140625" style="66" hidden="1" customWidth="1"/>
    <col min="11406" max="11406" width="7.109375" style="66" customWidth="1"/>
    <col min="11407" max="11408" width="11.44140625" style="66" hidden="1" customWidth="1"/>
    <col min="11409" max="11409" width="7.109375" style="66" customWidth="1"/>
    <col min="11410" max="11411" width="11.44140625" style="66" hidden="1" customWidth="1"/>
    <col min="11412" max="11412" width="7.109375" style="66" customWidth="1"/>
    <col min="11413" max="11414" width="11.44140625" style="66" hidden="1" customWidth="1"/>
    <col min="11415" max="11415" width="7.109375" style="66" customWidth="1"/>
    <col min="11416" max="11417" width="11.44140625" style="66" hidden="1" customWidth="1"/>
    <col min="11418" max="11418" width="7.109375" style="66" customWidth="1"/>
    <col min="11419" max="11419" width="11.44140625" style="66" hidden="1" customWidth="1"/>
    <col min="11420" max="11420" width="6.44140625" style="66" customWidth="1"/>
    <col min="11421" max="11422" width="11.44140625" style="66" hidden="1" customWidth="1"/>
    <col min="11423" max="11423" width="6.88671875" style="66" customWidth="1"/>
    <col min="11424" max="11425" width="11.44140625" style="66" hidden="1" customWidth="1"/>
    <col min="11426" max="11426" width="6.88671875" style="66" customWidth="1"/>
    <col min="11427" max="11428" width="11.44140625" style="66" hidden="1" customWidth="1"/>
    <col min="11429" max="11429" width="6.44140625" style="66" customWidth="1"/>
    <col min="11430" max="11434" width="11.44140625" style="66" hidden="1" customWidth="1"/>
    <col min="11435" max="11435" width="6.44140625" style="66" customWidth="1"/>
    <col min="11436" max="11437" width="11.44140625" style="66" hidden="1" customWidth="1"/>
    <col min="11438" max="11438" width="7.5546875" style="66" customWidth="1"/>
    <col min="11439" max="11439" width="11.44140625" style="66" hidden="1" customWidth="1"/>
    <col min="11440" max="11440" width="9.44140625" style="66" customWidth="1"/>
    <col min="11441" max="11472" width="11.44140625" style="66" hidden="1" customWidth="1"/>
    <col min="11473" max="11473" width="9" style="66" customWidth="1"/>
    <col min="11474" max="11475" width="11.44140625" style="66" hidden="1" customWidth="1"/>
    <col min="11476" max="11476" width="8.5546875" style="66" customWidth="1"/>
    <col min="11477" max="11478" width="11.44140625" style="66" hidden="1" customWidth="1"/>
    <col min="11479" max="11479" width="6.44140625" style="66" customWidth="1"/>
    <col min="11480" max="11481" width="11.44140625" style="66" hidden="1" customWidth="1"/>
    <col min="11482" max="11482" width="7" style="66" customWidth="1"/>
    <col min="11483" max="11484" width="11.44140625" style="66" hidden="1" customWidth="1"/>
    <col min="11485" max="11487" width="7" style="66" customWidth="1"/>
    <col min="11488" max="11489" width="11.44140625" style="66" hidden="1" customWidth="1"/>
    <col min="11490" max="11490" width="7.5546875" style="66" customWidth="1"/>
    <col min="11491" max="11492" width="11.44140625" style="66" hidden="1" customWidth="1"/>
    <col min="11493" max="11493" width="7" style="66" customWidth="1"/>
    <col min="11494" max="11495" width="11.44140625" style="66" hidden="1" customWidth="1"/>
    <col min="11496" max="11496" width="7" style="66" customWidth="1"/>
    <col min="11497" max="11498" width="11.44140625" style="66" hidden="1" customWidth="1"/>
    <col min="11499" max="11499" width="7" style="66" customWidth="1"/>
    <col min="11500" max="11500" width="11.44140625" style="66" hidden="1" customWidth="1"/>
    <col min="11501" max="11501" width="6.44140625" style="66" customWidth="1"/>
    <col min="11502" max="11511" width="11.44140625" style="66" hidden="1" customWidth="1"/>
    <col min="11512" max="11514" width="11.44140625" style="66" hidden="1"/>
    <col min="11515" max="11515" width="41.44140625" style="66" customWidth="1"/>
    <col min="11516" max="11516" width="6.44140625" style="66" customWidth="1"/>
    <col min="11517" max="11517" width="14.6640625" style="66" customWidth="1"/>
    <col min="11518" max="11518" width="11.44140625" style="66" customWidth="1"/>
    <col min="11519" max="11519" width="13" style="66" customWidth="1"/>
    <col min="11520" max="11520" width="25.6640625" style="66" customWidth="1"/>
    <col min="11521" max="11530" width="9.44140625" style="66" customWidth="1"/>
    <col min="11531" max="11531" width="8.88671875" style="66" customWidth="1"/>
    <col min="11532" max="11532" width="9.44140625" style="66" customWidth="1"/>
    <col min="11533" max="11538" width="10.109375" style="66" customWidth="1"/>
    <col min="11539" max="11539" width="6.44140625" style="66" customWidth="1"/>
    <col min="11540" max="11540" width="6.88671875" style="66" customWidth="1"/>
    <col min="11541" max="11542" width="6.5546875" style="66" customWidth="1"/>
    <col min="11543" max="11543" width="6.33203125" style="66" customWidth="1"/>
    <col min="11544" max="11545" width="7.5546875" style="66" customWidth="1"/>
    <col min="11546" max="11546" width="14.5546875" style="66" customWidth="1"/>
    <col min="11547" max="11548" width="11.44140625" style="66" customWidth="1"/>
    <col min="11549" max="11549" width="56.88671875" style="66" customWidth="1"/>
    <col min="11550" max="11550" width="9.109375" style="66" bestFit="1" customWidth="1"/>
    <col min="11551" max="11551" width="24.5546875" style="66" customWidth="1"/>
    <col min="11552" max="11552" width="22.88671875" style="66" customWidth="1"/>
    <col min="11553" max="11553" width="9.109375" style="66" bestFit="1" customWidth="1"/>
    <col min="11554" max="11554" width="5" style="66" customWidth="1"/>
    <col min="11555" max="11556" width="11.44140625" style="66" hidden="1" customWidth="1"/>
    <col min="11557" max="11557" width="5" style="66" customWidth="1"/>
    <col min="11558" max="11559" width="11.44140625" style="66" hidden="1" customWidth="1"/>
    <col min="11560" max="11560" width="5" style="66" customWidth="1"/>
    <col min="11561" max="11562" width="11.44140625" style="66" hidden="1" customWidth="1"/>
    <col min="11563" max="11563" width="5" style="66" customWidth="1"/>
    <col min="11564" max="11565" width="11.44140625" style="66" hidden="1" customWidth="1"/>
    <col min="11566" max="11566" width="5" style="66" customWidth="1"/>
    <col min="11567" max="11568" width="11.44140625" style="66" hidden="1" customWidth="1"/>
    <col min="11569" max="11569" width="5" style="66" customWidth="1"/>
    <col min="11570" max="11571" width="11.44140625" style="66" hidden="1" customWidth="1"/>
    <col min="11572" max="11572" width="6.44140625" style="66" customWidth="1"/>
    <col min="11573" max="11580" width="11.44140625" style="66" hidden="1" customWidth="1"/>
    <col min="11581" max="11581" width="6.88671875" style="66" customWidth="1"/>
    <col min="11582" max="11583" width="11.44140625" style="66" hidden="1" customWidth="1"/>
    <col min="11584" max="11584" width="6.44140625" style="66" customWidth="1"/>
    <col min="11585" max="11586" width="11.44140625" style="66" hidden="1" customWidth="1"/>
    <col min="11587" max="11587" width="5.44140625" style="66" customWidth="1"/>
    <col min="11588" max="11589" width="11.44140625" style="66" hidden="1" customWidth="1"/>
    <col min="11590" max="11590" width="4.88671875" style="66" customWidth="1"/>
    <col min="11591" max="11598" width="11.44140625" style="66" hidden="1" customWidth="1"/>
    <col min="11599" max="11599" width="5.44140625" style="66" customWidth="1"/>
    <col min="11600" max="11604" width="11.44140625" style="66" hidden="1" customWidth="1"/>
    <col min="11605" max="11605" width="5.88671875" style="66" customWidth="1"/>
    <col min="11606" max="11607" width="11.44140625" style="66" hidden="1" customWidth="1"/>
    <col min="11608" max="11608" width="5.44140625" style="66" customWidth="1"/>
    <col min="11609" max="11610" width="11.44140625" style="66" hidden="1" customWidth="1"/>
    <col min="11611" max="11611" width="5.44140625" style="66" customWidth="1"/>
    <col min="11612" max="11613" width="11.44140625" style="66" hidden="1" customWidth="1"/>
    <col min="11614" max="11614" width="6" style="66" customWidth="1"/>
    <col min="11615" max="11619" width="11.44140625" style="66" hidden="1" customWidth="1"/>
    <col min="11620" max="11620" width="5" style="66" customWidth="1"/>
    <col min="11621" max="11628" width="11.44140625" style="66" hidden="1" customWidth="1"/>
    <col min="11629" max="11629" width="5" style="66" customWidth="1"/>
    <col min="11630" max="11630" width="11.44140625" style="66" hidden="1" customWidth="1"/>
    <col min="11631" max="11631" width="5" style="66" customWidth="1"/>
    <col min="11632" max="11632" width="9.44140625" style="66" customWidth="1"/>
    <col min="11633" max="11633" width="11.44140625" style="66" hidden="1" customWidth="1"/>
    <col min="11634" max="11634" width="5" style="66" customWidth="1"/>
    <col min="11635" max="11636" width="11.44140625" style="66" hidden="1" customWidth="1"/>
    <col min="11637" max="11637" width="5" style="66" customWidth="1"/>
    <col min="11638" max="11639" width="11.44140625" style="66" hidden="1" customWidth="1"/>
    <col min="11640" max="11640" width="5" style="66" customWidth="1"/>
    <col min="11641" max="11642" width="11.44140625" style="66" hidden="1" customWidth="1"/>
    <col min="11643" max="11643" width="5" style="66" customWidth="1"/>
    <col min="11644" max="11645" width="11.44140625" style="66" hidden="1" customWidth="1"/>
    <col min="11646" max="11646" width="5" style="66" customWidth="1"/>
    <col min="11647" max="11648" width="11.44140625" style="66" hidden="1" customWidth="1"/>
    <col min="11649" max="11649" width="5" style="66" customWidth="1"/>
    <col min="11650" max="11650" width="11.44140625" style="66" hidden="1" customWidth="1"/>
    <col min="11651" max="11651" width="6.44140625" style="66" customWidth="1"/>
    <col min="11652" max="11652" width="11.44140625" style="66" hidden="1" customWidth="1"/>
    <col min="11653" max="11653" width="7.109375" style="66" customWidth="1"/>
    <col min="11654" max="11655" width="11.44140625" style="66" hidden="1" customWidth="1"/>
    <col min="11656" max="11656" width="7.109375" style="66" customWidth="1"/>
    <col min="11657" max="11658" width="11.44140625" style="66" hidden="1" customWidth="1"/>
    <col min="11659" max="11659" width="7.109375" style="66" customWidth="1"/>
    <col min="11660" max="11661" width="11.44140625" style="66" hidden="1" customWidth="1"/>
    <col min="11662" max="11662" width="7.109375" style="66" customWidth="1"/>
    <col min="11663" max="11664" width="11.44140625" style="66" hidden="1" customWidth="1"/>
    <col min="11665" max="11665" width="7.109375" style="66" customWidth="1"/>
    <col min="11666" max="11667" width="11.44140625" style="66" hidden="1" customWidth="1"/>
    <col min="11668" max="11668" width="7.109375" style="66" customWidth="1"/>
    <col min="11669" max="11670" width="11.44140625" style="66" hidden="1" customWidth="1"/>
    <col min="11671" max="11671" width="7.109375" style="66" customWidth="1"/>
    <col min="11672" max="11673" width="11.44140625" style="66" hidden="1" customWidth="1"/>
    <col min="11674" max="11674" width="7.109375" style="66" customWidth="1"/>
    <col min="11675" max="11675" width="11.44140625" style="66" hidden="1" customWidth="1"/>
    <col min="11676" max="11676" width="6.44140625" style="66" customWidth="1"/>
    <col min="11677" max="11678" width="11.44140625" style="66" hidden="1" customWidth="1"/>
    <col min="11679" max="11679" width="6.88671875" style="66" customWidth="1"/>
    <col min="11680" max="11681" width="11.44140625" style="66" hidden="1" customWidth="1"/>
    <col min="11682" max="11682" width="6.88671875" style="66" customWidth="1"/>
    <col min="11683" max="11684" width="11.44140625" style="66" hidden="1" customWidth="1"/>
    <col min="11685" max="11685" width="6.44140625" style="66" customWidth="1"/>
    <col min="11686" max="11690" width="11.44140625" style="66" hidden="1" customWidth="1"/>
    <col min="11691" max="11691" width="6.44140625" style="66" customWidth="1"/>
    <col min="11692" max="11693" width="11.44140625" style="66" hidden="1" customWidth="1"/>
    <col min="11694" max="11694" width="7.5546875" style="66" customWidth="1"/>
    <col min="11695" max="11695" width="11.44140625" style="66" hidden="1" customWidth="1"/>
    <col min="11696" max="11696" width="9.44140625" style="66" customWidth="1"/>
    <col min="11697" max="11728" width="11.44140625" style="66" hidden="1" customWidth="1"/>
    <col min="11729" max="11729" width="9" style="66" customWidth="1"/>
    <col min="11730" max="11731" width="11.44140625" style="66" hidden="1" customWidth="1"/>
    <col min="11732" max="11732" width="8.5546875" style="66" customWidth="1"/>
    <col min="11733" max="11734" width="11.44140625" style="66" hidden="1" customWidth="1"/>
    <col min="11735" max="11735" width="6.44140625" style="66" customWidth="1"/>
    <col min="11736" max="11737" width="11.44140625" style="66" hidden="1" customWidth="1"/>
    <col min="11738" max="11738" width="7" style="66" customWidth="1"/>
    <col min="11739" max="11740" width="11.44140625" style="66" hidden="1" customWidth="1"/>
    <col min="11741" max="11743" width="7" style="66" customWidth="1"/>
    <col min="11744" max="11745" width="11.44140625" style="66" hidden="1" customWidth="1"/>
    <col min="11746" max="11746" width="7.5546875" style="66" customWidth="1"/>
    <col min="11747" max="11748" width="11.44140625" style="66" hidden="1" customWidth="1"/>
    <col min="11749" max="11749" width="7" style="66" customWidth="1"/>
    <col min="11750" max="11751" width="11.44140625" style="66" hidden="1" customWidth="1"/>
    <col min="11752" max="11752" width="7" style="66" customWidth="1"/>
    <col min="11753" max="11754" width="11.44140625" style="66" hidden="1" customWidth="1"/>
    <col min="11755" max="11755" width="7" style="66" customWidth="1"/>
    <col min="11756" max="11756" width="11.44140625" style="66" hidden="1" customWidth="1"/>
    <col min="11757" max="11757" width="6.44140625" style="66" customWidth="1"/>
    <col min="11758" max="11767" width="11.44140625" style="66" hidden="1" customWidth="1"/>
    <col min="11768" max="11770" width="11.44140625" style="66" hidden="1"/>
    <col min="11771" max="11771" width="41.44140625" style="66" customWidth="1"/>
    <col min="11772" max="11772" width="6.44140625" style="66" customWidth="1"/>
    <col min="11773" max="11773" width="14.6640625" style="66" customWidth="1"/>
    <col min="11774" max="11774" width="11.44140625" style="66" customWidth="1"/>
    <col min="11775" max="11775" width="13" style="66" customWidth="1"/>
    <col min="11776" max="11776" width="25.6640625" style="66" customWidth="1"/>
    <col min="11777" max="11786" width="9.44140625" style="66" customWidth="1"/>
    <col min="11787" max="11787" width="8.88671875" style="66" customWidth="1"/>
    <col min="11788" max="11788" width="9.44140625" style="66" customWidth="1"/>
    <col min="11789" max="11794" width="10.109375" style="66" customWidth="1"/>
    <col min="11795" max="11795" width="6.44140625" style="66" customWidth="1"/>
    <col min="11796" max="11796" width="6.88671875" style="66" customWidth="1"/>
    <col min="11797" max="11798" width="6.5546875" style="66" customWidth="1"/>
    <col min="11799" max="11799" width="6.33203125" style="66" customWidth="1"/>
    <col min="11800" max="11801" width="7.5546875" style="66" customWidth="1"/>
    <col min="11802" max="11802" width="14.5546875" style="66" customWidth="1"/>
    <col min="11803" max="11804" width="11.44140625" style="66" customWidth="1"/>
    <col min="11805" max="11805" width="56.88671875" style="66" customWidth="1"/>
    <col min="11806" max="11806" width="9.109375" style="66" bestFit="1" customWidth="1"/>
    <col min="11807" max="11807" width="24.5546875" style="66" customWidth="1"/>
    <col min="11808" max="11808" width="22.88671875" style="66" customWidth="1"/>
    <col min="11809" max="11809" width="9.109375" style="66" bestFit="1" customWidth="1"/>
    <col min="11810" max="11810" width="5" style="66" customWidth="1"/>
    <col min="11811" max="11812" width="11.44140625" style="66" hidden="1" customWidth="1"/>
    <col min="11813" max="11813" width="5" style="66" customWidth="1"/>
    <col min="11814" max="11815" width="11.44140625" style="66" hidden="1" customWidth="1"/>
    <col min="11816" max="11816" width="5" style="66" customWidth="1"/>
    <col min="11817" max="11818" width="11.44140625" style="66" hidden="1" customWidth="1"/>
    <col min="11819" max="11819" width="5" style="66" customWidth="1"/>
    <col min="11820" max="11821" width="11.44140625" style="66" hidden="1" customWidth="1"/>
    <col min="11822" max="11822" width="5" style="66" customWidth="1"/>
    <col min="11823" max="11824" width="11.44140625" style="66" hidden="1" customWidth="1"/>
    <col min="11825" max="11825" width="5" style="66" customWidth="1"/>
    <col min="11826" max="11827" width="11.44140625" style="66" hidden="1" customWidth="1"/>
    <col min="11828" max="11828" width="6.44140625" style="66" customWidth="1"/>
    <col min="11829" max="11836" width="11.44140625" style="66" hidden="1" customWidth="1"/>
    <col min="11837" max="11837" width="6.88671875" style="66" customWidth="1"/>
    <col min="11838" max="11839" width="11.44140625" style="66" hidden="1" customWidth="1"/>
    <col min="11840" max="11840" width="6.44140625" style="66" customWidth="1"/>
    <col min="11841" max="11842" width="11.44140625" style="66" hidden="1" customWidth="1"/>
    <col min="11843" max="11843" width="5.44140625" style="66" customWidth="1"/>
    <col min="11844" max="11845" width="11.44140625" style="66" hidden="1" customWidth="1"/>
    <col min="11846" max="11846" width="4.88671875" style="66" customWidth="1"/>
    <col min="11847" max="11854" width="11.44140625" style="66" hidden="1" customWidth="1"/>
    <col min="11855" max="11855" width="5.44140625" style="66" customWidth="1"/>
    <col min="11856" max="11860" width="11.44140625" style="66" hidden="1" customWidth="1"/>
    <col min="11861" max="11861" width="5.88671875" style="66" customWidth="1"/>
    <col min="11862" max="11863" width="11.44140625" style="66" hidden="1" customWidth="1"/>
    <col min="11864" max="11864" width="5.44140625" style="66" customWidth="1"/>
    <col min="11865" max="11866" width="11.44140625" style="66" hidden="1" customWidth="1"/>
    <col min="11867" max="11867" width="5.44140625" style="66" customWidth="1"/>
    <col min="11868" max="11869" width="11.44140625" style="66" hidden="1" customWidth="1"/>
    <col min="11870" max="11870" width="6" style="66" customWidth="1"/>
    <col min="11871" max="11875" width="11.44140625" style="66" hidden="1" customWidth="1"/>
    <col min="11876" max="11876" width="5" style="66" customWidth="1"/>
    <col min="11877" max="11884" width="11.44140625" style="66" hidden="1" customWidth="1"/>
    <col min="11885" max="11885" width="5" style="66" customWidth="1"/>
    <col min="11886" max="11886" width="11.44140625" style="66" hidden="1" customWidth="1"/>
    <col min="11887" max="11887" width="5" style="66" customWidth="1"/>
    <col min="11888" max="11888" width="9.44140625" style="66" customWidth="1"/>
    <col min="11889" max="11889" width="11.44140625" style="66" hidden="1" customWidth="1"/>
    <col min="11890" max="11890" width="5" style="66" customWidth="1"/>
    <col min="11891" max="11892" width="11.44140625" style="66" hidden="1" customWidth="1"/>
    <col min="11893" max="11893" width="5" style="66" customWidth="1"/>
    <col min="11894" max="11895" width="11.44140625" style="66" hidden="1" customWidth="1"/>
    <col min="11896" max="11896" width="5" style="66" customWidth="1"/>
    <col min="11897" max="11898" width="11.44140625" style="66" hidden="1" customWidth="1"/>
    <col min="11899" max="11899" width="5" style="66" customWidth="1"/>
    <col min="11900" max="11901" width="11.44140625" style="66" hidden="1" customWidth="1"/>
    <col min="11902" max="11902" width="5" style="66" customWidth="1"/>
    <col min="11903" max="11904" width="11.44140625" style="66" hidden="1" customWidth="1"/>
    <col min="11905" max="11905" width="5" style="66" customWidth="1"/>
    <col min="11906" max="11906" width="11.44140625" style="66" hidden="1" customWidth="1"/>
    <col min="11907" max="11907" width="6.44140625" style="66" customWidth="1"/>
    <col min="11908" max="11908" width="11.44140625" style="66" hidden="1" customWidth="1"/>
    <col min="11909" max="11909" width="7.109375" style="66" customWidth="1"/>
    <col min="11910" max="11911" width="11.44140625" style="66" hidden="1" customWidth="1"/>
    <col min="11912" max="11912" width="7.109375" style="66" customWidth="1"/>
    <col min="11913" max="11914" width="11.44140625" style="66" hidden="1" customWidth="1"/>
    <col min="11915" max="11915" width="7.109375" style="66" customWidth="1"/>
    <col min="11916" max="11917" width="11.44140625" style="66" hidden="1" customWidth="1"/>
    <col min="11918" max="11918" width="7.109375" style="66" customWidth="1"/>
    <col min="11919" max="11920" width="11.44140625" style="66" hidden="1" customWidth="1"/>
    <col min="11921" max="11921" width="7.109375" style="66" customWidth="1"/>
    <col min="11922" max="11923" width="11.44140625" style="66" hidden="1" customWidth="1"/>
    <col min="11924" max="11924" width="7.109375" style="66" customWidth="1"/>
    <col min="11925" max="11926" width="11.44140625" style="66" hidden="1" customWidth="1"/>
    <col min="11927" max="11927" width="7.109375" style="66" customWidth="1"/>
    <col min="11928" max="11929" width="11.44140625" style="66" hidden="1" customWidth="1"/>
    <col min="11930" max="11930" width="7.109375" style="66" customWidth="1"/>
    <col min="11931" max="11931" width="11.44140625" style="66" hidden="1" customWidth="1"/>
    <col min="11932" max="11932" width="6.44140625" style="66" customWidth="1"/>
    <col min="11933" max="11934" width="11.44140625" style="66" hidden="1" customWidth="1"/>
    <col min="11935" max="11935" width="6.88671875" style="66" customWidth="1"/>
    <col min="11936" max="11937" width="11.44140625" style="66" hidden="1" customWidth="1"/>
    <col min="11938" max="11938" width="6.88671875" style="66" customWidth="1"/>
    <col min="11939" max="11940" width="11.44140625" style="66" hidden="1" customWidth="1"/>
    <col min="11941" max="11941" width="6.44140625" style="66" customWidth="1"/>
    <col min="11942" max="11946" width="11.44140625" style="66" hidden="1" customWidth="1"/>
    <col min="11947" max="11947" width="6.44140625" style="66" customWidth="1"/>
    <col min="11948" max="11949" width="11.44140625" style="66" hidden="1" customWidth="1"/>
    <col min="11950" max="11950" width="7.5546875" style="66" customWidth="1"/>
    <col min="11951" max="11951" width="11.44140625" style="66" hidden="1" customWidth="1"/>
    <col min="11952" max="11952" width="9.44140625" style="66" customWidth="1"/>
    <col min="11953" max="11984" width="11.44140625" style="66" hidden="1" customWidth="1"/>
    <col min="11985" max="11985" width="9" style="66" customWidth="1"/>
    <col min="11986" max="11987" width="11.44140625" style="66" hidden="1" customWidth="1"/>
    <col min="11988" max="11988" width="8.5546875" style="66" customWidth="1"/>
    <col min="11989" max="11990" width="11.44140625" style="66" hidden="1" customWidth="1"/>
    <col min="11991" max="11991" width="6.44140625" style="66" customWidth="1"/>
    <col min="11992" max="11993" width="11.44140625" style="66" hidden="1" customWidth="1"/>
    <col min="11994" max="11994" width="7" style="66" customWidth="1"/>
    <col min="11995" max="11996" width="11.44140625" style="66" hidden="1" customWidth="1"/>
    <col min="11997" max="11999" width="7" style="66" customWidth="1"/>
    <col min="12000" max="12001" width="11.44140625" style="66" hidden="1" customWidth="1"/>
    <col min="12002" max="12002" width="7.5546875" style="66" customWidth="1"/>
    <col min="12003" max="12004" width="11.44140625" style="66" hidden="1" customWidth="1"/>
    <col min="12005" max="12005" width="7" style="66" customWidth="1"/>
    <col min="12006" max="12007" width="11.44140625" style="66" hidden="1" customWidth="1"/>
    <col min="12008" max="12008" width="7" style="66" customWidth="1"/>
    <col min="12009" max="12010" width="11.44140625" style="66" hidden="1" customWidth="1"/>
    <col min="12011" max="12011" width="7" style="66" customWidth="1"/>
    <col min="12012" max="12012" width="11.44140625" style="66" hidden="1" customWidth="1"/>
    <col min="12013" max="12013" width="6.44140625" style="66" customWidth="1"/>
    <col min="12014" max="12023" width="11.44140625" style="66" hidden="1" customWidth="1"/>
    <col min="12024" max="12026" width="11.44140625" style="66" hidden="1"/>
    <col min="12027" max="12027" width="41.44140625" style="66" customWidth="1"/>
    <col min="12028" max="12028" width="6.44140625" style="66" customWidth="1"/>
    <col min="12029" max="12029" width="14.6640625" style="66" customWidth="1"/>
    <col min="12030" max="12030" width="11.44140625" style="66" customWidth="1"/>
    <col min="12031" max="12031" width="13" style="66" customWidth="1"/>
    <col min="12032" max="12032" width="25.6640625" style="66" customWidth="1"/>
    <col min="12033" max="12042" width="9.44140625" style="66" customWidth="1"/>
    <col min="12043" max="12043" width="8.88671875" style="66" customWidth="1"/>
    <col min="12044" max="12044" width="9.44140625" style="66" customWidth="1"/>
    <col min="12045" max="12050" width="10.109375" style="66" customWidth="1"/>
    <col min="12051" max="12051" width="6.44140625" style="66" customWidth="1"/>
    <col min="12052" max="12052" width="6.88671875" style="66" customWidth="1"/>
    <col min="12053" max="12054" width="6.5546875" style="66" customWidth="1"/>
    <col min="12055" max="12055" width="6.33203125" style="66" customWidth="1"/>
    <col min="12056" max="12057" width="7.5546875" style="66" customWidth="1"/>
    <col min="12058" max="12058" width="14.5546875" style="66" customWidth="1"/>
    <col min="12059" max="12060" width="11.44140625" style="66" customWidth="1"/>
    <col min="12061" max="12061" width="56.88671875" style="66" customWidth="1"/>
    <col min="12062" max="12062" width="9.109375" style="66" bestFit="1" customWidth="1"/>
    <col min="12063" max="12063" width="24.5546875" style="66" customWidth="1"/>
    <col min="12064" max="12064" width="22.88671875" style="66" customWidth="1"/>
    <col min="12065" max="12065" width="9.109375" style="66" bestFit="1" customWidth="1"/>
    <col min="12066" max="12066" width="5" style="66" customWidth="1"/>
    <col min="12067" max="12068" width="11.44140625" style="66" hidden="1" customWidth="1"/>
    <col min="12069" max="12069" width="5" style="66" customWidth="1"/>
    <col min="12070" max="12071" width="11.44140625" style="66" hidden="1" customWidth="1"/>
    <col min="12072" max="12072" width="5" style="66" customWidth="1"/>
    <col min="12073" max="12074" width="11.44140625" style="66" hidden="1" customWidth="1"/>
    <col min="12075" max="12075" width="5" style="66" customWidth="1"/>
    <col min="12076" max="12077" width="11.44140625" style="66" hidden="1" customWidth="1"/>
    <col min="12078" max="12078" width="5" style="66" customWidth="1"/>
    <col min="12079" max="12080" width="11.44140625" style="66" hidden="1" customWidth="1"/>
    <col min="12081" max="12081" width="5" style="66" customWidth="1"/>
    <col min="12082" max="12083" width="11.44140625" style="66" hidden="1" customWidth="1"/>
    <col min="12084" max="12084" width="6.44140625" style="66" customWidth="1"/>
    <col min="12085" max="12092" width="11.44140625" style="66" hidden="1" customWidth="1"/>
    <col min="12093" max="12093" width="6.88671875" style="66" customWidth="1"/>
    <col min="12094" max="12095" width="11.44140625" style="66" hidden="1" customWidth="1"/>
    <col min="12096" max="12096" width="6.44140625" style="66" customWidth="1"/>
    <col min="12097" max="12098" width="11.44140625" style="66" hidden="1" customWidth="1"/>
    <col min="12099" max="12099" width="5.44140625" style="66" customWidth="1"/>
    <col min="12100" max="12101" width="11.44140625" style="66" hidden="1" customWidth="1"/>
    <col min="12102" max="12102" width="4.88671875" style="66" customWidth="1"/>
    <col min="12103" max="12110" width="11.44140625" style="66" hidden="1" customWidth="1"/>
    <col min="12111" max="12111" width="5.44140625" style="66" customWidth="1"/>
    <col min="12112" max="12116" width="11.44140625" style="66" hidden="1" customWidth="1"/>
    <col min="12117" max="12117" width="5.88671875" style="66" customWidth="1"/>
    <col min="12118" max="12119" width="11.44140625" style="66" hidden="1" customWidth="1"/>
    <col min="12120" max="12120" width="5.44140625" style="66" customWidth="1"/>
    <col min="12121" max="12122" width="11.44140625" style="66" hidden="1" customWidth="1"/>
    <col min="12123" max="12123" width="5.44140625" style="66" customWidth="1"/>
    <col min="12124" max="12125" width="11.44140625" style="66" hidden="1" customWidth="1"/>
    <col min="12126" max="12126" width="6" style="66" customWidth="1"/>
    <col min="12127" max="12131" width="11.44140625" style="66" hidden="1" customWidth="1"/>
    <col min="12132" max="12132" width="5" style="66" customWidth="1"/>
    <col min="12133" max="12140" width="11.44140625" style="66" hidden="1" customWidth="1"/>
    <col min="12141" max="12141" width="5" style="66" customWidth="1"/>
    <col min="12142" max="12142" width="11.44140625" style="66" hidden="1" customWidth="1"/>
    <col min="12143" max="12143" width="5" style="66" customWidth="1"/>
    <col min="12144" max="12144" width="9.44140625" style="66" customWidth="1"/>
    <col min="12145" max="12145" width="11.44140625" style="66" hidden="1" customWidth="1"/>
    <col min="12146" max="12146" width="5" style="66" customWidth="1"/>
    <col min="12147" max="12148" width="11.44140625" style="66" hidden="1" customWidth="1"/>
    <col min="12149" max="12149" width="5" style="66" customWidth="1"/>
    <col min="12150" max="12151" width="11.44140625" style="66" hidden="1" customWidth="1"/>
    <col min="12152" max="12152" width="5" style="66" customWidth="1"/>
    <col min="12153" max="12154" width="11.44140625" style="66" hidden="1" customWidth="1"/>
    <col min="12155" max="12155" width="5" style="66" customWidth="1"/>
    <col min="12156" max="12157" width="11.44140625" style="66" hidden="1" customWidth="1"/>
    <col min="12158" max="12158" width="5" style="66" customWidth="1"/>
    <col min="12159" max="12160" width="11.44140625" style="66" hidden="1" customWidth="1"/>
    <col min="12161" max="12161" width="5" style="66" customWidth="1"/>
    <col min="12162" max="12162" width="11.44140625" style="66" hidden="1" customWidth="1"/>
    <col min="12163" max="12163" width="6.44140625" style="66" customWidth="1"/>
    <col min="12164" max="12164" width="11.44140625" style="66" hidden="1" customWidth="1"/>
    <col min="12165" max="12165" width="7.109375" style="66" customWidth="1"/>
    <col min="12166" max="12167" width="11.44140625" style="66" hidden="1" customWidth="1"/>
    <col min="12168" max="12168" width="7.109375" style="66" customWidth="1"/>
    <col min="12169" max="12170" width="11.44140625" style="66" hidden="1" customWidth="1"/>
    <col min="12171" max="12171" width="7.109375" style="66" customWidth="1"/>
    <col min="12172" max="12173" width="11.44140625" style="66" hidden="1" customWidth="1"/>
    <col min="12174" max="12174" width="7.109375" style="66" customWidth="1"/>
    <col min="12175" max="12176" width="11.44140625" style="66" hidden="1" customWidth="1"/>
    <col min="12177" max="12177" width="7.109375" style="66" customWidth="1"/>
    <col min="12178" max="12179" width="11.44140625" style="66" hidden="1" customWidth="1"/>
    <col min="12180" max="12180" width="7.109375" style="66" customWidth="1"/>
    <col min="12181" max="12182" width="11.44140625" style="66" hidden="1" customWidth="1"/>
    <col min="12183" max="12183" width="7.109375" style="66" customWidth="1"/>
    <col min="12184" max="12185" width="11.44140625" style="66" hidden="1" customWidth="1"/>
    <col min="12186" max="12186" width="7.109375" style="66" customWidth="1"/>
    <col min="12187" max="12187" width="11.44140625" style="66" hidden="1" customWidth="1"/>
    <col min="12188" max="12188" width="6.44140625" style="66" customWidth="1"/>
    <col min="12189" max="12190" width="11.44140625" style="66" hidden="1" customWidth="1"/>
    <col min="12191" max="12191" width="6.88671875" style="66" customWidth="1"/>
    <col min="12192" max="12193" width="11.44140625" style="66" hidden="1" customWidth="1"/>
    <col min="12194" max="12194" width="6.88671875" style="66" customWidth="1"/>
    <col min="12195" max="12196" width="11.44140625" style="66" hidden="1" customWidth="1"/>
    <col min="12197" max="12197" width="6.44140625" style="66" customWidth="1"/>
    <col min="12198" max="12202" width="11.44140625" style="66" hidden="1" customWidth="1"/>
    <col min="12203" max="12203" width="6.44140625" style="66" customWidth="1"/>
    <col min="12204" max="12205" width="11.44140625" style="66" hidden="1" customWidth="1"/>
    <col min="12206" max="12206" width="7.5546875" style="66" customWidth="1"/>
    <col min="12207" max="12207" width="11.44140625" style="66" hidden="1" customWidth="1"/>
    <col min="12208" max="12208" width="9.44140625" style="66" customWidth="1"/>
    <col min="12209" max="12240" width="11.44140625" style="66" hidden="1" customWidth="1"/>
    <col min="12241" max="12241" width="9" style="66" customWidth="1"/>
    <col min="12242" max="12243" width="11.44140625" style="66" hidden="1" customWidth="1"/>
    <col min="12244" max="12244" width="8.5546875" style="66" customWidth="1"/>
    <col min="12245" max="12246" width="11.44140625" style="66" hidden="1" customWidth="1"/>
    <col min="12247" max="12247" width="6.44140625" style="66" customWidth="1"/>
    <col min="12248" max="12249" width="11.44140625" style="66" hidden="1" customWidth="1"/>
    <col min="12250" max="12250" width="7" style="66" customWidth="1"/>
    <col min="12251" max="12252" width="11.44140625" style="66" hidden="1" customWidth="1"/>
    <col min="12253" max="12255" width="7" style="66" customWidth="1"/>
    <col min="12256" max="12257" width="11.44140625" style="66" hidden="1" customWidth="1"/>
    <col min="12258" max="12258" width="7.5546875" style="66" customWidth="1"/>
    <col min="12259" max="12260" width="11.44140625" style="66" hidden="1" customWidth="1"/>
    <col min="12261" max="12261" width="7" style="66" customWidth="1"/>
    <col min="12262" max="12263" width="11.44140625" style="66" hidden="1" customWidth="1"/>
    <col min="12264" max="12264" width="7" style="66" customWidth="1"/>
    <col min="12265" max="12266" width="11.44140625" style="66" hidden="1" customWidth="1"/>
    <col min="12267" max="12267" width="7" style="66" customWidth="1"/>
    <col min="12268" max="12268" width="11.44140625" style="66" hidden="1" customWidth="1"/>
    <col min="12269" max="12269" width="6.44140625" style="66" customWidth="1"/>
    <col min="12270" max="12279" width="11.44140625" style="66" hidden="1" customWidth="1"/>
    <col min="12280" max="12282" width="11.44140625" style="66" hidden="1"/>
    <col min="12283" max="12283" width="41.44140625" style="66" customWidth="1"/>
    <col min="12284" max="12284" width="6.44140625" style="66" customWidth="1"/>
    <col min="12285" max="12285" width="14.6640625" style="66" customWidth="1"/>
    <col min="12286" max="12286" width="11.44140625" style="66" customWidth="1"/>
    <col min="12287" max="12287" width="13" style="66" customWidth="1"/>
    <col min="12288" max="12288" width="25.6640625" style="66" customWidth="1"/>
    <col min="12289" max="12298" width="9.44140625" style="66" customWidth="1"/>
    <col min="12299" max="12299" width="8.88671875" style="66" customWidth="1"/>
    <col min="12300" max="12300" width="9.44140625" style="66" customWidth="1"/>
    <col min="12301" max="12306" width="10.109375" style="66" customWidth="1"/>
    <col min="12307" max="12307" width="6.44140625" style="66" customWidth="1"/>
    <col min="12308" max="12308" width="6.88671875" style="66" customWidth="1"/>
    <col min="12309" max="12310" width="6.5546875" style="66" customWidth="1"/>
    <col min="12311" max="12311" width="6.33203125" style="66" customWidth="1"/>
    <col min="12312" max="12313" width="7.5546875" style="66" customWidth="1"/>
    <col min="12314" max="12314" width="14.5546875" style="66" customWidth="1"/>
    <col min="12315" max="12316" width="11.44140625" style="66" customWidth="1"/>
    <col min="12317" max="12317" width="56.88671875" style="66" customWidth="1"/>
    <col min="12318" max="12318" width="9.109375" style="66" bestFit="1" customWidth="1"/>
    <col min="12319" max="12319" width="24.5546875" style="66" customWidth="1"/>
    <col min="12320" max="12320" width="22.88671875" style="66" customWidth="1"/>
    <col min="12321" max="12321" width="9.109375" style="66" bestFit="1" customWidth="1"/>
    <col min="12322" max="12322" width="5" style="66" customWidth="1"/>
    <col min="12323" max="12324" width="11.44140625" style="66" hidden="1" customWidth="1"/>
    <col min="12325" max="12325" width="5" style="66" customWidth="1"/>
    <col min="12326" max="12327" width="11.44140625" style="66" hidden="1" customWidth="1"/>
    <col min="12328" max="12328" width="5" style="66" customWidth="1"/>
    <col min="12329" max="12330" width="11.44140625" style="66" hidden="1" customWidth="1"/>
    <col min="12331" max="12331" width="5" style="66" customWidth="1"/>
    <col min="12332" max="12333" width="11.44140625" style="66" hidden="1" customWidth="1"/>
    <col min="12334" max="12334" width="5" style="66" customWidth="1"/>
    <col min="12335" max="12336" width="11.44140625" style="66" hidden="1" customWidth="1"/>
    <col min="12337" max="12337" width="5" style="66" customWidth="1"/>
    <col min="12338" max="12339" width="11.44140625" style="66" hidden="1" customWidth="1"/>
    <col min="12340" max="12340" width="6.44140625" style="66" customWidth="1"/>
    <col min="12341" max="12348" width="11.44140625" style="66" hidden="1" customWidth="1"/>
    <col min="12349" max="12349" width="6.88671875" style="66" customWidth="1"/>
    <col min="12350" max="12351" width="11.44140625" style="66" hidden="1" customWidth="1"/>
    <col min="12352" max="12352" width="6.44140625" style="66" customWidth="1"/>
    <col min="12353" max="12354" width="11.44140625" style="66" hidden="1" customWidth="1"/>
    <col min="12355" max="12355" width="5.44140625" style="66" customWidth="1"/>
    <col min="12356" max="12357" width="11.44140625" style="66" hidden="1" customWidth="1"/>
    <col min="12358" max="12358" width="4.88671875" style="66" customWidth="1"/>
    <col min="12359" max="12366" width="11.44140625" style="66" hidden="1" customWidth="1"/>
    <col min="12367" max="12367" width="5.44140625" style="66" customWidth="1"/>
    <col min="12368" max="12372" width="11.44140625" style="66" hidden="1" customWidth="1"/>
    <col min="12373" max="12373" width="5.88671875" style="66" customWidth="1"/>
    <col min="12374" max="12375" width="11.44140625" style="66" hidden="1" customWidth="1"/>
    <col min="12376" max="12376" width="5.44140625" style="66" customWidth="1"/>
    <col min="12377" max="12378" width="11.44140625" style="66" hidden="1" customWidth="1"/>
    <col min="12379" max="12379" width="5.44140625" style="66" customWidth="1"/>
    <col min="12380" max="12381" width="11.44140625" style="66" hidden="1" customWidth="1"/>
    <col min="12382" max="12382" width="6" style="66" customWidth="1"/>
    <col min="12383" max="12387" width="11.44140625" style="66" hidden="1" customWidth="1"/>
    <col min="12388" max="12388" width="5" style="66" customWidth="1"/>
    <col min="12389" max="12396" width="11.44140625" style="66" hidden="1" customWidth="1"/>
    <col min="12397" max="12397" width="5" style="66" customWidth="1"/>
    <col min="12398" max="12398" width="11.44140625" style="66" hidden="1" customWidth="1"/>
    <col min="12399" max="12399" width="5" style="66" customWidth="1"/>
    <col min="12400" max="12400" width="9.44140625" style="66" customWidth="1"/>
    <col min="12401" max="12401" width="11.44140625" style="66" hidden="1" customWidth="1"/>
    <col min="12402" max="12402" width="5" style="66" customWidth="1"/>
    <col min="12403" max="12404" width="11.44140625" style="66" hidden="1" customWidth="1"/>
    <col min="12405" max="12405" width="5" style="66" customWidth="1"/>
    <col min="12406" max="12407" width="11.44140625" style="66" hidden="1" customWidth="1"/>
    <col min="12408" max="12408" width="5" style="66" customWidth="1"/>
    <col min="12409" max="12410" width="11.44140625" style="66" hidden="1" customWidth="1"/>
    <col min="12411" max="12411" width="5" style="66" customWidth="1"/>
    <col min="12412" max="12413" width="11.44140625" style="66" hidden="1" customWidth="1"/>
    <col min="12414" max="12414" width="5" style="66" customWidth="1"/>
    <col min="12415" max="12416" width="11.44140625" style="66" hidden="1" customWidth="1"/>
    <col min="12417" max="12417" width="5" style="66" customWidth="1"/>
    <col min="12418" max="12418" width="11.44140625" style="66" hidden="1" customWidth="1"/>
    <col min="12419" max="12419" width="6.44140625" style="66" customWidth="1"/>
    <col min="12420" max="12420" width="11.44140625" style="66" hidden="1" customWidth="1"/>
    <col min="12421" max="12421" width="7.109375" style="66" customWidth="1"/>
    <col min="12422" max="12423" width="11.44140625" style="66" hidden="1" customWidth="1"/>
    <col min="12424" max="12424" width="7.109375" style="66" customWidth="1"/>
    <col min="12425" max="12426" width="11.44140625" style="66" hidden="1" customWidth="1"/>
    <col min="12427" max="12427" width="7.109375" style="66" customWidth="1"/>
    <col min="12428" max="12429" width="11.44140625" style="66" hidden="1" customWidth="1"/>
    <col min="12430" max="12430" width="7.109375" style="66" customWidth="1"/>
    <col min="12431" max="12432" width="11.44140625" style="66" hidden="1" customWidth="1"/>
    <col min="12433" max="12433" width="7.109375" style="66" customWidth="1"/>
    <col min="12434" max="12435" width="11.44140625" style="66" hidden="1" customWidth="1"/>
    <col min="12436" max="12436" width="7.109375" style="66" customWidth="1"/>
    <col min="12437" max="12438" width="11.44140625" style="66" hidden="1" customWidth="1"/>
    <col min="12439" max="12439" width="7.109375" style="66" customWidth="1"/>
    <col min="12440" max="12441" width="11.44140625" style="66" hidden="1" customWidth="1"/>
    <col min="12442" max="12442" width="7.109375" style="66" customWidth="1"/>
    <col min="12443" max="12443" width="11.44140625" style="66" hidden="1" customWidth="1"/>
    <col min="12444" max="12444" width="6.44140625" style="66" customWidth="1"/>
    <col min="12445" max="12446" width="11.44140625" style="66" hidden="1" customWidth="1"/>
    <col min="12447" max="12447" width="6.88671875" style="66" customWidth="1"/>
    <col min="12448" max="12449" width="11.44140625" style="66" hidden="1" customWidth="1"/>
    <col min="12450" max="12450" width="6.88671875" style="66" customWidth="1"/>
    <col min="12451" max="12452" width="11.44140625" style="66" hidden="1" customWidth="1"/>
    <col min="12453" max="12453" width="6.44140625" style="66" customWidth="1"/>
    <col min="12454" max="12458" width="11.44140625" style="66" hidden="1" customWidth="1"/>
    <col min="12459" max="12459" width="6.44140625" style="66" customWidth="1"/>
    <col min="12460" max="12461" width="11.44140625" style="66" hidden="1" customWidth="1"/>
    <col min="12462" max="12462" width="7.5546875" style="66" customWidth="1"/>
    <col min="12463" max="12463" width="11.44140625" style="66" hidden="1" customWidth="1"/>
    <col min="12464" max="12464" width="9.44140625" style="66" customWidth="1"/>
    <col min="12465" max="12496" width="11.44140625" style="66" hidden="1" customWidth="1"/>
    <col min="12497" max="12497" width="9" style="66" customWidth="1"/>
    <col min="12498" max="12499" width="11.44140625" style="66" hidden="1" customWidth="1"/>
    <col min="12500" max="12500" width="8.5546875" style="66" customWidth="1"/>
    <col min="12501" max="12502" width="11.44140625" style="66" hidden="1" customWidth="1"/>
    <col min="12503" max="12503" width="6.44140625" style="66" customWidth="1"/>
    <col min="12504" max="12505" width="11.44140625" style="66" hidden="1" customWidth="1"/>
    <col min="12506" max="12506" width="7" style="66" customWidth="1"/>
    <col min="12507" max="12508" width="11.44140625" style="66" hidden="1" customWidth="1"/>
    <col min="12509" max="12511" width="7" style="66" customWidth="1"/>
    <col min="12512" max="12513" width="11.44140625" style="66" hidden="1" customWidth="1"/>
    <col min="12514" max="12514" width="7.5546875" style="66" customWidth="1"/>
    <col min="12515" max="12516" width="11.44140625" style="66" hidden="1" customWidth="1"/>
    <col min="12517" max="12517" width="7" style="66" customWidth="1"/>
    <col min="12518" max="12519" width="11.44140625" style="66" hidden="1" customWidth="1"/>
    <col min="12520" max="12520" width="7" style="66" customWidth="1"/>
    <col min="12521" max="12522" width="11.44140625" style="66" hidden="1" customWidth="1"/>
    <col min="12523" max="12523" width="7" style="66" customWidth="1"/>
    <col min="12524" max="12524" width="11.44140625" style="66" hidden="1" customWidth="1"/>
    <col min="12525" max="12525" width="6.44140625" style="66" customWidth="1"/>
    <col min="12526" max="12535" width="11.44140625" style="66" hidden="1" customWidth="1"/>
    <col min="12536" max="12538" width="11.44140625" style="66" hidden="1"/>
    <col min="12539" max="12539" width="41.44140625" style="66" customWidth="1"/>
    <col min="12540" max="12540" width="6.44140625" style="66" customWidth="1"/>
    <col min="12541" max="12541" width="14.6640625" style="66" customWidth="1"/>
    <col min="12542" max="12542" width="11.44140625" style="66" customWidth="1"/>
    <col min="12543" max="12543" width="13" style="66" customWidth="1"/>
    <col min="12544" max="12544" width="25.6640625" style="66" customWidth="1"/>
    <col min="12545" max="12554" width="9.44140625" style="66" customWidth="1"/>
    <col min="12555" max="12555" width="8.88671875" style="66" customWidth="1"/>
    <col min="12556" max="12556" width="9.44140625" style="66" customWidth="1"/>
    <col min="12557" max="12562" width="10.109375" style="66" customWidth="1"/>
    <col min="12563" max="12563" width="6.44140625" style="66" customWidth="1"/>
    <col min="12564" max="12564" width="6.88671875" style="66" customWidth="1"/>
    <col min="12565" max="12566" width="6.5546875" style="66" customWidth="1"/>
    <col min="12567" max="12567" width="6.33203125" style="66" customWidth="1"/>
    <col min="12568" max="12569" width="7.5546875" style="66" customWidth="1"/>
    <col min="12570" max="12570" width="14.5546875" style="66" customWidth="1"/>
    <col min="12571" max="12572" width="11.44140625" style="66" customWidth="1"/>
    <col min="12573" max="12573" width="56.88671875" style="66" customWidth="1"/>
    <col min="12574" max="12574" width="9.109375" style="66" bestFit="1" customWidth="1"/>
    <col min="12575" max="12575" width="24.5546875" style="66" customWidth="1"/>
    <col min="12576" max="12576" width="22.88671875" style="66" customWidth="1"/>
    <col min="12577" max="12577" width="9.109375" style="66" bestFit="1" customWidth="1"/>
    <col min="12578" max="12578" width="5" style="66" customWidth="1"/>
    <col min="12579" max="12580" width="11.44140625" style="66" hidden="1" customWidth="1"/>
    <col min="12581" max="12581" width="5" style="66" customWidth="1"/>
    <col min="12582" max="12583" width="11.44140625" style="66" hidden="1" customWidth="1"/>
    <col min="12584" max="12584" width="5" style="66" customWidth="1"/>
    <col min="12585" max="12586" width="11.44140625" style="66" hidden="1" customWidth="1"/>
    <col min="12587" max="12587" width="5" style="66" customWidth="1"/>
    <col min="12588" max="12589" width="11.44140625" style="66" hidden="1" customWidth="1"/>
    <col min="12590" max="12590" width="5" style="66" customWidth="1"/>
    <col min="12591" max="12592" width="11.44140625" style="66" hidden="1" customWidth="1"/>
    <col min="12593" max="12593" width="5" style="66" customWidth="1"/>
    <col min="12594" max="12595" width="11.44140625" style="66" hidden="1" customWidth="1"/>
    <col min="12596" max="12596" width="6.44140625" style="66" customWidth="1"/>
    <col min="12597" max="12604" width="11.44140625" style="66" hidden="1" customWidth="1"/>
    <col min="12605" max="12605" width="6.88671875" style="66" customWidth="1"/>
    <col min="12606" max="12607" width="11.44140625" style="66" hidden="1" customWidth="1"/>
    <col min="12608" max="12608" width="6.44140625" style="66" customWidth="1"/>
    <col min="12609" max="12610" width="11.44140625" style="66" hidden="1" customWidth="1"/>
    <col min="12611" max="12611" width="5.44140625" style="66" customWidth="1"/>
    <col min="12612" max="12613" width="11.44140625" style="66" hidden="1" customWidth="1"/>
    <col min="12614" max="12614" width="4.88671875" style="66" customWidth="1"/>
    <col min="12615" max="12622" width="11.44140625" style="66" hidden="1" customWidth="1"/>
    <col min="12623" max="12623" width="5.44140625" style="66" customWidth="1"/>
    <col min="12624" max="12628" width="11.44140625" style="66" hidden="1" customWidth="1"/>
    <col min="12629" max="12629" width="5.88671875" style="66" customWidth="1"/>
    <col min="12630" max="12631" width="11.44140625" style="66" hidden="1" customWidth="1"/>
    <col min="12632" max="12632" width="5.44140625" style="66" customWidth="1"/>
    <col min="12633" max="12634" width="11.44140625" style="66" hidden="1" customWidth="1"/>
    <col min="12635" max="12635" width="5.44140625" style="66" customWidth="1"/>
    <col min="12636" max="12637" width="11.44140625" style="66" hidden="1" customWidth="1"/>
    <col min="12638" max="12638" width="6" style="66" customWidth="1"/>
    <col min="12639" max="12643" width="11.44140625" style="66" hidden="1" customWidth="1"/>
    <col min="12644" max="12644" width="5" style="66" customWidth="1"/>
    <col min="12645" max="12652" width="11.44140625" style="66" hidden="1" customWidth="1"/>
    <col min="12653" max="12653" width="5" style="66" customWidth="1"/>
    <col min="12654" max="12654" width="11.44140625" style="66" hidden="1" customWidth="1"/>
    <col min="12655" max="12655" width="5" style="66" customWidth="1"/>
    <col min="12656" max="12656" width="9.44140625" style="66" customWidth="1"/>
    <col min="12657" max="12657" width="11.44140625" style="66" hidden="1" customWidth="1"/>
    <col min="12658" max="12658" width="5" style="66" customWidth="1"/>
    <col min="12659" max="12660" width="11.44140625" style="66" hidden="1" customWidth="1"/>
    <col min="12661" max="12661" width="5" style="66" customWidth="1"/>
    <col min="12662" max="12663" width="11.44140625" style="66" hidden="1" customWidth="1"/>
    <col min="12664" max="12664" width="5" style="66" customWidth="1"/>
    <col min="12665" max="12666" width="11.44140625" style="66" hidden="1" customWidth="1"/>
    <col min="12667" max="12667" width="5" style="66" customWidth="1"/>
    <col min="12668" max="12669" width="11.44140625" style="66" hidden="1" customWidth="1"/>
    <col min="12670" max="12670" width="5" style="66" customWidth="1"/>
    <col min="12671" max="12672" width="11.44140625" style="66" hidden="1" customWidth="1"/>
    <col min="12673" max="12673" width="5" style="66" customWidth="1"/>
    <col min="12674" max="12674" width="11.44140625" style="66" hidden="1" customWidth="1"/>
    <col min="12675" max="12675" width="6.44140625" style="66" customWidth="1"/>
    <col min="12676" max="12676" width="11.44140625" style="66" hidden="1" customWidth="1"/>
    <col min="12677" max="12677" width="7.109375" style="66" customWidth="1"/>
    <col min="12678" max="12679" width="11.44140625" style="66" hidden="1" customWidth="1"/>
    <col min="12680" max="12680" width="7.109375" style="66" customWidth="1"/>
    <col min="12681" max="12682" width="11.44140625" style="66" hidden="1" customWidth="1"/>
    <col min="12683" max="12683" width="7.109375" style="66" customWidth="1"/>
    <col min="12684" max="12685" width="11.44140625" style="66" hidden="1" customWidth="1"/>
    <col min="12686" max="12686" width="7.109375" style="66" customWidth="1"/>
    <col min="12687" max="12688" width="11.44140625" style="66" hidden="1" customWidth="1"/>
    <col min="12689" max="12689" width="7.109375" style="66" customWidth="1"/>
    <col min="12690" max="12691" width="11.44140625" style="66" hidden="1" customWidth="1"/>
    <col min="12692" max="12692" width="7.109375" style="66" customWidth="1"/>
    <col min="12693" max="12694" width="11.44140625" style="66" hidden="1" customWidth="1"/>
    <col min="12695" max="12695" width="7.109375" style="66" customWidth="1"/>
    <col min="12696" max="12697" width="11.44140625" style="66" hidden="1" customWidth="1"/>
    <col min="12698" max="12698" width="7.109375" style="66" customWidth="1"/>
    <col min="12699" max="12699" width="11.44140625" style="66" hidden="1" customWidth="1"/>
    <col min="12700" max="12700" width="6.44140625" style="66" customWidth="1"/>
    <col min="12701" max="12702" width="11.44140625" style="66" hidden="1" customWidth="1"/>
    <col min="12703" max="12703" width="6.88671875" style="66" customWidth="1"/>
    <col min="12704" max="12705" width="11.44140625" style="66" hidden="1" customWidth="1"/>
    <col min="12706" max="12706" width="6.88671875" style="66" customWidth="1"/>
    <col min="12707" max="12708" width="11.44140625" style="66" hidden="1" customWidth="1"/>
    <col min="12709" max="12709" width="6.44140625" style="66" customWidth="1"/>
    <col min="12710" max="12714" width="11.44140625" style="66" hidden="1" customWidth="1"/>
    <col min="12715" max="12715" width="6.44140625" style="66" customWidth="1"/>
    <col min="12716" max="12717" width="11.44140625" style="66" hidden="1" customWidth="1"/>
    <col min="12718" max="12718" width="7.5546875" style="66" customWidth="1"/>
    <col min="12719" max="12719" width="11.44140625" style="66" hidden="1" customWidth="1"/>
    <col min="12720" max="12720" width="9.44140625" style="66" customWidth="1"/>
    <col min="12721" max="12752" width="11.44140625" style="66" hidden="1" customWidth="1"/>
    <col min="12753" max="12753" width="9" style="66" customWidth="1"/>
    <col min="12754" max="12755" width="11.44140625" style="66" hidden="1" customWidth="1"/>
    <col min="12756" max="12756" width="8.5546875" style="66" customWidth="1"/>
    <col min="12757" max="12758" width="11.44140625" style="66" hidden="1" customWidth="1"/>
    <col min="12759" max="12759" width="6.44140625" style="66" customWidth="1"/>
    <col min="12760" max="12761" width="11.44140625" style="66" hidden="1" customWidth="1"/>
    <col min="12762" max="12762" width="7" style="66" customWidth="1"/>
    <col min="12763" max="12764" width="11.44140625" style="66" hidden="1" customWidth="1"/>
    <col min="12765" max="12767" width="7" style="66" customWidth="1"/>
    <col min="12768" max="12769" width="11.44140625" style="66" hidden="1" customWidth="1"/>
    <col min="12770" max="12770" width="7.5546875" style="66" customWidth="1"/>
    <col min="12771" max="12772" width="11.44140625" style="66" hidden="1" customWidth="1"/>
    <col min="12773" max="12773" width="7" style="66" customWidth="1"/>
    <col min="12774" max="12775" width="11.44140625" style="66" hidden="1" customWidth="1"/>
    <col min="12776" max="12776" width="7" style="66" customWidth="1"/>
    <col min="12777" max="12778" width="11.44140625" style="66" hidden="1" customWidth="1"/>
    <col min="12779" max="12779" width="7" style="66" customWidth="1"/>
    <col min="12780" max="12780" width="11.44140625" style="66" hidden="1" customWidth="1"/>
    <col min="12781" max="12781" width="6.44140625" style="66" customWidth="1"/>
    <col min="12782" max="12791" width="11.44140625" style="66" hidden="1" customWidth="1"/>
    <col min="12792" max="12794" width="11.44140625" style="66" hidden="1"/>
    <col min="12795" max="12795" width="41.44140625" style="66" customWidth="1"/>
    <col min="12796" max="12796" width="6.44140625" style="66" customWidth="1"/>
    <col min="12797" max="12797" width="14.6640625" style="66" customWidth="1"/>
    <col min="12798" max="12798" width="11.44140625" style="66" customWidth="1"/>
    <col min="12799" max="12799" width="13" style="66" customWidth="1"/>
    <col min="12800" max="12800" width="25.6640625" style="66" customWidth="1"/>
    <col min="12801" max="12810" width="9.44140625" style="66" customWidth="1"/>
    <col min="12811" max="12811" width="8.88671875" style="66" customWidth="1"/>
    <col min="12812" max="12812" width="9.44140625" style="66" customWidth="1"/>
    <col min="12813" max="12818" width="10.109375" style="66" customWidth="1"/>
    <col min="12819" max="12819" width="6.44140625" style="66" customWidth="1"/>
    <col min="12820" max="12820" width="6.88671875" style="66" customWidth="1"/>
    <col min="12821" max="12822" width="6.5546875" style="66" customWidth="1"/>
    <col min="12823" max="12823" width="6.33203125" style="66" customWidth="1"/>
    <col min="12824" max="12825" width="7.5546875" style="66" customWidth="1"/>
    <col min="12826" max="12826" width="14.5546875" style="66" customWidth="1"/>
    <col min="12827" max="12828" width="11.44140625" style="66" customWidth="1"/>
    <col min="12829" max="12829" width="56.88671875" style="66" customWidth="1"/>
    <col min="12830" max="12830" width="9.109375" style="66" bestFit="1" customWidth="1"/>
    <col min="12831" max="12831" width="24.5546875" style="66" customWidth="1"/>
    <col min="12832" max="12832" width="22.88671875" style="66" customWidth="1"/>
    <col min="12833" max="12833" width="9.109375" style="66" bestFit="1" customWidth="1"/>
    <col min="12834" max="12834" width="5" style="66" customWidth="1"/>
    <col min="12835" max="12836" width="11.44140625" style="66" hidden="1" customWidth="1"/>
    <col min="12837" max="12837" width="5" style="66" customWidth="1"/>
    <col min="12838" max="12839" width="11.44140625" style="66" hidden="1" customWidth="1"/>
    <col min="12840" max="12840" width="5" style="66" customWidth="1"/>
    <col min="12841" max="12842" width="11.44140625" style="66" hidden="1" customWidth="1"/>
    <col min="12843" max="12843" width="5" style="66" customWidth="1"/>
    <col min="12844" max="12845" width="11.44140625" style="66" hidden="1" customWidth="1"/>
    <col min="12846" max="12846" width="5" style="66" customWidth="1"/>
    <col min="12847" max="12848" width="11.44140625" style="66" hidden="1" customWidth="1"/>
    <col min="12849" max="12849" width="5" style="66" customWidth="1"/>
    <col min="12850" max="12851" width="11.44140625" style="66" hidden="1" customWidth="1"/>
    <col min="12852" max="12852" width="6.44140625" style="66" customWidth="1"/>
    <col min="12853" max="12860" width="11.44140625" style="66" hidden="1" customWidth="1"/>
    <col min="12861" max="12861" width="6.88671875" style="66" customWidth="1"/>
    <col min="12862" max="12863" width="11.44140625" style="66" hidden="1" customWidth="1"/>
    <col min="12864" max="12864" width="6.44140625" style="66" customWidth="1"/>
    <col min="12865" max="12866" width="11.44140625" style="66" hidden="1" customWidth="1"/>
    <col min="12867" max="12867" width="5.44140625" style="66" customWidth="1"/>
    <col min="12868" max="12869" width="11.44140625" style="66" hidden="1" customWidth="1"/>
    <col min="12870" max="12870" width="4.88671875" style="66" customWidth="1"/>
    <col min="12871" max="12878" width="11.44140625" style="66" hidden="1" customWidth="1"/>
    <col min="12879" max="12879" width="5.44140625" style="66" customWidth="1"/>
    <col min="12880" max="12884" width="11.44140625" style="66" hidden="1" customWidth="1"/>
    <col min="12885" max="12885" width="5.88671875" style="66" customWidth="1"/>
    <col min="12886" max="12887" width="11.44140625" style="66" hidden="1" customWidth="1"/>
    <col min="12888" max="12888" width="5.44140625" style="66" customWidth="1"/>
    <col min="12889" max="12890" width="11.44140625" style="66" hidden="1" customWidth="1"/>
    <col min="12891" max="12891" width="5.44140625" style="66" customWidth="1"/>
    <col min="12892" max="12893" width="11.44140625" style="66" hidden="1" customWidth="1"/>
    <col min="12894" max="12894" width="6" style="66" customWidth="1"/>
    <col min="12895" max="12899" width="11.44140625" style="66" hidden="1" customWidth="1"/>
    <col min="12900" max="12900" width="5" style="66" customWidth="1"/>
    <col min="12901" max="12908" width="11.44140625" style="66" hidden="1" customWidth="1"/>
    <col min="12909" max="12909" width="5" style="66" customWidth="1"/>
    <col min="12910" max="12910" width="11.44140625" style="66" hidden="1" customWidth="1"/>
    <col min="12911" max="12911" width="5" style="66" customWidth="1"/>
    <col min="12912" max="12912" width="9.44140625" style="66" customWidth="1"/>
    <col min="12913" max="12913" width="11.44140625" style="66" hidden="1" customWidth="1"/>
    <col min="12914" max="12914" width="5" style="66" customWidth="1"/>
    <col min="12915" max="12916" width="11.44140625" style="66" hidden="1" customWidth="1"/>
    <col min="12917" max="12917" width="5" style="66" customWidth="1"/>
    <col min="12918" max="12919" width="11.44140625" style="66" hidden="1" customWidth="1"/>
    <col min="12920" max="12920" width="5" style="66" customWidth="1"/>
    <col min="12921" max="12922" width="11.44140625" style="66" hidden="1" customWidth="1"/>
    <col min="12923" max="12923" width="5" style="66" customWidth="1"/>
    <col min="12924" max="12925" width="11.44140625" style="66" hidden="1" customWidth="1"/>
    <col min="12926" max="12926" width="5" style="66" customWidth="1"/>
    <col min="12927" max="12928" width="11.44140625" style="66" hidden="1" customWidth="1"/>
    <col min="12929" max="12929" width="5" style="66" customWidth="1"/>
    <col min="12930" max="12930" width="11.44140625" style="66" hidden="1" customWidth="1"/>
    <col min="12931" max="12931" width="6.44140625" style="66" customWidth="1"/>
    <col min="12932" max="12932" width="11.44140625" style="66" hidden="1" customWidth="1"/>
    <col min="12933" max="12933" width="7.109375" style="66" customWidth="1"/>
    <col min="12934" max="12935" width="11.44140625" style="66" hidden="1" customWidth="1"/>
    <col min="12936" max="12936" width="7.109375" style="66" customWidth="1"/>
    <col min="12937" max="12938" width="11.44140625" style="66" hidden="1" customWidth="1"/>
    <col min="12939" max="12939" width="7.109375" style="66" customWidth="1"/>
    <col min="12940" max="12941" width="11.44140625" style="66" hidden="1" customWidth="1"/>
    <col min="12942" max="12942" width="7.109375" style="66" customWidth="1"/>
    <col min="12943" max="12944" width="11.44140625" style="66" hidden="1" customWidth="1"/>
    <col min="12945" max="12945" width="7.109375" style="66" customWidth="1"/>
    <col min="12946" max="12947" width="11.44140625" style="66" hidden="1" customWidth="1"/>
    <col min="12948" max="12948" width="7.109375" style="66" customWidth="1"/>
    <col min="12949" max="12950" width="11.44140625" style="66" hidden="1" customWidth="1"/>
    <col min="12951" max="12951" width="7.109375" style="66" customWidth="1"/>
    <col min="12952" max="12953" width="11.44140625" style="66" hidden="1" customWidth="1"/>
    <col min="12954" max="12954" width="7.109375" style="66" customWidth="1"/>
    <col min="12955" max="12955" width="11.44140625" style="66" hidden="1" customWidth="1"/>
    <col min="12956" max="12956" width="6.44140625" style="66" customWidth="1"/>
    <col min="12957" max="12958" width="11.44140625" style="66" hidden="1" customWidth="1"/>
    <col min="12959" max="12959" width="6.88671875" style="66" customWidth="1"/>
    <col min="12960" max="12961" width="11.44140625" style="66" hidden="1" customWidth="1"/>
    <col min="12962" max="12962" width="6.88671875" style="66" customWidth="1"/>
    <col min="12963" max="12964" width="11.44140625" style="66" hidden="1" customWidth="1"/>
    <col min="12965" max="12965" width="6.44140625" style="66" customWidth="1"/>
    <col min="12966" max="12970" width="11.44140625" style="66" hidden="1" customWidth="1"/>
    <col min="12971" max="12971" width="6.44140625" style="66" customWidth="1"/>
    <col min="12972" max="12973" width="11.44140625" style="66" hidden="1" customWidth="1"/>
    <col min="12974" max="12974" width="7.5546875" style="66" customWidth="1"/>
    <col min="12975" max="12975" width="11.44140625" style="66" hidden="1" customWidth="1"/>
    <col min="12976" max="12976" width="9.44140625" style="66" customWidth="1"/>
    <col min="12977" max="13008" width="11.44140625" style="66" hidden="1" customWidth="1"/>
    <col min="13009" max="13009" width="9" style="66" customWidth="1"/>
    <col min="13010" max="13011" width="11.44140625" style="66" hidden="1" customWidth="1"/>
    <col min="13012" max="13012" width="8.5546875" style="66" customWidth="1"/>
    <col min="13013" max="13014" width="11.44140625" style="66" hidden="1" customWidth="1"/>
    <col min="13015" max="13015" width="6.44140625" style="66" customWidth="1"/>
    <col min="13016" max="13017" width="11.44140625" style="66" hidden="1" customWidth="1"/>
    <col min="13018" max="13018" width="7" style="66" customWidth="1"/>
    <col min="13019" max="13020" width="11.44140625" style="66" hidden="1" customWidth="1"/>
    <col min="13021" max="13023" width="7" style="66" customWidth="1"/>
    <col min="13024" max="13025" width="11.44140625" style="66" hidden="1" customWidth="1"/>
    <col min="13026" max="13026" width="7.5546875" style="66" customWidth="1"/>
    <col min="13027" max="13028" width="11.44140625" style="66" hidden="1" customWidth="1"/>
    <col min="13029" max="13029" width="7" style="66" customWidth="1"/>
    <col min="13030" max="13031" width="11.44140625" style="66" hidden="1" customWidth="1"/>
    <col min="13032" max="13032" width="7" style="66" customWidth="1"/>
    <col min="13033" max="13034" width="11.44140625" style="66" hidden="1" customWidth="1"/>
    <col min="13035" max="13035" width="7" style="66" customWidth="1"/>
    <col min="13036" max="13036" width="11.44140625" style="66" hidden="1" customWidth="1"/>
    <col min="13037" max="13037" width="6.44140625" style="66" customWidth="1"/>
    <col min="13038" max="13047" width="11.44140625" style="66" hidden="1" customWidth="1"/>
    <col min="13048" max="13050" width="11.44140625" style="66" hidden="1"/>
    <col min="13051" max="13051" width="41.44140625" style="66" customWidth="1"/>
    <col min="13052" max="13052" width="6.44140625" style="66" customWidth="1"/>
    <col min="13053" max="13053" width="14.6640625" style="66" customWidth="1"/>
    <col min="13054" max="13054" width="11.44140625" style="66" customWidth="1"/>
    <col min="13055" max="13055" width="13" style="66" customWidth="1"/>
    <col min="13056" max="13056" width="25.6640625" style="66" customWidth="1"/>
    <col min="13057" max="13066" width="9.44140625" style="66" customWidth="1"/>
    <col min="13067" max="13067" width="8.88671875" style="66" customWidth="1"/>
    <col min="13068" max="13068" width="9.44140625" style="66" customWidth="1"/>
    <col min="13069" max="13074" width="10.109375" style="66" customWidth="1"/>
    <col min="13075" max="13075" width="6.44140625" style="66" customWidth="1"/>
    <col min="13076" max="13076" width="6.88671875" style="66" customWidth="1"/>
    <col min="13077" max="13078" width="6.5546875" style="66" customWidth="1"/>
    <col min="13079" max="13079" width="6.33203125" style="66" customWidth="1"/>
    <col min="13080" max="13081" width="7.5546875" style="66" customWidth="1"/>
    <col min="13082" max="13082" width="14.5546875" style="66" customWidth="1"/>
    <col min="13083" max="13084" width="11.44140625" style="66" customWidth="1"/>
    <col min="13085" max="13085" width="56.88671875" style="66" customWidth="1"/>
    <col min="13086" max="13086" width="9.109375" style="66" bestFit="1" customWidth="1"/>
    <col min="13087" max="13087" width="24.5546875" style="66" customWidth="1"/>
    <col min="13088" max="13088" width="22.88671875" style="66" customWidth="1"/>
    <col min="13089" max="13089" width="9.109375" style="66" bestFit="1" customWidth="1"/>
    <col min="13090" max="13090" width="5" style="66" customWidth="1"/>
    <col min="13091" max="13092" width="11.44140625" style="66" hidden="1" customWidth="1"/>
    <col min="13093" max="13093" width="5" style="66" customWidth="1"/>
    <col min="13094" max="13095" width="11.44140625" style="66" hidden="1" customWidth="1"/>
    <col min="13096" max="13096" width="5" style="66" customWidth="1"/>
    <col min="13097" max="13098" width="11.44140625" style="66" hidden="1" customWidth="1"/>
    <col min="13099" max="13099" width="5" style="66" customWidth="1"/>
    <col min="13100" max="13101" width="11.44140625" style="66" hidden="1" customWidth="1"/>
    <col min="13102" max="13102" width="5" style="66" customWidth="1"/>
    <col min="13103" max="13104" width="11.44140625" style="66" hidden="1" customWidth="1"/>
    <col min="13105" max="13105" width="5" style="66" customWidth="1"/>
    <col min="13106" max="13107" width="11.44140625" style="66" hidden="1" customWidth="1"/>
    <col min="13108" max="13108" width="6.44140625" style="66" customWidth="1"/>
    <col min="13109" max="13116" width="11.44140625" style="66" hidden="1" customWidth="1"/>
    <col min="13117" max="13117" width="6.88671875" style="66" customWidth="1"/>
    <col min="13118" max="13119" width="11.44140625" style="66" hidden="1" customWidth="1"/>
    <col min="13120" max="13120" width="6.44140625" style="66" customWidth="1"/>
    <col min="13121" max="13122" width="11.44140625" style="66" hidden="1" customWidth="1"/>
    <col min="13123" max="13123" width="5.44140625" style="66" customWidth="1"/>
    <col min="13124" max="13125" width="11.44140625" style="66" hidden="1" customWidth="1"/>
    <col min="13126" max="13126" width="4.88671875" style="66" customWidth="1"/>
    <col min="13127" max="13134" width="11.44140625" style="66" hidden="1" customWidth="1"/>
    <col min="13135" max="13135" width="5.44140625" style="66" customWidth="1"/>
    <col min="13136" max="13140" width="11.44140625" style="66" hidden="1" customWidth="1"/>
    <col min="13141" max="13141" width="5.88671875" style="66" customWidth="1"/>
    <col min="13142" max="13143" width="11.44140625" style="66" hidden="1" customWidth="1"/>
    <col min="13144" max="13144" width="5.44140625" style="66" customWidth="1"/>
    <col min="13145" max="13146" width="11.44140625" style="66" hidden="1" customWidth="1"/>
    <col min="13147" max="13147" width="5.44140625" style="66" customWidth="1"/>
    <col min="13148" max="13149" width="11.44140625" style="66" hidden="1" customWidth="1"/>
    <col min="13150" max="13150" width="6" style="66" customWidth="1"/>
    <col min="13151" max="13155" width="11.44140625" style="66" hidden="1" customWidth="1"/>
    <col min="13156" max="13156" width="5" style="66" customWidth="1"/>
    <col min="13157" max="13164" width="11.44140625" style="66" hidden="1" customWidth="1"/>
    <col min="13165" max="13165" width="5" style="66" customWidth="1"/>
    <col min="13166" max="13166" width="11.44140625" style="66" hidden="1" customWidth="1"/>
    <col min="13167" max="13167" width="5" style="66" customWidth="1"/>
    <col min="13168" max="13168" width="9.44140625" style="66" customWidth="1"/>
    <col min="13169" max="13169" width="11.44140625" style="66" hidden="1" customWidth="1"/>
    <col min="13170" max="13170" width="5" style="66" customWidth="1"/>
    <col min="13171" max="13172" width="11.44140625" style="66" hidden="1" customWidth="1"/>
    <col min="13173" max="13173" width="5" style="66" customWidth="1"/>
    <col min="13174" max="13175" width="11.44140625" style="66" hidden="1" customWidth="1"/>
    <col min="13176" max="13176" width="5" style="66" customWidth="1"/>
    <col min="13177" max="13178" width="11.44140625" style="66" hidden="1" customWidth="1"/>
    <col min="13179" max="13179" width="5" style="66" customWidth="1"/>
    <col min="13180" max="13181" width="11.44140625" style="66" hidden="1" customWidth="1"/>
    <col min="13182" max="13182" width="5" style="66" customWidth="1"/>
    <col min="13183" max="13184" width="11.44140625" style="66" hidden="1" customWidth="1"/>
    <col min="13185" max="13185" width="5" style="66" customWidth="1"/>
    <col min="13186" max="13186" width="11.44140625" style="66" hidden="1" customWidth="1"/>
    <col min="13187" max="13187" width="6.44140625" style="66" customWidth="1"/>
    <col min="13188" max="13188" width="11.44140625" style="66" hidden="1" customWidth="1"/>
    <col min="13189" max="13189" width="7.109375" style="66" customWidth="1"/>
    <col min="13190" max="13191" width="11.44140625" style="66" hidden="1" customWidth="1"/>
    <col min="13192" max="13192" width="7.109375" style="66" customWidth="1"/>
    <col min="13193" max="13194" width="11.44140625" style="66" hidden="1" customWidth="1"/>
    <col min="13195" max="13195" width="7.109375" style="66" customWidth="1"/>
    <col min="13196" max="13197" width="11.44140625" style="66" hidden="1" customWidth="1"/>
    <col min="13198" max="13198" width="7.109375" style="66" customWidth="1"/>
    <col min="13199" max="13200" width="11.44140625" style="66" hidden="1" customWidth="1"/>
    <col min="13201" max="13201" width="7.109375" style="66" customWidth="1"/>
    <col min="13202" max="13203" width="11.44140625" style="66" hidden="1" customWidth="1"/>
    <col min="13204" max="13204" width="7.109375" style="66" customWidth="1"/>
    <col min="13205" max="13206" width="11.44140625" style="66" hidden="1" customWidth="1"/>
    <col min="13207" max="13207" width="7.109375" style="66" customWidth="1"/>
    <col min="13208" max="13209" width="11.44140625" style="66" hidden="1" customWidth="1"/>
    <col min="13210" max="13210" width="7.109375" style="66" customWidth="1"/>
    <col min="13211" max="13211" width="11.44140625" style="66" hidden="1" customWidth="1"/>
    <col min="13212" max="13212" width="6.44140625" style="66" customWidth="1"/>
    <col min="13213" max="13214" width="11.44140625" style="66" hidden="1" customWidth="1"/>
    <col min="13215" max="13215" width="6.88671875" style="66" customWidth="1"/>
    <col min="13216" max="13217" width="11.44140625" style="66" hidden="1" customWidth="1"/>
    <col min="13218" max="13218" width="6.88671875" style="66" customWidth="1"/>
    <col min="13219" max="13220" width="11.44140625" style="66" hidden="1" customWidth="1"/>
    <col min="13221" max="13221" width="6.44140625" style="66" customWidth="1"/>
    <col min="13222" max="13226" width="11.44140625" style="66" hidden="1" customWidth="1"/>
    <col min="13227" max="13227" width="6.44140625" style="66" customWidth="1"/>
    <col min="13228" max="13229" width="11.44140625" style="66" hidden="1" customWidth="1"/>
    <col min="13230" max="13230" width="7.5546875" style="66" customWidth="1"/>
    <col min="13231" max="13231" width="11.44140625" style="66" hidden="1" customWidth="1"/>
    <col min="13232" max="13232" width="9.44140625" style="66" customWidth="1"/>
    <col min="13233" max="13264" width="11.44140625" style="66" hidden="1" customWidth="1"/>
    <col min="13265" max="13265" width="9" style="66" customWidth="1"/>
    <col min="13266" max="13267" width="11.44140625" style="66" hidden="1" customWidth="1"/>
    <col min="13268" max="13268" width="8.5546875" style="66" customWidth="1"/>
    <col min="13269" max="13270" width="11.44140625" style="66" hidden="1" customWidth="1"/>
    <col min="13271" max="13271" width="6.44140625" style="66" customWidth="1"/>
    <col min="13272" max="13273" width="11.44140625" style="66" hidden="1" customWidth="1"/>
    <col min="13274" max="13274" width="7" style="66" customWidth="1"/>
    <col min="13275" max="13276" width="11.44140625" style="66" hidden="1" customWidth="1"/>
    <col min="13277" max="13279" width="7" style="66" customWidth="1"/>
    <col min="13280" max="13281" width="11.44140625" style="66" hidden="1" customWidth="1"/>
    <col min="13282" max="13282" width="7.5546875" style="66" customWidth="1"/>
    <col min="13283" max="13284" width="11.44140625" style="66" hidden="1" customWidth="1"/>
    <col min="13285" max="13285" width="7" style="66" customWidth="1"/>
    <col min="13286" max="13287" width="11.44140625" style="66" hidden="1" customWidth="1"/>
    <col min="13288" max="13288" width="7" style="66" customWidth="1"/>
    <col min="13289" max="13290" width="11.44140625" style="66" hidden="1" customWidth="1"/>
    <col min="13291" max="13291" width="7" style="66" customWidth="1"/>
    <col min="13292" max="13292" width="11.44140625" style="66" hidden="1" customWidth="1"/>
    <col min="13293" max="13293" width="6.44140625" style="66" customWidth="1"/>
    <col min="13294" max="13303" width="11.44140625" style="66" hidden="1" customWidth="1"/>
    <col min="13304" max="13306" width="11.44140625" style="66" hidden="1"/>
    <col min="13307" max="13307" width="41.44140625" style="66" customWidth="1"/>
    <col min="13308" max="13308" width="6.44140625" style="66" customWidth="1"/>
    <col min="13309" max="13309" width="14.6640625" style="66" customWidth="1"/>
    <col min="13310" max="13310" width="11.44140625" style="66" customWidth="1"/>
    <col min="13311" max="13311" width="13" style="66" customWidth="1"/>
    <col min="13312" max="13312" width="25.6640625" style="66" customWidth="1"/>
    <col min="13313" max="13322" width="9.44140625" style="66" customWidth="1"/>
    <col min="13323" max="13323" width="8.88671875" style="66" customWidth="1"/>
    <col min="13324" max="13324" width="9.44140625" style="66" customWidth="1"/>
    <col min="13325" max="13330" width="10.109375" style="66" customWidth="1"/>
    <col min="13331" max="13331" width="6.44140625" style="66" customWidth="1"/>
    <col min="13332" max="13332" width="6.88671875" style="66" customWidth="1"/>
    <col min="13333" max="13334" width="6.5546875" style="66" customWidth="1"/>
    <col min="13335" max="13335" width="6.33203125" style="66" customWidth="1"/>
    <col min="13336" max="13337" width="7.5546875" style="66" customWidth="1"/>
    <col min="13338" max="13338" width="14.5546875" style="66" customWidth="1"/>
    <col min="13339" max="13340" width="11.44140625" style="66" customWidth="1"/>
    <col min="13341" max="13341" width="56.88671875" style="66" customWidth="1"/>
    <col min="13342" max="13342" width="9.109375" style="66" bestFit="1" customWidth="1"/>
    <col min="13343" max="13343" width="24.5546875" style="66" customWidth="1"/>
    <col min="13344" max="13344" width="22.88671875" style="66" customWidth="1"/>
    <col min="13345" max="13345" width="9.109375" style="66" bestFit="1" customWidth="1"/>
    <col min="13346" max="13346" width="5" style="66" customWidth="1"/>
    <col min="13347" max="13348" width="11.44140625" style="66" hidden="1" customWidth="1"/>
    <col min="13349" max="13349" width="5" style="66" customWidth="1"/>
    <col min="13350" max="13351" width="11.44140625" style="66" hidden="1" customWidth="1"/>
    <col min="13352" max="13352" width="5" style="66" customWidth="1"/>
    <col min="13353" max="13354" width="11.44140625" style="66" hidden="1" customWidth="1"/>
    <col min="13355" max="13355" width="5" style="66" customWidth="1"/>
    <col min="13356" max="13357" width="11.44140625" style="66" hidden="1" customWidth="1"/>
    <col min="13358" max="13358" width="5" style="66" customWidth="1"/>
    <col min="13359" max="13360" width="11.44140625" style="66" hidden="1" customWidth="1"/>
    <col min="13361" max="13361" width="5" style="66" customWidth="1"/>
    <col min="13362" max="13363" width="11.44140625" style="66" hidden="1" customWidth="1"/>
    <col min="13364" max="13364" width="6.44140625" style="66" customWidth="1"/>
    <col min="13365" max="13372" width="11.44140625" style="66" hidden="1" customWidth="1"/>
    <col min="13373" max="13373" width="6.88671875" style="66" customWidth="1"/>
    <col min="13374" max="13375" width="11.44140625" style="66" hidden="1" customWidth="1"/>
    <col min="13376" max="13376" width="6.44140625" style="66" customWidth="1"/>
    <col min="13377" max="13378" width="11.44140625" style="66" hidden="1" customWidth="1"/>
    <col min="13379" max="13379" width="5.44140625" style="66" customWidth="1"/>
    <col min="13380" max="13381" width="11.44140625" style="66" hidden="1" customWidth="1"/>
    <col min="13382" max="13382" width="4.88671875" style="66" customWidth="1"/>
    <col min="13383" max="13390" width="11.44140625" style="66" hidden="1" customWidth="1"/>
    <col min="13391" max="13391" width="5.44140625" style="66" customWidth="1"/>
    <col min="13392" max="13396" width="11.44140625" style="66" hidden="1" customWidth="1"/>
    <col min="13397" max="13397" width="5.88671875" style="66" customWidth="1"/>
    <col min="13398" max="13399" width="11.44140625" style="66" hidden="1" customWidth="1"/>
    <col min="13400" max="13400" width="5.44140625" style="66" customWidth="1"/>
    <col min="13401" max="13402" width="11.44140625" style="66" hidden="1" customWidth="1"/>
    <col min="13403" max="13403" width="5.44140625" style="66" customWidth="1"/>
    <col min="13404" max="13405" width="11.44140625" style="66" hidden="1" customWidth="1"/>
    <col min="13406" max="13406" width="6" style="66" customWidth="1"/>
    <col min="13407" max="13411" width="11.44140625" style="66" hidden="1" customWidth="1"/>
    <col min="13412" max="13412" width="5" style="66" customWidth="1"/>
    <col min="13413" max="13420" width="11.44140625" style="66" hidden="1" customWidth="1"/>
    <col min="13421" max="13421" width="5" style="66" customWidth="1"/>
    <col min="13422" max="13422" width="11.44140625" style="66" hidden="1" customWidth="1"/>
    <col min="13423" max="13423" width="5" style="66" customWidth="1"/>
    <col min="13424" max="13424" width="9.44140625" style="66" customWidth="1"/>
    <col min="13425" max="13425" width="11.44140625" style="66" hidden="1" customWidth="1"/>
    <col min="13426" max="13426" width="5" style="66" customWidth="1"/>
    <col min="13427" max="13428" width="11.44140625" style="66" hidden="1" customWidth="1"/>
    <col min="13429" max="13429" width="5" style="66" customWidth="1"/>
    <col min="13430" max="13431" width="11.44140625" style="66" hidden="1" customWidth="1"/>
    <col min="13432" max="13432" width="5" style="66" customWidth="1"/>
    <col min="13433" max="13434" width="11.44140625" style="66" hidden="1" customWidth="1"/>
    <col min="13435" max="13435" width="5" style="66" customWidth="1"/>
    <col min="13436" max="13437" width="11.44140625" style="66" hidden="1" customWidth="1"/>
    <col min="13438" max="13438" width="5" style="66" customWidth="1"/>
    <col min="13439" max="13440" width="11.44140625" style="66" hidden="1" customWidth="1"/>
    <col min="13441" max="13441" width="5" style="66" customWidth="1"/>
    <col min="13442" max="13442" width="11.44140625" style="66" hidden="1" customWidth="1"/>
    <col min="13443" max="13443" width="6.44140625" style="66" customWidth="1"/>
    <col min="13444" max="13444" width="11.44140625" style="66" hidden="1" customWidth="1"/>
    <col min="13445" max="13445" width="7.109375" style="66" customWidth="1"/>
    <col min="13446" max="13447" width="11.44140625" style="66" hidden="1" customWidth="1"/>
    <col min="13448" max="13448" width="7.109375" style="66" customWidth="1"/>
    <col min="13449" max="13450" width="11.44140625" style="66" hidden="1" customWidth="1"/>
    <col min="13451" max="13451" width="7.109375" style="66" customWidth="1"/>
    <col min="13452" max="13453" width="11.44140625" style="66" hidden="1" customWidth="1"/>
    <col min="13454" max="13454" width="7.109375" style="66" customWidth="1"/>
    <col min="13455" max="13456" width="11.44140625" style="66" hidden="1" customWidth="1"/>
    <col min="13457" max="13457" width="7.109375" style="66" customWidth="1"/>
    <col min="13458" max="13459" width="11.44140625" style="66" hidden="1" customWidth="1"/>
    <col min="13460" max="13460" width="7.109375" style="66" customWidth="1"/>
    <col min="13461" max="13462" width="11.44140625" style="66" hidden="1" customWidth="1"/>
    <col min="13463" max="13463" width="7.109375" style="66" customWidth="1"/>
    <col min="13464" max="13465" width="11.44140625" style="66" hidden="1" customWidth="1"/>
    <col min="13466" max="13466" width="7.109375" style="66" customWidth="1"/>
    <col min="13467" max="13467" width="11.44140625" style="66" hidden="1" customWidth="1"/>
    <col min="13468" max="13468" width="6.44140625" style="66" customWidth="1"/>
    <col min="13469" max="13470" width="11.44140625" style="66" hidden="1" customWidth="1"/>
    <col min="13471" max="13471" width="6.88671875" style="66" customWidth="1"/>
    <col min="13472" max="13473" width="11.44140625" style="66" hidden="1" customWidth="1"/>
    <col min="13474" max="13474" width="6.88671875" style="66" customWidth="1"/>
    <col min="13475" max="13476" width="11.44140625" style="66" hidden="1" customWidth="1"/>
    <col min="13477" max="13477" width="6.44140625" style="66" customWidth="1"/>
    <col min="13478" max="13482" width="11.44140625" style="66" hidden="1" customWidth="1"/>
    <col min="13483" max="13483" width="6.44140625" style="66" customWidth="1"/>
    <col min="13484" max="13485" width="11.44140625" style="66" hidden="1" customWidth="1"/>
    <col min="13486" max="13486" width="7.5546875" style="66" customWidth="1"/>
    <col min="13487" max="13487" width="11.44140625" style="66" hidden="1" customWidth="1"/>
    <col min="13488" max="13488" width="9.44140625" style="66" customWidth="1"/>
    <col min="13489" max="13520" width="11.44140625" style="66" hidden="1" customWidth="1"/>
    <col min="13521" max="13521" width="9" style="66" customWidth="1"/>
    <col min="13522" max="13523" width="11.44140625" style="66" hidden="1" customWidth="1"/>
    <col min="13524" max="13524" width="8.5546875" style="66" customWidth="1"/>
    <col min="13525" max="13526" width="11.44140625" style="66" hidden="1" customWidth="1"/>
    <col min="13527" max="13527" width="6.44140625" style="66" customWidth="1"/>
    <col min="13528" max="13529" width="11.44140625" style="66" hidden="1" customWidth="1"/>
    <col min="13530" max="13530" width="7" style="66" customWidth="1"/>
    <col min="13531" max="13532" width="11.44140625" style="66" hidden="1" customWidth="1"/>
    <col min="13533" max="13535" width="7" style="66" customWidth="1"/>
    <col min="13536" max="13537" width="11.44140625" style="66" hidden="1" customWidth="1"/>
    <col min="13538" max="13538" width="7.5546875" style="66" customWidth="1"/>
    <col min="13539" max="13540" width="11.44140625" style="66" hidden="1" customWidth="1"/>
    <col min="13541" max="13541" width="7" style="66" customWidth="1"/>
    <col min="13542" max="13543" width="11.44140625" style="66" hidden="1" customWidth="1"/>
    <col min="13544" max="13544" width="7" style="66" customWidth="1"/>
    <col min="13545" max="13546" width="11.44140625" style="66" hidden="1" customWidth="1"/>
    <col min="13547" max="13547" width="7" style="66" customWidth="1"/>
    <col min="13548" max="13548" width="11.44140625" style="66" hidden="1" customWidth="1"/>
    <col min="13549" max="13549" width="6.44140625" style="66" customWidth="1"/>
    <col min="13550" max="13559" width="11.44140625" style="66" hidden="1" customWidth="1"/>
    <col min="13560" max="13562" width="11.44140625" style="66" hidden="1"/>
    <col min="13563" max="13563" width="41.44140625" style="66" customWidth="1"/>
    <col min="13564" max="13564" width="6.44140625" style="66" customWidth="1"/>
    <col min="13565" max="13565" width="14.6640625" style="66" customWidth="1"/>
    <col min="13566" max="13566" width="11.44140625" style="66" customWidth="1"/>
    <col min="13567" max="13567" width="13" style="66" customWidth="1"/>
    <col min="13568" max="13568" width="25.6640625" style="66" customWidth="1"/>
    <col min="13569" max="13578" width="9.44140625" style="66" customWidth="1"/>
    <col min="13579" max="13579" width="8.88671875" style="66" customWidth="1"/>
    <col min="13580" max="13580" width="9.44140625" style="66" customWidth="1"/>
    <col min="13581" max="13586" width="10.109375" style="66" customWidth="1"/>
    <col min="13587" max="13587" width="6.44140625" style="66" customWidth="1"/>
    <col min="13588" max="13588" width="6.88671875" style="66" customWidth="1"/>
    <col min="13589" max="13590" width="6.5546875" style="66" customWidth="1"/>
    <col min="13591" max="13591" width="6.33203125" style="66" customWidth="1"/>
    <col min="13592" max="13593" width="7.5546875" style="66" customWidth="1"/>
    <col min="13594" max="13594" width="14.5546875" style="66" customWidth="1"/>
    <col min="13595" max="13596" width="11.44140625" style="66" customWidth="1"/>
    <col min="13597" max="13597" width="56.88671875" style="66" customWidth="1"/>
    <col min="13598" max="13598" width="9.109375" style="66" bestFit="1" customWidth="1"/>
    <col min="13599" max="13599" width="24.5546875" style="66" customWidth="1"/>
    <col min="13600" max="13600" width="22.88671875" style="66" customWidth="1"/>
    <col min="13601" max="13601" width="9.109375" style="66" bestFit="1" customWidth="1"/>
    <col min="13602" max="13602" width="5" style="66" customWidth="1"/>
    <col min="13603" max="13604" width="11.44140625" style="66" hidden="1" customWidth="1"/>
    <col min="13605" max="13605" width="5" style="66" customWidth="1"/>
    <col min="13606" max="13607" width="11.44140625" style="66" hidden="1" customWidth="1"/>
    <col min="13608" max="13608" width="5" style="66" customWidth="1"/>
    <col min="13609" max="13610" width="11.44140625" style="66" hidden="1" customWidth="1"/>
    <col min="13611" max="13611" width="5" style="66" customWidth="1"/>
    <col min="13612" max="13613" width="11.44140625" style="66" hidden="1" customWidth="1"/>
    <col min="13614" max="13614" width="5" style="66" customWidth="1"/>
    <col min="13615" max="13616" width="11.44140625" style="66" hidden="1" customWidth="1"/>
    <col min="13617" max="13617" width="5" style="66" customWidth="1"/>
    <col min="13618" max="13619" width="11.44140625" style="66" hidden="1" customWidth="1"/>
    <col min="13620" max="13620" width="6.44140625" style="66" customWidth="1"/>
    <col min="13621" max="13628" width="11.44140625" style="66" hidden="1" customWidth="1"/>
    <col min="13629" max="13629" width="6.88671875" style="66" customWidth="1"/>
    <col min="13630" max="13631" width="11.44140625" style="66" hidden="1" customWidth="1"/>
    <col min="13632" max="13632" width="6.44140625" style="66" customWidth="1"/>
    <col min="13633" max="13634" width="11.44140625" style="66" hidden="1" customWidth="1"/>
    <col min="13635" max="13635" width="5.44140625" style="66" customWidth="1"/>
    <col min="13636" max="13637" width="11.44140625" style="66" hidden="1" customWidth="1"/>
    <col min="13638" max="13638" width="4.88671875" style="66" customWidth="1"/>
    <col min="13639" max="13646" width="11.44140625" style="66" hidden="1" customWidth="1"/>
    <col min="13647" max="13647" width="5.44140625" style="66" customWidth="1"/>
    <col min="13648" max="13652" width="11.44140625" style="66" hidden="1" customWidth="1"/>
    <col min="13653" max="13653" width="5.88671875" style="66" customWidth="1"/>
    <col min="13654" max="13655" width="11.44140625" style="66" hidden="1" customWidth="1"/>
    <col min="13656" max="13656" width="5.44140625" style="66" customWidth="1"/>
    <col min="13657" max="13658" width="11.44140625" style="66" hidden="1" customWidth="1"/>
    <col min="13659" max="13659" width="5.44140625" style="66" customWidth="1"/>
    <col min="13660" max="13661" width="11.44140625" style="66" hidden="1" customWidth="1"/>
    <col min="13662" max="13662" width="6" style="66" customWidth="1"/>
    <col min="13663" max="13667" width="11.44140625" style="66" hidden="1" customWidth="1"/>
    <col min="13668" max="13668" width="5" style="66" customWidth="1"/>
    <col min="13669" max="13676" width="11.44140625" style="66" hidden="1" customWidth="1"/>
    <col min="13677" max="13677" width="5" style="66" customWidth="1"/>
    <col min="13678" max="13678" width="11.44140625" style="66" hidden="1" customWidth="1"/>
    <col min="13679" max="13679" width="5" style="66" customWidth="1"/>
    <col min="13680" max="13680" width="9.44140625" style="66" customWidth="1"/>
    <col min="13681" max="13681" width="11.44140625" style="66" hidden="1" customWidth="1"/>
    <col min="13682" max="13682" width="5" style="66" customWidth="1"/>
    <col min="13683" max="13684" width="11.44140625" style="66" hidden="1" customWidth="1"/>
    <col min="13685" max="13685" width="5" style="66" customWidth="1"/>
    <col min="13686" max="13687" width="11.44140625" style="66" hidden="1" customWidth="1"/>
    <col min="13688" max="13688" width="5" style="66" customWidth="1"/>
    <col min="13689" max="13690" width="11.44140625" style="66" hidden="1" customWidth="1"/>
    <col min="13691" max="13691" width="5" style="66" customWidth="1"/>
    <col min="13692" max="13693" width="11.44140625" style="66" hidden="1" customWidth="1"/>
    <col min="13694" max="13694" width="5" style="66" customWidth="1"/>
    <col min="13695" max="13696" width="11.44140625" style="66" hidden="1" customWidth="1"/>
    <col min="13697" max="13697" width="5" style="66" customWidth="1"/>
    <col min="13698" max="13698" width="11.44140625" style="66" hidden="1" customWidth="1"/>
    <col min="13699" max="13699" width="6.44140625" style="66" customWidth="1"/>
    <col min="13700" max="13700" width="11.44140625" style="66" hidden="1" customWidth="1"/>
    <col min="13701" max="13701" width="7.109375" style="66" customWidth="1"/>
    <col min="13702" max="13703" width="11.44140625" style="66" hidden="1" customWidth="1"/>
    <col min="13704" max="13704" width="7.109375" style="66" customWidth="1"/>
    <col min="13705" max="13706" width="11.44140625" style="66" hidden="1" customWidth="1"/>
    <col min="13707" max="13707" width="7.109375" style="66" customWidth="1"/>
    <col min="13708" max="13709" width="11.44140625" style="66" hidden="1" customWidth="1"/>
    <col min="13710" max="13710" width="7.109375" style="66" customWidth="1"/>
    <col min="13711" max="13712" width="11.44140625" style="66" hidden="1" customWidth="1"/>
    <col min="13713" max="13713" width="7.109375" style="66" customWidth="1"/>
    <col min="13714" max="13715" width="11.44140625" style="66" hidden="1" customWidth="1"/>
    <col min="13716" max="13716" width="7.109375" style="66" customWidth="1"/>
    <col min="13717" max="13718" width="11.44140625" style="66" hidden="1" customWidth="1"/>
    <col min="13719" max="13719" width="7.109375" style="66" customWidth="1"/>
    <col min="13720" max="13721" width="11.44140625" style="66" hidden="1" customWidth="1"/>
    <col min="13722" max="13722" width="7.109375" style="66" customWidth="1"/>
    <col min="13723" max="13723" width="11.44140625" style="66" hidden="1" customWidth="1"/>
    <col min="13724" max="13724" width="6.44140625" style="66" customWidth="1"/>
    <col min="13725" max="13726" width="11.44140625" style="66" hidden="1" customWidth="1"/>
    <col min="13727" max="13727" width="6.88671875" style="66" customWidth="1"/>
    <col min="13728" max="13729" width="11.44140625" style="66" hidden="1" customWidth="1"/>
    <col min="13730" max="13730" width="6.88671875" style="66" customWidth="1"/>
    <col min="13731" max="13732" width="11.44140625" style="66" hidden="1" customWidth="1"/>
    <col min="13733" max="13733" width="6.44140625" style="66" customWidth="1"/>
    <col min="13734" max="13738" width="11.44140625" style="66" hidden="1" customWidth="1"/>
    <col min="13739" max="13739" width="6.44140625" style="66" customWidth="1"/>
    <col min="13740" max="13741" width="11.44140625" style="66" hidden="1" customWidth="1"/>
    <col min="13742" max="13742" width="7.5546875" style="66" customWidth="1"/>
    <col min="13743" max="13743" width="11.44140625" style="66" hidden="1" customWidth="1"/>
    <col min="13744" max="13744" width="9.44140625" style="66" customWidth="1"/>
    <col min="13745" max="13776" width="11.44140625" style="66" hidden="1" customWidth="1"/>
    <col min="13777" max="13777" width="9" style="66" customWidth="1"/>
    <col min="13778" max="13779" width="11.44140625" style="66" hidden="1" customWidth="1"/>
    <col min="13780" max="13780" width="8.5546875" style="66" customWidth="1"/>
    <col min="13781" max="13782" width="11.44140625" style="66" hidden="1" customWidth="1"/>
    <col min="13783" max="13783" width="6.44140625" style="66" customWidth="1"/>
    <col min="13784" max="13785" width="11.44140625" style="66" hidden="1" customWidth="1"/>
    <col min="13786" max="13786" width="7" style="66" customWidth="1"/>
    <col min="13787" max="13788" width="11.44140625" style="66" hidden="1" customWidth="1"/>
    <col min="13789" max="13791" width="7" style="66" customWidth="1"/>
    <col min="13792" max="13793" width="11.44140625" style="66" hidden="1" customWidth="1"/>
    <col min="13794" max="13794" width="7.5546875" style="66" customWidth="1"/>
    <col min="13795" max="13796" width="11.44140625" style="66" hidden="1" customWidth="1"/>
    <col min="13797" max="13797" width="7" style="66" customWidth="1"/>
    <col min="13798" max="13799" width="11.44140625" style="66" hidden="1" customWidth="1"/>
    <col min="13800" max="13800" width="7" style="66" customWidth="1"/>
    <col min="13801" max="13802" width="11.44140625" style="66" hidden="1" customWidth="1"/>
    <col min="13803" max="13803" width="7" style="66" customWidth="1"/>
    <col min="13804" max="13804" width="11.44140625" style="66" hidden="1" customWidth="1"/>
    <col min="13805" max="13805" width="6.44140625" style="66" customWidth="1"/>
    <col min="13806" max="13815" width="11.44140625" style="66" hidden="1" customWidth="1"/>
    <col min="13816" max="13818" width="11.44140625" style="66" hidden="1"/>
    <col min="13819" max="13819" width="41.44140625" style="66" customWidth="1"/>
    <col min="13820" max="13820" width="6.44140625" style="66" customWidth="1"/>
    <col min="13821" max="13821" width="14.6640625" style="66" customWidth="1"/>
    <col min="13822" max="13822" width="11.44140625" style="66" customWidth="1"/>
    <col min="13823" max="13823" width="13" style="66" customWidth="1"/>
    <col min="13824" max="13824" width="25.6640625" style="66" customWidth="1"/>
    <col min="13825" max="13834" width="9.44140625" style="66" customWidth="1"/>
    <col min="13835" max="13835" width="8.88671875" style="66" customWidth="1"/>
    <col min="13836" max="13836" width="9.44140625" style="66" customWidth="1"/>
    <col min="13837" max="13842" width="10.109375" style="66" customWidth="1"/>
    <col min="13843" max="13843" width="6.44140625" style="66" customWidth="1"/>
    <col min="13844" max="13844" width="6.88671875" style="66" customWidth="1"/>
    <col min="13845" max="13846" width="6.5546875" style="66" customWidth="1"/>
    <col min="13847" max="13847" width="6.33203125" style="66" customWidth="1"/>
    <col min="13848" max="13849" width="7.5546875" style="66" customWidth="1"/>
    <col min="13850" max="13850" width="14.5546875" style="66" customWidth="1"/>
    <col min="13851" max="13852" width="11.44140625" style="66" customWidth="1"/>
    <col min="13853" max="13853" width="56.88671875" style="66" customWidth="1"/>
    <col min="13854" max="13854" width="9.109375" style="66" bestFit="1" customWidth="1"/>
    <col min="13855" max="13855" width="24.5546875" style="66" customWidth="1"/>
    <col min="13856" max="13856" width="22.88671875" style="66" customWidth="1"/>
    <col min="13857" max="13857" width="9.109375" style="66" bestFit="1" customWidth="1"/>
    <col min="13858" max="13858" width="5" style="66" customWidth="1"/>
    <col min="13859" max="13860" width="11.44140625" style="66" hidden="1" customWidth="1"/>
    <col min="13861" max="13861" width="5" style="66" customWidth="1"/>
    <col min="13862" max="13863" width="11.44140625" style="66" hidden="1" customWidth="1"/>
    <col min="13864" max="13864" width="5" style="66" customWidth="1"/>
    <col min="13865" max="13866" width="11.44140625" style="66" hidden="1" customWidth="1"/>
    <col min="13867" max="13867" width="5" style="66" customWidth="1"/>
    <col min="13868" max="13869" width="11.44140625" style="66" hidden="1" customWidth="1"/>
    <col min="13870" max="13870" width="5" style="66" customWidth="1"/>
    <col min="13871" max="13872" width="11.44140625" style="66" hidden="1" customWidth="1"/>
    <col min="13873" max="13873" width="5" style="66" customWidth="1"/>
    <col min="13874" max="13875" width="11.44140625" style="66" hidden="1" customWidth="1"/>
    <col min="13876" max="13876" width="6.44140625" style="66" customWidth="1"/>
    <col min="13877" max="13884" width="11.44140625" style="66" hidden="1" customWidth="1"/>
    <col min="13885" max="13885" width="6.88671875" style="66" customWidth="1"/>
    <col min="13886" max="13887" width="11.44140625" style="66" hidden="1" customWidth="1"/>
    <col min="13888" max="13888" width="6.44140625" style="66" customWidth="1"/>
    <col min="13889" max="13890" width="11.44140625" style="66" hidden="1" customWidth="1"/>
    <col min="13891" max="13891" width="5.44140625" style="66" customWidth="1"/>
    <col min="13892" max="13893" width="11.44140625" style="66" hidden="1" customWidth="1"/>
    <col min="13894" max="13894" width="4.88671875" style="66" customWidth="1"/>
    <col min="13895" max="13902" width="11.44140625" style="66" hidden="1" customWidth="1"/>
    <col min="13903" max="13903" width="5.44140625" style="66" customWidth="1"/>
    <col min="13904" max="13908" width="11.44140625" style="66" hidden="1" customWidth="1"/>
    <col min="13909" max="13909" width="5.88671875" style="66" customWidth="1"/>
    <col min="13910" max="13911" width="11.44140625" style="66" hidden="1" customWidth="1"/>
    <col min="13912" max="13912" width="5.44140625" style="66" customWidth="1"/>
    <col min="13913" max="13914" width="11.44140625" style="66" hidden="1" customWidth="1"/>
    <col min="13915" max="13915" width="5.44140625" style="66" customWidth="1"/>
    <col min="13916" max="13917" width="11.44140625" style="66" hidden="1" customWidth="1"/>
    <col min="13918" max="13918" width="6" style="66" customWidth="1"/>
    <col min="13919" max="13923" width="11.44140625" style="66" hidden="1" customWidth="1"/>
    <col min="13924" max="13924" width="5" style="66" customWidth="1"/>
    <col min="13925" max="13932" width="11.44140625" style="66" hidden="1" customWidth="1"/>
    <col min="13933" max="13933" width="5" style="66" customWidth="1"/>
    <col min="13934" max="13934" width="11.44140625" style="66" hidden="1" customWidth="1"/>
    <col min="13935" max="13935" width="5" style="66" customWidth="1"/>
    <col min="13936" max="13936" width="9.44140625" style="66" customWidth="1"/>
    <col min="13937" max="13937" width="11.44140625" style="66" hidden="1" customWidth="1"/>
    <col min="13938" max="13938" width="5" style="66" customWidth="1"/>
    <col min="13939" max="13940" width="11.44140625" style="66" hidden="1" customWidth="1"/>
    <col min="13941" max="13941" width="5" style="66" customWidth="1"/>
    <col min="13942" max="13943" width="11.44140625" style="66" hidden="1" customWidth="1"/>
    <col min="13944" max="13944" width="5" style="66" customWidth="1"/>
    <col min="13945" max="13946" width="11.44140625" style="66" hidden="1" customWidth="1"/>
    <col min="13947" max="13947" width="5" style="66" customWidth="1"/>
    <col min="13948" max="13949" width="11.44140625" style="66" hidden="1" customWidth="1"/>
    <col min="13950" max="13950" width="5" style="66" customWidth="1"/>
    <col min="13951" max="13952" width="11.44140625" style="66" hidden="1" customWidth="1"/>
    <col min="13953" max="13953" width="5" style="66" customWidth="1"/>
    <col min="13954" max="13954" width="11.44140625" style="66" hidden="1" customWidth="1"/>
    <col min="13955" max="13955" width="6.44140625" style="66" customWidth="1"/>
    <col min="13956" max="13956" width="11.44140625" style="66" hidden="1" customWidth="1"/>
    <col min="13957" max="13957" width="7.109375" style="66" customWidth="1"/>
    <col min="13958" max="13959" width="11.44140625" style="66" hidden="1" customWidth="1"/>
    <col min="13960" max="13960" width="7.109375" style="66" customWidth="1"/>
    <col min="13961" max="13962" width="11.44140625" style="66" hidden="1" customWidth="1"/>
    <col min="13963" max="13963" width="7.109375" style="66" customWidth="1"/>
    <col min="13964" max="13965" width="11.44140625" style="66" hidden="1" customWidth="1"/>
    <col min="13966" max="13966" width="7.109375" style="66" customWidth="1"/>
    <col min="13967" max="13968" width="11.44140625" style="66" hidden="1" customWidth="1"/>
    <col min="13969" max="13969" width="7.109375" style="66" customWidth="1"/>
    <col min="13970" max="13971" width="11.44140625" style="66" hidden="1" customWidth="1"/>
    <col min="13972" max="13972" width="7.109375" style="66" customWidth="1"/>
    <col min="13973" max="13974" width="11.44140625" style="66" hidden="1" customWidth="1"/>
    <col min="13975" max="13975" width="7.109375" style="66" customWidth="1"/>
    <col min="13976" max="13977" width="11.44140625" style="66" hidden="1" customWidth="1"/>
    <col min="13978" max="13978" width="7.109375" style="66" customWidth="1"/>
    <col min="13979" max="13979" width="11.44140625" style="66" hidden="1" customWidth="1"/>
    <col min="13980" max="13980" width="6.44140625" style="66" customWidth="1"/>
    <col min="13981" max="13982" width="11.44140625" style="66" hidden="1" customWidth="1"/>
    <col min="13983" max="13983" width="6.88671875" style="66" customWidth="1"/>
    <col min="13984" max="13985" width="11.44140625" style="66" hidden="1" customWidth="1"/>
    <col min="13986" max="13986" width="6.88671875" style="66" customWidth="1"/>
    <col min="13987" max="13988" width="11.44140625" style="66" hidden="1" customWidth="1"/>
    <col min="13989" max="13989" width="6.44140625" style="66" customWidth="1"/>
    <col min="13990" max="13994" width="11.44140625" style="66" hidden="1" customWidth="1"/>
    <col min="13995" max="13995" width="6.44140625" style="66" customWidth="1"/>
    <col min="13996" max="13997" width="11.44140625" style="66" hidden="1" customWidth="1"/>
    <col min="13998" max="13998" width="7.5546875" style="66" customWidth="1"/>
    <col min="13999" max="13999" width="11.44140625" style="66" hidden="1" customWidth="1"/>
    <col min="14000" max="14000" width="9.44140625" style="66" customWidth="1"/>
    <col min="14001" max="14032" width="11.44140625" style="66" hidden="1" customWidth="1"/>
    <col min="14033" max="14033" width="9" style="66" customWidth="1"/>
    <col min="14034" max="14035" width="11.44140625" style="66" hidden="1" customWidth="1"/>
    <col min="14036" max="14036" width="8.5546875" style="66" customWidth="1"/>
    <col min="14037" max="14038" width="11.44140625" style="66" hidden="1" customWidth="1"/>
    <col min="14039" max="14039" width="6.44140625" style="66" customWidth="1"/>
    <col min="14040" max="14041" width="11.44140625" style="66" hidden="1" customWidth="1"/>
    <col min="14042" max="14042" width="7" style="66" customWidth="1"/>
    <col min="14043" max="14044" width="11.44140625" style="66" hidden="1" customWidth="1"/>
    <col min="14045" max="14047" width="7" style="66" customWidth="1"/>
    <col min="14048" max="14049" width="11.44140625" style="66" hidden="1" customWidth="1"/>
    <col min="14050" max="14050" width="7.5546875" style="66" customWidth="1"/>
    <col min="14051" max="14052" width="11.44140625" style="66" hidden="1" customWidth="1"/>
    <col min="14053" max="14053" width="7" style="66" customWidth="1"/>
    <col min="14054" max="14055" width="11.44140625" style="66" hidden="1" customWidth="1"/>
    <col min="14056" max="14056" width="7" style="66" customWidth="1"/>
    <col min="14057" max="14058" width="11.44140625" style="66" hidden="1" customWidth="1"/>
    <col min="14059" max="14059" width="7" style="66" customWidth="1"/>
    <col min="14060" max="14060" width="11.44140625" style="66" hidden="1" customWidth="1"/>
    <col min="14061" max="14061" width="6.44140625" style="66" customWidth="1"/>
    <col min="14062" max="14071" width="11.44140625" style="66" hidden="1" customWidth="1"/>
    <col min="14072" max="14074" width="11.44140625" style="66" hidden="1"/>
    <col min="14075" max="14075" width="41.44140625" style="66" customWidth="1"/>
    <col min="14076" max="14076" width="6.44140625" style="66" customWidth="1"/>
    <col min="14077" max="14077" width="14.6640625" style="66" customWidth="1"/>
    <col min="14078" max="14078" width="11.44140625" style="66" customWidth="1"/>
    <col min="14079" max="14079" width="13" style="66" customWidth="1"/>
    <col min="14080" max="14080" width="25.6640625" style="66" customWidth="1"/>
    <col min="14081" max="14090" width="9.44140625" style="66" customWidth="1"/>
    <col min="14091" max="14091" width="8.88671875" style="66" customWidth="1"/>
    <col min="14092" max="14092" width="9.44140625" style="66" customWidth="1"/>
    <col min="14093" max="14098" width="10.109375" style="66" customWidth="1"/>
    <col min="14099" max="14099" width="6.44140625" style="66" customWidth="1"/>
    <col min="14100" max="14100" width="6.88671875" style="66" customWidth="1"/>
    <col min="14101" max="14102" width="6.5546875" style="66" customWidth="1"/>
    <col min="14103" max="14103" width="6.33203125" style="66" customWidth="1"/>
    <col min="14104" max="14105" width="7.5546875" style="66" customWidth="1"/>
    <col min="14106" max="14106" width="14.5546875" style="66" customWidth="1"/>
    <col min="14107" max="14108" width="11.44140625" style="66" customWidth="1"/>
    <col min="14109" max="14109" width="56.88671875" style="66" customWidth="1"/>
    <col min="14110" max="14110" width="9.109375" style="66" bestFit="1" customWidth="1"/>
    <col min="14111" max="14111" width="24.5546875" style="66" customWidth="1"/>
    <col min="14112" max="14112" width="22.88671875" style="66" customWidth="1"/>
    <col min="14113" max="14113" width="9.109375" style="66" bestFit="1" customWidth="1"/>
    <col min="14114" max="14114" width="5" style="66" customWidth="1"/>
    <col min="14115" max="14116" width="11.44140625" style="66" hidden="1" customWidth="1"/>
    <col min="14117" max="14117" width="5" style="66" customWidth="1"/>
    <col min="14118" max="14119" width="11.44140625" style="66" hidden="1" customWidth="1"/>
    <col min="14120" max="14120" width="5" style="66" customWidth="1"/>
    <col min="14121" max="14122" width="11.44140625" style="66" hidden="1" customWidth="1"/>
    <col min="14123" max="14123" width="5" style="66" customWidth="1"/>
    <col min="14124" max="14125" width="11.44140625" style="66" hidden="1" customWidth="1"/>
    <col min="14126" max="14126" width="5" style="66" customWidth="1"/>
    <col min="14127" max="14128" width="11.44140625" style="66" hidden="1" customWidth="1"/>
    <col min="14129" max="14129" width="5" style="66" customWidth="1"/>
    <col min="14130" max="14131" width="11.44140625" style="66" hidden="1" customWidth="1"/>
    <col min="14132" max="14132" width="6.44140625" style="66" customWidth="1"/>
    <col min="14133" max="14140" width="11.44140625" style="66" hidden="1" customWidth="1"/>
    <col min="14141" max="14141" width="6.88671875" style="66" customWidth="1"/>
    <col min="14142" max="14143" width="11.44140625" style="66" hidden="1" customWidth="1"/>
    <col min="14144" max="14144" width="6.44140625" style="66" customWidth="1"/>
    <col min="14145" max="14146" width="11.44140625" style="66" hidden="1" customWidth="1"/>
    <col min="14147" max="14147" width="5.44140625" style="66" customWidth="1"/>
    <col min="14148" max="14149" width="11.44140625" style="66" hidden="1" customWidth="1"/>
    <col min="14150" max="14150" width="4.88671875" style="66" customWidth="1"/>
    <col min="14151" max="14158" width="11.44140625" style="66" hidden="1" customWidth="1"/>
    <col min="14159" max="14159" width="5.44140625" style="66" customWidth="1"/>
    <col min="14160" max="14164" width="11.44140625" style="66" hidden="1" customWidth="1"/>
    <col min="14165" max="14165" width="5.88671875" style="66" customWidth="1"/>
    <col min="14166" max="14167" width="11.44140625" style="66" hidden="1" customWidth="1"/>
    <col min="14168" max="14168" width="5.44140625" style="66" customWidth="1"/>
    <col min="14169" max="14170" width="11.44140625" style="66" hidden="1" customWidth="1"/>
    <col min="14171" max="14171" width="5.44140625" style="66" customWidth="1"/>
    <col min="14172" max="14173" width="11.44140625" style="66" hidden="1" customWidth="1"/>
    <col min="14174" max="14174" width="6" style="66" customWidth="1"/>
    <col min="14175" max="14179" width="11.44140625" style="66" hidden="1" customWidth="1"/>
    <col min="14180" max="14180" width="5" style="66" customWidth="1"/>
    <col min="14181" max="14188" width="11.44140625" style="66" hidden="1" customWidth="1"/>
    <col min="14189" max="14189" width="5" style="66" customWidth="1"/>
    <col min="14190" max="14190" width="11.44140625" style="66" hidden="1" customWidth="1"/>
    <col min="14191" max="14191" width="5" style="66" customWidth="1"/>
    <col min="14192" max="14192" width="9.44140625" style="66" customWidth="1"/>
    <col min="14193" max="14193" width="11.44140625" style="66" hidden="1" customWidth="1"/>
    <col min="14194" max="14194" width="5" style="66" customWidth="1"/>
    <col min="14195" max="14196" width="11.44140625" style="66" hidden="1" customWidth="1"/>
    <col min="14197" max="14197" width="5" style="66" customWidth="1"/>
    <col min="14198" max="14199" width="11.44140625" style="66" hidden="1" customWidth="1"/>
    <col min="14200" max="14200" width="5" style="66" customWidth="1"/>
    <col min="14201" max="14202" width="11.44140625" style="66" hidden="1" customWidth="1"/>
    <col min="14203" max="14203" width="5" style="66" customWidth="1"/>
    <col min="14204" max="14205" width="11.44140625" style="66" hidden="1" customWidth="1"/>
    <col min="14206" max="14206" width="5" style="66" customWidth="1"/>
    <col min="14207" max="14208" width="11.44140625" style="66" hidden="1" customWidth="1"/>
    <col min="14209" max="14209" width="5" style="66" customWidth="1"/>
    <col min="14210" max="14210" width="11.44140625" style="66" hidden="1" customWidth="1"/>
    <col min="14211" max="14211" width="6.44140625" style="66" customWidth="1"/>
    <col min="14212" max="14212" width="11.44140625" style="66" hidden="1" customWidth="1"/>
    <col min="14213" max="14213" width="7.109375" style="66" customWidth="1"/>
    <col min="14214" max="14215" width="11.44140625" style="66" hidden="1" customWidth="1"/>
    <col min="14216" max="14216" width="7.109375" style="66" customWidth="1"/>
    <col min="14217" max="14218" width="11.44140625" style="66" hidden="1" customWidth="1"/>
    <col min="14219" max="14219" width="7.109375" style="66" customWidth="1"/>
    <col min="14220" max="14221" width="11.44140625" style="66" hidden="1" customWidth="1"/>
    <col min="14222" max="14222" width="7.109375" style="66" customWidth="1"/>
    <col min="14223" max="14224" width="11.44140625" style="66" hidden="1" customWidth="1"/>
    <col min="14225" max="14225" width="7.109375" style="66" customWidth="1"/>
    <col min="14226" max="14227" width="11.44140625" style="66" hidden="1" customWidth="1"/>
    <col min="14228" max="14228" width="7.109375" style="66" customWidth="1"/>
    <col min="14229" max="14230" width="11.44140625" style="66" hidden="1" customWidth="1"/>
    <col min="14231" max="14231" width="7.109375" style="66" customWidth="1"/>
    <col min="14232" max="14233" width="11.44140625" style="66" hidden="1" customWidth="1"/>
    <col min="14234" max="14234" width="7.109375" style="66" customWidth="1"/>
    <col min="14235" max="14235" width="11.44140625" style="66" hidden="1" customWidth="1"/>
    <col min="14236" max="14236" width="6.44140625" style="66" customWidth="1"/>
    <col min="14237" max="14238" width="11.44140625" style="66" hidden="1" customWidth="1"/>
    <col min="14239" max="14239" width="6.88671875" style="66" customWidth="1"/>
    <col min="14240" max="14241" width="11.44140625" style="66" hidden="1" customWidth="1"/>
    <col min="14242" max="14242" width="6.88671875" style="66" customWidth="1"/>
    <col min="14243" max="14244" width="11.44140625" style="66" hidden="1" customWidth="1"/>
    <col min="14245" max="14245" width="6.44140625" style="66" customWidth="1"/>
    <col min="14246" max="14250" width="11.44140625" style="66" hidden="1" customWidth="1"/>
    <col min="14251" max="14251" width="6.44140625" style="66" customWidth="1"/>
    <col min="14252" max="14253" width="11.44140625" style="66" hidden="1" customWidth="1"/>
    <col min="14254" max="14254" width="7.5546875" style="66" customWidth="1"/>
    <col min="14255" max="14255" width="11.44140625" style="66" hidden="1" customWidth="1"/>
    <col min="14256" max="14256" width="9.44140625" style="66" customWidth="1"/>
    <col min="14257" max="14288" width="11.44140625" style="66" hidden="1" customWidth="1"/>
    <col min="14289" max="14289" width="9" style="66" customWidth="1"/>
    <col min="14290" max="14291" width="11.44140625" style="66" hidden="1" customWidth="1"/>
    <col min="14292" max="14292" width="8.5546875" style="66" customWidth="1"/>
    <col min="14293" max="14294" width="11.44140625" style="66" hidden="1" customWidth="1"/>
    <col min="14295" max="14295" width="6.44140625" style="66" customWidth="1"/>
    <col min="14296" max="14297" width="11.44140625" style="66" hidden="1" customWidth="1"/>
    <col min="14298" max="14298" width="7" style="66" customWidth="1"/>
    <col min="14299" max="14300" width="11.44140625" style="66" hidden="1" customWidth="1"/>
    <col min="14301" max="14303" width="7" style="66" customWidth="1"/>
    <col min="14304" max="14305" width="11.44140625" style="66" hidden="1" customWidth="1"/>
    <col min="14306" max="14306" width="7.5546875" style="66" customWidth="1"/>
    <col min="14307" max="14308" width="11.44140625" style="66" hidden="1" customWidth="1"/>
    <col min="14309" max="14309" width="7" style="66" customWidth="1"/>
    <col min="14310" max="14311" width="11.44140625" style="66" hidden="1" customWidth="1"/>
    <col min="14312" max="14312" width="7" style="66" customWidth="1"/>
    <col min="14313" max="14314" width="11.44140625" style="66" hidden="1" customWidth="1"/>
    <col min="14315" max="14315" width="7" style="66" customWidth="1"/>
    <col min="14316" max="14316" width="11.44140625" style="66" hidden="1" customWidth="1"/>
    <col min="14317" max="14317" width="6.44140625" style="66" customWidth="1"/>
    <col min="14318" max="14327" width="11.44140625" style="66" hidden="1" customWidth="1"/>
    <col min="14328" max="14330" width="11.44140625" style="66" hidden="1"/>
    <col min="14331" max="14331" width="41.44140625" style="66" customWidth="1"/>
    <col min="14332" max="14332" width="6.44140625" style="66" customWidth="1"/>
    <col min="14333" max="14333" width="14.6640625" style="66" customWidth="1"/>
    <col min="14334" max="14334" width="11.44140625" style="66" customWidth="1"/>
    <col min="14335" max="14335" width="13" style="66" customWidth="1"/>
    <col min="14336" max="14336" width="25.6640625" style="66" customWidth="1"/>
    <col min="14337" max="14346" width="9.44140625" style="66" customWidth="1"/>
    <col min="14347" max="14347" width="8.88671875" style="66" customWidth="1"/>
    <col min="14348" max="14348" width="9.44140625" style="66" customWidth="1"/>
    <col min="14349" max="14354" width="10.109375" style="66" customWidth="1"/>
    <col min="14355" max="14355" width="6.44140625" style="66" customWidth="1"/>
    <col min="14356" max="14356" width="6.88671875" style="66" customWidth="1"/>
    <col min="14357" max="14358" width="6.5546875" style="66" customWidth="1"/>
    <col min="14359" max="14359" width="6.33203125" style="66" customWidth="1"/>
    <col min="14360" max="14361" width="7.5546875" style="66" customWidth="1"/>
    <col min="14362" max="14362" width="14.5546875" style="66" customWidth="1"/>
    <col min="14363" max="14364" width="11.44140625" style="66" customWidth="1"/>
    <col min="14365" max="14365" width="56.88671875" style="66" customWidth="1"/>
    <col min="14366" max="14366" width="9.109375" style="66" bestFit="1" customWidth="1"/>
    <col min="14367" max="14367" width="24.5546875" style="66" customWidth="1"/>
    <col min="14368" max="14368" width="22.88671875" style="66" customWidth="1"/>
    <col min="14369" max="14369" width="9.109375" style="66" bestFit="1" customWidth="1"/>
    <col min="14370" max="14370" width="5" style="66" customWidth="1"/>
    <col min="14371" max="14372" width="11.44140625" style="66" hidden="1" customWidth="1"/>
    <col min="14373" max="14373" width="5" style="66" customWidth="1"/>
    <col min="14374" max="14375" width="11.44140625" style="66" hidden="1" customWidth="1"/>
    <col min="14376" max="14376" width="5" style="66" customWidth="1"/>
    <col min="14377" max="14378" width="11.44140625" style="66" hidden="1" customWidth="1"/>
    <col min="14379" max="14379" width="5" style="66" customWidth="1"/>
    <col min="14380" max="14381" width="11.44140625" style="66" hidden="1" customWidth="1"/>
    <col min="14382" max="14382" width="5" style="66" customWidth="1"/>
    <col min="14383" max="14384" width="11.44140625" style="66" hidden="1" customWidth="1"/>
    <col min="14385" max="14385" width="5" style="66" customWidth="1"/>
    <col min="14386" max="14387" width="11.44140625" style="66" hidden="1" customWidth="1"/>
    <col min="14388" max="14388" width="6.44140625" style="66" customWidth="1"/>
    <col min="14389" max="14396" width="11.44140625" style="66" hidden="1" customWidth="1"/>
    <col min="14397" max="14397" width="6.88671875" style="66" customWidth="1"/>
    <col min="14398" max="14399" width="11.44140625" style="66" hidden="1" customWidth="1"/>
    <col min="14400" max="14400" width="6.44140625" style="66" customWidth="1"/>
    <col min="14401" max="14402" width="11.44140625" style="66" hidden="1" customWidth="1"/>
    <col min="14403" max="14403" width="5.44140625" style="66" customWidth="1"/>
    <col min="14404" max="14405" width="11.44140625" style="66" hidden="1" customWidth="1"/>
    <col min="14406" max="14406" width="4.88671875" style="66" customWidth="1"/>
    <col min="14407" max="14414" width="11.44140625" style="66" hidden="1" customWidth="1"/>
    <col min="14415" max="14415" width="5.44140625" style="66" customWidth="1"/>
    <col min="14416" max="14420" width="11.44140625" style="66" hidden="1" customWidth="1"/>
    <col min="14421" max="14421" width="5.88671875" style="66" customWidth="1"/>
    <col min="14422" max="14423" width="11.44140625" style="66" hidden="1" customWidth="1"/>
    <col min="14424" max="14424" width="5.44140625" style="66" customWidth="1"/>
    <col min="14425" max="14426" width="11.44140625" style="66" hidden="1" customWidth="1"/>
    <col min="14427" max="14427" width="5.44140625" style="66" customWidth="1"/>
    <col min="14428" max="14429" width="11.44140625" style="66" hidden="1" customWidth="1"/>
    <col min="14430" max="14430" width="6" style="66" customWidth="1"/>
    <col min="14431" max="14435" width="11.44140625" style="66" hidden="1" customWidth="1"/>
    <col min="14436" max="14436" width="5" style="66" customWidth="1"/>
    <col min="14437" max="14444" width="11.44140625" style="66" hidden="1" customWidth="1"/>
    <col min="14445" max="14445" width="5" style="66" customWidth="1"/>
    <col min="14446" max="14446" width="11.44140625" style="66" hidden="1" customWidth="1"/>
    <col min="14447" max="14447" width="5" style="66" customWidth="1"/>
    <col min="14448" max="14448" width="9.44140625" style="66" customWidth="1"/>
    <col min="14449" max="14449" width="11.44140625" style="66" hidden="1" customWidth="1"/>
    <col min="14450" max="14450" width="5" style="66" customWidth="1"/>
    <col min="14451" max="14452" width="11.44140625" style="66" hidden="1" customWidth="1"/>
    <col min="14453" max="14453" width="5" style="66" customWidth="1"/>
    <col min="14454" max="14455" width="11.44140625" style="66" hidden="1" customWidth="1"/>
    <col min="14456" max="14456" width="5" style="66" customWidth="1"/>
    <col min="14457" max="14458" width="11.44140625" style="66" hidden="1" customWidth="1"/>
    <col min="14459" max="14459" width="5" style="66" customWidth="1"/>
    <col min="14460" max="14461" width="11.44140625" style="66" hidden="1" customWidth="1"/>
    <col min="14462" max="14462" width="5" style="66" customWidth="1"/>
    <col min="14463" max="14464" width="11.44140625" style="66" hidden="1" customWidth="1"/>
    <col min="14465" max="14465" width="5" style="66" customWidth="1"/>
    <col min="14466" max="14466" width="11.44140625" style="66" hidden="1" customWidth="1"/>
    <col min="14467" max="14467" width="6.44140625" style="66" customWidth="1"/>
    <col min="14468" max="14468" width="11.44140625" style="66" hidden="1" customWidth="1"/>
    <col min="14469" max="14469" width="7.109375" style="66" customWidth="1"/>
    <col min="14470" max="14471" width="11.44140625" style="66" hidden="1" customWidth="1"/>
    <col min="14472" max="14472" width="7.109375" style="66" customWidth="1"/>
    <col min="14473" max="14474" width="11.44140625" style="66" hidden="1" customWidth="1"/>
    <col min="14475" max="14475" width="7.109375" style="66" customWidth="1"/>
    <col min="14476" max="14477" width="11.44140625" style="66" hidden="1" customWidth="1"/>
    <col min="14478" max="14478" width="7.109375" style="66" customWidth="1"/>
    <col min="14479" max="14480" width="11.44140625" style="66" hidden="1" customWidth="1"/>
    <col min="14481" max="14481" width="7.109375" style="66" customWidth="1"/>
    <col min="14482" max="14483" width="11.44140625" style="66" hidden="1" customWidth="1"/>
    <col min="14484" max="14484" width="7.109375" style="66" customWidth="1"/>
    <col min="14485" max="14486" width="11.44140625" style="66" hidden="1" customWidth="1"/>
    <col min="14487" max="14487" width="7.109375" style="66" customWidth="1"/>
    <col min="14488" max="14489" width="11.44140625" style="66" hidden="1" customWidth="1"/>
    <col min="14490" max="14490" width="7.109375" style="66" customWidth="1"/>
    <col min="14491" max="14491" width="11.44140625" style="66" hidden="1" customWidth="1"/>
    <col min="14492" max="14492" width="6.44140625" style="66" customWidth="1"/>
    <col min="14493" max="14494" width="11.44140625" style="66" hidden="1" customWidth="1"/>
    <col min="14495" max="14495" width="6.88671875" style="66" customWidth="1"/>
    <col min="14496" max="14497" width="11.44140625" style="66" hidden="1" customWidth="1"/>
    <col min="14498" max="14498" width="6.88671875" style="66" customWidth="1"/>
    <col min="14499" max="14500" width="11.44140625" style="66" hidden="1" customWidth="1"/>
    <col min="14501" max="14501" width="6.44140625" style="66" customWidth="1"/>
    <col min="14502" max="14506" width="11.44140625" style="66" hidden="1" customWidth="1"/>
    <col min="14507" max="14507" width="6.44140625" style="66" customWidth="1"/>
    <col min="14508" max="14509" width="11.44140625" style="66" hidden="1" customWidth="1"/>
    <col min="14510" max="14510" width="7.5546875" style="66" customWidth="1"/>
    <col min="14511" max="14511" width="11.44140625" style="66" hidden="1" customWidth="1"/>
    <col min="14512" max="14512" width="9.44140625" style="66" customWidth="1"/>
    <col min="14513" max="14544" width="11.44140625" style="66" hidden="1" customWidth="1"/>
    <col min="14545" max="14545" width="9" style="66" customWidth="1"/>
    <col min="14546" max="14547" width="11.44140625" style="66" hidden="1" customWidth="1"/>
    <col min="14548" max="14548" width="8.5546875" style="66" customWidth="1"/>
    <col min="14549" max="14550" width="11.44140625" style="66" hidden="1" customWidth="1"/>
    <col min="14551" max="14551" width="6.44140625" style="66" customWidth="1"/>
    <col min="14552" max="14553" width="11.44140625" style="66" hidden="1" customWidth="1"/>
    <col min="14554" max="14554" width="7" style="66" customWidth="1"/>
    <col min="14555" max="14556" width="11.44140625" style="66" hidden="1" customWidth="1"/>
    <col min="14557" max="14559" width="7" style="66" customWidth="1"/>
    <col min="14560" max="14561" width="11.44140625" style="66" hidden="1" customWidth="1"/>
    <col min="14562" max="14562" width="7.5546875" style="66" customWidth="1"/>
    <col min="14563" max="14564" width="11.44140625" style="66" hidden="1" customWidth="1"/>
    <col min="14565" max="14565" width="7" style="66" customWidth="1"/>
    <col min="14566" max="14567" width="11.44140625" style="66" hidden="1" customWidth="1"/>
    <col min="14568" max="14568" width="7" style="66" customWidth="1"/>
    <col min="14569" max="14570" width="11.44140625" style="66" hidden="1" customWidth="1"/>
    <col min="14571" max="14571" width="7" style="66" customWidth="1"/>
    <col min="14572" max="14572" width="11.44140625" style="66" hidden="1" customWidth="1"/>
    <col min="14573" max="14573" width="6.44140625" style="66" customWidth="1"/>
    <col min="14574" max="14583" width="11.44140625" style="66" hidden="1" customWidth="1"/>
    <col min="14584" max="14586" width="11.44140625" style="66" hidden="1"/>
    <col min="14587" max="14587" width="41.44140625" style="66" customWidth="1"/>
    <col min="14588" max="14588" width="6.44140625" style="66" customWidth="1"/>
    <col min="14589" max="14589" width="14.6640625" style="66" customWidth="1"/>
    <col min="14590" max="14590" width="11.44140625" style="66" customWidth="1"/>
    <col min="14591" max="14591" width="13" style="66" customWidth="1"/>
    <col min="14592" max="14592" width="25.6640625" style="66" customWidth="1"/>
    <col min="14593" max="14602" width="9.44140625" style="66" customWidth="1"/>
    <col min="14603" max="14603" width="8.88671875" style="66" customWidth="1"/>
    <col min="14604" max="14604" width="9.44140625" style="66" customWidth="1"/>
    <col min="14605" max="14610" width="10.109375" style="66" customWidth="1"/>
    <col min="14611" max="14611" width="6.44140625" style="66" customWidth="1"/>
    <col min="14612" max="14612" width="6.88671875" style="66" customWidth="1"/>
    <col min="14613" max="14614" width="6.5546875" style="66" customWidth="1"/>
    <col min="14615" max="14615" width="6.33203125" style="66" customWidth="1"/>
    <col min="14616" max="14617" width="7.5546875" style="66" customWidth="1"/>
    <col min="14618" max="14618" width="14.5546875" style="66" customWidth="1"/>
    <col min="14619" max="14620" width="11.44140625" style="66" customWidth="1"/>
    <col min="14621" max="14621" width="56.88671875" style="66" customWidth="1"/>
    <col min="14622" max="14622" width="9.109375" style="66" bestFit="1" customWidth="1"/>
    <col min="14623" max="14623" width="24.5546875" style="66" customWidth="1"/>
    <col min="14624" max="14624" width="22.88671875" style="66" customWidth="1"/>
    <col min="14625" max="14625" width="9.109375" style="66" bestFit="1" customWidth="1"/>
    <col min="14626" max="14626" width="5" style="66" customWidth="1"/>
    <col min="14627" max="14628" width="11.44140625" style="66" hidden="1" customWidth="1"/>
    <col min="14629" max="14629" width="5" style="66" customWidth="1"/>
    <col min="14630" max="14631" width="11.44140625" style="66" hidden="1" customWidth="1"/>
    <col min="14632" max="14632" width="5" style="66" customWidth="1"/>
    <col min="14633" max="14634" width="11.44140625" style="66" hidden="1" customWidth="1"/>
    <col min="14635" max="14635" width="5" style="66" customWidth="1"/>
    <col min="14636" max="14637" width="11.44140625" style="66" hidden="1" customWidth="1"/>
    <col min="14638" max="14638" width="5" style="66" customWidth="1"/>
    <col min="14639" max="14640" width="11.44140625" style="66" hidden="1" customWidth="1"/>
    <col min="14641" max="14641" width="5" style="66" customWidth="1"/>
    <col min="14642" max="14643" width="11.44140625" style="66" hidden="1" customWidth="1"/>
    <col min="14644" max="14644" width="6.44140625" style="66" customWidth="1"/>
    <col min="14645" max="14652" width="11.44140625" style="66" hidden="1" customWidth="1"/>
    <col min="14653" max="14653" width="6.88671875" style="66" customWidth="1"/>
    <col min="14654" max="14655" width="11.44140625" style="66" hidden="1" customWidth="1"/>
    <col min="14656" max="14656" width="6.44140625" style="66" customWidth="1"/>
    <col min="14657" max="14658" width="11.44140625" style="66" hidden="1" customWidth="1"/>
    <col min="14659" max="14659" width="5.44140625" style="66" customWidth="1"/>
    <col min="14660" max="14661" width="11.44140625" style="66" hidden="1" customWidth="1"/>
    <col min="14662" max="14662" width="4.88671875" style="66" customWidth="1"/>
    <col min="14663" max="14670" width="11.44140625" style="66" hidden="1" customWidth="1"/>
    <col min="14671" max="14671" width="5.44140625" style="66" customWidth="1"/>
    <col min="14672" max="14676" width="11.44140625" style="66" hidden="1" customWidth="1"/>
    <col min="14677" max="14677" width="5.88671875" style="66" customWidth="1"/>
    <col min="14678" max="14679" width="11.44140625" style="66" hidden="1" customWidth="1"/>
    <col min="14680" max="14680" width="5.44140625" style="66" customWidth="1"/>
    <col min="14681" max="14682" width="11.44140625" style="66" hidden="1" customWidth="1"/>
    <col min="14683" max="14683" width="5.44140625" style="66" customWidth="1"/>
    <col min="14684" max="14685" width="11.44140625" style="66" hidden="1" customWidth="1"/>
    <col min="14686" max="14686" width="6" style="66" customWidth="1"/>
    <col min="14687" max="14691" width="11.44140625" style="66" hidden="1" customWidth="1"/>
    <col min="14692" max="14692" width="5" style="66" customWidth="1"/>
    <col min="14693" max="14700" width="11.44140625" style="66" hidden="1" customWidth="1"/>
    <col min="14701" max="14701" width="5" style="66" customWidth="1"/>
    <col min="14702" max="14702" width="11.44140625" style="66" hidden="1" customWidth="1"/>
    <col min="14703" max="14703" width="5" style="66" customWidth="1"/>
    <col min="14704" max="14704" width="9.44140625" style="66" customWidth="1"/>
    <col min="14705" max="14705" width="11.44140625" style="66" hidden="1" customWidth="1"/>
    <col min="14706" max="14706" width="5" style="66" customWidth="1"/>
    <col min="14707" max="14708" width="11.44140625" style="66" hidden="1" customWidth="1"/>
    <col min="14709" max="14709" width="5" style="66" customWidth="1"/>
    <col min="14710" max="14711" width="11.44140625" style="66" hidden="1" customWidth="1"/>
    <col min="14712" max="14712" width="5" style="66" customWidth="1"/>
    <col min="14713" max="14714" width="11.44140625" style="66" hidden="1" customWidth="1"/>
    <col min="14715" max="14715" width="5" style="66" customWidth="1"/>
    <col min="14716" max="14717" width="11.44140625" style="66" hidden="1" customWidth="1"/>
    <col min="14718" max="14718" width="5" style="66" customWidth="1"/>
    <col min="14719" max="14720" width="11.44140625" style="66" hidden="1" customWidth="1"/>
    <col min="14721" max="14721" width="5" style="66" customWidth="1"/>
    <col min="14722" max="14722" width="11.44140625" style="66" hidden="1" customWidth="1"/>
    <col min="14723" max="14723" width="6.44140625" style="66" customWidth="1"/>
    <col min="14724" max="14724" width="11.44140625" style="66" hidden="1" customWidth="1"/>
    <col min="14725" max="14725" width="7.109375" style="66" customWidth="1"/>
    <col min="14726" max="14727" width="11.44140625" style="66" hidden="1" customWidth="1"/>
    <col min="14728" max="14728" width="7.109375" style="66" customWidth="1"/>
    <col min="14729" max="14730" width="11.44140625" style="66" hidden="1" customWidth="1"/>
    <col min="14731" max="14731" width="7.109375" style="66" customWidth="1"/>
    <col min="14732" max="14733" width="11.44140625" style="66" hidden="1" customWidth="1"/>
    <col min="14734" max="14734" width="7.109375" style="66" customWidth="1"/>
    <col min="14735" max="14736" width="11.44140625" style="66" hidden="1" customWidth="1"/>
    <col min="14737" max="14737" width="7.109375" style="66" customWidth="1"/>
    <col min="14738" max="14739" width="11.44140625" style="66" hidden="1" customWidth="1"/>
    <col min="14740" max="14740" width="7.109375" style="66" customWidth="1"/>
    <col min="14741" max="14742" width="11.44140625" style="66" hidden="1" customWidth="1"/>
    <col min="14743" max="14743" width="7.109375" style="66" customWidth="1"/>
    <col min="14744" max="14745" width="11.44140625" style="66" hidden="1" customWidth="1"/>
    <col min="14746" max="14746" width="7.109375" style="66" customWidth="1"/>
    <col min="14747" max="14747" width="11.44140625" style="66" hidden="1" customWidth="1"/>
    <col min="14748" max="14748" width="6.44140625" style="66" customWidth="1"/>
    <col min="14749" max="14750" width="11.44140625" style="66" hidden="1" customWidth="1"/>
    <col min="14751" max="14751" width="6.88671875" style="66" customWidth="1"/>
    <col min="14752" max="14753" width="11.44140625" style="66" hidden="1" customWidth="1"/>
    <col min="14754" max="14754" width="6.88671875" style="66" customWidth="1"/>
    <col min="14755" max="14756" width="11.44140625" style="66" hidden="1" customWidth="1"/>
    <col min="14757" max="14757" width="6.44140625" style="66" customWidth="1"/>
    <col min="14758" max="14762" width="11.44140625" style="66" hidden="1" customWidth="1"/>
    <col min="14763" max="14763" width="6.44140625" style="66" customWidth="1"/>
    <col min="14764" max="14765" width="11.44140625" style="66" hidden="1" customWidth="1"/>
    <col min="14766" max="14766" width="7.5546875" style="66" customWidth="1"/>
    <col min="14767" max="14767" width="11.44140625" style="66" hidden="1" customWidth="1"/>
    <col min="14768" max="14768" width="9.44140625" style="66" customWidth="1"/>
    <col min="14769" max="14800" width="11.44140625" style="66" hidden="1" customWidth="1"/>
    <col min="14801" max="14801" width="9" style="66" customWidth="1"/>
    <col min="14802" max="14803" width="11.44140625" style="66" hidden="1" customWidth="1"/>
    <col min="14804" max="14804" width="8.5546875" style="66" customWidth="1"/>
    <col min="14805" max="14806" width="11.44140625" style="66" hidden="1" customWidth="1"/>
    <col min="14807" max="14807" width="6.44140625" style="66" customWidth="1"/>
    <col min="14808" max="14809" width="11.44140625" style="66" hidden="1" customWidth="1"/>
    <col min="14810" max="14810" width="7" style="66" customWidth="1"/>
    <col min="14811" max="14812" width="11.44140625" style="66" hidden="1" customWidth="1"/>
    <col min="14813" max="14815" width="7" style="66" customWidth="1"/>
    <col min="14816" max="14817" width="11.44140625" style="66" hidden="1" customWidth="1"/>
    <col min="14818" max="14818" width="7.5546875" style="66" customWidth="1"/>
    <col min="14819" max="14820" width="11.44140625" style="66" hidden="1" customWidth="1"/>
    <col min="14821" max="14821" width="7" style="66" customWidth="1"/>
    <col min="14822" max="14823" width="11.44140625" style="66" hidden="1" customWidth="1"/>
    <col min="14824" max="14824" width="7" style="66" customWidth="1"/>
    <col min="14825" max="14826" width="11.44140625" style="66" hidden="1" customWidth="1"/>
    <col min="14827" max="14827" width="7" style="66" customWidth="1"/>
    <col min="14828" max="14828" width="11.44140625" style="66" hidden="1" customWidth="1"/>
    <col min="14829" max="14829" width="6.44140625" style="66" customWidth="1"/>
    <col min="14830" max="14839" width="11.44140625" style="66" hidden="1" customWidth="1"/>
    <col min="14840" max="14842" width="11.44140625" style="66" hidden="1"/>
    <col min="14843" max="14843" width="41.44140625" style="66" customWidth="1"/>
    <col min="14844" max="14844" width="6.44140625" style="66" customWidth="1"/>
    <col min="14845" max="14845" width="14.6640625" style="66" customWidth="1"/>
    <col min="14846" max="14846" width="11.44140625" style="66" customWidth="1"/>
    <col min="14847" max="14847" width="13" style="66" customWidth="1"/>
    <col min="14848" max="14848" width="25.6640625" style="66" customWidth="1"/>
    <col min="14849" max="14858" width="9.44140625" style="66" customWidth="1"/>
    <col min="14859" max="14859" width="8.88671875" style="66" customWidth="1"/>
    <col min="14860" max="14860" width="9.44140625" style="66" customWidth="1"/>
    <col min="14861" max="14866" width="10.109375" style="66" customWidth="1"/>
    <col min="14867" max="14867" width="6.44140625" style="66" customWidth="1"/>
    <col min="14868" max="14868" width="6.88671875" style="66" customWidth="1"/>
    <col min="14869" max="14870" width="6.5546875" style="66" customWidth="1"/>
    <col min="14871" max="14871" width="6.33203125" style="66" customWidth="1"/>
    <col min="14872" max="14873" width="7.5546875" style="66" customWidth="1"/>
    <col min="14874" max="14874" width="14.5546875" style="66" customWidth="1"/>
    <col min="14875" max="14876" width="11.44140625" style="66" customWidth="1"/>
    <col min="14877" max="14877" width="56.88671875" style="66" customWidth="1"/>
    <col min="14878" max="14878" width="9.109375" style="66" bestFit="1" customWidth="1"/>
    <col min="14879" max="14879" width="24.5546875" style="66" customWidth="1"/>
    <col min="14880" max="14880" width="22.88671875" style="66" customWidth="1"/>
    <col min="14881" max="14881" width="9.109375" style="66" bestFit="1" customWidth="1"/>
    <col min="14882" max="14882" width="5" style="66" customWidth="1"/>
    <col min="14883" max="14884" width="11.44140625" style="66" hidden="1" customWidth="1"/>
    <col min="14885" max="14885" width="5" style="66" customWidth="1"/>
    <col min="14886" max="14887" width="11.44140625" style="66" hidden="1" customWidth="1"/>
    <col min="14888" max="14888" width="5" style="66" customWidth="1"/>
    <col min="14889" max="14890" width="11.44140625" style="66" hidden="1" customWidth="1"/>
    <col min="14891" max="14891" width="5" style="66" customWidth="1"/>
    <col min="14892" max="14893" width="11.44140625" style="66" hidden="1" customWidth="1"/>
    <col min="14894" max="14894" width="5" style="66" customWidth="1"/>
    <col min="14895" max="14896" width="11.44140625" style="66" hidden="1" customWidth="1"/>
    <col min="14897" max="14897" width="5" style="66" customWidth="1"/>
    <col min="14898" max="14899" width="11.44140625" style="66" hidden="1" customWidth="1"/>
    <col min="14900" max="14900" width="6.44140625" style="66" customWidth="1"/>
    <col min="14901" max="14908" width="11.44140625" style="66" hidden="1" customWidth="1"/>
    <col min="14909" max="14909" width="6.88671875" style="66" customWidth="1"/>
    <col min="14910" max="14911" width="11.44140625" style="66" hidden="1" customWidth="1"/>
    <col min="14912" max="14912" width="6.44140625" style="66" customWidth="1"/>
    <col min="14913" max="14914" width="11.44140625" style="66" hidden="1" customWidth="1"/>
    <col min="14915" max="14915" width="5.44140625" style="66" customWidth="1"/>
    <col min="14916" max="14917" width="11.44140625" style="66" hidden="1" customWidth="1"/>
    <col min="14918" max="14918" width="4.88671875" style="66" customWidth="1"/>
    <col min="14919" max="14926" width="11.44140625" style="66" hidden="1" customWidth="1"/>
    <col min="14927" max="14927" width="5.44140625" style="66" customWidth="1"/>
    <col min="14928" max="14932" width="11.44140625" style="66" hidden="1" customWidth="1"/>
    <col min="14933" max="14933" width="5.88671875" style="66" customWidth="1"/>
    <col min="14934" max="14935" width="11.44140625" style="66" hidden="1" customWidth="1"/>
    <col min="14936" max="14936" width="5.44140625" style="66" customWidth="1"/>
    <col min="14937" max="14938" width="11.44140625" style="66" hidden="1" customWidth="1"/>
    <col min="14939" max="14939" width="5.44140625" style="66" customWidth="1"/>
    <col min="14940" max="14941" width="11.44140625" style="66" hidden="1" customWidth="1"/>
    <col min="14942" max="14942" width="6" style="66" customWidth="1"/>
    <col min="14943" max="14947" width="11.44140625" style="66" hidden="1" customWidth="1"/>
    <col min="14948" max="14948" width="5" style="66" customWidth="1"/>
    <col min="14949" max="14956" width="11.44140625" style="66" hidden="1" customWidth="1"/>
    <col min="14957" max="14957" width="5" style="66" customWidth="1"/>
    <col min="14958" max="14958" width="11.44140625" style="66" hidden="1" customWidth="1"/>
    <col min="14959" max="14959" width="5" style="66" customWidth="1"/>
    <col min="14960" max="14960" width="9.44140625" style="66" customWidth="1"/>
    <col min="14961" max="14961" width="11.44140625" style="66" hidden="1" customWidth="1"/>
    <col min="14962" max="14962" width="5" style="66" customWidth="1"/>
    <col min="14963" max="14964" width="11.44140625" style="66" hidden="1" customWidth="1"/>
    <col min="14965" max="14965" width="5" style="66" customWidth="1"/>
    <col min="14966" max="14967" width="11.44140625" style="66" hidden="1" customWidth="1"/>
    <col min="14968" max="14968" width="5" style="66" customWidth="1"/>
    <col min="14969" max="14970" width="11.44140625" style="66" hidden="1" customWidth="1"/>
    <col min="14971" max="14971" width="5" style="66" customWidth="1"/>
    <col min="14972" max="14973" width="11.44140625" style="66" hidden="1" customWidth="1"/>
    <col min="14974" max="14974" width="5" style="66" customWidth="1"/>
    <col min="14975" max="14976" width="11.44140625" style="66" hidden="1" customWidth="1"/>
    <col min="14977" max="14977" width="5" style="66" customWidth="1"/>
    <col min="14978" max="14978" width="11.44140625" style="66" hidden="1" customWidth="1"/>
    <col min="14979" max="14979" width="6.44140625" style="66" customWidth="1"/>
    <col min="14980" max="14980" width="11.44140625" style="66" hidden="1" customWidth="1"/>
    <col min="14981" max="14981" width="7.109375" style="66" customWidth="1"/>
    <col min="14982" max="14983" width="11.44140625" style="66" hidden="1" customWidth="1"/>
    <col min="14984" max="14984" width="7.109375" style="66" customWidth="1"/>
    <col min="14985" max="14986" width="11.44140625" style="66" hidden="1" customWidth="1"/>
    <col min="14987" max="14987" width="7.109375" style="66" customWidth="1"/>
    <col min="14988" max="14989" width="11.44140625" style="66" hidden="1" customWidth="1"/>
    <col min="14990" max="14990" width="7.109375" style="66" customWidth="1"/>
    <col min="14991" max="14992" width="11.44140625" style="66" hidden="1" customWidth="1"/>
    <col min="14993" max="14993" width="7.109375" style="66" customWidth="1"/>
    <col min="14994" max="14995" width="11.44140625" style="66" hidden="1" customWidth="1"/>
    <col min="14996" max="14996" width="7.109375" style="66" customWidth="1"/>
    <col min="14997" max="14998" width="11.44140625" style="66" hidden="1" customWidth="1"/>
    <col min="14999" max="14999" width="7.109375" style="66" customWidth="1"/>
    <col min="15000" max="15001" width="11.44140625" style="66" hidden="1" customWidth="1"/>
    <col min="15002" max="15002" width="7.109375" style="66" customWidth="1"/>
    <col min="15003" max="15003" width="11.44140625" style="66" hidden="1" customWidth="1"/>
    <col min="15004" max="15004" width="6.44140625" style="66" customWidth="1"/>
    <col min="15005" max="15006" width="11.44140625" style="66" hidden="1" customWidth="1"/>
    <col min="15007" max="15007" width="6.88671875" style="66" customWidth="1"/>
    <col min="15008" max="15009" width="11.44140625" style="66" hidden="1" customWidth="1"/>
    <col min="15010" max="15010" width="6.88671875" style="66" customWidth="1"/>
    <col min="15011" max="15012" width="11.44140625" style="66" hidden="1" customWidth="1"/>
    <col min="15013" max="15013" width="6.44140625" style="66" customWidth="1"/>
    <col min="15014" max="15018" width="11.44140625" style="66" hidden="1" customWidth="1"/>
    <col min="15019" max="15019" width="6.44140625" style="66" customWidth="1"/>
    <col min="15020" max="15021" width="11.44140625" style="66" hidden="1" customWidth="1"/>
    <col min="15022" max="15022" width="7.5546875" style="66" customWidth="1"/>
    <col min="15023" max="15023" width="11.44140625" style="66" hidden="1" customWidth="1"/>
    <col min="15024" max="15024" width="9.44140625" style="66" customWidth="1"/>
    <col min="15025" max="15056" width="11.44140625" style="66" hidden="1" customWidth="1"/>
    <col min="15057" max="15057" width="9" style="66" customWidth="1"/>
    <col min="15058" max="15059" width="11.44140625" style="66" hidden="1" customWidth="1"/>
    <col min="15060" max="15060" width="8.5546875" style="66" customWidth="1"/>
    <col min="15061" max="15062" width="11.44140625" style="66" hidden="1" customWidth="1"/>
    <col min="15063" max="15063" width="6.44140625" style="66" customWidth="1"/>
    <col min="15064" max="15065" width="11.44140625" style="66" hidden="1" customWidth="1"/>
    <col min="15066" max="15066" width="7" style="66" customWidth="1"/>
    <col min="15067" max="15068" width="11.44140625" style="66" hidden="1" customWidth="1"/>
    <col min="15069" max="15071" width="7" style="66" customWidth="1"/>
    <col min="15072" max="15073" width="11.44140625" style="66" hidden="1" customWidth="1"/>
    <col min="15074" max="15074" width="7.5546875" style="66" customWidth="1"/>
    <col min="15075" max="15076" width="11.44140625" style="66" hidden="1" customWidth="1"/>
    <col min="15077" max="15077" width="7" style="66" customWidth="1"/>
    <col min="15078" max="15079" width="11.44140625" style="66" hidden="1" customWidth="1"/>
    <col min="15080" max="15080" width="7" style="66" customWidth="1"/>
    <col min="15081" max="15082" width="11.44140625" style="66" hidden="1" customWidth="1"/>
    <col min="15083" max="15083" width="7" style="66" customWidth="1"/>
    <col min="15084" max="15084" width="11.44140625" style="66" hidden="1" customWidth="1"/>
    <col min="15085" max="15085" width="6.44140625" style="66" customWidth="1"/>
    <col min="15086" max="15095" width="11.44140625" style="66" hidden="1" customWidth="1"/>
    <col min="15096" max="15098" width="11.44140625" style="66" hidden="1"/>
    <col min="15099" max="15099" width="41.44140625" style="66" customWidth="1"/>
    <col min="15100" max="15100" width="6.44140625" style="66" customWidth="1"/>
    <col min="15101" max="15101" width="14.6640625" style="66" customWidth="1"/>
    <col min="15102" max="15102" width="11.44140625" style="66" customWidth="1"/>
    <col min="15103" max="15103" width="13" style="66" customWidth="1"/>
    <col min="15104" max="15104" width="25.6640625" style="66" customWidth="1"/>
    <col min="15105" max="15114" width="9.44140625" style="66" customWidth="1"/>
    <col min="15115" max="15115" width="8.88671875" style="66" customWidth="1"/>
    <col min="15116" max="15116" width="9.44140625" style="66" customWidth="1"/>
    <col min="15117" max="15122" width="10.109375" style="66" customWidth="1"/>
    <col min="15123" max="15123" width="6.44140625" style="66" customWidth="1"/>
    <col min="15124" max="15124" width="6.88671875" style="66" customWidth="1"/>
    <col min="15125" max="15126" width="6.5546875" style="66" customWidth="1"/>
    <col min="15127" max="15127" width="6.33203125" style="66" customWidth="1"/>
    <col min="15128" max="15129" width="7.5546875" style="66" customWidth="1"/>
    <col min="15130" max="15130" width="14.5546875" style="66" customWidth="1"/>
    <col min="15131" max="15132" width="11.44140625" style="66" customWidth="1"/>
    <col min="15133" max="15133" width="56.88671875" style="66" customWidth="1"/>
    <col min="15134" max="15134" width="9.109375" style="66" bestFit="1" customWidth="1"/>
    <col min="15135" max="15135" width="24.5546875" style="66" customWidth="1"/>
    <col min="15136" max="15136" width="22.88671875" style="66" customWidth="1"/>
    <col min="15137" max="15137" width="9.109375" style="66" bestFit="1" customWidth="1"/>
    <col min="15138" max="15138" width="5" style="66" customWidth="1"/>
    <col min="15139" max="15140" width="11.44140625" style="66" hidden="1" customWidth="1"/>
    <col min="15141" max="15141" width="5" style="66" customWidth="1"/>
    <col min="15142" max="15143" width="11.44140625" style="66" hidden="1" customWidth="1"/>
    <col min="15144" max="15144" width="5" style="66" customWidth="1"/>
    <col min="15145" max="15146" width="11.44140625" style="66" hidden="1" customWidth="1"/>
    <col min="15147" max="15147" width="5" style="66" customWidth="1"/>
    <col min="15148" max="15149" width="11.44140625" style="66" hidden="1" customWidth="1"/>
    <col min="15150" max="15150" width="5" style="66" customWidth="1"/>
    <col min="15151" max="15152" width="11.44140625" style="66" hidden="1" customWidth="1"/>
    <col min="15153" max="15153" width="5" style="66" customWidth="1"/>
    <col min="15154" max="15155" width="11.44140625" style="66" hidden="1" customWidth="1"/>
    <col min="15156" max="15156" width="6.44140625" style="66" customWidth="1"/>
    <col min="15157" max="15164" width="11.44140625" style="66" hidden="1" customWidth="1"/>
    <col min="15165" max="15165" width="6.88671875" style="66" customWidth="1"/>
    <col min="15166" max="15167" width="11.44140625" style="66" hidden="1" customWidth="1"/>
    <col min="15168" max="15168" width="6.44140625" style="66" customWidth="1"/>
    <col min="15169" max="15170" width="11.44140625" style="66" hidden="1" customWidth="1"/>
    <col min="15171" max="15171" width="5.44140625" style="66" customWidth="1"/>
    <col min="15172" max="15173" width="11.44140625" style="66" hidden="1" customWidth="1"/>
    <col min="15174" max="15174" width="4.88671875" style="66" customWidth="1"/>
    <col min="15175" max="15182" width="11.44140625" style="66" hidden="1" customWidth="1"/>
    <col min="15183" max="15183" width="5.44140625" style="66" customWidth="1"/>
    <col min="15184" max="15188" width="11.44140625" style="66" hidden="1" customWidth="1"/>
    <col min="15189" max="15189" width="5.88671875" style="66" customWidth="1"/>
    <col min="15190" max="15191" width="11.44140625" style="66" hidden="1" customWidth="1"/>
    <col min="15192" max="15192" width="5.44140625" style="66" customWidth="1"/>
    <col min="15193" max="15194" width="11.44140625" style="66" hidden="1" customWidth="1"/>
    <col min="15195" max="15195" width="5.44140625" style="66" customWidth="1"/>
    <col min="15196" max="15197" width="11.44140625" style="66" hidden="1" customWidth="1"/>
    <col min="15198" max="15198" width="6" style="66" customWidth="1"/>
    <col min="15199" max="15203" width="11.44140625" style="66" hidden="1" customWidth="1"/>
    <col min="15204" max="15204" width="5" style="66" customWidth="1"/>
    <col min="15205" max="15212" width="11.44140625" style="66" hidden="1" customWidth="1"/>
    <col min="15213" max="15213" width="5" style="66" customWidth="1"/>
    <col min="15214" max="15214" width="11.44140625" style="66" hidden="1" customWidth="1"/>
    <col min="15215" max="15215" width="5" style="66" customWidth="1"/>
    <col min="15216" max="15216" width="9.44140625" style="66" customWidth="1"/>
    <col min="15217" max="15217" width="11.44140625" style="66" hidden="1" customWidth="1"/>
    <col min="15218" max="15218" width="5" style="66" customWidth="1"/>
    <col min="15219" max="15220" width="11.44140625" style="66" hidden="1" customWidth="1"/>
    <col min="15221" max="15221" width="5" style="66" customWidth="1"/>
    <col min="15222" max="15223" width="11.44140625" style="66" hidden="1" customWidth="1"/>
    <col min="15224" max="15224" width="5" style="66" customWidth="1"/>
    <col min="15225" max="15226" width="11.44140625" style="66" hidden="1" customWidth="1"/>
    <col min="15227" max="15227" width="5" style="66" customWidth="1"/>
    <col min="15228" max="15229" width="11.44140625" style="66" hidden="1" customWidth="1"/>
    <col min="15230" max="15230" width="5" style="66" customWidth="1"/>
    <col min="15231" max="15232" width="11.44140625" style="66" hidden="1" customWidth="1"/>
    <col min="15233" max="15233" width="5" style="66" customWidth="1"/>
    <col min="15234" max="15234" width="11.44140625" style="66" hidden="1" customWidth="1"/>
    <col min="15235" max="15235" width="6.44140625" style="66" customWidth="1"/>
    <col min="15236" max="15236" width="11.44140625" style="66" hidden="1" customWidth="1"/>
    <col min="15237" max="15237" width="7.109375" style="66" customWidth="1"/>
    <col min="15238" max="15239" width="11.44140625" style="66" hidden="1" customWidth="1"/>
    <col min="15240" max="15240" width="7.109375" style="66" customWidth="1"/>
    <col min="15241" max="15242" width="11.44140625" style="66" hidden="1" customWidth="1"/>
    <col min="15243" max="15243" width="7.109375" style="66" customWidth="1"/>
    <col min="15244" max="15245" width="11.44140625" style="66" hidden="1" customWidth="1"/>
    <col min="15246" max="15246" width="7.109375" style="66" customWidth="1"/>
    <col min="15247" max="15248" width="11.44140625" style="66" hidden="1" customWidth="1"/>
    <col min="15249" max="15249" width="7.109375" style="66" customWidth="1"/>
    <col min="15250" max="15251" width="11.44140625" style="66" hidden="1" customWidth="1"/>
    <col min="15252" max="15252" width="7.109375" style="66" customWidth="1"/>
    <col min="15253" max="15254" width="11.44140625" style="66" hidden="1" customWidth="1"/>
    <col min="15255" max="15255" width="7.109375" style="66" customWidth="1"/>
    <col min="15256" max="15257" width="11.44140625" style="66" hidden="1" customWidth="1"/>
    <col min="15258" max="15258" width="7.109375" style="66" customWidth="1"/>
    <col min="15259" max="15259" width="11.44140625" style="66" hidden="1" customWidth="1"/>
    <col min="15260" max="15260" width="6.44140625" style="66" customWidth="1"/>
    <col min="15261" max="15262" width="11.44140625" style="66" hidden="1" customWidth="1"/>
    <col min="15263" max="15263" width="6.88671875" style="66" customWidth="1"/>
    <col min="15264" max="15265" width="11.44140625" style="66" hidden="1" customWidth="1"/>
    <col min="15266" max="15266" width="6.88671875" style="66" customWidth="1"/>
    <col min="15267" max="15268" width="11.44140625" style="66" hidden="1" customWidth="1"/>
    <col min="15269" max="15269" width="6.44140625" style="66" customWidth="1"/>
    <col min="15270" max="15274" width="11.44140625" style="66" hidden="1" customWidth="1"/>
    <col min="15275" max="15275" width="6.44140625" style="66" customWidth="1"/>
    <col min="15276" max="15277" width="11.44140625" style="66" hidden="1" customWidth="1"/>
    <col min="15278" max="15278" width="7.5546875" style="66" customWidth="1"/>
    <col min="15279" max="15279" width="11.44140625" style="66" hidden="1" customWidth="1"/>
    <col min="15280" max="15280" width="9.44140625" style="66" customWidth="1"/>
    <col min="15281" max="15312" width="11.44140625" style="66" hidden="1" customWidth="1"/>
    <col min="15313" max="15313" width="9" style="66" customWidth="1"/>
    <col min="15314" max="15315" width="11.44140625" style="66" hidden="1" customWidth="1"/>
    <col min="15316" max="15316" width="8.5546875" style="66" customWidth="1"/>
    <col min="15317" max="15318" width="11.44140625" style="66" hidden="1" customWidth="1"/>
    <col min="15319" max="15319" width="6.44140625" style="66" customWidth="1"/>
    <col min="15320" max="15321" width="11.44140625" style="66" hidden="1" customWidth="1"/>
    <col min="15322" max="15322" width="7" style="66" customWidth="1"/>
    <col min="15323" max="15324" width="11.44140625" style="66" hidden="1" customWidth="1"/>
    <col min="15325" max="15327" width="7" style="66" customWidth="1"/>
    <col min="15328" max="15329" width="11.44140625" style="66" hidden="1" customWidth="1"/>
    <col min="15330" max="15330" width="7.5546875" style="66" customWidth="1"/>
    <col min="15331" max="15332" width="11.44140625" style="66" hidden="1" customWidth="1"/>
    <col min="15333" max="15333" width="7" style="66" customWidth="1"/>
    <col min="15334" max="15335" width="11.44140625" style="66" hidden="1" customWidth="1"/>
    <col min="15336" max="15336" width="7" style="66" customWidth="1"/>
    <col min="15337" max="15338" width="11.44140625" style="66" hidden="1" customWidth="1"/>
    <col min="15339" max="15339" width="7" style="66" customWidth="1"/>
    <col min="15340" max="15340" width="11.44140625" style="66" hidden="1" customWidth="1"/>
    <col min="15341" max="15341" width="6.44140625" style="66" customWidth="1"/>
    <col min="15342" max="15351" width="11.44140625" style="66" hidden="1" customWidth="1"/>
    <col min="15352" max="15354" width="11.44140625" style="66" hidden="1"/>
    <col min="15355" max="15355" width="41.44140625" style="66" customWidth="1"/>
    <col min="15356" max="15356" width="6.44140625" style="66" customWidth="1"/>
    <col min="15357" max="15357" width="14.6640625" style="66" customWidth="1"/>
    <col min="15358" max="15358" width="11.44140625" style="66" customWidth="1"/>
    <col min="15359" max="15359" width="13" style="66" customWidth="1"/>
    <col min="15360" max="15360" width="25.6640625" style="66" customWidth="1"/>
    <col min="15361" max="15370" width="9.44140625" style="66" customWidth="1"/>
    <col min="15371" max="15371" width="8.88671875" style="66" customWidth="1"/>
    <col min="15372" max="15372" width="9.44140625" style="66" customWidth="1"/>
    <col min="15373" max="15378" width="10.109375" style="66" customWidth="1"/>
    <col min="15379" max="15379" width="6.44140625" style="66" customWidth="1"/>
    <col min="15380" max="15380" width="6.88671875" style="66" customWidth="1"/>
    <col min="15381" max="15382" width="6.5546875" style="66" customWidth="1"/>
    <col min="15383" max="15383" width="6.33203125" style="66" customWidth="1"/>
    <col min="15384" max="15385" width="7.5546875" style="66" customWidth="1"/>
    <col min="15386" max="15386" width="14.5546875" style="66" customWidth="1"/>
    <col min="15387" max="15388" width="11.44140625" style="66" customWidth="1"/>
    <col min="15389" max="15389" width="56.88671875" style="66" customWidth="1"/>
    <col min="15390" max="15390" width="9.109375" style="66" bestFit="1" customWidth="1"/>
    <col min="15391" max="15391" width="24.5546875" style="66" customWidth="1"/>
    <col min="15392" max="15392" width="22.88671875" style="66" customWidth="1"/>
    <col min="15393" max="15393" width="9.109375" style="66" bestFit="1" customWidth="1"/>
    <col min="15394" max="15394" width="5" style="66" customWidth="1"/>
    <col min="15395" max="15396" width="11.44140625" style="66" hidden="1" customWidth="1"/>
    <col min="15397" max="15397" width="5" style="66" customWidth="1"/>
    <col min="15398" max="15399" width="11.44140625" style="66" hidden="1" customWidth="1"/>
    <col min="15400" max="15400" width="5" style="66" customWidth="1"/>
    <col min="15401" max="15402" width="11.44140625" style="66" hidden="1" customWidth="1"/>
    <col min="15403" max="15403" width="5" style="66" customWidth="1"/>
    <col min="15404" max="15405" width="11.44140625" style="66" hidden="1" customWidth="1"/>
    <col min="15406" max="15406" width="5" style="66" customWidth="1"/>
    <col min="15407" max="15408" width="11.44140625" style="66" hidden="1" customWidth="1"/>
    <col min="15409" max="15409" width="5" style="66" customWidth="1"/>
    <col min="15410" max="15411" width="11.44140625" style="66" hidden="1" customWidth="1"/>
    <col min="15412" max="15412" width="6.44140625" style="66" customWidth="1"/>
    <col min="15413" max="15420" width="11.44140625" style="66" hidden="1" customWidth="1"/>
    <col min="15421" max="15421" width="6.88671875" style="66" customWidth="1"/>
    <col min="15422" max="15423" width="11.44140625" style="66" hidden="1" customWidth="1"/>
    <col min="15424" max="15424" width="6.44140625" style="66" customWidth="1"/>
    <col min="15425" max="15426" width="11.44140625" style="66" hidden="1" customWidth="1"/>
    <col min="15427" max="15427" width="5.44140625" style="66" customWidth="1"/>
    <col min="15428" max="15429" width="11.44140625" style="66" hidden="1" customWidth="1"/>
    <col min="15430" max="15430" width="4.88671875" style="66" customWidth="1"/>
    <col min="15431" max="15438" width="11.44140625" style="66" hidden="1" customWidth="1"/>
    <col min="15439" max="15439" width="5.44140625" style="66" customWidth="1"/>
    <col min="15440" max="15444" width="11.44140625" style="66" hidden="1" customWidth="1"/>
    <col min="15445" max="15445" width="5.88671875" style="66" customWidth="1"/>
    <col min="15446" max="15447" width="11.44140625" style="66" hidden="1" customWidth="1"/>
    <col min="15448" max="15448" width="5.44140625" style="66" customWidth="1"/>
    <col min="15449" max="15450" width="11.44140625" style="66" hidden="1" customWidth="1"/>
    <col min="15451" max="15451" width="5.44140625" style="66" customWidth="1"/>
    <col min="15452" max="15453" width="11.44140625" style="66" hidden="1" customWidth="1"/>
    <col min="15454" max="15454" width="6" style="66" customWidth="1"/>
    <col min="15455" max="15459" width="11.44140625" style="66" hidden="1" customWidth="1"/>
    <col min="15460" max="15460" width="5" style="66" customWidth="1"/>
    <col min="15461" max="15468" width="11.44140625" style="66" hidden="1" customWidth="1"/>
    <col min="15469" max="15469" width="5" style="66" customWidth="1"/>
    <col min="15470" max="15470" width="11.44140625" style="66" hidden="1" customWidth="1"/>
    <col min="15471" max="15471" width="5" style="66" customWidth="1"/>
    <col min="15472" max="15472" width="9.44140625" style="66" customWidth="1"/>
    <col min="15473" max="15473" width="11.44140625" style="66" hidden="1" customWidth="1"/>
    <col min="15474" max="15474" width="5" style="66" customWidth="1"/>
    <col min="15475" max="15476" width="11.44140625" style="66" hidden="1" customWidth="1"/>
    <col min="15477" max="15477" width="5" style="66" customWidth="1"/>
    <col min="15478" max="15479" width="11.44140625" style="66" hidden="1" customWidth="1"/>
    <col min="15480" max="15480" width="5" style="66" customWidth="1"/>
    <col min="15481" max="15482" width="11.44140625" style="66" hidden="1" customWidth="1"/>
    <col min="15483" max="15483" width="5" style="66" customWidth="1"/>
    <col min="15484" max="15485" width="11.44140625" style="66" hidden="1" customWidth="1"/>
    <col min="15486" max="15486" width="5" style="66" customWidth="1"/>
    <col min="15487" max="15488" width="11.44140625" style="66" hidden="1" customWidth="1"/>
    <col min="15489" max="15489" width="5" style="66" customWidth="1"/>
    <col min="15490" max="15490" width="11.44140625" style="66" hidden="1" customWidth="1"/>
    <col min="15491" max="15491" width="6.44140625" style="66" customWidth="1"/>
    <col min="15492" max="15492" width="11.44140625" style="66" hidden="1" customWidth="1"/>
    <col min="15493" max="15493" width="7.109375" style="66" customWidth="1"/>
    <col min="15494" max="15495" width="11.44140625" style="66" hidden="1" customWidth="1"/>
    <col min="15496" max="15496" width="7.109375" style="66" customWidth="1"/>
    <col min="15497" max="15498" width="11.44140625" style="66" hidden="1" customWidth="1"/>
    <col min="15499" max="15499" width="7.109375" style="66" customWidth="1"/>
    <col min="15500" max="15501" width="11.44140625" style="66" hidden="1" customWidth="1"/>
    <col min="15502" max="15502" width="7.109375" style="66" customWidth="1"/>
    <col min="15503" max="15504" width="11.44140625" style="66" hidden="1" customWidth="1"/>
    <col min="15505" max="15505" width="7.109375" style="66" customWidth="1"/>
    <col min="15506" max="15507" width="11.44140625" style="66" hidden="1" customWidth="1"/>
    <col min="15508" max="15508" width="7.109375" style="66" customWidth="1"/>
    <col min="15509" max="15510" width="11.44140625" style="66" hidden="1" customWidth="1"/>
    <col min="15511" max="15511" width="7.109375" style="66" customWidth="1"/>
    <col min="15512" max="15513" width="11.44140625" style="66" hidden="1" customWidth="1"/>
    <col min="15514" max="15514" width="7.109375" style="66" customWidth="1"/>
    <col min="15515" max="15515" width="11.44140625" style="66" hidden="1" customWidth="1"/>
    <col min="15516" max="15516" width="6.44140625" style="66" customWidth="1"/>
    <col min="15517" max="15518" width="11.44140625" style="66" hidden="1" customWidth="1"/>
    <col min="15519" max="15519" width="6.88671875" style="66" customWidth="1"/>
    <col min="15520" max="15521" width="11.44140625" style="66" hidden="1" customWidth="1"/>
    <col min="15522" max="15522" width="6.88671875" style="66" customWidth="1"/>
    <col min="15523" max="15524" width="11.44140625" style="66" hidden="1" customWidth="1"/>
    <col min="15525" max="15525" width="6.44140625" style="66" customWidth="1"/>
    <col min="15526" max="15530" width="11.44140625" style="66" hidden="1" customWidth="1"/>
    <col min="15531" max="15531" width="6.44140625" style="66" customWidth="1"/>
    <col min="15532" max="15533" width="11.44140625" style="66" hidden="1" customWidth="1"/>
    <col min="15534" max="15534" width="7.5546875" style="66" customWidth="1"/>
    <col min="15535" max="15535" width="11.44140625" style="66" hidden="1" customWidth="1"/>
    <col min="15536" max="15536" width="9.44140625" style="66" customWidth="1"/>
    <col min="15537" max="15568" width="11.44140625" style="66" hidden="1" customWidth="1"/>
    <col min="15569" max="15569" width="9" style="66" customWidth="1"/>
    <col min="15570" max="15571" width="11.44140625" style="66" hidden="1" customWidth="1"/>
    <col min="15572" max="15572" width="8.5546875" style="66" customWidth="1"/>
    <col min="15573" max="15574" width="11.44140625" style="66" hidden="1" customWidth="1"/>
    <col min="15575" max="15575" width="6.44140625" style="66" customWidth="1"/>
    <col min="15576" max="15577" width="11.44140625" style="66" hidden="1" customWidth="1"/>
    <col min="15578" max="15578" width="7" style="66" customWidth="1"/>
    <col min="15579" max="15580" width="11.44140625" style="66" hidden="1" customWidth="1"/>
    <col min="15581" max="15583" width="7" style="66" customWidth="1"/>
    <col min="15584" max="15585" width="11.44140625" style="66" hidden="1" customWidth="1"/>
    <col min="15586" max="15586" width="7.5546875" style="66" customWidth="1"/>
    <col min="15587" max="15588" width="11.44140625" style="66" hidden="1" customWidth="1"/>
    <col min="15589" max="15589" width="7" style="66" customWidth="1"/>
    <col min="15590" max="15591" width="11.44140625" style="66" hidden="1" customWidth="1"/>
    <col min="15592" max="15592" width="7" style="66" customWidth="1"/>
    <col min="15593" max="15594" width="11.44140625" style="66" hidden="1" customWidth="1"/>
    <col min="15595" max="15595" width="7" style="66" customWidth="1"/>
    <col min="15596" max="15596" width="11.44140625" style="66" hidden="1" customWidth="1"/>
    <col min="15597" max="15597" width="6.44140625" style="66" customWidth="1"/>
    <col min="15598" max="15607" width="11.44140625" style="66" hidden="1" customWidth="1"/>
    <col min="15608" max="15610" width="11.44140625" style="66" hidden="1"/>
    <col min="15611" max="15611" width="41.44140625" style="66" customWidth="1"/>
    <col min="15612" max="15612" width="6.44140625" style="66" customWidth="1"/>
    <col min="15613" max="15613" width="14.6640625" style="66" customWidth="1"/>
    <col min="15614" max="15614" width="11.44140625" style="66" customWidth="1"/>
    <col min="15615" max="15615" width="13" style="66" customWidth="1"/>
    <col min="15616" max="15616" width="25.6640625" style="66" customWidth="1"/>
    <col min="15617" max="15626" width="9.44140625" style="66" customWidth="1"/>
    <col min="15627" max="15627" width="8.88671875" style="66" customWidth="1"/>
    <col min="15628" max="15628" width="9.44140625" style="66" customWidth="1"/>
    <col min="15629" max="15634" width="10.109375" style="66" customWidth="1"/>
    <col min="15635" max="15635" width="6.44140625" style="66" customWidth="1"/>
    <col min="15636" max="15636" width="6.88671875" style="66" customWidth="1"/>
    <col min="15637" max="15638" width="6.5546875" style="66" customWidth="1"/>
    <col min="15639" max="15639" width="6.33203125" style="66" customWidth="1"/>
    <col min="15640" max="15641" width="7.5546875" style="66" customWidth="1"/>
    <col min="15642" max="15642" width="14.5546875" style="66" customWidth="1"/>
    <col min="15643" max="15644" width="11.44140625" style="66" customWidth="1"/>
    <col min="15645" max="15645" width="56.88671875" style="66" customWidth="1"/>
    <col min="15646" max="15646" width="9.109375" style="66" bestFit="1" customWidth="1"/>
    <col min="15647" max="15647" width="24.5546875" style="66" customWidth="1"/>
    <col min="15648" max="15648" width="22.88671875" style="66" customWidth="1"/>
    <col min="15649" max="15649" width="9.109375" style="66" bestFit="1" customWidth="1"/>
    <col min="15650" max="15650" width="5" style="66" customWidth="1"/>
    <col min="15651" max="15652" width="11.44140625" style="66" hidden="1" customWidth="1"/>
    <col min="15653" max="15653" width="5" style="66" customWidth="1"/>
    <col min="15654" max="15655" width="11.44140625" style="66" hidden="1" customWidth="1"/>
    <col min="15656" max="15656" width="5" style="66" customWidth="1"/>
    <col min="15657" max="15658" width="11.44140625" style="66" hidden="1" customWidth="1"/>
    <col min="15659" max="15659" width="5" style="66" customWidth="1"/>
    <col min="15660" max="15661" width="11.44140625" style="66" hidden="1" customWidth="1"/>
    <col min="15662" max="15662" width="5" style="66" customWidth="1"/>
    <col min="15663" max="15664" width="11.44140625" style="66" hidden="1" customWidth="1"/>
    <col min="15665" max="15665" width="5" style="66" customWidth="1"/>
    <col min="15666" max="15667" width="11.44140625" style="66" hidden="1" customWidth="1"/>
    <col min="15668" max="15668" width="6.44140625" style="66" customWidth="1"/>
    <col min="15669" max="15676" width="11.44140625" style="66" hidden="1" customWidth="1"/>
    <col min="15677" max="15677" width="6.88671875" style="66" customWidth="1"/>
    <col min="15678" max="15679" width="11.44140625" style="66" hidden="1" customWidth="1"/>
    <col min="15680" max="15680" width="6.44140625" style="66" customWidth="1"/>
    <col min="15681" max="15682" width="11.44140625" style="66" hidden="1" customWidth="1"/>
    <col min="15683" max="15683" width="5.44140625" style="66" customWidth="1"/>
    <col min="15684" max="15685" width="11.44140625" style="66" hidden="1" customWidth="1"/>
    <col min="15686" max="15686" width="4.88671875" style="66" customWidth="1"/>
    <col min="15687" max="15694" width="11.44140625" style="66" hidden="1" customWidth="1"/>
    <col min="15695" max="15695" width="5.44140625" style="66" customWidth="1"/>
    <col min="15696" max="15700" width="11.44140625" style="66" hidden="1" customWidth="1"/>
    <col min="15701" max="15701" width="5.88671875" style="66" customWidth="1"/>
    <col min="15702" max="15703" width="11.44140625" style="66" hidden="1" customWidth="1"/>
    <col min="15704" max="15704" width="5.44140625" style="66" customWidth="1"/>
    <col min="15705" max="15706" width="11.44140625" style="66" hidden="1" customWidth="1"/>
    <col min="15707" max="15707" width="5.44140625" style="66" customWidth="1"/>
    <col min="15708" max="15709" width="11.44140625" style="66" hidden="1" customWidth="1"/>
    <col min="15710" max="15710" width="6" style="66" customWidth="1"/>
    <col min="15711" max="15715" width="11.44140625" style="66" hidden="1" customWidth="1"/>
    <col min="15716" max="15716" width="5" style="66" customWidth="1"/>
    <col min="15717" max="15724" width="11.44140625" style="66" hidden="1" customWidth="1"/>
    <col min="15725" max="15725" width="5" style="66" customWidth="1"/>
    <col min="15726" max="15726" width="11.44140625" style="66" hidden="1" customWidth="1"/>
    <col min="15727" max="15727" width="5" style="66" customWidth="1"/>
    <col min="15728" max="15728" width="9.44140625" style="66" customWidth="1"/>
    <col min="15729" max="15729" width="11.44140625" style="66" hidden="1" customWidth="1"/>
    <col min="15730" max="15730" width="5" style="66" customWidth="1"/>
    <col min="15731" max="15732" width="11.44140625" style="66" hidden="1" customWidth="1"/>
    <col min="15733" max="15733" width="5" style="66" customWidth="1"/>
    <col min="15734" max="15735" width="11.44140625" style="66" hidden="1" customWidth="1"/>
    <col min="15736" max="15736" width="5" style="66" customWidth="1"/>
    <col min="15737" max="15738" width="11.44140625" style="66" hidden="1" customWidth="1"/>
    <col min="15739" max="15739" width="5" style="66" customWidth="1"/>
    <col min="15740" max="15741" width="11.44140625" style="66" hidden="1" customWidth="1"/>
    <col min="15742" max="15742" width="5" style="66" customWidth="1"/>
    <col min="15743" max="15744" width="11.44140625" style="66" hidden="1" customWidth="1"/>
    <col min="15745" max="15745" width="5" style="66" customWidth="1"/>
    <col min="15746" max="15746" width="11.44140625" style="66" hidden="1" customWidth="1"/>
    <col min="15747" max="15747" width="6.44140625" style="66" customWidth="1"/>
    <col min="15748" max="15748" width="11.44140625" style="66" hidden="1" customWidth="1"/>
    <col min="15749" max="15749" width="7.109375" style="66" customWidth="1"/>
    <col min="15750" max="15751" width="11.44140625" style="66" hidden="1" customWidth="1"/>
    <col min="15752" max="15752" width="7.109375" style="66" customWidth="1"/>
    <col min="15753" max="15754" width="11.44140625" style="66" hidden="1" customWidth="1"/>
    <col min="15755" max="15755" width="7.109375" style="66" customWidth="1"/>
    <col min="15756" max="15757" width="11.44140625" style="66" hidden="1" customWidth="1"/>
    <col min="15758" max="15758" width="7.109375" style="66" customWidth="1"/>
    <col min="15759" max="15760" width="11.44140625" style="66" hidden="1" customWidth="1"/>
    <col min="15761" max="15761" width="7.109375" style="66" customWidth="1"/>
    <col min="15762" max="15763" width="11.44140625" style="66" hidden="1" customWidth="1"/>
    <col min="15764" max="15764" width="7.109375" style="66" customWidth="1"/>
    <col min="15765" max="15766" width="11.44140625" style="66" hidden="1" customWidth="1"/>
    <col min="15767" max="15767" width="7.109375" style="66" customWidth="1"/>
    <col min="15768" max="15769" width="11.44140625" style="66" hidden="1" customWidth="1"/>
    <col min="15770" max="15770" width="7.109375" style="66" customWidth="1"/>
    <col min="15771" max="15771" width="11.44140625" style="66" hidden="1" customWidth="1"/>
    <col min="15772" max="15772" width="6.44140625" style="66" customWidth="1"/>
    <col min="15773" max="15774" width="11.44140625" style="66" hidden="1" customWidth="1"/>
    <col min="15775" max="15775" width="6.88671875" style="66" customWidth="1"/>
    <col min="15776" max="15777" width="11.44140625" style="66" hidden="1" customWidth="1"/>
    <col min="15778" max="15778" width="6.88671875" style="66" customWidth="1"/>
    <col min="15779" max="15780" width="11.44140625" style="66" hidden="1" customWidth="1"/>
    <col min="15781" max="15781" width="6.44140625" style="66" customWidth="1"/>
    <col min="15782" max="15786" width="11.44140625" style="66" hidden="1" customWidth="1"/>
    <col min="15787" max="15787" width="6.44140625" style="66" customWidth="1"/>
    <col min="15788" max="15789" width="11.44140625" style="66" hidden="1" customWidth="1"/>
    <col min="15790" max="15790" width="7.5546875" style="66" customWidth="1"/>
    <col min="15791" max="15791" width="11.44140625" style="66" hidden="1" customWidth="1"/>
    <col min="15792" max="15792" width="9.44140625" style="66" customWidth="1"/>
    <col min="15793" max="15824" width="11.44140625" style="66" hidden="1" customWidth="1"/>
    <col min="15825" max="15825" width="9" style="66" customWidth="1"/>
    <col min="15826" max="15827" width="11.44140625" style="66" hidden="1" customWidth="1"/>
    <col min="15828" max="15828" width="8.5546875" style="66" customWidth="1"/>
    <col min="15829" max="15830" width="11.44140625" style="66" hidden="1" customWidth="1"/>
    <col min="15831" max="15831" width="6.44140625" style="66" customWidth="1"/>
    <col min="15832" max="15833" width="11.44140625" style="66" hidden="1" customWidth="1"/>
    <col min="15834" max="15834" width="7" style="66" customWidth="1"/>
    <col min="15835" max="15836" width="11.44140625" style="66" hidden="1" customWidth="1"/>
    <col min="15837" max="15839" width="7" style="66" customWidth="1"/>
    <col min="15840" max="15841" width="11.44140625" style="66" hidden="1" customWidth="1"/>
    <col min="15842" max="15842" width="7.5546875" style="66" customWidth="1"/>
    <col min="15843" max="15844" width="11.44140625" style="66" hidden="1" customWidth="1"/>
    <col min="15845" max="15845" width="7" style="66" customWidth="1"/>
    <col min="15846" max="15847" width="11.44140625" style="66" hidden="1" customWidth="1"/>
    <col min="15848" max="15848" width="7" style="66" customWidth="1"/>
    <col min="15849" max="15850" width="11.44140625" style="66" hidden="1" customWidth="1"/>
    <col min="15851" max="15851" width="7" style="66" customWidth="1"/>
    <col min="15852" max="15852" width="11.44140625" style="66" hidden="1" customWidth="1"/>
    <col min="15853" max="15853" width="6.44140625" style="66" customWidth="1"/>
    <col min="15854" max="15863" width="11.44140625" style="66" hidden="1" customWidth="1"/>
    <col min="15864" max="15866" width="11.44140625" style="66" hidden="1"/>
    <col min="15867" max="15867" width="41.44140625" style="66" customWidth="1"/>
    <col min="15868" max="15868" width="6.44140625" style="66" customWidth="1"/>
    <col min="15869" max="15869" width="14.6640625" style="66" customWidth="1"/>
    <col min="15870" max="15870" width="11.44140625" style="66" customWidth="1"/>
    <col min="15871" max="15871" width="13" style="66" customWidth="1"/>
    <col min="15872" max="15872" width="25.6640625" style="66" customWidth="1"/>
    <col min="15873" max="15882" width="9.44140625" style="66" customWidth="1"/>
    <col min="15883" max="15883" width="8.88671875" style="66" customWidth="1"/>
    <col min="15884" max="15884" width="9.44140625" style="66" customWidth="1"/>
    <col min="15885" max="15890" width="10.109375" style="66" customWidth="1"/>
    <col min="15891" max="15891" width="6.44140625" style="66" customWidth="1"/>
    <col min="15892" max="15892" width="6.88671875" style="66" customWidth="1"/>
    <col min="15893" max="15894" width="6.5546875" style="66" customWidth="1"/>
    <col min="15895" max="15895" width="6.33203125" style="66" customWidth="1"/>
    <col min="15896" max="15897" width="7.5546875" style="66" customWidth="1"/>
    <col min="15898" max="15898" width="14.5546875" style="66" customWidth="1"/>
    <col min="15899" max="15900" width="11.44140625" style="66" customWidth="1"/>
    <col min="15901" max="15901" width="56.88671875" style="66" customWidth="1"/>
    <col min="15902" max="15902" width="9.109375" style="66" bestFit="1" customWidth="1"/>
    <col min="15903" max="15903" width="24.5546875" style="66" customWidth="1"/>
    <col min="15904" max="15904" width="22.88671875" style="66" customWidth="1"/>
    <col min="15905" max="15905" width="9.109375" style="66" bestFit="1" customWidth="1"/>
    <col min="15906" max="15906" width="5" style="66" customWidth="1"/>
    <col min="15907" max="15908" width="11.44140625" style="66" hidden="1" customWidth="1"/>
    <col min="15909" max="15909" width="5" style="66" customWidth="1"/>
    <col min="15910" max="15911" width="11.44140625" style="66" hidden="1" customWidth="1"/>
    <col min="15912" max="15912" width="5" style="66" customWidth="1"/>
    <col min="15913" max="15914" width="11.44140625" style="66" hidden="1" customWidth="1"/>
    <col min="15915" max="15915" width="5" style="66" customWidth="1"/>
    <col min="15916" max="15917" width="11.44140625" style="66" hidden="1" customWidth="1"/>
    <col min="15918" max="15918" width="5" style="66" customWidth="1"/>
    <col min="15919" max="15920" width="11.44140625" style="66" hidden="1" customWidth="1"/>
    <col min="15921" max="15921" width="5" style="66" customWidth="1"/>
    <col min="15922" max="15923" width="11.44140625" style="66" hidden="1" customWidth="1"/>
    <col min="15924" max="15924" width="6.44140625" style="66" customWidth="1"/>
    <col min="15925" max="15932" width="11.44140625" style="66" hidden="1" customWidth="1"/>
    <col min="15933" max="15933" width="6.88671875" style="66" customWidth="1"/>
    <col min="15934" max="15935" width="11.44140625" style="66" hidden="1" customWidth="1"/>
    <col min="15936" max="15936" width="6.44140625" style="66" customWidth="1"/>
    <col min="15937" max="15938" width="11.44140625" style="66" hidden="1" customWidth="1"/>
    <col min="15939" max="15939" width="5.44140625" style="66" customWidth="1"/>
    <col min="15940" max="15941" width="11.44140625" style="66" hidden="1" customWidth="1"/>
    <col min="15942" max="15942" width="4.88671875" style="66" customWidth="1"/>
    <col min="15943" max="15950" width="11.44140625" style="66" hidden="1" customWidth="1"/>
    <col min="15951" max="15951" width="5.44140625" style="66" customWidth="1"/>
    <col min="15952" max="15956" width="11.44140625" style="66" hidden="1" customWidth="1"/>
    <col min="15957" max="15957" width="5.88671875" style="66" customWidth="1"/>
    <col min="15958" max="15959" width="11.44140625" style="66" hidden="1" customWidth="1"/>
    <col min="15960" max="15960" width="5.44140625" style="66" customWidth="1"/>
    <col min="15961" max="15962" width="11.44140625" style="66" hidden="1" customWidth="1"/>
    <col min="15963" max="15963" width="5.44140625" style="66" customWidth="1"/>
    <col min="15964" max="15965" width="11.44140625" style="66" hidden="1" customWidth="1"/>
    <col min="15966" max="15966" width="6" style="66" customWidth="1"/>
    <col min="15967" max="15971" width="11.44140625" style="66" hidden="1" customWidth="1"/>
    <col min="15972" max="15972" width="5" style="66" customWidth="1"/>
    <col min="15973" max="15980" width="11.44140625" style="66" hidden="1" customWidth="1"/>
    <col min="15981" max="15981" width="5" style="66" customWidth="1"/>
    <col min="15982" max="15982" width="11.44140625" style="66" hidden="1" customWidth="1"/>
    <col min="15983" max="15983" width="5" style="66" customWidth="1"/>
    <col min="15984" max="15984" width="9.44140625" style="66" customWidth="1"/>
    <col min="15985" max="15985" width="11.44140625" style="66" hidden="1" customWidth="1"/>
    <col min="15986" max="15986" width="5" style="66" customWidth="1"/>
    <col min="15987" max="15988" width="11.44140625" style="66" hidden="1" customWidth="1"/>
    <col min="15989" max="15989" width="5" style="66" customWidth="1"/>
    <col min="15990" max="15991" width="11.44140625" style="66" hidden="1" customWidth="1"/>
    <col min="15992" max="15992" width="5" style="66" customWidth="1"/>
    <col min="15993" max="15994" width="11.44140625" style="66" hidden="1" customWidth="1"/>
    <col min="15995" max="15995" width="5" style="66" customWidth="1"/>
    <col min="15996" max="15997" width="11.44140625" style="66" hidden="1" customWidth="1"/>
    <col min="15998" max="15998" width="5" style="66" customWidth="1"/>
    <col min="15999" max="16000" width="11.44140625" style="66" hidden="1" customWidth="1"/>
    <col min="16001" max="16001" width="5" style="66" customWidth="1"/>
    <col min="16002" max="16002" width="11.44140625" style="66" hidden="1" customWidth="1"/>
    <col min="16003" max="16003" width="6.44140625" style="66" customWidth="1"/>
    <col min="16004" max="16004" width="11.44140625" style="66" hidden="1" customWidth="1"/>
    <col min="16005" max="16005" width="7.109375" style="66" customWidth="1"/>
    <col min="16006" max="16007" width="11.44140625" style="66" hidden="1" customWidth="1"/>
    <col min="16008" max="16008" width="7.109375" style="66" customWidth="1"/>
    <col min="16009" max="16010" width="11.44140625" style="66" hidden="1" customWidth="1"/>
    <col min="16011" max="16011" width="7.109375" style="66" customWidth="1"/>
    <col min="16012" max="16013" width="11.44140625" style="66" hidden="1" customWidth="1"/>
    <col min="16014" max="16014" width="7.109375" style="66" customWidth="1"/>
    <col min="16015" max="16016" width="11.44140625" style="66" hidden="1" customWidth="1"/>
    <col min="16017" max="16017" width="7.109375" style="66" customWidth="1"/>
    <col min="16018" max="16019" width="11.44140625" style="66" hidden="1" customWidth="1"/>
    <col min="16020" max="16020" width="7.109375" style="66" customWidth="1"/>
    <col min="16021" max="16022" width="11.44140625" style="66" hidden="1" customWidth="1"/>
    <col min="16023" max="16023" width="7.109375" style="66" customWidth="1"/>
    <col min="16024" max="16025" width="11.44140625" style="66" hidden="1" customWidth="1"/>
    <col min="16026" max="16026" width="7.109375" style="66" customWidth="1"/>
    <col min="16027" max="16027" width="11.44140625" style="66" hidden="1" customWidth="1"/>
    <col min="16028" max="16028" width="6.44140625" style="66" customWidth="1"/>
    <col min="16029" max="16030" width="11.44140625" style="66" hidden="1" customWidth="1"/>
    <col min="16031" max="16031" width="6.88671875" style="66" customWidth="1"/>
    <col min="16032" max="16033" width="11.44140625" style="66" hidden="1" customWidth="1"/>
    <col min="16034" max="16034" width="6.88671875" style="66" customWidth="1"/>
    <col min="16035" max="16036" width="11.44140625" style="66" hidden="1" customWidth="1"/>
    <col min="16037" max="16037" width="6.44140625" style="66" customWidth="1"/>
    <col min="16038" max="16042" width="11.44140625" style="66" hidden="1" customWidth="1"/>
    <col min="16043" max="16043" width="6.44140625" style="66" customWidth="1"/>
    <col min="16044" max="16045" width="11.44140625" style="66" hidden="1" customWidth="1"/>
    <col min="16046" max="16046" width="7.5546875" style="66" customWidth="1"/>
    <col min="16047" max="16047" width="11.44140625" style="66" hidden="1" customWidth="1"/>
    <col min="16048" max="16048" width="9.44140625" style="66" customWidth="1"/>
    <col min="16049" max="16080" width="11.44140625" style="66" hidden="1" customWidth="1"/>
    <col min="16081" max="16081" width="9" style="66" customWidth="1"/>
    <col min="16082" max="16083" width="11.44140625" style="66" hidden="1" customWidth="1"/>
    <col min="16084" max="16084" width="8.5546875" style="66" customWidth="1"/>
    <col min="16085" max="16086" width="11.44140625" style="66" hidden="1" customWidth="1"/>
    <col min="16087" max="16087" width="6.44140625" style="66" customWidth="1"/>
    <col min="16088" max="16089" width="11.44140625" style="66" hidden="1" customWidth="1"/>
    <col min="16090" max="16090" width="7" style="66" customWidth="1"/>
    <col min="16091" max="16092" width="11.44140625" style="66" hidden="1" customWidth="1"/>
    <col min="16093" max="16095" width="7" style="66" customWidth="1"/>
    <col min="16096" max="16097" width="11.44140625" style="66" hidden="1" customWidth="1"/>
    <col min="16098" max="16098" width="7.5546875" style="66" customWidth="1"/>
    <col min="16099" max="16100" width="11.44140625" style="66" hidden="1" customWidth="1"/>
    <col min="16101" max="16101" width="7" style="66" customWidth="1"/>
    <col min="16102" max="16103" width="11.44140625" style="66" hidden="1" customWidth="1"/>
    <col min="16104" max="16104" width="7" style="66" customWidth="1"/>
    <col min="16105" max="16106" width="11.44140625" style="66" hidden="1" customWidth="1"/>
    <col min="16107" max="16107" width="7" style="66" customWidth="1"/>
    <col min="16108" max="16108" width="11.44140625" style="66" hidden="1" customWidth="1"/>
    <col min="16109" max="16109" width="6.44140625" style="66" customWidth="1"/>
    <col min="16110" max="16119" width="11.44140625" style="66" hidden="1" customWidth="1"/>
    <col min="16120" max="16384" width="11.44140625" style="66" hidden="1"/>
  </cols>
  <sheetData>
    <row r="1" spans="1:5" s="47" customFormat="1" ht="18.75" customHeight="1" x14ac:dyDescent="0.25">
      <c r="A1" s="241">
        <v>45406</v>
      </c>
      <c r="B1" s="189"/>
      <c r="C1" s="2" t="s">
        <v>338</v>
      </c>
      <c r="D1" s="87"/>
      <c r="E1" s="87"/>
    </row>
    <row r="2" spans="1:5" s="50" customFormat="1" ht="34.799999999999997" customHeight="1" x14ac:dyDescent="0.3">
      <c r="A2" s="281" t="s">
        <v>386</v>
      </c>
      <c r="B2" s="242" t="s">
        <v>345</v>
      </c>
      <c r="C2" s="243" t="s">
        <v>1</v>
      </c>
      <c r="D2" s="244" t="s">
        <v>330</v>
      </c>
      <c r="E2" s="245" t="s">
        <v>331</v>
      </c>
    </row>
    <row r="3" spans="1:5" s="52" customFormat="1" hidden="1" x14ac:dyDescent="0.3">
      <c r="A3" s="278"/>
      <c r="B3" s="48"/>
      <c r="C3" s="4"/>
      <c r="D3" s="223"/>
      <c r="E3" s="224"/>
    </row>
    <row r="4" spans="1:5" s="57" customFormat="1" ht="36" hidden="1" customHeight="1" x14ac:dyDescent="0.3">
      <c r="A4" s="5" t="s">
        <v>2</v>
      </c>
      <c r="B4" s="53" t="s">
        <v>346</v>
      </c>
      <c r="C4" s="7"/>
      <c r="D4" s="225"/>
      <c r="E4" s="226"/>
    </row>
    <row r="5" spans="1:5" s="57" customFormat="1" ht="36" hidden="1" customHeight="1" x14ac:dyDescent="0.3">
      <c r="A5" s="8" t="s">
        <v>3</v>
      </c>
      <c r="B5" s="53" t="s">
        <v>347</v>
      </c>
      <c r="C5" s="7"/>
      <c r="D5" s="225"/>
      <c r="E5" s="226"/>
    </row>
    <row r="6" spans="1:5" s="57" customFormat="1" ht="21.75" hidden="1" customHeight="1" x14ac:dyDescent="0.3">
      <c r="A6" s="5" t="s">
        <v>4</v>
      </c>
      <c r="B6" s="53" t="s">
        <v>346</v>
      </c>
      <c r="C6" s="7"/>
      <c r="D6" s="225"/>
      <c r="E6" s="226"/>
    </row>
    <row r="7" spans="1:5" s="57" customFormat="1" ht="18" hidden="1" customHeight="1" x14ac:dyDescent="0.3">
      <c r="A7" s="5" t="s">
        <v>5</v>
      </c>
      <c r="B7" s="53" t="s">
        <v>346</v>
      </c>
      <c r="C7" s="7"/>
      <c r="D7" s="225"/>
      <c r="E7" s="226"/>
    </row>
    <row r="8" spans="1:5" s="57" customFormat="1" ht="20.25" hidden="1" customHeight="1" x14ac:dyDescent="0.3">
      <c r="A8" s="9" t="s">
        <v>6</v>
      </c>
      <c r="B8" s="53" t="s">
        <v>347</v>
      </c>
      <c r="C8" s="7"/>
      <c r="D8" s="225"/>
      <c r="E8" s="226"/>
    </row>
    <row r="9" spans="1:5" s="57" customFormat="1" ht="21.75" hidden="1" customHeight="1" x14ac:dyDescent="0.3">
      <c r="A9" s="10" t="s">
        <v>7</v>
      </c>
      <c r="B9" s="53" t="s">
        <v>346</v>
      </c>
      <c r="C9" s="7"/>
      <c r="D9" s="225"/>
      <c r="E9" s="226"/>
    </row>
    <row r="10" spans="1:5" s="57" customFormat="1" ht="21.75" hidden="1" customHeight="1" x14ac:dyDescent="0.3">
      <c r="A10" s="5" t="s">
        <v>8</v>
      </c>
      <c r="B10" s="53" t="s">
        <v>346</v>
      </c>
      <c r="C10" s="7"/>
      <c r="D10" s="225"/>
      <c r="E10" s="226"/>
    </row>
    <row r="11" spans="1:5" s="57" customFormat="1" ht="21.75" hidden="1" customHeight="1" x14ac:dyDescent="0.3">
      <c r="A11" s="5" t="s">
        <v>9</v>
      </c>
      <c r="B11" s="53" t="s">
        <v>346</v>
      </c>
      <c r="C11" s="7"/>
      <c r="D11" s="225"/>
      <c r="E11" s="226"/>
    </row>
    <row r="12" spans="1:5" s="57" customFormat="1" ht="20.25" hidden="1" customHeight="1" x14ac:dyDescent="0.3">
      <c r="A12" s="11" t="s">
        <v>10</v>
      </c>
      <c r="B12" s="53" t="s">
        <v>346</v>
      </c>
      <c r="C12" s="7"/>
      <c r="D12" s="225"/>
      <c r="E12" s="226"/>
    </row>
    <row r="13" spans="1:5" s="57" customFormat="1" ht="47.4" hidden="1" customHeight="1" x14ac:dyDescent="0.3">
      <c r="A13" s="9" t="s">
        <v>11</v>
      </c>
      <c r="B13" s="53" t="s">
        <v>346</v>
      </c>
      <c r="C13" s="7"/>
      <c r="D13" s="225"/>
      <c r="E13" s="226"/>
    </row>
    <row r="14" spans="1:5" s="57" customFormat="1" ht="20.25" hidden="1" customHeight="1" x14ac:dyDescent="0.3">
      <c r="A14" s="9" t="s">
        <v>12</v>
      </c>
      <c r="B14" s="53" t="s">
        <v>346</v>
      </c>
      <c r="C14" s="7"/>
      <c r="D14" s="225"/>
      <c r="E14" s="226"/>
    </row>
    <row r="15" spans="1:5" s="57" customFormat="1" ht="39.9" hidden="1" customHeight="1" x14ac:dyDescent="0.3">
      <c r="A15" s="12" t="s">
        <v>13</v>
      </c>
      <c r="B15" s="53" t="s">
        <v>348</v>
      </c>
      <c r="C15" s="7"/>
      <c r="D15" s="225"/>
      <c r="E15" s="226"/>
    </row>
    <row r="16" spans="1:5" s="57" customFormat="1" ht="21.75" hidden="1" customHeight="1" x14ac:dyDescent="0.3">
      <c r="A16" s="12" t="s">
        <v>14</v>
      </c>
      <c r="B16" s="53" t="s">
        <v>346</v>
      </c>
      <c r="C16" s="7"/>
      <c r="D16" s="225"/>
      <c r="E16" s="226"/>
    </row>
    <row r="17" spans="1:5" s="57" customFormat="1" ht="21.75" hidden="1" customHeight="1" x14ac:dyDescent="0.3">
      <c r="A17" s="9" t="s">
        <v>15</v>
      </c>
      <c r="B17" s="53" t="s">
        <v>346</v>
      </c>
      <c r="C17" s="7"/>
      <c r="D17" s="225"/>
      <c r="E17" s="226"/>
    </row>
    <row r="18" spans="1:5" s="57" customFormat="1" ht="40.200000000000003" hidden="1" customHeight="1" x14ac:dyDescent="0.3">
      <c r="A18" s="9" t="s">
        <v>16</v>
      </c>
      <c r="B18" s="53" t="s">
        <v>346</v>
      </c>
      <c r="C18" s="7"/>
      <c r="D18" s="227"/>
      <c r="E18" s="226"/>
    </row>
    <row r="19" spans="1:5" s="57" customFormat="1" ht="20.25" hidden="1" customHeight="1" x14ac:dyDescent="0.3">
      <c r="A19" s="13" t="s">
        <v>17</v>
      </c>
      <c r="B19" s="53" t="s">
        <v>348</v>
      </c>
      <c r="C19" s="7"/>
      <c r="D19" s="225"/>
      <c r="E19" s="226"/>
    </row>
    <row r="20" spans="1:5" s="57" customFormat="1" ht="19.2" customHeight="1" x14ac:dyDescent="0.3">
      <c r="A20" s="11" t="s">
        <v>18</v>
      </c>
      <c r="B20" s="73" t="s">
        <v>346</v>
      </c>
      <c r="C20" s="74">
        <v>43</v>
      </c>
      <c r="D20" s="237">
        <v>12000</v>
      </c>
      <c r="E20" s="238">
        <v>516000</v>
      </c>
    </row>
    <row r="21" spans="1:5" s="57" customFormat="1" ht="21.75" hidden="1" customHeight="1" x14ac:dyDescent="0.3">
      <c r="A21" s="9" t="s">
        <v>19</v>
      </c>
      <c r="B21" s="53" t="s">
        <v>346</v>
      </c>
      <c r="C21" s="7"/>
      <c r="D21" s="225"/>
      <c r="E21" s="226"/>
    </row>
    <row r="22" spans="1:5" s="57" customFormat="1" ht="21.75" hidden="1" customHeight="1" x14ac:dyDescent="0.3">
      <c r="A22" s="12" t="s">
        <v>20</v>
      </c>
      <c r="B22" s="53" t="s">
        <v>348</v>
      </c>
      <c r="C22" s="7"/>
      <c r="D22" s="225"/>
      <c r="E22" s="226"/>
    </row>
    <row r="23" spans="1:5" s="57" customFormat="1" ht="44.4" hidden="1" customHeight="1" x14ac:dyDescent="0.3">
      <c r="A23" s="12" t="s">
        <v>21</v>
      </c>
      <c r="B23" s="53" t="s">
        <v>346</v>
      </c>
      <c r="C23" s="7"/>
      <c r="D23" s="225"/>
      <c r="E23" s="226"/>
    </row>
    <row r="24" spans="1:5" s="57" customFormat="1" ht="21.75" hidden="1" customHeight="1" x14ac:dyDescent="0.3">
      <c r="A24" s="9" t="s">
        <v>22</v>
      </c>
      <c r="B24" s="53" t="s">
        <v>346</v>
      </c>
      <c r="C24" s="7"/>
      <c r="D24" s="225"/>
      <c r="E24" s="226"/>
    </row>
    <row r="25" spans="1:5" s="57" customFormat="1" ht="21.75" hidden="1" customHeight="1" x14ac:dyDescent="0.3">
      <c r="A25" s="9" t="s">
        <v>23</v>
      </c>
      <c r="B25" s="53" t="s">
        <v>348</v>
      </c>
      <c r="C25" s="7"/>
      <c r="D25" s="225"/>
      <c r="E25" s="226"/>
    </row>
    <row r="26" spans="1:5" s="57" customFormat="1" ht="19.2" customHeight="1" x14ac:dyDescent="0.3">
      <c r="A26" s="21" t="s">
        <v>24</v>
      </c>
      <c r="B26" s="73" t="s">
        <v>346</v>
      </c>
      <c r="C26" s="74">
        <v>105</v>
      </c>
      <c r="D26" s="237">
        <v>7000</v>
      </c>
      <c r="E26" s="238">
        <v>735000</v>
      </c>
    </row>
    <row r="27" spans="1:5" s="57" customFormat="1" ht="21.75" hidden="1" customHeight="1" x14ac:dyDescent="0.3">
      <c r="A27" s="9" t="s">
        <v>25</v>
      </c>
      <c r="B27" s="53" t="s">
        <v>348</v>
      </c>
      <c r="C27" s="7"/>
      <c r="D27" s="225"/>
      <c r="E27" s="226"/>
    </row>
    <row r="28" spans="1:5" s="57" customFormat="1" ht="21.75" hidden="1" customHeight="1" x14ac:dyDescent="0.3">
      <c r="A28" s="9" t="s">
        <v>26</v>
      </c>
      <c r="B28" s="53" t="s">
        <v>346</v>
      </c>
      <c r="C28" s="7"/>
      <c r="D28" s="225"/>
      <c r="E28" s="226"/>
    </row>
    <row r="29" spans="1:5" s="57" customFormat="1" ht="19.2" customHeight="1" x14ac:dyDescent="0.3">
      <c r="A29" s="21" t="s">
        <v>27</v>
      </c>
      <c r="B29" s="73" t="s">
        <v>346</v>
      </c>
      <c r="C29" s="74">
        <v>5</v>
      </c>
      <c r="D29" s="237">
        <v>45000</v>
      </c>
      <c r="E29" s="238">
        <v>225000</v>
      </c>
    </row>
    <row r="30" spans="1:5" s="57" customFormat="1" ht="20.25" hidden="1" customHeight="1" x14ac:dyDescent="0.3">
      <c r="A30" s="12" t="s">
        <v>28</v>
      </c>
      <c r="B30" s="53" t="s">
        <v>346</v>
      </c>
      <c r="C30" s="7"/>
      <c r="D30" s="225"/>
      <c r="E30" s="226"/>
    </row>
    <row r="31" spans="1:5" s="57" customFormat="1" ht="21.75" hidden="1" customHeight="1" x14ac:dyDescent="0.3">
      <c r="A31" s="12" t="s">
        <v>29</v>
      </c>
      <c r="B31" s="53" t="s">
        <v>346</v>
      </c>
      <c r="C31" s="7"/>
      <c r="D31" s="225"/>
      <c r="E31" s="226"/>
    </row>
    <row r="32" spans="1:5" s="57" customFormat="1" ht="21.75" hidden="1" customHeight="1" x14ac:dyDescent="0.3">
      <c r="A32" s="9" t="s">
        <v>30</v>
      </c>
      <c r="B32" s="53" t="s">
        <v>346</v>
      </c>
      <c r="C32" s="7"/>
      <c r="D32" s="225"/>
      <c r="E32" s="226"/>
    </row>
    <row r="33" spans="1:5" s="57" customFormat="1" ht="21.75" hidden="1" customHeight="1" x14ac:dyDescent="0.3">
      <c r="A33" s="9" t="s">
        <v>31</v>
      </c>
      <c r="B33" s="53" t="s">
        <v>349</v>
      </c>
      <c r="C33" s="7"/>
      <c r="D33" s="225"/>
      <c r="E33" s="226"/>
    </row>
    <row r="34" spans="1:5" s="57" customFormat="1" ht="21.75" hidden="1" customHeight="1" x14ac:dyDescent="0.3">
      <c r="A34" s="11" t="s">
        <v>32</v>
      </c>
      <c r="B34" s="53" t="s">
        <v>346</v>
      </c>
      <c r="C34" s="15"/>
      <c r="D34" s="225"/>
      <c r="E34" s="226"/>
    </row>
    <row r="35" spans="1:5" s="57" customFormat="1" ht="21.75" hidden="1" customHeight="1" x14ac:dyDescent="0.3">
      <c r="A35" s="11" t="s">
        <v>33</v>
      </c>
      <c r="B35" s="53" t="s">
        <v>346</v>
      </c>
      <c r="C35" s="15"/>
      <c r="D35" s="225"/>
      <c r="E35" s="226"/>
    </row>
    <row r="36" spans="1:5" s="57" customFormat="1" ht="20.25" hidden="1" customHeight="1" x14ac:dyDescent="0.3">
      <c r="A36" s="9" t="s">
        <v>34</v>
      </c>
      <c r="B36" s="53" t="s">
        <v>346</v>
      </c>
      <c r="C36" s="7"/>
      <c r="D36" s="225"/>
      <c r="E36" s="226"/>
    </row>
    <row r="37" spans="1:5" s="57" customFormat="1" ht="21.75" hidden="1" customHeight="1" x14ac:dyDescent="0.3">
      <c r="A37" s="9" t="s">
        <v>35</v>
      </c>
      <c r="B37" s="53" t="s">
        <v>346</v>
      </c>
      <c r="C37" s="7"/>
      <c r="D37" s="225"/>
      <c r="E37" s="226"/>
    </row>
    <row r="38" spans="1:5" s="57" customFormat="1" ht="20.25" hidden="1" customHeight="1" x14ac:dyDescent="0.3">
      <c r="A38" s="16" t="s">
        <v>36</v>
      </c>
      <c r="B38" s="53" t="s">
        <v>350</v>
      </c>
      <c r="C38" s="7"/>
      <c r="D38" s="225"/>
      <c r="E38" s="226"/>
    </row>
    <row r="39" spans="1:5" s="57" customFormat="1" ht="20.25" hidden="1" customHeight="1" x14ac:dyDescent="0.3">
      <c r="A39" s="9" t="s">
        <v>37</v>
      </c>
      <c r="B39" s="53" t="s">
        <v>346</v>
      </c>
      <c r="C39" s="7"/>
      <c r="D39" s="225"/>
      <c r="E39" s="226"/>
    </row>
    <row r="40" spans="1:5" s="57" customFormat="1" ht="21.75" hidden="1" customHeight="1" x14ac:dyDescent="0.3">
      <c r="A40" s="9" t="s">
        <v>38</v>
      </c>
      <c r="B40" s="53" t="s">
        <v>351</v>
      </c>
      <c r="C40" s="7"/>
      <c r="D40" s="225"/>
      <c r="E40" s="226"/>
    </row>
    <row r="41" spans="1:5" s="57" customFormat="1" ht="21.75" hidden="1" customHeight="1" x14ac:dyDescent="0.3">
      <c r="A41" s="9" t="s">
        <v>39</v>
      </c>
      <c r="B41" s="53" t="s">
        <v>346</v>
      </c>
      <c r="C41" s="7"/>
      <c r="D41" s="225"/>
      <c r="E41" s="226"/>
    </row>
    <row r="42" spans="1:5" s="57" customFormat="1" ht="21.75" hidden="1" customHeight="1" x14ac:dyDescent="0.3">
      <c r="A42" s="9" t="s">
        <v>40</v>
      </c>
      <c r="B42" s="53" t="s">
        <v>346</v>
      </c>
      <c r="C42" s="7"/>
      <c r="D42" s="192"/>
      <c r="E42" s="226"/>
    </row>
    <row r="43" spans="1:5" s="57" customFormat="1" ht="20.25" hidden="1" customHeight="1" x14ac:dyDescent="0.3">
      <c r="A43" s="13" t="s">
        <v>41</v>
      </c>
      <c r="B43" s="53" t="s">
        <v>351</v>
      </c>
      <c r="C43" s="7"/>
      <c r="D43" s="225"/>
      <c r="E43" s="226"/>
    </row>
    <row r="44" spans="1:5" s="57" customFormat="1" ht="20.25" hidden="1" customHeight="1" x14ac:dyDescent="0.3">
      <c r="A44" s="11" t="s">
        <v>42</v>
      </c>
      <c r="B44" s="53" t="s">
        <v>346</v>
      </c>
      <c r="C44" s="7"/>
      <c r="D44" s="225"/>
      <c r="E44" s="226"/>
    </row>
    <row r="45" spans="1:5" s="57" customFormat="1" ht="20.25" hidden="1" customHeight="1" x14ac:dyDescent="0.3">
      <c r="A45" s="13" t="s">
        <v>43</v>
      </c>
      <c r="B45" s="53" t="s">
        <v>350</v>
      </c>
      <c r="C45" s="7"/>
      <c r="D45" s="225"/>
      <c r="E45" s="226"/>
    </row>
    <row r="46" spans="1:5" s="57" customFormat="1" ht="20.25" hidden="1" customHeight="1" x14ac:dyDescent="0.3">
      <c r="A46" s="9" t="s">
        <v>44</v>
      </c>
      <c r="B46" s="53" t="s">
        <v>346</v>
      </c>
      <c r="C46" s="7"/>
      <c r="D46" s="225"/>
      <c r="E46" s="226"/>
    </row>
    <row r="47" spans="1:5" s="57" customFormat="1" ht="21.75" hidden="1" customHeight="1" x14ac:dyDescent="0.3">
      <c r="A47" s="9" t="s">
        <v>45</v>
      </c>
      <c r="B47" s="53" t="s">
        <v>346</v>
      </c>
      <c r="C47" s="7"/>
      <c r="D47" s="225"/>
      <c r="E47" s="226"/>
    </row>
    <row r="48" spans="1:5" s="57" customFormat="1" ht="21.75" hidden="1" customHeight="1" x14ac:dyDescent="0.3">
      <c r="A48" s="12" t="s">
        <v>46</v>
      </c>
      <c r="B48" s="53" t="s">
        <v>346</v>
      </c>
      <c r="C48" s="7"/>
      <c r="D48" s="225"/>
      <c r="E48" s="228"/>
    </row>
    <row r="49" spans="1:5" s="57" customFormat="1" ht="21.75" hidden="1" customHeight="1" x14ac:dyDescent="0.3">
      <c r="A49" s="17" t="s">
        <v>47</v>
      </c>
      <c r="B49" s="53" t="s">
        <v>346</v>
      </c>
      <c r="C49" s="7"/>
      <c r="D49" s="225"/>
      <c r="E49" s="228"/>
    </row>
    <row r="50" spans="1:5" s="57" customFormat="1" ht="21.75" hidden="1" customHeight="1" x14ac:dyDescent="0.3">
      <c r="A50" s="16" t="s">
        <v>48</v>
      </c>
      <c r="B50" s="53" t="s">
        <v>352</v>
      </c>
      <c r="C50" s="7"/>
      <c r="D50" s="225"/>
      <c r="E50" s="226"/>
    </row>
    <row r="51" spans="1:5" s="57" customFormat="1" ht="19.2" customHeight="1" x14ac:dyDescent="0.3">
      <c r="A51" s="16" t="s">
        <v>49</v>
      </c>
      <c r="B51" s="73" t="s">
        <v>352</v>
      </c>
      <c r="C51" s="74">
        <v>10</v>
      </c>
      <c r="D51" s="237">
        <v>5400</v>
      </c>
      <c r="E51" s="238">
        <v>54000</v>
      </c>
    </row>
    <row r="52" spans="1:5" s="57" customFormat="1" ht="21.75" hidden="1" customHeight="1" x14ac:dyDescent="0.3">
      <c r="A52" s="16" t="s">
        <v>50</v>
      </c>
      <c r="B52" s="53" t="s">
        <v>346</v>
      </c>
      <c r="C52" s="7"/>
      <c r="D52" s="225"/>
      <c r="E52" s="228"/>
    </row>
    <row r="53" spans="1:5" s="57" customFormat="1" ht="20.25" hidden="1" customHeight="1" x14ac:dyDescent="0.3">
      <c r="A53" s="9" t="s">
        <v>51</v>
      </c>
      <c r="B53" s="53" t="s">
        <v>346</v>
      </c>
      <c r="C53" s="7"/>
      <c r="D53" s="225"/>
      <c r="E53" s="228"/>
    </row>
    <row r="54" spans="1:5" s="57" customFormat="1" ht="20.25" hidden="1" customHeight="1" x14ac:dyDescent="0.3">
      <c r="A54" s="11" t="s">
        <v>52</v>
      </c>
      <c r="B54" s="53" t="s">
        <v>346</v>
      </c>
      <c r="C54" s="7"/>
      <c r="D54" s="225"/>
      <c r="E54" s="226"/>
    </row>
    <row r="55" spans="1:5" s="57" customFormat="1" ht="20.25" hidden="1" customHeight="1" x14ac:dyDescent="0.3">
      <c r="A55" s="9" t="s">
        <v>53</v>
      </c>
      <c r="B55" s="53" t="s">
        <v>346</v>
      </c>
      <c r="C55" s="7"/>
      <c r="D55" s="225"/>
      <c r="E55" s="228"/>
    </row>
    <row r="56" spans="1:5" s="57" customFormat="1" ht="20.25" hidden="1" customHeight="1" x14ac:dyDescent="0.3">
      <c r="A56" s="9" t="s">
        <v>54</v>
      </c>
      <c r="B56" s="53" t="s">
        <v>346</v>
      </c>
      <c r="C56" s="7"/>
      <c r="D56" s="225"/>
      <c r="E56" s="226"/>
    </row>
    <row r="57" spans="1:5" s="57" customFormat="1" ht="20.25" hidden="1" customHeight="1" x14ac:dyDescent="0.3">
      <c r="A57" s="16" t="s">
        <v>55</v>
      </c>
      <c r="B57" s="53" t="s">
        <v>352</v>
      </c>
      <c r="C57" s="7"/>
      <c r="D57" s="225"/>
      <c r="E57" s="226"/>
    </row>
    <row r="58" spans="1:5" s="57" customFormat="1" ht="19.2" customHeight="1" x14ac:dyDescent="0.3">
      <c r="A58" s="21" t="s">
        <v>56</v>
      </c>
      <c r="B58" s="73" t="s">
        <v>349</v>
      </c>
      <c r="C58" s="74">
        <v>20</v>
      </c>
      <c r="D58" s="237">
        <v>9000</v>
      </c>
      <c r="E58" s="238">
        <v>180000</v>
      </c>
    </row>
    <row r="59" spans="1:5" s="57" customFormat="1" ht="20.25" hidden="1" customHeight="1" x14ac:dyDescent="0.3">
      <c r="A59" s="18" t="s">
        <v>57</v>
      </c>
      <c r="B59" s="53" t="s">
        <v>346</v>
      </c>
      <c r="C59" s="7"/>
      <c r="D59" s="225"/>
      <c r="E59" s="226"/>
    </row>
    <row r="60" spans="1:5" s="57" customFormat="1" ht="21.75" hidden="1" customHeight="1" x14ac:dyDescent="0.3">
      <c r="A60" s="9" t="s">
        <v>58</v>
      </c>
      <c r="B60" s="53" t="s">
        <v>346</v>
      </c>
      <c r="C60" s="7"/>
      <c r="D60" s="225"/>
      <c r="E60" s="228"/>
    </row>
    <row r="61" spans="1:5" s="57" customFormat="1" ht="21.75" hidden="1" customHeight="1" x14ac:dyDescent="0.3">
      <c r="A61" s="9" t="s">
        <v>59</v>
      </c>
      <c r="B61" s="53" t="s">
        <v>346</v>
      </c>
      <c r="C61" s="7"/>
      <c r="D61" s="225"/>
      <c r="E61" s="228"/>
    </row>
    <row r="62" spans="1:5" s="57" customFormat="1" ht="21.75" hidden="1" customHeight="1" x14ac:dyDescent="0.3">
      <c r="A62" s="19" t="s">
        <v>60</v>
      </c>
      <c r="B62" s="53" t="s">
        <v>346</v>
      </c>
      <c r="C62" s="7"/>
      <c r="D62" s="225"/>
      <c r="E62" s="228"/>
    </row>
    <row r="63" spans="1:5" s="57" customFormat="1" ht="21.75" hidden="1" customHeight="1" x14ac:dyDescent="0.3">
      <c r="A63" s="20" t="s">
        <v>61</v>
      </c>
      <c r="B63" s="53" t="s">
        <v>346</v>
      </c>
      <c r="C63" s="7"/>
      <c r="D63" s="225"/>
      <c r="E63" s="226"/>
    </row>
    <row r="64" spans="1:5" s="57" customFormat="1" ht="19.2" customHeight="1" x14ac:dyDescent="0.3">
      <c r="A64" s="11" t="s">
        <v>62</v>
      </c>
      <c r="B64" s="73" t="s">
        <v>352</v>
      </c>
      <c r="C64" s="74">
        <v>28</v>
      </c>
      <c r="D64" s="237">
        <v>5000</v>
      </c>
      <c r="E64" s="238">
        <v>140000</v>
      </c>
    </row>
    <row r="65" spans="1:5" s="57" customFormat="1" ht="20.25" hidden="1" customHeight="1" x14ac:dyDescent="0.3">
      <c r="A65" s="11" t="s">
        <v>63</v>
      </c>
      <c r="B65" s="53" t="s">
        <v>346</v>
      </c>
      <c r="C65" s="7"/>
      <c r="D65" s="225"/>
      <c r="E65" s="226"/>
    </row>
    <row r="66" spans="1:5" s="57" customFormat="1" ht="21.75" hidden="1" customHeight="1" x14ac:dyDescent="0.3">
      <c r="A66" s="12" t="s">
        <v>64</v>
      </c>
      <c r="B66" s="53" t="s">
        <v>346</v>
      </c>
      <c r="C66" s="7"/>
      <c r="D66" s="225"/>
      <c r="E66" s="226"/>
    </row>
    <row r="67" spans="1:5" s="57" customFormat="1" ht="20.25" hidden="1" customHeight="1" x14ac:dyDescent="0.3">
      <c r="A67" s="12" t="s">
        <v>65</v>
      </c>
      <c r="B67" s="53" t="s">
        <v>346</v>
      </c>
      <c r="C67" s="7"/>
      <c r="D67" s="225"/>
      <c r="E67" s="226"/>
    </row>
    <row r="68" spans="1:5" s="57" customFormat="1" ht="21.75" hidden="1" customHeight="1" x14ac:dyDescent="0.3">
      <c r="A68" s="12" t="s">
        <v>66</v>
      </c>
      <c r="B68" s="53" t="s">
        <v>352</v>
      </c>
      <c r="C68" s="7"/>
      <c r="D68" s="225"/>
      <c r="E68" s="226"/>
    </row>
    <row r="69" spans="1:5" s="57" customFormat="1" ht="20.25" hidden="1" customHeight="1" x14ac:dyDescent="0.3">
      <c r="A69" s="19" t="s">
        <v>67</v>
      </c>
      <c r="B69" s="53" t="s">
        <v>346</v>
      </c>
      <c r="C69" s="7"/>
      <c r="D69" s="225"/>
      <c r="E69" s="226"/>
    </row>
    <row r="70" spans="1:5" s="57" customFormat="1" ht="20.25" hidden="1" customHeight="1" x14ac:dyDescent="0.3">
      <c r="A70" s="9" t="s">
        <v>68</v>
      </c>
      <c r="B70" s="53" t="s">
        <v>352</v>
      </c>
      <c r="C70" s="7"/>
      <c r="D70" s="225"/>
      <c r="E70" s="226"/>
    </row>
    <row r="71" spans="1:5" s="57" customFormat="1" ht="21.75" hidden="1" customHeight="1" x14ac:dyDescent="0.3">
      <c r="A71" s="9" t="s">
        <v>69</v>
      </c>
      <c r="B71" s="53" t="s">
        <v>350</v>
      </c>
      <c r="C71" s="7"/>
      <c r="D71" s="225"/>
      <c r="E71" s="226"/>
    </row>
    <row r="72" spans="1:5" s="57" customFormat="1" ht="20.25" hidden="1" customHeight="1" x14ac:dyDescent="0.3">
      <c r="A72" s="12" t="s">
        <v>70</v>
      </c>
      <c r="B72" s="53" t="s">
        <v>346</v>
      </c>
      <c r="C72" s="7"/>
      <c r="D72" s="225"/>
      <c r="E72" s="226"/>
    </row>
    <row r="73" spans="1:5" s="57" customFormat="1" ht="21.75" hidden="1" customHeight="1" x14ac:dyDescent="0.3">
      <c r="A73" s="9" t="s">
        <v>71</v>
      </c>
      <c r="B73" s="53" t="s">
        <v>346</v>
      </c>
      <c r="C73" s="7"/>
      <c r="D73" s="225"/>
      <c r="E73" s="226"/>
    </row>
    <row r="74" spans="1:5" s="57" customFormat="1" ht="21.75" hidden="1" customHeight="1" x14ac:dyDescent="0.3">
      <c r="A74" s="13" t="s">
        <v>72</v>
      </c>
      <c r="B74" s="53" t="s">
        <v>350</v>
      </c>
      <c r="C74" s="7"/>
      <c r="D74" s="225"/>
      <c r="E74" s="226"/>
    </row>
    <row r="75" spans="1:5" s="57" customFormat="1" ht="19.2" customHeight="1" x14ac:dyDescent="0.3">
      <c r="A75" s="21" t="s">
        <v>73</v>
      </c>
      <c r="B75" s="73" t="s">
        <v>353</v>
      </c>
      <c r="C75" s="74">
        <v>10</v>
      </c>
      <c r="D75" s="237">
        <v>15000</v>
      </c>
      <c r="E75" s="238">
        <v>150000</v>
      </c>
    </row>
    <row r="76" spans="1:5" s="57" customFormat="1" ht="20.25" hidden="1" customHeight="1" x14ac:dyDescent="0.3">
      <c r="A76" s="9" t="s">
        <v>74</v>
      </c>
      <c r="B76" s="53" t="s">
        <v>346</v>
      </c>
      <c r="C76" s="7"/>
      <c r="D76" s="225"/>
      <c r="E76" s="226"/>
    </row>
    <row r="77" spans="1:5" s="57" customFormat="1" ht="20.25" hidden="1" customHeight="1" x14ac:dyDescent="0.3">
      <c r="A77" s="9" t="s">
        <v>75</v>
      </c>
      <c r="B77" s="53" t="s">
        <v>346</v>
      </c>
      <c r="C77" s="7"/>
      <c r="D77" s="225"/>
      <c r="E77" s="226"/>
    </row>
    <row r="78" spans="1:5" s="57" customFormat="1" ht="21.75" hidden="1" customHeight="1" x14ac:dyDescent="0.3">
      <c r="A78" s="12" t="s">
        <v>76</v>
      </c>
      <c r="B78" s="53" t="s">
        <v>346</v>
      </c>
      <c r="C78" s="15"/>
      <c r="D78" s="225"/>
      <c r="E78" s="226"/>
    </row>
    <row r="79" spans="1:5" s="57" customFormat="1" ht="21.75" hidden="1" customHeight="1" x14ac:dyDescent="0.3">
      <c r="A79" s="12" t="s">
        <v>77</v>
      </c>
      <c r="B79" s="53" t="s">
        <v>346</v>
      </c>
      <c r="C79" s="15"/>
      <c r="D79" s="225"/>
      <c r="E79" s="226"/>
    </row>
    <row r="80" spans="1:5" s="57" customFormat="1" ht="21.75" hidden="1" customHeight="1" x14ac:dyDescent="0.3">
      <c r="A80" s="12" t="s">
        <v>78</v>
      </c>
      <c r="B80" s="53" t="s">
        <v>350</v>
      </c>
      <c r="C80" s="15"/>
      <c r="D80" s="225"/>
      <c r="E80" s="226"/>
    </row>
    <row r="81" spans="1:5" s="57" customFormat="1" ht="21.75" hidden="1" customHeight="1" x14ac:dyDescent="0.3">
      <c r="A81" s="9" t="s">
        <v>79</v>
      </c>
      <c r="B81" s="53" t="s">
        <v>346</v>
      </c>
      <c r="C81" s="7"/>
      <c r="D81" s="225"/>
      <c r="E81" s="226"/>
    </row>
    <row r="82" spans="1:5" s="57" customFormat="1" ht="19.2" customHeight="1" x14ac:dyDescent="0.3">
      <c r="A82" s="21" t="s">
        <v>80</v>
      </c>
      <c r="B82" s="73" t="s">
        <v>346</v>
      </c>
      <c r="C82" s="74">
        <v>60</v>
      </c>
      <c r="D82" s="237">
        <v>8500</v>
      </c>
      <c r="E82" s="238">
        <v>510000</v>
      </c>
    </row>
    <row r="83" spans="1:5" s="57" customFormat="1" ht="20.25" hidden="1" customHeight="1" x14ac:dyDescent="0.3">
      <c r="A83" s="9" t="s">
        <v>81</v>
      </c>
      <c r="B83" s="53" t="s">
        <v>349</v>
      </c>
      <c r="C83" s="7"/>
      <c r="D83" s="225"/>
      <c r="E83" s="226"/>
    </row>
    <row r="84" spans="1:5" s="57" customFormat="1" ht="20.25" hidden="1" customHeight="1" x14ac:dyDescent="0.3">
      <c r="A84" s="9" t="s">
        <v>82</v>
      </c>
      <c r="B84" s="53" t="s">
        <v>346</v>
      </c>
      <c r="C84" s="7"/>
      <c r="D84" s="225"/>
      <c r="E84" s="226"/>
    </row>
    <row r="85" spans="1:5" s="57" customFormat="1" ht="20.25" hidden="1" customHeight="1" x14ac:dyDescent="0.3">
      <c r="A85" s="9" t="s">
        <v>83</v>
      </c>
      <c r="B85" s="53" t="s">
        <v>349</v>
      </c>
      <c r="C85" s="7"/>
      <c r="D85" s="225"/>
      <c r="E85" s="226"/>
    </row>
    <row r="86" spans="1:5" s="57" customFormat="1" ht="20.25" hidden="1" customHeight="1" x14ac:dyDescent="0.3">
      <c r="A86" s="9" t="s">
        <v>84</v>
      </c>
      <c r="B86" s="53" t="s">
        <v>346</v>
      </c>
      <c r="C86" s="7"/>
      <c r="D86" s="225"/>
      <c r="E86" s="226"/>
    </row>
    <row r="87" spans="1:5" s="57" customFormat="1" ht="20.25" hidden="1" customHeight="1" x14ac:dyDescent="0.3">
      <c r="A87" s="21" t="s">
        <v>85</v>
      </c>
      <c r="B87" s="53" t="s">
        <v>354</v>
      </c>
      <c r="C87" s="7"/>
      <c r="D87" s="225"/>
      <c r="E87" s="226"/>
    </row>
    <row r="88" spans="1:5" s="57" customFormat="1" ht="21.75" hidden="1" customHeight="1" x14ac:dyDescent="0.3">
      <c r="A88" s="21" t="s">
        <v>86</v>
      </c>
      <c r="B88" s="53" t="s">
        <v>352</v>
      </c>
      <c r="C88" s="7"/>
      <c r="D88" s="225"/>
      <c r="E88" s="226"/>
    </row>
    <row r="89" spans="1:5" s="61" customFormat="1" ht="20.25" hidden="1" customHeight="1" x14ac:dyDescent="0.3">
      <c r="A89" s="21" t="s">
        <v>87</v>
      </c>
      <c r="B89" s="53" t="s">
        <v>352</v>
      </c>
      <c r="C89" s="7"/>
      <c r="D89" s="225"/>
      <c r="E89" s="226"/>
    </row>
    <row r="90" spans="1:5" s="61" customFormat="1" ht="20.25" hidden="1" customHeight="1" x14ac:dyDescent="0.3">
      <c r="A90" s="11" t="s">
        <v>88</v>
      </c>
      <c r="B90" s="53" t="s">
        <v>346</v>
      </c>
      <c r="C90" s="7"/>
      <c r="D90" s="225"/>
      <c r="E90" s="226"/>
    </row>
    <row r="91" spans="1:5" s="57" customFormat="1" ht="21.75" hidden="1" customHeight="1" x14ac:dyDescent="0.3">
      <c r="A91" s="13" t="s">
        <v>89</v>
      </c>
      <c r="B91" s="53" t="s">
        <v>350</v>
      </c>
      <c r="C91" s="7"/>
      <c r="D91" s="225"/>
      <c r="E91" s="226"/>
    </row>
    <row r="92" spans="1:5" s="57" customFormat="1" ht="21.75" hidden="1" customHeight="1" x14ac:dyDescent="0.3">
      <c r="A92" s="9" t="s">
        <v>91</v>
      </c>
      <c r="B92" s="53" t="s">
        <v>346</v>
      </c>
      <c r="C92" s="7"/>
      <c r="D92" s="225"/>
      <c r="E92" s="226"/>
    </row>
    <row r="93" spans="1:5" s="57" customFormat="1" ht="21.75" hidden="1" customHeight="1" x14ac:dyDescent="0.3">
      <c r="A93" s="9" t="s">
        <v>92</v>
      </c>
      <c r="B93" s="53" t="s">
        <v>349</v>
      </c>
      <c r="C93" s="7"/>
      <c r="D93" s="225"/>
      <c r="E93" s="226"/>
    </row>
    <row r="94" spans="1:5" s="57" customFormat="1" ht="21.75" hidden="1" customHeight="1" x14ac:dyDescent="0.3">
      <c r="A94" s="11" t="s">
        <v>93</v>
      </c>
      <c r="B94" s="53" t="s">
        <v>346</v>
      </c>
      <c r="C94" s="7"/>
      <c r="D94" s="225"/>
      <c r="E94" s="226"/>
    </row>
    <row r="95" spans="1:5" s="57" customFormat="1" ht="21.75" hidden="1" customHeight="1" x14ac:dyDescent="0.3">
      <c r="A95" s="11" t="s">
        <v>94</v>
      </c>
      <c r="B95" s="53" t="s">
        <v>349</v>
      </c>
      <c r="C95" s="7"/>
      <c r="D95" s="225"/>
      <c r="E95" s="226"/>
    </row>
    <row r="96" spans="1:5" s="57" customFormat="1" ht="21.75" hidden="1" customHeight="1" x14ac:dyDescent="0.3">
      <c r="A96" s="9" t="s">
        <v>95</v>
      </c>
      <c r="B96" s="53" t="s">
        <v>346</v>
      </c>
      <c r="C96" s="15"/>
      <c r="D96" s="225"/>
      <c r="E96" s="226"/>
    </row>
    <row r="97" spans="1:5" s="57" customFormat="1" ht="21.75" hidden="1" customHeight="1" x14ac:dyDescent="0.3">
      <c r="A97" s="11" t="s">
        <v>384</v>
      </c>
      <c r="B97" s="53" t="s">
        <v>346</v>
      </c>
      <c r="C97" s="7"/>
      <c r="D97" s="225"/>
      <c r="E97" s="226"/>
    </row>
    <row r="98" spans="1:5" s="57" customFormat="1" ht="21.75" hidden="1" customHeight="1" x14ac:dyDescent="0.3">
      <c r="A98" s="21" t="s">
        <v>96</v>
      </c>
      <c r="B98" s="53" t="s">
        <v>349</v>
      </c>
      <c r="C98" s="7"/>
      <c r="D98" s="225"/>
      <c r="E98" s="226"/>
    </row>
    <row r="99" spans="1:5" s="57" customFormat="1" ht="20.25" hidden="1" customHeight="1" x14ac:dyDescent="0.3">
      <c r="A99" s="11" t="s">
        <v>97</v>
      </c>
      <c r="B99" s="53" t="s">
        <v>346</v>
      </c>
      <c r="C99" s="7"/>
      <c r="D99" s="225"/>
      <c r="E99" s="226"/>
    </row>
    <row r="100" spans="1:5" s="57" customFormat="1" ht="19.2" customHeight="1" x14ac:dyDescent="0.3">
      <c r="A100" s="21" t="s">
        <v>99</v>
      </c>
      <c r="B100" s="73" t="s">
        <v>346</v>
      </c>
      <c r="C100" s="74">
        <v>20</v>
      </c>
      <c r="D100" s="237">
        <v>9000</v>
      </c>
      <c r="E100" s="238">
        <v>180000</v>
      </c>
    </row>
    <row r="101" spans="1:5" s="57" customFormat="1" ht="20.25" hidden="1" customHeight="1" x14ac:dyDescent="0.3">
      <c r="A101" s="16" t="s">
        <v>100</v>
      </c>
      <c r="B101" s="53" t="s">
        <v>347</v>
      </c>
      <c r="C101" s="7"/>
      <c r="D101" s="225"/>
      <c r="E101" s="226"/>
    </row>
    <row r="102" spans="1:5" s="57" customFormat="1" ht="20.25" hidden="1" customHeight="1" x14ac:dyDescent="0.3">
      <c r="A102" s="9" t="s">
        <v>101</v>
      </c>
      <c r="B102" s="53" t="s">
        <v>346</v>
      </c>
      <c r="C102" s="7"/>
      <c r="D102" s="225"/>
      <c r="E102" s="226"/>
    </row>
    <row r="103" spans="1:5" s="57" customFormat="1" ht="21.75" hidden="1" customHeight="1" x14ac:dyDescent="0.3">
      <c r="A103" s="22" t="s">
        <v>102</v>
      </c>
      <c r="B103" s="53" t="s">
        <v>347</v>
      </c>
      <c r="C103" s="7"/>
      <c r="D103" s="225"/>
      <c r="E103" s="226"/>
    </row>
    <row r="104" spans="1:5" s="57" customFormat="1" ht="20.25" hidden="1" customHeight="1" x14ac:dyDescent="0.3">
      <c r="A104" s="23" t="s">
        <v>103</v>
      </c>
      <c r="B104" s="53" t="s">
        <v>346</v>
      </c>
      <c r="C104" s="7"/>
      <c r="D104" s="225"/>
      <c r="E104" s="226"/>
    </row>
    <row r="105" spans="1:5" s="57" customFormat="1" ht="20.25" hidden="1" customHeight="1" x14ac:dyDescent="0.3">
      <c r="A105" s="195" t="s">
        <v>104</v>
      </c>
      <c r="B105" s="53" t="s">
        <v>355</v>
      </c>
      <c r="C105" s="7"/>
      <c r="D105" s="225"/>
      <c r="E105" s="226"/>
    </row>
    <row r="106" spans="1:5" s="57" customFormat="1" ht="20.25" hidden="1" customHeight="1" x14ac:dyDescent="0.3">
      <c r="A106" s="9" t="s">
        <v>105</v>
      </c>
      <c r="B106" s="53" t="s">
        <v>346</v>
      </c>
      <c r="C106" s="7"/>
      <c r="D106" s="225"/>
      <c r="E106" s="226"/>
    </row>
    <row r="107" spans="1:5" s="57" customFormat="1" ht="19.2" customHeight="1" x14ac:dyDescent="0.3">
      <c r="A107" s="21" t="s">
        <v>106</v>
      </c>
      <c r="B107" s="73" t="s">
        <v>346</v>
      </c>
      <c r="C107" s="74">
        <v>25</v>
      </c>
      <c r="D107" s="237">
        <v>14000</v>
      </c>
      <c r="E107" s="238">
        <v>350000</v>
      </c>
    </row>
    <row r="108" spans="1:5" s="57" customFormat="1" ht="20.25" hidden="1" customHeight="1" x14ac:dyDescent="0.3">
      <c r="A108" s="9" t="s">
        <v>107</v>
      </c>
      <c r="B108" s="53" t="s">
        <v>346</v>
      </c>
      <c r="C108" s="7"/>
      <c r="D108" s="225"/>
      <c r="E108" s="226"/>
    </row>
    <row r="109" spans="1:5" s="57" customFormat="1" ht="21.75" hidden="1" customHeight="1" x14ac:dyDescent="0.3">
      <c r="A109" s="9" t="s">
        <v>108</v>
      </c>
      <c r="B109" s="53" t="s">
        <v>351</v>
      </c>
      <c r="C109" s="7"/>
      <c r="D109" s="225"/>
      <c r="E109" s="226"/>
    </row>
    <row r="110" spans="1:5" s="57" customFormat="1" ht="21.75" hidden="1" customHeight="1" x14ac:dyDescent="0.3">
      <c r="A110" s="9" t="s">
        <v>109</v>
      </c>
      <c r="B110" s="53" t="s">
        <v>346</v>
      </c>
      <c r="C110" s="7"/>
      <c r="D110" s="225"/>
      <c r="E110" s="226"/>
    </row>
    <row r="111" spans="1:5" s="57" customFormat="1" ht="21.75" hidden="1" customHeight="1" x14ac:dyDescent="0.3">
      <c r="A111" s="9" t="s">
        <v>110</v>
      </c>
      <c r="B111" s="53" t="s">
        <v>346</v>
      </c>
      <c r="C111" s="7"/>
      <c r="D111" s="225"/>
      <c r="E111" s="226"/>
    </row>
    <row r="112" spans="1:5" s="57" customFormat="1" ht="21.75" hidden="1" customHeight="1" x14ac:dyDescent="0.3">
      <c r="A112" s="9" t="s">
        <v>111</v>
      </c>
      <c r="B112" s="53" t="s">
        <v>350</v>
      </c>
      <c r="C112" s="7"/>
      <c r="D112" s="225"/>
      <c r="E112" s="226"/>
    </row>
    <row r="113" spans="1:5" s="57" customFormat="1" ht="21.75" hidden="1" customHeight="1" x14ac:dyDescent="0.3">
      <c r="A113" s="9" t="s">
        <v>112</v>
      </c>
      <c r="B113" s="53" t="s">
        <v>346</v>
      </c>
      <c r="C113" s="7"/>
      <c r="D113" s="225"/>
      <c r="E113" s="226"/>
    </row>
    <row r="114" spans="1:5" s="57" customFormat="1" ht="21.75" hidden="1" customHeight="1" x14ac:dyDescent="0.3">
      <c r="A114" s="11" t="s">
        <v>113</v>
      </c>
      <c r="B114" s="53" t="s">
        <v>346</v>
      </c>
      <c r="C114" s="7"/>
      <c r="D114" s="225"/>
      <c r="E114" s="226"/>
    </row>
    <row r="115" spans="1:5" s="57" customFormat="1" ht="21.75" hidden="1" customHeight="1" x14ac:dyDescent="0.3">
      <c r="A115" s="21" t="s">
        <v>114</v>
      </c>
      <c r="B115" s="53" t="s">
        <v>348</v>
      </c>
      <c r="C115" s="7"/>
      <c r="D115" s="225"/>
      <c r="E115" s="226"/>
    </row>
    <row r="116" spans="1:5" s="57" customFormat="1" ht="21.75" hidden="1" customHeight="1" x14ac:dyDescent="0.3">
      <c r="A116" s="9" t="s">
        <v>115</v>
      </c>
      <c r="B116" s="53" t="s">
        <v>356</v>
      </c>
      <c r="C116" s="7"/>
      <c r="D116" s="225"/>
      <c r="E116" s="226"/>
    </row>
    <row r="117" spans="1:5" s="57" customFormat="1" ht="21.75" hidden="1" customHeight="1" x14ac:dyDescent="0.3">
      <c r="A117" s="11" t="s">
        <v>116</v>
      </c>
      <c r="B117" s="53" t="s">
        <v>356</v>
      </c>
      <c r="C117" s="7"/>
      <c r="D117" s="225"/>
      <c r="E117" s="226"/>
    </row>
    <row r="118" spans="1:5" s="57" customFormat="1" ht="21.75" hidden="1" customHeight="1" x14ac:dyDescent="0.3">
      <c r="A118" s="11" t="s">
        <v>117</v>
      </c>
      <c r="B118" s="53" t="s">
        <v>356</v>
      </c>
      <c r="C118" s="7"/>
      <c r="D118" s="225"/>
      <c r="E118" s="226"/>
    </row>
    <row r="119" spans="1:5" s="57" customFormat="1" ht="21.75" hidden="1" customHeight="1" x14ac:dyDescent="0.3">
      <c r="A119" s="9" t="s">
        <v>118</v>
      </c>
      <c r="B119" s="53" t="s">
        <v>346</v>
      </c>
      <c r="C119" s="7"/>
      <c r="D119" s="225"/>
      <c r="E119" s="226"/>
    </row>
    <row r="120" spans="1:5" s="57" customFormat="1" ht="21.75" hidden="1" customHeight="1" x14ac:dyDescent="0.3">
      <c r="A120" s="9" t="s">
        <v>367</v>
      </c>
      <c r="B120" s="53" t="s">
        <v>350</v>
      </c>
      <c r="C120" s="7"/>
      <c r="D120" s="225"/>
      <c r="E120" s="226"/>
    </row>
    <row r="121" spans="1:5" s="57" customFormat="1" ht="20.25" hidden="1" customHeight="1" x14ac:dyDescent="0.3">
      <c r="A121" s="10" t="s">
        <v>119</v>
      </c>
      <c r="B121" s="53" t="s">
        <v>346</v>
      </c>
      <c r="C121" s="7"/>
      <c r="D121" s="225"/>
      <c r="E121" s="226"/>
    </row>
    <row r="122" spans="1:5" s="57" customFormat="1" ht="21.75" hidden="1" customHeight="1" x14ac:dyDescent="0.3">
      <c r="A122" s="13" t="s">
        <v>120</v>
      </c>
      <c r="B122" s="53" t="s">
        <v>352</v>
      </c>
      <c r="C122" s="7"/>
      <c r="D122" s="225"/>
      <c r="E122" s="226"/>
    </row>
    <row r="123" spans="1:5" s="57" customFormat="1" ht="21.75" hidden="1" customHeight="1" x14ac:dyDescent="0.3">
      <c r="A123" s="12" t="s">
        <v>121</v>
      </c>
      <c r="B123" s="53" t="s">
        <v>352</v>
      </c>
      <c r="C123" s="15"/>
      <c r="D123" s="225"/>
      <c r="E123" s="226"/>
    </row>
    <row r="124" spans="1:5" s="57" customFormat="1" ht="34.799999999999997" hidden="1" customHeight="1" x14ac:dyDescent="0.3">
      <c r="A124" s="12" t="s">
        <v>122</v>
      </c>
      <c r="B124" s="53" t="s">
        <v>346</v>
      </c>
      <c r="C124" s="15"/>
      <c r="D124" s="225"/>
      <c r="E124" s="226"/>
    </row>
    <row r="125" spans="1:5" s="57" customFormat="1" ht="21.75" hidden="1" customHeight="1" x14ac:dyDescent="0.3">
      <c r="A125" s="12" t="s">
        <v>123</v>
      </c>
      <c r="B125" s="53" t="s">
        <v>346</v>
      </c>
      <c r="C125" s="15"/>
      <c r="D125" s="225"/>
      <c r="E125" s="226"/>
    </row>
    <row r="126" spans="1:5" s="57" customFormat="1" ht="39.6" hidden="1" customHeight="1" x14ac:dyDescent="0.3">
      <c r="A126" s="12" t="s">
        <v>124</v>
      </c>
      <c r="B126" s="53" t="s">
        <v>346</v>
      </c>
      <c r="C126" s="26"/>
      <c r="D126" s="225"/>
      <c r="E126" s="226"/>
    </row>
    <row r="127" spans="1:5" s="57" customFormat="1" ht="20.25" hidden="1" customHeight="1" x14ac:dyDescent="0.3">
      <c r="A127" s="27" t="s">
        <v>125</v>
      </c>
      <c r="B127" s="53" t="s">
        <v>350</v>
      </c>
      <c r="C127" s="7"/>
      <c r="D127" s="225"/>
      <c r="E127" s="226"/>
    </row>
    <row r="128" spans="1:5" s="57" customFormat="1" ht="21.75" hidden="1" customHeight="1" x14ac:dyDescent="0.3">
      <c r="A128" s="12" t="s">
        <v>126</v>
      </c>
      <c r="B128" s="53" t="s">
        <v>346</v>
      </c>
      <c r="C128" s="15"/>
      <c r="D128" s="225"/>
      <c r="E128" s="226"/>
    </row>
    <row r="129" spans="1:5" s="57" customFormat="1" ht="19.2" customHeight="1" x14ac:dyDescent="0.3">
      <c r="A129" s="21" t="s">
        <v>127</v>
      </c>
      <c r="B129" s="73" t="s">
        <v>346</v>
      </c>
      <c r="C129" s="74">
        <v>30</v>
      </c>
      <c r="D129" s="237">
        <v>7000</v>
      </c>
      <c r="E129" s="238">
        <v>210000</v>
      </c>
    </row>
    <row r="130" spans="1:5" s="57" customFormat="1" ht="20.25" hidden="1" customHeight="1" x14ac:dyDescent="0.3">
      <c r="A130" s="9" t="s">
        <v>128</v>
      </c>
      <c r="B130" s="53" t="s">
        <v>354</v>
      </c>
      <c r="C130" s="7"/>
      <c r="D130" s="225"/>
      <c r="E130" s="226"/>
    </row>
    <row r="131" spans="1:5" s="57" customFormat="1" ht="20.25" hidden="1" customHeight="1" x14ac:dyDescent="0.3">
      <c r="A131" s="9" t="s">
        <v>368</v>
      </c>
      <c r="B131" s="53" t="s">
        <v>350</v>
      </c>
      <c r="C131" s="7"/>
      <c r="D131" s="225"/>
      <c r="E131" s="226"/>
    </row>
    <row r="132" spans="1:5" s="57" customFormat="1" ht="21.75" hidden="1" customHeight="1" x14ac:dyDescent="0.3">
      <c r="A132" s="9" t="s">
        <v>129</v>
      </c>
      <c r="B132" s="53" t="s">
        <v>346</v>
      </c>
      <c r="C132" s="7"/>
      <c r="D132" s="225"/>
      <c r="E132" s="226"/>
    </row>
    <row r="133" spans="1:5" s="57" customFormat="1" ht="20.25" hidden="1" customHeight="1" x14ac:dyDescent="0.3">
      <c r="A133" s="16" t="s">
        <v>130</v>
      </c>
      <c r="B133" s="53" t="s">
        <v>349</v>
      </c>
      <c r="C133" s="7"/>
      <c r="D133" s="225"/>
      <c r="E133" s="226"/>
    </row>
    <row r="134" spans="1:5" s="57" customFormat="1" ht="20.25" hidden="1" customHeight="1" x14ac:dyDescent="0.3">
      <c r="A134" s="12" t="s">
        <v>131</v>
      </c>
      <c r="B134" s="53" t="s">
        <v>346</v>
      </c>
      <c r="C134" s="7"/>
      <c r="D134" s="225"/>
      <c r="E134" s="226"/>
    </row>
    <row r="135" spans="1:5" s="57" customFormat="1" ht="21.75" hidden="1" customHeight="1" x14ac:dyDescent="0.3">
      <c r="A135" s="12" t="s">
        <v>132</v>
      </c>
      <c r="B135" s="53" t="s">
        <v>349</v>
      </c>
      <c r="C135" s="7"/>
      <c r="D135" s="225"/>
      <c r="E135" s="226"/>
    </row>
    <row r="136" spans="1:5" s="57" customFormat="1" ht="20.25" hidden="1" customHeight="1" x14ac:dyDescent="0.3">
      <c r="A136" s="9" t="s">
        <v>133</v>
      </c>
      <c r="B136" s="53" t="s">
        <v>346</v>
      </c>
      <c r="C136" s="7"/>
      <c r="D136" s="225"/>
      <c r="E136" s="226"/>
    </row>
    <row r="137" spans="1:5" s="57" customFormat="1" ht="20.25" hidden="1" customHeight="1" x14ac:dyDescent="0.3">
      <c r="A137" s="9" t="s">
        <v>135</v>
      </c>
      <c r="B137" s="53" t="s">
        <v>346</v>
      </c>
      <c r="C137" s="15"/>
      <c r="D137" s="225"/>
      <c r="E137" s="226"/>
    </row>
    <row r="138" spans="1:5" s="57" customFormat="1" ht="33.6" hidden="1" customHeight="1" x14ac:dyDescent="0.3">
      <c r="A138" s="9" t="s">
        <v>136</v>
      </c>
      <c r="B138" s="53" t="s">
        <v>350</v>
      </c>
      <c r="C138" s="15"/>
      <c r="D138" s="225"/>
      <c r="E138" s="226"/>
    </row>
    <row r="139" spans="1:5" s="57" customFormat="1" ht="21.75" hidden="1" customHeight="1" x14ac:dyDescent="0.3">
      <c r="A139" s="9" t="s">
        <v>137</v>
      </c>
      <c r="B139" s="53"/>
      <c r="C139" s="7"/>
      <c r="D139" s="225"/>
      <c r="E139" s="226"/>
    </row>
    <row r="140" spans="1:5" s="57" customFormat="1" ht="20.25" hidden="1" customHeight="1" x14ac:dyDescent="0.3">
      <c r="A140" s="9" t="s">
        <v>138</v>
      </c>
      <c r="B140" s="53" t="s">
        <v>346</v>
      </c>
      <c r="C140" s="15"/>
      <c r="D140" s="225"/>
      <c r="E140" s="226"/>
    </row>
    <row r="141" spans="1:5" s="57" customFormat="1" ht="20.25" hidden="1" customHeight="1" x14ac:dyDescent="0.3">
      <c r="A141" s="9" t="s">
        <v>139</v>
      </c>
      <c r="B141" s="53" t="s">
        <v>350</v>
      </c>
      <c r="C141" s="15"/>
      <c r="D141" s="225"/>
      <c r="E141" s="226"/>
    </row>
    <row r="142" spans="1:5" s="57" customFormat="1" ht="20.25" hidden="1" customHeight="1" x14ac:dyDescent="0.3">
      <c r="A142" s="9" t="s">
        <v>140</v>
      </c>
      <c r="B142" s="53" t="s">
        <v>346</v>
      </c>
      <c r="C142" s="15"/>
      <c r="D142" s="225"/>
      <c r="E142" s="226"/>
    </row>
    <row r="143" spans="1:5" s="57" customFormat="1" ht="20.25" hidden="1" customHeight="1" x14ac:dyDescent="0.3">
      <c r="A143" s="9" t="s">
        <v>141</v>
      </c>
      <c r="B143" s="53" t="s">
        <v>350</v>
      </c>
      <c r="C143" s="15"/>
      <c r="D143" s="225"/>
      <c r="E143" s="226"/>
    </row>
    <row r="144" spans="1:5" s="57" customFormat="1" ht="41.4" hidden="1" customHeight="1" x14ac:dyDescent="0.3">
      <c r="A144" s="9" t="s">
        <v>142</v>
      </c>
      <c r="B144" s="53" t="s">
        <v>346</v>
      </c>
      <c r="C144" s="15"/>
      <c r="D144" s="225"/>
      <c r="E144" s="226"/>
    </row>
    <row r="145" spans="1:5" s="57" customFormat="1" ht="41.4" hidden="1" customHeight="1" x14ac:dyDescent="0.3">
      <c r="A145" s="9" t="s">
        <v>143</v>
      </c>
      <c r="B145" s="53" t="s">
        <v>346</v>
      </c>
      <c r="C145" s="15"/>
      <c r="D145" s="225"/>
      <c r="E145" s="226"/>
    </row>
    <row r="146" spans="1:5" s="57" customFormat="1" ht="21.75" hidden="1" customHeight="1" x14ac:dyDescent="0.3">
      <c r="A146" s="9" t="s">
        <v>144</v>
      </c>
      <c r="B146" s="53" t="s">
        <v>346</v>
      </c>
      <c r="C146" s="15"/>
      <c r="D146" s="225"/>
      <c r="E146" s="226"/>
    </row>
    <row r="147" spans="1:5" s="57" customFormat="1" ht="21.75" hidden="1" customHeight="1" x14ac:dyDescent="0.3">
      <c r="A147" s="9" t="s">
        <v>145</v>
      </c>
      <c r="B147" s="53" t="s">
        <v>350</v>
      </c>
      <c r="C147" s="15"/>
      <c r="D147" s="225"/>
      <c r="E147" s="226"/>
    </row>
    <row r="148" spans="1:5" s="57" customFormat="1" ht="21.75" hidden="1" customHeight="1" x14ac:dyDescent="0.3">
      <c r="A148" s="9" t="s">
        <v>146</v>
      </c>
      <c r="B148" s="53" t="s">
        <v>346</v>
      </c>
      <c r="C148" s="7"/>
      <c r="D148" s="225"/>
      <c r="E148" s="226"/>
    </row>
    <row r="149" spans="1:5" s="57" customFormat="1" ht="21.75" hidden="1" customHeight="1" x14ac:dyDescent="0.3">
      <c r="A149" s="9" t="s">
        <v>147</v>
      </c>
      <c r="B149" s="53" t="s">
        <v>346</v>
      </c>
      <c r="C149" s="7"/>
      <c r="D149" s="225"/>
      <c r="E149" s="226"/>
    </row>
    <row r="150" spans="1:5" s="57" customFormat="1" ht="20.25" hidden="1" customHeight="1" x14ac:dyDescent="0.3">
      <c r="A150" s="9" t="s">
        <v>148</v>
      </c>
      <c r="B150" s="53" t="s">
        <v>346</v>
      </c>
      <c r="C150" s="7"/>
      <c r="D150" s="225"/>
      <c r="E150" s="226"/>
    </row>
    <row r="151" spans="1:5" s="57" customFormat="1" ht="20.25" hidden="1" customHeight="1" x14ac:dyDescent="0.3">
      <c r="A151" s="9" t="s">
        <v>149</v>
      </c>
      <c r="B151" s="53" t="s">
        <v>349</v>
      </c>
      <c r="C151" s="7"/>
      <c r="D151" s="225"/>
      <c r="E151" s="226"/>
    </row>
    <row r="152" spans="1:5" s="57" customFormat="1" ht="21.75" hidden="1" customHeight="1" x14ac:dyDescent="0.3">
      <c r="A152" s="9" t="s">
        <v>150</v>
      </c>
      <c r="B152" s="53" t="s">
        <v>349</v>
      </c>
      <c r="C152" s="7"/>
      <c r="D152" s="225"/>
      <c r="E152" s="226"/>
    </row>
    <row r="153" spans="1:5" s="57" customFormat="1" ht="49.2" hidden="1" customHeight="1" x14ac:dyDescent="0.3">
      <c r="A153" s="16" t="s">
        <v>151</v>
      </c>
      <c r="B153" s="53" t="s">
        <v>349</v>
      </c>
      <c r="C153" s="7"/>
      <c r="D153" s="225"/>
      <c r="E153" s="226"/>
    </row>
    <row r="154" spans="1:5" s="57" customFormat="1" ht="21.75" hidden="1" customHeight="1" x14ac:dyDescent="0.3">
      <c r="A154" s="9" t="s">
        <v>152</v>
      </c>
      <c r="B154" s="53" t="s">
        <v>346</v>
      </c>
      <c r="C154" s="7"/>
      <c r="D154" s="225"/>
      <c r="E154" s="226"/>
    </row>
    <row r="155" spans="1:5" s="57" customFormat="1" ht="21.75" hidden="1" customHeight="1" x14ac:dyDescent="0.3">
      <c r="A155" s="9" t="s">
        <v>153</v>
      </c>
      <c r="B155" s="53" t="s">
        <v>346</v>
      </c>
      <c r="C155" s="7"/>
      <c r="D155" s="225"/>
      <c r="E155" s="226"/>
    </row>
    <row r="156" spans="1:5" s="57" customFormat="1" ht="63" hidden="1" customHeight="1" x14ac:dyDescent="0.3">
      <c r="A156" s="9" t="s">
        <v>154</v>
      </c>
      <c r="B156" s="53" t="s">
        <v>349</v>
      </c>
      <c r="C156" s="7"/>
      <c r="D156" s="225"/>
      <c r="E156" s="226"/>
    </row>
    <row r="157" spans="1:5" s="57" customFormat="1" ht="19.2" customHeight="1" x14ac:dyDescent="0.3">
      <c r="A157" s="21" t="s">
        <v>155</v>
      </c>
      <c r="B157" s="73" t="s">
        <v>349</v>
      </c>
      <c r="C157" s="74">
        <v>20</v>
      </c>
      <c r="D157" s="237">
        <v>8000</v>
      </c>
      <c r="E157" s="238">
        <v>160000</v>
      </c>
    </row>
    <row r="158" spans="1:5" s="57" customFormat="1" ht="21.75" hidden="1" customHeight="1" x14ac:dyDescent="0.3">
      <c r="A158" s="9" t="s">
        <v>156</v>
      </c>
      <c r="B158" s="53" t="s">
        <v>349</v>
      </c>
      <c r="C158" s="15"/>
      <c r="D158" s="225"/>
      <c r="E158" s="226"/>
    </row>
    <row r="159" spans="1:5" s="57" customFormat="1" ht="21.75" hidden="1" customHeight="1" x14ac:dyDescent="0.3">
      <c r="A159" s="17" t="s">
        <v>157</v>
      </c>
      <c r="B159" s="53" t="s">
        <v>346</v>
      </c>
      <c r="C159" s="15"/>
      <c r="D159" s="225"/>
      <c r="E159" s="226"/>
    </row>
    <row r="160" spans="1:5" s="57" customFormat="1" ht="20.25" hidden="1" customHeight="1" x14ac:dyDescent="0.3">
      <c r="A160" s="9" t="s">
        <v>158</v>
      </c>
      <c r="B160" s="53" t="s">
        <v>350</v>
      </c>
      <c r="C160" s="15"/>
      <c r="D160" s="225"/>
      <c r="E160" s="226"/>
    </row>
    <row r="161" spans="1:5" s="57" customFormat="1" ht="21.75" hidden="1" customHeight="1" x14ac:dyDescent="0.3">
      <c r="A161" s="9" t="s">
        <v>369</v>
      </c>
      <c r="B161" s="53" t="s">
        <v>350</v>
      </c>
      <c r="C161" s="7"/>
      <c r="D161" s="225"/>
      <c r="E161" s="226"/>
    </row>
    <row r="162" spans="1:5" s="57" customFormat="1" ht="21.75" hidden="1" customHeight="1" x14ac:dyDescent="0.3">
      <c r="A162" s="9" t="s">
        <v>159</v>
      </c>
      <c r="B162" s="53" t="s">
        <v>346</v>
      </c>
      <c r="C162" s="7"/>
      <c r="D162" s="225"/>
      <c r="E162" s="226"/>
    </row>
    <row r="163" spans="1:5" s="57" customFormat="1" ht="21.75" hidden="1" customHeight="1" x14ac:dyDescent="0.3">
      <c r="A163" s="16" t="s">
        <v>160</v>
      </c>
      <c r="B163" s="53" t="s">
        <v>350</v>
      </c>
      <c r="C163" s="7"/>
      <c r="D163" s="225"/>
      <c r="E163" s="226"/>
    </row>
    <row r="164" spans="1:5" s="57" customFormat="1" ht="20.25" hidden="1" customHeight="1" x14ac:dyDescent="0.3">
      <c r="A164" s="12" t="s">
        <v>162</v>
      </c>
      <c r="B164" s="53" t="s">
        <v>346</v>
      </c>
      <c r="C164" s="7"/>
      <c r="D164" s="225"/>
      <c r="E164" s="226"/>
    </row>
    <row r="165" spans="1:5" s="62" customFormat="1" ht="19.2" customHeight="1" x14ac:dyDescent="0.3">
      <c r="A165" s="21" t="s">
        <v>163</v>
      </c>
      <c r="B165" s="73" t="s">
        <v>350</v>
      </c>
      <c r="C165" s="74">
        <v>711</v>
      </c>
      <c r="D165" s="237">
        <v>6800</v>
      </c>
      <c r="E165" s="238">
        <v>4834800</v>
      </c>
    </row>
    <row r="166" spans="1:5" s="57" customFormat="1" ht="53.25" hidden="1" customHeight="1" x14ac:dyDescent="0.3">
      <c r="A166" s="229" t="s">
        <v>396</v>
      </c>
      <c r="B166" s="53" t="s">
        <v>350</v>
      </c>
      <c r="C166" s="7"/>
      <c r="D166" s="227"/>
      <c r="E166" s="226"/>
    </row>
    <row r="167" spans="1:5" s="57" customFormat="1" ht="19.2" customHeight="1" x14ac:dyDescent="0.3">
      <c r="A167" s="21" t="s">
        <v>164</v>
      </c>
      <c r="B167" s="73" t="s">
        <v>346</v>
      </c>
      <c r="C167" s="74">
        <v>65</v>
      </c>
      <c r="D167" s="237">
        <v>11000</v>
      </c>
      <c r="E167" s="238">
        <v>715000</v>
      </c>
    </row>
    <row r="168" spans="1:5" s="57" customFormat="1" ht="20.25" hidden="1" customHeight="1" x14ac:dyDescent="0.3">
      <c r="A168" s="9" t="s">
        <v>165</v>
      </c>
      <c r="B168" s="53" t="s">
        <v>346</v>
      </c>
      <c r="C168" s="7"/>
      <c r="D168" s="225"/>
      <c r="E168" s="226"/>
    </row>
    <row r="169" spans="1:5" s="57" customFormat="1" ht="36.6" hidden="1" customHeight="1" x14ac:dyDescent="0.3">
      <c r="A169" s="19" t="s">
        <v>166</v>
      </c>
      <c r="B169" s="53" t="s">
        <v>346</v>
      </c>
      <c r="C169" s="7"/>
      <c r="D169" s="225"/>
      <c r="E169" s="226"/>
    </row>
    <row r="170" spans="1:5" s="57" customFormat="1" ht="21.75" hidden="1" customHeight="1" x14ac:dyDescent="0.3">
      <c r="A170" s="9" t="s">
        <v>167</v>
      </c>
      <c r="B170" s="53" t="s">
        <v>349</v>
      </c>
      <c r="C170" s="7"/>
      <c r="D170" s="225"/>
      <c r="E170" s="226"/>
    </row>
    <row r="171" spans="1:5" s="57" customFormat="1" ht="19.2" customHeight="1" x14ac:dyDescent="0.3">
      <c r="A171" s="13" t="s">
        <v>168</v>
      </c>
      <c r="B171" s="112" t="s">
        <v>346</v>
      </c>
      <c r="C171" s="113">
        <v>25</v>
      </c>
      <c r="D171" s="237">
        <v>13000</v>
      </c>
      <c r="E171" s="238">
        <v>325000</v>
      </c>
    </row>
    <row r="172" spans="1:5" s="57" customFormat="1" ht="21.75" hidden="1" customHeight="1" x14ac:dyDescent="0.3">
      <c r="A172" s="11" t="s">
        <v>169</v>
      </c>
      <c r="B172" s="53" t="s">
        <v>346</v>
      </c>
      <c r="C172" s="7"/>
      <c r="D172" s="225"/>
      <c r="E172" s="226"/>
    </row>
    <row r="173" spans="1:5" s="57" customFormat="1" ht="21.75" hidden="1" customHeight="1" x14ac:dyDescent="0.3">
      <c r="A173" s="9" t="s">
        <v>170</v>
      </c>
      <c r="B173" s="53" t="s">
        <v>346</v>
      </c>
      <c r="C173" s="7"/>
      <c r="D173" s="225"/>
      <c r="E173" s="226"/>
    </row>
    <row r="174" spans="1:5" s="57" customFormat="1" ht="20.25" hidden="1" customHeight="1" x14ac:dyDescent="0.3">
      <c r="A174" s="9" t="s">
        <v>171</v>
      </c>
      <c r="B174" s="53" t="s">
        <v>346</v>
      </c>
      <c r="C174" s="7"/>
      <c r="D174" s="225"/>
      <c r="E174" s="226"/>
    </row>
    <row r="175" spans="1:5" s="57" customFormat="1" ht="21.75" hidden="1" customHeight="1" x14ac:dyDescent="0.3">
      <c r="A175" s="12" t="s">
        <v>172</v>
      </c>
      <c r="B175" s="53" t="s">
        <v>346</v>
      </c>
      <c r="C175" s="7"/>
      <c r="D175" s="225"/>
      <c r="E175" s="226"/>
    </row>
    <row r="176" spans="1:5" s="57" customFormat="1" ht="20.25" hidden="1" customHeight="1" x14ac:dyDescent="0.3">
      <c r="A176" s="9" t="s">
        <v>173</v>
      </c>
      <c r="B176" s="53" t="s">
        <v>346</v>
      </c>
      <c r="C176" s="7"/>
      <c r="D176" s="225"/>
      <c r="E176" s="226"/>
    </row>
    <row r="177" spans="1:5" s="57" customFormat="1" ht="21.75" hidden="1" customHeight="1" x14ac:dyDescent="0.3">
      <c r="A177" s="9" t="s">
        <v>174</v>
      </c>
      <c r="B177" s="53" t="s">
        <v>346</v>
      </c>
      <c r="C177" s="7"/>
      <c r="D177" s="225"/>
      <c r="E177" s="226"/>
    </row>
    <row r="178" spans="1:5" s="57" customFormat="1" ht="21.75" hidden="1" customHeight="1" x14ac:dyDescent="0.3">
      <c r="A178" s="12" t="s">
        <v>175</v>
      </c>
      <c r="B178" s="53" t="s">
        <v>346</v>
      </c>
      <c r="C178" s="7"/>
      <c r="D178" s="225"/>
      <c r="E178" s="226"/>
    </row>
    <row r="179" spans="1:5" s="57" customFormat="1" ht="21.75" hidden="1" customHeight="1" x14ac:dyDescent="0.3">
      <c r="A179" s="12" t="s">
        <v>176</v>
      </c>
      <c r="B179" s="53" t="s">
        <v>346</v>
      </c>
      <c r="C179" s="7"/>
      <c r="D179" s="225"/>
      <c r="E179" s="226"/>
    </row>
    <row r="180" spans="1:5" s="57" customFormat="1" ht="20.25" hidden="1" customHeight="1" x14ac:dyDescent="0.3">
      <c r="A180" s="12" t="s">
        <v>177</v>
      </c>
      <c r="B180" s="53" t="s">
        <v>346</v>
      </c>
      <c r="C180" s="7"/>
      <c r="D180" s="225"/>
      <c r="E180" s="226"/>
    </row>
    <row r="181" spans="1:5" s="57" customFormat="1" ht="21.75" hidden="1" customHeight="1" x14ac:dyDescent="0.3">
      <c r="A181" s="9" t="s">
        <v>178</v>
      </c>
      <c r="B181" s="53" t="s">
        <v>349</v>
      </c>
      <c r="C181" s="7"/>
      <c r="D181" s="225"/>
      <c r="E181" s="226"/>
    </row>
    <row r="182" spans="1:5" s="57" customFormat="1" ht="21.75" hidden="1" customHeight="1" x14ac:dyDescent="0.3">
      <c r="A182" s="12" t="s">
        <v>179</v>
      </c>
      <c r="B182" s="53" t="s">
        <v>346</v>
      </c>
      <c r="C182" s="7"/>
      <c r="D182" s="225"/>
      <c r="E182" s="226"/>
    </row>
    <row r="183" spans="1:5" s="57" customFormat="1" ht="20.25" hidden="1" customHeight="1" x14ac:dyDescent="0.3">
      <c r="A183" s="12" t="s">
        <v>180</v>
      </c>
      <c r="B183" s="53" t="s">
        <v>346</v>
      </c>
      <c r="C183" s="7"/>
      <c r="D183" s="225"/>
      <c r="E183" s="226"/>
    </row>
    <row r="184" spans="1:5" s="57" customFormat="1" ht="20.25" hidden="1" customHeight="1" x14ac:dyDescent="0.3">
      <c r="A184" s="12" t="s">
        <v>181</v>
      </c>
      <c r="B184" s="53" t="s">
        <v>349</v>
      </c>
      <c r="C184" s="7"/>
      <c r="D184" s="225"/>
      <c r="E184" s="226"/>
    </row>
    <row r="185" spans="1:5" s="57" customFormat="1" ht="20.25" hidden="1" customHeight="1" x14ac:dyDescent="0.3">
      <c r="A185" s="9" t="s">
        <v>182</v>
      </c>
      <c r="B185" s="53" t="s">
        <v>349</v>
      </c>
      <c r="C185" s="7"/>
      <c r="D185" s="225"/>
      <c r="E185" s="226"/>
    </row>
    <row r="186" spans="1:5" s="57" customFormat="1" ht="20.25" hidden="1" customHeight="1" x14ac:dyDescent="0.3">
      <c r="A186" s="16" t="s">
        <v>183</v>
      </c>
      <c r="B186" s="53" t="s">
        <v>346</v>
      </c>
      <c r="C186" s="7"/>
      <c r="D186" s="225"/>
      <c r="E186" s="226"/>
    </row>
    <row r="187" spans="1:5" s="57" customFormat="1" ht="20.25" hidden="1" customHeight="1" x14ac:dyDescent="0.3">
      <c r="A187" s="16" t="s">
        <v>184</v>
      </c>
      <c r="B187" s="53" t="s">
        <v>346</v>
      </c>
      <c r="C187" s="7"/>
      <c r="D187" s="225"/>
      <c r="E187" s="226"/>
    </row>
    <row r="188" spans="1:5" s="57" customFormat="1" ht="20.25" hidden="1" customHeight="1" x14ac:dyDescent="0.3">
      <c r="A188" s="16" t="s">
        <v>185</v>
      </c>
      <c r="B188" s="53" t="s">
        <v>346</v>
      </c>
      <c r="C188" s="7"/>
      <c r="D188" s="225"/>
      <c r="E188" s="226"/>
    </row>
    <row r="189" spans="1:5" s="57" customFormat="1" ht="21.75" hidden="1" customHeight="1" x14ac:dyDescent="0.3">
      <c r="A189" s="16" t="s">
        <v>186</v>
      </c>
      <c r="B189" s="53" t="s">
        <v>349</v>
      </c>
      <c r="C189" s="7"/>
      <c r="D189" s="225"/>
      <c r="E189" s="226"/>
    </row>
    <row r="190" spans="1:5" s="57" customFormat="1" ht="21.75" hidden="1" customHeight="1" x14ac:dyDescent="0.3">
      <c r="A190" s="12" t="s">
        <v>187</v>
      </c>
      <c r="B190" s="53" t="s">
        <v>346</v>
      </c>
      <c r="C190" s="7"/>
      <c r="D190" s="225"/>
      <c r="E190" s="226"/>
    </row>
    <row r="191" spans="1:5" s="57" customFormat="1" ht="21.75" hidden="1" customHeight="1" x14ac:dyDescent="0.3">
      <c r="A191" s="9" t="s">
        <v>188</v>
      </c>
      <c r="B191" s="53" t="s">
        <v>349</v>
      </c>
      <c r="C191" s="7"/>
      <c r="D191" s="225"/>
      <c r="E191" s="226"/>
    </row>
    <row r="192" spans="1:5" s="57" customFormat="1" ht="20.25" hidden="1" customHeight="1" x14ac:dyDescent="0.3">
      <c r="A192" s="32" t="s">
        <v>189</v>
      </c>
      <c r="B192" s="53" t="s">
        <v>349</v>
      </c>
      <c r="C192" s="7"/>
      <c r="D192" s="225"/>
      <c r="E192" s="226"/>
    </row>
    <row r="193" spans="1:5" s="57" customFormat="1" ht="20.25" hidden="1" customHeight="1" x14ac:dyDescent="0.3">
      <c r="A193" s="32" t="s">
        <v>190</v>
      </c>
      <c r="B193" s="53" t="s">
        <v>349</v>
      </c>
      <c r="C193" s="7"/>
      <c r="D193" s="225"/>
      <c r="E193" s="226"/>
    </row>
    <row r="194" spans="1:5" s="57" customFormat="1" ht="20.25" hidden="1" customHeight="1" x14ac:dyDescent="0.3">
      <c r="A194" s="32" t="s">
        <v>191</v>
      </c>
      <c r="B194" s="53" t="s">
        <v>349</v>
      </c>
      <c r="C194" s="7"/>
      <c r="D194" s="225"/>
      <c r="E194" s="226"/>
    </row>
    <row r="195" spans="1:5" s="57" customFormat="1" ht="20.25" hidden="1" customHeight="1" x14ac:dyDescent="0.3">
      <c r="A195" s="32" t="s">
        <v>192</v>
      </c>
      <c r="B195" s="53" t="s">
        <v>349</v>
      </c>
      <c r="C195" s="7"/>
      <c r="D195" s="225"/>
      <c r="E195" s="226"/>
    </row>
    <row r="196" spans="1:5" s="57" customFormat="1" ht="21.75" hidden="1" customHeight="1" x14ac:dyDescent="0.3">
      <c r="A196" s="9" t="s">
        <v>193</v>
      </c>
      <c r="B196" s="53" t="s">
        <v>346</v>
      </c>
      <c r="C196" s="7"/>
      <c r="D196" s="225"/>
      <c r="E196" s="226"/>
    </row>
    <row r="197" spans="1:5" s="57" customFormat="1" ht="21.75" hidden="1" customHeight="1" x14ac:dyDescent="0.3">
      <c r="A197" s="33" t="s">
        <v>194</v>
      </c>
      <c r="B197" s="53" t="s">
        <v>350</v>
      </c>
      <c r="C197" s="7"/>
      <c r="D197" s="225"/>
      <c r="E197" s="226"/>
    </row>
    <row r="198" spans="1:5" s="57" customFormat="1" ht="19.2" customHeight="1" x14ac:dyDescent="0.3">
      <c r="A198" s="21" t="s">
        <v>195</v>
      </c>
      <c r="B198" s="73" t="s">
        <v>346</v>
      </c>
      <c r="C198" s="74">
        <v>520</v>
      </c>
      <c r="D198" s="237">
        <v>21000</v>
      </c>
      <c r="E198" s="238">
        <v>10920000</v>
      </c>
    </row>
    <row r="199" spans="1:5" s="57" customFormat="1" ht="19.2" customHeight="1" x14ac:dyDescent="0.3">
      <c r="A199" s="11" t="s">
        <v>196</v>
      </c>
      <c r="B199" s="73" t="s">
        <v>346</v>
      </c>
      <c r="C199" s="74">
        <v>576</v>
      </c>
      <c r="D199" s="237">
        <v>21000</v>
      </c>
      <c r="E199" s="238">
        <v>12096000</v>
      </c>
    </row>
    <row r="200" spans="1:5" s="57" customFormat="1" ht="21.75" hidden="1" customHeight="1" x14ac:dyDescent="0.3">
      <c r="A200" s="9" t="s">
        <v>197</v>
      </c>
      <c r="B200" s="53" t="s">
        <v>349</v>
      </c>
      <c r="C200" s="7"/>
      <c r="D200" s="225"/>
      <c r="E200" s="226"/>
    </row>
    <row r="201" spans="1:5" s="57" customFormat="1" ht="50.4" hidden="1" customHeight="1" x14ac:dyDescent="0.3">
      <c r="A201" s="9" t="s">
        <v>198</v>
      </c>
      <c r="B201" s="53" t="s">
        <v>349</v>
      </c>
      <c r="C201" s="7"/>
      <c r="D201" s="225"/>
      <c r="E201" s="226"/>
    </row>
    <row r="202" spans="1:5" s="57" customFormat="1" ht="20.25" hidden="1" customHeight="1" x14ac:dyDescent="0.3">
      <c r="A202" s="9" t="s">
        <v>199</v>
      </c>
      <c r="B202" s="53" t="s">
        <v>346</v>
      </c>
      <c r="C202" s="7"/>
      <c r="D202" s="225"/>
      <c r="E202" s="230"/>
    </row>
    <row r="203" spans="1:5" s="57" customFormat="1" ht="21.75" hidden="1" customHeight="1" x14ac:dyDescent="0.3">
      <c r="A203" s="34" t="s">
        <v>200</v>
      </c>
      <c r="B203" s="53" t="s">
        <v>349</v>
      </c>
      <c r="C203" s="7"/>
      <c r="D203" s="225"/>
      <c r="E203" s="226"/>
    </row>
    <row r="204" spans="1:5" s="57" customFormat="1" ht="20.25" hidden="1" customHeight="1" x14ac:dyDescent="0.3">
      <c r="A204" s="34" t="s">
        <v>201</v>
      </c>
      <c r="B204" s="53" t="s">
        <v>349</v>
      </c>
      <c r="C204" s="7"/>
      <c r="D204" s="225"/>
      <c r="E204" s="226"/>
    </row>
    <row r="205" spans="1:5" s="57" customFormat="1" ht="21.75" hidden="1" customHeight="1" x14ac:dyDescent="0.3">
      <c r="A205" s="9" t="s">
        <v>202</v>
      </c>
      <c r="B205" s="53" t="s">
        <v>346</v>
      </c>
      <c r="C205" s="7"/>
      <c r="D205" s="231"/>
      <c r="E205" s="226"/>
    </row>
    <row r="206" spans="1:5" s="57" customFormat="1" ht="21.75" hidden="1" customHeight="1" x14ac:dyDescent="0.3">
      <c r="A206" s="11" t="s">
        <v>203</v>
      </c>
      <c r="B206" s="53" t="s">
        <v>346</v>
      </c>
      <c r="C206" s="7"/>
      <c r="D206" s="225"/>
      <c r="E206" s="226"/>
    </row>
    <row r="207" spans="1:5" s="57" customFormat="1" ht="21.6" hidden="1" customHeight="1" x14ac:dyDescent="0.3">
      <c r="A207" s="9" t="s">
        <v>204</v>
      </c>
      <c r="B207" s="53" t="s">
        <v>346</v>
      </c>
      <c r="C207" s="7"/>
      <c r="D207" s="231"/>
      <c r="E207" s="226"/>
    </row>
    <row r="208" spans="1:5" s="57" customFormat="1" ht="36" hidden="1" customHeight="1" x14ac:dyDescent="0.3">
      <c r="A208" s="9" t="s">
        <v>206</v>
      </c>
      <c r="B208" s="53" t="s">
        <v>346</v>
      </c>
      <c r="C208" s="7"/>
      <c r="D208" s="231"/>
      <c r="E208" s="226"/>
    </row>
    <row r="209" spans="1:5" s="57" customFormat="1" ht="20.25" hidden="1" customHeight="1" x14ac:dyDescent="0.3">
      <c r="A209" s="9" t="s">
        <v>207</v>
      </c>
      <c r="B209" s="53" t="s">
        <v>349</v>
      </c>
      <c r="C209" s="7"/>
      <c r="D209" s="225"/>
      <c r="E209" s="226"/>
    </row>
    <row r="210" spans="1:5" s="57" customFormat="1" ht="21.75" hidden="1" customHeight="1" x14ac:dyDescent="0.3">
      <c r="A210" s="9" t="s">
        <v>208</v>
      </c>
      <c r="B210" s="53" t="s">
        <v>349</v>
      </c>
      <c r="C210" s="7"/>
      <c r="D210" s="225"/>
      <c r="E210" s="226"/>
    </row>
    <row r="211" spans="1:5" s="57" customFormat="1" ht="21.75" hidden="1" customHeight="1" x14ac:dyDescent="0.3">
      <c r="A211" s="9" t="s">
        <v>209</v>
      </c>
      <c r="B211" s="53" t="s">
        <v>349</v>
      </c>
      <c r="C211" s="7"/>
      <c r="D211" s="225"/>
      <c r="E211" s="226"/>
    </row>
    <row r="212" spans="1:5" s="57" customFormat="1" ht="21.75" hidden="1" customHeight="1" x14ac:dyDescent="0.3">
      <c r="A212" s="9" t="s">
        <v>210</v>
      </c>
      <c r="B212" s="53" t="s">
        <v>346</v>
      </c>
      <c r="C212" s="7"/>
      <c r="D212" s="225"/>
      <c r="E212" s="226"/>
    </row>
    <row r="213" spans="1:5" s="57" customFormat="1" ht="21.75" hidden="1" customHeight="1" x14ac:dyDescent="0.3">
      <c r="A213" s="35" t="s">
        <v>211</v>
      </c>
      <c r="B213" s="53" t="s">
        <v>349</v>
      </c>
      <c r="C213" s="7"/>
      <c r="D213" s="225"/>
      <c r="E213" s="226"/>
    </row>
    <row r="214" spans="1:5" s="57" customFormat="1" ht="21.75" hidden="1" customHeight="1" x14ac:dyDescent="0.3">
      <c r="A214" s="9" t="s">
        <v>212</v>
      </c>
      <c r="B214" s="53" t="s">
        <v>346</v>
      </c>
      <c r="C214" s="7"/>
      <c r="D214" s="225"/>
      <c r="E214" s="226"/>
    </row>
    <row r="215" spans="1:5" s="57" customFormat="1" ht="21.75" hidden="1" customHeight="1" x14ac:dyDescent="0.3">
      <c r="A215" s="9" t="s">
        <v>213</v>
      </c>
      <c r="B215" s="53" t="s">
        <v>346</v>
      </c>
      <c r="C215" s="7"/>
      <c r="D215" s="194"/>
      <c r="E215" s="232"/>
    </row>
    <row r="216" spans="1:5" s="57" customFormat="1" ht="21.75" hidden="1" customHeight="1" x14ac:dyDescent="0.3">
      <c r="A216" s="9" t="s">
        <v>214</v>
      </c>
      <c r="B216" s="53" t="s">
        <v>349</v>
      </c>
      <c r="C216" s="7"/>
      <c r="D216" s="225"/>
      <c r="E216" s="226"/>
    </row>
    <row r="217" spans="1:5" s="57" customFormat="1" ht="21.75" hidden="1" customHeight="1" x14ac:dyDescent="0.3">
      <c r="A217" s="9" t="s">
        <v>216</v>
      </c>
      <c r="B217" s="53" t="s">
        <v>349</v>
      </c>
      <c r="C217" s="7"/>
      <c r="D217" s="225"/>
      <c r="E217" s="226"/>
    </row>
    <row r="218" spans="1:5" s="57" customFormat="1" ht="21.75" hidden="1" customHeight="1" x14ac:dyDescent="0.3">
      <c r="A218" s="16" t="s">
        <v>217</v>
      </c>
      <c r="B218" s="53" t="s">
        <v>346</v>
      </c>
      <c r="C218" s="7"/>
      <c r="D218" s="225"/>
      <c r="E218" s="226"/>
    </row>
    <row r="219" spans="1:5" s="57" customFormat="1" ht="21.75" hidden="1" customHeight="1" x14ac:dyDescent="0.3">
      <c r="A219" s="16" t="s">
        <v>218</v>
      </c>
      <c r="B219" s="53" t="s">
        <v>349</v>
      </c>
      <c r="C219" s="7"/>
      <c r="D219" s="225"/>
      <c r="E219" s="226"/>
    </row>
    <row r="220" spans="1:5" s="57" customFormat="1" ht="21.75" hidden="1" customHeight="1" x14ac:dyDescent="0.3">
      <c r="A220" s="16" t="s">
        <v>219</v>
      </c>
      <c r="B220" s="53" t="s">
        <v>346</v>
      </c>
      <c r="C220" s="7"/>
      <c r="D220" s="225"/>
      <c r="E220" s="226"/>
    </row>
    <row r="221" spans="1:5" s="57" customFormat="1" ht="20.25" hidden="1" customHeight="1" x14ac:dyDescent="0.3">
      <c r="A221" s="16" t="s">
        <v>220</v>
      </c>
      <c r="B221" s="53" t="s">
        <v>349</v>
      </c>
      <c r="C221" s="7"/>
      <c r="D221" s="225"/>
      <c r="E221" s="226"/>
    </row>
    <row r="222" spans="1:5" s="57" customFormat="1" ht="20.25" hidden="1" customHeight="1" x14ac:dyDescent="0.3">
      <c r="A222" s="9" t="s">
        <v>221</v>
      </c>
      <c r="B222" s="53" t="s">
        <v>346</v>
      </c>
      <c r="C222" s="7"/>
      <c r="D222" s="225"/>
      <c r="E222" s="226"/>
    </row>
    <row r="223" spans="1:5" s="57" customFormat="1" ht="21.75" hidden="1" customHeight="1" x14ac:dyDescent="0.3">
      <c r="A223" s="9" t="s">
        <v>222</v>
      </c>
      <c r="B223" s="53" t="s">
        <v>346</v>
      </c>
      <c r="C223" s="7"/>
      <c r="D223" s="225"/>
      <c r="E223" s="226"/>
    </row>
    <row r="224" spans="1:5" s="57" customFormat="1" ht="20.25" hidden="1" customHeight="1" x14ac:dyDescent="0.3">
      <c r="A224" s="16" t="s">
        <v>223</v>
      </c>
      <c r="B224" s="53" t="s">
        <v>349</v>
      </c>
      <c r="C224" s="7"/>
      <c r="D224" s="225"/>
      <c r="E224" s="226"/>
    </row>
    <row r="225" spans="1:5" s="57" customFormat="1" ht="21.75" hidden="1" customHeight="1" x14ac:dyDescent="0.3">
      <c r="A225" s="16" t="s">
        <v>224</v>
      </c>
      <c r="B225" s="53" t="s">
        <v>349</v>
      </c>
      <c r="C225" s="7"/>
      <c r="D225" s="225"/>
      <c r="E225" s="226"/>
    </row>
    <row r="226" spans="1:5" s="57" customFormat="1" ht="21.75" hidden="1" customHeight="1" x14ac:dyDescent="0.3">
      <c r="A226" s="11" t="s">
        <v>225</v>
      </c>
      <c r="B226" s="53" t="s">
        <v>346</v>
      </c>
      <c r="C226" s="7"/>
      <c r="D226" s="225"/>
      <c r="E226" s="226"/>
    </row>
    <row r="227" spans="1:5" s="57" customFormat="1" ht="20.25" hidden="1" customHeight="1" x14ac:dyDescent="0.3">
      <c r="A227" s="12" t="s">
        <v>226</v>
      </c>
      <c r="B227" s="53" t="s">
        <v>352</v>
      </c>
      <c r="C227" s="7"/>
      <c r="D227" s="225"/>
      <c r="E227" s="226"/>
    </row>
    <row r="228" spans="1:5" s="57" customFormat="1" ht="47.4" hidden="1" customHeight="1" x14ac:dyDescent="0.3">
      <c r="A228" s="11" t="s">
        <v>227</v>
      </c>
      <c r="B228" s="53" t="s">
        <v>346</v>
      </c>
      <c r="C228" s="7"/>
      <c r="D228" s="225"/>
      <c r="E228" s="226"/>
    </row>
    <row r="229" spans="1:5" s="57" customFormat="1" ht="21.75" hidden="1" customHeight="1" x14ac:dyDescent="0.3">
      <c r="A229" s="11" t="s">
        <v>228</v>
      </c>
      <c r="B229" s="53" t="s">
        <v>355</v>
      </c>
      <c r="C229" s="7"/>
      <c r="D229" s="225"/>
      <c r="E229" s="226"/>
    </row>
    <row r="230" spans="1:5" s="57" customFormat="1" ht="20.25" hidden="1" customHeight="1" x14ac:dyDescent="0.3">
      <c r="A230" s="9" t="s">
        <v>385</v>
      </c>
      <c r="B230" s="53" t="s">
        <v>346</v>
      </c>
      <c r="C230" s="7"/>
      <c r="D230" s="225"/>
      <c r="E230" s="226"/>
    </row>
    <row r="231" spans="1:5" s="57" customFormat="1" ht="21.75" hidden="1" customHeight="1" x14ac:dyDescent="0.3">
      <c r="A231" s="9" t="s">
        <v>360</v>
      </c>
      <c r="B231" s="53" t="s">
        <v>346</v>
      </c>
      <c r="C231" s="7"/>
      <c r="D231" s="225"/>
      <c r="E231" s="226"/>
    </row>
    <row r="232" spans="1:5" s="57" customFormat="1" ht="20.25" hidden="1" customHeight="1" x14ac:dyDescent="0.3">
      <c r="A232" s="11" t="s">
        <v>370</v>
      </c>
      <c r="B232" s="53" t="s">
        <v>346</v>
      </c>
      <c r="C232" s="7"/>
      <c r="D232" s="225"/>
      <c r="E232" s="226"/>
    </row>
    <row r="233" spans="1:5" s="57" customFormat="1" ht="20.25" hidden="1" customHeight="1" x14ac:dyDescent="0.3">
      <c r="A233" s="34" t="s">
        <v>229</v>
      </c>
      <c r="B233" s="53" t="s">
        <v>346</v>
      </c>
      <c r="C233" s="7"/>
      <c r="D233" s="225"/>
      <c r="E233" s="226"/>
    </row>
    <row r="234" spans="1:5" s="57" customFormat="1" ht="21.75" hidden="1" customHeight="1" x14ac:dyDescent="0.3">
      <c r="A234" s="9" t="s">
        <v>230</v>
      </c>
      <c r="B234" s="53" t="s">
        <v>346</v>
      </c>
      <c r="C234" s="7"/>
      <c r="D234" s="225"/>
      <c r="E234" s="226"/>
    </row>
    <row r="235" spans="1:5" s="57" customFormat="1" ht="20.25" hidden="1" customHeight="1" x14ac:dyDescent="0.3">
      <c r="A235" s="9" t="s">
        <v>231</v>
      </c>
      <c r="B235" s="53" t="s">
        <v>348</v>
      </c>
      <c r="C235" s="7"/>
      <c r="D235" s="225"/>
      <c r="E235" s="226"/>
    </row>
    <row r="236" spans="1:5" s="57" customFormat="1" ht="21.75" hidden="1" customHeight="1" x14ac:dyDescent="0.3">
      <c r="A236" s="13" t="s">
        <v>232</v>
      </c>
      <c r="B236" s="53" t="s">
        <v>352</v>
      </c>
      <c r="C236" s="7"/>
      <c r="D236" s="225"/>
      <c r="E236" s="226"/>
    </row>
    <row r="237" spans="1:5" s="57" customFormat="1" ht="66" hidden="1" customHeight="1" x14ac:dyDescent="0.3">
      <c r="A237" s="13" t="s">
        <v>233</v>
      </c>
      <c r="B237" s="53" t="s">
        <v>352</v>
      </c>
      <c r="C237" s="7"/>
      <c r="D237" s="225"/>
      <c r="E237" s="226"/>
    </row>
    <row r="238" spans="1:5" s="57" customFormat="1" ht="20.25" hidden="1" customHeight="1" x14ac:dyDescent="0.3">
      <c r="A238" s="32" t="s">
        <v>234</v>
      </c>
      <c r="B238" s="53" t="s">
        <v>349</v>
      </c>
      <c r="C238" s="7"/>
      <c r="D238" s="225"/>
      <c r="E238" s="226"/>
    </row>
    <row r="239" spans="1:5" s="57" customFormat="1" ht="20.25" hidden="1" customHeight="1" x14ac:dyDescent="0.3">
      <c r="A239" s="9" t="s">
        <v>235</v>
      </c>
      <c r="B239" s="53" t="s">
        <v>346</v>
      </c>
      <c r="C239" s="7"/>
      <c r="D239" s="225"/>
      <c r="E239" s="226"/>
    </row>
    <row r="240" spans="1:5" s="57" customFormat="1" ht="20.25" hidden="1" customHeight="1" x14ac:dyDescent="0.3">
      <c r="A240" s="9" t="s">
        <v>236</v>
      </c>
      <c r="B240" s="53" t="s">
        <v>349</v>
      </c>
      <c r="C240" s="7"/>
      <c r="D240" s="225"/>
      <c r="E240" s="226"/>
    </row>
    <row r="241" spans="1:5" s="57" customFormat="1" ht="20.25" hidden="1" customHeight="1" x14ac:dyDescent="0.3">
      <c r="A241" s="9" t="s">
        <v>237</v>
      </c>
      <c r="B241" s="53" t="s">
        <v>346</v>
      </c>
      <c r="C241" s="15"/>
      <c r="D241" s="225"/>
      <c r="E241" s="226"/>
    </row>
    <row r="242" spans="1:5" s="57" customFormat="1" ht="21.75" hidden="1" customHeight="1" x14ac:dyDescent="0.3">
      <c r="A242" s="32" t="s">
        <v>238</v>
      </c>
      <c r="B242" s="53" t="s">
        <v>349</v>
      </c>
      <c r="C242" s="7"/>
      <c r="D242" s="225"/>
      <c r="E242" s="226"/>
    </row>
    <row r="243" spans="1:5" s="57" customFormat="1" ht="20.25" hidden="1" customHeight="1" x14ac:dyDescent="0.3">
      <c r="A243" s="9" t="s">
        <v>239</v>
      </c>
      <c r="B243" s="53" t="s">
        <v>349</v>
      </c>
      <c r="C243" s="15"/>
      <c r="D243" s="225"/>
      <c r="E243" s="226"/>
    </row>
    <row r="244" spans="1:5" s="57" customFormat="1" ht="21.75" hidden="1" customHeight="1" x14ac:dyDescent="0.3">
      <c r="A244" s="9" t="s">
        <v>240</v>
      </c>
      <c r="B244" s="53" t="s">
        <v>346</v>
      </c>
      <c r="C244" s="7"/>
      <c r="D244" s="225"/>
      <c r="E244" s="226"/>
    </row>
    <row r="245" spans="1:5" s="57" customFormat="1" ht="20.25" hidden="1" customHeight="1" x14ac:dyDescent="0.3">
      <c r="A245" s="11" t="s">
        <v>241</v>
      </c>
      <c r="B245" s="53" t="s">
        <v>350</v>
      </c>
      <c r="C245" s="7"/>
      <c r="D245" s="225"/>
      <c r="E245" s="226"/>
    </row>
    <row r="246" spans="1:5" s="57" customFormat="1" ht="19.2" customHeight="1" x14ac:dyDescent="0.3">
      <c r="A246" s="21" t="s">
        <v>242</v>
      </c>
      <c r="B246" s="73" t="s">
        <v>346</v>
      </c>
      <c r="C246" s="74">
        <v>120</v>
      </c>
      <c r="D246" s="237">
        <v>39000</v>
      </c>
      <c r="E246" s="238">
        <v>4680000</v>
      </c>
    </row>
    <row r="247" spans="1:5" s="57" customFormat="1" ht="21.75" hidden="1" customHeight="1" x14ac:dyDescent="0.3">
      <c r="A247" s="9" t="s">
        <v>243</v>
      </c>
      <c r="B247" s="53" t="s">
        <v>346</v>
      </c>
      <c r="C247" s="7"/>
      <c r="D247" s="225"/>
      <c r="E247" s="226"/>
    </row>
    <row r="248" spans="1:5" s="57" customFormat="1" ht="19.2" customHeight="1" x14ac:dyDescent="0.3">
      <c r="A248" s="21" t="s">
        <v>244</v>
      </c>
      <c r="B248" s="73" t="s">
        <v>348</v>
      </c>
      <c r="C248" s="74">
        <v>22</v>
      </c>
      <c r="D248" s="237">
        <v>15500</v>
      </c>
      <c r="E248" s="238">
        <v>341000</v>
      </c>
    </row>
    <row r="249" spans="1:5" s="57" customFormat="1" ht="21.75" hidden="1" customHeight="1" x14ac:dyDescent="0.3">
      <c r="A249" s="9" t="s">
        <v>245</v>
      </c>
      <c r="B249" s="53" t="s">
        <v>350</v>
      </c>
      <c r="C249" s="7"/>
      <c r="D249" s="233"/>
      <c r="E249" s="226"/>
    </row>
    <row r="250" spans="1:5" s="57" customFormat="1" ht="57" hidden="1" customHeight="1" x14ac:dyDescent="0.3">
      <c r="A250" s="9" t="s">
        <v>246</v>
      </c>
      <c r="B250" s="53" t="s">
        <v>346</v>
      </c>
      <c r="C250" s="7"/>
      <c r="D250" s="225"/>
      <c r="E250" s="226"/>
    </row>
    <row r="251" spans="1:5" s="57" customFormat="1" ht="19.2" customHeight="1" x14ac:dyDescent="0.3">
      <c r="A251" s="16" t="s">
        <v>247</v>
      </c>
      <c r="B251" s="73" t="s">
        <v>346</v>
      </c>
      <c r="C251" s="74">
        <v>15</v>
      </c>
      <c r="D251" s="237">
        <v>36000</v>
      </c>
      <c r="E251" s="238">
        <v>540000</v>
      </c>
    </row>
    <row r="252" spans="1:5" s="57" customFormat="1" ht="39.9" hidden="1" customHeight="1" x14ac:dyDescent="0.3">
      <c r="A252" s="21" t="s">
        <v>248</v>
      </c>
      <c r="B252" s="53" t="s">
        <v>346</v>
      </c>
      <c r="C252" s="7"/>
      <c r="D252" s="225"/>
      <c r="E252" s="226"/>
    </row>
    <row r="253" spans="1:5" s="57" customFormat="1" ht="20.25" hidden="1" customHeight="1" x14ac:dyDescent="0.3">
      <c r="A253" s="21" t="s">
        <v>249</v>
      </c>
      <c r="B253" s="53" t="s">
        <v>346</v>
      </c>
      <c r="C253" s="7"/>
      <c r="D253" s="225"/>
      <c r="E253" s="226"/>
    </row>
    <row r="254" spans="1:5" s="57" customFormat="1" ht="19.2" customHeight="1" x14ac:dyDescent="0.3">
      <c r="A254" s="21" t="s">
        <v>250</v>
      </c>
      <c r="B254" s="73" t="s">
        <v>346</v>
      </c>
      <c r="C254" s="74">
        <v>60</v>
      </c>
      <c r="D254" s="237">
        <v>39000</v>
      </c>
      <c r="E254" s="238">
        <v>2340000</v>
      </c>
    </row>
    <row r="255" spans="1:5" s="57" customFormat="1" ht="21.75" hidden="1" customHeight="1" x14ac:dyDescent="0.3">
      <c r="A255" s="9" t="s">
        <v>251</v>
      </c>
      <c r="B255" s="53" t="s">
        <v>346</v>
      </c>
      <c r="C255" s="7"/>
      <c r="D255" s="225"/>
      <c r="E255" s="226"/>
    </row>
    <row r="256" spans="1:5" s="57" customFormat="1" ht="20.25" hidden="1" customHeight="1" x14ac:dyDescent="0.3">
      <c r="A256" s="9" t="s">
        <v>252</v>
      </c>
      <c r="B256" s="53" t="s">
        <v>348</v>
      </c>
      <c r="C256" s="7"/>
      <c r="D256" s="225"/>
      <c r="E256" s="226"/>
    </row>
    <row r="257" spans="1:5" s="57" customFormat="1" ht="52.2" hidden="1" customHeight="1" x14ac:dyDescent="0.3">
      <c r="A257" s="9" t="s">
        <v>253</v>
      </c>
      <c r="B257" s="53" t="s">
        <v>350</v>
      </c>
      <c r="C257" s="7"/>
      <c r="D257" s="225"/>
      <c r="E257" s="226"/>
    </row>
    <row r="258" spans="1:5" s="57" customFormat="1" ht="19.2" customHeight="1" x14ac:dyDescent="0.3">
      <c r="A258" s="21" t="s">
        <v>254</v>
      </c>
      <c r="B258" s="73" t="s">
        <v>346</v>
      </c>
      <c r="C258" s="74">
        <v>58</v>
      </c>
      <c r="D258" s="237">
        <v>22000</v>
      </c>
      <c r="E258" s="238">
        <v>1276000</v>
      </c>
    </row>
    <row r="259" spans="1:5" s="57" customFormat="1" ht="20.25" hidden="1" customHeight="1" x14ac:dyDescent="0.3">
      <c r="A259" s="9" t="s">
        <v>255</v>
      </c>
      <c r="B259" s="53" t="s">
        <v>346</v>
      </c>
      <c r="C259" s="7"/>
      <c r="D259" s="225"/>
      <c r="E259" s="226"/>
    </row>
    <row r="260" spans="1:5" s="57" customFormat="1" ht="20.25" hidden="1" customHeight="1" x14ac:dyDescent="0.3">
      <c r="A260" s="9" t="s">
        <v>256</v>
      </c>
      <c r="B260" s="53" t="s">
        <v>348</v>
      </c>
      <c r="C260" s="7"/>
      <c r="D260" s="225"/>
      <c r="E260" s="226"/>
    </row>
    <row r="261" spans="1:5" s="57" customFormat="1" ht="21.75" hidden="1" customHeight="1" x14ac:dyDescent="0.3">
      <c r="A261" s="9" t="s">
        <v>257</v>
      </c>
      <c r="B261" s="53" t="s">
        <v>346</v>
      </c>
      <c r="C261" s="15"/>
      <c r="D261" s="225"/>
      <c r="E261" s="226"/>
    </row>
    <row r="262" spans="1:5" s="57" customFormat="1" ht="21.75" hidden="1" customHeight="1" x14ac:dyDescent="0.3">
      <c r="A262" s="13" t="s">
        <v>258</v>
      </c>
      <c r="B262" s="53" t="s">
        <v>346</v>
      </c>
      <c r="C262" s="7"/>
      <c r="D262" s="225"/>
      <c r="E262" s="226"/>
    </row>
    <row r="263" spans="1:5" s="57" customFormat="1" ht="20.25" hidden="1" customHeight="1" x14ac:dyDescent="0.3">
      <c r="A263" s="9" t="s">
        <v>259</v>
      </c>
      <c r="B263" s="53" t="s">
        <v>346</v>
      </c>
      <c r="C263" s="7"/>
      <c r="D263" s="225"/>
      <c r="E263" s="226"/>
    </row>
    <row r="264" spans="1:5" s="57" customFormat="1" ht="20.25" hidden="1" customHeight="1" x14ac:dyDescent="0.3">
      <c r="A264" s="11" t="s">
        <v>260</v>
      </c>
      <c r="B264" s="53" t="s">
        <v>346</v>
      </c>
      <c r="C264" s="7"/>
      <c r="D264" s="225"/>
      <c r="E264" s="226"/>
    </row>
    <row r="265" spans="1:5" s="57" customFormat="1" ht="20.25" hidden="1" customHeight="1" x14ac:dyDescent="0.3">
      <c r="A265" s="11" t="s">
        <v>261</v>
      </c>
      <c r="B265" s="53" t="s">
        <v>346</v>
      </c>
      <c r="C265" s="7"/>
      <c r="D265" s="225"/>
      <c r="E265" s="226"/>
    </row>
    <row r="266" spans="1:5" s="57" customFormat="1" ht="19.2" customHeight="1" x14ac:dyDescent="0.3">
      <c r="A266" s="21" t="s">
        <v>262</v>
      </c>
      <c r="B266" s="73" t="s">
        <v>349</v>
      </c>
      <c r="C266" s="74">
        <v>6</v>
      </c>
      <c r="D266" s="237">
        <v>14000</v>
      </c>
      <c r="E266" s="238">
        <v>84000</v>
      </c>
    </row>
    <row r="267" spans="1:5" s="57" customFormat="1" ht="20.25" hidden="1" customHeight="1" x14ac:dyDescent="0.3">
      <c r="A267" s="9" t="s">
        <v>264</v>
      </c>
      <c r="B267" s="53" t="s">
        <v>346</v>
      </c>
      <c r="C267" s="7"/>
      <c r="D267" s="225"/>
      <c r="E267" s="226"/>
    </row>
    <row r="268" spans="1:5" s="57" customFormat="1" ht="21.75" hidden="1" customHeight="1" x14ac:dyDescent="0.3">
      <c r="A268" s="9" t="s">
        <v>265</v>
      </c>
      <c r="B268" s="53"/>
      <c r="C268" s="7"/>
      <c r="D268" s="225"/>
      <c r="E268" s="226"/>
    </row>
    <row r="269" spans="1:5" s="57" customFormat="1" ht="20.25" hidden="1" customHeight="1" x14ac:dyDescent="0.3">
      <c r="A269" s="9" t="s">
        <v>266</v>
      </c>
      <c r="B269" s="53" t="s">
        <v>352</v>
      </c>
      <c r="C269" s="7"/>
      <c r="D269" s="225"/>
      <c r="E269" s="226"/>
    </row>
    <row r="270" spans="1:5" s="57" customFormat="1" ht="19.2" customHeight="1" x14ac:dyDescent="0.3">
      <c r="A270" s="21" t="s">
        <v>267</v>
      </c>
      <c r="B270" s="73" t="s">
        <v>346</v>
      </c>
      <c r="C270" s="74">
        <v>24</v>
      </c>
      <c r="D270" s="237">
        <v>10500</v>
      </c>
      <c r="E270" s="238">
        <v>252000</v>
      </c>
    </row>
    <row r="271" spans="1:5" s="57" customFormat="1" ht="20.25" hidden="1" customHeight="1" x14ac:dyDescent="0.3">
      <c r="A271" s="9" t="s">
        <v>268</v>
      </c>
      <c r="B271" s="53" t="s">
        <v>351</v>
      </c>
      <c r="C271" s="7"/>
      <c r="D271" s="225"/>
      <c r="E271" s="226"/>
    </row>
    <row r="272" spans="1:5" s="57" customFormat="1" ht="20.25" hidden="1" customHeight="1" x14ac:dyDescent="0.3">
      <c r="A272" s="32" t="s">
        <v>269</v>
      </c>
      <c r="B272" s="53" t="s">
        <v>349</v>
      </c>
      <c r="C272" s="7"/>
      <c r="D272" s="225"/>
      <c r="E272" s="226"/>
    </row>
    <row r="273" spans="1:5" s="57" customFormat="1" ht="21.75" hidden="1" customHeight="1" x14ac:dyDescent="0.3">
      <c r="A273" s="9" t="s">
        <v>270</v>
      </c>
      <c r="B273" s="53" t="s">
        <v>349</v>
      </c>
      <c r="C273" s="7"/>
      <c r="D273" s="225"/>
      <c r="E273" s="226"/>
    </row>
    <row r="274" spans="1:5" s="57" customFormat="1" ht="21.75" hidden="1" customHeight="1" x14ac:dyDescent="0.3">
      <c r="A274" s="32" t="s">
        <v>271</v>
      </c>
      <c r="B274" s="53" t="s">
        <v>349</v>
      </c>
      <c r="C274" s="7"/>
      <c r="D274" s="225"/>
      <c r="E274" s="226"/>
    </row>
    <row r="275" spans="1:5" s="57" customFormat="1" ht="21.75" hidden="1" customHeight="1" x14ac:dyDescent="0.3">
      <c r="A275" s="11" t="s">
        <v>272</v>
      </c>
      <c r="B275" s="53" t="s">
        <v>346</v>
      </c>
      <c r="C275" s="7"/>
      <c r="D275" s="225"/>
      <c r="E275" s="226"/>
    </row>
    <row r="276" spans="1:5" s="57" customFormat="1" ht="20.25" hidden="1" customHeight="1" x14ac:dyDescent="0.3">
      <c r="A276" s="32" t="s">
        <v>273</v>
      </c>
      <c r="B276" s="53" t="s">
        <v>349</v>
      </c>
      <c r="C276" s="7"/>
      <c r="D276" s="225"/>
      <c r="E276" s="226"/>
    </row>
    <row r="277" spans="1:5" s="57" customFormat="1" ht="20.25" hidden="1" customHeight="1" x14ac:dyDescent="0.3">
      <c r="A277" s="12" t="s">
        <v>274</v>
      </c>
      <c r="B277" s="53" t="s">
        <v>346</v>
      </c>
      <c r="C277" s="15"/>
      <c r="D277" s="231"/>
      <c r="E277" s="226"/>
    </row>
    <row r="278" spans="1:5" s="57" customFormat="1" ht="21.75" hidden="1" customHeight="1" x14ac:dyDescent="0.3">
      <c r="A278" s="9" t="s">
        <v>397</v>
      </c>
      <c r="B278" s="53" t="s">
        <v>349</v>
      </c>
      <c r="C278" s="7"/>
      <c r="D278" s="234"/>
      <c r="E278" s="226"/>
    </row>
    <row r="279" spans="1:5" s="57" customFormat="1" ht="20.25" hidden="1" customHeight="1" x14ac:dyDescent="0.3">
      <c r="A279" s="11" t="s">
        <v>382</v>
      </c>
      <c r="B279" s="53" t="s">
        <v>346</v>
      </c>
      <c r="C279" s="7"/>
      <c r="D279" s="225"/>
      <c r="E279" s="226"/>
    </row>
    <row r="280" spans="1:5" s="57" customFormat="1" ht="20.25" hidden="1" customHeight="1" x14ac:dyDescent="0.3">
      <c r="A280" s="16" t="s">
        <v>275</v>
      </c>
      <c r="B280" s="53" t="s">
        <v>352</v>
      </c>
      <c r="C280" s="7"/>
      <c r="D280" s="225"/>
      <c r="E280" s="226"/>
    </row>
    <row r="281" spans="1:5" s="57" customFormat="1" ht="21.75" hidden="1" customHeight="1" x14ac:dyDescent="0.3">
      <c r="A281" s="16" t="s">
        <v>276</v>
      </c>
      <c r="B281" s="53" t="s">
        <v>350</v>
      </c>
      <c r="C281" s="7"/>
      <c r="D281" s="225"/>
      <c r="E281" s="226"/>
    </row>
    <row r="282" spans="1:5" s="57" customFormat="1" ht="21.75" hidden="1" customHeight="1" x14ac:dyDescent="0.3">
      <c r="A282" s="16" t="s">
        <v>277</v>
      </c>
      <c r="B282" s="53" t="s">
        <v>350</v>
      </c>
      <c r="C282" s="7"/>
      <c r="D282" s="225"/>
      <c r="E282" s="226"/>
    </row>
    <row r="283" spans="1:5" s="57" customFormat="1" ht="19.2" customHeight="1" x14ac:dyDescent="0.3">
      <c r="A283" s="21" t="s">
        <v>278</v>
      </c>
      <c r="B283" s="73" t="s">
        <v>346</v>
      </c>
      <c r="C283" s="74">
        <v>15</v>
      </c>
      <c r="D283" s="237">
        <v>8500</v>
      </c>
      <c r="E283" s="238">
        <v>127500</v>
      </c>
    </row>
    <row r="284" spans="1:5" s="57" customFormat="1" ht="22.8" hidden="1" x14ac:dyDescent="0.3">
      <c r="A284" s="16" t="s">
        <v>279</v>
      </c>
      <c r="B284" s="53" t="s">
        <v>349</v>
      </c>
      <c r="C284" s="7"/>
      <c r="D284" s="225"/>
      <c r="E284" s="226"/>
    </row>
    <row r="285" spans="1:5" s="57" customFormat="1" ht="21.75" hidden="1" customHeight="1" x14ac:dyDescent="0.3">
      <c r="A285" s="9" t="s">
        <v>280</v>
      </c>
      <c r="B285" s="53" t="s">
        <v>346</v>
      </c>
      <c r="C285" s="7"/>
      <c r="D285" s="225"/>
      <c r="E285" s="226"/>
    </row>
    <row r="286" spans="1:5" s="57" customFormat="1" ht="20.25" hidden="1" customHeight="1" x14ac:dyDescent="0.3">
      <c r="A286" s="9" t="s">
        <v>281</v>
      </c>
      <c r="B286" s="53" t="s">
        <v>346</v>
      </c>
      <c r="C286" s="7"/>
      <c r="D286" s="227"/>
      <c r="E286" s="226"/>
    </row>
    <row r="287" spans="1:5" s="57" customFormat="1" ht="20.25" hidden="1" customHeight="1" x14ac:dyDescent="0.3">
      <c r="A287" s="16" t="s">
        <v>282</v>
      </c>
      <c r="B287" s="53" t="s">
        <v>350</v>
      </c>
      <c r="C287" s="7"/>
      <c r="D287" s="225"/>
      <c r="E287" s="226"/>
    </row>
    <row r="288" spans="1:5" s="57" customFormat="1" ht="31.2" hidden="1" customHeight="1" x14ac:dyDescent="0.3">
      <c r="A288" s="24" t="s">
        <v>283</v>
      </c>
      <c r="B288" s="53" t="s">
        <v>346</v>
      </c>
      <c r="C288" s="7"/>
      <c r="D288" s="235"/>
      <c r="E288" s="226"/>
    </row>
    <row r="289" spans="1:5" s="57" customFormat="1" ht="21.75" hidden="1" customHeight="1" x14ac:dyDescent="0.3">
      <c r="A289" s="9" t="s">
        <v>284</v>
      </c>
      <c r="B289" s="53" t="s">
        <v>346</v>
      </c>
      <c r="C289" s="7"/>
      <c r="D289" s="225"/>
      <c r="E289" s="226"/>
    </row>
    <row r="290" spans="1:5" s="57" customFormat="1" ht="21.6" hidden="1" customHeight="1" x14ac:dyDescent="0.3">
      <c r="A290" s="13" t="s">
        <v>285</v>
      </c>
      <c r="B290" s="53" t="s">
        <v>347</v>
      </c>
      <c r="C290" s="7"/>
      <c r="D290" s="235"/>
      <c r="E290" s="226"/>
    </row>
    <row r="291" spans="1:5" s="57" customFormat="1" ht="20.25" hidden="1" customHeight="1" x14ac:dyDescent="0.3">
      <c r="A291" s="12" t="s">
        <v>286</v>
      </c>
      <c r="B291" s="53" t="s">
        <v>346</v>
      </c>
      <c r="C291" s="7"/>
      <c r="D291" s="225"/>
      <c r="E291" s="226"/>
    </row>
    <row r="292" spans="1:5" s="57" customFormat="1" ht="21.75" hidden="1" customHeight="1" x14ac:dyDescent="0.3">
      <c r="A292" s="16" t="s">
        <v>287</v>
      </c>
      <c r="B292" s="53" t="s">
        <v>349</v>
      </c>
      <c r="C292" s="7"/>
      <c r="D292" s="225"/>
      <c r="E292" s="226"/>
    </row>
    <row r="293" spans="1:5" s="57" customFormat="1" ht="75" hidden="1" customHeight="1" x14ac:dyDescent="0.3">
      <c r="A293" s="13" t="s">
        <v>288</v>
      </c>
      <c r="B293" s="53" t="s">
        <v>349</v>
      </c>
      <c r="C293" s="7"/>
      <c r="D293" s="225"/>
      <c r="E293" s="226"/>
    </row>
    <row r="294" spans="1:5" s="57" customFormat="1" ht="21.75" hidden="1" customHeight="1" x14ac:dyDescent="0.3">
      <c r="A294" s="9" t="s">
        <v>289</v>
      </c>
      <c r="B294" s="53" t="s">
        <v>346</v>
      </c>
      <c r="C294" s="7"/>
      <c r="D294" s="225"/>
      <c r="E294" s="226"/>
    </row>
    <row r="295" spans="1:5" s="57" customFormat="1" ht="21.75" hidden="1" customHeight="1" x14ac:dyDescent="0.3">
      <c r="A295" s="16" t="s">
        <v>290</v>
      </c>
      <c r="B295" s="53" t="s">
        <v>352</v>
      </c>
      <c r="C295" s="7"/>
      <c r="D295" s="225"/>
      <c r="E295" s="226"/>
    </row>
    <row r="296" spans="1:5" s="57" customFormat="1" ht="21.75" hidden="1" customHeight="1" x14ac:dyDescent="0.3">
      <c r="A296" s="9" t="s">
        <v>292</v>
      </c>
      <c r="B296" s="53" t="s">
        <v>346</v>
      </c>
      <c r="C296" s="7"/>
      <c r="D296" s="225"/>
      <c r="E296" s="226"/>
    </row>
    <row r="297" spans="1:5" s="57" customFormat="1" ht="21.75" hidden="1" customHeight="1" x14ac:dyDescent="0.3">
      <c r="A297" s="11" t="s">
        <v>293</v>
      </c>
      <c r="B297" s="53" t="s">
        <v>346</v>
      </c>
      <c r="C297" s="7"/>
      <c r="D297" s="231"/>
      <c r="E297" s="226"/>
    </row>
    <row r="298" spans="1:5" s="57" customFormat="1" ht="21.75" hidden="1" customHeight="1" x14ac:dyDescent="0.3">
      <c r="A298" s="9" t="s">
        <v>294</v>
      </c>
      <c r="B298" s="53" t="s">
        <v>346</v>
      </c>
      <c r="C298" s="7"/>
      <c r="D298" s="231"/>
      <c r="E298" s="226"/>
    </row>
    <row r="299" spans="1:5" s="57" customFormat="1" ht="21.75" hidden="1" customHeight="1" x14ac:dyDescent="0.3">
      <c r="A299" s="12" t="s">
        <v>295</v>
      </c>
      <c r="B299" s="53" t="s">
        <v>346</v>
      </c>
      <c r="C299" s="7"/>
      <c r="D299" s="225"/>
      <c r="E299" s="226"/>
    </row>
    <row r="300" spans="1:5" s="57" customFormat="1" ht="21.75" hidden="1" customHeight="1" x14ac:dyDescent="0.3">
      <c r="A300" s="12" t="s">
        <v>296</v>
      </c>
      <c r="B300" s="53" t="s">
        <v>346</v>
      </c>
      <c r="C300" s="7"/>
      <c r="D300" s="225"/>
      <c r="E300" s="226"/>
    </row>
    <row r="301" spans="1:5" s="57" customFormat="1" ht="38.4" hidden="1" customHeight="1" x14ac:dyDescent="0.3">
      <c r="A301" s="9" t="s">
        <v>297</v>
      </c>
      <c r="B301" s="53" t="s">
        <v>346</v>
      </c>
      <c r="C301" s="7"/>
      <c r="D301" s="225"/>
      <c r="E301" s="226"/>
    </row>
    <row r="302" spans="1:5" s="57" customFormat="1" ht="21.75" hidden="1" customHeight="1" x14ac:dyDescent="0.3">
      <c r="A302" s="9" t="s">
        <v>298</v>
      </c>
      <c r="B302" s="53" t="s">
        <v>353</v>
      </c>
      <c r="C302" s="7"/>
      <c r="D302" s="225"/>
      <c r="E302" s="226"/>
    </row>
    <row r="303" spans="1:5" s="57" customFormat="1" ht="21.75" hidden="1" customHeight="1" x14ac:dyDescent="0.3">
      <c r="A303" s="9" t="s">
        <v>299</v>
      </c>
      <c r="B303" s="53" t="s">
        <v>349</v>
      </c>
      <c r="C303" s="7"/>
      <c r="D303" s="225"/>
      <c r="E303" s="226"/>
    </row>
    <row r="304" spans="1:5" s="57" customFormat="1" ht="19.2" customHeight="1" x14ac:dyDescent="0.3">
      <c r="A304" s="13" t="s">
        <v>300</v>
      </c>
      <c r="B304" s="73" t="s">
        <v>346</v>
      </c>
      <c r="C304" s="74">
        <v>8</v>
      </c>
      <c r="D304" s="237">
        <v>16000</v>
      </c>
      <c r="E304" s="238">
        <v>128000</v>
      </c>
    </row>
    <row r="305" spans="1:5" s="57" customFormat="1" ht="21.75" hidden="1" customHeight="1" x14ac:dyDescent="0.3">
      <c r="A305" s="13" t="s">
        <v>301</v>
      </c>
      <c r="B305" s="53" t="s">
        <v>346</v>
      </c>
      <c r="C305" s="7"/>
      <c r="D305" s="225"/>
      <c r="E305" s="226"/>
    </row>
    <row r="306" spans="1:5" s="57" customFormat="1" ht="21.75" hidden="1" customHeight="1" x14ac:dyDescent="0.3">
      <c r="A306" s="21" t="s">
        <v>302</v>
      </c>
      <c r="B306" s="53" t="s">
        <v>346</v>
      </c>
      <c r="C306" s="7"/>
      <c r="D306" s="225"/>
      <c r="E306" s="226"/>
    </row>
    <row r="307" spans="1:5" s="57" customFormat="1" ht="21.75" hidden="1" customHeight="1" x14ac:dyDescent="0.3">
      <c r="A307" s="13" t="s">
        <v>303</v>
      </c>
      <c r="B307" s="53" t="s">
        <v>349</v>
      </c>
      <c r="C307" s="7"/>
      <c r="D307" s="225"/>
      <c r="E307" s="226"/>
    </row>
    <row r="308" spans="1:5" s="57" customFormat="1" ht="21.75" hidden="1" customHeight="1" x14ac:dyDescent="0.3">
      <c r="A308" s="9" t="s">
        <v>304</v>
      </c>
      <c r="B308" s="53" t="s">
        <v>351</v>
      </c>
      <c r="C308" s="7"/>
      <c r="D308" s="225"/>
      <c r="E308" s="226"/>
    </row>
    <row r="309" spans="1:5" s="57" customFormat="1" ht="21.75" hidden="1" customHeight="1" x14ac:dyDescent="0.3">
      <c r="A309" s="9" t="s">
        <v>305</v>
      </c>
      <c r="B309" s="53" t="s">
        <v>351</v>
      </c>
      <c r="C309" s="7"/>
      <c r="D309" s="225"/>
      <c r="E309" s="226"/>
    </row>
    <row r="310" spans="1:5" s="57" customFormat="1" ht="21.75" hidden="1" customHeight="1" x14ac:dyDescent="0.3">
      <c r="A310" s="9" t="s">
        <v>306</v>
      </c>
      <c r="B310" s="53" t="s">
        <v>353</v>
      </c>
      <c r="C310" s="7"/>
      <c r="D310" s="194"/>
      <c r="E310" s="236"/>
    </row>
    <row r="311" spans="1:5" s="57" customFormat="1" ht="21.75" hidden="1" customHeight="1" x14ac:dyDescent="0.3">
      <c r="A311" s="9" t="s">
        <v>307</v>
      </c>
      <c r="B311" s="53" t="s">
        <v>346</v>
      </c>
      <c r="C311" s="7"/>
      <c r="D311" s="225"/>
      <c r="E311" s="226"/>
    </row>
    <row r="312" spans="1:5" s="57" customFormat="1" ht="21.75" hidden="1" customHeight="1" x14ac:dyDescent="0.3">
      <c r="A312" s="21" t="s">
        <v>308</v>
      </c>
      <c r="B312" s="53" t="s">
        <v>346</v>
      </c>
      <c r="C312" s="7"/>
      <c r="D312" s="225"/>
      <c r="E312" s="226"/>
    </row>
    <row r="313" spans="1:5" s="57" customFormat="1" ht="21.75" hidden="1" customHeight="1" x14ac:dyDescent="0.3">
      <c r="A313" s="9" t="s">
        <v>309</v>
      </c>
      <c r="B313" s="53" t="s">
        <v>351</v>
      </c>
      <c r="C313" s="7"/>
      <c r="D313" s="225"/>
      <c r="E313" s="226"/>
    </row>
    <row r="314" spans="1:5" s="57" customFormat="1" ht="21.75" hidden="1" customHeight="1" x14ac:dyDescent="0.3">
      <c r="A314" s="9" t="s">
        <v>310</v>
      </c>
      <c r="B314" s="53" t="s">
        <v>346</v>
      </c>
      <c r="C314" s="7"/>
      <c r="D314" s="225"/>
      <c r="E314" s="226"/>
    </row>
    <row r="315" spans="1:5" s="57" customFormat="1" ht="21.75" hidden="1" customHeight="1" x14ac:dyDescent="0.3">
      <c r="A315" s="12" t="s">
        <v>311</v>
      </c>
      <c r="B315" s="53" t="s">
        <v>346</v>
      </c>
      <c r="C315" s="7"/>
      <c r="D315" s="225"/>
      <c r="E315" s="226"/>
    </row>
    <row r="316" spans="1:5" s="57" customFormat="1" ht="21.75" hidden="1" customHeight="1" x14ac:dyDescent="0.3">
      <c r="A316" s="9" t="s">
        <v>312</v>
      </c>
      <c r="B316" s="53" t="s">
        <v>346</v>
      </c>
      <c r="C316" s="37"/>
      <c r="D316" s="225"/>
      <c r="E316" s="226"/>
    </row>
    <row r="317" spans="1:5" s="57" customFormat="1" ht="21.75" hidden="1" customHeight="1" x14ac:dyDescent="0.3">
      <c r="A317" s="9" t="s">
        <v>313</v>
      </c>
      <c r="B317" s="53" t="s">
        <v>351</v>
      </c>
      <c r="C317" s="7"/>
      <c r="D317" s="225"/>
      <c r="E317" s="226"/>
    </row>
    <row r="318" spans="1:5" s="57" customFormat="1" ht="21.75" hidden="1" customHeight="1" x14ac:dyDescent="0.3">
      <c r="A318" s="9" t="s">
        <v>314</v>
      </c>
      <c r="B318" s="53" t="s">
        <v>349</v>
      </c>
      <c r="C318" s="7"/>
      <c r="D318" s="225"/>
      <c r="E318" s="226"/>
    </row>
    <row r="319" spans="1:5" s="57" customFormat="1" ht="21.75" hidden="1" customHeight="1" x14ac:dyDescent="0.3">
      <c r="A319" s="21" t="s">
        <v>315</v>
      </c>
      <c r="B319" s="53" t="s">
        <v>346</v>
      </c>
      <c r="C319" s="7"/>
      <c r="D319" s="225"/>
      <c r="E319" s="226"/>
    </row>
    <row r="320" spans="1:5" s="57" customFormat="1" ht="21.75" hidden="1" customHeight="1" x14ac:dyDescent="0.3">
      <c r="A320" s="21" t="s">
        <v>316</v>
      </c>
      <c r="B320" s="53" t="s">
        <v>346</v>
      </c>
      <c r="C320" s="7"/>
      <c r="D320" s="225"/>
      <c r="E320" s="226"/>
    </row>
    <row r="321" spans="1:5" s="57" customFormat="1" ht="21.75" hidden="1" customHeight="1" x14ac:dyDescent="0.3">
      <c r="A321" s="9" t="s">
        <v>317</v>
      </c>
      <c r="B321" s="53" t="s">
        <v>346</v>
      </c>
      <c r="C321" s="7"/>
      <c r="D321" s="225"/>
      <c r="E321" s="226"/>
    </row>
    <row r="322" spans="1:5" s="57" customFormat="1" ht="21.75" hidden="1" customHeight="1" x14ac:dyDescent="0.3">
      <c r="A322" s="9" t="s">
        <v>318</v>
      </c>
      <c r="B322" s="53" t="s">
        <v>346</v>
      </c>
      <c r="C322" s="7"/>
      <c r="D322" s="225"/>
      <c r="E322" s="226"/>
    </row>
    <row r="323" spans="1:5" s="57" customFormat="1" ht="21.75" hidden="1" customHeight="1" x14ac:dyDescent="0.3">
      <c r="A323" s="21" t="s">
        <v>319</v>
      </c>
      <c r="B323" s="53" t="s">
        <v>346</v>
      </c>
      <c r="C323" s="7"/>
      <c r="D323" s="225"/>
      <c r="E323" s="226"/>
    </row>
    <row r="324" spans="1:5" s="57" customFormat="1" ht="21.75" hidden="1" customHeight="1" x14ac:dyDescent="0.3">
      <c r="A324" s="9" t="s">
        <v>320</v>
      </c>
      <c r="B324" s="53" t="s">
        <v>351</v>
      </c>
      <c r="C324" s="7"/>
      <c r="D324" s="225"/>
      <c r="E324" s="226"/>
    </row>
    <row r="325" spans="1:5" s="57" customFormat="1" ht="21.75" hidden="1" customHeight="1" x14ac:dyDescent="0.3">
      <c r="A325" s="9" t="s">
        <v>321</v>
      </c>
      <c r="B325" s="53" t="s">
        <v>351</v>
      </c>
      <c r="C325" s="7"/>
      <c r="D325" s="225"/>
      <c r="E325" s="226"/>
    </row>
    <row r="326" spans="1:5" s="57" customFormat="1" ht="21.75" hidden="1" customHeight="1" x14ac:dyDescent="0.3">
      <c r="A326" s="9" t="s">
        <v>322</v>
      </c>
      <c r="B326" s="53" t="s">
        <v>351</v>
      </c>
      <c r="C326" s="7"/>
      <c r="D326" s="225"/>
      <c r="E326" s="226"/>
    </row>
    <row r="327" spans="1:5" s="57" customFormat="1" ht="21.75" hidden="1" customHeight="1" x14ac:dyDescent="0.3">
      <c r="A327" s="9" t="s">
        <v>323</v>
      </c>
      <c r="B327" s="53" t="s">
        <v>351</v>
      </c>
      <c r="C327" s="7"/>
      <c r="D327" s="225"/>
      <c r="E327" s="226"/>
    </row>
    <row r="328" spans="1:5" s="57" customFormat="1" ht="21.75" hidden="1" customHeight="1" x14ac:dyDescent="0.3">
      <c r="A328" s="9" t="s">
        <v>324</v>
      </c>
      <c r="B328" s="53" t="s">
        <v>351</v>
      </c>
      <c r="C328" s="7"/>
      <c r="D328" s="225"/>
      <c r="E328" s="226"/>
    </row>
    <row r="329" spans="1:5" s="57" customFormat="1" ht="19.2" customHeight="1" x14ac:dyDescent="0.3">
      <c r="A329" s="21" t="s">
        <v>325</v>
      </c>
      <c r="B329" s="73" t="s">
        <v>353</v>
      </c>
      <c r="C329" s="74">
        <v>1.5</v>
      </c>
      <c r="D329" s="237">
        <v>28000</v>
      </c>
      <c r="E329" s="238">
        <v>42000</v>
      </c>
    </row>
    <row r="330" spans="1:5" s="57" customFormat="1" ht="21.75" hidden="1" customHeight="1" x14ac:dyDescent="0.3">
      <c r="A330" s="9" t="s">
        <v>326</v>
      </c>
      <c r="B330" s="53" t="s">
        <v>346</v>
      </c>
      <c r="C330" s="7"/>
      <c r="D330" s="225"/>
      <c r="E330" s="226"/>
    </row>
    <row r="331" spans="1:5" s="57" customFormat="1" ht="21.75" hidden="1" customHeight="1" x14ac:dyDescent="0.3">
      <c r="A331" s="9" t="s">
        <v>327</v>
      </c>
      <c r="B331" s="53" t="s">
        <v>346</v>
      </c>
      <c r="C331" s="7"/>
      <c r="D331" s="225"/>
      <c r="E331" s="226"/>
    </row>
    <row r="332" spans="1:5" s="57" customFormat="1" ht="21.75" hidden="1" customHeight="1" x14ac:dyDescent="0.3">
      <c r="A332" s="11" t="s">
        <v>365</v>
      </c>
      <c r="B332" s="53" t="s">
        <v>350</v>
      </c>
      <c r="C332" s="7"/>
      <c r="D332" s="225"/>
      <c r="E332" s="226"/>
    </row>
    <row r="333" spans="1:5" s="57" customFormat="1" ht="21.75" hidden="1" customHeight="1" x14ac:dyDescent="0.3">
      <c r="A333" s="11" t="s">
        <v>328</v>
      </c>
      <c r="B333" s="53" t="s">
        <v>346</v>
      </c>
      <c r="C333" s="7"/>
      <c r="D333" s="225"/>
      <c r="E333" s="226"/>
    </row>
    <row r="334" spans="1:5" s="57" customFormat="1" ht="19.2" customHeight="1" x14ac:dyDescent="0.3">
      <c r="A334" s="77"/>
      <c r="B334" s="56">
        <v>0</v>
      </c>
      <c r="C334" s="56">
        <v>2602.5</v>
      </c>
      <c r="D334" s="239"/>
      <c r="E334" s="78">
        <v>42111300</v>
      </c>
    </row>
    <row r="335" spans="1:5" ht="34.799999999999997" customHeight="1" x14ac:dyDescent="0.3">
      <c r="A335" s="281" t="s">
        <v>383</v>
      </c>
      <c r="B335" s="242" t="s">
        <v>345</v>
      </c>
      <c r="C335" s="243" t="s">
        <v>1</v>
      </c>
      <c r="D335" s="244" t="s">
        <v>330</v>
      </c>
      <c r="E335" s="245" t="s">
        <v>331</v>
      </c>
    </row>
    <row r="336" spans="1:5" ht="18.75" hidden="1" customHeight="1" x14ac:dyDescent="0.3">
      <c r="A336" s="278"/>
      <c r="B336" s="48"/>
      <c r="C336" s="4"/>
      <c r="D336" s="89"/>
      <c r="E336" s="90"/>
    </row>
    <row r="337" spans="1:5" ht="18" hidden="1" x14ac:dyDescent="0.3">
      <c r="A337" s="5" t="s">
        <v>2</v>
      </c>
      <c r="B337" s="53" t="s">
        <v>346</v>
      </c>
      <c r="C337" s="7"/>
      <c r="D337" s="225"/>
      <c r="E337" s="92"/>
    </row>
    <row r="338" spans="1:5" ht="18" hidden="1" x14ac:dyDescent="0.3">
      <c r="A338" s="8" t="s">
        <v>3</v>
      </c>
      <c r="B338" s="53" t="s">
        <v>347</v>
      </c>
      <c r="C338" s="7"/>
      <c r="D338" s="91"/>
      <c r="E338" s="92"/>
    </row>
    <row r="339" spans="1:5" ht="18" hidden="1" x14ac:dyDescent="0.3">
      <c r="A339" s="5" t="s">
        <v>4</v>
      </c>
      <c r="B339" s="53" t="s">
        <v>346</v>
      </c>
      <c r="C339" s="7"/>
      <c r="D339" s="91"/>
      <c r="E339" s="92"/>
    </row>
    <row r="340" spans="1:5" ht="18" hidden="1" x14ac:dyDescent="0.3">
      <c r="A340" s="5" t="s">
        <v>5</v>
      </c>
      <c r="B340" s="53" t="s">
        <v>346</v>
      </c>
      <c r="C340" s="7"/>
      <c r="D340" s="225"/>
      <c r="E340" s="92"/>
    </row>
    <row r="341" spans="1:5" ht="18" hidden="1" x14ac:dyDescent="0.3">
      <c r="A341" s="9" t="s">
        <v>6</v>
      </c>
      <c r="B341" s="53" t="s">
        <v>347</v>
      </c>
      <c r="C341" s="7"/>
      <c r="D341" s="91"/>
      <c r="E341" s="92"/>
    </row>
    <row r="342" spans="1:5" ht="18" hidden="1" x14ac:dyDescent="0.3">
      <c r="A342" s="10" t="s">
        <v>7</v>
      </c>
      <c r="B342" s="53" t="s">
        <v>346</v>
      </c>
      <c r="C342" s="7"/>
      <c r="D342" s="91"/>
      <c r="E342" s="92"/>
    </row>
    <row r="343" spans="1:5" ht="18" hidden="1" x14ac:dyDescent="0.3">
      <c r="A343" s="5" t="s">
        <v>8</v>
      </c>
      <c r="B343" s="53" t="s">
        <v>346</v>
      </c>
      <c r="C343" s="7"/>
      <c r="D343" s="91"/>
      <c r="E343" s="92"/>
    </row>
    <row r="344" spans="1:5" ht="18" hidden="1" x14ac:dyDescent="0.3">
      <c r="A344" s="5" t="s">
        <v>9</v>
      </c>
      <c r="B344" s="53" t="s">
        <v>346</v>
      </c>
      <c r="C344" s="7"/>
      <c r="D344" s="91"/>
      <c r="E344" s="92"/>
    </row>
    <row r="345" spans="1:5" ht="18" hidden="1" x14ac:dyDescent="0.3">
      <c r="A345" s="11" t="s">
        <v>10</v>
      </c>
      <c r="B345" s="53" t="s">
        <v>346</v>
      </c>
      <c r="C345" s="7"/>
      <c r="D345" s="91"/>
      <c r="E345" s="92"/>
    </row>
    <row r="346" spans="1:5" ht="18" hidden="1" x14ac:dyDescent="0.3">
      <c r="A346" s="9" t="s">
        <v>11</v>
      </c>
      <c r="B346" s="53" t="s">
        <v>346</v>
      </c>
      <c r="C346" s="7"/>
      <c r="D346" s="91"/>
      <c r="E346" s="92"/>
    </row>
    <row r="347" spans="1:5" ht="18" customHeight="1" x14ac:dyDescent="0.3">
      <c r="A347" s="21" t="s">
        <v>12</v>
      </c>
      <c r="B347" s="73" t="s">
        <v>346</v>
      </c>
      <c r="C347" s="74">
        <v>17</v>
      </c>
      <c r="D347" s="237">
        <v>10000</v>
      </c>
      <c r="E347" s="240">
        <v>170000</v>
      </c>
    </row>
    <row r="348" spans="1:5" ht="18" hidden="1" x14ac:dyDescent="0.3">
      <c r="A348" s="12" t="s">
        <v>13</v>
      </c>
      <c r="B348" s="53" t="s">
        <v>348</v>
      </c>
      <c r="C348" s="7"/>
      <c r="D348" s="91"/>
      <c r="E348" s="92"/>
    </row>
    <row r="349" spans="1:5" ht="18" hidden="1" x14ac:dyDescent="0.3">
      <c r="A349" s="12" t="s">
        <v>14</v>
      </c>
      <c r="B349" s="53" t="s">
        <v>346</v>
      </c>
      <c r="C349" s="7"/>
      <c r="D349" s="91"/>
      <c r="E349" s="92"/>
    </row>
    <row r="350" spans="1:5" ht="18" hidden="1" x14ac:dyDescent="0.3">
      <c r="A350" s="9" t="s">
        <v>15</v>
      </c>
      <c r="B350" s="53" t="s">
        <v>346</v>
      </c>
      <c r="C350" s="7"/>
      <c r="D350" s="91"/>
      <c r="E350" s="92"/>
    </row>
    <row r="351" spans="1:5" ht="18" hidden="1" x14ac:dyDescent="0.3">
      <c r="A351" s="9" t="s">
        <v>16</v>
      </c>
      <c r="B351" s="53" t="s">
        <v>346</v>
      </c>
      <c r="C351" s="7"/>
      <c r="D351" s="94"/>
      <c r="E351" s="92"/>
    </row>
    <row r="352" spans="1:5" ht="18" hidden="1" x14ac:dyDescent="0.3">
      <c r="A352" s="13" t="s">
        <v>17</v>
      </c>
      <c r="B352" s="53" t="s">
        <v>348</v>
      </c>
      <c r="C352" s="7"/>
      <c r="D352" s="91"/>
      <c r="E352" s="92"/>
    </row>
    <row r="353" spans="1:5" ht="18" hidden="1" x14ac:dyDescent="0.3">
      <c r="A353" s="11" t="s">
        <v>18</v>
      </c>
      <c r="B353" s="53" t="s">
        <v>346</v>
      </c>
      <c r="C353" s="7"/>
      <c r="D353" s="91"/>
      <c r="E353" s="92"/>
    </row>
    <row r="354" spans="1:5" ht="18" customHeight="1" x14ac:dyDescent="0.3">
      <c r="A354" s="21" t="s">
        <v>19</v>
      </c>
      <c r="B354" s="73" t="s">
        <v>346</v>
      </c>
      <c r="C354" s="74">
        <v>1750</v>
      </c>
      <c r="D354" s="237">
        <v>3500</v>
      </c>
      <c r="E354" s="240">
        <v>6125000</v>
      </c>
    </row>
    <row r="355" spans="1:5" ht="18" hidden="1" x14ac:dyDescent="0.3">
      <c r="A355" s="12" t="s">
        <v>20</v>
      </c>
      <c r="B355" s="53" t="s">
        <v>348</v>
      </c>
      <c r="C355" s="7"/>
      <c r="D355" s="91"/>
      <c r="E355" s="92"/>
    </row>
    <row r="356" spans="1:5" ht="18" hidden="1" x14ac:dyDescent="0.3">
      <c r="A356" s="12" t="s">
        <v>21</v>
      </c>
      <c r="B356" s="53" t="s">
        <v>346</v>
      </c>
      <c r="C356" s="7"/>
      <c r="D356" s="91"/>
      <c r="E356" s="92"/>
    </row>
    <row r="357" spans="1:5" ht="18" hidden="1" x14ac:dyDescent="0.3">
      <c r="A357" s="9" t="s">
        <v>22</v>
      </c>
      <c r="B357" s="53" t="s">
        <v>346</v>
      </c>
      <c r="C357" s="7"/>
      <c r="D357" s="225"/>
      <c r="E357" s="92"/>
    </row>
    <row r="358" spans="1:5" ht="18" hidden="1" x14ac:dyDescent="0.3">
      <c r="A358" s="9" t="s">
        <v>23</v>
      </c>
      <c r="B358" s="53" t="s">
        <v>348</v>
      </c>
      <c r="C358" s="7"/>
      <c r="D358" s="91"/>
      <c r="E358" s="92"/>
    </row>
    <row r="359" spans="1:5" ht="18" hidden="1" x14ac:dyDescent="0.3">
      <c r="A359" s="9" t="s">
        <v>24</v>
      </c>
      <c r="B359" s="53" t="s">
        <v>346</v>
      </c>
      <c r="C359" s="7"/>
      <c r="D359" s="225"/>
      <c r="E359" s="92"/>
    </row>
    <row r="360" spans="1:5" ht="18" hidden="1" x14ac:dyDescent="0.3">
      <c r="A360" s="9" t="s">
        <v>25</v>
      </c>
      <c r="B360" s="53" t="s">
        <v>348</v>
      </c>
      <c r="C360" s="7"/>
      <c r="D360" s="91"/>
      <c r="E360" s="92"/>
    </row>
    <row r="361" spans="1:5" ht="18" hidden="1" x14ac:dyDescent="0.3">
      <c r="A361" s="9" t="s">
        <v>26</v>
      </c>
      <c r="B361" s="53" t="s">
        <v>346</v>
      </c>
      <c r="C361" s="7"/>
      <c r="D361" s="91"/>
      <c r="E361" s="92"/>
    </row>
    <row r="362" spans="1:5" ht="18" hidden="1" x14ac:dyDescent="0.3">
      <c r="A362" s="9" t="s">
        <v>27</v>
      </c>
      <c r="B362" s="53" t="s">
        <v>346</v>
      </c>
      <c r="C362" s="7"/>
      <c r="D362" s="91"/>
      <c r="E362" s="92"/>
    </row>
    <row r="363" spans="1:5" ht="18" hidden="1" x14ac:dyDescent="0.3">
      <c r="A363" s="12" t="s">
        <v>28</v>
      </c>
      <c r="B363" s="53" t="s">
        <v>346</v>
      </c>
      <c r="C363" s="7"/>
      <c r="D363" s="91"/>
      <c r="E363" s="92"/>
    </row>
    <row r="364" spans="1:5" ht="18" hidden="1" x14ac:dyDescent="0.3">
      <c r="A364" s="12" t="s">
        <v>29</v>
      </c>
      <c r="B364" s="53" t="s">
        <v>346</v>
      </c>
      <c r="C364" s="7"/>
      <c r="D364" s="91"/>
      <c r="E364" s="92"/>
    </row>
    <row r="365" spans="1:5" ht="18" hidden="1" x14ac:dyDescent="0.3">
      <c r="A365" s="9" t="s">
        <v>30</v>
      </c>
      <c r="B365" s="53" t="s">
        <v>346</v>
      </c>
      <c r="C365" s="7"/>
      <c r="D365" s="91"/>
      <c r="E365" s="92"/>
    </row>
    <row r="366" spans="1:5" ht="18" hidden="1" x14ac:dyDescent="0.3">
      <c r="A366" s="9" t="s">
        <v>31</v>
      </c>
      <c r="B366" s="53" t="s">
        <v>349</v>
      </c>
      <c r="C366" s="7"/>
      <c r="D366" s="91"/>
      <c r="E366" s="92"/>
    </row>
    <row r="367" spans="1:5" ht="18" hidden="1" x14ac:dyDescent="0.3">
      <c r="A367" s="11" t="s">
        <v>32</v>
      </c>
      <c r="B367" s="53" t="s">
        <v>346</v>
      </c>
      <c r="C367" s="15"/>
      <c r="D367" s="91"/>
      <c r="E367" s="92"/>
    </row>
    <row r="368" spans="1:5" ht="18" hidden="1" x14ac:dyDescent="0.3">
      <c r="A368" s="11" t="s">
        <v>33</v>
      </c>
      <c r="B368" s="53" t="s">
        <v>346</v>
      </c>
      <c r="C368" s="15"/>
      <c r="D368" s="91"/>
      <c r="E368" s="92"/>
    </row>
    <row r="369" spans="1:5" ht="18" hidden="1" x14ac:dyDescent="0.3">
      <c r="A369" s="9" t="s">
        <v>34</v>
      </c>
      <c r="B369" s="53" t="s">
        <v>346</v>
      </c>
      <c r="C369" s="7"/>
      <c r="D369" s="91"/>
      <c r="E369" s="92"/>
    </row>
    <row r="370" spans="1:5" ht="18" hidden="1" x14ac:dyDescent="0.3">
      <c r="A370" s="9" t="s">
        <v>35</v>
      </c>
      <c r="B370" s="53" t="s">
        <v>346</v>
      </c>
      <c r="C370" s="7"/>
      <c r="D370" s="91"/>
      <c r="E370" s="92"/>
    </row>
    <row r="371" spans="1:5" ht="18" hidden="1" x14ac:dyDescent="0.3">
      <c r="A371" s="16" t="s">
        <v>36</v>
      </c>
      <c r="B371" s="53" t="s">
        <v>350</v>
      </c>
      <c r="C371" s="7"/>
      <c r="D371" s="91"/>
      <c r="E371" s="92"/>
    </row>
    <row r="372" spans="1:5" ht="18" hidden="1" x14ac:dyDescent="0.3">
      <c r="A372" s="9" t="s">
        <v>37</v>
      </c>
      <c r="B372" s="53" t="s">
        <v>346</v>
      </c>
      <c r="C372" s="7"/>
      <c r="D372" s="225"/>
      <c r="E372" s="92"/>
    </row>
    <row r="373" spans="1:5" ht="18" hidden="1" x14ac:dyDescent="0.3">
      <c r="A373" s="9" t="s">
        <v>38</v>
      </c>
      <c r="B373" s="53" t="s">
        <v>351</v>
      </c>
      <c r="C373" s="7"/>
      <c r="D373" s="91"/>
      <c r="E373" s="92"/>
    </row>
    <row r="374" spans="1:5" ht="18" hidden="1" x14ac:dyDescent="0.3">
      <c r="A374" s="9" t="s">
        <v>39</v>
      </c>
      <c r="B374" s="53" t="s">
        <v>346</v>
      </c>
      <c r="C374" s="7"/>
      <c r="D374" s="91"/>
      <c r="E374" s="92"/>
    </row>
    <row r="375" spans="1:5" ht="18" hidden="1" x14ac:dyDescent="0.3">
      <c r="A375" s="9" t="s">
        <v>40</v>
      </c>
      <c r="B375" s="53" t="s">
        <v>346</v>
      </c>
      <c r="C375" s="7"/>
      <c r="D375" s="190"/>
      <c r="E375" s="92"/>
    </row>
    <row r="376" spans="1:5" ht="18" hidden="1" x14ac:dyDescent="0.3">
      <c r="A376" s="13" t="s">
        <v>41</v>
      </c>
      <c r="B376" s="53" t="s">
        <v>351</v>
      </c>
      <c r="C376" s="7"/>
      <c r="D376" s="91"/>
      <c r="E376" s="92"/>
    </row>
    <row r="377" spans="1:5" ht="18" hidden="1" x14ac:dyDescent="0.3">
      <c r="A377" s="11" t="s">
        <v>42</v>
      </c>
      <c r="B377" s="53" t="s">
        <v>346</v>
      </c>
      <c r="C377" s="7"/>
      <c r="D377" s="91"/>
      <c r="E377" s="92"/>
    </row>
    <row r="378" spans="1:5" ht="18" hidden="1" x14ac:dyDescent="0.3">
      <c r="A378" s="13" t="s">
        <v>43</v>
      </c>
      <c r="B378" s="53" t="s">
        <v>350</v>
      </c>
      <c r="C378" s="7"/>
      <c r="D378" s="91"/>
      <c r="E378" s="92"/>
    </row>
    <row r="379" spans="1:5" ht="18" hidden="1" x14ac:dyDescent="0.3">
      <c r="A379" s="9" t="s">
        <v>44</v>
      </c>
      <c r="B379" s="53" t="s">
        <v>346</v>
      </c>
      <c r="C379" s="7"/>
      <c r="D379" s="225"/>
      <c r="E379" s="92"/>
    </row>
    <row r="380" spans="1:5" ht="18" hidden="1" x14ac:dyDescent="0.3">
      <c r="A380" s="9" t="s">
        <v>45</v>
      </c>
      <c r="B380" s="53" t="s">
        <v>346</v>
      </c>
      <c r="C380" s="7"/>
      <c r="D380" s="91"/>
      <c r="E380" s="92"/>
    </row>
    <row r="381" spans="1:5" ht="18" customHeight="1" x14ac:dyDescent="0.3">
      <c r="A381" s="11" t="s">
        <v>46</v>
      </c>
      <c r="B381" s="73" t="s">
        <v>346</v>
      </c>
      <c r="C381" s="74">
        <v>520</v>
      </c>
      <c r="D381" s="237">
        <v>16000</v>
      </c>
      <c r="E381" s="240">
        <v>8320000</v>
      </c>
    </row>
    <row r="382" spans="1:5" ht="18" hidden="1" x14ac:dyDescent="0.3">
      <c r="A382" s="17" t="s">
        <v>47</v>
      </c>
      <c r="B382" s="53" t="s">
        <v>346</v>
      </c>
      <c r="C382" s="7"/>
      <c r="D382" s="91"/>
      <c r="E382" s="96"/>
    </row>
    <row r="383" spans="1:5" ht="18" hidden="1" x14ac:dyDescent="0.3">
      <c r="A383" s="16" t="s">
        <v>48</v>
      </c>
      <c r="B383" s="53" t="s">
        <v>352</v>
      </c>
      <c r="C383" s="7"/>
      <c r="D383" s="91"/>
      <c r="E383" s="92"/>
    </row>
    <row r="384" spans="1:5" ht="18" hidden="1" x14ac:dyDescent="0.3">
      <c r="A384" s="16" t="s">
        <v>49</v>
      </c>
      <c r="B384" s="53" t="s">
        <v>352</v>
      </c>
      <c r="C384" s="7"/>
      <c r="D384" s="91"/>
      <c r="E384" s="92"/>
    </row>
    <row r="385" spans="1:5" ht="18" hidden="1" x14ac:dyDescent="0.3">
      <c r="A385" s="16" t="s">
        <v>50</v>
      </c>
      <c r="B385" s="53" t="s">
        <v>346</v>
      </c>
      <c r="C385" s="7"/>
      <c r="D385" s="225"/>
      <c r="E385" s="96"/>
    </row>
    <row r="386" spans="1:5" ht="18" hidden="1" x14ac:dyDescent="0.3">
      <c r="A386" s="9" t="s">
        <v>51</v>
      </c>
      <c r="B386" s="53" t="s">
        <v>346</v>
      </c>
      <c r="C386" s="7"/>
      <c r="D386" s="91"/>
      <c r="E386" s="96"/>
    </row>
    <row r="387" spans="1:5" ht="18" hidden="1" x14ac:dyDescent="0.3">
      <c r="A387" s="11" t="s">
        <v>52</v>
      </c>
      <c r="B387" s="53" t="s">
        <v>346</v>
      </c>
      <c r="C387" s="7"/>
      <c r="D387" s="91"/>
      <c r="E387" s="92"/>
    </row>
    <row r="388" spans="1:5" ht="18" hidden="1" x14ac:dyDescent="0.3">
      <c r="A388" s="9" t="s">
        <v>53</v>
      </c>
      <c r="B388" s="53" t="s">
        <v>346</v>
      </c>
      <c r="C388" s="7"/>
      <c r="D388" s="91"/>
      <c r="E388" s="96"/>
    </row>
    <row r="389" spans="1:5" ht="18" hidden="1" x14ac:dyDescent="0.3">
      <c r="A389" s="9" t="s">
        <v>54</v>
      </c>
      <c r="B389" s="53" t="s">
        <v>346</v>
      </c>
      <c r="C389" s="7"/>
      <c r="D389" s="91"/>
      <c r="E389" s="92"/>
    </row>
    <row r="390" spans="1:5" ht="18" hidden="1" x14ac:dyDescent="0.3">
      <c r="A390" s="16" t="s">
        <v>55</v>
      </c>
      <c r="B390" s="53" t="s">
        <v>352</v>
      </c>
      <c r="C390" s="7"/>
      <c r="D390" s="91"/>
      <c r="E390" s="92"/>
    </row>
    <row r="391" spans="1:5" ht="18" hidden="1" x14ac:dyDescent="0.3">
      <c r="A391" s="9" t="s">
        <v>56</v>
      </c>
      <c r="B391" s="53" t="s">
        <v>349</v>
      </c>
      <c r="C391" s="7"/>
      <c r="D391" s="91"/>
      <c r="E391" s="96"/>
    </row>
    <row r="392" spans="1:5" ht="18" hidden="1" x14ac:dyDescent="0.3">
      <c r="A392" s="18" t="s">
        <v>57</v>
      </c>
      <c r="B392" s="53" t="s">
        <v>346</v>
      </c>
      <c r="C392" s="7"/>
      <c r="D392" s="91"/>
      <c r="E392" s="92"/>
    </row>
    <row r="393" spans="1:5" ht="18" hidden="1" x14ac:dyDescent="0.3">
      <c r="A393" s="9" t="s">
        <v>58</v>
      </c>
      <c r="B393" s="53" t="s">
        <v>346</v>
      </c>
      <c r="C393" s="7"/>
      <c r="D393" s="91"/>
      <c r="E393" s="96"/>
    </row>
    <row r="394" spans="1:5" ht="18" hidden="1" x14ac:dyDescent="0.3">
      <c r="A394" s="9" t="s">
        <v>59</v>
      </c>
      <c r="B394" s="53" t="s">
        <v>346</v>
      </c>
      <c r="C394" s="7"/>
      <c r="D394" s="91"/>
      <c r="E394" s="96"/>
    </row>
    <row r="395" spans="1:5" ht="18" hidden="1" x14ac:dyDescent="0.3">
      <c r="A395" s="19" t="s">
        <v>60</v>
      </c>
      <c r="B395" s="53" t="s">
        <v>346</v>
      </c>
      <c r="C395" s="7"/>
      <c r="D395" s="91"/>
      <c r="E395" s="96"/>
    </row>
    <row r="396" spans="1:5" ht="18" hidden="1" x14ac:dyDescent="0.3">
      <c r="A396" s="20" t="s">
        <v>61</v>
      </c>
      <c r="B396" s="53" t="s">
        <v>346</v>
      </c>
      <c r="C396" s="7"/>
      <c r="D396" s="91"/>
      <c r="E396" s="92"/>
    </row>
    <row r="397" spans="1:5" ht="18" hidden="1" x14ac:dyDescent="0.3">
      <c r="A397" s="12" t="s">
        <v>62</v>
      </c>
      <c r="B397" s="53" t="s">
        <v>352</v>
      </c>
      <c r="C397" s="7"/>
      <c r="D397" s="91"/>
      <c r="E397" s="92"/>
    </row>
    <row r="398" spans="1:5" ht="18" hidden="1" x14ac:dyDescent="0.3">
      <c r="A398" s="11" t="s">
        <v>63</v>
      </c>
      <c r="B398" s="53" t="s">
        <v>346</v>
      </c>
      <c r="C398" s="7"/>
      <c r="D398" s="91"/>
      <c r="E398" s="92"/>
    </row>
    <row r="399" spans="1:5" ht="18" hidden="1" x14ac:dyDescent="0.3">
      <c r="A399" s="12" t="s">
        <v>64</v>
      </c>
      <c r="B399" s="53" t="s">
        <v>346</v>
      </c>
      <c r="C399" s="7"/>
      <c r="D399" s="91"/>
      <c r="E399" s="92"/>
    </row>
    <row r="400" spans="1:5" ht="18" hidden="1" x14ac:dyDescent="0.3">
      <c r="A400" s="12" t="s">
        <v>65</v>
      </c>
      <c r="B400" s="53" t="s">
        <v>346</v>
      </c>
      <c r="C400" s="7"/>
      <c r="D400" s="91"/>
      <c r="E400" s="92"/>
    </row>
    <row r="401" spans="1:5" ht="18" hidden="1" x14ac:dyDescent="0.3">
      <c r="A401" s="12" t="s">
        <v>66</v>
      </c>
      <c r="B401" s="53" t="s">
        <v>352</v>
      </c>
      <c r="C401" s="7"/>
      <c r="D401" s="91"/>
      <c r="E401" s="92"/>
    </row>
    <row r="402" spans="1:5" ht="18" hidden="1" x14ac:dyDescent="0.3">
      <c r="A402" s="19" t="s">
        <v>67</v>
      </c>
      <c r="B402" s="53" t="s">
        <v>346</v>
      </c>
      <c r="C402" s="7"/>
      <c r="D402" s="91"/>
      <c r="E402" s="92"/>
    </row>
    <row r="403" spans="1:5" ht="18" hidden="1" x14ac:dyDescent="0.3">
      <c r="A403" s="9" t="s">
        <v>68</v>
      </c>
      <c r="B403" s="53" t="s">
        <v>352</v>
      </c>
      <c r="C403" s="7"/>
      <c r="D403" s="91"/>
      <c r="E403" s="92"/>
    </row>
    <row r="404" spans="1:5" ht="18" hidden="1" x14ac:dyDescent="0.3">
      <c r="A404" s="9" t="s">
        <v>69</v>
      </c>
      <c r="B404" s="53" t="s">
        <v>350</v>
      </c>
      <c r="C404" s="7"/>
      <c r="D404" s="91"/>
      <c r="E404" s="92"/>
    </row>
    <row r="405" spans="1:5" ht="18" hidden="1" x14ac:dyDescent="0.3">
      <c r="A405" s="12" t="s">
        <v>70</v>
      </c>
      <c r="B405" s="53" t="s">
        <v>346</v>
      </c>
      <c r="C405" s="7"/>
      <c r="D405" s="91"/>
      <c r="E405" s="92"/>
    </row>
    <row r="406" spans="1:5" ht="18" customHeight="1" x14ac:dyDescent="0.3">
      <c r="A406" s="21" t="s">
        <v>71</v>
      </c>
      <c r="B406" s="73" t="s">
        <v>346</v>
      </c>
      <c r="C406" s="74">
        <v>85</v>
      </c>
      <c r="D406" s="237">
        <v>15000</v>
      </c>
      <c r="E406" s="240">
        <v>1275000</v>
      </c>
    </row>
    <row r="407" spans="1:5" ht="18" hidden="1" x14ac:dyDescent="0.3">
      <c r="A407" s="13" t="s">
        <v>72</v>
      </c>
      <c r="B407" s="53" t="s">
        <v>350</v>
      </c>
      <c r="C407" s="7"/>
      <c r="D407" s="91"/>
      <c r="E407" s="92"/>
    </row>
    <row r="408" spans="1:5" ht="18" hidden="1" x14ac:dyDescent="0.3">
      <c r="A408" s="9" t="s">
        <v>73</v>
      </c>
      <c r="B408" s="53" t="s">
        <v>353</v>
      </c>
      <c r="C408" s="7"/>
      <c r="D408" s="91"/>
      <c r="E408" s="92"/>
    </row>
    <row r="409" spans="1:5" ht="18" hidden="1" x14ac:dyDescent="0.3">
      <c r="A409" s="9" t="s">
        <v>74</v>
      </c>
      <c r="B409" s="53" t="s">
        <v>346</v>
      </c>
      <c r="C409" s="7"/>
      <c r="D409" s="91"/>
      <c r="E409" s="92"/>
    </row>
    <row r="410" spans="1:5" ht="18" hidden="1" x14ac:dyDescent="0.3">
      <c r="A410" s="9" t="s">
        <v>75</v>
      </c>
      <c r="B410" s="53" t="s">
        <v>346</v>
      </c>
      <c r="C410" s="7"/>
      <c r="D410" s="225"/>
      <c r="E410" s="92"/>
    </row>
    <row r="411" spans="1:5" ht="18" hidden="1" x14ac:dyDescent="0.3">
      <c r="A411" s="12" t="s">
        <v>76</v>
      </c>
      <c r="B411" s="53" t="s">
        <v>346</v>
      </c>
      <c r="C411" s="15"/>
      <c r="D411" s="91"/>
      <c r="E411" s="92"/>
    </row>
    <row r="412" spans="1:5" ht="18" hidden="1" x14ac:dyDescent="0.3">
      <c r="A412" s="12" t="s">
        <v>77</v>
      </c>
      <c r="B412" s="53" t="s">
        <v>346</v>
      </c>
      <c r="C412" s="15"/>
      <c r="D412" s="225"/>
      <c r="E412" s="92"/>
    </row>
    <row r="413" spans="1:5" ht="18" hidden="1" x14ac:dyDescent="0.3">
      <c r="A413" s="12" t="s">
        <v>78</v>
      </c>
      <c r="B413" s="53" t="s">
        <v>350</v>
      </c>
      <c r="C413" s="15"/>
      <c r="D413" s="91"/>
      <c r="E413" s="92"/>
    </row>
    <row r="414" spans="1:5" ht="18" hidden="1" x14ac:dyDescent="0.3">
      <c r="A414" s="9" t="s">
        <v>79</v>
      </c>
      <c r="B414" s="53" t="s">
        <v>346</v>
      </c>
      <c r="C414" s="7"/>
      <c r="D414" s="91"/>
      <c r="E414" s="92"/>
    </row>
    <row r="415" spans="1:5" ht="18" hidden="1" x14ac:dyDescent="0.3">
      <c r="A415" s="9" t="s">
        <v>80</v>
      </c>
      <c r="B415" s="53" t="s">
        <v>346</v>
      </c>
      <c r="C415" s="7"/>
      <c r="D415" s="225"/>
      <c r="E415" s="92"/>
    </row>
    <row r="416" spans="1:5" ht="18" hidden="1" x14ac:dyDescent="0.3">
      <c r="A416" s="9" t="s">
        <v>81</v>
      </c>
      <c r="B416" s="53" t="s">
        <v>349</v>
      </c>
      <c r="C416" s="7"/>
      <c r="D416" s="91"/>
      <c r="E416" s="92"/>
    </row>
    <row r="417" spans="1:5" ht="18" hidden="1" x14ac:dyDescent="0.3">
      <c r="A417" s="9" t="s">
        <v>82</v>
      </c>
      <c r="B417" s="53" t="s">
        <v>346</v>
      </c>
      <c r="C417" s="7"/>
      <c r="D417" s="91"/>
      <c r="E417" s="92"/>
    </row>
    <row r="418" spans="1:5" ht="18" hidden="1" x14ac:dyDescent="0.3">
      <c r="A418" s="9" t="s">
        <v>83</v>
      </c>
      <c r="B418" s="53" t="s">
        <v>349</v>
      </c>
      <c r="C418" s="7"/>
      <c r="D418" s="91"/>
      <c r="E418" s="92"/>
    </row>
    <row r="419" spans="1:5" ht="18" customHeight="1" x14ac:dyDescent="0.3">
      <c r="A419" s="21" t="s">
        <v>84</v>
      </c>
      <c r="B419" s="73" t="s">
        <v>346</v>
      </c>
      <c r="C419" s="74">
        <v>70</v>
      </c>
      <c r="D419" s="237">
        <v>8000</v>
      </c>
      <c r="E419" s="240">
        <v>560000</v>
      </c>
    </row>
    <row r="420" spans="1:5" ht="18" hidden="1" x14ac:dyDescent="0.3">
      <c r="A420" s="21" t="s">
        <v>85</v>
      </c>
      <c r="B420" s="53" t="s">
        <v>354</v>
      </c>
      <c r="C420" s="7"/>
      <c r="D420" s="91"/>
      <c r="E420" s="92"/>
    </row>
    <row r="421" spans="1:5" ht="18" hidden="1" x14ac:dyDescent="0.3">
      <c r="A421" s="21" t="s">
        <v>86</v>
      </c>
      <c r="B421" s="53" t="s">
        <v>352</v>
      </c>
      <c r="C421" s="7"/>
      <c r="D421" s="91"/>
      <c r="E421" s="92"/>
    </row>
    <row r="422" spans="1:5" ht="18" hidden="1" x14ac:dyDescent="0.3">
      <c r="A422" s="21" t="s">
        <v>87</v>
      </c>
      <c r="B422" s="53" t="s">
        <v>352</v>
      </c>
      <c r="C422" s="7"/>
      <c r="D422" s="91"/>
      <c r="E422" s="92"/>
    </row>
    <row r="423" spans="1:5" ht="18" hidden="1" x14ac:dyDescent="0.3">
      <c r="A423" s="11" t="s">
        <v>88</v>
      </c>
      <c r="B423" s="53" t="s">
        <v>346</v>
      </c>
      <c r="C423" s="7"/>
      <c r="D423" s="91"/>
      <c r="E423" s="92"/>
    </row>
    <row r="424" spans="1:5" ht="18" hidden="1" x14ac:dyDescent="0.3">
      <c r="A424" s="13" t="s">
        <v>89</v>
      </c>
      <c r="B424" s="53" t="s">
        <v>350</v>
      </c>
      <c r="C424" s="7"/>
      <c r="D424" s="91"/>
      <c r="E424" s="92"/>
    </row>
    <row r="425" spans="1:5" ht="18" hidden="1" x14ac:dyDescent="0.3">
      <c r="A425" s="11" t="s">
        <v>90</v>
      </c>
      <c r="B425" s="53" t="s">
        <v>346</v>
      </c>
      <c r="C425" s="7"/>
      <c r="D425" s="91"/>
      <c r="E425" s="92"/>
    </row>
    <row r="426" spans="1:5" ht="18" hidden="1" x14ac:dyDescent="0.3">
      <c r="A426" s="9" t="s">
        <v>91</v>
      </c>
      <c r="B426" s="53" t="s">
        <v>346</v>
      </c>
      <c r="C426" s="7"/>
      <c r="D426" s="91"/>
      <c r="E426" s="92"/>
    </row>
    <row r="427" spans="1:5" ht="18" hidden="1" x14ac:dyDescent="0.3">
      <c r="A427" s="9" t="s">
        <v>92</v>
      </c>
      <c r="B427" s="53" t="s">
        <v>349</v>
      </c>
      <c r="C427" s="7"/>
      <c r="D427" s="91"/>
      <c r="E427" s="92"/>
    </row>
    <row r="428" spans="1:5" ht="18" hidden="1" x14ac:dyDescent="0.3">
      <c r="A428" s="11" t="s">
        <v>93</v>
      </c>
      <c r="B428" s="53" t="s">
        <v>346</v>
      </c>
      <c r="C428" s="7"/>
      <c r="D428" s="91"/>
      <c r="E428" s="92"/>
    </row>
    <row r="429" spans="1:5" ht="18" hidden="1" x14ac:dyDescent="0.3">
      <c r="A429" s="11" t="s">
        <v>94</v>
      </c>
      <c r="B429" s="53" t="s">
        <v>349</v>
      </c>
      <c r="C429" s="7"/>
      <c r="D429" s="91"/>
      <c r="E429" s="92"/>
    </row>
    <row r="430" spans="1:5" ht="18" hidden="1" x14ac:dyDescent="0.3">
      <c r="A430" s="9" t="s">
        <v>95</v>
      </c>
      <c r="B430" s="53" t="s">
        <v>346</v>
      </c>
      <c r="C430" s="15"/>
      <c r="D430" s="91"/>
      <c r="E430" s="92"/>
    </row>
    <row r="431" spans="1:5" ht="18" hidden="1" x14ac:dyDescent="0.3">
      <c r="A431" s="21" t="s">
        <v>96</v>
      </c>
      <c r="B431" s="53" t="s">
        <v>349</v>
      </c>
      <c r="C431" s="7"/>
      <c r="D431" s="91"/>
      <c r="E431" s="92"/>
    </row>
    <row r="432" spans="1:5" ht="18" hidden="1" x14ac:dyDescent="0.3">
      <c r="A432" s="11" t="s">
        <v>97</v>
      </c>
      <c r="B432" s="53" t="s">
        <v>346</v>
      </c>
      <c r="C432" s="7"/>
      <c r="D432" s="91"/>
      <c r="E432" s="92"/>
    </row>
    <row r="433" spans="1:5" ht="18" hidden="1" x14ac:dyDescent="0.3">
      <c r="A433" s="11" t="s">
        <v>98</v>
      </c>
      <c r="B433" s="53" t="s">
        <v>346</v>
      </c>
      <c r="C433" s="7"/>
      <c r="D433" s="91"/>
      <c r="E433" s="92"/>
    </row>
    <row r="434" spans="1:5" ht="18" hidden="1" x14ac:dyDescent="0.3">
      <c r="A434" s="9" t="s">
        <v>99</v>
      </c>
      <c r="B434" s="53" t="s">
        <v>346</v>
      </c>
      <c r="C434" s="7"/>
      <c r="D434" s="225"/>
      <c r="E434" s="232"/>
    </row>
    <row r="435" spans="1:5" ht="18" hidden="1" x14ac:dyDescent="0.3">
      <c r="A435" s="16" t="s">
        <v>100</v>
      </c>
      <c r="B435" s="53" t="s">
        <v>347</v>
      </c>
      <c r="C435" s="7"/>
      <c r="D435" s="91"/>
      <c r="E435" s="92"/>
    </row>
    <row r="436" spans="1:5" ht="18" hidden="1" x14ac:dyDescent="0.3">
      <c r="A436" s="22" t="s">
        <v>101</v>
      </c>
      <c r="B436" s="53" t="s">
        <v>346</v>
      </c>
      <c r="C436" s="7"/>
      <c r="D436" s="225"/>
      <c r="E436" s="92"/>
    </row>
    <row r="437" spans="1:5" ht="18" hidden="1" x14ac:dyDescent="0.3">
      <c r="A437" s="22" t="s">
        <v>102</v>
      </c>
      <c r="B437" s="53" t="s">
        <v>347</v>
      </c>
      <c r="C437" s="7"/>
      <c r="D437" s="91"/>
      <c r="E437" s="92"/>
    </row>
    <row r="438" spans="1:5" ht="18" hidden="1" x14ac:dyDescent="0.3">
      <c r="A438" s="23" t="s">
        <v>103</v>
      </c>
      <c r="B438" s="53" t="s">
        <v>346</v>
      </c>
      <c r="C438" s="7"/>
      <c r="D438" s="194"/>
      <c r="E438" s="92"/>
    </row>
    <row r="439" spans="1:5" ht="18" hidden="1" x14ac:dyDescent="0.3">
      <c r="A439" s="24" t="s">
        <v>104</v>
      </c>
      <c r="B439" s="53" t="s">
        <v>355</v>
      </c>
      <c r="C439" s="7"/>
      <c r="D439" s="91"/>
      <c r="E439" s="92"/>
    </row>
    <row r="440" spans="1:5" ht="18" hidden="1" x14ac:dyDescent="0.3">
      <c r="A440" s="9" t="s">
        <v>105</v>
      </c>
      <c r="B440" s="53" t="s">
        <v>346</v>
      </c>
      <c r="C440" s="7"/>
      <c r="D440" s="91"/>
      <c r="E440" s="92"/>
    </row>
    <row r="441" spans="1:5" ht="18" hidden="1" x14ac:dyDescent="0.3">
      <c r="A441" s="9" t="s">
        <v>106</v>
      </c>
      <c r="B441" s="53" t="s">
        <v>346</v>
      </c>
      <c r="C441" s="7"/>
      <c r="D441" s="225"/>
      <c r="E441" s="92"/>
    </row>
    <row r="442" spans="1:5" ht="18" hidden="1" x14ac:dyDescent="0.3">
      <c r="A442" s="9" t="s">
        <v>107</v>
      </c>
      <c r="B442" s="53" t="s">
        <v>346</v>
      </c>
      <c r="C442" s="7"/>
      <c r="D442" s="91"/>
      <c r="E442" s="92"/>
    </row>
    <row r="443" spans="1:5" ht="18" hidden="1" x14ac:dyDescent="0.3">
      <c r="A443" s="9" t="s">
        <v>108</v>
      </c>
      <c r="B443" s="53" t="s">
        <v>351</v>
      </c>
      <c r="C443" s="7"/>
      <c r="D443" s="91"/>
      <c r="E443" s="92"/>
    </row>
    <row r="444" spans="1:5" ht="18" hidden="1" x14ac:dyDescent="0.3">
      <c r="A444" s="9" t="s">
        <v>110</v>
      </c>
      <c r="B444" s="53" t="s">
        <v>346</v>
      </c>
      <c r="C444" s="7"/>
      <c r="D444" s="91"/>
      <c r="E444" s="92"/>
    </row>
    <row r="445" spans="1:5" ht="18" hidden="1" x14ac:dyDescent="0.3">
      <c r="A445" s="9" t="s">
        <v>111</v>
      </c>
      <c r="B445" s="53" t="s">
        <v>350</v>
      </c>
      <c r="C445" s="7"/>
      <c r="D445" s="91"/>
      <c r="E445" s="92"/>
    </row>
    <row r="446" spans="1:5" ht="18" hidden="1" x14ac:dyDescent="0.3">
      <c r="A446" s="9" t="s">
        <v>389</v>
      </c>
      <c r="B446" s="53" t="s">
        <v>346</v>
      </c>
      <c r="C446" s="7"/>
      <c r="D446" s="225"/>
      <c r="E446" s="92"/>
    </row>
    <row r="447" spans="1:5" ht="18" hidden="1" x14ac:dyDescent="0.3">
      <c r="A447" s="9" t="s">
        <v>112</v>
      </c>
      <c r="B447" s="53" t="s">
        <v>346</v>
      </c>
      <c r="C447" s="7"/>
      <c r="D447" s="91"/>
      <c r="E447" s="92"/>
    </row>
    <row r="448" spans="1:5" ht="18" hidden="1" x14ac:dyDescent="0.3">
      <c r="A448" s="11" t="s">
        <v>113</v>
      </c>
      <c r="B448" s="53" t="s">
        <v>346</v>
      </c>
      <c r="C448" s="7"/>
      <c r="D448" s="91"/>
      <c r="E448" s="92"/>
    </row>
    <row r="449" spans="1:5" ht="18" hidden="1" x14ac:dyDescent="0.3">
      <c r="A449" s="21" t="s">
        <v>114</v>
      </c>
      <c r="B449" s="53" t="s">
        <v>348</v>
      </c>
      <c r="C449" s="7"/>
      <c r="D449" s="91"/>
      <c r="E449" s="92"/>
    </row>
    <row r="450" spans="1:5" ht="18" hidden="1" x14ac:dyDescent="0.3">
      <c r="A450" s="9" t="s">
        <v>115</v>
      </c>
      <c r="B450" s="53" t="s">
        <v>356</v>
      </c>
      <c r="C450" s="7"/>
      <c r="D450" s="91"/>
      <c r="E450" s="92"/>
    </row>
    <row r="451" spans="1:5" ht="18" hidden="1" x14ac:dyDescent="0.3">
      <c r="A451" s="11" t="s">
        <v>116</v>
      </c>
      <c r="B451" s="53" t="s">
        <v>356</v>
      </c>
      <c r="C451" s="7"/>
      <c r="D451" s="91"/>
      <c r="E451" s="92"/>
    </row>
    <row r="452" spans="1:5" ht="18" hidden="1" x14ac:dyDescent="0.3">
      <c r="A452" s="11" t="s">
        <v>117</v>
      </c>
      <c r="B452" s="53" t="s">
        <v>356</v>
      </c>
      <c r="C452" s="7"/>
      <c r="D452" s="91"/>
      <c r="E452" s="92"/>
    </row>
    <row r="453" spans="1:5" ht="18" customHeight="1" x14ac:dyDescent="0.3">
      <c r="A453" s="21" t="s">
        <v>118</v>
      </c>
      <c r="B453" s="73" t="s">
        <v>346</v>
      </c>
      <c r="C453" s="74">
        <v>112</v>
      </c>
      <c r="D453" s="237">
        <v>10000</v>
      </c>
      <c r="E453" s="240">
        <v>1120000</v>
      </c>
    </row>
    <row r="454" spans="1:5" ht="18" hidden="1" x14ac:dyDescent="0.3">
      <c r="A454" s="10" t="s">
        <v>119</v>
      </c>
      <c r="B454" s="53" t="s">
        <v>346</v>
      </c>
      <c r="C454" s="7"/>
      <c r="D454" s="91"/>
      <c r="E454" s="92"/>
    </row>
    <row r="455" spans="1:5" ht="18" hidden="1" x14ac:dyDescent="0.3">
      <c r="A455" s="13" t="s">
        <v>120</v>
      </c>
      <c r="B455" s="53" t="s">
        <v>352</v>
      </c>
      <c r="C455" s="7"/>
      <c r="D455" s="91"/>
      <c r="E455" s="92"/>
    </row>
    <row r="456" spans="1:5" ht="18" hidden="1" x14ac:dyDescent="0.3">
      <c r="A456" s="12" t="s">
        <v>121</v>
      </c>
      <c r="B456" s="53" t="s">
        <v>352</v>
      </c>
      <c r="C456" s="15"/>
      <c r="D456" s="91"/>
      <c r="E456" s="92"/>
    </row>
    <row r="457" spans="1:5" ht="18" hidden="1" x14ac:dyDescent="0.3">
      <c r="A457" s="12" t="s">
        <v>122</v>
      </c>
      <c r="B457" s="53" t="s">
        <v>346</v>
      </c>
      <c r="C457" s="15"/>
      <c r="D457" s="91"/>
      <c r="E457" s="92"/>
    </row>
    <row r="458" spans="1:5" ht="18" hidden="1" x14ac:dyDescent="0.3">
      <c r="A458" s="12" t="s">
        <v>123</v>
      </c>
      <c r="B458" s="53" t="s">
        <v>346</v>
      </c>
      <c r="C458" s="15"/>
      <c r="D458" s="91"/>
      <c r="E458" s="92"/>
    </row>
    <row r="459" spans="1:5" ht="18" hidden="1" x14ac:dyDescent="0.3">
      <c r="A459" s="12" t="s">
        <v>124</v>
      </c>
      <c r="B459" s="53" t="s">
        <v>346</v>
      </c>
      <c r="C459" s="26"/>
      <c r="D459" s="91"/>
      <c r="E459" s="92"/>
    </row>
    <row r="460" spans="1:5" ht="18" hidden="1" x14ac:dyDescent="0.3">
      <c r="A460" s="27" t="s">
        <v>125</v>
      </c>
      <c r="B460" s="53" t="s">
        <v>350</v>
      </c>
      <c r="C460" s="7"/>
      <c r="D460" s="91"/>
      <c r="E460" s="92"/>
    </row>
    <row r="461" spans="1:5" ht="18" hidden="1" x14ac:dyDescent="0.3">
      <c r="A461" s="12" t="s">
        <v>126</v>
      </c>
      <c r="B461" s="53" t="s">
        <v>346</v>
      </c>
      <c r="C461" s="15"/>
      <c r="D461" s="91"/>
      <c r="E461" s="92"/>
    </row>
    <row r="462" spans="1:5" ht="18" hidden="1" x14ac:dyDescent="0.3">
      <c r="A462" s="9" t="s">
        <v>127</v>
      </c>
      <c r="B462" s="53" t="s">
        <v>346</v>
      </c>
      <c r="C462" s="7"/>
      <c r="D462" s="225"/>
      <c r="E462" s="92"/>
    </row>
    <row r="463" spans="1:5" ht="18" hidden="1" x14ac:dyDescent="0.3">
      <c r="A463" s="9" t="s">
        <v>128</v>
      </c>
      <c r="B463" s="53" t="s">
        <v>354</v>
      </c>
      <c r="C463" s="7"/>
      <c r="D463" s="91"/>
      <c r="E463" s="92"/>
    </row>
    <row r="464" spans="1:5" ht="18" customHeight="1" x14ac:dyDescent="0.3">
      <c r="A464" s="21" t="s">
        <v>129</v>
      </c>
      <c r="B464" s="73" t="s">
        <v>346</v>
      </c>
      <c r="C464" s="74">
        <v>105</v>
      </c>
      <c r="D464" s="237">
        <v>7500</v>
      </c>
      <c r="E464" s="240">
        <v>787500</v>
      </c>
    </row>
    <row r="465" spans="1:5" ht="18" hidden="1" x14ac:dyDescent="0.3">
      <c r="A465" s="16" t="s">
        <v>130</v>
      </c>
      <c r="B465" s="53" t="s">
        <v>349</v>
      </c>
      <c r="C465" s="7"/>
      <c r="D465" s="91"/>
      <c r="E465" s="92"/>
    </row>
    <row r="466" spans="1:5" ht="18" hidden="1" x14ac:dyDescent="0.3">
      <c r="A466" s="12" t="s">
        <v>131</v>
      </c>
      <c r="B466" s="53" t="s">
        <v>346</v>
      </c>
      <c r="C466" s="7"/>
      <c r="D466" s="91"/>
      <c r="E466" s="92"/>
    </row>
    <row r="467" spans="1:5" ht="18" hidden="1" x14ac:dyDescent="0.3">
      <c r="A467" s="12" t="s">
        <v>132</v>
      </c>
      <c r="B467" s="53" t="s">
        <v>349</v>
      </c>
      <c r="C467" s="7"/>
      <c r="D467" s="91"/>
      <c r="E467" s="92"/>
    </row>
    <row r="468" spans="1:5" ht="18" hidden="1" x14ac:dyDescent="0.3">
      <c r="A468" s="9" t="s">
        <v>133</v>
      </c>
      <c r="B468" s="53" t="s">
        <v>346</v>
      </c>
      <c r="C468" s="7"/>
      <c r="D468" s="91"/>
      <c r="E468" s="92"/>
    </row>
    <row r="469" spans="1:5" ht="18" hidden="1" x14ac:dyDescent="0.3">
      <c r="A469" s="9" t="s">
        <v>134</v>
      </c>
      <c r="B469" s="53" t="s">
        <v>346</v>
      </c>
      <c r="C469" s="7"/>
      <c r="D469" s="91"/>
      <c r="E469" s="92"/>
    </row>
    <row r="470" spans="1:5" ht="18" hidden="1" x14ac:dyDescent="0.3">
      <c r="A470" s="9" t="s">
        <v>135</v>
      </c>
      <c r="B470" s="53" t="s">
        <v>346</v>
      </c>
      <c r="C470" s="15"/>
      <c r="D470" s="91"/>
      <c r="E470" s="92"/>
    </row>
    <row r="471" spans="1:5" ht="18" hidden="1" x14ac:dyDescent="0.3">
      <c r="A471" s="9" t="s">
        <v>136</v>
      </c>
      <c r="B471" s="53" t="s">
        <v>350</v>
      </c>
      <c r="C471" s="15"/>
      <c r="D471" s="91"/>
      <c r="E471" s="92"/>
    </row>
    <row r="472" spans="1:5" ht="18" hidden="1" x14ac:dyDescent="0.3">
      <c r="A472" s="9" t="s">
        <v>137</v>
      </c>
      <c r="B472" s="53"/>
      <c r="C472" s="7"/>
      <c r="D472" s="91"/>
      <c r="E472" s="92"/>
    </row>
    <row r="473" spans="1:5" ht="18" hidden="1" x14ac:dyDescent="0.3">
      <c r="A473" s="9" t="s">
        <v>138</v>
      </c>
      <c r="B473" s="53" t="s">
        <v>346</v>
      </c>
      <c r="C473" s="15"/>
      <c r="D473" s="91"/>
      <c r="E473" s="92"/>
    </row>
    <row r="474" spans="1:5" ht="18" hidden="1" x14ac:dyDescent="0.3">
      <c r="A474" s="9" t="s">
        <v>139</v>
      </c>
      <c r="B474" s="53" t="s">
        <v>350</v>
      </c>
      <c r="C474" s="15"/>
      <c r="D474" s="91"/>
      <c r="E474" s="92"/>
    </row>
    <row r="475" spans="1:5" ht="18" hidden="1" x14ac:dyDescent="0.3">
      <c r="A475" s="9" t="s">
        <v>140</v>
      </c>
      <c r="B475" s="53" t="s">
        <v>346</v>
      </c>
      <c r="C475" s="15"/>
      <c r="D475" s="91"/>
      <c r="E475" s="92"/>
    </row>
    <row r="476" spans="1:5" ht="18" hidden="1" x14ac:dyDescent="0.3">
      <c r="A476" s="9" t="s">
        <v>141</v>
      </c>
      <c r="B476" s="53" t="s">
        <v>350</v>
      </c>
      <c r="C476" s="15"/>
      <c r="D476" s="91"/>
      <c r="E476" s="92"/>
    </row>
    <row r="477" spans="1:5" ht="18" hidden="1" x14ac:dyDescent="0.3">
      <c r="A477" s="9" t="s">
        <v>142</v>
      </c>
      <c r="B477" s="53" t="s">
        <v>346</v>
      </c>
      <c r="C477" s="15"/>
      <c r="D477" s="91"/>
      <c r="E477" s="92"/>
    </row>
    <row r="478" spans="1:5" ht="18" hidden="1" x14ac:dyDescent="0.3">
      <c r="A478" s="9" t="s">
        <v>143</v>
      </c>
      <c r="B478" s="53" t="s">
        <v>346</v>
      </c>
      <c r="C478" s="15"/>
      <c r="D478" s="91"/>
      <c r="E478" s="92"/>
    </row>
    <row r="479" spans="1:5" ht="18" hidden="1" x14ac:dyDescent="0.3">
      <c r="A479" s="9" t="s">
        <v>144</v>
      </c>
      <c r="B479" s="53" t="s">
        <v>346</v>
      </c>
      <c r="C479" s="15"/>
      <c r="D479" s="91"/>
      <c r="E479" s="92"/>
    </row>
    <row r="480" spans="1:5" ht="18" hidden="1" x14ac:dyDescent="0.3">
      <c r="A480" s="9" t="s">
        <v>145</v>
      </c>
      <c r="B480" s="53" t="s">
        <v>350</v>
      </c>
      <c r="C480" s="15"/>
      <c r="D480" s="91"/>
      <c r="E480" s="92"/>
    </row>
    <row r="481" spans="1:5" ht="18" hidden="1" x14ac:dyDescent="0.3">
      <c r="A481" s="9" t="s">
        <v>146</v>
      </c>
      <c r="B481" s="53" t="s">
        <v>346</v>
      </c>
      <c r="C481" s="7"/>
      <c r="D481" s="91"/>
      <c r="E481" s="92"/>
    </row>
    <row r="482" spans="1:5" ht="18" hidden="1" x14ac:dyDescent="0.3">
      <c r="A482" s="9" t="s">
        <v>147</v>
      </c>
      <c r="B482" s="53" t="s">
        <v>346</v>
      </c>
      <c r="C482" s="7"/>
      <c r="D482" s="225"/>
      <c r="E482" s="92"/>
    </row>
    <row r="483" spans="1:5" ht="18" hidden="1" x14ac:dyDescent="0.3">
      <c r="A483" s="9" t="s">
        <v>148</v>
      </c>
      <c r="B483" s="53" t="s">
        <v>346</v>
      </c>
      <c r="C483" s="7"/>
      <c r="D483" s="91"/>
      <c r="E483" s="92"/>
    </row>
    <row r="484" spans="1:5" ht="18" hidden="1" x14ac:dyDescent="0.3">
      <c r="A484" s="9" t="s">
        <v>149</v>
      </c>
      <c r="B484" s="53" t="s">
        <v>349</v>
      </c>
      <c r="C484" s="7"/>
      <c r="D484" s="225"/>
      <c r="E484" s="92"/>
    </row>
    <row r="485" spans="1:5" ht="18" hidden="1" x14ac:dyDescent="0.3">
      <c r="A485" s="9" t="s">
        <v>150</v>
      </c>
      <c r="B485" s="53" t="s">
        <v>349</v>
      </c>
      <c r="C485" s="7"/>
      <c r="D485" s="91"/>
      <c r="E485" s="92"/>
    </row>
    <row r="486" spans="1:5" ht="18" hidden="1" x14ac:dyDescent="0.3">
      <c r="A486" s="16" t="s">
        <v>151</v>
      </c>
      <c r="B486" s="53" t="s">
        <v>349</v>
      </c>
      <c r="C486" s="7"/>
      <c r="D486" s="91"/>
      <c r="E486" s="92"/>
    </row>
    <row r="487" spans="1:5" ht="18" hidden="1" x14ac:dyDescent="0.3">
      <c r="A487" s="9" t="s">
        <v>152</v>
      </c>
      <c r="B487" s="53" t="s">
        <v>346</v>
      </c>
      <c r="C487" s="7"/>
      <c r="D487" s="91"/>
      <c r="E487" s="92"/>
    </row>
    <row r="488" spans="1:5" ht="18" hidden="1" x14ac:dyDescent="0.3">
      <c r="A488" s="9" t="s">
        <v>153</v>
      </c>
      <c r="B488" s="53" t="s">
        <v>346</v>
      </c>
      <c r="C488" s="7"/>
      <c r="D488" s="91"/>
      <c r="E488" s="92"/>
    </row>
    <row r="489" spans="1:5" ht="18" hidden="1" x14ac:dyDescent="0.3">
      <c r="A489" s="9" t="s">
        <v>154</v>
      </c>
      <c r="B489" s="53" t="s">
        <v>349</v>
      </c>
      <c r="C489" s="7"/>
      <c r="D489" s="225"/>
      <c r="E489" s="92"/>
    </row>
    <row r="490" spans="1:5" ht="18" hidden="1" x14ac:dyDescent="0.3">
      <c r="A490" s="9" t="s">
        <v>155</v>
      </c>
      <c r="B490" s="53" t="s">
        <v>349</v>
      </c>
      <c r="C490" s="7"/>
      <c r="D490" s="91"/>
      <c r="E490" s="92"/>
    </row>
    <row r="491" spans="1:5" ht="18" hidden="1" x14ac:dyDescent="0.3">
      <c r="A491" s="9" t="s">
        <v>156</v>
      </c>
      <c r="B491" s="53" t="s">
        <v>349</v>
      </c>
      <c r="C491" s="15"/>
      <c r="D491" s="91"/>
      <c r="E491" s="92"/>
    </row>
    <row r="492" spans="1:5" ht="18" hidden="1" x14ac:dyDescent="0.3">
      <c r="A492" s="17" t="s">
        <v>157</v>
      </c>
      <c r="B492" s="53" t="s">
        <v>346</v>
      </c>
      <c r="C492" s="15"/>
      <c r="D492" s="91"/>
      <c r="E492" s="92"/>
    </row>
    <row r="493" spans="1:5" ht="18" hidden="1" x14ac:dyDescent="0.3">
      <c r="A493" s="9" t="s">
        <v>158</v>
      </c>
      <c r="B493" s="53" t="s">
        <v>350</v>
      </c>
      <c r="C493" s="15"/>
      <c r="D493" s="91"/>
      <c r="E493" s="92"/>
    </row>
    <row r="494" spans="1:5" ht="18" hidden="1" x14ac:dyDescent="0.3">
      <c r="A494" s="9" t="s">
        <v>159</v>
      </c>
      <c r="B494" s="53" t="s">
        <v>346</v>
      </c>
      <c r="C494" s="7"/>
      <c r="D494" s="91"/>
      <c r="E494" s="92"/>
    </row>
    <row r="495" spans="1:5" ht="18" hidden="1" x14ac:dyDescent="0.3">
      <c r="A495" s="16" t="s">
        <v>160</v>
      </c>
      <c r="B495" s="53" t="s">
        <v>350</v>
      </c>
      <c r="C495" s="7"/>
      <c r="D495" s="91"/>
      <c r="E495" s="92"/>
    </row>
    <row r="496" spans="1:5" ht="18" customHeight="1" x14ac:dyDescent="0.3">
      <c r="A496" s="21" t="s">
        <v>161</v>
      </c>
      <c r="B496" s="73" t="s">
        <v>350</v>
      </c>
      <c r="C496" s="74">
        <v>339</v>
      </c>
      <c r="D496" s="237">
        <v>6800</v>
      </c>
      <c r="E496" s="240">
        <v>2305200</v>
      </c>
    </row>
    <row r="497" spans="1:5" ht="18" hidden="1" x14ac:dyDescent="0.3">
      <c r="A497" s="12" t="s">
        <v>162</v>
      </c>
      <c r="B497" s="53" t="s">
        <v>346</v>
      </c>
      <c r="C497" s="7"/>
      <c r="D497" s="194"/>
      <c r="E497" s="92"/>
    </row>
    <row r="498" spans="1:5" ht="18" hidden="1" x14ac:dyDescent="0.3">
      <c r="A498" s="9" t="s">
        <v>163</v>
      </c>
      <c r="B498" s="53" t="s">
        <v>350</v>
      </c>
      <c r="C498" s="7"/>
      <c r="D498" s="191"/>
      <c r="E498" s="92"/>
    </row>
    <row r="499" spans="1:5" ht="18" hidden="1" x14ac:dyDescent="0.3">
      <c r="A499" s="9" t="s">
        <v>164</v>
      </c>
      <c r="B499" s="53" t="s">
        <v>346</v>
      </c>
      <c r="C499" s="7"/>
      <c r="D499" s="192"/>
      <c r="E499" s="92"/>
    </row>
    <row r="500" spans="1:5" ht="18" hidden="1" x14ac:dyDescent="0.3">
      <c r="A500" s="9" t="s">
        <v>165</v>
      </c>
      <c r="B500" s="53" t="s">
        <v>346</v>
      </c>
      <c r="C500" s="7"/>
      <c r="D500" s="91"/>
      <c r="E500" s="92"/>
    </row>
    <row r="501" spans="1:5" ht="18" hidden="1" x14ac:dyDescent="0.3">
      <c r="A501" s="19" t="s">
        <v>166</v>
      </c>
      <c r="B501" s="53" t="s">
        <v>346</v>
      </c>
      <c r="C501" s="7"/>
      <c r="D501" s="91"/>
      <c r="E501" s="92"/>
    </row>
    <row r="502" spans="1:5" ht="18" hidden="1" x14ac:dyDescent="0.3">
      <c r="A502" s="9" t="s">
        <v>167</v>
      </c>
      <c r="B502" s="53" t="s">
        <v>349</v>
      </c>
      <c r="C502" s="7"/>
      <c r="D502" s="91"/>
      <c r="E502" s="92"/>
    </row>
    <row r="503" spans="1:5" ht="18" hidden="1" x14ac:dyDescent="0.3">
      <c r="A503" s="29" t="s">
        <v>168</v>
      </c>
      <c r="B503" s="63" t="s">
        <v>346</v>
      </c>
      <c r="C503" s="31"/>
      <c r="D503" s="99"/>
      <c r="E503" s="100"/>
    </row>
    <row r="504" spans="1:5" ht="18" hidden="1" x14ac:dyDescent="0.3">
      <c r="A504" s="11" t="s">
        <v>169</v>
      </c>
      <c r="B504" s="53" t="s">
        <v>346</v>
      </c>
      <c r="C504" s="7"/>
      <c r="D504" s="91"/>
      <c r="E504" s="92"/>
    </row>
    <row r="505" spans="1:5" ht="18" hidden="1" x14ac:dyDescent="0.3">
      <c r="A505" s="9" t="s">
        <v>170</v>
      </c>
      <c r="B505" s="53" t="s">
        <v>346</v>
      </c>
      <c r="C505" s="7"/>
      <c r="D505" s="91"/>
      <c r="E505" s="92"/>
    </row>
    <row r="506" spans="1:5" ht="18" hidden="1" x14ac:dyDescent="0.3">
      <c r="A506" s="9" t="s">
        <v>171</v>
      </c>
      <c r="B506" s="53" t="s">
        <v>346</v>
      </c>
      <c r="C506" s="7"/>
      <c r="D506" s="91"/>
      <c r="E506" s="92"/>
    </row>
    <row r="507" spans="1:5" ht="18" hidden="1" x14ac:dyDescent="0.3">
      <c r="A507" s="12" t="s">
        <v>172</v>
      </c>
      <c r="B507" s="53" t="s">
        <v>346</v>
      </c>
      <c r="C507" s="7"/>
      <c r="D507" s="91"/>
      <c r="E507" s="92"/>
    </row>
    <row r="508" spans="1:5" ht="18" hidden="1" x14ac:dyDescent="0.3">
      <c r="A508" s="9" t="s">
        <v>173</v>
      </c>
      <c r="B508" s="53" t="s">
        <v>346</v>
      </c>
      <c r="C508" s="7"/>
      <c r="D508" s="91"/>
      <c r="E508" s="92"/>
    </row>
    <row r="509" spans="1:5" ht="18" hidden="1" x14ac:dyDescent="0.3">
      <c r="A509" s="9" t="s">
        <v>174</v>
      </c>
      <c r="B509" s="53" t="s">
        <v>346</v>
      </c>
      <c r="C509" s="7"/>
      <c r="D509" s="91"/>
      <c r="E509" s="92"/>
    </row>
    <row r="510" spans="1:5" ht="18" hidden="1" x14ac:dyDescent="0.3">
      <c r="A510" s="12" t="s">
        <v>175</v>
      </c>
      <c r="B510" s="53" t="s">
        <v>346</v>
      </c>
      <c r="C510" s="7"/>
      <c r="D510" s="91"/>
      <c r="E510" s="92"/>
    </row>
    <row r="511" spans="1:5" ht="18" hidden="1" x14ac:dyDescent="0.3">
      <c r="A511" s="12" t="s">
        <v>176</v>
      </c>
      <c r="B511" s="53" t="s">
        <v>346</v>
      </c>
      <c r="C511" s="7"/>
      <c r="D511" s="91"/>
      <c r="E511" s="92"/>
    </row>
    <row r="512" spans="1:5" ht="18" customHeight="1" x14ac:dyDescent="0.3">
      <c r="A512" s="272" t="s">
        <v>177</v>
      </c>
      <c r="B512" s="273" t="s">
        <v>346</v>
      </c>
      <c r="C512" s="274">
        <v>8200</v>
      </c>
      <c r="D512" s="275">
        <v>7700</v>
      </c>
      <c r="E512" s="276">
        <f>C512*D512</f>
        <v>63140000</v>
      </c>
    </row>
    <row r="513" spans="1:5" ht="18" hidden="1" x14ac:dyDescent="0.3">
      <c r="A513" s="9" t="s">
        <v>178</v>
      </c>
      <c r="B513" s="53" t="s">
        <v>349</v>
      </c>
      <c r="C513" s="7"/>
      <c r="D513" s="91"/>
      <c r="E513" s="92"/>
    </row>
    <row r="514" spans="1:5" ht="18" hidden="1" x14ac:dyDescent="0.3">
      <c r="A514" s="12" t="s">
        <v>179</v>
      </c>
      <c r="B514" s="53" t="s">
        <v>346</v>
      </c>
      <c r="C514" s="7"/>
      <c r="D514" s="91"/>
      <c r="E514" s="92"/>
    </row>
    <row r="515" spans="1:5" ht="18" hidden="1" x14ac:dyDescent="0.3">
      <c r="A515" s="12" t="s">
        <v>180</v>
      </c>
      <c r="B515" s="53" t="s">
        <v>346</v>
      </c>
      <c r="C515" s="7"/>
      <c r="D515" s="91"/>
      <c r="E515" s="92"/>
    </row>
    <row r="516" spans="1:5" ht="18" hidden="1" x14ac:dyDescent="0.3">
      <c r="A516" s="12" t="s">
        <v>181</v>
      </c>
      <c r="B516" s="53" t="s">
        <v>349</v>
      </c>
      <c r="C516" s="7"/>
      <c r="D516" s="91"/>
      <c r="E516" s="92"/>
    </row>
    <row r="517" spans="1:5" ht="18" hidden="1" x14ac:dyDescent="0.3">
      <c r="A517" s="9" t="s">
        <v>182</v>
      </c>
      <c r="B517" s="53" t="s">
        <v>349</v>
      </c>
      <c r="C517" s="7"/>
      <c r="D517" s="91"/>
      <c r="E517" s="92"/>
    </row>
    <row r="518" spans="1:5" ht="18" hidden="1" x14ac:dyDescent="0.3">
      <c r="A518" s="16" t="s">
        <v>183</v>
      </c>
      <c r="B518" s="53" t="s">
        <v>346</v>
      </c>
      <c r="C518" s="7"/>
      <c r="D518" s="91"/>
      <c r="E518" s="92"/>
    </row>
    <row r="519" spans="1:5" ht="18" hidden="1" x14ac:dyDescent="0.3">
      <c r="A519" s="16" t="s">
        <v>184</v>
      </c>
      <c r="B519" s="53" t="s">
        <v>346</v>
      </c>
      <c r="C519" s="7"/>
      <c r="D519" s="91"/>
      <c r="E519" s="92"/>
    </row>
    <row r="520" spans="1:5" ht="18" hidden="1" x14ac:dyDescent="0.3">
      <c r="A520" s="16" t="s">
        <v>185</v>
      </c>
      <c r="B520" s="53" t="s">
        <v>346</v>
      </c>
      <c r="C520" s="7"/>
      <c r="D520" s="91"/>
      <c r="E520" s="92"/>
    </row>
    <row r="521" spans="1:5" ht="18" hidden="1" x14ac:dyDescent="0.3">
      <c r="A521" s="16" t="s">
        <v>186</v>
      </c>
      <c r="B521" s="53" t="s">
        <v>349</v>
      </c>
      <c r="C521" s="7"/>
      <c r="D521" s="91"/>
      <c r="E521" s="92"/>
    </row>
    <row r="522" spans="1:5" ht="18" hidden="1" x14ac:dyDescent="0.3">
      <c r="A522" s="12" t="s">
        <v>187</v>
      </c>
      <c r="B522" s="53" t="s">
        <v>346</v>
      </c>
      <c r="C522" s="7"/>
      <c r="D522" s="91"/>
      <c r="E522" s="92"/>
    </row>
    <row r="523" spans="1:5" ht="18" hidden="1" x14ac:dyDescent="0.3">
      <c r="A523" s="9" t="s">
        <v>188</v>
      </c>
      <c r="B523" s="53" t="s">
        <v>349</v>
      </c>
      <c r="C523" s="7"/>
      <c r="D523" s="91"/>
      <c r="E523" s="92"/>
    </row>
    <row r="524" spans="1:5" ht="18" hidden="1" x14ac:dyDescent="0.3">
      <c r="A524" s="32" t="s">
        <v>189</v>
      </c>
      <c r="B524" s="53" t="s">
        <v>349</v>
      </c>
      <c r="C524" s="7"/>
      <c r="D524" s="91"/>
      <c r="E524" s="92"/>
    </row>
    <row r="525" spans="1:5" ht="18" hidden="1" x14ac:dyDescent="0.3">
      <c r="A525" s="32" t="s">
        <v>190</v>
      </c>
      <c r="B525" s="53" t="s">
        <v>349</v>
      </c>
      <c r="C525" s="7"/>
      <c r="D525" s="91"/>
      <c r="E525" s="92"/>
    </row>
    <row r="526" spans="1:5" ht="18" hidden="1" x14ac:dyDescent="0.3">
      <c r="A526" s="32" t="s">
        <v>191</v>
      </c>
      <c r="B526" s="53" t="s">
        <v>349</v>
      </c>
      <c r="C526" s="7"/>
      <c r="D526" s="91"/>
      <c r="E526" s="92"/>
    </row>
    <row r="527" spans="1:5" ht="18" hidden="1" x14ac:dyDescent="0.3">
      <c r="A527" s="32" t="s">
        <v>192</v>
      </c>
      <c r="B527" s="53" t="s">
        <v>349</v>
      </c>
      <c r="C527" s="7"/>
      <c r="D527" s="91"/>
      <c r="E527" s="92"/>
    </row>
    <row r="528" spans="1:5" ht="18" hidden="1" x14ac:dyDescent="0.3">
      <c r="A528" s="9" t="s">
        <v>193</v>
      </c>
      <c r="B528" s="53" t="s">
        <v>346</v>
      </c>
      <c r="C528" s="7"/>
      <c r="D528" s="91"/>
      <c r="E528" s="92"/>
    </row>
    <row r="529" spans="1:5" ht="18" hidden="1" x14ac:dyDescent="0.3">
      <c r="A529" s="33" t="s">
        <v>194</v>
      </c>
      <c r="B529" s="53" t="s">
        <v>350</v>
      </c>
      <c r="C529" s="7"/>
      <c r="D529" s="91"/>
      <c r="E529" s="92"/>
    </row>
    <row r="530" spans="1:5" ht="18" hidden="1" x14ac:dyDescent="0.3">
      <c r="A530" s="9" t="s">
        <v>195</v>
      </c>
      <c r="B530" s="53" t="s">
        <v>346</v>
      </c>
      <c r="C530" s="7"/>
      <c r="D530" s="91"/>
      <c r="E530" s="92"/>
    </row>
    <row r="531" spans="1:5" ht="18" hidden="1" x14ac:dyDescent="0.3">
      <c r="A531" s="12" t="s">
        <v>196</v>
      </c>
      <c r="B531" s="53" t="s">
        <v>346</v>
      </c>
      <c r="C531" s="7"/>
      <c r="D531" s="91"/>
      <c r="E531" s="101"/>
    </row>
    <row r="532" spans="1:5" ht="18" hidden="1" x14ac:dyDescent="0.3">
      <c r="A532" s="9" t="s">
        <v>197</v>
      </c>
      <c r="B532" s="53" t="s">
        <v>349</v>
      </c>
      <c r="C532" s="7"/>
      <c r="D532" s="225"/>
      <c r="E532" s="92"/>
    </row>
    <row r="533" spans="1:5" ht="18" hidden="1" x14ac:dyDescent="0.3">
      <c r="A533" s="9" t="s">
        <v>198</v>
      </c>
      <c r="B533" s="53" t="s">
        <v>349</v>
      </c>
      <c r="C533" s="7"/>
      <c r="D533" s="91"/>
      <c r="E533" s="92"/>
    </row>
    <row r="534" spans="1:5" ht="18" customHeight="1" x14ac:dyDescent="0.3">
      <c r="A534" s="21" t="s">
        <v>199</v>
      </c>
      <c r="B534" s="73" t="s">
        <v>346</v>
      </c>
      <c r="C534" s="74">
        <v>700</v>
      </c>
      <c r="D534" s="237">
        <v>8000</v>
      </c>
      <c r="E534" s="240">
        <v>5600000</v>
      </c>
    </row>
    <row r="535" spans="1:5" ht="18" hidden="1" x14ac:dyDescent="0.3">
      <c r="A535" s="34" t="s">
        <v>200</v>
      </c>
      <c r="B535" s="53" t="s">
        <v>349</v>
      </c>
      <c r="C535" s="7"/>
      <c r="D535" s="91"/>
      <c r="E535" s="92"/>
    </row>
    <row r="536" spans="1:5" ht="18" hidden="1" x14ac:dyDescent="0.3">
      <c r="A536" s="34" t="s">
        <v>201</v>
      </c>
      <c r="B536" s="53" t="s">
        <v>349</v>
      </c>
      <c r="C536" s="7"/>
      <c r="D536" s="91"/>
      <c r="E536" s="92"/>
    </row>
    <row r="537" spans="1:5" ht="18" hidden="1" x14ac:dyDescent="0.3">
      <c r="A537" s="9" t="s">
        <v>202</v>
      </c>
      <c r="B537" s="53" t="s">
        <v>346</v>
      </c>
      <c r="C537" s="7"/>
      <c r="D537" s="91"/>
      <c r="E537" s="92"/>
    </row>
    <row r="538" spans="1:5" ht="18" hidden="1" x14ac:dyDescent="0.3">
      <c r="A538" s="11" t="s">
        <v>203</v>
      </c>
      <c r="B538" s="53" t="s">
        <v>346</v>
      </c>
      <c r="C538" s="7"/>
      <c r="D538" s="103"/>
      <c r="E538" s="92"/>
    </row>
    <row r="539" spans="1:5" ht="18" hidden="1" x14ac:dyDescent="0.3">
      <c r="A539" s="9" t="s">
        <v>204</v>
      </c>
      <c r="B539" s="53" t="s">
        <v>346</v>
      </c>
      <c r="C539" s="7"/>
      <c r="D539" s="91"/>
      <c r="E539" s="92"/>
    </row>
    <row r="540" spans="1:5" ht="18" hidden="1" x14ac:dyDescent="0.3">
      <c r="A540" s="11" t="s">
        <v>205</v>
      </c>
      <c r="B540" s="53" t="s">
        <v>346</v>
      </c>
      <c r="C540" s="7"/>
      <c r="D540" s="103"/>
      <c r="E540" s="92"/>
    </row>
    <row r="541" spans="1:5" ht="18" hidden="1" x14ac:dyDescent="0.3">
      <c r="A541" s="9" t="s">
        <v>206</v>
      </c>
      <c r="B541" s="53" t="s">
        <v>346</v>
      </c>
      <c r="C541" s="7"/>
      <c r="D541" s="103"/>
      <c r="E541" s="92"/>
    </row>
    <row r="542" spans="1:5" ht="18" hidden="1" x14ac:dyDescent="0.3">
      <c r="A542" s="9" t="s">
        <v>207</v>
      </c>
      <c r="B542" s="53" t="s">
        <v>349</v>
      </c>
      <c r="C542" s="7"/>
      <c r="D542" s="91"/>
      <c r="E542" s="92"/>
    </row>
    <row r="543" spans="1:5" ht="18" hidden="1" x14ac:dyDescent="0.3">
      <c r="A543" s="9" t="s">
        <v>208</v>
      </c>
      <c r="B543" s="53" t="s">
        <v>349</v>
      </c>
      <c r="C543" s="7"/>
      <c r="D543" s="225"/>
      <c r="E543" s="92"/>
    </row>
    <row r="544" spans="1:5" ht="18" hidden="1" x14ac:dyDescent="0.3">
      <c r="A544" s="9" t="s">
        <v>209</v>
      </c>
      <c r="B544" s="53" t="s">
        <v>349</v>
      </c>
      <c r="C544" s="7"/>
      <c r="D544" s="91"/>
      <c r="E544" s="92"/>
    </row>
    <row r="545" spans="1:5" ht="18" customHeight="1" x14ac:dyDescent="0.3">
      <c r="A545" s="21" t="s">
        <v>210</v>
      </c>
      <c r="B545" s="73" t="s">
        <v>346</v>
      </c>
      <c r="C545" s="74">
        <v>18</v>
      </c>
      <c r="D545" s="237">
        <v>17000</v>
      </c>
      <c r="E545" s="240">
        <v>306000</v>
      </c>
    </row>
    <row r="546" spans="1:5" ht="18" hidden="1" x14ac:dyDescent="0.3">
      <c r="A546" s="35" t="s">
        <v>211</v>
      </c>
      <c r="B546" s="53" t="s">
        <v>349</v>
      </c>
      <c r="C546" s="7"/>
      <c r="D546" s="91"/>
      <c r="E546" s="92"/>
    </row>
    <row r="547" spans="1:5" ht="18" hidden="1" x14ac:dyDescent="0.3">
      <c r="A547" s="9" t="s">
        <v>212</v>
      </c>
      <c r="B547" s="53" t="s">
        <v>346</v>
      </c>
      <c r="C547" s="7"/>
      <c r="D547" s="91"/>
      <c r="E547" s="92"/>
    </row>
    <row r="548" spans="1:5" ht="18" customHeight="1" x14ac:dyDescent="0.3">
      <c r="A548" s="21" t="s">
        <v>213</v>
      </c>
      <c r="B548" s="73" t="s">
        <v>346</v>
      </c>
      <c r="C548" s="74">
        <v>810</v>
      </c>
      <c r="D548" s="237">
        <v>14000</v>
      </c>
      <c r="E548" s="240">
        <v>11340000</v>
      </c>
    </row>
    <row r="549" spans="1:5" ht="18" hidden="1" x14ac:dyDescent="0.3">
      <c r="A549" s="9" t="s">
        <v>214</v>
      </c>
      <c r="B549" s="53" t="s">
        <v>349</v>
      </c>
      <c r="C549" s="7"/>
      <c r="D549" s="91"/>
      <c r="E549" s="92"/>
    </row>
    <row r="550" spans="1:5" ht="18" hidden="1" x14ac:dyDescent="0.3">
      <c r="A550" s="9" t="s">
        <v>215</v>
      </c>
      <c r="B550" s="53" t="s">
        <v>346</v>
      </c>
      <c r="C550" s="7"/>
      <c r="D550" s="91"/>
      <c r="E550" s="92"/>
    </row>
    <row r="551" spans="1:5" ht="18" hidden="1" x14ac:dyDescent="0.3">
      <c r="A551" s="9" t="s">
        <v>216</v>
      </c>
      <c r="B551" s="53" t="s">
        <v>349</v>
      </c>
      <c r="C551" s="7"/>
      <c r="D551" s="91"/>
      <c r="E551" s="92"/>
    </row>
    <row r="552" spans="1:5" ht="18" hidden="1" x14ac:dyDescent="0.3">
      <c r="A552" s="16" t="s">
        <v>217</v>
      </c>
      <c r="B552" s="53" t="s">
        <v>346</v>
      </c>
      <c r="C552" s="7"/>
      <c r="D552" s="91"/>
      <c r="E552" s="92"/>
    </row>
    <row r="553" spans="1:5" ht="18" hidden="1" x14ac:dyDescent="0.3">
      <c r="A553" s="16" t="s">
        <v>218</v>
      </c>
      <c r="B553" s="53" t="s">
        <v>349</v>
      </c>
      <c r="C553" s="7"/>
      <c r="D553" s="91"/>
      <c r="E553" s="92"/>
    </row>
    <row r="554" spans="1:5" ht="18" hidden="1" x14ac:dyDescent="0.3">
      <c r="A554" s="16" t="s">
        <v>219</v>
      </c>
      <c r="B554" s="53" t="s">
        <v>346</v>
      </c>
      <c r="C554" s="7"/>
      <c r="D554" s="91"/>
      <c r="E554" s="92"/>
    </row>
    <row r="555" spans="1:5" ht="18" hidden="1" x14ac:dyDescent="0.3">
      <c r="A555" s="16" t="s">
        <v>220</v>
      </c>
      <c r="B555" s="53" t="s">
        <v>349</v>
      </c>
      <c r="C555" s="7"/>
      <c r="D555" s="91"/>
      <c r="E555" s="92"/>
    </row>
    <row r="556" spans="1:5" ht="18" hidden="1" x14ac:dyDescent="0.3">
      <c r="A556" s="9" t="s">
        <v>221</v>
      </c>
      <c r="B556" s="53" t="s">
        <v>346</v>
      </c>
      <c r="C556" s="7"/>
      <c r="D556" s="91"/>
      <c r="E556" s="92"/>
    </row>
    <row r="557" spans="1:5" ht="18" hidden="1" x14ac:dyDescent="0.3">
      <c r="A557" s="9" t="s">
        <v>222</v>
      </c>
      <c r="B557" s="53" t="s">
        <v>346</v>
      </c>
      <c r="C557" s="7"/>
      <c r="D557" s="225"/>
      <c r="E557" s="92"/>
    </row>
    <row r="558" spans="1:5" ht="18" hidden="1" x14ac:dyDescent="0.3">
      <c r="A558" s="16" t="s">
        <v>223</v>
      </c>
      <c r="B558" s="53" t="s">
        <v>349</v>
      </c>
      <c r="C558" s="7"/>
      <c r="D558" s="91"/>
      <c r="E558" s="92"/>
    </row>
    <row r="559" spans="1:5" ht="18" hidden="1" x14ac:dyDescent="0.3">
      <c r="A559" s="16" t="s">
        <v>224</v>
      </c>
      <c r="B559" s="53" t="s">
        <v>349</v>
      </c>
      <c r="C559" s="7"/>
      <c r="D559" s="91"/>
      <c r="E559" s="92"/>
    </row>
    <row r="560" spans="1:5" ht="18" hidden="1" x14ac:dyDescent="0.3">
      <c r="A560" s="11" t="s">
        <v>225</v>
      </c>
      <c r="B560" s="53" t="s">
        <v>346</v>
      </c>
      <c r="C560" s="7"/>
      <c r="D560" s="91"/>
      <c r="E560" s="92"/>
    </row>
    <row r="561" spans="1:5" ht="18" hidden="1" x14ac:dyDescent="0.3">
      <c r="A561" s="12" t="s">
        <v>226</v>
      </c>
      <c r="B561" s="53" t="s">
        <v>352</v>
      </c>
      <c r="C561" s="7"/>
      <c r="D561" s="91"/>
      <c r="E561" s="92"/>
    </row>
    <row r="562" spans="1:5" ht="18" hidden="1" x14ac:dyDescent="0.3">
      <c r="A562" s="11" t="s">
        <v>227</v>
      </c>
      <c r="B562" s="53" t="s">
        <v>346</v>
      </c>
      <c r="C562" s="7"/>
      <c r="D562" s="91"/>
      <c r="E562" s="92"/>
    </row>
    <row r="563" spans="1:5" ht="18" hidden="1" x14ac:dyDescent="0.3">
      <c r="A563" s="11" t="s">
        <v>228</v>
      </c>
      <c r="B563" s="53" t="s">
        <v>355</v>
      </c>
      <c r="C563" s="7"/>
      <c r="D563" s="91"/>
      <c r="E563" s="92"/>
    </row>
    <row r="564" spans="1:5" ht="18" hidden="1" x14ac:dyDescent="0.3">
      <c r="A564" s="34" t="s">
        <v>229</v>
      </c>
      <c r="B564" s="53" t="s">
        <v>346</v>
      </c>
      <c r="C564" s="7"/>
      <c r="D564" s="91"/>
      <c r="E564" s="92"/>
    </row>
    <row r="565" spans="1:5" ht="18" hidden="1" x14ac:dyDescent="0.3">
      <c r="A565" s="9" t="s">
        <v>230</v>
      </c>
      <c r="B565" s="53" t="s">
        <v>346</v>
      </c>
      <c r="C565" s="7"/>
      <c r="D565" s="91"/>
      <c r="E565" s="92"/>
    </row>
    <row r="566" spans="1:5" ht="18" hidden="1" x14ac:dyDescent="0.3">
      <c r="A566" s="9" t="s">
        <v>231</v>
      </c>
      <c r="B566" s="53" t="s">
        <v>348</v>
      </c>
      <c r="C566" s="7"/>
      <c r="D566" s="91"/>
      <c r="E566" s="92"/>
    </row>
    <row r="567" spans="1:5" ht="18" hidden="1" x14ac:dyDescent="0.3">
      <c r="A567" s="13" t="s">
        <v>232</v>
      </c>
      <c r="B567" s="53" t="s">
        <v>352</v>
      </c>
      <c r="C567" s="7"/>
      <c r="D567" s="91"/>
      <c r="E567" s="92"/>
    </row>
    <row r="568" spans="1:5" ht="18" hidden="1" x14ac:dyDescent="0.3">
      <c r="A568" s="13" t="s">
        <v>233</v>
      </c>
      <c r="B568" s="53" t="s">
        <v>352</v>
      </c>
      <c r="C568" s="7"/>
      <c r="D568" s="91"/>
      <c r="E568" s="92"/>
    </row>
    <row r="569" spans="1:5" ht="18" hidden="1" x14ac:dyDescent="0.3">
      <c r="A569" s="32" t="s">
        <v>234</v>
      </c>
      <c r="B569" s="53" t="s">
        <v>349</v>
      </c>
      <c r="C569" s="7"/>
      <c r="D569" s="91"/>
      <c r="E569" s="92"/>
    </row>
    <row r="570" spans="1:5" ht="18" hidden="1" x14ac:dyDescent="0.3">
      <c r="A570" s="9" t="s">
        <v>235</v>
      </c>
      <c r="B570" s="53" t="s">
        <v>346</v>
      </c>
      <c r="C570" s="7"/>
      <c r="D570" s="91"/>
      <c r="E570" s="92"/>
    </row>
    <row r="571" spans="1:5" ht="18" hidden="1" x14ac:dyDescent="0.3">
      <c r="A571" s="9" t="s">
        <v>236</v>
      </c>
      <c r="B571" s="53" t="s">
        <v>349</v>
      </c>
      <c r="C571" s="7"/>
      <c r="D571" s="91"/>
      <c r="E571" s="92"/>
    </row>
    <row r="572" spans="1:5" ht="18" hidden="1" x14ac:dyDescent="0.3">
      <c r="A572" s="9" t="s">
        <v>237</v>
      </c>
      <c r="B572" s="53" t="s">
        <v>346</v>
      </c>
      <c r="C572" s="15"/>
      <c r="D572" s="91"/>
      <c r="E572" s="92"/>
    </row>
    <row r="573" spans="1:5" ht="18" hidden="1" x14ac:dyDescent="0.3">
      <c r="A573" s="32" t="s">
        <v>238</v>
      </c>
      <c r="B573" s="53" t="s">
        <v>349</v>
      </c>
      <c r="C573" s="7"/>
      <c r="D573" s="91"/>
      <c r="E573" s="92"/>
    </row>
    <row r="574" spans="1:5" ht="18" hidden="1" x14ac:dyDescent="0.3">
      <c r="A574" s="9" t="s">
        <v>239</v>
      </c>
      <c r="B574" s="53" t="s">
        <v>349</v>
      </c>
      <c r="C574" s="15"/>
      <c r="D574" s="91"/>
      <c r="E574" s="92"/>
    </row>
    <row r="575" spans="1:5" ht="18" hidden="1" x14ac:dyDescent="0.3">
      <c r="A575" s="9" t="s">
        <v>240</v>
      </c>
      <c r="B575" s="53" t="s">
        <v>346</v>
      </c>
      <c r="C575" s="7"/>
      <c r="D575" s="91"/>
      <c r="E575" s="92"/>
    </row>
    <row r="576" spans="1:5" ht="18" hidden="1" x14ac:dyDescent="0.3">
      <c r="A576" s="11" t="s">
        <v>241</v>
      </c>
      <c r="B576" s="53" t="s">
        <v>350</v>
      </c>
      <c r="C576" s="7"/>
      <c r="D576" s="91"/>
      <c r="E576" s="92"/>
    </row>
    <row r="577" spans="1:5" ht="18" hidden="1" x14ac:dyDescent="0.3">
      <c r="A577" s="9" t="s">
        <v>242</v>
      </c>
      <c r="B577" s="53" t="s">
        <v>346</v>
      </c>
      <c r="C577" s="7"/>
      <c r="D577" s="225"/>
      <c r="E577" s="92"/>
    </row>
    <row r="578" spans="1:5" ht="18" hidden="1" x14ac:dyDescent="0.3">
      <c r="A578" s="9" t="s">
        <v>243</v>
      </c>
      <c r="B578" s="53" t="s">
        <v>346</v>
      </c>
      <c r="C578" s="7"/>
      <c r="D578" s="91"/>
      <c r="E578" s="92"/>
    </row>
    <row r="579" spans="1:5" ht="18" hidden="1" x14ac:dyDescent="0.3">
      <c r="A579" s="9" t="s">
        <v>244</v>
      </c>
      <c r="B579" s="53" t="s">
        <v>348</v>
      </c>
      <c r="C579" s="7"/>
      <c r="D579" s="91"/>
      <c r="E579" s="92"/>
    </row>
    <row r="580" spans="1:5" ht="18" hidden="1" x14ac:dyDescent="0.3">
      <c r="A580" s="9" t="s">
        <v>245</v>
      </c>
      <c r="B580" s="53" t="s">
        <v>350</v>
      </c>
      <c r="C580" s="7"/>
      <c r="D580" s="91"/>
      <c r="E580" s="92"/>
    </row>
    <row r="581" spans="1:5" ht="18" hidden="1" x14ac:dyDescent="0.3">
      <c r="A581" s="9" t="s">
        <v>246</v>
      </c>
      <c r="B581" s="53" t="s">
        <v>346</v>
      </c>
      <c r="C581" s="7"/>
      <c r="D581" s="104"/>
      <c r="E581" s="92"/>
    </row>
    <row r="582" spans="1:5" ht="18" hidden="1" x14ac:dyDescent="0.3">
      <c r="A582" s="16" t="s">
        <v>247</v>
      </c>
      <c r="B582" s="53" t="s">
        <v>346</v>
      </c>
      <c r="C582" s="7"/>
      <c r="D582" s="104"/>
      <c r="E582" s="92"/>
    </row>
    <row r="583" spans="1:5" ht="18" hidden="1" x14ac:dyDescent="0.3">
      <c r="A583" s="21" t="s">
        <v>248</v>
      </c>
      <c r="B583" s="53" t="s">
        <v>346</v>
      </c>
      <c r="C583" s="7"/>
      <c r="D583" s="91"/>
      <c r="E583" s="92"/>
    </row>
    <row r="584" spans="1:5" ht="18" hidden="1" x14ac:dyDescent="0.3">
      <c r="A584" s="21" t="s">
        <v>249</v>
      </c>
      <c r="B584" s="53" t="s">
        <v>346</v>
      </c>
      <c r="C584" s="7"/>
      <c r="D584" s="91"/>
      <c r="E584" s="92"/>
    </row>
    <row r="585" spans="1:5" ht="18" hidden="1" x14ac:dyDescent="0.3">
      <c r="A585" s="9" t="s">
        <v>250</v>
      </c>
      <c r="B585" s="53" t="s">
        <v>346</v>
      </c>
      <c r="C585" s="7"/>
      <c r="D585" s="225"/>
      <c r="E585" s="92"/>
    </row>
    <row r="586" spans="1:5" ht="18" hidden="1" x14ac:dyDescent="0.3">
      <c r="A586" s="9" t="s">
        <v>251</v>
      </c>
      <c r="B586" s="53" t="s">
        <v>346</v>
      </c>
      <c r="C586" s="7"/>
      <c r="D586" s="91"/>
      <c r="E586" s="92"/>
    </row>
    <row r="587" spans="1:5" ht="18" hidden="1" x14ac:dyDescent="0.3">
      <c r="A587" s="9" t="s">
        <v>252</v>
      </c>
      <c r="B587" s="53" t="s">
        <v>348</v>
      </c>
      <c r="C587" s="7"/>
      <c r="D587" s="91"/>
      <c r="E587" s="92"/>
    </row>
    <row r="588" spans="1:5" ht="18" hidden="1" x14ac:dyDescent="0.3">
      <c r="A588" s="9" t="s">
        <v>253</v>
      </c>
      <c r="B588" s="53" t="s">
        <v>350</v>
      </c>
      <c r="C588" s="7"/>
      <c r="D588" s="91"/>
      <c r="E588" s="92"/>
    </row>
    <row r="589" spans="1:5" ht="18" hidden="1" x14ac:dyDescent="0.3">
      <c r="A589" s="9" t="s">
        <v>254</v>
      </c>
      <c r="B589" s="53" t="s">
        <v>346</v>
      </c>
      <c r="C589" s="7"/>
      <c r="D589" s="225"/>
      <c r="E589" s="92"/>
    </row>
    <row r="590" spans="1:5" ht="18" hidden="1" x14ac:dyDescent="0.3">
      <c r="A590" s="9" t="s">
        <v>255</v>
      </c>
      <c r="B590" s="53" t="s">
        <v>346</v>
      </c>
      <c r="C590" s="7"/>
      <c r="D590" s="91"/>
      <c r="E590" s="92"/>
    </row>
    <row r="591" spans="1:5" ht="18" hidden="1" x14ac:dyDescent="0.3">
      <c r="A591" s="9" t="s">
        <v>256</v>
      </c>
      <c r="B591" s="53" t="s">
        <v>348</v>
      </c>
      <c r="C591" s="7"/>
      <c r="D591" s="91"/>
      <c r="E591" s="92"/>
    </row>
    <row r="592" spans="1:5" ht="18" hidden="1" x14ac:dyDescent="0.3">
      <c r="A592" s="9" t="s">
        <v>257</v>
      </c>
      <c r="B592" s="53" t="s">
        <v>346</v>
      </c>
      <c r="C592" s="15"/>
      <c r="D592" s="91"/>
      <c r="E592" s="92"/>
    </row>
    <row r="593" spans="1:5" ht="18" hidden="1" x14ac:dyDescent="0.3">
      <c r="A593" s="13" t="s">
        <v>258</v>
      </c>
      <c r="B593" s="53" t="s">
        <v>346</v>
      </c>
      <c r="C593" s="7"/>
      <c r="D593" s="91"/>
      <c r="E593" s="92"/>
    </row>
    <row r="594" spans="1:5" ht="18" hidden="1" x14ac:dyDescent="0.3">
      <c r="A594" s="9" t="s">
        <v>259</v>
      </c>
      <c r="B594" s="53" t="s">
        <v>346</v>
      </c>
      <c r="C594" s="7"/>
      <c r="D594" s="91"/>
      <c r="E594" s="92"/>
    </row>
    <row r="595" spans="1:5" ht="18" hidden="1" x14ac:dyDescent="0.3">
      <c r="A595" s="11" t="s">
        <v>260</v>
      </c>
      <c r="B595" s="53" t="s">
        <v>346</v>
      </c>
      <c r="C595" s="7"/>
      <c r="D595" s="225"/>
      <c r="E595" s="92"/>
    </row>
    <row r="596" spans="1:5" ht="18" hidden="1" x14ac:dyDescent="0.3">
      <c r="A596" s="11" t="s">
        <v>261</v>
      </c>
      <c r="B596" s="53" t="s">
        <v>346</v>
      </c>
      <c r="C596" s="7"/>
      <c r="D596" s="91"/>
      <c r="E596" s="92"/>
    </row>
    <row r="597" spans="1:5" ht="18" hidden="1" x14ac:dyDescent="0.3">
      <c r="A597" s="9" t="s">
        <v>262</v>
      </c>
      <c r="B597" s="53" t="s">
        <v>349</v>
      </c>
      <c r="C597" s="7"/>
      <c r="D597" s="105"/>
      <c r="E597" s="92"/>
    </row>
    <row r="598" spans="1:5" ht="18" hidden="1" x14ac:dyDescent="0.3">
      <c r="A598" s="9" t="s">
        <v>263</v>
      </c>
      <c r="B598" s="53" t="s">
        <v>349</v>
      </c>
      <c r="C598" s="7"/>
      <c r="D598" s="105"/>
      <c r="E598" s="92"/>
    </row>
    <row r="599" spans="1:5" ht="18" hidden="1" x14ac:dyDescent="0.3">
      <c r="A599" s="9" t="s">
        <v>264</v>
      </c>
      <c r="B599" s="53" t="s">
        <v>346</v>
      </c>
      <c r="C599" s="7"/>
      <c r="D599" s="91"/>
      <c r="E599" s="92"/>
    </row>
    <row r="600" spans="1:5" ht="18" hidden="1" x14ac:dyDescent="0.3">
      <c r="A600" s="9" t="s">
        <v>265</v>
      </c>
      <c r="B600" s="53"/>
      <c r="C600" s="7"/>
      <c r="D600" s="91"/>
      <c r="E600" s="92"/>
    </row>
    <row r="601" spans="1:5" ht="18" hidden="1" x14ac:dyDescent="0.3">
      <c r="A601" s="9" t="s">
        <v>266</v>
      </c>
      <c r="B601" s="53" t="s">
        <v>352</v>
      </c>
      <c r="C601" s="7"/>
      <c r="D601" s="91"/>
      <c r="E601" s="92"/>
    </row>
    <row r="602" spans="1:5" ht="18" hidden="1" x14ac:dyDescent="0.3">
      <c r="A602" s="9" t="s">
        <v>267</v>
      </c>
      <c r="B602" s="53" t="s">
        <v>346</v>
      </c>
      <c r="C602" s="7"/>
      <c r="D602" s="225"/>
      <c r="E602" s="92"/>
    </row>
    <row r="603" spans="1:5" ht="18" hidden="1" x14ac:dyDescent="0.3">
      <c r="A603" s="9" t="s">
        <v>268</v>
      </c>
      <c r="B603" s="53" t="s">
        <v>351</v>
      </c>
      <c r="C603" s="7"/>
      <c r="D603" s="91"/>
      <c r="E603" s="92"/>
    </row>
    <row r="604" spans="1:5" ht="18" hidden="1" x14ac:dyDescent="0.3">
      <c r="A604" s="32" t="s">
        <v>269</v>
      </c>
      <c r="B604" s="53" t="s">
        <v>349</v>
      </c>
      <c r="C604" s="7"/>
      <c r="D604" s="91"/>
      <c r="E604" s="92"/>
    </row>
    <row r="605" spans="1:5" ht="18" hidden="1" x14ac:dyDescent="0.3">
      <c r="A605" s="9" t="s">
        <v>270</v>
      </c>
      <c r="B605" s="53" t="s">
        <v>349</v>
      </c>
      <c r="C605" s="7"/>
      <c r="D605" s="91"/>
      <c r="E605" s="92"/>
    </row>
    <row r="606" spans="1:5" ht="18" hidden="1" x14ac:dyDescent="0.3">
      <c r="A606" s="32" t="s">
        <v>271</v>
      </c>
      <c r="B606" s="53" t="s">
        <v>349</v>
      </c>
      <c r="C606" s="7"/>
      <c r="D606" s="91"/>
      <c r="E606" s="92"/>
    </row>
    <row r="607" spans="1:5" ht="18" hidden="1" x14ac:dyDescent="0.3">
      <c r="A607" s="11" t="s">
        <v>272</v>
      </c>
      <c r="B607" s="53" t="s">
        <v>346</v>
      </c>
      <c r="C607" s="7"/>
      <c r="D607" s="91"/>
      <c r="E607" s="92"/>
    </row>
    <row r="608" spans="1:5" ht="18" hidden="1" x14ac:dyDescent="0.3">
      <c r="A608" s="32" t="s">
        <v>273</v>
      </c>
      <c r="B608" s="53" t="s">
        <v>349</v>
      </c>
      <c r="C608" s="7"/>
      <c r="D608" s="91"/>
      <c r="E608" s="92"/>
    </row>
    <row r="609" spans="1:5" ht="18" hidden="1" x14ac:dyDescent="0.3">
      <c r="A609" s="12" t="s">
        <v>274</v>
      </c>
      <c r="B609" s="53" t="s">
        <v>346</v>
      </c>
      <c r="C609" s="15"/>
      <c r="D609" s="91"/>
      <c r="E609" s="92"/>
    </row>
    <row r="610" spans="1:5" ht="18" hidden="1" x14ac:dyDescent="0.3">
      <c r="A610" s="16" t="s">
        <v>275</v>
      </c>
      <c r="B610" s="53" t="s">
        <v>352</v>
      </c>
      <c r="C610" s="7"/>
      <c r="D610" s="91"/>
      <c r="E610" s="92"/>
    </row>
    <row r="611" spans="1:5" ht="18" hidden="1" x14ac:dyDescent="0.3">
      <c r="A611" s="16" t="s">
        <v>276</v>
      </c>
      <c r="B611" s="53" t="s">
        <v>350</v>
      </c>
      <c r="C611" s="7"/>
      <c r="D611" s="91"/>
      <c r="E611" s="92"/>
    </row>
    <row r="612" spans="1:5" ht="18" hidden="1" x14ac:dyDescent="0.3">
      <c r="A612" s="16" t="s">
        <v>277</v>
      </c>
      <c r="B612" s="53" t="s">
        <v>350</v>
      </c>
      <c r="C612" s="7"/>
      <c r="D612" s="91"/>
      <c r="E612" s="92"/>
    </row>
    <row r="613" spans="1:5" ht="18" hidden="1" x14ac:dyDescent="0.3">
      <c r="A613" s="9" t="s">
        <v>278</v>
      </c>
      <c r="B613" s="53" t="s">
        <v>346</v>
      </c>
      <c r="C613" s="7"/>
      <c r="D613" s="225"/>
      <c r="E613" s="92"/>
    </row>
    <row r="614" spans="1:5" ht="18" hidden="1" x14ac:dyDescent="0.3">
      <c r="A614" s="16" t="s">
        <v>279</v>
      </c>
      <c r="B614" s="53" t="s">
        <v>349</v>
      </c>
      <c r="C614" s="7"/>
      <c r="D614" s="91"/>
      <c r="E614" s="92"/>
    </row>
    <row r="615" spans="1:5" ht="18" hidden="1" x14ac:dyDescent="0.3">
      <c r="A615" s="9" t="s">
        <v>280</v>
      </c>
      <c r="B615" s="53" t="s">
        <v>346</v>
      </c>
      <c r="C615" s="7"/>
      <c r="D615" s="91"/>
      <c r="E615" s="92"/>
    </row>
    <row r="616" spans="1:5" ht="18" hidden="1" x14ac:dyDescent="0.3">
      <c r="A616" s="9" t="s">
        <v>281</v>
      </c>
      <c r="B616" s="53" t="s">
        <v>346</v>
      </c>
      <c r="C616" s="7"/>
      <c r="D616" s="227"/>
      <c r="E616" s="92"/>
    </row>
    <row r="617" spans="1:5" ht="18" hidden="1" x14ac:dyDescent="0.3">
      <c r="A617" s="16" t="s">
        <v>282</v>
      </c>
      <c r="B617" s="53" t="s">
        <v>350</v>
      </c>
      <c r="C617" s="7"/>
      <c r="D617" s="91"/>
      <c r="E617" s="92"/>
    </row>
    <row r="618" spans="1:5" ht="18" hidden="1" x14ac:dyDescent="0.3">
      <c r="A618" s="24" t="s">
        <v>283</v>
      </c>
      <c r="B618" s="53" t="s">
        <v>346</v>
      </c>
      <c r="C618" s="7"/>
      <c r="D618" s="91"/>
      <c r="E618" s="92"/>
    </row>
    <row r="619" spans="1:5" ht="18" hidden="1" x14ac:dyDescent="0.3">
      <c r="A619" s="9" t="s">
        <v>284</v>
      </c>
      <c r="B619" s="53" t="s">
        <v>346</v>
      </c>
      <c r="C619" s="7"/>
      <c r="D619" s="225"/>
      <c r="E619" s="92"/>
    </row>
    <row r="620" spans="1:5" ht="18" hidden="1" x14ac:dyDescent="0.3">
      <c r="A620" s="13" t="s">
        <v>285</v>
      </c>
      <c r="B620" s="53" t="s">
        <v>347</v>
      </c>
      <c r="C620" s="7"/>
      <c r="D620" s="91"/>
      <c r="E620" s="92"/>
    </row>
    <row r="621" spans="1:5" ht="18" hidden="1" x14ac:dyDescent="0.3">
      <c r="A621" s="12" t="s">
        <v>286</v>
      </c>
      <c r="B621" s="53" t="s">
        <v>346</v>
      </c>
      <c r="C621" s="7"/>
      <c r="D621" s="106"/>
      <c r="E621" s="92"/>
    </row>
    <row r="622" spans="1:5" ht="18" hidden="1" x14ac:dyDescent="0.3">
      <c r="A622" s="16" t="s">
        <v>287</v>
      </c>
      <c r="B622" s="53" t="s">
        <v>349</v>
      </c>
      <c r="C622" s="7"/>
      <c r="D622" s="91"/>
      <c r="E622" s="92"/>
    </row>
    <row r="623" spans="1:5" ht="18" hidden="1" x14ac:dyDescent="0.3">
      <c r="A623" s="13" t="s">
        <v>288</v>
      </c>
      <c r="B623" s="53" t="s">
        <v>349</v>
      </c>
      <c r="C623" s="7"/>
      <c r="D623" s="106"/>
      <c r="E623" s="92"/>
    </row>
    <row r="624" spans="1:5" ht="18" hidden="1" x14ac:dyDescent="0.3">
      <c r="A624" s="9" t="s">
        <v>289</v>
      </c>
      <c r="B624" s="53" t="s">
        <v>346</v>
      </c>
      <c r="C624" s="7"/>
      <c r="D624" s="91"/>
      <c r="E624" s="92"/>
    </row>
    <row r="625" spans="1:5" ht="18" hidden="1" x14ac:dyDescent="0.3">
      <c r="A625" s="16" t="s">
        <v>290</v>
      </c>
      <c r="B625" s="53" t="s">
        <v>352</v>
      </c>
      <c r="C625" s="7"/>
      <c r="D625" s="91"/>
      <c r="E625" s="92"/>
    </row>
    <row r="626" spans="1:5" ht="18" hidden="1" x14ac:dyDescent="0.3">
      <c r="A626" s="12" t="s">
        <v>291</v>
      </c>
      <c r="B626" s="53" t="s">
        <v>346</v>
      </c>
      <c r="C626" s="7"/>
      <c r="D626" s="91"/>
      <c r="E626" s="92"/>
    </row>
    <row r="627" spans="1:5" ht="18" hidden="1" x14ac:dyDescent="0.3">
      <c r="A627" s="9" t="s">
        <v>292</v>
      </c>
      <c r="B627" s="53" t="s">
        <v>346</v>
      </c>
      <c r="C627" s="7"/>
      <c r="D627" s="91"/>
      <c r="E627" s="92"/>
    </row>
    <row r="628" spans="1:5" ht="18" hidden="1" x14ac:dyDescent="0.3">
      <c r="A628" s="11" t="s">
        <v>293</v>
      </c>
      <c r="B628" s="53" t="s">
        <v>346</v>
      </c>
      <c r="C628" s="7"/>
      <c r="D628" s="91"/>
      <c r="E628" s="92"/>
    </row>
    <row r="629" spans="1:5" ht="18" hidden="1" x14ac:dyDescent="0.3">
      <c r="A629" s="9" t="s">
        <v>294</v>
      </c>
      <c r="B629" s="53" t="s">
        <v>346</v>
      </c>
      <c r="C629" s="7"/>
      <c r="D629" s="91"/>
      <c r="E629" s="92"/>
    </row>
    <row r="630" spans="1:5" ht="18" hidden="1" x14ac:dyDescent="0.3">
      <c r="A630" s="12" t="s">
        <v>295</v>
      </c>
      <c r="B630" s="53" t="s">
        <v>346</v>
      </c>
      <c r="C630" s="7"/>
      <c r="D630" s="103"/>
      <c r="E630" s="92"/>
    </row>
    <row r="631" spans="1:5" ht="18" hidden="1" x14ac:dyDescent="0.3">
      <c r="A631" s="12" t="s">
        <v>296</v>
      </c>
      <c r="B631" s="53" t="s">
        <v>346</v>
      </c>
      <c r="C631" s="7"/>
      <c r="D631" s="103"/>
      <c r="E631" s="92"/>
    </row>
    <row r="632" spans="1:5" ht="18" hidden="1" x14ac:dyDescent="0.3">
      <c r="A632" s="9" t="s">
        <v>297</v>
      </c>
      <c r="B632" s="53" t="s">
        <v>346</v>
      </c>
      <c r="C632" s="7"/>
      <c r="D632" s="91"/>
      <c r="E632" s="92"/>
    </row>
    <row r="633" spans="1:5" ht="18" hidden="1" x14ac:dyDescent="0.3">
      <c r="A633" s="9" t="s">
        <v>298</v>
      </c>
      <c r="B633" s="53" t="s">
        <v>353</v>
      </c>
      <c r="C633" s="7"/>
      <c r="D633" s="91"/>
      <c r="E633" s="92"/>
    </row>
    <row r="634" spans="1:5" ht="18" hidden="1" x14ac:dyDescent="0.3">
      <c r="A634" s="9" t="s">
        <v>299</v>
      </c>
      <c r="B634" s="53" t="s">
        <v>349</v>
      </c>
      <c r="C634" s="7"/>
      <c r="D634" s="91"/>
      <c r="E634" s="92"/>
    </row>
    <row r="635" spans="1:5" ht="18" hidden="1" x14ac:dyDescent="0.3">
      <c r="A635" s="13" t="s">
        <v>300</v>
      </c>
      <c r="B635" s="53" t="s">
        <v>346</v>
      </c>
      <c r="C635" s="7"/>
      <c r="D635" s="91"/>
      <c r="E635" s="92"/>
    </row>
    <row r="636" spans="1:5" ht="18" hidden="1" x14ac:dyDescent="0.3">
      <c r="A636" s="13" t="s">
        <v>301</v>
      </c>
      <c r="B636" s="53" t="s">
        <v>346</v>
      </c>
      <c r="C636" s="7"/>
      <c r="D636" s="91"/>
      <c r="E636" s="92"/>
    </row>
    <row r="637" spans="1:5" ht="18" hidden="1" x14ac:dyDescent="0.3">
      <c r="A637" s="21" t="s">
        <v>302</v>
      </c>
      <c r="B637" s="53" t="s">
        <v>346</v>
      </c>
      <c r="C637" s="7"/>
      <c r="D637" s="91"/>
      <c r="E637" s="92"/>
    </row>
    <row r="638" spans="1:5" ht="18" hidden="1" x14ac:dyDescent="0.3">
      <c r="A638" s="13" t="s">
        <v>303</v>
      </c>
      <c r="B638" s="53" t="s">
        <v>349</v>
      </c>
      <c r="C638" s="7"/>
      <c r="D638" s="91"/>
      <c r="E638" s="92"/>
    </row>
    <row r="639" spans="1:5" ht="18" hidden="1" x14ac:dyDescent="0.3">
      <c r="A639" s="9" t="s">
        <v>304</v>
      </c>
      <c r="B639" s="53" t="s">
        <v>351</v>
      </c>
      <c r="C639" s="7"/>
      <c r="D639" s="225"/>
      <c r="E639" s="92"/>
    </row>
    <row r="640" spans="1:5" ht="18" hidden="1" x14ac:dyDescent="0.3">
      <c r="A640" s="9" t="s">
        <v>305</v>
      </c>
      <c r="B640" s="53" t="s">
        <v>351</v>
      </c>
      <c r="C640" s="7"/>
      <c r="D640" s="91"/>
      <c r="E640" s="92"/>
    </row>
    <row r="641" spans="1:5" ht="18" hidden="1" x14ac:dyDescent="0.3">
      <c r="A641" s="9" t="s">
        <v>306</v>
      </c>
      <c r="B641" s="53" t="s">
        <v>353</v>
      </c>
      <c r="C641" s="7"/>
      <c r="D641" s="91"/>
      <c r="E641" s="92"/>
    </row>
    <row r="642" spans="1:5" ht="18" hidden="1" x14ac:dyDescent="0.3">
      <c r="A642" s="9" t="s">
        <v>307</v>
      </c>
      <c r="B642" s="53" t="s">
        <v>346</v>
      </c>
      <c r="C642" s="7"/>
      <c r="D642" s="225"/>
      <c r="E642" s="92"/>
    </row>
    <row r="643" spans="1:5" ht="18" hidden="1" x14ac:dyDescent="0.3">
      <c r="A643" s="21" t="s">
        <v>308</v>
      </c>
      <c r="B643" s="53" t="s">
        <v>346</v>
      </c>
      <c r="C643" s="7"/>
      <c r="D643" s="91"/>
      <c r="E643" s="92"/>
    </row>
    <row r="644" spans="1:5" ht="18" hidden="1" x14ac:dyDescent="0.3">
      <c r="A644" s="9" t="s">
        <v>309</v>
      </c>
      <c r="B644" s="53" t="s">
        <v>351</v>
      </c>
      <c r="C644" s="7"/>
      <c r="D644" s="91"/>
      <c r="E644" s="92"/>
    </row>
    <row r="645" spans="1:5" ht="18" hidden="1" x14ac:dyDescent="0.3">
      <c r="A645" s="9" t="s">
        <v>310</v>
      </c>
      <c r="B645" s="53" t="s">
        <v>346</v>
      </c>
      <c r="C645" s="7"/>
      <c r="D645" s="91"/>
      <c r="E645" s="92"/>
    </row>
    <row r="646" spans="1:5" ht="18" hidden="1" x14ac:dyDescent="0.3">
      <c r="A646" s="12" t="s">
        <v>311</v>
      </c>
      <c r="B646" s="53" t="s">
        <v>346</v>
      </c>
      <c r="C646" s="7"/>
      <c r="D646" s="91"/>
      <c r="E646" s="92"/>
    </row>
    <row r="647" spans="1:5" ht="18" hidden="1" x14ac:dyDescent="0.3">
      <c r="A647" s="9" t="s">
        <v>312</v>
      </c>
      <c r="B647" s="53" t="s">
        <v>346</v>
      </c>
      <c r="C647" s="37"/>
      <c r="D647" s="91"/>
      <c r="E647" s="92"/>
    </row>
    <row r="648" spans="1:5" ht="18" hidden="1" x14ac:dyDescent="0.3">
      <c r="A648" s="9" t="s">
        <v>313</v>
      </c>
      <c r="B648" s="53" t="s">
        <v>351</v>
      </c>
      <c r="C648" s="7"/>
      <c r="D648" s="91"/>
      <c r="E648" s="92"/>
    </row>
    <row r="649" spans="1:5" ht="18" hidden="1" x14ac:dyDescent="0.3">
      <c r="A649" s="9" t="s">
        <v>314</v>
      </c>
      <c r="B649" s="53" t="s">
        <v>349</v>
      </c>
      <c r="C649" s="7"/>
      <c r="D649" s="91"/>
      <c r="E649" s="92"/>
    </row>
    <row r="650" spans="1:5" ht="18" hidden="1" x14ac:dyDescent="0.3">
      <c r="A650" s="21" t="s">
        <v>315</v>
      </c>
      <c r="B650" s="53" t="s">
        <v>346</v>
      </c>
      <c r="C650" s="7"/>
      <c r="D650" s="91"/>
      <c r="E650" s="92"/>
    </row>
    <row r="651" spans="1:5" ht="18" hidden="1" x14ac:dyDescent="0.3">
      <c r="A651" s="21" t="s">
        <v>316</v>
      </c>
      <c r="B651" s="53" t="s">
        <v>346</v>
      </c>
      <c r="C651" s="7"/>
      <c r="D651" s="91"/>
      <c r="E651" s="92"/>
    </row>
    <row r="652" spans="1:5" ht="18" hidden="1" x14ac:dyDescent="0.3">
      <c r="A652" s="9" t="s">
        <v>317</v>
      </c>
      <c r="B652" s="53" t="s">
        <v>346</v>
      </c>
      <c r="C652" s="7"/>
      <c r="D652" s="91"/>
      <c r="E652" s="92"/>
    </row>
    <row r="653" spans="1:5" ht="18" hidden="1" x14ac:dyDescent="0.3">
      <c r="A653" s="9" t="s">
        <v>318</v>
      </c>
      <c r="B653" s="53" t="s">
        <v>346</v>
      </c>
      <c r="C653" s="7"/>
      <c r="D653" s="91"/>
      <c r="E653" s="92"/>
    </row>
    <row r="654" spans="1:5" ht="18" hidden="1" x14ac:dyDescent="0.3">
      <c r="A654" s="21" t="s">
        <v>319</v>
      </c>
      <c r="B654" s="53" t="s">
        <v>346</v>
      </c>
      <c r="C654" s="7"/>
      <c r="D654" s="91"/>
      <c r="E654" s="92"/>
    </row>
    <row r="655" spans="1:5" ht="18" hidden="1" x14ac:dyDescent="0.3">
      <c r="A655" s="9" t="s">
        <v>320</v>
      </c>
      <c r="B655" s="53" t="s">
        <v>351</v>
      </c>
      <c r="C655" s="7"/>
      <c r="D655" s="225"/>
      <c r="E655" s="92"/>
    </row>
    <row r="656" spans="1:5" ht="18" hidden="1" x14ac:dyDescent="0.3">
      <c r="A656" s="9" t="s">
        <v>321</v>
      </c>
      <c r="B656" s="53" t="s">
        <v>351</v>
      </c>
      <c r="C656" s="7"/>
      <c r="D656" s="91"/>
      <c r="E656" s="92"/>
    </row>
    <row r="657" spans="1:5" ht="18" hidden="1" x14ac:dyDescent="0.3">
      <c r="A657" s="9" t="s">
        <v>322</v>
      </c>
      <c r="B657" s="53" t="s">
        <v>351</v>
      </c>
      <c r="C657" s="7"/>
      <c r="D657" s="91"/>
      <c r="E657" s="92"/>
    </row>
    <row r="658" spans="1:5" ht="18" hidden="1" x14ac:dyDescent="0.3">
      <c r="A658" s="9" t="s">
        <v>323</v>
      </c>
      <c r="B658" s="53" t="s">
        <v>351</v>
      </c>
      <c r="C658" s="7"/>
      <c r="D658" s="225"/>
      <c r="E658" s="92"/>
    </row>
    <row r="659" spans="1:5" ht="18" hidden="1" x14ac:dyDescent="0.3">
      <c r="A659" s="9" t="s">
        <v>324</v>
      </c>
      <c r="B659" s="53" t="s">
        <v>351</v>
      </c>
      <c r="C659" s="7"/>
      <c r="D659" s="91"/>
      <c r="E659" s="92"/>
    </row>
    <row r="660" spans="1:5" ht="18" hidden="1" x14ac:dyDescent="0.3">
      <c r="A660" s="9" t="s">
        <v>325</v>
      </c>
      <c r="B660" s="53" t="s">
        <v>353</v>
      </c>
      <c r="C660" s="7"/>
      <c r="D660" s="91"/>
      <c r="E660" s="92"/>
    </row>
    <row r="661" spans="1:5" ht="18" hidden="1" x14ac:dyDescent="0.3">
      <c r="A661" s="9" t="s">
        <v>326</v>
      </c>
      <c r="B661" s="53" t="s">
        <v>346</v>
      </c>
      <c r="C661" s="7"/>
      <c r="D661" s="225"/>
      <c r="E661" s="92"/>
    </row>
    <row r="662" spans="1:5" ht="18" hidden="1" x14ac:dyDescent="0.3">
      <c r="A662" s="9" t="s">
        <v>327</v>
      </c>
      <c r="B662" s="53" t="s">
        <v>346</v>
      </c>
      <c r="C662" s="7"/>
      <c r="D662" s="225"/>
      <c r="E662" s="92"/>
    </row>
    <row r="663" spans="1:5" ht="18" hidden="1" x14ac:dyDescent="0.3">
      <c r="A663" s="11" t="s">
        <v>328</v>
      </c>
      <c r="B663" s="53" t="s">
        <v>346</v>
      </c>
      <c r="C663" s="7"/>
      <c r="D663" s="91"/>
      <c r="E663" s="92"/>
    </row>
    <row r="664" spans="1:5" ht="15.6" x14ac:dyDescent="0.3">
      <c r="A664" s="77"/>
      <c r="B664" s="56">
        <v>0</v>
      </c>
      <c r="C664" s="56">
        <f>C347+C354+C381+C406+C419+C453+C464+C496+C512+C534+C545+C548</f>
        <v>12726</v>
      </c>
      <c r="D664" s="239"/>
      <c r="E664" s="56">
        <f>E347+E354+E381+E406+E419+E453+E464+E496+E512+E534+E545+E548</f>
        <v>101048700</v>
      </c>
    </row>
    <row r="665" spans="1:5" hidden="1" x14ac:dyDescent="0.3">
      <c r="E665" s="207">
        <v>118520000</v>
      </c>
    </row>
    <row r="667" spans="1:5" ht="17.399999999999999" x14ac:dyDescent="0.3">
      <c r="E667" s="251">
        <f>E664+E334</f>
        <v>143160000</v>
      </c>
    </row>
  </sheetData>
  <protectedRanges>
    <protectedRange password="CF71" sqref="C1:C333 C665:C65536" name="tho"/>
    <protectedRange password="CF71" sqref="C335:C663" name="tho_4"/>
  </protectedRanges>
  <autoFilter ref="A2:IT665" xr:uid="{00000000-0009-0000-0000-000016000000}">
    <filterColumn colId="2">
      <customFilters>
        <customFilter operator="notEqual" val=" "/>
      </customFilters>
    </filterColumn>
  </autoFilter>
  <mergeCells count="2">
    <mergeCell ref="A2:A3"/>
    <mergeCell ref="A335:A33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667"/>
  <sheetViews>
    <sheetView topLeftCell="A285" workbookViewId="0">
      <selection activeCell="A179" sqref="A179:D179"/>
    </sheetView>
  </sheetViews>
  <sheetFormatPr defaultRowHeight="14.4" x14ac:dyDescent="0.3"/>
  <cols>
    <col min="1" max="1" width="33" customWidth="1"/>
    <col min="4" max="4" width="21.5546875" customWidth="1"/>
  </cols>
  <sheetData>
    <row r="1" spans="1:4" x14ac:dyDescent="0.3">
      <c r="A1" s="1" t="s">
        <v>399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hidden="1" x14ac:dyDescent="0.3">
      <c r="A15" s="12" t="s">
        <v>14</v>
      </c>
      <c r="B15" s="7"/>
      <c r="C15" s="7"/>
      <c r="D15" s="7">
        <f t="shared" si="0"/>
        <v>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f>38+18+24+35</f>
        <v>115</v>
      </c>
      <c r="C18" s="7">
        <v>4000</v>
      </c>
      <c r="D18" s="7">
        <f t="shared" si="0"/>
        <v>460000</v>
      </c>
    </row>
    <row r="19" spans="1:4" ht="18" x14ac:dyDescent="0.3">
      <c r="A19" s="11" t="s">
        <v>18</v>
      </c>
      <c r="B19" s="7">
        <v>16</v>
      </c>
      <c r="C19" s="7">
        <v>12000</v>
      </c>
      <c r="D19" s="7">
        <f t="shared" si="0"/>
        <v>192000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25+95</f>
        <v>120</v>
      </c>
      <c r="C25" s="7">
        <v>7000</v>
      </c>
      <c r="D25" s="7">
        <f t="shared" si="0"/>
        <v>840000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30</v>
      </c>
      <c r="B28" s="7"/>
      <c r="C28" s="7"/>
      <c r="D28" s="7">
        <f t="shared" si="0"/>
        <v>0</v>
      </c>
    </row>
    <row r="29" spans="1:4" ht="18" hidden="1" x14ac:dyDescent="0.3">
      <c r="A29" s="9" t="s">
        <v>31</v>
      </c>
      <c r="B29" s="7"/>
      <c r="C29" s="7"/>
      <c r="D29" s="7">
        <f t="shared" si="0"/>
        <v>0</v>
      </c>
    </row>
    <row r="30" spans="1:4" ht="18" hidden="1" x14ac:dyDescent="0.3">
      <c r="A30" s="11" t="s">
        <v>32</v>
      </c>
      <c r="B30" s="15"/>
      <c r="C30" s="15"/>
      <c r="D30" s="7">
        <f t="shared" si="0"/>
        <v>0</v>
      </c>
    </row>
    <row r="31" spans="1:4" ht="18" hidden="1" x14ac:dyDescent="0.3">
      <c r="A31" s="11" t="s">
        <v>33</v>
      </c>
      <c r="B31" s="15"/>
      <c r="C31" s="15"/>
      <c r="D31" s="7">
        <f t="shared" si="0"/>
        <v>0</v>
      </c>
    </row>
    <row r="32" spans="1:4" ht="18" hidden="1" x14ac:dyDescent="0.3">
      <c r="A32" s="9" t="s">
        <v>34</v>
      </c>
      <c r="B32" s="7"/>
      <c r="C32" s="7"/>
      <c r="D32" s="7">
        <f t="shared" si="0"/>
        <v>0</v>
      </c>
    </row>
    <row r="33" spans="1:4" ht="18" hidden="1" x14ac:dyDescent="0.3">
      <c r="A33" s="9" t="s">
        <v>35</v>
      </c>
      <c r="B33" s="7"/>
      <c r="C33" s="7"/>
      <c r="D33" s="7">
        <f t="shared" si="0"/>
        <v>0</v>
      </c>
    </row>
    <row r="34" spans="1:4" ht="18" hidden="1" x14ac:dyDescent="0.3">
      <c r="A34" s="16" t="s">
        <v>36</v>
      </c>
      <c r="B34" s="7"/>
      <c r="C34" s="7"/>
      <c r="D34" s="7">
        <f t="shared" si="0"/>
        <v>0</v>
      </c>
    </row>
    <row r="35" spans="1:4" ht="18" hidden="1" x14ac:dyDescent="0.3">
      <c r="A35" s="9" t="s">
        <v>37</v>
      </c>
      <c r="B35" s="7"/>
      <c r="C35" s="7"/>
      <c r="D35" s="7">
        <f t="shared" si="0"/>
        <v>0</v>
      </c>
    </row>
    <row r="36" spans="1:4" ht="18" hidden="1" x14ac:dyDescent="0.3">
      <c r="A36" s="9" t="s">
        <v>38</v>
      </c>
      <c r="B36" s="7"/>
      <c r="C36" s="7"/>
      <c r="D36" s="7">
        <f t="shared" si="0"/>
        <v>0</v>
      </c>
    </row>
    <row r="37" spans="1:4" ht="18" hidden="1" x14ac:dyDescent="0.3">
      <c r="A37" s="9" t="s">
        <v>39</v>
      </c>
      <c r="B37" s="7"/>
      <c r="C37" s="7"/>
      <c r="D37" s="7">
        <f t="shared" si="0"/>
        <v>0</v>
      </c>
    </row>
    <row r="38" spans="1:4" ht="18" hidden="1" x14ac:dyDescent="0.3">
      <c r="A38" s="9" t="s">
        <v>40</v>
      </c>
      <c r="B38" s="7"/>
      <c r="C38" s="7"/>
      <c r="D38" s="7">
        <f t="shared" si="0"/>
        <v>0</v>
      </c>
    </row>
    <row r="39" spans="1:4" ht="18" hidden="1" x14ac:dyDescent="0.3">
      <c r="A39" s="13" t="s">
        <v>41</v>
      </c>
      <c r="B39" s="7"/>
      <c r="C39" s="7"/>
      <c r="D39" s="7">
        <f t="shared" si="0"/>
        <v>0</v>
      </c>
    </row>
    <row r="40" spans="1:4" ht="18" hidden="1" x14ac:dyDescent="0.3">
      <c r="A40" s="11" t="s">
        <v>42</v>
      </c>
      <c r="B40" s="7"/>
      <c r="C40" s="7"/>
      <c r="D40" s="7">
        <f t="shared" si="0"/>
        <v>0</v>
      </c>
    </row>
    <row r="41" spans="1:4" ht="18" hidden="1" x14ac:dyDescent="0.3">
      <c r="A41" s="13" t="s">
        <v>43</v>
      </c>
      <c r="B41" s="7"/>
      <c r="C41" s="7"/>
      <c r="D41" s="7">
        <f t="shared" si="0"/>
        <v>0</v>
      </c>
    </row>
    <row r="42" spans="1:4" ht="18" hidden="1" x14ac:dyDescent="0.3">
      <c r="A42" s="9" t="s">
        <v>44</v>
      </c>
      <c r="B42" s="7"/>
      <c r="C42" s="7"/>
      <c r="D42" s="7">
        <f t="shared" si="0"/>
        <v>0</v>
      </c>
    </row>
    <row r="43" spans="1:4" ht="18" hidden="1" x14ac:dyDescent="0.3">
      <c r="A43" s="9" t="s">
        <v>45</v>
      </c>
      <c r="B43" s="7"/>
      <c r="C43" s="7"/>
      <c r="D43" s="7">
        <f t="shared" si="0"/>
        <v>0</v>
      </c>
    </row>
    <row r="44" spans="1:4" ht="18" x14ac:dyDescent="0.3">
      <c r="A44" s="9" t="s">
        <v>27</v>
      </c>
      <c r="B44" s="7">
        <f>90+24+30+45-50</f>
        <v>139</v>
      </c>
      <c r="C44" s="7">
        <v>42000</v>
      </c>
      <c r="D44" s="7">
        <f t="shared" si="0"/>
        <v>5838000</v>
      </c>
    </row>
    <row r="45" spans="1:4" ht="18" hidden="1" x14ac:dyDescent="0.3">
      <c r="A45" s="12" t="s">
        <v>28</v>
      </c>
      <c r="B45" s="7"/>
      <c r="C45" s="7"/>
      <c r="D45" s="7">
        <f t="shared" si="0"/>
        <v>0</v>
      </c>
    </row>
    <row r="46" spans="1:4" ht="18" x14ac:dyDescent="0.3">
      <c r="A46" s="12" t="s">
        <v>29</v>
      </c>
      <c r="B46" s="7">
        <v>40</v>
      </c>
      <c r="C46" s="7">
        <v>23000</v>
      </c>
      <c r="D46" s="7">
        <f t="shared" si="0"/>
        <v>920000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f>10+40+30</f>
        <v>80</v>
      </c>
      <c r="C57" s="7">
        <v>13000</v>
      </c>
      <c r="D57" s="7">
        <f t="shared" si="0"/>
        <v>1040000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hidden="1" x14ac:dyDescent="0.3">
      <c r="A63" s="19" t="s">
        <v>67</v>
      </c>
      <c r="B63" s="7"/>
      <c r="C63" s="7"/>
      <c r="D63" s="7">
        <f t="shared" si="0"/>
        <v>0</v>
      </c>
    </row>
    <row r="64" spans="1:4" ht="18" x14ac:dyDescent="0.3">
      <c r="A64" s="12" t="s">
        <v>62</v>
      </c>
      <c r="B64" s="7">
        <f>39+4+51</f>
        <v>94</v>
      </c>
      <c r="C64" s="7">
        <v>5000</v>
      </c>
      <c r="D64" s="7">
        <f t="shared" si="0"/>
        <v>470000</v>
      </c>
    </row>
    <row r="65" spans="1:4" ht="18" hidden="1" x14ac:dyDescent="0.3">
      <c r="A65" s="11" t="s">
        <v>63</v>
      </c>
      <c r="B65" s="7"/>
      <c r="C65" s="7"/>
      <c r="D65" s="7">
        <f t="shared" si="0"/>
        <v>0</v>
      </c>
    </row>
    <row r="66" spans="1:4" ht="18" hidden="1" x14ac:dyDescent="0.3">
      <c r="A66" s="12" t="s">
        <v>64</v>
      </c>
      <c r="B66" s="7"/>
      <c r="C66" s="7"/>
      <c r="D66" s="7">
        <f t="shared" si="0"/>
        <v>0</v>
      </c>
    </row>
    <row r="67" spans="1:4" ht="18" hidden="1" x14ac:dyDescent="0.3">
      <c r="A67" s="12" t="s">
        <v>65</v>
      </c>
      <c r="B67" s="7"/>
      <c r="C67" s="7"/>
      <c r="D67" s="7">
        <f t="shared" si="0"/>
        <v>0</v>
      </c>
    </row>
    <row r="68" spans="1:4" ht="18" hidden="1" x14ac:dyDescent="0.3">
      <c r="A68" s="12" t="s">
        <v>66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x14ac:dyDescent="0.3">
      <c r="A74" s="9" t="s">
        <v>73</v>
      </c>
      <c r="B74" s="7">
        <v>50</v>
      </c>
      <c r="C74" s="7">
        <v>16000</v>
      </c>
      <c r="D74" s="7">
        <f t="shared" si="1"/>
        <v>800000</v>
      </c>
    </row>
    <row r="75" spans="1:4" ht="18" x14ac:dyDescent="0.3">
      <c r="A75" s="9" t="s">
        <v>74</v>
      </c>
      <c r="B75" s="7">
        <v>15</v>
      </c>
      <c r="C75" s="7">
        <v>13000</v>
      </c>
      <c r="D75" s="7">
        <f t="shared" si="1"/>
        <v>195000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hidden="1" x14ac:dyDescent="0.3">
      <c r="A81" s="9" t="s">
        <v>80</v>
      </c>
      <c r="B81" s="7"/>
      <c r="C81" s="7"/>
      <c r="D81" s="7">
        <f t="shared" si="1"/>
        <v>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83</v>
      </c>
      <c r="B83" s="7"/>
      <c r="C83" s="7"/>
      <c r="D83" s="7">
        <f t="shared" si="1"/>
        <v>0</v>
      </c>
    </row>
    <row r="84" spans="1:4" ht="18" hidden="1" x14ac:dyDescent="0.3">
      <c r="A84" s="9" t="s">
        <v>82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x14ac:dyDescent="0.3">
      <c r="A90" s="13" t="s">
        <v>89</v>
      </c>
      <c r="B90" s="7">
        <v>20</v>
      </c>
      <c r="C90" s="7">
        <v>16000</v>
      </c>
      <c r="D90" s="7">
        <f t="shared" si="1"/>
        <v>320000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94</v>
      </c>
      <c r="B93" s="7"/>
      <c r="C93" s="7"/>
      <c r="D93" s="7">
        <f t="shared" si="1"/>
        <v>0</v>
      </c>
    </row>
    <row r="94" spans="1:4" ht="18" hidden="1" x14ac:dyDescent="0.3">
      <c r="A94" s="11" t="s">
        <v>93</v>
      </c>
      <c r="B94" s="7"/>
      <c r="C94" s="7"/>
      <c r="D94" s="7">
        <f t="shared" si="1"/>
        <v>0</v>
      </c>
    </row>
    <row r="95" spans="1:4" ht="18" hidden="1" x14ac:dyDescent="0.3">
      <c r="A95" s="9" t="s">
        <v>95</v>
      </c>
      <c r="B95" s="15"/>
      <c r="C95" s="15"/>
      <c r="D95" s="7">
        <f t="shared" si="1"/>
        <v>0</v>
      </c>
    </row>
    <row r="96" spans="1:4" ht="18" hidden="1" x14ac:dyDescent="0.3">
      <c r="A96" s="11" t="s">
        <v>384</v>
      </c>
      <c r="B96" s="7"/>
      <c r="C96" s="7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9" t="s">
        <v>99</v>
      </c>
      <c r="B99" s="7"/>
      <c r="C99" s="7"/>
      <c r="D99" s="7">
        <f t="shared" si="1"/>
        <v>0</v>
      </c>
    </row>
    <row r="100" spans="1:4" ht="18" hidden="1" x14ac:dyDescent="0.3">
      <c r="A100" s="16" t="s">
        <v>100</v>
      </c>
      <c r="B100" s="7"/>
      <c r="C100" s="7"/>
      <c r="D100" s="7">
        <f t="shared" si="1"/>
        <v>0</v>
      </c>
    </row>
    <row r="101" spans="1:4" ht="18" hidden="1" x14ac:dyDescent="0.3">
      <c r="A101" s="9" t="s">
        <v>101</v>
      </c>
      <c r="B101" s="7"/>
      <c r="C101" s="7"/>
      <c r="D101" s="7">
        <f t="shared" si="1"/>
        <v>0</v>
      </c>
    </row>
    <row r="102" spans="1:4" ht="18" hidden="1" x14ac:dyDescent="0.3">
      <c r="A102" s="22" t="s">
        <v>102</v>
      </c>
      <c r="B102" s="7"/>
      <c r="C102" s="7"/>
      <c r="D102" s="7">
        <f t="shared" si="1"/>
        <v>0</v>
      </c>
    </row>
    <row r="103" spans="1:4" ht="18" hidden="1" x14ac:dyDescent="0.3">
      <c r="A103" s="23" t="s">
        <v>103</v>
      </c>
      <c r="B103" s="7"/>
      <c r="C103" s="7"/>
      <c r="D103" s="7">
        <f t="shared" si="1"/>
        <v>0</v>
      </c>
    </row>
    <row r="104" spans="1:4" ht="18" hidden="1" x14ac:dyDescent="0.3">
      <c r="A104" s="195" t="s">
        <v>104</v>
      </c>
      <c r="B104" s="7"/>
      <c r="C104" s="7"/>
      <c r="D104" s="7">
        <f t="shared" si="1"/>
        <v>0</v>
      </c>
    </row>
    <row r="105" spans="1:4" ht="18" hidden="1" x14ac:dyDescent="0.3">
      <c r="A105" s="9" t="s">
        <v>105</v>
      </c>
      <c r="B105" s="7"/>
      <c r="C105" s="7"/>
      <c r="D105" s="7">
        <f t="shared" si="1"/>
        <v>0</v>
      </c>
    </row>
    <row r="106" spans="1:4" ht="18" x14ac:dyDescent="0.3">
      <c r="A106" s="9" t="s">
        <v>106</v>
      </c>
      <c r="B106" s="7">
        <v>8</v>
      </c>
      <c r="C106" s="7">
        <v>13000</v>
      </c>
      <c r="D106" s="7">
        <f t="shared" si="1"/>
        <v>104000</v>
      </c>
    </row>
    <row r="107" spans="1:4" ht="18" hidden="1" x14ac:dyDescent="0.3">
      <c r="A107" s="9" t="s">
        <v>107</v>
      </c>
      <c r="B107" s="7"/>
      <c r="C107" s="7"/>
      <c r="D107" s="7">
        <f t="shared" si="1"/>
        <v>0</v>
      </c>
    </row>
    <row r="108" spans="1:4" ht="18" hidden="1" x14ac:dyDescent="0.3">
      <c r="A108" s="9" t="s">
        <v>108</v>
      </c>
      <c r="B108" s="7"/>
      <c r="C108" s="7"/>
      <c r="D108" s="7">
        <f t="shared" si="1"/>
        <v>0</v>
      </c>
    </row>
    <row r="109" spans="1:4" ht="18" hidden="1" x14ac:dyDescent="0.3">
      <c r="A109" s="9" t="s">
        <v>367</v>
      </c>
      <c r="B109" s="7"/>
      <c r="C109" s="7"/>
      <c r="D109" s="7">
        <f t="shared" si="1"/>
        <v>0</v>
      </c>
    </row>
    <row r="110" spans="1:4" ht="18" hidden="1" x14ac:dyDescent="0.3">
      <c r="A110" s="10" t="s">
        <v>119</v>
      </c>
      <c r="B110" s="7"/>
      <c r="C110" s="7"/>
      <c r="D110" s="7">
        <f t="shared" si="1"/>
        <v>0</v>
      </c>
    </row>
    <row r="111" spans="1:4" ht="18" x14ac:dyDescent="0.3">
      <c r="A111" s="13" t="s">
        <v>120</v>
      </c>
      <c r="B111" s="7">
        <v>10</v>
      </c>
      <c r="C111" s="7">
        <v>8000</v>
      </c>
      <c r="D111" s="7">
        <f t="shared" si="1"/>
        <v>80000</v>
      </c>
    </row>
    <row r="112" spans="1:4" ht="18" hidden="1" x14ac:dyDescent="0.3">
      <c r="A112" s="12" t="s">
        <v>121</v>
      </c>
      <c r="B112" s="15"/>
      <c r="C112" s="15"/>
      <c r="D112" s="7">
        <f t="shared" si="1"/>
        <v>0</v>
      </c>
    </row>
    <row r="113" spans="1:4" ht="18" hidden="1" x14ac:dyDescent="0.3">
      <c r="A113" s="12" t="s">
        <v>122</v>
      </c>
      <c r="B113" s="15"/>
      <c r="C113" s="15"/>
      <c r="D113" s="7">
        <f t="shared" si="1"/>
        <v>0</v>
      </c>
    </row>
    <row r="114" spans="1:4" ht="18" hidden="1" x14ac:dyDescent="0.3">
      <c r="A114" s="12" t="s">
        <v>123</v>
      </c>
      <c r="B114" s="15"/>
      <c r="C114" s="15"/>
      <c r="D114" s="7">
        <f t="shared" si="1"/>
        <v>0</v>
      </c>
    </row>
    <row r="115" spans="1:4" ht="18" hidden="1" x14ac:dyDescent="0.3">
      <c r="A115" s="12" t="s">
        <v>124</v>
      </c>
      <c r="B115" s="26"/>
      <c r="C115" s="26"/>
      <c r="D115" s="7">
        <f t="shared" si="1"/>
        <v>0</v>
      </c>
    </row>
    <row r="116" spans="1:4" ht="18" hidden="1" x14ac:dyDescent="0.3">
      <c r="A116" s="27" t="s">
        <v>125</v>
      </c>
      <c r="B116" s="7"/>
      <c r="C116" s="7"/>
      <c r="D116" s="7">
        <f t="shared" si="1"/>
        <v>0</v>
      </c>
    </row>
    <row r="117" spans="1:4" ht="18" hidden="1" x14ac:dyDescent="0.3">
      <c r="A117" s="12" t="s">
        <v>126</v>
      </c>
      <c r="B117" s="15"/>
      <c r="C117" s="15"/>
      <c r="D117" s="7">
        <f t="shared" si="1"/>
        <v>0</v>
      </c>
    </row>
    <row r="118" spans="1:4" ht="18" hidden="1" x14ac:dyDescent="0.3">
      <c r="A118" s="9" t="s">
        <v>127</v>
      </c>
      <c r="B118" s="7"/>
      <c r="C118" s="7"/>
      <c r="D118" s="7">
        <f t="shared" si="1"/>
        <v>0</v>
      </c>
    </row>
    <row r="119" spans="1:4" ht="18" hidden="1" x14ac:dyDescent="0.3">
      <c r="A119" s="9" t="s">
        <v>128</v>
      </c>
      <c r="B119" s="7"/>
      <c r="C119" s="7"/>
      <c r="D119" s="7">
        <f t="shared" si="1"/>
        <v>0</v>
      </c>
    </row>
    <row r="120" spans="1:4" ht="18" hidden="1" x14ac:dyDescent="0.3">
      <c r="A120" s="9" t="s">
        <v>129</v>
      </c>
      <c r="B120" s="7"/>
      <c r="C120" s="7"/>
      <c r="D120" s="7">
        <f t="shared" si="1"/>
        <v>0</v>
      </c>
    </row>
    <row r="121" spans="1:4" ht="18" hidden="1" x14ac:dyDescent="0.3">
      <c r="A121" s="16" t="s">
        <v>130</v>
      </c>
      <c r="B121" s="7"/>
      <c r="C121" s="7"/>
      <c r="D121" s="7">
        <f t="shared" si="1"/>
        <v>0</v>
      </c>
    </row>
    <row r="122" spans="1:4" ht="18" hidden="1" x14ac:dyDescent="0.3">
      <c r="A122" s="9" t="s">
        <v>368</v>
      </c>
      <c r="B122" s="7"/>
      <c r="C122" s="7"/>
      <c r="D122" s="7">
        <f t="shared" si="1"/>
        <v>0</v>
      </c>
    </row>
    <row r="123" spans="1:4" ht="18" hidden="1" x14ac:dyDescent="0.3">
      <c r="A123" s="12" t="s">
        <v>131</v>
      </c>
      <c r="B123" s="7"/>
      <c r="C123" s="7"/>
      <c r="D123" s="7">
        <f t="shared" si="1"/>
        <v>0</v>
      </c>
    </row>
    <row r="124" spans="1:4" ht="18" hidden="1" x14ac:dyDescent="0.3">
      <c r="A124" s="12" t="s">
        <v>132</v>
      </c>
      <c r="B124" s="7"/>
      <c r="C124" s="7"/>
      <c r="D124" s="7">
        <f t="shared" si="1"/>
        <v>0</v>
      </c>
    </row>
    <row r="125" spans="1:4" ht="18" hidden="1" x14ac:dyDescent="0.3">
      <c r="A125" s="9" t="s">
        <v>133</v>
      </c>
      <c r="B125" s="7"/>
      <c r="C125" s="7"/>
      <c r="D125" s="7">
        <f t="shared" si="1"/>
        <v>0</v>
      </c>
    </row>
    <row r="126" spans="1:4" ht="18" hidden="1" x14ac:dyDescent="0.3">
      <c r="A126" s="9" t="s">
        <v>109</v>
      </c>
      <c r="B126" s="7"/>
      <c r="C126" s="7"/>
      <c r="D126" s="7">
        <f t="shared" si="1"/>
        <v>0</v>
      </c>
    </row>
    <row r="127" spans="1:4" ht="18" hidden="1" x14ac:dyDescent="0.3">
      <c r="A127" s="9" t="s">
        <v>110</v>
      </c>
      <c r="B127" s="7"/>
      <c r="C127" s="7"/>
      <c r="D127" s="7">
        <f t="shared" si="1"/>
        <v>0</v>
      </c>
    </row>
    <row r="128" spans="1:4" ht="18" hidden="1" x14ac:dyDescent="0.3">
      <c r="A128" s="9" t="s">
        <v>111</v>
      </c>
      <c r="B128" s="7"/>
      <c r="C128" s="7"/>
      <c r="D128" s="7">
        <f t="shared" si="1"/>
        <v>0</v>
      </c>
    </row>
    <row r="129" spans="1:4" ht="18" hidden="1" x14ac:dyDescent="0.3">
      <c r="A129" s="9" t="s">
        <v>112</v>
      </c>
      <c r="B129" s="7"/>
      <c r="C129" s="7"/>
      <c r="D129" s="7">
        <f t="shared" si="1"/>
        <v>0</v>
      </c>
    </row>
    <row r="130" spans="1:4" ht="18" hidden="1" x14ac:dyDescent="0.3">
      <c r="A130" s="11" t="s">
        <v>113</v>
      </c>
      <c r="B130" s="7"/>
      <c r="C130" s="7"/>
      <c r="D130" s="7">
        <f t="shared" si="1"/>
        <v>0</v>
      </c>
    </row>
    <row r="131" spans="1:4" ht="18" hidden="1" x14ac:dyDescent="0.3">
      <c r="A131" s="21" t="s">
        <v>114</v>
      </c>
      <c r="B131" s="7"/>
      <c r="C131" s="7"/>
      <c r="D131" s="7">
        <f t="shared" si="1"/>
        <v>0</v>
      </c>
    </row>
    <row r="132" spans="1:4" ht="18" hidden="1" x14ac:dyDescent="0.3">
      <c r="A132" s="9" t="s">
        <v>115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1" t="s">
        <v>116</v>
      </c>
      <c r="B133" s="7"/>
      <c r="C133" s="7"/>
      <c r="D133" s="7">
        <f t="shared" si="2"/>
        <v>0</v>
      </c>
    </row>
    <row r="134" spans="1:4" ht="18" hidden="1" x14ac:dyDescent="0.3">
      <c r="A134" s="11" t="s">
        <v>117</v>
      </c>
      <c r="B134" s="7"/>
      <c r="C134" s="7"/>
      <c r="D134" s="7">
        <f t="shared" si="2"/>
        <v>0</v>
      </c>
    </row>
    <row r="135" spans="1:4" ht="18" hidden="1" x14ac:dyDescent="0.3">
      <c r="A135" s="9" t="s">
        <v>118</v>
      </c>
      <c r="B135" s="7"/>
      <c r="C135" s="7"/>
      <c r="D135" s="7">
        <f t="shared" si="2"/>
        <v>0</v>
      </c>
    </row>
    <row r="136" spans="1:4" ht="18" hidden="1" x14ac:dyDescent="0.3">
      <c r="A136" s="9" t="s">
        <v>156</v>
      </c>
      <c r="B136" s="15"/>
      <c r="C136" s="15"/>
      <c r="D136" s="7">
        <f t="shared" si="2"/>
        <v>0</v>
      </c>
    </row>
    <row r="137" spans="1:4" ht="18" hidden="1" x14ac:dyDescent="0.3">
      <c r="A137" s="9" t="s">
        <v>369</v>
      </c>
      <c r="B137" s="7"/>
      <c r="C137" s="7"/>
      <c r="D137" s="7">
        <f t="shared" si="2"/>
        <v>0</v>
      </c>
    </row>
    <row r="138" spans="1:4" ht="18" x14ac:dyDescent="0.3">
      <c r="A138" s="9" t="s">
        <v>159</v>
      </c>
      <c r="B138" s="7">
        <f>25+22</f>
        <v>47</v>
      </c>
      <c r="C138" s="7">
        <v>5000</v>
      </c>
      <c r="D138" s="7">
        <f t="shared" si="2"/>
        <v>235000</v>
      </c>
    </row>
    <row r="139" spans="1:4" ht="18" hidden="1" x14ac:dyDescent="0.3">
      <c r="A139" s="16" t="s">
        <v>160</v>
      </c>
      <c r="B139" s="7"/>
      <c r="C139" s="7"/>
      <c r="D139" s="7">
        <f t="shared" si="2"/>
        <v>0</v>
      </c>
    </row>
    <row r="140" spans="1:4" ht="18" hidden="1" x14ac:dyDescent="0.3">
      <c r="A140" s="12" t="s">
        <v>162</v>
      </c>
      <c r="B140" s="7"/>
      <c r="C140" s="7"/>
      <c r="D140" s="7">
        <f t="shared" si="2"/>
        <v>0</v>
      </c>
    </row>
    <row r="141" spans="1:4" ht="18" x14ac:dyDescent="0.3">
      <c r="A141" s="9" t="s">
        <v>163</v>
      </c>
      <c r="B141" s="7">
        <f>765+149</f>
        <v>914</v>
      </c>
      <c r="C141" s="43">
        <v>6500</v>
      </c>
      <c r="D141" s="7">
        <f t="shared" si="2"/>
        <v>5941000</v>
      </c>
    </row>
    <row r="142" spans="1:4" ht="18" hidden="1" x14ac:dyDescent="0.3">
      <c r="A142" s="229" t="s">
        <v>396</v>
      </c>
      <c r="B142" s="7"/>
      <c r="C142" s="7"/>
      <c r="D142" s="7">
        <f t="shared" si="2"/>
        <v>0</v>
      </c>
    </row>
    <row r="143" spans="1:4" ht="18" hidden="1" x14ac:dyDescent="0.3">
      <c r="A143" s="9" t="s">
        <v>164</v>
      </c>
      <c r="B143" s="7"/>
      <c r="C143" s="7"/>
      <c r="D143" s="7">
        <f t="shared" si="2"/>
        <v>0</v>
      </c>
    </row>
    <row r="144" spans="1:4" ht="18" hidden="1" x14ac:dyDescent="0.3">
      <c r="A144" s="9" t="s">
        <v>165</v>
      </c>
      <c r="B144" s="7"/>
      <c r="C144" s="7"/>
      <c r="D144" s="7">
        <f t="shared" si="2"/>
        <v>0</v>
      </c>
    </row>
    <row r="145" spans="1:4" ht="18" hidden="1" x14ac:dyDescent="0.3">
      <c r="A145" s="19" t="s">
        <v>166</v>
      </c>
      <c r="B145" s="7"/>
      <c r="C145" s="7"/>
      <c r="D145" s="7">
        <f t="shared" si="2"/>
        <v>0</v>
      </c>
    </row>
    <row r="146" spans="1:4" ht="18" hidden="1" x14ac:dyDescent="0.3">
      <c r="A146" s="9" t="s">
        <v>167</v>
      </c>
      <c r="B146" s="7"/>
      <c r="C146" s="7"/>
      <c r="D146" s="7">
        <f t="shared" si="2"/>
        <v>0</v>
      </c>
    </row>
    <row r="147" spans="1:4" ht="18" x14ac:dyDescent="0.3">
      <c r="A147" s="29" t="s">
        <v>168</v>
      </c>
      <c r="B147" s="31">
        <v>32</v>
      </c>
      <c r="C147" s="31">
        <v>7000</v>
      </c>
      <c r="D147" s="7">
        <f t="shared" si="2"/>
        <v>224000</v>
      </c>
    </row>
    <row r="148" spans="1:4" ht="18" hidden="1" x14ac:dyDescent="0.3">
      <c r="A148" s="11" t="s">
        <v>169</v>
      </c>
      <c r="B148" s="7"/>
      <c r="C148" s="7"/>
      <c r="D148" s="7">
        <f t="shared" si="2"/>
        <v>0</v>
      </c>
    </row>
    <row r="149" spans="1:4" ht="18" hidden="1" x14ac:dyDescent="0.3">
      <c r="A149" s="9" t="s">
        <v>135</v>
      </c>
      <c r="B149" s="15"/>
      <c r="C149" s="15"/>
      <c r="D149" s="7">
        <f t="shared" si="2"/>
        <v>0</v>
      </c>
    </row>
    <row r="150" spans="1:4" ht="18" hidden="1" x14ac:dyDescent="0.3">
      <c r="A150" s="9" t="s">
        <v>136</v>
      </c>
      <c r="B150" s="15"/>
      <c r="C150" s="15"/>
      <c r="D150" s="7">
        <f t="shared" si="2"/>
        <v>0</v>
      </c>
    </row>
    <row r="151" spans="1:4" ht="18" hidden="1" x14ac:dyDescent="0.3">
      <c r="A151" s="9" t="s">
        <v>137</v>
      </c>
      <c r="B151" s="7"/>
      <c r="C151" s="7"/>
      <c r="D151" s="7">
        <f t="shared" si="2"/>
        <v>0</v>
      </c>
    </row>
    <row r="152" spans="1:4" ht="18" x14ac:dyDescent="0.3">
      <c r="A152" s="9" t="s">
        <v>138</v>
      </c>
      <c r="B152" s="15">
        <v>1</v>
      </c>
      <c r="C152" s="15">
        <v>70000</v>
      </c>
      <c r="D152" s="7">
        <f t="shared" si="2"/>
        <v>70000</v>
      </c>
    </row>
    <row r="153" spans="1:4" ht="18" hidden="1" x14ac:dyDescent="0.3">
      <c r="A153" s="9" t="s">
        <v>139</v>
      </c>
      <c r="B153" s="15"/>
      <c r="C153" s="15"/>
      <c r="D153" s="7">
        <f t="shared" si="2"/>
        <v>0</v>
      </c>
    </row>
    <row r="154" spans="1:4" ht="18" x14ac:dyDescent="0.3">
      <c r="A154" s="9" t="s">
        <v>140</v>
      </c>
      <c r="B154" s="15">
        <v>1</v>
      </c>
      <c r="C154" s="15">
        <v>70000</v>
      </c>
      <c r="D154" s="7">
        <f t="shared" si="2"/>
        <v>70000</v>
      </c>
    </row>
    <row r="155" spans="1:4" ht="18" hidden="1" x14ac:dyDescent="0.3">
      <c r="A155" s="9" t="s">
        <v>141</v>
      </c>
      <c r="B155" s="15"/>
      <c r="C155" s="15"/>
      <c r="D155" s="7">
        <f t="shared" si="2"/>
        <v>0</v>
      </c>
    </row>
    <row r="156" spans="1:4" ht="18" hidden="1" x14ac:dyDescent="0.3">
      <c r="A156" s="9" t="s">
        <v>142</v>
      </c>
      <c r="B156" s="15"/>
      <c r="C156" s="15"/>
      <c r="D156" s="7">
        <f t="shared" si="2"/>
        <v>0</v>
      </c>
    </row>
    <row r="157" spans="1:4" ht="18" hidden="1" x14ac:dyDescent="0.3">
      <c r="A157" s="9" t="s">
        <v>143</v>
      </c>
      <c r="B157" s="15"/>
      <c r="C157" s="15"/>
      <c r="D157" s="7">
        <f t="shared" si="2"/>
        <v>0</v>
      </c>
    </row>
    <row r="158" spans="1:4" ht="18" x14ac:dyDescent="0.3">
      <c r="A158" s="17" t="s">
        <v>144</v>
      </c>
      <c r="B158" s="15">
        <v>1</v>
      </c>
      <c r="C158" s="15">
        <v>70000</v>
      </c>
      <c r="D158" s="7">
        <f t="shared" si="2"/>
        <v>70000</v>
      </c>
    </row>
    <row r="159" spans="1:4" ht="18" hidden="1" x14ac:dyDescent="0.3">
      <c r="A159" s="9" t="s">
        <v>145</v>
      </c>
      <c r="B159" s="15"/>
      <c r="C159" s="15"/>
      <c r="D159" s="7">
        <f t="shared" si="2"/>
        <v>0</v>
      </c>
    </row>
    <row r="160" spans="1:4" ht="18" hidden="1" x14ac:dyDescent="0.3">
      <c r="A160" s="9" t="s">
        <v>146</v>
      </c>
      <c r="B160" s="7"/>
      <c r="C160" s="7"/>
      <c r="D160" s="7">
        <f t="shared" si="2"/>
        <v>0</v>
      </c>
    </row>
    <row r="161" spans="1:4" ht="18" hidden="1" x14ac:dyDescent="0.3">
      <c r="A161" s="9" t="s">
        <v>147</v>
      </c>
      <c r="B161" s="7"/>
      <c r="C161" s="7"/>
      <c r="D161" s="7">
        <f t="shared" si="2"/>
        <v>0</v>
      </c>
    </row>
    <row r="162" spans="1:4" ht="18" hidden="1" x14ac:dyDescent="0.3">
      <c r="A162" s="9" t="s">
        <v>148</v>
      </c>
      <c r="B162" s="7"/>
      <c r="C162" s="7"/>
      <c r="D162" s="7">
        <f t="shared" si="2"/>
        <v>0</v>
      </c>
    </row>
    <row r="163" spans="1:4" ht="18" hidden="1" x14ac:dyDescent="0.3">
      <c r="A163" s="9" t="s">
        <v>149</v>
      </c>
      <c r="B163" s="7"/>
      <c r="C163" s="7"/>
      <c r="D163" s="7">
        <f t="shared" si="2"/>
        <v>0</v>
      </c>
    </row>
    <row r="164" spans="1:4" ht="18" hidden="1" x14ac:dyDescent="0.3">
      <c r="A164" s="9" t="s">
        <v>150</v>
      </c>
      <c r="B164" s="7"/>
      <c r="C164" s="7"/>
      <c r="D164" s="7">
        <f t="shared" si="2"/>
        <v>0</v>
      </c>
    </row>
    <row r="165" spans="1:4" ht="18" hidden="1" x14ac:dyDescent="0.3">
      <c r="A165" s="16" t="s">
        <v>151</v>
      </c>
      <c r="B165" s="7"/>
      <c r="C165" s="7"/>
      <c r="D165" s="7">
        <f t="shared" si="2"/>
        <v>0</v>
      </c>
    </row>
    <row r="166" spans="1:4" ht="18" hidden="1" x14ac:dyDescent="0.3">
      <c r="A166" s="9" t="s">
        <v>152</v>
      </c>
      <c r="B166" s="7"/>
      <c r="C166" s="7"/>
      <c r="D166" s="7">
        <f t="shared" si="2"/>
        <v>0</v>
      </c>
    </row>
    <row r="167" spans="1:4" ht="18" hidden="1" x14ac:dyDescent="0.3">
      <c r="A167" s="9" t="s">
        <v>153</v>
      </c>
      <c r="B167" s="7"/>
      <c r="C167" s="7"/>
      <c r="D167" s="7">
        <f t="shared" si="2"/>
        <v>0</v>
      </c>
    </row>
    <row r="168" spans="1:4" ht="18" hidden="1" x14ac:dyDescent="0.3">
      <c r="A168" s="9" t="s">
        <v>154</v>
      </c>
      <c r="B168" s="7"/>
      <c r="C168" s="7"/>
      <c r="D168" s="7">
        <f t="shared" si="2"/>
        <v>0</v>
      </c>
    </row>
    <row r="169" spans="1:4" ht="18" hidden="1" x14ac:dyDescent="0.3">
      <c r="A169" s="9" t="s">
        <v>155</v>
      </c>
      <c r="B169" s="7"/>
      <c r="C169" s="7"/>
      <c r="D169" s="7">
        <f t="shared" si="2"/>
        <v>0</v>
      </c>
    </row>
    <row r="170" spans="1:4" ht="18" hidden="1" x14ac:dyDescent="0.3">
      <c r="A170" s="9" t="s">
        <v>157</v>
      </c>
      <c r="B170" s="15"/>
      <c r="C170" s="15"/>
      <c r="D170" s="7">
        <f t="shared" si="2"/>
        <v>0</v>
      </c>
    </row>
    <row r="171" spans="1:4" ht="18" hidden="1" x14ac:dyDescent="0.3">
      <c r="A171" s="9" t="s">
        <v>158</v>
      </c>
      <c r="B171" s="15"/>
      <c r="C171" s="15"/>
      <c r="D171" s="7">
        <f t="shared" si="2"/>
        <v>0</v>
      </c>
    </row>
    <row r="172" spans="1:4" ht="18" hidden="1" x14ac:dyDescent="0.3">
      <c r="A172" s="9" t="s">
        <v>170</v>
      </c>
      <c r="B172" s="7"/>
      <c r="C172" s="7"/>
      <c r="D172" s="7">
        <f t="shared" si="2"/>
        <v>0</v>
      </c>
    </row>
    <row r="173" spans="1:4" ht="18" hidden="1" x14ac:dyDescent="0.3">
      <c r="A173" s="9" t="s">
        <v>171</v>
      </c>
      <c r="B173" s="7"/>
      <c r="C173" s="7"/>
      <c r="D173" s="7">
        <f t="shared" si="2"/>
        <v>0</v>
      </c>
    </row>
    <row r="174" spans="1:4" ht="18" hidden="1" x14ac:dyDescent="0.3">
      <c r="A174" s="12" t="s">
        <v>172</v>
      </c>
      <c r="B174" s="7"/>
      <c r="C174" s="7"/>
      <c r="D174" s="7">
        <f t="shared" si="2"/>
        <v>0</v>
      </c>
    </row>
    <row r="175" spans="1:4" ht="18" hidden="1" x14ac:dyDescent="0.3">
      <c r="A175" s="9" t="s">
        <v>173</v>
      </c>
      <c r="B175" s="7"/>
      <c r="C175" s="7"/>
      <c r="D175" s="7">
        <f t="shared" si="2"/>
        <v>0</v>
      </c>
    </row>
    <row r="176" spans="1:4" ht="18" hidden="1" x14ac:dyDescent="0.3">
      <c r="A176" s="9" t="s">
        <v>174</v>
      </c>
      <c r="B176" s="7"/>
      <c r="C176" s="7"/>
      <c r="D176" s="7">
        <f t="shared" si="2"/>
        <v>0</v>
      </c>
    </row>
    <row r="177" spans="1:4" ht="18" x14ac:dyDescent="0.3">
      <c r="A177" s="12" t="s">
        <v>180</v>
      </c>
      <c r="B177" s="7">
        <v>15</v>
      </c>
      <c r="C177" s="7">
        <v>20000</v>
      </c>
      <c r="D177" s="7">
        <f t="shared" si="2"/>
        <v>300000</v>
      </c>
    </row>
    <row r="178" spans="1:4" ht="18" hidden="1" x14ac:dyDescent="0.3">
      <c r="A178" s="12" t="s">
        <v>181</v>
      </c>
      <c r="B178" s="7"/>
      <c r="C178" s="7"/>
      <c r="D178" s="7">
        <f t="shared" si="2"/>
        <v>0</v>
      </c>
    </row>
    <row r="179" spans="1:4" ht="18" x14ac:dyDescent="0.3">
      <c r="A179" s="268" t="s">
        <v>175</v>
      </c>
      <c r="B179" s="269">
        <v>8800</v>
      </c>
      <c r="C179" s="269">
        <v>7700</v>
      </c>
      <c r="D179" s="269">
        <f t="shared" si="2"/>
        <v>67760000</v>
      </c>
    </row>
    <row r="180" spans="1:4" ht="18" hidden="1" x14ac:dyDescent="0.3">
      <c r="A180" s="12" t="s">
        <v>176</v>
      </c>
      <c r="B180" s="7"/>
      <c r="C180" s="7"/>
      <c r="D180" s="7">
        <f t="shared" si="2"/>
        <v>0</v>
      </c>
    </row>
    <row r="181" spans="1:4" ht="18" hidden="1" x14ac:dyDescent="0.3">
      <c r="A181" s="12" t="s">
        <v>177</v>
      </c>
      <c r="B181" s="7"/>
      <c r="C181" s="7"/>
      <c r="D181" s="7">
        <f t="shared" si="2"/>
        <v>0</v>
      </c>
    </row>
    <row r="182" spans="1:4" ht="18" x14ac:dyDescent="0.3">
      <c r="A182" s="9" t="s">
        <v>178</v>
      </c>
      <c r="B182" s="7">
        <f>150*3</f>
        <v>450</v>
      </c>
      <c r="C182" s="7">
        <v>2100</v>
      </c>
      <c r="D182" s="7">
        <f t="shared" si="2"/>
        <v>945000</v>
      </c>
    </row>
    <row r="183" spans="1:4" ht="18" hidden="1" x14ac:dyDescent="0.3">
      <c r="A183" s="12" t="s">
        <v>179</v>
      </c>
      <c r="B183" s="7"/>
      <c r="C183" s="7"/>
      <c r="D183" s="7">
        <f t="shared" si="2"/>
        <v>0</v>
      </c>
    </row>
    <row r="184" spans="1:4" ht="18" hidden="1" x14ac:dyDescent="0.3">
      <c r="A184" s="9" t="s">
        <v>182</v>
      </c>
      <c r="B184" s="7"/>
      <c r="C184" s="7"/>
      <c r="D184" s="7">
        <f t="shared" si="2"/>
        <v>0</v>
      </c>
    </row>
    <row r="185" spans="1:4" ht="18" hidden="1" x14ac:dyDescent="0.3">
      <c r="A185" s="16" t="s">
        <v>183</v>
      </c>
      <c r="B185" s="7"/>
      <c r="C185" s="7"/>
      <c r="D185" s="7">
        <f t="shared" si="2"/>
        <v>0</v>
      </c>
    </row>
    <row r="186" spans="1:4" ht="18" hidden="1" x14ac:dyDescent="0.3">
      <c r="A186" s="16" t="s">
        <v>184</v>
      </c>
      <c r="B186" s="7"/>
      <c r="C186" s="7"/>
      <c r="D186" s="7">
        <f t="shared" si="2"/>
        <v>0</v>
      </c>
    </row>
    <row r="187" spans="1:4" ht="18" hidden="1" x14ac:dyDescent="0.3">
      <c r="A187" s="16" t="s">
        <v>185</v>
      </c>
      <c r="B187" s="7"/>
      <c r="C187" s="7"/>
      <c r="D187" s="7">
        <f t="shared" si="2"/>
        <v>0</v>
      </c>
    </row>
    <row r="188" spans="1:4" ht="18" hidden="1" x14ac:dyDescent="0.3">
      <c r="A188" s="16" t="s">
        <v>186</v>
      </c>
      <c r="B188" s="7"/>
      <c r="C188" s="7"/>
      <c r="D188" s="7">
        <f t="shared" si="2"/>
        <v>0</v>
      </c>
    </row>
    <row r="189" spans="1:4" ht="18" hidden="1" x14ac:dyDescent="0.3">
      <c r="A189" s="12" t="s">
        <v>187</v>
      </c>
      <c r="B189" s="7"/>
      <c r="C189" s="7"/>
      <c r="D189" s="7">
        <f t="shared" si="2"/>
        <v>0</v>
      </c>
    </row>
    <row r="190" spans="1:4" ht="18" hidden="1" x14ac:dyDescent="0.3">
      <c r="A190" s="9" t="s">
        <v>188</v>
      </c>
      <c r="B190" s="7"/>
      <c r="C190" s="7"/>
      <c r="D190" s="7">
        <f t="shared" si="2"/>
        <v>0</v>
      </c>
    </row>
    <row r="191" spans="1:4" ht="18" hidden="1" x14ac:dyDescent="0.3">
      <c r="A191" s="32" t="s">
        <v>189</v>
      </c>
      <c r="B191" s="7"/>
      <c r="C191" s="7"/>
      <c r="D191" s="7">
        <f t="shared" si="2"/>
        <v>0</v>
      </c>
    </row>
    <row r="192" spans="1:4" ht="18" hidden="1" x14ac:dyDescent="0.3">
      <c r="A192" s="32" t="s">
        <v>190</v>
      </c>
      <c r="B192" s="7"/>
      <c r="C192" s="7"/>
      <c r="D192" s="7">
        <f t="shared" si="2"/>
        <v>0</v>
      </c>
    </row>
    <row r="193" spans="1:4" ht="18" hidden="1" x14ac:dyDescent="0.3">
      <c r="A193" s="32" t="s">
        <v>191</v>
      </c>
      <c r="B193" s="7"/>
      <c r="C193" s="7"/>
      <c r="D193" s="7">
        <f t="shared" si="2"/>
        <v>0</v>
      </c>
    </row>
    <row r="194" spans="1:4" ht="18" hidden="1" x14ac:dyDescent="0.3">
      <c r="A194" s="32" t="s">
        <v>192</v>
      </c>
      <c r="B194" s="7"/>
      <c r="C194" s="7"/>
      <c r="D194" s="7">
        <f t="shared" si="2"/>
        <v>0</v>
      </c>
    </row>
    <row r="195" spans="1:4" ht="18" x14ac:dyDescent="0.3">
      <c r="A195" s="9" t="s">
        <v>195</v>
      </c>
      <c r="B195" s="7">
        <f>40+40+100+125+100+10</f>
        <v>415</v>
      </c>
      <c r="C195" s="7">
        <v>21000</v>
      </c>
      <c r="D195" s="7">
        <f t="shared" si="2"/>
        <v>8715000</v>
      </c>
    </row>
    <row r="196" spans="1:4" ht="18" x14ac:dyDescent="0.3">
      <c r="A196" s="12" t="s">
        <v>196</v>
      </c>
      <c r="B196" s="7">
        <f>40+40+140+300+10+85+80</f>
        <v>695</v>
      </c>
      <c r="C196" s="7">
        <v>21000</v>
      </c>
      <c r="D196" s="7">
        <f t="shared" ref="D196:D259" si="3">B196*C196</f>
        <v>14595000</v>
      </c>
    </row>
    <row r="197" spans="1:4" ht="18" hidden="1" x14ac:dyDescent="0.3">
      <c r="A197" s="9" t="s">
        <v>197</v>
      </c>
      <c r="B197" s="7"/>
      <c r="C197" s="7"/>
      <c r="D197" s="7">
        <f t="shared" si="3"/>
        <v>0</v>
      </c>
    </row>
    <row r="198" spans="1:4" ht="18" hidden="1" x14ac:dyDescent="0.3">
      <c r="A198" s="9" t="s">
        <v>198</v>
      </c>
      <c r="B198" s="7"/>
      <c r="C198" s="7"/>
      <c r="D198" s="7">
        <f t="shared" si="3"/>
        <v>0</v>
      </c>
    </row>
    <row r="199" spans="1:4" ht="18" hidden="1" x14ac:dyDescent="0.3">
      <c r="A199" s="9" t="s">
        <v>199</v>
      </c>
      <c r="B199" s="7"/>
      <c r="C199" s="7"/>
      <c r="D199" s="7">
        <f t="shared" si="3"/>
        <v>0</v>
      </c>
    </row>
    <row r="200" spans="1:4" ht="18" hidden="1" x14ac:dyDescent="0.3">
      <c r="A200" s="34" t="s">
        <v>200</v>
      </c>
      <c r="B200" s="7"/>
      <c r="C200" s="7"/>
      <c r="D200" s="7">
        <f t="shared" si="3"/>
        <v>0</v>
      </c>
    </row>
    <row r="201" spans="1:4" ht="18" hidden="1" x14ac:dyDescent="0.3">
      <c r="A201" s="34" t="s">
        <v>201</v>
      </c>
      <c r="B201" s="7"/>
      <c r="C201" s="7"/>
      <c r="D201" s="7">
        <f t="shared" si="3"/>
        <v>0</v>
      </c>
    </row>
    <row r="202" spans="1:4" ht="18" hidden="1" x14ac:dyDescent="0.3">
      <c r="A202" s="11" t="s">
        <v>203</v>
      </c>
      <c r="B202" s="7"/>
      <c r="C202" s="7"/>
      <c r="D202" s="7">
        <f t="shared" si="3"/>
        <v>0</v>
      </c>
    </row>
    <row r="203" spans="1:4" ht="18" hidden="1" x14ac:dyDescent="0.3">
      <c r="A203" s="9" t="s">
        <v>204</v>
      </c>
      <c r="B203" s="7"/>
      <c r="C203" s="7"/>
      <c r="D203" s="7">
        <f t="shared" si="3"/>
        <v>0</v>
      </c>
    </row>
    <row r="204" spans="1:4" ht="18" hidden="1" x14ac:dyDescent="0.3">
      <c r="A204" s="9" t="s">
        <v>202</v>
      </c>
      <c r="B204" s="7"/>
      <c r="C204" s="7"/>
      <c r="D204" s="7">
        <f t="shared" si="3"/>
        <v>0</v>
      </c>
    </row>
    <row r="205" spans="1:4" ht="18" x14ac:dyDescent="0.3">
      <c r="A205" s="9" t="s">
        <v>206</v>
      </c>
      <c r="B205" s="7">
        <v>14</v>
      </c>
      <c r="C205" s="7">
        <v>10000</v>
      </c>
      <c r="D205" s="7">
        <f t="shared" si="3"/>
        <v>140000</v>
      </c>
    </row>
    <row r="206" spans="1:4" ht="18" hidden="1" x14ac:dyDescent="0.3">
      <c r="A206" s="9" t="s">
        <v>207</v>
      </c>
      <c r="B206" s="7"/>
      <c r="C206" s="7"/>
      <c r="D206" s="7">
        <f t="shared" si="3"/>
        <v>0</v>
      </c>
    </row>
    <row r="207" spans="1:4" ht="18" hidden="1" x14ac:dyDescent="0.3">
      <c r="A207" s="9" t="s">
        <v>208</v>
      </c>
      <c r="B207" s="7"/>
      <c r="C207" s="7"/>
      <c r="D207" s="7">
        <f t="shared" si="3"/>
        <v>0</v>
      </c>
    </row>
    <row r="208" spans="1:4" ht="18" hidden="1" x14ac:dyDescent="0.3">
      <c r="A208" s="9" t="s">
        <v>209</v>
      </c>
      <c r="B208" s="7"/>
      <c r="C208" s="7"/>
      <c r="D208" s="7">
        <f t="shared" si="3"/>
        <v>0</v>
      </c>
    </row>
    <row r="209" spans="1:4" ht="18" hidden="1" x14ac:dyDescent="0.3">
      <c r="A209" s="9" t="s">
        <v>210</v>
      </c>
      <c r="B209" s="7"/>
      <c r="C209" s="7"/>
      <c r="D209" s="7">
        <f t="shared" si="3"/>
        <v>0</v>
      </c>
    </row>
    <row r="210" spans="1:4" ht="18" hidden="1" x14ac:dyDescent="0.3">
      <c r="A210" s="35" t="s">
        <v>211</v>
      </c>
      <c r="B210" s="7"/>
      <c r="C210" s="7"/>
      <c r="D210" s="7">
        <f t="shared" si="3"/>
        <v>0</v>
      </c>
    </row>
    <row r="211" spans="1:4" ht="18" hidden="1" x14ac:dyDescent="0.3">
      <c r="A211" s="9" t="s">
        <v>212</v>
      </c>
      <c r="B211" s="7"/>
      <c r="C211" s="7"/>
      <c r="D211" s="7">
        <f t="shared" si="3"/>
        <v>0</v>
      </c>
    </row>
    <row r="212" spans="1:4" ht="18" hidden="1" x14ac:dyDescent="0.3">
      <c r="A212" s="9" t="s">
        <v>213</v>
      </c>
      <c r="B212" s="7"/>
      <c r="C212" s="7"/>
      <c r="D212" s="7">
        <f t="shared" si="3"/>
        <v>0</v>
      </c>
    </row>
    <row r="213" spans="1:4" ht="18" hidden="1" x14ac:dyDescent="0.3">
      <c r="A213" s="9" t="s">
        <v>214</v>
      </c>
      <c r="B213" s="7"/>
      <c r="C213" s="7"/>
      <c r="D213" s="7">
        <f t="shared" si="3"/>
        <v>0</v>
      </c>
    </row>
    <row r="214" spans="1:4" ht="18" hidden="1" x14ac:dyDescent="0.3">
      <c r="A214" s="9" t="s">
        <v>216</v>
      </c>
      <c r="B214" s="7"/>
      <c r="C214" s="7"/>
      <c r="D214" s="7">
        <f t="shared" si="3"/>
        <v>0</v>
      </c>
    </row>
    <row r="215" spans="1:4" ht="18" hidden="1" x14ac:dyDescent="0.3">
      <c r="A215" s="9" t="s">
        <v>193</v>
      </c>
      <c r="B215" s="7"/>
      <c r="C215" s="7"/>
      <c r="D215" s="7">
        <f t="shared" si="3"/>
        <v>0</v>
      </c>
    </row>
    <row r="216" spans="1:4" ht="18" hidden="1" x14ac:dyDescent="0.3">
      <c r="A216" s="33" t="s">
        <v>194</v>
      </c>
      <c r="B216" s="7"/>
      <c r="C216" s="7"/>
      <c r="D216" s="7">
        <f t="shared" si="3"/>
        <v>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hidden="1" x14ac:dyDescent="0.3">
      <c r="A219" s="16" t="s">
        <v>219</v>
      </c>
      <c r="B219" s="7"/>
      <c r="C219" s="7"/>
      <c r="D219" s="7">
        <f t="shared" si="3"/>
        <v>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1" t="s">
        <v>227</v>
      </c>
      <c r="B226" s="7"/>
      <c r="C226" s="7"/>
      <c r="D226" s="7">
        <f t="shared" si="3"/>
        <v>0</v>
      </c>
    </row>
    <row r="227" spans="1:4" ht="18" hidden="1" x14ac:dyDescent="0.3">
      <c r="A227" s="11" t="s">
        <v>228</v>
      </c>
      <c r="B227" s="7"/>
      <c r="C227" s="7"/>
      <c r="D227" s="7">
        <f t="shared" si="3"/>
        <v>0</v>
      </c>
    </row>
    <row r="228" spans="1:4" ht="18" hidden="1" x14ac:dyDescent="0.3">
      <c r="A228" s="12" t="s">
        <v>226</v>
      </c>
      <c r="B228" s="7"/>
      <c r="C228" s="7"/>
      <c r="D228" s="7">
        <f t="shared" si="3"/>
        <v>0</v>
      </c>
    </row>
    <row r="229" spans="1:4" ht="18" hidden="1" x14ac:dyDescent="0.3">
      <c r="A229" s="9" t="s">
        <v>385</v>
      </c>
      <c r="B229" s="7"/>
      <c r="C229" s="7"/>
      <c r="D229" s="7">
        <f t="shared" si="3"/>
        <v>0</v>
      </c>
    </row>
    <row r="230" spans="1:4" ht="18" hidden="1" x14ac:dyDescent="0.3">
      <c r="A230" s="11" t="s">
        <v>370</v>
      </c>
      <c r="B230" s="7"/>
      <c r="C230" s="7"/>
      <c r="D230" s="7">
        <f t="shared" si="3"/>
        <v>0</v>
      </c>
    </row>
    <row r="231" spans="1:4" ht="18" hidden="1" x14ac:dyDescent="0.3">
      <c r="A231" s="9" t="s">
        <v>360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x14ac:dyDescent="0.3">
      <c r="A243" s="9" t="s">
        <v>240</v>
      </c>
      <c r="B243" s="7">
        <v>2</v>
      </c>
      <c r="C243" s="7">
        <v>10000</v>
      </c>
      <c r="D243" s="7">
        <f t="shared" si="3"/>
        <v>20000</v>
      </c>
    </row>
    <row r="244" spans="1:4" ht="18" hidden="1" x14ac:dyDescent="0.3">
      <c r="A244" s="9" t="s">
        <v>259</v>
      </c>
      <c r="B244" s="7"/>
      <c r="C244" s="7"/>
      <c r="D244" s="7">
        <f t="shared" si="3"/>
        <v>0</v>
      </c>
    </row>
    <row r="245" spans="1:4" ht="18" hidden="1" x14ac:dyDescent="0.3">
      <c r="A245" s="11" t="s">
        <v>241</v>
      </c>
      <c r="B245" s="7"/>
      <c r="C245" s="7"/>
      <c r="D245" s="7">
        <f t="shared" si="3"/>
        <v>0</v>
      </c>
    </row>
    <row r="246" spans="1:4" ht="18" x14ac:dyDescent="0.3">
      <c r="A246" s="9" t="s">
        <v>242</v>
      </c>
      <c r="B246" s="7">
        <f>60+30</f>
        <v>90</v>
      </c>
      <c r="C246" s="7">
        <v>31000</v>
      </c>
      <c r="D246" s="7">
        <f t="shared" si="3"/>
        <v>2790000</v>
      </c>
    </row>
    <row r="247" spans="1:4" ht="18" x14ac:dyDescent="0.3">
      <c r="A247" s="9" t="s">
        <v>243</v>
      </c>
      <c r="B247" s="7">
        <v>20</v>
      </c>
      <c r="C247" s="7">
        <v>26000</v>
      </c>
      <c r="D247" s="7">
        <f t="shared" si="3"/>
        <v>520000</v>
      </c>
    </row>
    <row r="248" spans="1:4" ht="18" hidden="1" x14ac:dyDescent="0.3">
      <c r="A248" s="9" t="s">
        <v>244</v>
      </c>
      <c r="B248" s="7"/>
      <c r="C248" s="7"/>
      <c r="D248" s="7">
        <f t="shared" si="3"/>
        <v>0</v>
      </c>
    </row>
    <row r="249" spans="1:4" ht="18" x14ac:dyDescent="0.3">
      <c r="A249" s="9" t="s">
        <v>245</v>
      </c>
      <c r="B249" s="7">
        <v>27</v>
      </c>
      <c r="C249" s="7">
        <v>11000</v>
      </c>
      <c r="D249" s="7">
        <f t="shared" si="3"/>
        <v>297000</v>
      </c>
    </row>
    <row r="250" spans="1:4" ht="18" hidden="1" x14ac:dyDescent="0.3">
      <c r="A250" s="9" t="s">
        <v>246</v>
      </c>
      <c r="B250" s="7"/>
      <c r="C250" s="7"/>
      <c r="D250" s="7">
        <f t="shared" si="3"/>
        <v>0</v>
      </c>
    </row>
    <row r="251" spans="1:4" ht="18" x14ac:dyDescent="0.3">
      <c r="A251" s="16" t="s">
        <v>247</v>
      </c>
      <c r="B251" s="7">
        <v>8</v>
      </c>
      <c r="C251" s="7">
        <v>36000</v>
      </c>
      <c r="D251" s="7">
        <f t="shared" si="3"/>
        <v>288000</v>
      </c>
    </row>
    <row r="252" spans="1:4" ht="18" hidden="1" x14ac:dyDescent="0.3">
      <c r="A252" s="21" t="s">
        <v>248</v>
      </c>
      <c r="B252" s="7"/>
      <c r="C252" s="7"/>
      <c r="D252" s="7">
        <f t="shared" si="3"/>
        <v>0</v>
      </c>
    </row>
    <row r="253" spans="1:4" ht="18" hidden="1" x14ac:dyDescent="0.3">
      <c r="A253" s="21" t="s">
        <v>249</v>
      </c>
      <c r="B253" s="7"/>
      <c r="C253" s="7"/>
      <c r="D253" s="7">
        <f t="shared" si="3"/>
        <v>0</v>
      </c>
    </row>
    <row r="254" spans="1:4" ht="18" x14ac:dyDescent="0.3">
      <c r="A254" s="9" t="s">
        <v>250</v>
      </c>
      <c r="B254" s="7">
        <f>5+5+20+50</f>
        <v>80</v>
      </c>
      <c r="C254" s="7">
        <v>35000</v>
      </c>
      <c r="D254" s="7">
        <f t="shared" si="3"/>
        <v>2800000</v>
      </c>
    </row>
    <row r="255" spans="1:4" ht="18" hidden="1" x14ac:dyDescent="0.3">
      <c r="A255" s="9" t="s">
        <v>251</v>
      </c>
      <c r="B255" s="7"/>
      <c r="C255" s="7"/>
      <c r="D255" s="7">
        <f t="shared" si="3"/>
        <v>0</v>
      </c>
    </row>
    <row r="256" spans="1:4" ht="18" hidden="1" x14ac:dyDescent="0.3">
      <c r="A256" s="9" t="s">
        <v>252</v>
      </c>
      <c r="B256" s="7"/>
      <c r="C256" s="7"/>
      <c r="D256" s="7">
        <f t="shared" si="3"/>
        <v>0</v>
      </c>
    </row>
    <row r="257" spans="1:4" ht="18" hidden="1" x14ac:dyDescent="0.3">
      <c r="A257" s="9" t="s">
        <v>253</v>
      </c>
      <c r="B257" s="7"/>
      <c r="C257" s="7"/>
      <c r="D257" s="7">
        <f t="shared" si="3"/>
        <v>0</v>
      </c>
    </row>
    <row r="258" spans="1:4" ht="18" x14ac:dyDescent="0.3">
      <c r="A258" s="9" t="s">
        <v>254</v>
      </c>
      <c r="B258" s="7">
        <f>7+10+18+20</f>
        <v>55</v>
      </c>
      <c r="C258" s="7">
        <v>20000</v>
      </c>
      <c r="D258" s="7">
        <f t="shared" si="3"/>
        <v>1100000</v>
      </c>
    </row>
    <row r="259" spans="1:4" ht="18" hidden="1" x14ac:dyDescent="0.3">
      <c r="A259" s="9" t="s">
        <v>255</v>
      </c>
      <c r="B259" s="7"/>
      <c r="C259" s="7"/>
      <c r="D259" s="7">
        <f t="shared" si="3"/>
        <v>0</v>
      </c>
    </row>
    <row r="260" spans="1:4" ht="18" hidden="1" x14ac:dyDescent="0.3">
      <c r="A260" s="9" t="s">
        <v>256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257</v>
      </c>
      <c r="B261" s="15"/>
      <c r="C261" s="15"/>
      <c r="D261" s="7">
        <f t="shared" si="4"/>
        <v>0</v>
      </c>
    </row>
    <row r="262" spans="1:4" ht="18" hidden="1" x14ac:dyDescent="0.3">
      <c r="A262" s="13" t="s">
        <v>258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80</v>
      </c>
      <c r="C265" s="7">
        <v>14000</v>
      </c>
      <c r="D265" s="7">
        <f t="shared" si="4"/>
        <v>1120000</v>
      </c>
    </row>
    <row r="266" spans="1:4" ht="18" hidden="1" x14ac:dyDescent="0.3">
      <c r="A266" s="9" t="s">
        <v>264</v>
      </c>
      <c r="B266" s="7"/>
      <c r="C266" s="7"/>
      <c r="D266" s="7">
        <f t="shared" si="4"/>
        <v>0</v>
      </c>
    </row>
    <row r="267" spans="1:4" ht="18" hidden="1" x14ac:dyDescent="0.3">
      <c r="A267" s="9" t="s">
        <v>265</v>
      </c>
      <c r="B267" s="7"/>
      <c r="C267" s="7"/>
      <c r="D267" s="7">
        <f t="shared" si="4"/>
        <v>0</v>
      </c>
    </row>
    <row r="268" spans="1:4" ht="18" hidden="1" x14ac:dyDescent="0.3">
      <c r="A268" s="9" t="s">
        <v>266</v>
      </c>
      <c r="B268" s="7"/>
      <c r="C268" s="7"/>
      <c r="D268" s="7">
        <f t="shared" si="4"/>
        <v>0</v>
      </c>
    </row>
    <row r="269" spans="1:4" ht="18" x14ac:dyDescent="0.3">
      <c r="A269" s="9" t="s">
        <v>267</v>
      </c>
      <c r="B269" s="7">
        <v>30</v>
      </c>
      <c r="C269" s="7">
        <v>10500</v>
      </c>
      <c r="D269" s="7">
        <f t="shared" si="4"/>
        <v>315000</v>
      </c>
    </row>
    <row r="270" spans="1:4" ht="18" hidden="1" x14ac:dyDescent="0.3">
      <c r="A270" s="9" t="s">
        <v>268</v>
      </c>
      <c r="B270" s="7"/>
      <c r="C270" s="7"/>
      <c r="D270" s="7">
        <f t="shared" si="4"/>
        <v>0</v>
      </c>
    </row>
    <row r="271" spans="1:4" ht="18" hidden="1" x14ac:dyDescent="0.3">
      <c r="A271" s="32" t="s">
        <v>269</v>
      </c>
      <c r="B271" s="7"/>
      <c r="C271" s="7"/>
      <c r="D271" s="7">
        <f t="shared" si="4"/>
        <v>0</v>
      </c>
    </row>
    <row r="272" spans="1:4" ht="18" hidden="1" x14ac:dyDescent="0.3">
      <c r="A272" s="9" t="s">
        <v>270</v>
      </c>
      <c r="B272" s="7"/>
      <c r="C272" s="7"/>
      <c r="D272" s="7">
        <f t="shared" si="4"/>
        <v>0</v>
      </c>
    </row>
    <row r="273" spans="1:4" ht="18" hidden="1" x14ac:dyDescent="0.3">
      <c r="A273" s="32" t="s">
        <v>271</v>
      </c>
      <c r="B273" s="7"/>
      <c r="C273" s="7"/>
      <c r="D273" s="7">
        <f t="shared" si="4"/>
        <v>0</v>
      </c>
    </row>
    <row r="274" spans="1:4" ht="18" hidden="1" x14ac:dyDescent="0.3">
      <c r="A274" s="11" t="s">
        <v>272</v>
      </c>
      <c r="B274" s="7"/>
      <c r="C274" s="7"/>
      <c r="D274" s="7">
        <f t="shared" si="4"/>
        <v>0</v>
      </c>
    </row>
    <row r="275" spans="1:4" ht="18" hidden="1" x14ac:dyDescent="0.3">
      <c r="A275" s="32" t="s">
        <v>273</v>
      </c>
      <c r="B275" s="7"/>
      <c r="C275" s="7"/>
      <c r="D275" s="7">
        <f t="shared" si="4"/>
        <v>0</v>
      </c>
    </row>
    <row r="276" spans="1:4" ht="18" hidden="1" x14ac:dyDescent="0.3">
      <c r="A276" s="12" t="s">
        <v>274</v>
      </c>
      <c r="B276" s="15"/>
      <c r="C276" s="15"/>
      <c r="D276" s="7">
        <f t="shared" si="4"/>
        <v>0</v>
      </c>
    </row>
    <row r="277" spans="1:4" ht="18" hidden="1" x14ac:dyDescent="0.3">
      <c r="A277" s="12" t="s">
        <v>397</v>
      </c>
      <c r="B277" s="7"/>
      <c r="C277" s="7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x14ac:dyDescent="0.3">
      <c r="A282" s="9" t="s">
        <v>278</v>
      </c>
      <c r="B282" s="7">
        <f>15+30</f>
        <v>45</v>
      </c>
      <c r="C282" s="7">
        <v>7000</v>
      </c>
      <c r="D282" s="7">
        <f t="shared" si="4"/>
        <v>315000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x14ac:dyDescent="0.3">
      <c r="A285" s="9" t="s">
        <v>281</v>
      </c>
      <c r="B285" s="7">
        <f>7+60+25</f>
        <v>92</v>
      </c>
      <c r="C285" s="7">
        <v>7500</v>
      </c>
      <c r="D285" s="7">
        <f t="shared" si="4"/>
        <v>690000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x14ac:dyDescent="0.3">
      <c r="A288" s="9" t="s">
        <v>284</v>
      </c>
      <c r="B288" s="7">
        <v>20</v>
      </c>
      <c r="C288" s="7">
        <v>8000</v>
      </c>
      <c r="D288" s="7">
        <f t="shared" si="4"/>
        <v>160000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3" t="s">
        <v>288</v>
      </c>
      <c r="B290" s="7"/>
      <c r="C290" s="7"/>
      <c r="D290" s="7">
        <f t="shared" si="4"/>
        <v>0</v>
      </c>
    </row>
    <row r="291" spans="1:4" ht="18" hidden="1" x14ac:dyDescent="0.3">
      <c r="A291" s="9" t="s">
        <v>289</v>
      </c>
      <c r="B291" s="7"/>
      <c r="C291" s="7"/>
      <c r="D291" s="7">
        <f t="shared" si="4"/>
        <v>0</v>
      </c>
    </row>
    <row r="292" spans="1:4" ht="18" hidden="1" x14ac:dyDescent="0.3">
      <c r="A292" s="16" t="s">
        <v>290</v>
      </c>
      <c r="B292" s="7"/>
      <c r="C292" s="7"/>
      <c r="D292" s="7">
        <f t="shared" si="4"/>
        <v>0</v>
      </c>
    </row>
    <row r="293" spans="1:4" ht="18" hidden="1" x14ac:dyDescent="0.3">
      <c r="A293" s="12" t="s">
        <v>286</v>
      </c>
      <c r="B293" s="7"/>
      <c r="C293" s="7"/>
      <c r="D293" s="7">
        <f t="shared" si="4"/>
        <v>0</v>
      </c>
    </row>
    <row r="294" spans="1:4" ht="18" hidden="1" x14ac:dyDescent="0.3">
      <c r="A294" s="16" t="s">
        <v>287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x14ac:dyDescent="0.3">
      <c r="A303" s="13" t="s">
        <v>300</v>
      </c>
      <c r="B303" s="7">
        <v>8</v>
      </c>
      <c r="C303" s="7">
        <v>17000</v>
      </c>
      <c r="D303" s="7">
        <f t="shared" si="4"/>
        <v>136000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13" t="s">
        <v>303</v>
      </c>
      <c r="B305" s="7"/>
      <c r="C305" s="7"/>
      <c r="D305" s="7">
        <f t="shared" si="4"/>
        <v>0</v>
      </c>
    </row>
    <row r="306" spans="1:4" ht="18" hidden="1" x14ac:dyDescent="0.3">
      <c r="A306" s="21" t="s">
        <v>302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314</v>
      </c>
      <c r="B315" s="7"/>
      <c r="C315" s="7"/>
      <c r="D315" s="7">
        <f t="shared" si="4"/>
        <v>0</v>
      </c>
    </row>
    <row r="316" spans="1:4" ht="18" hidden="1" x14ac:dyDescent="0.3">
      <c r="A316" s="9" t="s">
        <v>312</v>
      </c>
      <c r="B316" s="37"/>
      <c r="C316" s="37"/>
      <c r="D316" s="7">
        <f t="shared" si="4"/>
        <v>0</v>
      </c>
    </row>
    <row r="317" spans="1:4" ht="18" hidden="1" x14ac:dyDescent="0.3">
      <c r="A317" s="9" t="s">
        <v>313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328</v>
      </c>
      <c r="B331" s="7"/>
      <c r="C331" s="7"/>
      <c r="D331" s="7">
        <f t="shared" si="5"/>
        <v>0</v>
      </c>
    </row>
    <row r="332" spans="1:4" ht="18" hidden="1" x14ac:dyDescent="0.3">
      <c r="A332" s="11" t="s">
        <v>365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12649</v>
      </c>
      <c r="C333" s="40"/>
      <c r="D333" s="7">
        <f>SUM(D18:D303)</f>
        <v>120875000</v>
      </c>
    </row>
    <row r="334" spans="1:4" ht="18" hidden="1" x14ac:dyDescent="0.3">
      <c r="D334" s="7">
        <f t="shared" si="5"/>
        <v>0</v>
      </c>
    </row>
    <row r="335" spans="1:4" ht="18" hidden="1" x14ac:dyDescent="0.3">
      <c r="A335" s="1" t="s">
        <v>398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hidden="1" x14ac:dyDescent="0.3">
      <c r="A367" s="9" t="s">
        <v>254</v>
      </c>
      <c r="B367" s="7"/>
      <c r="C367" s="7"/>
      <c r="D367" s="7">
        <f t="shared" si="5"/>
        <v>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v>99</v>
      </c>
      <c r="C370" s="7">
        <v>8000</v>
      </c>
      <c r="D370" s="7">
        <f t="shared" si="5"/>
        <v>792000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v>38</v>
      </c>
      <c r="C375" s="7">
        <v>17000</v>
      </c>
      <c r="D375" s="7">
        <f t="shared" si="5"/>
        <v>646000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75+100+100+200+80+20+10+80</f>
        <v>665</v>
      </c>
      <c r="C378" s="7">
        <v>14000</v>
      </c>
      <c r="D378" s="7">
        <f t="shared" si="5"/>
        <v>9310000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hidden="1" x14ac:dyDescent="0.3">
      <c r="A382" s="9" t="s">
        <v>99</v>
      </c>
      <c r="B382" s="7"/>
      <c r="C382" s="7"/>
      <c r="D382" s="7">
        <f t="shared" si="5"/>
        <v>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x14ac:dyDescent="0.3">
      <c r="A387" s="9" t="s">
        <v>12</v>
      </c>
      <c r="B387" s="7">
        <v>30</v>
      </c>
      <c r="C387" s="7">
        <v>10000</v>
      </c>
      <c r="D387" s="7">
        <f t="shared" si="5"/>
        <v>300000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x14ac:dyDescent="0.3">
      <c r="A404" s="9" t="s">
        <v>197</v>
      </c>
      <c r="B404" s="7">
        <v>20</v>
      </c>
      <c r="C404" s="7">
        <v>12000</v>
      </c>
      <c r="D404" s="7">
        <f t="shared" si="6"/>
        <v>240000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hidden="1" x14ac:dyDescent="0.3">
      <c r="A406" s="9" t="s">
        <v>267</v>
      </c>
      <c r="B406" s="7"/>
      <c r="C406" s="7"/>
      <c r="D406" s="7">
        <f t="shared" si="6"/>
        <v>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f>20+6+60</f>
        <v>86</v>
      </c>
      <c r="C430" s="7">
        <v>10000</v>
      </c>
      <c r="D430" s="7">
        <f t="shared" si="6"/>
        <v>860000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100+100+160</f>
        <v>360</v>
      </c>
      <c r="C448" s="7">
        <v>15000</v>
      </c>
      <c r="D448" s="7">
        <f t="shared" si="6"/>
        <v>5400000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330+270+1410+250</f>
        <v>2260</v>
      </c>
      <c r="C455" s="7">
        <v>3500</v>
      </c>
      <c r="D455" s="7">
        <f t="shared" si="7"/>
        <v>7910000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hidden="1" x14ac:dyDescent="0.3">
      <c r="A477" s="9" t="s">
        <v>284</v>
      </c>
      <c r="B477" s="7"/>
      <c r="C477" s="7"/>
      <c r="D477" s="7">
        <f t="shared" si="7"/>
        <v>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40+220+20+160+250+40</f>
        <v>730</v>
      </c>
      <c r="C480" s="7">
        <v>7500</v>
      </c>
      <c r="D480" s="7">
        <f t="shared" si="7"/>
        <v>5475000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v>25</v>
      </c>
      <c r="C502" s="7">
        <v>15000</v>
      </c>
      <c r="D502" s="7">
        <f t="shared" si="7"/>
        <v>375000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x14ac:dyDescent="0.3">
      <c r="A516" s="268" t="s">
        <v>177</v>
      </c>
      <c r="B516" s="269">
        <v>40</v>
      </c>
      <c r="C516" s="269">
        <v>7700</v>
      </c>
      <c r="D516" s="269">
        <f t="shared" ref="D516:D579" si="8">B516*C516</f>
        <v>308000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208</v>
      </c>
      <c r="B524" s="7"/>
      <c r="C524" s="7"/>
      <c r="D524" s="7">
        <f t="shared" si="8"/>
        <v>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hidden="1" x14ac:dyDescent="0.3">
      <c r="A526" s="9" t="s">
        <v>101</v>
      </c>
      <c r="B526" s="7"/>
      <c r="C526" s="7"/>
      <c r="D526" s="7">
        <f t="shared" si="8"/>
        <v>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v>45</v>
      </c>
      <c r="C528" s="7">
        <v>8000</v>
      </c>
      <c r="D528" s="7">
        <f t="shared" si="8"/>
        <v>360000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v>26</v>
      </c>
      <c r="C530" s="7">
        <v>6500</v>
      </c>
      <c r="D530" s="7">
        <f t="shared" si="8"/>
        <v>169000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f>189+40+27+189+17</f>
        <v>462</v>
      </c>
      <c r="C533" s="7">
        <v>6500</v>
      </c>
      <c r="D533" s="7">
        <f t="shared" si="8"/>
        <v>3003000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110</v>
      </c>
      <c r="B545" s="7"/>
      <c r="C545" s="7"/>
      <c r="D545" s="7">
        <f t="shared" si="8"/>
        <v>0</v>
      </c>
    </row>
    <row r="546" spans="1:4" ht="18" hidden="1" x14ac:dyDescent="0.3">
      <c r="A546" s="9" t="s">
        <v>111</v>
      </c>
      <c r="B546" s="7"/>
      <c r="C546" s="7"/>
      <c r="D546" s="7">
        <f t="shared" si="8"/>
        <v>0</v>
      </c>
    </row>
    <row r="547" spans="1:4" ht="18" hidden="1" x14ac:dyDescent="0.3">
      <c r="A547" s="9" t="s">
        <v>389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7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hidden="1" x14ac:dyDescent="0.3">
      <c r="A604" s="9" t="s">
        <v>278</v>
      </c>
      <c r="B604" s="7"/>
      <c r="C604" s="7"/>
      <c r="D604" s="7">
        <f t="shared" si="9"/>
        <v>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hidden="1" x14ac:dyDescent="0.3">
      <c r="A619" s="9" t="s">
        <v>127</v>
      </c>
      <c r="B619" s="7"/>
      <c r="C619" s="7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hidden="1" x14ac:dyDescent="0.3">
      <c r="A621" s="9" t="s">
        <v>281</v>
      </c>
      <c r="B621" s="7"/>
      <c r="C621" s="7"/>
      <c r="D621" s="7">
        <f t="shared" si="9"/>
        <v>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x14ac:dyDescent="0.3">
      <c r="A628" s="9" t="s">
        <v>154</v>
      </c>
      <c r="B628" s="7">
        <v>36</v>
      </c>
      <c r="C628" s="7">
        <v>8000</v>
      </c>
      <c r="D628" s="7">
        <f t="shared" si="9"/>
        <v>288000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4922</v>
      </c>
      <c r="C665" s="40"/>
      <c r="D665" s="40">
        <f t="shared" ref="D665" si="11">SUM(D338:D664)</f>
        <v>35436000</v>
      </c>
    </row>
    <row r="667" spans="1:4" ht="15.6" x14ac:dyDescent="0.3">
      <c r="D667" s="249">
        <f>D665+D333</f>
        <v>156311000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7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667"/>
  <sheetViews>
    <sheetView topLeftCell="A108" workbookViewId="0">
      <selection activeCell="A180" sqref="A180:D180"/>
    </sheetView>
  </sheetViews>
  <sheetFormatPr defaultRowHeight="14.4" x14ac:dyDescent="0.3"/>
  <cols>
    <col min="1" max="1" width="36.33203125" customWidth="1"/>
    <col min="2" max="2" width="10.21875" customWidth="1"/>
    <col min="3" max="3" width="10.88671875" customWidth="1"/>
    <col min="4" max="4" width="19.77734375" customWidth="1"/>
  </cols>
  <sheetData>
    <row r="1" spans="1:4" x14ac:dyDescent="0.3">
      <c r="A1" s="1" t="s">
        <v>400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12" t="s">
        <v>62</v>
      </c>
      <c r="B3" s="7">
        <v>12</v>
      </c>
      <c r="C3" s="7">
        <v>5000</v>
      </c>
      <c r="D3" s="7">
        <f>B3*C3</f>
        <v>60000</v>
      </c>
    </row>
    <row r="4" spans="1:4" ht="18" hidden="1" x14ac:dyDescent="0.3">
      <c r="A4" s="11" t="s">
        <v>63</v>
      </c>
      <c r="B4" s="7"/>
      <c r="C4" s="7"/>
      <c r="D4" s="7">
        <f t="shared" ref="D4:D67" si="0">B4*C4</f>
        <v>0</v>
      </c>
    </row>
    <row r="5" spans="1:4" ht="18" hidden="1" x14ac:dyDescent="0.3">
      <c r="A5" s="12" t="s">
        <v>64</v>
      </c>
      <c r="B5" s="7"/>
      <c r="C5" s="7"/>
      <c r="D5" s="7">
        <f t="shared" si="0"/>
        <v>0</v>
      </c>
    </row>
    <row r="6" spans="1:4" ht="18" hidden="1" x14ac:dyDescent="0.3">
      <c r="A6" s="12" t="s">
        <v>65</v>
      </c>
      <c r="B6" s="7"/>
      <c r="C6" s="7"/>
      <c r="D6" s="7">
        <f t="shared" si="0"/>
        <v>0</v>
      </c>
    </row>
    <row r="7" spans="1:4" ht="18" hidden="1" x14ac:dyDescent="0.3">
      <c r="A7" s="12" t="s">
        <v>66</v>
      </c>
      <c r="B7" s="7"/>
      <c r="C7" s="7"/>
      <c r="D7" s="7">
        <f t="shared" si="0"/>
        <v>0</v>
      </c>
    </row>
    <row r="8" spans="1:4" ht="18" hidden="1" x14ac:dyDescent="0.3">
      <c r="A8" s="19" t="s">
        <v>67</v>
      </c>
      <c r="B8" s="7"/>
      <c r="C8" s="7"/>
      <c r="D8" s="7">
        <f t="shared" si="0"/>
        <v>0</v>
      </c>
    </row>
    <row r="9" spans="1:4" ht="18" hidden="1" x14ac:dyDescent="0.3">
      <c r="A9" s="9" t="s">
        <v>68</v>
      </c>
      <c r="B9" s="7"/>
      <c r="C9" s="7"/>
      <c r="D9" s="7">
        <f t="shared" si="0"/>
        <v>0</v>
      </c>
    </row>
    <row r="10" spans="1:4" ht="18" hidden="1" x14ac:dyDescent="0.3">
      <c r="A10" s="12" t="s">
        <v>76</v>
      </c>
      <c r="B10" s="15"/>
      <c r="C10" s="15"/>
      <c r="D10" s="7">
        <f t="shared" si="0"/>
        <v>0</v>
      </c>
    </row>
    <row r="11" spans="1:4" ht="18" hidden="1" x14ac:dyDescent="0.3">
      <c r="A11" s="12" t="s">
        <v>77</v>
      </c>
      <c r="B11" s="15"/>
      <c r="C11" s="15"/>
      <c r="D11" s="7">
        <f t="shared" si="0"/>
        <v>0</v>
      </c>
    </row>
    <row r="12" spans="1:4" ht="18" hidden="1" x14ac:dyDescent="0.3">
      <c r="A12" s="12" t="s">
        <v>78</v>
      </c>
      <c r="B12" s="15"/>
      <c r="C12" s="15"/>
      <c r="D12" s="7">
        <f t="shared" si="0"/>
        <v>0</v>
      </c>
    </row>
    <row r="13" spans="1:4" ht="18" hidden="1" x14ac:dyDescent="0.3">
      <c r="A13" s="9" t="s">
        <v>91</v>
      </c>
      <c r="B13" s="7"/>
      <c r="C13" s="7"/>
      <c r="D13" s="7">
        <f t="shared" si="0"/>
        <v>0</v>
      </c>
    </row>
    <row r="14" spans="1:4" ht="18" hidden="1" x14ac:dyDescent="0.3">
      <c r="A14" s="9" t="s">
        <v>92</v>
      </c>
      <c r="B14" s="7"/>
      <c r="C14" s="7"/>
      <c r="D14" s="7">
        <f t="shared" si="0"/>
        <v>0</v>
      </c>
    </row>
    <row r="15" spans="1:4" ht="18" hidden="1" x14ac:dyDescent="0.3">
      <c r="A15" s="9" t="s">
        <v>95</v>
      </c>
      <c r="B15" s="15"/>
      <c r="C15" s="15"/>
      <c r="D15" s="7">
        <f t="shared" si="0"/>
        <v>0</v>
      </c>
    </row>
    <row r="16" spans="1:4" ht="18" hidden="1" x14ac:dyDescent="0.3">
      <c r="A16" s="11" t="s">
        <v>384</v>
      </c>
      <c r="B16" s="7"/>
      <c r="C16" s="7"/>
      <c r="D16" s="7">
        <f t="shared" si="0"/>
        <v>0</v>
      </c>
    </row>
    <row r="17" spans="1:4" ht="18" x14ac:dyDescent="0.3">
      <c r="A17" s="21" t="s">
        <v>96</v>
      </c>
      <c r="B17" s="7">
        <v>3</v>
      </c>
      <c r="C17" s="7">
        <v>6000</v>
      </c>
      <c r="D17" s="7">
        <f t="shared" si="0"/>
        <v>18000</v>
      </c>
    </row>
    <row r="18" spans="1:4" ht="18" hidden="1" x14ac:dyDescent="0.3">
      <c r="A18" s="11" t="s">
        <v>113</v>
      </c>
      <c r="B18" s="7"/>
      <c r="C18" s="7"/>
      <c r="D18" s="7">
        <f t="shared" si="0"/>
        <v>0</v>
      </c>
    </row>
    <row r="19" spans="1:4" ht="18" hidden="1" x14ac:dyDescent="0.3">
      <c r="A19" s="21" t="s">
        <v>114</v>
      </c>
      <c r="B19" s="7"/>
      <c r="C19" s="7"/>
      <c r="D19" s="7">
        <f t="shared" si="0"/>
        <v>0</v>
      </c>
    </row>
    <row r="20" spans="1:4" ht="18" hidden="1" x14ac:dyDescent="0.3">
      <c r="A20" s="9" t="s">
        <v>106</v>
      </c>
      <c r="B20" s="7"/>
      <c r="C20" s="7"/>
      <c r="D20" s="7">
        <f t="shared" si="0"/>
        <v>0</v>
      </c>
    </row>
    <row r="21" spans="1:4" ht="18" hidden="1" x14ac:dyDescent="0.3">
      <c r="A21" s="9" t="s">
        <v>107</v>
      </c>
      <c r="B21" s="7"/>
      <c r="C21" s="7"/>
      <c r="D21" s="7">
        <f t="shared" si="0"/>
        <v>0</v>
      </c>
    </row>
    <row r="22" spans="1:4" ht="18" hidden="1" x14ac:dyDescent="0.3">
      <c r="A22" s="9" t="s">
        <v>108</v>
      </c>
      <c r="B22" s="7"/>
      <c r="C22" s="7"/>
      <c r="D22" s="7">
        <f t="shared" si="0"/>
        <v>0</v>
      </c>
    </row>
    <row r="23" spans="1:4" ht="18" hidden="1" x14ac:dyDescent="0.3">
      <c r="A23" s="11" t="s">
        <v>241</v>
      </c>
      <c r="B23" s="7"/>
      <c r="C23" s="7"/>
      <c r="D23" s="7">
        <f t="shared" si="0"/>
        <v>0</v>
      </c>
    </row>
    <row r="24" spans="1:4" ht="18" x14ac:dyDescent="0.3">
      <c r="A24" s="9" t="s">
        <v>242</v>
      </c>
      <c r="B24" s="7">
        <f>170+74</f>
        <v>244</v>
      </c>
      <c r="C24" s="7">
        <v>39000</v>
      </c>
      <c r="D24" s="7">
        <f t="shared" si="0"/>
        <v>9516000</v>
      </c>
    </row>
    <row r="25" spans="1:4" ht="18" x14ac:dyDescent="0.3">
      <c r="A25" s="9" t="s">
        <v>243</v>
      </c>
      <c r="B25" s="7">
        <v>20</v>
      </c>
      <c r="C25" s="7">
        <v>25000</v>
      </c>
      <c r="D25" s="7">
        <f t="shared" si="0"/>
        <v>500000</v>
      </c>
    </row>
    <row r="26" spans="1:4" ht="18" hidden="1" x14ac:dyDescent="0.3">
      <c r="A26" s="9" t="s">
        <v>244</v>
      </c>
      <c r="B26" s="7"/>
      <c r="C26" s="7"/>
      <c r="D26" s="7">
        <f t="shared" si="0"/>
        <v>0</v>
      </c>
    </row>
    <row r="27" spans="1:4" ht="18" x14ac:dyDescent="0.3">
      <c r="A27" s="9" t="s">
        <v>245</v>
      </c>
      <c r="B27" s="7">
        <v>6</v>
      </c>
      <c r="C27" s="7">
        <v>11000</v>
      </c>
      <c r="D27" s="7">
        <f t="shared" si="0"/>
        <v>66000</v>
      </c>
    </row>
    <row r="28" spans="1:4" ht="18" hidden="1" x14ac:dyDescent="0.3">
      <c r="A28" s="9" t="s">
        <v>246</v>
      </c>
      <c r="B28" s="7"/>
      <c r="C28" s="7"/>
      <c r="D28" s="7">
        <f t="shared" si="0"/>
        <v>0</v>
      </c>
    </row>
    <row r="29" spans="1:4" ht="18" x14ac:dyDescent="0.3">
      <c r="A29" s="9" t="s">
        <v>250</v>
      </c>
      <c r="B29" s="7">
        <f>25+26+7+10</f>
        <v>68</v>
      </c>
      <c r="C29" s="7">
        <v>39000</v>
      </c>
      <c r="D29" s="7">
        <f t="shared" si="0"/>
        <v>2652000</v>
      </c>
    </row>
    <row r="30" spans="1:4" ht="18" hidden="1" x14ac:dyDescent="0.3">
      <c r="A30" s="9" t="s">
        <v>251</v>
      </c>
      <c r="B30" s="7"/>
      <c r="C30" s="7"/>
      <c r="D30" s="7">
        <f t="shared" si="0"/>
        <v>0</v>
      </c>
    </row>
    <row r="31" spans="1:4" ht="18" hidden="1" x14ac:dyDescent="0.3">
      <c r="A31" s="9" t="s">
        <v>252</v>
      </c>
      <c r="B31" s="7"/>
      <c r="C31" s="7"/>
      <c r="D31" s="7">
        <f t="shared" si="0"/>
        <v>0</v>
      </c>
    </row>
    <row r="32" spans="1:4" ht="18" hidden="1" x14ac:dyDescent="0.3">
      <c r="A32" s="9" t="s">
        <v>253</v>
      </c>
      <c r="B32" s="7"/>
      <c r="C32" s="7"/>
      <c r="D32" s="7">
        <f t="shared" si="0"/>
        <v>0</v>
      </c>
    </row>
    <row r="33" spans="1:4" ht="18" x14ac:dyDescent="0.3">
      <c r="A33" s="9" t="s">
        <v>254</v>
      </c>
      <c r="B33" s="7">
        <f>6+10+21+10+40</f>
        <v>87</v>
      </c>
      <c r="C33" s="7">
        <v>18000</v>
      </c>
      <c r="D33" s="7">
        <f t="shared" si="0"/>
        <v>1566000</v>
      </c>
    </row>
    <row r="34" spans="1:4" ht="18" hidden="1" x14ac:dyDescent="0.3">
      <c r="A34" s="9" t="s">
        <v>255</v>
      </c>
      <c r="B34" s="7"/>
      <c r="C34" s="7"/>
      <c r="D34" s="7">
        <f t="shared" si="0"/>
        <v>0</v>
      </c>
    </row>
    <row r="35" spans="1:4" ht="18" hidden="1" x14ac:dyDescent="0.3">
      <c r="A35" s="9" t="s">
        <v>256</v>
      </c>
      <c r="B35" s="7"/>
      <c r="C35" s="7"/>
      <c r="D35" s="7">
        <f t="shared" si="0"/>
        <v>0</v>
      </c>
    </row>
    <row r="36" spans="1:4" ht="18" hidden="1" x14ac:dyDescent="0.3">
      <c r="A36" s="9" t="s">
        <v>129</v>
      </c>
      <c r="B36" s="7"/>
      <c r="C36" s="7"/>
      <c r="D36" s="7">
        <f t="shared" si="0"/>
        <v>0</v>
      </c>
    </row>
    <row r="37" spans="1:4" ht="18" hidden="1" x14ac:dyDescent="0.3">
      <c r="A37" s="16" t="s">
        <v>130</v>
      </c>
      <c r="B37" s="7"/>
      <c r="C37" s="7"/>
      <c r="D37" s="7">
        <f t="shared" si="0"/>
        <v>0</v>
      </c>
    </row>
    <row r="38" spans="1:4" ht="18" hidden="1" x14ac:dyDescent="0.3">
      <c r="A38" s="9" t="s">
        <v>171</v>
      </c>
      <c r="B38" s="7"/>
      <c r="C38" s="7"/>
      <c r="D38" s="7">
        <f t="shared" si="0"/>
        <v>0</v>
      </c>
    </row>
    <row r="39" spans="1:4" ht="18" hidden="1" x14ac:dyDescent="0.3">
      <c r="A39" s="12" t="s">
        <v>187</v>
      </c>
      <c r="B39" s="7"/>
      <c r="C39" s="7"/>
      <c r="D39" s="7">
        <f t="shared" si="0"/>
        <v>0</v>
      </c>
    </row>
    <row r="40" spans="1:4" ht="18" hidden="1" x14ac:dyDescent="0.3">
      <c r="A40" s="9" t="s">
        <v>310</v>
      </c>
      <c r="B40" s="7"/>
      <c r="C40" s="7"/>
      <c r="D40" s="7">
        <f t="shared" si="0"/>
        <v>0</v>
      </c>
    </row>
    <row r="41" spans="1:4" ht="18" hidden="1" x14ac:dyDescent="0.3">
      <c r="A41" s="9" t="s">
        <v>210</v>
      </c>
      <c r="B41" s="7"/>
      <c r="C41" s="7"/>
      <c r="D41" s="7">
        <f t="shared" si="0"/>
        <v>0</v>
      </c>
    </row>
    <row r="42" spans="1:4" ht="18" hidden="1" x14ac:dyDescent="0.3">
      <c r="A42" s="35" t="s">
        <v>211</v>
      </c>
      <c r="B42" s="7"/>
      <c r="C42" s="7"/>
      <c r="D42" s="7">
        <f t="shared" si="0"/>
        <v>0</v>
      </c>
    </row>
    <row r="43" spans="1:4" ht="18" hidden="1" x14ac:dyDescent="0.3">
      <c r="A43" s="9" t="s">
        <v>212</v>
      </c>
      <c r="B43" s="7"/>
      <c r="C43" s="7"/>
      <c r="D43" s="7">
        <f t="shared" si="0"/>
        <v>0</v>
      </c>
    </row>
    <row r="44" spans="1:4" ht="18" hidden="1" x14ac:dyDescent="0.3">
      <c r="A44" s="9" t="s">
        <v>213</v>
      </c>
      <c r="B44" s="7"/>
      <c r="C44" s="7"/>
      <c r="D44" s="7">
        <f t="shared" si="0"/>
        <v>0</v>
      </c>
    </row>
    <row r="45" spans="1:4" ht="18" hidden="1" x14ac:dyDescent="0.3">
      <c r="A45" s="9" t="s">
        <v>214</v>
      </c>
      <c r="B45" s="7"/>
      <c r="C45" s="7"/>
      <c r="D45" s="7">
        <f t="shared" si="0"/>
        <v>0</v>
      </c>
    </row>
    <row r="46" spans="1:4" ht="18" hidden="1" x14ac:dyDescent="0.3">
      <c r="A46" s="9" t="s">
        <v>216</v>
      </c>
      <c r="B46" s="7"/>
      <c r="C46" s="7"/>
      <c r="D46" s="7">
        <f t="shared" si="0"/>
        <v>0</v>
      </c>
    </row>
    <row r="47" spans="1:4" ht="18" x14ac:dyDescent="0.3">
      <c r="A47" s="9" t="s">
        <v>99</v>
      </c>
      <c r="B47" s="7">
        <v>15</v>
      </c>
      <c r="C47" s="7">
        <v>9000</v>
      </c>
      <c r="D47" s="7">
        <f t="shared" si="0"/>
        <v>135000</v>
      </c>
    </row>
    <row r="48" spans="1:4" ht="18" hidden="1" x14ac:dyDescent="0.3">
      <c r="A48" s="42" t="s">
        <v>100</v>
      </c>
      <c r="B48" s="7"/>
      <c r="C48" s="7"/>
      <c r="D48" s="7">
        <f t="shared" si="0"/>
        <v>0</v>
      </c>
    </row>
    <row r="49" spans="1:4" ht="18" hidden="1" x14ac:dyDescent="0.3">
      <c r="A49" s="11" t="s">
        <v>103</v>
      </c>
      <c r="B49" s="7"/>
      <c r="C49" s="7"/>
      <c r="D49" s="7">
        <f t="shared" si="0"/>
        <v>0</v>
      </c>
    </row>
    <row r="50" spans="1:4" ht="18" hidden="1" x14ac:dyDescent="0.3">
      <c r="A50" s="9" t="s">
        <v>105</v>
      </c>
      <c r="B50" s="7"/>
      <c r="C50" s="7"/>
      <c r="D50" s="7">
        <f t="shared" si="0"/>
        <v>0</v>
      </c>
    </row>
    <row r="51" spans="1:4" ht="18" hidden="1" x14ac:dyDescent="0.3">
      <c r="A51" s="9" t="s">
        <v>11</v>
      </c>
      <c r="B51" s="7"/>
      <c r="C51" s="7"/>
      <c r="D51" s="7">
        <f t="shared" si="0"/>
        <v>0</v>
      </c>
    </row>
    <row r="52" spans="1:4" ht="18" hidden="1" x14ac:dyDescent="0.3">
      <c r="A52" s="9" t="s">
        <v>12</v>
      </c>
      <c r="B52" s="7"/>
      <c r="C52" s="7"/>
      <c r="D52" s="7">
        <f t="shared" si="0"/>
        <v>0</v>
      </c>
    </row>
    <row r="53" spans="1:4" ht="18" hidden="1" x14ac:dyDescent="0.3">
      <c r="A53" s="12" t="s">
        <v>13</v>
      </c>
      <c r="B53" s="7"/>
      <c r="C53" s="7"/>
      <c r="D53" s="7">
        <f t="shared" si="0"/>
        <v>0</v>
      </c>
    </row>
    <row r="54" spans="1:4" ht="18" hidden="1" x14ac:dyDescent="0.3">
      <c r="A54" s="9" t="s">
        <v>159</v>
      </c>
      <c r="B54" s="7"/>
      <c r="C54" s="7"/>
      <c r="D54" s="7">
        <f t="shared" si="0"/>
        <v>0</v>
      </c>
    </row>
    <row r="55" spans="1:4" ht="18" hidden="1" x14ac:dyDescent="0.3">
      <c r="A55" s="16" t="s">
        <v>160</v>
      </c>
      <c r="B55" s="7"/>
      <c r="C55" s="7"/>
      <c r="D55" s="7">
        <f t="shared" si="0"/>
        <v>0</v>
      </c>
    </row>
    <row r="56" spans="1:4" ht="18" hidden="1" x14ac:dyDescent="0.3">
      <c r="A56" s="9" t="s">
        <v>193</v>
      </c>
      <c r="B56" s="7"/>
      <c r="C56" s="7"/>
      <c r="D56" s="7">
        <f t="shared" si="0"/>
        <v>0</v>
      </c>
    </row>
    <row r="57" spans="1:4" ht="18" hidden="1" x14ac:dyDescent="0.3">
      <c r="A57" s="33" t="s">
        <v>194</v>
      </c>
      <c r="B57" s="7"/>
      <c r="C57" s="7"/>
      <c r="D57" s="7">
        <f t="shared" si="0"/>
        <v>0</v>
      </c>
    </row>
    <row r="58" spans="1:4" ht="18" x14ac:dyDescent="0.3">
      <c r="A58" s="9" t="s">
        <v>230</v>
      </c>
      <c r="B58" s="7">
        <v>2</v>
      </c>
      <c r="C58" s="7">
        <v>10000</v>
      </c>
      <c r="D58" s="7">
        <f t="shared" si="0"/>
        <v>20000</v>
      </c>
    </row>
    <row r="59" spans="1:4" ht="18" hidden="1" x14ac:dyDescent="0.3">
      <c r="A59" s="9" t="s">
        <v>231</v>
      </c>
      <c r="B59" s="7"/>
      <c r="C59" s="7"/>
      <c r="D59" s="7">
        <f t="shared" si="0"/>
        <v>0</v>
      </c>
    </row>
    <row r="60" spans="1:4" ht="18" hidden="1" x14ac:dyDescent="0.3">
      <c r="A60" s="12" t="s">
        <v>20</v>
      </c>
      <c r="B60" s="7"/>
      <c r="C60" s="7"/>
      <c r="D60" s="7">
        <f t="shared" si="0"/>
        <v>0</v>
      </c>
    </row>
    <row r="61" spans="1:4" ht="18" hidden="1" x14ac:dyDescent="0.3">
      <c r="A61" s="12" t="s">
        <v>21</v>
      </c>
      <c r="B61" s="7"/>
      <c r="C61" s="7"/>
      <c r="D61" s="7">
        <f t="shared" si="0"/>
        <v>0</v>
      </c>
    </row>
    <row r="62" spans="1:4" ht="18" hidden="1" x14ac:dyDescent="0.3">
      <c r="A62" s="17" t="s">
        <v>167</v>
      </c>
      <c r="B62" s="7"/>
      <c r="C62" s="7"/>
      <c r="D62" s="7">
        <f t="shared" si="0"/>
        <v>0</v>
      </c>
    </row>
    <row r="63" spans="1:4" ht="18" x14ac:dyDescent="0.3">
      <c r="A63" s="29" t="s">
        <v>168</v>
      </c>
      <c r="B63" s="31">
        <v>45</v>
      </c>
      <c r="C63" s="31">
        <v>9000</v>
      </c>
      <c r="D63" s="7">
        <f t="shared" si="0"/>
        <v>405000</v>
      </c>
    </row>
    <row r="64" spans="1:4" ht="18" x14ac:dyDescent="0.3">
      <c r="A64" s="9" t="s">
        <v>27</v>
      </c>
      <c r="B64" s="7">
        <v>19</v>
      </c>
      <c r="C64" s="7">
        <v>37000</v>
      </c>
      <c r="D64" s="7">
        <f t="shared" si="0"/>
        <v>703000</v>
      </c>
    </row>
    <row r="65" spans="1:4" ht="18" hidden="1" x14ac:dyDescent="0.3">
      <c r="A65" s="12" t="s">
        <v>28</v>
      </c>
      <c r="B65" s="7"/>
      <c r="C65" s="7"/>
      <c r="D65" s="7">
        <f t="shared" si="0"/>
        <v>0</v>
      </c>
    </row>
    <row r="66" spans="1:4" ht="18" x14ac:dyDescent="0.3">
      <c r="A66" s="12" t="s">
        <v>29</v>
      </c>
      <c r="B66" s="7">
        <f>10+44+50</f>
        <v>104</v>
      </c>
      <c r="C66" s="7">
        <v>23000</v>
      </c>
      <c r="D66" s="7">
        <f t="shared" si="0"/>
        <v>2392000</v>
      </c>
    </row>
    <row r="67" spans="1:4" ht="18" x14ac:dyDescent="0.3">
      <c r="A67" s="9" t="s">
        <v>195</v>
      </c>
      <c r="B67" s="7">
        <f>150+380+100</f>
        <v>630</v>
      </c>
      <c r="C67" s="7">
        <v>21000</v>
      </c>
      <c r="D67" s="7">
        <f t="shared" si="0"/>
        <v>13230000</v>
      </c>
    </row>
    <row r="68" spans="1:4" ht="18" x14ac:dyDescent="0.3">
      <c r="A68" s="12" t="s">
        <v>196</v>
      </c>
      <c r="B68" s="7">
        <f>150+100+120+10</f>
        <v>380</v>
      </c>
      <c r="C68" s="7">
        <v>21000</v>
      </c>
      <c r="D68" s="7">
        <f t="shared" ref="D68:D131" si="1">B68*C68</f>
        <v>7980000</v>
      </c>
    </row>
    <row r="69" spans="1:4" ht="18" hidden="1" x14ac:dyDescent="0.3">
      <c r="A69" s="9" t="s">
        <v>197</v>
      </c>
      <c r="B69" s="7"/>
      <c r="C69" s="7"/>
      <c r="D69" s="7">
        <f t="shared" si="1"/>
        <v>0</v>
      </c>
    </row>
    <row r="70" spans="1:4" ht="18" hidden="1" x14ac:dyDescent="0.3">
      <c r="A70" s="9" t="s">
        <v>198</v>
      </c>
      <c r="B70" s="7"/>
      <c r="C70" s="7"/>
      <c r="D70" s="7">
        <f t="shared" si="1"/>
        <v>0</v>
      </c>
    </row>
    <row r="71" spans="1:4" ht="18" hidden="1" x14ac:dyDescent="0.3">
      <c r="A71" s="9" t="s">
        <v>267</v>
      </c>
      <c r="B71" s="7"/>
      <c r="C71" s="7"/>
      <c r="D71" s="7">
        <f t="shared" si="1"/>
        <v>0</v>
      </c>
    </row>
    <row r="72" spans="1:4" ht="18" hidden="1" x14ac:dyDescent="0.3">
      <c r="A72" s="9" t="s">
        <v>268</v>
      </c>
      <c r="B72" s="7"/>
      <c r="C72" s="7"/>
      <c r="D72" s="7">
        <f t="shared" si="1"/>
        <v>0</v>
      </c>
    </row>
    <row r="73" spans="1:4" ht="18" x14ac:dyDescent="0.3">
      <c r="A73" s="5" t="s">
        <v>2</v>
      </c>
      <c r="B73" s="7">
        <v>47</v>
      </c>
      <c r="C73" s="7">
        <v>15000</v>
      </c>
      <c r="D73" s="7">
        <f t="shared" si="1"/>
        <v>705000</v>
      </c>
    </row>
    <row r="74" spans="1:4" ht="18" hidden="1" x14ac:dyDescent="0.3">
      <c r="A74" s="8" t="s">
        <v>3</v>
      </c>
      <c r="B74" s="7"/>
      <c r="C74" s="7"/>
      <c r="D74" s="7">
        <f t="shared" si="1"/>
        <v>0</v>
      </c>
    </row>
    <row r="75" spans="1:4" ht="18" hidden="1" x14ac:dyDescent="0.3">
      <c r="A75" s="5" t="s">
        <v>4</v>
      </c>
      <c r="B75" s="7"/>
      <c r="C75" s="7"/>
      <c r="D75" s="7">
        <f t="shared" si="1"/>
        <v>0</v>
      </c>
    </row>
    <row r="76" spans="1:4" ht="18" hidden="1" x14ac:dyDescent="0.3">
      <c r="A76" s="16" t="s">
        <v>55</v>
      </c>
      <c r="B76" s="7"/>
      <c r="C76" s="7"/>
      <c r="D76" s="7">
        <f t="shared" si="1"/>
        <v>0</v>
      </c>
    </row>
    <row r="77" spans="1:4" ht="18" hidden="1" x14ac:dyDescent="0.3">
      <c r="A77" s="13" t="s">
        <v>288</v>
      </c>
      <c r="B77" s="7"/>
      <c r="C77" s="7"/>
      <c r="D77" s="7">
        <f t="shared" si="1"/>
        <v>0</v>
      </c>
    </row>
    <row r="78" spans="1:4" ht="18" x14ac:dyDescent="0.3">
      <c r="A78" s="13" t="s">
        <v>300</v>
      </c>
      <c r="B78" s="7">
        <v>7</v>
      </c>
      <c r="C78" s="7">
        <v>15000</v>
      </c>
      <c r="D78" s="7">
        <f t="shared" si="1"/>
        <v>105000</v>
      </c>
    </row>
    <row r="79" spans="1:4" ht="18" hidden="1" x14ac:dyDescent="0.3">
      <c r="A79" s="13" t="s">
        <v>301</v>
      </c>
      <c r="B79" s="7"/>
      <c r="C79" s="7"/>
      <c r="D79" s="7">
        <f t="shared" si="1"/>
        <v>0</v>
      </c>
    </row>
    <row r="80" spans="1:4" ht="18" hidden="1" x14ac:dyDescent="0.3">
      <c r="A80" s="13" t="s">
        <v>303</v>
      </c>
      <c r="B80" s="7"/>
      <c r="C80" s="7"/>
      <c r="D80" s="7">
        <f t="shared" si="1"/>
        <v>0</v>
      </c>
    </row>
    <row r="81" spans="1:4" ht="18" hidden="1" x14ac:dyDescent="0.3">
      <c r="A81" s="9" t="s">
        <v>312</v>
      </c>
      <c r="B81" s="37"/>
      <c r="C81" s="37"/>
      <c r="D81" s="7">
        <f t="shared" si="1"/>
        <v>0</v>
      </c>
    </row>
    <row r="82" spans="1:4" ht="18" hidden="1" x14ac:dyDescent="0.3">
      <c r="A82" s="9" t="s">
        <v>79</v>
      </c>
      <c r="B82" s="7"/>
      <c r="C82" s="7"/>
      <c r="D82" s="7">
        <f t="shared" si="1"/>
        <v>0</v>
      </c>
    </row>
    <row r="83" spans="1:4" ht="18" x14ac:dyDescent="0.3">
      <c r="A83" s="9" t="s">
        <v>80</v>
      </c>
      <c r="B83" s="7">
        <v>130</v>
      </c>
      <c r="C83" s="7">
        <v>8500</v>
      </c>
      <c r="D83" s="7">
        <f t="shared" si="1"/>
        <v>1105000</v>
      </c>
    </row>
    <row r="84" spans="1:4" ht="18" hidden="1" x14ac:dyDescent="0.3">
      <c r="A84" s="9" t="s">
        <v>81</v>
      </c>
      <c r="B84" s="7"/>
      <c r="C84" s="7"/>
      <c r="D84" s="7">
        <f t="shared" si="1"/>
        <v>0</v>
      </c>
    </row>
    <row r="85" spans="1:4" ht="18" hidden="1" x14ac:dyDescent="0.3">
      <c r="A85" s="9" t="s">
        <v>82</v>
      </c>
      <c r="B85" s="7"/>
      <c r="C85" s="7"/>
      <c r="D85" s="7">
        <f t="shared" si="1"/>
        <v>0</v>
      </c>
    </row>
    <row r="86" spans="1:4" ht="18" hidden="1" x14ac:dyDescent="0.3">
      <c r="A86" s="9" t="s">
        <v>83</v>
      </c>
      <c r="B86" s="7"/>
      <c r="C86" s="7"/>
      <c r="D86" s="7">
        <f t="shared" si="1"/>
        <v>0</v>
      </c>
    </row>
    <row r="87" spans="1:4" ht="18" hidden="1" x14ac:dyDescent="0.3">
      <c r="A87" s="9" t="s">
        <v>170</v>
      </c>
      <c r="B87" s="7"/>
      <c r="C87" s="7"/>
      <c r="D87" s="7">
        <f t="shared" si="1"/>
        <v>0</v>
      </c>
    </row>
    <row r="88" spans="1:4" ht="18" hidden="1" x14ac:dyDescent="0.3">
      <c r="A88" s="34" t="s">
        <v>229</v>
      </c>
      <c r="B88" s="7"/>
      <c r="C88" s="7"/>
      <c r="D88" s="7">
        <f t="shared" si="1"/>
        <v>0</v>
      </c>
    </row>
    <row r="89" spans="1:4" ht="18" hidden="1" x14ac:dyDescent="0.3">
      <c r="A89" s="9" t="s">
        <v>235</v>
      </c>
      <c r="B89" s="7"/>
      <c r="C89" s="7"/>
      <c r="D89" s="7">
        <f t="shared" si="1"/>
        <v>0</v>
      </c>
    </row>
    <row r="90" spans="1:4" ht="18" hidden="1" x14ac:dyDescent="0.3">
      <c r="A90" s="9" t="s">
        <v>236</v>
      </c>
      <c r="B90" s="7"/>
      <c r="C90" s="7"/>
      <c r="D90" s="7">
        <f t="shared" si="1"/>
        <v>0</v>
      </c>
    </row>
    <row r="91" spans="1:4" ht="18" hidden="1" x14ac:dyDescent="0.3">
      <c r="A91" s="9" t="s">
        <v>257</v>
      </c>
      <c r="B91" s="15"/>
      <c r="C91" s="15"/>
      <c r="D91" s="7">
        <f t="shared" si="1"/>
        <v>0</v>
      </c>
    </row>
    <row r="92" spans="1:4" ht="18" hidden="1" x14ac:dyDescent="0.3">
      <c r="A92" s="13" t="s">
        <v>258</v>
      </c>
      <c r="B92" s="7"/>
      <c r="C92" s="7"/>
      <c r="D92" s="7">
        <f t="shared" si="1"/>
        <v>0</v>
      </c>
    </row>
    <row r="93" spans="1:4" ht="18" hidden="1" x14ac:dyDescent="0.3">
      <c r="A93" s="12" t="s">
        <v>286</v>
      </c>
      <c r="B93" s="7"/>
      <c r="C93" s="7"/>
      <c r="D93" s="7">
        <f t="shared" si="1"/>
        <v>0</v>
      </c>
    </row>
    <row r="94" spans="1:4" ht="18" hidden="1" x14ac:dyDescent="0.3">
      <c r="A94" s="16" t="s">
        <v>287</v>
      </c>
      <c r="B94" s="7"/>
      <c r="C94" s="7"/>
      <c r="D94" s="7">
        <f t="shared" si="1"/>
        <v>0</v>
      </c>
    </row>
    <row r="95" spans="1:4" ht="18" hidden="1" x14ac:dyDescent="0.3">
      <c r="A95" s="9" t="s">
        <v>118</v>
      </c>
      <c r="B95" s="7"/>
      <c r="C95" s="7"/>
      <c r="D95" s="7">
        <f t="shared" si="1"/>
        <v>0</v>
      </c>
    </row>
    <row r="96" spans="1:4" ht="18" hidden="1" x14ac:dyDescent="0.3">
      <c r="A96" s="16" t="s">
        <v>36</v>
      </c>
      <c r="B96" s="7"/>
      <c r="C96" s="7"/>
      <c r="D96" s="7">
        <f t="shared" si="1"/>
        <v>0</v>
      </c>
    </row>
    <row r="97" spans="1:4" ht="18" x14ac:dyDescent="0.3">
      <c r="A97" s="9" t="s">
        <v>37</v>
      </c>
      <c r="B97" s="7">
        <f>88+5</f>
        <v>93</v>
      </c>
      <c r="C97" s="7">
        <v>13000</v>
      </c>
      <c r="D97" s="7">
        <f t="shared" si="1"/>
        <v>1209000</v>
      </c>
    </row>
    <row r="98" spans="1:4" ht="18" hidden="1" x14ac:dyDescent="0.3">
      <c r="A98" s="9" t="s">
        <v>38</v>
      </c>
      <c r="B98" s="7"/>
      <c r="C98" s="7"/>
      <c r="D98" s="7">
        <f t="shared" si="1"/>
        <v>0</v>
      </c>
    </row>
    <row r="99" spans="1:4" ht="18" hidden="1" x14ac:dyDescent="0.3">
      <c r="A99" s="16" t="s">
        <v>276</v>
      </c>
      <c r="B99" s="7"/>
      <c r="C99" s="7"/>
      <c r="D99" s="7">
        <f t="shared" si="1"/>
        <v>0</v>
      </c>
    </row>
    <row r="100" spans="1:4" ht="18" hidden="1" x14ac:dyDescent="0.3">
      <c r="A100" s="16" t="s">
        <v>277</v>
      </c>
      <c r="B100" s="7"/>
      <c r="C100" s="7"/>
      <c r="D100" s="7">
        <f t="shared" si="1"/>
        <v>0</v>
      </c>
    </row>
    <row r="101" spans="1:4" ht="18" hidden="1" x14ac:dyDescent="0.3">
      <c r="A101" s="9" t="s">
        <v>135</v>
      </c>
      <c r="B101" s="15"/>
      <c r="C101" s="15"/>
      <c r="D101" s="7">
        <f t="shared" si="1"/>
        <v>0</v>
      </c>
    </row>
    <row r="102" spans="1:4" ht="18" hidden="1" x14ac:dyDescent="0.3">
      <c r="A102" s="22" t="s">
        <v>136</v>
      </c>
      <c r="B102" s="15"/>
      <c r="C102" s="15"/>
      <c r="D102" s="7">
        <f t="shared" si="1"/>
        <v>0</v>
      </c>
    </row>
    <row r="103" spans="1:4" ht="18" x14ac:dyDescent="0.3">
      <c r="A103" s="22" t="s">
        <v>138</v>
      </c>
      <c r="B103" s="15">
        <v>2</v>
      </c>
      <c r="C103" s="15">
        <v>70000</v>
      </c>
      <c r="D103" s="7">
        <f t="shared" si="1"/>
        <v>140000</v>
      </c>
    </row>
    <row r="104" spans="1:4" ht="18" hidden="1" x14ac:dyDescent="0.3">
      <c r="A104" s="22" t="s">
        <v>139</v>
      </c>
      <c r="B104" s="15"/>
      <c r="C104" s="15"/>
      <c r="D104" s="7">
        <f t="shared" si="1"/>
        <v>0</v>
      </c>
    </row>
    <row r="105" spans="1:4" ht="18" x14ac:dyDescent="0.3">
      <c r="A105" s="9" t="s">
        <v>140</v>
      </c>
      <c r="B105" s="15">
        <v>1</v>
      </c>
      <c r="C105" s="15">
        <v>80000</v>
      </c>
      <c r="D105" s="7">
        <f t="shared" si="1"/>
        <v>80000</v>
      </c>
    </row>
    <row r="106" spans="1:4" ht="18" hidden="1" x14ac:dyDescent="0.3">
      <c r="A106" s="9" t="s">
        <v>141</v>
      </c>
      <c r="B106" s="15"/>
      <c r="C106" s="15"/>
      <c r="D106" s="7">
        <f t="shared" si="1"/>
        <v>0</v>
      </c>
    </row>
    <row r="107" spans="1:4" ht="18" hidden="1" x14ac:dyDescent="0.3">
      <c r="A107" s="9" t="s">
        <v>143</v>
      </c>
      <c r="B107" s="15"/>
      <c r="C107" s="15"/>
      <c r="D107" s="7">
        <f t="shared" si="1"/>
        <v>0</v>
      </c>
    </row>
    <row r="108" spans="1:4" ht="18" x14ac:dyDescent="0.3">
      <c r="A108" s="9" t="s">
        <v>144</v>
      </c>
      <c r="B108" s="15">
        <v>1</v>
      </c>
      <c r="C108" s="15">
        <v>70000</v>
      </c>
      <c r="D108" s="7">
        <f t="shared" si="1"/>
        <v>70000</v>
      </c>
    </row>
    <row r="109" spans="1:4" ht="18" hidden="1" x14ac:dyDescent="0.3">
      <c r="A109" s="9" t="s">
        <v>145</v>
      </c>
      <c r="B109" s="15"/>
      <c r="C109" s="15"/>
      <c r="D109" s="7">
        <f t="shared" si="1"/>
        <v>0</v>
      </c>
    </row>
    <row r="110" spans="1:4" ht="18" hidden="1" x14ac:dyDescent="0.3">
      <c r="A110" s="9" t="s">
        <v>156</v>
      </c>
      <c r="B110" s="15"/>
      <c r="C110" s="15"/>
      <c r="D110" s="7">
        <f t="shared" si="1"/>
        <v>0</v>
      </c>
    </row>
    <row r="111" spans="1:4" ht="18" x14ac:dyDescent="0.3">
      <c r="A111" s="9" t="s">
        <v>157</v>
      </c>
      <c r="B111" s="15">
        <v>1</v>
      </c>
      <c r="C111" s="15">
        <v>70000</v>
      </c>
      <c r="D111" s="7">
        <f t="shared" si="1"/>
        <v>70000</v>
      </c>
    </row>
    <row r="112" spans="1:4" ht="18" hidden="1" x14ac:dyDescent="0.3">
      <c r="A112" s="9" t="s">
        <v>158</v>
      </c>
      <c r="B112" s="15"/>
      <c r="C112" s="15"/>
      <c r="D112" s="7">
        <f t="shared" si="1"/>
        <v>0</v>
      </c>
    </row>
    <row r="113" spans="1:4" ht="18" hidden="1" x14ac:dyDescent="0.3">
      <c r="A113" s="12" t="s">
        <v>46</v>
      </c>
      <c r="B113" s="7"/>
      <c r="C113" s="7"/>
      <c r="D113" s="7">
        <f t="shared" si="1"/>
        <v>0</v>
      </c>
    </row>
    <row r="114" spans="1:4" ht="18" x14ac:dyDescent="0.3">
      <c r="A114" s="9" t="s">
        <v>56</v>
      </c>
      <c r="B114" s="7">
        <v>28</v>
      </c>
      <c r="C114" s="7">
        <v>13000</v>
      </c>
      <c r="D114" s="7">
        <f t="shared" si="1"/>
        <v>364000</v>
      </c>
    </row>
    <row r="115" spans="1:4" ht="18" hidden="1" x14ac:dyDescent="0.3">
      <c r="A115" s="9" t="s">
        <v>69</v>
      </c>
      <c r="B115" s="7"/>
      <c r="C115" s="7"/>
      <c r="D115" s="7">
        <f t="shared" si="1"/>
        <v>0</v>
      </c>
    </row>
    <row r="116" spans="1:4" ht="18" hidden="1" x14ac:dyDescent="0.3">
      <c r="A116" s="12" t="s">
        <v>70</v>
      </c>
      <c r="B116" s="7"/>
      <c r="C116" s="7"/>
      <c r="D116" s="7">
        <f t="shared" si="1"/>
        <v>0</v>
      </c>
    </row>
    <row r="117" spans="1:4" ht="18" hidden="1" x14ac:dyDescent="0.3">
      <c r="A117" s="9" t="s">
        <v>15</v>
      </c>
      <c r="B117" s="7"/>
      <c r="C117" s="7"/>
      <c r="D117" s="7">
        <f t="shared" si="1"/>
        <v>0</v>
      </c>
    </row>
    <row r="118" spans="1:4" ht="18" hidden="1" x14ac:dyDescent="0.3">
      <c r="A118" s="9" t="s">
        <v>265</v>
      </c>
      <c r="B118" s="7"/>
      <c r="C118" s="7"/>
      <c r="D118" s="7">
        <f t="shared" si="1"/>
        <v>0</v>
      </c>
    </row>
    <row r="119" spans="1:4" ht="18" hidden="1" x14ac:dyDescent="0.3">
      <c r="A119" s="9" t="s">
        <v>294</v>
      </c>
      <c r="B119" s="7"/>
      <c r="C119" s="7"/>
      <c r="D119" s="7">
        <f t="shared" si="1"/>
        <v>0</v>
      </c>
    </row>
    <row r="120" spans="1:4" ht="18" hidden="1" x14ac:dyDescent="0.3">
      <c r="A120" s="9" t="s">
        <v>19</v>
      </c>
      <c r="B120" s="7"/>
      <c r="C120" s="7"/>
      <c r="D120" s="7">
        <f t="shared" si="1"/>
        <v>0</v>
      </c>
    </row>
    <row r="121" spans="1:4" ht="18" hidden="1" x14ac:dyDescent="0.3">
      <c r="A121" s="9" t="s">
        <v>34</v>
      </c>
      <c r="B121" s="7"/>
      <c r="C121" s="7"/>
      <c r="D121" s="7">
        <f t="shared" si="1"/>
        <v>0</v>
      </c>
    </row>
    <row r="122" spans="1:4" ht="18" hidden="1" x14ac:dyDescent="0.3">
      <c r="A122" s="11" t="s">
        <v>42</v>
      </c>
      <c r="B122" s="7"/>
      <c r="C122" s="7"/>
      <c r="D122" s="7">
        <f t="shared" si="1"/>
        <v>0</v>
      </c>
    </row>
    <row r="123" spans="1:4" ht="18" hidden="1" x14ac:dyDescent="0.3">
      <c r="A123" s="13" t="s">
        <v>43</v>
      </c>
      <c r="B123" s="7"/>
      <c r="C123" s="7"/>
      <c r="D123" s="7">
        <f t="shared" si="1"/>
        <v>0</v>
      </c>
    </row>
    <row r="124" spans="1:4" ht="18" hidden="1" x14ac:dyDescent="0.3">
      <c r="A124" s="10" t="s">
        <v>119</v>
      </c>
      <c r="B124" s="7"/>
      <c r="C124" s="7"/>
      <c r="D124" s="7">
        <f t="shared" si="1"/>
        <v>0</v>
      </c>
    </row>
    <row r="125" spans="1:4" ht="18" hidden="1" x14ac:dyDescent="0.3">
      <c r="A125" s="13" t="s">
        <v>120</v>
      </c>
      <c r="B125" s="7"/>
      <c r="C125" s="7"/>
      <c r="D125" s="7">
        <f t="shared" si="1"/>
        <v>0</v>
      </c>
    </row>
    <row r="126" spans="1:4" ht="18" hidden="1" x14ac:dyDescent="0.3">
      <c r="A126" s="12" t="s">
        <v>121</v>
      </c>
      <c r="B126" s="15"/>
      <c r="C126" s="15"/>
      <c r="D126" s="7">
        <f t="shared" si="1"/>
        <v>0</v>
      </c>
    </row>
    <row r="127" spans="1:4" ht="18" hidden="1" x14ac:dyDescent="0.3">
      <c r="A127" s="12" t="s">
        <v>122</v>
      </c>
      <c r="B127" s="15"/>
      <c r="C127" s="15"/>
      <c r="D127" s="7">
        <f t="shared" si="1"/>
        <v>0</v>
      </c>
    </row>
    <row r="128" spans="1:4" ht="18" hidden="1" x14ac:dyDescent="0.3">
      <c r="A128" s="12" t="s">
        <v>123</v>
      </c>
      <c r="B128" s="15"/>
      <c r="C128" s="15"/>
      <c r="D128" s="7">
        <f t="shared" si="1"/>
        <v>0</v>
      </c>
    </row>
    <row r="129" spans="1:4" ht="18" hidden="1" x14ac:dyDescent="0.3">
      <c r="A129" s="12" t="s">
        <v>124</v>
      </c>
      <c r="B129" s="26"/>
      <c r="C129" s="26"/>
      <c r="D129" s="7">
        <f t="shared" si="1"/>
        <v>0</v>
      </c>
    </row>
    <row r="130" spans="1:4" ht="18" hidden="1" x14ac:dyDescent="0.3">
      <c r="A130" s="9" t="s">
        <v>142</v>
      </c>
      <c r="B130" s="15"/>
      <c r="C130" s="15"/>
      <c r="D130" s="7">
        <f t="shared" si="1"/>
        <v>0</v>
      </c>
    </row>
    <row r="131" spans="1:4" ht="18" hidden="1" x14ac:dyDescent="0.3">
      <c r="A131" s="16" t="s">
        <v>217</v>
      </c>
      <c r="B131" s="7"/>
      <c r="C131" s="7"/>
      <c r="D131" s="7">
        <f t="shared" si="1"/>
        <v>0</v>
      </c>
    </row>
    <row r="132" spans="1:4" ht="18" hidden="1" x14ac:dyDescent="0.3">
      <c r="A132" s="16" t="s">
        <v>218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6" t="s">
        <v>219</v>
      </c>
      <c r="B133" s="7"/>
      <c r="C133" s="7"/>
      <c r="D133" s="7">
        <f t="shared" si="2"/>
        <v>0</v>
      </c>
    </row>
    <row r="134" spans="1:4" ht="18" hidden="1" x14ac:dyDescent="0.3">
      <c r="A134" s="16" t="s">
        <v>220</v>
      </c>
      <c r="B134" s="7"/>
      <c r="C134" s="7"/>
      <c r="D134" s="7">
        <f t="shared" si="2"/>
        <v>0</v>
      </c>
    </row>
    <row r="135" spans="1:4" ht="18" hidden="1" x14ac:dyDescent="0.3">
      <c r="A135" s="9" t="s">
        <v>221</v>
      </c>
      <c r="B135" s="7"/>
      <c r="C135" s="7"/>
      <c r="D135" s="7">
        <f t="shared" si="2"/>
        <v>0</v>
      </c>
    </row>
    <row r="136" spans="1:4" ht="18" hidden="1" x14ac:dyDescent="0.3">
      <c r="A136" s="9" t="s">
        <v>222</v>
      </c>
      <c r="B136" s="7"/>
      <c r="C136" s="7"/>
      <c r="D136" s="7">
        <f t="shared" si="2"/>
        <v>0</v>
      </c>
    </row>
    <row r="137" spans="1:4" ht="18" hidden="1" x14ac:dyDescent="0.3">
      <c r="A137" s="16" t="s">
        <v>223</v>
      </c>
      <c r="B137" s="7"/>
      <c r="C137" s="7"/>
      <c r="D137" s="7">
        <f t="shared" si="2"/>
        <v>0</v>
      </c>
    </row>
    <row r="138" spans="1:4" ht="18" hidden="1" x14ac:dyDescent="0.3">
      <c r="A138" s="16" t="s">
        <v>224</v>
      </c>
      <c r="B138" s="7"/>
      <c r="C138" s="7"/>
      <c r="D138" s="7">
        <f t="shared" si="2"/>
        <v>0</v>
      </c>
    </row>
    <row r="139" spans="1:4" ht="18" hidden="1" x14ac:dyDescent="0.3">
      <c r="A139" s="9" t="s">
        <v>237</v>
      </c>
      <c r="B139" s="15"/>
      <c r="C139" s="15"/>
      <c r="D139" s="7">
        <f t="shared" si="2"/>
        <v>0</v>
      </c>
    </row>
    <row r="140" spans="1:4" ht="18" hidden="1" x14ac:dyDescent="0.3">
      <c r="A140" s="9" t="s">
        <v>239</v>
      </c>
      <c r="B140" s="15"/>
      <c r="C140" s="15"/>
      <c r="D140" s="7">
        <f t="shared" si="2"/>
        <v>0</v>
      </c>
    </row>
    <row r="141" spans="1:4" ht="18" hidden="1" x14ac:dyDescent="0.3">
      <c r="A141" s="12" t="s">
        <v>274</v>
      </c>
      <c r="B141" s="15"/>
      <c r="C141" s="15"/>
      <c r="D141" s="7">
        <f t="shared" si="2"/>
        <v>0</v>
      </c>
    </row>
    <row r="142" spans="1:4" ht="18" hidden="1" x14ac:dyDescent="0.3">
      <c r="A142" s="12" t="s">
        <v>397</v>
      </c>
      <c r="B142" s="7"/>
      <c r="C142" s="7"/>
      <c r="D142" s="7">
        <f t="shared" si="2"/>
        <v>0</v>
      </c>
    </row>
    <row r="143" spans="1:4" ht="18" hidden="1" x14ac:dyDescent="0.3">
      <c r="A143" s="9" t="s">
        <v>284</v>
      </c>
      <c r="B143" s="7"/>
      <c r="C143" s="7"/>
      <c r="D143" s="7">
        <f t="shared" si="2"/>
        <v>0</v>
      </c>
    </row>
    <row r="144" spans="1:4" ht="18" hidden="1" x14ac:dyDescent="0.3">
      <c r="A144" s="13" t="s">
        <v>285</v>
      </c>
      <c r="B144" s="7"/>
      <c r="C144" s="7"/>
      <c r="D144" s="7">
        <f t="shared" si="2"/>
        <v>0</v>
      </c>
    </row>
    <row r="145" spans="1:4" ht="18" hidden="1" x14ac:dyDescent="0.3">
      <c r="A145" s="12" t="s">
        <v>295</v>
      </c>
      <c r="B145" s="7"/>
      <c r="C145" s="7"/>
      <c r="D145" s="7">
        <f t="shared" si="2"/>
        <v>0</v>
      </c>
    </row>
    <row r="146" spans="1:4" ht="18" hidden="1" x14ac:dyDescent="0.3">
      <c r="A146" s="9" t="s">
        <v>199</v>
      </c>
      <c r="B146" s="7"/>
      <c r="C146" s="7"/>
      <c r="D146" s="7">
        <f t="shared" si="2"/>
        <v>0</v>
      </c>
    </row>
    <row r="147" spans="1:4" ht="18" hidden="1" x14ac:dyDescent="0.3">
      <c r="A147" s="34" t="s">
        <v>200</v>
      </c>
      <c r="B147" s="7"/>
      <c r="C147" s="7"/>
      <c r="D147" s="7">
        <f t="shared" si="2"/>
        <v>0</v>
      </c>
    </row>
    <row r="148" spans="1:4" ht="18" hidden="1" x14ac:dyDescent="0.3">
      <c r="A148" s="34" t="s">
        <v>201</v>
      </c>
      <c r="B148" s="7"/>
      <c r="C148" s="7"/>
      <c r="D148" s="7">
        <f t="shared" si="2"/>
        <v>0</v>
      </c>
    </row>
    <row r="149" spans="1:4" ht="18" hidden="1" x14ac:dyDescent="0.3">
      <c r="A149" s="9" t="s">
        <v>35</v>
      </c>
      <c r="B149" s="7"/>
      <c r="C149" s="7"/>
      <c r="D149" s="7">
        <f t="shared" si="2"/>
        <v>0</v>
      </c>
    </row>
    <row r="150" spans="1:4" ht="18" hidden="1" x14ac:dyDescent="0.3">
      <c r="A150" s="9" t="s">
        <v>270</v>
      </c>
      <c r="B150" s="7"/>
      <c r="C150" s="7"/>
      <c r="D150" s="7">
        <f t="shared" si="2"/>
        <v>0</v>
      </c>
    </row>
    <row r="151" spans="1:4" ht="18" x14ac:dyDescent="0.3">
      <c r="A151" s="9" t="s">
        <v>47</v>
      </c>
      <c r="B151" s="7">
        <v>10</v>
      </c>
      <c r="C151" s="7">
        <v>9000</v>
      </c>
      <c r="D151" s="7">
        <f t="shared" si="2"/>
        <v>90000</v>
      </c>
    </row>
    <row r="152" spans="1:4" ht="18" hidden="1" x14ac:dyDescent="0.3">
      <c r="A152" s="16" t="s">
        <v>48</v>
      </c>
      <c r="B152" s="7"/>
      <c r="C152" s="7"/>
      <c r="D152" s="7">
        <f t="shared" si="2"/>
        <v>0</v>
      </c>
    </row>
    <row r="153" spans="1:4" ht="18" x14ac:dyDescent="0.3">
      <c r="A153" s="16" t="s">
        <v>49</v>
      </c>
      <c r="B153" s="7">
        <v>8</v>
      </c>
      <c r="C153" s="7">
        <v>5400</v>
      </c>
      <c r="D153" s="7">
        <f t="shared" si="2"/>
        <v>43200</v>
      </c>
    </row>
    <row r="154" spans="1:4" ht="18" hidden="1" x14ac:dyDescent="0.3">
      <c r="A154" s="16" t="s">
        <v>50</v>
      </c>
      <c r="B154" s="7"/>
      <c r="C154" s="7"/>
      <c r="D154" s="7">
        <f t="shared" si="2"/>
        <v>0</v>
      </c>
    </row>
    <row r="155" spans="1:4" ht="18" hidden="1" x14ac:dyDescent="0.3">
      <c r="A155" s="9" t="s">
        <v>51</v>
      </c>
      <c r="B155" s="7"/>
      <c r="C155" s="7"/>
      <c r="D155" s="7">
        <f t="shared" si="2"/>
        <v>0</v>
      </c>
    </row>
    <row r="156" spans="1:4" ht="18" hidden="1" x14ac:dyDescent="0.3">
      <c r="A156" s="11" t="s">
        <v>52</v>
      </c>
      <c r="B156" s="7"/>
      <c r="C156" s="7"/>
      <c r="D156" s="7">
        <f t="shared" si="2"/>
        <v>0</v>
      </c>
    </row>
    <row r="157" spans="1:4" ht="18" hidden="1" x14ac:dyDescent="0.3">
      <c r="A157" s="9" t="s">
        <v>53</v>
      </c>
      <c r="B157" s="7"/>
      <c r="C157" s="7"/>
      <c r="D157" s="7">
        <f t="shared" si="2"/>
        <v>0</v>
      </c>
    </row>
    <row r="158" spans="1:4" ht="18" hidden="1" x14ac:dyDescent="0.3">
      <c r="A158" s="17" t="s">
        <v>54</v>
      </c>
      <c r="B158" s="7"/>
      <c r="C158" s="7"/>
      <c r="D158" s="7">
        <f t="shared" si="2"/>
        <v>0</v>
      </c>
    </row>
    <row r="159" spans="1:4" ht="18" hidden="1" x14ac:dyDescent="0.3">
      <c r="A159" s="9" t="s">
        <v>58</v>
      </c>
      <c r="B159" s="7"/>
      <c r="C159" s="7"/>
      <c r="D159" s="7">
        <f t="shared" si="2"/>
        <v>0</v>
      </c>
    </row>
    <row r="160" spans="1:4" ht="18" hidden="1" x14ac:dyDescent="0.3">
      <c r="A160" s="9" t="s">
        <v>59</v>
      </c>
      <c r="B160" s="7"/>
      <c r="C160" s="7"/>
      <c r="D160" s="7">
        <f t="shared" si="2"/>
        <v>0</v>
      </c>
    </row>
    <row r="161" spans="1:4" ht="18" hidden="1" x14ac:dyDescent="0.3">
      <c r="A161" s="19" t="s">
        <v>60</v>
      </c>
      <c r="B161" s="7"/>
      <c r="C161" s="7"/>
      <c r="D161" s="7">
        <f t="shared" si="2"/>
        <v>0</v>
      </c>
    </row>
    <row r="162" spans="1:4" ht="18" hidden="1" x14ac:dyDescent="0.3">
      <c r="A162" s="9" t="s">
        <v>146</v>
      </c>
      <c r="B162" s="7"/>
      <c r="C162" s="7"/>
      <c r="D162" s="7">
        <f t="shared" si="2"/>
        <v>0</v>
      </c>
    </row>
    <row r="163" spans="1:4" ht="18" hidden="1" x14ac:dyDescent="0.3">
      <c r="A163" s="9" t="s">
        <v>147</v>
      </c>
      <c r="B163" s="7"/>
      <c r="C163" s="7"/>
      <c r="D163" s="7">
        <f t="shared" si="2"/>
        <v>0</v>
      </c>
    </row>
    <row r="164" spans="1:4" ht="18" x14ac:dyDescent="0.3">
      <c r="A164" s="9" t="s">
        <v>148</v>
      </c>
      <c r="B164" s="7">
        <v>1.5</v>
      </c>
      <c r="C164" s="7">
        <v>25000</v>
      </c>
      <c r="D164" s="7">
        <f t="shared" si="2"/>
        <v>37500</v>
      </c>
    </row>
    <row r="165" spans="1:4" ht="18" hidden="1" x14ac:dyDescent="0.3">
      <c r="A165" s="9" t="s">
        <v>149</v>
      </c>
      <c r="B165" s="7"/>
      <c r="C165" s="7"/>
      <c r="D165" s="7">
        <f t="shared" si="2"/>
        <v>0</v>
      </c>
    </row>
    <row r="166" spans="1:4" ht="18" hidden="1" x14ac:dyDescent="0.3">
      <c r="A166" s="9" t="s">
        <v>150</v>
      </c>
      <c r="B166" s="7"/>
      <c r="C166" s="7"/>
      <c r="D166" s="7">
        <f t="shared" si="2"/>
        <v>0</v>
      </c>
    </row>
    <row r="167" spans="1:4" ht="18" hidden="1" x14ac:dyDescent="0.3">
      <c r="A167" s="16" t="s">
        <v>151</v>
      </c>
      <c r="B167" s="7"/>
      <c r="C167" s="7"/>
      <c r="D167" s="7">
        <f t="shared" si="2"/>
        <v>0</v>
      </c>
    </row>
    <row r="168" spans="1:4" ht="18" hidden="1" x14ac:dyDescent="0.3">
      <c r="A168" s="9" t="s">
        <v>71</v>
      </c>
      <c r="B168" s="7"/>
      <c r="C168" s="7"/>
      <c r="D168" s="7">
        <f t="shared" si="2"/>
        <v>0</v>
      </c>
    </row>
    <row r="169" spans="1:4" ht="18" hidden="1" x14ac:dyDescent="0.3">
      <c r="A169" s="13" t="s">
        <v>72</v>
      </c>
      <c r="B169" s="7"/>
      <c r="C169" s="7"/>
      <c r="D169" s="7">
        <f t="shared" si="2"/>
        <v>0</v>
      </c>
    </row>
    <row r="170" spans="1:4" ht="18" hidden="1" x14ac:dyDescent="0.3">
      <c r="A170" s="9" t="s">
        <v>73</v>
      </c>
      <c r="B170" s="7"/>
      <c r="C170" s="7"/>
      <c r="D170" s="7">
        <f t="shared" si="2"/>
        <v>0</v>
      </c>
    </row>
    <row r="171" spans="1:4" ht="18" x14ac:dyDescent="0.3">
      <c r="A171" s="9" t="s">
        <v>74</v>
      </c>
      <c r="B171" s="7">
        <v>3</v>
      </c>
      <c r="C171" s="7">
        <v>13000</v>
      </c>
      <c r="D171" s="7">
        <f t="shared" si="2"/>
        <v>39000</v>
      </c>
    </row>
    <row r="172" spans="1:4" ht="18" hidden="1" x14ac:dyDescent="0.3">
      <c r="A172" s="9" t="s">
        <v>75</v>
      </c>
      <c r="B172" s="7"/>
      <c r="C172" s="7"/>
      <c r="D172" s="7">
        <f t="shared" si="2"/>
        <v>0</v>
      </c>
    </row>
    <row r="173" spans="1:4" ht="18" hidden="1" x14ac:dyDescent="0.3">
      <c r="A173" s="13" t="s">
        <v>89</v>
      </c>
      <c r="B173" s="7"/>
      <c r="C173" s="7"/>
      <c r="D173" s="7">
        <f t="shared" si="2"/>
        <v>0</v>
      </c>
    </row>
    <row r="174" spans="1:4" ht="18" hidden="1" x14ac:dyDescent="0.3">
      <c r="A174" s="9" t="s">
        <v>297</v>
      </c>
      <c r="B174" s="7"/>
      <c r="C174" s="7"/>
      <c r="D174" s="7">
        <f t="shared" si="2"/>
        <v>0</v>
      </c>
    </row>
    <row r="175" spans="1:4" ht="18" hidden="1" x14ac:dyDescent="0.3">
      <c r="A175" s="12" t="s">
        <v>311</v>
      </c>
      <c r="B175" s="7"/>
      <c r="C175" s="7"/>
      <c r="D175" s="7">
        <f t="shared" si="2"/>
        <v>0</v>
      </c>
    </row>
    <row r="176" spans="1:4" ht="18" hidden="1" x14ac:dyDescent="0.3">
      <c r="A176" s="9" t="s">
        <v>314</v>
      </c>
      <c r="B176" s="7"/>
      <c r="C176" s="7"/>
      <c r="D176" s="7">
        <f t="shared" si="2"/>
        <v>0</v>
      </c>
    </row>
    <row r="177" spans="1:4" ht="18" hidden="1" x14ac:dyDescent="0.3">
      <c r="A177" s="21" t="s">
        <v>86</v>
      </c>
      <c r="B177" s="7"/>
      <c r="C177" s="7"/>
      <c r="D177" s="7">
        <f t="shared" si="2"/>
        <v>0</v>
      </c>
    </row>
    <row r="178" spans="1:4" ht="18" hidden="1" x14ac:dyDescent="0.3">
      <c r="A178" s="21" t="s">
        <v>87</v>
      </c>
      <c r="B178" s="7"/>
      <c r="C178" s="7"/>
      <c r="D178" s="7">
        <f t="shared" si="2"/>
        <v>0</v>
      </c>
    </row>
    <row r="179" spans="1:4" ht="18" hidden="1" x14ac:dyDescent="0.3">
      <c r="A179" s="11" t="s">
        <v>88</v>
      </c>
      <c r="B179" s="7"/>
      <c r="C179" s="7"/>
      <c r="D179" s="7">
        <f t="shared" si="2"/>
        <v>0</v>
      </c>
    </row>
    <row r="180" spans="1:4" ht="18" x14ac:dyDescent="0.3">
      <c r="A180" s="268" t="s">
        <v>175</v>
      </c>
      <c r="B180" s="269">
        <v>9300</v>
      </c>
      <c r="C180" s="269">
        <v>7700</v>
      </c>
      <c r="D180" s="269">
        <f t="shared" si="2"/>
        <v>71610000</v>
      </c>
    </row>
    <row r="181" spans="1:4" ht="18" hidden="1" x14ac:dyDescent="0.3">
      <c r="A181" s="12" t="s">
        <v>176</v>
      </c>
      <c r="B181" s="7"/>
      <c r="C181" s="7"/>
      <c r="D181" s="7">
        <f t="shared" si="2"/>
        <v>0</v>
      </c>
    </row>
    <row r="182" spans="1:4" ht="18" hidden="1" x14ac:dyDescent="0.3">
      <c r="A182" s="12" t="s">
        <v>177</v>
      </c>
      <c r="B182" s="7"/>
      <c r="C182" s="7"/>
      <c r="D182" s="7">
        <f t="shared" si="2"/>
        <v>0</v>
      </c>
    </row>
    <row r="183" spans="1:4" ht="18" x14ac:dyDescent="0.3">
      <c r="A183" s="9" t="s">
        <v>178</v>
      </c>
      <c r="B183" s="7">
        <f>12*3</f>
        <v>36</v>
      </c>
      <c r="C183" s="7">
        <v>2100</v>
      </c>
      <c r="D183" s="7">
        <f t="shared" si="2"/>
        <v>75600</v>
      </c>
    </row>
    <row r="184" spans="1:4" ht="18" hidden="1" x14ac:dyDescent="0.3">
      <c r="A184" s="12" t="s">
        <v>179</v>
      </c>
      <c r="B184" s="7"/>
      <c r="C184" s="7"/>
      <c r="D184" s="7">
        <f t="shared" si="2"/>
        <v>0</v>
      </c>
    </row>
    <row r="185" spans="1:4" ht="18" hidden="1" x14ac:dyDescent="0.3">
      <c r="A185" s="12" t="s">
        <v>180</v>
      </c>
      <c r="B185" s="7"/>
      <c r="C185" s="7"/>
      <c r="D185" s="7">
        <f t="shared" si="2"/>
        <v>0</v>
      </c>
    </row>
    <row r="186" spans="1:4" ht="18" hidden="1" x14ac:dyDescent="0.3">
      <c r="A186" s="12" t="s">
        <v>181</v>
      </c>
      <c r="B186" s="7"/>
      <c r="C186" s="7"/>
      <c r="D186" s="7">
        <f t="shared" si="2"/>
        <v>0</v>
      </c>
    </row>
    <row r="187" spans="1:4" ht="18" hidden="1" x14ac:dyDescent="0.3">
      <c r="A187" s="9" t="s">
        <v>182</v>
      </c>
      <c r="B187" s="7"/>
      <c r="C187" s="7"/>
      <c r="D187" s="7">
        <f t="shared" si="2"/>
        <v>0</v>
      </c>
    </row>
    <row r="188" spans="1:4" ht="18" x14ac:dyDescent="0.3">
      <c r="A188" s="9" t="s">
        <v>206</v>
      </c>
      <c r="B188" s="7">
        <f>27+6</f>
        <v>33</v>
      </c>
      <c r="C188" s="7">
        <v>8000</v>
      </c>
      <c r="D188" s="7">
        <f t="shared" si="2"/>
        <v>264000</v>
      </c>
    </row>
    <row r="189" spans="1:4" ht="18" hidden="1" x14ac:dyDescent="0.3">
      <c r="A189" s="9" t="s">
        <v>207</v>
      </c>
      <c r="B189" s="7"/>
      <c r="C189" s="7"/>
      <c r="D189" s="7">
        <f t="shared" si="2"/>
        <v>0</v>
      </c>
    </row>
    <row r="190" spans="1:4" ht="18" hidden="1" x14ac:dyDescent="0.3">
      <c r="A190" s="9" t="s">
        <v>208</v>
      </c>
      <c r="B190" s="7"/>
      <c r="C190" s="7"/>
      <c r="D190" s="7">
        <f t="shared" si="2"/>
        <v>0</v>
      </c>
    </row>
    <row r="191" spans="1:4" ht="18" hidden="1" x14ac:dyDescent="0.3">
      <c r="A191" s="9" t="s">
        <v>209</v>
      </c>
      <c r="B191" s="7"/>
      <c r="C191" s="7"/>
      <c r="D191" s="7">
        <f t="shared" si="2"/>
        <v>0</v>
      </c>
    </row>
    <row r="192" spans="1:4" ht="18" hidden="1" x14ac:dyDescent="0.3">
      <c r="A192" s="9" t="s">
        <v>101</v>
      </c>
      <c r="B192" s="7"/>
      <c r="C192" s="7"/>
      <c r="D192" s="7">
        <f t="shared" si="2"/>
        <v>0</v>
      </c>
    </row>
    <row r="193" spans="1:4" ht="18" hidden="1" x14ac:dyDescent="0.3">
      <c r="A193" s="9" t="s">
        <v>102</v>
      </c>
      <c r="B193" s="7"/>
      <c r="C193" s="7"/>
      <c r="D193" s="7">
        <f t="shared" si="2"/>
        <v>0</v>
      </c>
    </row>
    <row r="194" spans="1:4" ht="18" hidden="1" x14ac:dyDescent="0.3">
      <c r="A194" s="9" t="s">
        <v>84</v>
      </c>
      <c r="B194" s="7"/>
      <c r="C194" s="7"/>
      <c r="D194" s="7">
        <f t="shared" si="2"/>
        <v>0</v>
      </c>
    </row>
    <row r="195" spans="1:4" ht="18" hidden="1" x14ac:dyDescent="0.3">
      <c r="A195" s="21" t="s">
        <v>85</v>
      </c>
      <c r="B195" s="7"/>
      <c r="C195" s="7"/>
      <c r="D195" s="7">
        <f t="shared" si="2"/>
        <v>0</v>
      </c>
    </row>
    <row r="196" spans="1:4" ht="18" hidden="1" x14ac:dyDescent="0.3">
      <c r="A196" s="5" t="s">
        <v>5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9" t="s">
        <v>6</v>
      </c>
      <c r="B197" s="7"/>
      <c r="C197" s="7"/>
      <c r="D197" s="7">
        <f t="shared" si="3"/>
        <v>0</v>
      </c>
    </row>
    <row r="198" spans="1:4" ht="18" hidden="1" x14ac:dyDescent="0.3">
      <c r="A198" s="5" t="s">
        <v>9</v>
      </c>
      <c r="B198" s="7"/>
      <c r="C198" s="7"/>
      <c r="D198" s="7">
        <f t="shared" si="3"/>
        <v>0</v>
      </c>
    </row>
    <row r="199" spans="1:4" ht="18" hidden="1" x14ac:dyDescent="0.3">
      <c r="A199" s="12" t="s">
        <v>162</v>
      </c>
      <c r="B199" s="7"/>
      <c r="C199" s="7"/>
      <c r="D199" s="7">
        <f t="shared" si="3"/>
        <v>0</v>
      </c>
    </row>
    <row r="200" spans="1:4" ht="18" x14ac:dyDescent="0.3">
      <c r="A200" s="9" t="s">
        <v>163</v>
      </c>
      <c r="B200" s="7">
        <f>594+65+65+165+9</f>
        <v>898</v>
      </c>
      <c r="C200" s="43">
        <v>6500</v>
      </c>
      <c r="D200" s="7">
        <f t="shared" si="3"/>
        <v>5837000</v>
      </c>
    </row>
    <row r="201" spans="1:4" ht="18" hidden="1" x14ac:dyDescent="0.3">
      <c r="A201" s="229" t="s">
        <v>396</v>
      </c>
      <c r="B201" s="7"/>
      <c r="C201" s="7"/>
      <c r="D201" s="7">
        <f t="shared" si="3"/>
        <v>0</v>
      </c>
    </row>
    <row r="202" spans="1:4" ht="18" x14ac:dyDescent="0.3">
      <c r="A202" s="9" t="s">
        <v>164</v>
      </c>
      <c r="B202" s="7">
        <v>80</v>
      </c>
      <c r="C202" s="7">
        <v>11000</v>
      </c>
      <c r="D202" s="7">
        <f t="shared" si="3"/>
        <v>880000</v>
      </c>
    </row>
    <row r="203" spans="1:4" ht="18" hidden="1" x14ac:dyDescent="0.3">
      <c r="A203" s="9" t="s">
        <v>165</v>
      </c>
      <c r="B203" s="7"/>
      <c r="C203" s="7"/>
      <c r="D203" s="7">
        <f t="shared" si="3"/>
        <v>0</v>
      </c>
    </row>
    <row r="204" spans="1:4" ht="18" hidden="1" x14ac:dyDescent="0.3">
      <c r="A204" s="19" t="s">
        <v>166</v>
      </c>
      <c r="B204" s="7"/>
      <c r="C204" s="7"/>
      <c r="D204" s="7">
        <f t="shared" si="3"/>
        <v>0</v>
      </c>
    </row>
    <row r="205" spans="1:4" ht="18" hidden="1" x14ac:dyDescent="0.3">
      <c r="A205" s="12" t="s">
        <v>226</v>
      </c>
      <c r="B205" s="7"/>
      <c r="C205" s="7"/>
      <c r="D205" s="7">
        <f t="shared" si="3"/>
        <v>0</v>
      </c>
    </row>
    <row r="206" spans="1:4" ht="18" x14ac:dyDescent="0.3">
      <c r="A206" s="12" t="s">
        <v>14</v>
      </c>
      <c r="B206" s="7">
        <v>20</v>
      </c>
      <c r="C206" s="7">
        <v>10000</v>
      </c>
      <c r="D206" s="7">
        <f t="shared" si="3"/>
        <v>200000</v>
      </c>
    </row>
    <row r="207" spans="1:4" ht="18" hidden="1" x14ac:dyDescent="0.3">
      <c r="A207" s="11" t="s">
        <v>93</v>
      </c>
      <c r="B207" s="7"/>
      <c r="C207" s="7"/>
      <c r="D207" s="7">
        <f t="shared" si="3"/>
        <v>0</v>
      </c>
    </row>
    <row r="208" spans="1:4" ht="18" hidden="1" x14ac:dyDescent="0.3">
      <c r="A208" s="11" t="s">
        <v>94</v>
      </c>
      <c r="B208" s="7"/>
      <c r="C208" s="7"/>
      <c r="D208" s="7">
        <f t="shared" si="3"/>
        <v>0</v>
      </c>
    </row>
    <row r="209" spans="1:4" ht="18" hidden="1" x14ac:dyDescent="0.3">
      <c r="A209" s="9" t="s">
        <v>109</v>
      </c>
      <c r="B209" s="7"/>
      <c r="C209" s="7"/>
      <c r="D209" s="7">
        <f t="shared" si="3"/>
        <v>0</v>
      </c>
    </row>
    <row r="210" spans="1:4" ht="18" hidden="1" x14ac:dyDescent="0.3">
      <c r="A210" s="9" t="s">
        <v>110</v>
      </c>
      <c r="B210" s="7"/>
      <c r="C210" s="7"/>
      <c r="D210" s="7">
        <f t="shared" si="3"/>
        <v>0</v>
      </c>
    </row>
    <row r="211" spans="1:4" ht="18" hidden="1" x14ac:dyDescent="0.3">
      <c r="A211" s="9" t="s">
        <v>111</v>
      </c>
      <c r="B211" s="7"/>
      <c r="C211" s="7"/>
      <c r="D211" s="7">
        <f t="shared" si="3"/>
        <v>0</v>
      </c>
    </row>
    <row r="212" spans="1:4" ht="18" hidden="1" x14ac:dyDescent="0.3">
      <c r="A212" s="9" t="s">
        <v>112</v>
      </c>
      <c r="B212" s="7"/>
      <c r="C212" s="7"/>
      <c r="D212" s="7">
        <f t="shared" si="3"/>
        <v>0</v>
      </c>
    </row>
    <row r="213" spans="1:4" ht="18" hidden="1" x14ac:dyDescent="0.3">
      <c r="A213" s="9" t="s">
        <v>367</v>
      </c>
      <c r="B213" s="7"/>
      <c r="C213" s="7"/>
      <c r="D213" s="7">
        <f t="shared" si="3"/>
        <v>0</v>
      </c>
    </row>
    <row r="214" spans="1:4" ht="18" hidden="1" x14ac:dyDescent="0.3">
      <c r="A214" s="9" t="s">
        <v>368</v>
      </c>
      <c r="B214" s="7"/>
      <c r="C214" s="7"/>
      <c r="D214" s="7">
        <f t="shared" si="3"/>
        <v>0</v>
      </c>
    </row>
    <row r="215" spans="1:4" ht="18" hidden="1" x14ac:dyDescent="0.3">
      <c r="A215" s="12" t="s">
        <v>131</v>
      </c>
      <c r="B215" s="7"/>
      <c r="C215" s="7"/>
      <c r="D215" s="7">
        <f t="shared" si="3"/>
        <v>0</v>
      </c>
    </row>
    <row r="216" spans="1:4" ht="18" hidden="1" x14ac:dyDescent="0.3">
      <c r="A216" s="12" t="s">
        <v>132</v>
      </c>
      <c r="B216" s="7"/>
      <c r="C216" s="7"/>
      <c r="D216" s="7">
        <f t="shared" si="3"/>
        <v>0</v>
      </c>
    </row>
    <row r="217" spans="1:4" ht="18" hidden="1" x14ac:dyDescent="0.3">
      <c r="A217" s="9" t="s">
        <v>133</v>
      </c>
      <c r="B217" s="7"/>
      <c r="C217" s="7"/>
      <c r="D217" s="7">
        <f t="shared" si="3"/>
        <v>0</v>
      </c>
    </row>
    <row r="218" spans="1:4" ht="18" hidden="1" x14ac:dyDescent="0.3">
      <c r="A218" s="9" t="s">
        <v>202</v>
      </c>
      <c r="B218" s="7"/>
      <c r="C218" s="7"/>
      <c r="D218" s="7">
        <f t="shared" si="3"/>
        <v>0</v>
      </c>
    </row>
    <row r="219" spans="1:4" ht="18" x14ac:dyDescent="0.3">
      <c r="A219" s="11" t="s">
        <v>203</v>
      </c>
      <c r="B219" s="7">
        <v>2</v>
      </c>
      <c r="C219" s="7">
        <v>42000</v>
      </c>
      <c r="D219" s="7">
        <f t="shared" si="3"/>
        <v>84000</v>
      </c>
    </row>
    <row r="220" spans="1:4" ht="18" hidden="1" x14ac:dyDescent="0.3">
      <c r="A220" s="9" t="s">
        <v>204</v>
      </c>
      <c r="B220" s="7"/>
      <c r="C220" s="7"/>
      <c r="D220" s="7">
        <f t="shared" si="3"/>
        <v>0</v>
      </c>
    </row>
    <row r="221" spans="1:4" ht="18" hidden="1" x14ac:dyDescent="0.3">
      <c r="A221" s="9" t="s">
        <v>240</v>
      </c>
      <c r="B221" s="7"/>
      <c r="C221" s="7"/>
      <c r="D221" s="7">
        <f t="shared" si="3"/>
        <v>0</v>
      </c>
    </row>
    <row r="222" spans="1:4" ht="18" hidden="1" x14ac:dyDescent="0.3">
      <c r="A222" s="9" t="s">
        <v>259</v>
      </c>
      <c r="B222" s="7"/>
      <c r="C222" s="7"/>
      <c r="D222" s="7">
        <f t="shared" si="3"/>
        <v>0</v>
      </c>
    </row>
    <row r="223" spans="1:4" ht="18" hidden="1" x14ac:dyDescent="0.3">
      <c r="A223" s="9" t="s">
        <v>264</v>
      </c>
      <c r="B223" s="7"/>
      <c r="C223" s="7"/>
      <c r="D223" s="7">
        <f t="shared" si="3"/>
        <v>0</v>
      </c>
    </row>
    <row r="224" spans="1:4" ht="18" hidden="1" x14ac:dyDescent="0.3">
      <c r="A224" s="11" t="s">
        <v>382</v>
      </c>
      <c r="B224" s="7"/>
      <c r="C224" s="7"/>
      <c r="D224" s="7">
        <f t="shared" si="3"/>
        <v>0</v>
      </c>
    </row>
    <row r="225" spans="1:4" ht="18" hidden="1" x14ac:dyDescent="0.3">
      <c r="A225" s="9" t="s">
        <v>289</v>
      </c>
      <c r="B225" s="7"/>
      <c r="C225" s="7"/>
      <c r="D225" s="7">
        <f t="shared" si="3"/>
        <v>0</v>
      </c>
    </row>
    <row r="226" spans="1:4" ht="18" hidden="1" x14ac:dyDescent="0.3">
      <c r="A226" s="16" t="s">
        <v>290</v>
      </c>
      <c r="B226" s="7"/>
      <c r="C226" s="7"/>
      <c r="D226" s="7">
        <f t="shared" si="3"/>
        <v>0</v>
      </c>
    </row>
    <row r="227" spans="1:4" ht="18" hidden="1" x14ac:dyDescent="0.3">
      <c r="A227" s="11" t="s">
        <v>10</v>
      </c>
      <c r="B227" s="7"/>
      <c r="C227" s="7"/>
      <c r="D227" s="7">
        <f t="shared" si="3"/>
        <v>0</v>
      </c>
    </row>
    <row r="228" spans="1:4" ht="18" hidden="1" x14ac:dyDescent="0.3">
      <c r="A228" s="9" t="s">
        <v>30</v>
      </c>
      <c r="B228" s="7"/>
      <c r="C228" s="7"/>
      <c r="D228" s="7">
        <f t="shared" si="3"/>
        <v>0</v>
      </c>
    </row>
    <row r="229" spans="1:4" ht="18" hidden="1" x14ac:dyDescent="0.3">
      <c r="A229" s="9" t="s">
        <v>31</v>
      </c>
      <c r="B229" s="7"/>
      <c r="C229" s="7"/>
      <c r="D229" s="7">
        <f t="shared" si="3"/>
        <v>0</v>
      </c>
    </row>
    <row r="230" spans="1:4" ht="18" hidden="1" x14ac:dyDescent="0.3">
      <c r="A230" s="11" t="s">
        <v>32</v>
      </c>
      <c r="B230" s="15"/>
      <c r="C230" s="15"/>
      <c r="D230" s="7">
        <f t="shared" si="3"/>
        <v>0</v>
      </c>
    </row>
    <row r="231" spans="1:4" ht="18" hidden="1" x14ac:dyDescent="0.3">
      <c r="A231" s="11" t="s">
        <v>33</v>
      </c>
      <c r="B231" s="15"/>
      <c r="C231" s="15"/>
      <c r="D231" s="7">
        <f t="shared" si="3"/>
        <v>0</v>
      </c>
    </row>
    <row r="232" spans="1:4" ht="18" hidden="1" x14ac:dyDescent="0.3">
      <c r="A232" s="16" t="s">
        <v>247</v>
      </c>
      <c r="B232" s="7"/>
      <c r="C232" s="7"/>
      <c r="D232" s="7">
        <f t="shared" si="3"/>
        <v>0</v>
      </c>
    </row>
    <row r="233" spans="1:4" ht="18" hidden="1" x14ac:dyDescent="0.3">
      <c r="A233" s="21" t="s">
        <v>248</v>
      </c>
      <c r="B233" s="7"/>
      <c r="C233" s="7"/>
      <c r="D233" s="7">
        <f t="shared" si="3"/>
        <v>0</v>
      </c>
    </row>
    <row r="234" spans="1:4" ht="18" hidden="1" x14ac:dyDescent="0.3">
      <c r="A234" s="21" t="s">
        <v>249</v>
      </c>
      <c r="B234" s="7"/>
      <c r="C234" s="7"/>
      <c r="D234" s="7">
        <f t="shared" si="3"/>
        <v>0</v>
      </c>
    </row>
    <row r="235" spans="1:4" ht="18" hidden="1" x14ac:dyDescent="0.3">
      <c r="A235" s="11" t="s">
        <v>260</v>
      </c>
      <c r="B235" s="7"/>
      <c r="C235" s="7"/>
      <c r="D235" s="7">
        <f t="shared" si="3"/>
        <v>0</v>
      </c>
    </row>
    <row r="236" spans="1:4" ht="18" hidden="1" x14ac:dyDescent="0.3">
      <c r="A236" s="11" t="s">
        <v>261</v>
      </c>
      <c r="B236" s="7"/>
      <c r="C236" s="7"/>
      <c r="D236" s="7">
        <f t="shared" si="3"/>
        <v>0</v>
      </c>
    </row>
    <row r="237" spans="1:4" ht="18" x14ac:dyDescent="0.3">
      <c r="A237" s="9" t="s">
        <v>262</v>
      </c>
      <c r="B237" s="7">
        <v>20</v>
      </c>
      <c r="C237" s="7">
        <v>15000</v>
      </c>
      <c r="D237" s="7">
        <f t="shared" si="3"/>
        <v>300000</v>
      </c>
    </row>
    <row r="238" spans="1:4" ht="18" hidden="1" x14ac:dyDescent="0.3">
      <c r="A238" s="9" t="s">
        <v>266</v>
      </c>
      <c r="B238" s="7"/>
      <c r="C238" s="7"/>
      <c r="D238" s="7">
        <f t="shared" si="3"/>
        <v>0</v>
      </c>
    </row>
    <row r="239" spans="1:4" ht="18" hidden="1" x14ac:dyDescent="0.3">
      <c r="A239" s="16" t="s">
        <v>275</v>
      </c>
      <c r="B239" s="7"/>
      <c r="C239" s="7"/>
      <c r="D239" s="7">
        <f t="shared" si="3"/>
        <v>0</v>
      </c>
    </row>
    <row r="240" spans="1:4" ht="18" hidden="1" x14ac:dyDescent="0.3">
      <c r="A240" s="12" t="s">
        <v>172</v>
      </c>
      <c r="B240" s="7"/>
      <c r="C240" s="7"/>
      <c r="D240" s="7">
        <f t="shared" si="3"/>
        <v>0</v>
      </c>
    </row>
    <row r="241" spans="1:4" ht="18" hidden="1" x14ac:dyDescent="0.3">
      <c r="A241" s="9" t="s">
        <v>173</v>
      </c>
      <c r="B241" s="7"/>
      <c r="C241" s="7"/>
      <c r="D241" s="7">
        <f t="shared" si="3"/>
        <v>0</v>
      </c>
    </row>
    <row r="242" spans="1:4" ht="18" hidden="1" x14ac:dyDescent="0.3">
      <c r="A242" s="9" t="s">
        <v>174</v>
      </c>
      <c r="B242" s="7"/>
      <c r="C242" s="7"/>
      <c r="D242" s="7">
        <f t="shared" si="3"/>
        <v>0</v>
      </c>
    </row>
    <row r="243" spans="1:4" ht="18" hidden="1" x14ac:dyDescent="0.3">
      <c r="A243" s="12" t="s">
        <v>296</v>
      </c>
      <c r="B243" s="7"/>
      <c r="C243" s="7"/>
      <c r="D243" s="7">
        <f t="shared" si="3"/>
        <v>0</v>
      </c>
    </row>
    <row r="244" spans="1:4" ht="18" hidden="1" x14ac:dyDescent="0.3">
      <c r="A244" s="9" t="s">
        <v>298</v>
      </c>
      <c r="B244" s="7"/>
      <c r="C244" s="7"/>
      <c r="D244" s="7">
        <f t="shared" si="3"/>
        <v>0</v>
      </c>
    </row>
    <row r="245" spans="1:4" ht="18" hidden="1" x14ac:dyDescent="0.3">
      <c r="A245" s="9" t="s">
        <v>299</v>
      </c>
      <c r="B245" s="7"/>
      <c r="C245" s="7"/>
      <c r="D245" s="7">
        <f t="shared" si="3"/>
        <v>0</v>
      </c>
    </row>
    <row r="246" spans="1:4" ht="18" hidden="1" x14ac:dyDescent="0.3">
      <c r="A246" s="21" t="s">
        <v>302</v>
      </c>
      <c r="B246" s="7"/>
      <c r="C246" s="7"/>
      <c r="D246" s="7">
        <f t="shared" si="3"/>
        <v>0</v>
      </c>
    </row>
    <row r="247" spans="1:4" ht="18" hidden="1" x14ac:dyDescent="0.3">
      <c r="A247" s="9" t="s">
        <v>304</v>
      </c>
      <c r="B247" s="7"/>
      <c r="C247" s="7"/>
      <c r="D247" s="7">
        <f t="shared" si="3"/>
        <v>0</v>
      </c>
    </row>
    <row r="248" spans="1:4" ht="18" hidden="1" x14ac:dyDescent="0.3">
      <c r="A248" s="9" t="s">
        <v>305</v>
      </c>
      <c r="B248" s="7"/>
      <c r="C248" s="7"/>
      <c r="D248" s="7">
        <f t="shared" si="3"/>
        <v>0</v>
      </c>
    </row>
    <row r="249" spans="1:4" ht="18" hidden="1" x14ac:dyDescent="0.3">
      <c r="A249" s="9" t="s">
        <v>306</v>
      </c>
      <c r="B249" s="7"/>
      <c r="C249" s="7"/>
      <c r="D249" s="7">
        <f t="shared" si="3"/>
        <v>0</v>
      </c>
    </row>
    <row r="250" spans="1:4" ht="18" hidden="1" x14ac:dyDescent="0.3">
      <c r="A250" s="9" t="s">
        <v>307</v>
      </c>
      <c r="B250" s="7"/>
      <c r="C250" s="7"/>
      <c r="D250" s="7">
        <f t="shared" si="3"/>
        <v>0</v>
      </c>
    </row>
    <row r="251" spans="1:4" ht="18" hidden="1" x14ac:dyDescent="0.3">
      <c r="A251" s="21" t="s">
        <v>308</v>
      </c>
      <c r="B251" s="7"/>
      <c r="C251" s="7"/>
      <c r="D251" s="7">
        <f t="shared" si="3"/>
        <v>0</v>
      </c>
    </row>
    <row r="252" spans="1:4" ht="18" hidden="1" x14ac:dyDescent="0.3">
      <c r="A252" s="9" t="s">
        <v>309</v>
      </c>
      <c r="B252" s="7"/>
      <c r="C252" s="7"/>
      <c r="D252" s="7">
        <f t="shared" si="3"/>
        <v>0</v>
      </c>
    </row>
    <row r="253" spans="1:4" ht="18" hidden="1" x14ac:dyDescent="0.3">
      <c r="A253" s="9" t="s">
        <v>313</v>
      </c>
      <c r="B253" s="7"/>
      <c r="C253" s="7"/>
      <c r="D253" s="7">
        <f t="shared" si="3"/>
        <v>0</v>
      </c>
    </row>
    <row r="254" spans="1:4" ht="18" hidden="1" x14ac:dyDescent="0.3">
      <c r="A254" s="21" t="s">
        <v>315</v>
      </c>
      <c r="B254" s="7"/>
      <c r="C254" s="7"/>
      <c r="D254" s="7">
        <f t="shared" si="3"/>
        <v>0</v>
      </c>
    </row>
    <row r="255" spans="1:4" ht="18" hidden="1" x14ac:dyDescent="0.3">
      <c r="A255" s="21" t="s">
        <v>316</v>
      </c>
      <c r="B255" s="7"/>
      <c r="C255" s="7"/>
      <c r="D255" s="7">
        <f t="shared" si="3"/>
        <v>0</v>
      </c>
    </row>
    <row r="256" spans="1:4" ht="18" x14ac:dyDescent="0.3">
      <c r="A256" s="9" t="s">
        <v>317</v>
      </c>
      <c r="B256" s="7">
        <v>8</v>
      </c>
      <c r="C256" s="7">
        <v>28000</v>
      </c>
      <c r="D256" s="7">
        <f t="shared" si="3"/>
        <v>224000</v>
      </c>
    </row>
    <row r="257" spans="1:4" ht="18" hidden="1" x14ac:dyDescent="0.3">
      <c r="A257" s="9" t="s">
        <v>318</v>
      </c>
      <c r="B257" s="7"/>
      <c r="C257" s="7"/>
      <c r="D257" s="7">
        <f t="shared" si="3"/>
        <v>0</v>
      </c>
    </row>
    <row r="258" spans="1:4" ht="18" hidden="1" x14ac:dyDescent="0.3">
      <c r="A258" s="21" t="s">
        <v>319</v>
      </c>
      <c r="B258" s="7"/>
      <c r="C258" s="7"/>
      <c r="D258" s="7">
        <f t="shared" si="3"/>
        <v>0</v>
      </c>
    </row>
    <row r="259" spans="1:4" ht="18" hidden="1" x14ac:dyDescent="0.3">
      <c r="A259" s="9" t="s">
        <v>320</v>
      </c>
      <c r="B259" s="7"/>
      <c r="C259" s="7"/>
      <c r="D259" s="7">
        <f t="shared" si="3"/>
        <v>0</v>
      </c>
    </row>
    <row r="260" spans="1:4" ht="18" hidden="1" x14ac:dyDescent="0.3">
      <c r="A260" s="9" t="s">
        <v>321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322</v>
      </c>
      <c r="B261" s="7"/>
      <c r="C261" s="7"/>
      <c r="D261" s="7">
        <f t="shared" si="4"/>
        <v>0</v>
      </c>
    </row>
    <row r="262" spans="1:4" ht="18" hidden="1" x14ac:dyDescent="0.3">
      <c r="A262" s="9" t="s">
        <v>323</v>
      </c>
      <c r="B262" s="7"/>
      <c r="C262" s="7"/>
      <c r="D262" s="7">
        <f t="shared" si="4"/>
        <v>0</v>
      </c>
    </row>
    <row r="263" spans="1:4" ht="18" hidden="1" x14ac:dyDescent="0.3">
      <c r="A263" s="9" t="s">
        <v>324</v>
      </c>
      <c r="B263" s="7"/>
      <c r="C263" s="7"/>
      <c r="D263" s="7">
        <f t="shared" si="4"/>
        <v>0</v>
      </c>
    </row>
    <row r="264" spans="1:4" ht="18" x14ac:dyDescent="0.3">
      <c r="A264" s="9" t="s">
        <v>325</v>
      </c>
      <c r="B264" s="7">
        <v>1.7</v>
      </c>
      <c r="C264" s="7">
        <v>28000</v>
      </c>
      <c r="D264" s="7">
        <f t="shared" si="4"/>
        <v>47600</v>
      </c>
    </row>
    <row r="265" spans="1:4" ht="18" hidden="1" x14ac:dyDescent="0.3">
      <c r="A265" s="9" t="s">
        <v>326</v>
      </c>
      <c r="B265" s="7"/>
      <c r="C265" s="7"/>
      <c r="D265" s="7">
        <f t="shared" si="4"/>
        <v>0</v>
      </c>
    </row>
    <row r="266" spans="1:4" ht="18" hidden="1" x14ac:dyDescent="0.3">
      <c r="A266" s="9" t="s">
        <v>327</v>
      </c>
      <c r="B266" s="7"/>
      <c r="C266" s="7"/>
      <c r="D266" s="7">
        <f t="shared" si="4"/>
        <v>0</v>
      </c>
    </row>
    <row r="267" spans="1:4" ht="18" x14ac:dyDescent="0.3">
      <c r="A267" s="9" t="s">
        <v>278</v>
      </c>
      <c r="B267" s="7">
        <v>49</v>
      </c>
      <c r="C267" s="7">
        <v>10000</v>
      </c>
      <c r="D267" s="7">
        <f t="shared" si="4"/>
        <v>490000</v>
      </c>
    </row>
    <row r="268" spans="1:4" ht="18" hidden="1" x14ac:dyDescent="0.3">
      <c r="A268" s="16" t="s">
        <v>279</v>
      </c>
      <c r="B268" s="7"/>
      <c r="C268" s="7"/>
      <c r="D268" s="7">
        <f t="shared" si="4"/>
        <v>0</v>
      </c>
    </row>
    <row r="269" spans="1:4" ht="18" hidden="1" x14ac:dyDescent="0.3">
      <c r="A269" s="9" t="s">
        <v>280</v>
      </c>
      <c r="B269" s="7"/>
      <c r="C269" s="7"/>
      <c r="D269" s="7">
        <f t="shared" si="4"/>
        <v>0</v>
      </c>
    </row>
    <row r="270" spans="1:4" ht="18" hidden="1" x14ac:dyDescent="0.3">
      <c r="A270" s="9" t="s">
        <v>22</v>
      </c>
      <c r="B270" s="7"/>
      <c r="C270" s="7"/>
      <c r="D270" s="7">
        <f t="shared" si="4"/>
        <v>0</v>
      </c>
    </row>
    <row r="271" spans="1:4" ht="18" hidden="1" x14ac:dyDescent="0.3">
      <c r="A271" s="9" t="s">
        <v>23</v>
      </c>
      <c r="B271" s="7"/>
      <c r="C271" s="7"/>
      <c r="D271" s="7">
        <f t="shared" si="4"/>
        <v>0</v>
      </c>
    </row>
    <row r="272" spans="1:4" ht="18" x14ac:dyDescent="0.3">
      <c r="A272" s="9" t="s">
        <v>24</v>
      </c>
      <c r="B272" s="7">
        <f>17+45</f>
        <v>62</v>
      </c>
      <c r="C272" s="7">
        <v>7000</v>
      </c>
      <c r="D272" s="7">
        <f t="shared" si="4"/>
        <v>434000</v>
      </c>
    </row>
    <row r="273" spans="1:4" ht="18" hidden="1" x14ac:dyDescent="0.3">
      <c r="A273" s="9" t="s">
        <v>25</v>
      </c>
      <c r="B273" s="7"/>
      <c r="C273" s="7"/>
      <c r="D273" s="7">
        <f t="shared" si="4"/>
        <v>0</v>
      </c>
    </row>
    <row r="274" spans="1:4" ht="18" hidden="1" x14ac:dyDescent="0.3">
      <c r="A274" s="9" t="s">
        <v>26</v>
      </c>
      <c r="B274" s="7"/>
      <c r="C274" s="7"/>
      <c r="D274" s="7">
        <f t="shared" si="4"/>
        <v>0</v>
      </c>
    </row>
    <row r="275" spans="1:4" ht="18" hidden="1" x14ac:dyDescent="0.3">
      <c r="A275" s="9" t="s">
        <v>39</v>
      </c>
      <c r="B275" s="7"/>
      <c r="C275" s="7"/>
      <c r="D275" s="7">
        <f t="shared" si="4"/>
        <v>0</v>
      </c>
    </row>
    <row r="276" spans="1:4" ht="18" x14ac:dyDescent="0.3">
      <c r="A276" s="9" t="s">
        <v>40</v>
      </c>
      <c r="B276" s="7">
        <v>3</v>
      </c>
      <c r="C276" s="7">
        <v>27000</v>
      </c>
      <c r="D276" s="7">
        <f t="shared" si="4"/>
        <v>81000</v>
      </c>
    </row>
    <row r="277" spans="1:4" ht="18" hidden="1" x14ac:dyDescent="0.3">
      <c r="A277" s="13" t="s">
        <v>41</v>
      </c>
      <c r="B277" s="7"/>
      <c r="C277" s="7"/>
      <c r="D277" s="7">
        <f t="shared" si="4"/>
        <v>0</v>
      </c>
    </row>
    <row r="278" spans="1:4" ht="18" hidden="1" x14ac:dyDescent="0.3">
      <c r="A278" s="9" t="s">
        <v>44</v>
      </c>
      <c r="B278" s="7"/>
      <c r="C278" s="7"/>
      <c r="D278" s="7">
        <f t="shared" si="4"/>
        <v>0</v>
      </c>
    </row>
    <row r="279" spans="1:4" ht="18" hidden="1" x14ac:dyDescent="0.3">
      <c r="A279" s="9" t="s">
        <v>45</v>
      </c>
      <c r="B279" s="7"/>
      <c r="C279" s="7"/>
      <c r="D279" s="7">
        <f t="shared" si="4"/>
        <v>0</v>
      </c>
    </row>
    <row r="280" spans="1:4" ht="18" hidden="1" x14ac:dyDescent="0.3">
      <c r="A280" s="27" t="s">
        <v>125</v>
      </c>
      <c r="B280" s="7"/>
      <c r="C280" s="7"/>
      <c r="D280" s="7">
        <f t="shared" si="4"/>
        <v>0</v>
      </c>
    </row>
    <row r="281" spans="1:4" ht="18" hidden="1" x14ac:dyDescent="0.3">
      <c r="A281" s="12" t="s">
        <v>126</v>
      </c>
      <c r="B281" s="15"/>
      <c r="C281" s="15"/>
      <c r="D281" s="7">
        <f t="shared" si="4"/>
        <v>0</v>
      </c>
    </row>
    <row r="282" spans="1:4" ht="18" hidden="1" x14ac:dyDescent="0.3">
      <c r="A282" s="9" t="s">
        <v>127</v>
      </c>
      <c r="B282" s="7"/>
      <c r="C282" s="7"/>
      <c r="D282" s="7">
        <f t="shared" si="4"/>
        <v>0</v>
      </c>
    </row>
    <row r="283" spans="1:4" ht="18" hidden="1" x14ac:dyDescent="0.3">
      <c r="A283" s="9" t="s">
        <v>128</v>
      </c>
      <c r="B283" s="7"/>
      <c r="C283" s="7"/>
      <c r="D283" s="7">
        <f t="shared" si="4"/>
        <v>0</v>
      </c>
    </row>
    <row r="284" spans="1:4" ht="18" hidden="1" x14ac:dyDescent="0.3">
      <c r="A284" s="9" t="s">
        <v>281</v>
      </c>
      <c r="B284" s="7"/>
      <c r="C284" s="7"/>
      <c r="D284" s="7">
        <f t="shared" si="4"/>
        <v>0</v>
      </c>
    </row>
    <row r="285" spans="1:4" ht="18" hidden="1" x14ac:dyDescent="0.3">
      <c r="A285" s="16" t="s">
        <v>282</v>
      </c>
      <c r="B285" s="7"/>
      <c r="C285" s="7"/>
      <c r="D285" s="7">
        <f t="shared" si="4"/>
        <v>0</v>
      </c>
    </row>
    <row r="286" spans="1:4" ht="18" hidden="1" x14ac:dyDescent="0.3">
      <c r="A286" s="9" t="s">
        <v>16</v>
      </c>
      <c r="B286" s="7"/>
      <c r="C286" s="7"/>
      <c r="D286" s="7">
        <f t="shared" si="4"/>
        <v>0</v>
      </c>
    </row>
    <row r="287" spans="1:4" ht="18" x14ac:dyDescent="0.3">
      <c r="A287" s="13" t="s">
        <v>17</v>
      </c>
      <c r="B287" s="7">
        <v>90</v>
      </c>
      <c r="C287" s="7">
        <v>4000</v>
      </c>
      <c r="D287" s="7">
        <f t="shared" si="4"/>
        <v>360000</v>
      </c>
    </row>
    <row r="288" spans="1:4" ht="18" x14ac:dyDescent="0.3">
      <c r="A288" s="11" t="s">
        <v>18</v>
      </c>
      <c r="B288" s="7">
        <v>21</v>
      </c>
      <c r="C288" s="7">
        <v>12000</v>
      </c>
      <c r="D288" s="7">
        <f t="shared" si="4"/>
        <v>252000</v>
      </c>
    </row>
    <row r="289" spans="1:4" ht="18" hidden="1" x14ac:dyDescent="0.3">
      <c r="A289" s="9" t="s">
        <v>152</v>
      </c>
      <c r="B289" s="7"/>
      <c r="C289" s="7"/>
      <c r="D289" s="7">
        <f t="shared" si="4"/>
        <v>0</v>
      </c>
    </row>
    <row r="290" spans="1:4" ht="18" hidden="1" x14ac:dyDescent="0.3">
      <c r="A290" s="9" t="s">
        <v>153</v>
      </c>
      <c r="B290" s="7"/>
      <c r="C290" s="7"/>
      <c r="D290" s="7">
        <f t="shared" si="4"/>
        <v>0</v>
      </c>
    </row>
    <row r="291" spans="1:4" ht="18" hidden="1" x14ac:dyDescent="0.3">
      <c r="A291" s="9" t="s">
        <v>154</v>
      </c>
      <c r="B291" s="7"/>
      <c r="C291" s="7"/>
      <c r="D291" s="7">
        <f t="shared" si="4"/>
        <v>0</v>
      </c>
    </row>
    <row r="292" spans="1:4" ht="18" hidden="1" x14ac:dyDescent="0.3">
      <c r="A292" s="9" t="s">
        <v>155</v>
      </c>
      <c r="B292" s="7"/>
      <c r="C292" s="7"/>
      <c r="D292" s="7">
        <f t="shared" si="4"/>
        <v>0</v>
      </c>
    </row>
    <row r="293" spans="1:4" ht="18" hidden="1" x14ac:dyDescent="0.3">
      <c r="A293" s="10" t="s">
        <v>7</v>
      </c>
      <c r="B293" s="7"/>
      <c r="C293" s="7"/>
      <c r="D293" s="7">
        <f t="shared" si="4"/>
        <v>0</v>
      </c>
    </row>
    <row r="294" spans="1:4" ht="18" hidden="1" x14ac:dyDescent="0.3">
      <c r="A294" s="5" t="s">
        <v>8</v>
      </c>
      <c r="B294" s="7"/>
      <c r="C294" s="7"/>
      <c r="D294" s="7">
        <f t="shared" si="4"/>
        <v>0</v>
      </c>
    </row>
    <row r="295" spans="1:4" ht="18" hidden="1" x14ac:dyDescent="0.3">
      <c r="A295" s="18" t="s">
        <v>57</v>
      </c>
      <c r="B295" s="7"/>
      <c r="C295" s="7"/>
      <c r="D295" s="7">
        <f t="shared" si="4"/>
        <v>0</v>
      </c>
    </row>
    <row r="296" spans="1:4" ht="18" hidden="1" x14ac:dyDescent="0.3">
      <c r="A296" s="12" t="s">
        <v>61</v>
      </c>
      <c r="B296" s="7"/>
      <c r="C296" s="7"/>
      <c r="D296" s="7">
        <f t="shared" si="4"/>
        <v>0</v>
      </c>
    </row>
    <row r="297" spans="1:4" ht="18" hidden="1" x14ac:dyDescent="0.3">
      <c r="A297" s="11" t="s">
        <v>97</v>
      </c>
      <c r="B297" s="7"/>
      <c r="C297" s="7"/>
      <c r="D297" s="7">
        <f t="shared" si="4"/>
        <v>0</v>
      </c>
    </row>
    <row r="298" spans="1:4" ht="18" hidden="1" x14ac:dyDescent="0.3">
      <c r="A298" s="24" t="s">
        <v>104</v>
      </c>
      <c r="B298" s="7"/>
      <c r="C298" s="7"/>
      <c r="D298" s="7">
        <f t="shared" si="4"/>
        <v>0</v>
      </c>
    </row>
    <row r="299" spans="1:4" ht="18" hidden="1" x14ac:dyDescent="0.3">
      <c r="A299" s="9" t="s">
        <v>115</v>
      </c>
      <c r="B299" s="7"/>
      <c r="C299" s="7"/>
      <c r="D299" s="7">
        <f t="shared" si="4"/>
        <v>0</v>
      </c>
    </row>
    <row r="300" spans="1:4" ht="18" hidden="1" x14ac:dyDescent="0.3">
      <c r="A300" s="11" t="s">
        <v>116</v>
      </c>
      <c r="B300" s="7"/>
      <c r="C300" s="7"/>
      <c r="D300" s="7">
        <f t="shared" si="4"/>
        <v>0</v>
      </c>
    </row>
    <row r="301" spans="1:4" ht="18" hidden="1" x14ac:dyDescent="0.3">
      <c r="A301" s="11" t="s">
        <v>117</v>
      </c>
      <c r="B301" s="7"/>
      <c r="C301" s="7"/>
      <c r="D301" s="7">
        <f t="shared" si="4"/>
        <v>0</v>
      </c>
    </row>
    <row r="302" spans="1:4" ht="18" hidden="1" x14ac:dyDescent="0.3">
      <c r="A302" s="9" t="s">
        <v>137</v>
      </c>
      <c r="B302" s="7"/>
      <c r="C302" s="7"/>
      <c r="D302" s="7">
        <f t="shared" si="4"/>
        <v>0</v>
      </c>
    </row>
    <row r="303" spans="1:4" ht="18" hidden="1" x14ac:dyDescent="0.3">
      <c r="A303" s="9" t="s">
        <v>369</v>
      </c>
      <c r="B303" s="7"/>
      <c r="C303" s="7"/>
      <c r="D303" s="7">
        <f t="shared" si="4"/>
        <v>0</v>
      </c>
    </row>
    <row r="304" spans="1:4" ht="18" hidden="1" x14ac:dyDescent="0.3">
      <c r="A304" s="11" t="s">
        <v>169</v>
      </c>
      <c r="B304" s="7"/>
      <c r="C304" s="7"/>
      <c r="D304" s="7">
        <f t="shared" si="4"/>
        <v>0</v>
      </c>
    </row>
    <row r="305" spans="1:4" ht="18" hidden="1" x14ac:dyDescent="0.3">
      <c r="A305" s="16" t="s">
        <v>183</v>
      </c>
      <c r="B305" s="7"/>
      <c r="C305" s="7"/>
      <c r="D305" s="7">
        <f t="shared" si="4"/>
        <v>0</v>
      </c>
    </row>
    <row r="306" spans="1:4" ht="18" hidden="1" x14ac:dyDescent="0.3">
      <c r="A306" s="16" t="s">
        <v>184</v>
      </c>
      <c r="B306" s="7"/>
      <c r="C306" s="7"/>
      <c r="D306" s="7">
        <f t="shared" si="4"/>
        <v>0</v>
      </c>
    </row>
    <row r="307" spans="1:4" ht="18" hidden="1" x14ac:dyDescent="0.3">
      <c r="A307" s="16" t="s">
        <v>185</v>
      </c>
      <c r="B307" s="7"/>
      <c r="C307" s="7"/>
      <c r="D307" s="7">
        <f t="shared" si="4"/>
        <v>0</v>
      </c>
    </row>
    <row r="308" spans="1:4" ht="18" hidden="1" x14ac:dyDescent="0.3">
      <c r="A308" s="16" t="s">
        <v>186</v>
      </c>
      <c r="B308" s="7"/>
      <c r="C308" s="7"/>
      <c r="D308" s="7">
        <f t="shared" si="4"/>
        <v>0</v>
      </c>
    </row>
    <row r="309" spans="1:4" ht="18" hidden="1" x14ac:dyDescent="0.3">
      <c r="A309" s="9" t="s">
        <v>188</v>
      </c>
      <c r="B309" s="7"/>
      <c r="C309" s="7"/>
      <c r="D309" s="7">
        <f t="shared" si="4"/>
        <v>0</v>
      </c>
    </row>
    <row r="310" spans="1:4" ht="18" hidden="1" x14ac:dyDescent="0.3">
      <c r="A310" s="32" t="s">
        <v>189</v>
      </c>
      <c r="B310" s="7"/>
      <c r="C310" s="7"/>
      <c r="D310" s="7">
        <f t="shared" si="4"/>
        <v>0</v>
      </c>
    </row>
    <row r="311" spans="1:4" ht="18" hidden="1" x14ac:dyDescent="0.3">
      <c r="A311" s="32" t="s">
        <v>190</v>
      </c>
      <c r="B311" s="7"/>
      <c r="C311" s="7"/>
      <c r="D311" s="7">
        <f t="shared" si="4"/>
        <v>0</v>
      </c>
    </row>
    <row r="312" spans="1:4" ht="18" hidden="1" x14ac:dyDescent="0.3">
      <c r="A312" s="32" t="s">
        <v>191</v>
      </c>
      <c r="B312" s="7"/>
      <c r="C312" s="7"/>
      <c r="D312" s="7">
        <f t="shared" si="4"/>
        <v>0</v>
      </c>
    </row>
    <row r="313" spans="1:4" ht="18" hidden="1" x14ac:dyDescent="0.3">
      <c r="A313" s="32" t="s">
        <v>192</v>
      </c>
      <c r="B313" s="7"/>
      <c r="C313" s="7"/>
      <c r="D313" s="7">
        <f t="shared" si="4"/>
        <v>0</v>
      </c>
    </row>
    <row r="314" spans="1:4" ht="18" hidden="1" x14ac:dyDescent="0.3">
      <c r="A314" s="11" t="s">
        <v>225</v>
      </c>
      <c r="B314" s="7"/>
      <c r="C314" s="7"/>
      <c r="D314" s="7">
        <f t="shared" si="4"/>
        <v>0</v>
      </c>
    </row>
    <row r="315" spans="1:4" ht="18" hidden="1" x14ac:dyDescent="0.3">
      <c r="A315" s="11" t="s">
        <v>227</v>
      </c>
      <c r="B315" s="7"/>
      <c r="C315" s="7"/>
      <c r="D315" s="7">
        <f t="shared" si="4"/>
        <v>0</v>
      </c>
    </row>
    <row r="316" spans="1:4" ht="18" hidden="1" x14ac:dyDescent="0.3">
      <c r="A316" s="11" t="s">
        <v>228</v>
      </c>
      <c r="B316" s="7"/>
      <c r="C316" s="7"/>
      <c r="D316" s="7">
        <f t="shared" si="4"/>
        <v>0</v>
      </c>
    </row>
    <row r="317" spans="1:4" ht="18" hidden="1" x14ac:dyDescent="0.3">
      <c r="A317" s="9" t="s">
        <v>385</v>
      </c>
      <c r="B317" s="7"/>
      <c r="C317" s="7"/>
      <c r="D317" s="7">
        <f t="shared" si="4"/>
        <v>0</v>
      </c>
    </row>
    <row r="318" spans="1:4" ht="18" hidden="1" x14ac:dyDescent="0.3">
      <c r="A318" s="9" t="s">
        <v>360</v>
      </c>
      <c r="B318" s="7"/>
      <c r="C318" s="7"/>
      <c r="D318" s="7">
        <f t="shared" si="4"/>
        <v>0</v>
      </c>
    </row>
    <row r="319" spans="1:4" ht="18" hidden="1" x14ac:dyDescent="0.3">
      <c r="A319" s="11" t="s">
        <v>370</v>
      </c>
      <c r="B319" s="7"/>
      <c r="C319" s="7"/>
      <c r="D319" s="7">
        <f t="shared" si="4"/>
        <v>0</v>
      </c>
    </row>
    <row r="320" spans="1:4" ht="18" hidden="1" x14ac:dyDescent="0.3">
      <c r="A320" s="13" t="s">
        <v>232</v>
      </c>
      <c r="B320" s="7"/>
      <c r="C320" s="7"/>
      <c r="D320" s="7">
        <f t="shared" si="4"/>
        <v>0</v>
      </c>
    </row>
    <row r="321" spans="1:4" ht="18" hidden="1" x14ac:dyDescent="0.3">
      <c r="A321" s="13" t="s">
        <v>233</v>
      </c>
      <c r="B321" s="7"/>
      <c r="C321" s="7"/>
      <c r="D321" s="7">
        <f t="shared" si="4"/>
        <v>0</v>
      </c>
    </row>
    <row r="322" spans="1:4" ht="18" hidden="1" x14ac:dyDescent="0.3">
      <c r="A322" s="32" t="s">
        <v>234</v>
      </c>
      <c r="B322" s="7"/>
      <c r="C322" s="7"/>
      <c r="D322" s="7">
        <f t="shared" si="4"/>
        <v>0</v>
      </c>
    </row>
    <row r="323" spans="1:4" ht="18" hidden="1" x14ac:dyDescent="0.3">
      <c r="A323" s="32" t="s">
        <v>238</v>
      </c>
      <c r="B323" s="7"/>
      <c r="C323" s="7"/>
      <c r="D323" s="7">
        <f t="shared" si="4"/>
        <v>0</v>
      </c>
    </row>
    <row r="324" spans="1:4" ht="18" hidden="1" x14ac:dyDescent="0.3">
      <c r="A324" s="32" t="s">
        <v>269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32" t="s">
        <v>271</v>
      </c>
      <c r="B325" s="7"/>
      <c r="C325" s="7"/>
      <c r="D325" s="7">
        <f t="shared" si="5"/>
        <v>0</v>
      </c>
    </row>
    <row r="326" spans="1:4" ht="18" hidden="1" x14ac:dyDescent="0.3">
      <c r="A326" s="11" t="s">
        <v>272</v>
      </c>
      <c r="B326" s="7"/>
      <c r="C326" s="7"/>
      <c r="D326" s="7">
        <f t="shared" si="5"/>
        <v>0</v>
      </c>
    </row>
    <row r="327" spans="1:4" ht="18" hidden="1" x14ac:dyDescent="0.3">
      <c r="A327" s="32" t="s">
        <v>273</v>
      </c>
      <c r="B327" s="7"/>
      <c r="C327" s="7"/>
      <c r="D327" s="7">
        <f t="shared" si="5"/>
        <v>0</v>
      </c>
    </row>
    <row r="328" spans="1:4" ht="18" hidden="1" x14ac:dyDescent="0.3">
      <c r="A328" s="24" t="s">
        <v>283</v>
      </c>
      <c r="B328" s="7"/>
      <c r="C328" s="7"/>
      <c r="D328" s="7">
        <f t="shared" si="5"/>
        <v>0</v>
      </c>
    </row>
    <row r="329" spans="1:4" ht="18" hidden="1" x14ac:dyDescent="0.3">
      <c r="A329" s="9" t="s">
        <v>292</v>
      </c>
      <c r="B329" s="7"/>
      <c r="C329" s="7"/>
      <c r="D329" s="7">
        <f t="shared" si="5"/>
        <v>0</v>
      </c>
    </row>
    <row r="330" spans="1:4" ht="18" hidden="1" x14ac:dyDescent="0.3">
      <c r="A330" s="11" t="s">
        <v>293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12591.2</v>
      </c>
      <c r="C333" s="40"/>
      <c r="D333" s="7">
        <f>SUM(D3:D288)</f>
        <v>124439900</v>
      </c>
    </row>
    <row r="334" spans="1:4" ht="18" hidden="1" x14ac:dyDescent="0.3">
      <c r="D334" s="7">
        <f t="shared" si="5"/>
        <v>0</v>
      </c>
    </row>
    <row r="335" spans="1:4" ht="18" hidden="1" x14ac:dyDescent="0.3">
      <c r="A335" s="1" t="s">
        <v>401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402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hidden="1" x14ac:dyDescent="0.3">
      <c r="A367" s="9" t="s">
        <v>254</v>
      </c>
      <c r="B367" s="7"/>
      <c r="C367" s="7"/>
      <c r="D367" s="7">
        <f t="shared" si="5"/>
        <v>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x14ac:dyDescent="0.3">
      <c r="A370" s="9" t="s">
        <v>129</v>
      </c>
      <c r="B370" s="7">
        <f>84+45</f>
        <v>129</v>
      </c>
      <c r="C370" s="7">
        <v>8000</v>
      </c>
      <c r="D370" s="7">
        <f t="shared" si="5"/>
        <v>1032000</v>
      </c>
    </row>
    <row r="371" spans="1:4" ht="18" hidden="1" x14ac:dyDescent="0.3">
      <c r="A371" s="16" t="s">
        <v>130</v>
      </c>
      <c r="B371" s="7"/>
      <c r="C371" s="7"/>
      <c r="D371" s="7">
        <f t="shared" si="5"/>
        <v>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x14ac:dyDescent="0.3">
      <c r="A375" s="9" t="s">
        <v>210</v>
      </c>
      <c r="B375" s="7">
        <v>20</v>
      </c>
      <c r="C375" s="7">
        <v>17000</v>
      </c>
      <c r="D375" s="7">
        <f t="shared" si="5"/>
        <v>340000</v>
      </c>
    </row>
    <row r="376" spans="1:4" ht="18" hidden="1" x14ac:dyDescent="0.3">
      <c r="A376" s="35" t="s">
        <v>211</v>
      </c>
      <c r="B376" s="7"/>
      <c r="C376" s="7"/>
      <c r="D376" s="7">
        <f t="shared" si="5"/>
        <v>0</v>
      </c>
    </row>
    <row r="377" spans="1:4" ht="18" hidden="1" x14ac:dyDescent="0.3">
      <c r="A377" s="9" t="s">
        <v>212</v>
      </c>
      <c r="B377" s="7"/>
      <c r="C377" s="7"/>
      <c r="D377" s="7">
        <f t="shared" si="5"/>
        <v>0</v>
      </c>
    </row>
    <row r="378" spans="1:4" ht="18" x14ac:dyDescent="0.3">
      <c r="A378" s="9" t="s">
        <v>213</v>
      </c>
      <c r="B378" s="7">
        <f>180+20+120+210+60+30+60</f>
        <v>680</v>
      </c>
      <c r="C378" s="7">
        <v>14000</v>
      </c>
      <c r="D378" s="7">
        <f t="shared" si="5"/>
        <v>9520000</v>
      </c>
    </row>
    <row r="379" spans="1:4" ht="18" hidden="1" x14ac:dyDescent="0.3">
      <c r="A379" s="9" t="s">
        <v>214</v>
      </c>
      <c r="B379" s="7"/>
      <c r="C379" s="7"/>
      <c r="D379" s="7">
        <f t="shared" si="5"/>
        <v>0</v>
      </c>
    </row>
    <row r="380" spans="1:4" ht="18" hidden="1" x14ac:dyDescent="0.3">
      <c r="A380" s="9" t="s">
        <v>215</v>
      </c>
      <c r="B380" s="7"/>
      <c r="C380" s="7"/>
      <c r="D380" s="7">
        <f t="shared" si="5"/>
        <v>0</v>
      </c>
    </row>
    <row r="381" spans="1:4" ht="18" hidden="1" x14ac:dyDescent="0.3">
      <c r="A381" s="9" t="s">
        <v>216</v>
      </c>
      <c r="B381" s="7"/>
      <c r="C381" s="7"/>
      <c r="D381" s="7">
        <f t="shared" si="5"/>
        <v>0</v>
      </c>
    </row>
    <row r="382" spans="1:4" ht="18" hidden="1" x14ac:dyDescent="0.3">
      <c r="A382" s="9" t="s">
        <v>99</v>
      </c>
      <c r="B382" s="7"/>
      <c r="C382" s="7"/>
      <c r="D382" s="7">
        <f t="shared" si="5"/>
        <v>0</v>
      </c>
    </row>
    <row r="383" spans="1:4" ht="18" hidden="1" x14ac:dyDescent="0.3">
      <c r="A383" s="42" t="s">
        <v>100</v>
      </c>
      <c r="B383" s="7"/>
      <c r="C383" s="7"/>
      <c r="D383" s="7">
        <f t="shared" si="5"/>
        <v>0</v>
      </c>
    </row>
    <row r="384" spans="1:4" ht="18" hidden="1" x14ac:dyDescent="0.3">
      <c r="A384" s="11" t="s">
        <v>103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x14ac:dyDescent="0.3">
      <c r="A387" s="9" t="s">
        <v>12</v>
      </c>
      <c r="B387" s="7">
        <f>45+7</f>
        <v>52</v>
      </c>
      <c r="C387" s="7">
        <v>8000</v>
      </c>
      <c r="D387" s="7">
        <f t="shared" si="5"/>
        <v>416000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hidden="1" x14ac:dyDescent="0.3">
      <c r="A404" s="9" t="s">
        <v>197</v>
      </c>
      <c r="B404" s="7"/>
      <c r="C404" s="7"/>
      <c r="D404" s="7">
        <f t="shared" si="6"/>
        <v>0</v>
      </c>
    </row>
    <row r="405" spans="1:4" ht="18" hidden="1" x14ac:dyDescent="0.3">
      <c r="A405" s="9" t="s">
        <v>198</v>
      </c>
      <c r="B405" s="7"/>
      <c r="C405" s="7"/>
      <c r="D405" s="7">
        <f t="shared" si="6"/>
        <v>0</v>
      </c>
    </row>
    <row r="406" spans="1:4" ht="18" hidden="1" x14ac:dyDescent="0.3">
      <c r="A406" s="9" t="s">
        <v>267</v>
      </c>
      <c r="B406" s="7"/>
      <c r="C406" s="7"/>
      <c r="D406" s="7">
        <f t="shared" si="6"/>
        <v>0</v>
      </c>
    </row>
    <row r="407" spans="1:4" ht="18" hidden="1" x14ac:dyDescent="0.3">
      <c r="A407" s="9" t="s">
        <v>268</v>
      </c>
      <c r="B407" s="7"/>
      <c r="C407" s="7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f>80+30</f>
        <v>110</v>
      </c>
      <c r="C430" s="7">
        <v>10000</v>
      </c>
      <c r="D430" s="7">
        <f t="shared" si="6"/>
        <v>1100000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40+100+420</f>
        <v>560</v>
      </c>
      <c r="C448" s="7">
        <v>16000</v>
      </c>
      <c r="D448" s="7">
        <f t="shared" si="6"/>
        <v>8960000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1500+990+1500+240</f>
        <v>4230</v>
      </c>
      <c r="C455" s="7">
        <v>3750</v>
      </c>
      <c r="D455" s="7">
        <f t="shared" si="7"/>
        <v>15862500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hidden="1" x14ac:dyDescent="0.3">
      <c r="A477" s="9" t="s">
        <v>284</v>
      </c>
      <c r="B477" s="7"/>
      <c r="C477" s="7"/>
      <c r="D477" s="7">
        <f t="shared" si="7"/>
        <v>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16+200+110+400+140</f>
        <v>866</v>
      </c>
      <c r="C480" s="7">
        <v>7750</v>
      </c>
      <c r="D480" s="7">
        <f t="shared" si="7"/>
        <v>6711500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f>40+95</f>
        <v>135</v>
      </c>
      <c r="C502" s="7">
        <v>17000</v>
      </c>
      <c r="D502" s="7">
        <f t="shared" si="7"/>
        <v>2295000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175</v>
      </c>
      <c r="B514" s="7"/>
      <c r="C514" s="7"/>
      <c r="D514" s="7">
        <f t="shared" si="7"/>
        <v>0</v>
      </c>
    </row>
    <row r="515" spans="1:4" ht="18" hidden="1" x14ac:dyDescent="0.3">
      <c r="A515" s="12" t="s">
        <v>176</v>
      </c>
      <c r="B515" s="7"/>
      <c r="C515" s="7"/>
      <c r="D515" s="7">
        <f t="shared" si="7"/>
        <v>0</v>
      </c>
    </row>
    <row r="516" spans="1:4" ht="18" hidden="1" x14ac:dyDescent="0.3">
      <c r="A516" s="12" t="s">
        <v>177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208</v>
      </c>
      <c r="B524" s="7"/>
      <c r="C524" s="7"/>
      <c r="D524" s="7">
        <f t="shared" si="8"/>
        <v>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hidden="1" x14ac:dyDescent="0.3">
      <c r="A526" s="9" t="s">
        <v>101</v>
      </c>
      <c r="B526" s="7"/>
      <c r="C526" s="7"/>
      <c r="D526" s="7">
        <f t="shared" si="8"/>
        <v>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x14ac:dyDescent="0.3">
      <c r="A528" s="9" t="s">
        <v>84</v>
      </c>
      <c r="B528" s="7">
        <v>40</v>
      </c>
      <c r="C528" s="7">
        <v>8000</v>
      </c>
      <c r="D528" s="7">
        <f t="shared" si="8"/>
        <v>320000</v>
      </c>
    </row>
    <row r="529" spans="1:4" ht="18" hidden="1" x14ac:dyDescent="0.3">
      <c r="A529" s="21" t="s">
        <v>85</v>
      </c>
      <c r="B529" s="7"/>
      <c r="C529" s="7"/>
      <c r="D529" s="7">
        <f t="shared" si="8"/>
        <v>0</v>
      </c>
    </row>
    <row r="530" spans="1:4" ht="18" x14ac:dyDescent="0.3">
      <c r="A530" s="5" t="s">
        <v>5</v>
      </c>
      <c r="B530" s="7">
        <f>190+34+170</f>
        <v>394</v>
      </c>
      <c r="C530" s="7">
        <v>6500</v>
      </c>
      <c r="D530" s="7">
        <f t="shared" si="8"/>
        <v>2561000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f>18+334</f>
        <v>352</v>
      </c>
      <c r="C533" s="7">
        <v>6500</v>
      </c>
      <c r="D533" s="7">
        <f t="shared" si="8"/>
        <v>2288000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12" t="s">
        <v>14</v>
      </c>
      <c r="B540" s="7"/>
      <c r="C540" s="7"/>
      <c r="D540" s="7">
        <f t="shared" si="8"/>
        <v>0</v>
      </c>
    </row>
    <row r="541" spans="1:4" ht="18" hidden="1" x14ac:dyDescent="0.3">
      <c r="A541" s="11" t="s">
        <v>90</v>
      </c>
      <c r="B541" s="7"/>
      <c r="C541" s="7"/>
      <c r="D541" s="7">
        <f t="shared" si="8"/>
        <v>0</v>
      </c>
    </row>
    <row r="542" spans="1:4" ht="18" hidden="1" x14ac:dyDescent="0.3">
      <c r="A542" s="11" t="s">
        <v>93</v>
      </c>
      <c r="B542" s="7"/>
      <c r="C542" s="7"/>
      <c r="D542" s="7">
        <f t="shared" si="8"/>
        <v>0</v>
      </c>
    </row>
    <row r="543" spans="1:4" ht="18" hidden="1" x14ac:dyDescent="0.3">
      <c r="A543" s="11" t="s">
        <v>94</v>
      </c>
      <c r="B543" s="7"/>
      <c r="C543" s="7"/>
      <c r="D543" s="7">
        <f t="shared" si="8"/>
        <v>0</v>
      </c>
    </row>
    <row r="544" spans="1:4" ht="18" hidden="1" x14ac:dyDescent="0.3">
      <c r="A544" s="11" t="s">
        <v>98</v>
      </c>
      <c r="B544" s="7"/>
      <c r="C544" s="7"/>
      <c r="D544" s="7">
        <f t="shared" si="8"/>
        <v>0</v>
      </c>
    </row>
    <row r="545" spans="1:4" ht="18" hidden="1" x14ac:dyDescent="0.3">
      <c r="A545" s="9" t="s">
        <v>110</v>
      </c>
      <c r="B545" s="7"/>
      <c r="C545" s="7"/>
      <c r="D545" s="7">
        <f t="shared" si="8"/>
        <v>0</v>
      </c>
    </row>
    <row r="546" spans="1:4" ht="18" hidden="1" x14ac:dyDescent="0.3">
      <c r="A546" s="9" t="s">
        <v>111</v>
      </c>
      <c r="B546" s="7"/>
      <c r="C546" s="7"/>
      <c r="D546" s="7">
        <f t="shared" si="8"/>
        <v>0</v>
      </c>
    </row>
    <row r="547" spans="1:4" ht="18" hidden="1" x14ac:dyDescent="0.3">
      <c r="A547" s="9" t="s">
        <v>389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12" t="s">
        <v>172</v>
      </c>
      <c r="B577" s="7"/>
      <c r="C577" s="7"/>
      <c r="D577" s="7">
        <f t="shared" si="8"/>
        <v>0</v>
      </c>
    </row>
    <row r="578" spans="1:4" ht="18" hidden="1" x14ac:dyDescent="0.3">
      <c r="A578" s="9" t="s">
        <v>173</v>
      </c>
      <c r="B578" s="7"/>
      <c r="C578" s="7"/>
      <c r="D578" s="7">
        <f t="shared" si="8"/>
        <v>0</v>
      </c>
    </row>
    <row r="579" spans="1:4" ht="18" hidden="1" x14ac:dyDescent="0.3">
      <c r="A579" s="9" t="s">
        <v>174</v>
      </c>
      <c r="B579" s="7"/>
      <c r="C579" s="7"/>
      <c r="D579" s="7">
        <f t="shared" si="8"/>
        <v>0</v>
      </c>
    </row>
    <row r="580" spans="1:4" ht="18" hidden="1" x14ac:dyDescent="0.3">
      <c r="A580" s="12" t="s">
        <v>296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298</v>
      </c>
      <c r="B581" s="7"/>
      <c r="C581" s="7"/>
      <c r="D581" s="7">
        <f t="shared" si="9"/>
        <v>0</v>
      </c>
    </row>
    <row r="582" spans="1:4" ht="18" hidden="1" x14ac:dyDescent="0.3">
      <c r="A582" s="9" t="s">
        <v>299</v>
      </c>
      <c r="B582" s="7"/>
      <c r="C582" s="7"/>
      <c r="D582" s="7">
        <f t="shared" si="9"/>
        <v>0</v>
      </c>
    </row>
    <row r="583" spans="1:4" ht="18" hidden="1" x14ac:dyDescent="0.3">
      <c r="A583" s="21" t="s">
        <v>302</v>
      </c>
      <c r="B583" s="7"/>
      <c r="C583" s="7"/>
      <c r="D583" s="7">
        <f t="shared" si="9"/>
        <v>0</v>
      </c>
    </row>
    <row r="584" spans="1:4" ht="18" hidden="1" x14ac:dyDescent="0.3">
      <c r="A584" s="9" t="s">
        <v>304</v>
      </c>
      <c r="B584" s="7"/>
      <c r="C584" s="7"/>
      <c r="D584" s="7">
        <f t="shared" si="9"/>
        <v>0</v>
      </c>
    </row>
    <row r="585" spans="1:4" ht="18" hidden="1" x14ac:dyDescent="0.3">
      <c r="A585" s="9" t="s">
        <v>305</v>
      </c>
      <c r="B585" s="7"/>
      <c r="C585" s="7"/>
      <c r="D585" s="7">
        <f t="shared" si="9"/>
        <v>0</v>
      </c>
    </row>
    <row r="586" spans="1:4" ht="18" hidden="1" x14ac:dyDescent="0.3">
      <c r="A586" s="9" t="s">
        <v>306</v>
      </c>
      <c r="B586" s="7"/>
      <c r="C586" s="7"/>
      <c r="D586" s="7">
        <f t="shared" si="9"/>
        <v>0</v>
      </c>
    </row>
    <row r="587" spans="1:4" ht="18" hidden="1" x14ac:dyDescent="0.3">
      <c r="A587" s="9" t="s">
        <v>307</v>
      </c>
      <c r="B587" s="7"/>
      <c r="C587" s="7"/>
      <c r="D587" s="7">
        <f t="shared" si="9"/>
        <v>0</v>
      </c>
    </row>
    <row r="588" spans="1:4" ht="18" hidden="1" x14ac:dyDescent="0.3">
      <c r="A588" s="21" t="s">
        <v>308</v>
      </c>
      <c r="B588" s="7"/>
      <c r="C588" s="7"/>
      <c r="D588" s="7">
        <f t="shared" si="9"/>
        <v>0</v>
      </c>
    </row>
    <row r="589" spans="1:4" ht="18" hidden="1" x14ac:dyDescent="0.3">
      <c r="A589" s="9" t="s">
        <v>309</v>
      </c>
      <c r="B589" s="7"/>
      <c r="C589" s="7"/>
      <c r="D589" s="7">
        <f t="shared" si="9"/>
        <v>0</v>
      </c>
    </row>
    <row r="590" spans="1:4" ht="18" hidden="1" x14ac:dyDescent="0.3">
      <c r="A590" s="9" t="s">
        <v>313</v>
      </c>
      <c r="B590" s="7"/>
      <c r="C590" s="7"/>
      <c r="D590" s="7">
        <f t="shared" si="9"/>
        <v>0</v>
      </c>
    </row>
    <row r="591" spans="1:4" ht="18" hidden="1" x14ac:dyDescent="0.3">
      <c r="A591" s="21" t="s">
        <v>315</v>
      </c>
      <c r="B591" s="7"/>
      <c r="C591" s="7"/>
      <c r="D591" s="7">
        <f t="shared" si="9"/>
        <v>0</v>
      </c>
    </row>
    <row r="592" spans="1:4" ht="18" hidden="1" x14ac:dyDescent="0.3">
      <c r="A592" s="21" t="s">
        <v>316</v>
      </c>
      <c r="B592" s="7"/>
      <c r="C592" s="7"/>
      <c r="D592" s="7">
        <f t="shared" si="9"/>
        <v>0</v>
      </c>
    </row>
    <row r="593" spans="1:4" ht="18" hidden="1" x14ac:dyDescent="0.3">
      <c r="A593" s="9" t="s">
        <v>317</v>
      </c>
      <c r="B593" s="7"/>
      <c r="C593" s="7"/>
      <c r="D593" s="7">
        <f t="shared" si="9"/>
        <v>0</v>
      </c>
    </row>
    <row r="594" spans="1:4" ht="18" hidden="1" x14ac:dyDescent="0.3">
      <c r="A594" s="9" t="s">
        <v>318</v>
      </c>
      <c r="B594" s="7"/>
      <c r="C594" s="7"/>
      <c r="D594" s="7">
        <f t="shared" si="9"/>
        <v>0</v>
      </c>
    </row>
    <row r="595" spans="1:4" ht="18" hidden="1" x14ac:dyDescent="0.3">
      <c r="A595" s="21" t="s">
        <v>319</v>
      </c>
      <c r="B595" s="7"/>
      <c r="C595" s="7"/>
      <c r="D595" s="7">
        <f t="shared" si="9"/>
        <v>0</v>
      </c>
    </row>
    <row r="596" spans="1:4" ht="18" hidden="1" x14ac:dyDescent="0.3">
      <c r="A596" s="9" t="s">
        <v>320</v>
      </c>
      <c r="B596" s="7"/>
      <c r="C596" s="7"/>
      <c r="D596" s="7">
        <f t="shared" si="9"/>
        <v>0</v>
      </c>
    </row>
    <row r="597" spans="1:4" ht="18" hidden="1" x14ac:dyDescent="0.3">
      <c r="A597" s="9" t="s">
        <v>321</v>
      </c>
      <c r="B597" s="7"/>
      <c r="C597" s="7"/>
      <c r="D597" s="7">
        <f t="shared" si="9"/>
        <v>0</v>
      </c>
    </row>
    <row r="598" spans="1:4" ht="18" hidden="1" x14ac:dyDescent="0.3">
      <c r="A598" s="9" t="s">
        <v>322</v>
      </c>
      <c r="B598" s="7"/>
      <c r="C598" s="7"/>
      <c r="D598" s="7">
        <f t="shared" si="9"/>
        <v>0</v>
      </c>
    </row>
    <row r="599" spans="1:4" ht="18" hidden="1" x14ac:dyDescent="0.3">
      <c r="A599" s="9" t="s">
        <v>323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hidden="1" x14ac:dyDescent="0.3">
      <c r="A604" s="9" t="s">
        <v>278</v>
      </c>
      <c r="B604" s="7"/>
      <c r="C604" s="7"/>
      <c r="D604" s="7">
        <f t="shared" si="9"/>
        <v>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22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24</v>
      </c>
      <c r="B609" s="7"/>
      <c r="C609" s="7"/>
      <c r="D609" s="7">
        <f t="shared" si="9"/>
        <v>0</v>
      </c>
    </row>
    <row r="610" spans="1:4" ht="18" hidden="1" x14ac:dyDescent="0.3">
      <c r="A610" s="9" t="s">
        <v>25</v>
      </c>
      <c r="B610" s="7"/>
      <c r="C610" s="7"/>
      <c r="D610" s="7">
        <f t="shared" si="9"/>
        <v>0</v>
      </c>
    </row>
    <row r="611" spans="1:4" ht="18" hidden="1" x14ac:dyDescent="0.3">
      <c r="A611" s="9" t="s">
        <v>26</v>
      </c>
      <c r="B611" s="7"/>
      <c r="C611" s="7"/>
      <c r="D611" s="7">
        <f t="shared" si="9"/>
        <v>0</v>
      </c>
    </row>
    <row r="612" spans="1:4" ht="18" hidden="1" x14ac:dyDescent="0.3">
      <c r="A612" s="9" t="s">
        <v>39</v>
      </c>
      <c r="B612" s="7"/>
      <c r="C612" s="7"/>
      <c r="D612" s="7">
        <f t="shared" si="9"/>
        <v>0</v>
      </c>
    </row>
    <row r="613" spans="1:4" ht="18" hidden="1" x14ac:dyDescent="0.3">
      <c r="A613" s="9" t="s">
        <v>40</v>
      </c>
      <c r="B613" s="7"/>
      <c r="C613" s="7"/>
      <c r="D613" s="7">
        <f t="shared" si="9"/>
        <v>0</v>
      </c>
    </row>
    <row r="614" spans="1:4" ht="18" hidden="1" x14ac:dyDescent="0.3">
      <c r="A614" s="13" t="s">
        <v>41</v>
      </c>
      <c r="B614" s="7"/>
      <c r="C614" s="7"/>
      <c r="D614" s="7">
        <f t="shared" si="9"/>
        <v>0</v>
      </c>
    </row>
    <row r="615" spans="1:4" ht="18" hidden="1" x14ac:dyDescent="0.3">
      <c r="A615" s="9" t="s">
        <v>44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hidden="1" x14ac:dyDescent="0.3">
      <c r="A619" s="9" t="s">
        <v>127</v>
      </c>
      <c r="B619" s="7"/>
      <c r="C619" s="7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f>18+20+58</f>
        <v>96</v>
      </c>
      <c r="C621" s="7">
        <v>9000</v>
      </c>
      <c r="D621" s="7">
        <f t="shared" si="9"/>
        <v>864000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hidden="1" x14ac:dyDescent="0.3">
      <c r="A628" s="9" t="s">
        <v>154</v>
      </c>
      <c r="B628" s="7"/>
      <c r="C628" s="7"/>
      <c r="D628" s="7">
        <f t="shared" si="9"/>
        <v>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7664</v>
      </c>
      <c r="C665" s="40"/>
      <c r="D665" s="40">
        <f t="shared" ref="D665" si="11">SUM(D338:D664)</f>
        <v>52270000</v>
      </c>
    </row>
    <row r="667" spans="1:4" x14ac:dyDescent="0.3">
      <c r="D667" s="250">
        <f>D665+D333</f>
        <v>176709900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8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479"/>
  <sheetViews>
    <sheetView topLeftCell="A182" workbookViewId="0">
      <selection activeCell="A91" sqref="A91:D91"/>
    </sheetView>
  </sheetViews>
  <sheetFormatPr defaultRowHeight="14.4" x14ac:dyDescent="0.3"/>
  <cols>
    <col min="1" max="1" width="35.77734375" customWidth="1"/>
    <col min="2" max="2" width="10.77734375" customWidth="1"/>
    <col min="3" max="3" width="13.109375" customWidth="1"/>
    <col min="4" max="4" width="23.44140625" customWidth="1"/>
  </cols>
  <sheetData>
    <row r="1" spans="1:4" x14ac:dyDescent="0.3">
      <c r="A1" s="1" t="s">
        <v>403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x14ac:dyDescent="0.3">
      <c r="A3" s="12" t="s">
        <v>62</v>
      </c>
      <c r="B3" s="7">
        <v>22</v>
      </c>
      <c r="C3" s="7">
        <v>5000</v>
      </c>
      <c r="D3" s="7">
        <f>B3*C3</f>
        <v>110000</v>
      </c>
    </row>
    <row r="4" spans="1:4" ht="18" hidden="1" x14ac:dyDescent="0.3">
      <c r="A4" s="12" t="s">
        <v>64</v>
      </c>
      <c r="B4" s="7"/>
      <c r="C4" s="7"/>
      <c r="D4" s="7">
        <f t="shared" ref="D4:D67" si="0">B4*C4</f>
        <v>0</v>
      </c>
    </row>
    <row r="5" spans="1:4" ht="18" hidden="1" x14ac:dyDescent="0.3">
      <c r="A5" s="12" t="s">
        <v>66</v>
      </c>
      <c r="B5" s="7"/>
      <c r="C5" s="7"/>
      <c r="D5" s="7">
        <f t="shared" si="0"/>
        <v>0</v>
      </c>
    </row>
    <row r="6" spans="1:4" ht="18" hidden="1" x14ac:dyDescent="0.3">
      <c r="A6" s="12" t="s">
        <v>78</v>
      </c>
      <c r="B6" s="15"/>
      <c r="C6" s="15"/>
      <c r="D6" s="7">
        <f t="shared" si="0"/>
        <v>0</v>
      </c>
    </row>
    <row r="7" spans="1:4" ht="18" hidden="1" x14ac:dyDescent="0.3">
      <c r="A7" s="9" t="s">
        <v>91</v>
      </c>
      <c r="B7" s="7"/>
      <c r="C7" s="7"/>
      <c r="D7" s="7">
        <f t="shared" si="0"/>
        <v>0</v>
      </c>
    </row>
    <row r="8" spans="1:4" ht="18" hidden="1" x14ac:dyDescent="0.3">
      <c r="A8" s="9" t="s">
        <v>92</v>
      </c>
      <c r="B8" s="7"/>
      <c r="C8" s="7"/>
      <c r="D8" s="7">
        <f t="shared" si="0"/>
        <v>0</v>
      </c>
    </row>
    <row r="9" spans="1:4" ht="18" hidden="1" x14ac:dyDescent="0.3">
      <c r="A9" s="11" t="s">
        <v>384</v>
      </c>
      <c r="B9" s="7"/>
      <c r="C9" s="7"/>
      <c r="D9" s="7">
        <f t="shared" si="0"/>
        <v>0</v>
      </c>
    </row>
    <row r="10" spans="1:4" ht="18" x14ac:dyDescent="0.3">
      <c r="A10" s="21" t="s">
        <v>96</v>
      </c>
      <c r="B10" s="7">
        <v>3</v>
      </c>
      <c r="C10" s="7">
        <v>6000</v>
      </c>
      <c r="D10" s="7">
        <f t="shared" si="0"/>
        <v>18000</v>
      </c>
    </row>
    <row r="11" spans="1:4" ht="18" hidden="1" x14ac:dyDescent="0.3">
      <c r="A11" s="21" t="s">
        <v>114</v>
      </c>
      <c r="B11" s="7"/>
      <c r="C11" s="7"/>
      <c r="D11" s="7">
        <f t="shared" si="0"/>
        <v>0</v>
      </c>
    </row>
    <row r="12" spans="1:4" ht="18" hidden="1" x14ac:dyDescent="0.3">
      <c r="A12" s="9" t="s">
        <v>106</v>
      </c>
      <c r="B12" s="7"/>
      <c r="C12" s="7"/>
      <c r="D12" s="7">
        <f t="shared" si="0"/>
        <v>0</v>
      </c>
    </row>
    <row r="13" spans="1:4" ht="18" hidden="1" x14ac:dyDescent="0.3">
      <c r="A13" s="9" t="s">
        <v>108</v>
      </c>
      <c r="B13" s="7"/>
      <c r="C13" s="7"/>
      <c r="D13" s="7">
        <f t="shared" si="0"/>
        <v>0</v>
      </c>
    </row>
    <row r="14" spans="1:4" ht="18" hidden="1" x14ac:dyDescent="0.3">
      <c r="A14" s="11" t="s">
        <v>241</v>
      </c>
      <c r="B14" s="7"/>
      <c r="C14" s="7"/>
      <c r="D14" s="7">
        <f t="shared" si="0"/>
        <v>0</v>
      </c>
    </row>
    <row r="15" spans="1:4" ht="18" x14ac:dyDescent="0.3">
      <c r="A15" s="9" t="s">
        <v>242</v>
      </c>
      <c r="B15" s="7">
        <v>175</v>
      </c>
      <c r="C15" s="7">
        <v>39000</v>
      </c>
      <c r="D15" s="7">
        <f t="shared" si="0"/>
        <v>6825000</v>
      </c>
    </row>
    <row r="16" spans="1:4" ht="18" hidden="1" x14ac:dyDescent="0.3">
      <c r="A16" s="9" t="s">
        <v>244</v>
      </c>
      <c r="B16" s="7"/>
      <c r="C16" s="7"/>
      <c r="D16" s="7">
        <f t="shared" si="0"/>
        <v>0</v>
      </c>
    </row>
    <row r="17" spans="1:4" ht="18" x14ac:dyDescent="0.3">
      <c r="A17" s="9" t="s">
        <v>245</v>
      </c>
      <c r="B17" s="7">
        <v>10</v>
      </c>
      <c r="C17" s="7">
        <v>13000</v>
      </c>
      <c r="D17" s="7">
        <f t="shared" si="0"/>
        <v>130000</v>
      </c>
    </row>
    <row r="18" spans="1:4" ht="18" x14ac:dyDescent="0.3">
      <c r="A18" s="9" t="s">
        <v>250</v>
      </c>
      <c r="B18" s="7">
        <v>100</v>
      </c>
      <c r="C18" s="7">
        <v>40000</v>
      </c>
      <c r="D18" s="7">
        <f t="shared" si="0"/>
        <v>4000000</v>
      </c>
    </row>
    <row r="19" spans="1:4" ht="18" hidden="1" x14ac:dyDescent="0.3">
      <c r="A19" s="9" t="s">
        <v>252</v>
      </c>
      <c r="B19" s="7"/>
      <c r="C19" s="7"/>
      <c r="D19" s="7">
        <f t="shared" si="0"/>
        <v>0</v>
      </c>
    </row>
    <row r="20" spans="1:4" ht="18" x14ac:dyDescent="0.3">
      <c r="A20" s="9" t="s">
        <v>254</v>
      </c>
      <c r="B20" s="7">
        <v>85</v>
      </c>
      <c r="C20" s="7">
        <v>20000</v>
      </c>
      <c r="D20" s="7">
        <f t="shared" si="0"/>
        <v>1700000</v>
      </c>
    </row>
    <row r="21" spans="1:4" ht="18" hidden="1" x14ac:dyDescent="0.3">
      <c r="A21" s="9" t="s">
        <v>256</v>
      </c>
      <c r="B21" s="7"/>
      <c r="C21" s="7"/>
      <c r="D21" s="7">
        <f t="shared" si="0"/>
        <v>0</v>
      </c>
    </row>
    <row r="22" spans="1:4" ht="18" hidden="1" x14ac:dyDescent="0.3">
      <c r="A22" s="9" t="s">
        <v>129</v>
      </c>
      <c r="B22" s="7"/>
      <c r="C22" s="7"/>
      <c r="D22" s="7">
        <f t="shared" si="0"/>
        <v>0</v>
      </c>
    </row>
    <row r="23" spans="1:4" ht="18" hidden="1" x14ac:dyDescent="0.3">
      <c r="A23" s="16" t="s">
        <v>130</v>
      </c>
      <c r="B23" s="7"/>
      <c r="C23" s="7"/>
      <c r="D23" s="7">
        <f t="shared" si="0"/>
        <v>0</v>
      </c>
    </row>
    <row r="24" spans="1:4" ht="18" hidden="1" x14ac:dyDescent="0.3">
      <c r="A24" s="12" t="s">
        <v>187</v>
      </c>
      <c r="B24" s="7"/>
      <c r="C24" s="7"/>
      <c r="D24" s="7">
        <f t="shared" si="0"/>
        <v>0</v>
      </c>
    </row>
    <row r="25" spans="1:4" ht="18" hidden="1" x14ac:dyDescent="0.3">
      <c r="A25" s="9" t="s">
        <v>310</v>
      </c>
      <c r="B25" s="7"/>
      <c r="C25" s="7"/>
      <c r="D25" s="7">
        <f t="shared" si="0"/>
        <v>0</v>
      </c>
    </row>
    <row r="26" spans="1:4" ht="18" hidden="1" x14ac:dyDescent="0.3">
      <c r="A26" s="9" t="s">
        <v>212</v>
      </c>
      <c r="B26" s="7"/>
      <c r="C26" s="7"/>
      <c r="D26" s="7">
        <f t="shared" si="0"/>
        <v>0</v>
      </c>
    </row>
    <row r="27" spans="1:4" ht="18" hidden="1" x14ac:dyDescent="0.3">
      <c r="A27" s="9" t="s">
        <v>213</v>
      </c>
      <c r="B27" s="7"/>
      <c r="C27" s="7"/>
      <c r="D27" s="7">
        <f t="shared" si="0"/>
        <v>0</v>
      </c>
    </row>
    <row r="28" spans="1:4" ht="18" hidden="1" x14ac:dyDescent="0.3">
      <c r="A28" s="9" t="s">
        <v>214</v>
      </c>
      <c r="B28" s="7"/>
      <c r="C28" s="7"/>
      <c r="D28" s="7">
        <f t="shared" si="0"/>
        <v>0</v>
      </c>
    </row>
    <row r="29" spans="1:4" ht="18" hidden="1" x14ac:dyDescent="0.3">
      <c r="A29" s="9" t="s">
        <v>216</v>
      </c>
      <c r="B29" s="7"/>
      <c r="C29" s="7"/>
      <c r="D29" s="7">
        <f t="shared" si="0"/>
        <v>0</v>
      </c>
    </row>
    <row r="30" spans="1:4" ht="18" hidden="1" x14ac:dyDescent="0.3">
      <c r="A30" s="9" t="s">
        <v>99</v>
      </c>
      <c r="B30" s="7"/>
      <c r="C30" s="7"/>
      <c r="D30" s="7">
        <f t="shared" si="0"/>
        <v>0</v>
      </c>
    </row>
    <row r="31" spans="1:4" ht="18" hidden="1" x14ac:dyDescent="0.3">
      <c r="A31" s="42" t="s">
        <v>100</v>
      </c>
      <c r="B31" s="7"/>
      <c r="C31" s="7"/>
      <c r="D31" s="7">
        <f t="shared" si="0"/>
        <v>0</v>
      </c>
    </row>
    <row r="32" spans="1:4" ht="18" x14ac:dyDescent="0.3">
      <c r="A32" s="9" t="s">
        <v>159</v>
      </c>
      <c r="B32" s="7">
        <v>3</v>
      </c>
      <c r="C32" s="7">
        <v>5000</v>
      </c>
      <c r="D32" s="7">
        <f t="shared" si="0"/>
        <v>15000</v>
      </c>
    </row>
    <row r="33" spans="1:4" ht="18" x14ac:dyDescent="0.3">
      <c r="A33" s="9" t="s">
        <v>230</v>
      </c>
      <c r="B33" s="7">
        <v>2</v>
      </c>
      <c r="C33" s="7">
        <v>10000</v>
      </c>
      <c r="D33" s="7">
        <f t="shared" si="0"/>
        <v>20000</v>
      </c>
    </row>
    <row r="34" spans="1:4" ht="18" hidden="1" x14ac:dyDescent="0.3">
      <c r="A34" s="17" t="s">
        <v>167</v>
      </c>
      <c r="B34" s="7"/>
      <c r="C34" s="7"/>
      <c r="D34" s="7">
        <f t="shared" si="0"/>
        <v>0</v>
      </c>
    </row>
    <row r="35" spans="1:4" ht="18" x14ac:dyDescent="0.3">
      <c r="A35" s="29" t="s">
        <v>168</v>
      </c>
      <c r="B35" s="31">
        <v>48</v>
      </c>
      <c r="C35" s="31">
        <v>9000</v>
      </c>
      <c r="D35" s="7">
        <f t="shared" si="0"/>
        <v>432000</v>
      </c>
    </row>
    <row r="36" spans="1:4" ht="18" hidden="1" x14ac:dyDescent="0.3">
      <c r="A36" s="9" t="s">
        <v>27</v>
      </c>
      <c r="B36" s="7"/>
      <c r="C36" s="7"/>
      <c r="D36" s="7">
        <f t="shared" si="0"/>
        <v>0</v>
      </c>
    </row>
    <row r="37" spans="1:4" ht="18" hidden="1" x14ac:dyDescent="0.3">
      <c r="A37" s="12" t="s">
        <v>28</v>
      </c>
      <c r="B37" s="7"/>
      <c r="C37" s="7"/>
      <c r="D37" s="7">
        <f t="shared" si="0"/>
        <v>0</v>
      </c>
    </row>
    <row r="38" spans="1:4" ht="18" x14ac:dyDescent="0.3">
      <c r="A38" s="12" t="s">
        <v>29</v>
      </c>
      <c r="B38" s="7">
        <v>10</v>
      </c>
      <c r="C38" s="7">
        <v>23000</v>
      </c>
      <c r="D38" s="7">
        <f t="shared" si="0"/>
        <v>230000</v>
      </c>
    </row>
    <row r="39" spans="1:4" ht="18" x14ac:dyDescent="0.3">
      <c r="A39" s="9" t="s">
        <v>195</v>
      </c>
      <c r="B39" s="7">
        <v>390</v>
      </c>
      <c r="C39" s="7">
        <v>21000</v>
      </c>
      <c r="D39" s="7">
        <f t="shared" si="0"/>
        <v>8190000</v>
      </c>
    </row>
    <row r="40" spans="1:4" ht="18" x14ac:dyDescent="0.3">
      <c r="A40" s="12" t="s">
        <v>196</v>
      </c>
      <c r="B40" s="7">
        <v>595</v>
      </c>
      <c r="C40" s="7">
        <v>20000</v>
      </c>
      <c r="D40" s="7">
        <f t="shared" si="0"/>
        <v>11900000</v>
      </c>
    </row>
    <row r="41" spans="1:4" ht="18" hidden="1" x14ac:dyDescent="0.3">
      <c r="A41" s="9" t="s">
        <v>198</v>
      </c>
      <c r="B41" s="7"/>
      <c r="C41" s="7"/>
      <c r="D41" s="7">
        <f t="shared" si="0"/>
        <v>0</v>
      </c>
    </row>
    <row r="42" spans="1:4" ht="18" x14ac:dyDescent="0.3">
      <c r="A42" s="9" t="s">
        <v>267</v>
      </c>
      <c r="B42" s="7">
        <v>10</v>
      </c>
      <c r="C42" s="7">
        <v>10500</v>
      </c>
      <c r="D42" s="7">
        <f t="shared" si="0"/>
        <v>105000</v>
      </c>
    </row>
    <row r="43" spans="1:4" ht="18" hidden="1" x14ac:dyDescent="0.3">
      <c r="A43" s="9" t="s">
        <v>268</v>
      </c>
      <c r="B43" s="7"/>
      <c r="C43" s="7"/>
      <c r="D43" s="7">
        <f t="shared" si="0"/>
        <v>0</v>
      </c>
    </row>
    <row r="44" spans="1:4" ht="18" hidden="1" x14ac:dyDescent="0.3">
      <c r="A44" s="5" t="s">
        <v>2</v>
      </c>
      <c r="B44" s="7"/>
      <c r="C44" s="7"/>
      <c r="D44" s="7">
        <f t="shared" si="0"/>
        <v>0</v>
      </c>
    </row>
    <row r="45" spans="1:4" ht="18" hidden="1" x14ac:dyDescent="0.3">
      <c r="A45" s="5" t="s">
        <v>4</v>
      </c>
      <c r="B45" s="7"/>
      <c r="C45" s="7"/>
      <c r="D45" s="7">
        <f t="shared" si="0"/>
        <v>0</v>
      </c>
    </row>
    <row r="46" spans="1:4" ht="18" hidden="1" x14ac:dyDescent="0.3">
      <c r="A46" s="16" t="s">
        <v>55</v>
      </c>
      <c r="B46" s="7"/>
      <c r="C46" s="7"/>
      <c r="D46" s="7">
        <f t="shared" si="0"/>
        <v>0</v>
      </c>
    </row>
    <row r="47" spans="1:4" ht="18" hidden="1" x14ac:dyDescent="0.3">
      <c r="A47" s="13" t="s">
        <v>288</v>
      </c>
      <c r="B47" s="7"/>
      <c r="C47" s="7"/>
      <c r="D47" s="7">
        <f t="shared" si="0"/>
        <v>0</v>
      </c>
    </row>
    <row r="48" spans="1:4" ht="18" x14ac:dyDescent="0.3">
      <c r="A48" s="13" t="s">
        <v>300</v>
      </c>
      <c r="B48" s="7">
        <v>3</v>
      </c>
      <c r="C48" s="7">
        <v>17000</v>
      </c>
      <c r="D48" s="7">
        <f t="shared" si="0"/>
        <v>51000</v>
      </c>
    </row>
    <row r="49" spans="1:4" ht="18" hidden="1" x14ac:dyDescent="0.3">
      <c r="A49" s="13" t="s">
        <v>301</v>
      </c>
      <c r="B49" s="7"/>
      <c r="C49" s="7"/>
      <c r="D49" s="7">
        <f t="shared" si="0"/>
        <v>0</v>
      </c>
    </row>
    <row r="50" spans="1:4" ht="18" hidden="1" x14ac:dyDescent="0.3">
      <c r="A50" s="9" t="s">
        <v>312</v>
      </c>
      <c r="B50" s="37"/>
      <c r="C50" s="37"/>
      <c r="D50" s="7">
        <f t="shared" si="0"/>
        <v>0</v>
      </c>
    </row>
    <row r="51" spans="1:4" ht="18" x14ac:dyDescent="0.3">
      <c r="A51" s="9" t="s">
        <v>80</v>
      </c>
      <c r="B51" s="7">
        <v>70</v>
      </c>
      <c r="C51" s="7">
        <v>8500</v>
      </c>
      <c r="D51" s="7">
        <f t="shared" si="0"/>
        <v>595000</v>
      </c>
    </row>
    <row r="52" spans="1:4" ht="18" hidden="1" x14ac:dyDescent="0.3">
      <c r="A52" s="9" t="s">
        <v>81</v>
      </c>
      <c r="B52" s="7"/>
      <c r="C52" s="7"/>
      <c r="D52" s="7">
        <f t="shared" si="0"/>
        <v>0</v>
      </c>
    </row>
    <row r="53" spans="1:4" ht="18" x14ac:dyDescent="0.3">
      <c r="A53" s="9" t="s">
        <v>170</v>
      </c>
      <c r="B53" s="15">
        <v>7.5</v>
      </c>
      <c r="C53" s="7">
        <v>32000</v>
      </c>
      <c r="D53" s="7">
        <f t="shared" si="0"/>
        <v>240000</v>
      </c>
    </row>
    <row r="54" spans="1:4" ht="18" hidden="1" x14ac:dyDescent="0.3">
      <c r="A54" s="9" t="s">
        <v>235</v>
      </c>
      <c r="B54" s="7"/>
      <c r="C54" s="7"/>
      <c r="D54" s="7">
        <f t="shared" si="0"/>
        <v>0</v>
      </c>
    </row>
    <row r="55" spans="1:4" ht="18" hidden="1" x14ac:dyDescent="0.3">
      <c r="A55" s="9" t="s">
        <v>236</v>
      </c>
      <c r="B55" s="7"/>
      <c r="C55" s="7"/>
      <c r="D55" s="7">
        <f t="shared" si="0"/>
        <v>0</v>
      </c>
    </row>
    <row r="56" spans="1:4" ht="18" hidden="1" x14ac:dyDescent="0.3">
      <c r="A56" s="9" t="s">
        <v>257</v>
      </c>
      <c r="B56" s="15"/>
      <c r="C56" s="15"/>
      <c r="D56" s="7">
        <f t="shared" si="0"/>
        <v>0</v>
      </c>
    </row>
    <row r="57" spans="1:4" ht="18" hidden="1" x14ac:dyDescent="0.3">
      <c r="A57" s="12" t="s">
        <v>286</v>
      </c>
      <c r="B57" s="7"/>
      <c r="C57" s="7"/>
      <c r="D57" s="7">
        <f t="shared" si="0"/>
        <v>0</v>
      </c>
    </row>
    <row r="58" spans="1:4" ht="18" hidden="1" x14ac:dyDescent="0.3">
      <c r="A58" s="9" t="s">
        <v>118</v>
      </c>
      <c r="B58" s="7"/>
      <c r="C58" s="7"/>
      <c r="D58" s="7">
        <f t="shared" si="0"/>
        <v>0</v>
      </c>
    </row>
    <row r="59" spans="1:4" ht="18" x14ac:dyDescent="0.3">
      <c r="A59" s="9" t="s">
        <v>37</v>
      </c>
      <c r="B59" s="7">
        <v>48</v>
      </c>
      <c r="C59" s="7">
        <v>13000</v>
      </c>
      <c r="D59" s="7">
        <f t="shared" si="0"/>
        <v>624000</v>
      </c>
    </row>
    <row r="60" spans="1:4" ht="18" x14ac:dyDescent="0.3">
      <c r="A60" s="22" t="s">
        <v>138</v>
      </c>
      <c r="B60" s="15">
        <v>3</v>
      </c>
      <c r="C60" s="15">
        <v>70000</v>
      </c>
      <c r="D60" s="7">
        <f t="shared" si="0"/>
        <v>210000</v>
      </c>
    </row>
    <row r="61" spans="1:4" ht="18" hidden="1" x14ac:dyDescent="0.3">
      <c r="A61" s="9" t="s">
        <v>140</v>
      </c>
      <c r="B61" s="15"/>
      <c r="C61" s="15"/>
      <c r="D61" s="7">
        <f t="shared" si="0"/>
        <v>0</v>
      </c>
    </row>
    <row r="62" spans="1:4" ht="18" hidden="1" x14ac:dyDescent="0.3">
      <c r="A62" s="9" t="s">
        <v>144</v>
      </c>
      <c r="B62" s="15"/>
      <c r="C62" s="15"/>
      <c r="D62" s="7">
        <f t="shared" si="0"/>
        <v>0</v>
      </c>
    </row>
    <row r="63" spans="1:4" ht="18" hidden="1" x14ac:dyDescent="0.3">
      <c r="A63" s="9" t="s">
        <v>156</v>
      </c>
      <c r="B63" s="15"/>
      <c r="C63" s="15"/>
      <c r="D63" s="7">
        <f t="shared" si="0"/>
        <v>0</v>
      </c>
    </row>
    <row r="64" spans="1:4" ht="18" x14ac:dyDescent="0.3">
      <c r="A64" s="9" t="s">
        <v>157</v>
      </c>
      <c r="B64" s="15">
        <v>1</v>
      </c>
      <c r="C64" s="15">
        <v>70000</v>
      </c>
      <c r="D64" s="7">
        <f t="shared" si="0"/>
        <v>70000</v>
      </c>
    </row>
    <row r="65" spans="1:4" ht="18" hidden="1" x14ac:dyDescent="0.3">
      <c r="A65" s="12" t="s">
        <v>46</v>
      </c>
      <c r="B65" s="7"/>
      <c r="C65" s="7"/>
      <c r="D65" s="7">
        <f t="shared" si="0"/>
        <v>0</v>
      </c>
    </row>
    <row r="66" spans="1:4" ht="18" x14ac:dyDescent="0.3">
      <c r="A66" s="9" t="s">
        <v>56</v>
      </c>
      <c r="B66" s="7">
        <v>160</v>
      </c>
      <c r="C66" s="7">
        <v>15000</v>
      </c>
      <c r="D66" s="7">
        <f t="shared" si="0"/>
        <v>2400000</v>
      </c>
    </row>
    <row r="67" spans="1:4" ht="18" hidden="1" x14ac:dyDescent="0.3">
      <c r="A67" s="9" t="s">
        <v>69</v>
      </c>
      <c r="B67" s="7"/>
      <c r="C67" s="7"/>
      <c r="D67" s="7">
        <f t="shared" si="0"/>
        <v>0</v>
      </c>
    </row>
    <row r="68" spans="1:4" ht="18" hidden="1" x14ac:dyDescent="0.3">
      <c r="A68" s="9" t="s">
        <v>19</v>
      </c>
      <c r="B68" s="7"/>
      <c r="C68" s="7"/>
      <c r="D68" s="7">
        <f t="shared" ref="D68:D131" si="1">B68*C68</f>
        <v>0</v>
      </c>
    </row>
    <row r="69" spans="1:4" ht="18" hidden="1" x14ac:dyDescent="0.3">
      <c r="A69" s="11" t="s">
        <v>42</v>
      </c>
      <c r="B69" s="7"/>
      <c r="C69" s="7"/>
      <c r="D69" s="7">
        <f t="shared" si="1"/>
        <v>0</v>
      </c>
    </row>
    <row r="70" spans="1:4" ht="18" hidden="1" x14ac:dyDescent="0.3">
      <c r="A70" s="13" t="s">
        <v>43</v>
      </c>
      <c r="B70" s="7"/>
      <c r="C70" s="7"/>
      <c r="D70" s="7">
        <f t="shared" si="1"/>
        <v>0</v>
      </c>
    </row>
    <row r="71" spans="1:4" ht="18" hidden="1" x14ac:dyDescent="0.3">
      <c r="A71" s="10" t="s">
        <v>119</v>
      </c>
      <c r="B71" s="7"/>
      <c r="C71" s="7"/>
      <c r="D71" s="7">
        <f t="shared" si="1"/>
        <v>0</v>
      </c>
    </row>
    <row r="72" spans="1:4" ht="18" hidden="1" x14ac:dyDescent="0.3">
      <c r="A72" s="13" t="s">
        <v>120</v>
      </c>
      <c r="B72" s="7"/>
      <c r="C72" s="7"/>
      <c r="D72" s="7">
        <f t="shared" si="1"/>
        <v>0</v>
      </c>
    </row>
    <row r="73" spans="1:4" ht="18" hidden="1" x14ac:dyDescent="0.3">
      <c r="A73" s="16" t="s">
        <v>219</v>
      </c>
      <c r="B73" s="7"/>
      <c r="C73" s="7"/>
      <c r="D73" s="7">
        <f t="shared" si="1"/>
        <v>0</v>
      </c>
    </row>
    <row r="74" spans="1:4" ht="18" hidden="1" x14ac:dyDescent="0.3">
      <c r="A74" s="9" t="s">
        <v>221</v>
      </c>
      <c r="B74" s="7"/>
      <c r="C74" s="7"/>
      <c r="D74" s="7">
        <f t="shared" si="1"/>
        <v>0</v>
      </c>
    </row>
    <row r="75" spans="1:4" ht="18" hidden="1" x14ac:dyDescent="0.3">
      <c r="A75" s="16" t="s">
        <v>223</v>
      </c>
      <c r="B75" s="7"/>
      <c r="C75" s="7"/>
      <c r="D75" s="7">
        <f t="shared" si="1"/>
        <v>0</v>
      </c>
    </row>
    <row r="76" spans="1:4" ht="18" hidden="1" x14ac:dyDescent="0.3">
      <c r="A76" s="9" t="s">
        <v>284</v>
      </c>
      <c r="B76" s="7"/>
      <c r="C76" s="7"/>
      <c r="D76" s="7">
        <f t="shared" si="1"/>
        <v>0</v>
      </c>
    </row>
    <row r="77" spans="1:4" ht="18" hidden="1" x14ac:dyDescent="0.3">
      <c r="A77" s="9" t="s">
        <v>199</v>
      </c>
      <c r="B77" s="7"/>
      <c r="C77" s="7"/>
      <c r="D77" s="7">
        <f t="shared" si="1"/>
        <v>0</v>
      </c>
    </row>
    <row r="78" spans="1:4" ht="18" hidden="1" x14ac:dyDescent="0.3">
      <c r="A78" s="9" t="s">
        <v>35</v>
      </c>
      <c r="B78" s="7"/>
      <c r="C78" s="7"/>
      <c r="D78" s="7">
        <f t="shared" si="1"/>
        <v>0</v>
      </c>
    </row>
    <row r="79" spans="1:4" ht="18" hidden="1" x14ac:dyDescent="0.3">
      <c r="A79" s="9" t="s">
        <v>47</v>
      </c>
      <c r="B79" s="7"/>
      <c r="C79" s="7"/>
      <c r="D79" s="7">
        <f t="shared" si="1"/>
        <v>0</v>
      </c>
    </row>
    <row r="80" spans="1:4" ht="18" x14ac:dyDescent="0.3">
      <c r="A80" s="16" t="s">
        <v>49</v>
      </c>
      <c r="B80" s="7">
        <v>12</v>
      </c>
      <c r="C80" s="7">
        <v>5400</v>
      </c>
      <c r="D80" s="7">
        <f t="shared" si="1"/>
        <v>64800</v>
      </c>
    </row>
    <row r="81" spans="1:4" ht="18" hidden="1" x14ac:dyDescent="0.3">
      <c r="A81" s="9" t="s">
        <v>53</v>
      </c>
      <c r="B81" s="7"/>
      <c r="C81" s="7"/>
      <c r="D81" s="7">
        <f t="shared" si="1"/>
        <v>0</v>
      </c>
    </row>
    <row r="82" spans="1:4" ht="18" hidden="1" x14ac:dyDescent="0.3">
      <c r="A82" s="9" t="s">
        <v>59</v>
      </c>
      <c r="B82" s="7"/>
      <c r="C82" s="7"/>
      <c r="D82" s="7">
        <f t="shared" si="1"/>
        <v>0</v>
      </c>
    </row>
    <row r="83" spans="1:4" ht="18" hidden="1" x14ac:dyDescent="0.3">
      <c r="A83" s="9" t="s">
        <v>148</v>
      </c>
      <c r="B83" s="7"/>
      <c r="C83" s="7"/>
      <c r="D83" s="7">
        <f t="shared" si="1"/>
        <v>0</v>
      </c>
    </row>
    <row r="84" spans="1:4" ht="18" hidden="1" x14ac:dyDescent="0.3">
      <c r="A84" s="16" t="s">
        <v>151</v>
      </c>
      <c r="B84" s="7"/>
      <c r="C84" s="7"/>
      <c r="D84" s="7">
        <f t="shared" si="1"/>
        <v>0</v>
      </c>
    </row>
    <row r="85" spans="1:4" ht="18" hidden="1" x14ac:dyDescent="0.3">
      <c r="A85" s="9" t="s">
        <v>71</v>
      </c>
      <c r="B85" s="7"/>
      <c r="C85" s="7"/>
      <c r="D85" s="7">
        <f t="shared" si="1"/>
        <v>0</v>
      </c>
    </row>
    <row r="86" spans="1:4" ht="18" hidden="1" x14ac:dyDescent="0.3">
      <c r="A86" s="13" t="s">
        <v>72</v>
      </c>
      <c r="B86" s="7"/>
      <c r="C86" s="7"/>
      <c r="D86" s="7">
        <f t="shared" si="1"/>
        <v>0</v>
      </c>
    </row>
    <row r="87" spans="1:4" ht="18" hidden="1" x14ac:dyDescent="0.3">
      <c r="A87" s="9" t="s">
        <v>73</v>
      </c>
      <c r="B87" s="7"/>
      <c r="C87" s="7"/>
      <c r="D87" s="7">
        <f t="shared" si="1"/>
        <v>0</v>
      </c>
    </row>
    <row r="88" spans="1:4" ht="18" x14ac:dyDescent="0.3">
      <c r="A88" s="9" t="s">
        <v>74</v>
      </c>
      <c r="B88" s="7">
        <v>26</v>
      </c>
      <c r="C88" s="7">
        <v>15000</v>
      </c>
      <c r="D88" s="7">
        <f t="shared" si="1"/>
        <v>390000</v>
      </c>
    </row>
    <row r="89" spans="1:4" ht="18" hidden="1" x14ac:dyDescent="0.3">
      <c r="A89" s="13" t="s">
        <v>89</v>
      </c>
      <c r="B89" s="7"/>
      <c r="C89" s="7"/>
      <c r="D89" s="7">
        <f t="shared" si="1"/>
        <v>0</v>
      </c>
    </row>
    <row r="90" spans="1:4" ht="18" hidden="1" x14ac:dyDescent="0.3">
      <c r="A90" s="12" t="s">
        <v>311</v>
      </c>
      <c r="B90" s="7"/>
      <c r="C90" s="7"/>
      <c r="D90" s="7">
        <f t="shared" si="1"/>
        <v>0</v>
      </c>
    </row>
    <row r="91" spans="1:4" ht="18" x14ac:dyDescent="0.3">
      <c r="A91" s="268" t="s">
        <v>177</v>
      </c>
      <c r="B91" s="269">
        <v>9800</v>
      </c>
      <c r="C91" s="269">
        <v>7700</v>
      </c>
      <c r="D91" s="269">
        <f t="shared" si="1"/>
        <v>75460000</v>
      </c>
    </row>
    <row r="92" spans="1:4" ht="18" x14ac:dyDescent="0.3">
      <c r="A92" s="9" t="s">
        <v>178</v>
      </c>
      <c r="B92" s="7">
        <v>400</v>
      </c>
      <c r="C92" s="7">
        <v>2100</v>
      </c>
      <c r="D92" s="7">
        <f t="shared" si="1"/>
        <v>840000</v>
      </c>
    </row>
    <row r="93" spans="1:4" ht="18" x14ac:dyDescent="0.3">
      <c r="A93" s="12" t="s">
        <v>180</v>
      </c>
      <c r="B93" s="7">
        <v>27</v>
      </c>
      <c r="C93" s="7">
        <v>20000</v>
      </c>
      <c r="D93" s="7">
        <f t="shared" si="1"/>
        <v>540000</v>
      </c>
    </row>
    <row r="94" spans="1:4" ht="18" hidden="1" x14ac:dyDescent="0.3">
      <c r="A94" s="9" t="s">
        <v>206</v>
      </c>
      <c r="B94" s="7"/>
      <c r="C94" s="7"/>
      <c r="D94" s="7">
        <f t="shared" si="1"/>
        <v>0</v>
      </c>
    </row>
    <row r="95" spans="1:4" ht="18" hidden="1" x14ac:dyDescent="0.3">
      <c r="A95" s="9" t="s">
        <v>207</v>
      </c>
      <c r="B95" s="7"/>
      <c r="C95" s="7"/>
      <c r="D95" s="7">
        <f t="shared" si="1"/>
        <v>0</v>
      </c>
    </row>
    <row r="96" spans="1:4" ht="18" hidden="1" x14ac:dyDescent="0.3">
      <c r="A96" s="9" t="s">
        <v>101</v>
      </c>
      <c r="B96" s="7"/>
      <c r="C96" s="7"/>
      <c r="D96" s="7">
        <f t="shared" si="1"/>
        <v>0</v>
      </c>
    </row>
    <row r="97" spans="1:4" ht="18" hidden="1" x14ac:dyDescent="0.3">
      <c r="A97" s="9" t="s">
        <v>84</v>
      </c>
      <c r="B97" s="7"/>
      <c r="C97" s="7"/>
      <c r="D97" s="7">
        <f t="shared" si="1"/>
        <v>0</v>
      </c>
    </row>
    <row r="98" spans="1:4" ht="18" hidden="1" x14ac:dyDescent="0.3">
      <c r="A98" s="21" t="s">
        <v>85</v>
      </c>
      <c r="B98" s="7"/>
      <c r="C98" s="7"/>
      <c r="D98" s="7">
        <f t="shared" si="1"/>
        <v>0</v>
      </c>
    </row>
    <row r="99" spans="1:4" ht="18" hidden="1" x14ac:dyDescent="0.3">
      <c r="A99" s="5" t="s">
        <v>5</v>
      </c>
      <c r="B99" s="7"/>
      <c r="C99" s="7"/>
      <c r="D99" s="7">
        <f t="shared" si="1"/>
        <v>0</v>
      </c>
    </row>
    <row r="100" spans="1:4" ht="18" hidden="1" x14ac:dyDescent="0.3">
      <c r="A100" s="9" t="s">
        <v>6</v>
      </c>
      <c r="B100" s="7"/>
      <c r="C100" s="7"/>
      <c r="D100" s="7">
        <f t="shared" si="1"/>
        <v>0</v>
      </c>
    </row>
    <row r="101" spans="1:4" ht="18" hidden="1" x14ac:dyDescent="0.3">
      <c r="A101" s="5" t="s">
        <v>9</v>
      </c>
      <c r="B101" s="7"/>
      <c r="C101" s="7"/>
      <c r="D101" s="7">
        <f t="shared" si="1"/>
        <v>0</v>
      </c>
    </row>
    <row r="102" spans="1:4" ht="18" x14ac:dyDescent="0.3">
      <c r="A102" s="9" t="s">
        <v>163</v>
      </c>
      <c r="B102" s="7">
        <v>915</v>
      </c>
      <c r="C102" s="43">
        <v>6500</v>
      </c>
      <c r="D102" s="7">
        <f t="shared" si="1"/>
        <v>5947500</v>
      </c>
    </row>
    <row r="103" spans="1:4" ht="18" hidden="1" x14ac:dyDescent="0.3">
      <c r="A103" s="9" t="s">
        <v>164</v>
      </c>
      <c r="B103" s="7"/>
      <c r="C103" s="7"/>
      <c r="D103" s="7">
        <f t="shared" si="1"/>
        <v>0</v>
      </c>
    </row>
    <row r="104" spans="1:4" ht="18" hidden="1" x14ac:dyDescent="0.3">
      <c r="A104" s="12" t="s">
        <v>226</v>
      </c>
      <c r="B104" s="7"/>
      <c r="C104" s="7"/>
      <c r="D104" s="7">
        <f t="shared" si="1"/>
        <v>0</v>
      </c>
    </row>
    <row r="105" spans="1:4" ht="18" x14ac:dyDescent="0.3">
      <c r="A105" s="12" t="s">
        <v>14</v>
      </c>
      <c r="B105" s="7">
        <v>18</v>
      </c>
      <c r="C105" s="7">
        <v>10000</v>
      </c>
      <c r="D105" s="7">
        <f t="shared" si="1"/>
        <v>180000</v>
      </c>
    </row>
    <row r="106" spans="1:4" ht="18" hidden="1" x14ac:dyDescent="0.3">
      <c r="A106" s="9" t="s">
        <v>202</v>
      </c>
      <c r="B106" s="7"/>
      <c r="C106" s="7"/>
      <c r="D106" s="7">
        <f t="shared" si="1"/>
        <v>0</v>
      </c>
    </row>
    <row r="107" spans="1:4" ht="18" x14ac:dyDescent="0.3">
      <c r="A107" s="9" t="s">
        <v>240</v>
      </c>
      <c r="B107" s="7">
        <v>2</v>
      </c>
      <c r="C107" s="7">
        <v>14000</v>
      </c>
      <c r="D107" s="7">
        <f t="shared" si="1"/>
        <v>28000</v>
      </c>
    </row>
    <row r="108" spans="1:4" ht="18" hidden="1" x14ac:dyDescent="0.3">
      <c r="A108" s="11" t="s">
        <v>10</v>
      </c>
      <c r="B108" s="7"/>
      <c r="C108" s="7"/>
      <c r="D108" s="7">
        <f t="shared" si="1"/>
        <v>0</v>
      </c>
    </row>
    <row r="109" spans="1:4" ht="18" hidden="1" x14ac:dyDescent="0.3">
      <c r="A109" s="9" t="s">
        <v>30</v>
      </c>
      <c r="B109" s="7"/>
      <c r="C109" s="7"/>
      <c r="D109" s="7">
        <f t="shared" si="1"/>
        <v>0</v>
      </c>
    </row>
    <row r="110" spans="1:4" ht="18" x14ac:dyDescent="0.3">
      <c r="A110" s="9" t="s">
        <v>31</v>
      </c>
      <c r="B110" s="7">
        <v>37</v>
      </c>
      <c r="C110" s="7">
        <v>9500</v>
      </c>
      <c r="D110" s="7">
        <f t="shared" si="1"/>
        <v>351500</v>
      </c>
    </row>
    <row r="111" spans="1:4" ht="18" hidden="1" x14ac:dyDescent="0.3">
      <c r="A111" s="16" t="s">
        <v>247</v>
      </c>
      <c r="B111" s="7"/>
      <c r="C111" s="7"/>
      <c r="D111" s="7">
        <f t="shared" si="1"/>
        <v>0</v>
      </c>
    </row>
    <row r="112" spans="1:4" ht="18" hidden="1" x14ac:dyDescent="0.3">
      <c r="A112" s="21" t="s">
        <v>248</v>
      </c>
      <c r="B112" s="7"/>
      <c r="C112" s="7"/>
      <c r="D112" s="7">
        <f t="shared" si="1"/>
        <v>0</v>
      </c>
    </row>
    <row r="113" spans="1:4" ht="18" x14ac:dyDescent="0.3">
      <c r="A113" s="9" t="s">
        <v>262</v>
      </c>
      <c r="B113" s="7">
        <v>59</v>
      </c>
      <c r="C113" s="7">
        <v>15000</v>
      </c>
      <c r="D113" s="7">
        <f t="shared" si="1"/>
        <v>885000</v>
      </c>
    </row>
    <row r="114" spans="1:4" ht="18" hidden="1" x14ac:dyDescent="0.3">
      <c r="A114" s="16" t="s">
        <v>275</v>
      </c>
      <c r="B114" s="7"/>
      <c r="C114" s="7"/>
      <c r="D114" s="7">
        <f t="shared" si="1"/>
        <v>0</v>
      </c>
    </row>
    <row r="115" spans="1:4" ht="18" hidden="1" x14ac:dyDescent="0.3">
      <c r="A115" s="9" t="s">
        <v>174</v>
      </c>
      <c r="B115" s="7"/>
      <c r="C115" s="7"/>
      <c r="D115" s="7">
        <f t="shared" si="1"/>
        <v>0</v>
      </c>
    </row>
    <row r="116" spans="1:4" ht="18" hidden="1" x14ac:dyDescent="0.3">
      <c r="A116" s="12" t="s">
        <v>296</v>
      </c>
      <c r="B116" s="7"/>
      <c r="C116" s="7"/>
      <c r="D116" s="7">
        <f t="shared" si="1"/>
        <v>0</v>
      </c>
    </row>
    <row r="117" spans="1:4" ht="18" hidden="1" x14ac:dyDescent="0.3">
      <c r="A117" s="9" t="s">
        <v>299</v>
      </c>
      <c r="B117" s="7"/>
      <c r="C117" s="7"/>
      <c r="D117" s="7">
        <f t="shared" si="1"/>
        <v>0</v>
      </c>
    </row>
    <row r="118" spans="1:4" ht="18" hidden="1" x14ac:dyDescent="0.3">
      <c r="A118" s="9" t="s">
        <v>305</v>
      </c>
      <c r="B118" s="7"/>
      <c r="C118" s="7"/>
      <c r="D118" s="7">
        <f t="shared" si="1"/>
        <v>0</v>
      </c>
    </row>
    <row r="119" spans="1:4" ht="18" hidden="1" x14ac:dyDescent="0.3">
      <c r="A119" s="9" t="s">
        <v>306</v>
      </c>
      <c r="B119" s="7"/>
      <c r="C119" s="7"/>
      <c r="D119" s="7">
        <f t="shared" si="1"/>
        <v>0</v>
      </c>
    </row>
    <row r="120" spans="1:4" ht="18" hidden="1" x14ac:dyDescent="0.3">
      <c r="A120" s="9" t="s">
        <v>317</v>
      </c>
      <c r="B120" s="7"/>
      <c r="C120" s="7"/>
      <c r="D120" s="7">
        <f t="shared" si="1"/>
        <v>0</v>
      </c>
    </row>
    <row r="121" spans="1:4" ht="18" hidden="1" x14ac:dyDescent="0.3">
      <c r="A121" s="9" t="s">
        <v>321</v>
      </c>
      <c r="B121" s="7"/>
      <c r="C121" s="7"/>
      <c r="D121" s="7">
        <f t="shared" si="1"/>
        <v>0</v>
      </c>
    </row>
    <row r="122" spans="1:4" ht="18" hidden="1" x14ac:dyDescent="0.3">
      <c r="A122" s="9" t="s">
        <v>324</v>
      </c>
      <c r="B122" s="7"/>
      <c r="C122" s="7"/>
      <c r="D122" s="7">
        <f t="shared" si="1"/>
        <v>0</v>
      </c>
    </row>
    <row r="123" spans="1:4" ht="18" x14ac:dyDescent="0.3">
      <c r="A123" s="9" t="s">
        <v>325</v>
      </c>
      <c r="B123" s="7">
        <v>11</v>
      </c>
      <c r="C123" s="7">
        <v>25000</v>
      </c>
      <c r="D123" s="7">
        <f t="shared" si="1"/>
        <v>275000</v>
      </c>
    </row>
    <row r="124" spans="1:4" ht="18" hidden="1" x14ac:dyDescent="0.3">
      <c r="A124" s="9" t="s">
        <v>278</v>
      </c>
      <c r="B124" s="7"/>
      <c r="C124" s="7"/>
      <c r="D124" s="7">
        <f t="shared" si="1"/>
        <v>0</v>
      </c>
    </row>
    <row r="125" spans="1:4" ht="18" hidden="1" x14ac:dyDescent="0.3">
      <c r="A125" s="9" t="s">
        <v>22</v>
      </c>
      <c r="B125" s="7"/>
      <c r="C125" s="7"/>
      <c r="D125" s="7">
        <f t="shared" si="1"/>
        <v>0</v>
      </c>
    </row>
    <row r="126" spans="1:4" ht="18" x14ac:dyDescent="0.3">
      <c r="A126" s="9" t="s">
        <v>24</v>
      </c>
      <c r="B126" s="7">
        <v>158</v>
      </c>
      <c r="C126" s="7">
        <v>7000</v>
      </c>
      <c r="D126" s="7">
        <f t="shared" si="1"/>
        <v>1106000</v>
      </c>
    </row>
    <row r="127" spans="1:4" ht="18" hidden="1" x14ac:dyDescent="0.3">
      <c r="A127" s="9" t="s">
        <v>25</v>
      </c>
      <c r="B127" s="7"/>
      <c r="C127" s="7"/>
      <c r="D127" s="7">
        <f t="shared" si="1"/>
        <v>0</v>
      </c>
    </row>
    <row r="128" spans="1:4" ht="18" hidden="1" x14ac:dyDescent="0.3">
      <c r="A128" s="9" t="s">
        <v>39</v>
      </c>
      <c r="B128" s="7"/>
      <c r="C128" s="7"/>
      <c r="D128" s="7">
        <f t="shared" si="1"/>
        <v>0</v>
      </c>
    </row>
    <row r="129" spans="1:4" ht="18" hidden="1" x14ac:dyDescent="0.3">
      <c r="A129" s="9" t="s">
        <v>40</v>
      </c>
      <c r="B129" s="7"/>
      <c r="C129" s="7"/>
      <c r="D129" s="7">
        <f t="shared" si="1"/>
        <v>0</v>
      </c>
    </row>
    <row r="130" spans="1:4" ht="18" hidden="1" x14ac:dyDescent="0.3">
      <c r="A130" s="9" t="s">
        <v>45</v>
      </c>
      <c r="B130" s="7"/>
      <c r="C130" s="7"/>
      <c r="D130" s="7">
        <f t="shared" si="1"/>
        <v>0</v>
      </c>
    </row>
    <row r="131" spans="1:4" ht="18" x14ac:dyDescent="0.3">
      <c r="A131" s="12" t="s">
        <v>126</v>
      </c>
      <c r="B131" s="15">
        <v>3</v>
      </c>
      <c r="C131" s="15">
        <v>16000</v>
      </c>
      <c r="D131" s="7">
        <f t="shared" si="1"/>
        <v>48000</v>
      </c>
    </row>
    <row r="132" spans="1:4" ht="18" hidden="1" x14ac:dyDescent="0.3">
      <c r="A132" s="9" t="s">
        <v>127</v>
      </c>
      <c r="B132" s="7"/>
      <c r="C132" s="7"/>
      <c r="D132" s="7">
        <f t="shared" ref="D132:D195" si="2">B132*C132</f>
        <v>0</v>
      </c>
    </row>
    <row r="133" spans="1:4" ht="18" x14ac:dyDescent="0.3">
      <c r="A133" s="9" t="s">
        <v>281</v>
      </c>
      <c r="B133" s="7">
        <v>40</v>
      </c>
      <c r="C133" s="7">
        <v>9000</v>
      </c>
      <c r="D133" s="7">
        <f t="shared" si="2"/>
        <v>360000</v>
      </c>
    </row>
    <row r="134" spans="1:4" ht="18" hidden="1" x14ac:dyDescent="0.3">
      <c r="A134" s="13" t="s">
        <v>17</v>
      </c>
      <c r="B134" s="7"/>
      <c r="C134" s="7"/>
      <c r="D134" s="7">
        <f t="shared" si="2"/>
        <v>0</v>
      </c>
    </row>
    <row r="135" spans="1:4" ht="18" hidden="1" x14ac:dyDescent="0.3">
      <c r="A135" s="11" t="s">
        <v>18</v>
      </c>
      <c r="B135" s="7"/>
      <c r="C135" s="7"/>
      <c r="D135" s="7">
        <f t="shared" si="2"/>
        <v>0</v>
      </c>
    </row>
    <row r="136" spans="1:4" ht="18" hidden="1" x14ac:dyDescent="0.3">
      <c r="A136" s="9" t="s">
        <v>153</v>
      </c>
      <c r="B136" s="7"/>
      <c r="C136" s="7"/>
      <c r="D136" s="7">
        <f t="shared" si="2"/>
        <v>0</v>
      </c>
    </row>
    <row r="137" spans="1:4" ht="18" x14ac:dyDescent="0.3">
      <c r="A137" s="9" t="s">
        <v>155</v>
      </c>
      <c r="B137" s="7">
        <v>23</v>
      </c>
      <c r="C137" s="7">
        <v>8000</v>
      </c>
      <c r="D137" s="7">
        <f t="shared" si="2"/>
        <v>184000</v>
      </c>
    </row>
    <row r="138" spans="1:4" ht="18" hidden="1" x14ac:dyDescent="0.3">
      <c r="A138" s="16" t="s">
        <v>183</v>
      </c>
      <c r="B138" s="7"/>
      <c r="C138" s="7"/>
      <c r="D138" s="7">
        <f t="shared" si="2"/>
        <v>0</v>
      </c>
    </row>
    <row r="139" spans="1:4" ht="18" hidden="1" x14ac:dyDescent="0.3">
      <c r="A139" s="16" t="s">
        <v>186</v>
      </c>
      <c r="B139" s="7"/>
      <c r="C139" s="7"/>
      <c r="D139" s="7">
        <f t="shared" si="2"/>
        <v>0</v>
      </c>
    </row>
    <row r="140" spans="1:4" ht="18" hidden="1" x14ac:dyDescent="0.3">
      <c r="A140" s="32" t="s">
        <v>192</v>
      </c>
      <c r="B140" s="7"/>
      <c r="C140" s="7"/>
      <c r="D140" s="7">
        <f t="shared" si="2"/>
        <v>0</v>
      </c>
    </row>
    <row r="141" spans="1:4" ht="18" hidden="1" x14ac:dyDescent="0.3">
      <c r="A141" s="11" t="s">
        <v>228</v>
      </c>
      <c r="B141" s="7"/>
      <c r="C141" s="7"/>
      <c r="D141" s="7">
        <f t="shared" si="2"/>
        <v>0</v>
      </c>
    </row>
    <row r="142" spans="1:4" ht="18" hidden="1" x14ac:dyDescent="0.3">
      <c r="A142" s="9" t="s">
        <v>360</v>
      </c>
      <c r="B142" s="7"/>
      <c r="C142" s="7"/>
      <c r="D142" s="7">
        <f t="shared" si="2"/>
        <v>0</v>
      </c>
    </row>
    <row r="143" spans="1:4" ht="18" hidden="1" x14ac:dyDescent="0.3">
      <c r="A143" s="32" t="s">
        <v>273</v>
      </c>
      <c r="B143" s="7"/>
      <c r="C143" s="7"/>
      <c r="D143" s="7">
        <f t="shared" si="2"/>
        <v>0</v>
      </c>
    </row>
    <row r="144" spans="1:4" ht="18" hidden="1" x14ac:dyDescent="0.3">
      <c r="A144" s="11" t="s">
        <v>328</v>
      </c>
      <c r="B144" s="7"/>
      <c r="C144" s="7"/>
      <c r="D144" s="7">
        <f t="shared" si="2"/>
        <v>0</v>
      </c>
    </row>
    <row r="145" spans="1:4" ht="18" x14ac:dyDescent="0.3">
      <c r="A145" s="38"/>
      <c r="B145" s="40">
        <v>3535.5</v>
      </c>
      <c r="C145" s="40"/>
      <c r="D145" s="7">
        <f>SUM(D3:D137)</f>
        <v>124524800</v>
      </c>
    </row>
    <row r="146" spans="1:4" ht="18" hidden="1" x14ac:dyDescent="0.3">
      <c r="D146" s="7">
        <f t="shared" si="2"/>
        <v>0</v>
      </c>
    </row>
    <row r="147" spans="1:4" ht="18" x14ac:dyDescent="0.3">
      <c r="A147" s="1" t="s">
        <v>404</v>
      </c>
      <c r="B147" s="2"/>
      <c r="C147" s="2"/>
      <c r="D147" s="7"/>
    </row>
    <row r="148" spans="1:4" ht="26.4" x14ac:dyDescent="0.3">
      <c r="A148" s="277" t="s">
        <v>0</v>
      </c>
      <c r="B148" s="3" t="s">
        <v>1</v>
      </c>
      <c r="C148" s="3" t="s">
        <v>330</v>
      </c>
      <c r="D148" s="7" t="s">
        <v>331</v>
      </c>
    </row>
    <row r="149" spans="1:4" ht="18" hidden="1" x14ac:dyDescent="0.3">
      <c r="A149" s="278"/>
      <c r="B149" s="4"/>
      <c r="C149" s="4"/>
      <c r="D149" s="7">
        <f t="shared" si="2"/>
        <v>0</v>
      </c>
    </row>
    <row r="150" spans="1:4" ht="18" hidden="1" x14ac:dyDescent="0.3">
      <c r="A150" s="12" t="s">
        <v>62</v>
      </c>
      <c r="B150" s="7"/>
      <c r="C150" s="7"/>
      <c r="D150" s="7">
        <f t="shared" si="2"/>
        <v>0</v>
      </c>
    </row>
    <row r="151" spans="1:4" ht="18" hidden="1" x14ac:dyDescent="0.3">
      <c r="A151" s="11" t="s">
        <v>63</v>
      </c>
      <c r="B151" s="7"/>
      <c r="C151" s="7"/>
      <c r="D151" s="7">
        <f t="shared" si="2"/>
        <v>0</v>
      </c>
    </row>
    <row r="152" spans="1:4" ht="18" hidden="1" x14ac:dyDescent="0.3">
      <c r="A152" s="12" t="s">
        <v>64</v>
      </c>
      <c r="B152" s="7"/>
      <c r="C152" s="7"/>
      <c r="D152" s="7">
        <f t="shared" si="2"/>
        <v>0</v>
      </c>
    </row>
    <row r="153" spans="1:4" ht="18" hidden="1" x14ac:dyDescent="0.3">
      <c r="A153" s="12" t="s">
        <v>65</v>
      </c>
      <c r="B153" s="7"/>
      <c r="C153" s="7"/>
      <c r="D153" s="7">
        <f t="shared" si="2"/>
        <v>0</v>
      </c>
    </row>
    <row r="154" spans="1:4" ht="18" hidden="1" x14ac:dyDescent="0.3">
      <c r="A154" s="12" t="s">
        <v>66</v>
      </c>
      <c r="B154" s="7"/>
      <c r="C154" s="7"/>
      <c r="D154" s="7">
        <f t="shared" si="2"/>
        <v>0</v>
      </c>
    </row>
    <row r="155" spans="1:4" ht="18" hidden="1" x14ac:dyDescent="0.3">
      <c r="A155" s="19" t="s">
        <v>67</v>
      </c>
      <c r="B155" s="7"/>
      <c r="C155" s="7"/>
      <c r="D155" s="7">
        <f t="shared" si="2"/>
        <v>0</v>
      </c>
    </row>
    <row r="156" spans="1:4" ht="18" hidden="1" x14ac:dyDescent="0.3">
      <c r="A156" s="9" t="s">
        <v>68</v>
      </c>
      <c r="B156" s="7"/>
      <c r="C156" s="7"/>
      <c r="D156" s="7">
        <f t="shared" si="2"/>
        <v>0</v>
      </c>
    </row>
    <row r="157" spans="1:4" ht="18" hidden="1" x14ac:dyDescent="0.3">
      <c r="A157" s="12" t="s">
        <v>76</v>
      </c>
      <c r="B157" s="15"/>
      <c r="C157" s="15"/>
      <c r="D157" s="7">
        <f t="shared" si="2"/>
        <v>0</v>
      </c>
    </row>
    <row r="158" spans="1:4" ht="18" hidden="1" x14ac:dyDescent="0.3">
      <c r="A158" s="12" t="s">
        <v>77</v>
      </c>
      <c r="B158" s="15"/>
      <c r="C158" s="15"/>
      <c r="D158" s="7">
        <f t="shared" si="2"/>
        <v>0</v>
      </c>
    </row>
    <row r="159" spans="1:4" ht="18" hidden="1" x14ac:dyDescent="0.3">
      <c r="A159" s="12" t="s">
        <v>78</v>
      </c>
      <c r="B159" s="15"/>
      <c r="C159" s="15"/>
      <c r="D159" s="7">
        <f t="shared" si="2"/>
        <v>0</v>
      </c>
    </row>
    <row r="160" spans="1:4" ht="18" hidden="1" x14ac:dyDescent="0.3">
      <c r="A160" s="9" t="s">
        <v>91</v>
      </c>
      <c r="B160" s="7"/>
      <c r="C160" s="7"/>
      <c r="D160" s="7">
        <f t="shared" si="2"/>
        <v>0</v>
      </c>
    </row>
    <row r="161" spans="1:4" ht="18" hidden="1" x14ac:dyDescent="0.3">
      <c r="A161" s="9" t="s">
        <v>92</v>
      </c>
      <c r="B161" s="7"/>
      <c r="C161" s="7"/>
      <c r="D161" s="7">
        <f t="shared" si="2"/>
        <v>0</v>
      </c>
    </row>
    <row r="162" spans="1:4" ht="18" hidden="1" x14ac:dyDescent="0.3">
      <c r="A162" s="9" t="s">
        <v>95</v>
      </c>
      <c r="B162" s="15"/>
      <c r="C162" s="15"/>
      <c r="D162" s="7">
        <f t="shared" si="2"/>
        <v>0</v>
      </c>
    </row>
    <row r="163" spans="1:4" ht="18" hidden="1" x14ac:dyDescent="0.3">
      <c r="A163" s="21" t="s">
        <v>96</v>
      </c>
      <c r="B163" s="7"/>
      <c r="C163" s="7"/>
      <c r="D163" s="7">
        <f t="shared" si="2"/>
        <v>0</v>
      </c>
    </row>
    <row r="164" spans="1:4" ht="18" hidden="1" x14ac:dyDescent="0.3">
      <c r="A164" s="11" t="s">
        <v>113</v>
      </c>
      <c r="B164" s="7"/>
      <c r="C164" s="7"/>
      <c r="D164" s="7">
        <f t="shared" si="2"/>
        <v>0</v>
      </c>
    </row>
    <row r="165" spans="1:4" ht="18" hidden="1" x14ac:dyDescent="0.3">
      <c r="A165" s="21" t="s">
        <v>114</v>
      </c>
      <c r="B165" s="7"/>
      <c r="C165" s="7"/>
      <c r="D165" s="7">
        <f t="shared" si="2"/>
        <v>0</v>
      </c>
    </row>
    <row r="166" spans="1:4" ht="18" hidden="1" x14ac:dyDescent="0.3">
      <c r="A166" s="9" t="s">
        <v>106</v>
      </c>
      <c r="B166" s="7"/>
      <c r="C166" s="7"/>
      <c r="D166" s="7">
        <f t="shared" si="2"/>
        <v>0</v>
      </c>
    </row>
    <row r="167" spans="1:4" ht="18" hidden="1" x14ac:dyDescent="0.3">
      <c r="A167" s="9" t="s">
        <v>107</v>
      </c>
      <c r="B167" s="7"/>
      <c r="C167" s="7"/>
      <c r="D167" s="7">
        <f t="shared" si="2"/>
        <v>0</v>
      </c>
    </row>
    <row r="168" spans="1:4" ht="18" hidden="1" x14ac:dyDescent="0.3">
      <c r="A168" s="9" t="s">
        <v>108</v>
      </c>
      <c r="B168" s="7"/>
      <c r="C168" s="7"/>
      <c r="D168" s="7">
        <f t="shared" si="2"/>
        <v>0</v>
      </c>
    </row>
    <row r="169" spans="1:4" ht="18" hidden="1" x14ac:dyDescent="0.3">
      <c r="A169" s="11" t="s">
        <v>241</v>
      </c>
      <c r="B169" s="7"/>
      <c r="C169" s="7"/>
      <c r="D169" s="7">
        <f t="shared" si="2"/>
        <v>0</v>
      </c>
    </row>
    <row r="170" spans="1:4" ht="18" hidden="1" x14ac:dyDescent="0.3">
      <c r="A170" s="9" t="s">
        <v>242</v>
      </c>
      <c r="B170" s="7"/>
      <c r="C170" s="7"/>
      <c r="D170" s="7">
        <f t="shared" si="2"/>
        <v>0</v>
      </c>
    </row>
    <row r="171" spans="1:4" ht="18" hidden="1" x14ac:dyDescent="0.3">
      <c r="A171" s="9" t="s">
        <v>243</v>
      </c>
      <c r="B171" s="7"/>
      <c r="C171" s="7"/>
      <c r="D171" s="7">
        <f t="shared" si="2"/>
        <v>0</v>
      </c>
    </row>
    <row r="172" spans="1:4" ht="18" hidden="1" x14ac:dyDescent="0.3">
      <c r="A172" s="9" t="s">
        <v>244</v>
      </c>
      <c r="B172" s="7"/>
      <c r="C172" s="7"/>
      <c r="D172" s="7">
        <f t="shared" si="2"/>
        <v>0</v>
      </c>
    </row>
    <row r="173" spans="1:4" ht="18" hidden="1" x14ac:dyDescent="0.3">
      <c r="A173" s="9" t="s">
        <v>245</v>
      </c>
      <c r="B173" s="7"/>
      <c r="C173" s="7"/>
      <c r="D173" s="7">
        <f t="shared" si="2"/>
        <v>0</v>
      </c>
    </row>
    <row r="174" spans="1:4" ht="18" hidden="1" x14ac:dyDescent="0.3">
      <c r="A174" s="9" t="s">
        <v>246</v>
      </c>
      <c r="B174" s="7"/>
      <c r="C174" s="7"/>
      <c r="D174" s="7">
        <f t="shared" si="2"/>
        <v>0</v>
      </c>
    </row>
    <row r="175" spans="1:4" ht="18" hidden="1" x14ac:dyDescent="0.3">
      <c r="A175" s="9" t="s">
        <v>250</v>
      </c>
      <c r="B175" s="7"/>
      <c r="C175" s="7"/>
      <c r="D175" s="7">
        <f t="shared" si="2"/>
        <v>0</v>
      </c>
    </row>
    <row r="176" spans="1:4" ht="18" hidden="1" x14ac:dyDescent="0.3">
      <c r="A176" s="9" t="s">
        <v>251</v>
      </c>
      <c r="B176" s="7"/>
      <c r="C176" s="7"/>
      <c r="D176" s="7">
        <f t="shared" si="2"/>
        <v>0</v>
      </c>
    </row>
    <row r="177" spans="1:4" ht="18" hidden="1" x14ac:dyDescent="0.3">
      <c r="A177" s="9" t="s">
        <v>252</v>
      </c>
      <c r="B177" s="7"/>
      <c r="C177" s="7"/>
      <c r="D177" s="7">
        <f t="shared" si="2"/>
        <v>0</v>
      </c>
    </row>
    <row r="178" spans="1:4" ht="18" hidden="1" x14ac:dyDescent="0.3">
      <c r="A178" s="9" t="s">
        <v>253</v>
      </c>
      <c r="B178" s="7"/>
      <c r="C178" s="7"/>
      <c r="D178" s="7">
        <f t="shared" si="2"/>
        <v>0</v>
      </c>
    </row>
    <row r="179" spans="1:4" ht="18" hidden="1" x14ac:dyDescent="0.3">
      <c r="A179" s="9" t="s">
        <v>254</v>
      </c>
      <c r="B179" s="7"/>
      <c r="C179" s="7"/>
      <c r="D179" s="7">
        <f t="shared" si="2"/>
        <v>0</v>
      </c>
    </row>
    <row r="180" spans="1:4" ht="18" hidden="1" x14ac:dyDescent="0.3">
      <c r="A180" s="9" t="s">
        <v>255</v>
      </c>
      <c r="B180" s="7"/>
      <c r="C180" s="7"/>
      <c r="D180" s="7">
        <f t="shared" si="2"/>
        <v>0</v>
      </c>
    </row>
    <row r="181" spans="1:4" ht="18" hidden="1" x14ac:dyDescent="0.3">
      <c r="A181" s="9" t="s">
        <v>256</v>
      </c>
      <c r="B181" s="7"/>
      <c r="C181" s="7"/>
      <c r="D181" s="7">
        <f t="shared" si="2"/>
        <v>0</v>
      </c>
    </row>
    <row r="182" spans="1:4" ht="18" x14ac:dyDescent="0.3">
      <c r="A182" s="9" t="s">
        <v>129</v>
      </c>
      <c r="B182" s="7">
        <f>10+5+7+8+40</f>
        <v>70</v>
      </c>
      <c r="C182" s="7">
        <v>8000</v>
      </c>
      <c r="D182" s="7">
        <f t="shared" si="2"/>
        <v>560000</v>
      </c>
    </row>
    <row r="183" spans="1:4" ht="18" hidden="1" x14ac:dyDescent="0.3">
      <c r="A183" s="16" t="s">
        <v>130</v>
      </c>
      <c r="B183" s="7"/>
      <c r="C183" s="7"/>
      <c r="D183" s="7">
        <f t="shared" si="2"/>
        <v>0</v>
      </c>
    </row>
    <row r="184" spans="1:4" ht="18" hidden="1" x14ac:dyDescent="0.3">
      <c r="A184" s="9" t="s">
        <v>171</v>
      </c>
      <c r="B184" s="7"/>
      <c r="C184" s="7"/>
      <c r="D184" s="7">
        <f t="shared" si="2"/>
        <v>0</v>
      </c>
    </row>
    <row r="185" spans="1:4" ht="18" hidden="1" x14ac:dyDescent="0.3">
      <c r="A185" s="12" t="s">
        <v>187</v>
      </c>
      <c r="B185" s="7"/>
      <c r="C185" s="7"/>
      <c r="D185" s="7">
        <f t="shared" si="2"/>
        <v>0</v>
      </c>
    </row>
    <row r="186" spans="1:4" ht="18" hidden="1" x14ac:dyDescent="0.3">
      <c r="A186" s="9" t="s">
        <v>310</v>
      </c>
      <c r="B186" s="7"/>
      <c r="C186" s="7"/>
      <c r="D186" s="7">
        <f t="shared" si="2"/>
        <v>0</v>
      </c>
    </row>
    <row r="187" spans="1:4" ht="18" x14ac:dyDescent="0.3">
      <c r="A187" s="9" t="s">
        <v>210</v>
      </c>
      <c r="B187" s="7">
        <v>25</v>
      </c>
      <c r="C187" s="7">
        <v>17000</v>
      </c>
      <c r="D187" s="7">
        <f t="shared" si="2"/>
        <v>425000</v>
      </c>
    </row>
    <row r="188" spans="1:4" ht="18" hidden="1" x14ac:dyDescent="0.3">
      <c r="A188" s="35" t="s">
        <v>211</v>
      </c>
      <c r="B188" s="7"/>
      <c r="C188" s="7"/>
      <c r="D188" s="7">
        <f t="shared" si="2"/>
        <v>0</v>
      </c>
    </row>
    <row r="189" spans="1:4" ht="18" hidden="1" x14ac:dyDescent="0.3">
      <c r="A189" s="9" t="s">
        <v>212</v>
      </c>
      <c r="B189" s="7"/>
      <c r="C189" s="7"/>
      <c r="D189" s="7">
        <f t="shared" si="2"/>
        <v>0</v>
      </c>
    </row>
    <row r="190" spans="1:4" ht="18" x14ac:dyDescent="0.3">
      <c r="A190" s="9" t="s">
        <v>213</v>
      </c>
      <c r="B190" s="7">
        <f>60+80+105+40+200+20+20+15+60+20</f>
        <v>620</v>
      </c>
      <c r="C190" s="7">
        <v>14000</v>
      </c>
      <c r="D190" s="7">
        <f t="shared" si="2"/>
        <v>8680000</v>
      </c>
    </row>
    <row r="191" spans="1:4" ht="18" hidden="1" x14ac:dyDescent="0.3">
      <c r="A191" s="9" t="s">
        <v>214</v>
      </c>
      <c r="B191" s="7"/>
      <c r="C191" s="7"/>
      <c r="D191" s="7">
        <f t="shared" si="2"/>
        <v>0</v>
      </c>
    </row>
    <row r="192" spans="1:4" ht="18" hidden="1" x14ac:dyDescent="0.3">
      <c r="A192" s="9" t="s">
        <v>215</v>
      </c>
      <c r="B192" s="7"/>
      <c r="C192" s="7"/>
      <c r="D192" s="7">
        <f t="shared" si="2"/>
        <v>0</v>
      </c>
    </row>
    <row r="193" spans="1:4" ht="18" hidden="1" x14ac:dyDescent="0.3">
      <c r="A193" s="9" t="s">
        <v>216</v>
      </c>
      <c r="B193" s="7"/>
      <c r="C193" s="7"/>
      <c r="D193" s="7">
        <f t="shared" si="2"/>
        <v>0</v>
      </c>
    </row>
    <row r="194" spans="1:4" ht="18" hidden="1" x14ac:dyDescent="0.3">
      <c r="A194" s="9" t="s">
        <v>99</v>
      </c>
      <c r="B194" s="7"/>
      <c r="C194" s="7"/>
      <c r="D194" s="7">
        <f t="shared" si="2"/>
        <v>0</v>
      </c>
    </row>
    <row r="195" spans="1:4" ht="18" hidden="1" x14ac:dyDescent="0.3">
      <c r="A195" s="42" t="s">
        <v>100</v>
      </c>
      <c r="B195" s="7"/>
      <c r="C195" s="7"/>
      <c r="D195" s="7">
        <f t="shared" si="2"/>
        <v>0</v>
      </c>
    </row>
    <row r="196" spans="1:4" ht="18" hidden="1" x14ac:dyDescent="0.3">
      <c r="A196" s="11" t="s">
        <v>103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9" t="s">
        <v>105</v>
      </c>
      <c r="B197" s="7"/>
      <c r="C197" s="7"/>
      <c r="D197" s="7">
        <f t="shared" si="3"/>
        <v>0</v>
      </c>
    </row>
    <row r="198" spans="1:4" ht="18" hidden="1" x14ac:dyDescent="0.3">
      <c r="A198" s="9" t="s">
        <v>11</v>
      </c>
      <c r="B198" s="7"/>
      <c r="C198" s="7"/>
      <c r="D198" s="7">
        <f t="shared" si="3"/>
        <v>0</v>
      </c>
    </row>
    <row r="199" spans="1:4" ht="18" hidden="1" x14ac:dyDescent="0.3">
      <c r="A199" s="9" t="s">
        <v>12</v>
      </c>
      <c r="B199" s="7"/>
      <c r="C199" s="7"/>
      <c r="D199" s="7">
        <f t="shared" si="3"/>
        <v>0</v>
      </c>
    </row>
    <row r="200" spans="1:4" ht="18" hidden="1" x14ac:dyDescent="0.3">
      <c r="A200" s="12" t="s">
        <v>13</v>
      </c>
      <c r="B200" s="7"/>
      <c r="C200" s="7"/>
      <c r="D200" s="7">
        <f t="shared" si="3"/>
        <v>0</v>
      </c>
    </row>
    <row r="201" spans="1:4" ht="18" hidden="1" x14ac:dyDescent="0.3">
      <c r="A201" s="9" t="s">
        <v>159</v>
      </c>
      <c r="B201" s="7"/>
      <c r="C201" s="7"/>
      <c r="D201" s="7">
        <f t="shared" si="3"/>
        <v>0</v>
      </c>
    </row>
    <row r="202" spans="1:4" ht="18" hidden="1" x14ac:dyDescent="0.3">
      <c r="A202" s="16" t="s">
        <v>160</v>
      </c>
      <c r="B202" s="7"/>
      <c r="C202" s="7"/>
      <c r="D202" s="7">
        <f t="shared" si="3"/>
        <v>0</v>
      </c>
    </row>
    <row r="203" spans="1:4" ht="18" hidden="1" x14ac:dyDescent="0.3">
      <c r="A203" s="9" t="s">
        <v>193</v>
      </c>
      <c r="B203" s="7"/>
      <c r="C203" s="7"/>
      <c r="D203" s="7">
        <f t="shared" si="3"/>
        <v>0</v>
      </c>
    </row>
    <row r="204" spans="1:4" ht="18" hidden="1" x14ac:dyDescent="0.3">
      <c r="A204" s="33" t="s">
        <v>194</v>
      </c>
      <c r="B204" s="7"/>
      <c r="C204" s="7"/>
      <c r="D204" s="7">
        <f t="shared" si="3"/>
        <v>0</v>
      </c>
    </row>
    <row r="205" spans="1:4" ht="18" hidden="1" x14ac:dyDescent="0.3">
      <c r="A205" s="9" t="s">
        <v>230</v>
      </c>
      <c r="B205" s="7"/>
      <c r="C205" s="7"/>
      <c r="D205" s="7">
        <f t="shared" si="3"/>
        <v>0</v>
      </c>
    </row>
    <row r="206" spans="1:4" ht="18" hidden="1" x14ac:dyDescent="0.3">
      <c r="A206" s="9" t="s">
        <v>231</v>
      </c>
      <c r="B206" s="7"/>
      <c r="C206" s="7"/>
      <c r="D206" s="7">
        <f t="shared" si="3"/>
        <v>0</v>
      </c>
    </row>
    <row r="207" spans="1:4" ht="18" hidden="1" x14ac:dyDescent="0.3">
      <c r="A207" s="12" t="s">
        <v>20</v>
      </c>
      <c r="B207" s="7"/>
      <c r="C207" s="7"/>
      <c r="D207" s="7">
        <f t="shared" si="3"/>
        <v>0</v>
      </c>
    </row>
    <row r="208" spans="1:4" ht="18" hidden="1" x14ac:dyDescent="0.3">
      <c r="A208" s="12" t="s">
        <v>21</v>
      </c>
      <c r="B208" s="7"/>
      <c r="C208" s="7"/>
      <c r="D208" s="7">
        <f t="shared" si="3"/>
        <v>0</v>
      </c>
    </row>
    <row r="209" spans="1:4" ht="18" hidden="1" x14ac:dyDescent="0.3">
      <c r="A209" s="17" t="s">
        <v>167</v>
      </c>
      <c r="B209" s="7"/>
      <c r="C209" s="7"/>
      <c r="D209" s="7">
        <f t="shared" si="3"/>
        <v>0</v>
      </c>
    </row>
    <row r="210" spans="1:4" ht="18" hidden="1" x14ac:dyDescent="0.3">
      <c r="A210" s="29" t="s">
        <v>168</v>
      </c>
      <c r="B210" s="31"/>
      <c r="C210" s="31"/>
      <c r="D210" s="7">
        <f t="shared" si="3"/>
        <v>0</v>
      </c>
    </row>
    <row r="211" spans="1:4" ht="18" hidden="1" x14ac:dyDescent="0.3">
      <c r="A211" s="9" t="s">
        <v>27</v>
      </c>
      <c r="B211" s="7"/>
      <c r="C211" s="7"/>
      <c r="D211" s="7">
        <f t="shared" si="3"/>
        <v>0</v>
      </c>
    </row>
    <row r="212" spans="1:4" ht="18" hidden="1" x14ac:dyDescent="0.3">
      <c r="A212" s="12" t="s">
        <v>28</v>
      </c>
      <c r="B212" s="7"/>
      <c r="C212" s="7"/>
      <c r="D212" s="7">
        <f t="shared" si="3"/>
        <v>0</v>
      </c>
    </row>
    <row r="213" spans="1:4" ht="18" hidden="1" x14ac:dyDescent="0.3">
      <c r="A213" s="12" t="s">
        <v>29</v>
      </c>
      <c r="B213" s="7"/>
      <c r="C213" s="7"/>
      <c r="D213" s="7">
        <f t="shared" si="3"/>
        <v>0</v>
      </c>
    </row>
    <row r="214" spans="1:4" ht="18" hidden="1" x14ac:dyDescent="0.3">
      <c r="A214" s="9" t="s">
        <v>195</v>
      </c>
      <c r="B214" s="7"/>
      <c r="C214" s="7"/>
      <c r="D214" s="7">
        <f t="shared" si="3"/>
        <v>0</v>
      </c>
    </row>
    <row r="215" spans="1:4" ht="18" hidden="1" x14ac:dyDescent="0.3">
      <c r="A215" s="12" t="s">
        <v>196</v>
      </c>
      <c r="B215" s="7"/>
      <c r="C215" s="7"/>
      <c r="D215" s="7">
        <f t="shared" si="3"/>
        <v>0</v>
      </c>
    </row>
    <row r="216" spans="1:4" ht="18" x14ac:dyDescent="0.3">
      <c r="A216" s="9" t="s">
        <v>197</v>
      </c>
      <c r="B216" s="7">
        <v>20</v>
      </c>
      <c r="C216" s="7">
        <v>12000</v>
      </c>
      <c r="D216" s="7">
        <f t="shared" si="3"/>
        <v>240000</v>
      </c>
    </row>
    <row r="217" spans="1:4" ht="18" hidden="1" x14ac:dyDescent="0.3">
      <c r="A217" s="9" t="s">
        <v>198</v>
      </c>
      <c r="B217" s="7"/>
      <c r="C217" s="7"/>
      <c r="D217" s="7">
        <f t="shared" si="3"/>
        <v>0</v>
      </c>
    </row>
    <row r="218" spans="1:4" ht="18" hidden="1" x14ac:dyDescent="0.3">
      <c r="A218" s="9" t="s">
        <v>267</v>
      </c>
      <c r="B218" s="7"/>
      <c r="C218" s="7"/>
      <c r="D218" s="7">
        <f t="shared" si="3"/>
        <v>0</v>
      </c>
    </row>
    <row r="219" spans="1:4" ht="18" hidden="1" x14ac:dyDescent="0.3">
      <c r="A219" s="9" t="s">
        <v>268</v>
      </c>
      <c r="B219" s="7"/>
      <c r="C219" s="7"/>
      <c r="D219" s="7">
        <f t="shared" si="3"/>
        <v>0</v>
      </c>
    </row>
    <row r="220" spans="1:4" ht="18" x14ac:dyDescent="0.3">
      <c r="A220" s="5" t="s">
        <v>2</v>
      </c>
      <c r="B220" s="7">
        <v>5</v>
      </c>
      <c r="C220" s="7">
        <v>15000</v>
      </c>
      <c r="D220" s="7">
        <f t="shared" si="3"/>
        <v>75000</v>
      </c>
    </row>
    <row r="221" spans="1:4" ht="18" hidden="1" x14ac:dyDescent="0.3">
      <c r="A221" s="8" t="s">
        <v>3</v>
      </c>
      <c r="B221" s="7"/>
      <c r="C221" s="7"/>
      <c r="D221" s="7">
        <f t="shared" si="3"/>
        <v>0</v>
      </c>
    </row>
    <row r="222" spans="1:4" ht="18" hidden="1" x14ac:dyDescent="0.3">
      <c r="A222" s="5" t="s">
        <v>4</v>
      </c>
      <c r="B222" s="7"/>
      <c r="C222" s="7"/>
      <c r="D222" s="7">
        <f t="shared" si="3"/>
        <v>0</v>
      </c>
    </row>
    <row r="223" spans="1:4" ht="18" hidden="1" x14ac:dyDescent="0.3">
      <c r="A223" s="16" t="s">
        <v>55</v>
      </c>
      <c r="B223" s="7"/>
      <c r="C223" s="7"/>
      <c r="D223" s="7">
        <f t="shared" si="3"/>
        <v>0</v>
      </c>
    </row>
    <row r="224" spans="1:4" ht="18" hidden="1" x14ac:dyDescent="0.3">
      <c r="A224" s="13" t="s">
        <v>288</v>
      </c>
      <c r="B224" s="7"/>
      <c r="C224" s="7"/>
      <c r="D224" s="7">
        <f t="shared" si="3"/>
        <v>0</v>
      </c>
    </row>
    <row r="225" spans="1:4" ht="18" hidden="1" x14ac:dyDescent="0.3">
      <c r="A225" s="13" t="s">
        <v>300</v>
      </c>
      <c r="B225" s="7"/>
      <c r="C225" s="7"/>
      <c r="D225" s="7">
        <f t="shared" si="3"/>
        <v>0</v>
      </c>
    </row>
    <row r="226" spans="1:4" ht="18" hidden="1" x14ac:dyDescent="0.3">
      <c r="A226" s="13" t="s">
        <v>301</v>
      </c>
      <c r="B226" s="7"/>
      <c r="C226" s="7"/>
      <c r="D226" s="7">
        <f t="shared" si="3"/>
        <v>0</v>
      </c>
    </row>
    <row r="227" spans="1:4" ht="18" hidden="1" x14ac:dyDescent="0.3">
      <c r="A227" s="13" t="s">
        <v>303</v>
      </c>
      <c r="B227" s="7"/>
      <c r="C227" s="7"/>
      <c r="D227" s="7">
        <f t="shared" si="3"/>
        <v>0</v>
      </c>
    </row>
    <row r="228" spans="1:4" ht="18" hidden="1" x14ac:dyDescent="0.3">
      <c r="A228" s="9" t="s">
        <v>312</v>
      </c>
      <c r="B228" s="37"/>
      <c r="C228" s="37"/>
      <c r="D228" s="7">
        <f t="shared" si="3"/>
        <v>0</v>
      </c>
    </row>
    <row r="229" spans="1:4" ht="18" hidden="1" x14ac:dyDescent="0.3">
      <c r="A229" s="9" t="s">
        <v>79</v>
      </c>
      <c r="B229" s="7"/>
      <c r="C229" s="7"/>
      <c r="D229" s="7">
        <f t="shared" si="3"/>
        <v>0</v>
      </c>
    </row>
    <row r="230" spans="1:4" ht="18" hidden="1" x14ac:dyDescent="0.3">
      <c r="A230" s="9" t="s">
        <v>80</v>
      </c>
      <c r="B230" s="7"/>
      <c r="C230" s="7"/>
      <c r="D230" s="7">
        <f t="shared" si="3"/>
        <v>0</v>
      </c>
    </row>
    <row r="231" spans="1:4" ht="18" hidden="1" x14ac:dyDescent="0.3">
      <c r="A231" s="9" t="s">
        <v>81</v>
      </c>
      <c r="B231" s="7"/>
      <c r="C231" s="7"/>
      <c r="D231" s="7">
        <f t="shared" si="3"/>
        <v>0</v>
      </c>
    </row>
    <row r="232" spans="1:4" ht="18" hidden="1" x14ac:dyDescent="0.3">
      <c r="A232" s="9" t="s">
        <v>82</v>
      </c>
      <c r="B232" s="7"/>
      <c r="C232" s="7"/>
      <c r="D232" s="7">
        <f t="shared" si="3"/>
        <v>0</v>
      </c>
    </row>
    <row r="233" spans="1:4" ht="18" hidden="1" x14ac:dyDescent="0.3">
      <c r="A233" s="9" t="s">
        <v>83</v>
      </c>
      <c r="B233" s="7"/>
      <c r="C233" s="7"/>
      <c r="D233" s="7">
        <f t="shared" si="3"/>
        <v>0</v>
      </c>
    </row>
    <row r="234" spans="1:4" ht="18" hidden="1" x14ac:dyDescent="0.3">
      <c r="A234" s="9" t="s">
        <v>170</v>
      </c>
      <c r="B234" s="7"/>
      <c r="C234" s="7"/>
      <c r="D234" s="7">
        <f t="shared" si="3"/>
        <v>0</v>
      </c>
    </row>
    <row r="235" spans="1:4" ht="18" hidden="1" x14ac:dyDescent="0.3">
      <c r="A235" s="34" t="s">
        <v>229</v>
      </c>
      <c r="B235" s="7"/>
      <c r="C235" s="7"/>
      <c r="D235" s="7">
        <f t="shared" si="3"/>
        <v>0</v>
      </c>
    </row>
    <row r="236" spans="1:4" ht="18" hidden="1" x14ac:dyDescent="0.3">
      <c r="A236" s="9" t="s">
        <v>235</v>
      </c>
      <c r="B236" s="7"/>
      <c r="C236" s="7"/>
      <c r="D236" s="7">
        <f t="shared" si="3"/>
        <v>0</v>
      </c>
    </row>
    <row r="237" spans="1:4" ht="18" hidden="1" x14ac:dyDescent="0.3">
      <c r="A237" s="9" t="s">
        <v>236</v>
      </c>
      <c r="B237" s="7"/>
      <c r="C237" s="7"/>
      <c r="D237" s="7">
        <f t="shared" si="3"/>
        <v>0</v>
      </c>
    </row>
    <row r="238" spans="1:4" ht="18" hidden="1" x14ac:dyDescent="0.3">
      <c r="A238" s="9" t="s">
        <v>257</v>
      </c>
      <c r="B238" s="15"/>
      <c r="C238" s="15"/>
      <c r="D238" s="7">
        <f t="shared" si="3"/>
        <v>0</v>
      </c>
    </row>
    <row r="239" spans="1:4" ht="18" hidden="1" x14ac:dyDescent="0.3">
      <c r="A239" s="13" t="s">
        <v>258</v>
      </c>
      <c r="B239" s="7"/>
      <c r="C239" s="7"/>
      <c r="D239" s="7">
        <f t="shared" si="3"/>
        <v>0</v>
      </c>
    </row>
    <row r="240" spans="1:4" ht="18" hidden="1" x14ac:dyDescent="0.3">
      <c r="A240" s="12" t="s">
        <v>286</v>
      </c>
      <c r="B240" s="7"/>
      <c r="C240" s="7"/>
      <c r="D240" s="7">
        <f t="shared" si="3"/>
        <v>0</v>
      </c>
    </row>
    <row r="241" spans="1:4" ht="18" hidden="1" x14ac:dyDescent="0.3">
      <c r="A241" s="16" t="s">
        <v>287</v>
      </c>
      <c r="B241" s="7"/>
      <c r="C241" s="7"/>
      <c r="D241" s="7">
        <f t="shared" si="3"/>
        <v>0</v>
      </c>
    </row>
    <row r="242" spans="1:4" ht="18" x14ac:dyDescent="0.3">
      <c r="A242" s="9" t="s">
        <v>118</v>
      </c>
      <c r="B242" s="7">
        <f>10+10+15+30+60+10</f>
        <v>135</v>
      </c>
      <c r="C242" s="7">
        <v>10000</v>
      </c>
      <c r="D242" s="7">
        <f t="shared" si="3"/>
        <v>1350000</v>
      </c>
    </row>
    <row r="243" spans="1:4" ht="18" hidden="1" x14ac:dyDescent="0.3">
      <c r="A243" s="16" t="s">
        <v>36</v>
      </c>
      <c r="B243" s="7"/>
      <c r="C243" s="7"/>
      <c r="D243" s="7">
        <f t="shared" si="3"/>
        <v>0</v>
      </c>
    </row>
    <row r="244" spans="1:4" ht="18" hidden="1" x14ac:dyDescent="0.3">
      <c r="A244" s="9" t="s">
        <v>37</v>
      </c>
      <c r="B244" s="7"/>
      <c r="C244" s="7"/>
      <c r="D244" s="7">
        <f t="shared" si="3"/>
        <v>0</v>
      </c>
    </row>
    <row r="245" spans="1:4" ht="18" hidden="1" x14ac:dyDescent="0.3">
      <c r="A245" s="9" t="s">
        <v>38</v>
      </c>
      <c r="B245" s="7"/>
      <c r="C245" s="7"/>
      <c r="D245" s="7">
        <f t="shared" si="3"/>
        <v>0</v>
      </c>
    </row>
    <row r="246" spans="1:4" ht="18" hidden="1" x14ac:dyDescent="0.3">
      <c r="A246" s="16" t="s">
        <v>276</v>
      </c>
      <c r="B246" s="7"/>
      <c r="C246" s="7"/>
      <c r="D246" s="7">
        <f t="shared" si="3"/>
        <v>0</v>
      </c>
    </row>
    <row r="247" spans="1:4" ht="18" hidden="1" x14ac:dyDescent="0.3">
      <c r="A247" s="16" t="s">
        <v>277</v>
      </c>
      <c r="B247" s="7"/>
      <c r="C247" s="7"/>
      <c r="D247" s="7">
        <f t="shared" si="3"/>
        <v>0</v>
      </c>
    </row>
    <row r="248" spans="1:4" ht="18" hidden="1" x14ac:dyDescent="0.3">
      <c r="A248" s="9" t="s">
        <v>135</v>
      </c>
      <c r="B248" s="15"/>
      <c r="C248" s="15"/>
      <c r="D248" s="7">
        <f t="shared" si="3"/>
        <v>0</v>
      </c>
    </row>
    <row r="249" spans="1:4" ht="18" hidden="1" x14ac:dyDescent="0.3">
      <c r="A249" s="22" t="s">
        <v>136</v>
      </c>
      <c r="B249" s="15"/>
      <c r="C249" s="15"/>
      <c r="D249" s="7">
        <f t="shared" si="3"/>
        <v>0</v>
      </c>
    </row>
    <row r="250" spans="1:4" ht="18" hidden="1" x14ac:dyDescent="0.3">
      <c r="A250" s="22" t="s">
        <v>138</v>
      </c>
      <c r="B250" s="15"/>
      <c r="C250" s="15"/>
      <c r="D250" s="7">
        <f t="shared" si="3"/>
        <v>0</v>
      </c>
    </row>
    <row r="251" spans="1:4" ht="18" hidden="1" x14ac:dyDescent="0.3">
      <c r="A251" s="22" t="s">
        <v>139</v>
      </c>
      <c r="B251" s="15"/>
      <c r="C251" s="15"/>
      <c r="D251" s="7">
        <f t="shared" si="3"/>
        <v>0</v>
      </c>
    </row>
    <row r="252" spans="1:4" ht="18" hidden="1" x14ac:dyDescent="0.3">
      <c r="A252" s="9" t="s">
        <v>140</v>
      </c>
      <c r="B252" s="15"/>
      <c r="C252" s="15"/>
      <c r="D252" s="7">
        <f t="shared" si="3"/>
        <v>0</v>
      </c>
    </row>
    <row r="253" spans="1:4" ht="18" hidden="1" x14ac:dyDescent="0.3">
      <c r="A253" s="9" t="s">
        <v>141</v>
      </c>
      <c r="B253" s="15"/>
      <c r="C253" s="15"/>
      <c r="D253" s="7">
        <f t="shared" si="3"/>
        <v>0</v>
      </c>
    </row>
    <row r="254" spans="1:4" ht="18" hidden="1" x14ac:dyDescent="0.3">
      <c r="A254" s="9" t="s">
        <v>143</v>
      </c>
      <c r="B254" s="15"/>
      <c r="C254" s="15"/>
      <c r="D254" s="7">
        <f t="shared" si="3"/>
        <v>0</v>
      </c>
    </row>
    <row r="255" spans="1:4" ht="18" hidden="1" x14ac:dyDescent="0.3">
      <c r="A255" s="9" t="s">
        <v>144</v>
      </c>
      <c r="B255" s="15"/>
      <c r="C255" s="15"/>
      <c r="D255" s="7">
        <f t="shared" si="3"/>
        <v>0</v>
      </c>
    </row>
    <row r="256" spans="1:4" ht="18" hidden="1" x14ac:dyDescent="0.3">
      <c r="A256" s="9" t="s">
        <v>145</v>
      </c>
      <c r="B256" s="15"/>
      <c r="C256" s="15"/>
      <c r="D256" s="7">
        <f t="shared" si="3"/>
        <v>0</v>
      </c>
    </row>
    <row r="257" spans="1:4" ht="18" hidden="1" x14ac:dyDescent="0.3">
      <c r="A257" s="9" t="s">
        <v>156</v>
      </c>
      <c r="B257" s="15"/>
      <c r="C257" s="15"/>
      <c r="D257" s="7">
        <f t="shared" si="3"/>
        <v>0</v>
      </c>
    </row>
    <row r="258" spans="1:4" ht="18" hidden="1" x14ac:dyDescent="0.3">
      <c r="A258" s="9" t="s">
        <v>157</v>
      </c>
      <c r="B258" s="15"/>
      <c r="C258" s="15"/>
      <c r="D258" s="7">
        <f t="shared" si="3"/>
        <v>0</v>
      </c>
    </row>
    <row r="259" spans="1:4" ht="18" hidden="1" x14ac:dyDescent="0.3">
      <c r="A259" s="9" t="s">
        <v>158</v>
      </c>
      <c r="B259" s="15"/>
      <c r="C259" s="15"/>
      <c r="D259" s="7">
        <f t="shared" si="3"/>
        <v>0</v>
      </c>
    </row>
    <row r="260" spans="1:4" ht="18" x14ac:dyDescent="0.3">
      <c r="A260" s="12" t="s">
        <v>46</v>
      </c>
      <c r="B260" s="7">
        <f>15+100+40+1220</f>
        <v>1375</v>
      </c>
      <c r="C260" s="7">
        <v>17000</v>
      </c>
      <c r="D260" s="7">
        <f t="shared" ref="D260:D323" si="4">B260*C260</f>
        <v>23375000</v>
      </c>
    </row>
    <row r="261" spans="1:4" ht="18" hidden="1" x14ac:dyDescent="0.3">
      <c r="A261" s="9" t="s">
        <v>56</v>
      </c>
      <c r="B261" s="7"/>
      <c r="C261" s="7"/>
      <c r="D261" s="7">
        <f t="shared" si="4"/>
        <v>0</v>
      </c>
    </row>
    <row r="262" spans="1:4" ht="18" hidden="1" x14ac:dyDescent="0.3">
      <c r="A262" s="9" t="s">
        <v>69</v>
      </c>
      <c r="B262" s="7"/>
      <c r="C262" s="7"/>
      <c r="D262" s="7">
        <f t="shared" si="4"/>
        <v>0</v>
      </c>
    </row>
    <row r="263" spans="1:4" ht="18" hidden="1" x14ac:dyDescent="0.3">
      <c r="A263" s="12" t="s">
        <v>70</v>
      </c>
      <c r="B263" s="7"/>
      <c r="C263" s="7"/>
      <c r="D263" s="7">
        <f t="shared" si="4"/>
        <v>0</v>
      </c>
    </row>
    <row r="264" spans="1:4" ht="18" hidden="1" x14ac:dyDescent="0.3">
      <c r="A264" s="9" t="s">
        <v>15</v>
      </c>
      <c r="B264" s="7"/>
      <c r="C264" s="7"/>
      <c r="D264" s="7">
        <f t="shared" si="4"/>
        <v>0</v>
      </c>
    </row>
    <row r="265" spans="1:4" ht="18" hidden="1" x14ac:dyDescent="0.3">
      <c r="A265" s="9" t="s">
        <v>265</v>
      </c>
      <c r="B265" s="7"/>
      <c r="C265" s="7"/>
      <c r="D265" s="7">
        <f t="shared" si="4"/>
        <v>0</v>
      </c>
    </row>
    <row r="266" spans="1:4" ht="18" hidden="1" x14ac:dyDescent="0.3">
      <c r="A266" s="9" t="s">
        <v>294</v>
      </c>
      <c r="B266" s="7"/>
      <c r="C266" s="7"/>
      <c r="D266" s="7">
        <f t="shared" si="4"/>
        <v>0</v>
      </c>
    </row>
    <row r="267" spans="1:4" ht="18" x14ac:dyDescent="0.3">
      <c r="A267" s="9" t="s">
        <v>19</v>
      </c>
      <c r="B267" s="7">
        <f>300+3540</f>
        <v>3840</v>
      </c>
      <c r="C267" s="246">
        <v>3500</v>
      </c>
      <c r="D267" s="7">
        <f t="shared" si="4"/>
        <v>13440000</v>
      </c>
    </row>
    <row r="268" spans="1:4" ht="18" hidden="1" x14ac:dyDescent="0.3">
      <c r="A268" s="9" t="s">
        <v>34</v>
      </c>
      <c r="B268" s="7"/>
      <c r="C268" s="7"/>
      <c r="D268" s="7">
        <f t="shared" si="4"/>
        <v>0</v>
      </c>
    </row>
    <row r="269" spans="1:4" ht="18" hidden="1" x14ac:dyDescent="0.3">
      <c r="A269" s="11" t="s">
        <v>42</v>
      </c>
      <c r="B269" s="7"/>
      <c r="C269" s="7"/>
      <c r="D269" s="7">
        <f t="shared" si="4"/>
        <v>0</v>
      </c>
    </row>
    <row r="270" spans="1:4" ht="18" hidden="1" x14ac:dyDescent="0.3">
      <c r="A270" s="13" t="s">
        <v>43</v>
      </c>
      <c r="B270" s="7"/>
      <c r="C270" s="7"/>
      <c r="D270" s="7">
        <f t="shared" si="4"/>
        <v>0</v>
      </c>
    </row>
    <row r="271" spans="1:4" ht="18" hidden="1" x14ac:dyDescent="0.3">
      <c r="A271" s="10" t="s">
        <v>119</v>
      </c>
      <c r="B271" s="7"/>
      <c r="C271" s="7"/>
      <c r="D271" s="7">
        <f t="shared" si="4"/>
        <v>0</v>
      </c>
    </row>
    <row r="272" spans="1:4" ht="18" hidden="1" x14ac:dyDescent="0.3">
      <c r="A272" s="13" t="s">
        <v>120</v>
      </c>
      <c r="B272" s="7"/>
      <c r="C272" s="7"/>
      <c r="D272" s="7">
        <f t="shared" si="4"/>
        <v>0</v>
      </c>
    </row>
    <row r="273" spans="1:4" ht="18" hidden="1" x14ac:dyDescent="0.3">
      <c r="A273" s="12" t="s">
        <v>121</v>
      </c>
      <c r="B273" s="15"/>
      <c r="C273" s="15"/>
      <c r="D273" s="7">
        <f t="shared" si="4"/>
        <v>0</v>
      </c>
    </row>
    <row r="274" spans="1:4" ht="18" hidden="1" x14ac:dyDescent="0.3">
      <c r="A274" s="12" t="s">
        <v>122</v>
      </c>
      <c r="B274" s="15"/>
      <c r="C274" s="15"/>
      <c r="D274" s="7">
        <f t="shared" si="4"/>
        <v>0</v>
      </c>
    </row>
    <row r="275" spans="1:4" ht="18" hidden="1" x14ac:dyDescent="0.3">
      <c r="A275" s="12" t="s">
        <v>123</v>
      </c>
      <c r="B275" s="15"/>
      <c r="C275" s="15"/>
      <c r="D275" s="7">
        <f t="shared" si="4"/>
        <v>0</v>
      </c>
    </row>
    <row r="276" spans="1:4" ht="18" hidden="1" x14ac:dyDescent="0.3">
      <c r="A276" s="12" t="s">
        <v>124</v>
      </c>
      <c r="B276" s="26"/>
      <c r="C276" s="26"/>
      <c r="D276" s="7">
        <f t="shared" si="4"/>
        <v>0</v>
      </c>
    </row>
    <row r="277" spans="1:4" ht="18" hidden="1" x14ac:dyDescent="0.3">
      <c r="A277" s="9" t="s">
        <v>142</v>
      </c>
      <c r="B277" s="15"/>
      <c r="C277" s="15"/>
      <c r="D277" s="7">
        <f t="shared" si="4"/>
        <v>0</v>
      </c>
    </row>
    <row r="278" spans="1:4" ht="18" hidden="1" x14ac:dyDescent="0.3">
      <c r="A278" s="16" t="s">
        <v>217</v>
      </c>
      <c r="B278" s="7"/>
      <c r="C278" s="7"/>
      <c r="D278" s="7">
        <f t="shared" si="4"/>
        <v>0</v>
      </c>
    </row>
    <row r="279" spans="1:4" ht="18" hidden="1" x14ac:dyDescent="0.3">
      <c r="A279" s="16" t="s">
        <v>218</v>
      </c>
      <c r="B279" s="7"/>
      <c r="C279" s="7"/>
      <c r="D279" s="7">
        <f t="shared" si="4"/>
        <v>0</v>
      </c>
    </row>
    <row r="280" spans="1:4" ht="18" hidden="1" x14ac:dyDescent="0.3">
      <c r="A280" s="16" t="s">
        <v>219</v>
      </c>
      <c r="B280" s="7"/>
      <c r="C280" s="7"/>
      <c r="D280" s="7">
        <f t="shared" si="4"/>
        <v>0</v>
      </c>
    </row>
    <row r="281" spans="1:4" ht="18" hidden="1" x14ac:dyDescent="0.3">
      <c r="A281" s="16" t="s">
        <v>220</v>
      </c>
      <c r="B281" s="7"/>
      <c r="C281" s="7"/>
      <c r="D281" s="7">
        <f t="shared" si="4"/>
        <v>0</v>
      </c>
    </row>
    <row r="282" spans="1:4" ht="18" hidden="1" x14ac:dyDescent="0.3">
      <c r="A282" s="9" t="s">
        <v>221</v>
      </c>
      <c r="B282" s="7"/>
      <c r="C282" s="7"/>
      <c r="D282" s="7">
        <f t="shared" si="4"/>
        <v>0</v>
      </c>
    </row>
    <row r="283" spans="1:4" ht="18" hidden="1" x14ac:dyDescent="0.3">
      <c r="A283" s="9" t="s">
        <v>222</v>
      </c>
      <c r="B283" s="7"/>
      <c r="C283" s="7"/>
      <c r="D283" s="7">
        <f t="shared" si="4"/>
        <v>0</v>
      </c>
    </row>
    <row r="284" spans="1:4" ht="18" hidden="1" x14ac:dyDescent="0.3">
      <c r="A284" s="16" t="s">
        <v>223</v>
      </c>
      <c r="B284" s="7"/>
      <c r="C284" s="7"/>
      <c r="D284" s="7">
        <f t="shared" si="4"/>
        <v>0</v>
      </c>
    </row>
    <row r="285" spans="1:4" ht="18" hidden="1" x14ac:dyDescent="0.3">
      <c r="A285" s="16" t="s">
        <v>224</v>
      </c>
      <c r="B285" s="7"/>
      <c r="C285" s="7"/>
      <c r="D285" s="7">
        <f t="shared" si="4"/>
        <v>0</v>
      </c>
    </row>
    <row r="286" spans="1:4" ht="18" hidden="1" x14ac:dyDescent="0.3">
      <c r="A286" s="9" t="s">
        <v>237</v>
      </c>
      <c r="B286" s="15"/>
      <c r="C286" s="15"/>
      <c r="D286" s="7">
        <f t="shared" si="4"/>
        <v>0</v>
      </c>
    </row>
    <row r="287" spans="1:4" ht="18" hidden="1" x14ac:dyDescent="0.3">
      <c r="A287" s="9" t="s">
        <v>239</v>
      </c>
      <c r="B287" s="15"/>
      <c r="C287" s="15"/>
      <c r="D287" s="7">
        <f t="shared" si="4"/>
        <v>0</v>
      </c>
    </row>
    <row r="288" spans="1:4" ht="18" hidden="1" x14ac:dyDescent="0.3">
      <c r="A288" s="12" t="s">
        <v>274</v>
      </c>
      <c r="B288" s="15"/>
      <c r="C288" s="15"/>
      <c r="D288" s="7">
        <f t="shared" si="4"/>
        <v>0</v>
      </c>
    </row>
    <row r="289" spans="1:4" ht="18" x14ac:dyDescent="0.3">
      <c r="A289" s="9" t="s">
        <v>284</v>
      </c>
      <c r="B289" s="7">
        <v>22</v>
      </c>
      <c r="C289" s="7">
        <v>9000</v>
      </c>
      <c r="D289" s="7">
        <f t="shared" si="4"/>
        <v>198000</v>
      </c>
    </row>
    <row r="290" spans="1:4" ht="18" hidden="1" x14ac:dyDescent="0.3">
      <c r="A290" s="13" t="s">
        <v>285</v>
      </c>
      <c r="B290" s="7"/>
      <c r="C290" s="7"/>
      <c r="D290" s="7">
        <f t="shared" si="4"/>
        <v>0</v>
      </c>
    </row>
    <row r="291" spans="1:4" ht="18" hidden="1" x14ac:dyDescent="0.3">
      <c r="A291" s="12" t="s">
        <v>295</v>
      </c>
      <c r="B291" s="7"/>
      <c r="C291" s="7"/>
      <c r="D291" s="7">
        <f t="shared" si="4"/>
        <v>0</v>
      </c>
    </row>
    <row r="292" spans="1:4" ht="18" x14ac:dyDescent="0.3">
      <c r="A292" s="9" t="s">
        <v>199</v>
      </c>
      <c r="B292" s="7">
        <f>260+30+80+80+25+160</f>
        <v>635</v>
      </c>
      <c r="C292" s="7">
        <v>7750</v>
      </c>
      <c r="D292" s="7">
        <f t="shared" si="4"/>
        <v>4921250</v>
      </c>
    </row>
    <row r="293" spans="1:4" ht="18" hidden="1" x14ac:dyDescent="0.3">
      <c r="A293" s="34" t="s">
        <v>200</v>
      </c>
      <c r="B293" s="7"/>
      <c r="C293" s="7"/>
      <c r="D293" s="7">
        <f t="shared" si="4"/>
        <v>0</v>
      </c>
    </row>
    <row r="294" spans="1:4" ht="18" hidden="1" x14ac:dyDescent="0.3">
      <c r="A294" s="34" t="s">
        <v>201</v>
      </c>
      <c r="B294" s="7"/>
      <c r="C294" s="7"/>
      <c r="D294" s="7">
        <f t="shared" si="4"/>
        <v>0</v>
      </c>
    </row>
    <row r="295" spans="1:4" ht="18" hidden="1" x14ac:dyDescent="0.3">
      <c r="A295" s="9" t="s">
        <v>35</v>
      </c>
      <c r="B295" s="7"/>
      <c r="C295" s="7"/>
      <c r="D295" s="7">
        <f t="shared" si="4"/>
        <v>0</v>
      </c>
    </row>
    <row r="296" spans="1:4" ht="18" hidden="1" x14ac:dyDescent="0.3">
      <c r="A296" s="9" t="s">
        <v>270</v>
      </c>
      <c r="B296" s="7"/>
      <c r="C296" s="7"/>
      <c r="D296" s="7">
        <f t="shared" si="4"/>
        <v>0</v>
      </c>
    </row>
    <row r="297" spans="1:4" ht="18" hidden="1" x14ac:dyDescent="0.3">
      <c r="A297" s="9" t="s">
        <v>47</v>
      </c>
      <c r="B297" s="7"/>
      <c r="C297" s="7"/>
      <c r="D297" s="7">
        <f t="shared" si="4"/>
        <v>0</v>
      </c>
    </row>
    <row r="298" spans="1:4" ht="18" hidden="1" x14ac:dyDescent="0.3">
      <c r="A298" s="16" t="s">
        <v>48</v>
      </c>
      <c r="B298" s="7"/>
      <c r="C298" s="7"/>
      <c r="D298" s="7">
        <f t="shared" si="4"/>
        <v>0</v>
      </c>
    </row>
    <row r="299" spans="1:4" ht="18" hidden="1" x14ac:dyDescent="0.3">
      <c r="A299" s="16" t="s">
        <v>49</v>
      </c>
      <c r="B299" s="7"/>
      <c r="C299" s="7"/>
      <c r="D299" s="7">
        <f t="shared" si="4"/>
        <v>0</v>
      </c>
    </row>
    <row r="300" spans="1:4" ht="18" hidden="1" x14ac:dyDescent="0.3">
      <c r="A300" s="16" t="s">
        <v>50</v>
      </c>
      <c r="B300" s="7"/>
      <c r="C300" s="7"/>
      <c r="D300" s="7">
        <f t="shared" si="4"/>
        <v>0</v>
      </c>
    </row>
    <row r="301" spans="1:4" ht="18" hidden="1" x14ac:dyDescent="0.3">
      <c r="A301" s="9" t="s">
        <v>51</v>
      </c>
      <c r="B301" s="7"/>
      <c r="C301" s="7"/>
      <c r="D301" s="7">
        <f t="shared" si="4"/>
        <v>0</v>
      </c>
    </row>
    <row r="302" spans="1:4" ht="18" hidden="1" x14ac:dyDescent="0.3">
      <c r="A302" s="11" t="s">
        <v>52</v>
      </c>
      <c r="B302" s="7"/>
      <c r="C302" s="7"/>
      <c r="D302" s="7">
        <f t="shared" si="4"/>
        <v>0</v>
      </c>
    </row>
    <row r="303" spans="1:4" ht="18" hidden="1" x14ac:dyDescent="0.3">
      <c r="A303" s="9" t="s">
        <v>53</v>
      </c>
      <c r="B303" s="7"/>
      <c r="C303" s="7"/>
      <c r="D303" s="7">
        <f t="shared" si="4"/>
        <v>0</v>
      </c>
    </row>
    <row r="304" spans="1:4" ht="18" hidden="1" x14ac:dyDescent="0.3">
      <c r="A304" s="9" t="s">
        <v>54</v>
      </c>
      <c r="B304" s="7"/>
      <c r="C304" s="7"/>
      <c r="D304" s="7">
        <f t="shared" si="4"/>
        <v>0</v>
      </c>
    </row>
    <row r="305" spans="1:4" ht="18" hidden="1" x14ac:dyDescent="0.3">
      <c r="A305" s="17" t="s">
        <v>58</v>
      </c>
      <c r="B305" s="7"/>
      <c r="C305" s="7"/>
      <c r="D305" s="7">
        <f t="shared" si="4"/>
        <v>0</v>
      </c>
    </row>
    <row r="306" spans="1:4" ht="18" hidden="1" x14ac:dyDescent="0.3">
      <c r="A306" s="9" t="s">
        <v>59</v>
      </c>
      <c r="B306" s="7"/>
      <c r="C306" s="7"/>
      <c r="D306" s="7">
        <f t="shared" si="4"/>
        <v>0</v>
      </c>
    </row>
    <row r="307" spans="1:4" ht="18" hidden="1" x14ac:dyDescent="0.3">
      <c r="A307" s="19" t="s">
        <v>60</v>
      </c>
      <c r="B307" s="7"/>
      <c r="C307" s="7"/>
      <c r="D307" s="7">
        <f t="shared" si="4"/>
        <v>0</v>
      </c>
    </row>
    <row r="308" spans="1:4" ht="18" hidden="1" x14ac:dyDescent="0.3">
      <c r="A308" s="9" t="s">
        <v>146</v>
      </c>
      <c r="B308" s="7"/>
      <c r="C308" s="7"/>
      <c r="D308" s="7">
        <f t="shared" si="4"/>
        <v>0</v>
      </c>
    </row>
    <row r="309" spans="1:4" ht="18" hidden="1" x14ac:dyDescent="0.3">
      <c r="A309" s="9" t="s">
        <v>147</v>
      </c>
      <c r="B309" s="7"/>
      <c r="C309" s="7"/>
      <c r="D309" s="7">
        <f t="shared" si="4"/>
        <v>0</v>
      </c>
    </row>
    <row r="310" spans="1:4" ht="18" hidden="1" x14ac:dyDescent="0.3">
      <c r="A310" s="9" t="s">
        <v>148</v>
      </c>
      <c r="B310" s="7"/>
      <c r="C310" s="7"/>
      <c r="D310" s="7">
        <f t="shared" si="4"/>
        <v>0</v>
      </c>
    </row>
    <row r="311" spans="1:4" ht="18" x14ac:dyDescent="0.3">
      <c r="A311" s="9" t="s">
        <v>149</v>
      </c>
      <c r="B311" s="7">
        <v>46</v>
      </c>
      <c r="C311" s="7">
        <v>12000</v>
      </c>
      <c r="D311" s="7">
        <f t="shared" si="4"/>
        <v>552000</v>
      </c>
    </row>
    <row r="312" spans="1:4" ht="18" hidden="1" x14ac:dyDescent="0.3">
      <c r="A312" s="9" t="s">
        <v>150</v>
      </c>
      <c r="B312" s="7"/>
      <c r="C312" s="7"/>
      <c r="D312" s="7">
        <f t="shared" si="4"/>
        <v>0</v>
      </c>
    </row>
    <row r="313" spans="1:4" ht="18" hidden="1" x14ac:dyDescent="0.3">
      <c r="A313" s="16" t="s">
        <v>151</v>
      </c>
      <c r="B313" s="7"/>
      <c r="C313" s="7"/>
      <c r="D313" s="7">
        <f t="shared" si="4"/>
        <v>0</v>
      </c>
    </row>
    <row r="314" spans="1:4" ht="18" x14ac:dyDescent="0.3">
      <c r="A314" s="9" t="s">
        <v>71</v>
      </c>
      <c r="B314" s="7">
        <v>25</v>
      </c>
      <c r="C314" s="7">
        <v>18000</v>
      </c>
      <c r="D314" s="7">
        <f t="shared" si="4"/>
        <v>450000</v>
      </c>
    </row>
    <row r="315" spans="1:4" ht="18" hidden="1" x14ac:dyDescent="0.3">
      <c r="A315" s="13" t="s">
        <v>72</v>
      </c>
      <c r="B315" s="7"/>
      <c r="C315" s="7"/>
      <c r="D315" s="7">
        <f t="shared" si="4"/>
        <v>0</v>
      </c>
    </row>
    <row r="316" spans="1:4" ht="18" hidden="1" x14ac:dyDescent="0.3">
      <c r="A316" s="9" t="s">
        <v>73</v>
      </c>
      <c r="B316" s="7"/>
      <c r="C316" s="7"/>
      <c r="D316" s="7">
        <f t="shared" si="4"/>
        <v>0</v>
      </c>
    </row>
    <row r="317" spans="1:4" ht="18" hidden="1" x14ac:dyDescent="0.3">
      <c r="A317" s="9" t="s">
        <v>74</v>
      </c>
      <c r="B317" s="7"/>
      <c r="C317" s="7"/>
      <c r="D317" s="7">
        <f t="shared" si="4"/>
        <v>0</v>
      </c>
    </row>
    <row r="318" spans="1:4" ht="18" hidden="1" x14ac:dyDescent="0.3">
      <c r="A318" s="9" t="s">
        <v>75</v>
      </c>
      <c r="B318" s="7"/>
      <c r="C318" s="7"/>
      <c r="D318" s="7">
        <f t="shared" si="4"/>
        <v>0</v>
      </c>
    </row>
    <row r="319" spans="1:4" ht="18" hidden="1" x14ac:dyDescent="0.3">
      <c r="A319" s="13" t="s">
        <v>89</v>
      </c>
      <c r="B319" s="7"/>
      <c r="C319" s="7"/>
      <c r="D319" s="7">
        <f t="shared" si="4"/>
        <v>0</v>
      </c>
    </row>
    <row r="320" spans="1:4" ht="18" hidden="1" x14ac:dyDescent="0.3">
      <c r="A320" s="9" t="s">
        <v>297</v>
      </c>
      <c r="B320" s="7"/>
      <c r="C320" s="7"/>
      <c r="D320" s="7">
        <f t="shared" si="4"/>
        <v>0</v>
      </c>
    </row>
    <row r="321" spans="1:4" ht="18" hidden="1" x14ac:dyDescent="0.3">
      <c r="A321" s="12" t="s">
        <v>311</v>
      </c>
      <c r="B321" s="7"/>
      <c r="C321" s="7"/>
      <c r="D321" s="7">
        <f t="shared" si="4"/>
        <v>0</v>
      </c>
    </row>
    <row r="322" spans="1:4" ht="18" hidden="1" x14ac:dyDescent="0.3">
      <c r="A322" s="9" t="s">
        <v>314</v>
      </c>
      <c r="B322" s="7"/>
      <c r="C322" s="7"/>
      <c r="D322" s="7">
        <f t="shared" si="4"/>
        <v>0</v>
      </c>
    </row>
    <row r="323" spans="1:4" ht="18" hidden="1" x14ac:dyDescent="0.3">
      <c r="A323" s="21" t="s">
        <v>86</v>
      </c>
      <c r="B323" s="7"/>
      <c r="C323" s="7"/>
      <c r="D323" s="7">
        <f t="shared" si="4"/>
        <v>0</v>
      </c>
    </row>
    <row r="324" spans="1:4" ht="18" hidden="1" x14ac:dyDescent="0.3">
      <c r="A324" s="21" t="s">
        <v>87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1" t="s">
        <v>88</v>
      </c>
      <c r="B325" s="7"/>
      <c r="C325" s="7"/>
      <c r="D325" s="7">
        <f t="shared" si="5"/>
        <v>0</v>
      </c>
    </row>
    <row r="326" spans="1:4" ht="18" hidden="1" x14ac:dyDescent="0.3">
      <c r="A326" s="12" t="s">
        <v>175</v>
      </c>
      <c r="B326" s="7"/>
      <c r="C326" s="7"/>
      <c r="D326" s="7">
        <f t="shared" si="5"/>
        <v>0</v>
      </c>
    </row>
    <row r="327" spans="1:4" ht="18" hidden="1" x14ac:dyDescent="0.3">
      <c r="A327" s="12" t="s">
        <v>176</v>
      </c>
      <c r="B327" s="7"/>
      <c r="C327" s="7"/>
      <c r="D327" s="7">
        <f t="shared" si="5"/>
        <v>0</v>
      </c>
    </row>
    <row r="328" spans="1:4" ht="18" hidden="1" x14ac:dyDescent="0.3">
      <c r="A328" s="12" t="s">
        <v>177</v>
      </c>
      <c r="B328" s="7"/>
      <c r="C328" s="7"/>
      <c r="D328" s="7">
        <f t="shared" si="5"/>
        <v>0</v>
      </c>
    </row>
    <row r="329" spans="1:4" ht="18" hidden="1" x14ac:dyDescent="0.3">
      <c r="A329" s="9" t="s">
        <v>178</v>
      </c>
      <c r="B329" s="7"/>
      <c r="C329" s="7"/>
      <c r="D329" s="7">
        <f t="shared" si="5"/>
        <v>0</v>
      </c>
    </row>
    <row r="330" spans="1:4" ht="18" hidden="1" x14ac:dyDescent="0.3">
      <c r="A330" s="12" t="s">
        <v>179</v>
      </c>
      <c r="B330" s="7"/>
      <c r="C330" s="7"/>
      <c r="D330" s="7">
        <f t="shared" si="5"/>
        <v>0</v>
      </c>
    </row>
    <row r="331" spans="1:4" ht="18" hidden="1" x14ac:dyDescent="0.3">
      <c r="A331" s="12" t="s">
        <v>180</v>
      </c>
      <c r="B331" s="7"/>
      <c r="C331" s="7"/>
      <c r="D331" s="7">
        <f t="shared" si="5"/>
        <v>0</v>
      </c>
    </row>
    <row r="332" spans="1:4" ht="18" hidden="1" x14ac:dyDescent="0.3">
      <c r="A332" s="12" t="s">
        <v>181</v>
      </c>
      <c r="B332" s="7"/>
      <c r="C332" s="7"/>
      <c r="D332" s="7">
        <f t="shared" si="5"/>
        <v>0</v>
      </c>
    </row>
    <row r="333" spans="1:4" ht="18" hidden="1" x14ac:dyDescent="0.3">
      <c r="A333" s="9" t="s">
        <v>182</v>
      </c>
      <c r="B333" s="7"/>
      <c r="C333" s="7"/>
      <c r="D333" s="7">
        <f t="shared" si="5"/>
        <v>0</v>
      </c>
    </row>
    <row r="334" spans="1:4" ht="18" hidden="1" x14ac:dyDescent="0.3">
      <c r="A334" s="9" t="s">
        <v>206</v>
      </c>
      <c r="B334" s="7"/>
      <c r="C334" s="7"/>
      <c r="D334" s="7">
        <f t="shared" si="5"/>
        <v>0</v>
      </c>
    </row>
    <row r="335" spans="1:4" ht="18" hidden="1" x14ac:dyDescent="0.3">
      <c r="A335" s="9" t="s">
        <v>207</v>
      </c>
      <c r="B335" s="7"/>
      <c r="C335" s="7"/>
      <c r="D335" s="7">
        <f t="shared" si="5"/>
        <v>0</v>
      </c>
    </row>
    <row r="336" spans="1:4" ht="18" x14ac:dyDescent="0.3">
      <c r="A336" s="9" t="s">
        <v>208</v>
      </c>
      <c r="B336" s="7">
        <f>10/0.5</f>
        <v>20</v>
      </c>
      <c r="C336" s="7">
        <v>5000</v>
      </c>
      <c r="D336" s="7">
        <f t="shared" si="5"/>
        <v>100000</v>
      </c>
    </row>
    <row r="337" spans="1:4" ht="18" hidden="1" x14ac:dyDescent="0.3">
      <c r="A337" s="9" t="s">
        <v>209</v>
      </c>
      <c r="B337" s="7"/>
      <c r="C337" s="7"/>
      <c r="D337" s="7">
        <f t="shared" si="5"/>
        <v>0</v>
      </c>
    </row>
    <row r="338" spans="1:4" ht="18" hidden="1" x14ac:dyDescent="0.3">
      <c r="A338" s="9" t="s">
        <v>101</v>
      </c>
      <c r="B338" s="7"/>
      <c r="C338" s="7"/>
      <c r="D338" s="7">
        <f t="shared" si="5"/>
        <v>0</v>
      </c>
    </row>
    <row r="339" spans="1:4" ht="18" hidden="1" x14ac:dyDescent="0.3">
      <c r="A339" s="9" t="s">
        <v>102</v>
      </c>
      <c r="B339" s="7"/>
      <c r="C339" s="7"/>
      <c r="D339" s="7">
        <f t="shared" si="5"/>
        <v>0</v>
      </c>
    </row>
    <row r="340" spans="1:4" ht="18" x14ac:dyDescent="0.3">
      <c r="A340" s="9" t="s">
        <v>84</v>
      </c>
      <c r="B340" s="7">
        <v>40</v>
      </c>
      <c r="C340" s="7">
        <v>8000</v>
      </c>
      <c r="D340" s="7">
        <f t="shared" si="5"/>
        <v>320000</v>
      </c>
    </row>
    <row r="341" spans="1:4" ht="18" hidden="1" x14ac:dyDescent="0.3">
      <c r="A341" s="21" t="s">
        <v>85</v>
      </c>
      <c r="B341" s="7"/>
      <c r="C341" s="7"/>
      <c r="D341" s="7">
        <f t="shared" si="5"/>
        <v>0</v>
      </c>
    </row>
    <row r="342" spans="1:4" ht="18" x14ac:dyDescent="0.3">
      <c r="A342" s="5" t="s">
        <v>5</v>
      </c>
      <c r="B342" s="7">
        <f>120+115+15+120</f>
        <v>370</v>
      </c>
      <c r="C342" s="7">
        <v>6500</v>
      </c>
      <c r="D342" s="7">
        <f t="shared" si="5"/>
        <v>2405000</v>
      </c>
    </row>
    <row r="343" spans="1:4" ht="18" hidden="1" x14ac:dyDescent="0.3">
      <c r="A343" s="9" t="s">
        <v>6</v>
      </c>
      <c r="B343" s="7"/>
      <c r="C343" s="7"/>
      <c r="D343" s="7">
        <f t="shared" si="5"/>
        <v>0</v>
      </c>
    </row>
    <row r="344" spans="1:4" ht="18" hidden="1" x14ac:dyDescent="0.3">
      <c r="A344" s="5" t="s">
        <v>9</v>
      </c>
      <c r="B344" s="7"/>
      <c r="C344" s="7"/>
      <c r="D344" s="7">
        <f t="shared" si="5"/>
        <v>0</v>
      </c>
    </row>
    <row r="345" spans="1:4" ht="18" x14ac:dyDescent="0.3">
      <c r="A345" s="9" t="s">
        <v>161</v>
      </c>
      <c r="B345" s="7">
        <f>224+15</f>
        <v>239</v>
      </c>
      <c r="C345" s="7">
        <v>6500</v>
      </c>
      <c r="D345" s="7">
        <f t="shared" si="5"/>
        <v>1553500</v>
      </c>
    </row>
    <row r="346" spans="1:4" ht="18" hidden="1" x14ac:dyDescent="0.3">
      <c r="A346" s="12" t="s">
        <v>162</v>
      </c>
      <c r="B346" s="7"/>
      <c r="C346" s="7"/>
      <c r="D346" s="7">
        <f t="shared" si="5"/>
        <v>0</v>
      </c>
    </row>
    <row r="347" spans="1:4" ht="18" hidden="1" x14ac:dyDescent="0.3">
      <c r="A347" s="9" t="s">
        <v>163</v>
      </c>
      <c r="B347" s="7"/>
      <c r="C347" s="7"/>
      <c r="D347" s="7">
        <f t="shared" si="5"/>
        <v>0</v>
      </c>
    </row>
    <row r="348" spans="1:4" ht="18" hidden="1" x14ac:dyDescent="0.3">
      <c r="A348" s="9" t="s">
        <v>164</v>
      </c>
      <c r="B348" s="7"/>
      <c r="C348" s="7"/>
      <c r="D348" s="7">
        <f t="shared" si="5"/>
        <v>0</v>
      </c>
    </row>
    <row r="349" spans="1:4" ht="18" hidden="1" x14ac:dyDescent="0.3">
      <c r="A349" s="9" t="s">
        <v>165</v>
      </c>
      <c r="B349" s="7"/>
      <c r="C349" s="7"/>
      <c r="D349" s="7">
        <f t="shared" si="5"/>
        <v>0</v>
      </c>
    </row>
    <row r="350" spans="1:4" ht="18" hidden="1" x14ac:dyDescent="0.3">
      <c r="A350" s="19" t="s">
        <v>166</v>
      </c>
      <c r="B350" s="7"/>
      <c r="C350" s="7"/>
      <c r="D350" s="7">
        <f t="shared" si="5"/>
        <v>0</v>
      </c>
    </row>
    <row r="351" spans="1:4" ht="18" hidden="1" x14ac:dyDescent="0.3">
      <c r="A351" s="12" t="s">
        <v>226</v>
      </c>
      <c r="B351" s="7"/>
      <c r="C351" s="7"/>
      <c r="D351" s="7">
        <f t="shared" si="5"/>
        <v>0</v>
      </c>
    </row>
    <row r="352" spans="1:4" ht="18" hidden="1" x14ac:dyDescent="0.3">
      <c r="A352" s="12" t="s">
        <v>14</v>
      </c>
      <c r="B352" s="7"/>
      <c r="C352" s="7"/>
      <c r="D352" s="7">
        <f t="shared" si="5"/>
        <v>0</v>
      </c>
    </row>
    <row r="353" spans="1:4" ht="18" hidden="1" x14ac:dyDescent="0.3">
      <c r="A353" s="11" t="s">
        <v>90</v>
      </c>
      <c r="B353" s="7"/>
      <c r="C353" s="7"/>
      <c r="D353" s="7">
        <f t="shared" si="5"/>
        <v>0</v>
      </c>
    </row>
    <row r="354" spans="1:4" ht="18" hidden="1" x14ac:dyDescent="0.3">
      <c r="A354" s="11" t="s">
        <v>93</v>
      </c>
      <c r="B354" s="7"/>
      <c r="C354" s="7"/>
      <c r="D354" s="7">
        <f t="shared" si="5"/>
        <v>0</v>
      </c>
    </row>
    <row r="355" spans="1:4" ht="18" hidden="1" x14ac:dyDescent="0.3">
      <c r="A355" s="11" t="s">
        <v>94</v>
      </c>
      <c r="B355" s="7"/>
      <c r="C355" s="7"/>
      <c r="D355" s="7">
        <f t="shared" si="5"/>
        <v>0</v>
      </c>
    </row>
    <row r="356" spans="1:4" ht="18" hidden="1" x14ac:dyDescent="0.3">
      <c r="A356" s="11" t="s">
        <v>98</v>
      </c>
      <c r="B356" s="7"/>
      <c r="C356" s="7"/>
      <c r="D356" s="7">
        <f t="shared" si="5"/>
        <v>0</v>
      </c>
    </row>
    <row r="357" spans="1:4" ht="18" hidden="1" x14ac:dyDescent="0.3">
      <c r="A357" s="9" t="s">
        <v>110</v>
      </c>
      <c r="B357" s="7"/>
      <c r="C357" s="7"/>
      <c r="D357" s="7">
        <f t="shared" si="5"/>
        <v>0</v>
      </c>
    </row>
    <row r="358" spans="1:4" ht="18" hidden="1" x14ac:dyDescent="0.3">
      <c r="A358" s="9" t="s">
        <v>111</v>
      </c>
      <c r="B358" s="7"/>
      <c r="C358" s="7"/>
      <c r="D358" s="7">
        <f t="shared" si="5"/>
        <v>0</v>
      </c>
    </row>
    <row r="359" spans="1:4" ht="18" hidden="1" x14ac:dyDescent="0.3">
      <c r="A359" s="9" t="s">
        <v>389</v>
      </c>
      <c r="B359" s="7"/>
      <c r="C359" s="7"/>
      <c r="D359" s="7">
        <f t="shared" si="5"/>
        <v>0</v>
      </c>
    </row>
    <row r="360" spans="1:4" ht="18" hidden="1" x14ac:dyDescent="0.3">
      <c r="A360" s="9" t="s">
        <v>112</v>
      </c>
      <c r="B360" s="7"/>
      <c r="C360" s="7"/>
      <c r="D360" s="7">
        <f t="shared" si="5"/>
        <v>0</v>
      </c>
    </row>
    <row r="361" spans="1:4" ht="18" hidden="1" x14ac:dyDescent="0.3">
      <c r="A361" s="12" t="s">
        <v>131</v>
      </c>
      <c r="B361" s="7"/>
      <c r="C361" s="7"/>
      <c r="D361" s="7">
        <f t="shared" si="5"/>
        <v>0</v>
      </c>
    </row>
    <row r="362" spans="1:4" ht="18" hidden="1" x14ac:dyDescent="0.3">
      <c r="A362" s="12" t="s">
        <v>132</v>
      </c>
      <c r="B362" s="7"/>
      <c r="C362" s="7"/>
      <c r="D362" s="7">
        <f t="shared" si="5"/>
        <v>0</v>
      </c>
    </row>
    <row r="363" spans="1:4" ht="18" hidden="1" x14ac:dyDescent="0.3">
      <c r="A363" s="9" t="s">
        <v>133</v>
      </c>
      <c r="B363" s="7"/>
      <c r="C363" s="7"/>
      <c r="D363" s="7">
        <f t="shared" si="5"/>
        <v>0</v>
      </c>
    </row>
    <row r="364" spans="1:4" ht="18" hidden="1" x14ac:dyDescent="0.3">
      <c r="A364" s="9" t="s">
        <v>134</v>
      </c>
      <c r="B364" s="7"/>
      <c r="C364" s="7"/>
      <c r="D364" s="7">
        <f t="shared" si="5"/>
        <v>0</v>
      </c>
    </row>
    <row r="365" spans="1:4" ht="18" hidden="1" x14ac:dyDescent="0.3">
      <c r="A365" s="9" t="s">
        <v>202</v>
      </c>
      <c r="B365" s="7"/>
      <c r="C365" s="7"/>
      <c r="D365" s="7">
        <f t="shared" si="5"/>
        <v>0</v>
      </c>
    </row>
    <row r="366" spans="1:4" ht="18" hidden="1" x14ac:dyDescent="0.3">
      <c r="A366" s="11" t="s">
        <v>203</v>
      </c>
      <c r="B366" s="7"/>
      <c r="C366" s="7"/>
      <c r="D366" s="7">
        <f t="shared" si="5"/>
        <v>0</v>
      </c>
    </row>
    <row r="367" spans="1:4" ht="18" hidden="1" x14ac:dyDescent="0.3">
      <c r="A367" s="9" t="s">
        <v>204</v>
      </c>
      <c r="B367" s="7"/>
      <c r="C367" s="7"/>
      <c r="D367" s="7">
        <f t="shared" si="5"/>
        <v>0</v>
      </c>
    </row>
    <row r="368" spans="1:4" ht="18" hidden="1" x14ac:dyDescent="0.3">
      <c r="A368" s="11" t="s">
        <v>205</v>
      </c>
      <c r="B368" s="7"/>
      <c r="C368" s="7"/>
      <c r="D368" s="7">
        <f t="shared" si="5"/>
        <v>0</v>
      </c>
    </row>
    <row r="369" spans="1:4" ht="18" hidden="1" x14ac:dyDescent="0.3">
      <c r="A369" s="9" t="s">
        <v>240</v>
      </c>
      <c r="B369" s="7"/>
      <c r="C369" s="7"/>
      <c r="D369" s="7">
        <f t="shared" si="5"/>
        <v>0</v>
      </c>
    </row>
    <row r="370" spans="1:4" ht="18" hidden="1" x14ac:dyDescent="0.3">
      <c r="A370" s="9" t="s">
        <v>259</v>
      </c>
      <c r="B370" s="7"/>
      <c r="C370" s="7"/>
      <c r="D370" s="7">
        <f t="shared" si="5"/>
        <v>0</v>
      </c>
    </row>
    <row r="371" spans="1:4" ht="18" hidden="1" x14ac:dyDescent="0.3">
      <c r="A371" s="9" t="s">
        <v>264</v>
      </c>
      <c r="B371" s="7"/>
      <c r="C371" s="7"/>
      <c r="D371" s="7">
        <f t="shared" si="5"/>
        <v>0</v>
      </c>
    </row>
    <row r="372" spans="1:4" ht="18" hidden="1" x14ac:dyDescent="0.3">
      <c r="A372" s="9" t="s">
        <v>289</v>
      </c>
      <c r="B372" s="7"/>
      <c r="C372" s="7"/>
      <c r="D372" s="7">
        <f t="shared" si="5"/>
        <v>0</v>
      </c>
    </row>
    <row r="373" spans="1:4" ht="18" hidden="1" x14ac:dyDescent="0.3">
      <c r="A373" s="16" t="s">
        <v>290</v>
      </c>
      <c r="B373" s="7"/>
      <c r="C373" s="7"/>
      <c r="D373" s="7">
        <f t="shared" si="5"/>
        <v>0</v>
      </c>
    </row>
    <row r="374" spans="1:4" ht="18" hidden="1" x14ac:dyDescent="0.3">
      <c r="A374" s="12" t="s">
        <v>291</v>
      </c>
      <c r="B374" s="7"/>
      <c r="C374" s="7"/>
      <c r="D374" s="7">
        <f t="shared" si="5"/>
        <v>0</v>
      </c>
    </row>
    <row r="375" spans="1:4" ht="18" hidden="1" x14ac:dyDescent="0.3">
      <c r="A375" s="11" t="s">
        <v>10</v>
      </c>
      <c r="B375" s="7"/>
      <c r="C375" s="7"/>
      <c r="D375" s="7">
        <f t="shared" si="5"/>
        <v>0</v>
      </c>
    </row>
    <row r="376" spans="1:4" ht="18" hidden="1" x14ac:dyDescent="0.3">
      <c r="A376" s="9" t="s">
        <v>30</v>
      </c>
      <c r="B376" s="7"/>
      <c r="C376" s="7"/>
      <c r="D376" s="7">
        <f t="shared" si="5"/>
        <v>0</v>
      </c>
    </row>
    <row r="377" spans="1:4" ht="18" hidden="1" x14ac:dyDescent="0.3">
      <c r="A377" s="9" t="s">
        <v>31</v>
      </c>
      <c r="B377" s="7"/>
      <c r="C377" s="7"/>
      <c r="D377" s="7">
        <f t="shared" si="5"/>
        <v>0</v>
      </c>
    </row>
    <row r="378" spans="1:4" ht="18" hidden="1" x14ac:dyDescent="0.3">
      <c r="A378" s="11" t="s">
        <v>32</v>
      </c>
      <c r="B378" s="15"/>
      <c r="C378" s="15"/>
      <c r="D378" s="7">
        <f t="shared" si="5"/>
        <v>0</v>
      </c>
    </row>
    <row r="379" spans="1:4" ht="18" hidden="1" x14ac:dyDescent="0.3">
      <c r="A379" s="11" t="s">
        <v>33</v>
      </c>
      <c r="B379" s="15"/>
      <c r="C379" s="15"/>
      <c r="D379" s="7">
        <f t="shared" si="5"/>
        <v>0</v>
      </c>
    </row>
    <row r="380" spans="1:4" ht="18" hidden="1" x14ac:dyDescent="0.3">
      <c r="A380" s="16" t="s">
        <v>247</v>
      </c>
      <c r="B380" s="7"/>
      <c r="C380" s="7"/>
      <c r="D380" s="7">
        <f t="shared" si="5"/>
        <v>0</v>
      </c>
    </row>
    <row r="381" spans="1:4" ht="18" hidden="1" x14ac:dyDescent="0.3">
      <c r="A381" s="21" t="s">
        <v>248</v>
      </c>
      <c r="B381" s="7"/>
      <c r="C381" s="7"/>
      <c r="D381" s="7">
        <f t="shared" si="5"/>
        <v>0</v>
      </c>
    </row>
    <row r="382" spans="1:4" ht="18" hidden="1" x14ac:dyDescent="0.3">
      <c r="A382" s="21" t="s">
        <v>249</v>
      </c>
      <c r="B382" s="7"/>
      <c r="C382" s="7"/>
      <c r="D382" s="7">
        <f t="shared" si="5"/>
        <v>0</v>
      </c>
    </row>
    <row r="383" spans="1:4" ht="18" hidden="1" x14ac:dyDescent="0.3">
      <c r="A383" s="11" t="s">
        <v>260</v>
      </c>
      <c r="B383" s="7"/>
      <c r="C383" s="7"/>
      <c r="D383" s="7">
        <f t="shared" si="5"/>
        <v>0</v>
      </c>
    </row>
    <row r="384" spans="1:4" ht="18" hidden="1" x14ac:dyDescent="0.3">
      <c r="A384" s="11" t="s">
        <v>261</v>
      </c>
      <c r="B384" s="7"/>
      <c r="C384" s="7"/>
      <c r="D384" s="7">
        <f t="shared" si="5"/>
        <v>0</v>
      </c>
    </row>
    <row r="385" spans="1:4" ht="18" hidden="1" x14ac:dyDescent="0.3">
      <c r="A385" s="9" t="s">
        <v>262</v>
      </c>
      <c r="B385" s="7"/>
      <c r="C385" s="7"/>
      <c r="D385" s="7">
        <f t="shared" si="5"/>
        <v>0</v>
      </c>
    </row>
    <row r="386" spans="1:4" ht="18" hidden="1" x14ac:dyDescent="0.3">
      <c r="A386" s="9" t="s">
        <v>263</v>
      </c>
      <c r="B386" s="7"/>
      <c r="C386" s="7"/>
      <c r="D386" s="7">
        <f t="shared" si="5"/>
        <v>0</v>
      </c>
    </row>
    <row r="387" spans="1:4" ht="18" hidden="1" x14ac:dyDescent="0.3">
      <c r="A387" s="9" t="s">
        <v>266</v>
      </c>
      <c r="B387" s="7"/>
      <c r="C387" s="7"/>
      <c r="D387" s="7">
        <f t="shared" si="5"/>
        <v>0</v>
      </c>
    </row>
    <row r="388" spans="1:4" ht="18" hidden="1" x14ac:dyDescent="0.3">
      <c r="A388" s="16" t="s">
        <v>275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2" t="s">
        <v>172</v>
      </c>
      <c r="B389" s="7"/>
      <c r="C389" s="7"/>
      <c r="D389" s="7">
        <f t="shared" si="6"/>
        <v>0</v>
      </c>
    </row>
    <row r="390" spans="1:4" ht="18" hidden="1" x14ac:dyDescent="0.3">
      <c r="A390" s="9" t="s">
        <v>173</v>
      </c>
      <c r="B390" s="7"/>
      <c r="C390" s="7"/>
      <c r="D390" s="7">
        <f t="shared" si="6"/>
        <v>0</v>
      </c>
    </row>
    <row r="391" spans="1:4" ht="18" hidden="1" x14ac:dyDescent="0.3">
      <c r="A391" s="9" t="s">
        <v>174</v>
      </c>
      <c r="B391" s="7"/>
      <c r="C391" s="7"/>
      <c r="D391" s="7">
        <f t="shared" si="6"/>
        <v>0</v>
      </c>
    </row>
    <row r="392" spans="1:4" ht="18" hidden="1" x14ac:dyDescent="0.3">
      <c r="A392" s="12" t="s">
        <v>296</v>
      </c>
      <c r="B392" s="7"/>
      <c r="C392" s="7"/>
      <c r="D392" s="7">
        <f t="shared" si="6"/>
        <v>0</v>
      </c>
    </row>
    <row r="393" spans="1:4" ht="18" hidden="1" x14ac:dyDescent="0.3">
      <c r="A393" s="9" t="s">
        <v>298</v>
      </c>
      <c r="B393" s="7"/>
      <c r="C393" s="7"/>
      <c r="D393" s="7">
        <f t="shared" si="6"/>
        <v>0</v>
      </c>
    </row>
    <row r="394" spans="1:4" ht="18" hidden="1" x14ac:dyDescent="0.3">
      <c r="A394" s="9" t="s">
        <v>299</v>
      </c>
      <c r="B394" s="7"/>
      <c r="C394" s="7"/>
      <c r="D394" s="7">
        <f t="shared" si="6"/>
        <v>0</v>
      </c>
    </row>
    <row r="395" spans="1:4" ht="18" hidden="1" x14ac:dyDescent="0.3">
      <c r="A395" s="21" t="s">
        <v>302</v>
      </c>
      <c r="B395" s="7"/>
      <c r="C395" s="7"/>
      <c r="D395" s="7">
        <f t="shared" si="6"/>
        <v>0</v>
      </c>
    </row>
    <row r="396" spans="1:4" ht="18" hidden="1" x14ac:dyDescent="0.3">
      <c r="A396" s="9" t="s">
        <v>304</v>
      </c>
      <c r="B396" s="7"/>
      <c r="C396" s="7"/>
      <c r="D396" s="7">
        <f t="shared" si="6"/>
        <v>0</v>
      </c>
    </row>
    <row r="397" spans="1:4" ht="18" hidden="1" x14ac:dyDescent="0.3">
      <c r="A397" s="9" t="s">
        <v>305</v>
      </c>
      <c r="B397" s="7"/>
      <c r="C397" s="7"/>
      <c r="D397" s="7">
        <f t="shared" si="6"/>
        <v>0</v>
      </c>
    </row>
    <row r="398" spans="1:4" ht="18" hidden="1" x14ac:dyDescent="0.3">
      <c r="A398" s="9" t="s">
        <v>306</v>
      </c>
      <c r="B398" s="7"/>
      <c r="C398" s="7"/>
      <c r="D398" s="7">
        <f t="shared" si="6"/>
        <v>0</v>
      </c>
    </row>
    <row r="399" spans="1:4" ht="18" hidden="1" x14ac:dyDescent="0.3">
      <c r="A399" s="9" t="s">
        <v>307</v>
      </c>
      <c r="B399" s="7"/>
      <c r="C399" s="7"/>
      <c r="D399" s="7">
        <f t="shared" si="6"/>
        <v>0</v>
      </c>
    </row>
    <row r="400" spans="1:4" ht="18" hidden="1" x14ac:dyDescent="0.3">
      <c r="A400" s="21" t="s">
        <v>308</v>
      </c>
      <c r="B400" s="7"/>
      <c r="C400" s="7"/>
      <c r="D400" s="7">
        <f t="shared" si="6"/>
        <v>0</v>
      </c>
    </row>
    <row r="401" spans="1:4" ht="18" hidden="1" x14ac:dyDescent="0.3">
      <c r="A401" s="9" t="s">
        <v>309</v>
      </c>
      <c r="B401" s="7"/>
      <c r="C401" s="7"/>
      <c r="D401" s="7">
        <f t="shared" si="6"/>
        <v>0</v>
      </c>
    </row>
    <row r="402" spans="1:4" ht="18" hidden="1" x14ac:dyDescent="0.3">
      <c r="A402" s="9" t="s">
        <v>313</v>
      </c>
      <c r="B402" s="7"/>
      <c r="C402" s="7"/>
      <c r="D402" s="7">
        <f t="shared" si="6"/>
        <v>0</v>
      </c>
    </row>
    <row r="403" spans="1:4" ht="18" hidden="1" x14ac:dyDescent="0.3">
      <c r="A403" s="21" t="s">
        <v>315</v>
      </c>
      <c r="B403" s="7"/>
      <c r="C403" s="7"/>
      <c r="D403" s="7">
        <f t="shared" si="6"/>
        <v>0</v>
      </c>
    </row>
    <row r="404" spans="1:4" ht="18" hidden="1" x14ac:dyDescent="0.3">
      <c r="A404" s="21" t="s">
        <v>316</v>
      </c>
      <c r="B404" s="7"/>
      <c r="C404" s="7"/>
      <c r="D404" s="7">
        <f t="shared" si="6"/>
        <v>0</v>
      </c>
    </row>
    <row r="405" spans="1:4" ht="18" hidden="1" x14ac:dyDescent="0.3">
      <c r="A405" s="9" t="s">
        <v>317</v>
      </c>
      <c r="B405" s="7"/>
      <c r="C405" s="7"/>
      <c r="D405" s="7">
        <f t="shared" si="6"/>
        <v>0</v>
      </c>
    </row>
    <row r="406" spans="1:4" ht="18" hidden="1" x14ac:dyDescent="0.3">
      <c r="A406" s="9" t="s">
        <v>318</v>
      </c>
      <c r="B406" s="7"/>
      <c r="C406" s="7"/>
      <c r="D406" s="7">
        <f t="shared" si="6"/>
        <v>0</v>
      </c>
    </row>
    <row r="407" spans="1:4" ht="18" hidden="1" x14ac:dyDescent="0.3">
      <c r="A407" s="21" t="s">
        <v>319</v>
      </c>
      <c r="B407" s="7"/>
      <c r="C407" s="7"/>
      <c r="D407" s="7">
        <f t="shared" si="6"/>
        <v>0</v>
      </c>
    </row>
    <row r="408" spans="1:4" ht="18" hidden="1" x14ac:dyDescent="0.3">
      <c r="A408" s="9" t="s">
        <v>320</v>
      </c>
      <c r="B408" s="7"/>
      <c r="C408" s="7"/>
      <c r="D408" s="7">
        <f t="shared" si="6"/>
        <v>0</v>
      </c>
    </row>
    <row r="409" spans="1:4" ht="18" hidden="1" x14ac:dyDescent="0.3">
      <c r="A409" s="9" t="s">
        <v>321</v>
      </c>
      <c r="B409" s="7"/>
      <c r="C409" s="7"/>
      <c r="D409" s="7">
        <f t="shared" si="6"/>
        <v>0</v>
      </c>
    </row>
    <row r="410" spans="1:4" ht="18" hidden="1" x14ac:dyDescent="0.3">
      <c r="A410" s="9" t="s">
        <v>322</v>
      </c>
      <c r="B410" s="7"/>
      <c r="C410" s="7"/>
      <c r="D410" s="7">
        <f t="shared" si="6"/>
        <v>0</v>
      </c>
    </row>
    <row r="411" spans="1:4" ht="18" hidden="1" x14ac:dyDescent="0.3">
      <c r="A411" s="9" t="s">
        <v>323</v>
      </c>
      <c r="B411" s="7"/>
      <c r="C411" s="7"/>
      <c r="D411" s="7">
        <f t="shared" si="6"/>
        <v>0</v>
      </c>
    </row>
    <row r="412" spans="1:4" ht="18" hidden="1" x14ac:dyDescent="0.3">
      <c r="A412" s="9" t="s">
        <v>324</v>
      </c>
      <c r="B412" s="7"/>
      <c r="C412" s="7"/>
      <c r="D412" s="7">
        <f t="shared" si="6"/>
        <v>0</v>
      </c>
    </row>
    <row r="413" spans="1:4" ht="18" hidden="1" x14ac:dyDescent="0.3">
      <c r="A413" s="9" t="s">
        <v>325</v>
      </c>
      <c r="B413" s="7"/>
      <c r="C413" s="7"/>
      <c r="D413" s="7">
        <f t="shared" si="6"/>
        <v>0</v>
      </c>
    </row>
    <row r="414" spans="1:4" ht="18" hidden="1" x14ac:dyDescent="0.3">
      <c r="A414" s="9" t="s">
        <v>326</v>
      </c>
      <c r="B414" s="7"/>
      <c r="C414" s="7"/>
      <c r="D414" s="7">
        <f t="shared" si="6"/>
        <v>0</v>
      </c>
    </row>
    <row r="415" spans="1:4" ht="18" hidden="1" x14ac:dyDescent="0.3">
      <c r="A415" s="9" t="s">
        <v>327</v>
      </c>
      <c r="B415" s="7"/>
      <c r="C415" s="7"/>
      <c r="D415" s="7">
        <f t="shared" si="6"/>
        <v>0</v>
      </c>
    </row>
    <row r="416" spans="1:4" ht="18" hidden="1" x14ac:dyDescent="0.3">
      <c r="A416" s="9" t="s">
        <v>278</v>
      </c>
      <c r="B416" s="7"/>
      <c r="C416" s="7"/>
      <c r="D416" s="7">
        <f t="shared" si="6"/>
        <v>0</v>
      </c>
    </row>
    <row r="417" spans="1:4" ht="18" hidden="1" x14ac:dyDescent="0.3">
      <c r="A417" s="16" t="s">
        <v>279</v>
      </c>
      <c r="B417" s="7"/>
      <c r="C417" s="7"/>
      <c r="D417" s="7">
        <f t="shared" si="6"/>
        <v>0</v>
      </c>
    </row>
    <row r="418" spans="1:4" ht="18" hidden="1" x14ac:dyDescent="0.3">
      <c r="A418" s="9" t="s">
        <v>280</v>
      </c>
      <c r="B418" s="7"/>
      <c r="C418" s="7"/>
      <c r="D418" s="7">
        <f t="shared" si="6"/>
        <v>0</v>
      </c>
    </row>
    <row r="419" spans="1:4" ht="18" hidden="1" x14ac:dyDescent="0.3">
      <c r="A419" s="9" t="s">
        <v>22</v>
      </c>
      <c r="B419" s="7"/>
      <c r="C419" s="7"/>
      <c r="D419" s="7">
        <f t="shared" si="6"/>
        <v>0</v>
      </c>
    </row>
    <row r="420" spans="1:4" ht="18" hidden="1" x14ac:dyDescent="0.3">
      <c r="A420" s="9" t="s">
        <v>23</v>
      </c>
      <c r="B420" s="7"/>
      <c r="C420" s="7"/>
      <c r="D420" s="7">
        <f t="shared" si="6"/>
        <v>0</v>
      </c>
    </row>
    <row r="421" spans="1:4" ht="18" hidden="1" x14ac:dyDescent="0.3">
      <c r="A421" s="9" t="s">
        <v>24</v>
      </c>
      <c r="B421" s="7"/>
      <c r="C421" s="7"/>
      <c r="D421" s="7">
        <f t="shared" si="6"/>
        <v>0</v>
      </c>
    </row>
    <row r="422" spans="1:4" ht="18" hidden="1" x14ac:dyDescent="0.3">
      <c r="A422" s="9" t="s">
        <v>25</v>
      </c>
      <c r="B422" s="7"/>
      <c r="C422" s="7"/>
      <c r="D422" s="7">
        <f t="shared" si="6"/>
        <v>0</v>
      </c>
    </row>
    <row r="423" spans="1:4" ht="18" hidden="1" x14ac:dyDescent="0.3">
      <c r="A423" s="9" t="s">
        <v>26</v>
      </c>
      <c r="B423" s="7"/>
      <c r="C423" s="7"/>
      <c r="D423" s="7">
        <f t="shared" si="6"/>
        <v>0</v>
      </c>
    </row>
    <row r="424" spans="1:4" ht="18" hidden="1" x14ac:dyDescent="0.3">
      <c r="A424" s="9" t="s">
        <v>39</v>
      </c>
      <c r="B424" s="7"/>
      <c r="C424" s="7"/>
      <c r="D424" s="7">
        <f t="shared" si="6"/>
        <v>0</v>
      </c>
    </row>
    <row r="425" spans="1:4" ht="18" hidden="1" x14ac:dyDescent="0.3">
      <c r="A425" s="9" t="s">
        <v>40</v>
      </c>
      <c r="B425" s="7"/>
      <c r="C425" s="7"/>
      <c r="D425" s="7">
        <f t="shared" si="6"/>
        <v>0</v>
      </c>
    </row>
    <row r="426" spans="1:4" ht="18" hidden="1" x14ac:dyDescent="0.3">
      <c r="A426" s="13" t="s">
        <v>41</v>
      </c>
      <c r="B426" s="7"/>
      <c r="C426" s="7"/>
      <c r="D426" s="7">
        <f t="shared" si="6"/>
        <v>0</v>
      </c>
    </row>
    <row r="427" spans="1:4" ht="18" hidden="1" x14ac:dyDescent="0.3">
      <c r="A427" s="9" t="s">
        <v>44</v>
      </c>
      <c r="B427" s="7"/>
      <c r="C427" s="7"/>
      <c r="D427" s="7">
        <f t="shared" si="6"/>
        <v>0</v>
      </c>
    </row>
    <row r="428" spans="1:4" ht="18" hidden="1" x14ac:dyDescent="0.3">
      <c r="A428" s="9" t="s">
        <v>45</v>
      </c>
      <c r="B428" s="7"/>
      <c r="C428" s="7"/>
      <c r="D428" s="7">
        <f t="shared" si="6"/>
        <v>0</v>
      </c>
    </row>
    <row r="429" spans="1:4" ht="18" hidden="1" x14ac:dyDescent="0.3">
      <c r="A429" s="27" t="s">
        <v>125</v>
      </c>
      <c r="B429" s="7"/>
      <c r="C429" s="7"/>
      <c r="D429" s="7">
        <f t="shared" si="6"/>
        <v>0</v>
      </c>
    </row>
    <row r="430" spans="1:4" ht="18" hidden="1" x14ac:dyDescent="0.3">
      <c r="A430" s="12" t="s">
        <v>126</v>
      </c>
      <c r="B430" s="15"/>
      <c r="C430" s="15"/>
      <c r="D430" s="7">
        <f t="shared" si="6"/>
        <v>0</v>
      </c>
    </row>
    <row r="431" spans="1:4" ht="18" x14ac:dyDescent="0.3">
      <c r="A431" s="9" t="s">
        <v>127</v>
      </c>
      <c r="B431" s="7">
        <v>5</v>
      </c>
      <c r="C431" s="7">
        <v>6500</v>
      </c>
      <c r="D431" s="7">
        <f t="shared" si="6"/>
        <v>32500</v>
      </c>
    </row>
    <row r="432" spans="1:4" ht="18" hidden="1" x14ac:dyDescent="0.3">
      <c r="A432" s="9" t="s">
        <v>128</v>
      </c>
      <c r="B432" s="7"/>
      <c r="C432" s="7"/>
      <c r="D432" s="7">
        <f t="shared" si="6"/>
        <v>0</v>
      </c>
    </row>
    <row r="433" spans="1:4" ht="18" hidden="1" x14ac:dyDescent="0.3">
      <c r="A433" s="9" t="s">
        <v>281</v>
      </c>
      <c r="B433" s="7"/>
      <c r="C433" s="7"/>
      <c r="D433" s="7">
        <f t="shared" si="6"/>
        <v>0</v>
      </c>
    </row>
    <row r="434" spans="1:4" ht="18" hidden="1" x14ac:dyDescent="0.3">
      <c r="A434" s="16" t="s">
        <v>282</v>
      </c>
      <c r="B434" s="7"/>
      <c r="C434" s="7"/>
      <c r="D434" s="7">
        <f t="shared" si="6"/>
        <v>0</v>
      </c>
    </row>
    <row r="435" spans="1:4" ht="18" hidden="1" x14ac:dyDescent="0.3">
      <c r="A435" s="9" t="s">
        <v>16</v>
      </c>
      <c r="B435" s="7"/>
      <c r="C435" s="7"/>
      <c r="D435" s="7">
        <f t="shared" si="6"/>
        <v>0</v>
      </c>
    </row>
    <row r="436" spans="1:4" ht="18" hidden="1" x14ac:dyDescent="0.3">
      <c r="A436" s="13" t="s">
        <v>17</v>
      </c>
      <c r="B436" s="7"/>
      <c r="C436" s="7"/>
      <c r="D436" s="7">
        <f t="shared" si="6"/>
        <v>0</v>
      </c>
    </row>
    <row r="437" spans="1:4" ht="18" hidden="1" x14ac:dyDescent="0.3">
      <c r="A437" s="11" t="s">
        <v>18</v>
      </c>
      <c r="B437" s="7"/>
      <c r="C437" s="7"/>
      <c r="D437" s="7">
        <f t="shared" si="6"/>
        <v>0</v>
      </c>
    </row>
    <row r="438" spans="1:4" ht="18" hidden="1" x14ac:dyDescent="0.3">
      <c r="A438" s="9" t="s">
        <v>152</v>
      </c>
      <c r="B438" s="7"/>
      <c r="C438" s="7"/>
      <c r="D438" s="7">
        <f t="shared" si="6"/>
        <v>0</v>
      </c>
    </row>
    <row r="439" spans="1:4" ht="18" hidden="1" x14ac:dyDescent="0.3">
      <c r="A439" s="9" t="s">
        <v>153</v>
      </c>
      <c r="B439" s="7"/>
      <c r="C439" s="7"/>
      <c r="D439" s="7">
        <f t="shared" si="6"/>
        <v>0</v>
      </c>
    </row>
    <row r="440" spans="1:4" ht="18" hidden="1" x14ac:dyDescent="0.3">
      <c r="A440" s="9" t="s">
        <v>154</v>
      </c>
      <c r="B440" s="7"/>
      <c r="C440" s="7"/>
      <c r="D440" s="7">
        <f t="shared" si="6"/>
        <v>0</v>
      </c>
    </row>
    <row r="441" spans="1:4" ht="18" hidden="1" x14ac:dyDescent="0.3">
      <c r="A441" s="9" t="s">
        <v>155</v>
      </c>
      <c r="B441" s="7"/>
      <c r="C441" s="7"/>
      <c r="D441" s="7">
        <f t="shared" si="6"/>
        <v>0</v>
      </c>
    </row>
    <row r="442" spans="1:4" ht="18" hidden="1" x14ac:dyDescent="0.3">
      <c r="A442" s="10" t="s">
        <v>7</v>
      </c>
      <c r="B442" s="7"/>
      <c r="C442" s="7"/>
      <c r="D442" s="7">
        <f t="shared" si="6"/>
        <v>0</v>
      </c>
    </row>
    <row r="443" spans="1:4" ht="18" hidden="1" x14ac:dyDescent="0.3">
      <c r="A443" s="5" t="s">
        <v>8</v>
      </c>
      <c r="B443" s="7"/>
      <c r="C443" s="7"/>
      <c r="D443" s="7">
        <f t="shared" si="6"/>
        <v>0</v>
      </c>
    </row>
    <row r="444" spans="1:4" ht="18" hidden="1" x14ac:dyDescent="0.3">
      <c r="A444" s="18" t="s">
        <v>57</v>
      </c>
      <c r="B444" s="7"/>
      <c r="C444" s="7"/>
      <c r="D444" s="7">
        <f t="shared" si="6"/>
        <v>0</v>
      </c>
    </row>
    <row r="445" spans="1:4" ht="18" hidden="1" x14ac:dyDescent="0.3">
      <c r="A445" s="12" t="s">
        <v>61</v>
      </c>
      <c r="B445" s="7"/>
      <c r="C445" s="7"/>
      <c r="D445" s="7">
        <f t="shared" si="6"/>
        <v>0</v>
      </c>
    </row>
    <row r="446" spans="1:4" ht="18" hidden="1" x14ac:dyDescent="0.3">
      <c r="A446" s="11" t="s">
        <v>97</v>
      </c>
      <c r="B446" s="7"/>
      <c r="C446" s="7"/>
      <c r="D446" s="7">
        <f t="shared" si="6"/>
        <v>0</v>
      </c>
    </row>
    <row r="447" spans="1:4" ht="18" hidden="1" x14ac:dyDescent="0.3">
      <c r="A447" s="24" t="s">
        <v>104</v>
      </c>
      <c r="B447" s="7"/>
      <c r="C447" s="7"/>
      <c r="D447" s="7">
        <f t="shared" si="6"/>
        <v>0</v>
      </c>
    </row>
    <row r="448" spans="1:4" ht="18" hidden="1" x14ac:dyDescent="0.3">
      <c r="A448" s="9" t="s">
        <v>115</v>
      </c>
      <c r="B448" s="7"/>
      <c r="C448" s="7"/>
      <c r="D448" s="7">
        <f t="shared" si="6"/>
        <v>0</v>
      </c>
    </row>
    <row r="449" spans="1:4" ht="18" hidden="1" x14ac:dyDescent="0.3">
      <c r="A449" s="11" t="s">
        <v>116</v>
      </c>
      <c r="B449" s="7"/>
      <c r="C449" s="7"/>
      <c r="D449" s="7">
        <f t="shared" si="6"/>
        <v>0</v>
      </c>
    </row>
    <row r="450" spans="1:4" ht="18" hidden="1" x14ac:dyDescent="0.3">
      <c r="A450" s="11" t="s">
        <v>117</v>
      </c>
      <c r="B450" s="7"/>
      <c r="C450" s="7"/>
      <c r="D450" s="7">
        <f t="shared" si="6"/>
        <v>0</v>
      </c>
    </row>
    <row r="451" spans="1:4" ht="18" hidden="1" x14ac:dyDescent="0.3">
      <c r="A451" s="9" t="s">
        <v>137</v>
      </c>
      <c r="B451" s="7"/>
      <c r="C451" s="7"/>
      <c r="D451" s="7">
        <f t="shared" si="6"/>
        <v>0</v>
      </c>
    </row>
    <row r="452" spans="1:4" ht="18" hidden="1" x14ac:dyDescent="0.3">
      <c r="A452" s="11" t="s">
        <v>169</v>
      </c>
      <c r="B452" s="7"/>
      <c r="C452" s="7"/>
      <c r="D452" s="7">
        <f t="shared" ref="D452:D476" si="7">B452*C452</f>
        <v>0</v>
      </c>
    </row>
    <row r="453" spans="1:4" ht="18" hidden="1" x14ac:dyDescent="0.3">
      <c r="A453" s="16" t="s">
        <v>183</v>
      </c>
      <c r="B453" s="7"/>
      <c r="C453" s="7"/>
      <c r="D453" s="7">
        <f t="shared" si="7"/>
        <v>0</v>
      </c>
    </row>
    <row r="454" spans="1:4" ht="18" hidden="1" x14ac:dyDescent="0.3">
      <c r="A454" s="16" t="s">
        <v>184</v>
      </c>
      <c r="B454" s="7"/>
      <c r="C454" s="7"/>
      <c r="D454" s="7">
        <f t="shared" si="7"/>
        <v>0</v>
      </c>
    </row>
    <row r="455" spans="1:4" ht="18" hidden="1" x14ac:dyDescent="0.3">
      <c r="A455" s="16" t="s">
        <v>185</v>
      </c>
      <c r="B455" s="7"/>
      <c r="C455" s="7"/>
      <c r="D455" s="7">
        <f t="shared" si="7"/>
        <v>0</v>
      </c>
    </row>
    <row r="456" spans="1:4" ht="18" hidden="1" x14ac:dyDescent="0.3">
      <c r="A456" s="16" t="s">
        <v>186</v>
      </c>
      <c r="B456" s="7"/>
      <c r="C456" s="7"/>
      <c r="D456" s="7">
        <f t="shared" si="7"/>
        <v>0</v>
      </c>
    </row>
    <row r="457" spans="1:4" ht="18" hidden="1" x14ac:dyDescent="0.3">
      <c r="A457" s="9" t="s">
        <v>188</v>
      </c>
      <c r="B457" s="7"/>
      <c r="C457" s="7"/>
      <c r="D457" s="7">
        <f t="shared" si="7"/>
        <v>0</v>
      </c>
    </row>
    <row r="458" spans="1:4" ht="18" hidden="1" x14ac:dyDescent="0.3">
      <c r="A458" s="32" t="s">
        <v>189</v>
      </c>
      <c r="B458" s="7"/>
      <c r="C458" s="7"/>
      <c r="D458" s="7">
        <f t="shared" si="7"/>
        <v>0</v>
      </c>
    </row>
    <row r="459" spans="1:4" ht="18" hidden="1" x14ac:dyDescent="0.3">
      <c r="A459" s="32" t="s">
        <v>190</v>
      </c>
      <c r="B459" s="7"/>
      <c r="C459" s="7"/>
      <c r="D459" s="7">
        <f t="shared" si="7"/>
        <v>0</v>
      </c>
    </row>
    <row r="460" spans="1:4" ht="18" hidden="1" x14ac:dyDescent="0.3">
      <c r="A460" s="32" t="s">
        <v>191</v>
      </c>
      <c r="B460" s="7"/>
      <c r="C460" s="7"/>
      <c r="D460" s="7">
        <f t="shared" si="7"/>
        <v>0</v>
      </c>
    </row>
    <row r="461" spans="1:4" ht="18" hidden="1" x14ac:dyDescent="0.3">
      <c r="A461" s="32" t="s">
        <v>192</v>
      </c>
      <c r="B461" s="7"/>
      <c r="C461" s="7"/>
      <c r="D461" s="7">
        <f t="shared" si="7"/>
        <v>0</v>
      </c>
    </row>
    <row r="462" spans="1:4" ht="18" hidden="1" x14ac:dyDescent="0.3">
      <c r="A462" s="11" t="s">
        <v>225</v>
      </c>
      <c r="B462" s="7"/>
      <c r="C462" s="7"/>
      <c r="D462" s="7">
        <f t="shared" si="7"/>
        <v>0</v>
      </c>
    </row>
    <row r="463" spans="1:4" ht="18" hidden="1" x14ac:dyDescent="0.3">
      <c r="A463" s="11" t="s">
        <v>227</v>
      </c>
      <c r="B463" s="7"/>
      <c r="C463" s="7"/>
      <c r="D463" s="7">
        <f t="shared" si="7"/>
        <v>0</v>
      </c>
    </row>
    <row r="464" spans="1:4" ht="18" hidden="1" x14ac:dyDescent="0.3">
      <c r="A464" s="11" t="s">
        <v>228</v>
      </c>
      <c r="B464" s="7"/>
      <c r="C464" s="7"/>
      <c r="D464" s="7">
        <f t="shared" si="7"/>
        <v>0</v>
      </c>
    </row>
    <row r="465" spans="1:4" ht="18" hidden="1" x14ac:dyDescent="0.3">
      <c r="A465" s="13" t="s">
        <v>232</v>
      </c>
      <c r="B465" s="7"/>
      <c r="C465" s="7"/>
      <c r="D465" s="7">
        <f t="shared" si="7"/>
        <v>0</v>
      </c>
    </row>
    <row r="466" spans="1:4" ht="18" hidden="1" x14ac:dyDescent="0.3">
      <c r="A466" s="13" t="s">
        <v>233</v>
      </c>
      <c r="B466" s="7"/>
      <c r="C466" s="7"/>
      <c r="D466" s="7">
        <f t="shared" si="7"/>
        <v>0</v>
      </c>
    </row>
    <row r="467" spans="1:4" ht="18" hidden="1" x14ac:dyDescent="0.3">
      <c r="A467" s="32" t="s">
        <v>234</v>
      </c>
      <c r="B467" s="7"/>
      <c r="C467" s="7"/>
      <c r="D467" s="7">
        <f t="shared" si="7"/>
        <v>0</v>
      </c>
    </row>
    <row r="468" spans="1:4" ht="18" hidden="1" x14ac:dyDescent="0.3">
      <c r="A468" s="32" t="s">
        <v>238</v>
      </c>
      <c r="B468" s="7"/>
      <c r="C468" s="7"/>
      <c r="D468" s="7">
        <f t="shared" si="7"/>
        <v>0</v>
      </c>
    </row>
    <row r="469" spans="1:4" ht="18" hidden="1" x14ac:dyDescent="0.3">
      <c r="A469" s="32" t="s">
        <v>269</v>
      </c>
      <c r="B469" s="7"/>
      <c r="C469" s="7"/>
      <c r="D469" s="7">
        <f t="shared" si="7"/>
        <v>0</v>
      </c>
    </row>
    <row r="470" spans="1:4" ht="18" hidden="1" x14ac:dyDescent="0.3">
      <c r="A470" s="32" t="s">
        <v>271</v>
      </c>
      <c r="B470" s="7"/>
      <c r="C470" s="7"/>
      <c r="D470" s="7">
        <f t="shared" si="7"/>
        <v>0</v>
      </c>
    </row>
    <row r="471" spans="1:4" ht="18" hidden="1" x14ac:dyDescent="0.3">
      <c r="A471" s="11" t="s">
        <v>272</v>
      </c>
      <c r="B471" s="7"/>
      <c r="C471" s="7"/>
      <c r="D471" s="7">
        <f t="shared" si="7"/>
        <v>0</v>
      </c>
    </row>
    <row r="472" spans="1:4" ht="18" hidden="1" x14ac:dyDescent="0.3">
      <c r="A472" s="32" t="s">
        <v>273</v>
      </c>
      <c r="B472" s="7"/>
      <c r="C472" s="7"/>
      <c r="D472" s="7">
        <f t="shared" si="7"/>
        <v>0</v>
      </c>
    </row>
    <row r="473" spans="1:4" ht="18" hidden="1" x14ac:dyDescent="0.3">
      <c r="A473" s="24" t="s">
        <v>283</v>
      </c>
      <c r="B473" s="7"/>
      <c r="C473" s="7"/>
      <c r="D473" s="7">
        <f t="shared" si="7"/>
        <v>0</v>
      </c>
    </row>
    <row r="474" spans="1:4" ht="18" hidden="1" x14ac:dyDescent="0.3">
      <c r="A474" s="9" t="s">
        <v>292</v>
      </c>
      <c r="B474" s="7"/>
      <c r="C474" s="7"/>
      <c r="D474" s="7">
        <f t="shared" si="7"/>
        <v>0</v>
      </c>
    </row>
    <row r="475" spans="1:4" ht="18" hidden="1" x14ac:dyDescent="0.3">
      <c r="A475" s="11" t="s">
        <v>293</v>
      </c>
      <c r="B475" s="7"/>
      <c r="C475" s="7"/>
      <c r="D475" s="7">
        <f t="shared" si="7"/>
        <v>0</v>
      </c>
    </row>
    <row r="476" spans="1:4" ht="18" hidden="1" x14ac:dyDescent="0.3">
      <c r="A476" s="11" t="s">
        <v>328</v>
      </c>
      <c r="B476" s="7"/>
      <c r="C476" s="7"/>
      <c r="D476" s="7">
        <f t="shared" si="7"/>
        <v>0</v>
      </c>
    </row>
    <row r="477" spans="1:4" ht="17.399999999999999" x14ac:dyDescent="0.3">
      <c r="A477" s="38"/>
      <c r="B477" s="40">
        <f>SUM(B150:B476)</f>
        <v>7492</v>
      </c>
      <c r="C477" s="40"/>
      <c r="D477" s="40">
        <f t="shared" ref="D477" si="8">SUM(D150:D476)</f>
        <v>58677250</v>
      </c>
    </row>
    <row r="479" spans="1:4" x14ac:dyDescent="0.3">
      <c r="D479" s="250">
        <f>D477+D145</f>
        <v>183202050</v>
      </c>
    </row>
  </sheetData>
  <protectedRanges>
    <protectedRange password="CF71" sqref="B3:C3 B1:D2" name="tho"/>
    <protectedRange password="CF71" sqref="D3:D476" name="tho_2"/>
    <protectedRange password="CF71" sqref="B4:C4" name="tho_1"/>
    <protectedRange password="CF71" sqref="B5:C5" name="tho_3"/>
    <protectedRange password="CF71" sqref="B6:C8" name="tho_4"/>
    <protectedRange password="CF71" sqref="B9:C10" name="tho_5"/>
    <protectedRange password="CF71" sqref="B11:C12" name="tho_6"/>
    <protectedRange password="CF71" sqref="B13:C15" name="tho_7"/>
    <protectedRange password="CF71" sqref="B16:C17" name="tho_8"/>
    <protectedRange password="CF71" sqref="B18:C18" name="tho_9"/>
    <protectedRange password="CF71" sqref="B19:C19" name="tho_10"/>
    <protectedRange password="CF71" sqref="B20:C20" name="tho_11"/>
    <protectedRange password="CF71" sqref="B21:C23" name="tho_12"/>
    <protectedRange password="CF71" sqref="B24:C25" name="tho_13"/>
    <protectedRange password="CF71" sqref="B26:C31" name="tho_14"/>
    <protectedRange password="CF71" sqref="B32:C32" name="tho_15"/>
    <protectedRange password="CF71" sqref="B33:C33" name="tho_16"/>
    <protectedRange password="CF71" sqref="B34:C40" name="tho_17"/>
    <protectedRange password="CF71" sqref="B41:C44" name="tho_18"/>
    <protectedRange password="CF71" sqref="B45:C49" name="tho_19"/>
    <protectedRange password="CF71" sqref="B50:C50" name="tho_20"/>
    <protectedRange password="CF71" sqref="B51:C52" name="tho_21"/>
    <protectedRange password="CF71" sqref="B53:C53" name="tho_22"/>
    <protectedRange password="CF71" sqref="B54:C56" name="tho_23"/>
    <protectedRange password="CF71" sqref="B57:C57" name="tho_24"/>
    <protectedRange password="CF71" sqref="B58:C58" name="tho_25"/>
    <protectedRange password="CF71" sqref="B59:C59" name="tho_26"/>
    <protectedRange password="CF71" sqref="B60:C60" name="tho_27"/>
    <protectedRange password="CF71" sqref="B61:C61" name="tho_28"/>
    <protectedRange password="CF71" sqref="B62:C62" name="tho_29"/>
    <protectedRange password="CF71" sqref="B63:C64" name="tho_30"/>
    <protectedRange password="CF71" sqref="B65:C67" name="tho_31"/>
    <protectedRange password="CF71" sqref="B68:C68" name="tho_32"/>
    <protectedRange password="CF71" sqref="B69:C72" name="tho_33"/>
    <protectedRange password="CF71" sqref="B73:C73" name="tho_34"/>
    <protectedRange password="CF71" sqref="B74:C74" name="tho_35"/>
    <protectedRange password="CF71" sqref="B75:C75" name="tho_36"/>
    <protectedRange password="CF71" sqref="B76:C76" name="tho_37"/>
    <protectedRange password="CF71" sqref="B77:C77" name="tho_38"/>
    <protectedRange password="CF71" sqref="B78:C78" name="tho_39"/>
    <protectedRange password="CF71" sqref="B79:C79" name="tho_40"/>
    <protectedRange password="CF71" sqref="B80:C80" name="tho_41"/>
    <protectedRange password="CF71" sqref="B81:C81" name="tho_42"/>
    <protectedRange password="CF71" sqref="B82:C82" name="tho_43"/>
    <protectedRange password="CF71" sqref="B83:C83" name="tho_44"/>
    <protectedRange password="CF71" sqref="B84:C88" name="tho_45"/>
    <protectedRange password="CF71" sqref="B89:C89" name="tho_46"/>
    <protectedRange password="CF71" sqref="B90:C90" name="tho_47"/>
    <protectedRange password="CF71" sqref="B91:C92" name="tho_48"/>
    <protectedRange password="CF71" sqref="B93:C93" name="tho_49"/>
    <protectedRange password="CF71" sqref="B94:C95" name="tho_50"/>
    <protectedRange password="CF71" sqref="B96:C96" name="tho_51"/>
    <protectedRange password="CF71" sqref="B97:C101" name="tho_52"/>
    <protectedRange password="CF71" sqref="B102:C102" name="tho_53"/>
    <protectedRange password="CF71" sqref="B103:C103" name="tho_54"/>
    <protectedRange password="CF71" sqref="B104:C105" name="tho_55"/>
    <protectedRange password="CF71" sqref="B106:C106" name="tho_56"/>
    <protectedRange password="CF71" sqref="B107:C107" name="tho_57"/>
    <protectedRange password="CF71" sqref="B108:C110" name="tho_58"/>
    <protectedRange password="CF71" sqref="B111:C112" name="tho_59"/>
    <protectedRange password="CF71" sqref="B113:C113" name="tho_60"/>
    <protectedRange password="CF71" sqref="B114:C114" name="tho_61"/>
    <protectedRange password="CF71" sqref="B115:C116" name="tho_62"/>
    <protectedRange password="CF71" sqref="B117:C117" name="tho_63"/>
    <protectedRange password="CF71" sqref="B118:C119" name="tho_64"/>
    <protectedRange password="CF71" sqref="B120:C120" name="tho_65"/>
    <protectedRange password="CF71" sqref="B121:C121" name="tho_66"/>
    <protectedRange password="CF71" sqref="B122:C123" name="tho_67"/>
    <protectedRange password="CF71" sqref="B124:C124" name="tho_68"/>
    <protectedRange password="CF71" sqref="B125:C125" name="tho_69"/>
    <protectedRange password="CF71" sqref="B126:C127" name="tho_70"/>
    <protectedRange password="CF71" sqref="B128:C129" name="tho_71"/>
    <protectedRange password="CF71" sqref="B130:C130" name="tho_72"/>
    <protectedRange password="CF71" sqref="B131:C132" name="tho_73"/>
    <protectedRange password="CF71" sqref="B133:C133" name="tho_74"/>
    <protectedRange password="CF71" sqref="B134:C135" name="tho_75"/>
    <protectedRange password="CF71" sqref="B136:C136" name="tho_76"/>
    <protectedRange password="CF71" sqref="B137:C137" name="tho_77"/>
    <protectedRange password="CF71" sqref="B138:C138" name="tho_78"/>
    <protectedRange password="CF71" sqref="B139:C139" name="tho_79"/>
    <protectedRange password="CF71" sqref="B140:C140" name="tho_80"/>
    <protectedRange password="CF71" sqref="B141:C141" name="tho_81"/>
    <protectedRange password="CF71" sqref="B142:C142" name="tho_82"/>
    <protectedRange password="CF71" sqref="B143:C143" name="tho_83"/>
    <protectedRange password="CF71" sqref="B144:C144" name="tho_84"/>
    <protectedRange password="CF71" sqref="B147:C476" name="tho_85"/>
  </protectedRanges>
  <autoFilter ref="A2:D477" xr:uid="{00000000-0009-0000-0000-000019000000}">
    <filterColumn colId="1">
      <customFilters>
        <customFilter operator="notEqual" val=" "/>
      </customFilters>
    </filterColumn>
  </autoFilter>
  <mergeCells count="1">
    <mergeCell ref="A148:A14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667"/>
  <sheetViews>
    <sheetView topLeftCell="A335" workbookViewId="0">
      <selection activeCell="A513" sqref="A513:D513"/>
    </sheetView>
  </sheetViews>
  <sheetFormatPr defaultRowHeight="14.4" x14ac:dyDescent="0.3"/>
  <cols>
    <col min="1" max="1" width="37.21875" customWidth="1"/>
    <col min="3" max="3" width="11.109375" customWidth="1"/>
    <col min="4" max="4" width="21.33203125" customWidth="1"/>
  </cols>
  <sheetData>
    <row r="1" spans="1:4" x14ac:dyDescent="0.3">
      <c r="A1" s="1" t="s">
        <v>407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18</v>
      </c>
      <c r="C15" s="7">
        <v>10000</v>
      </c>
      <c r="D15" s="7">
        <f t="shared" si="0"/>
        <v>180000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f>46+40</f>
        <v>86</v>
      </c>
      <c r="C18" s="7">
        <v>4000</v>
      </c>
      <c r="D18" s="7">
        <f t="shared" si="0"/>
        <v>344000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45+10+8+60+88</f>
        <v>211</v>
      </c>
      <c r="C25" s="7">
        <v>7000</v>
      </c>
      <c r="D25" s="7">
        <f t="shared" si="0"/>
        <v>1477000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hidden="1" x14ac:dyDescent="0.3">
      <c r="A30" s="12" t="s">
        <v>29</v>
      </c>
      <c r="B30" s="7"/>
      <c r="C30" s="7"/>
      <c r="D30" s="7">
        <f t="shared" si="0"/>
        <v>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hidden="1" x14ac:dyDescent="0.3">
      <c r="A40" s="9" t="s">
        <v>39</v>
      </c>
      <c r="B40" s="7"/>
      <c r="C40" s="7"/>
      <c r="D40" s="7">
        <f t="shared" si="0"/>
        <v>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50</v>
      </c>
      <c r="C57" s="7">
        <v>18000</v>
      </c>
      <c r="D57" s="7">
        <f t="shared" si="0"/>
        <v>900000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v>22</v>
      </c>
      <c r="C63" s="7">
        <v>5000</v>
      </c>
      <c r="D63" s="7">
        <f t="shared" si="0"/>
        <v>110000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hidden="1" x14ac:dyDescent="0.3">
      <c r="A73" s="13" t="s">
        <v>72</v>
      </c>
      <c r="B73" s="7"/>
      <c r="C73" s="7"/>
      <c r="D73" s="7">
        <f t="shared" si="1"/>
        <v>0</v>
      </c>
    </row>
    <row r="74" spans="1:4" ht="18" hidden="1" x14ac:dyDescent="0.3">
      <c r="A74" s="9" t="s">
        <v>73</v>
      </c>
      <c r="B74" s="7"/>
      <c r="C74" s="7"/>
      <c r="D74" s="7">
        <f t="shared" si="1"/>
        <v>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160</v>
      </c>
      <c r="C81" s="7">
        <v>7500</v>
      </c>
      <c r="D81" s="7">
        <f t="shared" si="1"/>
        <v>1200000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93</v>
      </c>
      <c r="B93" s="7"/>
      <c r="C93" s="7"/>
      <c r="D93" s="7">
        <f t="shared" si="1"/>
        <v>0</v>
      </c>
    </row>
    <row r="94" spans="1:4" ht="18" hidden="1" x14ac:dyDescent="0.3">
      <c r="A94" s="11" t="s">
        <v>94</v>
      </c>
      <c r="B94" s="7"/>
      <c r="C94" s="7"/>
      <c r="D94" s="7">
        <f t="shared" si="1"/>
        <v>0</v>
      </c>
    </row>
    <row r="95" spans="1:4" ht="18" hidden="1" x14ac:dyDescent="0.3">
      <c r="A95" s="9" t="s">
        <v>95</v>
      </c>
      <c r="B95" s="15"/>
      <c r="C95" s="15"/>
      <c r="D95" s="7">
        <f t="shared" si="1"/>
        <v>0</v>
      </c>
    </row>
    <row r="96" spans="1:4" ht="18" hidden="1" x14ac:dyDescent="0.3">
      <c r="A96" s="11" t="s">
        <v>384</v>
      </c>
      <c r="B96" s="7"/>
      <c r="C96" s="7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9" t="s">
        <v>99</v>
      </c>
      <c r="B99" s="7"/>
      <c r="C99" s="7"/>
      <c r="D99" s="7">
        <f t="shared" si="1"/>
        <v>0</v>
      </c>
    </row>
    <row r="100" spans="1:4" ht="18" hidden="1" x14ac:dyDescent="0.3">
      <c r="A100" s="16" t="s">
        <v>100</v>
      </c>
      <c r="B100" s="7"/>
      <c r="C100" s="7"/>
      <c r="D100" s="7">
        <f t="shared" si="1"/>
        <v>0</v>
      </c>
    </row>
    <row r="101" spans="1:4" ht="18" hidden="1" x14ac:dyDescent="0.3">
      <c r="A101" s="9" t="s">
        <v>101</v>
      </c>
      <c r="B101" s="7"/>
      <c r="C101" s="7"/>
      <c r="D101" s="7">
        <f t="shared" si="1"/>
        <v>0</v>
      </c>
    </row>
    <row r="102" spans="1:4" ht="18" hidden="1" x14ac:dyDescent="0.3">
      <c r="A102" s="22" t="s">
        <v>102</v>
      </c>
      <c r="B102" s="7"/>
      <c r="C102" s="7"/>
      <c r="D102" s="7">
        <f t="shared" si="1"/>
        <v>0</v>
      </c>
    </row>
    <row r="103" spans="1:4" ht="18" hidden="1" x14ac:dyDescent="0.3">
      <c r="A103" s="23" t="s">
        <v>103</v>
      </c>
      <c r="B103" s="7"/>
      <c r="C103" s="7"/>
      <c r="D103" s="7">
        <f t="shared" si="1"/>
        <v>0</v>
      </c>
    </row>
    <row r="104" spans="1:4" ht="18" hidden="1" x14ac:dyDescent="0.3">
      <c r="A104" s="195" t="s">
        <v>104</v>
      </c>
      <c r="B104" s="7"/>
      <c r="C104" s="7"/>
      <c r="D104" s="7">
        <f t="shared" si="1"/>
        <v>0</v>
      </c>
    </row>
    <row r="105" spans="1:4" ht="18" hidden="1" x14ac:dyDescent="0.3">
      <c r="A105" s="9" t="s">
        <v>105</v>
      </c>
      <c r="B105" s="7"/>
      <c r="C105" s="7"/>
      <c r="D105" s="7">
        <f t="shared" si="1"/>
        <v>0</v>
      </c>
    </row>
    <row r="106" spans="1:4" ht="18" hidden="1" x14ac:dyDescent="0.3">
      <c r="A106" s="9" t="s">
        <v>106</v>
      </c>
      <c r="B106" s="7"/>
      <c r="C106" s="7"/>
      <c r="D106" s="7">
        <f t="shared" si="1"/>
        <v>0</v>
      </c>
    </row>
    <row r="107" spans="1:4" ht="18" hidden="1" x14ac:dyDescent="0.3">
      <c r="A107" s="9" t="s">
        <v>107</v>
      </c>
      <c r="B107" s="7"/>
      <c r="C107" s="7"/>
      <c r="D107" s="7">
        <f t="shared" si="1"/>
        <v>0</v>
      </c>
    </row>
    <row r="108" spans="1:4" ht="18" hidden="1" x14ac:dyDescent="0.3">
      <c r="A108" s="9" t="s">
        <v>108</v>
      </c>
      <c r="B108" s="7"/>
      <c r="C108" s="7"/>
      <c r="D108" s="7">
        <f t="shared" si="1"/>
        <v>0</v>
      </c>
    </row>
    <row r="109" spans="1:4" ht="18" hidden="1" x14ac:dyDescent="0.3">
      <c r="A109" s="9" t="s">
        <v>109</v>
      </c>
      <c r="B109" s="7"/>
      <c r="C109" s="7"/>
      <c r="D109" s="7">
        <f t="shared" si="1"/>
        <v>0</v>
      </c>
    </row>
    <row r="110" spans="1:4" ht="18" hidden="1" x14ac:dyDescent="0.3">
      <c r="A110" s="9" t="s">
        <v>110</v>
      </c>
      <c r="B110" s="7"/>
      <c r="C110" s="7"/>
      <c r="D110" s="7">
        <f t="shared" si="1"/>
        <v>0</v>
      </c>
    </row>
    <row r="111" spans="1:4" ht="18" hidden="1" x14ac:dyDescent="0.3">
      <c r="A111" s="9" t="s">
        <v>111</v>
      </c>
      <c r="B111" s="7"/>
      <c r="C111" s="7"/>
      <c r="D111" s="7">
        <f t="shared" si="1"/>
        <v>0</v>
      </c>
    </row>
    <row r="112" spans="1:4" ht="18" hidden="1" x14ac:dyDescent="0.3">
      <c r="A112" s="9" t="s">
        <v>112</v>
      </c>
      <c r="B112" s="7"/>
      <c r="C112" s="7"/>
      <c r="D112" s="7">
        <f t="shared" si="1"/>
        <v>0</v>
      </c>
    </row>
    <row r="113" spans="1:4" ht="18" hidden="1" x14ac:dyDescent="0.3">
      <c r="A113" s="11" t="s">
        <v>113</v>
      </c>
      <c r="B113" s="7"/>
      <c r="C113" s="7"/>
      <c r="D113" s="7">
        <f t="shared" si="1"/>
        <v>0</v>
      </c>
    </row>
    <row r="114" spans="1:4" ht="18" hidden="1" x14ac:dyDescent="0.3">
      <c r="A114" s="21" t="s">
        <v>114</v>
      </c>
      <c r="B114" s="7"/>
      <c r="C114" s="7"/>
      <c r="D114" s="7">
        <f t="shared" si="1"/>
        <v>0</v>
      </c>
    </row>
    <row r="115" spans="1:4" ht="18" hidden="1" x14ac:dyDescent="0.3">
      <c r="A115" s="9" t="s">
        <v>115</v>
      </c>
      <c r="B115" s="7"/>
      <c r="C115" s="7"/>
      <c r="D115" s="7">
        <f t="shared" si="1"/>
        <v>0</v>
      </c>
    </row>
    <row r="116" spans="1:4" ht="18" hidden="1" x14ac:dyDescent="0.3">
      <c r="A116" s="11" t="s">
        <v>116</v>
      </c>
      <c r="B116" s="7"/>
      <c r="C116" s="7"/>
      <c r="D116" s="7">
        <f t="shared" si="1"/>
        <v>0</v>
      </c>
    </row>
    <row r="117" spans="1:4" ht="18" hidden="1" x14ac:dyDescent="0.3">
      <c r="A117" s="11" t="s">
        <v>117</v>
      </c>
      <c r="B117" s="7"/>
      <c r="C117" s="7"/>
      <c r="D117" s="7">
        <f t="shared" si="1"/>
        <v>0</v>
      </c>
    </row>
    <row r="118" spans="1:4" ht="18" hidden="1" x14ac:dyDescent="0.3">
      <c r="A118" s="9" t="s">
        <v>118</v>
      </c>
      <c r="B118" s="7"/>
      <c r="C118" s="7"/>
      <c r="D118" s="7">
        <f t="shared" si="1"/>
        <v>0</v>
      </c>
    </row>
    <row r="119" spans="1:4" ht="18" hidden="1" x14ac:dyDescent="0.3">
      <c r="A119" s="9" t="s">
        <v>367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hidden="1" x14ac:dyDescent="0.3">
      <c r="A127" s="12" t="s">
        <v>126</v>
      </c>
      <c r="B127" s="15"/>
      <c r="C127" s="15"/>
      <c r="D127" s="7">
        <f t="shared" si="1"/>
        <v>0</v>
      </c>
    </row>
    <row r="128" spans="1:4" ht="18" hidden="1" x14ac:dyDescent="0.3">
      <c r="A128" s="9" t="s">
        <v>127</v>
      </c>
      <c r="B128" s="7"/>
      <c r="C128" s="7"/>
      <c r="D128" s="7">
        <f t="shared" si="1"/>
        <v>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368</v>
      </c>
      <c r="B130" s="7"/>
      <c r="C130" s="7"/>
      <c r="D130" s="7">
        <f t="shared" si="1"/>
        <v>0</v>
      </c>
    </row>
    <row r="131" spans="1:4" ht="18" hidden="1" x14ac:dyDescent="0.3">
      <c r="A131" s="9" t="s">
        <v>129</v>
      </c>
      <c r="B131" s="7"/>
      <c r="C131" s="7"/>
      <c r="D131" s="7">
        <f t="shared" si="1"/>
        <v>0</v>
      </c>
    </row>
    <row r="132" spans="1:4" ht="18" hidden="1" x14ac:dyDescent="0.3">
      <c r="A132" s="16" t="s">
        <v>130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131</v>
      </c>
      <c r="B133" s="7"/>
      <c r="C133" s="7"/>
      <c r="D133" s="7">
        <f t="shared" si="2"/>
        <v>0</v>
      </c>
    </row>
    <row r="134" spans="1:4" ht="18" hidden="1" x14ac:dyDescent="0.3">
      <c r="A134" s="12" t="s">
        <v>132</v>
      </c>
      <c r="B134" s="7"/>
      <c r="C134" s="7"/>
      <c r="D134" s="7">
        <f t="shared" si="2"/>
        <v>0</v>
      </c>
    </row>
    <row r="135" spans="1:4" ht="18" hidden="1" x14ac:dyDescent="0.3">
      <c r="A135" s="9" t="s">
        <v>133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x14ac:dyDescent="0.3">
      <c r="A139" s="9" t="s">
        <v>138</v>
      </c>
      <c r="B139" s="15">
        <v>1</v>
      </c>
      <c r="C139" s="15">
        <v>70000</v>
      </c>
      <c r="D139" s="7">
        <f t="shared" si="2"/>
        <v>70000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hidden="1" x14ac:dyDescent="0.3">
      <c r="A158" s="17" t="s">
        <v>157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369</v>
      </c>
      <c r="B160" s="7"/>
      <c r="C160" s="7"/>
      <c r="D160" s="7">
        <f t="shared" si="2"/>
        <v>0</v>
      </c>
    </row>
    <row r="161" spans="1:4" ht="18" x14ac:dyDescent="0.3">
      <c r="A161" s="9" t="s">
        <v>159</v>
      </c>
      <c r="B161" s="7">
        <f>35+15</f>
        <v>50</v>
      </c>
      <c r="C161" s="7">
        <v>5000</v>
      </c>
      <c r="D161" s="7">
        <f t="shared" si="2"/>
        <v>250000</v>
      </c>
    </row>
    <row r="162" spans="1:4" ht="18" x14ac:dyDescent="0.3">
      <c r="A162" s="16" t="s">
        <v>160</v>
      </c>
      <c r="B162" s="7">
        <v>50</v>
      </c>
      <c r="C162" s="7">
        <v>3500</v>
      </c>
      <c r="D162" s="7">
        <f t="shared" si="2"/>
        <v>175000</v>
      </c>
    </row>
    <row r="163" spans="1:4" ht="18" hidden="1" x14ac:dyDescent="0.3">
      <c r="A163" s="12" t="s">
        <v>162</v>
      </c>
      <c r="B163" s="7"/>
      <c r="C163" s="7"/>
      <c r="D163" s="7">
        <f t="shared" si="2"/>
        <v>0</v>
      </c>
    </row>
    <row r="164" spans="1:4" ht="18" x14ac:dyDescent="0.3">
      <c r="A164" s="9" t="s">
        <v>163</v>
      </c>
      <c r="B164" s="7">
        <f>135+54+60+150+135+68+14+67*2-367</f>
        <v>383</v>
      </c>
      <c r="C164" s="247">
        <v>6500</v>
      </c>
      <c r="D164" s="7">
        <f t="shared" si="2"/>
        <v>2489500</v>
      </c>
    </row>
    <row r="165" spans="1:4" ht="18" hidden="1" x14ac:dyDescent="0.3">
      <c r="A165" s="229" t="s">
        <v>396</v>
      </c>
      <c r="B165" s="7"/>
      <c r="C165" s="7"/>
      <c r="D165" s="7">
        <f t="shared" si="2"/>
        <v>0</v>
      </c>
    </row>
    <row r="166" spans="1:4" ht="18" x14ac:dyDescent="0.3">
      <c r="A166" s="9" t="s">
        <v>164</v>
      </c>
      <c r="B166" s="7">
        <v>25</v>
      </c>
      <c r="C166" s="7">
        <v>6500</v>
      </c>
      <c r="D166" s="7">
        <f t="shared" si="2"/>
        <v>162500</v>
      </c>
    </row>
    <row r="167" spans="1:4" ht="18" hidden="1" x14ac:dyDescent="0.3">
      <c r="A167" s="9" t="s">
        <v>165</v>
      </c>
      <c r="B167" s="7"/>
      <c r="C167" s="7"/>
      <c r="D167" s="7">
        <f t="shared" si="2"/>
        <v>0</v>
      </c>
    </row>
    <row r="168" spans="1:4" ht="18" hidden="1" x14ac:dyDescent="0.3">
      <c r="A168" s="19" t="s">
        <v>166</v>
      </c>
      <c r="B168" s="7"/>
      <c r="C168" s="7"/>
      <c r="D168" s="7">
        <f t="shared" si="2"/>
        <v>0</v>
      </c>
    </row>
    <row r="169" spans="1:4" ht="18" hidden="1" x14ac:dyDescent="0.3">
      <c r="A169" s="9" t="s">
        <v>167</v>
      </c>
      <c r="B169" s="7"/>
      <c r="C169" s="7"/>
      <c r="D169" s="7">
        <f t="shared" si="2"/>
        <v>0</v>
      </c>
    </row>
    <row r="170" spans="1:4" ht="18" x14ac:dyDescent="0.3">
      <c r="A170" s="29" t="s">
        <v>168</v>
      </c>
      <c r="B170" s="31">
        <v>18</v>
      </c>
      <c r="C170" s="31">
        <v>9000</v>
      </c>
      <c r="D170" s="7">
        <f t="shared" si="2"/>
        <v>162000</v>
      </c>
    </row>
    <row r="171" spans="1:4" ht="18" hidden="1" x14ac:dyDescent="0.3">
      <c r="A171" s="11" t="s">
        <v>169</v>
      </c>
      <c r="B171" s="7"/>
      <c r="C171" s="7"/>
      <c r="D171" s="7">
        <f t="shared" si="2"/>
        <v>0</v>
      </c>
    </row>
    <row r="172" spans="1:4" ht="18" x14ac:dyDescent="0.3">
      <c r="A172" s="9" t="s">
        <v>170</v>
      </c>
      <c r="B172" s="7">
        <v>6</v>
      </c>
      <c r="C172" s="7">
        <v>32000</v>
      </c>
      <c r="D172" s="7">
        <f t="shared" si="2"/>
        <v>192000</v>
      </c>
    </row>
    <row r="173" spans="1:4" ht="18" hidden="1" x14ac:dyDescent="0.3">
      <c r="A173" s="9" t="s">
        <v>171</v>
      </c>
      <c r="B173" s="7"/>
      <c r="C173" s="7"/>
      <c r="D173" s="7">
        <f t="shared" si="2"/>
        <v>0</v>
      </c>
    </row>
    <row r="174" spans="1:4" ht="18" hidden="1" x14ac:dyDescent="0.3">
      <c r="A174" s="12" t="s">
        <v>172</v>
      </c>
      <c r="B174" s="7"/>
      <c r="C174" s="7"/>
      <c r="D174" s="7">
        <f t="shared" si="2"/>
        <v>0</v>
      </c>
    </row>
    <row r="175" spans="1:4" ht="18" hidden="1" x14ac:dyDescent="0.3">
      <c r="A175" s="9" t="s">
        <v>173</v>
      </c>
      <c r="B175" s="7"/>
      <c r="C175" s="7"/>
      <c r="D175" s="7">
        <f t="shared" si="2"/>
        <v>0</v>
      </c>
    </row>
    <row r="176" spans="1:4" ht="18" hidden="1" x14ac:dyDescent="0.3">
      <c r="A176" s="9" t="s">
        <v>174</v>
      </c>
      <c r="B176" s="7"/>
      <c r="C176" s="7"/>
      <c r="D176" s="7">
        <f t="shared" si="2"/>
        <v>0</v>
      </c>
    </row>
    <row r="177" spans="1:4" ht="18" hidden="1" x14ac:dyDescent="0.3">
      <c r="A177" s="12" t="s">
        <v>175</v>
      </c>
      <c r="B177" s="7"/>
      <c r="C177" s="7"/>
      <c r="D177" s="7">
        <f t="shared" si="2"/>
        <v>0</v>
      </c>
    </row>
    <row r="178" spans="1:4" ht="18" hidden="1" x14ac:dyDescent="0.3">
      <c r="A178" s="12" t="s">
        <v>176</v>
      </c>
      <c r="B178" s="7"/>
      <c r="C178" s="7"/>
      <c r="D178" s="7">
        <f t="shared" si="2"/>
        <v>0</v>
      </c>
    </row>
    <row r="179" spans="1:4" ht="18" hidden="1" x14ac:dyDescent="0.3">
      <c r="A179" s="12" t="s">
        <v>177</v>
      </c>
      <c r="B179" s="7"/>
      <c r="C179" s="7"/>
      <c r="D179" s="7">
        <f t="shared" si="2"/>
        <v>0</v>
      </c>
    </row>
    <row r="180" spans="1:4" ht="18" x14ac:dyDescent="0.3">
      <c r="A180" s="9" t="s">
        <v>178</v>
      </c>
      <c r="B180" s="7">
        <f>52/0.3</f>
        <v>173.33333333333334</v>
      </c>
      <c r="C180" s="7">
        <v>2100</v>
      </c>
      <c r="D180" s="7">
        <f t="shared" si="2"/>
        <v>364000</v>
      </c>
    </row>
    <row r="181" spans="1:4" ht="18" hidden="1" x14ac:dyDescent="0.3">
      <c r="A181" s="12" t="s">
        <v>179</v>
      </c>
      <c r="B181" s="7"/>
      <c r="C181" s="7"/>
      <c r="D181" s="7">
        <f t="shared" si="2"/>
        <v>0</v>
      </c>
    </row>
    <row r="182" spans="1:4" ht="18" x14ac:dyDescent="0.3">
      <c r="A182" s="12" t="s">
        <v>180</v>
      </c>
      <c r="B182" s="7">
        <v>27</v>
      </c>
      <c r="C182" s="7">
        <v>20000</v>
      </c>
      <c r="D182" s="7">
        <f t="shared" si="2"/>
        <v>540000</v>
      </c>
    </row>
    <row r="183" spans="1:4" ht="18" hidden="1" x14ac:dyDescent="0.3">
      <c r="A183" s="12" t="s">
        <v>181</v>
      </c>
      <c r="B183" s="7"/>
      <c r="C183" s="7"/>
      <c r="D183" s="7">
        <f t="shared" si="2"/>
        <v>0</v>
      </c>
    </row>
    <row r="184" spans="1:4" ht="18" hidden="1" x14ac:dyDescent="0.3">
      <c r="A184" s="9" t="s">
        <v>182</v>
      </c>
      <c r="B184" s="7"/>
      <c r="C184" s="7"/>
      <c r="D184" s="7">
        <f t="shared" si="2"/>
        <v>0</v>
      </c>
    </row>
    <row r="185" spans="1:4" ht="18" hidden="1" x14ac:dyDescent="0.3">
      <c r="A185" s="16" t="s">
        <v>183</v>
      </c>
      <c r="B185" s="7"/>
      <c r="C185" s="7"/>
      <c r="D185" s="7">
        <f t="shared" si="2"/>
        <v>0</v>
      </c>
    </row>
    <row r="186" spans="1:4" ht="18" hidden="1" x14ac:dyDescent="0.3">
      <c r="A186" s="16" t="s">
        <v>184</v>
      </c>
      <c r="B186" s="7"/>
      <c r="C186" s="7"/>
      <c r="D186" s="7">
        <f t="shared" si="2"/>
        <v>0</v>
      </c>
    </row>
    <row r="187" spans="1:4" ht="18" hidden="1" x14ac:dyDescent="0.3">
      <c r="A187" s="16" t="s">
        <v>185</v>
      </c>
      <c r="B187" s="7"/>
      <c r="C187" s="7"/>
      <c r="D187" s="7">
        <f t="shared" si="2"/>
        <v>0</v>
      </c>
    </row>
    <row r="188" spans="1:4" ht="18" hidden="1" x14ac:dyDescent="0.3">
      <c r="A188" s="16" t="s">
        <v>186</v>
      </c>
      <c r="B188" s="7"/>
      <c r="C188" s="7"/>
      <c r="D188" s="7">
        <f t="shared" si="2"/>
        <v>0</v>
      </c>
    </row>
    <row r="189" spans="1:4" ht="18" hidden="1" x14ac:dyDescent="0.3">
      <c r="A189" s="12" t="s">
        <v>187</v>
      </c>
      <c r="B189" s="7"/>
      <c r="C189" s="7"/>
      <c r="D189" s="7">
        <f t="shared" si="2"/>
        <v>0</v>
      </c>
    </row>
    <row r="190" spans="1:4" ht="18" hidden="1" x14ac:dyDescent="0.3">
      <c r="A190" s="9" t="s">
        <v>188</v>
      </c>
      <c r="B190" s="7"/>
      <c r="C190" s="7"/>
      <c r="D190" s="7">
        <f t="shared" si="2"/>
        <v>0</v>
      </c>
    </row>
    <row r="191" spans="1:4" ht="18" hidden="1" x14ac:dyDescent="0.3">
      <c r="A191" s="32" t="s">
        <v>189</v>
      </c>
      <c r="B191" s="7"/>
      <c r="C191" s="7"/>
      <c r="D191" s="7">
        <f t="shared" si="2"/>
        <v>0</v>
      </c>
    </row>
    <row r="192" spans="1:4" ht="18" hidden="1" x14ac:dyDescent="0.3">
      <c r="A192" s="32" t="s">
        <v>190</v>
      </c>
      <c r="B192" s="7"/>
      <c r="C192" s="7"/>
      <c r="D192" s="7">
        <f t="shared" si="2"/>
        <v>0</v>
      </c>
    </row>
    <row r="193" spans="1:4" ht="18" hidden="1" x14ac:dyDescent="0.3">
      <c r="A193" s="32" t="s">
        <v>191</v>
      </c>
      <c r="B193" s="7"/>
      <c r="C193" s="7"/>
      <c r="D193" s="7">
        <f t="shared" si="2"/>
        <v>0</v>
      </c>
    </row>
    <row r="194" spans="1:4" ht="18" hidden="1" x14ac:dyDescent="0.3">
      <c r="A194" s="32" t="s">
        <v>192</v>
      </c>
      <c r="B194" s="7"/>
      <c r="C194" s="7"/>
      <c r="D194" s="7">
        <f t="shared" si="2"/>
        <v>0</v>
      </c>
    </row>
    <row r="195" spans="1:4" ht="18" hidden="1" x14ac:dyDescent="0.3">
      <c r="A195" s="9" t="s">
        <v>193</v>
      </c>
      <c r="B195" s="7"/>
      <c r="C195" s="7"/>
      <c r="D195" s="7">
        <f t="shared" si="2"/>
        <v>0</v>
      </c>
    </row>
    <row r="196" spans="1:4" ht="18" hidden="1" x14ac:dyDescent="0.3">
      <c r="A196" s="33" t="s">
        <v>194</v>
      </c>
      <c r="B196" s="7"/>
      <c r="C196" s="7"/>
      <c r="D196" s="7">
        <f t="shared" ref="D196:D259" si="3">B196*C196</f>
        <v>0</v>
      </c>
    </row>
    <row r="197" spans="1:4" ht="18" x14ac:dyDescent="0.3">
      <c r="A197" s="9" t="s">
        <v>195</v>
      </c>
      <c r="B197" s="7">
        <f>30+10+150+60+45+80</f>
        <v>375</v>
      </c>
      <c r="C197" s="7">
        <v>20000</v>
      </c>
      <c r="D197" s="7">
        <f t="shared" si="3"/>
        <v>7500000</v>
      </c>
    </row>
    <row r="198" spans="1:4" ht="18" x14ac:dyDescent="0.3">
      <c r="A198" s="12" t="s">
        <v>196</v>
      </c>
      <c r="B198" s="7">
        <f>180+50+80+80+15+40+40+150</f>
        <v>635</v>
      </c>
      <c r="C198" s="7">
        <v>21000</v>
      </c>
      <c r="D198" s="7">
        <f t="shared" si="3"/>
        <v>13335000</v>
      </c>
    </row>
    <row r="199" spans="1:4" ht="18" hidden="1" x14ac:dyDescent="0.3">
      <c r="A199" s="9" t="s">
        <v>197</v>
      </c>
      <c r="B199" s="7"/>
      <c r="C199" s="7"/>
      <c r="D199" s="7">
        <f t="shared" si="3"/>
        <v>0</v>
      </c>
    </row>
    <row r="200" spans="1:4" ht="18" hidden="1" x14ac:dyDescent="0.3">
      <c r="A200" s="9" t="s">
        <v>198</v>
      </c>
      <c r="B200" s="7"/>
      <c r="C200" s="7"/>
      <c r="D200" s="7">
        <f t="shared" si="3"/>
        <v>0</v>
      </c>
    </row>
    <row r="201" spans="1:4" ht="18" hidden="1" x14ac:dyDescent="0.3">
      <c r="A201" s="9" t="s">
        <v>199</v>
      </c>
      <c r="B201" s="7"/>
      <c r="C201" s="7"/>
      <c r="D201" s="7">
        <f t="shared" si="3"/>
        <v>0</v>
      </c>
    </row>
    <row r="202" spans="1:4" ht="18" hidden="1" x14ac:dyDescent="0.3">
      <c r="A202" s="34" t="s">
        <v>200</v>
      </c>
      <c r="B202" s="7"/>
      <c r="C202" s="7"/>
      <c r="D202" s="7">
        <f t="shared" si="3"/>
        <v>0</v>
      </c>
    </row>
    <row r="203" spans="1:4" ht="18" hidden="1" x14ac:dyDescent="0.3">
      <c r="A203" s="34" t="s">
        <v>201</v>
      </c>
      <c r="B203" s="7"/>
      <c r="C203" s="7"/>
      <c r="D203" s="7">
        <f t="shared" si="3"/>
        <v>0</v>
      </c>
    </row>
    <row r="204" spans="1:4" ht="18" hidden="1" x14ac:dyDescent="0.3">
      <c r="A204" s="9" t="s">
        <v>202</v>
      </c>
      <c r="B204" s="7"/>
      <c r="C204" s="7"/>
      <c r="D204" s="7">
        <f t="shared" si="3"/>
        <v>0</v>
      </c>
    </row>
    <row r="205" spans="1:4" ht="18" hidden="1" x14ac:dyDescent="0.3">
      <c r="A205" s="11" t="s">
        <v>203</v>
      </c>
      <c r="B205" s="7"/>
      <c r="C205" s="7"/>
      <c r="D205" s="7">
        <f t="shared" si="3"/>
        <v>0</v>
      </c>
    </row>
    <row r="206" spans="1:4" ht="18" hidden="1" x14ac:dyDescent="0.3">
      <c r="A206" s="9" t="s">
        <v>204</v>
      </c>
      <c r="B206" s="7"/>
      <c r="C206" s="7"/>
      <c r="D206" s="7">
        <f t="shared" si="3"/>
        <v>0</v>
      </c>
    </row>
    <row r="207" spans="1:4" ht="18" hidden="1" x14ac:dyDescent="0.3">
      <c r="A207" s="9" t="s">
        <v>206</v>
      </c>
      <c r="B207" s="7"/>
      <c r="C207" s="7"/>
      <c r="D207" s="7">
        <f t="shared" si="3"/>
        <v>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x14ac:dyDescent="0.3">
      <c r="A216" s="9" t="s">
        <v>216</v>
      </c>
      <c r="B216" s="7">
        <f>10/0.5</f>
        <v>20</v>
      </c>
      <c r="C216" s="7">
        <v>5000</v>
      </c>
      <c r="D216" s="7">
        <f t="shared" si="3"/>
        <v>100000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hidden="1" x14ac:dyDescent="0.3">
      <c r="A219" s="16" t="s">
        <v>219</v>
      </c>
      <c r="B219" s="7"/>
      <c r="C219" s="7"/>
      <c r="D219" s="7">
        <f t="shared" si="3"/>
        <v>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2" t="s">
        <v>226</v>
      </c>
      <c r="B226" s="7"/>
      <c r="C226" s="7"/>
      <c r="D226" s="7">
        <f t="shared" si="3"/>
        <v>0</v>
      </c>
    </row>
    <row r="227" spans="1:4" ht="18" hidden="1" x14ac:dyDescent="0.3">
      <c r="A227" s="11" t="s">
        <v>227</v>
      </c>
      <c r="B227" s="7"/>
      <c r="C227" s="7"/>
      <c r="D227" s="7">
        <f t="shared" si="3"/>
        <v>0</v>
      </c>
    </row>
    <row r="228" spans="1:4" ht="18" hidden="1" x14ac:dyDescent="0.3">
      <c r="A228" s="11" t="s">
        <v>228</v>
      </c>
      <c r="B228" s="7"/>
      <c r="C228" s="7"/>
      <c r="D228" s="7">
        <f t="shared" si="3"/>
        <v>0</v>
      </c>
    </row>
    <row r="229" spans="1:4" ht="18" hidden="1" x14ac:dyDescent="0.3">
      <c r="A229" s="9" t="s">
        <v>385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x14ac:dyDescent="0.3">
      <c r="A233" s="9" t="s">
        <v>230</v>
      </c>
      <c r="B233" s="7">
        <v>2</v>
      </c>
      <c r="C233" s="7">
        <v>10000</v>
      </c>
      <c r="D233" s="7">
        <f t="shared" si="3"/>
        <v>20000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x14ac:dyDescent="0.3">
      <c r="A243" s="9" t="s">
        <v>240</v>
      </c>
      <c r="B243" s="7">
        <v>11</v>
      </c>
      <c r="C243" s="7">
        <v>15000</v>
      </c>
      <c r="D243" s="7">
        <f t="shared" si="3"/>
        <v>165000</v>
      </c>
    </row>
    <row r="244" spans="1:4" ht="18" hidden="1" x14ac:dyDescent="0.3">
      <c r="A244" s="11" t="s">
        <v>241</v>
      </c>
      <c r="B244" s="7"/>
      <c r="C244" s="7"/>
      <c r="D244" s="7">
        <f t="shared" si="3"/>
        <v>0</v>
      </c>
    </row>
    <row r="245" spans="1:4" ht="18" x14ac:dyDescent="0.3">
      <c r="A245" s="9" t="s">
        <v>242</v>
      </c>
      <c r="B245" s="7">
        <f>12+60+50-20</f>
        <v>102</v>
      </c>
      <c r="C245" s="7">
        <v>36000</v>
      </c>
      <c r="D245" s="7">
        <f t="shared" si="3"/>
        <v>3672000</v>
      </c>
    </row>
    <row r="246" spans="1:4" ht="18" hidden="1" x14ac:dyDescent="0.3">
      <c r="A246" s="9" t="s">
        <v>243</v>
      </c>
      <c r="B246" s="7"/>
      <c r="C246" s="7"/>
      <c r="D246" s="7">
        <f t="shared" si="3"/>
        <v>0</v>
      </c>
    </row>
    <row r="247" spans="1:4" ht="18" hidden="1" x14ac:dyDescent="0.3">
      <c r="A247" s="9" t="s">
        <v>244</v>
      </c>
      <c r="B247" s="7"/>
      <c r="C247" s="7"/>
      <c r="D247" s="7">
        <f t="shared" si="3"/>
        <v>0</v>
      </c>
    </row>
    <row r="248" spans="1:4" ht="18" hidden="1" x14ac:dyDescent="0.3">
      <c r="A248" s="9" t="s">
        <v>245</v>
      </c>
      <c r="B248" s="7"/>
      <c r="C248" s="7"/>
      <c r="D248" s="7">
        <f t="shared" si="3"/>
        <v>0</v>
      </c>
    </row>
    <row r="249" spans="1:4" ht="18" hidden="1" x14ac:dyDescent="0.3">
      <c r="A249" s="9" t="s">
        <v>246</v>
      </c>
      <c r="B249" s="7"/>
      <c r="C249" s="7"/>
      <c r="D249" s="7">
        <f t="shared" si="3"/>
        <v>0</v>
      </c>
    </row>
    <row r="250" spans="1:4" ht="18" hidden="1" x14ac:dyDescent="0.3">
      <c r="A250" s="16" t="s">
        <v>247</v>
      </c>
      <c r="B250" s="7"/>
      <c r="C250" s="7"/>
      <c r="D250" s="7">
        <f t="shared" si="3"/>
        <v>0</v>
      </c>
    </row>
    <row r="251" spans="1:4" ht="18" hidden="1" x14ac:dyDescent="0.3">
      <c r="A251" s="21" t="s">
        <v>248</v>
      </c>
      <c r="B251" s="7"/>
      <c r="C251" s="7"/>
      <c r="D251" s="7">
        <f t="shared" si="3"/>
        <v>0</v>
      </c>
    </row>
    <row r="252" spans="1:4" ht="18" hidden="1" x14ac:dyDescent="0.3">
      <c r="A252" s="21" t="s">
        <v>249</v>
      </c>
      <c r="B252" s="7"/>
      <c r="C252" s="7"/>
      <c r="D252" s="7">
        <f t="shared" si="3"/>
        <v>0</v>
      </c>
    </row>
    <row r="253" spans="1:4" ht="18" x14ac:dyDescent="0.3">
      <c r="A253" s="9" t="s">
        <v>250</v>
      </c>
      <c r="B253" s="7">
        <f>15+30+40+15-20</f>
        <v>80</v>
      </c>
      <c r="C253" s="7">
        <v>40000</v>
      </c>
      <c r="D253" s="7">
        <f t="shared" si="3"/>
        <v>3200000</v>
      </c>
    </row>
    <row r="254" spans="1:4" ht="18" hidden="1" x14ac:dyDescent="0.3">
      <c r="A254" s="9" t="s">
        <v>251</v>
      </c>
      <c r="B254" s="7"/>
      <c r="C254" s="7"/>
      <c r="D254" s="7">
        <f t="shared" si="3"/>
        <v>0</v>
      </c>
    </row>
    <row r="255" spans="1:4" ht="18" hidden="1" x14ac:dyDescent="0.3">
      <c r="A255" s="9" t="s">
        <v>252</v>
      </c>
      <c r="B255" s="7"/>
      <c r="C255" s="7"/>
      <c r="D255" s="7">
        <f t="shared" si="3"/>
        <v>0</v>
      </c>
    </row>
    <row r="256" spans="1:4" ht="18" hidden="1" x14ac:dyDescent="0.3">
      <c r="A256" s="9" t="s">
        <v>253</v>
      </c>
      <c r="B256" s="7"/>
      <c r="C256" s="7"/>
      <c r="D256" s="7">
        <f t="shared" si="3"/>
        <v>0</v>
      </c>
    </row>
    <row r="257" spans="1:4" ht="18" x14ac:dyDescent="0.3">
      <c r="A257" s="9" t="s">
        <v>254</v>
      </c>
      <c r="B257" s="7">
        <f>25+18+10+50-20</f>
        <v>83</v>
      </c>
      <c r="C257" s="7">
        <v>18000</v>
      </c>
      <c r="D257" s="7">
        <f t="shared" si="3"/>
        <v>1494000</v>
      </c>
    </row>
    <row r="258" spans="1:4" ht="18" hidden="1" x14ac:dyDescent="0.3">
      <c r="A258" s="9" t="s">
        <v>255</v>
      </c>
      <c r="B258" s="7"/>
      <c r="C258" s="7"/>
      <c r="D258" s="7">
        <f t="shared" si="3"/>
        <v>0</v>
      </c>
    </row>
    <row r="259" spans="1:4" ht="18" hidden="1" x14ac:dyDescent="0.3">
      <c r="A259" s="9" t="s">
        <v>256</v>
      </c>
      <c r="B259" s="7"/>
      <c r="C259" s="7"/>
      <c r="D259" s="7">
        <f t="shared" si="3"/>
        <v>0</v>
      </c>
    </row>
    <row r="260" spans="1:4" ht="18" hidden="1" x14ac:dyDescent="0.3">
      <c r="A260" s="9" t="s">
        <v>257</v>
      </c>
      <c r="B260" s="15"/>
      <c r="C260" s="15"/>
      <c r="D260" s="7">
        <f t="shared" ref="D260:D323" si="4">B260*C260</f>
        <v>0</v>
      </c>
    </row>
    <row r="261" spans="1:4" ht="18" hidden="1" x14ac:dyDescent="0.3">
      <c r="A261" s="13" t="s">
        <v>258</v>
      </c>
      <c r="B261" s="7"/>
      <c r="C261" s="7"/>
      <c r="D261" s="7">
        <f t="shared" si="4"/>
        <v>0</v>
      </c>
    </row>
    <row r="262" spans="1:4" ht="18" hidden="1" x14ac:dyDescent="0.3">
      <c r="A262" s="9" t="s">
        <v>259</v>
      </c>
      <c r="B262" s="7"/>
      <c r="C262" s="7"/>
      <c r="D262" s="7">
        <f t="shared" si="4"/>
        <v>0</v>
      </c>
    </row>
    <row r="263" spans="1:4" ht="18" hidden="1" x14ac:dyDescent="0.3">
      <c r="A263" s="11" t="s">
        <v>260</v>
      </c>
      <c r="B263" s="7"/>
      <c r="C263" s="7"/>
      <c r="D263" s="7">
        <f t="shared" si="4"/>
        <v>0</v>
      </c>
    </row>
    <row r="264" spans="1:4" ht="18" hidden="1" x14ac:dyDescent="0.3">
      <c r="A264" s="11" t="s">
        <v>261</v>
      </c>
      <c r="B264" s="7"/>
      <c r="C264" s="7"/>
      <c r="D264" s="7">
        <f t="shared" si="4"/>
        <v>0</v>
      </c>
    </row>
    <row r="265" spans="1:4" ht="18" x14ac:dyDescent="0.3">
      <c r="A265" s="9" t="s">
        <v>262</v>
      </c>
      <c r="B265" s="7">
        <v>20</v>
      </c>
      <c r="C265" s="7">
        <v>15000</v>
      </c>
      <c r="D265" s="7">
        <f t="shared" si="4"/>
        <v>300000</v>
      </c>
    </row>
    <row r="266" spans="1:4" ht="18" hidden="1" x14ac:dyDescent="0.3">
      <c r="A266" s="9" t="s">
        <v>264</v>
      </c>
      <c r="B266" s="7"/>
      <c r="C266" s="7"/>
      <c r="D266" s="7">
        <f t="shared" si="4"/>
        <v>0</v>
      </c>
    </row>
    <row r="267" spans="1:4" ht="18" hidden="1" x14ac:dyDescent="0.3">
      <c r="A267" s="9" t="s">
        <v>265</v>
      </c>
      <c r="B267" s="7"/>
      <c r="C267" s="7"/>
      <c r="D267" s="7">
        <f t="shared" si="4"/>
        <v>0</v>
      </c>
    </row>
    <row r="268" spans="1:4" ht="18" hidden="1" x14ac:dyDescent="0.3">
      <c r="A268" s="9" t="s">
        <v>266</v>
      </c>
      <c r="B268" s="7"/>
      <c r="C268" s="7"/>
      <c r="D268" s="7">
        <f t="shared" si="4"/>
        <v>0</v>
      </c>
    </row>
    <row r="269" spans="1:4" ht="18" hidden="1" x14ac:dyDescent="0.3">
      <c r="A269" s="9" t="s">
        <v>267</v>
      </c>
      <c r="B269" s="7"/>
      <c r="C269" s="7"/>
      <c r="D269" s="7">
        <f t="shared" si="4"/>
        <v>0</v>
      </c>
    </row>
    <row r="270" spans="1:4" ht="18" hidden="1" x14ac:dyDescent="0.3">
      <c r="A270" s="9" t="s">
        <v>268</v>
      </c>
      <c r="B270" s="7"/>
      <c r="C270" s="7"/>
      <c r="D270" s="7">
        <f t="shared" si="4"/>
        <v>0</v>
      </c>
    </row>
    <row r="271" spans="1:4" ht="18" hidden="1" x14ac:dyDescent="0.3">
      <c r="A271" s="32" t="s">
        <v>269</v>
      </c>
      <c r="B271" s="7"/>
      <c r="C271" s="7"/>
      <c r="D271" s="7">
        <f t="shared" si="4"/>
        <v>0</v>
      </c>
    </row>
    <row r="272" spans="1:4" ht="18" hidden="1" x14ac:dyDescent="0.3">
      <c r="A272" s="9" t="s">
        <v>270</v>
      </c>
      <c r="B272" s="7"/>
      <c r="C272" s="7"/>
      <c r="D272" s="7">
        <f t="shared" si="4"/>
        <v>0</v>
      </c>
    </row>
    <row r="273" spans="1:4" ht="18" hidden="1" x14ac:dyDescent="0.3">
      <c r="A273" s="32" t="s">
        <v>271</v>
      </c>
      <c r="B273" s="7"/>
      <c r="C273" s="7"/>
      <c r="D273" s="7">
        <f t="shared" si="4"/>
        <v>0</v>
      </c>
    </row>
    <row r="274" spans="1:4" ht="18" hidden="1" x14ac:dyDescent="0.3">
      <c r="A274" s="11" t="s">
        <v>272</v>
      </c>
      <c r="B274" s="7"/>
      <c r="C274" s="7"/>
      <c r="D274" s="7">
        <f t="shared" si="4"/>
        <v>0</v>
      </c>
    </row>
    <row r="275" spans="1:4" ht="18" hidden="1" x14ac:dyDescent="0.3">
      <c r="A275" s="32" t="s">
        <v>273</v>
      </c>
      <c r="B275" s="7"/>
      <c r="C275" s="7"/>
      <c r="D275" s="7">
        <f t="shared" si="4"/>
        <v>0</v>
      </c>
    </row>
    <row r="276" spans="1:4" ht="18" hidden="1" x14ac:dyDescent="0.3">
      <c r="A276" s="12" t="s">
        <v>274</v>
      </c>
      <c r="B276" s="15"/>
      <c r="C276" s="15"/>
      <c r="D276" s="7">
        <f t="shared" si="4"/>
        <v>0</v>
      </c>
    </row>
    <row r="277" spans="1:4" ht="18" hidden="1" x14ac:dyDescent="0.3">
      <c r="A277" s="12" t="s">
        <v>397</v>
      </c>
      <c r="B277" s="7"/>
      <c r="C277" s="7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hidden="1" x14ac:dyDescent="0.3">
      <c r="A282" s="9" t="s">
        <v>278</v>
      </c>
      <c r="B282" s="7"/>
      <c r="C282" s="7"/>
      <c r="D282" s="7">
        <f t="shared" si="4"/>
        <v>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hidden="1" x14ac:dyDescent="0.3">
      <c r="A288" s="9" t="s">
        <v>284</v>
      </c>
      <c r="B288" s="7"/>
      <c r="C288" s="7"/>
      <c r="D288" s="7">
        <f t="shared" si="4"/>
        <v>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2" t="s">
        <v>286</v>
      </c>
      <c r="B290" s="7"/>
      <c r="C290" s="7"/>
      <c r="D290" s="7">
        <f t="shared" si="4"/>
        <v>0</v>
      </c>
    </row>
    <row r="291" spans="1:4" ht="18" hidden="1" x14ac:dyDescent="0.3">
      <c r="A291" s="16" t="s">
        <v>287</v>
      </c>
      <c r="B291" s="7"/>
      <c r="C291" s="7"/>
      <c r="D291" s="7">
        <f t="shared" si="4"/>
        <v>0</v>
      </c>
    </row>
    <row r="292" spans="1:4" ht="18" hidden="1" x14ac:dyDescent="0.3">
      <c r="A292" s="13" t="s">
        <v>288</v>
      </c>
      <c r="B292" s="7"/>
      <c r="C292" s="7"/>
      <c r="D292" s="7">
        <f t="shared" si="4"/>
        <v>0</v>
      </c>
    </row>
    <row r="293" spans="1:4" ht="18" hidden="1" x14ac:dyDescent="0.3">
      <c r="A293" s="9" t="s">
        <v>289</v>
      </c>
      <c r="B293" s="7"/>
      <c r="C293" s="7"/>
      <c r="D293" s="7">
        <f t="shared" si="4"/>
        <v>0</v>
      </c>
    </row>
    <row r="294" spans="1:4" ht="18" hidden="1" x14ac:dyDescent="0.3">
      <c r="A294" s="16" t="s">
        <v>290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x14ac:dyDescent="0.3">
      <c r="A303" s="13" t="s">
        <v>300</v>
      </c>
      <c r="B303" s="7">
        <v>5</v>
      </c>
      <c r="C303" s="7">
        <v>17000</v>
      </c>
      <c r="D303" s="7">
        <f t="shared" si="4"/>
        <v>85000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2613.333333333333</v>
      </c>
      <c r="C333" s="40"/>
      <c r="D333" s="7">
        <f>SUM(D15:D303)</f>
        <v>38487000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409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x14ac:dyDescent="0.3">
      <c r="A338" s="5" t="s">
        <v>2</v>
      </c>
      <c r="B338" s="7">
        <v>14</v>
      </c>
      <c r="C338" s="7">
        <v>13000</v>
      </c>
      <c r="D338" s="7">
        <f t="shared" si="5"/>
        <v>182000</v>
      </c>
    </row>
    <row r="339" spans="1:4" ht="18" hidden="1" x14ac:dyDescent="0.3">
      <c r="A339" s="8" t="s">
        <v>3</v>
      </c>
      <c r="B339" s="7"/>
      <c r="C339" s="7"/>
      <c r="D339" s="7">
        <f t="shared" si="5"/>
        <v>0</v>
      </c>
    </row>
    <row r="340" spans="1:4" ht="18" hidden="1" x14ac:dyDescent="0.3">
      <c r="A340" s="5" t="s">
        <v>4</v>
      </c>
      <c r="B340" s="7"/>
      <c r="C340" s="7"/>
      <c r="D340" s="7">
        <f t="shared" si="5"/>
        <v>0</v>
      </c>
    </row>
    <row r="341" spans="1:4" ht="18" x14ac:dyDescent="0.3">
      <c r="A341" s="5" t="s">
        <v>5</v>
      </c>
      <c r="B341" s="7">
        <v>130</v>
      </c>
      <c r="C341" s="7">
        <v>6500</v>
      </c>
      <c r="D341" s="7">
        <f t="shared" si="5"/>
        <v>845000</v>
      </c>
    </row>
    <row r="342" spans="1:4" ht="18" hidden="1" x14ac:dyDescent="0.3">
      <c r="A342" s="9" t="s">
        <v>6</v>
      </c>
      <c r="B342" s="7"/>
      <c r="C342" s="7"/>
      <c r="D342" s="7">
        <f t="shared" si="5"/>
        <v>0</v>
      </c>
    </row>
    <row r="343" spans="1:4" ht="18" hidden="1" x14ac:dyDescent="0.3">
      <c r="A343" s="10" t="s">
        <v>7</v>
      </c>
      <c r="B343" s="7"/>
      <c r="C343" s="7"/>
      <c r="D343" s="7">
        <f t="shared" si="5"/>
        <v>0</v>
      </c>
    </row>
    <row r="344" spans="1:4" ht="18" hidden="1" x14ac:dyDescent="0.3">
      <c r="A344" s="5" t="s">
        <v>8</v>
      </c>
      <c r="B344" s="7"/>
      <c r="C344" s="7"/>
      <c r="D344" s="7">
        <f t="shared" si="5"/>
        <v>0</v>
      </c>
    </row>
    <row r="345" spans="1:4" ht="18" hidden="1" x14ac:dyDescent="0.3">
      <c r="A345" s="5" t="s">
        <v>9</v>
      </c>
      <c r="B345" s="7"/>
      <c r="C345" s="7"/>
      <c r="D345" s="7">
        <f t="shared" si="5"/>
        <v>0</v>
      </c>
    </row>
    <row r="346" spans="1:4" ht="18" hidden="1" x14ac:dyDescent="0.3">
      <c r="A346" s="11" t="s">
        <v>10</v>
      </c>
      <c r="B346" s="7"/>
      <c r="C346" s="7"/>
      <c r="D346" s="7">
        <f t="shared" si="5"/>
        <v>0</v>
      </c>
    </row>
    <row r="347" spans="1:4" ht="18" hidden="1" x14ac:dyDescent="0.3">
      <c r="A347" s="9" t="s">
        <v>11</v>
      </c>
      <c r="B347" s="7"/>
      <c r="C347" s="7"/>
      <c r="D347" s="7">
        <f t="shared" si="5"/>
        <v>0</v>
      </c>
    </row>
    <row r="348" spans="1:4" ht="18" x14ac:dyDescent="0.3">
      <c r="A348" s="9" t="s">
        <v>12</v>
      </c>
      <c r="B348" s="7">
        <v>10</v>
      </c>
      <c r="C348" s="7">
        <v>8000</v>
      </c>
      <c r="D348" s="7">
        <f t="shared" si="5"/>
        <v>80000</v>
      </c>
    </row>
    <row r="349" spans="1:4" ht="18" hidden="1" x14ac:dyDescent="0.3">
      <c r="A349" s="12" t="s">
        <v>13</v>
      </c>
      <c r="B349" s="7"/>
      <c r="C349" s="7"/>
      <c r="D349" s="7">
        <f t="shared" si="5"/>
        <v>0</v>
      </c>
    </row>
    <row r="350" spans="1:4" ht="18" hidden="1" x14ac:dyDescent="0.3">
      <c r="A350" s="12" t="s">
        <v>14</v>
      </c>
      <c r="B350" s="7"/>
      <c r="C350" s="7"/>
      <c r="D350" s="7">
        <f t="shared" si="5"/>
        <v>0</v>
      </c>
    </row>
    <row r="351" spans="1:4" ht="18" hidden="1" x14ac:dyDescent="0.3">
      <c r="A351" s="9" t="s">
        <v>15</v>
      </c>
      <c r="B351" s="7"/>
      <c r="C351" s="7"/>
      <c r="D351" s="7">
        <f t="shared" si="5"/>
        <v>0</v>
      </c>
    </row>
    <row r="352" spans="1:4" ht="18" hidden="1" x14ac:dyDescent="0.3">
      <c r="A352" s="9" t="s">
        <v>16</v>
      </c>
      <c r="B352" s="7"/>
      <c r="C352" s="7"/>
      <c r="D352" s="7">
        <f t="shared" si="5"/>
        <v>0</v>
      </c>
    </row>
    <row r="353" spans="1:4" ht="18" hidden="1" x14ac:dyDescent="0.3">
      <c r="A353" s="13" t="s">
        <v>17</v>
      </c>
      <c r="B353" s="7"/>
      <c r="C353" s="7"/>
      <c r="D353" s="7">
        <f t="shared" si="5"/>
        <v>0</v>
      </c>
    </row>
    <row r="354" spans="1:4" ht="18" hidden="1" x14ac:dyDescent="0.3">
      <c r="A354" s="11" t="s">
        <v>18</v>
      </c>
      <c r="B354" s="7"/>
      <c r="C354" s="7"/>
      <c r="D354" s="7">
        <f t="shared" si="5"/>
        <v>0</v>
      </c>
    </row>
    <row r="355" spans="1:4" ht="18" x14ac:dyDescent="0.3">
      <c r="A355" s="9" t="s">
        <v>19</v>
      </c>
      <c r="B355" s="7">
        <f>300+2310</f>
        <v>2610</v>
      </c>
      <c r="C355" s="46">
        <v>3500</v>
      </c>
      <c r="D355" s="7">
        <f t="shared" si="5"/>
        <v>9135000</v>
      </c>
    </row>
    <row r="356" spans="1:4" ht="18" hidden="1" x14ac:dyDescent="0.3">
      <c r="A356" s="12" t="s">
        <v>20</v>
      </c>
      <c r="B356" s="7"/>
      <c r="C356" s="7"/>
      <c r="D356" s="7">
        <f t="shared" si="5"/>
        <v>0</v>
      </c>
    </row>
    <row r="357" spans="1:4" ht="18" hidden="1" x14ac:dyDescent="0.3">
      <c r="A357" s="12" t="s">
        <v>21</v>
      </c>
      <c r="B357" s="7"/>
      <c r="C357" s="7"/>
      <c r="D357" s="7">
        <f t="shared" si="5"/>
        <v>0</v>
      </c>
    </row>
    <row r="358" spans="1:4" ht="18" hidden="1" x14ac:dyDescent="0.3">
      <c r="A358" s="9" t="s">
        <v>22</v>
      </c>
      <c r="B358" s="7"/>
      <c r="C358" s="7"/>
      <c r="D358" s="7">
        <f t="shared" si="5"/>
        <v>0</v>
      </c>
    </row>
    <row r="359" spans="1:4" ht="18" hidden="1" x14ac:dyDescent="0.3">
      <c r="A359" s="9" t="s">
        <v>23</v>
      </c>
      <c r="B359" s="7"/>
      <c r="C359" s="7"/>
      <c r="D359" s="7">
        <f t="shared" si="5"/>
        <v>0</v>
      </c>
    </row>
    <row r="360" spans="1:4" ht="18" hidden="1" x14ac:dyDescent="0.3">
      <c r="A360" s="9" t="s">
        <v>24</v>
      </c>
      <c r="B360" s="7"/>
      <c r="C360" s="7"/>
      <c r="D360" s="7">
        <f t="shared" si="5"/>
        <v>0</v>
      </c>
    </row>
    <row r="361" spans="1:4" ht="18" hidden="1" x14ac:dyDescent="0.3">
      <c r="A361" s="9" t="s">
        <v>25</v>
      </c>
      <c r="B361" s="7"/>
      <c r="C361" s="7"/>
      <c r="D361" s="7">
        <f t="shared" si="5"/>
        <v>0</v>
      </c>
    </row>
    <row r="362" spans="1:4" ht="18" hidden="1" x14ac:dyDescent="0.3">
      <c r="A362" s="9" t="s">
        <v>26</v>
      </c>
      <c r="B362" s="7"/>
      <c r="C362" s="7"/>
      <c r="D362" s="7">
        <f t="shared" si="5"/>
        <v>0</v>
      </c>
    </row>
    <row r="363" spans="1:4" ht="18" hidden="1" x14ac:dyDescent="0.3">
      <c r="A363" s="9" t="s">
        <v>27</v>
      </c>
      <c r="B363" s="7"/>
      <c r="C363" s="7"/>
      <c r="D363" s="7">
        <f t="shared" si="5"/>
        <v>0</v>
      </c>
    </row>
    <row r="364" spans="1:4" ht="18" hidden="1" x14ac:dyDescent="0.3">
      <c r="A364" s="12" t="s">
        <v>28</v>
      </c>
      <c r="B364" s="7"/>
      <c r="C364" s="7"/>
      <c r="D364" s="7">
        <f t="shared" si="5"/>
        <v>0</v>
      </c>
    </row>
    <row r="365" spans="1:4" ht="18" hidden="1" x14ac:dyDescent="0.3">
      <c r="A365" s="12" t="s">
        <v>29</v>
      </c>
      <c r="B365" s="7"/>
      <c r="C365" s="7"/>
      <c r="D365" s="7">
        <f t="shared" si="5"/>
        <v>0</v>
      </c>
    </row>
    <row r="366" spans="1:4" ht="18" hidden="1" x14ac:dyDescent="0.3">
      <c r="A366" s="9" t="s">
        <v>30</v>
      </c>
      <c r="B366" s="7"/>
      <c r="C366" s="7"/>
      <c r="D366" s="7">
        <f t="shared" si="5"/>
        <v>0</v>
      </c>
    </row>
    <row r="367" spans="1:4" ht="18" hidden="1" x14ac:dyDescent="0.3">
      <c r="A367" s="9" t="s">
        <v>31</v>
      </c>
      <c r="B367" s="7"/>
      <c r="C367" s="7"/>
      <c r="D367" s="7">
        <f t="shared" si="5"/>
        <v>0</v>
      </c>
    </row>
    <row r="368" spans="1:4" ht="18" hidden="1" x14ac:dyDescent="0.3">
      <c r="A368" s="11" t="s">
        <v>32</v>
      </c>
      <c r="B368" s="15"/>
      <c r="C368" s="15"/>
      <c r="D368" s="7">
        <f t="shared" si="5"/>
        <v>0</v>
      </c>
    </row>
    <row r="369" spans="1:4" ht="18" hidden="1" x14ac:dyDescent="0.3">
      <c r="A369" s="11" t="s">
        <v>33</v>
      </c>
      <c r="B369" s="15"/>
      <c r="C369" s="15"/>
      <c r="D369" s="7">
        <f t="shared" si="5"/>
        <v>0</v>
      </c>
    </row>
    <row r="370" spans="1:4" ht="18" hidden="1" x14ac:dyDescent="0.3">
      <c r="A370" s="9" t="s">
        <v>34</v>
      </c>
      <c r="B370" s="7"/>
      <c r="C370" s="7"/>
      <c r="D370" s="7">
        <f t="shared" si="5"/>
        <v>0</v>
      </c>
    </row>
    <row r="371" spans="1:4" ht="18" hidden="1" x14ac:dyDescent="0.3">
      <c r="A371" s="9" t="s">
        <v>35</v>
      </c>
      <c r="B371" s="7"/>
      <c r="C371" s="7"/>
      <c r="D371" s="7">
        <f t="shared" si="5"/>
        <v>0</v>
      </c>
    </row>
    <row r="372" spans="1:4" ht="18" hidden="1" x14ac:dyDescent="0.3">
      <c r="A372" s="16" t="s">
        <v>36</v>
      </c>
      <c r="B372" s="7"/>
      <c r="C372" s="7"/>
      <c r="D372" s="7">
        <f t="shared" si="5"/>
        <v>0</v>
      </c>
    </row>
    <row r="373" spans="1:4" ht="18" hidden="1" x14ac:dyDescent="0.3">
      <c r="A373" s="9" t="s">
        <v>37</v>
      </c>
      <c r="B373" s="7"/>
      <c r="C373" s="7"/>
      <c r="D373" s="7">
        <f t="shared" si="5"/>
        <v>0</v>
      </c>
    </row>
    <row r="374" spans="1:4" ht="18" hidden="1" x14ac:dyDescent="0.3">
      <c r="A374" s="9" t="s">
        <v>38</v>
      </c>
      <c r="B374" s="7"/>
      <c r="C374" s="7"/>
      <c r="D374" s="7">
        <f t="shared" si="5"/>
        <v>0</v>
      </c>
    </row>
    <row r="375" spans="1:4" ht="18" hidden="1" x14ac:dyDescent="0.3">
      <c r="A375" s="9" t="s">
        <v>39</v>
      </c>
      <c r="B375" s="7"/>
      <c r="C375" s="7"/>
      <c r="D375" s="7">
        <f t="shared" si="5"/>
        <v>0</v>
      </c>
    </row>
    <row r="376" spans="1:4" ht="18" hidden="1" x14ac:dyDescent="0.3">
      <c r="A376" s="9" t="s">
        <v>40</v>
      </c>
      <c r="B376" s="7"/>
      <c r="C376" s="7"/>
      <c r="D376" s="7">
        <f t="shared" si="5"/>
        <v>0</v>
      </c>
    </row>
    <row r="377" spans="1:4" ht="18" hidden="1" x14ac:dyDescent="0.3">
      <c r="A377" s="13" t="s">
        <v>41</v>
      </c>
      <c r="B377" s="7"/>
      <c r="C377" s="7"/>
      <c r="D377" s="7">
        <f t="shared" si="5"/>
        <v>0</v>
      </c>
    </row>
    <row r="378" spans="1:4" ht="18" hidden="1" x14ac:dyDescent="0.3">
      <c r="A378" s="11" t="s">
        <v>42</v>
      </c>
      <c r="B378" s="7"/>
      <c r="C378" s="7"/>
      <c r="D378" s="7">
        <f t="shared" si="5"/>
        <v>0</v>
      </c>
    </row>
    <row r="379" spans="1:4" ht="18" hidden="1" x14ac:dyDescent="0.3">
      <c r="A379" s="13" t="s">
        <v>43</v>
      </c>
      <c r="B379" s="7"/>
      <c r="C379" s="7"/>
      <c r="D379" s="7">
        <f t="shared" si="5"/>
        <v>0</v>
      </c>
    </row>
    <row r="380" spans="1:4" ht="18" hidden="1" x14ac:dyDescent="0.3">
      <c r="A380" s="9" t="s">
        <v>44</v>
      </c>
      <c r="B380" s="7"/>
      <c r="C380" s="7"/>
      <c r="D380" s="7">
        <f t="shared" si="5"/>
        <v>0</v>
      </c>
    </row>
    <row r="381" spans="1:4" ht="18" hidden="1" x14ac:dyDescent="0.3">
      <c r="A381" s="9" t="s">
        <v>45</v>
      </c>
      <c r="B381" s="7"/>
      <c r="C381" s="7"/>
      <c r="D381" s="7">
        <f t="shared" si="5"/>
        <v>0</v>
      </c>
    </row>
    <row r="382" spans="1:4" ht="18" hidden="1" x14ac:dyDescent="0.3">
      <c r="A382" s="12" t="s">
        <v>46</v>
      </c>
      <c r="B382" s="7"/>
      <c r="C382" s="7"/>
      <c r="D382" s="7">
        <f t="shared" si="5"/>
        <v>0</v>
      </c>
    </row>
    <row r="383" spans="1:4" ht="18" hidden="1" x14ac:dyDescent="0.3">
      <c r="A383" s="17" t="s">
        <v>47</v>
      </c>
      <c r="B383" s="7"/>
      <c r="C383" s="7"/>
      <c r="D383" s="7">
        <f t="shared" si="5"/>
        <v>0</v>
      </c>
    </row>
    <row r="384" spans="1:4" ht="18" hidden="1" x14ac:dyDescent="0.3">
      <c r="A384" s="16" t="s">
        <v>48</v>
      </c>
      <c r="B384" s="7"/>
      <c r="C384" s="7"/>
      <c r="D384" s="7">
        <f t="shared" si="5"/>
        <v>0</v>
      </c>
    </row>
    <row r="385" spans="1:4" ht="18" hidden="1" x14ac:dyDescent="0.3">
      <c r="A385" s="16" t="s">
        <v>49</v>
      </c>
      <c r="B385" s="7"/>
      <c r="C385" s="7"/>
      <c r="D385" s="7">
        <f t="shared" si="5"/>
        <v>0</v>
      </c>
    </row>
    <row r="386" spans="1:4" ht="18" hidden="1" x14ac:dyDescent="0.3">
      <c r="A386" s="16" t="s">
        <v>50</v>
      </c>
      <c r="B386" s="7"/>
      <c r="C386" s="7"/>
      <c r="D386" s="7">
        <f t="shared" si="5"/>
        <v>0</v>
      </c>
    </row>
    <row r="387" spans="1:4" ht="18" hidden="1" x14ac:dyDescent="0.3">
      <c r="A387" s="9" t="s">
        <v>51</v>
      </c>
      <c r="B387" s="7"/>
      <c r="C387" s="7"/>
      <c r="D387" s="7">
        <f t="shared" si="5"/>
        <v>0</v>
      </c>
    </row>
    <row r="388" spans="1:4" ht="18" hidden="1" x14ac:dyDescent="0.3">
      <c r="A388" s="11" t="s">
        <v>52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53</v>
      </c>
      <c r="B389" s="7"/>
      <c r="C389" s="7"/>
      <c r="D389" s="7">
        <f t="shared" si="6"/>
        <v>0</v>
      </c>
    </row>
    <row r="390" spans="1:4" ht="18" hidden="1" x14ac:dyDescent="0.3">
      <c r="A390" s="9" t="s">
        <v>54</v>
      </c>
      <c r="B390" s="7"/>
      <c r="C390" s="7"/>
      <c r="D390" s="7">
        <f t="shared" si="6"/>
        <v>0</v>
      </c>
    </row>
    <row r="391" spans="1:4" ht="18" hidden="1" x14ac:dyDescent="0.3">
      <c r="A391" s="16" t="s">
        <v>55</v>
      </c>
      <c r="B391" s="7"/>
      <c r="C391" s="7"/>
      <c r="D391" s="7">
        <f t="shared" si="6"/>
        <v>0</v>
      </c>
    </row>
    <row r="392" spans="1:4" ht="18" hidden="1" x14ac:dyDescent="0.3">
      <c r="A392" s="9" t="s">
        <v>56</v>
      </c>
      <c r="B392" s="7"/>
      <c r="C392" s="7"/>
      <c r="D392" s="7">
        <f t="shared" si="6"/>
        <v>0</v>
      </c>
    </row>
    <row r="393" spans="1:4" ht="18" hidden="1" x14ac:dyDescent="0.3">
      <c r="A393" s="18" t="s">
        <v>57</v>
      </c>
      <c r="B393" s="7"/>
      <c r="C393" s="7"/>
      <c r="D393" s="7">
        <f t="shared" si="6"/>
        <v>0</v>
      </c>
    </row>
    <row r="394" spans="1:4" ht="18" hidden="1" x14ac:dyDescent="0.3">
      <c r="A394" s="9" t="s">
        <v>58</v>
      </c>
      <c r="B394" s="7"/>
      <c r="C394" s="7"/>
      <c r="D394" s="7">
        <f t="shared" si="6"/>
        <v>0</v>
      </c>
    </row>
    <row r="395" spans="1:4" ht="18" hidden="1" x14ac:dyDescent="0.3">
      <c r="A395" s="9" t="s">
        <v>59</v>
      </c>
      <c r="B395" s="7"/>
      <c r="C395" s="7"/>
      <c r="D395" s="7">
        <f t="shared" si="6"/>
        <v>0</v>
      </c>
    </row>
    <row r="396" spans="1:4" ht="18" hidden="1" x14ac:dyDescent="0.3">
      <c r="A396" s="19" t="s">
        <v>60</v>
      </c>
      <c r="B396" s="7"/>
      <c r="C396" s="7"/>
      <c r="D396" s="7">
        <f t="shared" si="6"/>
        <v>0</v>
      </c>
    </row>
    <row r="397" spans="1:4" ht="18" hidden="1" x14ac:dyDescent="0.3">
      <c r="A397" s="20" t="s">
        <v>61</v>
      </c>
      <c r="B397" s="7"/>
      <c r="C397" s="7"/>
      <c r="D397" s="7">
        <f t="shared" si="6"/>
        <v>0</v>
      </c>
    </row>
    <row r="398" spans="1:4" ht="18" hidden="1" x14ac:dyDescent="0.3">
      <c r="A398" s="12" t="s">
        <v>62</v>
      </c>
      <c r="B398" s="7"/>
      <c r="C398" s="7"/>
      <c r="D398" s="7">
        <f t="shared" si="6"/>
        <v>0</v>
      </c>
    </row>
    <row r="399" spans="1:4" ht="18" hidden="1" x14ac:dyDescent="0.3">
      <c r="A399" s="11" t="s">
        <v>63</v>
      </c>
      <c r="B399" s="7"/>
      <c r="C399" s="7"/>
      <c r="D399" s="7">
        <f t="shared" si="6"/>
        <v>0</v>
      </c>
    </row>
    <row r="400" spans="1:4" ht="18" hidden="1" x14ac:dyDescent="0.3">
      <c r="A400" s="12" t="s">
        <v>64</v>
      </c>
      <c r="B400" s="7"/>
      <c r="C400" s="7"/>
      <c r="D400" s="7">
        <f t="shared" si="6"/>
        <v>0</v>
      </c>
    </row>
    <row r="401" spans="1:4" ht="18" hidden="1" x14ac:dyDescent="0.3">
      <c r="A401" s="12" t="s">
        <v>65</v>
      </c>
      <c r="B401" s="7"/>
      <c r="C401" s="7"/>
      <c r="D401" s="7">
        <f t="shared" si="6"/>
        <v>0</v>
      </c>
    </row>
    <row r="402" spans="1:4" ht="18" hidden="1" x14ac:dyDescent="0.3">
      <c r="A402" s="12" t="s">
        <v>66</v>
      </c>
      <c r="B402" s="7"/>
      <c r="C402" s="7"/>
      <c r="D402" s="7">
        <f t="shared" si="6"/>
        <v>0</v>
      </c>
    </row>
    <row r="403" spans="1:4" ht="18" hidden="1" x14ac:dyDescent="0.3">
      <c r="A403" s="19" t="s">
        <v>67</v>
      </c>
      <c r="B403" s="7"/>
      <c r="C403" s="7"/>
      <c r="D403" s="7">
        <f t="shared" si="6"/>
        <v>0</v>
      </c>
    </row>
    <row r="404" spans="1:4" ht="18" hidden="1" x14ac:dyDescent="0.3">
      <c r="A404" s="9" t="s">
        <v>68</v>
      </c>
      <c r="B404" s="7"/>
      <c r="C404" s="7"/>
      <c r="D404" s="7">
        <f t="shared" si="6"/>
        <v>0</v>
      </c>
    </row>
    <row r="405" spans="1:4" ht="18" hidden="1" x14ac:dyDescent="0.3">
      <c r="A405" s="9" t="s">
        <v>69</v>
      </c>
      <c r="B405" s="7"/>
      <c r="C405" s="7"/>
      <c r="D405" s="7">
        <f t="shared" si="6"/>
        <v>0</v>
      </c>
    </row>
    <row r="406" spans="1:4" ht="18" hidden="1" x14ac:dyDescent="0.3">
      <c r="A406" s="12" t="s">
        <v>70</v>
      </c>
      <c r="B406" s="7"/>
      <c r="C406" s="7"/>
      <c r="D406" s="7">
        <f t="shared" si="6"/>
        <v>0</v>
      </c>
    </row>
    <row r="407" spans="1:4" ht="18" hidden="1" x14ac:dyDescent="0.3">
      <c r="A407" s="9" t="s">
        <v>71</v>
      </c>
      <c r="B407" s="7"/>
      <c r="C407" s="7"/>
      <c r="D407" s="7">
        <f t="shared" si="6"/>
        <v>0</v>
      </c>
    </row>
    <row r="408" spans="1:4" ht="18" hidden="1" x14ac:dyDescent="0.3">
      <c r="A408" s="13" t="s">
        <v>72</v>
      </c>
      <c r="B408" s="7"/>
      <c r="C408" s="7"/>
      <c r="D408" s="7">
        <f t="shared" si="6"/>
        <v>0</v>
      </c>
    </row>
    <row r="409" spans="1:4" ht="18" hidden="1" x14ac:dyDescent="0.3">
      <c r="A409" s="9" t="s">
        <v>73</v>
      </c>
      <c r="B409" s="7"/>
      <c r="C409" s="7"/>
      <c r="D409" s="7">
        <f t="shared" si="6"/>
        <v>0</v>
      </c>
    </row>
    <row r="410" spans="1:4" ht="18" hidden="1" x14ac:dyDescent="0.3">
      <c r="A410" s="9" t="s">
        <v>74</v>
      </c>
      <c r="B410" s="7"/>
      <c r="C410" s="7"/>
      <c r="D410" s="7">
        <f t="shared" si="6"/>
        <v>0</v>
      </c>
    </row>
    <row r="411" spans="1:4" ht="18" hidden="1" x14ac:dyDescent="0.3">
      <c r="A411" s="9" t="s">
        <v>75</v>
      </c>
      <c r="B411" s="7"/>
      <c r="C411" s="7"/>
      <c r="D411" s="7">
        <f t="shared" si="6"/>
        <v>0</v>
      </c>
    </row>
    <row r="412" spans="1:4" ht="18" hidden="1" x14ac:dyDescent="0.3">
      <c r="A412" s="12" t="s">
        <v>76</v>
      </c>
      <c r="B412" s="15"/>
      <c r="C412" s="15"/>
      <c r="D412" s="7">
        <f t="shared" si="6"/>
        <v>0</v>
      </c>
    </row>
    <row r="413" spans="1:4" ht="18" hidden="1" x14ac:dyDescent="0.3">
      <c r="A413" s="12" t="s">
        <v>77</v>
      </c>
      <c r="B413" s="15"/>
      <c r="C413" s="15"/>
      <c r="D413" s="7">
        <f t="shared" si="6"/>
        <v>0</v>
      </c>
    </row>
    <row r="414" spans="1:4" ht="18" hidden="1" x14ac:dyDescent="0.3">
      <c r="A414" s="12" t="s">
        <v>78</v>
      </c>
      <c r="B414" s="15"/>
      <c r="C414" s="15"/>
      <c r="D414" s="7">
        <f t="shared" si="6"/>
        <v>0</v>
      </c>
    </row>
    <row r="415" spans="1:4" ht="18" hidden="1" x14ac:dyDescent="0.3">
      <c r="A415" s="9" t="s">
        <v>79</v>
      </c>
      <c r="B415" s="7"/>
      <c r="C415" s="7"/>
      <c r="D415" s="7">
        <f t="shared" si="6"/>
        <v>0</v>
      </c>
    </row>
    <row r="416" spans="1:4" ht="18" hidden="1" x14ac:dyDescent="0.3">
      <c r="A416" s="9" t="s">
        <v>80</v>
      </c>
      <c r="B416" s="7"/>
      <c r="C416" s="7"/>
      <c r="D416" s="7">
        <f t="shared" si="6"/>
        <v>0</v>
      </c>
    </row>
    <row r="417" spans="1:4" ht="18" hidden="1" x14ac:dyDescent="0.3">
      <c r="A417" s="9" t="s">
        <v>81</v>
      </c>
      <c r="B417" s="7"/>
      <c r="C417" s="7"/>
      <c r="D417" s="7">
        <f t="shared" si="6"/>
        <v>0</v>
      </c>
    </row>
    <row r="418" spans="1:4" ht="18" hidden="1" x14ac:dyDescent="0.3">
      <c r="A418" s="9" t="s">
        <v>82</v>
      </c>
      <c r="B418" s="7"/>
      <c r="C418" s="7"/>
      <c r="D418" s="7">
        <f t="shared" si="6"/>
        <v>0</v>
      </c>
    </row>
    <row r="419" spans="1:4" ht="18" hidden="1" x14ac:dyDescent="0.3">
      <c r="A419" s="9" t="s">
        <v>83</v>
      </c>
      <c r="B419" s="7"/>
      <c r="C419" s="7"/>
      <c r="D419" s="7">
        <f t="shared" si="6"/>
        <v>0</v>
      </c>
    </row>
    <row r="420" spans="1:4" ht="18" x14ac:dyDescent="0.3">
      <c r="A420" s="9" t="s">
        <v>84</v>
      </c>
      <c r="B420" s="7">
        <v>36</v>
      </c>
      <c r="C420" s="7">
        <v>8000</v>
      </c>
      <c r="D420" s="7">
        <f t="shared" si="6"/>
        <v>288000</v>
      </c>
    </row>
    <row r="421" spans="1:4" ht="18" hidden="1" x14ac:dyDescent="0.3">
      <c r="A421" s="21" t="s">
        <v>85</v>
      </c>
      <c r="B421" s="7"/>
      <c r="C421" s="7"/>
      <c r="D421" s="7">
        <f t="shared" si="6"/>
        <v>0</v>
      </c>
    </row>
    <row r="422" spans="1:4" ht="18" hidden="1" x14ac:dyDescent="0.3">
      <c r="A422" s="21" t="s">
        <v>86</v>
      </c>
      <c r="B422" s="7"/>
      <c r="C422" s="7"/>
      <c r="D422" s="7">
        <f t="shared" si="6"/>
        <v>0</v>
      </c>
    </row>
    <row r="423" spans="1:4" ht="18" hidden="1" x14ac:dyDescent="0.3">
      <c r="A423" s="21" t="s">
        <v>87</v>
      </c>
      <c r="B423" s="7"/>
      <c r="C423" s="7"/>
      <c r="D423" s="7">
        <f t="shared" si="6"/>
        <v>0</v>
      </c>
    </row>
    <row r="424" spans="1:4" ht="18" hidden="1" x14ac:dyDescent="0.3">
      <c r="A424" s="11" t="s">
        <v>88</v>
      </c>
      <c r="B424" s="7"/>
      <c r="C424" s="7"/>
      <c r="D424" s="7">
        <f t="shared" si="6"/>
        <v>0</v>
      </c>
    </row>
    <row r="425" spans="1:4" ht="18" hidden="1" x14ac:dyDescent="0.3">
      <c r="A425" s="13" t="s">
        <v>89</v>
      </c>
      <c r="B425" s="7"/>
      <c r="C425" s="7"/>
      <c r="D425" s="7">
        <f t="shared" si="6"/>
        <v>0</v>
      </c>
    </row>
    <row r="426" spans="1:4" ht="18" hidden="1" x14ac:dyDescent="0.3">
      <c r="A426" s="11" t="s">
        <v>90</v>
      </c>
      <c r="B426" s="7"/>
      <c r="C426" s="7"/>
      <c r="D426" s="7">
        <f t="shared" si="6"/>
        <v>0</v>
      </c>
    </row>
    <row r="427" spans="1:4" ht="18" hidden="1" x14ac:dyDescent="0.3">
      <c r="A427" s="9" t="s">
        <v>91</v>
      </c>
      <c r="B427" s="7"/>
      <c r="C427" s="7"/>
      <c r="D427" s="7">
        <f t="shared" si="6"/>
        <v>0</v>
      </c>
    </row>
    <row r="428" spans="1:4" ht="18" hidden="1" x14ac:dyDescent="0.3">
      <c r="A428" s="9" t="s">
        <v>92</v>
      </c>
      <c r="B428" s="7"/>
      <c r="C428" s="7"/>
      <c r="D428" s="7">
        <f t="shared" si="6"/>
        <v>0</v>
      </c>
    </row>
    <row r="429" spans="1:4" ht="18" hidden="1" x14ac:dyDescent="0.3">
      <c r="A429" s="11" t="s">
        <v>93</v>
      </c>
      <c r="B429" s="7"/>
      <c r="C429" s="7"/>
      <c r="D429" s="7">
        <f t="shared" si="6"/>
        <v>0</v>
      </c>
    </row>
    <row r="430" spans="1:4" ht="18" hidden="1" x14ac:dyDescent="0.3">
      <c r="A430" s="11" t="s">
        <v>94</v>
      </c>
      <c r="B430" s="7"/>
      <c r="C430" s="7"/>
      <c r="D430" s="7">
        <f t="shared" si="6"/>
        <v>0</v>
      </c>
    </row>
    <row r="431" spans="1:4" ht="18" hidden="1" x14ac:dyDescent="0.3">
      <c r="A431" s="9" t="s">
        <v>95</v>
      </c>
      <c r="B431" s="15"/>
      <c r="C431" s="15"/>
      <c r="D431" s="7">
        <f t="shared" si="6"/>
        <v>0</v>
      </c>
    </row>
    <row r="432" spans="1:4" ht="18" hidden="1" x14ac:dyDescent="0.3">
      <c r="A432" s="21" t="s">
        <v>96</v>
      </c>
      <c r="B432" s="7"/>
      <c r="C432" s="7"/>
      <c r="D432" s="7">
        <f t="shared" si="6"/>
        <v>0</v>
      </c>
    </row>
    <row r="433" spans="1:4" ht="18" hidden="1" x14ac:dyDescent="0.3">
      <c r="A433" s="11" t="s">
        <v>97</v>
      </c>
      <c r="B433" s="7"/>
      <c r="C433" s="7"/>
      <c r="D433" s="7">
        <f t="shared" si="6"/>
        <v>0</v>
      </c>
    </row>
    <row r="434" spans="1:4" ht="18" hidden="1" x14ac:dyDescent="0.3">
      <c r="A434" s="11" t="s">
        <v>98</v>
      </c>
      <c r="B434" s="7"/>
      <c r="C434" s="7"/>
      <c r="D434" s="7">
        <f t="shared" si="6"/>
        <v>0</v>
      </c>
    </row>
    <row r="435" spans="1:4" ht="18" hidden="1" x14ac:dyDescent="0.3">
      <c r="A435" s="9" t="s">
        <v>99</v>
      </c>
      <c r="B435" s="7"/>
      <c r="C435" s="7"/>
      <c r="D435" s="7">
        <f t="shared" si="6"/>
        <v>0</v>
      </c>
    </row>
    <row r="436" spans="1:4" ht="18" hidden="1" x14ac:dyDescent="0.3">
      <c r="A436" s="16" t="s">
        <v>100</v>
      </c>
      <c r="B436" s="7"/>
      <c r="C436" s="7"/>
      <c r="D436" s="7">
        <f t="shared" si="6"/>
        <v>0</v>
      </c>
    </row>
    <row r="437" spans="1:4" ht="18" x14ac:dyDescent="0.3">
      <c r="A437" s="22" t="s">
        <v>101</v>
      </c>
      <c r="B437" s="7">
        <v>5</v>
      </c>
      <c r="C437" s="7">
        <v>15000</v>
      </c>
      <c r="D437" s="7">
        <f t="shared" si="6"/>
        <v>75000</v>
      </c>
    </row>
    <row r="438" spans="1:4" ht="18" hidden="1" x14ac:dyDescent="0.3">
      <c r="A438" s="22" t="s">
        <v>102</v>
      </c>
      <c r="B438" s="7"/>
      <c r="C438" s="7"/>
      <c r="D438" s="7">
        <f t="shared" si="6"/>
        <v>0</v>
      </c>
    </row>
    <row r="439" spans="1:4" ht="18" hidden="1" x14ac:dyDescent="0.3">
      <c r="A439" s="23" t="s">
        <v>103</v>
      </c>
      <c r="B439" s="7"/>
      <c r="C439" s="7"/>
      <c r="D439" s="7">
        <f t="shared" si="6"/>
        <v>0</v>
      </c>
    </row>
    <row r="440" spans="1:4" ht="18" hidden="1" x14ac:dyDescent="0.3">
      <c r="A440" s="24" t="s">
        <v>104</v>
      </c>
      <c r="B440" s="7"/>
      <c r="C440" s="7"/>
      <c r="D440" s="7">
        <f t="shared" si="6"/>
        <v>0</v>
      </c>
    </row>
    <row r="441" spans="1:4" ht="18" hidden="1" x14ac:dyDescent="0.3">
      <c r="A441" s="9" t="s">
        <v>105</v>
      </c>
      <c r="B441" s="7"/>
      <c r="C441" s="7"/>
      <c r="D441" s="7">
        <f t="shared" si="6"/>
        <v>0</v>
      </c>
    </row>
    <row r="442" spans="1:4" ht="18" hidden="1" x14ac:dyDescent="0.3">
      <c r="A442" s="9" t="s">
        <v>106</v>
      </c>
      <c r="B442" s="7"/>
      <c r="C442" s="7"/>
      <c r="D442" s="7">
        <f t="shared" si="6"/>
        <v>0</v>
      </c>
    </row>
    <row r="443" spans="1:4" ht="18" hidden="1" x14ac:dyDescent="0.3">
      <c r="A443" s="9" t="s">
        <v>107</v>
      </c>
      <c r="B443" s="7"/>
      <c r="C443" s="7"/>
      <c r="D443" s="7">
        <f t="shared" si="6"/>
        <v>0</v>
      </c>
    </row>
    <row r="444" spans="1:4" ht="18" hidden="1" x14ac:dyDescent="0.3">
      <c r="A444" s="9" t="s">
        <v>108</v>
      </c>
      <c r="B444" s="7"/>
      <c r="C444" s="7"/>
      <c r="D444" s="7">
        <f t="shared" si="6"/>
        <v>0</v>
      </c>
    </row>
    <row r="445" spans="1:4" ht="18" hidden="1" x14ac:dyDescent="0.3">
      <c r="A445" s="9" t="s">
        <v>110</v>
      </c>
      <c r="B445" s="7"/>
      <c r="C445" s="7"/>
      <c r="D445" s="7">
        <f t="shared" si="6"/>
        <v>0</v>
      </c>
    </row>
    <row r="446" spans="1:4" ht="18" hidden="1" x14ac:dyDescent="0.3">
      <c r="A446" s="9" t="s">
        <v>111</v>
      </c>
      <c r="B446" s="7"/>
      <c r="C446" s="7"/>
      <c r="D446" s="7">
        <f t="shared" si="6"/>
        <v>0</v>
      </c>
    </row>
    <row r="447" spans="1:4" ht="18" hidden="1" x14ac:dyDescent="0.3">
      <c r="A447" s="9" t="s">
        <v>389</v>
      </c>
      <c r="B447" s="7"/>
      <c r="C447" s="7"/>
      <c r="D447" s="7">
        <f t="shared" si="6"/>
        <v>0</v>
      </c>
    </row>
    <row r="448" spans="1:4" ht="18" hidden="1" x14ac:dyDescent="0.3">
      <c r="A448" s="9" t="s">
        <v>112</v>
      </c>
      <c r="B448" s="7"/>
      <c r="C448" s="7"/>
      <c r="D448" s="7">
        <f t="shared" si="6"/>
        <v>0</v>
      </c>
    </row>
    <row r="449" spans="1:4" ht="18" hidden="1" x14ac:dyDescent="0.3">
      <c r="A449" s="11" t="s">
        <v>113</v>
      </c>
      <c r="B449" s="7"/>
      <c r="C449" s="7"/>
      <c r="D449" s="7">
        <f t="shared" si="6"/>
        <v>0</v>
      </c>
    </row>
    <row r="450" spans="1:4" ht="18" hidden="1" x14ac:dyDescent="0.3">
      <c r="A450" s="21" t="s">
        <v>114</v>
      </c>
      <c r="B450" s="7"/>
      <c r="C450" s="7"/>
      <c r="D450" s="7">
        <f t="shared" si="6"/>
        <v>0</v>
      </c>
    </row>
    <row r="451" spans="1:4" ht="18" hidden="1" x14ac:dyDescent="0.3">
      <c r="A451" s="9" t="s">
        <v>115</v>
      </c>
      <c r="B451" s="7"/>
      <c r="C451" s="7"/>
      <c r="D451" s="7">
        <f t="shared" si="6"/>
        <v>0</v>
      </c>
    </row>
    <row r="452" spans="1:4" ht="18" hidden="1" x14ac:dyDescent="0.3">
      <c r="A452" s="11" t="s">
        <v>116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1" t="s">
        <v>117</v>
      </c>
      <c r="B453" s="7"/>
      <c r="C453" s="7"/>
      <c r="D453" s="7">
        <f t="shared" si="7"/>
        <v>0</v>
      </c>
    </row>
    <row r="454" spans="1:4" ht="18" x14ac:dyDescent="0.3">
      <c r="A454" s="9" t="s">
        <v>118</v>
      </c>
      <c r="B454" s="7">
        <v>100</v>
      </c>
      <c r="C454" s="7">
        <v>10000</v>
      </c>
      <c r="D454" s="7">
        <f t="shared" si="7"/>
        <v>1000000</v>
      </c>
    </row>
    <row r="455" spans="1:4" ht="18" hidden="1" x14ac:dyDescent="0.3">
      <c r="A455" s="10" t="s">
        <v>119</v>
      </c>
      <c r="B455" s="7"/>
      <c r="C455" s="7"/>
      <c r="D455" s="7">
        <f t="shared" si="7"/>
        <v>0</v>
      </c>
    </row>
    <row r="456" spans="1:4" ht="18" hidden="1" x14ac:dyDescent="0.3">
      <c r="A456" s="13" t="s">
        <v>120</v>
      </c>
      <c r="B456" s="7"/>
      <c r="C456" s="7"/>
      <c r="D456" s="7">
        <f t="shared" si="7"/>
        <v>0</v>
      </c>
    </row>
    <row r="457" spans="1:4" ht="18" hidden="1" x14ac:dyDescent="0.3">
      <c r="A457" s="12" t="s">
        <v>121</v>
      </c>
      <c r="B457" s="15"/>
      <c r="C457" s="15"/>
      <c r="D457" s="7">
        <f t="shared" si="7"/>
        <v>0</v>
      </c>
    </row>
    <row r="458" spans="1:4" ht="18" hidden="1" x14ac:dyDescent="0.3">
      <c r="A458" s="12" t="s">
        <v>122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123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124</v>
      </c>
      <c r="B460" s="26"/>
      <c r="C460" s="26"/>
      <c r="D460" s="7">
        <f t="shared" si="7"/>
        <v>0</v>
      </c>
    </row>
    <row r="461" spans="1:4" ht="18" hidden="1" x14ac:dyDescent="0.3">
      <c r="A461" s="27" t="s">
        <v>125</v>
      </c>
      <c r="B461" s="7"/>
      <c r="C461" s="7"/>
      <c r="D461" s="7">
        <f t="shared" si="7"/>
        <v>0</v>
      </c>
    </row>
    <row r="462" spans="1:4" ht="18" hidden="1" x14ac:dyDescent="0.3">
      <c r="A462" s="12" t="s">
        <v>126</v>
      </c>
      <c r="B462" s="15"/>
      <c r="C462" s="15"/>
      <c r="D462" s="7">
        <f t="shared" si="7"/>
        <v>0</v>
      </c>
    </row>
    <row r="463" spans="1:4" ht="18" x14ac:dyDescent="0.3">
      <c r="A463" s="9" t="s">
        <v>127</v>
      </c>
      <c r="B463" s="7">
        <v>25</v>
      </c>
      <c r="C463" s="7">
        <v>6500</v>
      </c>
      <c r="D463" s="7">
        <f t="shared" si="7"/>
        <v>162500</v>
      </c>
    </row>
    <row r="464" spans="1:4" ht="18" hidden="1" x14ac:dyDescent="0.3">
      <c r="A464" s="9" t="s">
        <v>128</v>
      </c>
      <c r="B464" s="7"/>
      <c r="C464" s="7"/>
      <c r="D464" s="7">
        <f t="shared" si="7"/>
        <v>0</v>
      </c>
    </row>
    <row r="465" spans="1:4" ht="18" x14ac:dyDescent="0.3">
      <c r="A465" s="9" t="s">
        <v>129</v>
      </c>
      <c r="B465" s="7">
        <f>40+10+60</f>
        <v>110</v>
      </c>
      <c r="C465" s="7">
        <v>7500</v>
      </c>
      <c r="D465" s="7">
        <f t="shared" si="7"/>
        <v>825000</v>
      </c>
    </row>
    <row r="466" spans="1:4" ht="18" hidden="1" x14ac:dyDescent="0.3">
      <c r="A466" s="16" t="s">
        <v>130</v>
      </c>
      <c r="B466" s="7"/>
      <c r="C466" s="7"/>
      <c r="D466" s="7">
        <f t="shared" si="7"/>
        <v>0</v>
      </c>
    </row>
    <row r="467" spans="1:4" ht="18" hidden="1" x14ac:dyDescent="0.3">
      <c r="A467" s="12" t="s">
        <v>131</v>
      </c>
      <c r="B467" s="7"/>
      <c r="C467" s="7"/>
      <c r="D467" s="7">
        <f t="shared" si="7"/>
        <v>0</v>
      </c>
    </row>
    <row r="468" spans="1:4" ht="18" hidden="1" x14ac:dyDescent="0.3">
      <c r="A468" s="12" t="s">
        <v>132</v>
      </c>
      <c r="B468" s="7"/>
      <c r="C468" s="7"/>
      <c r="D468" s="7">
        <f t="shared" si="7"/>
        <v>0</v>
      </c>
    </row>
    <row r="469" spans="1:4" ht="18" hidden="1" x14ac:dyDescent="0.3">
      <c r="A469" s="9" t="s">
        <v>133</v>
      </c>
      <c r="B469" s="7"/>
      <c r="C469" s="7"/>
      <c r="D469" s="7">
        <f t="shared" si="7"/>
        <v>0</v>
      </c>
    </row>
    <row r="470" spans="1:4" ht="18" hidden="1" x14ac:dyDescent="0.3">
      <c r="A470" s="9" t="s">
        <v>134</v>
      </c>
      <c r="B470" s="7"/>
      <c r="C470" s="7"/>
      <c r="D470" s="7">
        <f t="shared" si="7"/>
        <v>0</v>
      </c>
    </row>
    <row r="471" spans="1:4" ht="18" hidden="1" x14ac:dyDescent="0.3">
      <c r="A471" s="9" t="s">
        <v>135</v>
      </c>
      <c r="B471" s="15"/>
      <c r="C471" s="15"/>
      <c r="D471" s="7">
        <f t="shared" si="7"/>
        <v>0</v>
      </c>
    </row>
    <row r="472" spans="1:4" ht="18" hidden="1" x14ac:dyDescent="0.3">
      <c r="A472" s="9" t="s">
        <v>136</v>
      </c>
      <c r="B472" s="15"/>
      <c r="C472" s="15"/>
      <c r="D472" s="7">
        <f t="shared" si="7"/>
        <v>0</v>
      </c>
    </row>
    <row r="473" spans="1:4" ht="18" hidden="1" x14ac:dyDescent="0.3">
      <c r="A473" s="9" t="s">
        <v>137</v>
      </c>
      <c r="B473" s="7"/>
      <c r="C473" s="7"/>
      <c r="D473" s="7">
        <f t="shared" si="7"/>
        <v>0</v>
      </c>
    </row>
    <row r="474" spans="1:4" ht="18" hidden="1" x14ac:dyDescent="0.3">
      <c r="A474" s="9" t="s">
        <v>138</v>
      </c>
      <c r="B474" s="15"/>
      <c r="C474" s="15"/>
      <c r="D474" s="7">
        <f t="shared" si="7"/>
        <v>0</v>
      </c>
    </row>
    <row r="475" spans="1:4" ht="18" hidden="1" x14ac:dyDescent="0.3">
      <c r="A475" s="9" t="s">
        <v>139</v>
      </c>
      <c r="B475" s="15"/>
      <c r="C475" s="15"/>
      <c r="D475" s="7">
        <f t="shared" si="7"/>
        <v>0</v>
      </c>
    </row>
    <row r="476" spans="1:4" ht="18" hidden="1" x14ac:dyDescent="0.3">
      <c r="A476" s="9" t="s">
        <v>140</v>
      </c>
      <c r="B476" s="15"/>
      <c r="C476" s="15"/>
      <c r="D476" s="7">
        <f t="shared" si="7"/>
        <v>0</v>
      </c>
    </row>
    <row r="477" spans="1:4" ht="18" hidden="1" x14ac:dyDescent="0.3">
      <c r="A477" s="9" t="s">
        <v>141</v>
      </c>
      <c r="B477" s="15"/>
      <c r="C477" s="15"/>
      <c r="D477" s="7">
        <f t="shared" si="7"/>
        <v>0</v>
      </c>
    </row>
    <row r="478" spans="1:4" ht="18" hidden="1" x14ac:dyDescent="0.3">
      <c r="A478" s="9" t="s">
        <v>142</v>
      </c>
      <c r="B478" s="15"/>
      <c r="C478" s="15"/>
      <c r="D478" s="7">
        <f t="shared" si="7"/>
        <v>0</v>
      </c>
    </row>
    <row r="479" spans="1:4" ht="18" hidden="1" x14ac:dyDescent="0.3">
      <c r="A479" s="9" t="s">
        <v>143</v>
      </c>
      <c r="B479" s="15"/>
      <c r="C479" s="15"/>
      <c r="D479" s="7">
        <f t="shared" si="7"/>
        <v>0</v>
      </c>
    </row>
    <row r="480" spans="1:4" ht="18" hidden="1" x14ac:dyDescent="0.3">
      <c r="A480" s="9" t="s">
        <v>144</v>
      </c>
      <c r="B480" s="15"/>
      <c r="C480" s="15"/>
      <c r="D480" s="7">
        <f t="shared" si="7"/>
        <v>0</v>
      </c>
    </row>
    <row r="481" spans="1:4" ht="18" hidden="1" x14ac:dyDescent="0.3">
      <c r="A481" s="9" t="s">
        <v>145</v>
      </c>
      <c r="B481" s="15"/>
      <c r="C481" s="15"/>
      <c r="D481" s="7">
        <f t="shared" si="7"/>
        <v>0</v>
      </c>
    </row>
    <row r="482" spans="1:4" ht="18" hidden="1" x14ac:dyDescent="0.3">
      <c r="A482" s="9" t="s">
        <v>146</v>
      </c>
      <c r="B482" s="7"/>
      <c r="C482" s="7"/>
      <c r="D482" s="7">
        <f t="shared" si="7"/>
        <v>0</v>
      </c>
    </row>
    <row r="483" spans="1:4" ht="18" hidden="1" x14ac:dyDescent="0.3">
      <c r="A483" s="9" t="s">
        <v>147</v>
      </c>
      <c r="B483" s="7"/>
      <c r="C483" s="7"/>
      <c r="D483" s="7">
        <f t="shared" si="7"/>
        <v>0</v>
      </c>
    </row>
    <row r="484" spans="1:4" ht="18" hidden="1" x14ac:dyDescent="0.3">
      <c r="A484" s="9" t="s">
        <v>148</v>
      </c>
      <c r="B484" s="7"/>
      <c r="C484" s="7"/>
      <c r="D484" s="7">
        <f t="shared" si="7"/>
        <v>0</v>
      </c>
    </row>
    <row r="485" spans="1:4" ht="18" hidden="1" x14ac:dyDescent="0.3">
      <c r="A485" s="9" t="s">
        <v>149</v>
      </c>
      <c r="B485" s="7"/>
      <c r="C485" s="7"/>
      <c r="D485" s="7">
        <f t="shared" si="7"/>
        <v>0</v>
      </c>
    </row>
    <row r="486" spans="1:4" ht="18" hidden="1" x14ac:dyDescent="0.3">
      <c r="A486" s="9" t="s">
        <v>150</v>
      </c>
      <c r="B486" s="7"/>
      <c r="C486" s="7"/>
      <c r="D486" s="7">
        <f t="shared" si="7"/>
        <v>0</v>
      </c>
    </row>
    <row r="487" spans="1:4" ht="18" hidden="1" x14ac:dyDescent="0.3">
      <c r="A487" s="16" t="s">
        <v>151</v>
      </c>
      <c r="B487" s="7"/>
      <c r="C487" s="7"/>
      <c r="D487" s="7">
        <f t="shared" si="7"/>
        <v>0</v>
      </c>
    </row>
    <row r="488" spans="1:4" ht="18" hidden="1" x14ac:dyDescent="0.3">
      <c r="A488" s="9" t="s">
        <v>152</v>
      </c>
      <c r="B488" s="7"/>
      <c r="C488" s="7"/>
      <c r="D488" s="7">
        <f t="shared" si="7"/>
        <v>0</v>
      </c>
    </row>
    <row r="489" spans="1:4" ht="18" hidden="1" x14ac:dyDescent="0.3">
      <c r="A489" s="9" t="s">
        <v>153</v>
      </c>
      <c r="B489" s="7"/>
      <c r="C489" s="7"/>
      <c r="D489" s="7">
        <f t="shared" si="7"/>
        <v>0</v>
      </c>
    </row>
    <row r="490" spans="1:4" ht="18" hidden="1" x14ac:dyDescent="0.3">
      <c r="A490" s="9" t="s">
        <v>154</v>
      </c>
      <c r="B490" s="7"/>
      <c r="C490" s="7"/>
      <c r="D490" s="7">
        <f t="shared" si="7"/>
        <v>0</v>
      </c>
    </row>
    <row r="491" spans="1:4" ht="18" hidden="1" x14ac:dyDescent="0.3">
      <c r="A491" s="9" t="s">
        <v>155</v>
      </c>
      <c r="B491" s="7"/>
      <c r="C491" s="7"/>
      <c r="D491" s="7">
        <f t="shared" si="7"/>
        <v>0</v>
      </c>
    </row>
    <row r="492" spans="1:4" ht="18" hidden="1" x14ac:dyDescent="0.3">
      <c r="A492" s="9" t="s">
        <v>156</v>
      </c>
      <c r="B492" s="15"/>
      <c r="C492" s="15"/>
      <c r="D492" s="7">
        <f t="shared" si="7"/>
        <v>0</v>
      </c>
    </row>
    <row r="493" spans="1:4" ht="18" hidden="1" x14ac:dyDescent="0.3">
      <c r="A493" s="17" t="s">
        <v>157</v>
      </c>
      <c r="B493" s="15"/>
      <c r="C493" s="15"/>
      <c r="D493" s="7">
        <f t="shared" si="7"/>
        <v>0</v>
      </c>
    </row>
    <row r="494" spans="1:4" ht="18" hidden="1" x14ac:dyDescent="0.3">
      <c r="A494" s="9" t="s">
        <v>158</v>
      </c>
      <c r="B494" s="15"/>
      <c r="C494" s="15"/>
      <c r="D494" s="7">
        <f t="shared" si="7"/>
        <v>0</v>
      </c>
    </row>
    <row r="495" spans="1:4" ht="18" hidden="1" x14ac:dyDescent="0.3">
      <c r="A495" s="9" t="s">
        <v>159</v>
      </c>
      <c r="B495" s="7"/>
      <c r="C495" s="7"/>
      <c r="D495" s="7">
        <f t="shared" si="7"/>
        <v>0</v>
      </c>
    </row>
    <row r="496" spans="1:4" ht="18" hidden="1" x14ac:dyDescent="0.3">
      <c r="A496" s="16" t="s">
        <v>160</v>
      </c>
      <c r="B496" s="7"/>
      <c r="C496" s="7"/>
      <c r="D496" s="7">
        <f t="shared" si="7"/>
        <v>0</v>
      </c>
    </row>
    <row r="497" spans="1:4" ht="18" x14ac:dyDescent="0.3">
      <c r="A497" s="9" t="s">
        <v>161</v>
      </c>
      <c r="B497" s="7">
        <v>367</v>
      </c>
      <c r="C497" s="7">
        <v>6500</v>
      </c>
      <c r="D497" s="7">
        <f t="shared" si="7"/>
        <v>2385500</v>
      </c>
    </row>
    <row r="498" spans="1:4" ht="18" hidden="1" x14ac:dyDescent="0.3">
      <c r="A498" s="12" t="s">
        <v>162</v>
      </c>
      <c r="B498" s="7"/>
      <c r="C498" s="7"/>
      <c r="D498" s="7">
        <f t="shared" si="7"/>
        <v>0</v>
      </c>
    </row>
    <row r="499" spans="1:4" ht="18" hidden="1" x14ac:dyDescent="0.3">
      <c r="A499" s="9" t="s">
        <v>163</v>
      </c>
      <c r="B499" s="7"/>
      <c r="C499" s="7"/>
      <c r="D499" s="7">
        <f t="shared" si="7"/>
        <v>0</v>
      </c>
    </row>
    <row r="500" spans="1:4" ht="18" hidden="1" x14ac:dyDescent="0.3">
      <c r="A500" s="9" t="s">
        <v>164</v>
      </c>
      <c r="B500" s="7"/>
      <c r="C500" s="7"/>
      <c r="D500" s="7">
        <f t="shared" si="7"/>
        <v>0</v>
      </c>
    </row>
    <row r="501" spans="1:4" ht="18" hidden="1" x14ac:dyDescent="0.3">
      <c r="A501" s="9" t="s">
        <v>165</v>
      </c>
      <c r="B501" s="7"/>
      <c r="C501" s="7"/>
      <c r="D501" s="7">
        <f t="shared" si="7"/>
        <v>0</v>
      </c>
    </row>
    <row r="502" spans="1:4" ht="18" hidden="1" x14ac:dyDescent="0.3">
      <c r="A502" s="19" t="s">
        <v>166</v>
      </c>
      <c r="B502" s="7"/>
      <c r="C502" s="7"/>
      <c r="D502" s="7">
        <f t="shared" si="7"/>
        <v>0</v>
      </c>
    </row>
    <row r="503" spans="1:4" ht="18" hidden="1" x14ac:dyDescent="0.3">
      <c r="A503" s="9" t="s">
        <v>167</v>
      </c>
      <c r="B503" s="7"/>
      <c r="C503" s="7"/>
      <c r="D503" s="7">
        <f t="shared" si="7"/>
        <v>0</v>
      </c>
    </row>
    <row r="504" spans="1:4" ht="18" hidden="1" x14ac:dyDescent="0.3">
      <c r="A504" s="29" t="s">
        <v>168</v>
      </c>
      <c r="B504" s="31"/>
      <c r="C504" s="31"/>
      <c r="D504" s="7">
        <f t="shared" si="7"/>
        <v>0</v>
      </c>
    </row>
    <row r="505" spans="1:4" ht="18" hidden="1" x14ac:dyDescent="0.3">
      <c r="A505" s="11" t="s">
        <v>169</v>
      </c>
      <c r="B505" s="7"/>
      <c r="C505" s="7"/>
      <c r="D505" s="7">
        <f t="shared" si="7"/>
        <v>0</v>
      </c>
    </row>
    <row r="506" spans="1:4" ht="18" hidden="1" x14ac:dyDescent="0.3">
      <c r="A506" s="9" t="s">
        <v>170</v>
      </c>
      <c r="B506" s="7"/>
      <c r="C506" s="7"/>
      <c r="D506" s="7">
        <f t="shared" si="7"/>
        <v>0</v>
      </c>
    </row>
    <row r="507" spans="1:4" ht="18" hidden="1" x14ac:dyDescent="0.3">
      <c r="A507" s="9" t="s">
        <v>171</v>
      </c>
      <c r="B507" s="7"/>
      <c r="C507" s="7"/>
      <c r="D507" s="7">
        <f t="shared" si="7"/>
        <v>0</v>
      </c>
    </row>
    <row r="508" spans="1:4" ht="18" hidden="1" x14ac:dyDescent="0.3">
      <c r="A508" s="12" t="s">
        <v>172</v>
      </c>
      <c r="B508" s="7"/>
      <c r="C508" s="7"/>
      <c r="D508" s="7">
        <f t="shared" si="7"/>
        <v>0</v>
      </c>
    </row>
    <row r="509" spans="1:4" ht="18" hidden="1" x14ac:dyDescent="0.3">
      <c r="A509" s="9" t="s">
        <v>173</v>
      </c>
      <c r="B509" s="7"/>
      <c r="C509" s="7"/>
      <c r="D509" s="7">
        <f t="shared" si="7"/>
        <v>0</v>
      </c>
    </row>
    <row r="510" spans="1:4" ht="18" hidden="1" x14ac:dyDescent="0.3">
      <c r="A510" s="9" t="s">
        <v>174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268" t="s">
        <v>177</v>
      </c>
      <c r="B513" s="269">
        <v>8000</v>
      </c>
      <c r="C513" s="269">
        <v>7700</v>
      </c>
      <c r="D513" s="269">
        <f t="shared" si="7"/>
        <v>61600000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16" t="s">
        <v>183</v>
      </c>
      <c r="B519" s="7"/>
      <c r="C519" s="7"/>
      <c r="D519" s="7">
        <f t="shared" si="8"/>
        <v>0</v>
      </c>
    </row>
    <row r="520" spans="1:4" ht="18" hidden="1" x14ac:dyDescent="0.3">
      <c r="A520" s="16" t="s">
        <v>184</v>
      </c>
      <c r="B520" s="7"/>
      <c r="C520" s="7"/>
      <c r="D520" s="7">
        <f t="shared" si="8"/>
        <v>0</v>
      </c>
    </row>
    <row r="521" spans="1:4" ht="18" hidden="1" x14ac:dyDescent="0.3">
      <c r="A521" s="16" t="s">
        <v>185</v>
      </c>
      <c r="B521" s="7"/>
      <c r="C521" s="7"/>
      <c r="D521" s="7">
        <f t="shared" si="8"/>
        <v>0</v>
      </c>
    </row>
    <row r="522" spans="1:4" ht="18" hidden="1" x14ac:dyDescent="0.3">
      <c r="A522" s="16" t="s">
        <v>186</v>
      </c>
      <c r="B522" s="7"/>
      <c r="C522" s="7"/>
      <c r="D522" s="7">
        <f t="shared" si="8"/>
        <v>0</v>
      </c>
    </row>
    <row r="523" spans="1:4" ht="18" hidden="1" x14ac:dyDescent="0.3">
      <c r="A523" s="12" t="s">
        <v>187</v>
      </c>
      <c r="B523" s="7"/>
      <c r="C523" s="7"/>
      <c r="D523" s="7">
        <f t="shared" si="8"/>
        <v>0</v>
      </c>
    </row>
    <row r="524" spans="1:4" ht="18" hidden="1" x14ac:dyDescent="0.3">
      <c r="A524" s="9" t="s">
        <v>188</v>
      </c>
      <c r="B524" s="7"/>
      <c r="C524" s="7"/>
      <c r="D524" s="7">
        <f t="shared" si="8"/>
        <v>0</v>
      </c>
    </row>
    <row r="525" spans="1:4" ht="18" hidden="1" x14ac:dyDescent="0.3">
      <c r="A525" s="32" t="s">
        <v>189</v>
      </c>
      <c r="B525" s="7"/>
      <c r="C525" s="7"/>
      <c r="D525" s="7">
        <f t="shared" si="8"/>
        <v>0</v>
      </c>
    </row>
    <row r="526" spans="1:4" ht="18" hidden="1" x14ac:dyDescent="0.3">
      <c r="A526" s="32" t="s">
        <v>190</v>
      </c>
      <c r="B526" s="7"/>
      <c r="C526" s="7"/>
      <c r="D526" s="7">
        <f t="shared" si="8"/>
        <v>0</v>
      </c>
    </row>
    <row r="527" spans="1:4" ht="18" hidden="1" x14ac:dyDescent="0.3">
      <c r="A527" s="32" t="s">
        <v>191</v>
      </c>
      <c r="B527" s="7"/>
      <c r="C527" s="7"/>
      <c r="D527" s="7">
        <f t="shared" si="8"/>
        <v>0</v>
      </c>
    </row>
    <row r="528" spans="1:4" ht="18" hidden="1" x14ac:dyDescent="0.3">
      <c r="A528" s="32" t="s">
        <v>192</v>
      </c>
      <c r="B528" s="7"/>
      <c r="C528" s="7"/>
      <c r="D528" s="7">
        <f t="shared" si="8"/>
        <v>0</v>
      </c>
    </row>
    <row r="529" spans="1:4" ht="18" hidden="1" x14ac:dyDescent="0.3">
      <c r="A529" s="9" t="s">
        <v>193</v>
      </c>
      <c r="B529" s="7"/>
      <c r="C529" s="7"/>
      <c r="D529" s="7">
        <f t="shared" si="8"/>
        <v>0</v>
      </c>
    </row>
    <row r="530" spans="1:4" ht="18" hidden="1" x14ac:dyDescent="0.3">
      <c r="A530" s="33" t="s">
        <v>194</v>
      </c>
      <c r="B530" s="7"/>
      <c r="C530" s="7"/>
      <c r="D530" s="7">
        <f t="shared" si="8"/>
        <v>0</v>
      </c>
    </row>
    <row r="531" spans="1:4" ht="18" hidden="1" x14ac:dyDescent="0.3">
      <c r="A531" s="9" t="s">
        <v>195</v>
      </c>
      <c r="B531" s="7"/>
      <c r="C531" s="7"/>
      <c r="D531" s="7">
        <f t="shared" si="8"/>
        <v>0</v>
      </c>
    </row>
    <row r="532" spans="1:4" ht="18" hidden="1" x14ac:dyDescent="0.3">
      <c r="A532" s="12" t="s">
        <v>196</v>
      </c>
      <c r="B532" s="7"/>
      <c r="C532" s="7"/>
      <c r="D532" s="7">
        <f t="shared" si="8"/>
        <v>0</v>
      </c>
    </row>
    <row r="533" spans="1:4" ht="18" hidden="1" x14ac:dyDescent="0.3">
      <c r="A533" s="9" t="s">
        <v>197</v>
      </c>
      <c r="B533" s="7"/>
      <c r="C533" s="7"/>
      <c r="D533" s="7">
        <f t="shared" si="8"/>
        <v>0</v>
      </c>
    </row>
    <row r="534" spans="1:4" ht="18" hidden="1" x14ac:dyDescent="0.3">
      <c r="A534" s="9" t="s">
        <v>198</v>
      </c>
      <c r="B534" s="7"/>
      <c r="C534" s="7"/>
      <c r="D534" s="7">
        <f t="shared" si="8"/>
        <v>0</v>
      </c>
    </row>
    <row r="535" spans="1:4" ht="18" x14ac:dyDescent="0.3">
      <c r="A535" s="9" t="s">
        <v>199</v>
      </c>
      <c r="B535" s="7">
        <f>540+300</f>
        <v>840</v>
      </c>
      <c r="C535" s="7">
        <v>7750</v>
      </c>
      <c r="D535" s="7">
        <f t="shared" si="8"/>
        <v>6510000</v>
      </c>
    </row>
    <row r="536" spans="1:4" ht="18" hidden="1" x14ac:dyDescent="0.3">
      <c r="A536" s="34" t="s">
        <v>200</v>
      </c>
      <c r="B536" s="7"/>
      <c r="C536" s="7"/>
      <c r="D536" s="7">
        <f t="shared" si="8"/>
        <v>0</v>
      </c>
    </row>
    <row r="537" spans="1:4" ht="18" hidden="1" x14ac:dyDescent="0.3">
      <c r="A537" s="34" t="s">
        <v>201</v>
      </c>
      <c r="B537" s="7"/>
      <c r="C537" s="7"/>
      <c r="D537" s="7">
        <f t="shared" si="8"/>
        <v>0</v>
      </c>
    </row>
    <row r="538" spans="1:4" ht="18" hidden="1" x14ac:dyDescent="0.3">
      <c r="A538" s="9" t="s">
        <v>202</v>
      </c>
      <c r="B538" s="7"/>
      <c r="C538" s="7"/>
      <c r="D538" s="7">
        <f t="shared" si="8"/>
        <v>0</v>
      </c>
    </row>
    <row r="539" spans="1:4" ht="18" hidden="1" x14ac:dyDescent="0.3">
      <c r="A539" s="11" t="s">
        <v>203</v>
      </c>
      <c r="B539" s="7"/>
      <c r="C539" s="7"/>
      <c r="D539" s="7">
        <f t="shared" si="8"/>
        <v>0</v>
      </c>
    </row>
    <row r="540" spans="1:4" ht="18" hidden="1" x14ac:dyDescent="0.3">
      <c r="A540" s="9" t="s">
        <v>204</v>
      </c>
      <c r="B540" s="7"/>
      <c r="C540" s="7"/>
      <c r="D540" s="7">
        <f t="shared" si="8"/>
        <v>0</v>
      </c>
    </row>
    <row r="541" spans="1:4" ht="18" hidden="1" x14ac:dyDescent="0.3">
      <c r="A541" s="11" t="s">
        <v>205</v>
      </c>
      <c r="B541" s="7"/>
      <c r="C541" s="7"/>
      <c r="D541" s="7">
        <f t="shared" si="8"/>
        <v>0</v>
      </c>
    </row>
    <row r="542" spans="1:4" ht="18" hidden="1" x14ac:dyDescent="0.3">
      <c r="A542" s="9" t="s">
        <v>206</v>
      </c>
      <c r="B542" s="7"/>
      <c r="C542" s="7"/>
      <c r="D542" s="7">
        <f t="shared" si="8"/>
        <v>0</v>
      </c>
    </row>
    <row r="543" spans="1:4" ht="18" hidden="1" x14ac:dyDescent="0.3">
      <c r="A543" s="9" t="s">
        <v>207</v>
      </c>
      <c r="B543" s="7"/>
      <c r="C543" s="7"/>
      <c r="D543" s="7">
        <f t="shared" si="8"/>
        <v>0</v>
      </c>
    </row>
    <row r="544" spans="1:4" ht="18" x14ac:dyDescent="0.3">
      <c r="A544" s="9" t="s">
        <v>208</v>
      </c>
      <c r="B544" s="7">
        <f>13/0.5</f>
        <v>26</v>
      </c>
      <c r="C544" s="7">
        <v>8000</v>
      </c>
      <c r="D544" s="7">
        <f t="shared" si="8"/>
        <v>208000</v>
      </c>
    </row>
    <row r="545" spans="1:4" ht="18" hidden="1" x14ac:dyDescent="0.3">
      <c r="A545" s="9" t="s">
        <v>209</v>
      </c>
      <c r="B545" s="7"/>
      <c r="C545" s="7"/>
      <c r="D545" s="7">
        <f t="shared" si="8"/>
        <v>0</v>
      </c>
    </row>
    <row r="546" spans="1:4" ht="18" x14ac:dyDescent="0.3">
      <c r="A546" s="9" t="s">
        <v>210</v>
      </c>
      <c r="B546" s="7">
        <v>40</v>
      </c>
      <c r="C546" s="7">
        <v>17000</v>
      </c>
      <c r="D546" s="7">
        <f t="shared" si="8"/>
        <v>680000</v>
      </c>
    </row>
    <row r="547" spans="1:4" ht="18" hidden="1" x14ac:dyDescent="0.3">
      <c r="A547" s="35" t="s">
        <v>211</v>
      </c>
      <c r="B547" s="7"/>
      <c r="C547" s="7"/>
      <c r="D547" s="7">
        <f t="shared" si="8"/>
        <v>0</v>
      </c>
    </row>
    <row r="548" spans="1:4" ht="18" hidden="1" x14ac:dyDescent="0.3">
      <c r="A548" s="9" t="s">
        <v>212</v>
      </c>
      <c r="B548" s="7"/>
      <c r="C548" s="7"/>
      <c r="D548" s="7">
        <f t="shared" si="8"/>
        <v>0</v>
      </c>
    </row>
    <row r="549" spans="1:4" ht="18" x14ac:dyDescent="0.3">
      <c r="A549" s="9" t="s">
        <v>213</v>
      </c>
      <c r="B549" s="7">
        <f>40+30+50+165+30+110+75</f>
        <v>500</v>
      </c>
      <c r="C549" s="7">
        <v>14000</v>
      </c>
      <c r="D549" s="7">
        <f t="shared" si="8"/>
        <v>7000000</v>
      </c>
    </row>
    <row r="550" spans="1:4" ht="18" hidden="1" x14ac:dyDescent="0.3">
      <c r="A550" s="9" t="s">
        <v>214</v>
      </c>
      <c r="B550" s="7"/>
      <c r="C550" s="7"/>
      <c r="D550" s="7">
        <f t="shared" si="8"/>
        <v>0</v>
      </c>
    </row>
    <row r="551" spans="1:4" ht="18" hidden="1" x14ac:dyDescent="0.3">
      <c r="A551" s="9" t="s">
        <v>215</v>
      </c>
      <c r="B551" s="7"/>
      <c r="C551" s="7"/>
      <c r="D551" s="7">
        <f t="shared" si="8"/>
        <v>0</v>
      </c>
    </row>
    <row r="552" spans="1:4" ht="18" hidden="1" x14ac:dyDescent="0.3">
      <c r="A552" s="9" t="s">
        <v>216</v>
      </c>
      <c r="B552" s="7"/>
      <c r="C552" s="7"/>
      <c r="D552" s="7">
        <f t="shared" si="8"/>
        <v>0</v>
      </c>
    </row>
    <row r="553" spans="1:4" ht="18" hidden="1" x14ac:dyDescent="0.3">
      <c r="A553" s="16" t="s">
        <v>217</v>
      </c>
      <c r="B553" s="7"/>
      <c r="C553" s="7"/>
      <c r="D553" s="7">
        <f t="shared" si="8"/>
        <v>0</v>
      </c>
    </row>
    <row r="554" spans="1:4" ht="18" hidden="1" x14ac:dyDescent="0.3">
      <c r="A554" s="16" t="s">
        <v>218</v>
      </c>
      <c r="B554" s="7"/>
      <c r="C554" s="7"/>
      <c r="D554" s="7">
        <f t="shared" si="8"/>
        <v>0</v>
      </c>
    </row>
    <row r="555" spans="1:4" ht="18" hidden="1" x14ac:dyDescent="0.3">
      <c r="A555" s="16" t="s">
        <v>219</v>
      </c>
      <c r="B555" s="7"/>
      <c r="C555" s="7"/>
      <c r="D555" s="7">
        <f t="shared" si="8"/>
        <v>0</v>
      </c>
    </row>
    <row r="556" spans="1:4" ht="18" hidden="1" x14ac:dyDescent="0.3">
      <c r="A556" s="16" t="s">
        <v>220</v>
      </c>
      <c r="B556" s="7"/>
      <c r="C556" s="7"/>
      <c r="D556" s="7">
        <f t="shared" si="8"/>
        <v>0</v>
      </c>
    </row>
    <row r="557" spans="1:4" ht="18" hidden="1" x14ac:dyDescent="0.3">
      <c r="A557" s="9" t="s">
        <v>221</v>
      </c>
      <c r="B557" s="7"/>
      <c r="C557" s="7"/>
      <c r="D557" s="7">
        <f t="shared" si="8"/>
        <v>0</v>
      </c>
    </row>
    <row r="558" spans="1:4" ht="18" hidden="1" x14ac:dyDescent="0.3">
      <c r="A558" s="9" t="s">
        <v>222</v>
      </c>
      <c r="B558" s="7"/>
      <c r="C558" s="7"/>
      <c r="D558" s="7">
        <f t="shared" si="8"/>
        <v>0</v>
      </c>
    </row>
    <row r="559" spans="1:4" ht="18" hidden="1" x14ac:dyDescent="0.3">
      <c r="A559" s="16" t="s">
        <v>223</v>
      </c>
      <c r="B559" s="7"/>
      <c r="C559" s="7"/>
      <c r="D559" s="7">
        <f t="shared" si="8"/>
        <v>0</v>
      </c>
    </row>
    <row r="560" spans="1:4" ht="18" hidden="1" x14ac:dyDescent="0.3">
      <c r="A560" s="16" t="s">
        <v>224</v>
      </c>
      <c r="B560" s="7"/>
      <c r="C560" s="7"/>
      <c r="D560" s="7">
        <f t="shared" si="8"/>
        <v>0</v>
      </c>
    </row>
    <row r="561" spans="1:4" ht="18" hidden="1" x14ac:dyDescent="0.3">
      <c r="A561" s="11" t="s">
        <v>225</v>
      </c>
      <c r="B561" s="7"/>
      <c r="C561" s="7"/>
      <c r="D561" s="7">
        <f t="shared" si="8"/>
        <v>0</v>
      </c>
    </row>
    <row r="562" spans="1:4" ht="18" hidden="1" x14ac:dyDescent="0.3">
      <c r="A562" s="12" t="s">
        <v>226</v>
      </c>
      <c r="B562" s="7"/>
      <c r="C562" s="7"/>
      <c r="D562" s="7">
        <f t="shared" si="8"/>
        <v>0</v>
      </c>
    </row>
    <row r="563" spans="1:4" ht="18" hidden="1" x14ac:dyDescent="0.3">
      <c r="A563" s="11" t="s">
        <v>227</v>
      </c>
      <c r="B563" s="7"/>
      <c r="C563" s="7"/>
      <c r="D563" s="7">
        <f t="shared" si="8"/>
        <v>0</v>
      </c>
    </row>
    <row r="564" spans="1:4" ht="18" hidden="1" x14ac:dyDescent="0.3">
      <c r="A564" s="11" t="s">
        <v>228</v>
      </c>
      <c r="B564" s="7"/>
      <c r="C564" s="7"/>
      <c r="D564" s="7">
        <f t="shared" si="8"/>
        <v>0</v>
      </c>
    </row>
    <row r="565" spans="1:4" ht="18" hidden="1" x14ac:dyDescent="0.3">
      <c r="A565" s="34" t="s">
        <v>229</v>
      </c>
      <c r="B565" s="7"/>
      <c r="C565" s="7"/>
      <c r="D565" s="7">
        <f t="shared" si="8"/>
        <v>0</v>
      </c>
    </row>
    <row r="566" spans="1:4" ht="18" hidden="1" x14ac:dyDescent="0.3">
      <c r="A566" s="9" t="s">
        <v>230</v>
      </c>
      <c r="B566" s="7"/>
      <c r="C566" s="7"/>
      <c r="D566" s="7">
        <f t="shared" si="8"/>
        <v>0</v>
      </c>
    </row>
    <row r="567" spans="1:4" ht="18" hidden="1" x14ac:dyDescent="0.3">
      <c r="A567" s="9" t="s">
        <v>231</v>
      </c>
      <c r="B567" s="7"/>
      <c r="C567" s="7"/>
      <c r="D567" s="7">
        <f t="shared" si="8"/>
        <v>0</v>
      </c>
    </row>
    <row r="568" spans="1:4" ht="18" hidden="1" x14ac:dyDescent="0.3">
      <c r="A568" s="13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32" t="s">
        <v>234</v>
      </c>
      <c r="B570" s="7"/>
      <c r="C570" s="7"/>
      <c r="D570" s="7">
        <f t="shared" si="8"/>
        <v>0</v>
      </c>
    </row>
    <row r="571" spans="1:4" ht="18" hidden="1" x14ac:dyDescent="0.3">
      <c r="A571" s="9" t="s">
        <v>235</v>
      </c>
      <c r="B571" s="7"/>
      <c r="C571" s="7"/>
      <c r="D571" s="7">
        <f t="shared" si="8"/>
        <v>0</v>
      </c>
    </row>
    <row r="572" spans="1:4" ht="18" hidden="1" x14ac:dyDescent="0.3">
      <c r="A572" s="9" t="s">
        <v>236</v>
      </c>
      <c r="B572" s="7"/>
      <c r="C572" s="7"/>
      <c r="D572" s="7">
        <f t="shared" si="8"/>
        <v>0</v>
      </c>
    </row>
    <row r="573" spans="1:4" ht="18" hidden="1" x14ac:dyDescent="0.3">
      <c r="A573" s="9" t="s">
        <v>237</v>
      </c>
      <c r="B573" s="15"/>
      <c r="C573" s="15"/>
      <c r="D573" s="7">
        <f t="shared" si="8"/>
        <v>0</v>
      </c>
    </row>
    <row r="574" spans="1:4" ht="18" hidden="1" x14ac:dyDescent="0.3">
      <c r="A574" s="32" t="s">
        <v>238</v>
      </c>
      <c r="B574" s="7"/>
      <c r="C574" s="7"/>
      <c r="D574" s="7">
        <f t="shared" si="8"/>
        <v>0</v>
      </c>
    </row>
    <row r="575" spans="1:4" ht="18" hidden="1" x14ac:dyDescent="0.3">
      <c r="A575" s="9" t="s">
        <v>239</v>
      </c>
      <c r="B575" s="15"/>
      <c r="C575" s="15"/>
      <c r="D575" s="7">
        <f t="shared" si="8"/>
        <v>0</v>
      </c>
    </row>
    <row r="576" spans="1:4" ht="18" hidden="1" x14ac:dyDescent="0.3">
      <c r="A576" s="9" t="s">
        <v>240</v>
      </c>
      <c r="B576" s="7"/>
      <c r="C576" s="7"/>
      <c r="D576" s="7">
        <f t="shared" si="8"/>
        <v>0</v>
      </c>
    </row>
    <row r="577" spans="1:4" ht="18" hidden="1" x14ac:dyDescent="0.3">
      <c r="A577" s="11" t="s">
        <v>241</v>
      </c>
      <c r="B577" s="7"/>
      <c r="C577" s="7"/>
      <c r="D577" s="7">
        <f t="shared" si="8"/>
        <v>0</v>
      </c>
    </row>
    <row r="578" spans="1:4" ht="18" hidden="1" x14ac:dyDescent="0.3">
      <c r="A578" s="9" t="s">
        <v>242</v>
      </c>
      <c r="B578" s="7"/>
      <c r="C578" s="7"/>
      <c r="D578" s="7">
        <f t="shared" si="8"/>
        <v>0</v>
      </c>
    </row>
    <row r="579" spans="1:4" ht="18" hidden="1" x14ac:dyDescent="0.3">
      <c r="A579" s="9" t="s">
        <v>243</v>
      </c>
      <c r="B579" s="7"/>
      <c r="C579" s="7"/>
      <c r="D579" s="7">
        <f t="shared" si="8"/>
        <v>0</v>
      </c>
    </row>
    <row r="580" spans="1:4" ht="18" hidden="1" x14ac:dyDescent="0.3">
      <c r="A580" s="9" t="s">
        <v>244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245</v>
      </c>
      <c r="B581" s="7"/>
      <c r="C581" s="7"/>
      <c r="D581" s="7">
        <f t="shared" si="9"/>
        <v>0</v>
      </c>
    </row>
    <row r="582" spans="1:4" ht="18" hidden="1" x14ac:dyDescent="0.3">
      <c r="A582" s="9" t="s">
        <v>246</v>
      </c>
      <c r="B582" s="7"/>
      <c r="C582" s="7"/>
      <c r="D582" s="7">
        <f t="shared" si="9"/>
        <v>0</v>
      </c>
    </row>
    <row r="583" spans="1:4" ht="18" hidden="1" x14ac:dyDescent="0.3">
      <c r="A583" s="16" t="s">
        <v>247</v>
      </c>
      <c r="B583" s="7"/>
      <c r="C583" s="7"/>
      <c r="D583" s="7">
        <f t="shared" si="9"/>
        <v>0</v>
      </c>
    </row>
    <row r="584" spans="1:4" ht="18" hidden="1" x14ac:dyDescent="0.3">
      <c r="A584" s="21" t="s">
        <v>248</v>
      </c>
      <c r="B584" s="7"/>
      <c r="C584" s="7"/>
      <c r="D584" s="7">
        <f t="shared" si="9"/>
        <v>0</v>
      </c>
    </row>
    <row r="585" spans="1:4" ht="18" hidden="1" x14ac:dyDescent="0.3">
      <c r="A585" s="21" t="s">
        <v>249</v>
      </c>
      <c r="B585" s="7"/>
      <c r="C585" s="7"/>
      <c r="D585" s="7">
        <f t="shared" si="9"/>
        <v>0</v>
      </c>
    </row>
    <row r="586" spans="1:4" ht="18" hidden="1" x14ac:dyDescent="0.3">
      <c r="A586" s="9" t="s">
        <v>250</v>
      </c>
      <c r="B586" s="7"/>
      <c r="C586" s="7"/>
      <c r="D586" s="7">
        <f t="shared" si="9"/>
        <v>0</v>
      </c>
    </row>
    <row r="587" spans="1:4" ht="18" hidden="1" x14ac:dyDescent="0.3">
      <c r="A587" s="9" t="s">
        <v>251</v>
      </c>
      <c r="B587" s="7"/>
      <c r="C587" s="7"/>
      <c r="D587" s="7">
        <f t="shared" si="9"/>
        <v>0</v>
      </c>
    </row>
    <row r="588" spans="1:4" ht="18" hidden="1" x14ac:dyDescent="0.3">
      <c r="A588" s="9" t="s">
        <v>252</v>
      </c>
      <c r="B588" s="7"/>
      <c r="C588" s="7"/>
      <c r="D588" s="7">
        <f t="shared" si="9"/>
        <v>0</v>
      </c>
    </row>
    <row r="589" spans="1:4" ht="18" hidden="1" x14ac:dyDescent="0.3">
      <c r="A589" s="9" t="s">
        <v>253</v>
      </c>
      <c r="B589" s="7"/>
      <c r="C589" s="7"/>
      <c r="D589" s="7">
        <f t="shared" si="9"/>
        <v>0</v>
      </c>
    </row>
    <row r="590" spans="1:4" ht="18" hidden="1" x14ac:dyDescent="0.3">
      <c r="A590" s="9" t="s">
        <v>254</v>
      </c>
      <c r="B590" s="7"/>
      <c r="C590" s="7"/>
      <c r="D590" s="7">
        <f t="shared" si="9"/>
        <v>0</v>
      </c>
    </row>
    <row r="591" spans="1:4" ht="18" hidden="1" x14ac:dyDescent="0.3">
      <c r="A591" s="9" t="s">
        <v>255</v>
      </c>
      <c r="B591" s="7"/>
      <c r="C591" s="7"/>
      <c r="D591" s="7">
        <f t="shared" si="9"/>
        <v>0</v>
      </c>
    </row>
    <row r="592" spans="1:4" ht="18" hidden="1" x14ac:dyDescent="0.3">
      <c r="A592" s="9" t="s">
        <v>256</v>
      </c>
      <c r="B592" s="7"/>
      <c r="C592" s="7"/>
      <c r="D592" s="7">
        <f t="shared" si="9"/>
        <v>0</v>
      </c>
    </row>
    <row r="593" spans="1:4" ht="18" hidden="1" x14ac:dyDescent="0.3">
      <c r="A593" s="9" t="s">
        <v>257</v>
      </c>
      <c r="B593" s="15"/>
      <c r="C593" s="15"/>
      <c r="D593" s="7">
        <f t="shared" si="9"/>
        <v>0</v>
      </c>
    </row>
    <row r="594" spans="1:4" ht="18" hidden="1" x14ac:dyDescent="0.3">
      <c r="A594" s="13" t="s">
        <v>258</v>
      </c>
      <c r="B594" s="7"/>
      <c r="C594" s="7"/>
      <c r="D594" s="7">
        <f t="shared" si="9"/>
        <v>0</v>
      </c>
    </row>
    <row r="595" spans="1:4" ht="18" hidden="1" x14ac:dyDescent="0.3">
      <c r="A595" s="9" t="s">
        <v>259</v>
      </c>
      <c r="B595" s="7"/>
      <c r="C595" s="7"/>
      <c r="D595" s="7">
        <f t="shared" si="9"/>
        <v>0</v>
      </c>
    </row>
    <row r="596" spans="1:4" ht="18" hidden="1" x14ac:dyDescent="0.3">
      <c r="A596" s="11" t="s">
        <v>260</v>
      </c>
      <c r="B596" s="7"/>
      <c r="C596" s="7"/>
      <c r="D596" s="7">
        <f t="shared" si="9"/>
        <v>0</v>
      </c>
    </row>
    <row r="597" spans="1:4" ht="18" hidden="1" x14ac:dyDescent="0.3">
      <c r="A597" s="11" t="s">
        <v>261</v>
      </c>
      <c r="B597" s="7"/>
      <c r="C597" s="7"/>
      <c r="D597" s="7">
        <f t="shared" si="9"/>
        <v>0</v>
      </c>
    </row>
    <row r="598" spans="1:4" ht="18" hidden="1" x14ac:dyDescent="0.3">
      <c r="A598" s="9" t="s">
        <v>262</v>
      </c>
      <c r="B598" s="7"/>
      <c r="C598" s="7"/>
      <c r="D598" s="7">
        <f t="shared" si="9"/>
        <v>0</v>
      </c>
    </row>
    <row r="599" spans="1:4" ht="18" hidden="1" x14ac:dyDescent="0.3">
      <c r="A599" s="9" t="s">
        <v>263</v>
      </c>
      <c r="B599" s="7"/>
      <c r="C599" s="7"/>
      <c r="D599" s="7">
        <f t="shared" si="9"/>
        <v>0</v>
      </c>
    </row>
    <row r="600" spans="1:4" ht="18" hidden="1" x14ac:dyDescent="0.3">
      <c r="A600" s="9" t="s">
        <v>264</v>
      </c>
      <c r="B600" s="7"/>
      <c r="C600" s="7"/>
      <c r="D600" s="7">
        <f t="shared" si="9"/>
        <v>0</v>
      </c>
    </row>
    <row r="601" spans="1:4" ht="18" hidden="1" x14ac:dyDescent="0.3">
      <c r="A601" s="9" t="s">
        <v>265</v>
      </c>
      <c r="B601" s="7"/>
      <c r="C601" s="7"/>
      <c r="D601" s="7">
        <f t="shared" si="9"/>
        <v>0</v>
      </c>
    </row>
    <row r="602" spans="1:4" ht="18" hidden="1" x14ac:dyDescent="0.3">
      <c r="A602" s="9" t="s">
        <v>266</v>
      </c>
      <c r="B602" s="7"/>
      <c r="C602" s="7"/>
      <c r="D602" s="7">
        <f t="shared" si="9"/>
        <v>0</v>
      </c>
    </row>
    <row r="603" spans="1:4" ht="18" x14ac:dyDescent="0.3">
      <c r="A603" s="9" t="s">
        <v>267</v>
      </c>
      <c r="B603" s="7">
        <v>10</v>
      </c>
      <c r="C603" s="7">
        <v>10500</v>
      </c>
      <c r="D603" s="7">
        <f t="shared" si="9"/>
        <v>105000</v>
      </c>
    </row>
    <row r="604" spans="1:4" ht="18" hidden="1" x14ac:dyDescent="0.3">
      <c r="A604" s="9" t="s">
        <v>268</v>
      </c>
      <c r="B604" s="7"/>
      <c r="C604" s="7"/>
      <c r="D604" s="7">
        <f t="shared" si="9"/>
        <v>0</v>
      </c>
    </row>
    <row r="605" spans="1:4" ht="18" hidden="1" x14ac:dyDescent="0.3">
      <c r="A605" s="32" t="s">
        <v>269</v>
      </c>
      <c r="B605" s="7"/>
      <c r="C605" s="7"/>
      <c r="D605" s="7">
        <f t="shared" si="9"/>
        <v>0</v>
      </c>
    </row>
    <row r="606" spans="1:4" ht="18" hidden="1" x14ac:dyDescent="0.3">
      <c r="A606" s="9" t="s">
        <v>270</v>
      </c>
      <c r="B606" s="7"/>
      <c r="C606" s="7"/>
      <c r="D606" s="7">
        <f t="shared" si="9"/>
        <v>0</v>
      </c>
    </row>
    <row r="607" spans="1:4" ht="18" hidden="1" x14ac:dyDescent="0.3">
      <c r="A607" s="32" t="s">
        <v>271</v>
      </c>
      <c r="B607" s="7"/>
      <c r="C607" s="7"/>
      <c r="D607" s="7">
        <f t="shared" si="9"/>
        <v>0</v>
      </c>
    </row>
    <row r="608" spans="1:4" ht="18" hidden="1" x14ac:dyDescent="0.3">
      <c r="A608" s="11" t="s">
        <v>272</v>
      </c>
      <c r="B608" s="7"/>
      <c r="C608" s="7"/>
      <c r="D608" s="7">
        <f t="shared" si="9"/>
        <v>0</v>
      </c>
    </row>
    <row r="609" spans="1:4" ht="18" hidden="1" x14ac:dyDescent="0.3">
      <c r="A609" s="32" t="s">
        <v>273</v>
      </c>
      <c r="B609" s="7"/>
      <c r="C609" s="7"/>
      <c r="D609" s="7">
        <f t="shared" si="9"/>
        <v>0</v>
      </c>
    </row>
    <row r="610" spans="1:4" ht="18" hidden="1" x14ac:dyDescent="0.3">
      <c r="A610" s="12" t="s">
        <v>274</v>
      </c>
      <c r="B610" s="15"/>
      <c r="C610" s="15"/>
      <c r="D610" s="7">
        <f t="shared" si="9"/>
        <v>0</v>
      </c>
    </row>
    <row r="611" spans="1:4" ht="18" hidden="1" x14ac:dyDescent="0.3">
      <c r="A611" s="16" t="s">
        <v>275</v>
      </c>
      <c r="B611" s="7"/>
      <c r="C611" s="7"/>
      <c r="D611" s="7">
        <f t="shared" si="9"/>
        <v>0</v>
      </c>
    </row>
    <row r="612" spans="1:4" ht="18" hidden="1" x14ac:dyDescent="0.3">
      <c r="A612" s="16" t="s">
        <v>276</v>
      </c>
      <c r="B612" s="7"/>
      <c r="C612" s="7"/>
      <c r="D612" s="7">
        <f t="shared" si="9"/>
        <v>0</v>
      </c>
    </row>
    <row r="613" spans="1:4" ht="18" hidden="1" x14ac:dyDescent="0.3">
      <c r="A613" s="16" t="s">
        <v>277</v>
      </c>
      <c r="B613" s="7"/>
      <c r="C613" s="7"/>
      <c r="D613" s="7">
        <f t="shared" si="9"/>
        <v>0</v>
      </c>
    </row>
    <row r="614" spans="1:4" ht="18" x14ac:dyDescent="0.3">
      <c r="A614" s="9" t="s">
        <v>278</v>
      </c>
      <c r="B614" s="7">
        <f>13+15+20+15</f>
        <v>63</v>
      </c>
      <c r="C614" s="7">
        <v>8000</v>
      </c>
      <c r="D614" s="7">
        <f t="shared" si="9"/>
        <v>504000</v>
      </c>
    </row>
    <row r="615" spans="1:4" ht="18" hidden="1" x14ac:dyDescent="0.3">
      <c r="A615" s="16" t="s">
        <v>279</v>
      </c>
      <c r="B615" s="7"/>
      <c r="C615" s="7"/>
      <c r="D615" s="7">
        <f t="shared" si="9"/>
        <v>0</v>
      </c>
    </row>
    <row r="616" spans="1:4" ht="18" hidden="1" x14ac:dyDescent="0.3">
      <c r="A616" s="9" t="s">
        <v>280</v>
      </c>
      <c r="B616" s="7"/>
      <c r="C616" s="7"/>
      <c r="D616" s="7">
        <f t="shared" si="9"/>
        <v>0</v>
      </c>
    </row>
    <row r="617" spans="1:4" ht="18" x14ac:dyDescent="0.3">
      <c r="A617" s="9" t="s">
        <v>281</v>
      </c>
      <c r="B617" s="7">
        <f>20+45+5+65+10+25</f>
        <v>170</v>
      </c>
      <c r="C617" s="7">
        <v>8000</v>
      </c>
      <c r="D617" s="7">
        <f t="shared" si="9"/>
        <v>1360000</v>
      </c>
    </row>
    <row r="618" spans="1:4" ht="18" hidden="1" x14ac:dyDescent="0.3">
      <c r="A618" s="16" t="s">
        <v>282</v>
      </c>
      <c r="B618" s="7"/>
      <c r="C618" s="7"/>
      <c r="D618" s="7">
        <f t="shared" si="9"/>
        <v>0</v>
      </c>
    </row>
    <row r="619" spans="1:4" ht="18" hidden="1" x14ac:dyDescent="0.3">
      <c r="A619" s="24" t="s">
        <v>283</v>
      </c>
      <c r="B619" s="7"/>
      <c r="C619" s="7"/>
      <c r="D619" s="7">
        <f t="shared" si="9"/>
        <v>0</v>
      </c>
    </row>
    <row r="620" spans="1:4" ht="18" x14ac:dyDescent="0.3">
      <c r="A620" s="9" t="s">
        <v>284</v>
      </c>
      <c r="B620" s="7">
        <v>70</v>
      </c>
      <c r="C620" s="7">
        <v>10000</v>
      </c>
      <c r="D620" s="7">
        <f t="shared" si="9"/>
        <v>700000</v>
      </c>
    </row>
    <row r="621" spans="1:4" ht="18" hidden="1" x14ac:dyDescent="0.3">
      <c r="A621" s="13" t="s">
        <v>285</v>
      </c>
      <c r="B621" s="7"/>
      <c r="C621" s="7"/>
      <c r="D621" s="7">
        <f t="shared" si="9"/>
        <v>0</v>
      </c>
    </row>
    <row r="622" spans="1:4" ht="18" hidden="1" x14ac:dyDescent="0.3">
      <c r="A622" s="12" t="s">
        <v>286</v>
      </c>
      <c r="B622" s="7"/>
      <c r="C622" s="7"/>
      <c r="D622" s="7">
        <f t="shared" si="9"/>
        <v>0</v>
      </c>
    </row>
    <row r="623" spans="1:4" ht="18" hidden="1" x14ac:dyDescent="0.3">
      <c r="A623" s="16" t="s">
        <v>287</v>
      </c>
      <c r="B623" s="7"/>
      <c r="C623" s="7"/>
      <c r="D623" s="7">
        <f t="shared" si="9"/>
        <v>0</v>
      </c>
    </row>
    <row r="624" spans="1:4" ht="18" hidden="1" x14ac:dyDescent="0.3">
      <c r="A624" s="13" t="s">
        <v>288</v>
      </c>
      <c r="B624" s="7"/>
      <c r="C624" s="7"/>
      <c r="D624" s="7">
        <f t="shared" si="9"/>
        <v>0</v>
      </c>
    </row>
    <row r="625" spans="1:4" ht="18" hidden="1" x14ac:dyDescent="0.3">
      <c r="A625" s="9" t="s">
        <v>289</v>
      </c>
      <c r="B625" s="7"/>
      <c r="C625" s="7"/>
      <c r="D625" s="7">
        <f t="shared" si="9"/>
        <v>0</v>
      </c>
    </row>
    <row r="626" spans="1:4" ht="18" hidden="1" x14ac:dyDescent="0.3">
      <c r="A626" s="16" t="s">
        <v>290</v>
      </c>
      <c r="B626" s="7"/>
      <c r="C626" s="7"/>
      <c r="D626" s="7">
        <f t="shared" si="9"/>
        <v>0</v>
      </c>
    </row>
    <row r="627" spans="1:4" ht="18" hidden="1" x14ac:dyDescent="0.3">
      <c r="A627" s="12" t="s">
        <v>291</v>
      </c>
      <c r="B627" s="7"/>
      <c r="C627" s="7"/>
      <c r="D627" s="7">
        <f t="shared" si="9"/>
        <v>0</v>
      </c>
    </row>
    <row r="628" spans="1:4" ht="18" hidden="1" x14ac:dyDescent="0.3">
      <c r="A628" s="9" t="s">
        <v>292</v>
      </c>
      <c r="B628" s="7"/>
      <c r="C628" s="7"/>
      <c r="D628" s="7">
        <f t="shared" si="9"/>
        <v>0</v>
      </c>
    </row>
    <row r="629" spans="1:4" ht="18" hidden="1" x14ac:dyDescent="0.3">
      <c r="A629" s="11" t="s">
        <v>293</v>
      </c>
      <c r="B629" s="7"/>
      <c r="C629" s="7"/>
      <c r="D629" s="7">
        <f t="shared" si="9"/>
        <v>0</v>
      </c>
    </row>
    <row r="630" spans="1:4" ht="18" hidden="1" x14ac:dyDescent="0.3">
      <c r="A630" s="9" t="s">
        <v>294</v>
      </c>
      <c r="B630" s="7"/>
      <c r="C630" s="7"/>
      <c r="D630" s="7">
        <f t="shared" si="9"/>
        <v>0</v>
      </c>
    </row>
    <row r="631" spans="1:4" ht="18" hidden="1" x14ac:dyDescent="0.3">
      <c r="A631" s="12" t="s">
        <v>295</v>
      </c>
      <c r="B631" s="7"/>
      <c r="C631" s="7"/>
      <c r="D631" s="7">
        <f t="shared" si="9"/>
        <v>0</v>
      </c>
    </row>
    <row r="632" spans="1:4" ht="18" hidden="1" x14ac:dyDescent="0.3">
      <c r="A632" s="12" t="s">
        <v>296</v>
      </c>
      <c r="B632" s="7"/>
      <c r="C632" s="7"/>
      <c r="D632" s="7">
        <f t="shared" si="9"/>
        <v>0</v>
      </c>
    </row>
    <row r="633" spans="1:4" ht="18" hidden="1" x14ac:dyDescent="0.3">
      <c r="A633" s="9" t="s">
        <v>297</v>
      </c>
      <c r="B633" s="7"/>
      <c r="C633" s="7"/>
      <c r="D633" s="7">
        <f t="shared" si="9"/>
        <v>0</v>
      </c>
    </row>
    <row r="634" spans="1:4" ht="18" hidden="1" x14ac:dyDescent="0.3">
      <c r="A634" s="9" t="s">
        <v>298</v>
      </c>
      <c r="B634" s="7"/>
      <c r="C634" s="7"/>
      <c r="D634" s="7">
        <f t="shared" si="9"/>
        <v>0</v>
      </c>
    </row>
    <row r="635" spans="1:4" ht="18" hidden="1" x14ac:dyDescent="0.3">
      <c r="A635" s="9" t="s">
        <v>299</v>
      </c>
      <c r="B635" s="7"/>
      <c r="C635" s="7"/>
      <c r="D635" s="7">
        <f t="shared" si="9"/>
        <v>0</v>
      </c>
    </row>
    <row r="636" spans="1:4" ht="18" hidden="1" x14ac:dyDescent="0.3">
      <c r="A636" s="13" t="s">
        <v>300</v>
      </c>
      <c r="B636" s="7"/>
      <c r="C636" s="7"/>
      <c r="D636" s="7">
        <f t="shared" si="9"/>
        <v>0</v>
      </c>
    </row>
    <row r="637" spans="1:4" ht="18" hidden="1" x14ac:dyDescent="0.3">
      <c r="A637" s="13" t="s">
        <v>301</v>
      </c>
      <c r="B637" s="7"/>
      <c r="C637" s="7"/>
      <c r="D637" s="7">
        <f t="shared" si="9"/>
        <v>0</v>
      </c>
    </row>
    <row r="638" spans="1:4" ht="18" hidden="1" x14ac:dyDescent="0.3">
      <c r="A638" s="21" t="s">
        <v>302</v>
      </c>
      <c r="B638" s="7"/>
      <c r="C638" s="7"/>
      <c r="D638" s="7">
        <f t="shared" si="9"/>
        <v>0</v>
      </c>
    </row>
    <row r="639" spans="1:4" ht="18" hidden="1" x14ac:dyDescent="0.3">
      <c r="A639" s="13" t="s">
        <v>303</v>
      </c>
      <c r="B639" s="7"/>
      <c r="C639" s="7"/>
      <c r="D639" s="7">
        <f t="shared" si="9"/>
        <v>0</v>
      </c>
    </row>
    <row r="640" spans="1:4" ht="18" hidden="1" x14ac:dyDescent="0.3">
      <c r="A640" s="9" t="s">
        <v>304</v>
      </c>
      <c r="B640" s="7"/>
      <c r="C640" s="7"/>
      <c r="D640" s="7">
        <f t="shared" si="9"/>
        <v>0</v>
      </c>
    </row>
    <row r="641" spans="1:4" ht="18" hidden="1" x14ac:dyDescent="0.3">
      <c r="A641" s="9" t="s">
        <v>305</v>
      </c>
      <c r="B641" s="7"/>
      <c r="C641" s="7"/>
      <c r="D641" s="7">
        <f t="shared" si="9"/>
        <v>0</v>
      </c>
    </row>
    <row r="642" spans="1:4" ht="18" hidden="1" x14ac:dyDescent="0.3">
      <c r="A642" s="9" t="s">
        <v>306</v>
      </c>
      <c r="B642" s="7"/>
      <c r="C642" s="7"/>
      <c r="D642" s="7">
        <f t="shared" si="9"/>
        <v>0</v>
      </c>
    </row>
    <row r="643" spans="1:4" ht="18" hidden="1" x14ac:dyDescent="0.3">
      <c r="A643" s="9" t="s">
        <v>307</v>
      </c>
      <c r="B643" s="7"/>
      <c r="C643" s="7"/>
      <c r="D643" s="7">
        <f t="shared" si="9"/>
        <v>0</v>
      </c>
    </row>
    <row r="644" spans="1:4" ht="18" hidden="1" x14ac:dyDescent="0.3">
      <c r="A644" s="21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309</v>
      </c>
      <c r="B645" s="7"/>
      <c r="C645" s="7"/>
      <c r="D645" s="7">
        <f t="shared" si="10"/>
        <v>0</v>
      </c>
    </row>
    <row r="646" spans="1:4" ht="18" hidden="1" x14ac:dyDescent="0.3">
      <c r="A646" s="9" t="s">
        <v>310</v>
      </c>
      <c r="B646" s="7"/>
      <c r="C646" s="7"/>
      <c r="D646" s="7">
        <f t="shared" si="10"/>
        <v>0</v>
      </c>
    </row>
    <row r="647" spans="1:4" ht="18" hidden="1" x14ac:dyDescent="0.3">
      <c r="A647" s="12" t="s">
        <v>311</v>
      </c>
      <c r="B647" s="7"/>
      <c r="C647" s="7"/>
      <c r="D647" s="7">
        <f t="shared" si="10"/>
        <v>0</v>
      </c>
    </row>
    <row r="648" spans="1:4" ht="18" hidden="1" x14ac:dyDescent="0.3">
      <c r="A648" s="9" t="s">
        <v>312</v>
      </c>
      <c r="B648" s="37"/>
      <c r="C648" s="37"/>
      <c r="D648" s="7">
        <f t="shared" si="10"/>
        <v>0</v>
      </c>
    </row>
    <row r="649" spans="1:4" ht="18" hidden="1" x14ac:dyDescent="0.3">
      <c r="A649" s="9" t="s">
        <v>313</v>
      </c>
      <c r="B649" s="7"/>
      <c r="C649" s="7"/>
      <c r="D649" s="7">
        <f t="shared" si="10"/>
        <v>0</v>
      </c>
    </row>
    <row r="650" spans="1:4" ht="18" hidden="1" x14ac:dyDescent="0.3">
      <c r="A650" s="9" t="s">
        <v>314</v>
      </c>
      <c r="B650" s="7"/>
      <c r="C650" s="7"/>
      <c r="D650" s="7">
        <f t="shared" si="10"/>
        <v>0</v>
      </c>
    </row>
    <row r="651" spans="1:4" ht="18" hidden="1" x14ac:dyDescent="0.3">
      <c r="A651" s="21" t="s">
        <v>315</v>
      </c>
      <c r="B651" s="7"/>
      <c r="C651" s="7"/>
      <c r="D651" s="7">
        <f t="shared" si="10"/>
        <v>0</v>
      </c>
    </row>
    <row r="652" spans="1:4" ht="18" hidden="1" x14ac:dyDescent="0.3">
      <c r="A652" s="21" t="s">
        <v>316</v>
      </c>
      <c r="B652" s="7"/>
      <c r="C652" s="7"/>
      <c r="D652" s="7">
        <f t="shared" si="10"/>
        <v>0</v>
      </c>
    </row>
    <row r="653" spans="1:4" ht="18" hidden="1" x14ac:dyDescent="0.3">
      <c r="A653" s="9" t="s">
        <v>317</v>
      </c>
      <c r="B653" s="7"/>
      <c r="C653" s="7"/>
      <c r="D653" s="7">
        <f t="shared" si="10"/>
        <v>0</v>
      </c>
    </row>
    <row r="654" spans="1:4" ht="18" hidden="1" x14ac:dyDescent="0.3">
      <c r="A654" s="9" t="s">
        <v>318</v>
      </c>
      <c r="B654" s="7"/>
      <c r="C654" s="7"/>
      <c r="D654" s="7">
        <f t="shared" si="10"/>
        <v>0</v>
      </c>
    </row>
    <row r="655" spans="1:4" ht="18" hidden="1" x14ac:dyDescent="0.3">
      <c r="A655" s="21" t="s">
        <v>319</v>
      </c>
      <c r="B655" s="7"/>
      <c r="C655" s="7"/>
      <c r="D655" s="7">
        <f t="shared" si="10"/>
        <v>0</v>
      </c>
    </row>
    <row r="656" spans="1:4" ht="18" hidden="1" x14ac:dyDescent="0.3">
      <c r="A656" s="9" t="s">
        <v>320</v>
      </c>
      <c r="B656" s="7"/>
      <c r="C656" s="7"/>
      <c r="D656" s="7">
        <f t="shared" si="10"/>
        <v>0</v>
      </c>
    </row>
    <row r="657" spans="1:4" ht="18" hidden="1" x14ac:dyDescent="0.3">
      <c r="A657" s="9" t="s">
        <v>321</v>
      </c>
      <c r="B657" s="7"/>
      <c r="C657" s="7"/>
      <c r="D657" s="7">
        <f t="shared" si="10"/>
        <v>0</v>
      </c>
    </row>
    <row r="658" spans="1:4" ht="18" hidden="1" x14ac:dyDescent="0.3">
      <c r="A658" s="9" t="s">
        <v>322</v>
      </c>
      <c r="B658" s="7"/>
      <c r="C658" s="7"/>
      <c r="D658" s="7">
        <f t="shared" si="10"/>
        <v>0</v>
      </c>
    </row>
    <row r="659" spans="1:4" ht="18" hidden="1" x14ac:dyDescent="0.3">
      <c r="A659" s="9" t="s">
        <v>323</v>
      </c>
      <c r="B659" s="7"/>
      <c r="C659" s="7"/>
      <c r="D659" s="7">
        <f t="shared" si="10"/>
        <v>0</v>
      </c>
    </row>
    <row r="660" spans="1:4" ht="18" hidden="1" x14ac:dyDescent="0.3">
      <c r="A660" s="9" t="s">
        <v>324</v>
      </c>
      <c r="B660" s="7"/>
      <c r="C660" s="7"/>
      <c r="D660" s="7">
        <f t="shared" si="10"/>
        <v>0</v>
      </c>
    </row>
    <row r="661" spans="1:4" ht="18" hidden="1" x14ac:dyDescent="0.3">
      <c r="A661" s="9" t="s">
        <v>325</v>
      </c>
      <c r="B661" s="7"/>
      <c r="C661" s="7"/>
      <c r="D661" s="7">
        <f t="shared" si="10"/>
        <v>0</v>
      </c>
    </row>
    <row r="662" spans="1:4" ht="18" hidden="1" x14ac:dyDescent="0.3">
      <c r="A662" s="9" t="s">
        <v>326</v>
      </c>
      <c r="B662" s="7"/>
      <c r="C662" s="7"/>
      <c r="D662" s="7">
        <f t="shared" si="10"/>
        <v>0</v>
      </c>
    </row>
    <row r="663" spans="1:4" ht="18" hidden="1" x14ac:dyDescent="0.3">
      <c r="A663" s="9" t="s">
        <v>327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13126</v>
      </c>
      <c r="C665" s="40"/>
      <c r="D665" s="40">
        <f t="shared" ref="D665" si="11">SUM(D338:D664)</f>
        <v>93645000</v>
      </c>
    </row>
    <row r="667" spans="1:4" x14ac:dyDescent="0.3">
      <c r="D667" s="250">
        <f>D665+D333</f>
        <v>132132000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A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667"/>
  <sheetViews>
    <sheetView topLeftCell="A420" workbookViewId="0">
      <selection activeCell="A513" sqref="A513:D513"/>
    </sheetView>
  </sheetViews>
  <sheetFormatPr defaultRowHeight="14.4" x14ac:dyDescent="0.3"/>
  <cols>
    <col min="1" max="1" width="28.77734375" customWidth="1"/>
    <col min="4" max="4" width="17.77734375" customWidth="1"/>
  </cols>
  <sheetData>
    <row r="1" spans="1:4" x14ac:dyDescent="0.3">
      <c r="A1" s="1" t="s">
        <v>408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31.2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15</v>
      </c>
      <c r="C15" s="7">
        <v>11000</v>
      </c>
      <c r="D15" s="7">
        <f t="shared" si="0"/>
        <v>165000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hidden="1" x14ac:dyDescent="0.3">
      <c r="A18" s="13" t="s">
        <v>17</v>
      </c>
      <c r="B18" s="7"/>
      <c r="C18" s="7"/>
      <c r="D18" s="7">
        <f t="shared" si="0"/>
        <v>0</v>
      </c>
    </row>
    <row r="19" spans="1:4" ht="18" hidden="1" x14ac:dyDescent="0.3">
      <c r="A19" s="11" t="s">
        <v>18</v>
      </c>
      <c r="B19" s="7"/>
      <c r="C19" s="7"/>
      <c r="D19" s="7">
        <f t="shared" si="0"/>
        <v>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hidden="1" x14ac:dyDescent="0.3">
      <c r="A22" s="12" t="s">
        <v>21</v>
      </c>
      <c r="B22" s="7"/>
      <c r="C22" s="7"/>
      <c r="D22" s="7">
        <f t="shared" si="0"/>
        <v>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70+45</f>
        <v>115</v>
      </c>
      <c r="C25" s="7">
        <v>7000</v>
      </c>
      <c r="D25" s="7">
        <f t="shared" si="0"/>
        <v>805000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hidden="1" x14ac:dyDescent="0.3">
      <c r="A28" s="9" t="s">
        <v>27</v>
      </c>
      <c r="B28" s="7"/>
      <c r="C28" s="7"/>
      <c r="D28" s="7">
        <f t="shared" si="0"/>
        <v>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x14ac:dyDescent="0.3">
      <c r="A30" s="12" t="s">
        <v>29</v>
      </c>
      <c r="B30" s="7">
        <v>5</v>
      </c>
      <c r="C30" s="7">
        <v>23000</v>
      </c>
      <c r="D30" s="7">
        <f t="shared" si="0"/>
        <v>115000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hidden="1" x14ac:dyDescent="0.3">
      <c r="A38" s="9" t="s">
        <v>37</v>
      </c>
      <c r="B38" s="7"/>
      <c r="C38" s="7"/>
      <c r="D38" s="7">
        <f t="shared" si="0"/>
        <v>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x14ac:dyDescent="0.3">
      <c r="A40" s="9" t="s">
        <v>39</v>
      </c>
      <c r="B40" s="7">
        <v>40</v>
      </c>
      <c r="C40" s="7">
        <v>26000</v>
      </c>
      <c r="D40" s="7">
        <f t="shared" si="0"/>
        <v>1040000</v>
      </c>
    </row>
    <row r="41" spans="1:4" ht="18" hidden="1" x14ac:dyDescent="0.3">
      <c r="A41" s="9" t="s">
        <v>40</v>
      </c>
      <c r="B41" s="7"/>
      <c r="C41" s="7"/>
      <c r="D41" s="7">
        <f t="shared" si="0"/>
        <v>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x14ac:dyDescent="0.3">
      <c r="A57" s="9" t="s">
        <v>56</v>
      </c>
      <c r="B57" s="7">
        <v>75</v>
      </c>
      <c r="C57" s="7">
        <v>18000</v>
      </c>
      <c r="D57" s="7">
        <f t="shared" si="0"/>
        <v>1350000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v>5</v>
      </c>
      <c r="C63" s="7">
        <v>5000</v>
      </c>
      <c r="D63" s="7">
        <f t="shared" si="0"/>
        <v>25000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x14ac:dyDescent="0.3">
      <c r="A72" s="9" t="s">
        <v>71</v>
      </c>
      <c r="B72" s="7">
        <f>20+10+20+40</f>
        <v>90</v>
      </c>
      <c r="C72" s="7">
        <v>19000</v>
      </c>
      <c r="D72" s="7">
        <f t="shared" si="1"/>
        <v>1710000</v>
      </c>
    </row>
    <row r="73" spans="1:4" ht="18" x14ac:dyDescent="0.3">
      <c r="A73" s="13" t="s">
        <v>72</v>
      </c>
      <c r="B73" s="7">
        <v>50</v>
      </c>
      <c r="C73" s="7">
        <v>16000</v>
      </c>
      <c r="D73" s="7">
        <f t="shared" si="1"/>
        <v>800000</v>
      </c>
    </row>
    <row r="74" spans="1:4" ht="18" hidden="1" x14ac:dyDescent="0.3">
      <c r="A74" s="9" t="s">
        <v>73</v>
      </c>
      <c r="B74" s="7"/>
      <c r="C74" s="7"/>
      <c r="D74" s="7">
        <f t="shared" si="1"/>
        <v>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x14ac:dyDescent="0.3">
      <c r="A81" s="9" t="s">
        <v>80</v>
      </c>
      <c r="B81" s="7">
        <v>180</v>
      </c>
      <c r="C81" s="7">
        <v>8000</v>
      </c>
      <c r="D81" s="7">
        <f t="shared" si="1"/>
        <v>1440000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x14ac:dyDescent="0.3">
      <c r="A90" s="13" t="s">
        <v>89</v>
      </c>
      <c r="B90" s="7">
        <v>14</v>
      </c>
      <c r="C90" s="7">
        <v>20000</v>
      </c>
      <c r="D90" s="7">
        <f t="shared" si="1"/>
        <v>280000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93</v>
      </c>
      <c r="B93" s="7"/>
      <c r="C93" s="7"/>
      <c r="D93" s="7">
        <f t="shared" si="1"/>
        <v>0</v>
      </c>
    </row>
    <row r="94" spans="1:4" ht="18" hidden="1" x14ac:dyDescent="0.3">
      <c r="A94" s="11" t="s">
        <v>94</v>
      </c>
      <c r="B94" s="7"/>
      <c r="C94" s="7"/>
      <c r="D94" s="7">
        <f t="shared" si="1"/>
        <v>0</v>
      </c>
    </row>
    <row r="95" spans="1:4" ht="18" hidden="1" x14ac:dyDescent="0.3">
      <c r="A95" s="9" t="s">
        <v>95</v>
      </c>
      <c r="B95" s="15"/>
      <c r="C95" s="15"/>
      <c r="D95" s="7">
        <f t="shared" si="1"/>
        <v>0</v>
      </c>
    </row>
    <row r="96" spans="1:4" ht="18" hidden="1" x14ac:dyDescent="0.3">
      <c r="A96" s="11" t="s">
        <v>384</v>
      </c>
      <c r="B96" s="7"/>
      <c r="C96" s="7"/>
      <c r="D96" s="7">
        <f t="shared" si="1"/>
        <v>0</v>
      </c>
    </row>
    <row r="97" spans="1:4" ht="18" hidden="1" x14ac:dyDescent="0.3">
      <c r="A97" s="21" t="s">
        <v>96</v>
      </c>
      <c r="B97" s="7"/>
      <c r="C97" s="7"/>
      <c r="D97" s="7">
        <f t="shared" si="1"/>
        <v>0</v>
      </c>
    </row>
    <row r="98" spans="1:4" ht="18" hidden="1" x14ac:dyDescent="0.3">
      <c r="A98" s="11" t="s">
        <v>97</v>
      </c>
      <c r="B98" s="7"/>
      <c r="C98" s="7"/>
      <c r="D98" s="7">
        <f t="shared" si="1"/>
        <v>0</v>
      </c>
    </row>
    <row r="99" spans="1:4" ht="18" hidden="1" x14ac:dyDescent="0.3">
      <c r="A99" s="9" t="s">
        <v>99</v>
      </c>
      <c r="B99" s="7"/>
      <c r="C99" s="7"/>
      <c r="D99" s="7">
        <f t="shared" si="1"/>
        <v>0</v>
      </c>
    </row>
    <row r="100" spans="1:4" ht="18" hidden="1" x14ac:dyDescent="0.3">
      <c r="A100" s="16" t="s">
        <v>100</v>
      </c>
      <c r="B100" s="7"/>
      <c r="C100" s="7"/>
      <c r="D100" s="7">
        <f t="shared" si="1"/>
        <v>0</v>
      </c>
    </row>
    <row r="101" spans="1:4" ht="18" hidden="1" x14ac:dyDescent="0.3">
      <c r="A101" s="9" t="s">
        <v>101</v>
      </c>
      <c r="B101" s="7"/>
      <c r="C101" s="7"/>
      <c r="D101" s="7">
        <f t="shared" si="1"/>
        <v>0</v>
      </c>
    </row>
    <row r="102" spans="1:4" ht="18" hidden="1" x14ac:dyDescent="0.3">
      <c r="A102" s="22" t="s">
        <v>102</v>
      </c>
      <c r="B102" s="7"/>
      <c r="C102" s="7"/>
      <c r="D102" s="7">
        <f t="shared" si="1"/>
        <v>0</v>
      </c>
    </row>
    <row r="103" spans="1:4" ht="18" hidden="1" x14ac:dyDescent="0.3">
      <c r="A103" s="23" t="s">
        <v>103</v>
      </c>
      <c r="B103" s="7"/>
      <c r="C103" s="7"/>
      <c r="D103" s="7">
        <f t="shared" si="1"/>
        <v>0</v>
      </c>
    </row>
    <row r="104" spans="1:4" ht="18" hidden="1" x14ac:dyDescent="0.3">
      <c r="A104" s="195" t="s">
        <v>104</v>
      </c>
      <c r="B104" s="7"/>
      <c r="C104" s="7"/>
      <c r="D104" s="7">
        <f t="shared" si="1"/>
        <v>0</v>
      </c>
    </row>
    <row r="105" spans="1:4" ht="18" hidden="1" x14ac:dyDescent="0.3">
      <c r="A105" s="9" t="s">
        <v>105</v>
      </c>
      <c r="B105" s="7"/>
      <c r="C105" s="7"/>
      <c r="D105" s="7">
        <f t="shared" si="1"/>
        <v>0</v>
      </c>
    </row>
    <row r="106" spans="1:4" ht="18" hidden="1" x14ac:dyDescent="0.3">
      <c r="A106" s="9" t="s">
        <v>106</v>
      </c>
      <c r="B106" s="7"/>
      <c r="C106" s="7"/>
      <c r="D106" s="7">
        <f t="shared" si="1"/>
        <v>0</v>
      </c>
    </row>
    <row r="107" spans="1:4" ht="18" hidden="1" x14ac:dyDescent="0.3">
      <c r="A107" s="9" t="s">
        <v>107</v>
      </c>
      <c r="B107" s="7"/>
      <c r="C107" s="7"/>
      <c r="D107" s="7">
        <f t="shared" si="1"/>
        <v>0</v>
      </c>
    </row>
    <row r="108" spans="1:4" ht="18" hidden="1" x14ac:dyDescent="0.3">
      <c r="A108" s="9" t="s">
        <v>108</v>
      </c>
      <c r="B108" s="7"/>
      <c r="C108" s="7"/>
      <c r="D108" s="7">
        <f t="shared" si="1"/>
        <v>0</v>
      </c>
    </row>
    <row r="109" spans="1:4" ht="18" hidden="1" x14ac:dyDescent="0.3">
      <c r="A109" s="9" t="s">
        <v>109</v>
      </c>
      <c r="B109" s="7"/>
      <c r="C109" s="7"/>
      <c r="D109" s="7">
        <f t="shared" si="1"/>
        <v>0</v>
      </c>
    </row>
    <row r="110" spans="1:4" ht="18" hidden="1" x14ac:dyDescent="0.3">
      <c r="A110" s="9" t="s">
        <v>110</v>
      </c>
      <c r="B110" s="7"/>
      <c r="C110" s="7"/>
      <c r="D110" s="7">
        <f t="shared" si="1"/>
        <v>0</v>
      </c>
    </row>
    <row r="111" spans="1:4" ht="18" hidden="1" x14ac:dyDescent="0.3">
      <c r="A111" s="9" t="s">
        <v>111</v>
      </c>
      <c r="B111" s="7"/>
      <c r="C111" s="7"/>
      <c r="D111" s="7">
        <f t="shared" si="1"/>
        <v>0</v>
      </c>
    </row>
    <row r="112" spans="1:4" ht="18" hidden="1" x14ac:dyDescent="0.3">
      <c r="A112" s="9" t="s">
        <v>112</v>
      </c>
      <c r="B112" s="7"/>
      <c r="C112" s="7"/>
      <c r="D112" s="7">
        <f t="shared" si="1"/>
        <v>0</v>
      </c>
    </row>
    <row r="113" spans="1:4" ht="18" hidden="1" x14ac:dyDescent="0.3">
      <c r="A113" s="11" t="s">
        <v>113</v>
      </c>
      <c r="B113" s="7"/>
      <c r="C113" s="7"/>
      <c r="D113" s="7">
        <f t="shared" si="1"/>
        <v>0</v>
      </c>
    </row>
    <row r="114" spans="1:4" ht="18" hidden="1" x14ac:dyDescent="0.3">
      <c r="A114" s="21" t="s">
        <v>114</v>
      </c>
      <c r="B114" s="7"/>
      <c r="C114" s="7"/>
      <c r="D114" s="7">
        <f t="shared" si="1"/>
        <v>0</v>
      </c>
    </row>
    <row r="115" spans="1:4" ht="18" hidden="1" x14ac:dyDescent="0.3">
      <c r="A115" s="9" t="s">
        <v>115</v>
      </c>
      <c r="B115" s="7"/>
      <c r="C115" s="7"/>
      <c r="D115" s="7">
        <f t="shared" si="1"/>
        <v>0</v>
      </c>
    </row>
    <row r="116" spans="1:4" ht="18" hidden="1" x14ac:dyDescent="0.3">
      <c r="A116" s="11" t="s">
        <v>116</v>
      </c>
      <c r="B116" s="7"/>
      <c r="C116" s="7"/>
      <c r="D116" s="7">
        <f t="shared" si="1"/>
        <v>0</v>
      </c>
    </row>
    <row r="117" spans="1:4" ht="18" hidden="1" x14ac:dyDescent="0.3">
      <c r="A117" s="11" t="s">
        <v>117</v>
      </c>
      <c r="B117" s="7"/>
      <c r="C117" s="7"/>
      <c r="D117" s="7">
        <f t="shared" si="1"/>
        <v>0</v>
      </c>
    </row>
    <row r="118" spans="1:4" ht="18" hidden="1" x14ac:dyDescent="0.3">
      <c r="A118" s="9" t="s">
        <v>118</v>
      </c>
      <c r="B118" s="7"/>
      <c r="C118" s="7"/>
      <c r="D118" s="7">
        <f t="shared" si="1"/>
        <v>0</v>
      </c>
    </row>
    <row r="119" spans="1:4" ht="18" hidden="1" x14ac:dyDescent="0.3">
      <c r="A119" s="9" t="s">
        <v>367</v>
      </c>
      <c r="B119" s="7"/>
      <c r="C119" s="7"/>
      <c r="D119" s="7">
        <f t="shared" si="1"/>
        <v>0</v>
      </c>
    </row>
    <row r="120" spans="1:4" ht="18" hidden="1" x14ac:dyDescent="0.3">
      <c r="A120" s="10" t="s">
        <v>119</v>
      </c>
      <c r="B120" s="7"/>
      <c r="C120" s="7"/>
      <c r="D120" s="7">
        <f t="shared" si="1"/>
        <v>0</v>
      </c>
    </row>
    <row r="121" spans="1:4" ht="18" hidden="1" x14ac:dyDescent="0.3">
      <c r="A121" s="13" t="s">
        <v>120</v>
      </c>
      <c r="B121" s="7"/>
      <c r="C121" s="7"/>
      <c r="D121" s="7">
        <f t="shared" si="1"/>
        <v>0</v>
      </c>
    </row>
    <row r="122" spans="1:4" ht="18" hidden="1" x14ac:dyDescent="0.3">
      <c r="A122" s="12" t="s">
        <v>121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122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123</v>
      </c>
      <c r="B124" s="15"/>
      <c r="C124" s="15"/>
      <c r="D124" s="7">
        <f t="shared" si="1"/>
        <v>0</v>
      </c>
    </row>
    <row r="125" spans="1:4" ht="18" hidden="1" x14ac:dyDescent="0.3">
      <c r="A125" s="12" t="s">
        <v>124</v>
      </c>
      <c r="B125" s="26"/>
      <c r="C125" s="26"/>
      <c r="D125" s="7">
        <f t="shared" si="1"/>
        <v>0</v>
      </c>
    </row>
    <row r="126" spans="1:4" ht="18" hidden="1" x14ac:dyDescent="0.3">
      <c r="A126" s="27" t="s">
        <v>125</v>
      </c>
      <c r="B126" s="7"/>
      <c r="C126" s="7"/>
      <c r="D126" s="7">
        <f t="shared" si="1"/>
        <v>0</v>
      </c>
    </row>
    <row r="127" spans="1:4" ht="18" hidden="1" x14ac:dyDescent="0.3">
      <c r="A127" s="12" t="s">
        <v>126</v>
      </c>
      <c r="B127" s="15"/>
      <c r="C127" s="15"/>
      <c r="D127" s="7">
        <f t="shared" si="1"/>
        <v>0</v>
      </c>
    </row>
    <row r="128" spans="1:4" ht="18" x14ac:dyDescent="0.3">
      <c r="A128" s="9" t="s">
        <v>127</v>
      </c>
      <c r="B128" s="7">
        <v>3</v>
      </c>
      <c r="C128" s="7">
        <v>6500</v>
      </c>
      <c r="D128" s="7">
        <f t="shared" si="1"/>
        <v>19500</v>
      </c>
    </row>
    <row r="129" spans="1:4" ht="18" hidden="1" x14ac:dyDescent="0.3">
      <c r="A129" s="9" t="s">
        <v>128</v>
      </c>
      <c r="B129" s="7"/>
      <c r="C129" s="7"/>
      <c r="D129" s="7">
        <f t="shared" si="1"/>
        <v>0</v>
      </c>
    </row>
    <row r="130" spans="1:4" ht="18" hidden="1" x14ac:dyDescent="0.3">
      <c r="A130" s="9" t="s">
        <v>368</v>
      </c>
      <c r="B130" s="7"/>
      <c r="C130" s="7"/>
      <c r="D130" s="7">
        <f t="shared" si="1"/>
        <v>0</v>
      </c>
    </row>
    <row r="131" spans="1:4" ht="18" hidden="1" x14ac:dyDescent="0.3">
      <c r="A131" s="9" t="s">
        <v>129</v>
      </c>
      <c r="B131" s="7"/>
      <c r="C131" s="7"/>
      <c r="D131" s="7">
        <f t="shared" si="1"/>
        <v>0</v>
      </c>
    </row>
    <row r="132" spans="1:4" ht="18" hidden="1" x14ac:dyDescent="0.3">
      <c r="A132" s="16" t="s">
        <v>130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131</v>
      </c>
      <c r="B133" s="7"/>
      <c r="C133" s="7"/>
      <c r="D133" s="7">
        <f t="shared" si="2"/>
        <v>0</v>
      </c>
    </row>
    <row r="134" spans="1:4" ht="18" hidden="1" x14ac:dyDescent="0.3">
      <c r="A134" s="12" t="s">
        <v>132</v>
      </c>
      <c r="B134" s="7"/>
      <c r="C134" s="7"/>
      <c r="D134" s="7">
        <f t="shared" si="2"/>
        <v>0</v>
      </c>
    </row>
    <row r="135" spans="1:4" ht="18" hidden="1" x14ac:dyDescent="0.3">
      <c r="A135" s="9" t="s">
        <v>133</v>
      </c>
      <c r="B135" s="7"/>
      <c r="C135" s="7"/>
      <c r="D135" s="7">
        <f t="shared" si="2"/>
        <v>0</v>
      </c>
    </row>
    <row r="136" spans="1:4" ht="18" hidden="1" x14ac:dyDescent="0.3">
      <c r="A136" s="9" t="s">
        <v>135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136</v>
      </c>
      <c r="B137" s="15"/>
      <c r="C137" s="15"/>
      <c r="D137" s="7">
        <f t="shared" si="2"/>
        <v>0</v>
      </c>
    </row>
    <row r="138" spans="1:4" ht="18" hidden="1" x14ac:dyDescent="0.3">
      <c r="A138" s="9" t="s">
        <v>137</v>
      </c>
      <c r="B138" s="7"/>
      <c r="C138" s="7"/>
      <c r="D138" s="7">
        <f t="shared" si="2"/>
        <v>0</v>
      </c>
    </row>
    <row r="139" spans="1:4" ht="18" x14ac:dyDescent="0.3">
      <c r="A139" s="9" t="s">
        <v>138</v>
      </c>
      <c r="B139" s="15">
        <v>2</v>
      </c>
      <c r="C139" s="15">
        <v>70000</v>
      </c>
      <c r="D139" s="7">
        <f t="shared" si="2"/>
        <v>140000</v>
      </c>
    </row>
    <row r="140" spans="1:4" ht="18" hidden="1" x14ac:dyDescent="0.3">
      <c r="A140" s="9" t="s">
        <v>139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140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141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142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143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144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145</v>
      </c>
      <c r="B146" s="15"/>
      <c r="C146" s="15"/>
      <c r="D146" s="7">
        <f t="shared" si="2"/>
        <v>0</v>
      </c>
    </row>
    <row r="147" spans="1:4" ht="18" hidden="1" x14ac:dyDescent="0.3">
      <c r="A147" s="9" t="s">
        <v>146</v>
      </c>
      <c r="B147" s="7"/>
      <c r="C147" s="7"/>
      <c r="D147" s="7">
        <f t="shared" si="2"/>
        <v>0</v>
      </c>
    </row>
    <row r="148" spans="1:4" ht="18" hidden="1" x14ac:dyDescent="0.3">
      <c r="A148" s="9" t="s">
        <v>147</v>
      </c>
      <c r="B148" s="7"/>
      <c r="C148" s="7"/>
      <c r="D148" s="7">
        <f t="shared" si="2"/>
        <v>0</v>
      </c>
    </row>
    <row r="149" spans="1:4" ht="18" hidden="1" x14ac:dyDescent="0.3">
      <c r="A149" s="9" t="s">
        <v>148</v>
      </c>
      <c r="B149" s="7"/>
      <c r="C149" s="7"/>
      <c r="D149" s="7">
        <f t="shared" si="2"/>
        <v>0</v>
      </c>
    </row>
    <row r="150" spans="1:4" ht="18" hidden="1" x14ac:dyDescent="0.3">
      <c r="A150" s="9" t="s">
        <v>149</v>
      </c>
      <c r="B150" s="7"/>
      <c r="C150" s="7"/>
      <c r="D150" s="7">
        <f t="shared" si="2"/>
        <v>0</v>
      </c>
    </row>
    <row r="151" spans="1:4" ht="18" hidden="1" x14ac:dyDescent="0.3">
      <c r="A151" s="9" t="s">
        <v>150</v>
      </c>
      <c r="B151" s="7"/>
      <c r="C151" s="7"/>
      <c r="D151" s="7">
        <f t="shared" si="2"/>
        <v>0</v>
      </c>
    </row>
    <row r="152" spans="1:4" ht="18" hidden="1" x14ac:dyDescent="0.3">
      <c r="A152" s="16" t="s">
        <v>151</v>
      </c>
      <c r="B152" s="7"/>
      <c r="C152" s="7"/>
      <c r="D152" s="7">
        <f t="shared" si="2"/>
        <v>0</v>
      </c>
    </row>
    <row r="153" spans="1:4" ht="18" hidden="1" x14ac:dyDescent="0.3">
      <c r="A153" s="9" t="s">
        <v>152</v>
      </c>
      <c r="B153" s="7"/>
      <c r="C153" s="7"/>
      <c r="D153" s="7">
        <f t="shared" si="2"/>
        <v>0</v>
      </c>
    </row>
    <row r="154" spans="1:4" ht="18" hidden="1" x14ac:dyDescent="0.3">
      <c r="A154" s="9" t="s">
        <v>153</v>
      </c>
      <c r="B154" s="7"/>
      <c r="C154" s="7"/>
      <c r="D154" s="7">
        <f t="shared" si="2"/>
        <v>0</v>
      </c>
    </row>
    <row r="155" spans="1:4" ht="18" hidden="1" x14ac:dyDescent="0.3">
      <c r="A155" s="9" t="s">
        <v>154</v>
      </c>
      <c r="B155" s="7"/>
      <c r="C155" s="7"/>
      <c r="D155" s="7">
        <f t="shared" si="2"/>
        <v>0</v>
      </c>
    </row>
    <row r="156" spans="1:4" ht="18" hidden="1" x14ac:dyDescent="0.3">
      <c r="A156" s="9" t="s">
        <v>155</v>
      </c>
      <c r="B156" s="7"/>
      <c r="C156" s="7"/>
      <c r="D156" s="7">
        <f t="shared" si="2"/>
        <v>0</v>
      </c>
    </row>
    <row r="157" spans="1:4" ht="18" hidden="1" x14ac:dyDescent="0.3">
      <c r="A157" s="9" t="s">
        <v>156</v>
      </c>
      <c r="B157" s="15"/>
      <c r="C157" s="15"/>
      <c r="D157" s="7">
        <f t="shared" si="2"/>
        <v>0</v>
      </c>
    </row>
    <row r="158" spans="1:4" ht="18" hidden="1" x14ac:dyDescent="0.3">
      <c r="A158" s="17" t="s">
        <v>157</v>
      </c>
      <c r="B158" s="15"/>
      <c r="C158" s="15"/>
      <c r="D158" s="7">
        <f t="shared" si="2"/>
        <v>0</v>
      </c>
    </row>
    <row r="159" spans="1:4" ht="18" hidden="1" x14ac:dyDescent="0.3">
      <c r="A159" s="9" t="s">
        <v>158</v>
      </c>
      <c r="B159" s="15"/>
      <c r="C159" s="15"/>
      <c r="D159" s="7">
        <f t="shared" si="2"/>
        <v>0</v>
      </c>
    </row>
    <row r="160" spans="1:4" ht="18" hidden="1" x14ac:dyDescent="0.3">
      <c r="A160" s="9" t="s">
        <v>369</v>
      </c>
      <c r="B160" s="7"/>
      <c r="C160" s="7"/>
      <c r="D160" s="7">
        <f t="shared" si="2"/>
        <v>0</v>
      </c>
    </row>
    <row r="161" spans="1:4" ht="18" hidden="1" x14ac:dyDescent="0.3">
      <c r="A161" s="9" t="s">
        <v>159</v>
      </c>
      <c r="B161" s="7"/>
      <c r="C161" s="7"/>
      <c r="D161" s="7">
        <f t="shared" si="2"/>
        <v>0</v>
      </c>
    </row>
    <row r="162" spans="1:4" ht="18" hidden="1" x14ac:dyDescent="0.3">
      <c r="A162" s="16" t="s">
        <v>160</v>
      </c>
      <c r="B162" s="7"/>
      <c r="C162" s="7"/>
      <c r="D162" s="7">
        <f t="shared" si="2"/>
        <v>0</v>
      </c>
    </row>
    <row r="163" spans="1:4" ht="18" hidden="1" x14ac:dyDescent="0.3">
      <c r="A163" s="12" t="s">
        <v>162</v>
      </c>
      <c r="B163" s="7"/>
      <c r="C163" s="7"/>
      <c r="D163" s="7">
        <f t="shared" si="2"/>
        <v>0</v>
      </c>
    </row>
    <row r="164" spans="1:4" ht="18" x14ac:dyDescent="0.3">
      <c r="A164" s="9" t="s">
        <v>163</v>
      </c>
      <c r="B164" s="7">
        <f>282/0.5</f>
        <v>564</v>
      </c>
      <c r="C164" s="7">
        <v>6500</v>
      </c>
      <c r="D164" s="7">
        <f t="shared" si="2"/>
        <v>3666000</v>
      </c>
    </row>
    <row r="165" spans="1:4" ht="18" hidden="1" x14ac:dyDescent="0.3">
      <c r="A165" s="229" t="s">
        <v>396</v>
      </c>
      <c r="B165" s="7"/>
      <c r="C165" s="7"/>
      <c r="D165" s="7">
        <f t="shared" si="2"/>
        <v>0</v>
      </c>
    </row>
    <row r="166" spans="1:4" ht="18" x14ac:dyDescent="0.3">
      <c r="A166" s="9" t="s">
        <v>164</v>
      </c>
      <c r="B166" s="7">
        <v>20</v>
      </c>
      <c r="C166" s="7">
        <v>6500</v>
      </c>
      <c r="D166" s="7">
        <f t="shared" si="2"/>
        <v>130000</v>
      </c>
    </row>
    <row r="167" spans="1:4" ht="18" hidden="1" x14ac:dyDescent="0.3">
      <c r="A167" s="9" t="s">
        <v>165</v>
      </c>
      <c r="B167" s="7"/>
      <c r="C167" s="7"/>
      <c r="D167" s="7">
        <f t="shared" si="2"/>
        <v>0</v>
      </c>
    </row>
    <row r="168" spans="1:4" ht="18" hidden="1" x14ac:dyDescent="0.3">
      <c r="A168" s="19" t="s">
        <v>166</v>
      </c>
      <c r="B168" s="7"/>
      <c r="C168" s="7"/>
      <c r="D168" s="7">
        <f t="shared" si="2"/>
        <v>0</v>
      </c>
    </row>
    <row r="169" spans="1:4" ht="18" hidden="1" x14ac:dyDescent="0.3">
      <c r="A169" s="9" t="s">
        <v>167</v>
      </c>
      <c r="B169" s="7"/>
      <c r="C169" s="7"/>
      <c r="D169" s="7">
        <f t="shared" si="2"/>
        <v>0</v>
      </c>
    </row>
    <row r="170" spans="1:4" ht="18" hidden="1" x14ac:dyDescent="0.3">
      <c r="A170" s="29" t="s">
        <v>168</v>
      </c>
      <c r="B170" s="31"/>
      <c r="C170" s="31"/>
      <c r="D170" s="7">
        <f t="shared" si="2"/>
        <v>0</v>
      </c>
    </row>
    <row r="171" spans="1:4" ht="18" hidden="1" x14ac:dyDescent="0.3">
      <c r="A171" s="11" t="s">
        <v>169</v>
      </c>
      <c r="B171" s="7"/>
      <c r="C171" s="7"/>
      <c r="D171" s="7">
        <f t="shared" si="2"/>
        <v>0</v>
      </c>
    </row>
    <row r="172" spans="1:4" ht="18" x14ac:dyDescent="0.3">
      <c r="A172" s="9" t="s">
        <v>170</v>
      </c>
      <c r="B172" s="7">
        <v>8</v>
      </c>
      <c r="C172" s="7">
        <v>32000</v>
      </c>
      <c r="D172" s="7">
        <f t="shared" si="2"/>
        <v>256000</v>
      </c>
    </row>
    <row r="173" spans="1:4" ht="18" hidden="1" x14ac:dyDescent="0.3">
      <c r="A173" s="9" t="s">
        <v>171</v>
      </c>
      <c r="B173" s="7"/>
      <c r="C173" s="7"/>
      <c r="D173" s="7">
        <f t="shared" si="2"/>
        <v>0</v>
      </c>
    </row>
    <row r="174" spans="1:4" ht="18" hidden="1" x14ac:dyDescent="0.3">
      <c r="A174" s="12" t="s">
        <v>172</v>
      </c>
      <c r="B174" s="7"/>
      <c r="C174" s="7"/>
      <c r="D174" s="7">
        <f t="shared" si="2"/>
        <v>0</v>
      </c>
    </row>
    <row r="175" spans="1:4" ht="18" hidden="1" x14ac:dyDescent="0.3">
      <c r="A175" s="9" t="s">
        <v>173</v>
      </c>
      <c r="B175" s="7"/>
      <c r="C175" s="7"/>
      <c r="D175" s="7">
        <f t="shared" si="2"/>
        <v>0</v>
      </c>
    </row>
    <row r="176" spans="1:4" ht="18" hidden="1" x14ac:dyDescent="0.3">
      <c r="A176" s="9" t="s">
        <v>174</v>
      </c>
      <c r="B176" s="7"/>
      <c r="C176" s="7"/>
      <c r="D176" s="7">
        <f t="shared" si="2"/>
        <v>0</v>
      </c>
    </row>
    <row r="177" spans="1:4" ht="18" hidden="1" x14ac:dyDescent="0.3">
      <c r="A177" s="12" t="s">
        <v>175</v>
      </c>
      <c r="B177" s="7"/>
      <c r="C177" s="7"/>
      <c r="D177" s="7">
        <f t="shared" si="2"/>
        <v>0</v>
      </c>
    </row>
    <row r="178" spans="1:4" ht="18" hidden="1" x14ac:dyDescent="0.3">
      <c r="A178" s="12" t="s">
        <v>176</v>
      </c>
      <c r="B178" s="7"/>
      <c r="C178" s="7"/>
      <c r="D178" s="7">
        <f t="shared" si="2"/>
        <v>0</v>
      </c>
    </row>
    <row r="179" spans="1:4" ht="18" hidden="1" x14ac:dyDescent="0.3">
      <c r="A179" s="12" t="s">
        <v>177</v>
      </c>
      <c r="B179" s="7"/>
      <c r="C179" s="7"/>
      <c r="D179" s="7">
        <f t="shared" si="2"/>
        <v>0</v>
      </c>
    </row>
    <row r="180" spans="1:4" ht="18" hidden="1" x14ac:dyDescent="0.3">
      <c r="A180" s="9" t="s">
        <v>178</v>
      </c>
      <c r="B180" s="7"/>
      <c r="C180" s="7"/>
      <c r="D180" s="7">
        <f t="shared" si="2"/>
        <v>0</v>
      </c>
    </row>
    <row r="181" spans="1:4" ht="18" hidden="1" x14ac:dyDescent="0.3">
      <c r="A181" s="12" t="s">
        <v>179</v>
      </c>
      <c r="B181" s="7"/>
      <c r="C181" s="7"/>
      <c r="D181" s="7">
        <f t="shared" si="2"/>
        <v>0</v>
      </c>
    </row>
    <row r="182" spans="1:4" ht="18" x14ac:dyDescent="0.3">
      <c r="A182" s="12" t="s">
        <v>180</v>
      </c>
      <c r="B182" s="7">
        <v>30</v>
      </c>
      <c r="C182" s="7">
        <v>20000</v>
      </c>
      <c r="D182" s="7">
        <f t="shared" si="2"/>
        <v>600000</v>
      </c>
    </row>
    <row r="183" spans="1:4" ht="18" hidden="1" x14ac:dyDescent="0.3">
      <c r="A183" s="12" t="s">
        <v>181</v>
      </c>
      <c r="B183" s="7"/>
      <c r="C183" s="7"/>
      <c r="D183" s="7">
        <f t="shared" si="2"/>
        <v>0</v>
      </c>
    </row>
    <row r="184" spans="1:4" ht="18" hidden="1" x14ac:dyDescent="0.3">
      <c r="A184" s="9" t="s">
        <v>182</v>
      </c>
      <c r="B184" s="7"/>
      <c r="C184" s="7"/>
      <c r="D184" s="7">
        <f t="shared" si="2"/>
        <v>0</v>
      </c>
    </row>
    <row r="185" spans="1:4" ht="18" hidden="1" x14ac:dyDescent="0.3">
      <c r="A185" s="16" t="s">
        <v>183</v>
      </c>
      <c r="B185" s="7"/>
      <c r="C185" s="7"/>
      <c r="D185" s="7">
        <f t="shared" si="2"/>
        <v>0</v>
      </c>
    </row>
    <row r="186" spans="1:4" ht="18" hidden="1" x14ac:dyDescent="0.3">
      <c r="A186" s="16" t="s">
        <v>184</v>
      </c>
      <c r="B186" s="7"/>
      <c r="C186" s="7"/>
      <c r="D186" s="7">
        <f t="shared" si="2"/>
        <v>0</v>
      </c>
    </row>
    <row r="187" spans="1:4" ht="18" hidden="1" x14ac:dyDescent="0.3">
      <c r="A187" s="16" t="s">
        <v>185</v>
      </c>
      <c r="B187" s="7"/>
      <c r="C187" s="7"/>
      <c r="D187" s="7">
        <f t="shared" si="2"/>
        <v>0</v>
      </c>
    </row>
    <row r="188" spans="1:4" ht="18" hidden="1" x14ac:dyDescent="0.3">
      <c r="A188" s="16" t="s">
        <v>186</v>
      </c>
      <c r="B188" s="7"/>
      <c r="C188" s="7"/>
      <c r="D188" s="7">
        <f t="shared" si="2"/>
        <v>0</v>
      </c>
    </row>
    <row r="189" spans="1:4" ht="18" hidden="1" x14ac:dyDescent="0.3">
      <c r="A189" s="12" t="s">
        <v>187</v>
      </c>
      <c r="B189" s="7"/>
      <c r="C189" s="7"/>
      <c r="D189" s="7">
        <f t="shared" si="2"/>
        <v>0</v>
      </c>
    </row>
    <row r="190" spans="1:4" ht="18" hidden="1" x14ac:dyDescent="0.3">
      <c r="A190" s="9" t="s">
        <v>188</v>
      </c>
      <c r="B190" s="7"/>
      <c r="C190" s="7"/>
      <c r="D190" s="7">
        <f t="shared" si="2"/>
        <v>0</v>
      </c>
    </row>
    <row r="191" spans="1:4" ht="18" hidden="1" x14ac:dyDescent="0.3">
      <c r="A191" s="32" t="s">
        <v>189</v>
      </c>
      <c r="B191" s="7"/>
      <c r="C191" s="7"/>
      <c r="D191" s="7">
        <f t="shared" si="2"/>
        <v>0</v>
      </c>
    </row>
    <row r="192" spans="1:4" ht="18" hidden="1" x14ac:dyDescent="0.3">
      <c r="A192" s="32" t="s">
        <v>190</v>
      </c>
      <c r="B192" s="7"/>
      <c r="C192" s="7"/>
      <c r="D192" s="7">
        <f t="shared" si="2"/>
        <v>0</v>
      </c>
    </row>
    <row r="193" spans="1:4" ht="18" hidden="1" x14ac:dyDescent="0.3">
      <c r="A193" s="32" t="s">
        <v>191</v>
      </c>
      <c r="B193" s="7"/>
      <c r="C193" s="7"/>
      <c r="D193" s="7">
        <f t="shared" si="2"/>
        <v>0</v>
      </c>
    </row>
    <row r="194" spans="1:4" ht="18" hidden="1" x14ac:dyDescent="0.3">
      <c r="A194" s="32" t="s">
        <v>192</v>
      </c>
      <c r="B194" s="7"/>
      <c r="C194" s="7"/>
      <c r="D194" s="7">
        <f t="shared" si="2"/>
        <v>0</v>
      </c>
    </row>
    <row r="195" spans="1:4" ht="18" hidden="1" x14ac:dyDescent="0.3">
      <c r="A195" s="9" t="s">
        <v>193</v>
      </c>
      <c r="B195" s="7"/>
      <c r="C195" s="7"/>
      <c r="D195" s="7">
        <f t="shared" si="2"/>
        <v>0</v>
      </c>
    </row>
    <row r="196" spans="1:4" ht="18" hidden="1" x14ac:dyDescent="0.3">
      <c r="A196" s="33" t="s">
        <v>194</v>
      </c>
      <c r="B196" s="7"/>
      <c r="C196" s="7"/>
      <c r="D196" s="7">
        <f t="shared" ref="D196:D259" si="3">B196*C196</f>
        <v>0</v>
      </c>
    </row>
    <row r="197" spans="1:4" ht="18" x14ac:dyDescent="0.3">
      <c r="A197" s="9" t="s">
        <v>195</v>
      </c>
      <c r="B197" s="7">
        <v>350</v>
      </c>
      <c r="C197" s="7">
        <v>20000</v>
      </c>
      <c r="D197" s="7">
        <f t="shared" si="3"/>
        <v>7000000</v>
      </c>
    </row>
    <row r="198" spans="1:4" ht="18" x14ac:dyDescent="0.3">
      <c r="A198" s="12" t="s">
        <v>196</v>
      </c>
      <c r="B198" s="7">
        <v>350</v>
      </c>
      <c r="C198" s="7">
        <v>21000</v>
      </c>
      <c r="D198" s="7">
        <f t="shared" si="3"/>
        <v>7350000</v>
      </c>
    </row>
    <row r="199" spans="1:4" ht="18" hidden="1" x14ac:dyDescent="0.3">
      <c r="A199" s="9" t="s">
        <v>197</v>
      </c>
      <c r="B199" s="7"/>
      <c r="C199" s="7"/>
      <c r="D199" s="7">
        <f t="shared" si="3"/>
        <v>0</v>
      </c>
    </row>
    <row r="200" spans="1:4" ht="18" hidden="1" x14ac:dyDescent="0.3">
      <c r="A200" s="9" t="s">
        <v>198</v>
      </c>
      <c r="B200" s="7"/>
      <c r="C200" s="7"/>
      <c r="D200" s="7">
        <f t="shared" si="3"/>
        <v>0</v>
      </c>
    </row>
    <row r="201" spans="1:4" ht="18" hidden="1" x14ac:dyDescent="0.3">
      <c r="A201" s="9" t="s">
        <v>199</v>
      </c>
      <c r="B201" s="7"/>
      <c r="C201" s="7"/>
      <c r="D201" s="7">
        <f t="shared" si="3"/>
        <v>0</v>
      </c>
    </row>
    <row r="202" spans="1:4" ht="18" hidden="1" x14ac:dyDescent="0.3">
      <c r="A202" s="34" t="s">
        <v>200</v>
      </c>
      <c r="B202" s="7"/>
      <c r="C202" s="7"/>
      <c r="D202" s="7">
        <f t="shared" si="3"/>
        <v>0</v>
      </c>
    </row>
    <row r="203" spans="1:4" ht="18" hidden="1" x14ac:dyDescent="0.3">
      <c r="A203" s="34" t="s">
        <v>201</v>
      </c>
      <c r="B203" s="7"/>
      <c r="C203" s="7"/>
      <c r="D203" s="7">
        <f t="shared" si="3"/>
        <v>0</v>
      </c>
    </row>
    <row r="204" spans="1:4" ht="18" hidden="1" x14ac:dyDescent="0.3">
      <c r="A204" s="9" t="s">
        <v>202</v>
      </c>
      <c r="B204" s="7"/>
      <c r="C204" s="7"/>
      <c r="D204" s="7">
        <f t="shared" si="3"/>
        <v>0</v>
      </c>
    </row>
    <row r="205" spans="1:4" ht="18" hidden="1" x14ac:dyDescent="0.3">
      <c r="A205" s="11" t="s">
        <v>203</v>
      </c>
      <c r="B205" s="7"/>
      <c r="C205" s="7"/>
      <c r="D205" s="7">
        <f t="shared" si="3"/>
        <v>0</v>
      </c>
    </row>
    <row r="206" spans="1:4" ht="18" hidden="1" x14ac:dyDescent="0.3">
      <c r="A206" s="9" t="s">
        <v>204</v>
      </c>
      <c r="B206" s="7"/>
      <c r="C206" s="7"/>
      <c r="D206" s="7">
        <f t="shared" si="3"/>
        <v>0</v>
      </c>
    </row>
    <row r="207" spans="1:4" ht="18" hidden="1" x14ac:dyDescent="0.3">
      <c r="A207" s="9" t="s">
        <v>206</v>
      </c>
      <c r="B207" s="7"/>
      <c r="C207" s="7"/>
      <c r="D207" s="7">
        <f t="shared" si="3"/>
        <v>0</v>
      </c>
    </row>
    <row r="208" spans="1:4" ht="18" hidden="1" x14ac:dyDescent="0.3">
      <c r="A208" s="9" t="s">
        <v>207</v>
      </c>
      <c r="B208" s="7"/>
      <c r="C208" s="7"/>
      <c r="D208" s="7">
        <f t="shared" si="3"/>
        <v>0</v>
      </c>
    </row>
    <row r="209" spans="1:4" ht="18" hidden="1" x14ac:dyDescent="0.3">
      <c r="A209" s="9" t="s">
        <v>208</v>
      </c>
      <c r="B209" s="7"/>
      <c r="C209" s="7"/>
      <c r="D209" s="7">
        <f t="shared" si="3"/>
        <v>0</v>
      </c>
    </row>
    <row r="210" spans="1:4" ht="18" hidden="1" x14ac:dyDescent="0.3">
      <c r="A210" s="9" t="s">
        <v>209</v>
      </c>
      <c r="B210" s="7"/>
      <c r="C210" s="7"/>
      <c r="D210" s="7">
        <f t="shared" si="3"/>
        <v>0</v>
      </c>
    </row>
    <row r="211" spans="1:4" ht="18" hidden="1" x14ac:dyDescent="0.3">
      <c r="A211" s="9" t="s">
        <v>210</v>
      </c>
      <c r="B211" s="7"/>
      <c r="C211" s="7"/>
      <c r="D211" s="7">
        <f t="shared" si="3"/>
        <v>0</v>
      </c>
    </row>
    <row r="212" spans="1:4" ht="18" hidden="1" x14ac:dyDescent="0.3">
      <c r="A212" s="35" t="s">
        <v>211</v>
      </c>
      <c r="B212" s="7"/>
      <c r="C212" s="7"/>
      <c r="D212" s="7">
        <f t="shared" si="3"/>
        <v>0</v>
      </c>
    </row>
    <row r="213" spans="1:4" ht="18" hidden="1" x14ac:dyDescent="0.3">
      <c r="A213" s="9" t="s">
        <v>212</v>
      </c>
      <c r="B213" s="7"/>
      <c r="C213" s="7"/>
      <c r="D213" s="7">
        <f t="shared" si="3"/>
        <v>0</v>
      </c>
    </row>
    <row r="214" spans="1:4" ht="18" hidden="1" x14ac:dyDescent="0.3">
      <c r="A214" s="9" t="s">
        <v>213</v>
      </c>
      <c r="B214" s="7"/>
      <c r="C214" s="7"/>
      <c r="D214" s="7">
        <f t="shared" si="3"/>
        <v>0</v>
      </c>
    </row>
    <row r="215" spans="1:4" ht="18" hidden="1" x14ac:dyDescent="0.3">
      <c r="A215" s="9" t="s">
        <v>214</v>
      </c>
      <c r="B215" s="7"/>
      <c r="C215" s="7"/>
      <c r="D215" s="7">
        <f t="shared" si="3"/>
        <v>0</v>
      </c>
    </row>
    <row r="216" spans="1:4" ht="18" hidden="1" x14ac:dyDescent="0.3">
      <c r="A216" s="9" t="s">
        <v>216</v>
      </c>
      <c r="B216" s="7"/>
      <c r="C216" s="7"/>
      <c r="D216" s="7">
        <f t="shared" si="3"/>
        <v>0</v>
      </c>
    </row>
    <row r="217" spans="1:4" ht="18" hidden="1" x14ac:dyDescent="0.3">
      <c r="A217" s="16" t="s">
        <v>217</v>
      </c>
      <c r="B217" s="7"/>
      <c r="C217" s="7"/>
      <c r="D217" s="7">
        <f t="shared" si="3"/>
        <v>0</v>
      </c>
    </row>
    <row r="218" spans="1:4" ht="18" hidden="1" x14ac:dyDescent="0.3">
      <c r="A218" s="16" t="s">
        <v>218</v>
      </c>
      <c r="B218" s="7"/>
      <c r="C218" s="7"/>
      <c r="D218" s="7">
        <f t="shared" si="3"/>
        <v>0</v>
      </c>
    </row>
    <row r="219" spans="1:4" ht="18" hidden="1" x14ac:dyDescent="0.3">
      <c r="A219" s="16" t="s">
        <v>219</v>
      </c>
      <c r="B219" s="7"/>
      <c r="C219" s="7"/>
      <c r="D219" s="7">
        <f t="shared" si="3"/>
        <v>0</v>
      </c>
    </row>
    <row r="220" spans="1:4" ht="18" hidden="1" x14ac:dyDescent="0.3">
      <c r="A220" s="16" t="s">
        <v>220</v>
      </c>
      <c r="B220" s="7"/>
      <c r="C220" s="7"/>
      <c r="D220" s="7">
        <f t="shared" si="3"/>
        <v>0</v>
      </c>
    </row>
    <row r="221" spans="1:4" ht="18" hidden="1" x14ac:dyDescent="0.3">
      <c r="A221" s="9" t="s">
        <v>221</v>
      </c>
      <c r="B221" s="7"/>
      <c r="C221" s="7"/>
      <c r="D221" s="7">
        <f t="shared" si="3"/>
        <v>0</v>
      </c>
    </row>
    <row r="222" spans="1:4" ht="18" hidden="1" x14ac:dyDescent="0.3">
      <c r="A222" s="9" t="s">
        <v>222</v>
      </c>
      <c r="B222" s="7"/>
      <c r="C222" s="7"/>
      <c r="D222" s="7">
        <f t="shared" si="3"/>
        <v>0</v>
      </c>
    </row>
    <row r="223" spans="1:4" ht="18" hidden="1" x14ac:dyDescent="0.3">
      <c r="A223" s="16" t="s">
        <v>223</v>
      </c>
      <c r="B223" s="7"/>
      <c r="C223" s="7"/>
      <c r="D223" s="7">
        <f t="shared" si="3"/>
        <v>0</v>
      </c>
    </row>
    <row r="224" spans="1:4" ht="18" hidden="1" x14ac:dyDescent="0.3">
      <c r="A224" s="16" t="s">
        <v>224</v>
      </c>
      <c r="B224" s="7"/>
      <c r="C224" s="7"/>
      <c r="D224" s="7">
        <f t="shared" si="3"/>
        <v>0</v>
      </c>
    </row>
    <row r="225" spans="1:4" ht="18" hidden="1" x14ac:dyDescent="0.3">
      <c r="A225" s="11" t="s">
        <v>225</v>
      </c>
      <c r="B225" s="7"/>
      <c r="C225" s="7"/>
      <c r="D225" s="7">
        <f t="shared" si="3"/>
        <v>0</v>
      </c>
    </row>
    <row r="226" spans="1:4" ht="18" hidden="1" x14ac:dyDescent="0.3">
      <c r="A226" s="12" t="s">
        <v>226</v>
      </c>
      <c r="B226" s="7"/>
      <c r="C226" s="7"/>
      <c r="D226" s="7">
        <f t="shared" si="3"/>
        <v>0</v>
      </c>
    </row>
    <row r="227" spans="1:4" ht="18" hidden="1" x14ac:dyDescent="0.3">
      <c r="A227" s="11" t="s">
        <v>406</v>
      </c>
      <c r="B227" s="7"/>
      <c r="C227" s="7"/>
      <c r="D227" s="7">
        <f t="shared" si="3"/>
        <v>0</v>
      </c>
    </row>
    <row r="228" spans="1:4" ht="18" hidden="1" x14ac:dyDescent="0.3">
      <c r="A228" s="11" t="s">
        <v>227</v>
      </c>
      <c r="B228" s="7"/>
      <c r="C228" s="7"/>
      <c r="D228" s="7">
        <f t="shared" si="3"/>
        <v>0</v>
      </c>
    </row>
    <row r="229" spans="1:4" ht="18" hidden="1" x14ac:dyDescent="0.3">
      <c r="A229" s="11" t="s">
        <v>228</v>
      </c>
      <c r="B229" s="7"/>
      <c r="C229" s="7"/>
      <c r="D229" s="7">
        <f t="shared" si="3"/>
        <v>0</v>
      </c>
    </row>
    <row r="230" spans="1:4" ht="18" hidden="1" x14ac:dyDescent="0.3">
      <c r="A230" s="9" t="s">
        <v>385</v>
      </c>
      <c r="B230" s="7"/>
      <c r="C230" s="7"/>
      <c r="D230" s="7">
        <f t="shared" si="3"/>
        <v>0</v>
      </c>
    </row>
    <row r="231" spans="1:4" ht="18" hidden="1" x14ac:dyDescent="0.3">
      <c r="A231" s="9" t="s">
        <v>360</v>
      </c>
      <c r="B231" s="7"/>
      <c r="C231" s="7"/>
      <c r="D231" s="7">
        <f t="shared" si="3"/>
        <v>0</v>
      </c>
    </row>
    <row r="232" spans="1:4" ht="18" hidden="1" x14ac:dyDescent="0.3">
      <c r="A232" s="11" t="s">
        <v>370</v>
      </c>
      <c r="B232" s="7"/>
      <c r="C232" s="7"/>
      <c r="D232" s="7">
        <f t="shared" si="3"/>
        <v>0</v>
      </c>
    </row>
    <row r="233" spans="1:4" ht="18" hidden="1" x14ac:dyDescent="0.3">
      <c r="A233" s="34" t="s">
        <v>229</v>
      </c>
      <c r="B233" s="7"/>
      <c r="C233" s="7"/>
      <c r="D233" s="7">
        <f t="shared" si="3"/>
        <v>0</v>
      </c>
    </row>
    <row r="234" spans="1:4" ht="18" x14ac:dyDescent="0.3">
      <c r="A234" s="9" t="s">
        <v>230</v>
      </c>
      <c r="B234" s="15">
        <v>1.5</v>
      </c>
      <c r="C234" s="7">
        <v>10000</v>
      </c>
      <c r="D234" s="7">
        <f t="shared" si="3"/>
        <v>15000</v>
      </c>
    </row>
    <row r="235" spans="1:4" ht="18" hidden="1" x14ac:dyDescent="0.3">
      <c r="A235" s="9" t="s">
        <v>231</v>
      </c>
      <c r="B235" s="7"/>
      <c r="C235" s="7"/>
      <c r="D235" s="7">
        <f t="shared" si="3"/>
        <v>0</v>
      </c>
    </row>
    <row r="236" spans="1:4" ht="18" hidden="1" x14ac:dyDescent="0.3">
      <c r="A236" s="13" t="s">
        <v>232</v>
      </c>
      <c r="B236" s="7"/>
      <c r="C236" s="7"/>
      <c r="D236" s="7">
        <f t="shared" si="3"/>
        <v>0</v>
      </c>
    </row>
    <row r="237" spans="1:4" ht="18" hidden="1" x14ac:dyDescent="0.3">
      <c r="A237" s="13" t="s">
        <v>233</v>
      </c>
      <c r="B237" s="7"/>
      <c r="C237" s="7"/>
      <c r="D237" s="7">
        <f t="shared" si="3"/>
        <v>0</v>
      </c>
    </row>
    <row r="238" spans="1:4" ht="18" hidden="1" x14ac:dyDescent="0.3">
      <c r="A238" s="32" t="s">
        <v>234</v>
      </c>
      <c r="B238" s="7"/>
      <c r="C238" s="7"/>
      <c r="D238" s="7">
        <f t="shared" si="3"/>
        <v>0</v>
      </c>
    </row>
    <row r="239" spans="1:4" ht="18" hidden="1" x14ac:dyDescent="0.3">
      <c r="A239" s="9" t="s">
        <v>235</v>
      </c>
      <c r="B239" s="7"/>
      <c r="C239" s="7"/>
      <c r="D239" s="7">
        <f t="shared" si="3"/>
        <v>0</v>
      </c>
    </row>
    <row r="240" spans="1:4" ht="18" hidden="1" x14ac:dyDescent="0.3">
      <c r="A240" s="9" t="s">
        <v>236</v>
      </c>
      <c r="B240" s="7"/>
      <c r="C240" s="7"/>
      <c r="D240" s="7">
        <f t="shared" si="3"/>
        <v>0</v>
      </c>
    </row>
    <row r="241" spans="1:4" ht="18" hidden="1" x14ac:dyDescent="0.3">
      <c r="A241" s="9" t="s">
        <v>237</v>
      </c>
      <c r="B241" s="15"/>
      <c r="C241" s="15"/>
      <c r="D241" s="7">
        <f t="shared" si="3"/>
        <v>0</v>
      </c>
    </row>
    <row r="242" spans="1:4" ht="18" hidden="1" x14ac:dyDescent="0.3">
      <c r="A242" s="32" t="s">
        <v>238</v>
      </c>
      <c r="B242" s="7"/>
      <c r="C242" s="7"/>
      <c r="D242" s="7">
        <f t="shared" si="3"/>
        <v>0</v>
      </c>
    </row>
    <row r="243" spans="1:4" ht="18" hidden="1" x14ac:dyDescent="0.3">
      <c r="A243" s="9" t="s">
        <v>239</v>
      </c>
      <c r="B243" s="15"/>
      <c r="C243" s="15"/>
      <c r="D243" s="7">
        <f t="shared" si="3"/>
        <v>0</v>
      </c>
    </row>
    <row r="244" spans="1:4" ht="18" hidden="1" x14ac:dyDescent="0.3">
      <c r="A244" s="9" t="s">
        <v>240</v>
      </c>
      <c r="B244" s="7"/>
      <c r="C244" s="7"/>
      <c r="D244" s="7">
        <f t="shared" si="3"/>
        <v>0</v>
      </c>
    </row>
    <row r="245" spans="1:4" ht="18" hidden="1" x14ac:dyDescent="0.3">
      <c r="A245" s="11" t="s">
        <v>241</v>
      </c>
      <c r="B245" s="7"/>
      <c r="C245" s="7"/>
      <c r="D245" s="7">
        <f t="shared" si="3"/>
        <v>0</v>
      </c>
    </row>
    <row r="246" spans="1:4" ht="18" x14ac:dyDescent="0.3">
      <c r="A246" s="9" t="s">
        <v>242</v>
      </c>
      <c r="B246" s="7">
        <f>30+15</f>
        <v>45</v>
      </c>
      <c r="C246" s="7">
        <v>39000</v>
      </c>
      <c r="D246" s="7">
        <f t="shared" si="3"/>
        <v>1755000</v>
      </c>
    </row>
    <row r="247" spans="1:4" ht="18" x14ac:dyDescent="0.3">
      <c r="A247" s="9" t="s">
        <v>243</v>
      </c>
      <c r="B247" s="7">
        <v>30</v>
      </c>
      <c r="C247" s="7">
        <v>25000</v>
      </c>
      <c r="D247" s="7">
        <f t="shared" si="3"/>
        <v>750000</v>
      </c>
    </row>
    <row r="248" spans="1:4" ht="18" hidden="1" x14ac:dyDescent="0.3">
      <c r="A248" s="9" t="s">
        <v>244</v>
      </c>
      <c r="B248" s="7"/>
      <c r="C248" s="7"/>
      <c r="D248" s="7">
        <f t="shared" si="3"/>
        <v>0</v>
      </c>
    </row>
    <row r="249" spans="1:4" ht="18" hidden="1" x14ac:dyDescent="0.3">
      <c r="A249" s="9" t="s">
        <v>245</v>
      </c>
      <c r="B249" s="7"/>
      <c r="C249" s="7"/>
      <c r="D249" s="7">
        <f t="shared" si="3"/>
        <v>0</v>
      </c>
    </row>
    <row r="250" spans="1:4" ht="18" hidden="1" x14ac:dyDescent="0.3">
      <c r="A250" s="9" t="s">
        <v>246</v>
      </c>
      <c r="B250" s="7"/>
      <c r="C250" s="7"/>
      <c r="D250" s="7">
        <f t="shared" si="3"/>
        <v>0</v>
      </c>
    </row>
    <row r="251" spans="1:4" ht="18" hidden="1" x14ac:dyDescent="0.3">
      <c r="A251" s="16" t="s">
        <v>247</v>
      </c>
      <c r="B251" s="7"/>
      <c r="C251" s="7"/>
      <c r="D251" s="7">
        <f t="shared" si="3"/>
        <v>0</v>
      </c>
    </row>
    <row r="252" spans="1:4" ht="18" x14ac:dyDescent="0.3">
      <c r="A252" s="21" t="s">
        <v>248</v>
      </c>
      <c r="B252" s="7">
        <v>11</v>
      </c>
      <c r="C252" s="7">
        <v>58000</v>
      </c>
      <c r="D252" s="7">
        <f t="shared" si="3"/>
        <v>638000</v>
      </c>
    </row>
    <row r="253" spans="1:4" ht="18" hidden="1" x14ac:dyDescent="0.3">
      <c r="A253" s="21" t="s">
        <v>249</v>
      </c>
      <c r="B253" s="7"/>
      <c r="C253" s="7"/>
      <c r="D253" s="7">
        <f t="shared" si="3"/>
        <v>0</v>
      </c>
    </row>
    <row r="254" spans="1:4" ht="18" x14ac:dyDescent="0.3">
      <c r="A254" s="9" t="s">
        <v>250</v>
      </c>
      <c r="B254" s="7">
        <f>31+38+120</f>
        <v>189</v>
      </c>
      <c r="C254" s="7">
        <v>40000</v>
      </c>
      <c r="D254" s="7">
        <f t="shared" si="3"/>
        <v>7560000</v>
      </c>
    </row>
    <row r="255" spans="1:4" ht="18" hidden="1" x14ac:dyDescent="0.3">
      <c r="A255" s="9" t="s">
        <v>251</v>
      </c>
      <c r="B255" s="7"/>
      <c r="C255" s="7"/>
      <c r="D255" s="7">
        <f t="shared" si="3"/>
        <v>0</v>
      </c>
    </row>
    <row r="256" spans="1:4" ht="18" hidden="1" x14ac:dyDescent="0.3">
      <c r="A256" s="9" t="s">
        <v>252</v>
      </c>
      <c r="B256" s="7"/>
      <c r="C256" s="7"/>
      <c r="D256" s="7">
        <f t="shared" si="3"/>
        <v>0</v>
      </c>
    </row>
    <row r="257" spans="1:4" ht="18" hidden="1" x14ac:dyDescent="0.3">
      <c r="A257" s="9" t="s">
        <v>253</v>
      </c>
      <c r="B257" s="7"/>
      <c r="C257" s="7"/>
      <c r="D257" s="7">
        <f t="shared" si="3"/>
        <v>0</v>
      </c>
    </row>
    <row r="258" spans="1:4" ht="18" x14ac:dyDescent="0.3">
      <c r="A258" s="9" t="s">
        <v>254</v>
      </c>
      <c r="B258" s="7">
        <f>21+70</f>
        <v>91</v>
      </c>
      <c r="C258" s="7">
        <v>18000</v>
      </c>
      <c r="D258" s="7">
        <f t="shared" si="3"/>
        <v>1638000</v>
      </c>
    </row>
    <row r="259" spans="1:4" ht="18" hidden="1" x14ac:dyDescent="0.3">
      <c r="A259" s="9" t="s">
        <v>255</v>
      </c>
      <c r="B259" s="7"/>
      <c r="C259" s="7"/>
      <c r="D259" s="7">
        <f t="shared" si="3"/>
        <v>0</v>
      </c>
    </row>
    <row r="260" spans="1:4" ht="18" hidden="1" x14ac:dyDescent="0.3">
      <c r="A260" s="9" t="s">
        <v>256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257</v>
      </c>
      <c r="B261" s="15"/>
      <c r="C261" s="15"/>
      <c r="D261" s="7">
        <f t="shared" si="4"/>
        <v>0</v>
      </c>
    </row>
    <row r="262" spans="1:4" ht="18" hidden="1" x14ac:dyDescent="0.3">
      <c r="A262" s="13" t="s">
        <v>258</v>
      </c>
      <c r="B262" s="7"/>
      <c r="C262" s="7"/>
      <c r="D262" s="7">
        <f t="shared" si="4"/>
        <v>0</v>
      </c>
    </row>
    <row r="263" spans="1:4" ht="18" hidden="1" x14ac:dyDescent="0.3">
      <c r="A263" s="9" t="s">
        <v>259</v>
      </c>
      <c r="B263" s="7"/>
      <c r="C263" s="7"/>
      <c r="D263" s="7">
        <f t="shared" si="4"/>
        <v>0</v>
      </c>
    </row>
    <row r="264" spans="1:4" ht="18" hidden="1" x14ac:dyDescent="0.3">
      <c r="A264" s="11" t="s">
        <v>260</v>
      </c>
      <c r="B264" s="7"/>
      <c r="C264" s="7"/>
      <c r="D264" s="7">
        <f t="shared" si="4"/>
        <v>0</v>
      </c>
    </row>
    <row r="265" spans="1:4" ht="18" hidden="1" x14ac:dyDescent="0.3">
      <c r="A265" s="11" t="s">
        <v>261</v>
      </c>
      <c r="B265" s="7"/>
      <c r="C265" s="7"/>
      <c r="D265" s="7">
        <f t="shared" si="4"/>
        <v>0</v>
      </c>
    </row>
    <row r="266" spans="1:4" ht="18" x14ac:dyDescent="0.3">
      <c r="A266" s="9" t="s">
        <v>262</v>
      </c>
      <c r="B266" s="7">
        <v>13</v>
      </c>
      <c r="C266" s="7">
        <v>15000</v>
      </c>
      <c r="D266" s="7">
        <f t="shared" si="4"/>
        <v>195000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x14ac:dyDescent="0.3">
      <c r="A270" s="9" t="s">
        <v>267</v>
      </c>
      <c r="B270" s="7">
        <v>40</v>
      </c>
      <c r="C270" s="7">
        <v>10500</v>
      </c>
      <c r="D270" s="7">
        <f t="shared" si="4"/>
        <v>420000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32" t="s">
        <v>273</v>
      </c>
      <c r="B275" s="7"/>
      <c r="C275" s="7"/>
      <c r="D275" s="7">
        <f t="shared" si="4"/>
        <v>0</v>
      </c>
    </row>
    <row r="276" spans="1:4" ht="18" hidden="1" x14ac:dyDescent="0.3">
      <c r="A276" s="12" t="s">
        <v>274</v>
      </c>
      <c r="B276" s="15"/>
      <c r="C276" s="15"/>
      <c r="D276" s="7">
        <f t="shared" si="4"/>
        <v>0</v>
      </c>
    </row>
    <row r="277" spans="1:4" ht="18" hidden="1" x14ac:dyDescent="0.3">
      <c r="A277" s="12" t="s">
        <v>397</v>
      </c>
      <c r="B277" s="7"/>
      <c r="C277" s="7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hidden="1" x14ac:dyDescent="0.3">
      <c r="A282" s="9" t="s">
        <v>278</v>
      </c>
      <c r="B282" s="7"/>
      <c r="C282" s="7"/>
      <c r="D282" s="7">
        <f t="shared" si="4"/>
        <v>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hidden="1" x14ac:dyDescent="0.3">
      <c r="A288" s="9" t="s">
        <v>284</v>
      </c>
      <c r="B288" s="7"/>
      <c r="C288" s="7"/>
      <c r="D288" s="7">
        <f t="shared" si="4"/>
        <v>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2" t="s">
        <v>286</v>
      </c>
      <c r="B290" s="7"/>
      <c r="C290" s="7"/>
      <c r="D290" s="7">
        <f t="shared" si="4"/>
        <v>0</v>
      </c>
    </row>
    <row r="291" spans="1:4" ht="18" hidden="1" x14ac:dyDescent="0.3">
      <c r="A291" s="16" t="s">
        <v>287</v>
      </c>
      <c r="B291" s="7"/>
      <c r="C291" s="7"/>
      <c r="D291" s="7">
        <f t="shared" si="4"/>
        <v>0</v>
      </c>
    </row>
    <row r="292" spans="1:4" ht="18" hidden="1" x14ac:dyDescent="0.3">
      <c r="A292" s="13" t="s">
        <v>288</v>
      </c>
      <c r="B292" s="7"/>
      <c r="C292" s="7"/>
      <c r="D292" s="7">
        <f t="shared" si="4"/>
        <v>0</v>
      </c>
    </row>
    <row r="293" spans="1:4" ht="18" hidden="1" x14ac:dyDescent="0.3">
      <c r="A293" s="9" t="s">
        <v>289</v>
      </c>
      <c r="B293" s="7"/>
      <c r="C293" s="7"/>
      <c r="D293" s="7">
        <f t="shared" si="4"/>
        <v>0</v>
      </c>
    </row>
    <row r="294" spans="1:4" ht="18" hidden="1" x14ac:dyDescent="0.3">
      <c r="A294" s="16" t="s">
        <v>290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x14ac:dyDescent="0.3">
      <c r="A303" s="13" t="s">
        <v>300</v>
      </c>
      <c r="B303" s="7">
        <v>5</v>
      </c>
      <c r="C303" s="7">
        <v>17000</v>
      </c>
      <c r="D303" s="7">
        <f t="shared" si="4"/>
        <v>85000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hidden="1" x14ac:dyDescent="0.3">
      <c r="A313" s="9" t="s">
        <v>310</v>
      </c>
      <c r="B313" s="7"/>
      <c r="C313" s="7"/>
      <c r="D313" s="7">
        <f t="shared" si="4"/>
        <v>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x14ac:dyDescent="0.3">
      <c r="A320" s="9" t="s">
        <v>317</v>
      </c>
      <c r="B320" s="7">
        <v>8</v>
      </c>
      <c r="C320" s="7">
        <v>28000</v>
      </c>
      <c r="D320" s="7">
        <f t="shared" si="4"/>
        <v>224000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2349.5</v>
      </c>
      <c r="C333" s="40"/>
      <c r="D333" s="7">
        <f>SUM(D15:D320)</f>
        <v>40171500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405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x14ac:dyDescent="0.3">
      <c r="A338" s="5" t="s">
        <v>2</v>
      </c>
      <c r="B338" s="7">
        <v>5</v>
      </c>
      <c r="C338" s="7">
        <v>13000</v>
      </c>
      <c r="D338" s="7">
        <f t="shared" si="5"/>
        <v>65000</v>
      </c>
    </row>
    <row r="339" spans="1:4" ht="18" hidden="1" x14ac:dyDescent="0.3">
      <c r="A339" s="8" t="s">
        <v>3</v>
      </c>
      <c r="B339" s="7"/>
      <c r="C339" s="7"/>
      <c r="D339" s="7">
        <f t="shared" si="5"/>
        <v>0</v>
      </c>
    </row>
    <row r="340" spans="1:4" ht="18" hidden="1" x14ac:dyDescent="0.3">
      <c r="A340" s="5" t="s">
        <v>4</v>
      </c>
      <c r="B340" s="7"/>
      <c r="C340" s="7"/>
      <c r="D340" s="7">
        <f t="shared" si="5"/>
        <v>0</v>
      </c>
    </row>
    <row r="341" spans="1:4" ht="18" hidden="1" x14ac:dyDescent="0.3">
      <c r="A341" s="5" t="s">
        <v>5</v>
      </c>
      <c r="B341" s="7"/>
      <c r="C341" s="7"/>
      <c r="D341" s="7">
        <f t="shared" si="5"/>
        <v>0</v>
      </c>
    </row>
    <row r="342" spans="1:4" ht="18" hidden="1" x14ac:dyDescent="0.3">
      <c r="A342" s="9" t="s">
        <v>6</v>
      </c>
      <c r="B342" s="7"/>
      <c r="C342" s="7"/>
      <c r="D342" s="7">
        <f t="shared" si="5"/>
        <v>0</v>
      </c>
    </row>
    <row r="343" spans="1:4" ht="31.2" hidden="1" x14ac:dyDescent="0.3">
      <c r="A343" s="10" t="s">
        <v>7</v>
      </c>
      <c r="B343" s="7"/>
      <c r="C343" s="7"/>
      <c r="D343" s="7">
        <f t="shared" si="5"/>
        <v>0</v>
      </c>
    </row>
    <row r="344" spans="1:4" ht="18" hidden="1" x14ac:dyDescent="0.3">
      <c r="A344" s="5" t="s">
        <v>8</v>
      </c>
      <c r="B344" s="7"/>
      <c r="C344" s="7"/>
      <c r="D344" s="7">
        <f t="shared" si="5"/>
        <v>0</v>
      </c>
    </row>
    <row r="345" spans="1:4" ht="18" hidden="1" x14ac:dyDescent="0.3">
      <c r="A345" s="5" t="s">
        <v>9</v>
      </c>
      <c r="B345" s="7"/>
      <c r="C345" s="7"/>
      <c r="D345" s="7">
        <f t="shared" si="5"/>
        <v>0</v>
      </c>
    </row>
    <row r="346" spans="1:4" ht="18" hidden="1" x14ac:dyDescent="0.3">
      <c r="A346" s="11" t="s">
        <v>10</v>
      </c>
      <c r="B346" s="7"/>
      <c r="C346" s="7"/>
      <c r="D346" s="7">
        <f t="shared" si="5"/>
        <v>0</v>
      </c>
    </row>
    <row r="347" spans="1:4" ht="18" hidden="1" x14ac:dyDescent="0.3">
      <c r="A347" s="9" t="s">
        <v>11</v>
      </c>
      <c r="B347" s="7"/>
      <c r="C347" s="7"/>
      <c r="D347" s="7">
        <f t="shared" si="5"/>
        <v>0</v>
      </c>
    </row>
    <row r="348" spans="1:4" ht="18" x14ac:dyDescent="0.3">
      <c r="A348" s="9" t="s">
        <v>12</v>
      </c>
      <c r="B348" s="7">
        <v>19</v>
      </c>
      <c r="C348" s="7">
        <v>8000</v>
      </c>
      <c r="D348" s="7">
        <f t="shared" si="5"/>
        <v>152000</v>
      </c>
    </row>
    <row r="349" spans="1:4" ht="18" hidden="1" x14ac:dyDescent="0.3">
      <c r="A349" s="12" t="s">
        <v>13</v>
      </c>
      <c r="B349" s="7"/>
      <c r="C349" s="7"/>
      <c r="D349" s="7">
        <f t="shared" si="5"/>
        <v>0</v>
      </c>
    </row>
    <row r="350" spans="1:4" ht="18" hidden="1" x14ac:dyDescent="0.3">
      <c r="A350" s="12" t="s">
        <v>14</v>
      </c>
      <c r="B350" s="7"/>
      <c r="C350" s="7"/>
      <c r="D350" s="7">
        <f t="shared" si="5"/>
        <v>0</v>
      </c>
    </row>
    <row r="351" spans="1:4" ht="18" hidden="1" x14ac:dyDescent="0.3">
      <c r="A351" s="9" t="s">
        <v>15</v>
      </c>
      <c r="B351" s="7"/>
      <c r="C351" s="7"/>
      <c r="D351" s="7">
        <f t="shared" si="5"/>
        <v>0</v>
      </c>
    </row>
    <row r="352" spans="1:4" ht="18" hidden="1" x14ac:dyDescent="0.3">
      <c r="A352" s="9" t="s">
        <v>16</v>
      </c>
      <c r="B352" s="7"/>
      <c r="C352" s="7"/>
      <c r="D352" s="7">
        <f t="shared" si="5"/>
        <v>0</v>
      </c>
    </row>
    <row r="353" spans="1:4" ht="18" hidden="1" x14ac:dyDescent="0.3">
      <c r="A353" s="13" t="s">
        <v>17</v>
      </c>
      <c r="B353" s="7"/>
      <c r="C353" s="7"/>
      <c r="D353" s="7">
        <f t="shared" si="5"/>
        <v>0</v>
      </c>
    </row>
    <row r="354" spans="1:4" ht="18" hidden="1" x14ac:dyDescent="0.3">
      <c r="A354" s="11" t="s">
        <v>18</v>
      </c>
      <c r="B354" s="7"/>
      <c r="C354" s="7"/>
      <c r="D354" s="7">
        <f t="shared" si="5"/>
        <v>0</v>
      </c>
    </row>
    <row r="355" spans="1:4" ht="18" x14ac:dyDescent="0.3">
      <c r="A355" s="9" t="s">
        <v>19</v>
      </c>
      <c r="B355" s="7">
        <v>2190</v>
      </c>
      <c r="C355" s="7">
        <v>3500</v>
      </c>
      <c r="D355" s="7">
        <f t="shared" si="5"/>
        <v>7665000</v>
      </c>
    </row>
    <row r="356" spans="1:4" ht="18" hidden="1" x14ac:dyDescent="0.3">
      <c r="A356" s="12" t="s">
        <v>20</v>
      </c>
      <c r="B356" s="7"/>
      <c r="C356" s="7"/>
      <c r="D356" s="7">
        <f t="shared" si="5"/>
        <v>0</v>
      </c>
    </row>
    <row r="357" spans="1:4" ht="18" hidden="1" x14ac:dyDescent="0.3">
      <c r="A357" s="12" t="s">
        <v>21</v>
      </c>
      <c r="B357" s="7"/>
      <c r="C357" s="7"/>
      <c r="D357" s="7">
        <f t="shared" si="5"/>
        <v>0</v>
      </c>
    </row>
    <row r="358" spans="1:4" ht="18" hidden="1" x14ac:dyDescent="0.3">
      <c r="A358" s="9" t="s">
        <v>22</v>
      </c>
      <c r="B358" s="7"/>
      <c r="C358" s="7"/>
      <c r="D358" s="7">
        <f t="shared" si="5"/>
        <v>0</v>
      </c>
    </row>
    <row r="359" spans="1:4" ht="18" hidden="1" x14ac:dyDescent="0.3">
      <c r="A359" s="9" t="s">
        <v>23</v>
      </c>
      <c r="B359" s="7"/>
      <c r="C359" s="7"/>
      <c r="D359" s="7">
        <f t="shared" si="5"/>
        <v>0</v>
      </c>
    </row>
    <row r="360" spans="1:4" ht="18" hidden="1" x14ac:dyDescent="0.3">
      <c r="A360" s="9" t="s">
        <v>24</v>
      </c>
      <c r="B360" s="7"/>
      <c r="C360" s="7"/>
      <c r="D360" s="7">
        <f t="shared" si="5"/>
        <v>0</v>
      </c>
    </row>
    <row r="361" spans="1:4" ht="18" hidden="1" x14ac:dyDescent="0.3">
      <c r="A361" s="9" t="s">
        <v>25</v>
      </c>
      <c r="B361" s="7"/>
      <c r="C361" s="7"/>
      <c r="D361" s="7">
        <f t="shared" si="5"/>
        <v>0</v>
      </c>
    </row>
    <row r="362" spans="1:4" ht="18" hidden="1" x14ac:dyDescent="0.3">
      <c r="A362" s="9" t="s">
        <v>26</v>
      </c>
      <c r="B362" s="7"/>
      <c r="C362" s="7"/>
      <c r="D362" s="7">
        <f t="shared" si="5"/>
        <v>0</v>
      </c>
    </row>
    <row r="363" spans="1:4" ht="18" hidden="1" x14ac:dyDescent="0.3">
      <c r="A363" s="9" t="s">
        <v>27</v>
      </c>
      <c r="B363" s="7"/>
      <c r="C363" s="7"/>
      <c r="D363" s="7">
        <f t="shared" si="5"/>
        <v>0</v>
      </c>
    </row>
    <row r="364" spans="1:4" ht="18" hidden="1" x14ac:dyDescent="0.3">
      <c r="A364" s="12" t="s">
        <v>28</v>
      </c>
      <c r="B364" s="7"/>
      <c r="C364" s="7"/>
      <c r="D364" s="7">
        <f t="shared" si="5"/>
        <v>0</v>
      </c>
    </row>
    <row r="365" spans="1:4" ht="18" hidden="1" x14ac:dyDescent="0.3">
      <c r="A365" s="12" t="s">
        <v>29</v>
      </c>
      <c r="B365" s="7"/>
      <c r="C365" s="7"/>
      <c r="D365" s="7">
        <f t="shared" si="5"/>
        <v>0</v>
      </c>
    </row>
    <row r="366" spans="1:4" ht="18" hidden="1" x14ac:dyDescent="0.3">
      <c r="A366" s="9" t="s">
        <v>30</v>
      </c>
      <c r="B366" s="7"/>
      <c r="C366" s="7"/>
      <c r="D366" s="7">
        <f t="shared" si="5"/>
        <v>0</v>
      </c>
    </row>
    <row r="367" spans="1:4" ht="18" hidden="1" x14ac:dyDescent="0.3">
      <c r="A367" s="9" t="s">
        <v>31</v>
      </c>
      <c r="B367" s="7"/>
      <c r="C367" s="7"/>
      <c r="D367" s="7">
        <f t="shared" si="5"/>
        <v>0</v>
      </c>
    </row>
    <row r="368" spans="1:4" ht="18" hidden="1" x14ac:dyDescent="0.3">
      <c r="A368" s="11" t="s">
        <v>32</v>
      </c>
      <c r="B368" s="15"/>
      <c r="C368" s="15"/>
      <c r="D368" s="7">
        <f t="shared" si="5"/>
        <v>0</v>
      </c>
    </row>
    <row r="369" spans="1:4" ht="18" hidden="1" x14ac:dyDescent="0.3">
      <c r="A369" s="11" t="s">
        <v>33</v>
      </c>
      <c r="B369" s="15"/>
      <c r="C369" s="15"/>
      <c r="D369" s="7">
        <f t="shared" si="5"/>
        <v>0</v>
      </c>
    </row>
    <row r="370" spans="1:4" ht="18" hidden="1" x14ac:dyDescent="0.3">
      <c r="A370" s="9" t="s">
        <v>34</v>
      </c>
      <c r="B370" s="7"/>
      <c r="C370" s="7"/>
      <c r="D370" s="7">
        <f t="shared" si="5"/>
        <v>0</v>
      </c>
    </row>
    <row r="371" spans="1:4" ht="18" hidden="1" x14ac:dyDescent="0.3">
      <c r="A371" s="9" t="s">
        <v>35</v>
      </c>
      <c r="B371" s="7"/>
      <c r="C371" s="7"/>
      <c r="D371" s="7">
        <f t="shared" si="5"/>
        <v>0</v>
      </c>
    </row>
    <row r="372" spans="1:4" ht="18" hidden="1" x14ac:dyDescent="0.3">
      <c r="A372" s="16" t="s">
        <v>36</v>
      </c>
      <c r="B372" s="7"/>
      <c r="C372" s="7"/>
      <c r="D372" s="7">
        <f t="shared" si="5"/>
        <v>0</v>
      </c>
    </row>
    <row r="373" spans="1:4" ht="18" hidden="1" x14ac:dyDescent="0.3">
      <c r="A373" s="9" t="s">
        <v>37</v>
      </c>
      <c r="B373" s="7"/>
      <c r="C373" s="7"/>
      <c r="D373" s="7">
        <f t="shared" si="5"/>
        <v>0</v>
      </c>
    </row>
    <row r="374" spans="1:4" ht="18" hidden="1" x14ac:dyDescent="0.3">
      <c r="A374" s="9" t="s">
        <v>38</v>
      </c>
      <c r="B374" s="7"/>
      <c r="C374" s="7"/>
      <c r="D374" s="7">
        <f t="shared" si="5"/>
        <v>0</v>
      </c>
    </row>
    <row r="375" spans="1:4" ht="18" hidden="1" x14ac:dyDescent="0.3">
      <c r="A375" s="9" t="s">
        <v>39</v>
      </c>
      <c r="B375" s="7"/>
      <c r="C375" s="7"/>
      <c r="D375" s="7">
        <f t="shared" si="5"/>
        <v>0</v>
      </c>
    </row>
    <row r="376" spans="1:4" ht="18" hidden="1" x14ac:dyDescent="0.3">
      <c r="A376" s="9" t="s">
        <v>40</v>
      </c>
      <c r="B376" s="7"/>
      <c r="C376" s="7"/>
      <c r="D376" s="7">
        <f t="shared" si="5"/>
        <v>0</v>
      </c>
    </row>
    <row r="377" spans="1:4" ht="18" hidden="1" x14ac:dyDescent="0.3">
      <c r="A377" s="13" t="s">
        <v>41</v>
      </c>
      <c r="B377" s="7"/>
      <c r="C377" s="7"/>
      <c r="D377" s="7">
        <f t="shared" si="5"/>
        <v>0</v>
      </c>
    </row>
    <row r="378" spans="1:4" ht="18" hidden="1" x14ac:dyDescent="0.3">
      <c r="A378" s="11" t="s">
        <v>42</v>
      </c>
      <c r="B378" s="7"/>
      <c r="C378" s="7"/>
      <c r="D378" s="7">
        <f t="shared" si="5"/>
        <v>0</v>
      </c>
    </row>
    <row r="379" spans="1:4" ht="18" hidden="1" x14ac:dyDescent="0.3">
      <c r="A379" s="13" t="s">
        <v>43</v>
      </c>
      <c r="B379" s="7"/>
      <c r="C379" s="7"/>
      <c r="D379" s="7">
        <f t="shared" si="5"/>
        <v>0</v>
      </c>
    </row>
    <row r="380" spans="1:4" ht="18" hidden="1" x14ac:dyDescent="0.3">
      <c r="A380" s="9" t="s">
        <v>44</v>
      </c>
      <c r="B380" s="7"/>
      <c r="C380" s="7"/>
      <c r="D380" s="7">
        <f t="shared" si="5"/>
        <v>0</v>
      </c>
    </row>
    <row r="381" spans="1:4" ht="18" hidden="1" x14ac:dyDescent="0.3">
      <c r="A381" s="9" t="s">
        <v>45</v>
      </c>
      <c r="B381" s="7"/>
      <c r="C381" s="7"/>
      <c r="D381" s="7">
        <f t="shared" si="5"/>
        <v>0</v>
      </c>
    </row>
    <row r="382" spans="1:4" ht="18" x14ac:dyDescent="0.3">
      <c r="A382" s="12" t="s">
        <v>46</v>
      </c>
      <c r="B382" s="7">
        <v>170</v>
      </c>
      <c r="C382" s="7">
        <v>20000</v>
      </c>
      <c r="D382" s="7">
        <f t="shared" si="5"/>
        <v>3400000</v>
      </c>
    </row>
    <row r="383" spans="1:4" ht="18" hidden="1" x14ac:dyDescent="0.3">
      <c r="A383" s="17" t="s">
        <v>47</v>
      </c>
      <c r="B383" s="7"/>
      <c r="C383" s="7"/>
      <c r="D383" s="7">
        <f t="shared" si="5"/>
        <v>0</v>
      </c>
    </row>
    <row r="384" spans="1:4" ht="18" hidden="1" x14ac:dyDescent="0.3">
      <c r="A384" s="16" t="s">
        <v>48</v>
      </c>
      <c r="B384" s="7"/>
      <c r="C384" s="7"/>
      <c r="D384" s="7">
        <f t="shared" si="5"/>
        <v>0</v>
      </c>
    </row>
    <row r="385" spans="1:4" ht="18" hidden="1" x14ac:dyDescent="0.3">
      <c r="A385" s="16" t="s">
        <v>49</v>
      </c>
      <c r="B385" s="7"/>
      <c r="C385" s="7"/>
      <c r="D385" s="7">
        <f t="shared" si="5"/>
        <v>0</v>
      </c>
    </row>
    <row r="386" spans="1:4" ht="18" hidden="1" x14ac:dyDescent="0.3">
      <c r="A386" s="16" t="s">
        <v>50</v>
      </c>
      <c r="B386" s="7"/>
      <c r="C386" s="7"/>
      <c r="D386" s="7">
        <f t="shared" si="5"/>
        <v>0</v>
      </c>
    </row>
    <row r="387" spans="1:4" ht="18" hidden="1" x14ac:dyDescent="0.3">
      <c r="A387" s="9" t="s">
        <v>51</v>
      </c>
      <c r="B387" s="7"/>
      <c r="C387" s="7"/>
      <c r="D387" s="7">
        <f t="shared" si="5"/>
        <v>0</v>
      </c>
    </row>
    <row r="388" spans="1:4" ht="18" hidden="1" x14ac:dyDescent="0.3">
      <c r="A388" s="11" t="s">
        <v>52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53</v>
      </c>
      <c r="B389" s="7"/>
      <c r="C389" s="7"/>
      <c r="D389" s="7">
        <f t="shared" si="6"/>
        <v>0</v>
      </c>
    </row>
    <row r="390" spans="1:4" ht="18" hidden="1" x14ac:dyDescent="0.3">
      <c r="A390" s="9" t="s">
        <v>54</v>
      </c>
      <c r="B390" s="7"/>
      <c r="C390" s="7"/>
      <c r="D390" s="7">
        <f t="shared" si="6"/>
        <v>0</v>
      </c>
    </row>
    <row r="391" spans="1:4" ht="18" hidden="1" x14ac:dyDescent="0.3">
      <c r="A391" s="16" t="s">
        <v>55</v>
      </c>
      <c r="B391" s="7"/>
      <c r="C391" s="7"/>
      <c r="D391" s="7">
        <f t="shared" si="6"/>
        <v>0</v>
      </c>
    </row>
    <row r="392" spans="1:4" ht="18" hidden="1" x14ac:dyDescent="0.3">
      <c r="A392" s="9" t="s">
        <v>56</v>
      </c>
      <c r="B392" s="7"/>
      <c r="C392" s="7"/>
      <c r="D392" s="7">
        <f t="shared" si="6"/>
        <v>0</v>
      </c>
    </row>
    <row r="393" spans="1:4" ht="18" hidden="1" x14ac:dyDescent="0.3">
      <c r="A393" s="18" t="s">
        <v>57</v>
      </c>
      <c r="B393" s="7"/>
      <c r="C393" s="7"/>
      <c r="D393" s="7">
        <f t="shared" si="6"/>
        <v>0</v>
      </c>
    </row>
    <row r="394" spans="1:4" ht="18" hidden="1" x14ac:dyDescent="0.3">
      <c r="A394" s="9" t="s">
        <v>58</v>
      </c>
      <c r="B394" s="7"/>
      <c r="C394" s="7"/>
      <c r="D394" s="7">
        <f t="shared" si="6"/>
        <v>0</v>
      </c>
    </row>
    <row r="395" spans="1:4" ht="18" hidden="1" x14ac:dyDescent="0.3">
      <c r="A395" s="9" t="s">
        <v>59</v>
      </c>
      <c r="B395" s="7"/>
      <c r="C395" s="7"/>
      <c r="D395" s="7">
        <f t="shared" si="6"/>
        <v>0</v>
      </c>
    </row>
    <row r="396" spans="1:4" ht="18" hidden="1" x14ac:dyDescent="0.3">
      <c r="A396" s="19" t="s">
        <v>60</v>
      </c>
      <c r="B396" s="7"/>
      <c r="C396" s="7"/>
      <c r="D396" s="7">
        <f t="shared" si="6"/>
        <v>0</v>
      </c>
    </row>
    <row r="397" spans="1:4" ht="18" hidden="1" x14ac:dyDescent="0.3">
      <c r="A397" s="20" t="s">
        <v>61</v>
      </c>
      <c r="B397" s="7"/>
      <c r="C397" s="7"/>
      <c r="D397" s="7">
        <f t="shared" si="6"/>
        <v>0</v>
      </c>
    </row>
    <row r="398" spans="1:4" ht="18" hidden="1" x14ac:dyDescent="0.3">
      <c r="A398" s="12" t="s">
        <v>62</v>
      </c>
      <c r="B398" s="7"/>
      <c r="C398" s="7"/>
      <c r="D398" s="7">
        <f t="shared" si="6"/>
        <v>0</v>
      </c>
    </row>
    <row r="399" spans="1:4" ht="18" hidden="1" x14ac:dyDescent="0.3">
      <c r="A399" s="11" t="s">
        <v>63</v>
      </c>
      <c r="B399" s="7"/>
      <c r="C399" s="7"/>
      <c r="D399" s="7">
        <f t="shared" si="6"/>
        <v>0</v>
      </c>
    </row>
    <row r="400" spans="1:4" ht="18" hidden="1" x14ac:dyDescent="0.3">
      <c r="A400" s="12" t="s">
        <v>64</v>
      </c>
      <c r="B400" s="7"/>
      <c r="C400" s="7"/>
      <c r="D400" s="7">
        <f t="shared" si="6"/>
        <v>0</v>
      </c>
    </row>
    <row r="401" spans="1:4" ht="18" hidden="1" x14ac:dyDescent="0.3">
      <c r="A401" s="12" t="s">
        <v>65</v>
      </c>
      <c r="B401" s="7"/>
      <c r="C401" s="7"/>
      <c r="D401" s="7">
        <f t="shared" si="6"/>
        <v>0</v>
      </c>
    </row>
    <row r="402" spans="1:4" ht="18" hidden="1" x14ac:dyDescent="0.3">
      <c r="A402" s="12" t="s">
        <v>66</v>
      </c>
      <c r="B402" s="7"/>
      <c r="C402" s="7"/>
      <c r="D402" s="7">
        <f t="shared" si="6"/>
        <v>0</v>
      </c>
    </row>
    <row r="403" spans="1:4" ht="18" hidden="1" x14ac:dyDescent="0.3">
      <c r="A403" s="19" t="s">
        <v>67</v>
      </c>
      <c r="B403" s="7"/>
      <c r="C403" s="7"/>
      <c r="D403" s="7">
        <f t="shared" si="6"/>
        <v>0</v>
      </c>
    </row>
    <row r="404" spans="1:4" ht="18" hidden="1" x14ac:dyDescent="0.3">
      <c r="A404" s="9" t="s">
        <v>68</v>
      </c>
      <c r="B404" s="7"/>
      <c r="C404" s="7"/>
      <c r="D404" s="7">
        <f t="shared" si="6"/>
        <v>0</v>
      </c>
    </row>
    <row r="405" spans="1:4" ht="18" hidden="1" x14ac:dyDescent="0.3">
      <c r="A405" s="9" t="s">
        <v>69</v>
      </c>
      <c r="B405" s="7"/>
      <c r="C405" s="7"/>
      <c r="D405" s="7">
        <f t="shared" si="6"/>
        <v>0</v>
      </c>
    </row>
    <row r="406" spans="1:4" ht="18" hidden="1" x14ac:dyDescent="0.3">
      <c r="A406" s="12" t="s">
        <v>70</v>
      </c>
      <c r="B406" s="7"/>
      <c r="C406" s="7"/>
      <c r="D406" s="7">
        <f t="shared" si="6"/>
        <v>0</v>
      </c>
    </row>
    <row r="407" spans="1:4" ht="18" hidden="1" x14ac:dyDescent="0.3">
      <c r="A407" s="9" t="s">
        <v>71</v>
      </c>
      <c r="B407" s="7"/>
      <c r="C407" s="7"/>
      <c r="D407" s="7">
        <f t="shared" si="6"/>
        <v>0</v>
      </c>
    </row>
    <row r="408" spans="1:4" ht="18" hidden="1" x14ac:dyDescent="0.3">
      <c r="A408" s="13" t="s">
        <v>72</v>
      </c>
      <c r="B408" s="7"/>
      <c r="C408" s="7"/>
      <c r="D408" s="7">
        <f t="shared" si="6"/>
        <v>0</v>
      </c>
    </row>
    <row r="409" spans="1:4" ht="18" hidden="1" x14ac:dyDescent="0.3">
      <c r="A409" s="9" t="s">
        <v>73</v>
      </c>
      <c r="B409" s="7"/>
      <c r="C409" s="7"/>
      <c r="D409" s="7">
        <f t="shared" si="6"/>
        <v>0</v>
      </c>
    </row>
    <row r="410" spans="1:4" ht="18" hidden="1" x14ac:dyDescent="0.3">
      <c r="A410" s="9" t="s">
        <v>74</v>
      </c>
      <c r="B410" s="7"/>
      <c r="C410" s="7"/>
      <c r="D410" s="7">
        <f t="shared" si="6"/>
        <v>0</v>
      </c>
    </row>
    <row r="411" spans="1:4" ht="18" hidden="1" x14ac:dyDescent="0.3">
      <c r="A411" s="9" t="s">
        <v>75</v>
      </c>
      <c r="B411" s="7"/>
      <c r="C411" s="7"/>
      <c r="D411" s="7">
        <f t="shared" si="6"/>
        <v>0</v>
      </c>
    </row>
    <row r="412" spans="1:4" ht="18" hidden="1" x14ac:dyDescent="0.3">
      <c r="A412" s="12" t="s">
        <v>76</v>
      </c>
      <c r="B412" s="15"/>
      <c r="C412" s="15"/>
      <c r="D412" s="7">
        <f t="shared" si="6"/>
        <v>0</v>
      </c>
    </row>
    <row r="413" spans="1:4" ht="18" hidden="1" x14ac:dyDescent="0.3">
      <c r="A413" s="12" t="s">
        <v>77</v>
      </c>
      <c r="B413" s="15"/>
      <c r="C413" s="15"/>
      <c r="D413" s="7">
        <f t="shared" si="6"/>
        <v>0</v>
      </c>
    </row>
    <row r="414" spans="1:4" ht="18" hidden="1" x14ac:dyDescent="0.3">
      <c r="A414" s="12" t="s">
        <v>78</v>
      </c>
      <c r="B414" s="15"/>
      <c r="C414" s="15"/>
      <c r="D414" s="7">
        <f t="shared" si="6"/>
        <v>0</v>
      </c>
    </row>
    <row r="415" spans="1:4" ht="18" hidden="1" x14ac:dyDescent="0.3">
      <c r="A415" s="9" t="s">
        <v>79</v>
      </c>
      <c r="B415" s="7"/>
      <c r="C415" s="7"/>
      <c r="D415" s="7">
        <f t="shared" si="6"/>
        <v>0</v>
      </c>
    </row>
    <row r="416" spans="1:4" ht="18" hidden="1" x14ac:dyDescent="0.3">
      <c r="A416" s="9" t="s">
        <v>80</v>
      </c>
      <c r="B416" s="7"/>
      <c r="C416" s="7"/>
      <c r="D416" s="7">
        <f t="shared" si="6"/>
        <v>0</v>
      </c>
    </row>
    <row r="417" spans="1:4" ht="18" hidden="1" x14ac:dyDescent="0.3">
      <c r="A417" s="9" t="s">
        <v>81</v>
      </c>
      <c r="B417" s="7"/>
      <c r="C417" s="7"/>
      <c r="D417" s="7">
        <f t="shared" si="6"/>
        <v>0</v>
      </c>
    </row>
    <row r="418" spans="1:4" ht="18" hidden="1" x14ac:dyDescent="0.3">
      <c r="A418" s="9" t="s">
        <v>82</v>
      </c>
      <c r="B418" s="7"/>
      <c r="C418" s="7"/>
      <c r="D418" s="7">
        <f t="shared" si="6"/>
        <v>0</v>
      </c>
    </row>
    <row r="419" spans="1:4" ht="18" hidden="1" x14ac:dyDescent="0.3">
      <c r="A419" s="9" t="s">
        <v>83</v>
      </c>
      <c r="B419" s="7"/>
      <c r="C419" s="7"/>
      <c r="D419" s="7">
        <f t="shared" si="6"/>
        <v>0</v>
      </c>
    </row>
    <row r="420" spans="1:4" ht="18" x14ac:dyDescent="0.3">
      <c r="A420" s="9" t="s">
        <v>84</v>
      </c>
      <c r="B420" s="7">
        <f>9+60</f>
        <v>69</v>
      </c>
      <c r="C420" s="7">
        <v>8000</v>
      </c>
      <c r="D420" s="7">
        <f t="shared" si="6"/>
        <v>552000</v>
      </c>
    </row>
    <row r="421" spans="1:4" ht="18" hidden="1" x14ac:dyDescent="0.3">
      <c r="A421" s="21" t="s">
        <v>85</v>
      </c>
      <c r="B421" s="7"/>
      <c r="C421" s="7"/>
      <c r="D421" s="7">
        <f t="shared" si="6"/>
        <v>0</v>
      </c>
    </row>
    <row r="422" spans="1:4" ht="18" hidden="1" x14ac:dyDescent="0.3">
      <c r="A422" s="21" t="s">
        <v>86</v>
      </c>
      <c r="B422" s="7"/>
      <c r="C422" s="7"/>
      <c r="D422" s="7">
        <f t="shared" si="6"/>
        <v>0</v>
      </c>
    </row>
    <row r="423" spans="1:4" ht="18" hidden="1" x14ac:dyDescent="0.3">
      <c r="A423" s="21" t="s">
        <v>87</v>
      </c>
      <c r="B423" s="7"/>
      <c r="C423" s="7"/>
      <c r="D423" s="7">
        <f t="shared" si="6"/>
        <v>0</v>
      </c>
    </row>
    <row r="424" spans="1:4" ht="18" hidden="1" x14ac:dyDescent="0.3">
      <c r="A424" s="11" t="s">
        <v>88</v>
      </c>
      <c r="B424" s="7"/>
      <c r="C424" s="7"/>
      <c r="D424" s="7">
        <f t="shared" si="6"/>
        <v>0</v>
      </c>
    </row>
    <row r="425" spans="1:4" ht="18" hidden="1" x14ac:dyDescent="0.3">
      <c r="A425" s="13" t="s">
        <v>89</v>
      </c>
      <c r="B425" s="7"/>
      <c r="C425" s="7"/>
      <c r="D425" s="7">
        <f t="shared" si="6"/>
        <v>0</v>
      </c>
    </row>
    <row r="426" spans="1:4" ht="18" hidden="1" x14ac:dyDescent="0.3">
      <c r="A426" s="11" t="s">
        <v>90</v>
      </c>
      <c r="B426" s="7"/>
      <c r="C426" s="7"/>
      <c r="D426" s="7">
        <f t="shared" si="6"/>
        <v>0</v>
      </c>
    </row>
    <row r="427" spans="1:4" ht="18" hidden="1" x14ac:dyDescent="0.3">
      <c r="A427" s="9" t="s">
        <v>91</v>
      </c>
      <c r="B427" s="7"/>
      <c r="C427" s="7"/>
      <c r="D427" s="7">
        <f t="shared" si="6"/>
        <v>0</v>
      </c>
    </row>
    <row r="428" spans="1:4" ht="18" hidden="1" x14ac:dyDescent="0.3">
      <c r="A428" s="9" t="s">
        <v>92</v>
      </c>
      <c r="B428" s="7"/>
      <c r="C428" s="7"/>
      <c r="D428" s="7">
        <f t="shared" si="6"/>
        <v>0</v>
      </c>
    </row>
    <row r="429" spans="1:4" ht="18" hidden="1" x14ac:dyDescent="0.3">
      <c r="A429" s="11" t="s">
        <v>93</v>
      </c>
      <c r="B429" s="7"/>
      <c r="C429" s="7"/>
      <c r="D429" s="7">
        <f t="shared" si="6"/>
        <v>0</v>
      </c>
    </row>
    <row r="430" spans="1:4" ht="18" hidden="1" x14ac:dyDescent="0.3">
      <c r="A430" s="11" t="s">
        <v>94</v>
      </c>
      <c r="B430" s="7"/>
      <c r="C430" s="7"/>
      <c r="D430" s="7">
        <f t="shared" si="6"/>
        <v>0</v>
      </c>
    </row>
    <row r="431" spans="1:4" ht="18" hidden="1" x14ac:dyDescent="0.3">
      <c r="A431" s="9" t="s">
        <v>95</v>
      </c>
      <c r="B431" s="15"/>
      <c r="C431" s="15"/>
      <c r="D431" s="7">
        <f t="shared" si="6"/>
        <v>0</v>
      </c>
    </row>
    <row r="432" spans="1:4" ht="18" hidden="1" x14ac:dyDescent="0.3">
      <c r="A432" s="21" t="s">
        <v>96</v>
      </c>
      <c r="B432" s="7"/>
      <c r="C432" s="7"/>
      <c r="D432" s="7">
        <f t="shared" si="6"/>
        <v>0</v>
      </c>
    </row>
    <row r="433" spans="1:4" ht="18" hidden="1" x14ac:dyDescent="0.3">
      <c r="A433" s="11" t="s">
        <v>97</v>
      </c>
      <c r="B433" s="7"/>
      <c r="C433" s="7"/>
      <c r="D433" s="7">
        <f t="shared" si="6"/>
        <v>0</v>
      </c>
    </row>
    <row r="434" spans="1:4" ht="18" hidden="1" x14ac:dyDescent="0.3">
      <c r="A434" s="11" t="s">
        <v>98</v>
      </c>
      <c r="B434" s="7"/>
      <c r="C434" s="7"/>
      <c r="D434" s="7">
        <f t="shared" si="6"/>
        <v>0</v>
      </c>
    </row>
    <row r="435" spans="1:4" ht="18" x14ac:dyDescent="0.3">
      <c r="A435" s="9" t="s">
        <v>99</v>
      </c>
      <c r="B435" s="7">
        <v>20</v>
      </c>
      <c r="C435" s="7">
        <v>7500</v>
      </c>
      <c r="D435" s="7">
        <f t="shared" si="6"/>
        <v>150000</v>
      </c>
    </row>
    <row r="436" spans="1:4" ht="18" hidden="1" x14ac:dyDescent="0.3">
      <c r="A436" s="16" t="s">
        <v>100</v>
      </c>
      <c r="B436" s="7"/>
      <c r="C436" s="7"/>
      <c r="D436" s="7">
        <f t="shared" si="6"/>
        <v>0</v>
      </c>
    </row>
    <row r="437" spans="1:4" ht="18" x14ac:dyDescent="0.3">
      <c r="A437" s="22" t="s">
        <v>101</v>
      </c>
      <c r="B437" s="7">
        <v>2</v>
      </c>
      <c r="C437" s="7">
        <v>15000</v>
      </c>
      <c r="D437" s="7">
        <f t="shared" si="6"/>
        <v>30000</v>
      </c>
    </row>
    <row r="438" spans="1:4" ht="18" hidden="1" x14ac:dyDescent="0.3">
      <c r="A438" s="22" t="s">
        <v>102</v>
      </c>
      <c r="B438" s="7"/>
      <c r="C438" s="7"/>
      <c r="D438" s="7">
        <f t="shared" si="6"/>
        <v>0</v>
      </c>
    </row>
    <row r="439" spans="1:4" ht="18" hidden="1" x14ac:dyDescent="0.3">
      <c r="A439" s="23" t="s">
        <v>103</v>
      </c>
      <c r="B439" s="7"/>
      <c r="C439" s="7"/>
      <c r="D439" s="7">
        <f t="shared" si="6"/>
        <v>0</v>
      </c>
    </row>
    <row r="440" spans="1:4" ht="18" hidden="1" x14ac:dyDescent="0.3">
      <c r="A440" s="24" t="s">
        <v>104</v>
      </c>
      <c r="B440" s="7"/>
      <c r="C440" s="7"/>
      <c r="D440" s="7">
        <f t="shared" si="6"/>
        <v>0</v>
      </c>
    </row>
    <row r="441" spans="1:4" ht="18" hidden="1" x14ac:dyDescent="0.3">
      <c r="A441" s="9" t="s">
        <v>105</v>
      </c>
      <c r="B441" s="7"/>
      <c r="C441" s="7"/>
      <c r="D441" s="7">
        <f t="shared" si="6"/>
        <v>0</v>
      </c>
    </row>
    <row r="442" spans="1:4" ht="18" hidden="1" x14ac:dyDescent="0.3">
      <c r="A442" s="9" t="s">
        <v>106</v>
      </c>
      <c r="B442" s="7"/>
      <c r="C442" s="7"/>
      <c r="D442" s="7">
        <f t="shared" si="6"/>
        <v>0</v>
      </c>
    </row>
    <row r="443" spans="1:4" ht="18" hidden="1" x14ac:dyDescent="0.3">
      <c r="A443" s="9" t="s">
        <v>107</v>
      </c>
      <c r="B443" s="7"/>
      <c r="C443" s="7"/>
      <c r="D443" s="7">
        <f t="shared" si="6"/>
        <v>0</v>
      </c>
    </row>
    <row r="444" spans="1:4" ht="18" hidden="1" x14ac:dyDescent="0.3">
      <c r="A444" s="9" t="s">
        <v>108</v>
      </c>
      <c r="B444" s="7"/>
      <c r="C444" s="7"/>
      <c r="D444" s="7">
        <f t="shared" si="6"/>
        <v>0</v>
      </c>
    </row>
    <row r="445" spans="1:4" ht="18" hidden="1" x14ac:dyDescent="0.3">
      <c r="A445" s="9" t="s">
        <v>110</v>
      </c>
      <c r="B445" s="7"/>
      <c r="C445" s="7"/>
      <c r="D445" s="7">
        <f t="shared" si="6"/>
        <v>0</v>
      </c>
    </row>
    <row r="446" spans="1:4" ht="18" hidden="1" x14ac:dyDescent="0.3">
      <c r="A446" s="9" t="s">
        <v>111</v>
      </c>
      <c r="B446" s="7"/>
      <c r="C446" s="7"/>
      <c r="D446" s="7">
        <f t="shared" si="6"/>
        <v>0</v>
      </c>
    </row>
    <row r="447" spans="1:4" ht="18" hidden="1" x14ac:dyDescent="0.3">
      <c r="A447" s="9" t="s">
        <v>389</v>
      </c>
      <c r="B447" s="7"/>
      <c r="C447" s="7"/>
      <c r="D447" s="7">
        <f t="shared" si="6"/>
        <v>0</v>
      </c>
    </row>
    <row r="448" spans="1:4" ht="18" hidden="1" x14ac:dyDescent="0.3">
      <c r="A448" s="9" t="s">
        <v>112</v>
      </c>
      <c r="B448" s="7"/>
      <c r="C448" s="7"/>
      <c r="D448" s="7">
        <f t="shared" si="6"/>
        <v>0</v>
      </c>
    </row>
    <row r="449" spans="1:4" ht="18" hidden="1" x14ac:dyDescent="0.3">
      <c r="A449" s="11" t="s">
        <v>113</v>
      </c>
      <c r="B449" s="7"/>
      <c r="C449" s="7"/>
      <c r="D449" s="7">
        <f t="shared" si="6"/>
        <v>0</v>
      </c>
    </row>
    <row r="450" spans="1:4" ht="18" hidden="1" x14ac:dyDescent="0.3">
      <c r="A450" s="21" t="s">
        <v>114</v>
      </c>
      <c r="B450" s="7"/>
      <c r="C450" s="7"/>
      <c r="D450" s="7">
        <f t="shared" si="6"/>
        <v>0</v>
      </c>
    </row>
    <row r="451" spans="1:4" ht="18" hidden="1" x14ac:dyDescent="0.3">
      <c r="A451" s="9" t="s">
        <v>115</v>
      </c>
      <c r="B451" s="7"/>
      <c r="C451" s="7"/>
      <c r="D451" s="7">
        <f t="shared" si="6"/>
        <v>0</v>
      </c>
    </row>
    <row r="452" spans="1:4" ht="18" hidden="1" x14ac:dyDescent="0.3">
      <c r="A452" s="11" t="s">
        <v>116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1" t="s">
        <v>117</v>
      </c>
      <c r="B453" s="7"/>
      <c r="C453" s="7"/>
      <c r="D453" s="7">
        <f t="shared" si="7"/>
        <v>0</v>
      </c>
    </row>
    <row r="454" spans="1:4" ht="18" x14ac:dyDescent="0.3">
      <c r="A454" s="9" t="s">
        <v>118</v>
      </c>
      <c r="B454" s="7">
        <v>70</v>
      </c>
      <c r="C454" s="7">
        <v>10000</v>
      </c>
      <c r="D454" s="7">
        <f t="shared" si="7"/>
        <v>700000</v>
      </c>
    </row>
    <row r="455" spans="1:4" ht="18" hidden="1" x14ac:dyDescent="0.3">
      <c r="A455" s="10" t="s">
        <v>119</v>
      </c>
      <c r="B455" s="7"/>
      <c r="C455" s="7"/>
      <c r="D455" s="7">
        <f t="shared" si="7"/>
        <v>0</v>
      </c>
    </row>
    <row r="456" spans="1:4" ht="18" hidden="1" x14ac:dyDescent="0.3">
      <c r="A456" s="13" t="s">
        <v>120</v>
      </c>
      <c r="B456" s="7"/>
      <c r="C456" s="7"/>
      <c r="D456" s="7">
        <f t="shared" si="7"/>
        <v>0</v>
      </c>
    </row>
    <row r="457" spans="1:4" ht="18" hidden="1" x14ac:dyDescent="0.3">
      <c r="A457" s="12" t="s">
        <v>121</v>
      </c>
      <c r="B457" s="15"/>
      <c r="C457" s="15"/>
      <c r="D457" s="7">
        <f t="shared" si="7"/>
        <v>0</v>
      </c>
    </row>
    <row r="458" spans="1:4" ht="18" hidden="1" x14ac:dyDescent="0.3">
      <c r="A458" s="12" t="s">
        <v>122</v>
      </c>
      <c r="B458" s="15"/>
      <c r="C458" s="15"/>
      <c r="D458" s="7">
        <f t="shared" si="7"/>
        <v>0</v>
      </c>
    </row>
    <row r="459" spans="1:4" ht="18" hidden="1" x14ac:dyDescent="0.3">
      <c r="A459" s="12" t="s">
        <v>123</v>
      </c>
      <c r="B459" s="15"/>
      <c r="C459" s="15"/>
      <c r="D459" s="7">
        <f t="shared" si="7"/>
        <v>0</v>
      </c>
    </row>
    <row r="460" spans="1:4" ht="18" hidden="1" x14ac:dyDescent="0.3">
      <c r="A460" s="12" t="s">
        <v>124</v>
      </c>
      <c r="B460" s="26"/>
      <c r="C460" s="26"/>
      <c r="D460" s="7">
        <f t="shared" si="7"/>
        <v>0</v>
      </c>
    </row>
    <row r="461" spans="1:4" ht="18" hidden="1" x14ac:dyDescent="0.3">
      <c r="A461" s="27" t="s">
        <v>125</v>
      </c>
      <c r="B461" s="7"/>
      <c r="C461" s="7"/>
      <c r="D461" s="7">
        <f t="shared" si="7"/>
        <v>0</v>
      </c>
    </row>
    <row r="462" spans="1:4" ht="18" hidden="1" x14ac:dyDescent="0.3">
      <c r="A462" s="12" t="s">
        <v>126</v>
      </c>
      <c r="B462" s="15"/>
      <c r="C462" s="15"/>
      <c r="D462" s="7">
        <f t="shared" si="7"/>
        <v>0</v>
      </c>
    </row>
    <row r="463" spans="1:4" ht="18" hidden="1" x14ac:dyDescent="0.3">
      <c r="A463" s="9" t="s">
        <v>127</v>
      </c>
      <c r="B463" s="7"/>
      <c r="C463" s="7"/>
      <c r="D463" s="7">
        <f t="shared" si="7"/>
        <v>0</v>
      </c>
    </row>
    <row r="464" spans="1:4" ht="18" hidden="1" x14ac:dyDescent="0.3">
      <c r="A464" s="9" t="s">
        <v>128</v>
      </c>
      <c r="B464" s="7"/>
      <c r="C464" s="7"/>
      <c r="D464" s="7">
        <f t="shared" si="7"/>
        <v>0</v>
      </c>
    </row>
    <row r="465" spans="1:4" ht="18" x14ac:dyDescent="0.3">
      <c r="A465" s="9" t="s">
        <v>129</v>
      </c>
      <c r="B465" s="7">
        <f>45+5+10</f>
        <v>60</v>
      </c>
      <c r="C465" s="7">
        <v>7500</v>
      </c>
      <c r="D465" s="7">
        <f t="shared" si="7"/>
        <v>450000</v>
      </c>
    </row>
    <row r="466" spans="1:4" ht="18" hidden="1" x14ac:dyDescent="0.3">
      <c r="A466" s="16" t="s">
        <v>130</v>
      </c>
      <c r="B466" s="7"/>
      <c r="C466" s="7"/>
      <c r="D466" s="7">
        <f t="shared" si="7"/>
        <v>0</v>
      </c>
    </row>
    <row r="467" spans="1:4" ht="18" hidden="1" x14ac:dyDescent="0.3">
      <c r="A467" s="12" t="s">
        <v>131</v>
      </c>
      <c r="B467" s="7"/>
      <c r="C467" s="7"/>
      <c r="D467" s="7">
        <f t="shared" si="7"/>
        <v>0</v>
      </c>
    </row>
    <row r="468" spans="1:4" ht="18" hidden="1" x14ac:dyDescent="0.3">
      <c r="A468" s="12" t="s">
        <v>132</v>
      </c>
      <c r="B468" s="7"/>
      <c r="C468" s="7"/>
      <c r="D468" s="7">
        <f t="shared" si="7"/>
        <v>0</v>
      </c>
    </row>
    <row r="469" spans="1:4" ht="18" hidden="1" x14ac:dyDescent="0.3">
      <c r="A469" s="9" t="s">
        <v>133</v>
      </c>
      <c r="B469" s="7"/>
      <c r="C469" s="7"/>
      <c r="D469" s="7">
        <f t="shared" si="7"/>
        <v>0</v>
      </c>
    </row>
    <row r="470" spans="1:4" ht="18" hidden="1" x14ac:dyDescent="0.3">
      <c r="A470" s="9" t="s">
        <v>134</v>
      </c>
      <c r="B470" s="7"/>
      <c r="C470" s="7"/>
      <c r="D470" s="7">
        <f t="shared" si="7"/>
        <v>0</v>
      </c>
    </row>
    <row r="471" spans="1:4" ht="18" hidden="1" x14ac:dyDescent="0.3">
      <c r="A471" s="9" t="s">
        <v>135</v>
      </c>
      <c r="B471" s="15"/>
      <c r="C471" s="15"/>
      <c r="D471" s="7">
        <f t="shared" si="7"/>
        <v>0</v>
      </c>
    </row>
    <row r="472" spans="1:4" ht="18" hidden="1" x14ac:dyDescent="0.3">
      <c r="A472" s="9" t="s">
        <v>136</v>
      </c>
      <c r="B472" s="15"/>
      <c r="C472" s="15"/>
      <c r="D472" s="7">
        <f t="shared" si="7"/>
        <v>0</v>
      </c>
    </row>
    <row r="473" spans="1:4" ht="18" hidden="1" x14ac:dyDescent="0.3">
      <c r="A473" s="9" t="s">
        <v>137</v>
      </c>
      <c r="B473" s="7"/>
      <c r="C473" s="7"/>
      <c r="D473" s="7">
        <f t="shared" si="7"/>
        <v>0</v>
      </c>
    </row>
    <row r="474" spans="1:4" ht="18" hidden="1" x14ac:dyDescent="0.3">
      <c r="A474" s="9" t="s">
        <v>138</v>
      </c>
      <c r="B474" s="15"/>
      <c r="C474" s="15"/>
      <c r="D474" s="7">
        <f t="shared" si="7"/>
        <v>0</v>
      </c>
    </row>
    <row r="475" spans="1:4" ht="18" hidden="1" x14ac:dyDescent="0.3">
      <c r="A475" s="9" t="s">
        <v>139</v>
      </c>
      <c r="B475" s="15"/>
      <c r="C475" s="15"/>
      <c r="D475" s="7">
        <f t="shared" si="7"/>
        <v>0</v>
      </c>
    </row>
    <row r="476" spans="1:4" ht="18" hidden="1" x14ac:dyDescent="0.3">
      <c r="A476" s="9" t="s">
        <v>140</v>
      </c>
      <c r="B476" s="15"/>
      <c r="C476" s="15"/>
      <c r="D476" s="7">
        <f t="shared" si="7"/>
        <v>0</v>
      </c>
    </row>
    <row r="477" spans="1:4" ht="18" hidden="1" x14ac:dyDescent="0.3">
      <c r="A477" s="9" t="s">
        <v>141</v>
      </c>
      <c r="B477" s="15"/>
      <c r="C477" s="15"/>
      <c r="D477" s="7">
        <f t="shared" si="7"/>
        <v>0</v>
      </c>
    </row>
    <row r="478" spans="1:4" ht="18" hidden="1" x14ac:dyDescent="0.3">
      <c r="A478" s="9" t="s">
        <v>142</v>
      </c>
      <c r="B478" s="15"/>
      <c r="C478" s="15"/>
      <c r="D478" s="7">
        <f t="shared" si="7"/>
        <v>0</v>
      </c>
    </row>
    <row r="479" spans="1:4" ht="18" hidden="1" x14ac:dyDescent="0.3">
      <c r="A479" s="9" t="s">
        <v>143</v>
      </c>
      <c r="B479" s="15"/>
      <c r="C479" s="15"/>
      <c r="D479" s="7">
        <f t="shared" si="7"/>
        <v>0</v>
      </c>
    </row>
    <row r="480" spans="1:4" ht="18" hidden="1" x14ac:dyDescent="0.3">
      <c r="A480" s="9" t="s">
        <v>144</v>
      </c>
      <c r="B480" s="15"/>
      <c r="C480" s="15"/>
      <c r="D480" s="7">
        <f t="shared" si="7"/>
        <v>0</v>
      </c>
    </row>
    <row r="481" spans="1:4" ht="18" hidden="1" x14ac:dyDescent="0.3">
      <c r="A481" s="9" t="s">
        <v>145</v>
      </c>
      <c r="B481" s="15"/>
      <c r="C481" s="15"/>
      <c r="D481" s="7">
        <f t="shared" si="7"/>
        <v>0</v>
      </c>
    </row>
    <row r="482" spans="1:4" ht="18" hidden="1" x14ac:dyDescent="0.3">
      <c r="A482" s="9" t="s">
        <v>146</v>
      </c>
      <c r="B482" s="7"/>
      <c r="C482" s="7"/>
      <c r="D482" s="7">
        <f t="shared" si="7"/>
        <v>0</v>
      </c>
    </row>
    <row r="483" spans="1:4" ht="18" hidden="1" x14ac:dyDescent="0.3">
      <c r="A483" s="9" t="s">
        <v>147</v>
      </c>
      <c r="B483" s="7"/>
      <c r="C483" s="7"/>
      <c r="D483" s="7">
        <f t="shared" si="7"/>
        <v>0</v>
      </c>
    </row>
    <row r="484" spans="1:4" ht="18" hidden="1" x14ac:dyDescent="0.3">
      <c r="A484" s="9" t="s">
        <v>148</v>
      </c>
      <c r="B484" s="7"/>
      <c r="C484" s="7"/>
      <c r="D484" s="7">
        <f t="shared" si="7"/>
        <v>0</v>
      </c>
    </row>
    <row r="485" spans="1:4" ht="18" hidden="1" x14ac:dyDescent="0.3">
      <c r="A485" s="9" t="s">
        <v>149</v>
      </c>
      <c r="B485" s="7"/>
      <c r="C485" s="7"/>
      <c r="D485" s="7">
        <f t="shared" si="7"/>
        <v>0</v>
      </c>
    </row>
    <row r="486" spans="1:4" ht="18" hidden="1" x14ac:dyDescent="0.3">
      <c r="A486" s="9" t="s">
        <v>150</v>
      </c>
      <c r="B486" s="7"/>
      <c r="C486" s="7"/>
      <c r="D486" s="7">
        <f t="shared" si="7"/>
        <v>0</v>
      </c>
    </row>
    <row r="487" spans="1:4" ht="18" hidden="1" x14ac:dyDescent="0.3">
      <c r="A487" s="16" t="s">
        <v>151</v>
      </c>
      <c r="B487" s="7"/>
      <c r="C487" s="7"/>
      <c r="D487" s="7">
        <f t="shared" si="7"/>
        <v>0</v>
      </c>
    </row>
    <row r="488" spans="1:4" ht="18" hidden="1" x14ac:dyDescent="0.3">
      <c r="A488" s="9" t="s">
        <v>152</v>
      </c>
      <c r="B488" s="7"/>
      <c r="C488" s="7"/>
      <c r="D488" s="7">
        <f t="shared" si="7"/>
        <v>0</v>
      </c>
    </row>
    <row r="489" spans="1:4" ht="18" hidden="1" x14ac:dyDescent="0.3">
      <c r="A489" s="9" t="s">
        <v>153</v>
      </c>
      <c r="B489" s="7"/>
      <c r="C489" s="7"/>
      <c r="D489" s="7">
        <f t="shared" si="7"/>
        <v>0</v>
      </c>
    </row>
    <row r="490" spans="1:4" ht="18" hidden="1" x14ac:dyDescent="0.3">
      <c r="A490" s="9" t="s">
        <v>154</v>
      </c>
      <c r="B490" s="7"/>
      <c r="C490" s="7"/>
      <c r="D490" s="7">
        <f t="shared" si="7"/>
        <v>0</v>
      </c>
    </row>
    <row r="491" spans="1:4" ht="18" hidden="1" x14ac:dyDescent="0.3">
      <c r="A491" s="9" t="s">
        <v>155</v>
      </c>
      <c r="B491" s="7"/>
      <c r="C491" s="7"/>
      <c r="D491" s="7">
        <f t="shared" si="7"/>
        <v>0</v>
      </c>
    </row>
    <row r="492" spans="1:4" ht="18" hidden="1" x14ac:dyDescent="0.3">
      <c r="A492" s="9" t="s">
        <v>156</v>
      </c>
      <c r="B492" s="15"/>
      <c r="C492" s="15"/>
      <c r="D492" s="7">
        <f t="shared" si="7"/>
        <v>0</v>
      </c>
    </row>
    <row r="493" spans="1:4" ht="18" hidden="1" x14ac:dyDescent="0.3">
      <c r="A493" s="17" t="s">
        <v>157</v>
      </c>
      <c r="B493" s="15"/>
      <c r="C493" s="15"/>
      <c r="D493" s="7">
        <f t="shared" si="7"/>
        <v>0</v>
      </c>
    </row>
    <row r="494" spans="1:4" ht="18" hidden="1" x14ac:dyDescent="0.3">
      <c r="A494" s="9" t="s">
        <v>158</v>
      </c>
      <c r="B494" s="15"/>
      <c r="C494" s="15"/>
      <c r="D494" s="7">
        <f t="shared" si="7"/>
        <v>0</v>
      </c>
    </row>
    <row r="495" spans="1:4" ht="18" hidden="1" x14ac:dyDescent="0.3">
      <c r="A495" s="9" t="s">
        <v>159</v>
      </c>
      <c r="B495" s="7"/>
      <c r="C495" s="7"/>
      <c r="D495" s="7">
        <f t="shared" si="7"/>
        <v>0</v>
      </c>
    </row>
    <row r="496" spans="1:4" ht="18" hidden="1" x14ac:dyDescent="0.3">
      <c r="A496" s="16" t="s">
        <v>160</v>
      </c>
      <c r="B496" s="7"/>
      <c r="C496" s="7"/>
      <c r="D496" s="7">
        <f t="shared" si="7"/>
        <v>0</v>
      </c>
    </row>
    <row r="497" spans="1:4" ht="18" hidden="1" x14ac:dyDescent="0.3">
      <c r="A497" s="9" t="s">
        <v>161</v>
      </c>
      <c r="B497" s="7"/>
      <c r="C497" s="7"/>
      <c r="D497" s="7">
        <f t="shared" si="7"/>
        <v>0</v>
      </c>
    </row>
    <row r="498" spans="1:4" ht="18" hidden="1" x14ac:dyDescent="0.3">
      <c r="A498" s="12" t="s">
        <v>162</v>
      </c>
      <c r="B498" s="7"/>
      <c r="C498" s="7"/>
      <c r="D498" s="7">
        <f t="shared" si="7"/>
        <v>0</v>
      </c>
    </row>
    <row r="499" spans="1:4" ht="18" hidden="1" x14ac:dyDescent="0.3">
      <c r="A499" s="9" t="s">
        <v>163</v>
      </c>
      <c r="B499" s="7"/>
      <c r="C499" s="7"/>
      <c r="D499" s="7">
        <f t="shared" si="7"/>
        <v>0</v>
      </c>
    </row>
    <row r="500" spans="1:4" ht="18" hidden="1" x14ac:dyDescent="0.3">
      <c r="A500" s="9" t="s">
        <v>164</v>
      </c>
      <c r="B500" s="7"/>
      <c r="C500" s="7"/>
      <c r="D500" s="7">
        <f t="shared" si="7"/>
        <v>0</v>
      </c>
    </row>
    <row r="501" spans="1:4" ht="18" hidden="1" x14ac:dyDescent="0.3">
      <c r="A501" s="9" t="s">
        <v>165</v>
      </c>
      <c r="B501" s="7"/>
      <c r="C501" s="7"/>
      <c r="D501" s="7">
        <f t="shared" si="7"/>
        <v>0</v>
      </c>
    </row>
    <row r="502" spans="1:4" ht="18" hidden="1" x14ac:dyDescent="0.3">
      <c r="A502" s="19" t="s">
        <v>166</v>
      </c>
      <c r="B502" s="7"/>
      <c r="C502" s="7"/>
      <c r="D502" s="7">
        <f t="shared" si="7"/>
        <v>0</v>
      </c>
    </row>
    <row r="503" spans="1:4" ht="18" hidden="1" x14ac:dyDescent="0.3">
      <c r="A503" s="9" t="s">
        <v>167</v>
      </c>
      <c r="B503" s="7"/>
      <c r="C503" s="7"/>
      <c r="D503" s="7">
        <f t="shared" si="7"/>
        <v>0</v>
      </c>
    </row>
    <row r="504" spans="1:4" ht="18" hidden="1" x14ac:dyDescent="0.3">
      <c r="A504" s="29" t="s">
        <v>168</v>
      </c>
      <c r="B504" s="31"/>
      <c r="C504" s="31"/>
      <c r="D504" s="7">
        <f t="shared" si="7"/>
        <v>0</v>
      </c>
    </row>
    <row r="505" spans="1:4" ht="18" hidden="1" x14ac:dyDescent="0.3">
      <c r="A505" s="11" t="s">
        <v>169</v>
      </c>
      <c r="B505" s="7"/>
      <c r="C505" s="7"/>
      <c r="D505" s="7">
        <f t="shared" si="7"/>
        <v>0</v>
      </c>
    </row>
    <row r="506" spans="1:4" ht="18" hidden="1" x14ac:dyDescent="0.3">
      <c r="A506" s="9" t="s">
        <v>170</v>
      </c>
      <c r="B506" s="7"/>
      <c r="C506" s="7"/>
      <c r="D506" s="7">
        <f t="shared" si="7"/>
        <v>0</v>
      </c>
    </row>
    <row r="507" spans="1:4" ht="18" hidden="1" x14ac:dyDescent="0.3">
      <c r="A507" s="9" t="s">
        <v>171</v>
      </c>
      <c r="B507" s="7"/>
      <c r="C507" s="7"/>
      <c r="D507" s="7">
        <f t="shared" si="7"/>
        <v>0</v>
      </c>
    </row>
    <row r="508" spans="1:4" ht="18" hidden="1" x14ac:dyDescent="0.3">
      <c r="A508" s="12" t="s">
        <v>172</v>
      </c>
      <c r="B508" s="7"/>
      <c r="C508" s="7"/>
      <c r="D508" s="7">
        <f t="shared" si="7"/>
        <v>0</v>
      </c>
    </row>
    <row r="509" spans="1:4" ht="18" hidden="1" x14ac:dyDescent="0.3">
      <c r="A509" s="9" t="s">
        <v>173</v>
      </c>
      <c r="B509" s="7"/>
      <c r="C509" s="7"/>
      <c r="D509" s="7">
        <f t="shared" si="7"/>
        <v>0</v>
      </c>
    </row>
    <row r="510" spans="1:4" ht="18" hidden="1" x14ac:dyDescent="0.3">
      <c r="A510" s="9" t="s">
        <v>174</v>
      </c>
      <c r="B510" s="7"/>
      <c r="C510" s="7"/>
      <c r="D510" s="7">
        <f t="shared" si="7"/>
        <v>0</v>
      </c>
    </row>
    <row r="511" spans="1:4" ht="18" hidden="1" x14ac:dyDescent="0.3">
      <c r="A511" s="12" t="s">
        <v>175</v>
      </c>
      <c r="B511" s="7"/>
      <c r="C511" s="7"/>
      <c r="D511" s="7">
        <f t="shared" si="7"/>
        <v>0</v>
      </c>
    </row>
    <row r="512" spans="1:4" ht="18" hidden="1" x14ac:dyDescent="0.3">
      <c r="A512" s="12" t="s">
        <v>176</v>
      </c>
      <c r="B512" s="7"/>
      <c r="C512" s="7"/>
      <c r="D512" s="7">
        <f t="shared" si="7"/>
        <v>0</v>
      </c>
    </row>
    <row r="513" spans="1:4" ht="18" x14ac:dyDescent="0.3">
      <c r="A513" s="268" t="s">
        <v>177</v>
      </c>
      <c r="B513" s="269">
        <v>7000</v>
      </c>
      <c r="C513" s="269">
        <v>7700</v>
      </c>
      <c r="D513" s="269">
        <f t="shared" si="7"/>
        <v>53900000</v>
      </c>
    </row>
    <row r="514" spans="1:4" ht="18" hidden="1" x14ac:dyDescent="0.3">
      <c r="A514" s="9" t="s">
        <v>178</v>
      </c>
      <c r="B514" s="7"/>
      <c r="C514" s="7"/>
      <c r="D514" s="7">
        <f t="shared" si="7"/>
        <v>0</v>
      </c>
    </row>
    <row r="515" spans="1:4" ht="18" hidden="1" x14ac:dyDescent="0.3">
      <c r="A515" s="12" t="s">
        <v>179</v>
      </c>
      <c r="B515" s="7"/>
      <c r="C515" s="7"/>
      <c r="D515" s="7">
        <f t="shared" si="7"/>
        <v>0</v>
      </c>
    </row>
    <row r="516" spans="1:4" ht="18" hidden="1" x14ac:dyDescent="0.3">
      <c r="A516" s="12" t="s">
        <v>180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181</v>
      </c>
      <c r="B517" s="7"/>
      <c r="C517" s="7"/>
      <c r="D517" s="7">
        <f t="shared" si="8"/>
        <v>0</v>
      </c>
    </row>
    <row r="518" spans="1:4" ht="18" hidden="1" x14ac:dyDescent="0.3">
      <c r="A518" s="9" t="s">
        <v>182</v>
      </c>
      <c r="B518" s="7"/>
      <c r="C518" s="7"/>
      <c r="D518" s="7">
        <f t="shared" si="8"/>
        <v>0</v>
      </c>
    </row>
    <row r="519" spans="1:4" ht="18" hidden="1" x14ac:dyDescent="0.3">
      <c r="A519" s="16" t="s">
        <v>183</v>
      </c>
      <c r="B519" s="7"/>
      <c r="C519" s="7"/>
      <c r="D519" s="7">
        <f t="shared" si="8"/>
        <v>0</v>
      </c>
    </row>
    <row r="520" spans="1:4" ht="18" hidden="1" x14ac:dyDescent="0.3">
      <c r="A520" s="16" t="s">
        <v>184</v>
      </c>
      <c r="B520" s="7"/>
      <c r="C520" s="7"/>
      <c r="D520" s="7">
        <f t="shared" si="8"/>
        <v>0</v>
      </c>
    </row>
    <row r="521" spans="1:4" ht="18" hidden="1" x14ac:dyDescent="0.3">
      <c r="A521" s="16" t="s">
        <v>185</v>
      </c>
      <c r="B521" s="7"/>
      <c r="C521" s="7"/>
      <c r="D521" s="7">
        <f t="shared" si="8"/>
        <v>0</v>
      </c>
    </row>
    <row r="522" spans="1:4" ht="18" hidden="1" x14ac:dyDescent="0.3">
      <c r="A522" s="16" t="s">
        <v>186</v>
      </c>
      <c r="B522" s="7"/>
      <c r="C522" s="7"/>
      <c r="D522" s="7">
        <f t="shared" si="8"/>
        <v>0</v>
      </c>
    </row>
    <row r="523" spans="1:4" ht="18" hidden="1" x14ac:dyDescent="0.3">
      <c r="A523" s="12" t="s">
        <v>187</v>
      </c>
      <c r="B523" s="7"/>
      <c r="C523" s="7"/>
      <c r="D523" s="7">
        <f t="shared" si="8"/>
        <v>0</v>
      </c>
    </row>
    <row r="524" spans="1:4" ht="18" hidden="1" x14ac:dyDescent="0.3">
      <c r="A524" s="9" t="s">
        <v>188</v>
      </c>
      <c r="B524" s="7"/>
      <c r="C524" s="7"/>
      <c r="D524" s="7">
        <f t="shared" si="8"/>
        <v>0</v>
      </c>
    </row>
    <row r="525" spans="1:4" ht="18" hidden="1" x14ac:dyDescent="0.3">
      <c r="A525" s="32" t="s">
        <v>189</v>
      </c>
      <c r="B525" s="7"/>
      <c r="C525" s="7"/>
      <c r="D525" s="7">
        <f t="shared" si="8"/>
        <v>0</v>
      </c>
    </row>
    <row r="526" spans="1:4" ht="18" hidden="1" x14ac:dyDescent="0.3">
      <c r="A526" s="32" t="s">
        <v>190</v>
      </c>
      <c r="B526" s="7"/>
      <c r="C526" s="7"/>
      <c r="D526" s="7">
        <f t="shared" si="8"/>
        <v>0</v>
      </c>
    </row>
    <row r="527" spans="1:4" ht="18" hidden="1" x14ac:dyDescent="0.3">
      <c r="A527" s="32" t="s">
        <v>191</v>
      </c>
      <c r="B527" s="7"/>
      <c r="C527" s="7"/>
      <c r="D527" s="7">
        <f t="shared" si="8"/>
        <v>0</v>
      </c>
    </row>
    <row r="528" spans="1:4" ht="18" hidden="1" x14ac:dyDescent="0.3">
      <c r="A528" s="32" t="s">
        <v>192</v>
      </c>
      <c r="B528" s="7"/>
      <c r="C528" s="7"/>
      <c r="D528" s="7">
        <f t="shared" si="8"/>
        <v>0</v>
      </c>
    </row>
    <row r="529" spans="1:4" ht="18" hidden="1" x14ac:dyDescent="0.3">
      <c r="A529" s="9" t="s">
        <v>193</v>
      </c>
      <c r="B529" s="7"/>
      <c r="C529" s="7"/>
      <c r="D529" s="7">
        <f t="shared" si="8"/>
        <v>0</v>
      </c>
    </row>
    <row r="530" spans="1:4" ht="18" hidden="1" x14ac:dyDescent="0.3">
      <c r="A530" s="33" t="s">
        <v>194</v>
      </c>
      <c r="B530" s="7"/>
      <c r="C530" s="7"/>
      <c r="D530" s="7">
        <f t="shared" si="8"/>
        <v>0</v>
      </c>
    </row>
    <row r="531" spans="1:4" ht="18" hidden="1" x14ac:dyDescent="0.3">
      <c r="A531" s="9" t="s">
        <v>195</v>
      </c>
      <c r="B531" s="7"/>
      <c r="C531" s="7"/>
      <c r="D531" s="7">
        <f t="shared" si="8"/>
        <v>0</v>
      </c>
    </row>
    <row r="532" spans="1:4" ht="18" hidden="1" x14ac:dyDescent="0.3">
      <c r="A532" s="12" t="s">
        <v>196</v>
      </c>
      <c r="B532" s="7"/>
      <c r="C532" s="7"/>
      <c r="D532" s="7">
        <f t="shared" si="8"/>
        <v>0</v>
      </c>
    </row>
    <row r="533" spans="1:4" ht="18" hidden="1" x14ac:dyDescent="0.3">
      <c r="A533" s="9" t="s">
        <v>197</v>
      </c>
      <c r="B533" s="7"/>
      <c r="C533" s="7"/>
      <c r="D533" s="7">
        <f t="shared" si="8"/>
        <v>0</v>
      </c>
    </row>
    <row r="534" spans="1:4" ht="18" hidden="1" x14ac:dyDescent="0.3">
      <c r="A534" s="9" t="s">
        <v>198</v>
      </c>
      <c r="B534" s="7"/>
      <c r="C534" s="7"/>
      <c r="D534" s="7">
        <f t="shared" si="8"/>
        <v>0</v>
      </c>
    </row>
    <row r="535" spans="1:4" ht="18" x14ac:dyDescent="0.3">
      <c r="A535" s="9" t="s">
        <v>199</v>
      </c>
      <c r="B535" s="7">
        <v>700</v>
      </c>
      <c r="C535" s="7">
        <v>7750</v>
      </c>
      <c r="D535" s="7">
        <f t="shared" si="8"/>
        <v>5425000</v>
      </c>
    </row>
    <row r="536" spans="1:4" ht="18" hidden="1" x14ac:dyDescent="0.3">
      <c r="A536" s="34" t="s">
        <v>200</v>
      </c>
      <c r="B536" s="7"/>
      <c r="C536" s="7"/>
      <c r="D536" s="7">
        <f t="shared" si="8"/>
        <v>0</v>
      </c>
    </row>
    <row r="537" spans="1:4" ht="18" hidden="1" x14ac:dyDescent="0.3">
      <c r="A537" s="34" t="s">
        <v>201</v>
      </c>
      <c r="B537" s="7"/>
      <c r="C537" s="7"/>
      <c r="D537" s="7">
        <f t="shared" si="8"/>
        <v>0</v>
      </c>
    </row>
    <row r="538" spans="1:4" ht="18" hidden="1" x14ac:dyDescent="0.3">
      <c r="A538" s="9" t="s">
        <v>202</v>
      </c>
      <c r="B538" s="7"/>
      <c r="C538" s="7"/>
      <c r="D538" s="7">
        <f t="shared" si="8"/>
        <v>0</v>
      </c>
    </row>
    <row r="539" spans="1:4" ht="18" hidden="1" x14ac:dyDescent="0.3">
      <c r="A539" s="11" t="s">
        <v>203</v>
      </c>
      <c r="B539" s="7"/>
      <c r="C539" s="7"/>
      <c r="D539" s="7">
        <f t="shared" si="8"/>
        <v>0</v>
      </c>
    </row>
    <row r="540" spans="1:4" ht="18" hidden="1" x14ac:dyDescent="0.3">
      <c r="A540" s="9" t="s">
        <v>204</v>
      </c>
      <c r="B540" s="7"/>
      <c r="C540" s="7"/>
      <c r="D540" s="7">
        <f t="shared" si="8"/>
        <v>0</v>
      </c>
    </row>
    <row r="541" spans="1:4" ht="18" hidden="1" x14ac:dyDescent="0.3">
      <c r="A541" s="11" t="s">
        <v>205</v>
      </c>
      <c r="B541" s="7"/>
      <c r="C541" s="7"/>
      <c r="D541" s="7">
        <f t="shared" si="8"/>
        <v>0</v>
      </c>
    </row>
    <row r="542" spans="1:4" ht="18" hidden="1" x14ac:dyDescent="0.3">
      <c r="A542" s="9" t="s">
        <v>206</v>
      </c>
      <c r="B542" s="7"/>
      <c r="C542" s="7"/>
      <c r="D542" s="7">
        <f t="shared" si="8"/>
        <v>0</v>
      </c>
    </row>
    <row r="543" spans="1:4" ht="18" hidden="1" x14ac:dyDescent="0.3">
      <c r="A543" s="9" t="s">
        <v>207</v>
      </c>
      <c r="B543" s="7"/>
      <c r="C543" s="7"/>
      <c r="D543" s="7">
        <f t="shared" si="8"/>
        <v>0</v>
      </c>
    </row>
    <row r="544" spans="1:4" ht="18" x14ac:dyDescent="0.3">
      <c r="A544" s="9" t="s">
        <v>208</v>
      </c>
      <c r="B544" s="7">
        <f>17/0.5</f>
        <v>34</v>
      </c>
      <c r="C544" s="7">
        <v>8000</v>
      </c>
      <c r="D544" s="7">
        <f t="shared" si="8"/>
        <v>272000</v>
      </c>
    </row>
    <row r="545" spans="1:4" ht="18" hidden="1" x14ac:dyDescent="0.3">
      <c r="A545" s="9" t="s">
        <v>209</v>
      </c>
      <c r="B545" s="7"/>
      <c r="C545" s="7"/>
      <c r="D545" s="7">
        <f t="shared" si="8"/>
        <v>0</v>
      </c>
    </row>
    <row r="546" spans="1:4" ht="18" x14ac:dyDescent="0.3">
      <c r="A546" s="9" t="s">
        <v>210</v>
      </c>
      <c r="B546" s="7">
        <v>18</v>
      </c>
      <c r="C546" s="7">
        <v>17000</v>
      </c>
      <c r="D546" s="7">
        <f t="shared" si="8"/>
        <v>306000</v>
      </c>
    </row>
    <row r="547" spans="1:4" ht="18" hidden="1" x14ac:dyDescent="0.3">
      <c r="A547" s="35" t="s">
        <v>211</v>
      </c>
      <c r="B547" s="7"/>
      <c r="C547" s="7"/>
      <c r="D547" s="7">
        <f t="shared" si="8"/>
        <v>0</v>
      </c>
    </row>
    <row r="548" spans="1:4" ht="18" hidden="1" x14ac:dyDescent="0.3">
      <c r="A548" s="9" t="s">
        <v>212</v>
      </c>
      <c r="B548" s="7"/>
      <c r="C548" s="7"/>
      <c r="D548" s="7">
        <f t="shared" si="8"/>
        <v>0</v>
      </c>
    </row>
    <row r="549" spans="1:4" ht="18" x14ac:dyDescent="0.3">
      <c r="A549" s="9" t="s">
        <v>213</v>
      </c>
      <c r="B549" s="7">
        <f>100+40+300</f>
        <v>440</v>
      </c>
      <c r="C549" s="7">
        <v>14000</v>
      </c>
      <c r="D549" s="7">
        <f t="shared" si="8"/>
        <v>6160000</v>
      </c>
    </row>
    <row r="550" spans="1:4" ht="18" hidden="1" x14ac:dyDescent="0.3">
      <c r="A550" s="9" t="s">
        <v>214</v>
      </c>
      <c r="B550" s="7"/>
      <c r="C550" s="7"/>
      <c r="D550" s="7">
        <f t="shared" si="8"/>
        <v>0</v>
      </c>
    </row>
    <row r="551" spans="1:4" ht="18" hidden="1" x14ac:dyDescent="0.3">
      <c r="A551" s="9" t="s">
        <v>215</v>
      </c>
      <c r="B551" s="7"/>
      <c r="C551" s="7"/>
      <c r="D551" s="7">
        <f t="shared" si="8"/>
        <v>0</v>
      </c>
    </row>
    <row r="552" spans="1:4" ht="18" hidden="1" x14ac:dyDescent="0.3">
      <c r="A552" s="9" t="s">
        <v>216</v>
      </c>
      <c r="B552" s="7"/>
      <c r="C552" s="7"/>
      <c r="D552" s="7">
        <f t="shared" si="8"/>
        <v>0</v>
      </c>
    </row>
    <row r="553" spans="1:4" ht="18" hidden="1" x14ac:dyDescent="0.3">
      <c r="A553" s="16" t="s">
        <v>217</v>
      </c>
      <c r="B553" s="7"/>
      <c r="C553" s="7"/>
      <c r="D553" s="7">
        <f t="shared" si="8"/>
        <v>0</v>
      </c>
    </row>
    <row r="554" spans="1:4" ht="18" hidden="1" x14ac:dyDescent="0.3">
      <c r="A554" s="16" t="s">
        <v>218</v>
      </c>
      <c r="B554" s="7"/>
      <c r="C554" s="7"/>
      <c r="D554" s="7">
        <f t="shared" si="8"/>
        <v>0</v>
      </c>
    </row>
    <row r="555" spans="1:4" ht="18" hidden="1" x14ac:dyDescent="0.3">
      <c r="A555" s="16" t="s">
        <v>219</v>
      </c>
      <c r="B555" s="7"/>
      <c r="C555" s="7"/>
      <c r="D555" s="7">
        <f t="shared" si="8"/>
        <v>0</v>
      </c>
    </row>
    <row r="556" spans="1:4" ht="18" hidden="1" x14ac:dyDescent="0.3">
      <c r="A556" s="16" t="s">
        <v>220</v>
      </c>
      <c r="B556" s="7"/>
      <c r="C556" s="7"/>
      <c r="D556" s="7">
        <f t="shared" si="8"/>
        <v>0</v>
      </c>
    </row>
    <row r="557" spans="1:4" ht="18" hidden="1" x14ac:dyDescent="0.3">
      <c r="A557" s="9" t="s">
        <v>221</v>
      </c>
      <c r="B557" s="7"/>
      <c r="C557" s="7"/>
      <c r="D557" s="7">
        <f t="shared" si="8"/>
        <v>0</v>
      </c>
    </row>
    <row r="558" spans="1:4" ht="18" hidden="1" x14ac:dyDescent="0.3">
      <c r="A558" s="9" t="s">
        <v>222</v>
      </c>
      <c r="B558" s="7"/>
      <c r="C558" s="7"/>
      <c r="D558" s="7">
        <f t="shared" si="8"/>
        <v>0</v>
      </c>
    </row>
    <row r="559" spans="1:4" ht="18" hidden="1" x14ac:dyDescent="0.3">
      <c r="A559" s="16" t="s">
        <v>223</v>
      </c>
      <c r="B559" s="7"/>
      <c r="C559" s="7"/>
      <c r="D559" s="7">
        <f t="shared" si="8"/>
        <v>0</v>
      </c>
    </row>
    <row r="560" spans="1:4" ht="18" hidden="1" x14ac:dyDescent="0.3">
      <c r="A560" s="16" t="s">
        <v>224</v>
      </c>
      <c r="B560" s="7"/>
      <c r="C560" s="7"/>
      <c r="D560" s="7">
        <f t="shared" si="8"/>
        <v>0</v>
      </c>
    </row>
    <row r="561" spans="1:4" ht="18" hidden="1" x14ac:dyDescent="0.3">
      <c r="A561" s="11" t="s">
        <v>225</v>
      </c>
      <c r="B561" s="7"/>
      <c r="C561" s="7"/>
      <c r="D561" s="7">
        <f t="shared" si="8"/>
        <v>0</v>
      </c>
    </row>
    <row r="562" spans="1:4" ht="18" hidden="1" x14ac:dyDescent="0.3">
      <c r="A562" s="12" t="s">
        <v>226</v>
      </c>
      <c r="B562" s="7"/>
      <c r="C562" s="7"/>
      <c r="D562" s="7">
        <f t="shared" si="8"/>
        <v>0</v>
      </c>
    </row>
    <row r="563" spans="1:4" ht="18" hidden="1" x14ac:dyDescent="0.3">
      <c r="A563" s="11" t="s">
        <v>227</v>
      </c>
      <c r="B563" s="7"/>
      <c r="C563" s="7"/>
      <c r="D563" s="7">
        <f t="shared" si="8"/>
        <v>0</v>
      </c>
    </row>
    <row r="564" spans="1:4" ht="18" hidden="1" x14ac:dyDescent="0.3">
      <c r="A564" s="11" t="s">
        <v>228</v>
      </c>
      <c r="B564" s="7"/>
      <c r="C564" s="7"/>
      <c r="D564" s="7">
        <f t="shared" si="8"/>
        <v>0</v>
      </c>
    </row>
    <row r="565" spans="1:4" ht="18" hidden="1" x14ac:dyDescent="0.3">
      <c r="A565" s="34" t="s">
        <v>229</v>
      </c>
      <c r="B565" s="7"/>
      <c r="C565" s="7"/>
      <c r="D565" s="7">
        <f t="shared" si="8"/>
        <v>0</v>
      </c>
    </row>
    <row r="566" spans="1:4" ht="18" hidden="1" x14ac:dyDescent="0.3">
      <c r="A566" s="9" t="s">
        <v>230</v>
      </c>
      <c r="B566" s="7"/>
      <c r="C566" s="7"/>
      <c r="D566" s="7">
        <f t="shared" si="8"/>
        <v>0</v>
      </c>
    </row>
    <row r="567" spans="1:4" ht="18" hidden="1" x14ac:dyDescent="0.3">
      <c r="A567" s="9" t="s">
        <v>231</v>
      </c>
      <c r="B567" s="7"/>
      <c r="C567" s="7"/>
      <c r="D567" s="7">
        <f t="shared" si="8"/>
        <v>0</v>
      </c>
    </row>
    <row r="568" spans="1:4" ht="18" hidden="1" x14ac:dyDescent="0.3">
      <c r="A568" s="13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32" t="s">
        <v>234</v>
      </c>
      <c r="B570" s="7"/>
      <c r="C570" s="7"/>
      <c r="D570" s="7">
        <f t="shared" si="8"/>
        <v>0</v>
      </c>
    </row>
    <row r="571" spans="1:4" ht="18" hidden="1" x14ac:dyDescent="0.3">
      <c r="A571" s="9" t="s">
        <v>235</v>
      </c>
      <c r="B571" s="7"/>
      <c r="C571" s="7"/>
      <c r="D571" s="7">
        <f t="shared" si="8"/>
        <v>0</v>
      </c>
    </row>
    <row r="572" spans="1:4" ht="18" hidden="1" x14ac:dyDescent="0.3">
      <c r="A572" s="9" t="s">
        <v>236</v>
      </c>
      <c r="B572" s="7"/>
      <c r="C572" s="7"/>
      <c r="D572" s="7">
        <f t="shared" si="8"/>
        <v>0</v>
      </c>
    </row>
    <row r="573" spans="1:4" ht="18" hidden="1" x14ac:dyDescent="0.3">
      <c r="A573" s="9" t="s">
        <v>237</v>
      </c>
      <c r="B573" s="15"/>
      <c r="C573" s="15"/>
      <c r="D573" s="7">
        <f t="shared" si="8"/>
        <v>0</v>
      </c>
    </row>
    <row r="574" spans="1:4" ht="18" hidden="1" x14ac:dyDescent="0.3">
      <c r="A574" s="32" t="s">
        <v>238</v>
      </c>
      <c r="B574" s="7"/>
      <c r="C574" s="7"/>
      <c r="D574" s="7">
        <f t="shared" si="8"/>
        <v>0</v>
      </c>
    </row>
    <row r="575" spans="1:4" ht="18" hidden="1" x14ac:dyDescent="0.3">
      <c r="A575" s="9" t="s">
        <v>239</v>
      </c>
      <c r="B575" s="15"/>
      <c r="C575" s="15"/>
      <c r="D575" s="7">
        <f t="shared" si="8"/>
        <v>0</v>
      </c>
    </row>
    <row r="576" spans="1:4" ht="18" hidden="1" x14ac:dyDescent="0.3">
      <c r="A576" s="9" t="s">
        <v>240</v>
      </c>
      <c r="B576" s="7"/>
      <c r="C576" s="7"/>
      <c r="D576" s="7">
        <f t="shared" si="8"/>
        <v>0</v>
      </c>
    </row>
    <row r="577" spans="1:4" ht="18" hidden="1" x14ac:dyDescent="0.3">
      <c r="A577" s="11" t="s">
        <v>241</v>
      </c>
      <c r="B577" s="7"/>
      <c r="C577" s="7"/>
      <c r="D577" s="7">
        <f t="shared" si="8"/>
        <v>0</v>
      </c>
    </row>
    <row r="578" spans="1:4" ht="18" hidden="1" x14ac:dyDescent="0.3">
      <c r="A578" s="9" t="s">
        <v>242</v>
      </c>
      <c r="B578" s="7"/>
      <c r="C578" s="7"/>
      <c r="D578" s="7">
        <f t="shared" si="8"/>
        <v>0</v>
      </c>
    </row>
    <row r="579" spans="1:4" ht="18" hidden="1" x14ac:dyDescent="0.3">
      <c r="A579" s="9" t="s">
        <v>243</v>
      </c>
      <c r="B579" s="7"/>
      <c r="C579" s="7"/>
      <c r="D579" s="7">
        <f t="shared" si="8"/>
        <v>0</v>
      </c>
    </row>
    <row r="580" spans="1:4" ht="18" hidden="1" x14ac:dyDescent="0.3">
      <c r="A580" s="9" t="s">
        <v>244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9" t="s">
        <v>245</v>
      </c>
      <c r="B581" s="7"/>
      <c r="C581" s="7"/>
      <c r="D581" s="7">
        <f t="shared" si="9"/>
        <v>0</v>
      </c>
    </row>
    <row r="582" spans="1:4" ht="18" hidden="1" x14ac:dyDescent="0.3">
      <c r="A582" s="9" t="s">
        <v>246</v>
      </c>
      <c r="B582" s="7"/>
      <c r="C582" s="7"/>
      <c r="D582" s="7">
        <f t="shared" si="9"/>
        <v>0</v>
      </c>
    </row>
    <row r="583" spans="1:4" ht="18" hidden="1" x14ac:dyDescent="0.3">
      <c r="A583" s="16" t="s">
        <v>247</v>
      </c>
      <c r="B583" s="7"/>
      <c r="C583" s="7"/>
      <c r="D583" s="7">
        <f t="shared" si="9"/>
        <v>0</v>
      </c>
    </row>
    <row r="584" spans="1:4" ht="18" hidden="1" x14ac:dyDescent="0.3">
      <c r="A584" s="21" t="s">
        <v>248</v>
      </c>
      <c r="B584" s="7"/>
      <c r="C584" s="7"/>
      <c r="D584" s="7">
        <f t="shared" si="9"/>
        <v>0</v>
      </c>
    </row>
    <row r="585" spans="1:4" ht="18" hidden="1" x14ac:dyDescent="0.3">
      <c r="A585" s="21" t="s">
        <v>249</v>
      </c>
      <c r="B585" s="7"/>
      <c r="C585" s="7"/>
      <c r="D585" s="7">
        <f t="shared" si="9"/>
        <v>0</v>
      </c>
    </row>
    <row r="586" spans="1:4" ht="18" hidden="1" x14ac:dyDescent="0.3">
      <c r="A586" s="9" t="s">
        <v>250</v>
      </c>
      <c r="B586" s="7"/>
      <c r="C586" s="7"/>
      <c r="D586" s="7">
        <f t="shared" si="9"/>
        <v>0</v>
      </c>
    </row>
    <row r="587" spans="1:4" ht="18" hidden="1" x14ac:dyDescent="0.3">
      <c r="A587" s="9" t="s">
        <v>251</v>
      </c>
      <c r="B587" s="7"/>
      <c r="C587" s="7"/>
      <c r="D587" s="7">
        <f t="shared" si="9"/>
        <v>0</v>
      </c>
    </row>
    <row r="588" spans="1:4" ht="18" hidden="1" x14ac:dyDescent="0.3">
      <c r="A588" s="9" t="s">
        <v>252</v>
      </c>
      <c r="B588" s="7"/>
      <c r="C588" s="7"/>
      <c r="D588" s="7">
        <f t="shared" si="9"/>
        <v>0</v>
      </c>
    </row>
    <row r="589" spans="1:4" ht="18" hidden="1" x14ac:dyDescent="0.3">
      <c r="A589" s="9" t="s">
        <v>253</v>
      </c>
      <c r="B589" s="7"/>
      <c r="C589" s="7"/>
      <c r="D589" s="7">
        <f t="shared" si="9"/>
        <v>0</v>
      </c>
    </row>
    <row r="590" spans="1:4" ht="18" hidden="1" x14ac:dyDescent="0.3">
      <c r="A590" s="9" t="s">
        <v>254</v>
      </c>
      <c r="B590" s="7"/>
      <c r="C590" s="7"/>
      <c r="D590" s="7">
        <f t="shared" si="9"/>
        <v>0</v>
      </c>
    </row>
    <row r="591" spans="1:4" ht="18" hidden="1" x14ac:dyDescent="0.3">
      <c r="A591" s="9" t="s">
        <v>255</v>
      </c>
      <c r="B591" s="7"/>
      <c r="C591" s="7"/>
      <c r="D591" s="7">
        <f t="shared" si="9"/>
        <v>0</v>
      </c>
    </row>
    <row r="592" spans="1:4" ht="18" hidden="1" x14ac:dyDescent="0.3">
      <c r="A592" s="9" t="s">
        <v>256</v>
      </c>
      <c r="B592" s="7"/>
      <c r="C592" s="7"/>
      <c r="D592" s="7">
        <f t="shared" si="9"/>
        <v>0</v>
      </c>
    </row>
    <row r="593" spans="1:4" ht="18" hidden="1" x14ac:dyDescent="0.3">
      <c r="A593" s="9" t="s">
        <v>257</v>
      </c>
      <c r="B593" s="15"/>
      <c r="C593" s="15"/>
      <c r="D593" s="7">
        <f t="shared" si="9"/>
        <v>0</v>
      </c>
    </row>
    <row r="594" spans="1:4" ht="18" hidden="1" x14ac:dyDescent="0.3">
      <c r="A594" s="13" t="s">
        <v>258</v>
      </c>
      <c r="B594" s="7"/>
      <c r="C594" s="7"/>
      <c r="D594" s="7">
        <f t="shared" si="9"/>
        <v>0</v>
      </c>
    </row>
    <row r="595" spans="1:4" ht="18" hidden="1" x14ac:dyDescent="0.3">
      <c r="A595" s="9" t="s">
        <v>259</v>
      </c>
      <c r="B595" s="7"/>
      <c r="C595" s="7"/>
      <c r="D595" s="7">
        <f t="shared" si="9"/>
        <v>0</v>
      </c>
    </row>
    <row r="596" spans="1:4" ht="18" hidden="1" x14ac:dyDescent="0.3">
      <c r="A596" s="11" t="s">
        <v>260</v>
      </c>
      <c r="B596" s="7"/>
      <c r="C596" s="7"/>
      <c r="D596" s="7">
        <f t="shared" si="9"/>
        <v>0</v>
      </c>
    </row>
    <row r="597" spans="1:4" ht="18" hidden="1" x14ac:dyDescent="0.3">
      <c r="A597" s="11" t="s">
        <v>261</v>
      </c>
      <c r="B597" s="7"/>
      <c r="C597" s="7"/>
      <c r="D597" s="7">
        <f t="shared" si="9"/>
        <v>0</v>
      </c>
    </row>
    <row r="598" spans="1:4" ht="18" hidden="1" x14ac:dyDescent="0.3">
      <c r="A598" s="9" t="s">
        <v>262</v>
      </c>
      <c r="B598" s="7"/>
      <c r="C598" s="7"/>
      <c r="D598" s="7">
        <f t="shared" si="9"/>
        <v>0</v>
      </c>
    </row>
    <row r="599" spans="1:4" ht="18" hidden="1" x14ac:dyDescent="0.3">
      <c r="A599" s="9" t="s">
        <v>263</v>
      </c>
      <c r="B599" s="7"/>
      <c r="C599" s="7"/>
      <c r="D599" s="7">
        <f t="shared" si="9"/>
        <v>0</v>
      </c>
    </row>
    <row r="600" spans="1:4" ht="18" hidden="1" x14ac:dyDescent="0.3">
      <c r="A600" s="9" t="s">
        <v>264</v>
      </c>
      <c r="B600" s="7"/>
      <c r="C600" s="7"/>
      <c r="D600" s="7">
        <f t="shared" si="9"/>
        <v>0</v>
      </c>
    </row>
    <row r="601" spans="1:4" ht="18" hidden="1" x14ac:dyDescent="0.3">
      <c r="A601" s="9" t="s">
        <v>265</v>
      </c>
      <c r="B601" s="7"/>
      <c r="C601" s="7"/>
      <c r="D601" s="7">
        <f t="shared" si="9"/>
        <v>0</v>
      </c>
    </row>
    <row r="602" spans="1:4" ht="18" hidden="1" x14ac:dyDescent="0.3">
      <c r="A602" s="9" t="s">
        <v>266</v>
      </c>
      <c r="B602" s="7"/>
      <c r="C602" s="7"/>
      <c r="D602" s="7">
        <f t="shared" si="9"/>
        <v>0</v>
      </c>
    </row>
    <row r="603" spans="1:4" ht="18" hidden="1" x14ac:dyDescent="0.3">
      <c r="A603" s="9" t="s">
        <v>267</v>
      </c>
      <c r="B603" s="7"/>
      <c r="C603" s="7"/>
      <c r="D603" s="7">
        <f t="shared" si="9"/>
        <v>0</v>
      </c>
    </row>
    <row r="604" spans="1:4" ht="18" hidden="1" x14ac:dyDescent="0.3">
      <c r="A604" s="9" t="s">
        <v>268</v>
      </c>
      <c r="B604" s="7"/>
      <c r="C604" s="7"/>
      <c r="D604" s="7">
        <f t="shared" si="9"/>
        <v>0</v>
      </c>
    </row>
    <row r="605" spans="1:4" ht="18" hidden="1" x14ac:dyDescent="0.3">
      <c r="A605" s="32" t="s">
        <v>269</v>
      </c>
      <c r="B605" s="7"/>
      <c r="C605" s="7"/>
      <c r="D605" s="7">
        <f t="shared" si="9"/>
        <v>0</v>
      </c>
    </row>
    <row r="606" spans="1:4" ht="18" hidden="1" x14ac:dyDescent="0.3">
      <c r="A606" s="9" t="s">
        <v>270</v>
      </c>
      <c r="B606" s="7"/>
      <c r="C606" s="7"/>
      <c r="D606" s="7">
        <f t="shared" si="9"/>
        <v>0</v>
      </c>
    </row>
    <row r="607" spans="1:4" ht="18" hidden="1" x14ac:dyDescent="0.3">
      <c r="A607" s="32" t="s">
        <v>271</v>
      </c>
      <c r="B607" s="7"/>
      <c r="C607" s="7"/>
      <c r="D607" s="7">
        <f t="shared" si="9"/>
        <v>0</v>
      </c>
    </row>
    <row r="608" spans="1:4" ht="18" hidden="1" x14ac:dyDescent="0.3">
      <c r="A608" s="11" t="s">
        <v>272</v>
      </c>
      <c r="B608" s="7"/>
      <c r="C608" s="7"/>
      <c r="D608" s="7">
        <f t="shared" si="9"/>
        <v>0</v>
      </c>
    </row>
    <row r="609" spans="1:4" ht="18" hidden="1" x14ac:dyDescent="0.3">
      <c r="A609" s="32" t="s">
        <v>273</v>
      </c>
      <c r="B609" s="7"/>
      <c r="C609" s="7"/>
      <c r="D609" s="7">
        <f t="shared" si="9"/>
        <v>0</v>
      </c>
    </row>
    <row r="610" spans="1:4" ht="18" hidden="1" x14ac:dyDescent="0.3">
      <c r="A610" s="12" t="s">
        <v>274</v>
      </c>
      <c r="B610" s="15"/>
      <c r="C610" s="15"/>
      <c r="D610" s="7">
        <f t="shared" si="9"/>
        <v>0</v>
      </c>
    </row>
    <row r="611" spans="1:4" ht="18" hidden="1" x14ac:dyDescent="0.3">
      <c r="A611" s="16" t="s">
        <v>275</v>
      </c>
      <c r="B611" s="7"/>
      <c r="C611" s="7"/>
      <c r="D611" s="7">
        <f t="shared" si="9"/>
        <v>0</v>
      </c>
    </row>
    <row r="612" spans="1:4" ht="18" hidden="1" x14ac:dyDescent="0.3">
      <c r="A612" s="16" t="s">
        <v>276</v>
      </c>
      <c r="B612" s="7"/>
      <c r="C612" s="7"/>
      <c r="D612" s="7">
        <f t="shared" si="9"/>
        <v>0</v>
      </c>
    </row>
    <row r="613" spans="1:4" ht="18" hidden="1" x14ac:dyDescent="0.3">
      <c r="A613" s="16" t="s">
        <v>277</v>
      </c>
      <c r="B613" s="7"/>
      <c r="C613" s="7"/>
      <c r="D613" s="7">
        <f t="shared" si="9"/>
        <v>0</v>
      </c>
    </row>
    <row r="614" spans="1:4" ht="18" x14ac:dyDescent="0.3">
      <c r="A614" s="9" t="s">
        <v>278</v>
      </c>
      <c r="B614" s="7">
        <f>30+10-15</f>
        <v>25</v>
      </c>
      <c r="C614" s="7">
        <v>8000</v>
      </c>
      <c r="D614" s="7">
        <f t="shared" si="9"/>
        <v>200000</v>
      </c>
    </row>
    <row r="615" spans="1:4" ht="18" hidden="1" x14ac:dyDescent="0.3">
      <c r="A615" s="16" t="s">
        <v>279</v>
      </c>
      <c r="B615" s="7"/>
      <c r="C615" s="7"/>
      <c r="D615" s="7">
        <f t="shared" si="9"/>
        <v>0</v>
      </c>
    </row>
    <row r="616" spans="1:4" ht="18" hidden="1" x14ac:dyDescent="0.3">
      <c r="A616" s="9" t="s">
        <v>280</v>
      </c>
      <c r="B616" s="7"/>
      <c r="C616" s="7"/>
      <c r="D616" s="7">
        <f t="shared" si="9"/>
        <v>0</v>
      </c>
    </row>
    <row r="617" spans="1:4" ht="18" x14ac:dyDescent="0.3">
      <c r="A617" s="9" t="s">
        <v>281</v>
      </c>
      <c r="B617" s="7">
        <v>60</v>
      </c>
      <c r="C617" s="7">
        <v>8000</v>
      </c>
      <c r="D617" s="7">
        <f t="shared" si="9"/>
        <v>480000</v>
      </c>
    </row>
    <row r="618" spans="1:4" ht="18" hidden="1" x14ac:dyDescent="0.3">
      <c r="A618" s="16" t="s">
        <v>282</v>
      </c>
      <c r="B618" s="7"/>
      <c r="C618" s="7"/>
      <c r="D618" s="7">
        <f t="shared" si="9"/>
        <v>0</v>
      </c>
    </row>
    <row r="619" spans="1:4" ht="18" hidden="1" x14ac:dyDescent="0.3">
      <c r="A619" s="24" t="s">
        <v>283</v>
      </c>
      <c r="B619" s="7"/>
      <c r="C619" s="7"/>
      <c r="D619" s="7">
        <f t="shared" si="9"/>
        <v>0</v>
      </c>
    </row>
    <row r="620" spans="1:4" ht="18" x14ac:dyDescent="0.3">
      <c r="A620" s="9" t="s">
        <v>284</v>
      </c>
      <c r="B620" s="7">
        <v>5</v>
      </c>
      <c r="C620" s="7">
        <v>10000</v>
      </c>
      <c r="D620" s="7">
        <f t="shared" si="9"/>
        <v>50000</v>
      </c>
    </row>
    <row r="621" spans="1:4" ht="18" hidden="1" x14ac:dyDescent="0.3">
      <c r="A621" s="13" t="s">
        <v>285</v>
      </c>
      <c r="B621" s="7"/>
      <c r="C621" s="7"/>
      <c r="D621" s="7">
        <f t="shared" si="9"/>
        <v>0</v>
      </c>
    </row>
    <row r="622" spans="1:4" ht="18" hidden="1" x14ac:dyDescent="0.3">
      <c r="A622" s="12" t="s">
        <v>286</v>
      </c>
      <c r="B622" s="7"/>
      <c r="C622" s="7"/>
      <c r="D622" s="7">
        <f t="shared" si="9"/>
        <v>0</v>
      </c>
    </row>
    <row r="623" spans="1:4" ht="18" hidden="1" x14ac:dyDescent="0.3">
      <c r="A623" s="16" t="s">
        <v>287</v>
      </c>
      <c r="B623" s="7"/>
      <c r="C623" s="7"/>
      <c r="D623" s="7">
        <f t="shared" si="9"/>
        <v>0</v>
      </c>
    </row>
    <row r="624" spans="1:4" ht="18" hidden="1" x14ac:dyDescent="0.3">
      <c r="A624" s="13" t="s">
        <v>288</v>
      </c>
      <c r="B624" s="7"/>
      <c r="C624" s="7"/>
      <c r="D624" s="7">
        <f t="shared" si="9"/>
        <v>0</v>
      </c>
    </row>
    <row r="625" spans="1:4" ht="18" hidden="1" x14ac:dyDescent="0.3">
      <c r="A625" s="9" t="s">
        <v>289</v>
      </c>
      <c r="B625" s="7"/>
      <c r="C625" s="7"/>
      <c r="D625" s="7">
        <f t="shared" si="9"/>
        <v>0</v>
      </c>
    </row>
    <row r="626" spans="1:4" ht="18" hidden="1" x14ac:dyDescent="0.3">
      <c r="A626" s="16" t="s">
        <v>290</v>
      </c>
      <c r="B626" s="7"/>
      <c r="C626" s="7"/>
      <c r="D626" s="7">
        <f t="shared" si="9"/>
        <v>0</v>
      </c>
    </row>
    <row r="627" spans="1:4" ht="18" hidden="1" x14ac:dyDescent="0.3">
      <c r="A627" s="12" t="s">
        <v>291</v>
      </c>
      <c r="B627" s="7"/>
      <c r="C627" s="7"/>
      <c r="D627" s="7">
        <f t="shared" si="9"/>
        <v>0</v>
      </c>
    </row>
    <row r="628" spans="1:4" ht="18" hidden="1" x14ac:dyDescent="0.3">
      <c r="A628" s="9" t="s">
        <v>292</v>
      </c>
      <c r="B628" s="7"/>
      <c r="C628" s="7"/>
      <c r="D628" s="7">
        <f t="shared" si="9"/>
        <v>0</v>
      </c>
    </row>
    <row r="629" spans="1:4" ht="18" hidden="1" x14ac:dyDescent="0.3">
      <c r="A629" s="11" t="s">
        <v>293</v>
      </c>
      <c r="B629" s="7"/>
      <c r="C629" s="7"/>
      <c r="D629" s="7">
        <f t="shared" si="9"/>
        <v>0</v>
      </c>
    </row>
    <row r="630" spans="1:4" ht="18" hidden="1" x14ac:dyDescent="0.3">
      <c r="A630" s="9" t="s">
        <v>294</v>
      </c>
      <c r="B630" s="7"/>
      <c r="C630" s="7"/>
      <c r="D630" s="7">
        <f t="shared" si="9"/>
        <v>0</v>
      </c>
    </row>
    <row r="631" spans="1:4" ht="18" hidden="1" x14ac:dyDescent="0.3">
      <c r="A631" s="12" t="s">
        <v>295</v>
      </c>
      <c r="B631" s="7"/>
      <c r="C631" s="7"/>
      <c r="D631" s="7">
        <f t="shared" si="9"/>
        <v>0</v>
      </c>
    </row>
    <row r="632" spans="1:4" ht="18" hidden="1" x14ac:dyDescent="0.3">
      <c r="A632" s="12" t="s">
        <v>296</v>
      </c>
      <c r="B632" s="7"/>
      <c r="C632" s="7"/>
      <c r="D632" s="7">
        <f t="shared" si="9"/>
        <v>0</v>
      </c>
    </row>
    <row r="633" spans="1:4" ht="18" hidden="1" x14ac:dyDescent="0.3">
      <c r="A633" s="9" t="s">
        <v>297</v>
      </c>
      <c r="B633" s="7"/>
      <c r="C633" s="7"/>
      <c r="D633" s="7">
        <f t="shared" si="9"/>
        <v>0</v>
      </c>
    </row>
    <row r="634" spans="1:4" ht="18" hidden="1" x14ac:dyDescent="0.3">
      <c r="A634" s="9" t="s">
        <v>298</v>
      </c>
      <c r="B634" s="7"/>
      <c r="C634" s="7"/>
      <c r="D634" s="7">
        <f t="shared" si="9"/>
        <v>0</v>
      </c>
    </row>
    <row r="635" spans="1:4" ht="18" hidden="1" x14ac:dyDescent="0.3">
      <c r="A635" s="9" t="s">
        <v>299</v>
      </c>
      <c r="B635" s="7"/>
      <c r="C635" s="7"/>
      <c r="D635" s="7">
        <f t="shared" si="9"/>
        <v>0</v>
      </c>
    </row>
    <row r="636" spans="1:4" ht="18" hidden="1" x14ac:dyDescent="0.3">
      <c r="A636" s="13" t="s">
        <v>300</v>
      </c>
      <c r="B636" s="7"/>
      <c r="C636" s="7"/>
      <c r="D636" s="7">
        <f t="shared" si="9"/>
        <v>0</v>
      </c>
    </row>
    <row r="637" spans="1:4" ht="18" hidden="1" x14ac:dyDescent="0.3">
      <c r="A637" s="13" t="s">
        <v>301</v>
      </c>
      <c r="B637" s="7"/>
      <c r="C637" s="7"/>
      <c r="D637" s="7">
        <f t="shared" si="9"/>
        <v>0</v>
      </c>
    </row>
    <row r="638" spans="1:4" ht="18" hidden="1" x14ac:dyDescent="0.3">
      <c r="A638" s="21" t="s">
        <v>302</v>
      </c>
      <c r="B638" s="7"/>
      <c r="C638" s="7"/>
      <c r="D638" s="7">
        <f t="shared" si="9"/>
        <v>0</v>
      </c>
    </row>
    <row r="639" spans="1:4" ht="18" hidden="1" x14ac:dyDescent="0.3">
      <c r="A639" s="13" t="s">
        <v>303</v>
      </c>
      <c r="B639" s="7"/>
      <c r="C639" s="7"/>
      <c r="D639" s="7">
        <f t="shared" si="9"/>
        <v>0</v>
      </c>
    </row>
    <row r="640" spans="1:4" ht="18" hidden="1" x14ac:dyDescent="0.3">
      <c r="A640" s="9" t="s">
        <v>304</v>
      </c>
      <c r="B640" s="7"/>
      <c r="C640" s="7"/>
      <c r="D640" s="7">
        <f t="shared" si="9"/>
        <v>0</v>
      </c>
    </row>
    <row r="641" spans="1:4" ht="18" hidden="1" x14ac:dyDescent="0.3">
      <c r="A641" s="9" t="s">
        <v>305</v>
      </c>
      <c r="B641" s="7"/>
      <c r="C641" s="7"/>
      <c r="D641" s="7">
        <f t="shared" si="9"/>
        <v>0</v>
      </c>
    </row>
    <row r="642" spans="1:4" ht="18" hidden="1" x14ac:dyDescent="0.3">
      <c r="A642" s="9" t="s">
        <v>306</v>
      </c>
      <c r="B642" s="7"/>
      <c r="C642" s="7"/>
      <c r="D642" s="7">
        <f t="shared" si="9"/>
        <v>0</v>
      </c>
    </row>
    <row r="643" spans="1:4" ht="18" hidden="1" x14ac:dyDescent="0.3">
      <c r="A643" s="9" t="s">
        <v>307</v>
      </c>
      <c r="B643" s="7"/>
      <c r="C643" s="7"/>
      <c r="D643" s="7">
        <f t="shared" si="9"/>
        <v>0</v>
      </c>
    </row>
    <row r="644" spans="1:4" ht="18" hidden="1" x14ac:dyDescent="0.3">
      <c r="A644" s="21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309</v>
      </c>
      <c r="B645" s="7"/>
      <c r="C645" s="7"/>
      <c r="D645" s="7">
        <f t="shared" si="10"/>
        <v>0</v>
      </c>
    </row>
    <row r="646" spans="1:4" ht="18" hidden="1" x14ac:dyDescent="0.3">
      <c r="A646" s="9" t="s">
        <v>310</v>
      </c>
      <c r="B646" s="7"/>
      <c r="C646" s="7"/>
      <c r="D646" s="7">
        <f t="shared" si="10"/>
        <v>0</v>
      </c>
    </row>
    <row r="647" spans="1:4" ht="18" hidden="1" x14ac:dyDescent="0.3">
      <c r="A647" s="12" t="s">
        <v>311</v>
      </c>
      <c r="B647" s="7"/>
      <c r="C647" s="7"/>
      <c r="D647" s="7">
        <f t="shared" si="10"/>
        <v>0</v>
      </c>
    </row>
    <row r="648" spans="1:4" ht="18" hidden="1" x14ac:dyDescent="0.3">
      <c r="A648" s="9" t="s">
        <v>312</v>
      </c>
      <c r="B648" s="37"/>
      <c r="C648" s="37"/>
      <c r="D648" s="7">
        <f t="shared" si="10"/>
        <v>0</v>
      </c>
    </row>
    <row r="649" spans="1:4" ht="18" hidden="1" x14ac:dyDescent="0.3">
      <c r="A649" s="9" t="s">
        <v>313</v>
      </c>
      <c r="B649" s="7"/>
      <c r="C649" s="7"/>
      <c r="D649" s="7">
        <f t="shared" si="10"/>
        <v>0</v>
      </c>
    </row>
    <row r="650" spans="1:4" ht="18" hidden="1" x14ac:dyDescent="0.3">
      <c r="A650" s="9" t="s">
        <v>314</v>
      </c>
      <c r="B650" s="7"/>
      <c r="C650" s="7"/>
      <c r="D650" s="7">
        <f t="shared" si="10"/>
        <v>0</v>
      </c>
    </row>
    <row r="651" spans="1:4" ht="18" hidden="1" x14ac:dyDescent="0.3">
      <c r="A651" s="21" t="s">
        <v>315</v>
      </c>
      <c r="B651" s="7"/>
      <c r="C651" s="7"/>
      <c r="D651" s="7">
        <f t="shared" si="10"/>
        <v>0</v>
      </c>
    </row>
    <row r="652" spans="1:4" ht="18" hidden="1" x14ac:dyDescent="0.3">
      <c r="A652" s="21" t="s">
        <v>316</v>
      </c>
      <c r="B652" s="7"/>
      <c r="C652" s="7"/>
      <c r="D652" s="7">
        <f t="shared" si="10"/>
        <v>0</v>
      </c>
    </row>
    <row r="653" spans="1:4" ht="18" hidden="1" x14ac:dyDescent="0.3">
      <c r="A653" s="9" t="s">
        <v>317</v>
      </c>
      <c r="B653" s="7"/>
      <c r="C653" s="7"/>
      <c r="D653" s="7">
        <f t="shared" si="10"/>
        <v>0</v>
      </c>
    </row>
    <row r="654" spans="1:4" ht="18" hidden="1" x14ac:dyDescent="0.3">
      <c r="A654" s="9" t="s">
        <v>318</v>
      </c>
      <c r="B654" s="7"/>
      <c r="C654" s="7"/>
      <c r="D654" s="7">
        <f t="shared" si="10"/>
        <v>0</v>
      </c>
    </row>
    <row r="655" spans="1:4" ht="18" hidden="1" x14ac:dyDescent="0.3">
      <c r="A655" s="21" t="s">
        <v>319</v>
      </c>
      <c r="B655" s="7"/>
      <c r="C655" s="7"/>
      <c r="D655" s="7">
        <f t="shared" si="10"/>
        <v>0</v>
      </c>
    </row>
    <row r="656" spans="1:4" ht="18" hidden="1" x14ac:dyDescent="0.3">
      <c r="A656" s="9" t="s">
        <v>320</v>
      </c>
      <c r="B656" s="7"/>
      <c r="C656" s="7"/>
      <c r="D656" s="7">
        <f t="shared" si="10"/>
        <v>0</v>
      </c>
    </row>
    <row r="657" spans="1:4" ht="18" hidden="1" x14ac:dyDescent="0.3">
      <c r="A657" s="9" t="s">
        <v>321</v>
      </c>
      <c r="B657" s="7"/>
      <c r="C657" s="7"/>
      <c r="D657" s="7">
        <f t="shared" si="10"/>
        <v>0</v>
      </c>
    </row>
    <row r="658" spans="1:4" ht="18" hidden="1" x14ac:dyDescent="0.3">
      <c r="A658" s="9" t="s">
        <v>322</v>
      </c>
      <c r="B658" s="7"/>
      <c r="C658" s="7"/>
      <c r="D658" s="7">
        <f t="shared" si="10"/>
        <v>0</v>
      </c>
    </row>
    <row r="659" spans="1:4" ht="18" hidden="1" x14ac:dyDescent="0.3">
      <c r="A659" s="9" t="s">
        <v>323</v>
      </c>
      <c r="B659" s="7"/>
      <c r="C659" s="7"/>
      <c r="D659" s="7">
        <f t="shared" si="10"/>
        <v>0</v>
      </c>
    </row>
    <row r="660" spans="1:4" ht="18" hidden="1" x14ac:dyDescent="0.3">
      <c r="A660" s="9" t="s">
        <v>324</v>
      </c>
      <c r="B660" s="7"/>
      <c r="C660" s="7"/>
      <c r="D660" s="7">
        <f t="shared" si="10"/>
        <v>0</v>
      </c>
    </row>
    <row r="661" spans="1:4" ht="18" hidden="1" x14ac:dyDescent="0.3">
      <c r="A661" s="9" t="s">
        <v>325</v>
      </c>
      <c r="B661" s="7"/>
      <c r="C661" s="7"/>
      <c r="D661" s="7">
        <f t="shared" si="10"/>
        <v>0</v>
      </c>
    </row>
    <row r="662" spans="1:4" ht="18" hidden="1" x14ac:dyDescent="0.3">
      <c r="A662" s="9" t="s">
        <v>326</v>
      </c>
      <c r="B662" s="7"/>
      <c r="C662" s="7"/>
      <c r="D662" s="7">
        <f t="shared" si="10"/>
        <v>0</v>
      </c>
    </row>
    <row r="663" spans="1:4" ht="18" hidden="1" x14ac:dyDescent="0.3">
      <c r="A663" s="9" t="s">
        <v>327</v>
      </c>
      <c r="B663" s="7"/>
      <c r="C663" s="7"/>
      <c r="D663" s="7">
        <f t="shared" si="10"/>
        <v>0</v>
      </c>
    </row>
    <row r="664" spans="1:4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4" ht="17.399999999999999" x14ac:dyDescent="0.3">
      <c r="A665" s="38"/>
      <c r="B665" s="40">
        <f>SUM(B338:B664)</f>
        <v>10887</v>
      </c>
      <c r="C665" s="40"/>
      <c r="D665" s="40">
        <f t="shared" ref="D665" si="11">SUM(D338:D664)</f>
        <v>79957000</v>
      </c>
    </row>
    <row r="667" spans="1:4" ht="15.6" x14ac:dyDescent="0.3">
      <c r="D667" s="249">
        <f>D665+D333</f>
        <v>120128500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B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N682"/>
  <sheetViews>
    <sheetView topLeftCell="A83" workbookViewId="0">
      <selection activeCell="A184" sqref="A184:D184"/>
    </sheetView>
  </sheetViews>
  <sheetFormatPr defaultRowHeight="14.4" x14ac:dyDescent="0.3"/>
  <cols>
    <col min="1" max="1" width="40.109375" customWidth="1"/>
    <col min="3" max="3" width="11.88671875" customWidth="1"/>
    <col min="4" max="4" width="18.88671875" customWidth="1"/>
    <col min="10" max="10" width="16.44140625" customWidth="1"/>
    <col min="11" max="11" width="20.109375" customWidth="1"/>
    <col min="12" max="12" width="16.6640625" customWidth="1"/>
    <col min="14" max="14" width="15.33203125" customWidth="1"/>
  </cols>
  <sheetData>
    <row r="1" spans="1:4" x14ac:dyDescent="0.3">
      <c r="A1" s="1" t="s">
        <v>412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19" t="s">
        <v>67</v>
      </c>
      <c r="B3" s="7"/>
      <c r="C3" s="7"/>
      <c r="D3" s="7">
        <f>B3*C3</f>
        <v>0</v>
      </c>
    </row>
    <row r="4" spans="1:4" ht="18" hidden="1" x14ac:dyDescent="0.3">
      <c r="A4" s="12" t="s">
        <v>62</v>
      </c>
      <c r="B4" s="7"/>
      <c r="C4" s="7"/>
      <c r="D4" s="7">
        <f t="shared" ref="D4:D67" si="0">B4*C4</f>
        <v>0</v>
      </c>
    </row>
    <row r="5" spans="1:4" ht="18" hidden="1" x14ac:dyDescent="0.3">
      <c r="A5" s="11" t="s">
        <v>63</v>
      </c>
      <c r="B5" s="7"/>
      <c r="C5" s="7"/>
      <c r="D5" s="7">
        <f t="shared" si="0"/>
        <v>0</v>
      </c>
    </row>
    <row r="6" spans="1:4" ht="18" hidden="1" x14ac:dyDescent="0.3">
      <c r="A6" s="12" t="s">
        <v>64</v>
      </c>
      <c r="B6" s="7"/>
      <c r="C6" s="7"/>
      <c r="D6" s="7">
        <f t="shared" si="0"/>
        <v>0</v>
      </c>
    </row>
    <row r="7" spans="1:4" ht="18" hidden="1" x14ac:dyDescent="0.3">
      <c r="A7" s="12" t="s">
        <v>65</v>
      </c>
      <c r="B7" s="7"/>
      <c r="C7" s="7"/>
      <c r="D7" s="7">
        <f t="shared" si="0"/>
        <v>0</v>
      </c>
    </row>
    <row r="8" spans="1:4" ht="18" hidden="1" x14ac:dyDescent="0.3">
      <c r="A8" s="12" t="s">
        <v>66</v>
      </c>
      <c r="B8" s="7"/>
      <c r="C8" s="7"/>
      <c r="D8" s="7">
        <f t="shared" si="0"/>
        <v>0</v>
      </c>
    </row>
    <row r="9" spans="1:4" ht="18" hidden="1" x14ac:dyDescent="0.3">
      <c r="A9" s="9" t="s">
        <v>68</v>
      </c>
      <c r="B9" s="7"/>
      <c r="C9" s="7"/>
      <c r="D9" s="7">
        <f t="shared" si="0"/>
        <v>0</v>
      </c>
    </row>
    <row r="10" spans="1:4" ht="18" hidden="1" x14ac:dyDescent="0.3">
      <c r="A10" s="12" t="s">
        <v>76</v>
      </c>
      <c r="B10" s="15"/>
      <c r="C10" s="15"/>
      <c r="D10" s="7">
        <f t="shared" si="0"/>
        <v>0</v>
      </c>
    </row>
    <row r="11" spans="1:4" ht="18" hidden="1" x14ac:dyDescent="0.3">
      <c r="A11" s="12" t="s">
        <v>77</v>
      </c>
      <c r="B11" s="15"/>
      <c r="C11" s="15"/>
      <c r="D11" s="7">
        <f t="shared" si="0"/>
        <v>0</v>
      </c>
    </row>
    <row r="12" spans="1:4" ht="18" hidden="1" x14ac:dyDescent="0.3">
      <c r="A12" s="12" t="s">
        <v>78</v>
      </c>
      <c r="B12" s="15"/>
      <c r="C12" s="15"/>
      <c r="D12" s="7">
        <f t="shared" si="0"/>
        <v>0</v>
      </c>
    </row>
    <row r="13" spans="1:4" ht="18" hidden="1" x14ac:dyDescent="0.3">
      <c r="A13" s="9" t="s">
        <v>91</v>
      </c>
      <c r="B13" s="7"/>
      <c r="C13" s="7"/>
      <c r="D13" s="7">
        <f t="shared" si="0"/>
        <v>0</v>
      </c>
    </row>
    <row r="14" spans="1:4" ht="18" hidden="1" x14ac:dyDescent="0.3">
      <c r="A14" s="9" t="s">
        <v>92</v>
      </c>
      <c r="B14" s="7"/>
      <c r="C14" s="7"/>
      <c r="D14" s="7">
        <f t="shared" si="0"/>
        <v>0</v>
      </c>
    </row>
    <row r="15" spans="1:4" ht="18" hidden="1" x14ac:dyDescent="0.3">
      <c r="A15" s="9" t="s">
        <v>95</v>
      </c>
      <c r="B15" s="15"/>
      <c r="C15" s="15"/>
      <c r="D15" s="7">
        <f t="shared" si="0"/>
        <v>0</v>
      </c>
    </row>
    <row r="16" spans="1:4" ht="18" hidden="1" x14ac:dyDescent="0.3">
      <c r="A16" s="11" t="s">
        <v>384</v>
      </c>
      <c r="B16" s="7"/>
      <c r="C16" s="7"/>
      <c r="D16" s="7">
        <f t="shared" si="0"/>
        <v>0</v>
      </c>
    </row>
    <row r="17" spans="1:4" ht="18" hidden="1" x14ac:dyDescent="0.3">
      <c r="A17" s="21" t="s">
        <v>96</v>
      </c>
      <c r="B17" s="7"/>
      <c r="C17" s="7"/>
      <c r="D17" s="7">
        <f t="shared" si="0"/>
        <v>0</v>
      </c>
    </row>
    <row r="18" spans="1:4" ht="18" hidden="1" x14ac:dyDescent="0.3">
      <c r="A18" s="11" t="s">
        <v>113</v>
      </c>
      <c r="B18" s="7"/>
      <c r="C18" s="7"/>
      <c r="D18" s="7">
        <f t="shared" si="0"/>
        <v>0</v>
      </c>
    </row>
    <row r="19" spans="1:4" ht="18" hidden="1" x14ac:dyDescent="0.3">
      <c r="A19" s="21" t="s">
        <v>114</v>
      </c>
      <c r="B19" s="7"/>
      <c r="C19" s="7"/>
      <c r="D19" s="7">
        <f t="shared" si="0"/>
        <v>0</v>
      </c>
    </row>
    <row r="20" spans="1:4" ht="18" hidden="1" x14ac:dyDescent="0.3">
      <c r="A20" s="9" t="s">
        <v>106</v>
      </c>
      <c r="B20" s="7"/>
      <c r="C20" s="7"/>
      <c r="D20" s="7">
        <f t="shared" si="0"/>
        <v>0</v>
      </c>
    </row>
    <row r="21" spans="1:4" ht="18" hidden="1" x14ac:dyDescent="0.3">
      <c r="A21" s="9" t="s">
        <v>107</v>
      </c>
      <c r="B21" s="7"/>
      <c r="C21" s="7"/>
      <c r="D21" s="7">
        <f t="shared" si="0"/>
        <v>0</v>
      </c>
    </row>
    <row r="22" spans="1:4" ht="18" hidden="1" x14ac:dyDescent="0.3">
      <c r="A22" s="9" t="s">
        <v>108</v>
      </c>
      <c r="B22" s="7"/>
      <c r="C22" s="7"/>
      <c r="D22" s="7">
        <f t="shared" si="0"/>
        <v>0</v>
      </c>
    </row>
    <row r="23" spans="1:4" ht="18" hidden="1" x14ac:dyDescent="0.3">
      <c r="A23" s="11" t="s">
        <v>241</v>
      </c>
      <c r="B23" s="7"/>
      <c r="C23" s="7"/>
      <c r="D23" s="7">
        <f t="shared" si="0"/>
        <v>0</v>
      </c>
    </row>
    <row r="24" spans="1:4" ht="18" x14ac:dyDescent="0.3">
      <c r="A24" s="9" t="s">
        <v>242</v>
      </c>
      <c r="B24" s="7">
        <f>4+120+50</f>
        <v>174</v>
      </c>
      <c r="C24" s="7">
        <v>31000</v>
      </c>
      <c r="D24" s="7">
        <f t="shared" si="0"/>
        <v>5394000</v>
      </c>
    </row>
    <row r="25" spans="1:4" ht="18" hidden="1" x14ac:dyDescent="0.3">
      <c r="A25" s="9" t="s">
        <v>243</v>
      </c>
      <c r="B25" s="7"/>
      <c r="C25" s="7"/>
      <c r="D25" s="7">
        <f t="shared" si="0"/>
        <v>0</v>
      </c>
    </row>
    <row r="26" spans="1:4" ht="18" hidden="1" x14ac:dyDescent="0.3">
      <c r="A26" s="9" t="s">
        <v>244</v>
      </c>
      <c r="B26" s="7"/>
      <c r="C26" s="7"/>
      <c r="D26" s="7">
        <f t="shared" si="0"/>
        <v>0</v>
      </c>
    </row>
    <row r="27" spans="1:4" ht="18" x14ac:dyDescent="0.3">
      <c r="A27" s="9" t="s">
        <v>245</v>
      </c>
      <c r="B27" s="7">
        <v>15</v>
      </c>
      <c r="C27" s="7">
        <v>12000</v>
      </c>
      <c r="D27" s="7">
        <f t="shared" si="0"/>
        <v>180000</v>
      </c>
    </row>
    <row r="28" spans="1:4" ht="18" hidden="1" x14ac:dyDescent="0.3">
      <c r="A28" s="9" t="s">
        <v>246</v>
      </c>
      <c r="B28" s="7"/>
      <c r="C28" s="7"/>
      <c r="D28" s="7">
        <f t="shared" si="0"/>
        <v>0</v>
      </c>
    </row>
    <row r="29" spans="1:4" ht="18" hidden="1" x14ac:dyDescent="0.3">
      <c r="A29" s="9" t="s">
        <v>250</v>
      </c>
      <c r="B29" s="7"/>
      <c r="C29" s="7"/>
      <c r="D29" s="7">
        <f t="shared" si="0"/>
        <v>0</v>
      </c>
    </row>
    <row r="30" spans="1:4" ht="18" hidden="1" x14ac:dyDescent="0.3">
      <c r="A30" s="9" t="s">
        <v>251</v>
      </c>
      <c r="B30" s="7"/>
      <c r="C30" s="7"/>
      <c r="D30" s="7">
        <f t="shared" si="0"/>
        <v>0</v>
      </c>
    </row>
    <row r="31" spans="1:4" ht="18" hidden="1" x14ac:dyDescent="0.3">
      <c r="A31" s="9" t="s">
        <v>252</v>
      </c>
      <c r="B31" s="7"/>
      <c r="C31" s="7"/>
      <c r="D31" s="7">
        <f t="shared" si="0"/>
        <v>0</v>
      </c>
    </row>
    <row r="32" spans="1:4" ht="18" hidden="1" x14ac:dyDescent="0.3">
      <c r="A32" s="9" t="s">
        <v>253</v>
      </c>
      <c r="B32" s="7"/>
      <c r="C32" s="7"/>
      <c r="D32" s="7">
        <f t="shared" si="0"/>
        <v>0</v>
      </c>
    </row>
    <row r="33" spans="1:4" ht="18" x14ac:dyDescent="0.3">
      <c r="A33" s="9" t="s">
        <v>254</v>
      </c>
      <c r="B33" s="7">
        <f>5+10+10</f>
        <v>25</v>
      </c>
      <c r="C33" s="7">
        <v>20000</v>
      </c>
      <c r="D33" s="7">
        <f t="shared" si="0"/>
        <v>500000</v>
      </c>
    </row>
    <row r="34" spans="1:4" ht="18" hidden="1" x14ac:dyDescent="0.3">
      <c r="A34" s="9" t="s">
        <v>255</v>
      </c>
      <c r="B34" s="7"/>
      <c r="C34" s="7"/>
      <c r="D34" s="7">
        <f t="shared" si="0"/>
        <v>0</v>
      </c>
    </row>
    <row r="35" spans="1:4" ht="18" hidden="1" x14ac:dyDescent="0.3">
      <c r="A35" s="9" t="s">
        <v>256</v>
      </c>
      <c r="B35" s="7"/>
      <c r="C35" s="7"/>
      <c r="D35" s="7">
        <f t="shared" si="0"/>
        <v>0</v>
      </c>
    </row>
    <row r="36" spans="1:4" ht="18" hidden="1" x14ac:dyDescent="0.3">
      <c r="A36" s="9" t="s">
        <v>210</v>
      </c>
      <c r="B36" s="7"/>
      <c r="C36" s="7"/>
      <c r="D36" s="7">
        <f t="shared" si="0"/>
        <v>0</v>
      </c>
    </row>
    <row r="37" spans="1:4" ht="18" hidden="1" x14ac:dyDescent="0.3">
      <c r="A37" s="35" t="s">
        <v>211</v>
      </c>
      <c r="B37" s="7"/>
      <c r="C37" s="7"/>
      <c r="D37" s="7">
        <f t="shared" si="0"/>
        <v>0</v>
      </c>
    </row>
    <row r="38" spans="1:4" ht="18" hidden="1" x14ac:dyDescent="0.3">
      <c r="A38" s="9" t="s">
        <v>212</v>
      </c>
      <c r="B38" s="7"/>
      <c r="C38" s="7"/>
      <c r="D38" s="7">
        <f t="shared" si="0"/>
        <v>0</v>
      </c>
    </row>
    <row r="39" spans="1:4" ht="18" hidden="1" x14ac:dyDescent="0.3">
      <c r="A39" s="9" t="s">
        <v>213</v>
      </c>
      <c r="B39" s="7"/>
      <c r="C39" s="7"/>
      <c r="D39" s="7">
        <f t="shared" si="0"/>
        <v>0</v>
      </c>
    </row>
    <row r="40" spans="1:4" ht="18" hidden="1" x14ac:dyDescent="0.3">
      <c r="A40" s="9" t="s">
        <v>214</v>
      </c>
      <c r="B40" s="7"/>
      <c r="C40" s="7"/>
      <c r="D40" s="7">
        <f t="shared" si="0"/>
        <v>0</v>
      </c>
    </row>
    <row r="41" spans="1:4" ht="18" x14ac:dyDescent="0.3">
      <c r="A41" s="9" t="s">
        <v>216</v>
      </c>
      <c r="B41" s="7">
        <f>5/0.5</f>
        <v>10</v>
      </c>
      <c r="C41" s="7">
        <v>5000</v>
      </c>
      <c r="D41" s="7">
        <f t="shared" si="0"/>
        <v>50000</v>
      </c>
    </row>
    <row r="42" spans="1:4" ht="18" hidden="1" x14ac:dyDescent="0.3">
      <c r="A42" s="9" t="s">
        <v>99</v>
      </c>
      <c r="B42" s="7"/>
      <c r="C42" s="7"/>
      <c r="D42" s="7">
        <f t="shared" si="0"/>
        <v>0</v>
      </c>
    </row>
    <row r="43" spans="1:4" ht="18" hidden="1" x14ac:dyDescent="0.3">
      <c r="A43" s="16" t="s">
        <v>100</v>
      </c>
      <c r="B43" s="7"/>
      <c r="C43" s="7"/>
      <c r="D43" s="7">
        <f t="shared" si="0"/>
        <v>0</v>
      </c>
    </row>
    <row r="44" spans="1:4" ht="18" hidden="1" x14ac:dyDescent="0.3">
      <c r="A44" s="11" t="s">
        <v>103</v>
      </c>
      <c r="B44" s="7"/>
      <c r="C44" s="7"/>
      <c r="D44" s="7">
        <f t="shared" si="0"/>
        <v>0</v>
      </c>
    </row>
    <row r="45" spans="1:4" ht="18" hidden="1" x14ac:dyDescent="0.3">
      <c r="A45" s="9" t="s">
        <v>105</v>
      </c>
      <c r="B45" s="7"/>
      <c r="C45" s="7"/>
      <c r="D45" s="7">
        <f t="shared" si="0"/>
        <v>0</v>
      </c>
    </row>
    <row r="46" spans="1:4" ht="18" hidden="1" x14ac:dyDescent="0.3">
      <c r="A46" s="9" t="s">
        <v>171</v>
      </c>
      <c r="B46" s="7"/>
      <c r="C46" s="7"/>
      <c r="D46" s="7">
        <f t="shared" si="0"/>
        <v>0</v>
      </c>
    </row>
    <row r="47" spans="1:4" ht="18" hidden="1" x14ac:dyDescent="0.3">
      <c r="A47" s="9" t="s">
        <v>129</v>
      </c>
      <c r="B47" s="7"/>
      <c r="C47" s="7"/>
      <c r="D47" s="7">
        <f t="shared" si="0"/>
        <v>0</v>
      </c>
    </row>
    <row r="48" spans="1:4" ht="18" hidden="1" x14ac:dyDescent="0.3">
      <c r="A48" s="42" t="s">
        <v>130</v>
      </c>
      <c r="B48" s="7"/>
      <c r="C48" s="7"/>
      <c r="D48" s="7">
        <f t="shared" si="0"/>
        <v>0</v>
      </c>
    </row>
    <row r="49" spans="1:4" ht="18" hidden="1" x14ac:dyDescent="0.3">
      <c r="A49" s="12" t="s">
        <v>187</v>
      </c>
      <c r="B49" s="7"/>
      <c r="C49" s="7"/>
      <c r="D49" s="7">
        <f t="shared" si="0"/>
        <v>0</v>
      </c>
    </row>
    <row r="50" spans="1:4" ht="18" hidden="1" x14ac:dyDescent="0.3">
      <c r="A50" s="9" t="s">
        <v>310</v>
      </c>
      <c r="B50" s="7"/>
      <c r="C50" s="7"/>
      <c r="D50" s="7">
        <f t="shared" si="0"/>
        <v>0</v>
      </c>
    </row>
    <row r="51" spans="1:4" ht="18" hidden="1" x14ac:dyDescent="0.3">
      <c r="A51" s="9" t="s">
        <v>11</v>
      </c>
      <c r="B51" s="7"/>
      <c r="C51" s="7"/>
      <c r="D51" s="7">
        <f t="shared" si="0"/>
        <v>0</v>
      </c>
    </row>
    <row r="52" spans="1:4" ht="18" hidden="1" x14ac:dyDescent="0.3">
      <c r="A52" s="9" t="s">
        <v>12</v>
      </c>
      <c r="B52" s="7"/>
      <c r="C52" s="7"/>
      <c r="D52" s="7">
        <f t="shared" si="0"/>
        <v>0</v>
      </c>
    </row>
    <row r="53" spans="1:4" ht="18" hidden="1" x14ac:dyDescent="0.3">
      <c r="A53" s="12" t="s">
        <v>13</v>
      </c>
      <c r="B53" s="7"/>
      <c r="C53" s="7"/>
      <c r="D53" s="7">
        <f t="shared" si="0"/>
        <v>0</v>
      </c>
    </row>
    <row r="54" spans="1:4" ht="18" hidden="1" x14ac:dyDescent="0.3">
      <c r="A54" s="9" t="s">
        <v>159</v>
      </c>
      <c r="B54" s="7"/>
      <c r="C54" s="7"/>
      <c r="D54" s="7">
        <f t="shared" si="0"/>
        <v>0</v>
      </c>
    </row>
    <row r="55" spans="1:4" ht="18" hidden="1" x14ac:dyDescent="0.3">
      <c r="A55" s="16" t="s">
        <v>160</v>
      </c>
      <c r="B55" s="7"/>
      <c r="C55" s="7"/>
      <c r="D55" s="7">
        <f t="shared" si="0"/>
        <v>0</v>
      </c>
    </row>
    <row r="56" spans="1:4" ht="18" hidden="1" x14ac:dyDescent="0.3">
      <c r="A56" s="9" t="s">
        <v>193</v>
      </c>
      <c r="B56" s="7"/>
      <c r="C56" s="7"/>
      <c r="D56" s="7">
        <f t="shared" si="0"/>
        <v>0</v>
      </c>
    </row>
    <row r="57" spans="1:4" ht="18" hidden="1" x14ac:dyDescent="0.3">
      <c r="A57" s="33" t="s">
        <v>194</v>
      </c>
      <c r="B57" s="7"/>
      <c r="C57" s="7"/>
      <c r="D57" s="7">
        <f t="shared" si="0"/>
        <v>0</v>
      </c>
    </row>
    <row r="58" spans="1:4" ht="18" hidden="1" x14ac:dyDescent="0.3">
      <c r="A58" s="9" t="s">
        <v>230</v>
      </c>
      <c r="B58" s="7"/>
      <c r="C58" s="7"/>
      <c r="D58" s="7">
        <f t="shared" si="0"/>
        <v>0</v>
      </c>
    </row>
    <row r="59" spans="1:4" ht="18" hidden="1" x14ac:dyDescent="0.3">
      <c r="A59" s="9" t="s">
        <v>231</v>
      </c>
      <c r="B59" s="7"/>
      <c r="C59" s="7"/>
      <c r="D59" s="7">
        <f t="shared" si="0"/>
        <v>0</v>
      </c>
    </row>
    <row r="60" spans="1:4" ht="18" hidden="1" x14ac:dyDescent="0.3">
      <c r="A60" s="9" t="s">
        <v>27</v>
      </c>
      <c r="B60" s="7"/>
      <c r="C60" s="7"/>
      <c r="D60" s="7">
        <f t="shared" si="0"/>
        <v>0</v>
      </c>
    </row>
    <row r="61" spans="1:4" ht="18" hidden="1" x14ac:dyDescent="0.3">
      <c r="A61" s="12" t="s">
        <v>28</v>
      </c>
      <c r="B61" s="7"/>
      <c r="C61" s="7"/>
      <c r="D61" s="7">
        <f t="shared" si="0"/>
        <v>0</v>
      </c>
    </row>
    <row r="62" spans="1:4" ht="18" hidden="1" x14ac:dyDescent="0.3">
      <c r="A62" s="20" t="s">
        <v>29</v>
      </c>
      <c r="B62" s="7"/>
      <c r="C62" s="7"/>
      <c r="D62" s="7">
        <f t="shared" si="0"/>
        <v>0</v>
      </c>
    </row>
    <row r="63" spans="1:4" ht="18" x14ac:dyDescent="0.3">
      <c r="A63" s="9" t="s">
        <v>195</v>
      </c>
      <c r="B63" s="7">
        <f>80+400+140+300</f>
        <v>920</v>
      </c>
      <c r="C63" s="7">
        <v>20000</v>
      </c>
      <c r="D63" s="7">
        <f t="shared" si="0"/>
        <v>18400000</v>
      </c>
    </row>
    <row r="64" spans="1:4" ht="18" x14ac:dyDescent="0.3">
      <c r="A64" s="12" t="s">
        <v>196</v>
      </c>
      <c r="B64" s="7">
        <f>300+60+20+40+140</f>
        <v>560</v>
      </c>
      <c r="C64" s="7">
        <v>21000</v>
      </c>
      <c r="D64" s="7">
        <f t="shared" si="0"/>
        <v>11760000</v>
      </c>
    </row>
    <row r="65" spans="1:4" ht="18" hidden="1" x14ac:dyDescent="0.3">
      <c r="A65" s="9" t="s">
        <v>197</v>
      </c>
      <c r="B65" s="7"/>
      <c r="C65" s="7"/>
      <c r="D65" s="7">
        <f t="shared" si="0"/>
        <v>0</v>
      </c>
    </row>
    <row r="66" spans="1:4" ht="18" hidden="1" x14ac:dyDescent="0.3">
      <c r="A66" s="9" t="s">
        <v>198</v>
      </c>
      <c r="B66" s="7"/>
      <c r="C66" s="7"/>
      <c r="D66" s="7">
        <f t="shared" si="0"/>
        <v>0</v>
      </c>
    </row>
    <row r="67" spans="1:4" ht="18" x14ac:dyDescent="0.3">
      <c r="A67" s="9" t="s">
        <v>267</v>
      </c>
      <c r="B67" s="7">
        <f>15+17</f>
        <v>32</v>
      </c>
      <c r="C67" s="7">
        <v>12000</v>
      </c>
      <c r="D67" s="7">
        <f t="shared" si="0"/>
        <v>384000</v>
      </c>
    </row>
    <row r="68" spans="1:4" ht="18" hidden="1" x14ac:dyDescent="0.3">
      <c r="A68" s="9" t="s">
        <v>268</v>
      </c>
      <c r="B68" s="7"/>
      <c r="C68" s="7"/>
      <c r="D68" s="7">
        <f t="shared" ref="D68:D131" si="1">B68*C68</f>
        <v>0</v>
      </c>
    </row>
    <row r="69" spans="1:4" ht="18" hidden="1" x14ac:dyDescent="0.3">
      <c r="A69" s="12" t="s">
        <v>20</v>
      </c>
      <c r="B69" s="7"/>
      <c r="C69" s="7"/>
      <c r="D69" s="7">
        <f t="shared" si="1"/>
        <v>0</v>
      </c>
    </row>
    <row r="70" spans="1:4" ht="18" hidden="1" x14ac:dyDescent="0.3">
      <c r="A70" s="12" t="s">
        <v>21</v>
      </c>
      <c r="B70" s="7"/>
      <c r="C70" s="7"/>
      <c r="D70" s="7">
        <f t="shared" si="1"/>
        <v>0</v>
      </c>
    </row>
    <row r="71" spans="1:4" ht="18" hidden="1" x14ac:dyDescent="0.3">
      <c r="A71" s="9" t="s">
        <v>167</v>
      </c>
      <c r="B71" s="7"/>
      <c r="C71" s="7"/>
      <c r="D71" s="7">
        <f t="shared" si="1"/>
        <v>0</v>
      </c>
    </row>
    <row r="72" spans="1:4" ht="18" x14ac:dyDescent="0.3">
      <c r="A72" s="29" t="s">
        <v>168</v>
      </c>
      <c r="B72" s="31">
        <v>50</v>
      </c>
      <c r="C72" s="31">
        <v>9000</v>
      </c>
      <c r="D72" s="7">
        <f t="shared" si="1"/>
        <v>450000</v>
      </c>
    </row>
    <row r="73" spans="1:4" ht="18" hidden="1" x14ac:dyDescent="0.3">
      <c r="A73" s="5" t="s">
        <v>2</v>
      </c>
      <c r="B73" s="7"/>
      <c r="C73" s="7"/>
      <c r="D73" s="7">
        <f t="shared" si="1"/>
        <v>0</v>
      </c>
    </row>
    <row r="74" spans="1:4" ht="18" hidden="1" x14ac:dyDescent="0.3">
      <c r="A74" s="8" t="s">
        <v>3</v>
      </c>
      <c r="B74" s="7"/>
      <c r="C74" s="7"/>
      <c r="D74" s="7">
        <f t="shared" si="1"/>
        <v>0</v>
      </c>
    </row>
    <row r="75" spans="1:4" ht="18" hidden="1" x14ac:dyDescent="0.3">
      <c r="A75" s="5" t="s">
        <v>4</v>
      </c>
      <c r="B75" s="7"/>
      <c r="C75" s="7"/>
      <c r="D75" s="7">
        <f t="shared" si="1"/>
        <v>0</v>
      </c>
    </row>
    <row r="76" spans="1:4" ht="18" hidden="1" x14ac:dyDescent="0.3">
      <c r="A76" s="16" t="s">
        <v>55</v>
      </c>
      <c r="B76" s="7"/>
      <c r="C76" s="7"/>
      <c r="D76" s="7">
        <f t="shared" si="1"/>
        <v>0</v>
      </c>
    </row>
    <row r="77" spans="1:4" ht="18" hidden="1" x14ac:dyDescent="0.3">
      <c r="A77" s="13" t="s">
        <v>288</v>
      </c>
      <c r="B77" s="7"/>
      <c r="C77" s="7"/>
      <c r="D77" s="7">
        <f t="shared" si="1"/>
        <v>0</v>
      </c>
    </row>
    <row r="78" spans="1:4" ht="18" x14ac:dyDescent="0.3">
      <c r="A78" s="13" t="s">
        <v>300</v>
      </c>
      <c r="B78" s="7">
        <v>2</v>
      </c>
      <c r="C78" s="7">
        <v>20000</v>
      </c>
      <c r="D78" s="7">
        <f t="shared" si="1"/>
        <v>40000</v>
      </c>
    </row>
    <row r="79" spans="1:4" ht="18" hidden="1" x14ac:dyDescent="0.3">
      <c r="A79" s="13" t="s">
        <v>301</v>
      </c>
      <c r="B79" s="7"/>
      <c r="C79" s="7"/>
      <c r="D79" s="7">
        <f t="shared" si="1"/>
        <v>0</v>
      </c>
    </row>
    <row r="80" spans="1:4" ht="18" hidden="1" x14ac:dyDescent="0.3">
      <c r="A80" s="13" t="s">
        <v>303</v>
      </c>
      <c r="B80" s="7"/>
      <c r="C80" s="7"/>
      <c r="D80" s="7">
        <f t="shared" si="1"/>
        <v>0</v>
      </c>
    </row>
    <row r="81" spans="1:4" ht="18" hidden="1" x14ac:dyDescent="0.3">
      <c r="A81" s="9" t="s">
        <v>312</v>
      </c>
      <c r="B81" s="37"/>
      <c r="C81" s="37"/>
      <c r="D81" s="7">
        <f t="shared" si="1"/>
        <v>0</v>
      </c>
    </row>
    <row r="82" spans="1:4" ht="18" hidden="1" x14ac:dyDescent="0.3">
      <c r="A82" s="9" t="s">
        <v>79</v>
      </c>
      <c r="B82" s="7"/>
      <c r="C82" s="7"/>
      <c r="D82" s="7">
        <f t="shared" si="1"/>
        <v>0</v>
      </c>
    </row>
    <row r="83" spans="1:4" ht="18" x14ac:dyDescent="0.3">
      <c r="A83" s="9" t="s">
        <v>80</v>
      </c>
      <c r="B83" s="7">
        <f>80+80+54</f>
        <v>214</v>
      </c>
      <c r="C83" s="7">
        <v>8000</v>
      </c>
      <c r="D83" s="7">
        <f t="shared" si="1"/>
        <v>1712000</v>
      </c>
    </row>
    <row r="84" spans="1:4" ht="18" hidden="1" x14ac:dyDescent="0.3">
      <c r="A84" s="9" t="s">
        <v>81</v>
      </c>
      <c r="B84" s="7"/>
      <c r="C84" s="7"/>
      <c r="D84" s="7">
        <f t="shared" si="1"/>
        <v>0</v>
      </c>
    </row>
    <row r="85" spans="1:4" ht="18" hidden="1" x14ac:dyDescent="0.3">
      <c r="A85" s="9" t="s">
        <v>83</v>
      </c>
      <c r="B85" s="7"/>
      <c r="C85" s="7"/>
      <c r="D85" s="7">
        <f t="shared" si="1"/>
        <v>0</v>
      </c>
    </row>
    <row r="86" spans="1:4" ht="18" hidden="1" x14ac:dyDescent="0.3">
      <c r="A86" s="9" t="s">
        <v>82</v>
      </c>
      <c r="B86" s="7"/>
      <c r="C86" s="7"/>
      <c r="D86" s="7">
        <f t="shared" si="1"/>
        <v>0</v>
      </c>
    </row>
    <row r="87" spans="1:4" ht="18" hidden="1" x14ac:dyDescent="0.3">
      <c r="A87" s="9" t="s">
        <v>170</v>
      </c>
      <c r="B87" s="7"/>
      <c r="C87" s="7"/>
      <c r="D87" s="7">
        <f t="shared" si="1"/>
        <v>0</v>
      </c>
    </row>
    <row r="88" spans="1:4" ht="18" hidden="1" x14ac:dyDescent="0.3">
      <c r="A88" s="34" t="s">
        <v>229</v>
      </c>
      <c r="B88" s="7"/>
      <c r="C88" s="7"/>
      <c r="D88" s="7">
        <f t="shared" si="1"/>
        <v>0</v>
      </c>
    </row>
    <row r="89" spans="1:4" ht="18" hidden="1" x14ac:dyDescent="0.3">
      <c r="A89" s="9" t="s">
        <v>235</v>
      </c>
      <c r="B89" s="7"/>
      <c r="C89" s="7"/>
      <c r="D89" s="7">
        <f t="shared" si="1"/>
        <v>0</v>
      </c>
    </row>
    <row r="90" spans="1:4" ht="18" hidden="1" x14ac:dyDescent="0.3">
      <c r="A90" s="9" t="s">
        <v>236</v>
      </c>
      <c r="B90" s="7"/>
      <c r="C90" s="7"/>
      <c r="D90" s="7">
        <f t="shared" si="1"/>
        <v>0</v>
      </c>
    </row>
    <row r="91" spans="1:4" ht="18" hidden="1" x14ac:dyDescent="0.3">
      <c r="A91" s="9" t="s">
        <v>257</v>
      </c>
      <c r="B91" s="15"/>
      <c r="C91" s="15"/>
      <c r="D91" s="7">
        <f t="shared" si="1"/>
        <v>0</v>
      </c>
    </row>
    <row r="92" spans="1:4" ht="18" hidden="1" x14ac:dyDescent="0.3">
      <c r="A92" s="13" t="s">
        <v>258</v>
      </c>
      <c r="B92" s="7"/>
      <c r="C92" s="7"/>
      <c r="D92" s="7">
        <f t="shared" si="1"/>
        <v>0</v>
      </c>
    </row>
    <row r="93" spans="1:4" ht="18" hidden="1" x14ac:dyDescent="0.3">
      <c r="A93" s="12" t="s">
        <v>286</v>
      </c>
      <c r="B93" s="7"/>
      <c r="C93" s="7"/>
      <c r="D93" s="7">
        <f t="shared" si="1"/>
        <v>0</v>
      </c>
    </row>
    <row r="94" spans="1:4" ht="18" hidden="1" x14ac:dyDescent="0.3">
      <c r="A94" s="16" t="s">
        <v>287</v>
      </c>
      <c r="B94" s="7"/>
      <c r="C94" s="7"/>
      <c r="D94" s="7">
        <f t="shared" si="1"/>
        <v>0</v>
      </c>
    </row>
    <row r="95" spans="1:4" ht="18" hidden="1" x14ac:dyDescent="0.3">
      <c r="A95" s="9" t="s">
        <v>118</v>
      </c>
      <c r="B95" s="7"/>
      <c r="C95" s="7"/>
      <c r="D95" s="7">
        <f t="shared" si="1"/>
        <v>0</v>
      </c>
    </row>
    <row r="96" spans="1:4" ht="18" hidden="1" x14ac:dyDescent="0.3">
      <c r="A96" s="16" t="s">
        <v>36</v>
      </c>
      <c r="B96" s="7"/>
      <c r="C96" s="7"/>
      <c r="D96" s="7">
        <f t="shared" si="1"/>
        <v>0</v>
      </c>
    </row>
    <row r="97" spans="1:4" ht="18" hidden="1" x14ac:dyDescent="0.3">
      <c r="A97" s="9" t="s">
        <v>37</v>
      </c>
      <c r="B97" s="7"/>
      <c r="C97" s="7"/>
      <c r="D97" s="7">
        <f t="shared" si="1"/>
        <v>0</v>
      </c>
    </row>
    <row r="98" spans="1:4" ht="18" hidden="1" x14ac:dyDescent="0.3">
      <c r="A98" s="9" t="s">
        <v>38</v>
      </c>
      <c r="B98" s="7"/>
      <c r="C98" s="7"/>
      <c r="D98" s="7">
        <f t="shared" si="1"/>
        <v>0</v>
      </c>
    </row>
    <row r="99" spans="1:4" ht="18" hidden="1" x14ac:dyDescent="0.3">
      <c r="A99" s="16" t="s">
        <v>276</v>
      </c>
      <c r="B99" s="7"/>
      <c r="C99" s="7"/>
      <c r="D99" s="7">
        <f t="shared" si="1"/>
        <v>0</v>
      </c>
    </row>
    <row r="100" spans="1:4" ht="18" hidden="1" x14ac:dyDescent="0.3">
      <c r="A100" s="16" t="s">
        <v>277</v>
      </c>
      <c r="B100" s="7"/>
      <c r="C100" s="7"/>
      <c r="D100" s="7">
        <f t="shared" si="1"/>
        <v>0</v>
      </c>
    </row>
    <row r="101" spans="1:4" ht="18" hidden="1" x14ac:dyDescent="0.3">
      <c r="A101" s="9" t="s">
        <v>156</v>
      </c>
      <c r="B101" s="15"/>
      <c r="C101" s="15"/>
      <c r="D101" s="7">
        <f t="shared" si="1"/>
        <v>0</v>
      </c>
    </row>
    <row r="102" spans="1:4" ht="18" hidden="1" x14ac:dyDescent="0.3">
      <c r="A102" s="22" t="s">
        <v>135</v>
      </c>
      <c r="B102" s="15"/>
      <c r="C102" s="15"/>
      <c r="D102" s="7">
        <f t="shared" si="1"/>
        <v>0</v>
      </c>
    </row>
    <row r="103" spans="1:4" ht="18" hidden="1" x14ac:dyDescent="0.3">
      <c r="A103" s="22" t="s">
        <v>136</v>
      </c>
      <c r="B103" s="15"/>
      <c r="C103" s="15"/>
      <c r="D103" s="7">
        <f t="shared" si="1"/>
        <v>0</v>
      </c>
    </row>
    <row r="104" spans="1:4" ht="18" hidden="1" x14ac:dyDescent="0.3">
      <c r="A104" s="22" t="s">
        <v>138</v>
      </c>
      <c r="B104" s="15"/>
      <c r="C104" s="15"/>
      <c r="D104" s="7">
        <f t="shared" si="1"/>
        <v>0</v>
      </c>
    </row>
    <row r="105" spans="1:4" ht="18" hidden="1" x14ac:dyDescent="0.3">
      <c r="A105" s="9" t="s">
        <v>139</v>
      </c>
      <c r="B105" s="15"/>
      <c r="C105" s="15"/>
      <c r="D105" s="7">
        <f t="shared" si="1"/>
        <v>0</v>
      </c>
    </row>
    <row r="106" spans="1:4" ht="18" hidden="1" x14ac:dyDescent="0.3">
      <c r="A106" s="9" t="s">
        <v>140</v>
      </c>
      <c r="B106" s="15"/>
      <c r="C106" s="15"/>
      <c r="D106" s="7">
        <f t="shared" si="1"/>
        <v>0</v>
      </c>
    </row>
    <row r="107" spans="1:4" ht="18" hidden="1" x14ac:dyDescent="0.3">
      <c r="A107" s="9" t="s">
        <v>141</v>
      </c>
      <c r="B107" s="15"/>
      <c r="C107" s="15"/>
      <c r="D107" s="7">
        <f t="shared" si="1"/>
        <v>0</v>
      </c>
    </row>
    <row r="108" spans="1:4" ht="18" hidden="1" x14ac:dyDescent="0.3">
      <c r="A108" s="9" t="s">
        <v>143</v>
      </c>
      <c r="B108" s="15"/>
      <c r="C108" s="15"/>
      <c r="D108" s="7">
        <f t="shared" si="1"/>
        <v>0</v>
      </c>
    </row>
    <row r="109" spans="1:4" ht="18" hidden="1" x14ac:dyDescent="0.3">
      <c r="A109" s="9" t="s">
        <v>144</v>
      </c>
      <c r="B109" s="15"/>
      <c r="C109" s="15"/>
      <c r="D109" s="7">
        <f t="shared" si="1"/>
        <v>0</v>
      </c>
    </row>
    <row r="110" spans="1:4" ht="18" hidden="1" x14ac:dyDescent="0.3">
      <c r="A110" s="9" t="s">
        <v>145</v>
      </c>
      <c r="B110" s="15"/>
      <c r="C110" s="15"/>
      <c r="D110" s="7">
        <f t="shared" si="1"/>
        <v>0</v>
      </c>
    </row>
    <row r="111" spans="1:4" ht="18" hidden="1" x14ac:dyDescent="0.3">
      <c r="A111" s="9" t="s">
        <v>157</v>
      </c>
      <c r="B111" s="15"/>
      <c r="C111" s="15"/>
      <c r="D111" s="7">
        <f t="shared" si="1"/>
        <v>0</v>
      </c>
    </row>
    <row r="112" spans="1:4" ht="18" hidden="1" x14ac:dyDescent="0.3">
      <c r="A112" s="9" t="s">
        <v>158</v>
      </c>
      <c r="B112" s="15"/>
      <c r="C112" s="15"/>
      <c r="D112" s="7">
        <f t="shared" si="1"/>
        <v>0</v>
      </c>
    </row>
    <row r="113" spans="1:4" ht="18" hidden="1" x14ac:dyDescent="0.3">
      <c r="A113" s="9" t="s">
        <v>15</v>
      </c>
      <c r="B113" s="7"/>
      <c r="C113" s="7"/>
      <c r="D113" s="7">
        <f t="shared" si="1"/>
        <v>0</v>
      </c>
    </row>
    <row r="114" spans="1:4" ht="18" hidden="1" x14ac:dyDescent="0.3">
      <c r="A114" s="12" t="s">
        <v>46</v>
      </c>
      <c r="B114" s="7"/>
      <c r="C114" s="7"/>
      <c r="D114" s="7">
        <f t="shared" si="1"/>
        <v>0</v>
      </c>
    </row>
    <row r="115" spans="1:4" ht="18" hidden="1" x14ac:dyDescent="0.3">
      <c r="A115" s="9" t="s">
        <v>56</v>
      </c>
      <c r="B115" s="7"/>
      <c r="C115" s="7"/>
      <c r="D115" s="7">
        <f t="shared" si="1"/>
        <v>0</v>
      </c>
    </row>
    <row r="116" spans="1:4" ht="18" hidden="1" x14ac:dyDescent="0.3">
      <c r="A116" s="9" t="s">
        <v>69</v>
      </c>
      <c r="B116" s="7"/>
      <c r="C116" s="7"/>
      <c r="D116" s="7">
        <f t="shared" si="1"/>
        <v>0</v>
      </c>
    </row>
    <row r="117" spans="1:4" ht="18" hidden="1" x14ac:dyDescent="0.3">
      <c r="A117" s="12" t="s">
        <v>70</v>
      </c>
      <c r="B117" s="7"/>
      <c r="C117" s="7"/>
      <c r="D117" s="7">
        <f t="shared" si="1"/>
        <v>0</v>
      </c>
    </row>
    <row r="118" spans="1:4" ht="18" hidden="1" x14ac:dyDescent="0.3">
      <c r="A118" s="9" t="s">
        <v>265</v>
      </c>
      <c r="B118" s="7"/>
      <c r="C118" s="7"/>
      <c r="D118" s="7">
        <f t="shared" si="1"/>
        <v>0</v>
      </c>
    </row>
    <row r="119" spans="1:4" ht="18" hidden="1" x14ac:dyDescent="0.3">
      <c r="A119" s="9" t="s">
        <v>294</v>
      </c>
      <c r="B119" s="7"/>
      <c r="C119" s="7"/>
      <c r="D119" s="7">
        <f t="shared" si="1"/>
        <v>0</v>
      </c>
    </row>
    <row r="120" spans="1:4" ht="18" hidden="1" x14ac:dyDescent="0.3">
      <c r="A120" s="9" t="s">
        <v>19</v>
      </c>
      <c r="B120" s="7"/>
      <c r="C120" s="7"/>
      <c r="D120" s="7">
        <f t="shared" si="1"/>
        <v>0</v>
      </c>
    </row>
    <row r="121" spans="1:4" ht="18" hidden="1" x14ac:dyDescent="0.3">
      <c r="A121" s="9" t="s">
        <v>34</v>
      </c>
      <c r="B121" s="7"/>
      <c r="C121" s="7"/>
      <c r="D121" s="7">
        <f t="shared" si="1"/>
        <v>0</v>
      </c>
    </row>
    <row r="122" spans="1:4" ht="18" hidden="1" x14ac:dyDescent="0.3">
      <c r="A122" s="11" t="s">
        <v>42</v>
      </c>
      <c r="B122" s="7"/>
      <c r="C122" s="7"/>
      <c r="D122" s="7">
        <f t="shared" si="1"/>
        <v>0</v>
      </c>
    </row>
    <row r="123" spans="1:4" ht="18" hidden="1" x14ac:dyDescent="0.3">
      <c r="A123" s="13" t="s">
        <v>43</v>
      </c>
      <c r="B123" s="7"/>
      <c r="C123" s="7"/>
      <c r="D123" s="7">
        <f t="shared" si="1"/>
        <v>0</v>
      </c>
    </row>
    <row r="124" spans="1:4" ht="18" hidden="1" x14ac:dyDescent="0.3">
      <c r="A124" s="10" t="s">
        <v>119</v>
      </c>
      <c r="B124" s="7"/>
      <c r="C124" s="7"/>
      <c r="D124" s="7">
        <f t="shared" si="1"/>
        <v>0</v>
      </c>
    </row>
    <row r="125" spans="1:4" ht="18" hidden="1" x14ac:dyDescent="0.3">
      <c r="A125" s="13" t="s">
        <v>120</v>
      </c>
      <c r="B125" s="7"/>
      <c r="C125" s="7"/>
      <c r="D125" s="7">
        <f t="shared" si="1"/>
        <v>0</v>
      </c>
    </row>
    <row r="126" spans="1:4" ht="18" hidden="1" x14ac:dyDescent="0.3">
      <c r="A126" s="12" t="s">
        <v>121</v>
      </c>
      <c r="B126" s="15"/>
      <c r="C126" s="15"/>
      <c r="D126" s="7">
        <f t="shared" si="1"/>
        <v>0</v>
      </c>
    </row>
    <row r="127" spans="1:4" ht="18" hidden="1" x14ac:dyDescent="0.3">
      <c r="A127" s="12" t="s">
        <v>122</v>
      </c>
      <c r="B127" s="15"/>
      <c r="C127" s="15"/>
      <c r="D127" s="7">
        <f t="shared" si="1"/>
        <v>0</v>
      </c>
    </row>
    <row r="128" spans="1:4" ht="18" hidden="1" x14ac:dyDescent="0.3">
      <c r="A128" s="12" t="s">
        <v>123</v>
      </c>
      <c r="B128" s="15"/>
      <c r="C128" s="15"/>
      <c r="D128" s="7">
        <f t="shared" si="1"/>
        <v>0</v>
      </c>
    </row>
    <row r="129" spans="1:4" ht="18" hidden="1" x14ac:dyDescent="0.3">
      <c r="A129" s="12" t="s">
        <v>124</v>
      </c>
      <c r="B129" s="26"/>
      <c r="C129" s="26"/>
      <c r="D129" s="7">
        <f t="shared" si="1"/>
        <v>0</v>
      </c>
    </row>
    <row r="130" spans="1:4" ht="18" hidden="1" x14ac:dyDescent="0.3">
      <c r="A130" s="9" t="s">
        <v>142</v>
      </c>
      <c r="B130" s="15"/>
      <c r="C130" s="15"/>
      <c r="D130" s="7">
        <f t="shared" si="1"/>
        <v>0</v>
      </c>
    </row>
    <row r="131" spans="1:4" ht="18" hidden="1" x14ac:dyDescent="0.3">
      <c r="A131" s="16" t="s">
        <v>217</v>
      </c>
      <c r="B131" s="7"/>
      <c r="C131" s="7"/>
      <c r="D131" s="7">
        <f t="shared" si="1"/>
        <v>0</v>
      </c>
    </row>
    <row r="132" spans="1:4" ht="18" hidden="1" x14ac:dyDescent="0.3">
      <c r="A132" s="16" t="s">
        <v>218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6" t="s">
        <v>219</v>
      </c>
      <c r="B133" s="7"/>
      <c r="C133" s="7"/>
      <c r="D133" s="7">
        <f t="shared" si="2"/>
        <v>0</v>
      </c>
    </row>
    <row r="134" spans="1:4" ht="18" hidden="1" x14ac:dyDescent="0.3">
      <c r="A134" s="16" t="s">
        <v>220</v>
      </c>
      <c r="B134" s="7"/>
      <c r="C134" s="7"/>
      <c r="D134" s="7">
        <f t="shared" si="2"/>
        <v>0</v>
      </c>
    </row>
    <row r="135" spans="1:4" ht="18" hidden="1" x14ac:dyDescent="0.3">
      <c r="A135" s="9" t="s">
        <v>221</v>
      </c>
      <c r="B135" s="7"/>
      <c r="C135" s="7"/>
      <c r="D135" s="7">
        <f t="shared" si="2"/>
        <v>0</v>
      </c>
    </row>
    <row r="136" spans="1:4" ht="18" hidden="1" x14ac:dyDescent="0.3">
      <c r="A136" s="9" t="s">
        <v>222</v>
      </c>
      <c r="B136" s="7"/>
      <c r="C136" s="7"/>
      <c r="D136" s="7">
        <f t="shared" si="2"/>
        <v>0</v>
      </c>
    </row>
    <row r="137" spans="1:4" ht="18" hidden="1" x14ac:dyDescent="0.3">
      <c r="A137" s="16" t="s">
        <v>223</v>
      </c>
      <c r="B137" s="7"/>
      <c r="C137" s="7"/>
      <c r="D137" s="7">
        <f t="shared" si="2"/>
        <v>0</v>
      </c>
    </row>
    <row r="138" spans="1:4" ht="18" hidden="1" x14ac:dyDescent="0.3">
      <c r="A138" s="16" t="s">
        <v>224</v>
      </c>
      <c r="B138" s="7"/>
      <c r="C138" s="7"/>
      <c r="D138" s="7">
        <f t="shared" si="2"/>
        <v>0</v>
      </c>
    </row>
    <row r="139" spans="1:4" ht="18" hidden="1" x14ac:dyDescent="0.3">
      <c r="A139" s="9" t="s">
        <v>237</v>
      </c>
      <c r="B139" s="15"/>
      <c r="C139" s="15"/>
      <c r="D139" s="7">
        <f t="shared" si="2"/>
        <v>0</v>
      </c>
    </row>
    <row r="140" spans="1:4" ht="18" hidden="1" x14ac:dyDescent="0.3">
      <c r="A140" s="9" t="s">
        <v>239</v>
      </c>
      <c r="B140" s="15"/>
      <c r="C140" s="15"/>
      <c r="D140" s="7">
        <f t="shared" si="2"/>
        <v>0</v>
      </c>
    </row>
    <row r="141" spans="1:4" ht="18" hidden="1" x14ac:dyDescent="0.3">
      <c r="A141" s="12" t="s">
        <v>274</v>
      </c>
      <c r="B141" s="15"/>
      <c r="C141" s="15"/>
      <c r="D141" s="7">
        <f t="shared" si="2"/>
        <v>0</v>
      </c>
    </row>
    <row r="142" spans="1:4" ht="18" hidden="1" x14ac:dyDescent="0.3">
      <c r="A142" s="12" t="s">
        <v>397</v>
      </c>
      <c r="B142" s="7"/>
      <c r="C142" s="7"/>
      <c r="D142" s="7">
        <f t="shared" si="2"/>
        <v>0</v>
      </c>
    </row>
    <row r="143" spans="1:4" ht="18" hidden="1" x14ac:dyDescent="0.3">
      <c r="A143" s="9" t="s">
        <v>284</v>
      </c>
      <c r="B143" s="7"/>
      <c r="C143" s="7"/>
      <c r="D143" s="7">
        <f t="shared" si="2"/>
        <v>0</v>
      </c>
    </row>
    <row r="144" spans="1:4" ht="18" hidden="1" x14ac:dyDescent="0.3">
      <c r="A144" s="13" t="s">
        <v>285</v>
      </c>
      <c r="B144" s="7"/>
      <c r="C144" s="7"/>
      <c r="D144" s="7">
        <f t="shared" si="2"/>
        <v>0</v>
      </c>
    </row>
    <row r="145" spans="1:4" ht="18" hidden="1" x14ac:dyDescent="0.3">
      <c r="A145" s="12" t="s">
        <v>295</v>
      </c>
      <c r="B145" s="7"/>
      <c r="C145" s="7"/>
      <c r="D145" s="7">
        <f t="shared" si="2"/>
        <v>0</v>
      </c>
    </row>
    <row r="146" spans="1:4" ht="18" hidden="1" x14ac:dyDescent="0.3">
      <c r="A146" s="9" t="s">
        <v>199</v>
      </c>
      <c r="B146" s="7"/>
      <c r="C146" s="7"/>
      <c r="D146" s="7">
        <f t="shared" si="2"/>
        <v>0</v>
      </c>
    </row>
    <row r="147" spans="1:4" ht="18" hidden="1" x14ac:dyDescent="0.3">
      <c r="A147" s="34" t="s">
        <v>200</v>
      </c>
      <c r="B147" s="7"/>
      <c r="C147" s="7"/>
      <c r="D147" s="7">
        <f t="shared" si="2"/>
        <v>0</v>
      </c>
    </row>
    <row r="148" spans="1:4" ht="18" hidden="1" x14ac:dyDescent="0.3">
      <c r="A148" s="34" t="s">
        <v>201</v>
      </c>
      <c r="B148" s="7"/>
      <c r="C148" s="7"/>
      <c r="D148" s="7">
        <f t="shared" si="2"/>
        <v>0</v>
      </c>
    </row>
    <row r="149" spans="1:4" ht="18" hidden="1" x14ac:dyDescent="0.3">
      <c r="A149" s="9" t="s">
        <v>35</v>
      </c>
      <c r="B149" s="7"/>
      <c r="C149" s="7"/>
      <c r="D149" s="7">
        <f t="shared" si="2"/>
        <v>0</v>
      </c>
    </row>
    <row r="150" spans="1:4" ht="18" hidden="1" x14ac:dyDescent="0.3">
      <c r="A150" s="9" t="s">
        <v>270</v>
      </c>
      <c r="B150" s="7"/>
      <c r="C150" s="7"/>
      <c r="D150" s="7">
        <f t="shared" si="2"/>
        <v>0</v>
      </c>
    </row>
    <row r="151" spans="1:4" ht="18" hidden="1" x14ac:dyDescent="0.3">
      <c r="A151" s="9" t="s">
        <v>47</v>
      </c>
      <c r="B151" s="7"/>
      <c r="C151" s="7"/>
      <c r="D151" s="7">
        <f t="shared" si="2"/>
        <v>0</v>
      </c>
    </row>
    <row r="152" spans="1:4" ht="18" hidden="1" x14ac:dyDescent="0.3">
      <c r="A152" s="16" t="s">
        <v>48</v>
      </c>
      <c r="B152" s="7"/>
      <c r="C152" s="7"/>
      <c r="D152" s="7">
        <f t="shared" si="2"/>
        <v>0</v>
      </c>
    </row>
    <row r="153" spans="1:4" ht="18" hidden="1" x14ac:dyDescent="0.3">
      <c r="A153" s="16" t="s">
        <v>49</v>
      </c>
      <c r="B153" s="7"/>
      <c r="C153" s="7"/>
      <c r="D153" s="7">
        <f t="shared" si="2"/>
        <v>0</v>
      </c>
    </row>
    <row r="154" spans="1:4" ht="18" hidden="1" x14ac:dyDescent="0.3">
      <c r="A154" s="16" t="s">
        <v>50</v>
      </c>
      <c r="B154" s="7"/>
      <c r="C154" s="7"/>
      <c r="D154" s="7">
        <f t="shared" si="2"/>
        <v>0</v>
      </c>
    </row>
    <row r="155" spans="1:4" ht="18" hidden="1" x14ac:dyDescent="0.3">
      <c r="A155" s="9" t="s">
        <v>51</v>
      </c>
      <c r="B155" s="7"/>
      <c r="C155" s="7"/>
      <c r="D155" s="7">
        <f t="shared" si="2"/>
        <v>0</v>
      </c>
    </row>
    <row r="156" spans="1:4" ht="18" hidden="1" x14ac:dyDescent="0.3">
      <c r="A156" s="11" t="s">
        <v>52</v>
      </c>
      <c r="B156" s="7"/>
      <c r="C156" s="7"/>
      <c r="D156" s="7">
        <f t="shared" si="2"/>
        <v>0</v>
      </c>
    </row>
    <row r="157" spans="1:4" ht="18" hidden="1" x14ac:dyDescent="0.3">
      <c r="A157" s="9" t="s">
        <v>53</v>
      </c>
      <c r="B157" s="7"/>
      <c r="C157" s="7"/>
      <c r="D157" s="7">
        <f t="shared" si="2"/>
        <v>0</v>
      </c>
    </row>
    <row r="158" spans="1:4" ht="18" hidden="1" x14ac:dyDescent="0.3">
      <c r="A158" s="17" t="s">
        <v>54</v>
      </c>
      <c r="B158" s="7"/>
      <c r="C158" s="7"/>
      <c r="D158" s="7">
        <f t="shared" si="2"/>
        <v>0</v>
      </c>
    </row>
    <row r="159" spans="1:4" ht="18" hidden="1" x14ac:dyDescent="0.3">
      <c r="A159" s="9" t="s">
        <v>58</v>
      </c>
      <c r="B159" s="7"/>
      <c r="C159" s="7"/>
      <c r="D159" s="7">
        <f t="shared" si="2"/>
        <v>0</v>
      </c>
    </row>
    <row r="160" spans="1:4" ht="18" hidden="1" x14ac:dyDescent="0.3">
      <c r="A160" s="9" t="s">
        <v>59</v>
      </c>
      <c r="B160" s="7"/>
      <c r="C160" s="7"/>
      <c r="D160" s="7">
        <f t="shared" si="2"/>
        <v>0</v>
      </c>
    </row>
    <row r="161" spans="1:4" ht="18" hidden="1" x14ac:dyDescent="0.3">
      <c r="A161" s="19" t="s">
        <v>60</v>
      </c>
      <c r="B161" s="7"/>
      <c r="C161" s="7"/>
      <c r="D161" s="7">
        <f t="shared" si="2"/>
        <v>0</v>
      </c>
    </row>
    <row r="162" spans="1:4" ht="18" hidden="1" x14ac:dyDescent="0.3">
      <c r="A162" s="9" t="s">
        <v>146</v>
      </c>
      <c r="B162" s="7"/>
      <c r="C162" s="7"/>
      <c r="D162" s="7">
        <f t="shared" si="2"/>
        <v>0</v>
      </c>
    </row>
    <row r="163" spans="1:4" ht="18" hidden="1" x14ac:dyDescent="0.3">
      <c r="A163" s="9" t="s">
        <v>147</v>
      </c>
      <c r="B163" s="7"/>
      <c r="C163" s="7"/>
      <c r="D163" s="7">
        <f t="shared" si="2"/>
        <v>0</v>
      </c>
    </row>
    <row r="164" spans="1:4" ht="18" hidden="1" x14ac:dyDescent="0.3">
      <c r="A164" s="9" t="s">
        <v>148</v>
      </c>
      <c r="B164" s="7"/>
      <c r="C164" s="7"/>
      <c r="D164" s="7">
        <f t="shared" si="2"/>
        <v>0</v>
      </c>
    </row>
    <row r="165" spans="1:4" ht="18" hidden="1" x14ac:dyDescent="0.3">
      <c r="A165" s="9" t="s">
        <v>149</v>
      </c>
      <c r="B165" s="7"/>
      <c r="C165" s="7"/>
      <c r="D165" s="7">
        <f t="shared" si="2"/>
        <v>0</v>
      </c>
    </row>
    <row r="166" spans="1:4" ht="18" hidden="1" x14ac:dyDescent="0.3">
      <c r="A166" s="9" t="s">
        <v>150</v>
      </c>
      <c r="B166" s="7"/>
      <c r="C166" s="7"/>
      <c r="D166" s="7">
        <f t="shared" si="2"/>
        <v>0</v>
      </c>
    </row>
    <row r="167" spans="1:4" ht="18" x14ac:dyDescent="0.3">
      <c r="A167" s="16" t="s">
        <v>151</v>
      </c>
      <c r="B167" s="7">
        <v>18</v>
      </c>
      <c r="C167" s="7">
        <v>8500</v>
      </c>
      <c r="D167" s="7">
        <f t="shared" si="2"/>
        <v>153000</v>
      </c>
    </row>
    <row r="168" spans="1:4" ht="18" hidden="1" x14ac:dyDescent="0.3">
      <c r="A168" s="9" t="s">
        <v>71</v>
      </c>
      <c r="B168" s="7"/>
      <c r="C168" s="7"/>
      <c r="D168" s="7">
        <f t="shared" si="2"/>
        <v>0</v>
      </c>
    </row>
    <row r="169" spans="1:4" ht="18" hidden="1" x14ac:dyDescent="0.3">
      <c r="A169" s="13" t="s">
        <v>72</v>
      </c>
      <c r="B169" s="7"/>
      <c r="C169" s="7"/>
      <c r="D169" s="7">
        <f t="shared" si="2"/>
        <v>0</v>
      </c>
    </row>
    <row r="170" spans="1:4" ht="18" x14ac:dyDescent="0.3">
      <c r="A170" s="9" t="s">
        <v>73</v>
      </c>
      <c r="B170" s="7">
        <v>10</v>
      </c>
      <c r="C170" s="7">
        <v>21000</v>
      </c>
      <c r="D170" s="7">
        <f t="shared" si="2"/>
        <v>210000</v>
      </c>
    </row>
    <row r="171" spans="1:4" ht="18" x14ac:dyDescent="0.3">
      <c r="A171" s="9" t="s">
        <v>74</v>
      </c>
      <c r="B171" s="7">
        <v>20</v>
      </c>
      <c r="C171" s="7">
        <v>18000</v>
      </c>
      <c r="D171" s="7">
        <f t="shared" si="2"/>
        <v>360000</v>
      </c>
    </row>
    <row r="172" spans="1:4" ht="18" hidden="1" x14ac:dyDescent="0.3">
      <c r="A172" s="9" t="s">
        <v>75</v>
      </c>
      <c r="B172" s="7"/>
      <c r="C172" s="7"/>
      <c r="D172" s="7">
        <f t="shared" si="2"/>
        <v>0</v>
      </c>
    </row>
    <row r="173" spans="1:4" ht="18" x14ac:dyDescent="0.3">
      <c r="A173" s="13" t="s">
        <v>89</v>
      </c>
      <c r="B173" s="7">
        <v>28</v>
      </c>
      <c r="C173" s="7">
        <v>20000</v>
      </c>
      <c r="D173" s="7">
        <f t="shared" si="2"/>
        <v>560000</v>
      </c>
    </row>
    <row r="174" spans="1:4" ht="18" hidden="1" x14ac:dyDescent="0.3">
      <c r="A174" s="9" t="s">
        <v>297</v>
      </c>
      <c r="B174" s="7"/>
      <c r="C174" s="7"/>
      <c r="D174" s="7">
        <f t="shared" si="2"/>
        <v>0</v>
      </c>
    </row>
    <row r="175" spans="1:4" ht="18" hidden="1" x14ac:dyDescent="0.3">
      <c r="A175" s="12" t="s">
        <v>311</v>
      </c>
      <c r="B175" s="7"/>
      <c r="C175" s="7"/>
      <c r="D175" s="7">
        <f t="shared" si="2"/>
        <v>0</v>
      </c>
    </row>
    <row r="176" spans="1:4" ht="18" hidden="1" x14ac:dyDescent="0.3">
      <c r="A176" s="9" t="s">
        <v>314</v>
      </c>
      <c r="B176" s="7"/>
      <c r="C176" s="7"/>
      <c r="D176" s="7">
        <f t="shared" si="2"/>
        <v>0</v>
      </c>
    </row>
    <row r="177" spans="1:4" ht="18" hidden="1" x14ac:dyDescent="0.3">
      <c r="A177" s="21" t="s">
        <v>86</v>
      </c>
      <c r="B177" s="7"/>
      <c r="C177" s="7"/>
      <c r="D177" s="7">
        <f t="shared" si="2"/>
        <v>0</v>
      </c>
    </row>
    <row r="178" spans="1:4" ht="18" hidden="1" x14ac:dyDescent="0.3">
      <c r="A178" s="21" t="s">
        <v>87</v>
      </c>
      <c r="B178" s="7"/>
      <c r="C178" s="7"/>
      <c r="D178" s="7">
        <f t="shared" si="2"/>
        <v>0</v>
      </c>
    </row>
    <row r="179" spans="1:4" ht="18" hidden="1" x14ac:dyDescent="0.3">
      <c r="A179" s="11" t="s">
        <v>88</v>
      </c>
      <c r="B179" s="7"/>
      <c r="C179" s="7"/>
      <c r="D179" s="7">
        <f t="shared" si="2"/>
        <v>0</v>
      </c>
    </row>
    <row r="180" spans="1:4" ht="18" x14ac:dyDescent="0.3">
      <c r="A180" s="12" t="s">
        <v>180</v>
      </c>
      <c r="B180" s="7">
        <v>30</v>
      </c>
      <c r="C180" s="7">
        <v>20000</v>
      </c>
      <c r="D180" s="7">
        <f t="shared" si="2"/>
        <v>600000</v>
      </c>
    </row>
    <row r="181" spans="1:4" ht="18" hidden="1" x14ac:dyDescent="0.3">
      <c r="A181" s="12" t="s">
        <v>181</v>
      </c>
      <c r="B181" s="7"/>
      <c r="C181" s="7"/>
      <c r="D181" s="7">
        <f t="shared" si="2"/>
        <v>0</v>
      </c>
    </row>
    <row r="182" spans="1:4" ht="18" hidden="1" x14ac:dyDescent="0.3">
      <c r="A182" s="12" t="s">
        <v>175</v>
      </c>
      <c r="B182" s="7"/>
      <c r="C182" s="7"/>
      <c r="D182" s="7">
        <f t="shared" si="2"/>
        <v>0</v>
      </c>
    </row>
    <row r="183" spans="1:4" ht="18" hidden="1" x14ac:dyDescent="0.3">
      <c r="A183" s="12" t="s">
        <v>176</v>
      </c>
      <c r="B183" s="7"/>
      <c r="C183" s="7"/>
      <c r="D183" s="7">
        <f t="shared" si="2"/>
        <v>0</v>
      </c>
    </row>
    <row r="184" spans="1:4" ht="18" x14ac:dyDescent="0.3">
      <c r="A184" s="268" t="s">
        <v>177</v>
      </c>
      <c r="B184" s="269">
        <v>6500</v>
      </c>
      <c r="C184" s="269">
        <v>7700</v>
      </c>
      <c r="D184" s="269">
        <f t="shared" si="2"/>
        <v>50050000</v>
      </c>
    </row>
    <row r="185" spans="1:4" ht="18" hidden="1" x14ac:dyDescent="0.3">
      <c r="A185" s="9" t="s">
        <v>178</v>
      </c>
      <c r="B185" s="7"/>
      <c r="C185" s="7"/>
      <c r="D185" s="7">
        <f t="shared" si="2"/>
        <v>0</v>
      </c>
    </row>
    <row r="186" spans="1:4" ht="18" hidden="1" x14ac:dyDescent="0.3">
      <c r="A186" s="12" t="s">
        <v>179</v>
      </c>
      <c r="B186" s="7"/>
      <c r="C186" s="7"/>
      <c r="D186" s="7">
        <f t="shared" si="2"/>
        <v>0</v>
      </c>
    </row>
    <row r="187" spans="1:4" ht="18" hidden="1" x14ac:dyDescent="0.3">
      <c r="A187" s="9" t="s">
        <v>182</v>
      </c>
      <c r="B187" s="7"/>
      <c r="C187" s="7"/>
      <c r="D187" s="7">
        <f t="shared" si="2"/>
        <v>0</v>
      </c>
    </row>
    <row r="188" spans="1:4" ht="18" hidden="1" x14ac:dyDescent="0.3">
      <c r="A188" s="9" t="s">
        <v>206</v>
      </c>
      <c r="B188" s="7"/>
      <c r="C188" s="7"/>
      <c r="D188" s="7">
        <f t="shared" si="2"/>
        <v>0</v>
      </c>
    </row>
    <row r="189" spans="1:4" ht="18" hidden="1" x14ac:dyDescent="0.3">
      <c r="A189" s="9" t="s">
        <v>207</v>
      </c>
      <c r="B189" s="7"/>
      <c r="C189" s="7"/>
      <c r="D189" s="7">
        <f t="shared" si="2"/>
        <v>0</v>
      </c>
    </row>
    <row r="190" spans="1:4" ht="18" hidden="1" x14ac:dyDescent="0.3">
      <c r="A190" s="9" t="s">
        <v>208</v>
      </c>
      <c r="B190" s="7"/>
      <c r="C190" s="7"/>
      <c r="D190" s="7">
        <f t="shared" si="2"/>
        <v>0</v>
      </c>
    </row>
    <row r="191" spans="1:4" ht="18" hidden="1" x14ac:dyDescent="0.3">
      <c r="A191" s="9" t="s">
        <v>209</v>
      </c>
      <c r="B191" s="7"/>
      <c r="C191" s="7"/>
      <c r="D191" s="7">
        <f t="shared" si="2"/>
        <v>0</v>
      </c>
    </row>
    <row r="192" spans="1:4" ht="18" hidden="1" x14ac:dyDescent="0.3">
      <c r="A192" s="9" t="s">
        <v>101</v>
      </c>
      <c r="B192" s="7"/>
      <c r="C192" s="7"/>
      <c r="D192" s="7">
        <f t="shared" si="2"/>
        <v>0</v>
      </c>
    </row>
    <row r="193" spans="1:4" ht="18" hidden="1" x14ac:dyDescent="0.3">
      <c r="A193" s="9" t="s">
        <v>102</v>
      </c>
      <c r="B193" s="7"/>
      <c r="C193" s="7"/>
      <c r="D193" s="7">
        <f t="shared" si="2"/>
        <v>0</v>
      </c>
    </row>
    <row r="194" spans="1:4" ht="18" hidden="1" x14ac:dyDescent="0.3">
      <c r="A194" s="12" t="s">
        <v>14</v>
      </c>
      <c r="B194" s="7"/>
      <c r="C194" s="7"/>
      <c r="D194" s="7">
        <f t="shared" si="2"/>
        <v>0</v>
      </c>
    </row>
    <row r="195" spans="1:4" ht="18" hidden="1" x14ac:dyDescent="0.3">
      <c r="A195" s="11" t="s">
        <v>94</v>
      </c>
      <c r="B195" s="7"/>
      <c r="C195" s="7"/>
      <c r="D195" s="7">
        <f t="shared" si="2"/>
        <v>0</v>
      </c>
    </row>
    <row r="196" spans="1:4" ht="18" hidden="1" x14ac:dyDescent="0.3">
      <c r="A196" s="9" t="s">
        <v>367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9" t="s">
        <v>368</v>
      </c>
      <c r="B197" s="7"/>
      <c r="C197" s="7"/>
      <c r="D197" s="7">
        <f t="shared" si="3"/>
        <v>0</v>
      </c>
    </row>
    <row r="198" spans="1:4" ht="18" hidden="1" x14ac:dyDescent="0.3">
      <c r="A198" s="12" t="s">
        <v>131</v>
      </c>
      <c r="B198" s="7"/>
      <c r="C198" s="7"/>
      <c r="D198" s="7">
        <f t="shared" si="3"/>
        <v>0</v>
      </c>
    </row>
    <row r="199" spans="1:4" ht="18" hidden="1" x14ac:dyDescent="0.3">
      <c r="A199" s="12" t="s">
        <v>132</v>
      </c>
      <c r="B199" s="7"/>
      <c r="C199" s="7"/>
      <c r="D199" s="7">
        <f t="shared" si="3"/>
        <v>0</v>
      </c>
    </row>
    <row r="200" spans="1:4" ht="18" hidden="1" x14ac:dyDescent="0.3">
      <c r="A200" s="9" t="s">
        <v>133</v>
      </c>
      <c r="B200" s="7"/>
      <c r="C200" s="7"/>
      <c r="D200" s="7">
        <f t="shared" si="3"/>
        <v>0</v>
      </c>
    </row>
    <row r="201" spans="1:4" ht="18" hidden="1" x14ac:dyDescent="0.3">
      <c r="A201" s="9" t="s">
        <v>109</v>
      </c>
      <c r="B201" s="7"/>
      <c r="C201" s="7"/>
      <c r="D201" s="7">
        <f t="shared" si="3"/>
        <v>0</v>
      </c>
    </row>
    <row r="202" spans="1:4" ht="18" hidden="1" x14ac:dyDescent="0.3">
      <c r="A202" s="9" t="s">
        <v>110</v>
      </c>
      <c r="B202" s="7"/>
      <c r="C202" s="7"/>
      <c r="D202" s="7">
        <f t="shared" si="3"/>
        <v>0</v>
      </c>
    </row>
    <row r="203" spans="1:4" ht="18" hidden="1" x14ac:dyDescent="0.3">
      <c r="A203" s="9" t="s">
        <v>111</v>
      </c>
      <c r="B203" s="7"/>
      <c r="C203" s="7"/>
      <c r="D203" s="7">
        <f t="shared" si="3"/>
        <v>0</v>
      </c>
    </row>
    <row r="204" spans="1:4" ht="18" hidden="1" x14ac:dyDescent="0.3">
      <c r="A204" s="9" t="s">
        <v>112</v>
      </c>
      <c r="B204" s="7"/>
      <c r="C204" s="7"/>
      <c r="D204" s="7">
        <f t="shared" si="3"/>
        <v>0</v>
      </c>
    </row>
    <row r="205" spans="1:4" ht="18" hidden="1" x14ac:dyDescent="0.3">
      <c r="A205" s="11" t="s">
        <v>203</v>
      </c>
      <c r="B205" s="7"/>
      <c r="C205" s="7"/>
      <c r="D205" s="7">
        <f t="shared" si="3"/>
        <v>0</v>
      </c>
    </row>
    <row r="206" spans="1:4" ht="18" hidden="1" x14ac:dyDescent="0.3">
      <c r="A206" s="9" t="s">
        <v>204</v>
      </c>
      <c r="B206" s="7"/>
      <c r="C206" s="7"/>
      <c r="D206" s="7">
        <f t="shared" si="3"/>
        <v>0</v>
      </c>
    </row>
    <row r="207" spans="1:4" ht="18" hidden="1" x14ac:dyDescent="0.3">
      <c r="A207" s="9" t="s">
        <v>202</v>
      </c>
      <c r="B207" s="7"/>
      <c r="C207" s="7"/>
      <c r="D207" s="7">
        <f t="shared" si="3"/>
        <v>0</v>
      </c>
    </row>
    <row r="208" spans="1:4" ht="18" hidden="1" x14ac:dyDescent="0.3">
      <c r="A208" s="9" t="s">
        <v>240</v>
      </c>
      <c r="B208" s="7"/>
      <c r="C208" s="7"/>
      <c r="D208" s="7">
        <f t="shared" si="3"/>
        <v>0</v>
      </c>
    </row>
    <row r="209" spans="1:4" ht="18" hidden="1" x14ac:dyDescent="0.3">
      <c r="A209" s="9" t="s">
        <v>259</v>
      </c>
      <c r="B209" s="7"/>
      <c r="C209" s="7"/>
      <c r="D209" s="7">
        <f t="shared" si="3"/>
        <v>0</v>
      </c>
    </row>
    <row r="210" spans="1:4" ht="18" hidden="1" x14ac:dyDescent="0.3">
      <c r="A210" s="11" t="s">
        <v>411</v>
      </c>
      <c r="B210" s="7"/>
      <c r="C210" s="7"/>
      <c r="D210" s="7">
        <f t="shared" si="3"/>
        <v>0</v>
      </c>
    </row>
    <row r="211" spans="1:4" ht="18" hidden="1" x14ac:dyDescent="0.3">
      <c r="A211" s="9" t="s">
        <v>264</v>
      </c>
      <c r="B211" s="7"/>
      <c r="C211" s="7"/>
      <c r="D211" s="7">
        <f t="shared" si="3"/>
        <v>0</v>
      </c>
    </row>
    <row r="212" spans="1:4" ht="18" hidden="1" x14ac:dyDescent="0.3">
      <c r="A212" s="11" t="s">
        <v>382</v>
      </c>
      <c r="B212" s="7"/>
      <c r="C212" s="7"/>
      <c r="D212" s="7">
        <f t="shared" si="3"/>
        <v>0</v>
      </c>
    </row>
    <row r="213" spans="1:4" ht="18" hidden="1" x14ac:dyDescent="0.3">
      <c r="A213" s="9" t="s">
        <v>289</v>
      </c>
      <c r="B213" s="7"/>
      <c r="C213" s="7"/>
      <c r="D213" s="7">
        <f t="shared" si="3"/>
        <v>0</v>
      </c>
    </row>
    <row r="214" spans="1:4" ht="18" hidden="1" x14ac:dyDescent="0.3">
      <c r="A214" s="16" t="s">
        <v>290</v>
      </c>
      <c r="B214" s="7"/>
      <c r="C214" s="7"/>
      <c r="D214" s="7">
        <f t="shared" si="3"/>
        <v>0</v>
      </c>
    </row>
    <row r="215" spans="1:4" ht="18" hidden="1" x14ac:dyDescent="0.3">
      <c r="A215" s="9" t="s">
        <v>278</v>
      </c>
      <c r="B215" s="7"/>
      <c r="C215" s="7"/>
      <c r="D215" s="7">
        <f t="shared" si="3"/>
        <v>0</v>
      </c>
    </row>
    <row r="216" spans="1:4" ht="18" hidden="1" x14ac:dyDescent="0.3">
      <c r="A216" s="16" t="s">
        <v>279</v>
      </c>
      <c r="B216" s="7"/>
      <c r="C216" s="7"/>
      <c r="D216" s="7">
        <f t="shared" si="3"/>
        <v>0</v>
      </c>
    </row>
    <row r="217" spans="1:4" ht="18" hidden="1" x14ac:dyDescent="0.3">
      <c r="A217" s="9" t="s">
        <v>280</v>
      </c>
      <c r="B217" s="7"/>
      <c r="C217" s="7"/>
      <c r="D217" s="7">
        <f t="shared" si="3"/>
        <v>0</v>
      </c>
    </row>
    <row r="218" spans="1:4" ht="18" hidden="1" x14ac:dyDescent="0.3">
      <c r="A218" s="9" t="s">
        <v>22</v>
      </c>
      <c r="B218" s="7"/>
      <c r="C218" s="7"/>
      <c r="D218" s="7">
        <f t="shared" si="3"/>
        <v>0</v>
      </c>
    </row>
    <row r="219" spans="1:4" ht="18" hidden="1" x14ac:dyDescent="0.3">
      <c r="A219" s="9" t="s">
        <v>23</v>
      </c>
      <c r="B219" s="7"/>
      <c r="C219" s="7"/>
      <c r="D219" s="7">
        <f t="shared" si="3"/>
        <v>0</v>
      </c>
    </row>
    <row r="220" spans="1:4" ht="18" x14ac:dyDescent="0.3">
      <c r="A220" s="9" t="s">
        <v>24</v>
      </c>
      <c r="B220" s="7">
        <f>32+15+35+55+25</f>
        <v>162</v>
      </c>
      <c r="C220" s="7">
        <v>7000</v>
      </c>
      <c r="D220" s="7">
        <f t="shared" si="3"/>
        <v>1134000</v>
      </c>
    </row>
    <row r="221" spans="1:4" ht="18" hidden="1" x14ac:dyDescent="0.3">
      <c r="A221" s="9" t="s">
        <v>25</v>
      </c>
      <c r="B221" s="7"/>
      <c r="C221" s="7"/>
      <c r="D221" s="7">
        <f t="shared" si="3"/>
        <v>0</v>
      </c>
    </row>
    <row r="222" spans="1:4" ht="18" hidden="1" x14ac:dyDescent="0.3">
      <c r="A222" s="9" t="s">
        <v>26</v>
      </c>
      <c r="B222" s="7"/>
      <c r="C222" s="7"/>
      <c r="D222" s="7">
        <f t="shared" si="3"/>
        <v>0</v>
      </c>
    </row>
    <row r="223" spans="1:4" ht="18" hidden="1" x14ac:dyDescent="0.3">
      <c r="A223" s="9" t="s">
        <v>39</v>
      </c>
      <c r="B223" s="7"/>
      <c r="C223" s="7"/>
      <c r="D223" s="7">
        <f t="shared" si="3"/>
        <v>0</v>
      </c>
    </row>
    <row r="224" spans="1:4" ht="18" x14ac:dyDescent="0.3">
      <c r="A224" s="9" t="s">
        <v>40</v>
      </c>
      <c r="B224" s="7">
        <v>10</v>
      </c>
      <c r="C224" s="7">
        <v>32000</v>
      </c>
      <c r="D224" s="7">
        <f t="shared" si="3"/>
        <v>320000</v>
      </c>
    </row>
    <row r="225" spans="1:4" ht="18" hidden="1" x14ac:dyDescent="0.3">
      <c r="A225" s="13" t="s">
        <v>41</v>
      </c>
      <c r="B225" s="7"/>
      <c r="C225" s="7"/>
      <c r="D225" s="7">
        <f t="shared" si="3"/>
        <v>0</v>
      </c>
    </row>
    <row r="226" spans="1:4" ht="18" hidden="1" x14ac:dyDescent="0.3">
      <c r="A226" s="9" t="s">
        <v>44</v>
      </c>
      <c r="B226" s="7"/>
      <c r="C226" s="7"/>
      <c r="D226" s="7">
        <f t="shared" si="3"/>
        <v>0</v>
      </c>
    </row>
    <row r="227" spans="1:4" ht="18" hidden="1" x14ac:dyDescent="0.3">
      <c r="A227" s="9" t="s">
        <v>45</v>
      </c>
      <c r="B227" s="7"/>
      <c r="C227" s="7"/>
      <c r="D227" s="7">
        <f t="shared" si="3"/>
        <v>0</v>
      </c>
    </row>
    <row r="228" spans="1:4" ht="18" hidden="1" x14ac:dyDescent="0.3">
      <c r="A228" s="9" t="s">
        <v>84</v>
      </c>
      <c r="B228" s="7"/>
      <c r="C228" s="7"/>
      <c r="D228" s="7">
        <f t="shared" si="3"/>
        <v>0</v>
      </c>
    </row>
    <row r="229" spans="1:4" ht="18" hidden="1" x14ac:dyDescent="0.3">
      <c r="A229" s="21" t="s">
        <v>85</v>
      </c>
      <c r="B229" s="7"/>
      <c r="C229" s="7"/>
      <c r="D229" s="7">
        <f t="shared" si="3"/>
        <v>0</v>
      </c>
    </row>
    <row r="230" spans="1:4" ht="18" hidden="1" x14ac:dyDescent="0.3">
      <c r="A230" s="5" t="s">
        <v>5</v>
      </c>
      <c r="B230" s="7"/>
      <c r="C230" s="7"/>
      <c r="D230" s="7">
        <f t="shared" si="3"/>
        <v>0</v>
      </c>
    </row>
    <row r="231" spans="1:4" ht="18" hidden="1" x14ac:dyDescent="0.3">
      <c r="A231" s="9" t="s">
        <v>6</v>
      </c>
      <c r="B231" s="7"/>
      <c r="C231" s="7"/>
      <c r="D231" s="7">
        <f t="shared" si="3"/>
        <v>0</v>
      </c>
    </row>
    <row r="232" spans="1:4" ht="18" hidden="1" x14ac:dyDescent="0.3">
      <c r="A232" s="5" t="s">
        <v>9</v>
      </c>
      <c r="B232" s="7"/>
      <c r="C232" s="7"/>
      <c r="D232" s="7">
        <f t="shared" si="3"/>
        <v>0</v>
      </c>
    </row>
    <row r="233" spans="1:4" ht="18" hidden="1" x14ac:dyDescent="0.3">
      <c r="A233" s="12" t="s">
        <v>162</v>
      </c>
      <c r="B233" s="7"/>
      <c r="C233" s="7"/>
      <c r="D233" s="7">
        <f t="shared" si="3"/>
        <v>0</v>
      </c>
    </row>
    <row r="234" spans="1:4" ht="18" x14ac:dyDescent="0.3">
      <c r="A234" s="9" t="s">
        <v>163</v>
      </c>
      <c r="B234" s="7">
        <v>444</v>
      </c>
      <c r="C234" s="43">
        <v>6500</v>
      </c>
      <c r="D234" s="7">
        <f t="shared" si="3"/>
        <v>2886000</v>
      </c>
    </row>
    <row r="235" spans="1:4" ht="18" hidden="1" x14ac:dyDescent="0.3">
      <c r="A235" s="229" t="s">
        <v>396</v>
      </c>
      <c r="B235" s="7"/>
      <c r="C235" s="7"/>
      <c r="D235" s="7">
        <f t="shared" si="3"/>
        <v>0</v>
      </c>
    </row>
    <row r="236" spans="1:4" ht="18" x14ac:dyDescent="0.3">
      <c r="A236" s="9" t="s">
        <v>164</v>
      </c>
      <c r="B236" s="7">
        <f>10+20</f>
        <v>30</v>
      </c>
      <c r="C236" s="7">
        <v>11000</v>
      </c>
      <c r="D236" s="7">
        <f t="shared" si="3"/>
        <v>330000</v>
      </c>
    </row>
    <row r="237" spans="1:4" ht="18" hidden="1" x14ac:dyDescent="0.3">
      <c r="A237" s="9" t="s">
        <v>165</v>
      </c>
      <c r="B237" s="7"/>
      <c r="C237" s="7"/>
      <c r="D237" s="7">
        <f t="shared" si="3"/>
        <v>0</v>
      </c>
    </row>
    <row r="238" spans="1:4" ht="18" hidden="1" x14ac:dyDescent="0.3">
      <c r="A238" s="19" t="s">
        <v>166</v>
      </c>
      <c r="B238" s="7"/>
      <c r="C238" s="7"/>
      <c r="D238" s="7">
        <f t="shared" si="3"/>
        <v>0</v>
      </c>
    </row>
    <row r="239" spans="1:4" ht="18" hidden="1" x14ac:dyDescent="0.3">
      <c r="A239" s="12" t="s">
        <v>226</v>
      </c>
      <c r="B239" s="7"/>
      <c r="C239" s="7"/>
      <c r="D239" s="7">
        <f t="shared" si="3"/>
        <v>0</v>
      </c>
    </row>
    <row r="240" spans="1:4" ht="18" hidden="1" x14ac:dyDescent="0.3">
      <c r="A240" s="11" t="s">
        <v>10</v>
      </c>
      <c r="B240" s="7"/>
      <c r="C240" s="7"/>
      <c r="D240" s="7">
        <f t="shared" si="3"/>
        <v>0</v>
      </c>
    </row>
    <row r="241" spans="1:4" ht="18" hidden="1" x14ac:dyDescent="0.3">
      <c r="A241" s="9" t="s">
        <v>30</v>
      </c>
      <c r="B241" s="7"/>
      <c r="C241" s="7"/>
      <c r="D241" s="7">
        <f t="shared" si="3"/>
        <v>0</v>
      </c>
    </row>
    <row r="242" spans="1:4" ht="18" x14ac:dyDescent="0.3">
      <c r="A242" s="9" t="s">
        <v>31</v>
      </c>
      <c r="B242" s="7">
        <v>4</v>
      </c>
      <c r="C242" s="7">
        <v>10000</v>
      </c>
      <c r="D242" s="7">
        <f t="shared" si="3"/>
        <v>40000</v>
      </c>
    </row>
    <row r="243" spans="1:4" ht="18" hidden="1" x14ac:dyDescent="0.3">
      <c r="A243" s="11" t="s">
        <v>32</v>
      </c>
      <c r="B243" s="15"/>
      <c r="C243" s="15"/>
      <c r="D243" s="7">
        <f t="shared" si="3"/>
        <v>0</v>
      </c>
    </row>
    <row r="244" spans="1:4" ht="18" hidden="1" x14ac:dyDescent="0.3">
      <c r="A244" s="11" t="s">
        <v>33</v>
      </c>
      <c r="B244" s="15"/>
      <c r="C244" s="15"/>
      <c r="D244" s="7">
        <f t="shared" si="3"/>
        <v>0</v>
      </c>
    </row>
    <row r="245" spans="1:4" ht="18" x14ac:dyDescent="0.3">
      <c r="A245" s="16" t="s">
        <v>247</v>
      </c>
      <c r="B245" s="7">
        <v>2</v>
      </c>
      <c r="C245" s="7">
        <v>36000</v>
      </c>
      <c r="D245" s="7">
        <f t="shared" si="3"/>
        <v>72000</v>
      </c>
    </row>
    <row r="246" spans="1:4" ht="18" hidden="1" x14ac:dyDescent="0.3">
      <c r="A246" s="21" t="s">
        <v>248</v>
      </c>
      <c r="B246" s="7"/>
      <c r="C246" s="7"/>
      <c r="D246" s="7">
        <f t="shared" si="3"/>
        <v>0</v>
      </c>
    </row>
    <row r="247" spans="1:4" ht="18" hidden="1" x14ac:dyDescent="0.3">
      <c r="A247" s="21" t="s">
        <v>249</v>
      </c>
      <c r="B247" s="7"/>
      <c r="C247" s="7"/>
      <c r="D247" s="7">
        <f t="shared" si="3"/>
        <v>0</v>
      </c>
    </row>
    <row r="248" spans="1:4" ht="18" hidden="1" x14ac:dyDescent="0.3">
      <c r="A248" s="11" t="s">
        <v>260</v>
      </c>
      <c r="B248" s="7"/>
      <c r="C248" s="7"/>
      <c r="D248" s="7">
        <f t="shared" si="3"/>
        <v>0</v>
      </c>
    </row>
    <row r="249" spans="1:4" ht="18" hidden="1" x14ac:dyDescent="0.3">
      <c r="A249" s="11" t="s">
        <v>261</v>
      </c>
      <c r="B249" s="7"/>
      <c r="C249" s="7"/>
      <c r="D249" s="7">
        <f t="shared" si="3"/>
        <v>0</v>
      </c>
    </row>
    <row r="250" spans="1:4" ht="18" hidden="1" x14ac:dyDescent="0.3">
      <c r="A250" s="9" t="s">
        <v>262</v>
      </c>
      <c r="B250" s="7"/>
      <c r="C250" s="7"/>
      <c r="D250" s="7">
        <f t="shared" si="3"/>
        <v>0</v>
      </c>
    </row>
    <row r="251" spans="1:4" ht="18" hidden="1" x14ac:dyDescent="0.3">
      <c r="A251" s="9" t="s">
        <v>266</v>
      </c>
      <c r="B251" s="7"/>
      <c r="C251" s="7"/>
      <c r="D251" s="7">
        <f t="shared" si="3"/>
        <v>0</v>
      </c>
    </row>
    <row r="252" spans="1:4" ht="18" hidden="1" x14ac:dyDescent="0.3">
      <c r="A252" s="16" t="s">
        <v>275</v>
      </c>
      <c r="B252" s="7"/>
      <c r="C252" s="7"/>
      <c r="D252" s="7">
        <f t="shared" si="3"/>
        <v>0</v>
      </c>
    </row>
    <row r="253" spans="1:4" ht="18" hidden="1" x14ac:dyDescent="0.3">
      <c r="A253" s="12" t="s">
        <v>172</v>
      </c>
      <c r="B253" s="7"/>
      <c r="C253" s="7"/>
      <c r="D253" s="7">
        <f t="shared" si="3"/>
        <v>0</v>
      </c>
    </row>
    <row r="254" spans="1:4" ht="18" hidden="1" x14ac:dyDescent="0.3">
      <c r="A254" s="9" t="s">
        <v>173</v>
      </c>
      <c r="B254" s="7"/>
      <c r="C254" s="7"/>
      <c r="D254" s="7">
        <f t="shared" si="3"/>
        <v>0</v>
      </c>
    </row>
    <row r="255" spans="1:4" ht="18" hidden="1" x14ac:dyDescent="0.3">
      <c r="A255" s="9" t="s">
        <v>174</v>
      </c>
      <c r="B255" s="7"/>
      <c r="C255" s="7"/>
      <c r="D255" s="7">
        <f t="shared" si="3"/>
        <v>0</v>
      </c>
    </row>
    <row r="256" spans="1:4" ht="18" hidden="1" x14ac:dyDescent="0.3">
      <c r="A256" s="12" t="s">
        <v>296</v>
      </c>
      <c r="B256" s="7"/>
      <c r="C256" s="7"/>
      <c r="D256" s="7">
        <f t="shared" si="3"/>
        <v>0</v>
      </c>
    </row>
    <row r="257" spans="1:4" ht="18" hidden="1" x14ac:dyDescent="0.3">
      <c r="A257" s="9" t="s">
        <v>298</v>
      </c>
      <c r="B257" s="7"/>
      <c r="C257" s="7"/>
      <c r="D257" s="7">
        <f t="shared" si="3"/>
        <v>0</v>
      </c>
    </row>
    <row r="258" spans="1:4" ht="18" hidden="1" x14ac:dyDescent="0.3">
      <c r="A258" s="9" t="s">
        <v>299</v>
      </c>
      <c r="B258" s="7"/>
      <c r="C258" s="7"/>
      <c r="D258" s="7">
        <f t="shared" si="3"/>
        <v>0</v>
      </c>
    </row>
    <row r="259" spans="1:4" ht="18" hidden="1" x14ac:dyDescent="0.3">
      <c r="A259" s="21" t="s">
        <v>302</v>
      </c>
      <c r="B259" s="7"/>
      <c r="C259" s="7"/>
      <c r="D259" s="7">
        <f t="shared" si="3"/>
        <v>0</v>
      </c>
    </row>
    <row r="260" spans="1:4" ht="18" hidden="1" x14ac:dyDescent="0.3">
      <c r="A260" s="9" t="s">
        <v>304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305</v>
      </c>
      <c r="B261" s="7"/>
      <c r="C261" s="7"/>
      <c r="D261" s="7">
        <f t="shared" si="4"/>
        <v>0</v>
      </c>
    </row>
    <row r="262" spans="1:4" ht="18" hidden="1" x14ac:dyDescent="0.3">
      <c r="A262" s="9" t="s">
        <v>306</v>
      </c>
      <c r="B262" s="7"/>
      <c r="C262" s="7"/>
      <c r="D262" s="7">
        <f t="shared" si="4"/>
        <v>0</v>
      </c>
    </row>
    <row r="263" spans="1:4" ht="18" hidden="1" x14ac:dyDescent="0.3">
      <c r="A263" s="9" t="s">
        <v>307</v>
      </c>
      <c r="B263" s="7"/>
      <c r="C263" s="7"/>
      <c r="D263" s="7">
        <f t="shared" si="4"/>
        <v>0</v>
      </c>
    </row>
    <row r="264" spans="1:4" ht="18" hidden="1" x14ac:dyDescent="0.3">
      <c r="A264" s="21" t="s">
        <v>308</v>
      </c>
      <c r="B264" s="7"/>
      <c r="C264" s="7"/>
      <c r="D264" s="7">
        <f t="shared" si="4"/>
        <v>0</v>
      </c>
    </row>
    <row r="265" spans="1:4" ht="18" hidden="1" x14ac:dyDescent="0.3">
      <c r="A265" s="9" t="s">
        <v>309</v>
      </c>
      <c r="B265" s="7"/>
      <c r="C265" s="7"/>
      <c r="D265" s="7">
        <f t="shared" si="4"/>
        <v>0</v>
      </c>
    </row>
    <row r="266" spans="1:4" ht="18" hidden="1" x14ac:dyDescent="0.3">
      <c r="A266" s="9" t="s">
        <v>313</v>
      </c>
      <c r="B266" s="7"/>
      <c r="C266" s="7"/>
      <c r="D266" s="7">
        <f t="shared" si="4"/>
        <v>0</v>
      </c>
    </row>
    <row r="267" spans="1:4" ht="18" hidden="1" x14ac:dyDescent="0.3">
      <c r="A267" s="21" t="s">
        <v>315</v>
      </c>
      <c r="B267" s="7"/>
      <c r="C267" s="7"/>
      <c r="D267" s="7">
        <f t="shared" si="4"/>
        <v>0</v>
      </c>
    </row>
    <row r="268" spans="1:4" ht="18" hidden="1" x14ac:dyDescent="0.3">
      <c r="A268" s="21" t="s">
        <v>316</v>
      </c>
      <c r="B268" s="7"/>
      <c r="C268" s="7"/>
      <c r="D268" s="7">
        <f t="shared" si="4"/>
        <v>0</v>
      </c>
    </row>
    <row r="269" spans="1:4" ht="18" hidden="1" x14ac:dyDescent="0.3">
      <c r="A269" s="9" t="s">
        <v>317</v>
      </c>
      <c r="B269" s="7"/>
      <c r="C269" s="7"/>
      <c r="D269" s="7">
        <f t="shared" si="4"/>
        <v>0</v>
      </c>
    </row>
    <row r="270" spans="1:4" ht="18" hidden="1" x14ac:dyDescent="0.3">
      <c r="A270" s="9" t="s">
        <v>318</v>
      </c>
      <c r="B270" s="7"/>
      <c r="C270" s="7"/>
      <c r="D270" s="7">
        <f t="shared" si="4"/>
        <v>0</v>
      </c>
    </row>
    <row r="271" spans="1:4" ht="18" hidden="1" x14ac:dyDescent="0.3">
      <c r="A271" s="21" t="s">
        <v>319</v>
      </c>
      <c r="B271" s="7"/>
      <c r="C271" s="7"/>
      <c r="D271" s="7">
        <f t="shared" si="4"/>
        <v>0</v>
      </c>
    </row>
    <row r="272" spans="1:4" ht="18" hidden="1" x14ac:dyDescent="0.3">
      <c r="A272" s="9" t="s">
        <v>320</v>
      </c>
      <c r="B272" s="7"/>
      <c r="C272" s="7"/>
      <c r="D272" s="7">
        <f t="shared" si="4"/>
        <v>0</v>
      </c>
    </row>
    <row r="273" spans="1:4" ht="18" hidden="1" x14ac:dyDescent="0.3">
      <c r="A273" s="9" t="s">
        <v>321</v>
      </c>
      <c r="B273" s="7"/>
      <c r="C273" s="7"/>
      <c r="D273" s="7">
        <f t="shared" si="4"/>
        <v>0</v>
      </c>
    </row>
    <row r="274" spans="1:4" ht="18" hidden="1" x14ac:dyDescent="0.3">
      <c r="A274" s="9" t="s">
        <v>322</v>
      </c>
      <c r="B274" s="7"/>
      <c r="C274" s="7"/>
      <c r="D274" s="7">
        <f t="shared" si="4"/>
        <v>0</v>
      </c>
    </row>
    <row r="275" spans="1:4" ht="18" hidden="1" x14ac:dyDescent="0.3">
      <c r="A275" s="9" t="s">
        <v>323</v>
      </c>
      <c r="B275" s="7"/>
      <c r="C275" s="7"/>
      <c r="D275" s="7">
        <f t="shared" si="4"/>
        <v>0</v>
      </c>
    </row>
    <row r="276" spans="1:4" ht="18" hidden="1" x14ac:dyDescent="0.3">
      <c r="A276" s="9" t="s">
        <v>324</v>
      </c>
      <c r="B276" s="7"/>
      <c r="C276" s="7"/>
      <c r="D276" s="7">
        <f t="shared" si="4"/>
        <v>0</v>
      </c>
    </row>
    <row r="277" spans="1:4" ht="18" hidden="1" x14ac:dyDescent="0.3">
      <c r="A277" s="9" t="s">
        <v>325</v>
      </c>
      <c r="B277" s="7"/>
      <c r="C277" s="7"/>
      <c r="D277" s="7">
        <f t="shared" si="4"/>
        <v>0</v>
      </c>
    </row>
    <row r="278" spans="1:4" ht="18" hidden="1" x14ac:dyDescent="0.3">
      <c r="A278" s="9" t="s">
        <v>326</v>
      </c>
      <c r="B278" s="7"/>
      <c r="C278" s="7"/>
      <c r="D278" s="7">
        <f t="shared" si="4"/>
        <v>0</v>
      </c>
    </row>
    <row r="279" spans="1:4" ht="18" hidden="1" x14ac:dyDescent="0.3">
      <c r="A279" s="9" t="s">
        <v>327</v>
      </c>
      <c r="B279" s="7"/>
      <c r="C279" s="7"/>
      <c r="D279" s="7">
        <f t="shared" si="4"/>
        <v>0</v>
      </c>
    </row>
    <row r="280" spans="1:4" ht="18" hidden="1" x14ac:dyDescent="0.3">
      <c r="A280" s="27" t="s">
        <v>125</v>
      </c>
      <c r="B280" s="7"/>
      <c r="C280" s="7"/>
      <c r="D280" s="7">
        <f t="shared" si="4"/>
        <v>0</v>
      </c>
    </row>
    <row r="281" spans="1:4" ht="18" x14ac:dyDescent="0.3">
      <c r="A281" s="12" t="s">
        <v>126</v>
      </c>
      <c r="B281" s="15">
        <v>3</v>
      </c>
      <c r="C281" s="15">
        <v>16000</v>
      </c>
      <c r="D281" s="7">
        <f t="shared" si="4"/>
        <v>48000</v>
      </c>
    </row>
    <row r="282" spans="1:4" ht="18" hidden="1" x14ac:dyDescent="0.3">
      <c r="A282" s="9" t="s">
        <v>127</v>
      </c>
      <c r="B282" s="7"/>
      <c r="C282" s="7"/>
      <c r="D282" s="7">
        <f t="shared" si="4"/>
        <v>0</v>
      </c>
    </row>
    <row r="283" spans="1:4" ht="18" hidden="1" x14ac:dyDescent="0.3">
      <c r="A283" s="9" t="s">
        <v>128</v>
      </c>
      <c r="B283" s="7"/>
      <c r="C283" s="7"/>
      <c r="D283" s="7">
        <f t="shared" si="4"/>
        <v>0</v>
      </c>
    </row>
    <row r="284" spans="1:4" ht="18" hidden="1" x14ac:dyDescent="0.3">
      <c r="A284" s="9" t="s">
        <v>281</v>
      </c>
      <c r="B284" s="7"/>
      <c r="C284" s="7"/>
      <c r="D284" s="7">
        <f t="shared" si="4"/>
        <v>0</v>
      </c>
    </row>
    <row r="285" spans="1:4" ht="18" hidden="1" x14ac:dyDescent="0.3">
      <c r="A285" s="16" t="s">
        <v>282</v>
      </c>
      <c r="B285" s="7"/>
      <c r="C285" s="7"/>
      <c r="D285" s="7">
        <f t="shared" si="4"/>
        <v>0</v>
      </c>
    </row>
    <row r="286" spans="1:4" ht="18" hidden="1" x14ac:dyDescent="0.3">
      <c r="A286" s="9" t="s">
        <v>16</v>
      </c>
      <c r="B286" s="7"/>
      <c r="C286" s="7"/>
      <c r="D286" s="7">
        <f t="shared" si="4"/>
        <v>0</v>
      </c>
    </row>
    <row r="287" spans="1:4" ht="18" hidden="1" x14ac:dyDescent="0.3">
      <c r="A287" s="13" t="s">
        <v>17</v>
      </c>
      <c r="B287" s="7"/>
      <c r="C287" s="7"/>
      <c r="D287" s="7">
        <f t="shared" si="4"/>
        <v>0</v>
      </c>
    </row>
    <row r="288" spans="1:4" ht="18" x14ac:dyDescent="0.3">
      <c r="A288" s="11" t="s">
        <v>18</v>
      </c>
      <c r="B288" s="7">
        <f>29+39</f>
        <v>68</v>
      </c>
      <c r="C288" s="7">
        <v>12000</v>
      </c>
      <c r="D288" s="7">
        <f t="shared" si="4"/>
        <v>816000</v>
      </c>
    </row>
    <row r="289" spans="1:4" ht="18" hidden="1" x14ac:dyDescent="0.3">
      <c r="A289" s="9" t="s">
        <v>152</v>
      </c>
      <c r="B289" s="7"/>
      <c r="C289" s="7"/>
      <c r="D289" s="7">
        <f t="shared" si="4"/>
        <v>0</v>
      </c>
    </row>
    <row r="290" spans="1:4" ht="18" hidden="1" x14ac:dyDescent="0.3">
      <c r="A290" s="9" t="s">
        <v>153</v>
      </c>
      <c r="B290" s="7"/>
      <c r="C290" s="7"/>
      <c r="D290" s="7">
        <f t="shared" si="4"/>
        <v>0</v>
      </c>
    </row>
    <row r="291" spans="1:4" ht="18" hidden="1" x14ac:dyDescent="0.3">
      <c r="A291" s="9" t="s">
        <v>154</v>
      </c>
      <c r="B291" s="7"/>
      <c r="C291" s="7"/>
      <c r="D291" s="7">
        <f t="shared" si="4"/>
        <v>0</v>
      </c>
    </row>
    <row r="292" spans="1:4" ht="18" x14ac:dyDescent="0.3">
      <c r="A292" s="9" t="s">
        <v>155</v>
      </c>
      <c r="B292" s="7">
        <v>13</v>
      </c>
      <c r="C292" s="7">
        <v>8000</v>
      </c>
      <c r="D292" s="7">
        <f t="shared" si="4"/>
        <v>104000</v>
      </c>
    </row>
    <row r="293" spans="1:4" ht="18" hidden="1" x14ac:dyDescent="0.3">
      <c r="A293" s="10" t="s">
        <v>7</v>
      </c>
      <c r="B293" s="7"/>
      <c r="C293" s="7"/>
      <c r="D293" s="7">
        <f t="shared" si="4"/>
        <v>0</v>
      </c>
    </row>
    <row r="294" spans="1:4" ht="18" hidden="1" x14ac:dyDescent="0.3">
      <c r="A294" s="5" t="s">
        <v>8</v>
      </c>
      <c r="B294" s="7"/>
      <c r="C294" s="7"/>
      <c r="D294" s="7">
        <f t="shared" si="4"/>
        <v>0</v>
      </c>
    </row>
    <row r="295" spans="1:4" ht="18" hidden="1" x14ac:dyDescent="0.3">
      <c r="A295" s="18" t="s">
        <v>57</v>
      </c>
      <c r="B295" s="7"/>
      <c r="C295" s="7"/>
      <c r="D295" s="7">
        <f t="shared" si="4"/>
        <v>0</v>
      </c>
    </row>
    <row r="296" spans="1:4" ht="18" hidden="1" x14ac:dyDescent="0.3">
      <c r="A296" s="12" t="s">
        <v>61</v>
      </c>
      <c r="B296" s="7"/>
      <c r="C296" s="7"/>
      <c r="D296" s="7">
        <f t="shared" si="4"/>
        <v>0</v>
      </c>
    </row>
    <row r="297" spans="1:4" ht="18" hidden="1" x14ac:dyDescent="0.3">
      <c r="A297" s="11" t="s">
        <v>97</v>
      </c>
      <c r="B297" s="7"/>
      <c r="C297" s="7"/>
      <c r="D297" s="7">
        <f t="shared" si="4"/>
        <v>0</v>
      </c>
    </row>
    <row r="298" spans="1:4" ht="18" hidden="1" x14ac:dyDescent="0.3">
      <c r="A298" s="24" t="s">
        <v>104</v>
      </c>
      <c r="B298" s="7"/>
      <c r="C298" s="7"/>
      <c r="D298" s="7">
        <f t="shared" si="4"/>
        <v>0</v>
      </c>
    </row>
    <row r="299" spans="1:4" ht="18" hidden="1" x14ac:dyDescent="0.3">
      <c r="A299" s="9" t="s">
        <v>115</v>
      </c>
      <c r="B299" s="7"/>
      <c r="C299" s="7"/>
      <c r="D299" s="7">
        <f t="shared" si="4"/>
        <v>0</v>
      </c>
    </row>
    <row r="300" spans="1:4" ht="18" hidden="1" x14ac:dyDescent="0.3">
      <c r="A300" s="11" t="s">
        <v>116</v>
      </c>
      <c r="B300" s="7"/>
      <c r="C300" s="7"/>
      <c r="D300" s="7">
        <f t="shared" si="4"/>
        <v>0</v>
      </c>
    </row>
    <row r="301" spans="1:4" ht="18" hidden="1" x14ac:dyDescent="0.3">
      <c r="A301" s="11" t="s">
        <v>117</v>
      </c>
      <c r="B301" s="7"/>
      <c r="C301" s="7"/>
      <c r="D301" s="7">
        <f t="shared" si="4"/>
        <v>0</v>
      </c>
    </row>
    <row r="302" spans="1:4" ht="18" hidden="1" x14ac:dyDescent="0.3">
      <c r="A302" s="9" t="s">
        <v>369</v>
      </c>
      <c r="B302" s="7"/>
      <c r="C302" s="7"/>
      <c r="D302" s="7">
        <f t="shared" si="4"/>
        <v>0</v>
      </c>
    </row>
    <row r="303" spans="1:4" ht="18" hidden="1" x14ac:dyDescent="0.3">
      <c r="A303" s="11" t="s">
        <v>169</v>
      </c>
      <c r="B303" s="7"/>
      <c r="C303" s="7"/>
      <c r="D303" s="7">
        <f t="shared" si="4"/>
        <v>0</v>
      </c>
    </row>
    <row r="304" spans="1:4" ht="18" hidden="1" x14ac:dyDescent="0.3">
      <c r="A304" s="9" t="s">
        <v>137</v>
      </c>
      <c r="B304" s="7"/>
      <c r="C304" s="7"/>
      <c r="D304" s="7">
        <f t="shared" si="4"/>
        <v>0</v>
      </c>
    </row>
    <row r="305" spans="1:4" ht="18" hidden="1" x14ac:dyDescent="0.3">
      <c r="A305" s="16" t="s">
        <v>183</v>
      </c>
      <c r="B305" s="7"/>
      <c r="C305" s="7"/>
      <c r="D305" s="7">
        <f t="shared" si="4"/>
        <v>0</v>
      </c>
    </row>
    <row r="306" spans="1:4" ht="18" hidden="1" x14ac:dyDescent="0.3">
      <c r="A306" s="16" t="s">
        <v>184</v>
      </c>
      <c r="B306" s="7"/>
      <c r="C306" s="7"/>
      <c r="D306" s="7">
        <f t="shared" si="4"/>
        <v>0</v>
      </c>
    </row>
    <row r="307" spans="1:4" ht="18" hidden="1" x14ac:dyDescent="0.3">
      <c r="A307" s="16" t="s">
        <v>185</v>
      </c>
      <c r="B307" s="7"/>
      <c r="C307" s="7"/>
      <c r="D307" s="7">
        <f t="shared" si="4"/>
        <v>0</v>
      </c>
    </row>
    <row r="308" spans="1:4" ht="18" hidden="1" x14ac:dyDescent="0.3">
      <c r="A308" s="16" t="s">
        <v>186</v>
      </c>
      <c r="B308" s="7"/>
      <c r="C308" s="7"/>
      <c r="D308" s="7">
        <f t="shared" si="4"/>
        <v>0</v>
      </c>
    </row>
    <row r="309" spans="1:4" ht="18" hidden="1" x14ac:dyDescent="0.3">
      <c r="A309" s="9" t="s">
        <v>188</v>
      </c>
      <c r="B309" s="7"/>
      <c r="C309" s="7"/>
      <c r="D309" s="7">
        <f t="shared" si="4"/>
        <v>0</v>
      </c>
    </row>
    <row r="310" spans="1:4" ht="18" hidden="1" x14ac:dyDescent="0.3">
      <c r="A310" s="32" t="s">
        <v>189</v>
      </c>
      <c r="B310" s="7"/>
      <c r="C310" s="7"/>
      <c r="D310" s="7">
        <f t="shared" si="4"/>
        <v>0</v>
      </c>
    </row>
    <row r="311" spans="1:4" ht="18" hidden="1" x14ac:dyDescent="0.3">
      <c r="A311" s="32" t="s">
        <v>190</v>
      </c>
      <c r="B311" s="7"/>
      <c r="C311" s="7"/>
      <c r="D311" s="7">
        <f t="shared" si="4"/>
        <v>0</v>
      </c>
    </row>
    <row r="312" spans="1:4" ht="18" hidden="1" x14ac:dyDescent="0.3">
      <c r="A312" s="32" t="s">
        <v>191</v>
      </c>
      <c r="B312" s="7"/>
      <c r="C312" s="7"/>
      <c r="D312" s="7">
        <f t="shared" si="4"/>
        <v>0</v>
      </c>
    </row>
    <row r="313" spans="1:4" ht="18" hidden="1" x14ac:dyDescent="0.3">
      <c r="A313" s="32" t="s">
        <v>192</v>
      </c>
      <c r="B313" s="7"/>
      <c r="C313" s="7"/>
      <c r="D313" s="7">
        <f t="shared" si="4"/>
        <v>0</v>
      </c>
    </row>
    <row r="314" spans="1:4" ht="18" hidden="1" x14ac:dyDescent="0.3">
      <c r="A314" s="11" t="s">
        <v>225</v>
      </c>
      <c r="B314" s="7"/>
      <c r="C314" s="7"/>
      <c r="D314" s="7">
        <f t="shared" si="4"/>
        <v>0</v>
      </c>
    </row>
    <row r="315" spans="1:4" ht="18" hidden="1" x14ac:dyDescent="0.3">
      <c r="A315" s="11" t="s">
        <v>227</v>
      </c>
      <c r="B315" s="7"/>
      <c r="C315" s="7"/>
      <c r="D315" s="7">
        <f t="shared" si="4"/>
        <v>0</v>
      </c>
    </row>
    <row r="316" spans="1:4" ht="18" hidden="1" x14ac:dyDescent="0.3">
      <c r="A316" s="11" t="s">
        <v>228</v>
      </c>
      <c r="B316" s="7"/>
      <c r="C316" s="7"/>
      <c r="D316" s="7">
        <f t="shared" si="4"/>
        <v>0</v>
      </c>
    </row>
    <row r="317" spans="1:4" ht="18" hidden="1" x14ac:dyDescent="0.3">
      <c r="A317" s="11" t="s">
        <v>406</v>
      </c>
      <c r="B317" s="7"/>
      <c r="C317" s="7"/>
      <c r="D317" s="7">
        <f t="shared" si="4"/>
        <v>0</v>
      </c>
    </row>
    <row r="318" spans="1:4" ht="18" hidden="1" x14ac:dyDescent="0.3">
      <c r="A318" s="9" t="s">
        <v>385</v>
      </c>
      <c r="B318" s="7"/>
      <c r="C318" s="7"/>
      <c r="D318" s="7">
        <f t="shared" si="4"/>
        <v>0</v>
      </c>
    </row>
    <row r="319" spans="1:4" ht="18" hidden="1" x14ac:dyDescent="0.3">
      <c r="A319" s="11" t="s">
        <v>370</v>
      </c>
      <c r="B319" s="7"/>
      <c r="C319" s="7"/>
      <c r="D319" s="7">
        <f t="shared" si="4"/>
        <v>0</v>
      </c>
    </row>
    <row r="320" spans="1:4" ht="18" hidden="1" x14ac:dyDescent="0.3">
      <c r="A320" s="9" t="s">
        <v>360</v>
      </c>
      <c r="B320" s="7"/>
      <c r="C320" s="7"/>
      <c r="D320" s="7">
        <f t="shared" si="4"/>
        <v>0</v>
      </c>
    </row>
    <row r="321" spans="1:4" ht="18" hidden="1" x14ac:dyDescent="0.3">
      <c r="A321" s="13" t="s">
        <v>232</v>
      </c>
      <c r="B321" s="7"/>
      <c r="C321" s="7"/>
      <c r="D321" s="7">
        <f t="shared" si="4"/>
        <v>0</v>
      </c>
    </row>
    <row r="322" spans="1:4" ht="18" hidden="1" x14ac:dyDescent="0.3">
      <c r="A322" s="13" t="s">
        <v>233</v>
      </c>
      <c r="B322" s="7"/>
      <c r="C322" s="7"/>
      <c r="D322" s="7">
        <f t="shared" si="4"/>
        <v>0</v>
      </c>
    </row>
    <row r="323" spans="1:4" ht="18" hidden="1" x14ac:dyDescent="0.3">
      <c r="A323" s="32" t="s">
        <v>234</v>
      </c>
      <c r="B323" s="7"/>
      <c r="C323" s="7"/>
      <c r="D323" s="7">
        <f t="shared" si="4"/>
        <v>0</v>
      </c>
    </row>
    <row r="324" spans="1:4" ht="18" hidden="1" x14ac:dyDescent="0.3">
      <c r="A324" s="32" t="s">
        <v>238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32" t="s">
        <v>269</v>
      </c>
      <c r="B325" s="7"/>
      <c r="C325" s="7"/>
      <c r="D325" s="7">
        <f t="shared" si="5"/>
        <v>0</v>
      </c>
    </row>
    <row r="326" spans="1:4" ht="18" hidden="1" x14ac:dyDescent="0.3">
      <c r="A326" s="32" t="s">
        <v>271</v>
      </c>
      <c r="B326" s="7"/>
      <c r="C326" s="7"/>
      <c r="D326" s="7">
        <f t="shared" si="5"/>
        <v>0</v>
      </c>
    </row>
    <row r="327" spans="1:4" ht="18" hidden="1" x14ac:dyDescent="0.3">
      <c r="A327" s="32" t="s">
        <v>273</v>
      </c>
      <c r="B327" s="7"/>
      <c r="C327" s="7"/>
      <c r="D327" s="7">
        <f t="shared" si="5"/>
        <v>0</v>
      </c>
    </row>
    <row r="328" spans="1:4" ht="18" hidden="1" x14ac:dyDescent="0.3">
      <c r="A328" s="24" t="s">
        <v>283</v>
      </c>
      <c r="B328" s="7"/>
      <c r="C328" s="7"/>
      <c r="D328" s="7">
        <f t="shared" si="5"/>
        <v>0</v>
      </c>
    </row>
    <row r="329" spans="1:4" ht="18" hidden="1" x14ac:dyDescent="0.3">
      <c r="A329" s="9" t="s">
        <v>292</v>
      </c>
      <c r="B329" s="7"/>
      <c r="C329" s="7"/>
      <c r="D329" s="7">
        <f t="shared" si="5"/>
        <v>0</v>
      </c>
    </row>
    <row r="330" spans="1:4" ht="18" hidden="1" x14ac:dyDescent="0.3">
      <c r="A330" s="11" t="s">
        <v>293</v>
      </c>
      <c r="B330" s="7"/>
      <c r="C330" s="7"/>
      <c r="D330" s="7">
        <f t="shared" si="5"/>
        <v>0</v>
      </c>
    </row>
    <row r="331" spans="1:4" ht="18" hidden="1" x14ac:dyDescent="0.3">
      <c r="A331" s="11" t="s">
        <v>328</v>
      </c>
      <c r="B331" s="7"/>
      <c r="C331" s="7"/>
      <c r="D331" s="7">
        <f t="shared" si="5"/>
        <v>0</v>
      </c>
    </row>
    <row r="332" spans="1:4" ht="18" hidden="1" x14ac:dyDescent="0.3">
      <c r="A332" s="11" t="s">
        <v>365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9344</v>
      </c>
      <c r="C333" s="40"/>
      <c r="D333" s="7">
        <f>SUM(D24:D292)</f>
        <v>96553000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410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9" t="s">
        <v>67</v>
      </c>
      <c r="B338" s="7"/>
      <c r="C338" s="7"/>
      <c r="D338" s="7">
        <f t="shared" si="5"/>
        <v>0</v>
      </c>
    </row>
    <row r="339" spans="1:4" ht="18" hidden="1" x14ac:dyDescent="0.3">
      <c r="A339" s="12" t="s">
        <v>62</v>
      </c>
      <c r="B339" s="7"/>
      <c r="C339" s="7"/>
      <c r="D339" s="7">
        <f t="shared" si="5"/>
        <v>0</v>
      </c>
    </row>
    <row r="340" spans="1:4" ht="18" hidden="1" x14ac:dyDescent="0.3">
      <c r="A340" s="11" t="s">
        <v>63</v>
      </c>
      <c r="B340" s="7"/>
      <c r="C340" s="7"/>
      <c r="D340" s="7">
        <f t="shared" si="5"/>
        <v>0</v>
      </c>
    </row>
    <row r="341" spans="1:4" ht="18" hidden="1" x14ac:dyDescent="0.3">
      <c r="A341" s="12" t="s">
        <v>64</v>
      </c>
      <c r="B341" s="7"/>
      <c r="C341" s="7"/>
      <c r="D341" s="7">
        <f t="shared" si="5"/>
        <v>0</v>
      </c>
    </row>
    <row r="342" spans="1:4" ht="18" hidden="1" x14ac:dyDescent="0.3">
      <c r="A342" s="12" t="s">
        <v>65</v>
      </c>
      <c r="B342" s="7"/>
      <c r="C342" s="7"/>
      <c r="D342" s="7">
        <f t="shared" si="5"/>
        <v>0</v>
      </c>
    </row>
    <row r="343" spans="1:4" ht="18" hidden="1" x14ac:dyDescent="0.3">
      <c r="A343" s="12" t="s">
        <v>66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106</v>
      </c>
      <c r="B354" s="7"/>
      <c r="C354" s="7"/>
      <c r="D354" s="7">
        <f t="shared" si="5"/>
        <v>0</v>
      </c>
    </row>
    <row r="355" spans="1:4" ht="18" hidden="1" x14ac:dyDescent="0.3">
      <c r="A355" s="9" t="s">
        <v>107</v>
      </c>
      <c r="B355" s="7"/>
      <c r="C355" s="7"/>
      <c r="D355" s="7">
        <f t="shared" si="5"/>
        <v>0</v>
      </c>
    </row>
    <row r="356" spans="1:4" ht="18" hidden="1" x14ac:dyDescent="0.3">
      <c r="A356" s="9" t="s">
        <v>108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242</v>
      </c>
      <c r="B358" s="7"/>
      <c r="C358" s="7"/>
      <c r="D358" s="7">
        <f t="shared" si="5"/>
        <v>0</v>
      </c>
    </row>
    <row r="359" spans="1:4" ht="18" hidden="1" x14ac:dyDescent="0.3">
      <c r="A359" s="9" t="s">
        <v>243</v>
      </c>
      <c r="B359" s="7"/>
      <c r="C359" s="7"/>
      <c r="D359" s="7">
        <f t="shared" si="5"/>
        <v>0</v>
      </c>
    </row>
    <row r="360" spans="1:4" ht="18" hidden="1" x14ac:dyDescent="0.3">
      <c r="A360" s="9" t="s">
        <v>244</v>
      </c>
      <c r="B360" s="7"/>
      <c r="C360" s="7"/>
      <c r="D360" s="7">
        <f t="shared" si="5"/>
        <v>0</v>
      </c>
    </row>
    <row r="361" spans="1:4" ht="18" hidden="1" x14ac:dyDescent="0.3">
      <c r="A361" s="9" t="s">
        <v>245</v>
      </c>
      <c r="B361" s="7"/>
      <c r="C361" s="7"/>
      <c r="D361" s="7">
        <f t="shared" si="5"/>
        <v>0</v>
      </c>
    </row>
    <row r="362" spans="1:4" ht="18" hidden="1" x14ac:dyDescent="0.3">
      <c r="A362" s="9" t="s">
        <v>246</v>
      </c>
      <c r="B362" s="7"/>
      <c r="C362" s="7"/>
      <c r="D362" s="7">
        <f t="shared" si="5"/>
        <v>0</v>
      </c>
    </row>
    <row r="363" spans="1:4" ht="18" hidden="1" x14ac:dyDescent="0.3">
      <c r="A363" s="9" t="s">
        <v>250</v>
      </c>
      <c r="B363" s="7"/>
      <c r="C363" s="7"/>
      <c r="D363" s="7">
        <f t="shared" si="5"/>
        <v>0</v>
      </c>
    </row>
    <row r="364" spans="1:4" ht="18" hidden="1" x14ac:dyDescent="0.3">
      <c r="A364" s="9" t="s">
        <v>251</v>
      </c>
      <c r="B364" s="7"/>
      <c r="C364" s="7"/>
      <c r="D364" s="7">
        <f t="shared" si="5"/>
        <v>0</v>
      </c>
    </row>
    <row r="365" spans="1:4" ht="18" hidden="1" x14ac:dyDescent="0.3">
      <c r="A365" s="9" t="s">
        <v>252</v>
      </c>
      <c r="B365" s="7"/>
      <c r="C365" s="7"/>
      <c r="D365" s="7">
        <f t="shared" si="5"/>
        <v>0</v>
      </c>
    </row>
    <row r="366" spans="1:4" ht="18" hidden="1" x14ac:dyDescent="0.3">
      <c r="A366" s="9" t="s">
        <v>253</v>
      </c>
      <c r="B366" s="7"/>
      <c r="C366" s="7"/>
      <c r="D366" s="7">
        <f t="shared" si="5"/>
        <v>0</v>
      </c>
    </row>
    <row r="367" spans="1:4" ht="18" x14ac:dyDescent="0.3">
      <c r="A367" s="9" t="s">
        <v>254</v>
      </c>
      <c r="B367" s="7">
        <v>12</v>
      </c>
      <c r="C367" s="7">
        <v>20000</v>
      </c>
      <c r="D367" s="7">
        <f t="shared" si="5"/>
        <v>240000</v>
      </c>
    </row>
    <row r="368" spans="1:4" ht="18" hidden="1" x14ac:dyDescent="0.3">
      <c r="A368" s="9" t="s">
        <v>255</v>
      </c>
      <c r="B368" s="7"/>
      <c r="C368" s="7"/>
      <c r="D368" s="7">
        <f t="shared" si="5"/>
        <v>0</v>
      </c>
    </row>
    <row r="369" spans="1:4" ht="18" hidden="1" x14ac:dyDescent="0.3">
      <c r="A369" s="9" t="s">
        <v>256</v>
      </c>
      <c r="B369" s="7"/>
      <c r="C369" s="7"/>
      <c r="D369" s="7">
        <f t="shared" si="5"/>
        <v>0</v>
      </c>
    </row>
    <row r="370" spans="1:4" ht="18" hidden="1" x14ac:dyDescent="0.3">
      <c r="A370" s="9" t="s">
        <v>210</v>
      </c>
      <c r="B370" s="7"/>
      <c r="C370" s="7"/>
      <c r="D370" s="7">
        <f t="shared" si="5"/>
        <v>0</v>
      </c>
    </row>
    <row r="371" spans="1:4" ht="18" hidden="1" x14ac:dyDescent="0.3">
      <c r="A371" s="35" t="s">
        <v>211</v>
      </c>
      <c r="B371" s="7"/>
      <c r="C371" s="7"/>
      <c r="D371" s="7">
        <f t="shared" si="5"/>
        <v>0</v>
      </c>
    </row>
    <row r="372" spans="1:4" ht="18" hidden="1" x14ac:dyDescent="0.3">
      <c r="A372" s="9" t="s">
        <v>212</v>
      </c>
      <c r="B372" s="7"/>
      <c r="C372" s="7"/>
      <c r="D372" s="7">
        <f t="shared" si="5"/>
        <v>0</v>
      </c>
    </row>
    <row r="373" spans="1:4" ht="18" x14ac:dyDescent="0.3">
      <c r="A373" s="9" t="s">
        <v>213</v>
      </c>
      <c r="B373" s="7">
        <f>110+115+20+75+110+40+140+60+195+20</f>
        <v>885</v>
      </c>
      <c r="C373" s="7">
        <v>14000</v>
      </c>
      <c r="D373" s="7">
        <f t="shared" si="5"/>
        <v>12390000</v>
      </c>
    </row>
    <row r="374" spans="1:4" ht="18" hidden="1" x14ac:dyDescent="0.3">
      <c r="A374" s="9" t="s">
        <v>214</v>
      </c>
      <c r="B374" s="7"/>
      <c r="C374" s="7"/>
      <c r="D374" s="7">
        <f t="shared" si="5"/>
        <v>0</v>
      </c>
    </row>
    <row r="375" spans="1:4" ht="18" hidden="1" x14ac:dyDescent="0.3">
      <c r="A375" s="9" t="s">
        <v>215</v>
      </c>
      <c r="B375" s="7"/>
      <c r="C375" s="7"/>
      <c r="D375" s="7">
        <f t="shared" si="5"/>
        <v>0</v>
      </c>
    </row>
    <row r="376" spans="1:4" ht="18" hidden="1" x14ac:dyDescent="0.3">
      <c r="A376" s="9" t="s">
        <v>216</v>
      </c>
      <c r="B376" s="7"/>
      <c r="C376" s="7"/>
      <c r="D376" s="7">
        <f t="shared" si="5"/>
        <v>0</v>
      </c>
    </row>
    <row r="377" spans="1:4" ht="18" hidden="1" x14ac:dyDescent="0.3">
      <c r="A377" s="9" t="s">
        <v>99</v>
      </c>
      <c r="B377" s="7"/>
      <c r="C377" s="7"/>
      <c r="D377" s="7">
        <f t="shared" si="5"/>
        <v>0</v>
      </c>
    </row>
    <row r="378" spans="1:4" ht="18" hidden="1" x14ac:dyDescent="0.3">
      <c r="A378" s="16" t="s">
        <v>100</v>
      </c>
      <c r="B378" s="7"/>
      <c r="C378" s="7"/>
      <c r="D378" s="7">
        <f t="shared" si="5"/>
        <v>0</v>
      </c>
    </row>
    <row r="379" spans="1:4" ht="18" hidden="1" x14ac:dyDescent="0.3">
      <c r="A379" s="11" t="s">
        <v>103</v>
      </c>
      <c r="B379" s="7"/>
      <c r="C379" s="7"/>
      <c r="D379" s="7">
        <f t="shared" si="5"/>
        <v>0</v>
      </c>
    </row>
    <row r="380" spans="1:4" ht="18" hidden="1" x14ac:dyDescent="0.3">
      <c r="A380" s="9" t="s">
        <v>105</v>
      </c>
      <c r="B380" s="7"/>
      <c r="C380" s="7"/>
      <c r="D380" s="7">
        <f t="shared" si="5"/>
        <v>0</v>
      </c>
    </row>
    <row r="381" spans="1:4" ht="18" hidden="1" x14ac:dyDescent="0.3">
      <c r="A381" s="9" t="s">
        <v>171</v>
      </c>
      <c r="B381" s="7"/>
      <c r="C381" s="7"/>
      <c r="D381" s="7">
        <f t="shared" si="5"/>
        <v>0</v>
      </c>
    </row>
    <row r="382" spans="1:4" ht="18" x14ac:dyDescent="0.3">
      <c r="A382" s="9" t="s">
        <v>129</v>
      </c>
      <c r="B382" s="7">
        <f>100+20+60</f>
        <v>180</v>
      </c>
      <c r="C382" s="7">
        <v>7500</v>
      </c>
      <c r="D382" s="7">
        <f t="shared" si="5"/>
        <v>1350000</v>
      </c>
    </row>
    <row r="383" spans="1:4" ht="18" hidden="1" x14ac:dyDescent="0.3">
      <c r="A383" s="42" t="s">
        <v>130</v>
      </c>
      <c r="B383" s="7"/>
      <c r="C383" s="7"/>
      <c r="D383" s="7">
        <f t="shared" si="5"/>
        <v>0</v>
      </c>
    </row>
    <row r="384" spans="1:4" ht="18" hidden="1" x14ac:dyDescent="0.3">
      <c r="A384" s="12" t="s">
        <v>187</v>
      </c>
      <c r="B384" s="7"/>
      <c r="C384" s="7"/>
      <c r="D384" s="7">
        <f t="shared" si="5"/>
        <v>0</v>
      </c>
    </row>
    <row r="385" spans="1:4" ht="18" hidden="1" x14ac:dyDescent="0.3">
      <c r="A385" s="9" t="s">
        <v>310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hidden="1" x14ac:dyDescent="0.3">
      <c r="A387" s="9" t="s">
        <v>12</v>
      </c>
      <c r="B387" s="7"/>
      <c r="C387" s="7"/>
      <c r="D387" s="7">
        <f t="shared" si="5"/>
        <v>0</v>
      </c>
    </row>
    <row r="388" spans="1:4" ht="18" hidden="1" x14ac:dyDescent="0.3">
      <c r="A388" s="12" t="s">
        <v>13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9" t="s">
        <v>159</v>
      </c>
      <c r="B389" s="7"/>
      <c r="C389" s="7"/>
      <c r="D389" s="7">
        <f t="shared" si="6"/>
        <v>0</v>
      </c>
    </row>
    <row r="390" spans="1:4" ht="18" hidden="1" x14ac:dyDescent="0.3">
      <c r="A390" s="16" t="s">
        <v>160</v>
      </c>
      <c r="B390" s="7"/>
      <c r="C390" s="7"/>
      <c r="D390" s="7">
        <f t="shared" si="6"/>
        <v>0</v>
      </c>
    </row>
    <row r="391" spans="1:4" ht="18" hidden="1" x14ac:dyDescent="0.3">
      <c r="A391" s="9" t="s">
        <v>193</v>
      </c>
      <c r="B391" s="7"/>
      <c r="C391" s="7"/>
      <c r="D391" s="7">
        <f t="shared" si="6"/>
        <v>0</v>
      </c>
    </row>
    <row r="392" spans="1:4" ht="18" hidden="1" x14ac:dyDescent="0.3">
      <c r="A392" s="33" t="s">
        <v>194</v>
      </c>
      <c r="B392" s="7"/>
      <c r="C392" s="7"/>
      <c r="D392" s="7">
        <f t="shared" si="6"/>
        <v>0</v>
      </c>
    </row>
    <row r="393" spans="1:4" ht="18" hidden="1" x14ac:dyDescent="0.3">
      <c r="A393" s="9" t="s">
        <v>230</v>
      </c>
      <c r="B393" s="7"/>
      <c r="C393" s="7"/>
      <c r="D393" s="7">
        <f t="shared" si="6"/>
        <v>0</v>
      </c>
    </row>
    <row r="394" spans="1:4" ht="18" hidden="1" x14ac:dyDescent="0.3">
      <c r="A394" s="9" t="s">
        <v>231</v>
      </c>
      <c r="B394" s="7"/>
      <c r="C394" s="7"/>
      <c r="D394" s="7">
        <f t="shared" si="6"/>
        <v>0</v>
      </c>
    </row>
    <row r="395" spans="1:4" ht="18" hidden="1" x14ac:dyDescent="0.3">
      <c r="A395" s="9" t="s">
        <v>27</v>
      </c>
      <c r="B395" s="7"/>
      <c r="C395" s="7"/>
      <c r="D395" s="7">
        <f t="shared" si="6"/>
        <v>0</v>
      </c>
    </row>
    <row r="396" spans="1:4" ht="18" hidden="1" x14ac:dyDescent="0.3">
      <c r="A396" s="12" t="s">
        <v>28</v>
      </c>
      <c r="B396" s="7"/>
      <c r="C396" s="7"/>
      <c r="D396" s="7">
        <f t="shared" si="6"/>
        <v>0</v>
      </c>
    </row>
    <row r="397" spans="1:4" ht="18" hidden="1" x14ac:dyDescent="0.3">
      <c r="A397" s="20" t="s">
        <v>29</v>
      </c>
      <c r="B397" s="7"/>
      <c r="C397" s="7"/>
      <c r="D397" s="7">
        <f t="shared" si="6"/>
        <v>0</v>
      </c>
    </row>
    <row r="398" spans="1:4" ht="18" hidden="1" x14ac:dyDescent="0.3">
      <c r="A398" s="9" t="s">
        <v>195</v>
      </c>
      <c r="B398" s="7"/>
      <c r="C398" s="7"/>
      <c r="D398" s="7">
        <f t="shared" si="6"/>
        <v>0</v>
      </c>
    </row>
    <row r="399" spans="1:4" ht="18" hidden="1" x14ac:dyDescent="0.3">
      <c r="A399" s="12" t="s">
        <v>196</v>
      </c>
      <c r="B399" s="7"/>
      <c r="C399" s="7"/>
      <c r="D399" s="7">
        <f t="shared" si="6"/>
        <v>0</v>
      </c>
    </row>
    <row r="400" spans="1:4" ht="18" hidden="1" x14ac:dyDescent="0.3">
      <c r="A400" s="9" t="s">
        <v>197</v>
      </c>
      <c r="B400" s="7"/>
      <c r="C400" s="7"/>
      <c r="D400" s="7">
        <f t="shared" si="6"/>
        <v>0</v>
      </c>
    </row>
    <row r="401" spans="1:4" ht="18" hidden="1" x14ac:dyDescent="0.3">
      <c r="A401" s="9" t="s">
        <v>198</v>
      </c>
      <c r="B401" s="7"/>
      <c r="C401" s="7"/>
      <c r="D401" s="7">
        <f t="shared" si="6"/>
        <v>0</v>
      </c>
    </row>
    <row r="402" spans="1:4" ht="18" hidden="1" x14ac:dyDescent="0.3">
      <c r="A402" s="9" t="s">
        <v>267</v>
      </c>
      <c r="B402" s="7"/>
      <c r="C402" s="7"/>
      <c r="D402" s="7">
        <f t="shared" si="6"/>
        <v>0</v>
      </c>
    </row>
    <row r="403" spans="1:4" ht="18" hidden="1" x14ac:dyDescent="0.3">
      <c r="A403" s="9" t="s">
        <v>268</v>
      </c>
      <c r="B403" s="7"/>
      <c r="C403" s="7"/>
      <c r="D403" s="7">
        <f t="shared" si="6"/>
        <v>0</v>
      </c>
    </row>
    <row r="404" spans="1:4" ht="18" hidden="1" x14ac:dyDescent="0.3">
      <c r="A404" s="12" t="s">
        <v>20</v>
      </c>
      <c r="B404" s="7"/>
      <c r="C404" s="7"/>
      <c r="D404" s="7">
        <f t="shared" si="6"/>
        <v>0</v>
      </c>
    </row>
    <row r="405" spans="1:4" ht="18" hidden="1" x14ac:dyDescent="0.3">
      <c r="A405" s="12" t="s">
        <v>21</v>
      </c>
      <c r="B405" s="7"/>
      <c r="C405" s="7"/>
      <c r="D405" s="7">
        <f t="shared" si="6"/>
        <v>0</v>
      </c>
    </row>
    <row r="406" spans="1:4" ht="18" hidden="1" x14ac:dyDescent="0.3">
      <c r="A406" s="9" t="s">
        <v>167</v>
      </c>
      <c r="B406" s="7"/>
      <c r="C406" s="7"/>
      <c r="D406" s="7">
        <f t="shared" si="6"/>
        <v>0</v>
      </c>
    </row>
    <row r="407" spans="1:4" ht="18" hidden="1" x14ac:dyDescent="0.3">
      <c r="A407" s="29" t="s">
        <v>168</v>
      </c>
      <c r="B407" s="31"/>
      <c r="C407" s="31"/>
      <c r="D407" s="7">
        <f t="shared" si="6"/>
        <v>0</v>
      </c>
    </row>
    <row r="408" spans="1:4" ht="18" hidden="1" x14ac:dyDescent="0.3">
      <c r="A408" s="5" t="s">
        <v>2</v>
      </c>
      <c r="B408" s="7"/>
      <c r="C408" s="7"/>
      <c r="D408" s="7">
        <f t="shared" si="6"/>
        <v>0</v>
      </c>
    </row>
    <row r="409" spans="1:4" ht="18" hidden="1" x14ac:dyDescent="0.3">
      <c r="A409" s="8" t="s">
        <v>3</v>
      </c>
      <c r="B409" s="7"/>
      <c r="C409" s="7"/>
      <c r="D409" s="7">
        <f t="shared" si="6"/>
        <v>0</v>
      </c>
    </row>
    <row r="410" spans="1:4" ht="18" hidden="1" x14ac:dyDescent="0.3">
      <c r="A410" s="5" t="s">
        <v>4</v>
      </c>
      <c r="B410" s="7"/>
      <c r="C410" s="7"/>
      <c r="D410" s="7">
        <f t="shared" si="6"/>
        <v>0</v>
      </c>
    </row>
    <row r="411" spans="1:4" ht="18" hidden="1" x14ac:dyDescent="0.3">
      <c r="A411" s="16" t="s">
        <v>55</v>
      </c>
      <c r="B411" s="7"/>
      <c r="C411" s="7"/>
      <c r="D411" s="7">
        <f t="shared" si="6"/>
        <v>0</v>
      </c>
    </row>
    <row r="412" spans="1:4" ht="18" hidden="1" x14ac:dyDescent="0.3">
      <c r="A412" s="13" t="s">
        <v>288</v>
      </c>
      <c r="B412" s="7"/>
      <c r="C412" s="7"/>
      <c r="D412" s="7">
        <f t="shared" si="6"/>
        <v>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79</v>
      </c>
      <c r="B417" s="7"/>
      <c r="C417" s="7"/>
      <c r="D417" s="7">
        <f t="shared" si="6"/>
        <v>0</v>
      </c>
    </row>
    <row r="418" spans="1:4" ht="18" hidden="1" x14ac:dyDescent="0.3">
      <c r="A418" s="9" t="s">
        <v>80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83</v>
      </c>
      <c r="B420" s="7"/>
      <c r="C420" s="7"/>
      <c r="D420" s="7">
        <f t="shared" si="6"/>
        <v>0</v>
      </c>
    </row>
    <row r="421" spans="1:4" ht="18" hidden="1" x14ac:dyDescent="0.3">
      <c r="A421" s="9" t="s">
        <v>82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f>50+30</f>
        <v>80</v>
      </c>
      <c r="C430" s="7">
        <v>10000</v>
      </c>
      <c r="D430" s="7">
        <f t="shared" si="6"/>
        <v>800000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37</v>
      </c>
      <c r="B432" s="7"/>
      <c r="C432" s="7"/>
      <c r="D432" s="7">
        <f t="shared" si="6"/>
        <v>0</v>
      </c>
    </row>
    <row r="433" spans="1:4" ht="18" hidden="1" x14ac:dyDescent="0.3">
      <c r="A433" s="9" t="s">
        <v>38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156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135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136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138</v>
      </c>
      <c r="B439" s="15"/>
      <c r="C439" s="15"/>
      <c r="D439" s="7">
        <f t="shared" si="6"/>
        <v>0</v>
      </c>
    </row>
    <row r="440" spans="1:4" ht="18" hidden="1" x14ac:dyDescent="0.3">
      <c r="A440" s="9" t="s">
        <v>139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140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141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143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144</v>
      </c>
      <c r="B444" s="15"/>
      <c r="C444" s="15"/>
      <c r="D444" s="7">
        <f t="shared" si="6"/>
        <v>0</v>
      </c>
    </row>
    <row r="445" spans="1:4" ht="18" hidden="1" x14ac:dyDescent="0.3">
      <c r="A445" s="9" t="s">
        <v>145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hidden="1" x14ac:dyDescent="0.3">
      <c r="A448" s="9" t="s">
        <v>15</v>
      </c>
      <c r="B448" s="7"/>
      <c r="C448" s="7"/>
      <c r="D448" s="7">
        <f t="shared" si="6"/>
        <v>0</v>
      </c>
    </row>
    <row r="449" spans="1:4" ht="18" x14ac:dyDescent="0.3">
      <c r="A449" s="12" t="s">
        <v>46</v>
      </c>
      <c r="B449" s="7">
        <f>440+10+500+180+30+40</f>
        <v>1200</v>
      </c>
      <c r="C449" s="7">
        <v>20000</v>
      </c>
      <c r="D449" s="7">
        <f t="shared" si="6"/>
        <v>24000000</v>
      </c>
    </row>
    <row r="450" spans="1:4" ht="18" hidden="1" x14ac:dyDescent="0.3">
      <c r="A450" s="9" t="s">
        <v>56</v>
      </c>
      <c r="B450" s="7"/>
      <c r="C450" s="7"/>
      <c r="D450" s="7">
        <f t="shared" si="6"/>
        <v>0</v>
      </c>
    </row>
    <row r="451" spans="1:4" ht="18" hidden="1" x14ac:dyDescent="0.3">
      <c r="A451" s="9" t="s">
        <v>69</v>
      </c>
      <c r="B451" s="7"/>
      <c r="C451" s="7"/>
      <c r="D451" s="7">
        <f t="shared" si="6"/>
        <v>0</v>
      </c>
    </row>
    <row r="452" spans="1:4" ht="18" hidden="1" x14ac:dyDescent="0.3">
      <c r="A452" s="12" t="s">
        <v>70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300+1140+330</f>
        <v>1770</v>
      </c>
      <c r="C455" s="7">
        <v>3500</v>
      </c>
      <c r="D455" s="7">
        <f t="shared" si="7"/>
        <v>6195000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x14ac:dyDescent="0.3">
      <c r="A477" s="9" t="s">
        <v>284</v>
      </c>
      <c r="B477" s="7">
        <v>3</v>
      </c>
      <c r="C477" s="7">
        <v>10000</v>
      </c>
      <c r="D477" s="7">
        <f t="shared" si="7"/>
        <v>30000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460+260+140+10</f>
        <v>870</v>
      </c>
      <c r="C480" s="7">
        <v>7750</v>
      </c>
      <c r="D480" s="7">
        <f t="shared" si="7"/>
        <v>6742500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146</v>
      </c>
      <c r="B496" s="7"/>
      <c r="C496" s="7"/>
      <c r="D496" s="7">
        <f t="shared" si="7"/>
        <v>0</v>
      </c>
    </row>
    <row r="497" spans="1:4" ht="18" hidden="1" x14ac:dyDescent="0.3">
      <c r="A497" s="9" t="s">
        <v>147</v>
      </c>
      <c r="B497" s="7"/>
      <c r="C497" s="7"/>
      <c r="D497" s="7">
        <f t="shared" si="7"/>
        <v>0</v>
      </c>
    </row>
    <row r="498" spans="1:4" ht="18" hidden="1" x14ac:dyDescent="0.3">
      <c r="A498" s="9" t="s">
        <v>148</v>
      </c>
      <c r="B498" s="7"/>
      <c r="C498" s="7"/>
      <c r="D498" s="7">
        <f t="shared" si="7"/>
        <v>0</v>
      </c>
    </row>
    <row r="499" spans="1:4" ht="18" hidden="1" x14ac:dyDescent="0.3">
      <c r="A499" s="9" t="s">
        <v>149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f>20+50</f>
        <v>70</v>
      </c>
      <c r="C502" s="7">
        <v>20000</v>
      </c>
      <c r="D502" s="7">
        <f t="shared" si="7"/>
        <v>1400000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180</v>
      </c>
      <c r="B514" s="7"/>
      <c r="C514" s="7"/>
      <c r="D514" s="7">
        <f t="shared" si="7"/>
        <v>0</v>
      </c>
    </row>
    <row r="515" spans="1:4" ht="18" hidden="1" x14ac:dyDescent="0.3">
      <c r="A515" s="12" t="s">
        <v>181</v>
      </c>
      <c r="B515" s="7"/>
      <c r="C515" s="7"/>
      <c r="D515" s="7">
        <f t="shared" si="7"/>
        <v>0</v>
      </c>
    </row>
    <row r="516" spans="1:4" ht="18" hidden="1" x14ac:dyDescent="0.3">
      <c r="A516" s="12" t="s">
        <v>175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2" t="s">
        <v>176</v>
      </c>
      <c r="B517" s="7"/>
      <c r="C517" s="7"/>
      <c r="D517" s="7">
        <f t="shared" si="8"/>
        <v>0</v>
      </c>
    </row>
    <row r="518" spans="1:4" ht="18" hidden="1" x14ac:dyDescent="0.3">
      <c r="A518" s="12" t="s">
        <v>177</v>
      </c>
      <c r="B518" s="7"/>
      <c r="C518" s="7"/>
      <c r="D518" s="7">
        <f t="shared" si="8"/>
        <v>0</v>
      </c>
    </row>
    <row r="519" spans="1:4" ht="18" hidden="1" x14ac:dyDescent="0.3">
      <c r="A519" s="9" t="s">
        <v>178</v>
      </c>
      <c r="B519" s="7"/>
      <c r="C519" s="7"/>
      <c r="D519" s="7">
        <f t="shared" si="8"/>
        <v>0</v>
      </c>
    </row>
    <row r="520" spans="1:4" ht="18" hidden="1" x14ac:dyDescent="0.3">
      <c r="A520" s="12" t="s">
        <v>179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x14ac:dyDescent="0.3">
      <c r="A524" s="9" t="s">
        <v>208</v>
      </c>
      <c r="B524" s="7">
        <f>19/0.5</f>
        <v>38</v>
      </c>
      <c r="C524" s="7">
        <v>8000</v>
      </c>
      <c r="D524" s="7">
        <f t="shared" si="8"/>
        <v>304000</v>
      </c>
    </row>
    <row r="525" spans="1:4" ht="18" hidden="1" x14ac:dyDescent="0.3">
      <c r="A525" s="9" t="s">
        <v>209</v>
      </c>
      <c r="B525" s="7"/>
      <c r="C525" s="7"/>
      <c r="D525" s="7">
        <f t="shared" si="8"/>
        <v>0</v>
      </c>
    </row>
    <row r="526" spans="1:4" ht="18" hidden="1" x14ac:dyDescent="0.3">
      <c r="A526" s="9" t="s">
        <v>101</v>
      </c>
      <c r="B526" s="7"/>
      <c r="C526" s="7"/>
      <c r="D526" s="7">
        <f t="shared" si="8"/>
        <v>0</v>
      </c>
    </row>
    <row r="527" spans="1:4" ht="18" hidden="1" x14ac:dyDescent="0.3">
      <c r="A527" s="9" t="s">
        <v>102</v>
      </c>
      <c r="B527" s="7"/>
      <c r="C527" s="7"/>
      <c r="D527" s="7">
        <f t="shared" si="8"/>
        <v>0</v>
      </c>
    </row>
    <row r="528" spans="1:4" ht="18" hidden="1" x14ac:dyDescent="0.3">
      <c r="A528" s="12" t="s">
        <v>14</v>
      </c>
      <c r="B528" s="7"/>
      <c r="C528" s="7"/>
      <c r="D528" s="7">
        <f t="shared" si="8"/>
        <v>0</v>
      </c>
    </row>
    <row r="529" spans="1:4" ht="18" hidden="1" x14ac:dyDescent="0.3">
      <c r="A529" s="11" t="s">
        <v>90</v>
      </c>
      <c r="B529" s="7"/>
      <c r="C529" s="7"/>
      <c r="D529" s="7">
        <f t="shared" si="8"/>
        <v>0</v>
      </c>
    </row>
    <row r="530" spans="1:4" ht="18" hidden="1" x14ac:dyDescent="0.3">
      <c r="A530" s="11" t="s">
        <v>94</v>
      </c>
      <c r="B530" s="7"/>
      <c r="C530" s="7"/>
      <c r="D530" s="7">
        <f t="shared" si="8"/>
        <v>0</v>
      </c>
    </row>
    <row r="531" spans="1:4" ht="18" hidden="1" x14ac:dyDescent="0.3">
      <c r="A531" s="11" t="s">
        <v>93</v>
      </c>
      <c r="B531" s="7"/>
      <c r="C531" s="7"/>
      <c r="D531" s="7">
        <f t="shared" si="8"/>
        <v>0</v>
      </c>
    </row>
    <row r="532" spans="1:4" ht="18" hidden="1" x14ac:dyDescent="0.3">
      <c r="A532" s="11" t="s">
        <v>98</v>
      </c>
      <c r="B532" s="7"/>
      <c r="C532" s="7"/>
      <c r="D532" s="7">
        <f t="shared" si="8"/>
        <v>0</v>
      </c>
    </row>
    <row r="533" spans="1:4" ht="18" hidden="1" x14ac:dyDescent="0.3">
      <c r="A533" s="12" t="s">
        <v>131</v>
      </c>
      <c r="B533" s="7"/>
      <c r="C533" s="7"/>
      <c r="D533" s="7">
        <f t="shared" si="8"/>
        <v>0</v>
      </c>
    </row>
    <row r="534" spans="1:4" ht="18" hidden="1" x14ac:dyDescent="0.3">
      <c r="A534" s="12" t="s">
        <v>132</v>
      </c>
      <c r="B534" s="7"/>
      <c r="C534" s="7"/>
      <c r="D534" s="7">
        <f t="shared" si="8"/>
        <v>0</v>
      </c>
    </row>
    <row r="535" spans="1:4" ht="18" hidden="1" x14ac:dyDescent="0.3">
      <c r="A535" s="9" t="s">
        <v>133</v>
      </c>
      <c r="B535" s="7"/>
      <c r="C535" s="7"/>
      <c r="D535" s="7">
        <f t="shared" si="8"/>
        <v>0</v>
      </c>
    </row>
    <row r="536" spans="1:4" ht="18" hidden="1" x14ac:dyDescent="0.3">
      <c r="A536" s="9" t="s">
        <v>134</v>
      </c>
      <c r="B536" s="7"/>
      <c r="C536" s="7"/>
      <c r="D536" s="7">
        <f t="shared" si="8"/>
        <v>0</v>
      </c>
    </row>
    <row r="537" spans="1:4" ht="18" hidden="1" x14ac:dyDescent="0.3">
      <c r="A537" s="9" t="s">
        <v>110</v>
      </c>
      <c r="B537" s="7"/>
      <c r="C537" s="7"/>
      <c r="D537" s="7">
        <f t="shared" si="8"/>
        <v>0</v>
      </c>
    </row>
    <row r="538" spans="1:4" ht="18" hidden="1" x14ac:dyDescent="0.3">
      <c r="A538" s="9" t="s">
        <v>111</v>
      </c>
      <c r="B538" s="7"/>
      <c r="C538" s="7"/>
      <c r="D538" s="7">
        <f t="shared" si="8"/>
        <v>0</v>
      </c>
    </row>
    <row r="539" spans="1:4" ht="18" hidden="1" x14ac:dyDescent="0.3">
      <c r="A539" s="9" t="s">
        <v>389</v>
      </c>
      <c r="B539" s="7"/>
      <c r="C539" s="7"/>
      <c r="D539" s="7">
        <f t="shared" si="8"/>
        <v>0</v>
      </c>
    </row>
    <row r="540" spans="1:4" ht="18" hidden="1" x14ac:dyDescent="0.3">
      <c r="A540" s="9" t="s">
        <v>112</v>
      </c>
      <c r="B540" s="7"/>
      <c r="C540" s="7"/>
      <c r="D540" s="7">
        <f t="shared" si="8"/>
        <v>0</v>
      </c>
    </row>
    <row r="541" spans="1:4" ht="18" hidden="1" x14ac:dyDescent="0.3">
      <c r="A541" s="11" t="s">
        <v>203</v>
      </c>
      <c r="B541" s="7"/>
      <c r="C541" s="7"/>
      <c r="D541" s="7">
        <f t="shared" si="8"/>
        <v>0</v>
      </c>
    </row>
    <row r="542" spans="1:4" ht="18" hidden="1" x14ac:dyDescent="0.3">
      <c r="A542" s="9" t="s">
        <v>204</v>
      </c>
      <c r="B542" s="7"/>
      <c r="C542" s="7"/>
      <c r="D542" s="7">
        <f t="shared" si="8"/>
        <v>0</v>
      </c>
    </row>
    <row r="543" spans="1:4" ht="18" hidden="1" x14ac:dyDescent="0.3">
      <c r="A543" s="9" t="s">
        <v>202</v>
      </c>
      <c r="B543" s="7"/>
      <c r="C543" s="7"/>
      <c r="D543" s="7">
        <f t="shared" si="8"/>
        <v>0</v>
      </c>
    </row>
    <row r="544" spans="1:4" ht="18" hidden="1" x14ac:dyDescent="0.3">
      <c r="A544" s="11" t="s">
        <v>205</v>
      </c>
      <c r="B544" s="7"/>
      <c r="C544" s="7"/>
      <c r="D544" s="7">
        <f t="shared" si="8"/>
        <v>0</v>
      </c>
    </row>
    <row r="545" spans="1:4" ht="18" hidden="1" x14ac:dyDescent="0.3">
      <c r="A545" s="9" t="s">
        <v>240</v>
      </c>
      <c r="B545" s="7"/>
      <c r="C545" s="7"/>
      <c r="D545" s="7">
        <f t="shared" si="8"/>
        <v>0</v>
      </c>
    </row>
    <row r="546" spans="1:4" ht="18" hidden="1" x14ac:dyDescent="0.3">
      <c r="A546" s="9" t="s">
        <v>259</v>
      </c>
      <c r="B546" s="7"/>
      <c r="C546" s="7"/>
      <c r="D546" s="7">
        <f t="shared" si="8"/>
        <v>0</v>
      </c>
    </row>
    <row r="547" spans="1:4" ht="18" hidden="1" x14ac:dyDescent="0.3">
      <c r="A547" s="9" t="s">
        <v>264</v>
      </c>
      <c r="B547" s="7"/>
      <c r="C547" s="7"/>
      <c r="D547" s="7">
        <f t="shared" si="8"/>
        <v>0</v>
      </c>
    </row>
    <row r="548" spans="1:4" ht="18" hidden="1" x14ac:dyDescent="0.3">
      <c r="A548" s="9" t="s">
        <v>289</v>
      </c>
      <c r="B548" s="7"/>
      <c r="C548" s="7"/>
      <c r="D548" s="7">
        <f t="shared" si="8"/>
        <v>0</v>
      </c>
    </row>
    <row r="549" spans="1:4" ht="18" hidden="1" x14ac:dyDescent="0.3">
      <c r="A549" s="16" t="s">
        <v>290</v>
      </c>
      <c r="B549" s="7"/>
      <c r="C549" s="7"/>
      <c r="D549" s="7">
        <f t="shared" si="8"/>
        <v>0</v>
      </c>
    </row>
    <row r="550" spans="1:4" ht="18" hidden="1" x14ac:dyDescent="0.3">
      <c r="A550" s="12" t="s">
        <v>291</v>
      </c>
      <c r="B550" s="7"/>
      <c r="C550" s="7"/>
      <c r="D550" s="7">
        <f t="shared" si="8"/>
        <v>0</v>
      </c>
    </row>
    <row r="551" spans="1:4" ht="18" x14ac:dyDescent="0.3">
      <c r="A551" s="9" t="s">
        <v>278</v>
      </c>
      <c r="B551" s="7">
        <f>10+12</f>
        <v>22</v>
      </c>
      <c r="C551" s="7">
        <v>6000</v>
      </c>
      <c r="D551" s="7">
        <f t="shared" si="8"/>
        <v>132000</v>
      </c>
    </row>
    <row r="552" spans="1:4" ht="18" hidden="1" x14ac:dyDescent="0.3">
      <c r="A552" s="16" t="s">
        <v>279</v>
      </c>
      <c r="B552" s="7"/>
      <c r="C552" s="7"/>
      <c r="D552" s="7">
        <f t="shared" si="8"/>
        <v>0</v>
      </c>
    </row>
    <row r="553" spans="1:4" ht="18" hidden="1" x14ac:dyDescent="0.3">
      <c r="A553" s="9" t="s">
        <v>280</v>
      </c>
      <c r="B553" s="7"/>
      <c r="C553" s="7"/>
      <c r="D553" s="7">
        <f t="shared" si="8"/>
        <v>0</v>
      </c>
    </row>
    <row r="554" spans="1:4" ht="18" hidden="1" x14ac:dyDescent="0.3">
      <c r="A554" s="9" t="s">
        <v>22</v>
      </c>
      <c r="B554" s="7"/>
      <c r="C554" s="7"/>
      <c r="D554" s="7">
        <f t="shared" si="8"/>
        <v>0</v>
      </c>
    </row>
    <row r="555" spans="1:4" ht="18" hidden="1" x14ac:dyDescent="0.3">
      <c r="A555" s="9" t="s">
        <v>23</v>
      </c>
      <c r="B555" s="7"/>
      <c r="C555" s="7"/>
      <c r="D555" s="7">
        <f t="shared" si="8"/>
        <v>0</v>
      </c>
    </row>
    <row r="556" spans="1:4" ht="18" hidden="1" x14ac:dyDescent="0.3">
      <c r="A556" s="9" t="s">
        <v>24</v>
      </c>
      <c r="B556" s="7"/>
      <c r="C556" s="7"/>
      <c r="D556" s="7">
        <f t="shared" si="8"/>
        <v>0</v>
      </c>
    </row>
    <row r="557" spans="1:4" ht="18" hidden="1" x14ac:dyDescent="0.3">
      <c r="A557" s="9" t="s">
        <v>25</v>
      </c>
      <c r="B557" s="7"/>
      <c r="C557" s="7"/>
      <c r="D557" s="7">
        <f t="shared" si="8"/>
        <v>0</v>
      </c>
    </row>
    <row r="558" spans="1:4" ht="18" hidden="1" x14ac:dyDescent="0.3">
      <c r="A558" s="9" t="s">
        <v>26</v>
      </c>
      <c r="B558" s="7"/>
      <c r="C558" s="7"/>
      <c r="D558" s="7">
        <f t="shared" si="8"/>
        <v>0</v>
      </c>
    </row>
    <row r="559" spans="1:4" ht="18" hidden="1" x14ac:dyDescent="0.3">
      <c r="A559" s="9" t="s">
        <v>39</v>
      </c>
      <c r="B559" s="7"/>
      <c r="C559" s="7"/>
      <c r="D559" s="7">
        <f t="shared" si="8"/>
        <v>0</v>
      </c>
    </row>
    <row r="560" spans="1:4" ht="18" hidden="1" x14ac:dyDescent="0.3">
      <c r="A560" s="9" t="s">
        <v>40</v>
      </c>
      <c r="B560" s="7"/>
      <c r="C560" s="7"/>
      <c r="D560" s="7">
        <f t="shared" si="8"/>
        <v>0</v>
      </c>
    </row>
    <row r="561" spans="1:4" ht="18" hidden="1" x14ac:dyDescent="0.3">
      <c r="A561" s="13" t="s">
        <v>41</v>
      </c>
      <c r="B561" s="7"/>
      <c r="C561" s="7"/>
      <c r="D561" s="7">
        <f t="shared" si="8"/>
        <v>0</v>
      </c>
    </row>
    <row r="562" spans="1:4" ht="18" hidden="1" x14ac:dyDescent="0.3">
      <c r="A562" s="9" t="s">
        <v>44</v>
      </c>
      <c r="B562" s="7"/>
      <c r="C562" s="7"/>
      <c r="D562" s="7">
        <f t="shared" si="8"/>
        <v>0</v>
      </c>
    </row>
    <row r="563" spans="1:4" ht="18" hidden="1" x14ac:dyDescent="0.3">
      <c r="A563" s="9" t="s">
        <v>45</v>
      </c>
      <c r="B563" s="7"/>
      <c r="C563" s="7"/>
      <c r="D563" s="7">
        <f t="shared" si="8"/>
        <v>0</v>
      </c>
    </row>
    <row r="564" spans="1:4" ht="18" x14ac:dyDescent="0.3">
      <c r="A564" s="9" t="s">
        <v>84</v>
      </c>
      <c r="B564" s="7">
        <v>79</v>
      </c>
      <c r="C564" s="7">
        <v>8000</v>
      </c>
      <c r="D564" s="7">
        <f t="shared" si="8"/>
        <v>632000</v>
      </c>
    </row>
    <row r="565" spans="1:4" ht="18" hidden="1" x14ac:dyDescent="0.3">
      <c r="A565" s="21" t="s">
        <v>85</v>
      </c>
      <c r="B565" s="7"/>
      <c r="C565" s="7"/>
      <c r="D565" s="7">
        <f t="shared" si="8"/>
        <v>0</v>
      </c>
    </row>
    <row r="566" spans="1:4" ht="18" x14ac:dyDescent="0.3">
      <c r="A566" s="5" t="s">
        <v>5</v>
      </c>
      <c r="B566" s="7">
        <f>10+20</f>
        <v>30</v>
      </c>
      <c r="C566" s="7">
        <v>6500</v>
      </c>
      <c r="D566" s="7">
        <f t="shared" si="8"/>
        <v>195000</v>
      </c>
    </row>
    <row r="567" spans="1:4" ht="18" hidden="1" x14ac:dyDescent="0.3">
      <c r="A567" s="9" t="s">
        <v>6</v>
      </c>
      <c r="B567" s="7"/>
      <c r="C567" s="7"/>
      <c r="D567" s="7">
        <f t="shared" si="8"/>
        <v>0</v>
      </c>
    </row>
    <row r="568" spans="1:4" ht="18" hidden="1" x14ac:dyDescent="0.3">
      <c r="A568" s="5" t="s">
        <v>9</v>
      </c>
      <c r="B568" s="7"/>
      <c r="C568" s="7"/>
      <c r="D568" s="7">
        <f t="shared" si="8"/>
        <v>0</v>
      </c>
    </row>
    <row r="569" spans="1:4" ht="18" x14ac:dyDescent="0.3">
      <c r="A569" s="9" t="s">
        <v>161</v>
      </c>
      <c r="B569" s="7">
        <v>234</v>
      </c>
      <c r="C569" s="7">
        <v>6500</v>
      </c>
      <c r="D569" s="7">
        <f t="shared" si="8"/>
        <v>1521000</v>
      </c>
    </row>
    <row r="570" spans="1:4" ht="18" hidden="1" x14ac:dyDescent="0.3">
      <c r="A570" s="12" t="s">
        <v>162</v>
      </c>
      <c r="B570" s="7"/>
      <c r="C570" s="7"/>
      <c r="D570" s="7">
        <f t="shared" si="8"/>
        <v>0</v>
      </c>
    </row>
    <row r="571" spans="1:4" ht="18" hidden="1" x14ac:dyDescent="0.3">
      <c r="A571" s="9" t="s">
        <v>163</v>
      </c>
      <c r="B571" s="7"/>
      <c r="C571" s="7"/>
      <c r="D571" s="7">
        <f t="shared" si="8"/>
        <v>0</v>
      </c>
    </row>
    <row r="572" spans="1:4" ht="18" hidden="1" x14ac:dyDescent="0.3">
      <c r="A572" s="9" t="s">
        <v>164</v>
      </c>
      <c r="B572" s="7"/>
      <c r="C572" s="7"/>
      <c r="D572" s="7">
        <f t="shared" si="8"/>
        <v>0</v>
      </c>
    </row>
    <row r="573" spans="1:4" ht="18" hidden="1" x14ac:dyDescent="0.3">
      <c r="A573" s="9" t="s">
        <v>165</v>
      </c>
      <c r="B573" s="7"/>
      <c r="C573" s="7"/>
      <c r="D573" s="7">
        <f t="shared" si="8"/>
        <v>0</v>
      </c>
    </row>
    <row r="574" spans="1:4" ht="18" hidden="1" x14ac:dyDescent="0.3">
      <c r="A574" s="19" t="s">
        <v>166</v>
      </c>
      <c r="B574" s="7"/>
      <c r="C574" s="7"/>
      <c r="D574" s="7">
        <f t="shared" si="8"/>
        <v>0</v>
      </c>
    </row>
    <row r="575" spans="1:4" ht="18" hidden="1" x14ac:dyDescent="0.3">
      <c r="A575" s="12" t="s">
        <v>226</v>
      </c>
      <c r="B575" s="7"/>
      <c r="C575" s="7"/>
      <c r="D575" s="7">
        <f t="shared" si="8"/>
        <v>0</v>
      </c>
    </row>
    <row r="576" spans="1:4" ht="18" hidden="1" x14ac:dyDescent="0.3">
      <c r="A576" s="11" t="s">
        <v>10</v>
      </c>
      <c r="B576" s="7"/>
      <c r="C576" s="7"/>
      <c r="D576" s="7">
        <f t="shared" si="8"/>
        <v>0</v>
      </c>
    </row>
    <row r="577" spans="1:4" ht="18" hidden="1" x14ac:dyDescent="0.3">
      <c r="A577" s="9" t="s">
        <v>30</v>
      </c>
      <c r="B577" s="7"/>
      <c r="C577" s="7"/>
      <c r="D577" s="7">
        <f t="shared" si="8"/>
        <v>0</v>
      </c>
    </row>
    <row r="578" spans="1:4" ht="18" hidden="1" x14ac:dyDescent="0.3">
      <c r="A578" s="9" t="s">
        <v>31</v>
      </c>
      <c r="B578" s="7"/>
      <c r="C578" s="7"/>
      <c r="D578" s="7">
        <f t="shared" si="8"/>
        <v>0</v>
      </c>
    </row>
    <row r="579" spans="1:4" ht="18" hidden="1" x14ac:dyDescent="0.3">
      <c r="A579" s="11" t="s">
        <v>32</v>
      </c>
      <c r="B579" s="15"/>
      <c r="C579" s="15"/>
      <c r="D579" s="7">
        <f t="shared" si="8"/>
        <v>0</v>
      </c>
    </row>
    <row r="580" spans="1:4" ht="18" hidden="1" x14ac:dyDescent="0.3">
      <c r="A580" s="11" t="s">
        <v>33</v>
      </c>
      <c r="B580" s="15"/>
      <c r="C580" s="15"/>
      <c r="D580" s="7">
        <f t="shared" ref="D580:D643" si="9">B580*C580</f>
        <v>0</v>
      </c>
    </row>
    <row r="581" spans="1:4" ht="18" hidden="1" x14ac:dyDescent="0.3">
      <c r="A581" s="16" t="s">
        <v>247</v>
      </c>
      <c r="B581" s="7"/>
      <c r="C581" s="7"/>
      <c r="D581" s="7">
        <f t="shared" si="9"/>
        <v>0</v>
      </c>
    </row>
    <row r="582" spans="1:4" ht="18" hidden="1" x14ac:dyDescent="0.3">
      <c r="A582" s="21" t="s">
        <v>248</v>
      </c>
      <c r="B582" s="7"/>
      <c r="C582" s="7"/>
      <c r="D582" s="7">
        <f t="shared" si="9"/>
        <v>0</v>
      </c>
    </row>
    <row r="583" spans="1:4" ht="18" hidden="1" x14ac:dyDescent="0.3">
      <c r="A583" s="21" t="s">
        <v>249</v>
      </c>
      <c r="B583" s="7"/>
      <c r="C583" s="7"/>
      <c r="D583" s="7">
        <f t="shared" si="9"/>
        <v>0</v>
      </c>
    </row>
    <row r="584" spans="1:4" ht="18" hidden="1" x14ac:dyDescent="0.3">
      <c r="A584" s="11" t="s">
        <v>260</v>
      </c>
      <c r="B584" s="7"/>
      <c r="C584" s="7"/>
      <c r="D584" s="7">
        <f t="shared" si="9"/>
        <v>0</v>
      </c>
    </row>
    <row r="585" spans="1:4" ht="18" hidden="1" x14ac:dyDescent="0.3">
      <c r="A585" s="11" t="s">
        <v>261</v>
      </c>
      <c r="B585" s="7"/>
      <c r="C585" s="7"/>
      <c r="D585" s="7">
        <f t="shared" si="9"/>
        <v>0</v>
      </c>
    </row>
    <row r="586" spans="1:4" ht="18" hidden="1" x14ac:dyDescent="0.3">
      <c r="A586" s="9" t="s">
        <v>262</v>
      </c>
      <c r="B586" s="7"/>
      <c r="C586" s="7"/>
      <c r="D586" s="7">
        <f t="shared" si="9"/>
        <v>0</v>
      </c>
    </row>
    <row r="587" spans="1:4" ht="18" hidden="1" x14ac:dyDescent="0.3">
      <c r="A587" s="9" t="s">
        <v>263</v>
      </c>
      <c r="B587" s="7"/>
      <c r="C587" s="7"/>
      <c r="D587" s="7">
        <f t="shared" si="9"/>
        <v>0</v>
      </c>
    </row>
    <row r="588" spans="1:4" ht="18" hidden="1" x14ac:dyDescent="0.3">
      <c r="A588" s="9" t="s">
        <v>266</v>
      </c>
      <c r="B588" s="7"/>
      <c r="C588" s="7"/>
      <c r="D588" s="7">
        <f t="shared" si="9"/>
        <v>0</v>
      </c>
    </row>
    <row r="589" spans="1:4" ht="18" hidden="1" x14ac:dyDescent="0.3">
      <c r="A589" s="16" t="s">
        <v>275</v>
      </c>
      <c r="B589" s="7"/>
      <c r="C589" s="7"/>
      <c r="D589" s="7">
        <f t="shared" si="9"/>
        <v>0</v>
      </c>
    </row>
    <row r="590" spans="1:4" ht="18" hidden="1" x14ac:dyDescent="0.3">
      <c r="A590" s="12" t="s">
        <v>172</v>
      </c>
      <c r="B590" s="7"/>
      <c r="C590" s="7"/>
      <c r="D590" s="7">
        <f t="shared" si="9"/>
        <v>0</v>
      </c>
    </row>
    <row r="591" spans="1:4" ht="18" hidden="1" x14ac:dyDescent="0.3">
      <c r="A591" s="9" t="s">
        <v>173</v>
      </c>
      <c r="B591" s="7"/>
      <c r="C591" s="7"/>
      <c r="D591" s="7">
        <f t="shared" si="9"/>
        <v>0</v>
      </c>
    </row>
    <row r="592" spans="1:4" ht="18" hidden="1" x14ac:dyDescent="0.3">
      <c r="A592" s="9" t="s">
        <v>174</v>
      </c>
      <c r="B592" s="7"/>
      <c r="C592" s="7"/>
      <c r="D592" s="7">
        <f t="shared" si="9"/>
        <v>0</v>
      </c>
    </row>
    <row r="593" spans="1:4" ht="18" hidden="1" x14ac:dyDescent="0.3">
      <c r="A593" s="12" t="s">
        <v>296</v>
      </c>
      <c r="B593" s="7"/>
      <c r="C593" s="7"/>
      <c r="D593" s="7">
        <f t="shared" si="9"/>
        <v>0</v>
      </c>
    </row>
    <row r="594" spans="1:4" ht="18" hidden="1" x14ac:dyDescent="0.3">
      <c r="A594" s="9" t="s">
        <v>298</v>
      </c>
      <c r="B594" s="7"/>
      <c r="C594" s="7"/>
      <c r="D594" s="7">
        <f t="shared" si="9"/>
        <v>0</v>
      </c>
    </row>
    <row r="595" spans="1:4" ht="18" hidden="1" x14ac:dyDescent="0.3">
      <c r="A595" s="9" t="s">
        <v>299</v>
      </c>
      <c r="B595" s="7"/>
      <c r="C595" s="7"/>
      <c r="D595" s="7">
        <f t="shared" si="9"/>
        <v>0</v>
      </c>
    </row>
    <row r="596" spans="1:4" ht="18" hidden="1" x14ac:dyDescent="0.3">
      <c r="A596" s="21" t="s">
        <v>302</v>
      </c>
      <c r="B596" s="7"/>
      <c r="C596" s="7"/>
      <c r="D596" s="7">
        <f t="shared" si="9"/>
        <v>0</v>
      </c>
    </row>
    <row r="597" spans="1:4" ht="18" hidden="1" x14ac:dyDescent="0.3">
      <c r="A597" s="9" t="s">
        <v>304</v>
      </c>
      <c r="B597" s="7"/>
      <c r="C597" s="7"/>
      <c r="D597" s="7">
        <f t="shared" si="9"/>
        <v>0</v>
      </c>
    </row>
    <row r="598" spans="1:4" ht="18" hidden="1" x14ac:dyDescent="0.3">
      <c r="A598" s="9" t="s">
        <v>305</v>
      </c>
      <c r="B598" s="7"/>
      <c r="C598" s="7"/>
      <c r="D598" s="7">
        <f t="shared" si="9"/>
        <v>0</v>
      </c>
    </row>
    <row r="599" spans="1:4" ht="18" hidden="1" x14ac:dyDescent="0.3">
      <c r="A599" s="9" t="s">
        <v>306</v>
      </c>
      <c r="B599" s="7"/>
      <c r="C599" s="7"/>
      <c r="D599" s="7">
        <f t="shared" si="9"/>
        <v>0</v>
      </c>
    </row>
    <row r="600" spans="1:4" ht="18" hidden="1" x14ac:dyDescent="0.3">
      <c r="A600" s="9" t="s">
        <v>307</v>
      </c>
      <c r="B600" s="7"/>
      <c r="C600" s="7"/>
      <c r="D600" s="7">
        <f t="shared" si="9"/>
        <v>0</v>
      </c>
    </row>
    <row r="601" spans="1:4" ht="18" hidden="1" x14ac:dyDescent="0.3">
      <c r="A601" s="21" t="s">
        <v>308</v>
      </c>
      <c r="B601" s="7"/>
      <c r="C601" s="7"/>
      <c r="D601" s="7">
        <f t="shared" si="9"/>
        <v>0</v>
      </c>
    </row>
    <row r="602" spans="1:4" ht="18" hidden="1" x14ac:dyDescent="0.3">
      <c r="A602" s="9" t="s">
        <v>309</v>
      </c>
      <c r="B602" s="7"/>
      <c r="C602" s="7"/>
      <c r="D602" s="7">
        <f t="shared" si="9"/>
        <v>0</v>
      </c>
    </row>
    <row r="603" spans="1:4" ht="18" hidden="1" x14ac:dyDescent="0.3">
      <c r="A603" s="9" t="s">
        <v>313</v>
      </c>
      <c r="B603" s="7"/>
      <c r="C603" s="7"/>
      <c r="D603" s="7">
        <f t="shared" si="9"/>
        <v>0</v>
      </c>
    </row>
    <row r="604" spans="1:4" ht="18" hidden="1" x14ac:dyDescent="0.3">
      <c r="A604" s="21" t="s">
        <v>315</v>
      </c>
      <c r="B604" s="7"/>
      <c r="C604" s="7"/>
      <c r="D604" s="7">
        <f t="shared" si="9"/>
        <v>0</v>
      </c>
    </row>
    <row r="605" spans="1:4" ht="18" hidden="1" x14ac:dyDescent="0.3">
      <c r="A605" s="21" t="s">
        <v>316</v>
      </c>
      <c r="B605" s="7"/>
      <c r="C605" s="7"/>
      <c r="D605" s="7">
        <f t="shared" si="9"/>
        <v>0</v>
      </c>
    </row>
    <row r="606" spans="1:4" ht="18" hidden="1" x14ac:dyDescent="0.3">
      <c r="A606" s="9" t="s">
        <v>317</v>
      </c>
      <c r="B606" s="7"/>
      <c r="C606" s="7"/>
      <c r="D606" s="7">
        <f t="shared" si="9"/>
        <v>0</v>
      </c>
    </row>
    <row r="607" spans="1:4" ht="18" hidden="1" x14ac:dyDescent="0.3">
      <c r="A607" s="9" t="s">
        <v>318</v>
      </c>
      <c r="B607" s="7"/>
      <c r="C607" s="7"/>
      <c r="D607" s="7">
        <f t="shared" si="9"/>
        <v>0</v>
      </c>
    </row>
    <row r="608" spans="1:4" ht="18" hidden="1" x14ac:dyDescent="0.3">
      <c r="A608" s="21" t="s">
        <v>319</v>
      </c>
      <c r="B608" s="7"/>
      <c r="C608" s="7"/>
      <c r="D608" s="7">
        <f t="shared" si="9"/>
        <v>0</v>
      </c>
    </row>
    <row r="609" spans="1:4" ht="18" hidden="1" x14ac:dyDescent="0.3">
      <c r="A609" s="9" t="s">
        <v>320</v>
      </c>
      <c r="B609" s="7"/>
      <c r="C609" s="7"/>
      <c r="D609" s="7">
        <f t="shared" si="9"/>
        <v>0</v>
      </c>
    </row>
    <row r="610" spans="1:4" ht="18" hidden="1" x14ac:dyDescent="0.3">
      <c r="A610" s="9" t="s">
        <v>321</v>
      </c>
      <c r="B610" s="7"/>
      <c r="C610" s="7"/>
      <c r="D610" s="7">
        <f t="shared" si="9"/>
        <v>0</v>
      </c>
    </row>
    <row r="611" spans="1:4" ht="18" hidden="1" x14ac:dyDescent="0.3">
      <c r="A611" s="9" t="s">
        <v>322</v>
      </c>
      <c r="B611" s="7"/>
      <c r="C611" s="7"/>
      <c r="D611" s="7">
        <f t="shared" si="9"/>
        <v>0</v>
      </c>
    </row>
    <row r="612" spans="1:4" ht="18" hidden="1" x14ac:dyDescent="0.3">
      <c r="A612" s="9" t="s">
        <v>323</v>
      </c>
      <c r="B612" s="7"/>
      <c r="C612" s="7"/>
      <c r="D612" s="7">
        <f t="shared" si="9"/>
        <v>0</v>
      </c>
    </row>
    <row r="613" spans="1:4" ht="18" hidden="1" x14ac:dyDescent="0.3">
      <c r="A613" s="9" t="s">
        <v>324</v>
      </c>
      <c r="B613" s="7"/>
      <c r="C613" s="7"/>
      <c r="D613" s="7">
        <f t="shared" si="9"/>
        <v>0</v>
      </c>
    </row>
    <row r="614" spans="1:4" ht="18" hidden="1" x14ac:dyDescent="0.3">
      <c r="A614" s="9" t="s">
        <v>325</v>
      </c>
      <c r="B614" s="7"/>
      <c r="C614" s="7"/>
      <c r="D614" s="7">
        <f t="shared" si="9"/>
        <v>0</v>
      </c>
    </row>
    <row r="615" spans="1:4" ht="18" hidden="1" x14ac:dyDescent="0.3">
      <c r="A615" s="9" t="s">
        <v>326</v>
      </c>
      <c r="B615" s="7"/>
      <c r="C615" s="7"/>
      <c r="D615" s="7">
        <f t="shared" si="9"/>
        <v>0</v>
      </c>
    </row>
    <row r="616" spans="1:4" ht="18" hidden="1" x14ac:dyDescent="0.3">
      <c r="A616" s="9" t="s">
        <v>327</v>
      </c>
      <c r="B616" s="7"/>
      <c r="C616" s="7"/>
      <c r="D616" s="7">
        <f t="shared" si="9"/>
        <v>0</v>
      </c>
    </row>
    <row r="617" spans="1:4" ht="18" hidden="1" x14ac:dyDescent="0.3">
      <c r="A617" s="27" t="s">
        <v>125</v>
      </c>
      <c r="B617" s="7"/>
      <c r="C617" s="7"/>
      <c r="D617" s="7">
        <f t="shared" si="9"/>
        <v>0</v>
      </c>
    </row>
    <row r="618" spans="1:4" ht="18" hidden="1" x14ac:dyDescent="0.3">
      <c r="A618" s="12" t="s">
        <v>126</v>
      </c>
      <c r="B618" s="15"/>
      <c r="C618" s="15"/>
      <c r="D618" s="7">
        <f t="shared" si="9"/>
        <v>0</v>
      </c>
    </row>
    <row r="619" spans="1:4" ht="18" hidden="1" x14ac:dyDescent="0.3">
      <c r="A619" s="9" t="s">
        <v>127</v>
      </c>
      <c r="B619" s="7"/>
      <c r="C619" s="7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f>15+30+28+40</f>
        <v>113</v>
      </c>
      <c r="C621" s="7">
        <v>8000</v>
      </c>
      <c r="D621" s="7">
        <f t="shared" si="9"/>
        <v>904000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hidden="1" x14ac:dyDescent="0.3">
      <c r="A623" s="9" t="s">
        <v>16</v>
      </c>
      <c r="B623" s="7"/>
      <c r="C623" s="7"/>
      <c r="D623" s="7">
        <f t="shared" si="9"/>
        <v>0</v>
      </c>
    </row>
    <row r="624" spans="1:4" ht="18" hidden="1" x14ac:dyDescent="0.3">
      <c r="A624" s="13" t="s">
        <v>17</v>
      </c>
      <c r="B624" s="7"/>
      <c r="C624" s="7"/>
      <c r="D624" s="7">
        <f t="shared" si="9"/>
        <v>0</v>
      </c>
    </row>
    <row r="625" spans="1:4" ht="18" hidden="1" x14ac:dyDescent="0.3">
      <c r="A625" s="11" t="s">
        <v>18</v>
      </c>
      <c r="B625" s="7"/>
      <c r="C625" s="7"/>
      <c r="D625" s="7">
        <f t="shared" si="9"/>
        <v>0</v>
      </c>
    </row>
    <row r="626" spans="1:4" ht="18" hidden="1" x14ac:dyDescent="0.3">
      <c r="A626" s="9" t="s">
        <v>152</v>
      </c>
      <c r="B626" s="7"/>
      <c r="C626" s="7"/>
      <c r="D626" s="7">
        <f t="shared" si="9"/>
        <v>0</v>
      </c>
    </row>
    <row r="627" spans="1:4" ht="18" hidden="1" x14ac:dyDescent="0.3">
      <c r="A627" s="9" t="s">
        <v>153</v>
      </c>
      <c r="B627" s="7"/>
      <c r="C627" s="7"/>
      <c r="D627" s="7">
        <f t="shared" si="9"/>
        <v>0</v>
      </c>
    </row>
    <row r="628" spans="1:4" ht="18" x14ac:dyDescent="0.3">
      <c r="A628" s="9" t="s">
        <v>154</v>
      </c>
      <c r="B628" s="7">
        <v>6</v>
      </c>
      <c r="C628" s="7">
        <v>10000</v>
      </c>
      <c r="D628" s="7">
        <f t="shared" si="9"/>
        <v>60000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11" t="s">
        <v>169</v>
      </c>
      <c r="B639" s="7"/>
      <c r="C639" s="7"/>
      <c r="D639" s="7">
        <f t="shared" si="9"/>
        <v>0</v>
      </c>
    </row>
    <row r="640" spans="1:4" ht="18" hidden="1" x14ac:dyDescent="0.3">
      <c r="A640" s="9" t="s">
        <v>137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si="9"/>
        <v>0</v>
      </c>
    </row>
    <row r="644" spans="1:4" ht="18" hidden="1" x14ac:dyDescent="0.3">
      <c r="A644" s="16" t="s">
        <v>186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12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12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12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12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12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12" ht="18" hidden="1" x14ac:dyDescent="0.3">
      <c r="A662" s="9" t="s">
        <v>292</v>
      </c>
      <c r="B662" s="7"/>
      <c r="C662" s="7"/>
      <c r="D662" s="7">
        <f t="shared" si="10"/>
        <v>0</v>
      </c>
    </row>
    <row r="663" spans="1:12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12" ht="18" hidden="1" x14ac:dyDescent="0.3">
      <c r="A664" s="11" t="s">
        <v>328</v>
      </c>
      <c r="B664" s="7"/>
      <c r="C664" s="7"/>
      <c r="D664" s="7">
        <f t="shared" si="10"/>
        <v>0</v>
      </c>
    </row>
    <row r="665" spans="1:12" ht="17.399999999999999" x14ac:dyDescent="0.3">
      <c r="A665" s="38"/>
      <c r="B665" s="40">
        <f>SUM(B338:B664)</f>
        <v>5592</v>
      </c>
      <c r="C665" s="40"/>
      <c r="D665" s="40">
        <f t="shared" ref="D665" si="11">SUM(D338:D664)</f>
        <v>56895500</v>
      </c>
    </row>
    <row r="668" spans="1:12" ht="18" x14ac:dyDescent="0.35">
      <c r="D668" s="248">
        <f>D665+D333</f>
        <v>153448500</v>
      </c>
    </row>
    <row r="670" spans="1:12" x14ac:dyDescent="0.3">
      <c r="K670" s="252" t="s">
        <v>415</v>
      </c>
      <c r="L670" s="252" t="s">
        <v>416</v>
      </c>
    </row>
    <row r="671" spans="1:12" x14ac:dyDescent="0.3">
      <c r="I671" s="253" t="s">
        <v>419</v>
      </c>
      <c r="K671" s="255">
        <v>32225050</v>
      </c>
      <c r="L671" s="255">
        <v>100430700</v>
      </c>
    </row>
    <row r="672" spans="1:12" x14ac:dyDescent="0.3">
      <c r="I672" s="253" t="s">
        <v>417</v>
      </c>
      <c r="K672" s="255">
        <v>6824693204</v>
      </c>
      <c r="L672" s="255"/>
    </row>
    <row r="673" spans="9:14" x14ac:dyDescent="0.3">
      <c r="I673" s="253" t="s">
        <v>424</v>
      </c>
      <c r="K673" s="255">
        <v>61765933.333333328</v>
      </c>
      <c r="L673" s="255">
        <v>153448500</v>
      </c>
    </row>
    <row r="674" spans="9:14" x14ac:dyDescent="0.3">
      <c r="I674" s="253" t="s">
        <v>418</v>
      </c>
      <c r="K674" s="254">
        <f>K671+L671+K672-K673-L673</f>
        <v>6742134520.666667</v>
      </c>
      <c r="L674" s="254"/>
    </row>
    <row r="675" spans="9:14" x14ac:dyDescent="0.3">
      <c r="K675" s="254"/>
      <c r="L675" s="254"/>
    </row>
    <row r="677" spans="9:14" x14ac:dyDescent="0.3">
      <c r="K677" s="256" t="s">
        <v>420</v>
      </c>
      <c r="L677" s="256" t="s">
        <v>421</v>
      </c>
    </row>
    <row r="678" spans="9:14" x14ac:dyDescent="0.3">
      <c r="J678" s="256" t="s">
        <v>422</v>
      </c>
      <c r="K678" s="257">
        <v>3907638330</v>
      </c>
      <c r="L678" s="258">
        <f>K678*K674/(K678+K679)</f>
        <v>2525368947.3417993</v>
      </c>
      <c r="N678">
        <v>2528328502.4570537</v>
      </c>
    </row>
    <row r="679" spans="9:14" x14ac:dyDescent="0.3">
      <c r="J679" s="256" t="s">
        <v>423</v>
      </c>
      <c r="K679" s="259">
        <v>6524826719</v>
      </c>
      <c r="L679" s="258">
        <f>K679*K674/(K678+K679)</f>
        <v>4216765573.3248672</v>
      </c>
      <c r="N679">
        <v>4221707326.5429463</v>
      </c>
    </row>
    <row r="681" spans="9:14" x14ac:dyDescent="0.3">
      <c r="L681" s="254">
        <v>2525368947.3417993</v>
      </c>
    </row>
    <row r="682" spans="9:14" x14ac:dyDescent="0.3">
      <c r="L682" s="254">
        <v>4216765573.3248672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C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D666"/>
  <sheetViews>
    <sheetView tabSelected="1" zoomScale="70" zoomScaleNormal="70" workbookViewId="0">
      <selection activeCell="F672" sqref="F671:F672"/>
    </sheetView>
  </sheetViews>
  <sheetFormatPr defaultRowHeight="14.4" x14ac:dyDescent="0.3"/>
  <cols>
    <col min="1" max="1" width="36.33203125" customWidth="1"/>
    <col min="3" max="3" width="12.88671875" customWidth="1"/>
    <col min="4" max="4" width="22.21875" customWidth="1"/>
  </cols>
  <sheetData>
    <row r="1" spans="1:4" x14ac:dyDescent="0.3">
      <c r="A1" s="1" t="s">
        <v>414</v>
      </c>
      <c r="B1" s="2"/>
      <c r="C1" s="2"/>
      <c r="D1" s="2"/>
    </row>
    <row r="2" spans="1:4" ht="26.4" x14ac:dyDescent="0.3">
      <c r="A2" s="41" t="s">
        <v>0</v>
      </c>
      <c r="B2" s="3" t="s">
        <v>1</v>
      </c>
      <c r="C2" s="3" t="s">
        <v>330</v>
      </c>
      <c r="D2" s="3" t="s">
        <v>331</v>
      </c>
    </row>
    <row r="3" spans="1:4" ht="18" hidden="1" x14ac:dyDescent="0.3">
      <c r="A3" s="5" t="s">
        <v>2</v>
      </c>
      <c r="B3" s="7"/>
      <c r="C3" s="7"/>
      <c r="D3" s="7">
        <f>B3*C3</f>
        <v>0</v>
      </c>
    </row>
    <row r="4" spans="1:4" ht="18" hidden="1" x14ac:dyDescent="0.3">
      <c r="A4" s="8" t="s">
        <v>3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4</v>
      </c>
      <c r="B5" s="7"/>
      <c r="C5" s="7"/>
      <c r="D5" s="7">
        <f t="shared" si="0"/>
        <v>0</v>
      </c>
    </row>
    <row r="6" spans="1:4" ht="18" hidden="1" x14ac:dyDescent="0.3">
      <c r="A6" s="5" t="s">
        <v>5</v>
      </c>
      <c r="B6" s="7"/>
      <c r="C6" s="7"/>
      <c r="D6" s="7">
        <f t="shared" si="0"/>
        <v>0</v>
      </c>
    </row>
    <row r="7" spans="1:4" ht="18" hidden="1" x14ac:dyDescent="0.3">
      <c r="A7" s="9" t="s">
        <v>6</v>
      </c>
      <c r="B7" s="7"/>
      <c r="C7" s="7"/>
      <c r="D7" s="7">
        <f t="shared" si="0"/>
        <v>0</v>
      </c>
    </row>
    <row r="8" spans="1:4" ht="18" hidden="1" x14ac:dyDescent="0.3">
      <c r="A8" s="10" t="s">
        <v>7</v>
      </c>
      <c r="B8" s="7"/>
      <c r="C8" s="7"/>
      <c r="D8" s="7">
        <f t="shared" si="0"/>
        <v>0</v>
      </c>
    </row>
    <row r="9" spans="1:4" ht="18" hidden="1" x14ac:dyDescent="0.3">
      <c r="A9" s="5" t="s">
        <v>8</v>
      </c>
      <c r="B9" s="7"/>
      <c r="C9" s="7"/>
      <c r="D9" s="7">
        <f t="shared" si="0"/>
        <v>0</v>
      </c>
    </row>
    <row r="10" spans="1:4" ht="18" hidden="1" x14ac:dyDescent="0.3">
      <c r="A10" s="5" t="s">
        <v>9</v>
      </c>
      <c r="B10" s="7"/>
      <c r="C10" s="7"/>
      <c r="D10" s="7">
        <f t="shared" si="0"/>
        <v>0</v>
      </c>
    </row>
    <row r="11" spans="1:4" ht="18" hidden="1" x14ac:dyDescent="0.3">
      <c r="A11" s="11" t="s">
        <v>10</v>
      </c>
      <c r="B11" s="7"/>
      <c r="C11" s="7"/>
      <c r="D11" s="7">
        <f t="shared" si="0"/>
        <v>0</v>
      </c>
    </row>
    <row r="12" spans="1:4" ht="18" hidden="1" x14ac:dyDescent="0.3">
      <c r="A12" s="9" t="s">
        <v>11</v>
      </c>
      <c r="B12" s="7"/>
      <c r="C12" s="7"/>
      <c r="D12" s="7">
        <f t="shared" si="0"/>
        <v>0</v>
      </c>
    </row>
    <row r="13" spans="1:4" ht="18" hidden="1" x14ac:dyDescent="0.3">
      <c r="A13" s="9" t="s">
        <v>12</v>
      </c>
      <c r="B13" s="7"/>
      <c r="C13" s="7"/>
      <c r="D13" s="7">
        <f t="shared" si="0"/>
        <v>0</v>
      </c>
    </row>
    <row r="14" spans="1:4" ht="18" hidden="1" x14ac:dyDescent="0.3">
      <c r="A14" s="12" t="s">
        <v>13</v>
      </c>
      <c r="B14" s="7"/>
      <c r="C14" s="7"/>
      <c r="D14" s="7">
        <f t="shared" si="0"/>
        <v>0</v>
      </c>
    </row>
    <row r="15" spans="1:4" ht="18" x14ac:dyDescent="0.3">
      <c r="A15" s="12" t="s">
        <v>14</v>
      </c>
      <c r="B15" s="7">
        <v>16</v>
      </c>
      <c r="C15" s="7">
        <v>11000</v>
      </c>
      <c r="D15" s="7">
        <f t="shared" si="0"/>
        <v>176000</v>
      </c>
    </row>
    <row r="16" spans="1:4" ht="18" hidden="1" x14ac:dyDescent="0.3">
      <c r="A16" s="9" t="s">
        <v>15</v>
      </c>
      <c r="B16" s="7"/>
      <c r="C16" s="7"/>
      <c r="D16" s="7">
        <f t="shared" si="0"/>
        <v>0</v>
      </c>
    </row>
    <row r="17" spans="1:4" ht="18" hidden="1" x14ac:dyDescent="0.3">
      <c r="A17" s="9" t="s">
        <v>16</v>
      </c>
      <c r="B17" s="7"/>
      <c r="C17" s="7"/>
      <c r="D17" s="7">
        <f t="shared" si="0"/>
        <v>0</v>
      </c>
    </row>
    <row r="18" spans="1:4" ht="18" x14ac:dyDescent="0.3">
      <c r="A18" s="13" t="s">
        <v>17</v>
      </c>
      <c r="B18" s="7">
        <f>22+28</f>
        <v>50</v>
      </c>
      <c r="C18" s="7">
        <v>4000</v>
      </c>
      <c r="D18" s="7">
        <f t="shared" si="0"/>
        <v>200000</v>
      </c>
    </row>
    <row r="19" spans="1:4" ht="18" x14ac:dyDescent="0.3">
      <c r="A19" s="11" t="s">
        <v>18</v>
      </c>
      <c r="B19" s="7">
        <v>3</v>
      </c>
      <c r="C19" s="7">
        <v>12000</v>
      </c>
      <c r="D19" s="7">
        <f t="shared" si="0"/>
        <v>36000</v>
      </c>
    </row>
    <row r="20" spans="1:4" ht="18" hidden="1" x14ac:dyDescent="0.3">
      <c r="A20" s="9" t="s">
        <v>19</v>
      </c>
      <c r="B20" s="7"/>
      <c r="C20" s="7"/>
      <c r="D20" s="7">
        <f t="shared" si="0"/>
        <v>0</v>
      </c>
    </row>
    <row r="21" spans="1:4" ht="18" hidden="1" x14ac:dyDescent="0.3">
      <c r="A21" s="12" t="s">
        <v>20</v>
      </c>
      <c r="B21" s="7"/>
      <c r="C21" s="7"/>
      <c r="D21" s="7">
        <f t="shared" si="0"/>
        <v>0</v>
      </c>
    </row>
    <row r="22" spans="1:4" ht="18" x14ac:dyDescent="0.3">
      <c r="A22" s="9" t="s">
        <v>22</v>
      </c>
      <c r="B22" s="15">
        <v>2.5</v>
      </c>
      <c r="C22" s="7">
        <v>15000</v>
      </c>
      <c r="D22" s="7">
        <f t="shared" si="0"/>
        <v>37500</v>
      </c>
    </row>
    <row r="23" spans="1:4" ht="18" hidden="1" x14ac:dyDescent="0.3">
      <c r="A23" s="9" t="s">
        <v>22</v>
      </c>
      <c r="B23" s="7"/>
      <c r="C23" s="7"/>
      <c r="D23" s="7">
        <f t="shared" si="0"/>
        <v>0</v>
      </c>
    </row>
    <row r="24" spans="1:4" ht="18" hidden="1" x14ac:dyDescent="0.3">
      <c r="A24" s="9" t="s">
        <v>23</v>
      </c>
      <c r="B24" s="7"/>
      <c r="C24" s="7"/>
      <c r="D24" s="7">
        <f t="shared" si="0"/>
        <v>0</v>
      </c>
    </row>
    <row r="25" spans="1:4" ht="18" x14ac:dyDescent="0.3">
      <c r="A25" s="9" t="s">
        <v>24</v>
      </c>
      <c r="B25" s="7">
        <f>11+15+15+15+48</f>
        <v>104</v>
      </c>
      <c r="C25" s="7">
        <v>7000</v>
      </c>
      <c r="D25" s="7">
        <f t="shared" si="0"/>
        <v>728000</v>
      </c>
    </row>
    <row r="26" spans="1:4" ht="18" hidden="1" x14ac:dyDescent="0.3">
      <c r="A26" s="9" t="s">
        <v>25</v>
      </c>
      <c r="B26" s="7"/>
      <c r="C26" s="7"/>
      <c r="D26" s="7">
        <f t="shared" si="0"/>
        <v>0</v>
      </c>
    </row>
    <row r="27" spans="1:4" ht="18" hidden="1" x14ac:dyDescent="0.3">
      <c r="A27" s="9" t="s">
        <v>26</v>
      </c>
      <c r="B27" s="7"/>
      <c r="C27" s="7"/>
      <c r="D27" s="7">
        <f t="shared" si="0"/>
        <v>0</v>
      </c>
    </row>
    <row r="28" spans="1:4" ht="18" x14ac:dyDescent="0.3">
      <c r="A28" s="9" t="s">
        <v>27</v>
      </c>
      <c r="B28" s="7">
        <v>39</v>
      </c>
      <c r="C28" s="7">
        <v>35000</v>
      </c>
      <c r="D28" s="7">
        <f t="shared" si="0"/>
        <v>1365000</v>
      </c>
    </row>
    <row r="29" spans="1:4" ht="18" hidden="1" x14ac:dyDescent="0.3">
      <c r="A29" s="12" t="s">
        <v>28</v>
      </c>
      <c r="B29" s="7"/>
      <c r="C29" s="7"/>
      <c r="D29" s="7">
        <f t="shared" si="0"/>
        <v>0</v>
      </c>
    </row>
    <row r="30" spans="1:4" ht="18" x14ac:dyDescent="0.3">
      <c r="A30" s="12" t="s">
        <v>29</v>
      </c>
      <c r="B30" s="7">
        <v>6</v>
      </c>
      <c r="C30" s="7">
        <v>23000</v>
      </c>
      <c r="D30" s="7">
        <f t="shared" si="0"/>
        <v>138000</v>
      </c>
    </row>
    <row r="31" spans="1:4" ht="18" hidden="1" x14ac:dyDescent="0.3">
      <c r="A31" s="9" t="s">
        <v>30</v>
      </c>
      <c r="B31" s="7"/>
      <c r="C31" s="7"/>
      <c r="D31" s="7">
        <f t="shared" si="0"/>
        <v>0</v>
      </c>
    </row>
    <row r="32" spans="1:4" ht="18" hidden="1" x14ac:dyDescent="0.3">
      <c r="A32" s="9" t="s">
        <v>31</v>
      </c>
      <c r="B32" s="7"/>
      <c r="C32" s="7"/>
      <c r="D32" s="7">
        <f t="shared" si="0"/>
        <v>0</v>
      </c>
    </row>
    <row r="33" spans="1:4" ht="18" hidden="1" x14ac:dyDescent="0.3">
      <c r="A33" s="11" t="s">
        <v>32</v>
      </c>
      <c r="B33" s="15"/>
      <c r="C33" s="15"/>
      <c r="D33" s="7">
        <f t="shared" si="0"/>
        <v>0</v>
      </c>
    </row>
    <row r="34" spans="1:4" ht="18" hidden="1" x14ac:dyDescent="0.3">
      <c r="A34" s="11" t="s">
        <v>33</v>
      </c>
      <c r="B34" s="15"/>
      <c r="C34" s="15"/>
      <c r="D34" s="7">
        <f t="shared" si="0"/>
        <v>0</v>
      </c>
    </row>
    <row r="35" spans="1:4" ht="18" hidden="1" x14ac:dyDescent="0.3">
      <c r="A35" s="9" t="s">
        <v>34</v>
      </c>
      <c r="B35" s="7"/>
      <c r="C35" s="7"/>
      <c r="D35" s="7">
        <f t="shared" si="0"/>
        <v>0</v>
      </c>
    </row>
    <row r="36" spans="1:4" ht="18" hidden="1" x14ac:dyDescent="0.3">
      <c r="A36" s="9" t="s">
        <v>35</v>
      </c>
      <c r="B36" s="7"/>
      <c r="C36" s="7"/>
      <c r="D36" s="7">
        <f t="shared" si="0"/>
        <v>0</v>
      </c>
    </row>
    <row r="37" spans="1:4" ht="18" hidden="1" x14ac:dyDescent="0.3">
      <c r="A37" s="16" t="s">
        <v>36</v>
      </c>
      <c r="B37" s="7"/>
      <c r="C37" s="7"/>
      <c r="D37" s="7">
        <f t="shared" si="0"/>
        <v>0</v>
      </c>
    </row>
    <row r="38" spans="1:4" ht="18" x14ac:dyDescent="0.3">
      <c r="A38" s="9" t="s">
        <v>37</v>
      </c>
      <c r="B38" s="7">
        <v>7</v>
      </c>
      <c r="C38" s="7">
        <v>11000</v>
      </c>
      <c r="D38" s="7">
        <f t="shared" si="0"/>
        <v>77000</v>
      </c>
    </row>
    <row r="39" spans="1:4" ht="18" hidden="1" x14ac:dyDescent="0.3">
      <c r="A39" s="9" t="s">
        <v>38</v>
      </c>
      <c r="B39" s="7"/>
      <c r="C39" s="7"/>
      <c r="D39" s="7">
        <f t="shared" si="0"/>
        <v>0</v>
      </c>
    </row>
    <row r="40" spans="1:4" ht="18" x14ac:dyDescent="0.3">
      <c r="A40" s="9" t="s">
        <v>39</v>
      </c>
      <c r="B40" s="7">
        <v>5</v>
      </c>
      <c r="C40" s="7">
        <v>24000</v>
      </c>
      <c r="D40" s="7">
        <f t="shared" si="0"/>
        <v>120000</v>
      </c>
    </row>
    <row r="41" spans="1:4" ht="18" x14ac:dyDescent="0.3">
      <c r="A41" s="9" t="s">
        <v>40</v>
      </c>
      <c r="B41" s="7">
        <v>5</v>
      </c>
      <c r="C41" s="7">
        <v>30000</v>
      </c>
      <c r="D41" s="7">
        <f t="shared" si="0"/>
        <v>150000</v>
      </c>
    </row>
    <row r="42" spans="1:4" ht="18" hidden="1" x14ac:dyDescent="0.3">
      <c r="A42" s="13" t="s">
        <v>41</v>
      </c>
      <c r="B42" s="7"/>
      <c r="C42" s="7"/>
      <c r="D42" s="7">
        <f t="shared" si="0"/>
        <v>0</v>
      </c>
    </row>
    <row r="43" spans="1:4" ht="18" hidden="1" x14ac:dyDescent="0.3">
      <c r="A43" s="11" t="s">
        <v>42</v>
      </c>
      <c r="B43" s="7"/>
      <c r="C43" s="7"/>
      <c r="D43" s="7">
        <f t="shared" si="0"/>
        <v>0</v>
      </c>
    </row>
    <row r="44" spans="1:4" ht="18" hidden="1" x14ac:dyDescent="0.3">
      <c r="A44" s="13" t="s">
        <v>43</v>
      </c>
      <c r="B44" s="7"/>
      <c r="C44" s="7"/>
      <c r="D44" s="7">
        <f t="shared" si="0"/>
        <v>0</v>
      </c>
    </row>
    <row r="45" spans="1:4" ht="18" hidden="1" x14ac:dyDescent="0.3">
      <c r="A45" s="9" t="s">
        <v>44</v>
      </c>
      <c r="B45" s="7"/>
      <c r="C45" s="7"/>
      <c r="D45" s="7">
        <f t="shared" si="0"/>
        <v>0</v>
      </c>
    </row>
    <row r="46" spans="1:4" ht="18" hidden="1" x14ac:dyDescent="0.3">
      <c r="A46" s="9" t="s">
        <v>45</v>
      </c>
      <c r="B46" s="7"/>
      <c r="C46" s="7"/>
      <c r="D46" s="7">
        <f t="shared" si="0"/>
        <v>0</v>
      </c>
    </row>
    <row r="47" spans="1:4" ht="18" hidden="1" x14ac:dyDescent="0.3">
      <c r="A47" s="12" t="s">
        <v>46</v>
      </c>
      <c r="B47" s="7"/>
      <c r="C47" s="7"/>
      <c r="D47" s="7">
        <f t="shared" si="0"/>
        <v>0</v>
      </c>
    </row>
    <row r="48" spans="1:4" ht="18" hidden="1" x14ac:dyDescent="0.3">
      <c r="A48" s="17" t="s">
        <v>47</v>
      </c>
      <c r="B48" s="7"/>
      <c r="C48" s="7"/>
      <c r="D48" s="7">
        <f t="shared" si="0"/>
        <v>0</v>
      </c>
    </row>
    <row r="49" spans="1:4" ht="18" hidden="1" x14ac:dyDescent="0.3">
      <c r="A49" s="16" t="s">
        <v>48</v>
      </c>
      <c r="B49" s="7"/>
      <c r="C49" s="7"/>
      <c r="D49" s="7">
        <f t="shared" si="0"/>
        <v>0</v>
      </c>
    </row>
    <row r="50" spans="1:4" ht="18" hidden="1" x14ac:dyDescent="0.3">
      <c r="A50" s="16" t="s">
        <v>49</v>
      </c>
      <c r="B50" s="7"/>
      <c r="C50" s="7"/>
      <c r="D50" s="7">
        <f t="shared" si="0"/>
        <v>0</v>
      </c>
    </row>
    <row r="51" spans="1:4" ht="18" hidden="1" x14ac:dyDescent="0.3">
      <c r="A51" s="16" t="s">
        <v>50</v>
      </c>
      <c r="B51" s="7"/>
      <c r="C51" s="7"/>
      <c r="D51" s="7">
        <f t="shared" si="0"/>
        <v>0</v>
      </c>
    </row>
    <row r="52" spans="1:4" ht="18" hidden="1" x14ac:dyDescent="0.3">
      <c r="A52" s="9" t="s">
        <v>51</v>
      </c>
      <c r="B52" s="7"/>
      <c r="C52" s="7"/>
      <c r="D52" s="7">
        <f t="shared" si="0"/>
        <v>0</v>
      </c>
    </row>
    <row r="53" spans="1:4" ht="18" hidden="1" x14ac:dyDescent="0.3">
      <c r="A53" s="11" t="s">
        <v>52</v>
      </c>
      <c r="B53" s="7"/>
      <c r="C53" s="7"/>
      <c r="D53" s="7">
        <f t="shared" si="0"/>
        <v>0</v>
      </c>
    </row>
    <row r="54" spans="1:4" ht="18" hidden="1" x14ac:dyDescent="0.3">
      <c r="A54" s="9" t="s">
        <v>53</v>
      </c>
      <c r="B54" s="7"/>
      <c r="C54" s="7"/>
      <c r="D54" s="7">
        <f t="shared" si="0"/>
        <v>0</v>
      </c>
    </row>
    <row r="55" spans="1:4" ht="18" hidden="1" x14ac:dyDescent="0.3">
      <c r="A55" s="9" t="s">
        <v>54</v>
      </c>
      <c r="B55" s="7"/>
      <c r="C55" s="7"/>
      <c r="D55" s="7">
        <f t="shared" si="0"/>
        <v>0</v>
      </c>
    </row>
    <row r="56" spans="1:4" ht="18" hidden="1" x14ac:dyDescent="0.3">
      <c r="A56" s="16" t="s">
        <v>55</v>
      </c>
      <c r="B56" s="7"/>
      <c r="C56" s="7"/>
      <c r="D56" s="7">
        <f t="shared" si="0"/>
        <v>0</v>
      </c>
    </row>
    <row r="57" spans="1:4" ht="18" hidden="1" x14ac:dyDescent="0.3">
      <c r="A57" s="9" t="s">
        <v>56</v>
      </c>
      <c r="B57" s="7"/>
      <c r="C57" s="7"/>
      <c r="D57" s="7">
        <f t="shared" si="0"/>
        <v>0</v>
      </c>
    </row>
    <row r="58" spans="1:4" ht="18" hidden="1" x14ac:dyDescent="0.3">
      <c r="A58" s="18" t="s">
        <v>57</v>
      </c>
      <c r="B58" s="7"/>
      <c r="C58" s="7"/>
      <c r="D58" s="7">
        <f t="shared" si="0"/>
        <v>0</v>
      </c>
    </row>
    <row r="59" spans="1:4" ht="18" hidden="1" x14ac:dyDescent="0.3">
      <c r="A59" s="9" t="s">
        <v>58</v>
      </c>
      <c r="B59" s="7"/>
      <c r="C59" s="7"/>
      <c r="D59" s="7">
        <f t="shared" si="0"/>
        <v>0</v>
      </c>
    </row>
    <row r="60" spans="1:4" ht="18" hidden="1" x14ac:dyDescent="0.3">
      <c r="A60" s="9" t="s">
        <v>59</v>
      </c>
      <c r="B60" s="7"/>
      <c r="C60" s="7"/>
      <c r="D60" s="7">
        <f t="shared" si="0"/>
        <v>0</v>
      </c>
    </row>
    <row r="61" spans="1:4" ht="18" hidden="1" x14ac:dyDescent="0.3">
      <c r="A61" s="19" t="s">
        <v>60</v>
      </c>
      <c r="B61" s="7"/>
      <c r="C61" s="7"/>
      <c r="D61" s="7">
        <f t="shared" si="0"/>
        <v>0</v>
      </c>
    </row>
    <row r="62" spans="1:4" ht="18" hidden="1" x14ac:dyDescent="0.3">
      <c r="A62" s="20" t="s">
        <v>61</v>
      </c>
      <c r="B62" s="7"/>
      <c r="C62" s="7"/>
      <c r="D62" s="7">
        <f t="shared" si="0"/>
        <v>0</v>
      </c>
    </row>
    <row r="63" spans="1:4" ht="18" x14ac:dyDescent="0.3">
      <c r="A63" s="12" t="s">
        <v>62</v>
      </c>
      <c r="B63" s="7">
        <v>18</v>
      </c>
      <c r="C63" s="7">
        <v>5000</v>
      </c>
      <c r="D63" s="7">
        <f t="shared" si="0"/>
        <v>90000</v>
      </c>
    </row>
    <row r="64" spans="1:4" ht="18" hidden="1" x14ac:dyDescent="0.3">
      <c r="A64" s="11" t="s">
        <v>63</v>
      </c>
      <c r="B64" s="7"/>
      <c r="C64" s="7"/>
      <c r="D64" s="7">
        <f t="shared" si="0"/>
        <v>0</v>
      </c>
    </row>
    <row r="65" spans="1:4" ht="18" hidden="1" x14ac:dyDescent="0.3">
      <c r="A65" s="12" t="s">
        <v>64</v>
      </c>
      <c r="B65" s="7"/>
      <c r="C65" s="7"/>
      <c r="D65" s="7">
        <f t="shared" si="0"/>
        <v>0</v>
      </c>
    </row>
    <row r="66" spans="1:4" ht="18" hidden="1" x14ac:dyDescent="0.3">
      <c r="A66" s="12" t="s">
        <v>65</v>
      </c>
      <c r="B66" s="7"/>
      <c r="C66" s="7"/>
      <c r="D66" s="7">
        <f t="shared" si="0"/>
        <v>0</v>
      </c>
    </row>
    <row r="67" spans="1:4" ht="18" hidden="1" x14ac:dyDescent="0.3">
      <c r="A67" s="12" t="s">
        <v>66</v>
      </c>
      <c r="B67" s="7"/>
      <c r="C67" s="7"/>
      <c r="D67" s="7">
        <f t="shared" si="0"/>
        <v>0</v>
      </c>
    </row>
    <row r="68" spans="1:4" ht="18" hidden="1" x14ac:dyDescent="0.3">
      <c r="A68" s="19" t="s">
        <v>67</v>
      </c>
      <c r="B68" s="7"/>
      <c r="C68" s="7"/>
      <c r="D68" s="7">
        <f t="shared" ref="D68:D131" si="1">B68*C68</f>
        <v>0</v>
      </c>
    </row>
    <row r="69" spans="1:4" ht="18" hidden="1" x14ac:dyDescent="0.3">
      <c r="A69" s="9" t="s">
        <v>68</v>
      </c>
      <c r="B69" s="7"/>
      <c r="C69" s="7"/>
      <c r="D69" s="7">
        <f t="shared" si="1"/>
        <v>0</v>
      </c>
    </row>
    <row r="70" spans="1:4" ht="18" hidden="1" x14ac:dyDescent="0.3">
      <c r="A70" s="9" t="s">
        <v>69</v>
      </c>
      <c r="B70" s="7"/>
      <c r="C70" s="7"/>
      <c r="D70" s="7">
        <f t="shared" si="1"/>
        <v>0</v>
      </c>
    </row>
    <row r="71" spans="1:4" ht="18" hidden="1" x14ac:dyDescent="0.3">
      <c r="A71" s="12" t="s">
        <v>70</v>
      </c>
      <c r="B71" s="7"/>
      <c r="C71" s="7"/>
      <c r="D71" s="7">
        <f t="shared" si="1"/>
        <v>0</v>
      </c>
    </row>
    <row r="72" spans="1:4" ht="18" hidden="1" x14ac:dyDescent="0.3">
      <c r="A72" s="9" t="s">
        <v>71</v>
      </c>
      <c r="B72" s="7"/>
      <c r="C72" s="7"/>
      <c r="D72" s="7">
        <f t="shared" si="1"/>
        <v>0</v>
      </c>
    </row>
    <row r="73" spans="1:4" ht="18" x14ac:dyDescent="0.3">
      <c r="A73" s="13" t="s">
        <v>72</v>
      </c>
      <c r="B73" s="7">
        <f>20+78</f>
        <v>98</v>
      </c>
      <c r="C73" s="7">
        <v>18000</v>
      </c>
      <c r="D73" s="7">
        <f t="shared" si="1"/>
        <v>1764000</v>
      </c>
    </row>
    <row r="74" spans="1:4" ht="18" x14ac:dyDescent="0.3">
      <c r="A74" s="9" t="s">
        <v>73</v>
      </c>
      <c r="B74" s="7">
        <v>70</v>
      </c>
      <c r="C74" s="7">
        <v>21000</v>
      </c>
      <c r="D74" s="7">
        <f t="shared" si="1"/>
        <v>1470000</v>
      </c>
    </row>
    <row r="75" spans="1:4" ht="18" hidden="1" x14ac:dyDescent="0.3">
      <c r="A75" s="9" t="s">
        <v>74</v>
      </c>
      <c r="B75" s="7"/>
      <c r="C75" s="7"/>
      <c r="D75" s="7">
        <f t="shared" si="1"/>
        <v>0</v>
      </c>
    </row>
    <row r="76" spans="1:4" ht="18" hidden="1" x14ac:dyDescent="0.3">
      <c r="A76" s="9" t="s">
        <v>75</v>
      </c>
      <c r="B76" s="7"/>
      <c r="C76" s="7"/>
      <c r="D76" s="7">
        <f t="shared" si="1"/>
        <v>0</v>
      </c>
    </row>
    <row r="77" spans="1:4" ht="18" hidden="1" x14ac:dyDescent="0.3">
      <c r="A77" s="12" t="s">
        <v>76</v>
      </c>
      <c r="B77" s="15"/>
      <c r="C77" s="15"/>
      <c r="D77" s="7">
        <f t="shared" si="1"/>
        <v>0</v>
      </c>
    </row>
    <row r="78" spans="1:4" ht="18" hidden="1" x14ac:dyDescent="0.3">
      <c r="A78" s="12" t="s">
        <v>77</v>
      </c>
      <c r="B78" s="15"/>
      <c r="C78" s="15"/>
      <c r="D78" s="7">
        <f t="shared" si="1"/>
        <v>0</v>
      </c>
    </row>
    <row r="79" spans="1:4" ht="18" hidden="1" x14ac:dyDescent="0.3">
      <c r="A79" s="12" t="s">
        <v>78</v>
      </c>
      <c r="B79" s="15"/>
      <c r="C79" s="15"/>
      <c r="D79" s="7">
        <f t="shared" si="1"/>
        <v>0</v>
      </c>
    </row>
    <row r="80" spans="1:4" ht="18" hidden="1" x14ac:dyDescent="0.3">
      <c r="A80" s="9" t="s">
        <v>79</v>
      </c>
      <c r="B80" s="7"/>
      <c r="C80" s="7"/>
      <c r="D80" s="7">
        <f t="shared" si="1"/>
        <v>0</v>
      </c>
    </row>
    <row r="81" spans="1:4" ht="18" hidden="1" x14ac:dyDescent="0.3">
      <c r="A81" s="9" t="s">
        <v>80</v>
      </c>
      <c r="B81" s="7"/>
      <c r="C81" s="7"/>
      <c r="D81" s="7">
        <f t="shared" si="1"/>
        <v>0</v>
      </c>
    </row>
    <row r="82" spans="1:4" ht="18" hidden="1" x14ac:dyDescent="0.3">
      <c r="A82" s="9" t="s">
        <v>81</v>
      </c>
      <c r="B82" s="7"/>
      <c r="C82" s="7"/>
      <c r="D82" s="7">
        <f t="shared" si="1"/>
        <v>0</v>
      </c>
    </row>
    <row r="83" spans="1:4" ht="18" hidden="1" x14ac:dyDescent="0.3">
      <c r="A83" s="9" t="s">
        <v>82</v>
      </c>
      <c r="B83" s="7"/>
      <c r="C83" s="7"/>
      <c r="D83" s="7">
        <f t="shared" si="1"/>
        <v>0</v>
      </c>
    </row>
    <row r="84" spans="1:4" ht="18" hidden="1" x14ac:dyDescent="0.3">
      <c r="A84" s="9" t="s">
        <v>83</v>
      </c>
      <c r="B84" s="7"/>
      <c r="C84" s="7"/>
      <c r="D84" s="7">
        <f t="shared" si="1"/>
        <v>0</v>
      </c>
    </row>
    <row r="85" spans="1:4" ht="18" hidden="1" x14ac:dyDescent="0.3">
      <c r="A85" s="9" t="s">
        <v>84</v>
      </c>
      <c r="B85" s="7"/>
      <c r="C85" s="7"/>
      <c r="D85" s="7">
        <f t="shared" si="1"/>
        <v>0</v>
      </c>
    </row>
    <row r="86" spans="1:4" ht="18" hidden="1" x14ac:dyDescent="0.3">
      <c r="A86" s="21" t="s">
        <v>85</v>
      </c>
      <c r="B86" s="7"/>
      <c r="C86" s="7"/>
      <c r="D86" s="7">
        <f t="shared" si="1"/>
        <v>0</v>
      </c>
    </row>
    <row r="87" spans="1:4" ht="18" hidden="1" x14ac:dyDescent="0.3">
      <c r="A87" s="21" t="s">
        <v>86</v>
      </c>
      <c r="B87" s="7"/>
      <c r="C87" s="7"/>
      <c r="D87" s="7">
        <f t="shared" si="1"/>
        <v>0</v>
      </c>
    </row>
    <row r="88" spans="1:4" ht="18" hidden="1" x14ac:dyDescent="0.3">
      <c r="A88" s="21" t="s">
        <v>87</v>
      </c>
      <c r="B88" s="7"/>
      <c r="C88" s="7"/>
      <c r="D88" s="7">
        <f t="shared" si="1"/>
        <v>0</v>
      </c>
    </row>
    <row r="89" spans="1:4" ht="18" hidden="1" x14ac:dyDescent="0.3">
      <c r="A89" s="11" t="s">
        <v>88</v>
      </c>
      <c r="B89" s="7"/>
      <c r="C89" s="7"/>
      <c r="D89" s="7">
        <f t="shared" si="1"/>
        <v>0</v>
      </c>
    </row>
    <row r="90" spans="1:4" ht="18" hidden="1" x14ac:dyDescent="0.3">
      <c r="A90" s="13" t="s">
        <v>89</v>
      </c>
      <c r="B90" s="7"/>
      <c r="C90" s="7"/>
      <c r="D90" s="7">
        <f t="shared" si="1"/>
        <v>0</v>
      </c>
    </row>
    <row r="91" spans="1:4" ht="18" hidden="1" x14ac:dyDescent="0.3">
      <c r="A91" s="9" t="s">
        <v>91</v>
      </c>
      <c r="B91" s="7"/>
      <c r="C91" s="7"/>
      <c r="D91" s="7">
        <f t="shared" si="1"/>
        <v>0</v>
      </c>
    </row>
    <row r="92" spans="1:4" ht="18" hidden="1" x14ac:dyDescent="0.3">
      <c r="A92" s="9" t="s">
        <v>92</v>
      </c>
      <c r="B92" s="7"/>
      <c r="C92" s="7"/>
      <c r="D92" s="7">
        <f t="shared" si="1"/>
        <v>0</v>
      </c>
    </row>
    <row r="93" spans="1:4" ht="18" hidden="1" x14ac:dyDescent="0.3">
      <c r="A93" s="11" t="s">
        <v>94</v>
      </c>
      <c r="B93" s="7"/>
      <c r="C93" s="7"/>
      <c r="D93" s="7">
        <f t="shared" si="1"/>
        <v>0</v>
      </c>
    </row>
    <row r="94" spans="1:4" ht="18" hidden="1" x14ac:dyDescent="0.3">
      <c r="A94" s="9" t="s">
        <v>95</v>
      </c>
      <c r="B94" s="15"/>
      <c r="C94" s="15"/>
      <c r="D94" s="7">
        <f t="shared" si="1"/>
        <v>0</v>
      </c>
    </row>
    <row r="95" spans="1:4" ht="18" hidden="1" x14ac:dyDescent="0.3">
      <c r="A95" s="11" t="s">
        <v>384</v>
      </c>
      <c r="B95" s="7"/>
      <c r="C95" s="7"/>
      <c r="D95" s="7">
        <f t="shared" si="1"/>
        <v>0</v>
      </c>
    </row>
    <row r="96" spans="1:4" ht="18" hidden="1" x14ac:dyDescent="0.3">
      <c r="A96" s="21" t="s">
        <v>96</v>
      </c>
      <c r="B96" s="7"/>
      <c r="C96" s="7"/>
      <c r="D96" s="7">
        <f t="shared" si="1"/>
        <v>0</v>
      </c>
    </row>
    <row r="97" spans="1:4" ht="18" hidden="1" x14ac:dyDescent="0.3">
      <c r="A97" s="11" t="s">
        <v>97</v>
      </c>
      <c r="B97" s="7"/>
      <c r="C97" s="7"/>
      <c r="D97" s="7">
        <f t="shared" si="1"/>
        <v>0</v>
      </c>
    </row>
    <row r="98" spans="1:4" ht="18" hidden="1" x14ac:dyDescent="0.3">
      <c r="A98" s="9" t="s">
        <v>99</v>
      </c>
      <c r="B98" s="7"/>
      <c r="C98" s="7"/>
      <c r="D98" s="7">
        <f t="shared" si="1"/>
        <v>0</v>
      </c>
    </row>
    <row r="99" spans="1:4" ht="18" hidden="1" x14ac:dyDescent="0.3">
      <c r="A99" s="16" t="s">
        <v>100</v>
      </c>
      <c r="B99" s="7"/>
      <c r="C99" s="7"/>
      <c r="D99" s="7">
        <f t="shared" si="1"/>
        <v>0</v>
      </c>
    </row>
    <row r="100" spans="1:4" ht="18" hidden="1" x14ac:dyDescent="0.3">
      <c r="A100" s="9" t="s">
        <v>101</v>
      </c>
      <c r="B100" s="7"/>
      <c r="C100" s="7"/>
      <c r="D100" s="7">
        <f t="shared" si="1"/>
        <v>0</v>
      </c>
    </row>
    <row r="101" spans="1:4" ht="18" hidden="1" x14ac:dyDescent="0.3">
      <c r="A101" s="9" t="s">
        <v>102</v>
      </c>
      <c r="B101" s="7"/>
      <c r="C101" s="7"/>
      <c r="D101" s="7">
        <f t="shared" si="1"/>
        <v>0</v>
      </c>
    </row>
    <row r="102" spans="1:4" ht="18" hidden="1" x14ac:dyDescent="0.3">
      <c r="A102" s="23" t="s">
        <v>103</v>
      </c>
      <c r="B102" s="7"/>
      <c r="C102" s="7"/>
      <c r="D102" s="7">
        <f t="shared" si="1"/>
        <v>0</v>
      </c>
    </row>
    <row r="103" spans="1:4" ht="18" hidden="1" x14ac:dyDescent="0.3">
      <c r="A103" s="195" t="s">
        <v>104</v>
      </c>
      <c r="B103" s="7"/>
      <c r="C103" s="7"/>
      <c r="D103" s="7">
        <f t="shared" si="1"/>
        <v>0</v>
      </c>
    </row>
    <row r="104" spans="1:4" ht="18" hidden="1" x14ac:dyDescent="0.3">
      <c r="A104" s="22" t="s">
        <v>105</v>
      </c>
      <c r="B104" s="7"/>
      <c r="C104" s="7"/>
      <c r="D104" s="7">
        <f t="shared" si="1"/>
        <v>0</v>
      </c>
    </row>
    <row r="105" spans="1:4" ht="18" hidden="1" x14ac:dyDescent="0.3">
      <c r="A105" s="9" t="s">
        <v>106</v>
      </c>
      <c r="B105" s="7"/>
      <c r="C105" s="7"/>
      <c r="D105" s="7">
        <f t="shared" si="1"/>
        <v>0</v>
      </c>
    </row>
    <row r="106" spans="1:4" ht="18" hidden="1" x14ac:dyDescent="0.3">
      <c r="A106" s="9" t="s">
        <v>107</v>
      </c>
      <c r="B106" s="7"/>
      <c r="C106" s="7"/>
      <c r="D106" s="7">
        <f t="shared" si="1"/>
        <v>0</v>
      </c>
    </row>
    <row r="107" spans="1:4" ht="18" hidden="1" x14ac:dyDescent="0.3">
      <c r="A107" s="9" t="s">
        <v>108</v>
      </c>
      <c r="B107" s="7"/>
      <c r="C107" s="7"/>
      <c r="D107" s="7">
        <f t="shared" si="1"/>
        <v>0</v>
      </c>
    </row>
    <row r="108" spans="1:4" ht="18" hidden="1" x14ac:dyDescent="0.3">
      <c r="A108" s="9" t="s">
        <v>109</v>
      </c>
      <c r="B108" s="7"/>
      <c r="C108" s="7"/>
      <c r="D108" s="7">
        <f t="shared" si="1"/>
        <v>0</v>
      </c>
    </row>
    <row r="109" spans="1:4" ht="18" hidden="1" x14ac:dyDescent="0.3">
      <c r="A109" s="9" t="s">
        <v>110</v>
      </c>
      <c r="B109" s="7"/>
      <c r="C109" s="7"/>
      <c r="D109" s="7">
        <f t="shared" si="1"/>
        <v>0</v>
      </c>
    </row>
    <row r="110" spans="1:4" ht="18" hidden="1" x14ac:dyDescent="0.3">
      <c r="A110" s="9" t="s">
        <v>111</v>
      </c>
      <c r="B110" s="7"/>
      <c r="C110" s="7"/>
      <c r="D110" s="7">
        <f t="shared" si="1"/>
        <v>0</v>
      </c>
    </row>
    <row r="111" spans="1:4" ht="18" hidden="1" x14ac:dyDescent="0.3">
      <c r="A111" s="9" t="s">
        <v>112</v>
      </c>
      <c r="B111" s="7"/>
      <c r="C111" s="7"/>
      <c r="D111" s="7">
        <f t="shared" si="1"/>
        <v>0</v>
      </c>
    </row>
    <row r="112" spans="1:4" ht="18" hidden="1" x14ac:dyDescent="0.3">
      <c r="A112" s="11" t="s">
        <v>113</v>
      </c>
      <c r="B112" s="7"/>
      <c r="C112" s="7"/>
      <c r="D112" s="7">
        <f t="shared" si="1"/>
        <v>0</v>
      </c>
    </row>
    <row r="113" spans="1:4" ht="18" hidden="1" x14ac:dyDescent="0.3">
      <c r="A113" s="21" t="s">
        <v>114</v>
      </c>
      <c r="B113" s="7"/>
      <c r="C113" s="7"/>
      <c r="D113" s="7">
        <f t="shared" si="1"/>
        <v>0</v>
      </c>
    </row>
    <row r="114" spans="1:4" ht="18" hidden="1" x14ac:dyDescent="0.3">
      <c r="A114" s="9" t="s">
        <v>115</v>
      </c>
      <c r="B114" s="7"/>
      <c r="C114" s="7"/>
      <c r="D114" s="7">
        <f t="shared" si="1"/>
        <v>0</v>
      </c>
    </row>
    <row r="115" spans="1:4" ht="18" hidden="1" x14ac:dyDescent="0.3">
      <c r="A115" s="11" t="s">
        <v>116</v>
      </c>
      <c r="B115" s="7"/>
      <c r="C115" s="7"/>
      <c r="D115" s="7">
        <f t="shared" si="1"/>
        <v>0</v>
      </c>
    </row>
    <row r="116" spans="1:4" ht="18" hidden="1" x14ac:dyDescent="0.3">
      <c r="A116" s="11" t="s">
        <v>117</v>
      </c>
      <c r="B116" s="7"/>
      <c r="C116" s="7"/>
      <c r="D116" s="7">
        <f t="shared" si="1"/>
        <v>0</v>
      </c>
    </row>
    <row r="117" spans="1:4" ht="18" hidden="1" x14ac:dyDescent="0.3">
      <c r="A117" s="9" t="s">
        <v>118</v>
      </c>
      <c r="B117" s="7"/>
      <c r="C117" s="7"/>
      <c r="D117" s="7">
        <f t="shared" si="1"/>
        <v>0</v>
      </c>
    </row>
    <row r="118" spans="1:4" ht="18" hidden="1" x14ac:dyDescent="0.3">
      <c r="A118" s="9" t="s">
        <v>367</v>
      </c>
      <c r="B118" s="7"/>
      <c r="C118" s="7"/>
      <c r="D118" s="7">
        <f t="shared" si="1"/>
        <v>0</v>
      </c>
    </row>
    <row r="119" spans="1:4" ht="18" hidden="1" x14ac:dyDescent="0.3">
      <c r="A119" s="10" t="s">
        <v>119</v>
      </c>
      <c r="B119" s="7"/>
      <c r="C119" s="7"/>
      <c r="D119" s="7">
        <f t="shared" si="1"/>
        <v>0</v>
      </c>
    </row>
    <row r="120" spans="1:4" ht="18" hidden="1" x14ac:dyDescent="0.3">
      <c r="A120" s="13" t="s">
        <v>120</v>
      </c>
      <c r="B120" s="7"/>
      <c r="C120" s="7"/>
      <c r="D120" s="7">
        <f t="shared" si="1"/>
        <v>0</v>
      </c>
    </row>
    <row r="121" spans="1:4" ht="18" hidden="1" x14ac:dyDescent="0.3">
      <c r="A121" s="12" t="s">
        <v>121</v>
      </c>
      <c r="B121" s="15"/>
      <c r="C121" s="15"/>
      <c r="D121" s="7">
        <f t="shared" si="1"/>
        <v>0</v>
      </c>
    </row>
    <row r="122" spans="1:4" ht="18" hidden="1" x14ac:dyDescent="0.3">
      <c r="A122" s="12" t="s">
        <v>122</v>
      </c>
      <c r="B122" s="15"/>
      <c r="C122" s="15"/>
      <c r="D122" s="7">
        <f t="shared" si="1"/>
        <v>0</v>
      </c>
    </row>
    <row r="123" spans="1:4" ht="18" hidden="1" x14ac:dyDescent="0.3">
      <c r="A123" s="12" t="s">
        <v>123</v>
      </c>
      <c r="B123" s="15"/>
      <c r="C123" s="15"/>
      <c r="D123" s="7">
        <f t="shared" si="1"/>
        <v>0</v>
      </c>
    </row>
    <row r="124" spans="1:4" ht="18" hidden="1" x14ac:dyDescent="0.3">
      <c r="A124" s="12" t="s">
        <v>124</v>
      </c>
      <c r="B124" s="26"/>
      <c r="C124" s="26"/>
      <c r="D124" s="7">
        <f t="shared" si="1"/>
        <v>0</v>
      </c>
    </row>
    <row r="125" spans="1:4" ht="18" hidden="1" x14ac:dyDescent="0.3">
      <c r="A125" s="27" t="s">
        <v>125</v>
      </c>
      <c r="B125" s="7"/>
      <c r="C125" s="7"/>
      <c r="D125" s="7">
        <f t="shared" si="1"/>
        <v>0</v>
      </c>
    </row>
    <row r="126" spans="1:4" ht="18" x14ac:dyDescent="0.3">
      <c r="A126" s="12" t="s">
        <v>126</v>
      </c>
      <c r="B126" s="15">
        <v>2.5</v>
      </c>
      <c r="C126" s="15">
        <v>16000</v>
      </c>
      <c r="D126" s="7">
        <f t="shared" si="1"/>
        <v>40000</v>
      </c>
    </row>
    <row r="127" spans="1:4" ht="18" hidden="1" x14ac:dyDescent="0.3">
      <c r="A127" s="9" t="s">
        <v>127</v>
      </c>
      <c r="B127" s="7"/>
      <c r="C127" s="7"/>
      <c r="D127" s="7">
        <f t="shared" si="1"/>
        <v>0</v>
      </c>
    </row>
    <row r="128" spans="1:4" ht="18" hidden="1" x14ac:dyDescent="0.3">
      <c r="A128" s="9" t="s">
        <v>128</v>
      </c>
      <c r="B128" s="7"/>
      <c r="C128" s="7"/>
      <c r="D128" s="7">
        <f t="shared" si="1"/>
        <v>0</v>
      </c>
    </row>
    <row r="129" spans="1:4" ht="18" hidden="1" x14ac:dyDescent="0.3">
      <c r="A129" s="9" t="s">
        <v>368</v>
      </c>
      <c r="B129" s="7"/>
      <c r="C129" s="7"/>
      <c r="D129" s="7">
        <f t="shared" si="1"/>
        <v>0</v>
      </c>
    </row>
    <row r="130" spans="1:4" ht="18" hidden="1" x14ac:dyDescent="0.3">
      <c r="A130" s="9" t="s">
        <v>129</v>
      </c>
      <c r="B130" s="7"/>
      <c r="C130" s="7"/>
      <c r="D130" s="7">
        <f t="shared" si="1"/>
        <v>0</v>
      </c>
    </row>
    <row r="131" spans="1:4" ht="18" hidden="1" x14ac:dyDescent="0.3">
      <c r="A131" s="16" t="s">
        <v>130</v>
      </c>
      <c r="B131" s="7"/>
      <c r="C131" s="7"/>
      <c r="D131" s="7">
        <f t="shared" si="1"/>
        <v>0</v>
      </c>
    </row>
    <row r="132" spans="1:4" ht="18" hidden="1" x14ac:dyDescent="0.3">
      <c r="A132" s="12" t="s">
        <v>131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2" t="s">
        <v>132</v>
      </c>
      <c r="B133" s="7"/>
      <c r="C133" s="7"/>
      <c r="D133" s="7">
        <f t="shared" si="2"/>
        <v>0</v>
      </c>
    </row>
    <row r="134" spans="1:4" ht="18" hidden="1" x14ac:dyDescent="0.3">
      <c r="A134" s="9" t="s">
        <v>133</v>
      </c>
      <c r="B134" s="7"/>
      <c r="C134" s="7"/>
      <c r="D134" s="7">
        <f t="shared" si="2"/>
        <v>0</v>
      </c>
    </row>
    <row r="135" spans="1:4" ht="18" hidden="1" x14ac:dyDescent="0.3">
      <c r="A135" s="9" t="s">
        <v>135</v>
      </c>
      <c r="B135" s="15"/>
      <c r="C135" s="15"/>
      <c r="D135" s="7">
        <f t="shared" si="2"/>
        <v>0</v>
      </c>
    </row>
    <row r="136" spans="1:4" ht="18" hidden="1" x14ac:dyDescent="0.3">
      <c r="A136" s="9" t="s">
        <v>136</v>
      </c>
      <c r="B136" s="15"/>
      <c r="C136" s="15"/>
      <c r="D136" s="7">
        <f t="shared" si="2"/>
        <v>0</v>
      </c>
    </row>
    <row r="137" spans="1:4" ht="18" hidden="1" x14ac:dyDescent="0.3">
      <c r="A137" s="9" t="s">
        <v>137</v>
      </c>
      <c r="B137" s="7"/>
      <c r="C137" s="7"/>
      <c r="D137" s="7">
        <f t="shared" si="2"/>
        <v>0</v>
      </c>
    </row>
    <row r="138" spans="1:4" ht="18" x14ac:dyDescent="0.3">
      <c r="A138" s="9" t="s">
        <v>138</v>
      </c>
      <c r="B138" s="15">
        <v>2</v>
      </c>
      <c r="C138" s="15">
        <v>70000</v>
      </c>
      <c r="D138" s="7">
        <f t="shared" si="2"/>
        <v>140000</v>
      </c>
    </row>
    <row r="139" spans="1:4" ht="18" hidden="1" x14ac:dyDescent="0.3">
      <c r="A139" s="9" t="s">
        <v>139</v>
      </c>
      <c r="B139" s="15"/>
      <c r="C139" s="15"/>
      <c r="D139" s="7">
        <f t="shared" si="2"/>
        <v>0</v>
      </c>
    </row>
    <row r="140" spans="1:4" ht="18" hidden="1" x14ac:dyDescent="0.3">
      <c r="A140" s="9" t="s">
        <v>140</v>
      </c>
      <c r="B140" s="15"/>
      <c r="C140" s="15"/>
      <c r="D140" s="7">
        <f t="shared" si="2"/>
        <v>0</v>
      </c>
    </row>
    <row r="141" spans="1:4" ht="18" hidden="1" x14ac:dyDescent="0.3">
      <c r="A141" s="9" t="s">
        <v>141</v>
      </c>
      <c r="B141" s="15"/>
      <c r="C141" s="15"/>
      <c r="D141" s="7">
        <f t="shared" si="2"/>
        <v>0</v>
      </c>
    </row>
    <row r="142" spans="1:4" ht="18" hidden="1" x14ac:dyDescent="0.3">
      <c r="A142" s="9" t="s">
        <v>142</v>
      </c>
      <c r="B142" s="15"/>
      <c r="C142" s="15"/>
      <c r="D142" s="7">
        <f t="shared" si="2"/>
        <v>0</v>
      </c>
    </row>
    <row r="143" spans="1:4" ht="18" hidden="1" x14ac:dyDescent="0.3">
      <c r="A143" s="9" t="s">
        <v>143</v>
      </c>
      <c r="B143" s="15"/>
      <c r="C143" s="15"/>
      <c r="D143" s="7">
        <f t="shared" si="2"/>
        <v>0</v>
      </c>
    </row>
    <row r="144" spans="1:4" ht="18" hidden="1" x14ac:dyDescent="0.3">
      <c r="A144" s="9" t="s">
        <v>144</v>
      </c>
      <c r="B144" s="15"/>
      <c r="C144" s="15"/>
      <c r="D144" s="7">
        <f t="shared" si="2"/>
        <v>0</v>
      </c>
    </row>
    <row r="145" spans="1:4" ht="18" hidden="1" x14ac:dyDescent="0.3">
      <c r="A145" s="9" t="s">
        <v>145</v>
      </c>
      <c r="B145" s="15"/>
      <c r="C145" s="15"/>
      <c r="D145" s="7">
        <f t="shared" si="2"/>
        <v>0</v>
      </c>
    </row>
    <row r="146" spans="1:4" ht="18" hidden="1" x14ac:dyDescent="0.3">
      <c r="A146" s="9" t="s">
        <v>146</v>
      </c>
      <c r="B146" s="7"/>
      <c r="C146" s="7"/>
      <c r="D146" s="7">
        <f t="shared" si="2"/>
        <v>0</v>
      </c>
    </row>
    <row r="147" spans="1:4" ht="18" hidden="1" x14ac:dyDescent="0.3">
      <c r="A147" s="9" t="s">
        <v>147</v>
      </c>
      <c r="B147" s="7"/>
      <c r="C147" s="7"/>
      <c r="D147" s="7">
        <f t="shared" si="2"/>
        <v>0</v>
      </c>
    </row>
    <row r="148" spans="1:4" ht="18" hidden="1" x14ac:dyDescent="0.3">
      <c r="A148" s="9" t="s">
        <v>148</v>
      </c>
      <c r="B148" s="7"/>
      <c r="C148" s="7"/>
      <c r="D148" s="7">
        <f t="shared" si="2"/>
        <v>0</v>
      </c>
    </row>
    <row r="149" spans="1:4" ht="18" hidden="1" x14ac:dyDescent="0.3">
      <c r="A149" s="9" t="s">
        <v>149</v>
      </c>
      <c r="B149" s="7"/>
      <c r="C149" s="7"/>
      <c r="D149" s="7">
        <f t="shared" si="2"/>
        <v>0</v>
      </c>
    </row>
    <row r="150" spans="1:4" ht="18" hidden="1" x14ac:dyDescent="0.3">
      <c r="A150" s="9" t="s">
        <v>150</v>
      </c>
      <c r="B150" s="7"/>
      <c r="C150" s="7"/>
      <c r="D150" s="7">
        <f t="shared" si="2"/>
        <v>0</v>
      </c>
    </row>
    <row r="151" spans="1:4" ht="18" hidden="1" x14ac:dyDescent="0.3">
      <c r="A151" s="16" t="s">
        <v>151</v>
      </c>
      <c r="B151" s="7"/>
      <c r="C151" s="7"/>
      <c r="D151" s="7">
        <f t="shared" si="2"/>
        <v>0</v>
      </c>
    </row>
    <row r="152" spans="1:4" ht="18" hidden="1" x14ac:dyDescent="0.3">
      <c r="A152" s="9" t="s">
        <v>152</v>
      </c>
      <c r="B152" s="7"/>
      <c r="C152" s="7"/>
      <c r="D152" s="7">
        <f t="shared" si="2"/>
        <v>0</v>
      </c>
    </row>
    <row r="153" spans="1:4" ht="18" hidden="1" x14ac:dyDescent="0.3">
      <c r="A153" s="9" t="s">
        <v>153</v>
      </c>
      <c r="B153" s="7"/>
      <c r="C153" s="7"/>
      <c r="D153" s="7">
        <f t="shared" si="2"/>
        <v>0</v>
      </c>
    </row>
    <row r="154" spans="1:4" ht="18" hidden="1" x14ac:dyDescent="0.3">
      <c r="A154" s="9" t="s">
        <v>154</v>
      </c>
      <c r="B154" s="7"/>
      <c r="C154" s="7"/>
      <c r="D154" s="7">
        <f t="shared" si="2"/>
        <v>0</v>
      </c>
    </row>
    <row r="155" spans="1:4" ht="18" x14ac:dyDescent="0.3">
      <c r="A155" s="9" t="s">
        <v>155</v>
      </c>
      <c r="B155" s="7">
        <v>30</v>
      </c>
      <c r="C155" s="7">
        <v>8000</v>
      </c>
      <c r="D155" s="7">
        <f t="shared" si="2"/>
        <v>240000</v>
      </c>
    </row>
    <row r="156" spans="1:4" ht="18" hidden="1" x14ac:dyDescent="0.3">
      <c r="A156" s="9" t="s">
        <v>156</v>
      </c>
      <c r="B156" s="15"/>
      <c r="C156" s="15"/>
      <c r="D156" s="7">
        <f t="shared" si="2"/>
        <v>0</v>
      </c>
    </row>
    <row r="157" spans="1:4" ht="18" x14ac:dyDescent="0.3">
      <c r="A157" s="9" t="s">
        <v>157</v>
      </c>
      <c r="B157" s="15">
        <v>1</v>
      </c>
      <c r="C157" s="15">
        <v>70000</v>
      </c>
      <c r="D157" s="7">
        <f t="shared" si="2"/>
        <v>70000</v>
      </c>
    </row>
    <row r="158" spans="1:4" ht="18" hidden="1" x14ac:dyDescent="0.3">
      <c r="A158" s="17" t="s">
        <v>158</v>
      </c>
      <c r="B158" s="15"/>
      <c r="C158" s="15"/>
      <c r="D158" s="7">
        <f t="shared" si="2"/>
        <v>0</v>
      </c>
    </row>
    <row r="159" spans="1:4" ht="18" hidden="1" x14ac:dyDescent="0.3">
      <c r="A159" s="9" t="s">
        <v>369</v>
      </c>
      <c r="B159" s="7"/>
      <c r="C159" s="7"/>
      <c r="D159" s="7">
        <f t="shared" si="2"/>
        <v>0</v>
      </c>
    </row>
    <row r="160" spans="1:4" ht="18" hidden="1" x14ac:dyDescent="0.3">
      <c r="A160" s="9" t="s">
        <v>159</v>
      </c>
      <c r="B160" s="7"/>
      <c r="C160" s="7"/>
      <c r="D160" s="7">
        <f t="shared" si="2"/>
        <v>0</v>
      </c>
    </row>
    <row r="161" spans="1:4" ht="18" hidden="1" x14ac:dyDescent="0.3">
      <c r="A161" s="16" t="s">
        <v>160</v>
      </c>
      <c r="B161" s="7"/>
      <c r="C161" s="7"/>
      <c r="D161" s="7">
        <f t="shared" si="2"/>
        <v>0</v>
      </c>
    </row>
    <row r="162" spans="1:4" ht="18" hidden="1" x14ac:dyDescent="0.3">
      <c r="A162" s="12" t="s">
        <v>162</v>
      </c>
      <c r="B162" s="7"/>
      <c r="C162" s="7"/>
      <c r="D162" s="7">
        <f t="shared" si="2"/>
        <v>0</v>
      </c>
    </row>
    <row r="163" spans="1:4" ht="18" x14ac:dyDescent="0.3">
      <c r="A163" s="9" t="s">
        <v>163</v>
      </c>
      <c r="B163" s="7">
        <v>920</v>
      </c>
      <c r="C163" s="43">
        <v>6500</v>
      </c>
      <c r="D163" s="7">
        <f t="shared" si="2"/>
        <v>5980000</v>
      </c>
    </row>
    <row r="164" spans="1:4" ht="18" hidden="1" x14ac:dyDescent="0.3">
      <c r="A164" s="229" t="s">
        <v>396</v>
      </c>
      <c r="B164" s="7"/>
      <c r="C164" s="7"/>
      <c r="D164" s="7">
        <f t="shared" si="2"/>
        <v>0</v>
      </c>
    </row>
    <row r="165" spans="1:4" ht="18" x14ac:dyDescent="0.3">
      <c r="A165" s="9" t="s">
        <v>164</v>
      </c>
      <c r="B165" s="7">
        <v>10</v>
      </c>
      <c r="C165" s="7">
        <v>11000</v>
      </c>
      <c r="D165" s="7">
        <f t="shared" si="2"/>
        <v>110000</v>
      </c>
    </row>
    <row r="166" spans="1:4" ht="18" hidden="1" x14ac:dyDescent="0.3">
      <c r="A166" s="9" t="s">
        <v>165</v>
      </c>
      <c r="B166" s="7"/>
      <c r="C166" s="7"/>
      <c r="D166" s="7">
        <f t="shared" si="2"/>
        <v>0</v>
      </c>
    </row>
    <row r="167" spans="1:4" ht="18" hidden="1" x14ac:dyDescent="0.3">
      <c r="A167" s="19" t="s">
        <v>166</v>
      </c>
      <c r="B167" s="7"/>
      <c r="C167" s="7"/>
      <c r="D167" s="7">
        <f t="shared" si="2"/>
        <v>0</v>
      </c>
    </row>
    <row r="168" spans="1:4" ht="18" hidden="1" x14ac:dyDescent="0.3">
      <c r="A168" s="9" t="s">
        <v>167</v>
      </c>
      <c r="B168" s="7"/>
      <c r="C168" s="7"/>
      <c r="D168" s="7">
        <f t="shared" si="2"/>
        <v>0</v>
      </c>
    </row>
    <row r="169" spans="1:4" ht="18" x14ac:dyDescent="0.3">
      <c r="A169" s="29" t="s">
        <v>168</v>
      </c>
      <c r="B169" s="31">
        <f>10+14</f>
        <v>24</v>
      </c>
      <c r="C169" s="31">
        <v>8000</v>
      </c>
      <c r="D169" s="7">
        <f t="shared" si="2"/>
        <v>192000</v>
      </c>
    </row>
    <row r="170" spans="1:4" ht="18" hidden="1" x14ac:dyDescent="0.3">
      <c r="A170" s="11" t="s">
        <v>169</v>
      </c>
      <c r="B170" s="7"/>
      <c r="C170" s="7"/>
      <c r="D170" s="7">
        <f t="shared" si="2"/>
        <v>0</v>
      </c>
    </row>
    <row r="171" spans="1:4" ht="18" hidden="1" x14ac:dyDescent="0.3">
      <c r="A171" s="9" t="s">
        <v>170</v>
      </c>
      <c r="B171" s="7"/>
      <c r="C171" s="7"/>
      <c r="D171" s="7">
        <f t="shared" si="2"/>
        <v>0</v>
      </c>
    </row>
    <row r="172" spans="1:4" ht="18" hidden="1" x14ac:dyDescent="0.3">
      <c r="A172" s="9" t="s">
        <v>171</v>
      </c>
      <c r="B172" s="7"/>
      <c r="C172" s="7"/>
      <c r="D172" s="7">
        <f t="shared" si="2"/>
        <v>0</v>
      </c>
    </row>
    <row r="173" spans="1:4" ht="18" hidden="1" x14ac:dyDescent="0.3">
      <c r="A173" s="12" t="s">
        <v>172</v>
      </c>
      <c r="B173" s="7"/>
      <c r="C173" s="7"/>
      <c r="D173" s="7">
        <f t="shared" si="2"/>
        <v>0</v>
      </c>
    </row>
    <row r="174" spans="1:4" ht="18" hidden="1" x14ac:dyDescent="0.3">
      <c r="A174" s="9" t="s">
        <v>173</v>
      </c>
      <c r="B174" s="7"/>
      <c r="C174" s="7"/>
      <c r="D174" s="7">
        <f t="shared" si="2"/>
        <v>0</v>
      </c>
    </row>
    <row r="175" spans="1:4" ht="18" hidden="1" x14ac:dyDescent="0.3">
      <c r="A175" s="9" t="s">
        <v>174</v>
      </c>
      <c r="B175" s="7"/>
      <c r="C175" s="7"/>
      <c r="D175" s="7">
        <f t="shared" si="2"/>
        <v>0</v>
      </c>
    </row>
    <row r="176" spans="1:4" ht="18" x14ac:dyDescent="0.3">
      <c r="A176" s="268" t="s">
        <v>175</v>
      </c>
      <c r="B176" s="269">
        <v>7000</v>
      </c>
      <c r="C176" s="269">
        <v>7700</v>
      </c>
      <c r="D176" s="269">
        <f t="shared" si="2"/>
        <v>53900000</v>
      </c>
    </row>
    <row r="177" spans="1:4" ht="18" hidden="1" x14ac:dyDescent="0.3">
      <c r="A177" s="12" t="s">
        <v>176</v>
      </c>
      <c r="B177" s="7"/>
      <c r="C177" s="7"/>
      <c r="D177" s="7">
        <f t="shared" si="2"/>
        <v>0</v>
      </c>
    </row>
    <row r="178" spans="1:4" ht="18" hidden="1" x14ac:dyDescent="0.3">
      <c r="A178" s="12" t="s">
        <v>177</v>
      </c>
      <c r="B178" s="7"/>
      <c r="C178" s="7"/>
      <c r="D178" s="7">
        <f t="shared" si="2"/>
        <v>0</v>
      </c>
    </row>
    <row r="179" spans="1:4" ht="18" hidden="1" x14ac:dyDescent="0.3">
      <c r="A179" s="9" t="s">
        <v>178</v>
      </c>
      <c r="B179" s="7"/>
      <c r="C179" s="7"/>
      <c r="D179" s="7">
        <f t="shared" si="2"/>
        <v>0</v>
      </c>
    </row>
    <row r="180" spans="1:4" ht="18" hidden="1" x14ac:dyDescent="0.3">
      <c r="A180" s="12" t="s">
        <v>179</v>
      </c>
      <c r="B180" s="7"/>
      <c r="C180" s="7"/>
      <c r="D180" s="7">
        <f t="shared" si="2"/>
        <v>0</v>
      </c>
    </row>
    <row r="181" spans="1:4" ht="18" x14ac:dyDescent="0.3">
      <c r="A181" s="12" t="s">
        <v>180</v>
      </c>
      <c r="B181" s="7">
        <v>60</v>
      </c>
      <c r="C181" s="7">
        <v>20000</v>
      </c>
      <c r="D181" s="7">
        <f t="shared" si="2"/>
        <v>1200000</v>
      </c>
    </row>
    <row r="182" spans="1:4" ht="18" hidden="1" x14ac:dyDescent="0.3">
      <c r="A182" s="12" t="s">
        <v>181</v>
      </c>
      <c r="B182" s="7"/>
      <c r="C182" s="7"/>
      <c r="D182" s="7">
        <f t="shared" si="2"/>
        <v>0</v>
      </c>
    </row>
    <row r="183" spans="1:4" ht="18" hidden="1" x14ac:dyDescent="0.3">
      <c r="A183" s="9" t="s">
        <v>182</v>
      </c>
      <c r="B183" s="7"/>
      <c r="C183" s="7"/>
      <c r="D183" s="7">
        <f t="shared" si="2"/>
        <v>0</v>
      </c>
    </row>
    <row r="184" spans="1:4" ht="18" hidden="1" x14ac:dyDescent="0.3">
      <c r="A184" s="16" t="s">
        <v>183</v>
      </c>
      <c r="B184" s="7"/>
      <c r="C184" s="7"/>
      <c r="D184" s="7">
        <f t="shared" si="2"/>
        <v>0</v>
      </c>
    </row>
    <row r="185" spans="1:4" ht="18" hidden="1" x14ac:dyDescent="0.3">
      <c r="A185" s="16" t="s">
        <v>184</v>
      </c>
      <c r="B185" s="7"/>
      <c r="C185" s="7"/>
      <c r="D185" s="7">
        <f t="shared" si="2"/>
        <v>0</v>
      </c>
    </row>
    <row r="186" spans="1:4" ht="18" hidden="1" x14ac:dyDescent="0.3">
      <c r="A186" s="16" t="s">
        <v>185</v>
      </c>
      <c r="B186" s="7"/>
      <c r="C186" s="7"/>
      <c r="D186" s="7">
        <f t="shared" si="2"/>
        <v>0</v>
      </c>
    </row>
    <row r="187" spans="1:4" ht="18" hidden="1" x14ac:dyDescent="0.3">
      <c r="A187" s="16" t="s">
        <v>186</v>
      </c>
      <c r="B187" s="7"/>
      <c r="C187" s="7"/>
      <c r="D187" s="7">
        <f t="shared" si="2"/>
        <v>0</v>
      </c>
    </row>
    <row r="188" spans="1:4" ht="18" hidden="1" x14ac:dyDescent="0.3">
      <c r="A188" s="12" t="s">
        <v>187</v>
      </c>
      <c r="B188" s="7"/>
      <c r="C188" s="7"/>
      <c r="D188" s="7">
        <f t="shared" si="2"/>
        <v>0</v>
      </c>
    </row>
    <row r="189" spans="1:4" ht="18" hidden="1" x14ac:dyDescent="0.3">
      <c r="A189" s="9" t="s">
        <v>188</v>
      </c>
      <c r="B189" s="7"/>
      <c r="C189" s="7"/>
      <c r="D189" s="7">
        <f t="shared" si="2"/>
        <v>0</v>
      </c>
    </row>
    <row r="190" spans="1:4" ht="18" hidden="1" x14ac:dyDescent="0.3">
      <c r="A190" s="32" t="s">
        <v>189</v>
      </c>
      <c r="B190" s="7"/>
      <c r="C190" s="7"/>
      <c r="D190" s="7">
        <f t="shared" si="2"/>
        <v>0</v>
      </c>
    </row>
    <row r="191" spans="1:4" ht="18" hidden="1" x14ac:dyDescent="0.3">
      <c r="A191" s="32" t="s">
        <v>190</v>
      </c>
      <c r="B191" s="7"/>
      <c r="C191" s="7"/>
      <c r="D191" s="7">
        <f t="shared" si="2"/>
        <v>0</v>
      </c>
    </row>
    <row r="192" spans="1:4" ht="18" hidden="1" x14ac:dyDescent="0.3">
      <c r="A192" s="32" t="s">
        <v>191</v>
      </c>
      <c r="B192" s="7"/>
      <c r="C192" s="7"/>
      <c r="D192" s="7">
        <f t="shared" si="2"/>
        <v>0</v>
      </c>
    </row>
    <row r="193" spans="1:4" ht="18" hidden="1" x14ac:dyDescent="0.3">
      <c r="A193" s="32" t="s">
        <v>192</v>
      </c>
      <c r="B193" s="7"/>
      <c r="C193" s="7"/>
      <c r="D193" s="7">
        <f t="shared" si="2"/>
        <v>0</v>
      </c>
    </row>
    <row r="194" spans="1:4" ht="18" hidden="1" x14ac:dyDescent="0.3">
      <c r="A194" s="9" t="s">
        <v>193</v>
      </c>
      <c r="B194" s="7"/>
      <c r="C194" s="7"/>
      <c r="D194" s="7">
        <f t="shared" si="2"/>
        <v>0</v>
      </c>
    </row>
    <row r="195" spans="1:4" ht="18" hidden="1" x14ac:dyDescent="0.3">
      <c r="A195" s="33" t="s">
        <v>194</v>
      </c>
      <c r="B195" s="7"/>
      <c r="C195" s="7"/>
      <c r="D195" s="7">
        <f t="shared" si="2"/>
        <v>0</v>
      </c>
    </row>
    <row r="196" spans="1:4" ht="18" hidden="1" x14ac:dyDescent="0.3">
      <c r="A196" s="9" t="s">
        <v>195</v>
      </c>
      <c r="B196" s="7"/>
      <c r="C196" s="7"/>
      <c r="D196" s="7">
        <f t="shared" ref="D196:D259" si="3">B196*C196</f>
        <v>0</v>
      </c>
    </row>
    <row r="197" spans="1:4" ht="18" x14ac:dyDescent="0.3">
      <c r="A197" s="12" t="s">
        <v>196</v>
      </c>
      <c r="B197" s="7">
        <f>300+360+300+60+15+15</f>
        <v>1050</v>
      </c>
      <c r="C197" s="7">
        <v>20500</v>
      </c>
      <c r="D197" s="7">
        <f t="shared" si="3"/>
        <v>21525000</v>
      </c>
    </row>
    <row r="198" spans="1:4" ht="18" hidden="1" x14ac:dyDescent="0.3">
      <c r="A198" s="9" t="s">
        <v>197</v>
      </c>
      <c r="B198" s="7"/>
      <c r="C198" s="7"/>
      <c r="D198" s="7">
        <f t="shared" si="3"/>
        <v>0</v>
      </c>
    </row>
    <row r="199" spans="1:4" ht="18" hidden="1" x14ac:dyDescent="0.3">
      <c r="A199" s="9" t="s">
        <v>198</v>
      </c>
      <c r="B199" s="7"/>
      <c r="C199" s="7"/>
      <c r="D199" s="7">
        <f t="shared" si="3"/>
        <v>0</v>
      </c>
    </row>
    <row r="200" spans="1:4" ht="18" hidden="1" x14ac:dyDescent="0.3">
      <c r="A200" s="9" t="s">
        <v>199</v>
      </c>
      <c r="B200" s="7"/>
      <c r="C200" s="7"/>
      <c r="D200" s="7">
        <f t="shared" si="3"/>
        <v>0</v>
      </c>
    </row>
    <row r="201" spans="1:4" ht="18" hidden="1" x14ac:dyDescent="0.3">
      <c r="A201" s="34" t="s">
        <v>200</v>
      </c>
      <c r="B201" s="7"/>
      <c r="C201" s="7"/>
      <c r="D201" s="7">
        <f t="shared" si="3"/>
        <v>0</v>
      </c>
    </row>
    <row r="202" spans="1:4" ht="18" hidden="1" x14ac:dyDescent="0.3">
      <c r="A202" s="34" t="s">
        <v>201</v>
      </c>
      <c r="B202" s="7"/>
      <c r="C202" s="7"/>
      <c r="D202" s="7">
        <f t="shared" si="3"/>
        <v>0</v>
      </c>
    </row>
    <row r="203" spans="1:4" ht="18" hidden="1" x14ac:dyDescent="0.3">
      <c r="A203" s="9" t="s">
        <v>202</v>
      </c>
      <c r="B203" s="7"/>
      <c r="C203" s="7"/>
      <c r="D203" s="7">
        <f t="shared" si="3"/>
        <v>0</v>
      </c>
    </row>
    <row r="204" spans="1:4" ht="18" x14ac:dyDescent="0.3">
      <c r="A204" s="11" t="s">
        <v>203</v>
      </c>
      <c r="B204" s="7">
        <v>10</v>
      </c>
      <c r="C204" s="7">
        <v>42000</v>
      </c>
      <c r="D204" s="7">
        <f t="shared" si="3"/>
        <v>420000</v>
      </c>
    </row>
    <row r="205" spans="1:4" ht="18" hidden="1" x14ac:dyDescent="0.3">
      <c r="A205" s="9" t="s">
        <v>204</v>
      </c>
      <c r="B205" s="7"/>
      <c r="C205" s="7"/>
      <c r="D205" s="7">
        <f t="shared" si="3"/>
        <v>0</v>
      </c>
    </row>
    <row r="206" spans="1:4" ht="18" hidden="1" x14ac:dyDescent="0.3">
      <c r="A206" s="9" t="s">
        <v>206</v>
      </c>
      <c r="B206" s="7"/>
      <c r="C206" s="7"/>
      <c r="D206" s="7">
        <f t="shared" si="3"/>
        <v>0</v>
      </c>
    </row>
    <row r="207" spans="1:4" ht="18" hidden="1" x14ac:dyDescent="0.3">
      <c r="A207" s="9" t="s">
        <v>207</v>
      </c>
      <c r="B207" s="7"/>
      <c r="C207" s="7"/>
      <c r="D207" s="7">
        <f t="shared" si="3"/>
        <v>0</v>
      </c>
    </row>
    <row r="208" spans="1:4" ht="18" hidden="1" x14ac:dyDescent="0.3">
      <c r="A208" s="9" t="s">
        <v>208</v>
      </c>
      <c r="B208" s="7"/>
      <c r="C208" s="7"/>
      <c r="D208" s="7">
        <f t="shared" si="3"/>
        <v>0</v>
      </c>
    </row>
    <row r="209" spans="1:4" ht="18" hidden="1" x14ac:dyDescent="0.3">
      <c r="A209" s="9" t="s">
        <v>209</v>
      </c>
      <c r="B209" s="7"/>
      <c r="C209" s="7"/>
      <c r="D209" s="7">
        <f t="shared" si="3"/>
        <v>0</v>
      </c>
    </row>
    <row r="210" spans="1:4" ht="18" hidden="1" x14ac:dyDescent="0.3">
      <c r="A210" s="9" t="s">
        <v>210</v>
      </c>
      <c r="B210" s="7"/>
      <c r="C210" s="7"/>
      <c r="D210" s="7">
        <f t="shared" si="3"/>
        <v>0</v>
      </c>
    </row>
    <row r="211" spans="1:4" ht="18" hidden="1" x14ac:dyDescent="0.3">
      <c r="A211" s="35" t="s">
        <v>211</v>
      </c>
      <c r="B211" s="7"/>
      <c r="C211" s="7"/>
      <c r="D211" s="7">
        <f t="shared" si="3"/>
        <v>0</v>
      </c>
    </row>
    <row r="212" spans="1:4" ht="18" hidden="1" x14ac:dyDescent="0.3">
      <c r="A212" s="9" t="s">
        <v>212</v>
      </c>
      <c r="B212" s="7"/>
      <c r="C212" s="7"/>
      <c r="D212" s="7">
        <f t="shared" si="3"/>
        <v>0</v>
      </c>
    </row>
    <row r="213" spans="1:4" ht="18" hidden="1" x14ac:dyDescent="0.3">
      <c r="A213" s="9" t="s">
        <v>213</v>
      </c>
      <c r="B213" s="7"/>
      <c r="C213" s="7"/>
      <c r="D213" s="7">
        <f t="shared" si="3"/>
        <v>0</v>
      </c>
    </row>
    <row r="214" spans="1:4" ht="18" hidden="1" x14ac:dyDescent="0.3">
      <c r="A214" s="9" t="s">
        <v>214</v>
      </c>
      <c r="B214" s="7"/>
      <c r="C214" s="7"/>
      <c r="D214" s="7">
        <f t="shared" si="3"/>
        <v>0</v>
      </c>
    </row>
    <row r="215" spans="1:4" ht="18" x14ac:dyDescent="0.3">
      <c r="A215" s="9" t="s">
        <v>216</v>
      </c>
      <c r="B215" s="7">
        <f>3/0.5</f>
        <v>6</v>
      </c>
      <c r="C215" s="7">
        <v>10000</v>
      </c>
      <c r="D215" s="7">
        <f t="shared" si="3"/>
        <v>60000</v>
      </c>
    </row>
    <row r="216" spans="1:4" ht="18" hidden="1" x14ac:dyDescent="0.3">
      <c r="A216" s="16" t="s">
        <v>217</v>
      </c>
      <c r="B216" s="7"/>
      <c r="C216" s="7"/>
      <c r="D216" s="7">
        <f t="shared" si="3"/>
        <v>0</v>
      </c>
    </row>
    <row r="217" spans="1:4" ht="18" hidden="1" x14ac:dyDescent="0.3">
      <c r="A217" s="16" t="s">
        <v>218</v>
      </c>
      <c r="B217" s="7"/>
      <c r="C217" s="7"/>
      <c r="D217" s="7">
        <f t="shared" si="3"/>
        <v>0</v>
      </c>
    </row>
    <row r="218" spans="1:4" ht="18" hidden="1" x14ac:dyDescent="0.3">
      <c r="A218" s="16" t="s">
        <v>219</v>
      </c>
      <c r="B218" s="7"/>
      <c r="C218" s="7"/>
      <c r="D218" s="7">
        <f t="shared" si="3"/>
        <v>0</v>
      </c>
    </row>
    <row r="219" spans="1:4" ht="18" hidden="1" x14ac:dyDescent="0.3">
      <c r="A219" s="16" t="s">
        <v>220</v>
      </c>
      <c r="B219" s="7"/>
      <c r="C219" s="7"/>
      <c r="D219" s="7">
        <f t="shared" si="3"/>
        <v>0</v>
      </c>
    </row>
    <row r="220" spans="1:4" ht="18" hidden="1" x14ac:dyDescent="0.3">
      <c r="A220" s="9" t="s">
        <v>221</v>
      </c>
      <c r="B220" s="7"/>
      <c r="C220" s="7"/>
      <c r="D220" s="7">
        <f t="shared" si="3"/>
        <v>0</v>
      </c>
    </row>
    <row r="221" spans="1:4" ht="18" hidden="1" x14ac:dyDescent="0.3">
      <c r="A221" s="9" t="s">
        <v>222</v>
      </c>
      <c r="B221" s="7"/>
      <c r="C221" s="7"/>
      <c r="D221" s="7">
        <f t="shared" si="3"/>
        <v>0</v>
      </c>
    </row>
    <row r="222" spans="1:4" ht="18" hidden="1" x14ac:dyDescent="0.3">
      <c r="A222" s="16" t="s">
        <v>223</v>
      </c>
      <c r="B222" s="7"/>
      <c r="C222" s="7"/>
      <c r="D222" s="7">
        <f t="shared" si="3"/>
        <v>0</v>
      </c>
    </row>
    <row r="223" spans="1:4" ht="18" hidden="1" x14ac:dyDescent="0.3">
      <c r="A223" s="16" t="s">
        <v>224</v>
      </c>
      <c r="B223" s="7"/>
      <c r="C223" s="7"/>
      <c r="D223" s="7">
        <f t="shared" si="3"/>
        <v>0</v>
      </c>
    </row>
    <row r="224" spans="1:4" ht="18" hidden="1" x14ac:dyDescent="0.3">
      <c r="A224" s="11" t="s">
        <v>225</v>
      </c>
      <c r="B224" s="7"/>
      <c r="C224" s="7"/>
      <c r="D224" s="7">
        <f t="shared" si="3"/>
        <v>0</v>
      </c>
    </row>
    <row r="225" spans="1:4" ht="18" hidden="1" x14ac:dyDescent="0.3">
      <c r="A225" s="12" t="s">
        <v>226</v>
      </c>
      <c r="B225" s="7"/>
      <c r="C225" s="7"/>
      <c r="D225" s="7">
        <f t="shared" si="3"/>
        <v>0</v>
      </c>
    </row>
    <row r="226" spans="1:4" ht="18" hidden="1" x14ac:dyDescent="0.3">
      <c r="A226" s="11" t="s">
        <v>406</v>
      </c>
      <c r="B226" s="7"/>
      <c r="C226" s="7"/>
      <c r="D226" s="7">
        <f t="shared" si="3"/>
        <v>0</v>
      </c>
    </row>
    <row r="227" spans="1:4" ht="18" hidden="1" x14ac:dyDescent="0.3">
      <c r="A227" s="11" t="s">
        <v>227</v>
      </c>
      <c r="B227" s="7"/>
      <c r="C227" s="7"/>
      <c r="D227" s="7">
        <f t="shared" si="3"/>
        <v>0</v>
      </c>
    </row>
    <row r="228" spans="1:4" ht="18" hidden="1" x14ac:dyDescent="0.3">
      <c r="A228" s="11" t="s">
        <v>228</v>
      </c>
      <c r="B228" s="7"/>
      <c r="C228" s="7"/>
      <c r="D228" s="7">
        <f t="shared" si="3"/>
        <v>0</v>
      </c>
    </row>
    <row r="229" spans="1:4" ht="18" hidden="1" x14ac:dyDescent="0.3">
      <c r="A229" s="9" t="s">
        <v>385</v>
      </c>
      <c r="B229" s="7"/>
      <c r="C229" s="7"/>
      <c r="D229" s="7">
        <f t="shared" si="3"/>
        <v>0</v>
      </c>
    </row>
    <row r="230" spans="1:4" ht="18" hidden="1" x14ac:dyDescent="0.3">
      <c r="A230" s="9" t="s">
        <v>360</v>
      </c>
      <c r="B230" s="7"/>
      <c r="C230" s="7"/>
      <c r="D230" s="7">
        <f t="shared" si="3"/>
        <v>0</v>
      </c>
    </row>
    <row r="231" spans="1:4" ht="18" hidden="1" x14ac:dyDescent="0.3">
      <c r="A231" s="11" t="s">
        <v>370</v>
      </c>
      <c r="B231" s="7"/>
      <c r="C231" s="7"/>
      <c r="D231" s="7">
        <f t="shared" si="3"/>
        <v>0</v>
      </c>
    </row>
    <row r="232" spans="1:4" ht="18" hidden="1" x14ac:dyDescent="0.3">
      <c r="A232" s="34" t="s">
        <v>229</v>
      </c>
      <c r="B232" s="7"/>
      <c r="C232" s="7"/>
      <c r="D232" s="7">
        <f t="shared" si="3"/>
        <v>0</v>
      </c>
    </row>
    <row r="233" spans="1:4" ht="18" hidden="1" x14ac:dyDescent="0.3">
      <c r="A233" s="9" t="s">
        <v>230</v>
      </c>
      <c r="B233" s="7"/>
      <c r="C233" s="7"/>
      <c r="D233" s="7">
        <f t="shared" si="3"/>
        <v>0</v>
      </c>
    </row>
    <row r="234" spans="1:4" ht="18" hidden="1" x14ac:dyDescent="0.3">
      <c r="A234" s="9" t="s">
        <v>231</v>
      </c>
      <c r="B234" s="7"/>
      <c r="C234" s="7"/>
      <c r="D234" s="7">
        <f t="shared" si="3"/>
        <v>0</v>
      </c>
    </row>
    <row r="235" spans="1:4" ht="18" hidden="1" x14ac:dyDescent="0.3">
      <c r="A235" s="13" t="s">
        <v>232</v>
      </c>
      <c r="B235" s="7"/>
      <c r="C235" s="7"/>
      <c r="D235" s="7">
        <f t="shared" si="3"/>
        <v>0</v>
      </c>
    </row>
    <row r="236" spans="1:4" ht="18" hidden="1" x14ac:dyDescent="0.3">
      <c r="A236" s="13" t="s">
        <v>233</v>
      </c>
      <c r="B236" s="7"/>
      <c r="C236" s="7"/>
      <c r="D236" s="7">
        <f t="shared" si="3"/>
        <v>0</v>
      </c>
    </row>
    <row r="237" spans="1:4" ht="18" hidden="1" x14ac:dyDescent="0.3">
      <c r="A237" s="32" t="s">
        <v>234</v>
      </c>
      <c r="B237" s="7"/>
      <c r="C237" s="7"/>
      <c r="D237" s="7">
        <f t="shared" si="3"/>
        <v>0</v>
      </c>
    </row>
    <row r="238" spans="1:4" ht="18" hidden="1" x14ac:dyDescent="0.3">
      <c r="A238" s="9" t="s">
        <v>235</v>
      </c>
      <c r="B238" s="7"/>
      <c r="C238" s="7"/>
      <c r="D238" s="7">
        <f t="shared" si="3"/>
        <v>0</v>
      </c>
    </row>
    <row r="239" spans="1:4" ht="18" hidden="1" x14ac:dyDescent="0.3">
      <c r="A239" s="9" t="s">
        <v>236</v>
      </c>
      <c r="B239" s="7"/>
      <c r="C239" s="7"/>
      <c r="D239" s="7">
        <f t="shared" si="3"/>
        <v>0</v>
      </c>
    </row>
    <row r="240" spans="1:4" ht="18" hidden="1" x14ac:dyDescent="0.3">
      <c r="A240" s="9" t="s">
        <v>237</v>
      </c>
      <c r="B240" s="15"/>
      <c r="C240" s="15"/>
      <c r="D240" s="7">
        <f t="shared" si="3"/>
        <v>0</v>
      </c>
    </row>
    <row r="241" spans="1:4" ht="18" hidden="1" x14ac:dyDescent="0.3">
      <c r="A241" s="32" t="s">
        <v>238</v>
      </c>
      <c r="B241" s="7"/>
      <c r="C241" s="7"/>
      <c r="D241" s="7">
        <f t="shared" si="3"/>
        <v>0</v>
      </c>
    </row>
    <row r="242" spans="1:4" ht="18" hidden="1" x14ac:dyDescent="0.3">
      <c r="A242" s="9" t="s">
        <v>239</v>
      </c>
      <c r="B242" s="15"/>
      <c r="C242" s="15"/>
      <c r="D242" s="7">
        <f t="shared" si="3"/>
        <v>0</v>
      </c>
    </row>
    <row r="243" spans="1:4" ht="18" hidden="1" x14ac:dyDescent="0.3">
      <c r="A243" s="9" t="s">
        <v>240</v>
      </c>
      <c r="B243" s="7"/>
      <c r="C243" s="7"/>
      <c r="D243" s="7">
        <f t="shared" si="3"/>
        <v>0</v>
      </c>
    </row>
    <row r="244" spans="1:4" ht="18" hidden="1" x14ac:dyDescent="0.3">
      <c r="A244" s="11" t="s">
        <v>411</v>
      </c>
      <c r="B244" s="7"/>
      <c r="C244" s="7"/>
      <c r="D244" s="7">
        <f t="shared" si="3"/>
        <v>0</v>
      </c>
    </row>
    <row r="245" spans="1:4" ht="18" hidden="1" x14ac:dyDescent="0.3">
      <c r="A245" s="11" t="s">
        <v>241</v>
      </c>
      <c r="B245" s="7"/>
      <c r="C245" s="7"/>
      <c r="D245" s="7">
        <f t="shared" si="3"/>
        <v>0</v>
      </c>
    </row>
    <row r="246" spans="1:4" ht="18" x14ac:dyDescent="0.3">
      <c r="A246" s="9" t="s">
        <v>242</v>
      </c>
      <c r="B246" s="7">
        <f>17+10+10+13+25+40</f>
        <v>115</v>
      </c>
      <c r="C246" s="7">
        <v>35000</v>
      </c>
      <c r="D246" s="7">
        <f t="shared" si="3"/>
        <v>4025000</v>
      </c>
    </row>
    <row r="247" spans="1:4" ht="18" hidden="1" x14ac:dyDescent="0.3">
      <c r="A247" s="9" t="s">
        <v>243</v>
      </c>
      <c r="B247" s="7"/>
      <c r="C247" s="7"/>
      <c r="D247" s="7">
        <f t="shared" si="3"/>
        <v>0</v>
      </c>
    </row>
    <row r="248" spans="1:4" ht="18" hidden="1" x14ac:dyDescent="0.3">
      <c r="A248" s="9" t="s">
        <v>244</v>
      </c>
      <c r="B248" s="7"/>
      <c r="C248" s="7"/>
      <c r="D248" s="7">
        <f t="shared" si="3"/>
        <v>0</v>
      </c>
    </row>
    <row r="249" spans="1:4" ht="18" x14ac:dyDescent="0.3">
      <c r="A249" s="9" t="s">
        <v>245</v>
      </c>
      <c r="B249" s="7">
        <f>33+15</f>
        <v>48</v>
      </c>
      <c r="C249" s="7">
        <v>12000</v>
      </c>
      <c r="D249" s="7">
        <f t="shared" si="3"/>
        <v>576000</v>
      </c>
    </row>
    <row r="250" spans="1:4" ht="18" hidden="1" x14ac:dyDescent="0.3">
      <c r="A250" s="9" t="s">
        <v>246</v>
      </c>
      <c r="B250" s="7"/>
      <c r="C250" s="7"/>
      <c r="D250" s="7">
        <f t="shared" si="3"/>
        <v>0</v>
      </c>
    </row>
    <row r="251" spans="1:4" ht="18" hidden="1" x14ac:dyDescent="0.3">
      <c r="A251" s="16" t="s">
        <v>247</v>
      </c>
      <c r="B251" s="7"/>
      <c r="C251" s="7"/>
      <c r="D251" s="7">
        <f t="shared" si="3"/>
        <v>0</v>
      </c>
    </row>
    <row r="252" spans="1:4" ht="18" hidden="1" x14ac:dyDescent="0.3">
      <c r="A252" s="21" t="s">
        <v>248</v>
      </c>
      <c r="B252" s="7"/>
      <c r="C252" s="7"/>
      <c r="D252" s="7">
        <f t="shared" si="3"/>
        <v>0</v>
      </c>
    </row>
    <row r="253" spans="1:4" ht="18" hidden="1" x14ac:dyDescent="0.3">
      <c r="A253" s="21" t="s">
        <v>249</v>
      </c>
      <c r="B253" s="7"/>
      <c r="C253" s="7"/>
      <c r="D253" s="7">
        <f t="shared" si="3"/>
        <v>0</v>
      </c>
    </row>
    <row r="254" spans="1:4" ht="18" x14ac:dyDescent="0.3">
      <c r="A254" s="9" t="s">
        <v>250</v>
      </c>
      <c r="B254" s="7">
        <f>21+43</f>
        <v>64</v>
      </c>
      <c r="C254" s="7">
        <v>35000</v>
      </c>
      <c r="D254" s="7">
        <f t="shared" si="3"/>
        <v>2240000</v>
      </c>
    </row>
    <row r="255" spans="1:4" ht="18" x14ac:dyDescent="0.3">
      <c r="A255" s="9" t="s">
        <v>251</v>
      </c>
      <c r="B255" s="7">
        <v>2</v>
      </c>
      <c r="C255" s="7">
        <v>31000</v>
      </c>
      <c r="D255" s="7">
        <f t="shared" si="3"/>
        <v>62000</v>
      </c>
    </row>
    <row r="256" spans="1:4" ht="18" hidden="1" x14ac:dyDescent="0.3">
      <c r="A256" s="9" t="s">
        <v>252</v>
      </c>
      <c r="B256" s="7"/>
      <c r="C256" s="7"/>
      <c r="D256" s="7">
        <f t="shared" si="3"/>
        <v>0</v>
      </c>
    </row>
    <row r="257" spans="1:4" ht="18" hidden="1" x14ac:dyDescent="0.3">
      <c r="A257" s="9" t="s">
        <v>253</v>
      </c>
      <c r="B257" s="7"/>
      <c r="C257" s="7"/>
      <c r="D257" s="7">
        <f t="shared" si="3"/>
        <v>0</v>
      </c>
    </row>
    <row r="258" spans="1:4" ht="18" x14ac:dyDescent="0.3">
      <c r="A258" s="9" t="s">
        <v>254</v>
      </c>
      <c r="B258" s="7">
        <v>30</v>
      </c>
      <c r="C258" s="7">
        <v>20000</v>
      </c>
      <c r="D258" s="7">
        <f t="shared" si="3"/>
        <v>600000</v>
      </c>
    </row>
    <row r="259" spans="1:4" ht="18" x14ac:dyDescent="0.3">
      <c r="A259" s="9" t="s">
        <v>255</v>
      </c>
      <c r="B259" s="7">
        <v>5</v>
      </c>
      <c r="C259" s="7">
        <v>17000</v>
      </c>
      <c r="D259" s="7">
        <f t="shared" si="3"/>
        <v>85000</v>
      </c>
    </row>
    <row r="260" spans="1:4" ht="18" hidden="1" x14ac:dyDescent="0.3">
      <c r="A260" s="9" t="s">
        <v>256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9" t="s">
        <v>257</v>
      </c>
      <c r="B261" s="15"/>
      <c r="C261" s="15"/>
      <c r="D261" s="7">
        <f t="shared" si="4"/>
        <v>0</v>
      </c>
    </row>
    <row r="262" spans="1:4" ht="18" hidden="1" x14ac:dyDescent="0.3">
      <c r="A262" s="13" t="s">
        <v>258</v>
      </c>
      <c r="B262" s="7"/>
      <c r="C262" s="7"/>
      <c r="D262" s="7">
        <f t="shared" si="4"/>
        <v>0</v>
      </c>
    </row>
    <row r="263" spans="1:4" ht="18" hidden="1" x14ac:dyDescent="0.3">
      <c r="A263" s="9" t="s">
        <v>259</v>
      </c>
      <c r="B263" s="7"/>
      <c r="C263" s="7"/>
      <c r="D263" s="7">
        <f t="shared" si="4"/>
        <v>0</v>
      </c>
    </row>
    <row r="264" spans="1:4" ht="18" hidden="1" x14ac:dyDescent="0.3">
      <c r="A264" s="11" t="s">
        <v>260</v>
      </c>
      <c r="B264" s="7"/>
      <c r="C264" s="7"/>
      <c r="D264" s="7">
        <f t="shared" si="4"/>
        <v>0</v>
      </c>
    </row>
    <row r="265" spans="1:4" ht="18" hidden="1" x14ac:dyDescent="0.3">
      <c r="A265" s="11" t="s">
        <v>261</v>
      </c>
      <c r="B265" s="7"/>
      <c r="C265" s="7"/>
      <c r="D265" s="7">
        <f t="shared" si="4"/>
        <v>0</v>
      </c>
    </row>
    <row r="266" spans="1:4" ht="18" hidden="1" x14ac:dyDescent="0.3">
      <c r="A266" s="9" t="s">
        <v>262</v>
      </c>
      <c r="B266" s="7"/>
      <c r="C266" s="7"/>
      <c r="D266" s="7">
        <f t="shared" si="4"/>
        <v>0</v>
      </c>
    </row>
    <row r="267" spans="1:4" ht="18" hidden="1" x14ac:dyDescent="0.3">
      <c r="A267" s="9" t="s">
        <v>264</v>
      </c>
      <c r="B267" s="7"/>
      <c r="C267" s="7"/>
      <c r="D267" s="7">
        <f t="shared" si="4"/>
        <v>0</v>
      </c>
    </row>
    <row r="268" spans="1:4" ht="18" hidden="1" x14ac:dyDescent="0.3">
      <c r="A268" s="9" t="s">
        <v>265</v>
      </c>
      <c r="B268" s="7"/>
      <c r="C268" s="7"/>
      <c r="D268" s="7">
        <f t="shared" si="4"/>
        <v>0</v>
      </c>
    </row>
    <row r="269" spans="1:4" ht="18" hidden="1" x14ac:dyDescent="0.3">
      <c r="A269" s="9" t="s">
        <v>266</v>
      </c>
      <c r="B269" s="7"/>
      <c r="C269" s="7"/>
      <c r="D269" s="7">
        <f t="shared" si="4"/>
        <v>0</v>
      </c>
    </row>
    <row r="270" spans="1:4" ht="18" hidden="1" x14ac:dyDescent="0.3">
      <c r="A270" s="9" t="s">
        <v>267</v>
      </c>
      <c r="B270" s="7"/>
      <c r="C270" s="7"/>
      <c r="D270" s="7">
        <f t="shared" si="4"/>
        <v>0</v>
      </c>
    </row>
    <row r="271" spans="1:4" ht="18" hidden="1" x14ac:dyDescent="0.3">
      <c r="A271" s="9" t="s">
        <v>268</v>
      </c>
      <c r="B271" s="7"/>
      <c r="C271" s="7"/>
      <c r="D271" s="7">
        <f t="shared" si="4"/>
        <v>0</v>
      </c>
    </row>
    <row r="272" spans="1:4" ht="18" hidden="1" x14ac:dyDescent="0.3">
      <c r="A272" s="32" t="s">
        <v>269</v>
      </c>
      <c r="B272" s="7"/>
      <c r="C272" s="7"/>
      <c r="D272" s="7">
        <f t="shared" si="4"/>
        <v>0</v>
      </c>
    </row>
    <row r="273" spans="1:4" ht="18" hidden="1" x14ac:dyDescent="0.3">
      <c r="A273" s="9" t="s">
        <v>270</v>
      </c>
      <c r="B273" s="7"/>
      <c r="C273" s="7"/>
      <c r="D273" s="7">
        <f t="shared" si="4"/>
        <v>0</v>
      </c>
    </row>
    <row r="274" spans="1:4" ht="18" hidden="1" x14ac:dyDescent="0.3">
      <c r="A274" s="32" t="s">
        <v>271</v>
      </c>
      <c r="B274" s="7"/>
      <c r="C274" s="7"/>
      <c r="D274" s="7">
        <f t="shared" si="4"/>
        <v>0</v>
      </c>
    </row>
    <row r="275" spans="1:4" ht="18" hidden="1" x14ac:dyDescent="0.3">
      <c r="A275" s="32" t="s">
        <v>273</v>
      </c>
      <c r="B275" s="7"/>
      <c r="C275" s="7"/>
      <c r="D275" s="7">
        <f t="shared" si="4"/>
        <v>0</v>
      </c>
    </row>
    <row r="276" spans="1:4" ht="18" hidden="1" x14ac:dyDescent="0.3">
      <c r="A276" s="12" t="s">
        <v>274</v>
      </c>
      <c r="B276" s="15"/>
      <c r="C276" s="15"/>
      <c r="D276" s="7">
        <f t="shared" si="4"/>
        <v>0</v>
      </c>
    </row>
    <row r="277" spans="1:4" ht="18" hidden="1" x14ac:dyDescent="0.3">
      <c r="A277" s="12" t="s">
        <v>397</v>
      </c>
      <c r="B277" s="7"/>
      <c r="C277" s="7"/>
      <c r="D277" s="7">
        <f t="shared" si="4"/>
        <v>0</v>
      </c>
    </row>
    <row r="278" spans="1:4" ht="18" hidden="1" x14ac:dyDescent="0.3">
      <c r="A278" s="11" t="s">
        <v>382</v>
      </c>
      <c r="B278" s="7"/>
      <c r="C278" s="7"/>
      <c r="D278" s="7">
        <f t="shared" si="4"/>
        <v>0</v>
      </c>
    </row>
    <row r="279" spans="1:4" ht="18" hidden="1" x14ac:dyDescent="0.3">
      <c r="A279" s="16" t="s">
        <v>275</v>
      </c>
      <c r="B279" s="7"/>
      <c r="C279" s="7"/>
      <c r="D279" s="7">
        <f t="shared" si="4"/>
        <v>0</v>
      </c>
    </row>
    <row r="280" spans="1:4" ht="18" hidden="1" x14ac:dyDescent="0.3">
      <c r="A280" s="16" t="s">
        <v>276</v>
      </c>
      <c r="B280" s="7"/>
      <c r="C280" s="7"/>
      <c r="D280" s="7">
        <f t="shared" si="4"/>
        <v>0</v>
      </c>
    </row>
    <row r="281" spans="1:4" ht="18" hidden="1" x14ac:dyDescent="0.3">
      <c r="A281" s="16" t="s">
        <v>277</v>
      </c>
      <c r="B281" s="7"/>
      <c r="C281" s="7"/>
      <c r="D281" s="7">
        <f t="shared" si="4"/>
        <v>0</v>
      </c>
    </row>
    <row r="282" spans="1:4" ht="18" hidden="1" x14ac:dyDescent="0.3">
      <c r="A282" s="9" t="s">
        <v>278</v>
      </c>
      <c r="B282" s="7"/>
      <c r="C282" s="7"/>
      <c r="D282" s="7">
        <f t="shared" si="4"/>
        <v>0</v>
      </c>
    </row>
    <row r="283" spans="1:4" ht="18" hidden="1" x14ac:dyDescent="0.3">
      <c r="A283" s="16" t="s">
        <v>279</v>
      </c>
      <c r="B283" s="7"/>
      <c r="C283" s="7"/>
      <c r="D283" s="7">
        <f t="shared" si="4"/>
        <v>0</v>
      </c>
    </row>
    <row r="284" spans="1:4" ht="18" hidden="1" x14ac:dyDescent="0.3">
      <c r="A284" s="9" t="s">
        <v>280</v>
      </c>
      <c r="B284" s="7"/>
      <c r="C284" s="7"/>
      <c r="D284" s="7">
        <f t="shared" si="4"/>
        <v>0</v>
      </c>
    </row>
    <row r="285" spans="1:4" ht="18" hidden="1" x14ac:dyDescent="0.3">
      <c r="A285" s="9" t="s">
        <v>281</v>
      </c>
      <c r="B285" s="7"/>
      <c r="C285" s="7"/>
      <c r="D285" s="7">
        <f t="shared" si="4"/>
        <v>0</v>
      </c>
    </row>
    <row r="286" spans="1:4" ht="18" hidden="1" x14ac:dyDescent="0.3">
      <c r="A286" s="16" t="s">
        <v>282</v>
      </c>
      <c r="B286" s="7"/>
      <c r="C286" s="7"/>
      <c r="D286" s="7">
        <f t="shared" si="4"/>
        <v>0</v>
      </c>
    </row>
    <row r="287" spans="1:4" ht="18" hidden="1" x14ac:dyDescent="0.3">
      <c r="A287" s="24" t="s">
        <v>283</v>
      </c>
      <c r="B287" s="7"/>
      <c r="C287" s="7"/>
      <c r="D287" s="7">
        <f t="shared" si="4"/>
        <v>0</v>
      </c>
    </row>
    <row r="288" spans="1:4" ht="18" hidden="1" x14ac:dyDescent="0.3">
      <c r="A288" s="9" t="s">
        <v>284</v>
      </c>
      <c r="B288" s="7"/>
      <c r="C288" s="7"/>
      <c r="D288" s="7">
        <f t="shared" si="4"/>
        <v>0</v>
      </c>
    </row>
    <row r="289" spans="1:4" ht="18" hidden="1" x14ac:dyDescent="0.3">
      <c r="A289" s="13" t="s">
        <v>285</v>
      </c>
      <c r="B289" s="7"/>
      <c r="C289" s="7"/>
      <c r="D289" s="7">
        <f t="shared" si="4"/>
        <v>0</v>
      </c>
    </row>
    <row r="290" spans="1:4" ht="18" hidden="1" x14ac:dyDescent="0.3">
      <c r="A290" s="12" t="s">
        <v>286</v>
      </c>
      <c r="B290" s="7"/>
      <c r="C290" s="7"/>
      <c r="D290" s="7">
        <f t="shared" si="4"/>
        <v>0</v>
      </c>
    </row>
    <row r="291" spans="1:4" ht="18" hidden="1" x14ac:dyDescent="0.3">
      <c r="A291" s="16" t="s">
        <v>287</v>
      </c>
      <c r="B291" s="7"/>
      <c r="C291" s="7"/>
      <c r="D291" s="7">
        <f t="shared" si="4"/>
        <v>0</v>
      </c>
    </row>
    <row r="292" spans="1:4" ht="18" hidden="1" x14ac:dyDescent="0.3">
      <c r="A292" s="13" t="s">
        <v>288</v>
      </c>
      <c r="B292" s="7"/>
      <c r="C292" s="7"/>
      <c r="D292" s="7">
        <f t="shared" si="4"/>
        <v>0</v>
      </c>
    </row>
    <row r="293" spans="1:4" ht="18" hidden="1" x14ac:dyDescent="0.3">
      <c r="A293" s="9" t="s">
        <v>289</v>
      </c>
      <c r="B293" s="7"/>
      <c r="C293" s="7"/>
      <c r="D293" s="7">
        <f t="shared" si="4"/>
        <v>0</v>
      </c>
    </row>
    <row r="294" spans="1:4" ht="18" hidden="1" x14ac:dyDescent="0.3">
      <c r="A294" s="16" t="s">
        <v>290</v>
      </c>
      <c r="B294" s="7"/>
      <c r="C294" s="7"/>
      <c r="D294" s="7">
        <f t="shared" si="4"/>
        <v>0</v>
      </c>
    </row>
    <row r="295" spans="1:4" ht="18" hidden="1" x14ac:dyDescent="0.3">
      <c r="A295" s="9" t="s">
        <v>292</v>
      </c>
      <c r="B295" s="7"/>
      <c r="C295" s="7"/>
      <c r="D295" s="7">
        <f t="shared" si="4"/>
        <v>0</v>
      </c>
    </row>
    <row r="296" spans="1:4" ht="18" hidden="1" x14ac:dyDescent="0.3">
      <c r="A296" s="11" t="s">
        <v>293</v>
      </c>
      <c r="B296" s="7"/>
      <c r="C296" s="7"/>
      <c r="D296" s="7">
        <f t="shared" si="4"/>
        <v>0</v>
      </c>
    </row>
    <row r="297" spans="1:4" ht="18" hidden="1" x14ac:dyDescent="0.3">
      <c r="A297" s="9" t="s">
        <v>294</v>
      </c>
      <c r="B297" s="7"/>
      <c r="C297" s="7"/>
      <c r="D297" s="7">
        <f t="shared" si="4"/>
        <v>0</v>
      </c>
    </row>
    <row r="298" spans="1:4" ht="18" hidden="1" x14ac:dyDescent="0.3">
      <c r="A298" s="12" t="s">
        <v>295</v>
      </c>
      <c r="B298" s="7"/>
      <c r="C298" s="7"/>
      <c r="D298" s="7">
        <f t="shared" si="4"/>
        <v>0</v>
      </c>
    </row>
    <row r="299" spans="1:4" ht="18" hidden="1" x14ac:dyDescent="0.3">
      <c r="A299" s="12" t="s">
        <v>296</v>
      </c>
      <c r="B299" s="7"/>
      <c r="C299" s="7"/>
      <c r="D299" s="7">
        <f t="shared" si="4"/>
        <v>0</v>
      </c>
    </row>
    <row r="300" spans="1:4" ht="18" hidden="1" x14ac:dyDescent="0.3">
      <c r="A300" s="9" t="s">
        <v>297</v>
      </c>
      <c r="B300" s="7"/>
      <c r="C300" s="7"/>
      <c r="D300" s="7">
        <f t="shared" si="4"/>
        <v>0</v>
      </c>
    </row>
    <row r="301" spans="1:4" ht="18" hidden="1" x14ac:dyDescent="0.3">
      <c r="A301" s="9" t="s">
        <v>298</v>
      </c>
      <c r="B301" s="7"/>
      <c r="C301" s="7"/>
      <c r="D301" s="7">
        <f t="shared" si="4"/>
        <v>0</v>
      </c>
    </row>
    <row r="302" spans="1:4" ht="18" hidden="1" x14ac:dyDescent="0.3">
      <c r="A302" s="9" t="s">
        <v>299</v>
      </c>
      <c r="B302" s="7"/>
      <c r="C302" s="7"/>
      <c r="D302" s="7">
        <f t="shared" si="4"/>
        <v>0</v>
      </c>
    </row>
    <row r="303" spans="1:4" ht="18" hidden="1" x14ac:dyDescent="0.3">
      <c r="A303" s="13" t="s">
        <v>300</v>
      </c>
      <c r="B303" s="7"/>
      <c r="C303" s="7"/>
      <c r="D303" s="7">
        <f t="shared" si="4"/>
        <v>0</v>
      </c>
    </row>
    <row r="304" spans="1:4" ht="18" hidden="1" x14ac:dyDescent="0.3">
      <c r="A304" s="13" t="s">
        <v>301</v>
      </c>
      <c r="B304" s="7"/>
      <c r="C304" s="7"/>
      <c r="D304" s="7">
        <f t="shared" si="4"/>
        <v>0</v>
      </c>
    </row>
    <row r="305" spans="1:4" ht="18" hidden="1" x14ac:dyDescent="0.3">
      <c r="A305" s="21" t="s">
        <v>302</v>
      </c>
      <c r="B305" s="7"/>
      <c r="C305" s="7"/>
      <c r="D305" s="7">
        <f t="shared" si="4"/>
        <v>0</v>
      </c>
    </row>
    <row r="306" spans="1:4" ht="18" hidden="1" x14ac:dyDescent="0.3">
      <c r="A306" s="13" t="s">
        <v>303</v>
      </c>
      <c r="B306" s="7"/>
      <c r="C306" s="7"/>
      <c r="D306" s="7">
        <f t="shared" si="4"/>
        <v>0</v>
      </c>
    </row>
    <row r="307" spans="1:4" ht="18" hidden="1" x14ac:dyDescent="0.3">
      <c r="A307" s="9" t="s">
        <v>304</v>
      </c>
      <c r="B307" s="7"/>
      <c r="C307" s="7"/>
      <c r="D307" s="7">
        <f t="shared" si="4"/>
        <v>0</v>
      </c>
    </row>
    <row r="308" spans="1:4" ht="18" hidden="1" x14ac:dyDescent="0.3">
      <c r="A308" s="9" t="s">
        <v>305</v>
      </c>
      <c r="B308" s="7"/>
      <c r="C308" s="7"/>
      <c r="D308" s="7">
        <f t="shared" si="4"/>
        <v>0</v>
      </c>
    </row>
    <row r="309" spans="1:4" ht="18" hidden="1" x14ac:dyDescent="0.3">
      <c r="A309" s="9" t="s">
        <v>306</v>
      </c>
      <c r="B309" s="7"/>
      <c r="C309" s="7"/>
      <c r="D309" s="7">
        <f t="shared" si="4"/>
        <v>0</v>
      </c>
    </row>
    <row r="310" spans="1:4" ht="18" hidden="1" x14ac:dyDescent="0.3">
      <c r="A310" s="9" t="s">
        <v>307</v>
      </c>
      <c r="B310" s="7"/>
      <c r="C310" s="7"/>
      <c r="D310" s="7">
        <f t="shared" si="4"/>
        <v>0</v>
      </c>
    </row>
    <row r="311" spans="1:4" ht="18" hidden="1" x14ac:dyDescent="0.3">
      <c r="A311" s="21" t="s">
        <v>308</v>
      </c>
      <c r="B311" s="7"/>
      <c r="C311" s="7"/>
      <c r="D311" s="7">
        <f t="shared" si="4"/>
        <v>0</v>
      </c>
    </row>
    <row r="312" spans="1:4" ht="18" hidden="1" x14ac:dyDescent="0.3">
      <c r="A312" s="9" t="s">
        <v>309</v>
      </c>
      <c r="B312" s="7"/>
      <c r="C312" s="7"/>
      <c r="D312" s="7">
        <f t="shared" si="4"/>
        <v>0</v>
      </c>
    </row>
    <row r="313" spans="1:4" ht="18" x14ac:dyDescent="0.3">
      <c r="A313" s="9" t="s">
        <v>310</v>
      </c>
      <c r="B313" s="7">
        <v>2</v>
      </c>
      <c r="C313" s="7">
        <v>18000</v>
      </c>
      <c r="D313" s="7">
        <f t="shared" si="4"/>
        <v>36000</v>
      </c>
    </row>
    <row r="314" spans="1:4" ht="18" hidden="1" x14ac:dyDescent="0.3">
      <c r="A314" s="12" t="s">
        <v>311</v>
      </c>
      <c r="B314" s="7"/>
      <c r="C314" s="7"/>
      <c r="D314" s="7">
        <f t="shared" si="4"/>
        <v>0</v>
      </c>
    </row>
    <row r="315" spans="1:4" ht="18" hidden="1" x14ac:dyDescent="0.3">
      <c r="A315" s="9" t="s">
        <v>312</v>
      </c>
      <c r="B315" s="37"/>
      <c r="C315" s="37"/>
      <c r="D315" s="7">
        <f t="shared" si="4"/>
        <v>0</v>
      </c>
    </row>
    <row r="316" spans="1:4" ht="18" hidden="1" x14ac:dyDescent="0.3">
      <c r="A316" s="9" t="s">
        <v>313</v>
      </c>
      <c r="B316" s="7"/>
      <c r="C316" s="7"/>
      <c r="D316" s="7">
        <f t="shared" si="4"/>
        <v>0</v>
      </c>
    </row>
    <row r="317" spans="1:4" ht="18" hidden="1" x14ac:dyDescent="0.3">
      <c r="A317" s="9" t="s">
        <v>314</v>
      </c>
      <c r="B317" s="7"/>
      <c r="C317" s="7"/>
      <c r="D317" s="7">
        <f t="shared" si="4"/>
        <v>0</v>
      </c>
    </row>
    <row r="318" spans="1:4" ht="18" hidden="1" x14ac:dyDescent="0.3">
      <c r="A318" s="21" t="s">
        <v>315</v>
      </c>
      <c r="B318" s="7"/>
      <c r="C318" s="7"/>
      <c r="D318" s="7">
        <f t="shared" si="4"/>
        <v>0</v>
      </c>
    </row>
    <row r="319" spans="1:4" ht="18" hidden="1" x14ac:dyDescent="0.3">
      <c r="A319" s="21" t="s">
        <v>316</v>
      </c>
      <c r="B319" s="7"/>
      <c r="C319" s="7"/>
      <c r="D319" s="7">
        <f t="shared" si="4"/>
        <v>0</v>
      </c>
    </row>
    <row r="320" spans="1:4" ht="18" hidden="1" x14ac:dyDescent="0.3">
      <c r="A320" s="9" t="s">
        <v>317</v>
      </c>
      <c r="B320" s="7"/>
      <c r="C320" s="7"/>
      <c r="D320" s="7">
        <f t="shared" si="4"/>
        <v>0</v>
      </c>
    </row>
    <row r="321" spans="1:4" ht="18" hidden="1" x14ac:dyDescent="0.3">
      <c r="A321" s="9" t="s">
        <v>318</v>
      </c>
      <c r="B321" s="7"/>
      <c r="C321" s="7"/>
      <c r="D321" s="7">
        <f t="shared" si="4"/>
        <v>0</v>
      </c>
    </row>
    <row r="322" spans="1:4" ht="18" hidden="1" x14ac:dyDescent="0.3">
      <c r="A322" s="21" t="s">
        <v>319</v>
      </c>
      <c r="B322" s="7"/>
      <c r="C322" s="7"/>
      <c r="D322" s="7">
        <f t="shared" si="4"/>
        <v>0</v>
      </c>
    </row>
    <row r="323" spans="1:4" ht="18" hidden="1" x14ac:dyDescent="0.3">
      <c r="A323" s="9" t="s">
        <v>320</v>
      </c>
      <c r="B323" s="7"/>
      <c r="C323" s="7"/>
      <c r="D323" s="7">
        <f t="shared" si="4"/>
        <v>0</v>
      </c>
    </row>
    <row r="324" spans="1:4" ht="18" hidden="1" x14ac:dyDescent="0.3">
      <c r="A324" s="9" t="s">
        <v>321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9" t="s">
        <v>322</v>
      </c>
      <c r="B325" s="7"/>
      <c r="C325" s="7"/>
      <c r="D325" s="7">
        <f t="shared" si="5"/>
        <v>0</v>
      </c>
    </row>
    <row r="326" spans="1:4" ht="18" hidden="1" x14ac:dyDescent="0.3">
      <c r="A326" s="9" t="s">
        <v>323</v>
      </c>
      <c r="B326" s="7"/>
      <c r="C326" s="7"/>
      <c r="D326" s="7">
        <f t="shared" si="5"/>
        <v>0</v>
      </c>
    </row>
    <row r="327" spans="1:4" ht="18" hidden="1" x14ac:dyDescent="0.3">
      <c r="A327" s="9" t="s">
        <v>324</v>
      </c>
      <c r="B327" s="7"/>
      <c r="C327" s="7"/>
      <c r="D327" s="7">
        <f t="shared" si="5"/>
        <v>0</v>
      </c>
    </row>
    <row r="328" spans="1:4" ht="18" hidden="1" x14ac:dyDescent="0.3">
      <c r="A328" s="9" t="s">
        <v>325</v>
      </c>
      <c r="B328" s="7"/>
      <c r="C328" s="7"/>
      <c r="D328" s="7">
        <f t="shared" si="5"/>
        <v>0</v>
      </c>
    </row>
    <row r="329" spans="1:4" ht="18" hidden="1" x14ac:dyDescent="0.3">
      <c r="A329" s="9" t="s">
        <v>326</v>
      </c>
      <c r="B329" s="7"/>
      <c r="C329" s="7"/>
      <c r="D329" s="7">
        <f t="shared" si="5"/>
        <v>0</v>
      </c>
    </row>
    <row r="330" spans="1:4" ht="18" hidden="1" x14ac:dyDescent="0.3">
      <c r="A330" s="9" t="s">
        <v>327</v>
      </c>
      <c r="B330" s="7"/>
      <c r="C330" s="7"/>
      <c r="D330" s="7">
        <f t="shared" si="5"/>
        <v>0</v>
      </c>
    </row>
    <row r="331" spans="1:4" ht="18" hidden="1" x14ac:dyDescent="0.3">
      <c r="A331" s="11" t="s">
        <v>365</v>
      </c>
      <c r="B331" s="7"/>
      <c r="C331" s="7"/>
      <c r="D331" s="7">
        <f t="shared" si="5"/>
        <v>0</v>
      </c>
    </row>
    <row r="332" spans="1:4" ht="18" hidden="1" x14ac:dyDescent="0.3">
      <c r="A332" s="11" t="s">
        <v>328</v>
      </c>
      <c r="B332" s="7"/>
      <c r="C332" s="7"/>
      <c r="D332" s="7">
        <f t="shared" si="5"/>
        <v>0</v>
      </c>
    </row>
    <row r="333" spans="1:4" ht="18" x14ac:dyDescent="0.3">
      <c r="A333" s="38"/>
      <c r="B333" s="40">
        <f>SUM(B3:B332)</f>
        <v>9805</v>
      </c>
      <c r="C333" s="40"/>
      <c r="D333" s="7">
        <f>SUM(D15:D313)</f>
        <v>97852500</v>
      </c>
    </row>
    <row r="334" spans="1:4" ht="18" hidden="1" x14ac:dyDescent="0.3">
      <c r="D334" s="7">
        <f t="shared" si="5"/>
        <v>0</v>
      </c>
    </row>
    <row r="335" spans="1:4" ht="18" hidden="1" x14ac:dyDescent="0.3">
      <c r="A335" s="1" t="s">
        <v>413</v>
      </c>
      <c r="B335" s="2"/>
      <c r="C335" s="2"/>
      <c r="D335" s="7"/>
    </row>
    <row r="336" spans="1:4" ht="26.4" x14ac:dyDescent="0.3">
      <c r="A336" s="277" t="s">
        <v>0</v>
      </c>
      <c r="B336" s="3" t="s">
        <v>1</v>
      </c>
      <c r="C336" s="3" t="s">
        <v>330</v>
      </c>
      <c r="D336" s="7" t="s">
        <v>331</v>
      </c>
    </row>
    <row r="337" spans="1:4" ht="18" hidden="1" x14ac:dyDescent="0.3">
      <c r="A337" s="278"/>
      <c r="B337" s="4"/>
      <c r="C337" s="4"/>
      <c r="D337" s="7">
        <f t="shared" si="5"/>
        <v>0</v>
      </c>
    </row>
    <row r="338" spans="1:4" ht="18" hidden="1" x14ac:dyDescent="0.3">
      <c r="A338" s="12" t="s">
        <v>62</v>
      </c>
      <c r="B338" s="7"/>
      <c r="C338" s="7"/>
      <c r="D338" s="7">
        <f t="shared" si="5"/>
        <v>0</v>
      </c>
    </row>
    <row r="339" spans="1:4" ht="18" hidden="1" x14ac:dyDescent="0.3">
      <c r="A339" s="11" t="s">
        <v>63</v>
      </c>
      <c r="B339" s="7"/>
      <c r="C339" s="7"/>
      <c r="D339" s="7">
        <f t="shared" si="5"/>
        <v>0</v>
      </c>
    </row>
    <row r="340" spans="1:4" ht="18" hidden="1" x14ac:dyDescent="0.3">
      <c r="A340" s="12" t="s">
        <v>64</v>
      </c>
      <c r="B340" s="7"/>
      <c r="C340" s="7"/>
      <c r="D340" s="7">
        <f t="shared" si="5"/>
        <v>0</v>
      </c>
    </row>
    <row r="341" spans="1:4" ht="18" hidden="1" x14ac:dyDescent="0.3">
      <c r="A341" s="12" t="s">
        <v>65</v>
      </c>
      <c r="B341" s="7"/>
      <c r="C341" s="7"/>
      <c r="D341" s="7">
        <f t="shared" si="5"/>
        <v>0</v>
      </c>
    </row>
    <row r="342" spans="1:4" ht="18" hidden="1" x14ac:dyDescent="0.3">
      <c r="A342" s="12" t="s">
        <v>66</v>
      </c>
      <c r="B342" s="7"/>
      <c r="C342" s="7"/>
      <c r="D342" s="7">
        <f t="shared" si="5"/>
        <v>0</v>
      </c>
    </row>
    <row r="343" spans="1:4" ht="18" hidden="1" x14ac:dyDescent="0.3">
      <c r="A343" s="19" t="s">
        <v>67</v>
      </c>
      <c r="B343" s="7"/>
      <c r="C343" s="7"/>
      <c r="D343" s="7">
        <f t="shared" si="5"/>
        <v>0</v>
      </c>
    </row>
    <row r="344" spans="1:4" ht="18" hidden="1" x14ac:dyDescent="0.3">
      <c r="A344" s="9" t="s">
        <v>68</v>
      </c>
      <c r="B344" s="7"/>
      <c r="C344" s="7"/>
      <c r="D344" s="7">
        <f t="shared" si="5"/>
        <v>0</v>
      </c>
    </row>
    <row r="345" spans="1:4" ht="18" hidden="1" x14ac:dyDescent="0.3">
      <c r="A345" s="12" t="s">
        <v>76</v>
      </c>
      <c r="B345" s="15"/>
      <c r="C345" s="15"/>
      <c r="D345" s="7">
        <f t="shared" si="5"/>
        <v>0</v>
      </c>
    </row>
    <row r="346" spans="1:4" ht="18" hidden="1" x14ac:dyDescent="0.3">
      <c r="A346" s="12" t="s">
        <v>77</v>
      </c>
      <c r="B346" s="15"/>
      <c r="C346" s="15"/>
      <c r="D346" s="7">
        <f t="shared" si="5"/>
        <v>0</v>
      </c>
    </row>
    <row r="347" spans="1:4" ht="18" hidden="1" x14ac:dyDescent="0.3">
      <c r="A347" s="12" t="s">
        <v>78</v>
      </c>
      <c r="B347" s="15"/>
      <c r="C347" s="15"/>
      <c r="D347" s="7">
        <f t="shared" si="5"/>
        <v>0</v>
      </c>
    </row>
    <row r="348" spans="1:4" ht="18" hidden="1" x14ac:dyDescent="0.3">
      <c r="A348" s="9" t="s">
        <v>91</v>
      </c>
      <c r="B348" s="7"/>
      <c r="C348" s="7"/>
      <c r="D348" s="7">
        <f t="shared" si="5"/>
        <v>0</v>
      </c>
    </row>
    <row r="349" spans="1:4" ht="18" hidden="1" x14ac:dyDescent="0.3">
      <c r="A349" s="9" t="s">
        <v>92</v>
      </c>
      <c r="B349" s="7"/>
      <c r="C349" s="7"/>
      <c r="D349" s="7">
        <f t="shared" si="5"/>
        <v>0</v>
      </c>
    </row>
    <row r="350" spans="1:4" ht="18" hidden="1" x14ac:dyDescent="0.3">
      <c r="A350" s="9" t="s">
        <v>95</v>
      </c>
      <c r="B350" s="15"/>
      <c r="C350" s="15"/>
      <c r="D350" s="7">
        <f t="shared" si="5"/>
        <v>0</v>
      </c>
    </row>
    <row r="351" spans="1:4" ht="18" hidden="1" x14ac:dyDescent="0.3">
      <c r="A351" s="21" t="s">
        <v>96</v>
      </c>
      <c r="B351" s="7"/>
      <c r="C351" s="7"/>
      <c r="D351" s="7">
        <f t="shared" si="5"/>
        <v>0</v>
      </c>
    </row>
    <row r="352" spans="1:4" ht="18" hidden="1" x14ac:dyDescent="0.3">
      <c r="A352" s="11" t="s">
        <v>113</v>
      </c>
      <c r="B352" s="7"/>
      <c r="C352" s="7"/>
      <c r="D352" s="7">
        <f t="shared" si="5"/>
        <v>0</v>
      </c>
    </row>
    <row r="353" spans="1:4" ht="18" hidden="1" x14ac:dyDescent="0.3">
      <c r="A353" s="21" t="s">
        <v>114</v>
      </c>
      <c r="B353" s="7"/>
      <c r="C353" s="7"/>
      <c r="D353" s="7">
        <f t="shared" si="5"/>
        <v>0</v>
      </c>
    </row>
    <row r="354" spans="1:4" ht="18" hidden="1" x14ac:dyDescent="0.3">
      <c r="A354" s="9" t="s">
        <v>107</v>
      </c>
      <c r="B354" s="7"/>
      <c r="C354" s="7"/>
      <c r="D354" s="7">
        <f t="shared" si="5"/>
        <v>0</v>
      </c>
    </row>
    <row r="355" spans="1:4" ht="18" hidden="1" x14ac:dyDescent="0.3">
      <c r="A355" s="9" t="s">
        <v>108</v>
      </c>
      <c r="B355" s="7"/>
      <c r="C355" s="7"/>
      <c r="D355" s="7">
        <f t="shared" si="5"/>
        <v>0</v>
      </c>
    </row>
    <row r="356" spans="1:4" ht="18" hidden="1" x14ac:dyDescent="0.3">
      <c r="A356" s="9" t="s">
        <v>106</v>
      </c>
      <c r="B356" s="7"/>
      <c r="C356" s="7"/>
      <c r="D356" s="7">
        <f t="shared" si="5"/>
        <v>0</v>
      </c>
    </row>
    <row r="357" spans="1:4" ht="18" hidden="1" x14ac:dyDescent="0.3">
      <c r="A357" s="11" t="s">
        <v>241</v>
      </c>
      <c r="B357" s="7"/>
      <c r="C357" s="7"/>
      <c r="D357" s="7">
        <f t="shared" si="5"/>
        <v>0</v>
      </c>
    </row>
    <row r="358" spans="1:4" ht="18" hidden="1" x14ac:dyDescent="0.3">
      <c r="A358" s="9" t="s">
        <v>243</v>
      </c>
      <c r="B358" s="7"/>
      <c r="C358" s="7"/>
      <c r="D358" s="7">
        <f t="shared" si="5"/>
        <v>0</v>
      </c>
    </row>
    <row r="359" spans="1:4" ht="18" hidden="1" x14ac:dyDescent="0.3">
      <c r="A359" s="9" t="s">
        <v>244</v>
      </c>
      <c r="B359" s="7"/>
      <c r="C359" s="7"/>
      <c r="D359" s="7">
        <f t="shared" si="5"/>
        <v>0</v>
      </c>
    </row>
    <row r="360" spans="1:4" ht="18" hidden="1" x14ac:dyDescent="0.3">
      <c r="A360" s="9" t="s">
        <v>245</v>
      </c>
      <c r="B360" s="7"/>
      <c r="C360" s="7"/>
      <c r="D360" s="7">
        <f t="shared" si="5"/>
        <v>0</v>
      </c>
    </row>
    <row r="361" spans="1:4" ht="18" hidden="1" x14ac:dyDescent="0.3">
      <c r="A361" s="9" t="s">
        <v>246</v>
      </c>
      <c r="B361" s="7"/>
      <c r="C361" s="7"/>
      <c r="D361" s="7">
        <f t="shared" si="5"/>
        <v>0</v>
      </c>
    </row>
    <row r="362" spans="1:4" ht="18" hidden="1" x14ac:dyDescent="0.3">
      <c r="A362" s="9" t="s">
        <v>251</v>
      </c>
      <c r="B362" s="7"/>
      <c r="C362" s="7"/>
      <c r="D362" s="7">
        <f t="shared" si="5"/>
        <v>0</v>
      </c>
    </row>
    <row r="363" spans="1:4" ht="18" hidden="1" x14ac:dyDescent="0.3">
      <c r="A363" s="9" t="s">
        <v>252</v>
      </c>
      <c r="B363" s="7"/>
      <c r="C363" s="7"/>
      <c r="D363" s="7">
        <f t="shared" si="5"/>
        <v>0</v>
      </c>
    </row>
    <row r="364" spans="1:4" ht="18" hidden="1" x14ac:dyDescent="0.3">
      <c r="A364" s="9" t="s">
        <v>253</v>
      </c>
      <c r="B364" s="7"/>
      <c r="C364" s="7"/>
      <c r="D364" s="7">
        <f t="shared" si="5"/>
        <v>0</v>
      </c>
    </row>
    <row r="365" spans="1:4" ht="18" hidden="1" x14ac:dyDescent="0.3">
      <c r="A365" s="9" t="s">
        <v>255</v>
      </c>
      <c r="B365" s="7"/>
      <c r="C365" s="7"/>
      <c r="D365" s="7">
        <f t="shared" si="5"/>
        <v>0</v>
      </c>
    </row>
    <row r="366" spans="1:4" ht="18" hidden="1" x14ac:dyDescent="0.3">
      <c r="A366" s="9" t="s">
        <v>256</v>
      </c>
      <c r="B366" s="7"/>
      <c r="C366" s="7"/>
      <c r="D366" s="7">
        <f t="shared" si="5"/>
        <v>0</v>
      </c>
    </row>
    <row r="367" spans="1:4" ht="18" hidden="1" x14ac:dyDescent="0.3">
      <c r="A367" s="9" t="s">
        <v>242</v>
      </c>
      <c r="B367" s="7"/>
      <c r="C367" s="7"/>
      <c r="D367" s="7">
        <f t="shared" si="5"/>
        <v>0</v>
      </c>
    </row>
    <row r="368" spans="1:4" ht="18" hidden="1" x14ac:dyDescent="0.3">
      <c r="A368" s="9" t="s">
        <v>254</v>
      </c>
      <c r="B368" s="7"/>
      <c r="C368" s="7"/>
      <c r="D368" s="7">
        <f t="shared" si="5"/>
        <v>0</v>
      </c>
    </row>
    <row r="369" spans="1:4" ht="18" hidden="1" x14ac:dyDescent="0.3">
      <c r="A369" s="9" t="s">
        <v>250</v>
      </c>
      <c r="B369" s="7"/>
      <c r="C369" s="7"/>
      <c r="D369" s="7">
        <f t="shared" si="5"/>
        <v>0</v>
      </c>
    </row>
    <row r="370" spans="1:4" ht="18" hidden="1" x14ac:dyDescent="0.3">
      <c r="A370" s="16" t="s">
        <v>130</v>
      </c>
      <c r="B370" s="7"/>
      <c r="C370" s="7"/>
      <c r="D370" s="7">
        <f t="shared" si="5"/>
        <v>0</v>
      </c>
    </row>
    <row r="371" spans="1:4" ht="18" x14ac:dyDescent="0.3">
      <c r="A371" s="9" t="s">
        <v>129</v>
      </c>
      <c r="B371" s="7">
        <f>15+10+60+10+10</f>
        <v>105</v>
      </c>
      <c r="C371" s="7">
        <v>7500</v>
      </c>
      <c r="D371" s="7">
        <f t="shared" si="5"/>
        <v>787500</v>
      </c>
    </row>
    <row r="372" spans="1:4" ht="18" hidden="1" x14ac:dyDescent="0.3">
      <c r="A372" s="9" t="s">
        <v>171</v>
      </c>
      <c r="B372" s="7"/>
      <c r="C372" s="7"/>
      <c r="D372" s="7">
        <f t="shared" si="5"/>
        <v>0</v>
      </c>
    </row>
    <row r="373" spans="1:4" ht="18" hidden="1" x14ac:dyDescent="0.3">
      <c r="A373" s="12" t="s">
        <v>187</v>
      </c>
      <c r="B373" s="7"/>
      <c r="C373" s="7"/>
      <c r="D373" s="7">
        <f t="shared" si="5"/>
        <v>0</v>
      </c>
    </row>
    <row r="374" spans="1:4" ht="18" hidden="1" x14ac:dyDescent="0.3">
      <c r="A374" s="9" t="s">
        <v>310</v>
      </c>
      <c r="B374" s="7"/>
      <c r="C374" s="7"/>
      <c r="D374" s="7">
        <f t="shared" si="5"/>
        <v>0</v>
      </c>
    </row>
    <row r="375" spans="1:4" ht="18" hidden="1" x14ac:dyDescent="0.3">
      <c r="A375" s="35" t="s">
        <v>211</v>
      </c>
      <c r="B375" s="7"/>
      <c r="C375" s="7"/>
      <c r="D375" s="7">
        <f t="shared" si="5"/>
        <v>0</v>
      </c>
    </row>
    <row r="376" spans="1:4" ht="18" hidden="1" x14ac:dyDescent="0.3">
      <c r="A376" s="9" t="s">
        <v>212</v>
      </c>
      <c r="B376" s="7"/>
      <c r="C376" s="7"/>
      <c r="D376" s="7">
        <f t="shared" si="5"/>
        <v>0</v>
      </c>
    </row>
    <row r="377" spans="1:4" ht="18" hidden="1" x14ac:dyDescent="0.3">
      <c r="A377" s="9" t="s">
        <v>214</v>
      </c>
      <c r="B377" s="7"/>
      <c r="C377" s="7"/>
      <c r="D377" s="7">
        <f t="shared" si="5"/>
        <v>0</v>
      </c>
    </row>
    <row r="378" spans="1:4" ht="18" hidden="1" x14ac:dyDescent="0.3">
      <c r="A378" s="9" t="s">
        <v>215</v>
      </c>
      <c r="B378" s="7"/>
      <c r="C378" s="7"/>
      <c r="D378" s="7">
        <f t="shared" si="5"/>
        <v>0</v>
      </c>
    </row>
    <row r="379" spans="1:4" ht="18" hidden="1" x14ac:dyDescent="0.3">
      <c r="A379" s="9" t="s">
        <v>216</v>
      </c>
      <c r="B379" s="7"/>
      <c r="C379" s="7"/>
      <c r="D379" s="7">
        <f t="shared" si="5"/>
        <v>0</v>
      </c>
    </row>
    <row r="380" spans="1:4" ht="18" x14ac:dyDescent="0.3">
      <c r="A380" s="9" t="s">
        <v>213</v>
      </c>
      <c r="B380" s="7">
        <f>150+120+30+15+190+100+20</f>
        <v>625</v>
      </c>
      <c r="C380" s="7">
        <v>14000</v>
      </c>
      <c r="D380" s="7">
        <f t="shared" si="5"/>
        <v>8750000</v>
      </c>
    </row>
    <row r="381" spans="1:4" ht="18" x14ac:dyDescent="0.3">
      <c r="A381" s="9" t="s">
        <v>210</v>
      </c>
      <c r="B381" s="7">
        <f>8+6</f>
        <v>14</v>
      </c>
      <c r="C381" s="7">
        <v>17000</v>
      </c>
      <c r="D381" s="7">
        <f t="shared" si="5"/>
        <v>238000</v>
      </c>
    </row>
    <row r="382" spans="1:4" ht="18" hidden="1" x14ac:dyDescent="0.3">
      <c r="A382" s="11" t="s">
        <v>103</v>
      </c>
      <c r="B382" s="7"/>
      <c r="C382" s="7"/>
      <c r="D382" s="7">
        <f t="shared" si="5"/>
        <v>0</v>
      </c>
    </row>
    <row r="383" spans="1:4" ht="18" x14ac:dyDescent="0.3">
      <c r="A383" s="17" t="s">
        <v>99</v>
      </c>
      <c r="B383" s="7">
        <v>10</v>
      </c>
      <c r="C383" s="7">
        <v>7000</v>
      </c>
      <c r="D383" s="7">
        <f t="shared" si="5"/>
        <v>70000</v>
      </c>
    </row>
    <row r="384" spans="1:4" ht="18" hidden="1" x14ac:dyDescent="0.3">
      <c r="A384" s="16" t="s">
        <v>100</v>
      </c>
      <c r="B384" s="7"/>
      <c r="C384" s="7"/>
      <c r="D384" s="7">
        <f t="shared" si="5"/>
        <v>0</v>
      </c>
    </row>
    <row r="385" spans="1:4" ht="18" hidden="1" x14ac:dyDescent="0.3">
      <c r="A385" s="9" t="s">
        <v>105</v>
      </c>
      <c r="B385" s="7"/>
      <c r="C385" s="7"/>
      <c r="D385" s="7">
        <f t="shared" si="5"/>
        <v>0</v>
      </c>
    </row>
    <row r="386" spans="1:4" ht="18" hidden="1" x14ac:dyDescent="0.3">
      <c r="A386" s="9" t="s">
        <v>11</v>
      </c>
      <c r="B386" s="7"/>
      <c r="C386" s="7"/>
      <c r="D386" s="7">
        <f t="shared" si="5"/>
        <v>0</v>
      </c>
    </row>
    <row r="387" spans="1:4" ht="18" hidden="1" x14ac:dyDescent="0.3">
      <c r="A387" s="12" t="s">
        <v>13</v>
      </c>
      <c r="B387" s="7"/>
      <c r="C387" s="7"/>
      <c r="D387" s="7">
        <f t="shared" si="5"/>
        <v>0</v>
      </c>
    </row>
    <row r="388" spans="1:4" ht="18" hidden="1" x14ac:dyDescent="0.3">
      <c r="A388" s="9" t="s">
        <v>159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6" t="s">
        <v>160</v>
      </c>
      <c r="B389" s="7"/>
      <c r="C389" s="7"/>
      <c r="D389" s="7">
        <f t="shared" si="6"/>
        <v>0</v>
      </c>
    </row>
    <row r="390" spans="1:4" ht="18" hidden="1" x14ac:dyDescent="0.3">
      <c r="A390" s="9" t="s">
        <v>193</v>
      </c>
      <c r="B390" s="7"/>
      <c r="C390" s="7"/>
      <c r="D390" s="7">
        <f t="shared" si="6"/>
        <v>0</v>
      </c>
    </row>
    <row r="391" spans="1:4" ht="18" hidden="1" x14ac:dyDescent="0.3">
      <c r="A391" s="33" t="s">
        <v>194</v>
      </c>
      <c r="B391" s="7"/>
      <c r="C391" s="7"/>
      <c r="D391" s="7">
        <f t="shared" si="6"/>
        <v>0</v>
      </c>
    </row>
    <row r="392" spans="1:4" ht="18" hidden="1" x14ac:dyDescent="0.3">
      <c r="A392" s="9" t="s">
        <v>230</v>
      </c>
      <c r="B392" s="7"/>
      <c r="C392" s="7"/>
      <c r="D392" s="7">
        <f t="shared" si="6"/>
        <v>0</v>
      </c>
    </row>
    <row r="393" spans="1:4" ht="18" hidden="1" x14ac:dyDescent="0.3">
      <c r="A393" s="9" t="s">
        <v>231</v>
      </c>
      <c r="B393" s="7"/>
      <c r="C393" s="7"/>
      <c r="D393" s="7">
        <f t="shared" si="6"/>
        <v>0</v>
      </c>
    </row>
    <row r="394" spans="1:4" ht="18" x14ac:dyDescent="0.3">
      <c r="A394" s="9" t="s">
        <v>12</v>
      </c>
      <c r="B394" s="7">
        <v>20</v>
      </c>
      <c r="C394" s="7">
        <v>10000</v>
      </c>
      <c r="D394" s="7">
        <f t="shared" si="6"/>
        <v>200000</v>
      </c>
    </row>
    <row r="395" spans="1:4" ht="18" hidden="1" x14ac:dyDescent="0.3">
      <c r="A395" s="12" t="s">
        <v>20</v>
      </c>
      <c r="B395" s="7"/>
      <c r="C395" s="7"/>
      <c r="D395" s="7">
        <f t="shared" si="6"/>
        <v>0</v>
      </c>
    </row>
    <row r="396" spans="1:4" ht="18" hidden="1" x14ac:dyDescent="0.3">
      <c r="A396" s="12" t="s">
        <v>21</v>
      </c>
      <c r="B396" s="7"/>
      <c r="C396" s="7"/>
      <c r="D396" s="7">
        <f t="shared" si="6"/>
        <v>0</v>
      </c>
    </row>
    <row r="397" spans="1:4" ht="18" hidden="1" x14ac:dyDescent="0.3">
      <c r="A397" s="17" t="s">
        <v>167</v>
      </c>
      <c r="B397" s="7"/>
      <c r="C397" s="7"/>
      <c r="D397" s="7">
        <f t="shared" si="6"/>
        <v>0</v>
      </c>
    </row>
    <row r="398" spans="1:4" ht="18" hidden="1" x14ac:dyDescent="0.3">
      <c r="A398" s="29" t="s">
        <v>168</v>
      </c>
      <c r="B398" s="31"/>
      <c r="C398" s="31"/>
      <c r="D398" s="7">
        <f t="shared" si="6"/>
        <v>0</v>
      </c>
    </row>
    <row r="399" spans="1:4" ht="18" hidden="1" x14ac:dyDescent="0.3">
      <c r="A399" s="9" t="s">
        <v>27</v>
      </c>
      <c r="B399" s="7"/>
      <c r="C399" s="7"/>
      <c r="D399" s="7">
        <f t="shared" si="6"/>
        <v>0</v>
      </c>
    </row>
    <row r="400" spans="1:4" ht="18" hidden="1" x14ac:dyDescent="0.3">
      <c r="A400" s="12" t="s">
        <v>28</v>
      </c>
      <c r="B400" s="7"/>
      <c r="C400" s="7"/>
      <c r="D400" s="7">
        <f t="shared" si="6"/>
        <v>0</v>
      </c>
    </row>
    <row r="401" spans="1:4" ht="18" hidden="1" x14ac:dyDescent="0.3">
      <c r="A401" s="12" t="s">
        <v>29</v>
      </c>
      <c r="B401" s="7"/>
      <c r="C401" s="7"/>
      <c r="D401" s="7">
        <f t="shared" si="6"/>
        <v>0</v>
      </c>
    </row>
    <row r="402" spans="1:4" ht="18" hidden="1" x14ac:dyDescent="0.3">
      <c r="A402" s="9" t="s">
        <v>195</v>
      </c>
      <c r="B402" s="7"/>
      <c r="C402" s="7"/>
      <c r="D402" s="7">
        <f t="shared" si="6"/>
        <v>0</v>
      </c>
    </row>
    <row r="403" spans="1:4" ht="18" hidden="1" x14ac:dyDescent="0.3">
      <c r="A403" s="12" t="s">
        <v>196</v>
      </c>
      <c r="B403" s="7"/>
      <c r="C403" s="7"/>
      <c r="D403" s="7">
        <f t="shared" si="6"/>
        <v>0</v>
      </c>
    </row>
    <row r="404" spans="1:4" ht="18" hidden="1" x14ac:dyDescent="0.3">
      <c r="A404" s="9" t="s">
        <v>198</v>
      </c>
      <c r="B404" s="7"/>
      <c r="C404" s="7"/>
      <c r="D404" s="7">
        <f t="shared" si="6"/>
        <v>0</v>
      </c>
    </row>
    <row r="405" spans="1:4" ht="18" hidden="1" x14ac:dyDescent="0.3">
      <c r="A405" s="9" t="s">
        <v>197</v>
      </c>
      <c r="B405" s="7"/>
      <c r="C405" s="7"/>
      <c r="D405" s="7">
        <f t="shared" si="6"/>
        <v>0</v>
      </c>
    </row>
    <row r="406" spans="1:4" ht="18" hidden="1" x14ac:dyDescent="0.3">
      <c r="A406" s="9" t="s">
        <v>268</v>
      </c>
      <c r="B406" s="7"/>
      <c r="C406" s="7"/>
      <c r="D406" s="7">
        <f t="shared" si="6"/>
        <v>0</v>
      </c>
    </row>
    <row r="407" spans="1:4" ht="18" x14ac:dyDescent="0.3">
      <c r="A407" s="9" t="s">
        <v>267</v>
      </c>
      <c r="B407" s="7">
        <v>20</v>
      </c>
      <c r="C407" s="7">
        <v>12000</v>
      </c>
      <c r="D407" s="7">
        <f t="shared" si="6"/>
        <v>240000</v>
      </c>
    </row>
    <row r="408" spans="1:4" ht="18" hidden="1" x14ac:dyDescent="0.3">
      <c r="A408" s="8" t="s">
        <v>3</v>
      </c>
      <c r="B408" s="7"/>
      <c r="C408" s="7"/>
      <c r="D408" s="7">
        <f t="shared" si="6"/>
        <v>0</v>
      </c>
    </row>
    <row r="409" spans="1:4" ht="18" hidden="1" x14ac:dyDescent="0.3">
      <c r="A409" s="5" t="s">
        <v>4</v>
      </c>
      <c r="B409" s="7"/>
      <c r="C409" s="7"/>
      <c r="D409" s="7">
        <f t="shared" si="6"/>
        <v>0</v>
      </c>
    </row>
    <row r="410" spans="1:4" ht="18" hidden="1" x14ac:dyDescent="0.3">
      <c r="A410" s="16" t="s">
        <v>55</v>
      </c>
      <c r="B410" s="7"/>
      <c r="C410" s="7"/>
      <c r="D410" s="7">
        <f t="shared" si="6"/>
        <v>0</v>
      </c>
    </row>
    <row r="411" spans="1:4" ht="18" hidden="1" x14ac:dyDescent="0.3">
      <c r="A411" s="13" t="s">
        <v>288</v>
      </c>
      <c r="B411" s="7"/>
      <c r="C411" s="7"/>
      <c r="D411" s="7">
        <f t="shared" si="6"/>
        <v>0</v>
      </c>
    </row>
    <row r="412" spans="1:4" ht="18" x14ac:dyDescent="0.3">
      <c r="A412" s="5" t="s">
        <v>2</v>
      </c>
      <c r="B412" s="7">
        <v>10</v>
      </c>
      <c r="C412" s="7">
        <v>13000</v>
      </c>
      <c r="D412" s="7">
        <f t="shared" si="6"/>
        <v>130000</v>
      </c>
    </row>
    <row r="413" spans="1:4" ht="18" hidden="1" x14ac:dyDescent="0.3">
      <c r="A413" s="13" t="s">
        <v>300</v>
      </c>
      <c r="B413" s="7"/>
      <c r="C413" s="7"/>
      <c r="D413" s="7">
        <f t="shared" si="6"/>
        <v>0</v>
      </c>
    </row>
    <row r="414" spans="1:4" ht="18" hidden="1" x14ac:dyDescent="0.3">
      <c r="A414" s="13" t="s">
        <v>301</v>
      </c>
      <c r="B414" s="7"/>
      <c r="C414" s="7"/>
      <c r="D414" s="7">
        <f t="shared" si="6"/>
        <v>0</v>
      </c>
    </row>
    <row r="415" spans="1:4" ht="18" hidden="1" x14ac:dyDescent="0.3">
      <c r="A415" s="13" t="s">
        <v>303</v>
      </c>
      <c r="B415" s="7"/>
      <c r="C415" s="7"/>
      <c r="D415" s="7">
        <f t="shared" si="6"/>
        <v>0</v>
      </c>
    </row>
    <row r="416" spans="1:4" ht="18" hidden="1" x14ac:dyDescent="0.3">
      <c r="A416" s="9" t="s">
        <v>312</v>
      </c>
      <c r="B416" s="37"/>
      <c r="C416" s="37"/>
      <c r="D416" s="7">
        <f t="shared" si="6"/>
        <v>0</v>
      </c>
    </row>
    <row r="417" spans="1:4" ht="18" hidden="1" x14ac:dyDescent="0.3">
      <c r="A417" s="9" t="s">
        <v>80</v>
      </c>
      <c r="B417" s="7"/>
      <c r="C417" s="7"/>
      <c r="D417" s="7">
        <f t="shared" si="6"/>
        <v>0</v>
      </c>
    </row>
    <row r="418" spans="1:4" ht="18" hidden="1" x14ac:dyDescent="0.3">
      <c r="A418" s="9" t="s">
        <v>79</v>
      </c>
      <c r="B418" s="7"/>
      <c r="C418" s="7"/>
      <c r="D418" s="7">
        <f t="shared" si="6"/>
        <v>0</v>
      </c>
    </row>
    <row r="419" spans="1:4" ht="18" hidden="1" x14ac:dyDescent="0.3">
      <c r="A419" s="9" t="s">
        <v>81</v>
      </c>
      <c r="B419" s="7"/>
      <c r="C419" s="7"/>
      <c r="D419" s="7">
        <f t="shared" si="6"/>
        <v>0</v>
      </c>
    </row>
    <row r="420" spans="1:4" ht="18" hidden="1" x14ac:dyDescent="0.3">
      <c r="A420" s="9" t="s">
        <v>82</v>
      </c>
      <c r="B420" s="7"/>
      <c r="C420" s="7"/>
      <c r="D420" s="7">
        <f t="shared" si="6"/>
        <v>0</v>
      </c>
    </row>
    <row r="421" spans="1:4" ht="18" hidden="1" x14ac:dyDescent="0.3">
      <c r="A421" s="9" t="s">
        <v>83</v>
      </c>
      <c r="B421" s="7"/>
      <c r="C421" s="7"/>
      <c r="D421" s="7">
        <f t="shared" si="6"/>
        <v>0</v>
      </c>
    </row>
    <row r="422" spans="1:4" ht="18" hidden="1" x14ac:dyDescent="0.3">
      <c r="A422" s="9" t="s">
        <v>170</v>
      </c>
      <c r="B422" s="7"/>
      <c r="C422" s="7"/>
      <c r="D422" s="7">
        <f t="shared" si="6"/>
        <v>0</v>
      </c>
    </row>
    <row r="423" spans="1:4" ht="18" hidden="1" x14ac:dyDescent="0.3">
      <c r="A423" s="34" t="s">
        <v>229</v>
      </c>
      <c r="B423" s="7"/>
      <c r="C423" s="7"/>
      <c r="D423" s="7">
        <f t="shared" si="6"/>
        <v>0</v>
      </c>
    </row>
    <row r="424" spans="1:4" ht="18" hidden="1" x14ac:dyDescent="0.3">
      <c r="A424" s="9" t="s">
        <v>235</v>
      </c>
      <c r="B424" s="7"/>
      <c r="C424" s="7"/>
      <c r="D424" s="7">
        <f t="shared" si="6"/>
        <v>0</v>
      </c>
    </row>
    <row r="425" spans="1:4" ht="18" hidden="1" x14ac:dyDescent="0.3">
      <c r="A425" s="9" t="s">
        <v>236</v>
      </c>
      <c r="B425" s="7"/>
      <c r="C425" s="7"/>
      <c r="D425" s="7">
        <f t="shared" si="6"/>
        <v>0</v>
      </c>
    </row>
    <row r="426" spans="1:4" ht="18" hidden="1" x14ac:dyDescent="0.3">
      <c r="A426" s="9" t="s">
        <v>257</v>
      </c>
      <c r="B426" s="15"/>
      <c r="C426" s="15"/>
      <c r="D426" s="7">
        <f t="shared" si="6"/>
        <v>0</v>
      </c>
    </row>
    <row r="427" spans="1:4" ht="18" hidden="1" x14ac:dyDescent="0.3">
      <c r="A427" s="13" t="s">
        <v>258</v>
      </c>
      <c r="B427" s="7"/>
      <c r="C427" s="7"/>
      <c r="D427" s="7">
        <f t="shared" si="6"/>
        <v>0</v>
      </c>
    </row>
    <row r="428" spans="1:4" ht="18" hidden="1" x14ac:dyDescent="0.3">
      <c r="A428" s="12" t="s">
        <v>286</v>
      </c>
      <c r="B428" s="7"/>
      <c r="C428" s="7"/>
      <c r="D428" s="7">
        <f t="shared" si="6"/>
        <v>0</v>
      </c>
    </row>
    <row r="429" spans="1:4" ht="18" hidden="1" x14ac:dyDescent="0.3">
      <c r="A429" s="16" t="s">
        <v>287</v>
      </c>
      <c r="B429" s="7"/>
      <c r="C429" s="7"/>
      <c r="D429" s="7">
        <f t="shared" si="6"/>
        <v>0</v>
      </c>
    </row>
    <row r="430" spans="1:4" ht="18" x14ac:dyDescent="0.3">
      <c r="A430" s="9" t="s">
        <v>118</v>
      </c>
      <c r="B430" s="7">
        <f>50+30+15</f>
        <v>95</v>
      </c>
      <c r="C430" s="7">
        <v>10000</v>
      </c>
      <c r="D430" s="7">
        <f t="shared" si="6"/>
        <v>950000</v>
      </c>
    </row>
    <row r="431" spans="1:4" ht="18" hidden="1" x14ac:dyDescent="0.3">
      <c r="A431" s="16" t="s">
        <v>36</v>
      </c>
      <c r="B431" s="7"/>
      <c r="C431" s="7"/>
      <c r="D431" s="7">
        <f t="shared" si="6"/>
        <v>0</v>
      </c>
    </row>
    <row r="432" spans="1:4" ht="18" hidden="1" x14ac:dyDescent="0.3">
      <c r="A432" s="9" t="s">
        <v>38</v>
      </c>
      <c r="B432" s="7"/>
      <c r="C432" s="7"/>
      <c r="D432" s="7">
        <f t="shared" si="6"/>
        <v>0</v>
      </c>
    </row>
    <row r="433" spans="1:4" ht="18" hidden="1" x14ac:dyDescent="0.3">
      <c r="A433" s="9" t="s">
        <v>37</v>
      </c>
      <c r="B433" s="7"/>
      <c r="C433" s="7"/>
      <c r="D433" s="7">
        <f t="shared" si="6"/>
        <v>0</v>
      </c>
    </row>
    <row r="434" spans="1:4" ht="18" hidden="1" x14ac:dyDescent="0.3">
      <c r="A434" s="16" t="s">
        <v>276</v>
      </c>
      <c r="B434" s="7"/>
      <c r="C434" s="7"/>
      <c r="D434" s="7">
        <f t="shared" si="6"/>
        <v>0</v>
      </c>
    </row>
    <row r="435" spans="1:4" ht="18" hidden="1" x14ac:dyDescent="0.3">
      <c r="A435" s="16" t="s">
        <v>277</v>
      </c>
      <c r="B435" s="7"/>
      <c r="C435" s="7"/>
      <c r="D435" s="7">
        <f t="shared" si="6"/>
        <v>0</v>
      </c>
    </row>
    <row r="436" spans="1:4" ht="18" hidden="1" x14ac:dyDescent="0.3">
      <c r="A436" s="9" t="s">
        <v>135</v>
      </c>
      <c r="B436" s="15"/>
      <c r="C436" s="15"/>
      <c r="D436" s="7">
        <f t="shared" si="6"/>
        <v>0</v>
      </c>
    </row>
    <row r="437" spans="1:4" ht="18" hidden="1" x14ac:dyDescent="0.3">
      <c r="A437" s="22" t="s">
        <v>136</v>
      </c>
      <c r="B437" s="15"/>
      <c r="C437" s="15"/>
      <c r="D437" s="7">
        <f t="shared" si="6"/>
        <v>0</v>
      </c>
    </row>
    <row r="438" spans="1:4" ht="18" hidden="1" x14ac:dyDescent="0.3">
      <c r="A438" s="22" t="s">
        <v>138</v>
      </c>
      <c r="B438" s="15"/>
      <c r="C438" s="15"/>
      <c r="D438" s="7">
        <f t="shared" si="6"/>
        <v>0</v>
      </c>
    </row>
    <row r="439" spans="1:4" ht="18" hidden="1" x14ac:dyDescent="0.3">
      <c r="A439" s="22" t="s">
        <v>139</v>
      </c>
      <c r="B439" s="15"/>
      <c r="C439" s="15"/>
      <c r="D439" s="7">
        <f t="shared" si="6"/>
        <v>0</v>
      </c>
    </row>
    <row r="440" spans="1:4" ht="18" hidden="1" x14ac:dyDescent="0.3">
      <c r="A440" s="9" t="s">
        <v>140</v>
      </c>
      <c r="B440" s="15"/>
      <c r="C440" s="15"/>
      <c r="D440" s="7">
        <f t="shared" si="6"/>
        <v>0</v>
      </c>
    </row>
    <row r="441" spans="1:4" ht="18" hidden="1" x14ac:dyDescent="0.3">
      <c r="A441" s="9" t="s">
        <v>141</v>
      </c>
      <c r="B441" s="15"/>
      <c r="C441" s="15"/>
      <c r="D441" s="7">
        <f t="shared" si="6"/>
        <v>0</v>
      </c>
    </row>
    <row r="442" spans="1:4" ht="18" hidden="1" x14ac:dyDescent="0.3">
      <c r="A442" s="9" t="s">
        <v>143</v>
      </c>
      <c r="B442" s="15"/>
      <c r="C442" s="15"/>
      <c r="D442" s="7">
        <f t="shared" si="6"/>
        <v>0</v>
      </c>
    </row>
    <row r="443" spans="1:4" ht="18" hidden="1" x14ac:dyDescent="0.3">
      <c r="A443" s="9" t="s">
        <v>144</v>
      </c>
      <c r="B443" s="15"/>
      <c r="C443" s="15"/>
      <c r="D443" s="7">
        <f t="shared" si="6"/>
        <v>0</v>
      </c>
    </row>
    <row r="444" spans="1:4" ht="18" hidden="1" x14ac:dyDescent="0.3">
      <c r="A444" s="9" t="s">
        <v>145</v>
      </c>
      <c r="B444" s="15"/>
      <c r="C444" s="15"/>
      <c r="D444" s="7">
        <f t="shared" si="6"/>
        <v>0</v>
      </c>
    </row>
    <row r="445" spans="1:4" ht="18" hidden="1" x14ac:dyDescent="0.3">
      <c r="A445" s="9" t="s">
        <v>156</v>
      </c>
      <c r="B445" s="15"/>
      <c r="C445" s="15"/>
      <c r="D445" s="7">
        <f t="shared" si="6"/>
        <v>0</v>
      </c>
    </row>
    <row r="446" spans="1:4" ht="18" hidden="1" x14ac:dyDescent="0.3">
      <c r="A446" s="9" t="s">
        <v>157</v>
      </c>
      <c r="B446" s="15"/>
      <c r="C446" s="15"/>
      <c r="D446" s="7">
        <f t="shared" si="6"/>
        <v>0</v>
      </c>
    </row>
    <row r="447" spans="1:4" ht="18" hidden="1" x14ac:dyDescent="0.3">
      <c r="A447" s="9" t="s">
        <v>158</v>
      </c>
      <c r="B447" s="15"/>
      <c r="C447" s="15"/>
      <c r="D447" s="7">
        <f t="shared" si="6"/>
        <v>0</v>
      </c>
    </row>
    <row r="448" spans="1:4" ht="18" x14ac:dyDescent="0.3">
      <c r="A448" s="12" t="s">
        <v>46</v>
      </c>
      <c r="B448" s="7">
        <f>60+200+30</f>
        <v>290</v>
      </c>
      <c r="C448" s="7">
        <v>21000</v>
      </c>
      <c r="D448" s="7">
        <f t="shared" si="6"/>
        <v>6090000</v>
      </c>
    </row>
    <row r="449" spans="1:4" ht="18" hidden="1" x14ac:dyDescent="0.3">
      <c r="A449" s="9" t="s">
        <v>56</v>
      </c>
      <c r="B449" s="7"/>
      <c r="C449" s="7"/>
      <c r="D449" s="7">
        <f t="shared" si="6"/>
        <v>0</v>
      </c>
    </row>
    <row r="450" spans="1:4" ht="18" hidden="1" x14ac:dyDescent="0.3">
      <c r="A450" s="9" t="s">
        <v>69</v>
      </c>
      <c r="B450" s="7"/>
      <c r="C450" s="7"/>
      <c r="D450" s="7">
        <f t="shared" si="6"/>
        <v>0</v>
      </c>
    </row>
    <row r="451" spans="1:4" ht="18" hidden="1" x14ac:dyDescent="0.3">
      <c r="A451" s="12" t="s">
        <v>70</v>
      </c>
      <c r="B451" s="7"/>
      <c r="C451" s="7"/>
      <c r="D451" s="7">
        <f t="shared" si="6"/>
        <v>0</v>
      </c>
    </row>
    <row r="452" spans="1:4" ht="18" hidden="1" x14ac:dyDescent="0.3">
      <c r="A452" s="9" t="s">
        <v>15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9" t="s">
        <v>265</v>
      </c>
      <c r="B453" s="7"/>
      <c r="C453" s="7"/>
      <c r="D453" s="7">
        <f t="shared" si="7"/>
        <v>0</v>
      </c>
    </row>
    <row r="454" spans="1:4" ht="18" hidden="1" x14ac:dyDescent="0.3">
      <c r="A454" s="9" t="s">
        <v>294</v>
      </c>
      <c r="B454" s="7"/>
      <c r="C454" s="7"/>
      <c r="D454" s="7">
        <f t="shared" si="7"/>
        <v>0</v>
      </c>
    </row>
    <row r="455" spans="1:4" ht="18" x14ac:dyDescent="0.3">
      <c r="A455" s="9" t="s">
        <v>19</v>
      </c>
      <c r="B455" s="7">
        <f>2400+1590</f>
        <v>3990</v>
      </c>
      <c r="C455" s="46">
        <v>3500</v>
      </c>
      <c r="D455" s="7">
        <f t="shared" si="7"/>
        <v>13965000</v>
      </c>
    </row>
    <row r="456" spans="1:4" ht="18" hidden="1" x14ac:dyDescent="0.3">
      <c r="A456" s="9" t="s">
        <v>34</v>
      </c>
      <c r="B456" s="7"/>
      <c r="C456" s="7"/>
      <c r="D456" s="7">
        <f t="shared" si="7"/>
        <v>0</v>
      </c>
    </row>
    <row r="457" spans="1:4" ht="18" hidden="1" x14ac:dyDescent="0.3">
      <c r="A457" s="11" t="s">
        <v>42</v>
      </c>
      <c r="B457" s="7"/>
      <c r="C457" s="7"/>
      <c r="D457" s="7">
        <f t="shared" si="7"/>
        <v>0</v>
      </c>
    </row>
    <row r="458" spans="1:4" ht="18" hidden="1" x14ac:dyDescent="0.3">
      <c r="A458" s="13" t="s">
        <v>43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hidden="1" x14ac:dyDescent="0.3">
      <c r="A460" s="13" t="s">
        <v>120</v>
      </c>
      <c r="B460" s="7"/>
      <c r="C460" s="7"/>
      <c r="D460" s="7">
        <f t="shared" si="7"/>
        <v>0</v>
      </c>
    </row>
    <row r="461" spans="1:4" ht="18" hidden="1" x14ac:dyDescent="0.3">
      <c r="A461" s="12" t="s">
        <v>121</v>
      </c>
      <c r="B461" s="15"/>
      <c r="C461" s="15"/>
      <c r="D461" s="7">
        <f t="shared" si="7"/>
        <v>0</v>
      </c>
    </row>
    <row r="462" spans="1:4" ht="18" hidden="1" x14ac:dyDescent="0.3">
      <c r="A462" s="12" t="s">
        <v>122</v>
      </c>
      <c r="B462" s="15"/>
      <c r="C462" s="15"/>
      <c r="D462" s="7">
        <f t="shared" si="7"/>
        <v>0</v>
      </c>
    </row>
    <row r="463" spans="1:4" ht="18" hidden="1" x14ac:dyDescent="0.3">
      <c r="A463" s="12" t="s">
        <v>123</v>
      </c>
      <c r="B463" s="15"/>
      <c r="C463" s="15"/>
      <c r="D463" s="7">
        <f t="shared" si="7"/>
        <v>0</v>
      </c>
    </row>
    <row r="464" spans="1:4" ht="18" hidden="1" x14ac:dyDescent="0.3">
      <c r="A464" s="12" t="s">
        <v>124</v>
      </c>
      <c r="B464" s="26"/>
      <c r="C464" s="26"/>
      <c r="D464" s="7">
        <f t="shared" si="7"/>
        <v>0</v>
      </c>
    </row>
    <row r="465" spans="1:4" ht="18" hidden="1" x14ac:dyDescent="0.3">
      <c r="A465" s="9" t="s">
        <v>142</v>
      </c>
      <c r="B465" s="15"/>
      <c r="C465" s="15"/>
      <c r="D465" s="7">
        <f t="shared" si="7"/>
        <v>0</v>
      </c>
    </row>
    <row r="466" spans="1:4" ht="18" hidden="1" x14ac:dyDescent="0.3">
      <c r="A466" s="16" t="s">
        <v>217</v>
      </c>
      <c r="B466" s="7"/>
      <c r="C466" s="7"/>
      <c r="D466" s="7">
        <f t="shared" si="7"/>
        <v>0</v>
      </c>
    </row>
    <row r="467" spans="1:4" ht="18" hidden="1" x14ac:dyDescent="0.3">
      <c r="A467" s="16" t="s">
        <v>218</v>
      </c>
      <c r="B467" s="7"/>
      <c r="C467" s="7"/>
      <c r="D467" s="7">
        <f t="shared" si="7"/>
        <v>0</v>
      </c>
    </row>
    <row r="468" spans="1:4" ht="18" hidden="1" x14ac:dyDescent="0.3">
      <c r="A468" s="16" t="s">
        <v>219</v>
      </c>
      <c r="B468" s="7"/>
      <c r="C468" s="7"/>
      <c r="D468" s="7">
        <f t="shared" si="7"/>
        <v>0</v>
      </c>
    </row>
    <row r="469" spans="1:4" ht="18" hidden="1" x14ac:dyDescent="0.3">
      <c r="A469" s="16" t="s">
        <v>220</v>
      </c>
      <c r="B469" s="7"/>
      <c r="C469" s="7"/>
      <c r="D469" s="7">
        <f t="shared" si="7"/>
        <v>0</v>
      </c>
    </row>
    <row r="470" spans="1:4" ht="18" hidden="1" x14ac:dyDescent="0.3">
      <c r="A470" s="9" t="s">
        <v>221</v>
      </c>
      <c r="B470" s="7"/>
      <c r="C470" s="7"/>
      <c r="D470" s="7">
        <f t="shared" si="7"/>
        <v>0</v>
      </c>
    </row>
    <row r="471" spans="1:4" ht="18" hidden="1" x14ac:dyDescent="0.3">
      <c r="A471" s="9" t="s">
        <v>222</v>
      </c>
      <c r="B471" s="7"/>
      <c r="C471" s="7"/>
      <c r="D471" s="7">
        <f t="shared" si="7"/>
        <v>0</v>
      </c>
    </row>
    <row r="472" spans="1:4" ht="18" hidden="1" x14ac:dyDescent="0.3">
      <c r="A472" s="16" t="s">
        <v>223</v>
      </c>
      <c r="B472" s="7"/>
      <c r="C472" s="7"/>
      <c r="D472" s="7">
        <f t="shared" si="7"/>
        <v>0</v>
      </c>
    </row>
    <row r="473" spans="1:4" ht="18" hidden="1" x14ac:dyDescent="0.3">
      <c r="A473" s="16" t="s">
        <v>224</v>
      </c>
      <c r="B473" s="7"/>
      <c r="C473" s="7"/>
      <c r="D473" s="7">
        <f t="shared" si="7"/>
        <v>0</v>
      </c>
    </row>
    <row r="474" spans="1:4" ht="18" hidden="1" x14ac:dyDescent="0.3">
      <c r="A474" s="9" t="s">
        <v>237</v>
      </c>
      <c r="B474" s="15"/>
      <c r="C474" s="15"/>
      <c r="D474" s="7">
        <f t="shared" si="7"/>
        <v>0</v>
      </c>
    </row>
    <row r="475" spans="1:4" ht="18" hidden="1" x14ac:dyDescent="0.3">
      <c r="A475" s="9" t="s">
        <v>239</v>
      </c>
      <c r="B475" s="15"/>
      <c r="C475" s="15"/>
      <c r="D475" s="7">
        <f t="shared" si="7"/>
        <v>0</v>
      </c>
    </row>
    <row r="476" spans="1:4" ht="18" hidden="1" x14ac:dyDescent="0.3">
      <c r="A476" s="12" t="s">
        <v>274</v>
      </c>
      <c r="B476" s="15"/>
      <c r="C476" s="15"/>
      <c r="D476" s="7">
        <f t="shared" si="7"/>
        <v>0</v>
      </c>
    </row>
    <row r="477" spans="1:4" ht="18" x14ac:dyDescent="0.3">
      <c r="A477" s="9" t="s">
        <v>284</v>
      </c>
      <c r="B477" s="7">
        <v>3</v>
      </c>
      <c r="C477" s="7">
        <v>10000</v>
      </c>
      <c r="D477" s="7">
        <f t="shared" si="7"/>
        <v>30000</v>
      </c>
    </row>
    <row r="478" spans="1:4" ht="18" hidden="1" x14ac:dyDescent="0.3">
      <c r="A478" s="13" t="s">
        <v>285</v>
      </c>
      <c r="B478" s="7"/>
      <c r="C478" s="7"/>
      <c r="D478" s="7">
        <f t="shared" si="7"/>
        <v>0</v>
      </c>
    </row>
    <row r="479" spans="1:4" ht="18" hidden="1" x14ac:dyDescent="0.3">
      <c r="A479" s="12" t="s">
        <v>295</v>
      </c>
      <c r="B479" s="7"/>
      <c r="C479" s="7"/>
      <c r="D479" s="7">
        <f t="shared" si="7"/>
        <v>0</v>
      </c>
    </row>
    <row r="480" spans="1:4" ht="18" x14ac:dyDescent="0.3">
      <c r="A480" s="9" t="s">
        <v>199</v>
      </c>
      <c r="B480" s="7">
        <f>400+280+100+60+40+18</f>
        <v>898</v>
      </c>
      <c r="C480" s="7">
        <v>7750</v>
      </c>
      <c r="D480" s="7">
        <f t="shared" si="7"/>
        <v>6959500</v>
      </c>
    </row>
    <row r="481" spans="1:4" ht="18" hidden="1" x14ac:dyDescent="0.3">
      <c r="A481" s="34" t="s">
        <v>200</v>
      </c>
      <c r="B481" s="7"/>
      <c r="C481" s="7"/>
      <c r="D481" s="7">
        <f t="shared" si="7"/>
        <v>0</v>
      </c>
    </row>
    <row r="482" spans="1:4" ht="18" hidden="1" x14ac:dyDescent="0.3">
      <c r="A482" s="34" t="s">
        <v>201</v>
      </c>
      <c r="B482" s="7"/>
      <c r="C482" s="7"/>
      <c r="D482" s="7">
        <f t="shared" si="7"/>
        <v>0</v>
      </c>
    </row>
    <row r="483" spans="1:4" ht="18" hidden="1" x14ac:dyDescent="0.3">
      <c r="A483" s="9" t="s">
        <v>35</v>
      </c>
      <c r="B483" s="7"/>
      <c r="C483" s="7"/>
      <c r="D483" s="7">
        <f t="shared" si="7"/>
        <v>0</v>
      </c>
    </row>
    <row r="484" spans="1:4" ht="18" hidden="1" x14ac:dyDescent="0.3">
      <c r="A484" s="9" t="s">
        <v>270</v>
      </c>
      <c r="B484" s="7"/>
      <c r="C484" s="7"/>
      <c r="D484" s="7">
        <f t="shared" si="7"/>
        <v>0</v>
      </c>
    </row>
    <row r="485" spans="1:4" ht="18" hidden="1" x14ac:dyDescent="0.3">
      <c r="A485" s="9" t="s">
        <v>47</v>
      </c>
      <c r="B485" s="7"/>
      <c r="C485" s="7"/>
      <c r="D485" s="7">
        <f t="shared" si="7"/>
        <v>0</v>
      </c>
    </row>
    <row r="486" spans="1:4" ht="18" hidden="1" x14ac:dyDescent="0.3">
      <c r="A486" s="16" t="s">
        <v>48</v>
      </c>
      <c r="B486" s="7"/>
      <c r="C486" s="7"/>
      <c r="D486" s="7">
        <f t="shared" si="7"/>
        <v>0</v>
      </c>
    </row>
    <row r="487" spans="1:4" ht="18" hidden="1" x14ac:dyDescent="0.3">
      <c r="A487" s="16" t="s">
        <v>49</v>
      </c>
      <c r="B487" s="7"/>
      <c r="C487" s="7"/>
      <c r="D487" s="7">
        <f t="shared" si="7"/>
        <v>0</v>
      </c>
    </row>
    <row r="488" spans="1:4" ht="18" hidden="1" x14ac:dyDescent="0.3">
      <c r="A488" s="16" t="s">
        <v>50</v>
      </c>
      <c r="B488" s="7"/>
      <c r="C488" s="7"/>
      <c r="D488" s="7">
        <f t="shared" si="7"/>
        <v>0</v>
      </c>
    </row>
    <row r="489" spans="1:4" ht="18" hidden="1" x14ac:dyDescent="0.3">
      <c r="A489" s="9" t="s">
        <v>51</v>
      </c>
      <c r="B489" s="7"/>
      <c r="C489" s="7"/>
      <c r="D489" s="7">
        <f t="shared" si="7"/>
        <v>0</v>
      </c>
    </row>
    <row r="490" spans="1:4" ht="18" hidden="1" x14ac:dyDescent="0.3">
      <c r="A490" s="11" t="s">
        <v>52</v>
      </c>
      <c r="B490" s="7"/>
      <c r="C490" s="7"/>
      <c r="D490" s="7">
        <f t="shared" si="7"/>
        <v>0</v>
      </c>
    </row>
    <row r="491" spans="1:4" ht="18" hidden="1" x14ac:dyDescent="0.3">
      <c r="A491" s="9" t="s">
        <v>53</v>
      </c>
      <c r="B491" s="7"/>
      <c r="C491" s="7"/>
      <c r="D491" s="7">
        <f t="shared" si="7"/>
        <v>0</v>
      </c>
    </row>
    <row r="492" spans="1:4" ht="18" hidden="1" x14ac:dyDescent="0.3">
      <c r="A492" s="9" t="s">
        <v>54</v>
      </c>
      <c r="B492" s="7"/>
      <c r="C492" s="7"/>
      <c r="D492" s="7">
        <f t="shared" si="7"/>
        <v>0</v>
      </c>
    </row>
    <row r="493" spans="1:4" ht="18" hidden="1" x14ac:dyDescent="0.3">
      <c r="A493" s="17" t="s">
        <v>58</v>
      </c>
      <c r="B493" s="7"/>
      <c r="C493" s="7"/>
      <c r="D493" s="7">
        <f t="shared" si="7"/>
        <v>0</v>
      </c>
    </row>
    <row r="494" spans="1:4" ht="18" hidden="1" x14ac:dyDescent="0.3">
      <c r="A494" s="9" t="s">
        <v>59</v>
      </c>
      <c r="B494" s="7"/>
      <c r="C494" s="7"/>
      <c r="D494" s="7">
        <f t="shared" si="7"/>
        <v>0</v>
      </c>
    </row>
    <row r="495" spans="1:4" ht="18" hidden="1" x14ac:dyDescent="0.3">
      <c r="A495" s="19" t="s">
        <v>60</v>
      </c>
      <c r="B495" s="7"/>
      <c r="C495" s="7"/>
      <c r="D495" s="7">
        <f t="shared" si="7"/>
        <v>0</v>
      </c>
    </row>
    <row r="496" spans="1:4" ht="18" hidden="1" x14ac:dyDescent="0.3">
      <c r="A496" s="9" t="s">
        <v>149</v>
      </c>
      <c r="B496" s="7"/>
      <c r="C496" s="7"/>
      <c r="D496" s="7">
        <f t="shared" si="7"/>
        <v>0</v>
      </c>
    </row>
    <row r="497" spans="1:4" ht="18" hidden="1" x14ac:dyDescent="0.3">
      <c r="A497" s="9" t="s">
        <v>146</v>
      </c>
      <c r="B497" s="7"/>
      <c r="C497" s="7"/>
      <c r="D497" s="7">
        <f t="shared" si="7"/>
        <v>0</v>
      </c>
    </row>
    <row r="498" spans="1:4" ht="18" hidden="1" x14ac:dyDescent="0.3">
      <c r="A498" s="9" t="s">
        <v>147</v>
      </c>
      <c r="B498" s="7"/>
      <c r="C498" s="7"/>
      <c r="D498" s="7">
        <f t="shared" si="7"/>
        <v>0</v>
      </c>
    </row>
    <row r="499" spans="1:4" ht="18" hidden="1" x14ac:dyDescent="0.3">
      <c r="A499" s="9" t="s">
        <v>148</v>
      </c>
      <c r="B499" s="7"/>
      <c r="C499" s="7"/>
      <c r="D499" s="7">
        <f t="shared" si="7"/>
        <v>0</v>
      </c>
    </row>
    <row r="500" spans="1:4" ht="18" hidden="1" x14ac:dyDescent="0.3">
      <c r="A500" s="9" t="s">
        <v>150</v>
      </c>
      <c r="B500" s="7"/>
      <c r="C500" s="7"/>
      <c r="D500" s="7">
        <f t="shared" si="7"/>
        <v>0</v>
      </c>
    </row>
    <row r="501" spans="1:4" ht="18" hidden="1" x14ac:dyDescent="0.3">
      <c r="A501" s="16" t="s">
        <v>151</v>
      </c>
      <c r="B501" s="7"/>
      <c r="C501" s="7"/>
      <c r="D501" s="7">
        <f t="shared" si="7"/>
        <v>0</v>
      </c>
    </row>
    <row r="502" spans="1:4" ht="18" x14ac:dyDescent="0.3">
      <c r="A502" s="9" t="s">
        <v>71</v>
      </c>
      <c r="B502" s="7">
        <f>7+280+30</f>
        <v>317</v>
      </c>
      <c r="C502" s="7">
        <v>20000</v>
      </c>
      <c r="D502" s="7">
        <f t="shared" si="7"/>
        <v>6340000</v>
      </c>
    </row>
    <row r="503" spans="1:4" ht="18" hidden="1" x14ac:dyDescent="0.3">
      <c r="A503" s="13" t="s">
        <v>72</v>
      </c>
      <c r="B503" s="7"/>
      <c r="C503" s="7"/>
      <c r="D503" s="7">
        <f t="shared" si="7"/>
        <v>0</v>
      </c>
    </row>
    <row r="504" spans="1:4" ht="18" hidden="1" x14ac:dyDescent="0.3">
      <c r="A504" s="9" t="s">
        <v>73</v>
      </c>
      <c r="B504" s="7"/>
      <c r="C504" s="7"/>
      <c r="D504" s="7">
        <f t="shared" si="7"/>
        <v>0</v>
      </c>
    </row>
    <row r="505" spans="1:4" ht="18" hidden="1" x14ac:dyDescent="0.3">
      <c r="A505" s="9" t="s">
        <v>74</v>
      </c>
      <c r="B505" s="7"/>
      <c r="C505" s="7"/>
      <c r="D505" s="7">
        <f t="shared" si="7"/>
        <v>0</v>
      </c>
    </row>
    <row r="506" spans="1:4" ht="18" hidden="1" x14ac:dyDescent="0.3">
      <c r="A506" s="9" t="s">
        <v>75</v>
      </c>
      <c r="B506" s="7"/>
      <c r="C506" s="7"/>
      <c r="D506" s="7">
        <f t="shared" si="7"/>
        <v>0</v>
      </c>
    </row>
    <row r="507" spans="1:4" ht="18" hidden="1" x14ac:dyDescent="0.3">
      <c r="A507" s="13" t="s">
        <v>89</v>
      </c>
      <c r="B507" s="7"/>
      <c r="C507" s="7"/>
      <c r="D507" s="7">
        <f t="shared" si="7"/>
        <v>0</v>
      </c>
    </row>
    <row r="508" spans="1:4" ht="18" hidden="1" x14ac:dyDescent="0.3">
      <c r="A508" s="9" t="s">
        <v>297</v>
      </c>
      <c r="B508" s="7"/>
      <c r="C508" s="7"/>
      <c r="D508" s="7">
        <f t="shared" si="7"/>
        <v>0</v>
      </c>
    </row>
    <row r="509" spans="1:4" ht="18" hidden="1" x14ac:dyDescent="0.3">
      <c r="A509" s="12" t="s">
        <v>311</v>
      </c>
      <c r="B509" s="7"/>
      <c r="C509" s="7"/>
      <c r="D509" s="7">
        <f t="shared" si="7"/>
        <v>0</v>
      </c>
    </row>
    <row r="510" spans="1:4" ht="18" hidden="1" x14ac:dyDescent="0.3">
      <c r="A510" s="9" t="s">
        <v>314</v>
      </c>
      <c r="B510" s="7"/>
      <c r="C510" s="7"/>
      <c r="D510" s="7">
        <f t="shared" si="7"/>
        <v>0</v>
      </c>
    </row>
    <row r="511" spans="1:4" ht="18" hidden="1" x14ac:dyDescent="0.3">
      <c r="A511" s="21" t="s">
        <v>86</v>
      </c>
      <c r="B511" s="7"/>
      <c r="C511" s="7"/>
      <c r="D511" s="7">
        <f t="shared" si="7"/>
        <v>0</v>
      </c>
    </row>
    <row r="512" spans="1:4" ht="18" hidden="1" x14ac:dyDescent="0.3">
      <c r="A512" s="21" t="s">
        <v>87</v>
      </c>
      <c r="B512" s="7"/>
      <c r="C512" s="7"/>
      <c r="D512" s="7">
        <f t="shared" si="7"/>
        <v>0</v>
      </c>
    </row>
    <row r="513" spans="1:4" ht="18" hidden="1" x14ac:dyDescent="0.3">
      <c r="A513" s="11" t="s">
        <v>88</v>
      </c>
      <c r="B513" s="7"/>
      <c r="C513" s="7"/>
      <c r="D513" s="7">
        <f t="shared" si="7"/>
        <v>0</v>
      </c>
    </row>
    <row r="514" spans="1:4" ht="18" hidden="1" x14ac:dyDescent="0.3">
      <c r="A514" s="12" t="s">
        <v>177</v>
      </c>
      <c r="B514" s="7"/>
      <c r="C514" s="7"/>
      <c r="D514" s="7">
        <f t="shared" si="7"/>
        <v>0</v>
      </c>
    </row>
    <row r="515" spans="1:4" ht="18" hidden="1" x14ac:dyDescent="0.3">
      <c r="A515" s="12" t="s">
        <v>175</v>
      </c>
      <c r="B515" s="7"/>
      <c r="C515" s="7"/>
      <c r="D515" s="7">
        <f t="shared" si="7"/>
        <v>0</v>
      </c>
    </row>
    <row r="516" spans="1:4" ht="18" hidden="1" x14ac:dyDescent="0.3">
      <c r="A516" s="12" t="s">
        <v>176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9" t="s">
        <v>178</v>
      </c>
      <c r="B517" s="7"/>
      <c r="C517" s="7"/>
      <c r="D517" s="7">
        <f t="shared" si="8"/>
        <v>0</v>
      </c>
    </row>
    <row r="518" spans="1:4" ht="18" hidden="1" x14ac:dyDescent="0.3">
      <c r="A518" s="12" t="s">
        <v>179</v>
      </c>
      <c r="B518" s="7"/>
      <c r="C518" s="7"/>
      <c r="D518" s="7">
        <f t="shared" si="8"/>
        <v>0</v>
      </c>
    </row>
    <row r="519" spans="1:4" ht="18" hidden="1" x14ac:dyDescent="0.3">
      <c r="A519" s="12" t="s">
        <v>180</v>
      </c>
      <c r="B519" s="7"/>
      <c r="C519" s="7"/>
      <c r="D519" s="7">
        <f t="shared" si="8"/>
        <v>0</v>
      </c>
    </row>
    <row r="520" spans="1:4" ht="18" hidden="1" x14ac:dyDescent="0.3">
      <c r="A520" s="12" t="s">
        <v>181</v>
      </c>
      <c r="B520" s="7"/>
      <c r="C520" s="7"/>
      <c r="D520" s="7">
        <f t="shared" si="8"/>
        <v>0</v>
      </c>
    </row>
    <row r="521" spans="1:4" ht="18" hidden="1" x14ac:dyDescent="0.3">
      <c r="A521" s="9" t="s">
        <v>182</v>
      </c>
      <c r="B521" s="7"/>
      <c r="C521" s="7"/>
      <c r="D521" s="7">
        <f t="shared" si="8"/>
        <v>0</v>
      </c>
    </row>
    <row r="522" spans="1:4" ht="18" hidden="1" x14ac:dyDescent="0.3">
      <c r="A522" s="9" t="s">
        <v>206</v>
      </c>
      <c r="B522" s="7"/>
      <c r="C522" s="7"/>
      <c r="D522" s="7">
        <f t="shared" si="8"/>
        <v>0</v>
      </c>
    </row>
    <row r="523" spans="1:4" ht="18" hidden="1" x14ac:dyDescent="0.3">
      <c r="A523" s="9" t="s">
        <v>207</v>
      </c>
      <c r="B523" s="7"/>
      <c r="C523" s="7"/>
      <c r="D523" s="7">
        <f t="shared" si="8"/>
        <v>0</v>
      </c>
    </row>
    <row r="524" spans="1:4" ht="18" hidden="1" x14ac:dyDescent="0.3">
      <c r="A524" s="9" t="s">
        <v>209</v>
      </c>
      <c r="B524" s="7"/>
      <c r="C524" s="7"/>
      <c r="D524" s="7">
        <f t="shared" si="8"/>
        <v>0</v>
      </c>
    </row>
    <row r="525" spans="1:4" ht="18" x14ac:dyDescent="0.3">
      <c r="A525" s="9" t="s">
        <v>208</v>
      </c>
      <c r="B525" s="7">
        <f>10/0.5</f>
        <v>20</v>
      </c>
      <c r="C525" s="7">
        <v>8000</v>
      </c>
      <c r="D525" s="7">
        <f t="shared" si="8"/>
        <v>160000</v>
      </c>
    </row>
    <row r="526" spans="1:4" ht="18" hidden="1" x14ac:dyDescent="0.3">
      <c r="A526" s="9" t="s">
        <v>102</v>
      </c>
      <c r="B526" s="7"/>
      <c r="C526" s="7"/>
      <c r="D526" s="7">
        <f t="shared" si="8"/>
        <v>0</v>
      </c>
    </row>
    <row r="527" spans="1:4" ht="18" hidden="1" x14ac:dyDescent="0.3">
      <c r="A527" s="9" t="s">
        <v>101</v>
      </c>
      <c r="B527" s="7"/>
      <c r="C527" s="7"/>
      <c r="D527" s="7">
        <f t="shared" si="8"/>
        <v>0</v>
      </c>
    </row>
    <row r="528" spans="1:4" ht="18" hidden="1" x14ac:dyDescent="0.3">
      <c r="A528" s="21" t="s">
        <v>85</v>
      </c>
      <c r="B528" s="7"/>
      <c r="C528" s="7"/>
      <c r="D528" s="7">
        <f t="shared" si="8"/>
        <v>0</v>
      </c>
    </row>
    <row r="529" spans="1:4" ht="18" x14ac:dyDescent="0.3">
      <c r="A529" s="9" t="s">
        <v>84</v>
      </c>
      <c r="B529" s="7">
        <v>84</v>
      </c>
      <c r="C529" s="7">
        <v>8000</v>
      </c>
      <c r="D529" s="7">
        <f t="shared" si="8"/>
        <v>672000</v>
      </c>
    </row>
    <row r="530" spans="1:4" ht="18" x14ac:dyDescent="0.3">
      <c r="A530" s="5" t="s">
        <v>5</v>
      </c>
      <c r="B530" s="7">
        <v>70</v>
      </c>
      <c r="C530" s="7">
        <v>6500</v>
      </c>
      <c r="D530" s="7">
        <f t="shared" si="8"/>
        <v>455000</v>
      </c>
    </row>
    <row r="531" spans="1:4" ht="18" hidden="1" x14ac:dyDescent="0.3">
      <c r="A531" s="9" t="s">
        <v>6</v>
      </c>
      <c r="B531" s="7"/>
      <c r="C531" s="7"/>
      <c r="D531" s="7">
        <f t="shared" si="8"/>
        <v>0</v>
      </c>
    </row>
    <row r="532" spans="1:4" ht="18" hidden="1" x14ac:dyDescent="0.3">
      <c r="A532" s="5" t="s">
        <v>9</v>
      </c>
      <c r="B532" s="7"/>
      <c r="C532" s="7"/>
      <c r="D532" s="7">
        <f t="shared" si="8"/>
        <v>0</v>
      </c>
    </row>
    <row r="533" spans="1:4" ht="18" x14ac:dyDescent="0.3">
      <c r="A533" s="9" t="s">
        <v>161</v>
      </c>
      <c r="B533" s="7">
        <f>270+23</f>
        <v>293</v>
      </c>
      <c r="C533" s="247">
        <v>6500</v>
      </c>
      <c r="D533" s="7">
        <f t="shared" si="8"/>
        <v>1904500</v>
      </c>
    </row>
    <row r="534" spans="1:4" ht="18" hidden="1" x14ac:dyDescent="0.3">
      <c r="A534" s="12" t="s">
        <v>162</v>
      </c>
      <c r="B534" s="7"/>
      <c r="C534" s="7"/>
      <c r="D534" s="7">
        <f t="shared" si="8"/>
        <v>0</v>
      </c>
    </row>
    <row r="535" spans="1:4" ht="18" hidden="1" x14ac:dyDescent="0.3">
      <c r="A535" s="9" t="s">
        <v>163</v>
      </c>
      <c r="B535" s="7"/>
      <c r="C535" s="7"/>
      <c r="D535" s="7">
        <f t="shared" si="8"/>
        <v>0</v>
      </c>
    </row>
    <row r="536" spans="1:4" ht="18" hidden="1" x14ac:dyDescent="0.3">
      <c r="A536" s="9" t="s">
        <v>164</v>
      </c>
      <c r="B536" s="7"/>
      <c r="C536" s="7"/>
      <c r="D536" s="7">
        <f t="shared" si="8"/>
        <v>0</v>
      </c>
    </row>
    <row r="537" spans="1:4" ht="18" hidden="1" x14ac:dyDescent="0.3">
      <c r="A537" s="9" t="s">
        <v>165</v>
      </c>
      <c r="B537" s="7"/>
      <c r="C537" s="7"/>
      <c r="D537" s="7">
        <f t="shared" si="8"/>
        <v>0</v>
      </c>
    </row>
    <row r="538" spans="1:4" ht="18" hidden="1" x14ac:dyDescent="0.3">
      <c r="A538" s="19" t="s">
        <v>166</v>
      </c>
      <c r="B538" s="7"/>
      <c r="C538" s="7"/>
      <c r="D538" s="7">
        <f t="shared" si="8"/>
        <v>0</v>
      </c>
    </row>
    <row r="539" spans="1:4" ht="18" hidden="1" x14ac:dyDescent="0.3">
      <c r="A539" s="12" t="s">
        <v>226</v>
      </c>
      <c r="B539" s="7"/>
      <c r="C539" s="7"/>
      <c r="D539" s="7">
        <f t="shared" si="8"/>
        <v>0</v>
      </c>
    </row>
    <row r="540" spans="1:4" ht="18" hidden="1" x14ac:dyDescent="0.3">
      <c r="A540" s="9" t="s">
        <v>389</v>
      </c>
      <c r="B540" s="7"/>
      <c r="C540" s="7"/>
      <c r="D540" s="7">
        <f t="shared" si="8"/>
        <v>0</v>
      </c>
    </row>
    <row r="541" spans="1:4" ht="18" hidden="1" x14ac:dyDescent="0.3">
      <c r="A541" s="12" t="s">
        <v>14</v>
      </c>
      <c r="B541" s="7"/>
      <c r="C541" s="7"/>
      <c r="D541" s="7">
        <f t="shared" si="8"/>
        <v>0</v>
      </c>
    </row>
    <row r="542" spans="1:4" ht="18" hidden="1" x14ac:dyDescent="0.3">
      <c r="A542" s="11" t="s">
        <v>90</v>
      </c>
      <c r="B542" s="7"/>
      <c r="C542" s="7"/>
      <c r="D542" s="7">
        <f t="shared" si="8"/>
        <v>0</v>
      </c>
    </row>
    <row r="543" spans="1:4" ht="18" hidden="1" x14ac:dyDescent="0.3">
      <c r="A543" s="11" t="s">
        <v>93</v>
      </c>
      <c r="B543" s="7"/>
      <c r="C543" s="7"/>
      <c r="D543" s="7">
        <f t="shared" si="8"/>
        <v>0</v>
      </c>
    </row>
    <row r="544" spans="1:4" ht="18" hidden="1" x14ac:dyDescent="0.3">
      <c r="A544" s="11" t="s">
        <v>94</v>
      </c>
      <c r="B544" s="7"/>
      <c r="C544" s="7"/>
      <c r="D544" s="7">
        <f t="shared" si="8"/>
        <v>0</v>
      </c>
    </row>
    <row r="545" spans="1:4" ht="18" hidden="1" x14ac:dyDescent="0.3">
      <c r="A545" s="11" t="s">
        <v>98</v>
      </c>
      <c r="B545" s="7"/>
      <c r="C545" s="7"/>
      <c r="D545" s="7">
        <f t="shared" si="8"/>
        <v>0</v>
      </c>
    </row>
    <row r="546" spans="1:4" ht="18" hidden="1" x14ac:dyDescent="0.3">
      <c r="A546" s="9" t="s">
        <v>110</v>
      </c>
      <c r="B546" s="7"/>
      <c r="C546" s="7"/>
      <c r="D546" s="7">
        <f t="shared" si="8"/>
        <v>0</v>
      </c>
    </row>
    <row r="547" spans="1:4" ht="18" hidden="1" x14ac:dyDescent="0.3">
      <c r="A547" s="9" t="s">
        <v>111</v>
      </c>
      <c r="B547" s="7"/>
      <c r="C547" s="7"/>
      <c r="D547" s="7">
        <f t="shared" si="8"/>
        <v>0</v>
      </c>
    </row>
    <row r="548" spans="1:4" ht="18" hidden="1" x14ac:dyDescent="0.3">
      <c r="A548" s="9" t="s">
        <v>112</v>
      </c>
      <c r="B548" s="7"/>
      <c r="C548" s="7"/>
      <c r="D548" s="7">
        <f t="shared" si="8"/>
        <v>0</v>
      </c>
    </row>
    <row r="549" spans="1:4" ht="18" hidden="1" x14ac:dyDescent="0.3">
      <c r="A549" s="12" t="s">
        <v>131</v>
      </c>
      <c r="B549" s="7"/>
      <c r="C549" s="7"/>
      <c r="D549" s="7">
        <f t="shared" si="8"/>
        <v>0</v>
      </c>
    </row>
    <row r="550" spans="1:4" ht="18" hidden="1" x14ac:dyDescent="0.3">
      <c r="A550" s="12" t="s">
        <v>132</v>
      </c>
      <c r="B550" s="7"/>
      <c r="C550" s="7"/>
      <c r="D550" s="7">
        <f t="shared" si="8"/>
        <v>0</v>
      </c>
    </row>
    <row r="551" spans="1:4" ht="18" hidden="1" x14ac:dyDescent="0.3">
      <c r="A551" s="9" t="s">
        <v>133</v>
      </c>
      <c r="B551" s="7"/>
      <c r="C551" s="7"/>
      <c r="D551" s="7">
        <f t="shared" si="8"/>
        <v>0</v>
      </c>
    </row>
    <row r="552" spans="1:4" ht="18" hidden="1" x14ac:dyDescent="0.3">
      <c r="A552" s="9" t="s">
        <v>134</v>
      </c>
      <c r="B552" s="7"/>
      <c r="C552" s="7"/>
      <c r="D552" s="7">
        <f t="shared" si="8"/>
        <v>0</v>
      </c>
    </row>
    <row r="553" spans="1:4" ht="18" hidden="1" x14ac:dyDescent="0.3">
      <c r="A553" s="9" t="s">
        <v>202</v>
      </c>
      <c r="B553" s="7"/>
      <c r="C553" s="7"/>
      <c r="D553" s="7">
        <f t="shared" si="8"/>
        <v>0</v>
      </c>
    </row>
    <row r="554" spans="1:4" ht="18" hidden="1" x14ac:dyDescent="0.3">
      <c r="A554" s="11" t="s">
        <v>203</v>
      </c>
      <c r="B554" s="7"/>
      <c r="C554" s="7"/>
      <c r="D554" s="7">
        <f t="shared" si="8"/>
        <v>0</v>
      </c>
    </row>
    <row r="555" spans="1:4" ht="18" hidden="1" x14ac:dyDescent="0.3">
      <c r="A555" s="9" t="s">
        <v>204</v>
      </c>
      <c r="B555" s="7"/>
      <c r="C555" s="7"/>
      <c r="D555" s="7">
        <f t="shared" si="8"/>
        <v>0</v>
      </c>
    </row>
    <row r="556" spans="1:4" ht="18" hidden="1" x14ac:dyDescent="0.3">
      <c r="A556" s="11" t="s">
        <v>205</v>
      </c>
      <c r="B556" s="7"/>
      <c r="C556" s="7"/>
      <c r="D556" s="7">
        <f t="shared" si="8"/>
        <v>0</v>
      </c>
    </row>
    <row r="557" spans="1:4" ht="18" hidden="1" x14ac:dyDescent="0.3">
      <c r="A557" s="9" t="s">
        <v>240</v>
      </c>
      <c r="B557" s="7"/>
      <c r="C557" s="7"/>
      <c r="D557" s="7">
        <f t="shared" si="8"/>
        <v>0</v>
      </c>
    </row>
    <row r="558" spans="1:4" ht="18" hidden="1" x14ac:dyDescent="0.3">
      <c r="A558" s="9" t="s">
        <v>259</v>
      </c>
      <c r="B558" s="7"/>
      <c r="C558" s="7"/>
      <c r="D558" s="7">
        <f t="shared" si="8"/>
        <v>0</v>
      </c>
    </row>
    <row r="559" spans="1:4" ht="18" hidden="1" x14ac:dyDescent="0.3">
      <c r="A559" s="9" t="s">
        <v>264</v>
      </c>
      <c r="B559" s="7"/>
      <c r="C559" s="7"/>
      <c r="D559" s="7">
        <f t="shared" si="8"/>
        <v>0</v>
      </c>
    </row>
    <row r="560" spans="1:4" ht="18" hidden="1" x14ac:dyDescent="0.3">
      <c r="A560" s="9" t="s">
        <v>289</v>
      </c>
      <c r="B560" s="7"/>
      <c r="C560" s="7"/>
      <c r="D560" s="7">
        <f t="shared" si="8"/>
        <v>0</v>
      </c>
    </row>
    <row r="561" spans="1:4" ht="18" hidden="1" x14ac:dyDescent="0.3">
      <c r="A561" s="16" t="s">
        <v>290</v>
      </c>
      <c r="B561" s="7"/>
      <c r="C561" s="7"/>
      <c r="D561" s="7">
        <f t="shared" si="8"/>
        <v>0</v>
      </c>
    </row>
    <row r="562" spans="1:4" ht="18" hidden="1" x14ac:dyDescent="0.3">
      <c r="A562" s="12" t="s">
        <v>291</v>
      </c>
      <c r="B562" s="7"/>
      <c r="C562" s="7"/>
      <c r="D562" s="7">
        <f t="shared" si="8"/>
        <v>0</v>
      </c>
    </row>
    <row r="563" spans="1:4" ht="18" hidden="1" x14ac:dyDescent="0.3">
      <c r="A563" s="11" t="s">
        <v>10</v>
      </c>
      <c r="B563" s="7"/>
      <c r="C563" s="7"/>
      <c r="D563" s="7">
        <f t="shared" si="8"/>
        <v>0</v>
      </c>
    </row>
    <row r="564" spans="1:4" ht="18" hidden="1" x14ac:dyDescent="0.3">
      <c r="A564" s="9" t="s">
        <v>30</v>
      </c>
      <c r="B564" s="7"/>
      <c r="C564" s="7"/>
      <c r="D564" s="7">
        <f t="shared" si="8"/>
        <v>0</v>
      </c>
    </row>
    <row r="565" spans="1:4" ht="18" hidden="1" x14ac:dyDescent="0.3">
      <c r="A565" s="9" t="s">
        <v>31</v>
      </c>
      <c r="B565" s="7"/>
      <c r="C565" s="7"/>
      <c r="D565" s="7">
        <f t="shared" si="8"/>
        <v>0</v>
      </c>
    </row>
    <row r="566" spans="1:4" ht="18" hidden="1" x14ac:dyDescent="0.3">
      <c r="A566" s="11" t="s">
        <v>32</v>
      </c>
      <c r="B566" s="15"/>
      <c r="C566" s="15"/>
      <c r="D566" s="7">
        <f t="shared" si="8"/>
        <v>0</v>
      </c>
    </row>
    <row r="567" spans="1:4" ht="18" hidden="1" x14ac:dyDescent="0.3">
      <c r="A567" s="11" t="s">
        <v>33</v>
      </c>
      <c r="B567" s="15"/>
      <c r="C567" s="15"/>
      <c r="D567" s="7">
        <f t="shared" si="8"/>
        <v>0</v>
      </c>
    </row>
    <row r="568" spans="1:4" ht="18" hidden="1" x14ac:dyDescent="0.3">
      <c r="A568" s="16" t="s">
        <v>247</v>
      </c>
      <c r="B568" s="7"/>
      <c r="C568" s="7"/>
      <c r="D568" s="7">
        <f t="shared" si="8"/>
        <v>0</v>
      </c>
    </row>
    <row r="569" spans="1:4" ht="18" hidden="1" x14ac:dyDescent="0.3">
      <c r="A569" s="21" t="s">
        <v>248</v>
      </c>
      <c r="B569" s="7"/>
      <c r="C569" s="7"/>
      <c r="D569" s="7">
        <f t="shared" si="8"/>
        <v>0</v>
      </c>
    </row>
    <row r="570" spans="1:4" ht="18" hidden="1" x14ac:dyDescent="0.3">
      <c r="A570" s="21" t="s">
        <v>249</v>
      </c>
      <c r="B570" s="7"/>
      <c r="C570" s="7"/>
      <c r="D570" s="7">
        <f t="shared" si="8"/>
        <v>0</v>
      </c>
    </row>
    <row r="571" spans="1:4" ht="18" hidden="1" x14ac:dyDescent="0.3">
      <c r="A571" s="11" t="s">
        <v>260</v>
      </c>
      <c r="B571" s="7"/>
      <c r="C571" s="7"/>
      <c r="D571" s="7">
        <f t="shared" si="8"/>
        <v>0</v>
      </c>
    </row>
    <row r="572" spans="1:4" ht="18" hidden="1" x14ac:dyDescent="0.3">
      <c r="A572" s="11" t="s">
        <v>261</v>
      </c>
      <c r="B572" s="7"/>
      <c r="C572" s="7"/>
      <c r="D572" s="7">
        <f t="shared" si="8"/>
        <v>0</v>
      </c>
    </row>
    <row r="573" spans="1:4" ht="18" hidden="1" x14ac:dyDescent="0.3">
      <c r="A573" s="9" t="s">
        <v>262</v>
      </c>
      <c r="B573" s="7"/>
      <c r="C573" s="7"/>
      <c r="D573" s="7">
        <f t="shared" si="8"/>
        <v>0</v>
      </c>
    </row>
    <row r="574" spans="1:4" ht="18" hidden="1" x14ac:dyDescent="0.3">
      <c r="A574" s="9" t="s">
        <v>263</v>
      </c>
      <c r="B574" s="7"/>
      <c r="C574" s="7"/>
      <c r="D574" s="7">
        <f t="shared" si="8"/>
        <v>0</v>
      </c>
    </row>
    <row r="575" spans="1:4" ht="18" hidden="1" x14ac:dyDescent="0.3">
      <c r="A575" s="9" t="s">
        <v>266</v>
      </c>
      <c r="B575" s="7"/>
      <c r="C575" s="7"/>
      <c r="D575" s="7">
        <f t="shared" si="8"/>
        <v>0</v>
      </c>
    </row>
    <row r="576" spans="1:4" ht="18" hidden="1" x14ac:dyDescent="0.3">
      <c r="A576" s="16" t="s">
        <v>275</v>
      </c>
      <c r="B576" s="7"/>
      <c r="C576" s="7"/>
      <c r="D576" s="7">
        <f t="shared" si="8"/>
        <v>0</v>
      </c>
    </row>
    <row r="577" spans="1:4" ht="18" hidden="1" x14ac:dyDescent="0.3">
      <c r="A577" s="9" t="s">
        <v>323</v>
      </c>
      <c r="B577" s="7"/>
      <c r="C577" s="7"/>
      <c r="D577" s="7">
        <f t="shared" si="8"/>
        <v>0</v>
      </c>
    </row>
    <row r="578" spans="1:4" ht="18" hidden="1" x14ac:dyDescent="0.3">
      <c r="A578" s="9" t="s">
        <v>320</v>
      </c>
      <c r="B578" s="7"/>
      <c r="C578" s="7"/>
      <c r="D578" s="7">
        <f t="shared" si="8"/>
        <v>0</v>
      </c>
    </row>
    <row r="579" spans="1:4" ht="18" hidden="1" x14ac:dyDescent="0.3">
      <c r="A579" s="9" t="s">
        <v>304</v>
      </c>
      <c r="B579" s="7"/>
      <c r="C579" s="7"/>
      <c r="D579" s="7">
        <f t="shared" si="8"/>
        <v>0</v>
      </c>
    </row>
    <row r="580" spans="1:4" ht="18" hidden="1" x14ac:dyDescent="0.3">
      <c r="A580" s="12" t="s">
        <v>172</v>
      </c>
      <c r="B580" s="7"/>
      <c r="C580" s="7"/>
      <c r="D580" s="7">
        <f t="shared" ref="D580:D642" si="9">B580*C580</f>
        <v>0</v>
      </c>
    </row>
    <row r="581" spans="1:4" ht="18" hidden="1" x14ac:dyDescent="0.3">
      <c r="A581" s="9" t="s">
        <v>173</v>
      </c>
      <c r="B581" s="7"/>
      <c r="C581" s="7"/>
      <c r="D581" s="7">
        <f t="shared" si="9"/>
        <v>0</v>
      </c>
    </row>
    <row r="582" spans="1:4" ht="18" hidden="1" x14ac:dyDescent="0.3">
      <c r="A582" s="9" t="s">
        <v>174</v>
      </c>
      <c r="B582" s="7"/>
      <c r="C582" s="7"/>
      <c r="D582" s="7">
        <f t="shared" si="9"/>
        <v>0</v>
      </c>
    </row>
    <row r="583" spans="1:4" ht="18" hidden="1" x14ac:dyDescent="0.3">
      <c r="A583" s="12" t="s">
        <v>296</v>
      </c>
      <c r="B583" s="7"/>
      <c r="C583" s="7"/>
      <c r="D583" s="7">
        <f t="shared" si="9"/>
        <v>0</v>
      </c>
    </row>
    <row r="584" spans="1:4" ht="18" hidden="1" x14ac:dyDescent="0.3">
      <c r="A584" s="9" t="s">
        <v>298</v>
      </c>
      <c r="B584" s="7"/>
      <c r="C584" s="7"/>
      <c r="D584" s="7">
        <f t="shared" si="9"/>
        <v>0</v>
      </c>
    </row>
    <row r="585" spans="1:4" ht="18" hidden="1" x14ac:dyDescent="0.3">
      <c r="A585" s="9" t="s">
        <v>299</v>
      </c>
      <c r="B585" s="7"/>
      <c r="C585" s="7"/>
      <c r="D585" s="7">
        <f t="shared" si="9"/>
        <v>0</v>
      </c>
    </row>
    <row r="586" spans="1:4" ht="18" hidden="1" x14ac:dyDescent="0.3">
      <c r="A586" s="21" t="s">
        <v>302</v>
      </c>
      <c r="B586" s="7"/>
      <c r="C586" s="7"/>
      <c r="D586" s="7">
        <f t="shared" si="9"/>
        <v>0</v>
      </c>
    </row>
    <row r="587" spans="1:4" ht="18" hidden="1" x14ac:dyDescent="0.3">
      <c r="A587" s="9" t="s">
        <v>305</v>
      </c>
      <c r="B587" s="7"/>
      <c r="C587" s="7"/>
      <c r="D587" s="7">
        <f t="shared" si="9"/>
        <v>0</v>
      </c>
    </row>
    <row r="588" spans="1:4" ht="18" hidden="1" x14ac:dyDescent="0.3">
      <c r="A588" s="9" t="s">
        <v>306</v>
      </c>
      <c r="B588" s="7"/>
      <c r="C588" s="7"/>
      <c r="D588" s="7">
        <f t="shared" si="9"/>
        <v>0</v>
      </c>
    </row>
    <row r="589" spans="1:4" ht="18" hidden="1" x14ac:dyDescent="0.3">
      <c r="A589" s="9" t="s">
        <v>307</v>
      </c>
      <c r="B589" s="7"/>
      <c r="C589" s="7"/>
      <c r="D589" s="7">
        <f t="shared" si="9"/>
        <v>0</v>
      </c>
    </row>
    <row r="590" spans="1:4" ht="18" hidden="1" x14ac:dyDescent="0.3">
      <c r="A590" s="21" t="s">
        <v>308</v>
      </c>
      <c r="B590" s="7"/>
      <c r="C590" s="7"/>
      <c r="D590" s="7">
        <f t="shared" si="9"/>
        <v>0</v>
      </c>
    </row>
    <row r="591" spans="1:4" ht="18" hidden="1" x14ac:dyDescent="0.3">
      <c r="A591" s="9" t="s">
        <v>309</v>
      </c>
      <c r="B591" s="7"/>
      <c r="C591" s="7"/>
      <c r="D591" s="7">
        <f t="shared" si="9"/>
        <v>0</v>
      </c>
    </row>
    <row r="592" spans="1:4" ht="18" hidden="1" x14ac:dyDescent="0.3">
      <c r="A592" s="9" t="s">
        <v>313</v>
      </c>
      <c r="B592" s="7"/>
      <c r="C592" s="7"/>
      <c r="D592" s="7">
        <f t="shared" si="9"/>
        <v>0</v>
      </c>
    </row>
    <row r="593" spans="1:4" ht="18" hidden="1" x14ac:dyDescent="0.3">
      <c r="A593" s="21" t="s">
        <v>315</v>
      </c>
      <c r="B593" s="7"/>
      <c r="C593" s="7"/>
      <c r="D593" s="7">
        <f t="shared" si="9"/>
        <v>0</v>
      </c>
    </row>
    <row r="594" spans="1:4" ht="18" hidden="1" x14ac:dyDescent="0.3">
      <c r="A594" s="21" t="s">
        <v>316</v>
      </c>
      <c r="B594" s="7"/>
      <c r="C594" s="7"/>
      <c r="D594" s="7">
        <f t="shared" si="9"/>
        <v>0</v>
      </c>
    </row>
    <row r="595" spans="1:4" ht="18" hidden="1" x14ac:dyDescent="0.3">
      <c r="A595" s="9" t="s">
        <v>317</v>
      </c>
      <c r="B595" s="7"/>
      <c r="C595" s="7"/>
      <c r="D595" s="7">
        <f t="shared" si="9"/>
        <v>0</v>
      </c>
    </row>
    <row r="596" spans="1:4" ht="18" hidden="1" x14ac:dyDescent="0.3">
      <c r="A596" s="9" t="s">
        <v>318</v>
      </c>
      <c r="B596" s="7"/>
      <c r="C596" s="7"/>
      <c r="D596" s="7">
        <f t="shared" si="9"/>
        <v>0</v>
      </c>
    </row>
    <row r="597" spans="1:4" ht="18" hidden="1" x14ac:dyDescent="0.3">
      <c r="A597" s="21" t="s">
        <v>319</v>
      </c>
      <c r="B597" s="7"/>
      <c r="C597" s="7"/>
      <c r="D597" s="7">
        <f t="shared" si="9"/>
        <v>0</v>
      </c>
    </row>
    <row r="598" spans="1:4" ht="18" hidden="1" x14ac:dyDescent="0.3">
      <c r="A598" s="9" t="s">
        <v>321</v>
      </c>
      <c r="B598" s="7"/>
      <c r="C598" s="7"/>
      <c r="D598" s="7">
        <f t="shared" si="9"/>
        <v>0</v>
      </c>
    </row>
    <row r="599" spans="1:4" ht="18" hidden="1" x14ac:dyDescent="0.3">
      <c r="A599" s="9" t="s">
        <v>322</v>
      </c>
      <c r="B599" s="7"/>
      <c r="C599" s="7"/>
      <c r="D599" s="7">
        <f t="shared" si="9"/>
        <v>0</v>
      </c>
    </row>
    <row r="600" spans="1:4" ht="18" hidden="1" x14ac:dyDescent="0.3">
      <c r="A600" s="9" t="s">
        <v>324</v>
      </c>
      <c r="B600" s="7"/>
      <c r="C600" s="7"/>
      <c r="D600" s="7">
        <f t="shared" si="9"/>
        <v>0</v>
      </c>
    </row>
    <row r="601" spans="1:4" ht="18" hidden="1" x14ac:dyDescent="0.3">
      <c r="A601" s="9" t="s">
        <v>325</v>
      </c>
      <c r="B601" s="7"/>
      <c r="C601" s="7"/>
      <c r="D601" s="7">
        <f t="shared" si="9"/>
        <v>0</v>
      </c>
    </row>
    <row r="602" spans="1:4" ht="18" hidden="1" x14ac:dyDescent="0.3">
      <c r="A602" s="9" t="s">
        <v>326</v>
      </c>
      <c r="B602" s="7"/>
      <c r="C602" s="7"/>
      <c r="D602" s="7">
        <f t="shared" si="9"/>
        <v>0</v>
      </c>
    </row>
    <row r="603" spans="1:4" ht="18" hidden="1" x14ac:dyDescent="0.3">
      <c r="A603" s="9" t="s">
        <v>327</v>
      </c>
      <c r="B603" s="7"/>
      <c r="C603" s="7"/>
      <c r="D603" s="7">
        <f t="shared" si="9"/>
        <v>0</v>
      </c>
    </row>
    <row r="604" spans="1:4" ht="18" x14ac:dyDescent="0.3">
      <c r="A604" s="9" t="s">
        <v>278</v>
      </c>
      <c r="B604" s="7">
        <v>10</v>
      </c>
      <c r="C604" s="7">
        <v>8000</v>
      </c>
      <c r="D604" s="7">
        <f t="shared" si="9"/>
        <v>80000</v>
      </c>
    </row>
    <row r="605" spans="1:4" ht="18" hidden="1" x14ac:dyDescent="0.3">
      <c r="A605" s="16" t="s">
        <v>279</v>
      </c>
      <c r="B605" s="7"/>
      <c r="C605" s="7"/>
      <c r="D605" s="7">
        <f t="shared" si="9"/>
        <v>0</v>
      </c>
    </row>
    <row r="606" spans="1:4" ht="18" hidden="1" x14ac:dyDescent="0.3">
      <c r="A606" s="9" t="s">
        <v>280</v>
      </c>
      <c r="B606" s="7"/>
      <c r="C606" s="7"/>
      <c r="D606" s="7">
        <f t="shared" si="9"/>
        <v>0</v>
      </c>
    </row>
    <row r="607" spans="1:4" ht="18" hidden="1" x14ac:dyDescent="0.3">
      <c r="A607" s="9" t="s">
        <v>24</v>
      </c>
      <c r="B607" s="7"/>
      <c r="C607" s="7"/>
      <c r="D607" s="7">
        <f t="shared" si="9"/>
        <v>0</v>
      </c>
    </row>
    <row r="608" spans="1:4" ht="18" hidden="1" x14ac:dyDescent="0.3">
      <c r="A608" s="9" t="s">
        <v>23</v>
      </c>
      <c r="B608" s="7"/>
      <c r="C608" s="7"/>
      <c r="D608" s="7">
        <f t="shared" si="9"/>
        <v>0</v>
      </c>
    </row>
    <row r="609" spans="1:4" ht="18" hidden="1" x14ac:dyDescent="0.3">
      <c r="A609" s="9" t="s">
        <v>25</v>
      </c>
      <c r="B609" s="7"/>
      <c r="C609" s="7"/>
      <c r="D609" s="7">
        <f t="shared" si="9"/>
        <v>0</v>
      </c>
    </row>
    <row r="610" spans="1:4" ht="18" hidden="1" x14ac:dyDescent="0.3">
      <c r="A610" s="9" t="s">
        <v>26</v>
      </c>
      <c r="B610" s="7"/>
      <c r="C610" s="7"/>
      <c r="D610" s="7">
        <f t="shared" si="9"/>
        <v>0</v>
      </c>
    </row>
    <row r="611" spans="1:4" ht="18" hidden="1" x14ac:dyDescent="0.3">
      <c r="A611" s="9" t="s">
        <v>22</v>
      </c>
      <c r="B611" s="7"/>
      <c r="C611" s="7"/>
      <c r="D611" s="7">
        <f t="shared" si="9"/>
        <v>0</v>
      </c>
    </row>
    <row r="612" spans="1:4" ht="18" hidden="1" x14ac:dyDescent="0.3">
      <c r="A612" s="9" t="s">
        <v>44</v>
      </c>
      <c r="B612" s="7"/>
      <c r="C612" s="7"/>
      <c r="D612" s="7">
        <f t="shared" si="9"/>
        <v>0</v>
      </c>
    </row>
    <row r="613" spans="1:4" ht="18" hidden="1" x14ac:dyDescent="0.3">
      <c r="A613" s="9" t="s">
        <v>39</v>
      </c>
      <c r="B613" s="7"/>
      <c r="C613" s="7"/>
      <c r="D613" s="7">
        <f t="shared" si="9"/>
        <v>0</v>
      </c>
    </row>
    <row r="614" spans="1:4" ht="18" hidden="1" x14ac:dyDescent="0.3">
      <c r="A614" s="9" t="s">
        <v>40</v>
      </c>
      <c r="B614" s="7"/>
      <c r="C614" s="7"/>
      <c r="D614" s="7">
        <f t="shared" si="9"/>
        <v>0</v>
      </c>
    </row>
    <row r="615" spans="1:4" ht="18" hidden="1" x14ac:dyDescent="0.3">
      <c r="A615" s="13" t="s">
        <v>41</v>
      </c>
      <c r="B615" s="7"/>
      <c r="C615" s="7"/>
      <c r="D615" s="7">
        <f t="shared" si="9"/>
        <v>0</v>
      </c>
    </row>
    <row r="616" spans="1:4" ht="18" hidden="1" x14ac:dyDescent="0.3">
      <c r="A616" s="9" t="s">
        <v>45</v>
      </c>
      <c r="B616" s="7"/>
      <c r="C616" s="7"/>
      <c r="D616" s="7">
        <f t="shared" si="9"/>
        <v>0</v>
      </c>
    </row>
    <row r="617" spans="1:4" ht="18" x14ac:dyDescent="0.3">
      <c r="A617" s="9" t="s">
        <v>127</v>
      </c>
      <c r="B617" s="7">
        <v>5</v>
      </c>
      <c r="C617" s="7">
        <v>6000</v>
      </c>
      <c r="D617" s="7">
        <f t="shared" si="9"/>
        <v>30000</v>
      </c>
    </row>
    <row r="618" spans="1:4" ht="18" hidden="1" x14ac:dyDescent="0.3">
      <c r="A618" s="27" t="s">
        <v>125</v>
      </c>
      <c r="B618" s="7"/>
      <c r="C618" s="7"/>
      <c r="D618" s="7">
        <f t="shared" si="9"/>
        <v>0</v>
      </c>
    </row>
    <row r="619" spans="1:4" ht="18" hidden="1" x14ac:dyDescent="0.3">
      <c r="A619" s="12" t="s">
        <v>126</v>
      </c>
      <c r="B619" s="15"/>
      <c r="C619" s="15"/>
      <c r="D619" s="7">
        <f t="shared" si="9"/>
        <v>0</v>
      </c>
    </row>
    <row r="620" spans="1:4" ht="18" hidden="1" x14ac:dyDescent="0.3">
      <c r="A620" s="9" t="s">
        <v>128</v>
      </c>
      <c r="B620" s="7"/>
      <c r="C620" s="7"/>
      <c r="D620" s="7">
        <f t="shared" si="9"/>
        <v>0</v>
      </c>
    </row>
    <row r="621" spans="1:4" ht="18" x14ac:dyDescent="0.3">
      <c r="A621" s="9" t="s">
        <v>281</v>
      </c>
      <c r="B621" s="7">
        <f>80+15</f>
        <v>95</v>
      </c>
      <c r="C621" s="7">
        <v>8000</v>
      </c>
      <c r="D621" s="7">
        <f t="shared" si="9"/>
        <v>760000</v>
      </c>
    </row>
    <row r="622" spans="1:4" ht="18" hidden="1" x14ac:dyDescent="0.3">
      <c r="A622" s="16" t="s">
        <v>282</v>
      </c>
      <c r="B622" s="7"/>
      <c r="C622" s="7"/>
      <c r="D622" s="7">
        <f t="shared" si="9"/>
        <v>0</v>
      </c>
    </row>
    <row r="623" spans="1:4" ht="18" x14ac:dyDescent="0.3">
      <c r="A623" s="9" t="s">
        <v>154</v>
      </c>
      <c r="B623" s="7">
        <v>4</v>
      </c>
      <c r="C623" s="7">
        <v>8000</v>
      </c>
      <c r="D623" s="7">
        <f t="shared" si="9"/>
        <v>32000</v>
      </c>
    </row>
    <row r="624" spans="1:4" ht="18" hidden="1" x14ac:dyDescent="0.3">
      <c r="A624" s="9" t="s">
        <v>16</v>
      </c>
      <c r="B624" s="7"/>
      <c r="C624" s="7"/>
      <c r="D624" s="7">
        <f t="shared" si="9"/>
        <v>0</v>
      </c>
    </row>
    <row r="625" spans="1:4" ht="18" hidden="1" x14ac:dyDescent="0.3">
      <c r="A625" s="13" t="s">
        <v>17</v>
      </c>
      <c r="B625" s="7"/>
      <c r="C625" s="7"/>
      <c r="D625" s="7">
        <f t="shared" si="9"/>
        <v>0</v>
      </c>
    </row>
    <row r="626" spans="1:4" ht="18" hidden="1" x14ac:dyDescent="0.3">
      <c r="A626" s="11" t="s">
        <v>18</v>
      </c>
      <c r="B626" s="7"/>
      <c r="C626" s="7"/>
      <c r="D626" s="7">
        <f t="shared" si="9"/>
        <v>0</v>
      </c>
    </row>
    <row r="627" spans="1:4" ht="18" hidden="1" x14ac:dyDescent="0.3">
      <c r="A627" s="9" t="s">
        <v>152</v>
      </c>
      <c r="B627" s="7"/>
      <c r="C627" s="7"/>
      <c r="D627" s="7">
        <f t="shared" si="9"/>
        <v>0</v>
      </c>
    </row>
    <row r="628" spans="1:4" ht="18" hidden="1" x14ac:dyDescent="0.3">
      <c r="A628" s="9" t="s">
        <v>153</v>
      </c>
      <c r="B628" s="7"/>
      <c r="C628" s="7"/>
      <c r="D628" s="7">
        <f t="shared" si="9"/>
        <v>0</v>
      </c>
    </row>
    <row r="629" spans="1:4" ht="18" hidden="1" x14ac:dyDescent="0.3">
      <c r="A629" s="9" t="s">
        <v>155</v>
      </c>
      <c r="B629" s="7"/>
      <c r="C629" s="7"/>
      <c r="D629" s="7">
        <f t="shared" si="9"/>
        <v>0</v>
      </c>
    </row>
    <row r="630" spans="1:4" ht="18" hidden="1" x14ac:dyDescent="0.3">
      <c r="A630" s="10" t="s">
        <v>7</v>
      </c>
      <c r="B630" s="7"/>
      <c r="C630" s="7"/>
      <c r="D630" s="7">
        <f t="shared" si="9"/>
        <v>0</v>
      </c>
    </row>
    <row r="631" spans="1:4" ht="18" hidden="1" x14ac:dyDescent="0.3">
      <c r="A631" s="5" t="s">
        <v>8</v>
      </c>
      <c r="B631" s="7"/>
      <c r="C631" s="7"/>
      <c r="D631" s="7">
        <f t="shared" si="9"/>
        <v>0</v>
      </c>
    </row>
    <row r="632" spans="1:4" ht="18" hidden="1" x14ac:dyDescent="0.3">
      <c r="A632" s="18" t="s">
        <v>57</v>
      </c>
      <c r="B632" s="7"/>
      <c r="C632" s="7"/>
      <c r="D632" s="7">
        <f t="shared" si="9"/>
        <v>0</v>
      </c>
    </row>
    <row r="633" spans="1:4" ht="18" hidden="1" x14ac:dyDescent="0.3">
      <c r="A633" s="12" t="s">
        <v>61</v>
      </c>
      <c r="B633" s="7"/>
      <c r="C633" s="7"/>
      <c r="D633" s="7">
        <f t="shared" si="9"/>
        <v>0</v>
      </c>
    </row>
    <row r="634" spans="1:4" ht="18" hidden="1" x14ac:dyDescent="0.3">
      <c r="A634" s="11" t="s">
        <v>97</v>
      </c>
      <c r="B634" s="7"/>
      <c r="C634" s="7"/>
      <c r="D634" s="7">
        <f t="shared" si="9"/>
        <v>0</v>
      </c>
    </row>
    <row r="635" spans="1:4" ht="18" hidden="1" x14ac:dyDescent="0.3">
      <c r="A635" s="24" t="s">
        <v>104</v>
      </c>
      <c r="B635" s="7"/>
      <c r="C635" s="7"/>
      <c r="D635" s="7">
        <f t="shared" si="9"/>
        <v>0</v>
      </c>
    </row>
    <row r="636" spans="1:4" ht="18" hidden="1" x14ac:dyDescent="0.3">
      <c r="A636" s="9" t="s">
        <v>115</v>
      </c>
      <c r="B636" s="7"/>
      <c r="C636" s="7"/>
      <c r="D636" s="7">
        <f t="shared" si="9"/>
        <v>0</v>
      </c>
    </row>
    <row r="637" spans="1:4" ht="18" hidden="1" x14ac:dyDescent="0.3">
      <c r="A637" s="11" t="s">
        <v>116</v>
      </c>
      <c r="B637" s="7"/>
      <c r="C637" s="7"/>
      <c r="D637" s="7">
        <f t="shared" si="9"/>
        <v>0</v>
      </c>
    </row>
    <row r="638" spans="1:4" ht="18" hidden="1" x14ac:dyDescent="0.3">
      <c r="A638" s="11" t="s">
        <v>117</v>
      </c>
      <c r="B638" s="7"/>
      <c r="C638" s="7"/>
      <c r="D638" s="7">
        <f t="shared" si="9"/>
        <v>0</v>
      </c>
    </row>
    <row r="639" spans="1:4" ht="18" hidden="1" x14ac:dyDescent="0.3">
      <c r="A639" s="9" t="s">
        <v>137</v>
      </c>
      <c r="B639" s="7"/>
      <c r="C639" s="7"/>
      <c r="D639" s="7">
        <f t="shared" si="9"/>
        <v>0</v>
      </c>
    </row>
    <row r="640" spans="1:4" ht="18" hidden="1" x14ac:dyDescent="0.3">
      <c r="A640" s="11" t="s">
        <v>169</v>
      </c>
      <c r="B640" s="7"/>
      <c r="C640" s="7"/>
      <c r="D640" s="7">
        <f t="shared" si="9"/>
        <v>0</v>
      </c>
    </row>
    <row r="641" spans="1:4" ht="18" hidden="1" x14ac:dyDescent="0.3">
      <c r="A641" s="16" t="s">
        <v>183</v>
      </c>
      <c r="B641" s="7"/>
      <c r="C641" s="7"/>
      <c r="D641" s="7">
        <f t="shared" si="9"/>
        <v>0</v>
      </c>
    </row>
    <row r="642" spans="1:4" ht="18" hidden="1" x14ac:dyDescent="0.3">
      <c r="A642" s="16" t="s">
        <v>184</v>
      </c>
      <c r="B642" s="7"/>
      <c r="C642" s="7"/>
      <c r="D642" s="7">
        <f t="shared" si="9"/>
        <v>0</v>
      </c>
    </row>
    <row r="643" spans="1:4" ht="18" hidden="1" x14ac:dyDescent="0.3">
      <c r="A643" s="16" t="s">
        <v>185</v>
      </c>
      <c r="B643" s="7"/>
      <c r="C643" s="7"/>
      <c r="D643" s="7">
        <f t="shared" ref="D643:D663" si="10">B643*C643</f>
        <v>0</v>
      </c>
    </row>
    <row r="644" spans="1:4" ht="18" hidden="1" x14ac:dyDescent="0.3">
      <c r="A644" s="16" t="s">
        <v>186</v>
      </c>
      <c r="B644" s="7"/>
      <c r="C644" s="7"/>
      <c r="D644" s="7">
        <f t="shared" si="10"/>
        <v>0</v>
      </c>
    </row>
    <row r="645" spans="1:4" ht="18" hidden="1" x14ac:dyDescent="0.3">
      <c r="A645" s="9" t="s">
        <v>188</v>
      </c>
      <c r="B645" s="7"/>
      <c r="C645" s="7"/>
      <c r="D645" s="7">
        <f t="shared" si="10"/>
        <v>0</v>
      </c>
    </row>
    <row r="646" spans="1:4" ht="18" hidden="1" x14ac:dyDescent="0.3">
      <c r="A646" s="32" t="s">
        <v>189</v>
      </c>
      <c r="B646" s="7"/>
      <c r="C646" s="7"/>
      <c r="D646" s="7">
        <f t="shared" si="10"/>
        <v>0</v>
      </c>
    </row>
    <row r="647" spans="1:4" ht="18" hidden="1" x14ac:dyDescent="0.3">
      <c r="A647" s="32" t="s">
        <v>190</v>
      </c>
      <c r="B647" s="7"/>
      <c r="C647" s="7"/>
      <c r="D647" s="7">
        <f t="shared" si="10"/>
        <v>0</v>
      </c>
    </row>
    <row r="648" spans="1:4" ht="18" hidden="1" x14ac:dyDescent="0.3">
      <c r="A648" s="32" t="s">
        <v>191</v>
      </c>
      <c r="B648" s="7"/>
      <c r="C648" s="7"/>
      <c r="D648" s="7">
        <f t="shared" si="10"/>
        <v>0</v>
      </c>
    </row>
    <row r="649" spans="1:4" ht="18" hidden="1" x14ac:dyDescent="0.3">
      <c r="A649" s="32" t="s">
        <v>192</v>
      </c>
      <c r="B649" s="7"/>
      <c r="C649" s="7"/>
      <c r="D649" s="7">
        <f t="shared" si="10"/>
        <v>0</v>
      </c>
    </row>
    <row r="650" spans="1:4" ht="18" hidden="1" x14ac:dyDescent="0.3">
      <c r="A650" s="11" t="s">
        <v>225</v>
      </c>
      <c r="B650" s="7"/>
      <c r="C650" s="7"/>
      <c r="D650" s="7">
        <f t="shared" si="10"/>
        <v>0</v>
      </c>
    </row>
    <row r="651" spans="1:4" ht="18" hidden="1" x14ac:dyDescent="0.3">
      <c r="A651" s="11" t="s">
        <v>227</v>
      </c>
      <c r="B651" s="7"/>
      <c r="C651" s="7"/>
      <c r="D651" s="7">
        <f t="shared" si="10"/>
        <v>0</v>
      </c>
    </row>
    <row r="652" spans="1:4" ht="18" hidden="1" x14ac:dyDescent="0.3">
      <c r="A652" s="11" t="s">
        <v>228</v>
      </c>
      <c r="B652" s="7"/>
      <c r="C652" s="7"/>
      <c r="D652" s="7">
        <f t="shared" si="10"/>
        <v>0</v>
      </c>
    </row>
    <row r="653" spans="1:4" ht="18" hidden="1" x14ac:dyDescent="0.3">
      <c r="A653" s="13" t="s">
        <v>232</v>
      </c>
      <c r="B653" s="7"/>
      <c r="C653" s="7"/>
      <c r="D653" s="7">
        <f t="shared" si="10"/>
        <v>0</v>
      </c>
    </row>
    <row r="654" spans="1:4" ht="18" hidden="1" x14ac:dyDescent="0.3">
      <c r="A654" s="13" t="s">
        <v>233</v>
      </c>
      <c r="B654" s="7"/>
      <c r="C654" s="7"/>
      <c r="D654" s="7">
        <f t="shared" si="10"/>
        <v>0</v>
      </c>
    </row>
    <row r="655" spans="1:4" ht="18" hidden="1" x14ac:dyDescent="0.3">
      <c r="A655" s="32" t="s">
        <v>234</v>
      </c>
      <c r="B655" s="7"/>
      <c r="C655" s="7"/>
      <c r="D655" s="7">
        <f t="shared" si="10"/>
        <v>0</v>
      </c>
    </row>
    <row r="656" spans="1:4" ht="18" hidden="1" x14ac:dyDescent="0.3">
      <c r="A656" s="32" t="s">
        <v>238</v>
      </c>
      <c r="B656" s="7"/>
      <c r="C656" s="7"/>
      <c r="D656" s="7">
        <f t="shared" si="10"/>
        <v>0</v>
      </c>
    </row>
    <row r="657" spans="1:4" ht="18" hidden="1" x14ac:dyDescent="0.3">
      <c r="A657" s="32" t="s">
        <v>269</v>
      </c>
      <c r="B657" s="7"/>
      <c r="C657" s="7"/>
      <c r="D657" s="7">
        <f t="shared" si="10"/>
        <v>0</v>
      </c>
    </row>
    <row r="658" spans="1:4" ht="18" hidden="1" x14ac:dyDescent="0.3">
      <c r="A658" s="32" t="s">
        <v>271</v>
      </c>
      <c r="B658" s="7"/>
      <c r="C658" s="7"/>
      <c r="D658" s="7">
        <f t="shared" si="10"/>
        <v>0</v>
      </c>
    </row>
    <row r="659" spans="1:4" ht="18" hidden="1" x14ac:dyDescent="0.3">
      <c r="A659" s="11" t="s">
        <v>272</v>
      </c>
      <c r="B659" s="7"/>
      <c r="C659" s="7"/>
      <c r="D659" s="7">
        <f t="shared" si="10"/>
        <v>0</v>
      </c>
    </row>
    <row r="660" spans="1:4" ht="18" hidden="1" x14ac:dyDescent="0.3">
      <c r="A660" s="32" t="s">
        <v>273</v>
      </c>
      <c r="B660" s="7"/>
      <c r="C660" s="7"/>
      <c r="D660" s="7">
        <f t="shared" si="10"/>
        <v>0</v>
      </c>
    </row>
    <row r="661" spans="1:4" ht="18" hidden="1" x14ac:dyDescent="0.3">
      <c r="A661" s="24" t="s">
        <v>283</v>
      </c>
      <c r="B661" s="7"/>
      <c r="C661" s="7"/>
      <c r="D661" s="7">
        <f t="shared" si="10"/>
        <v>0</v>
      </c>
    </row>
    <row r="662" spans="1:4" ht="18" hidden="1" x14ac:dyDescent="0.3">
      <c r="A662" s="9" t="s">
        <v>292</v>
      </c>
      <c r="B662" s="7"/>
      <c r="C662" s="7"/>
      <c r="D662" s="7">
        <f t="shared" si="10"/>
        <v>0</v>
      </c>
    </row>
    <row r="663" spans="1:4" ht="18" hidden="1" x14ac:dyDescent="0.3">
      <c r="A663" s="11" t="s">
        <v>293</v>
      </c>
      <c r="B663" s="7"/>
      <c r="C663" s="7"/>
      <c r="D663" s="7">
        <f t="shared" si="10"/>
        <v>0</v>
      </c>
    </row>
    <row r="664" spans="1:4" ht="18" hidden="1" x14ac:dyDescent="0.3">
      <c r="A664" s="11"/>
      <c r="B664" s="7"/>
      <c r="C664" s="7"/>
      <c r="D664" s="7">
        <f>SUM(D371:D623)</f>
        <v>48843500</v>
      </c>
    </row>
    <row r="666" spans="1:4" x14ac:dyDescent="0.3">
      <c r="D666" s="44">
        <f>D664+D333</f>
        <v>146696000</v>
      </c>
    </row>
  </sheetData>
  <protectedRanges>
    <protectedRange password="CF71" sqref="B3:C332 B1:D2" name="tho"/>
    <protectedRange password="CF71" sqref="D3:D663" name="tho_2"/>
    <protectedRange password="CF71" sqref="B335:C663" name="tho_1"/>
  </protectedRanges>
  <autoFilter ref="A2:D664" xr:uid="{00000000-0009-0000-0000-00001D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1.4</vt:lpstr>
      <vt:lpstr>2.4</vt:lpstr>
      <vt:lpstr>3.4</vt:lpstr>
      <vt:lpstr>4.4</vt:lpstr>
      <vt:lpstr>5.4</vt:lpstr>
      <vt:lpstr>6.4</vt:lpstr>
      <vt:lpstr>7.4</vt:lpstr>
      <vt:lpstr>8.4</vt:lpstr>
      <vt:lpstr>9.4</vt:lpstr>
      <vt:lpstr>10.4</vt:lpstr>
      <vt:lpstr>11.4</vt:lpstr>
      <vt:lpstr>12.4</vt:lpstr>
      <vt:lpstr>13.4</vt:lpstr>
      <vt:lpstr>14.4</vt:lpstr>
      <vt:lpstr>15.4</vt:lpstr>
      <vt:lpstr>16.4</vt:lpstr>
      <vt:lpstr>17.4</vt:lpstr>
      <vt:lpstr>18.4</vt:lpstr>
      <vt:lpstr>19.4</vt:lpstr>
      <vt:lpstr>20.4</vt:lpstr>
      <vt:lpstr>21.4</vt:lpstr>
      <vt:lpstr>22.4</vt:lpstr>
      <vt:lpstr>23.4</vt:lpstr>
      <vt:lpstr>24.4</vt:lpstr>
      <vt:lpstr>25.4</vt:lpstr>
      <vt:lpstr>26.4</vt:lpstr>
      <vt:lpstr>27.4</vt:lpstr>
      <vt:lpstr>28.4</vt:lpstr>
      <vt:lpstr>29.4</vt:lpstr>
      <vt:lpstr>30.4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VuonRau</cp:lastModifiedBy>
  <dcterms:created xsi:type="dcterms:W3CDTF">2024-04-03T01:08:35Z</dcterms:created>
  <dcterms:modified xsi:type="dcterms:W3CDTF">2024-06-26T02:47:05Z</dcterms:modified>
</cp:coreProperties>
</file>